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Năm 2019\Tháng 12 tài liệu họp HĐND tỉnh\Quyết toán NS 2018\"/>
    </mc:Choice>
  </mc:AlternateContent>
  <bookViews>
    <workbookView xWindow="0" yWindow="0" windowWidth="24000" windowHeight="9630" tabRatio="909" activeTab="18"/>
  </bookViews>
  <sheets>
    <sheet name="48.31" sheetId="19" r:id="rId1"/>
    <sheet name="49.31" sheetId="25" r:id="rId2"/>
    <sheet name="50.31" sheetId="40" r:id="rId3"/>
    <sheet name="51.31" sheetId="41" r:id="rId4"/>
    <sheet name="52.31" sheetId="42" r:id="rId5"/>
    <sheet name="53.31" sheetId="18" r:id="rId6"/>
    <sheet name="54.31" sheetId="48" r:id="rId7"/>
    <sheet name="55.31" sheetId="49" r:id="rId8"/>
    <sheet name="56.31" sheetId="20" r:id="rId9"/>
    <sheet name="57.31" sheetId="43" r:id="rId10"/>
    <sheet name="58.31" sheetId="62" r:id="rId11"/>
    <sheet name="59.31" sheetId="63" r:id="rId12"/>
    <sheet name="60.31" sheetId="64" r:id="rId13"/>
    <sheet name="61.31" sheetId="65" r:id="rId14"/>
    <sheet name="62.31" sheetId="53" r:id="rId15"/>
    <sheet name="63.31" sheetId="61" r:id="rId16"/>
    <sheet name="64.31" sheetId="56" r:id="rId17"/>
    <sheet name="60.342" sheetId="8" r:id="rId18"/>
    <sheet name="61.342" sheetId="55" r:id="rId19"/>
    <sheet name="CHITIETTHU" sheetId="66" r:id="rId20"/>
    <sheet name="62.342" sheetId="11" r:id="rId21"/>
    <sheet name="63." sheetId="59" r:id="rId22"/>
    <sheet name="64." sheetId="58" r:id="rId23"/>
    <sheet name="65." sheetId="60" r:id="rId24"/>
    <sheet name="66." sheetId="22" r:id="rId25"/>
    <sheet name="67." sheetId="45" r:id="rId26"/>
    <sheet name="68." sheetId="5" r:id="rId27"/>
    <sheet name="69." sheetId="46" r:id="rId28"/>
    <sheet name="70" sheetId="47" r:id="rId29"/>
    <sheet name="00000000" sheetId="4" state="veryHidden" r:id="rId30"/>
    <sheet name="vay" sheetId="68" r:id="rId31"/>
    <sheet name="Sheet1" sheetId="69" r:id="rId32"/>
    <sheet name="Sheet2" sheetId="70"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1" localSheetId="23">#REF!</definedName>
    <definedName name="_1" localSheetId="19">#REF!</definedName>
    <definedName name="_1">#REF!</definedName>
    <definedName name="_2" localSheetId="23">#REF!</definedName>
    <definedName name="_2">#REF!</definedName>
    <definedName name="_CON1" localSheetId="23">#REF!</definedName>
    <definedName name="_CON1">#REF!</definedName>
    <definedName name="_CON2" localSheetId="23">#REF!</definedName>
    <definedName name="_CON2">#REF!</definedName>
    <definedName name="_xlnm._FilterDatabase" localSheetId="11" hidden="1">'59.31'!$A$1:$Z$19</definedName>
    <definedName name="_NET2" localSheetId="10">#REF!</definedName>
    <definedName name="_NET2" localSheetId="11">#REF!</definedName>
    <definedName name="_NET2" localSheetId="12">#REF!</definedName>
    <definedName name="_NET2" localSheetId="13">#REF!</definedName>
    <definedName name="_NET2" localSheetId="23">#REF!</definedName>
    <definedName name="_NET2">#REF!</definedName>
    <definedName name="_Order1" hidden="1">255</definedName>
    <definedName name="_Order2" hidden="1">255</definedName>
    <definedName name="_Sort" localSheetId="23" hidden="1">#REF!</definedName>
    <definedName name="_Sort" hidden="1">#REF!</definedName>
    <definedName name="A" localSheetId="29">#REF!</definedName>
    <definedName name="A" localSheetId="23">#REF!</definedName>
    <definedName name="A">#REF!</definedName>
    <definedName name="Bang_cly" localSheetId="23">#REF!</definedName>
    <definedName name="Bang_cly">#REF!</definedName>
    <definedName name="Bang_CVC" localSheetId="23">#REF!</definedName>
    <definedName name="Bang_CVC">#REF!</definedName>
    <definedName name="Bang_travl" localSheetId="23">#REF!</definedName>
    <definedName name="Bang_travl">#REF!</definedName>
    <definedName name="BOQ" localSheetId="23">#REF!</definedName>
    <definedName name="BOQ">#REF!</definedName>
    <definedName name="BT_125" localSheetId="23">#REF!</definedName>
    <definedName name="BT_125">#REF!</definedName>
    <definedName name="BT200_50" localSheetId="23">#REF!</definedName>
    <definedName name="BT200_50">#REF!</definedName>
    <definedName name="BVCISUMMARY" localSheetId="23">#REF!</definedName>
    <definedName name="BVCISUMMARY">#REF!</definedName>
    <definedName name="Co" localSheetId="23">#REF!</definedName>
    <definedName name="Co">#REF!</definedName>
    <definedName name="COMMON" localSheetId="23">#REF!</definedName>
    <definedName name="COMMON">#REF!</definedName>
    <definedName name="CON_EQP_COS" localSheetId="23">#REF!</definedName>
    <definedName name="CON_EQP_COS">#REF!</definedName>
    <definedName name="COVER" localSheetId="23">#REF!</definedName>
    <definedName name="COVER">#REF!</definedName>
    <definedName name="CRITINST" localSheetId="23">#REF!</definedName>
    <definedName name="CRITINST">#REF!</definedName>
    <definedName name="CRITPURC" localSheetId="23">#REF!</definedName>
    <definedName name="CRITPURC">#REF!</definedName>
    <definedName name="CS_10" localSheetId="23">#REF!</definedName>
    <definedName name="CS_10">#REF!</definedName>
    <definedName name="CS_100" localSheetId="23">#REF!</definedName>
    <definedName name="CS_100">#REF!</definedName>
    <definedName name="CS_10S" localSheetId="23">#REF!</definedName>
    <definedName name="CS_10S">#REF!</definedName>
    <definedName name="CS_120" localSheetId="23">#REF!</definedName>
    <definedName name="CS_120">#REF!</definedName>
    <definedName name="CS_140" localSheetId="23">#REF!</definedName>
    <definedName name="CS_140">#REF!</definedName>
    <definedName name="CS_160" localSheetId="23">#REF!</definedName>
    <definedName name="CS_160">#REF!</definedName>
    <definedName name="CS_20" localSheetId="23">#REF!</definedName>
    <definedName name="CS_20">#REF!</definedName>
    <definedName name="CS_30" localSheetId="23">#REF!</definedName>
    <definedName name="CS_30">#REF!</definedName>
    <definedName name="CS_40" localSheetId="23">#REF!</definedName>
    <definedName name="CS_40">#REF!</definedName>
    <definedName name="CS_40S" localSheetId="23">#REF!</definedName>
    <definedName name="CS_40S">#REF!</definedName>
    <definedName name="CS_5S" localSheetId="23">#REF!</definedName>
    <definedName name="CS_5S">#REF!</definedName>
    <definedName name="CS_60" localSheetId="23">#REF!</definedName>
    <definedName name="CS_60">#REF!</definedName>
    <definedName name="CS_80" localSheetId="23">#REF!</definedName>
    <definedName name="CS_80">#REF!</definedName>
    <definedName name="CS_80S" localSheetId="23">#REF!</definedName>
    <definedName name="CS_80S">#REF!</definedName>
    <definedName name="CS_STD" localSheetId="23">#REF!</definedName>
    <definedName name="CS_STD">#REF!</definedName>
    <definedName name="CS_XS" localSheetId="23">#REF!</definedName>
    <definedName name="CS_XS">#REF!</definedName>
    <definedName name="CS_XXS" localSheetId="23">#REF!</definedName>
    <definedName name="CS_XXS">#REF!</definedName>
    <definedName name="CT_50" localSheetId="23">#REF!</definedName>
    <definedName name="CT_50">#REF!</definedName>
    <definedName name="_xlnm.Database" localSheetId="23">#REF!</definedName>
    <definedName name="_xlnm.Database">#REF!</definedName>
    <definedName name="den_bu" localSheetId="23">#REF!</definedName>
    <definedName name="den_bu">#REF!</definedName>
    <definedName name="DSUMDATA" localSheetId="23">#REF!</definedName>
    <definedName name="DSUMDATA">#REF!</definedName>
    <definedName name="End_1" localSheetId="23">#REF!</definedName>
    <definedName name="End_1">#REF!</definedName>
    <definedName name="End_10" localSheetId="23">#REF!</definedName>
    <definedName name="End_10">#REF!</definedName>
    <definedName name="End_11" localSheetId="23">#REF!</definedName>
    <definedName name="End_11">#REF!</definedName>
    <definedName name="End_12" localSheetId="23">#REF!</definedName>
    <definedName name="End_12">#REF!</definedName>
    <definedName name="End_13" localSheetId="23">#REF!</definedName>
    <definedName name="End_13">#REF!</definedName>
    <definedName name="End_2" localSheetId="23">#REF!</definedName>
    <definedName name="End_2">#REF!</definedName>
    <definedName name="End_3" localSheetId="23">#REF!</definedName>
    <definedName name="End_3">#REF!</definedName>
    <definedName name="End_4" localSheetId="23">#REF!</definedName>
    <definedName name="End_4">#REF!</definedName>
    <definedName name="End_5" localSheetId="23">#REF!</definedName>
    <definedName name="End_5">#REF!</definedName>
    <definedName name="End_6" localSheetId="23">#REF!</definedName>
    <definedName name="End_6">#REF!</definedName>
    <definedName name="End_7" localSheetId="23">#REF!</definedName>
    <definedName name="End_7">#REF!</definedName>
    <definedName name="End_8" localSheetId="23">#REF!</definedName>
    <definedName name="End_8">#REF!</definedName>
    <definedName name="End_9" localSheetId="23">#REF!</definedName>
    <definedName name="End_9">#REF!</definedName>
    <definedName name="_xlnm.Extract" localSheetId="23">#REF!</definedName>
    <definedName name="_xlnm.Extract">#REF!</definedName>
    <definedName name="Gia_tien" localSheetId="23">#REF!</definedName>
    <definedName name="Gia_tien">#REF!</definedName>
    <definedName name="gia_tien_BTN" localSheetId="23">#REF!</definedName>
    <definedName name="gia_tien_BTN">#REF!</definedName>
    <definedName name="h" localSheetId="29" hidden="1">{"'Sheet1'!$L$16"}</definedName>
    <definedName name="h" localSheetId="10" hidden="1">{"'Sheet1'!$L$16"}</definedName>
    <definedName name="h" localSheetId="11" hidden="1">{"'Sheet1'!$L$16"}</definedName>
    <definedName name="h" localSheetId="12" hidden="1">{"'Sheet1'!$L$16"}</definedName>
    <definedName name="h" localSheetId="13" hidden="1">{"'Sheet1'!$L$16"}</definedName>
    <definedName name="h" localSheetId="23" hidden="1">{"'Sheet1'!$L$16"}</definedName>
    <definedName name="h" localSheetId="19" hidden="1">{"'Sheet1'!$L$16"}</definedName>
    <definedName name="h" hidden="1">{"'Sheet1'!$L$16"}</definedName>
    <definedName name="HH" localSheetId="29">#REF!</definedName>
    <definedName name="HH" localSheetId="23">#REF!</definedName>
    <definedName name="HH">#REF!</definedName>
    <definedName name="HOME_MANP" localSheetId="23">#REF!</definedName>
    <definedName name="HOME_MANP">#REF!</definedName>
    <definedName name="HOMEOFFICE_COST" localSheetId="23">#REF!</definedName>
    <definedName name="HOMEOFFICE_COST">#REF!</definedName>
    <definedName name="HTML_CodePage" hidden="1">950</definedName>
    <definedName name="HTML_Control" localSheetId="29" hidden="1">{"'Sheet1'!$L$16"}</definedName>
    <definedName name="HTML_Control" localSheetId="10" hidden="1">{"'Sheet1'!$L$16"}</definedName>
    <definedName name="HTML_Control" localSheetId="11" hidden="1">{"'Sheet1'!$L$16"}</definedName>
    <definedName name="HTML_Control" localSheetId="12" hidden="1">{"'Sheet1'!$L$16"}</definedName>
    <definedName name="HTML_Control" localSheetId="13" hidden="1">{"'Sheet1'!$L$16"}</definedName>
    <definedName name="HTML_Control" localSheetId="23" hidden="1">{"'Sheet1'!$L$16"}</definedName>
    <definedName name="HTML_Control" localSheetId="1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9" hidden="1">{"'Sheet1'!$L$16"}</definedName>
    <definedName name="huy" localSheetId="10" hidden="1">{"'Sheet1'!$L$16"}</definedName>
    <definedName name="huy" localSheetId="11" hidden="1">{"'Sheet1'!$L$16"}</definedName>
    <definedName name="huy" localSheetId="12" hidden="1">{"'Sheet1'!$L$16"}</definedName>
    <definedName name="huy" localSheetId="13" hidden="1">{"'Sheet1'!$L$16"}</definedName>
    <definedName name="huy" localSheetId="23" hidden="1">{"'Sheet1'!$L$16"}</definedName>
    <definedName name="huy" localSheetId="19" hidden="1">{"'Sheet1'!$L$16"}</definedName>
    <definedName name="huy" hidden="1">{"'Sheet1'!$L$16"}</definedName>
    <definedName name="IDLAB_COST" localSheetId="23">#REF!</definedName>
    <definedName name="IDLAB_COST">#REF!</definedName>
    <definedName name="INDMANP" localSheetId="23">#REF!</definedName>
    <definedName name="INDMANP">#REF!</definedName>
    <definedName name="Kiem_tra_trung_ten" localSheetId="23">#REF!</definedName>
    <definedName name="Kiem_tra_trung_ten">#REF!</definedName>
    <definedName name="m" localSheetId="23">#REF!</definedName>
    <definedName name="m">#REF!</definedName>
    <definedName name="MAJ_CON_EQP" localSheetId="23">#REF!</definedName>
    <definedName name="MAJ_CON_EQP">#REF!</definedName>
    <definedName name="MG_A" localSheetId="23">#REF!</definedName>
    <definedName name="MG_A">#REF!</definedName>
    <definedName name="NET" localSheetId="23">#REF!</definedName>
    <definedName name="NET">#REF!</definedName>
    <definedName name="NET_1" localSheetId="23">#REF!</definedName>
    <definedName name="NET_1">#REF!</definedName>
    <definedName name="NET_ANA" localSheetId="23">#REF!</definedName>
    <definedName name="NET_ANA">#REF!</definedName>
    <definedName name="NET_ANA_1" localSheetId="23">#REF!</definedName>
    <definedName name="NET_ANA_1">#REF!</definedName>
    <definedName name="NET_ANA_2" localSheetId="23">#REF!</definedName>
    <definedName name="NET_ANA_2">#REF!</definedName>
    <definedName name="NH" localSheetId="23">#REF!</definedName>
    <definedName name="NH">#REF!</definedName>
    <definedName name="NHot" localSheetId="23">#REF!</definedName>
    <definedName name="NHot">#REF!</definedName>
    <definedName name="No" localSheetId="23">#REF!</definedName>
    <definedName name="No">#REF!</definedName>
    <definedName name="page\x2dtotal">#REF!</definedName>
    <definedName name="page\x2dtotal\x2dmaster0">#REF!</definedName>
    <definedName name="_xlnm.Print_Area" localSheetId="0">'48.31'!$A$1:$F$40</definedName>
    <definedName name="_xlnm.Print_Area" localSheetId="1">'49.31'!$A$1:$E$46</definedName>
    <definedName name="_xlnm.Print_Area" localSheetId="2">'50.31'!$A$1:$I$77</definedName>
    <definedName name="_xlnm.Print_Area" localSheetId="3">'51.31'!$A$1:$E$36</definedName>
    <definedName name="_xlnm.Print_Area" localSheetId="4">'52.31'!$A$1:$F$47</definedName>
    <definedName name="_xlnm.Print_Area" localSheetId="5">'53.31'!$A$1:$K$30</definedName>
    <definedName name="_xlnm.Print_Area" localSheetId="8">'56.31'!$A$1:$T$265</definedName>
    <definedName name="_xlnm.Print_Area" localSheetId="10">#REF!</definedName>
    <definedName name="_xlnm.Print_Area" localSheetId="11">'59.31'!$A$1:$Z$19</definedName>
    <definedName name="_xlnm.Print_Area" localSheetId="12">#REF!</definedName>
    <definedName name="_xlnm.Print_Area" localSheetId="17">'60.342'!$A$1:$L$27</definedName>
    <definedName name="_xlnm.Print_Area" localSheetId="13">'61.31'!$A$1:$R$49</definedName>
    <definedName name="_xlnm.Print_Area" localSheetId="18">'61.342'!$A$1:$K$132</definedName>
    <definedName name="_xlnm.Print_Area" localSheetId="20">'62.342'!$A$1:$J$60</definedName>
    <definedName name="_xlnm.Print_Area" localSheetId="21">'63.'!$A$1:$I$1725</definedName>
    <definedName name="_xlnm.Print_Area" localSheetId="22">'64.'!$A$1:$H$18811</definedName>
    <definedName name="_xlnm.Print_Area" localSheetId="23">'65.'!$A$1:$J$2033</definedName>
    <definedName name="_xlnm.Print_Area" localSheetId="26">'68.'!$A$1:$F$27</definedName>
    <definedName name="_xlnm.Print_Area" localSheetId="19">#REF!</definedName>
    <definedName name="_xlnm.Print_Area">#REF!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23">#REF!</definedName>
    <definedName name="PRINT_AREA_MI" localSheetId="19">#REF!</definedName>
    <definedName name="PRINT_AREA_MI">#REF!</definedName>
    <definedName name="_xlnm.Print_Titles" localSheetId="1">'49.31'!$7:$8</definedName>
    <definedName name="_xlnm.Print_Titles" localSheetId="2">'50.31'!$6:$8</definedName>
    <definedName name="_xlnm.Print_Titles" localSheetId="4">'52.31'!$5:$7</definedName>
    <definedName name="_xlnm.Print_Titles" localSheetId="6">'54.31'!$5:$9</definedName>
    <definedName name="_xlnm.Print_Titles" localSheetId="7">'55.31'!$5:$6</definedName>
    <definedName name="_xlnm.Print_Titles" localSheetId="8">'56.31'!$5:$6</definedName>
    <definedName name="_xlnm.Print_Titles" localSheetId="9">'57.31'!$5:$8</definedName>
    <definedName name="_xlnm.Print_Titles" localSheetId="10">'58.31'!$6:$10</definedName>
    <definedName name="_xlnm.Print_Titles" localSheetId="11">#REF!</definedName>
    <definedName name="_xlnm.Print_Titles" localSheetId="12">'60.31'!$6:$8</definedName>
    <definedName name="_xlnm.Print_Titles" localSheetId="13">'61.31'!$6:$8</definedName>
    <definedName name="_xlnm.Print_Titles" localSheetId="18">'61.342'!$5:$7</definedName>
    <definedName name="_xlnm.Print_Titles" localSheetId="14">'62.31'!$5:$8</definedName>
    <definedName name="_xlnm.Print_Titles" localSheetId="20">'62.342'!$7:$9</definedName>
    <definedName name="_xlnm.Print_Titles" localSheetId="21">'63.'!$6:$6</definedName>
    <definedName name="_xlnm.Print_Titles" localSheetId="22">'64.'!$5:$5</definedName>
    <definedName name="_xlnm.Print_Titles" localSheetId="16">'64.31'!#REF!</definedName>
    <definedName name="_xlnm.Print_Titles" localSheetId="23">'65.'!$6:$6</definedName>
    <definedName name="_xlnm.Print_Titles" localSheetId="25">'67.'!$8:$9</definedName>
    <definedName name="_xlnm.Print_Titles" localSheetId="26">'68.'!$7:$7</definedName>
    <definedName name="_xlnm.Print_Titles" localSheetId="27">'69.'!$5:$6</definedName>
    <definedName name="_xlnm.Print_Titles" localSheetId="19">#REF!</definedName>
    <definedName name="_xlnm.Print_Titles">#REF!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23">#REF!</definedName>
    <definedName name="PRINT_TITLES_MI" localSheetId="19">#REF!</definedName>
    <definedName name="PRINT_TITLES_MI">#REF!</definedName>
    <definedName name="PRINTA" localSheetId="23">#REF!</definedName>
    <definedName name="PRINTA">#REF!</definedName>
    <definedName name="PRINTB" localSheetId="23">#REF!</definedName>
    <definedName name="PRINTB">#REF!</definedName>
    <definedName name="PRINTC" localSheetId="23">#REF!</definedName>
    <definedName name="PRINTC">#REF!</definedName>
    <definedName name="PROPOSAL" localSheetId="23">#REF!</definedName>
    <definedName name="PROPOSAL">#REF!</definedName>
    <definedName name="PTDG_cau" localSheetId="23">#REF!</definedName>
    <definedName name="PTDG_cau">#REF!</definedName>
    <definedName name="SORT" localSheetId="23">#REF!</definedName>
    <definedName name="SORT">#REF!</definedName>
    <definedName name="SPEC" localSheetId="23">#REF!</definedName>
    <definedName name="SPEC">#REF!</definedName>
    <definedName name="SPECSUMMARY" localSheetId="23">#REF!</definedName>
    <definedName name="SPECSUMMARY">#REF!</definedName>
    <definedName name="Start_1" localSheetId="23">#REF!</definedName>
    <definedName name="Start_1">#REF!</definedName>
    <definedName name="Start_10" localSheetId="23">#REF!</definedName>
    <definedName name="Start_10">#REF!</definedName>
    <definedName name="Start_11" localSheetId="23">#REF!</definedName>
    <definedName name="Start_11">#REF!</definedName>
    <definedName name="Start_12" localSheetId="23">#REF!</definedName>
    <definedName name="Start_12">#REF!</definedName>
    <definedName name="Start_13" localSheetId="23">#REF!</definedName>
    <definedName name="Start_13">#REF!</definedName>
    <definedName name="Start_2" localSheetId="23">#REF!</definedName>
    <definedName name="Start_2">#REF!</definedName>
    <definedName name="Start_3" localSheetId="23">#REF!</definedName>
    <definedName name="Start_3">#REF!</definedName>
    <definedName name="Start_4" localSheetId="23">#REF!</definedName>
    <definedName name="Start_4">#REF!</definedName>
    <definedName name="Start_5" localSheetId="23">#REF!</definedName>
    <definedName name="Start_5">#REF!</definedName>
    <definedName name="Start_6" localSheetId="23">#REF!</definedName>
    <definedName name="Start_6">#REF!</definedName>
    <definedName name="Start_7" localSheetId="23">#REF!</definedName>
    <definedName name="Start_7">#REF!</definedName>
    <definedName name="Start_8" localSheetId="23">#REF!</definedName>
    <definedName name="Start_8">#REF!</definedName>
    <definedName name="Start_9" localSheetId="23">#REF!</definedName>
    <definedName name="Start_9">#REF!</definedName>
    <definedName name="SUMMARY" localSheetId="23">#REF!</definedName>
    <definedName name="SUMMARY">#REF!</definedName>
    <definedName name="T" localSheetId="23">#REF!</definedName>
    <definedName name="T">#REF!</definedName>
    <definedName name="Tien" localSheetId="23">#REF!</definedName>
    <definedName name="Tien">#REF!</definedName>
    <definedName name="Tim_Lan_Xuat_Hien" localSheetId="23">#REF!</definedName>
    <definedName name="Tim_Lan_Xuat_Hien">#REF!</definedName>
    <definedName name="Tra_don_gia_KS" localSheetId="23">#REF!</definedName>
    <definedName name="Tra_don_gia_KS">#REF!</definedName>
    <definedName name="TRA_VAT_LIEU" localSheetId="23">#REF!</definedName>
    <definedName name="TRA_VAT_LIEU">#REF!</definedName>
    <definedName name="ty_le" localSheetId="23">#REF!</definedName>
    <definedName name="ty_le">#REF!</definedName>
    <definedName name="ty_le_BTN" localSheetId="23">#REF!</definedName>
    <definedName name="ty_le_BTN">#REF!</definedName>
    <definedName name="VARIINST" localSheetId="23">#REF!</definedName>
    <definedName name="VARIINST">#REF!</definedName>
    <definedName name="VARIPURC" localSheetId="23">#REF!</definedName>
    <definedName name="VARIPURC">#REF!</definedName>
    <definedName name="W" localSheetId="23">#REF!</definedName>
    <definedName name="W">#REF!</definedName>
    <definedName name="X" localSheetId="23">#REF!</definedName>
    <definedName name="X">#REF!</definedName>
    <definedName name="xh" localSheetId="23">#REF!</definedName>
    <definedName name="xh">#REF!</definedName>
    <definedName name="ZYX" localSheetId="23">#REF!</definedName>
    <definedName name="ZYX">#REF!</definedName>
    <definedName name="ZZZ" localSheetId="23">#REF!</definedName>
    <definedName name="ZZZ">#REF!</definedName>
  </definedNames>
  <calcPr calcId="162913"/>
</workbook>
</file>

<file path=xl/calcChain.xml><?xml version="1.0" encoding="utf-8"?>
<calcChain xmlns="http://schemas.openxmlformats.org/spreadsheetml/2006/main">
  <c r="F46" i="11" l="1"/>
  <c r="F22" i="11"/>
  <c r="F23" i="11"/>
  <c r="F31" i="11" l="1"/>
  <c r="G77" i="55" l="1"/>
  <c r="O1551" i="49"/>
  <c r="E1559" i="49"/>
  <c r="E1551" i="49" s="1"/>
  <c r="F1559" i="49"/>
  <c r="F1551" i="49" s="1"/>
  <c r="F1528" i="49" s="1"/>
  <c r="G1559" i="49"/>
  <c r="H1559" i="49"/>
  <c r="I1559" i="49"/>
  <c r="I1551" i="49" s="1"/>
  <c r="I1528" i="49" s="1"/>
  <c r="J1559" i="49"/>
  <c r="J1551" i="49" s="1"/>
  <c r="J1528" i="49" s="1"/>
  <c r="K1559" i="49"/>
  <c r="K1551" i="49" s="1"/>
  <c r="K1528" i="49" s="1"/>
  <c r="L1559" i="49"/>
  <c r="M1559" i="49"/>
  <c r="N1559" i="49"/>
  <c r="N1551" i="49" s="1"/>
  <c r="N1528" i="49" s="1"/>
  <c r="P1559" i="49"/>
  <c r="Q1559" i="49"/>
  <c r="Q1551" i="49" s="1"/>
  <c r="Q1528" i="49" s="1"/>
  <c r="R1559" i="49"/>
  <c r="R1551" i="49" s="1"/>
  <c r="R1528" i="49" s="1"/>
  <c r="S1559" i="49"/>
  <c r="S1551" i="49" s="1"/>
  <c r="S1528" i="49" s="1"/>
  <c r="T1559" i="49"/>
  <c r="U1559" i="49"/>
  <c r="C1559" i="49"/>
  <c r="C1551" i="49" s="1"/>
  <c r="D1559" i="49"/>
  <c r="D1551" i="49" s="1"/>
  <c r="G1551" i="49"/>
  <c r="G1528" i="49" s="1"/>
  <c r="H1551" i="49"/>
  <c r="L1551" i="49"/>
  <c r="M1551" i="49"/>
  <c r="M1528" i="49" s="1"/>
  <c r="P1551" i="49"/>
  <c r="T1551" i="49"/>
  <c r="O1561" i="49"/>
  <c r="AD10" i="53"/>
  <c r="AE10" i="53"/>
  <c r="AB10" i="53"/>
  <c r="M10" i="53"/>
  <c r="N10" i="53"/>
  <c r="O10" i="53"/>
  <c r="P10" i="53"/>
  <c r="Q10" i="53"/>
  <c r="R10" i="53"/>
  <c r="S10" i="53"/>
  <c r="T10" i="53"/>
  <c r="U10" i="53"/>
  <c r="V10" i="53"/>
  <c r="W10" i="53"/>
  <c r="X10" i="53"/>
  <c r="Y10" i="53"/>
  <c r="Z10" i="53"/>
  <c r="L10" i="53"/>
  <c r="AA1024" i="53"/>
  <c r="AC1024" i="53" s="1"/>
  <c r="AG1022" i="53"/>
  <c r="AG1021" i="53"/>
  <c r="AG1020" i="53"/>
  <c r="AG1019" i="53"/>
  <c r="AG1018" i="53"/>
  <c r="AG1017" i="53"/>
  <c r="AG1016" i="53"/>
  <c r="AG1015" i="53"/>
  <c r="AG1014" i="53"/>
  <c r="AG1013" i="53"/>
  <c r="AG1012" i="53"/>
  <c r="AG1011" i="53"/>
  <c r="AG1010" i="53"/>
  <c r="AG1009" i="53"/>
  <c r="AG1008" i="53"/>
  <c r="AG1007" i="53"/>
  <c r="AG1006" i="53"/>
  <c r="AG1005" i="53"/>
  <c r="AG1004" i="53"/>
  <c r="AG1003" i="53"/>
  <c r="AG1002" i="53"/>
  <c r="AG1001" i="53"/>
  <c r="AG1000" i="53"/>
  <c r="AG999" i="53"/>
  <c r="AG998" i="53"/>
  <c r="AG10" i="53" s="1"/>
  <c r="AJ997" i="53"/>
  <c r="AF997" i="53"/>
  <c r="AJ996" i="53"/>
  <c r="AF996" i="53"/>
  <c r="AJ995" i="53"/>
  <c r="AF995" i="53"/>
  <c r="AJ994" i="53"/>
  <c r="AF994" i="53"/>
  <c r="AJ993" i="53"/>
  <c r="AF993" i="53"/>
  <c r="AJ992" i="53"/>
  <c r="AF992" i="53"/>
  <c r="AJ991" i="53"/>
  <c r="AF991" i="53"/>
  <c r="AJ990" i="53"/>
  <c r="AF990" i="53"/>
  <c r="AJ989" i="53"/>
  <c r="AF989" i="53"/>
  <c r="AJ988" i="53"/>
  <c r="AF988" i="53"/>
  <c r="AJ987" i="53"/>
  <c r="AF987" i="53"/>
  <c r="AJ986" i="53"/>
  <c r="AF986" i="53"/>
  <c r="AJ985" i="53"/>
  <c r="AF985" i="53"/>
  <c r="AJ984" i="53"/>
  <c r="AF984" i="53"/>
  <c r="AJ983" i="53"/>
  <c r="AF983" i="53"/>
  <c r="AJ982" i="53"/>
  <c r="AF982" i="53"/>
  <c r="AJ981" i="53"/>
  <c r="AF981" i="53"/>
  <c r="AJ980" i="53"/>
  <c r="AF980" i="53"/>
  <c r="AJ979" i="53"/>
  <c r="AF979" i="53"/>
  <c r="AJ978" i="53"/>
  <c r="AF978" i="53"/>
  <c r="AJ977" i="53"/>
  <c r="AF977" i="53"/>
  <c r="AJ976" i="53"/>
  <c r="AF976" i="53"/>
  <c r="AJ975" i="53"/>
  <c r="AF975" i="53"/>
  <c r="AJ974" i="53"/>
  <c r="AF974" i="53"/>
  <c r="AJ973" i="53"/>
  <c r="AF973" i="53"/>
  <c r="AJ972" i="53"/>
  <c r="AF972" i="53"/>
  <c r="AJ971" i="53"/>
  <c r="AF971" i="53"/>
  <c r="AJ970" i="53"/>
  <c r="AF970" i="53"/>
  <c r="AJ969" i="53"/>
  <c r="AF969" i="53"/>
  <c r="AJ968" i="53"/>
  <c r="AF968" i="53"/>
  <c r="AJ967" i="53"/>
  <c r="AF967" i="53"/>
  <c r="AJ966" i="53"/>
  <c r="AF966" i="53"/>
  <c r="AJ965" i="53"/>
  <c r="AF965" i="53"/>
  <c r="AJ964" i="53"/>
  <c r="AF964" i="53"/>
  <c r="AJ963" i="53"/>
  <c r="AF963" i="53"/>
  <c r="AJ962" i="53"/>
  <c r="AF962" i="53"/>
  <c r="AJ961" i="53"/>
  <c r="AF961" i="53"/>
  <c r="AJ960" i="53"/>
  <c r="AF960" i="53"/>
  <c r="AJ959" i="53"/>
  <c r="AF959" i="53"/>
  <c r="AJ958" i="53"/>
  <c r="AF958" i="53"/>
  <c r="AJ957" i="53"/>
  <c r="AF957" i="53"/>
  <c r="AJ956" i="53"/>
  <c r="AF956" i="53"/>
  <c r="AJ955" i="53"/>
  <c r="AF955" i="53"/>
  <c r="AJ954" i="53"/>
  <c r="AF954" i="53"/>
  <c r="AJ953" i="53"/>
  <c r="AF953" i="53"/>
  <c r="AJ952" i="53"/>
  <c r="AF952" i="53"/>
  <c r="AJ951" i="53"/>
  <c r="AF951" i="53"/>
  <c r="AJ950" i="53"/>
  <c r="AF950" i="53"/>
  <c r="AJ949" i="53"/>
  <c r="AF949" i="53"/>
  <c r="AJ948" i="53"/>
  <c r="AF948" i="53"/>
  <c r="AJ947" i="53"/>
  <c r="AF947" i="53"/>
  <c r="AJ946" i="53"/>
  <c r="AF946" i="53"/>
  <c r="AJ945" i="53"/>
  <c r="AF945" i="53"/>
  <c r="AJ944" i="53"/>
  <c r="AF944" i="53"/>
  <c r="AJ943" i="53"/>
  <c r="AF943" i="53"/>
  <c r="AJ942" i="53"/>
  <c r="AF942" i="53"/>
  <c r="AJ941" i="53"/>
  <c r="AF941" i="53"/>
  <c r="AJ940" i="53"/>
  <c r="AF940" i="53"/>
  <c r="AJ939" i="53"/>
  <c r="AF939" i="53"/>
  <c r="AJ938" i="53"/>
  <c r="AF938" i="53"/>
  <c r="AJ937" i="53"/>
  <c r="AF937" i="53"/>
  <c r="AJ936" i="53"/>
  <c r="AF936" i="53"/>
  <c r="AJ935" i="53"/>
  <c r="AF935" i="53"/>
  <c r="AJ934" i="53"/>
  <c r="AF934" i="53"/>
  <c r="AJ933" i="53"/>
  <c r="AF933" i="53"/>
  <c r="AJ932" i="53"/>
  <c r="AF932" i="53"/>
  <c r="AJ931" i="53"/>
  <c r="AF931" i="53"/>
  <c r="AJ930" i="53"/>
  <c r="AF930" i="53"/>
  <c r="AJ929" i="53"/>
  <c r="AF929" i="53"/>
  <c r="AJ928" i="53"/>
  <c r="AF928" i="53"/>
  <c r="AJ927" i="53"/>
  <c r="AF927" i="53"/>
  <c r="AJ926" i="53"/>
  <c r="AF926" i="53"/>
  <c r="AJ925" i="53"/>
  <c r="AF925" i="53"/>
  <c r="AJ924" i="53"/>
  <c r="AF924" i="53"/>
  <c r="AJ923" i="53"/>
  <c r="AF923" i="53"/>
  <c r="AJ922" i="53"/>
  <c r="AF922" i="53"/>
  <c r="AJ921" i="53"/>
  <c r="AF921" i="53"/>
  <c r="AJ920" i="53"/>
  <c r="AF920" i="53"/>
  <c r="AJ919" i="53"/>
  <c r="AF919" i="53"/>
  <c r="AJ918" i="53"/>
  <c r="AF918" i="53"/>
  <c r="AJ917" i="53"/>
  <c r="AF917" i="53"/>
  <c r="AJ916" i="53"/>
  <c r="AF916" i="53"/>
  <c r="AJ915" i="53"/>
  <c r="AF915" i="53"/>
  <c r="AJ914" i="53"/>
  <c r="AF914" i="53"/>
  <c r="AJ913" i="53"/>
  <c r="AF913" i="53"/>
  <c r="AJ912" i="53"/>
  <c r="AF912" i="53"/>
  <c r="AJ911" i="53"/>
  <c r="AF911" i="53"/>
  <c r="AJ910" i="53"/>
  <c r="AF910" i="53"/>
  <c r="AJ909" i="53"/>
  <c r="AF909" i="53"/>
  <c r="AJ908" i="53"/>
  <c r="AF908" i="53"/>
  <c r="AJ907" i="53"/>
  <c r="AF907" i="53"/>
  <c r="AJ906" i="53"/>
  <c r="AF906" i="53"/>
  <c r="AJ905" i="53"/>
  <c r="AF905" i="53"/>
  <c r="AJ904" i="53"/>
  <c r="AF904" i="53"/>
  <c r="AJ903" i="53"/>
  <c r="AF903" i="53"/>
  <c r="AJ902" i="53"/>
  <c r="AF902" i="53"/>
  <c r="AJ901" i="53"/>
  <c r="AF901" i="53"/>
  <c r="AJ900" i="53"/>
  <c r="AF900" i="53"/>
  <c r="AJ899" i="53"/>
  <c r="AF899" i="53"/>
  <c r="AJ898" i="53"/>
  <c r="AJ10" i="53" s="1"/>
  <c r="AF898" i="53"/>
  <c r="AI897" i="53"/>
  <c r="AF897" i="53"/>
  <c r="AI896" i="53"/>
  <c r="AF896" i="53"/>
  <c r="AI895" i="53"/>
  <c r="AF895" i="53"/>
  <c r="AI894" i="53"/>
  <c r="AF894" i="53"/>
  <c r="AI893" i="53"/>
  <c r="AF893" i="53"/>
  <c r="AI892" i="53"/>
  <c r="AF892" i="53"/>
  <c r="AI891" i="53"/>
  <c r="AF891" i="53"/>
  <c r="AI890" i="53"/>
  <c r="AF890" i="53"/>
  <c r="AI889" i="53"/>
  <c r="AF889" i="53"/>
  <c r="AI888" i="53"/>
  <c r="AF888" i="53"/>
  <c r="AI887" i="53"/>
  <c r="AF887" i="53"/>
  <c r="AI886" i="53"/>
  <c r="AF886" i="53"/>
  <c r="AI885" i="53"/>
  <c r="AF885" i="53"/>
  <c r="AI884" i="53"/>
  <c r="AF884" i="53"/>
  <c r="AI883" i="53"/>
  <c r="AF883" i="53"/>
  <c r="AI882" i="53"/>
  <c r="AF882" i="53"/>
  <c r="AI881" i="53"/>
  <c r="AF881" i="53"/>
  <c r="AI880" i="53"/>
  <c r="AF880" i="53"/>
  <c r="AI879" i="53"/>
  <c r="AF879" i="53"/>
  <c r="AI878" i="53"/>
  <c r="AF878" i="53"/>
  <c r="AI877" i="53"/>
  <c r="AF877" i="53"/>
  <c r="AI876" i="53"/>
  <c r="AF876" i="53"/>
  <c r="AI875" i="53"/>
  <c r="AF875" i="53"/>
  <c r="AI874" i="53"/>
  <c r="AF874" i="53"/>
  <c r="AI873" i="53"/>
  <c r="AF873" i="53"/>
  <c r="AI872" i="53"/>
  <c r="AF872" i="53"/>
  <c r="AI871" i="53"/>
  <c r="AF871" i="53"/>
  <c r="AI870" i="53"/>
  <c r="AF870" i="53"/>
  <c r="AI869" i="53"/>
  <c r="AF869" i="53"/>
  <c r="AI868" i="53"/>
  <c r="AF868" i="53"/>
  <c r="AI867" i="53"/>
  <c r="AF867" i="53"/>
  <c r="AI866" i="53"/>
  <c r="AF866" i="53"/>
  <c r="AI865" i="53"/>
  <c r="AF865" i="53"/>
  <c r="AI864" i="53"/>
  <c r="AF864" i="53"/>
  <c r="AI863" i="53"/>
  <c r="AF863" i="53"/>
  <c r="AI862" i="53"/>
  <c r="AF862" i="53"/>
  <c r="AI861" i="53"/>
  <c r="AF861" i="53"/>
  <c r="AH860" i="53"/>
  <c r="AF860" i="53"/>
  <c r="AH859" i="53"/>
  <c r="AF859" i="53"/>
  <c r="AH858" i="53"/>
  <c r="AF858" i="53"/>
  <c r="AH857" i="53"/>
  <c r="AF857" i="53"/>
  <c r="AH856" i="53"/>
  <c r="AF856" i="53"/>
  <c r="AH855" i="53"/>
  <c r="AF855" i="53"/>
  <c r="AH854" i="53"/>
  <c r="AF854" i="53"/>
  <c r="AH853" i="53"/>
  <c r="AF853" i="53"/>
  <c r="AH852" i="53"/>
  <c r="AF852" i="53"/>
  <c r="AH851" i="53"/>
  <c r="AF851" i="53"/>
  <c r="AH850" i="53"/>
  <c r="AF850" i="53"/>
  <c r="AH849" i="53"/>
  <c r="AF849" i="53"/>
  <c r="AH848" i="53"/>
  <c r="AF848" i="53"/>
  <c r="AH847" i="53"/>
  <c r="AF847" i="53"/>
  <c r="AH846" i="53"/>
  <c r="AF846" i="53"/>
  <c r="AH845" i="53"/>
  <c r="AF845" i="53"/>
  <c r="AH844" i="53"/>
  <c r="AF844" i="53"/>
  <c r="AH843" i="53"/>
  <c r="AF843" i="53"/>
  <c r="AH842" i="53"/>
  <c r="AF842" i="53"/>
  <c r="AH841" i="53"/>
  <c r="AF841" i="53"/>
  <c r="AH840" i="53"/>
  <c r="AF840" i="53"/>
  <c r="AH839" i="53"/>
  <c r="AF839" i="53"/>
  <c r="AH838" i="53"/>
  <c r="AF838" i="53"/>
  <c r="AH837" i="53"/>
  <c r="AF837" i="53"/>
  <c r="AH836" i="53"/>
  <c r="AF836" i="53"/>
  <c r="AH835" i="53"/>
  <c r="AF835" i="53"/>
  <c r="AH834" i="53"/>
  <c r="AF834" i="53"/>
  <c r="AH833" i="53"/>
  <c r="AF833" i="53"/>
  <c r="AH832" i="53"/>
  <c r="AF832" i="53"/>
  <c r="AH830" i="53"/>
  <c r="AF830" i="53"/>
  <c r="AH829" i="53"/>
  <c r="AF829" i="53"/>
  <c r="AH828" i="53"/>
  <c r="AF828" i="53"/>
  <c r="AH827" i="53"/>
  <c r="AF827" i="53"/>
  <c r="AH826" i="53"/>
  <c r="AF826" i="53"/>
  <c r="AH825" i="53"/>
  <c r="AF825" i="53"/>
  <c r="AH824" i="53"/>
  <c r="AF824" i="53"/>
  <c r="AH823" i="53"/>
  <c r="AF823" i="53"/>
  <c r="AH822" i="53"/>
  <c r="AF822" i="53"/>
  <c r="AH821" i="53"/>
  <c r="AF821" i="53"/>
  <c r="AH820" i="53"/>
  <c r="AF820" i="53"/>
  <c r="AH819" i="53"/>
  <c r="AF819" i="53"/>
  <c r="AH818" i="53"/>
  <c r="AF818" i="53"/>
  <c r="AH817" i="53"/>
  <c r="AF817" i="53"/>
  <c r="AH816" i="53"/>
  <c r="AF816" i="53"/>
  <c r="AH815" i="53"/>
  <c r="AF815" i="53"/>
  <c r="AH814" i="53"/>
  <c r="AF814" i="53"/>
  <c r="AH813" i="53"/>
  <c r="AF813" i="53"/>
  <c r="AH812" i="53"/>
  <c r="AF812" i="53"/>
  <c r="AH811" i="53"/>
  <c r="AF811" i="53"/>
  <c r="AH810" i="53"/>
  <c r="AF810" i="53"/>
  <c r="AH809" i="53"/>
  <c r="AF809" i="53"/>
  <c r="AH808" i="53"/>
  <c r="AF808" i="53"/>
  <c r="AH807" i="53"/>
  <c r="AF807" i="53"/>
  <c r="AH806" i="53"/>
  <c r="AF806" i="53"/>
  <c r="AH805" i="53"/>
  <c r="AF805" i="53"/>
  <c r="AH804" i="53"/>
  <c r="AF804" i="53"/>
  <c r="AH803" i="53"/>
  <c r="AF803" i="53"/>
  <c r="AH802" i="53"/>
  <c r="AF802" i="53"/>
  <c r="AH801" i="53"/>
  <c r="AF801" i="53"/>
  <c r="AH800" i="53"/>
  <c r="AF800" i="53"/>
  <c r="AH799" i="53"/>
  <c r="AF799" i="53"/>
  <c r="AH798" i="53"/>
  <c r="AF798" i="53"/>
  <c r="AH797" i="53"/>
  <c r="AF797" i="53"/>
  <c r="AH796" i="53"/>
  <c r="AF796" i="53"/>
  <c r="AH795" i="53"/>
  <c r="AF795" i="53"/>
  <c r="AH794" i="53"/>
  <c r="AF794" i="53"/>
  <c r="AH793" i="53"/>
  <c r="AF793" i="53"/>
  <c r="AH792" i="53"/>
  <c r="AF792" i="53"/>
  <c r="AH791" i="53"/>
  <c r="AF791" i="53"/>
  <c r="AH790" i="53"/>
  <c r="AF790" i="53"/>
  <c r="AH789" i="53"/>
  <c r="AF789" i="53"/>
  <c r="AH788" i="53"/>
  <c r="AF788" i="53"/>
  <c r="AH787" i="53"/>
  <c r="AF787" i="53"/>
  <c r="AH786" i="53"/>
  <c r="AF786" i="53"/>
  <c r="AH785" i="53"/>
  <c r="AF785" i="53"/>
  <c r="AH784" i="53"/>
  <c r="AF784" i="53"/>
  <c r="AH783" i="53"/>
  <c r="AF783" i="53"/>
  <c r="AH782" i="53"/>
  <c r="AF782" i="53"/>
  <c r="AH781" i="53"/>
  <c r="AF781" i="53"/>
  <c r="AH780" i="53"/>
  <c r="AF780" i="53"/>
  <c r="AH779" i="53"/>
  <c r="AF779" i="53"/>
  <c r="AH777" i="53"/>
  <c r="AF777" i="53"/>
  <c r="AH775" i="53"/>
  <c r="AF775" i="53"/>
  <c r="AH773" i="53"/>
  <c r="AF773" i="53"/>
  <c r="AH772" i="53"/>
  <c r="AF772" i="53"/>
  <c r="AH771" i="53"/>
  <c r="AF771" i="53"/>
  <c r="AH770" i="53"/>
  <c r="AF770" i="53"/>
  <c r="AH769" i="53"/>
  <c r="AF769" i="53"/>
  <c r="AH768" i="53"/>
  <c r="AF768" i="53"/>
  <c r="AH767" i="53"/>
  <c r="AF767" i="53"/>
  <c r="AH766" i="53"/>
  <c r="AF766" i="53"/>
  <c r="AH765" i="53"/>
  <c r="AF765" i="53"/>
  <c r="AH764" i="53"/>
  <c r="AF764" i="53"/>
  <c r="AH763" i="53"/>
  <c r="AF763" i="53"/>
  <c r="AH762" i="53"/>
  <c r="AF762" i="53"/>
  <c r="AH761" i="53"/>
  <c r="AF761" i="53"/>
  <c r="AH760" i="53"/>
  <c r="AF760" i="53"/>
  <c r="AH759" i="53"/>
  <c r="AF759" i="53"/>
  <c r="AH758" i="53"/>
  <c r="AF758" i="53"/>
  <c r="AH757" i="53"/>
  <c r="AF757" i="53"/>
  <c r="AH756" i="53"/>
  <c r="AF756" i="53"/>
  <c r="AH755" i="53"/>
  <c r="AF755" i="53"/>
  <c r="AH754" i="53"/>
  <c r="AF754" i="53"/>
  <c r="AH753" i="53"/>
  <c r="AF753" i="53"/>
  <c r="AH751" i="53"/>
  <c r="AF751" i="53"/>
  <c r="AH750" i="53"/>
  <c r="AF750" i="53"/>
  <c r="AH749" i="53"/>
  <c r="AF749" i="53"/>
  <c r="AH748" i="53"/>
  <c r="AF748" i="53"/>
  <c r="AH747" i="53"/>
  <c r="AF747" i="53"/>
  <c r="AH746" i="53"/>
  <c r="AF746" i="53"/>
  <c r="AH745" i="53"/>
  <c r="AF745" i="53"/>
  <c r="AH744" i="53"/>
  <c r="AF744" i="53"/>
  <c r="AH743" i="53"/>
  <c r="AF743" i="53"/>
  <c r="AH742" i="53"/>
  <c r="AF742" i="53"/>
  <c r="AH741" i="53"/>
  <c r="AF741" i="53"/>
  <c r="AH740" i="53"/>
  <c r="AF740" i="53"/>
  <c r="AH739" i="53"/>
  <c r="AF739" i="53"/>
  <c r="AH738" i="53"/>
  <c r="AF738" i="53"/>
  <c r="AH737" i="53"/>
  <c r="AF737" i="53"/>
  <c r="AH736" i="53"/>
  <c r="AF736" i="53"/>
  <c r="AH735" i="53"/>
  <c r="AF735" i="53"/>
  <c r="AH734" i="53"/>
  <c r="AF734" i="53"/>
  <c r="AH733" i="53"/>
  <c r="AF733" i="53"/>
  <c r="AH732" i="53"/>
  <c r="AF732" i="53"/>
  <c r="AH731" i="53"/>
  <c r="AF731" i="53"/>
  <c r="AH730" i="53"/>
  <c r="AF730" i="53"/>
  <c r="AH729" i="53"/>
  <c r="AF729" i="53"/>
  <c r="AH728" i="53"/>
  <c r="AF728" i="53"/>
  <c r="AH727" i="53"/>
  <c r="AF727" i="53"/>
  <c r="AH726" i="53"/>
  <c r="AF726" i="53"/>
  <c r="AH725" i="53"/>
  <c r="AF725" i="53"/>
  <c r="AH724" i="53"/>
  <c r="AF724" i="53"/>
  <c r="AH723" i="53"/>
  <c r="AF723" i="53"/>
  <c r="AH722" i="53"/>
  <c r="AF722" i="53"/>
  <c r="AH721" i="53"/>
  <c r="AF721" i="53"/>
  <c r="AH720" i="53"/>
  <c r="AF720" i="53"/>
  <c r="AH719" i="53"/>
  <c r="AF719" i="53"/>
  <c r="AH718" i="53"/>
  <c r="AF718" i="53"/>
  <c r="AH717" i="53"/>
  <c r="AF717" i="53"/>
  <c r="AH716" i="53"/>
  <c r="AF716" i="53"/>
  <c r="AH715" i="53"/>
  <c r="AF715" i="53"/>
  <c r="AH714" i="53"/>
  <c r="AF714" i="53"/>
  <c r="AH713" i="53"/>
  <c r="AF713" i="53"/>
  <c r="AH712" i="53"/>
  <c r="AF712" i="53"/>
  <c r="AH711" i="53"/>
  <c r="AF711" i="53"/>
  <c r="AH710" i="53"/>
  <c r="AF710" i="53"/>
  <c r="AH709" i="53"/>
  <c r="AF709" i="53"/>
  <c r="AH708" i="53"/>
  <c r="AF708" i="53"/>
  <c r="AH707" i="53"/>
  <c r="AF707" i="53"/>
  <c r="AH706" i="53"/>
  <c r="AF706" i="53"/>
  <c r="AH705" i="53"/>
  <c r="AF705" i="53"/>
  <c r="AH704" i="53"/>
  <c r="AF704" i="53"/>
  <c r="AH703" i="53"/>
  <c r="AF703" i="53"/>
  <c r="AH702" i="53"/>
  <c r="AF702" i="53"/>
  <c r="AH701" i="53"/>
  <c r="AF701" i="53"/>
  <c r="AH700" i="53"/>
  <c r="AF700" i="53"/>
  <c r="AH699" i="53"/>
  <c r="AF699" i="53"/>
  <c r="AH698" i="53"/>
  <c r="AF698" i="53"/>
  <c r="AH697" i="53"/>
  <c r="AF697" i="53"/>
  <c r="AH696" i="53"/>
  <c r="AF696" i="53"/>
  <c r="AH695" i="53"/>
  <c r="AF695" i="53"/>
  <c r="AH694" i="53"/>
  <c r="AF694" i="53"/>
  <c r="AH693" i="53"/>
  <c r="AF693" i="53"/>
  <c r="AH692" i="53"/>
  <c r="AF692" i="53"/>
  <c r="AH691" i="53"/>
  <c r="AF691" i="53"/>
  <c r="AH690" i="53"/>
  <c r="AF690" i="53"/>
  <c r="AH689" i="53"/>
  <c r="AF689" i="53"/>
  <c r="AH688" i="53"/>
  <c r="AF688" i="53"/>
  <c r="AH687" i="53"/>
  <c r="AF687" i="53"/>
  <c r="AH686" i="53"/>
  <c r="AF686" i="53"/>
  <c r="AH685" i="53"/>
  <c r="AF685" i="53"/>
  <c r="AH684" i="53"/>
  <c r="AF684" i="53"/>
  <c r="AH683" i="53"/>
  <c r="AF683" i="53"/>
  <c r="AH682" i="53"/>
  <c r="AF682" i="53"/>
  <c r="AH681" i="53"/>
  <c r="AF681" i="53"/>
  <c r="AH680" i="53"/>
  <c r="AF680" i="53"/>
  <c r="AH679" i="53"/>
  <c r="AF679" i="53"/>
  <c r="AH678" i="53"/>
  <c r="AF678" i="53"/>
  <c r="AH677" i="53"/>
  <c r="AF677" i="53"/>
  <c r="AH676" i="53"/>
  <c r="AF676" i="53"/>
  <c r="AH675" i="53"/>
  <c r="AF675" i="53"/>
  <c r="AH674" i="53"/>
  <c r="AF674" i="53"/>
  <c r="AH673" i="53"/>
  <c r="AF673" i="53"/>
  <c r="AH672" i="53"/>
  <c r="AF672" i="53"/>
  <c r="AH671" i="53"/>
  <c r="AF671" i="53"/>
  <c r="AH670" i="53"/>
  <c r="AF670" i="53"/>
  <c r="AH669" i="53"/>
  <c r="AF669" i="53"/>
  <c r="AH668" i="53"/>
  <c r="AF668" i="53"/>
  <c r="AH667" i="53"/>
  <c r="AF667" i="53"/>
  <c r="AH666" i="53"/>
  <c r="AF666" i="53"/>
  <c r="AH665" i="53"/>
  <c r="AF665" i="53"/>
  <c r="AH664" i="53"/>
  <c r="AF664" i="53"/>
  <c r="AH663" i="53"/>
  <c r="AF663" i="53"/>
  <c r="AH662" i="53"/>
  <c r="AF662" i="53"/>
  <c r="AH661" i="53"/>
  <c r="AF661" i="53"/>
  <c r="AH660" i="53"/>
  <c r="AF660" i="53"/>
  <c r="AH659" i="53"/>
  <c r="AF659" i="53"/>
  <c r="AH658" i="53"/>
  <c r="AF658" i="53"/>
  <c r="AH657" i="53"/>
  <c r="AF657" i="53"/>
  <c r="AH656" i="53"/>
  <c r="AF656" i="53"/>
  <c r="AH655" i="53"/>
  <c r="AF655" i="53"/>
  <c r="AH654" i="53"/>
  <c r="AF654" i="53"/>
  <c r="AH653" i="53"/>
  <c r="AF653" i="53"/>
  <c r="AH652" i="53"/>
  <c r="AF652" i="53"/>
  <c r="AH651" i="53"/>
  <c r="AF651" i="53"/>
  <c r="AH650" i="53"/>
  <c r="AF650" i="53"/>
  <c r="AH649" i="53"/>
  <c r="AF649" i="53"/>
  <c r="AH648" i="53"/>
  <c r="AF648" i="53"/>
  <c r="AH646" i="53"/>
  <c r="AF646" i="53"/>
  <c r="AH645" i="53"/>
  <c r="AF645" i="53"/>
  <c r="AH644" i="53"/>
  <c r="AF644" i="53"/>
  <c r="AH643" i="53"/>
  <c r="AF643" i="53"/>
  <c r="AH642" i="53"/>
  <c r="AF642" i="53"/>
  <c r="AH641" i="53"/>
  <c r="AF641" i="53"/>
  <c r="AH640" i="53"/>
  <c r="AF640" i="53"/>
  <c r="AH639" i="53"/>
  <c r="AF639" i="53"/>
  <c r="AH638" i="53"/>
  <c r="AF638" i="53"/>
  <c r="AH637" i="53"/>
  <c r="AF637" i="53"/>
  <c r="AH636" i="53"/>
  <c r="AF636" i="53"/>
  <c r="AH635" i="53"/>
  <c r="AF635" i="53"/>
  <c r="AH634" i="53"/>
  <c r="AF634" i="53"/>
  <c r="AH633" i="53"/>
  <c r="AF633" i="53"/>
  <c r="AH632" i="53"/>
  <c r="AF632" i="53"/>
  <c r="AH631" i="53"/>
  <c r="AF631" i="53"/>
  <c r="AH630" i="53"/>
  <c r="AF630" i="53"/>
  <c r="AH629" i="53"/>
  <c r="AF629" i="53"/>
  <c r="AH628" i="53"/>
  <c r="AF628" i="53"/>
  <c r="AH627" i="53"/>
  <c r="AF627" i="53"/>
  <c r="AH626" i="53"/>
  <c r="AF626" i="53"/>
  <c r="AH625" i="53"/>
  <c r="AF625" i="53"/>
  <c r="AH624" i="53"/>
  <c r="AF624" i="53"/>
  <c r="AH623" i="53"/>
  <c r="AF623" i="53"/>
  <c r="AH622" i="53"/>
  <c r="AF622" i="53"/>
  <c r="AH621" i="53"/>
  <c r="AF621" i="53"/>
  <c r="AH620" i="53"/>
  <c r="AF620" i="53"/>
  <c r="AH619" i="53"/>
  <c r="AF619" i="53"/>
  <c r="AH618" i="53"/>
  <c r="AF618" i="53"/>
  <c r="AH617" i="53"/>
  <c r="AF617" i="53"/>
  <c r="AH616" i="53"/>
  <c r="AF616" i="53"/>
  <c r="AH615" i="53"/>
  <c r="AF615" i="53"/>
  <c r="AH614" i="53"/>
  <c r="AF614" i="53"/>
  <c r="AH613" i="53"/>
  <c r="AF613" i="53"/>
  <c r="AH612" i="53"/>
  <c r="AF612" i="53"/>
  <c r="AH611" i="53"/>
  <c r="AF611" i="53"/>
  <c r="AH610" i="53"/>
  <c r="AF610" i="53"/>
  <c r="AH609" i="53"/>
  <c r="AF609" i="53"/>
  <c r="AH608" i="53"/>
  <c r="AF608" i="53"/>
  <c r="AH607" i="53"/>
  <c r="AF607" i="53"/>
  <c r="AH606" i="53"/>
  <c r="AF606" i="53"/>
  <c r="AH605" i="53"/>
  <c r="AF605" i="53"/>
  <c r="AH604" i="53"/>
  <c r="AF604" i="53"/>
  <c r="AH603" i="53"/>
  <c r="AF603" i="53"/>
  <c r="AH602" i="53"/>
  <c r="AF602" i="53"/>
  <c r="AH601" i="53"/>
  <c r="AF601" i="53"/>
  <c r="AH600" i="53"/>
  <c r="AF600" i="53"/>
  <c r="AH599" i="53"/>
  <c r="AF599" i="53"/>
  <c r="AH598" i="53"/>
  <c r="AF598" i="53"/>
  <c r="AH597" i="53"/>
  <c r="AF597" i="53"/>
  <c r="AH596" i="53"/>
  <c r="AF596" i="53"/>
  <c r="AH595" i="53"/>
  <c r="AF595" i="53"/>
  <c r="AH594" i="53"/>
  <c r="AF594" i="53"/>
  <c r="AH593" i="53"/>
  <c r="AF593" i="53"/>
  <c r="AH592" i="53"/>
  <c r="AF592" i="53"/>
  <c r="AH591" i="53"/>
  <c r="AF591" i="53"/>
  <c r="AH590" i="53"/>
  <c r="AF590" i="53"/>
  <c r="AH589" i="53"/>
  <c r="AF589" i="53"/>
  <c r="AH588" i="53"/>
  <c r="AF588" i="53"/>
  <c r="AH587" i="53"/>
  <c r="AF587" i="53"/>
  <c r="AH586" i="53"/>
  <c r="AF586" i="53"/>
  <c r="AH585" i="53"/>
  <c r="AF585" i="53"/>
  <c r="AH584" i="53"/>
  <c r="AF584" i="53"/>
  <c r="AH583" i="53"/>
  <c r="AF583" i="53"/>
  <c r="AH582" i="53"/>
  <c r="AF582" i="53"/>
  <c r="AH581" i="53"/>
  <c r="AF581" i="53"/>
  <c r="AH580" i="53"/>
  <c r="AF580" i="53"/>
  <c r="AH579" i="53"/>
  <c r="AF579" i="53"/>
  <c r="AH578" i="53"/>
  <c r="AF578" i="53"/>
  <c r="AH577" i="53"/>
  <c r="AF577" i="53"/>
  <c r="AH576" i="53"/>
  <c r="AF576" i="53"/>
  <c r="AH575" i="53"/>
  <c r="AF575" i="53"/>
  <c r="AH574" i="53"/>
  <c r="AF574" i="53"/>
  <c r="AH573" i="53"/>
  <c r="AF573" i="53"/>
  <c r="AH572" i="53"/>
  <c r="AF572" i="53"/>
  <c r="AH571" i="53"/>
  <c r="AF571" i="53"/>
  <c r="AH570" i="53"/>
  <c r="AF570" i="53"/>
  <c r="AH569" i="53"/>
  <c r="AF569" i="53"/>
  <c r="AH568" i="53"/>
  <c r="AF568" i="53"/>
  <c r="AH567" i="53"/>
  <c r="AF567" i="53"/>
  <c r="AH566" i="53"/>
  <c r="AF566" i="53"/>
  <c r="AH565" i="53"/>
  <c r="AF565" i="53"/>
  <c r="AH564" i="53"/>
  <c r="AF564" i="53"/>
  <c r="AH563" i="53"/>
  <c r="AF563" i="53"/>
  <c r="AH562" i="53"/>
  <c r="AF562" i="53"/>
  <c r="AH561" i="53"/>
  <c r="AF561" i="53"/>
  <c r="AH560" i="53"/>
  <c r="AF560" i="53"/>
  <c r="AH559" i="53"/>
  <c r="AF559" i="53"/>
  <c r="AH558" i="53"/>
  <c r="AF558" i="53"/>
  <c r="AH557" i="53"/>
  <c r="AF557" i="53"/>
  <c r="AH556" i="53"/>
  <c r="AF556" i="53"/>
  <c r="AH555" i="53"/>
  <c r="AF555" i="53"/>
  <c r="AH554" i="53"/>
  <c r="AF554" i="53"/>
  <c r="AH553" i="53"/>
  <c r="AF553" i="53"/>
  <c r="AH552" i="53"/>
  <c r="AF552" i="53"/>
  <c r="AH551" i="53"/>
  <c r="AF551" i="53"/>
  <c r="AH550" i="53"/>
  <c r="AF550" i="53"/>
  <c r="AH549" i="53"/>
  <c r="AF549" i="53"/>
  <c r="AH548" i="53"/>
  <c r="AF548" i="53"/>
  <c r="AH547" i="53"/>
  <c r="AF547" i="53"/>
  <c r="AH546" i="53"/>
  <c r="AF546" i="53"/>
  <c r="AH545" i="53"/>
  <c r="AF545" i="53"/>
  <c r="AH544" i="53"/>
  <c r="AF544" i="53"/>
  <c r="AH543" i="53"/>
  <c r="AF543" i="53"/>
  <c r="AH542" i="53"/>
  <c r="AF542" i="53"/>
  <c r="AH541" i="53"/>
  <c r="AF541" i="53"/>
  <c r="AH540" i="53"/>
  <c r="AF540" i="53"/>
  <c r="AH539" i="53"/>
  <c r="AF539" i="53"/>
  <c r="AH538" i="53"/>
  <c r="AF538" i="53"/>
  <c r="AH537" i="53"/>
  <c r="AF537" i="53"/>
  <c r="AH536" i="53"/>
  <c r="AF536" i="53"/>
  <c r="AH535" i="53"/>
  <c r="AF535" i="53"/>
  <c r="AH534" i="53"/>
  <c r="AF534" i="53"/>
  <c r="AH533" i="53"/>
  <c r="AF533" i="53"/>
  <c r="AH532" i="53"/>
  <c r="AF532" i="53"/>
  <c r="AH531" i="53"/>
  <c r="AF531" i="53"/>
  <c r="AH530" i="53"/>
  <c r="AF530" i="53"/>
  <c r="AH529" i="53"/>
  <c r="AF529" i="53"/>
  <c r="AH528" i="53"/>
  <c r="AF528" i="53"/>
  <c r="AH527" i="53"/>
  <c r="AF527" i="53"/>
  <c r="AH526" i="53"/>
  <c r="AF526" i="53"/>
  <c r="AH525" i="53"/>
  <c r="AF525" i="53"/>
  <c r="AH524" i="53"/>
  <c r="AF524" i="53"/>
  <c r="AH523" i="53"/>
  <c r="AF523" i="53"/>
  <c r="AH522" i="53"/>
  <c r="AF522" i="53"/>
  <c r="AH521" i="53"/>
  <c r="AF521" i="53"/>
  <c r="AH520" i="53"/>
  <c r="AF520" i="53"/>
  <c r="AH519" i="53"/>
  <c r="AF519" i="53"/>
  <c r="AH518" i="53"/>
  <c r="AF518" i="53"/>
  <c r="AH517" i="53"/>
  <c r="AF517" i="53"/>
  <c r="AH516" i="53"/>
  <c r="AF516" i="53"/>
  <c r="AH515" i="53"/>
  <c r="AF515" i="53"/>
  <c r="AH514" i="53"/>
  <c r="AF514" i="53"/>
  <c r="AH513" i="53"/>
  <c r="AF513" i="53"/>
  <c r="AH512" i="53"/>
  <c r="AF512" i="53"/>
  <c r="AH511" i="53"/>
  <c r="AF511" i="53"/>
  <c r="AH510" i="53"/>
  <c r="AF510" i="53"/>
  <c r="AH509" i="53"/>
  <c r="AF509" i="53"/>
  <c r="AH508" i="53"/>
  <c r="AF508" i="53"/>
  <c r="AH507" i="53"/>
  <c r="AF507" i="53"/>
  <c r="AH506" i="53"/>
  <c r="AF506" i="53"/>
  <c r="AH505" i="53"/>
  <c r="AF505" i="53"/>
  <c r="AH504" i="53"/>
  <c r="AF504" i="53"/>
  <c r="AH503" i="53"/>
  <c r="AF503" i="53"/>
  <c r="AH502" i="53"/>
  <c r="AF502" i="53"/>
  <c r="AH501" i="53"/>
  <c r="AF501" i="53"/>
  <c r="AH500" i="53"/>
  <c r="AF500" i="53"/>
  <c r="AH499" i="53"/>
  <c r="AF499" i="53"/>
  <c r="AH498" i="53"/>
  <c r="AF498" i="53"/>
  <c r="AH497" i="53"/>
  <c r="AF497" i="53"/>
  <c r="AH496" i="53"/>
  <c r="AF496" i="53"/>
  <c r="AH495" i="53"/>
  <c r="AF495" i="53"/>
  <c r="AH494" i="53"/>
  <c r="AF494" i="53"/>
  <c r="AH493" i="53"/>
  <c r="AF493" i="53"/>
  <c r="AH492" i="53"/>
  <c r="AF492" i="53"/>
  <c r="AH491" i="53"/>
  <c r="AF491" i="53"/>
  <c r="AH490" i="53"/>
  <c r="AF490" i="53"/>
  <c r="AH489" i="53"/>
  <c r="AF489" i="53"/>
  <c r="AH488" i="53"/>
  <c r="AF488" i="53"/>
  <c r="AH487" i="53"/>
  <c r="AF487" i="53"/>
  <c r="AH486" i="53"/>
  <c r="AF486" i="53"/>
  <c r="AH485" i="53"/>
  <c r="AF485" i="53"/>
  <c r="AH484" i="53"/>
  <c r="AF484" i="53"/>
  <c r="AH483" i="53"/>
  <c r="AF483" i="53"/>
  <c r="AH482" i="53"/>
  <c r="AF482" i="53"/>
  <c r="AH481" i="53"/>
  <c r="AF481" i="53"/>
  <c r="AH480" i="53"/>
  <c r="AF480" i="53"/>
  <c r="AH479" i="53"/>
  <c r="AF479" i="53"/>
  <c r="AH478" i="53"/>
  <c r="AF478" i="53"/>
  <c r="AH477" i="53"/>
  <c r="AF477" i="53"/>
  <c r="AH476" i="53"/>
  <c r="AF476" i="53"/>
  <c r="AH475" i="53"/>
  <c r="AF475" i="53"/>
  <c r="AH474" i="53"/>
  <c r="AF474" i="53"/>
  <c r="AH473" i="53"/>
  <c r="AF473" i="53"/>
  <c r="AH472" i="53"/>
  <c r="AF472" i="53"/>
  <c r="AH471" i="53"/>
  <c r="AF471" i="53"/>
  <c r="AH470" i="53"/>
  <c r="AF470" i="53"/>
  <c r="AH469" i="53"/>
  <c r="AF469" i="53"/>
  <c r="AH468" i="53"/>
  <c r="AF468" i="53"/>
  <c r="AH467" i="53"/>
  <c r="AF467" i="53"/>
  <c r="AH466" i="53"/>
  <c r="AF466" i="53"/>
  <c r="AH465" i="53"/>
  <c r="AF465" i="53"/>
  <c r="AH464" i="53"/>
  <c r="AF464" i="53"/>
  <c r="AH463" i="53"/>
  <c r="AF463" i="53"/>
  <c r="AH462" i="53"/>
  <c r="AF462" i="53"/>
  <c r="AH461" i="53"/>
  <c r="AF461" i="53"/>
  <c r="AH460" i="53"/>
  <c r="AF460" i="53"/>
  <c r="AH459" i="53"/>
  <c r="AF459" i="53"/>
  <c r="AH458" i="53"/>
  <c r="AF458" i="53"/>
  <c r="AH457" i="53"/>
  <c r="AF457" i="53"/>
  <c r="AH456" i="53"/>
  <c r="AF456" i="53"/>
  <c r="AH455" i="53"/>
  <c r="AF455" i="53"/>
  <c r="AH454" i="53"/>
  <c r="AF454" i="53"/>
  <c r="AH453" i="53"/>
  <c r="AF453" i="53"/>
  <c r="AH452" i="53"/>
  <c r="AF452" i="53"/>
  <c r="AH451" i="53"/>
  <c r="AF451" i="53"/>
  <c r="AH450" i="53"/>
  <c r="AF450" i="53"/>
  <c r="AH449" i="53"/>
  <c r="AF449" i="53"/>
  <c r="AH448" i="53"/>
  <c r="AF448" i="53"/>
  <c r="AH447" i="53"/>
  <c r="AF447" i="53"/>
  <c r="AH446" i="53"/>
  <c r="AF446" i="53"/>
  <c r="AH445" i="53"/>
  <c r="AF445" i="53"/>
  <c r="AH444" i="53"/>
  <c r="AF444" i="53"/>
  <c r="AH443" i="53"/>
  <c r="AF443" i="53"/>
  <c r="AH442" i="53"/>
  <c r="AF442" i="53"/>
  <c r="AH441" i="53"/>
  <c r="AF441" i="53"/>
  <c r="AH440" i="53"/>
  <c r="AF440" i="53"/>
  <c r="AH439" i="53"/>
  <c r="AF439" i="53"/>
  <c r="AH438" i="53"/>
  <c r="AF438" i="53"/>
  <c r="AH437" i="53"/>
  <c r="AF437" i="53"/>
  <c r="AH436" i="53"/>
  <c r="AF436" i="53"/>
  <c r="AH435" i="53"/>
  <c r="AF435" i="53"/>
  <c r="AH434" i="53"/>
  <c r="AF434" i="53"/>
  <c r="AH433" i="53"/>
  <c r="AF433" i="53"/>
  <c r="AH432" i="53"/>
  <c r="AF432" i="53"/>
  <c r="AH431" i="53"/>
  <c r="AF431" i="53"/>
  <c r="AH430" i="53"/>
  <c r="AF430" i="53"/>
  <c r="AH429" i="53"/>
  <c r="AF429" i="53"/>
  <c r="AH428" i="53"/>
  <c r="AF428" i="53"/>
  <c r="AH427" i="53"/>
  <c r="AF427" i="53"/>
  <c r="AH426" i="53"/>
  <c r="AF426" i="53"/>
  <c r="AH425" i="53"/>
  <c r="AF425" i="53"/>
  <c r="AH424" i="53"/>
  <c r="AF424" i="53"/>
  <c r="AH423" i="53"/>
  <c r="AF423" i="53"/>
  <c r="AH422" i="53"/>
  <c r="AF422" i="53"/>
  <c r="AH421" i="53"/>
  <c r="AF421" i="53"/>
  <c r="AH420" i="53"/>
  <c r="AF420" i="53"/>
  <c r="AH419" i="53"/>
  <c r="AF419" i="53"/>
  <c r="AH418" i="53"/>
  <c r="AF418" i="53"/>
  <c r="AH417" i="53"/>
  <c r="AF417" i="53"/>
  <c r="AH416" i="53"/>
  <c r="AF416" i="53"/>
  <c r="AH415" i="53"/>
  <c r="AF415" i="53"/>
  <c r="AH414" i="53"/>
  <c r="AF414" i="53"/>
  <c r="AH413" i="53"/>
  <c r="AF413" i="53"/>
  <c r="AH412" i="53"/>
  <c r="AF412" i="53"/>
  <c r="AH410" i="53"/>
  <c r="AF410" i="53"/>
  <c r="AH409" i="53"/>
  <c r="AF409" i="53"/>
  <c r="AH408" i="53"/>
  <c r="AF408" i="53"/>
  <c r="AH407" i="53"/>
  <c r="AF407" i="53"/>
  <c r="AH406" i="53"/>
  <c r="AF406" i="53"/>
  <c r="AH405" i="53"/>
  <c r="AF405" i="53"/>
  <c r="AH404" i="53"/>
  <c r="AF404" i="53"/>
  <c r="AH403" i="53"/>
  <c r="AF403" i="53"/>
  <c r="AH402" i="53"/>
  <c r="AF402" i="53"/>
  <c r="AH401" i="53"/>
  <c r="AF401" i="53"/>
  <c r="AH400" i="53"/>
  <c r="AF400" i="53"/>
  <c r="AH399" i="53"/>
  <c r="AF399" i="53"/>
  <c r="AH398" i="53"/>
  <c r="AF398" i="53"/>
  <c r="AH397" i="53"/>
  <c r="AF397" i="53"/>
  <c r="AH396" i="53"/>
  <c r="AF396" i="53"/>
  <c r="AH395" i="53"/>
  <c r="AF395" i="53"/>
  <c r="AH394" i="53"/>
  <c r="AF394" i="53"/>
  <c r="AH393" i="53"/>
  <c r="AF393" i="53"/>
  <c r="AH392" i="53"/>
  <c r="AF392" i="53"/>
  <c r="AH391" i="53"/>
  <c r="AF391" i="53"/>
  <c r="AH390" i="53"/>
  <c r="AF390" i="53"/>
  <c r="AH389" i="53"/>
  <c r="AF389" i="53"/>
  <c r="AH388" i="53"/>
  <c r="AF388" i="53"/>
  <c r="AH387" i="53"/>
  <c r="AF387" i="53"/>
  <c r="AH386" i="53"/>
  <c r="AF386" i="53"/>
  <c r="AH385" i="53"/>
  <c r="AF385" i="53"/>
  <c r="AH384" i="53"/>
  <c r="AF384" i="53"/>
  <c r="AH383" i="53"/>
  <c r="AF383" i="53"/>
  <c r="AH382" i="53"/>
  <c r="AF382" i="53"/>
  <c r="AH381" i="53"/>
  <c r="AF381" i="53"/>
  <c r="AH380" i="53"/>
  <c r="AF380" i="53"/>
  <c r="AH379" i="53"/>
  <c r="AF379" i="53"/>
  <c r="AH378" i="53"/>
  <c r="AF378" i="53"/>
  <c r="AH377" i="53"/>
  <c r="AF377" i="53"/>
  <c r="AH376" i="53"/>
  <c r="AF376" i="53"/>
  <c r="AH375" i="53"/>
  <c r="AF375" i="53"/>
  <c r="AH374" i="53"/>
  <c r="AF374" i="53"/>
  <c r="AH373" i="53"/>
  <c r="AF373" i="53"/>
  <c r="AH372" i="53"/>
  <c r="AF372" i="53"/>
  <c r="AH371" i="53"/>
  <c r="AF371" i="53"/>
  <c r="AH370" i="53"/>
  <c r="AF370" i="53"/>
  <c r="AH369" i="53"/>
  <c r="AF369" i="53"/>
  <c r="AH368" i="53"/>
  <c r="AF368" i="53"/>
  <c r="AH367" i="53"/>
  <c r="AF367" i="53"/>
  <c r="AH366" i="53"/>
  <c r="AF366" i="53"/>
  <c r="AH365" i="53"/>
  <c r="AF365" i="53"/>
  <c r="AH364" i="53"/>
  <c r="AF364" i="53"/>
  <c r="AH363" i="53"/>
  <c r="AF363" i="53"/>
  <c r="AH362" i="53"/>
  <c r="AF362" i="53"/>
  <c r="AH361" i="53"/>
  <c r="AF361" i="53"/>
  <c r="AH360" i="53"/>
  <c r="AF360" i="53"/>
  <c r="AH359" i="53"/>
  <c r="AF359" i="53"/>
  <c r="AH358" i="53"/>
  <c r="AF358" i="53"/>
  <c r="AH357" i="53"/>
  <c r="AF357" i="53"/>
  <c r="AH356" i="53"/>
  <c r="AF356" i="53"/>
  <c r="AH355" i="53"/>
  <c r="AF355" i="53"/>
  <c r="AH354" i="53"/>
  <c r="AF354" i="53"/>
  <c r="AH353" i="53"/>
  <c r="AF353" i="53"/>
  <c r="AH352" i="53"/>
  <c r="AF352" i="53"/>
  <c r="AH351" i="53"/>
  <c r="AF351" i="53"/>
  <c r="AH350" i="53"/>
  <c r="AF350" i="53"/>
  <c r="AH349" i="53"/>
  <c r="AF349" i="53"/>
  <c r="AH348" i="53"/>
  <c r="AF348" i="53"/>
  <c r="AH347" i="53"/>
  <c r="AF347" i="53"/>
  <c r="AH346" i="53"/>
  <c r="AF346" i="53"/>
  <c r="AH345" i="53"/>
  <c r="AF345" i="53"/>
  <c r="AH344" i="53"/>
  <c r="AF344" i="53"/>
  <c r="AH343" i="53"/>
  <c r="AF343" i="53"/>
  <c r="AH342" i="53"/>
  <c r="AF342" i="53"/>
  <c r="AH341" i="53"/>
  <c r="AF341" i="53"/>
  <c r="AH340" i="53"/>
  <c r="AF340" i="53"/>
  <c r="AH339" i="53"/>
  <c r="AF339" i="53"/>
  <c r="AH338" i="53"/>
  <c r="AF338" i="53"/>
  <c r="AH337" i="53"/>
  <c r="AF337" i="53"/>
  <c r="AH336" i="53"/>
  <c r="AF336" i="53"/>
  <c r="AH335" i="53"/>
  <c r="AF335" i="53"/>
  <c r="AH334" i="53"/>
  <c r="AF334" i="53"/>
  <c r="AH333" i="53"/>
  <c r="AF333" i="53"/>
  <c r="AH332" i="53"/>
  <c r="AF332" i="53"/>
  <c r="AH331" i="53"/>
  <c r="AF331" i="53"/>
  <c r="AH330" i="53"/>
  <c r="AF330" i="53"/>
  <c r="AH329" i="53"/>
  <c r="AF329" i="53"/>
  <c r="AH328" i="53"/>
  <c r="AF328" i="53"/>
  <c r="AH327" i="53"/>
  <c r="AF327" i="53"/>
  <c r="AH326" i="53"/>
  <c r="AF326" i="53"/>
  <c r="AH325" i="53"/>
  <c r="AF325" i="53"/>
  <c r="AH324" i="53"/>
  <c r="AF324" i="53"/>
  <c r="AH323" i="53"/>
  <c r="AF323" i="53"/>
  <c r="AH322" i="53"/>
  <c r="AF322" i="53"/>
  <c r="AH321" i="53"/>
  <c r="AF321" i="53"/>
  <c r="AH320" i="53"/>
  <c r="AF320" i="53"/>
  <c r="AH319" i="53"/>
  <c r="AF319" i="53"/>
  <c r="AH318" i="53"/>
  <c r="AF318" i="53"/>
  <c r="AH317" i="53"/>
  <c r="AF317" i="53"/>
  <c r="AH316" i="53"/>
  <c r="AF316" i="53"/>
  <c r="AH315" i="53"/>
  <c r="AF315" i="53"/>
  <c r="AH314" i="53"/>
  <c r="AF314" i="53"/>
  <c r="AH313" i="53"/>
  <c r="AF313" i="53"/>
  <c r="AH312" i="53"/>
  <c r="AF312" i="53"/>
  <c r="AH311" i="53"/>
  <c r="AF311" i="53"/>
  <c r="AH310" i="53"/>
  <c r="AF310" i="53"/>
  <c r="AH309" i="53"/>
  <c r="AF309" i="53"/>
  <c r="AH308" i="53"/>
  <c r="AF308" i="53"/>
  <c r="AH307" i="53"/>
  <c r="AF307" i="53"/>
  <c r="AH306" i="53"/>
  <c r="AF306" i="53"/>
  <c r="AH305" i="53"/>
  <c r="AF305" i="53"/>
  <c r="AH304" i="53"/>
  <c r="AF304" i="53"/>
  <c r="AH303" i="53"/>
  <c r="AF303" i="53"/>
  <c r="AH302" i="53"/>
  <c r="AF302" i="53"/>
  <c r="AH301" i="53"/>
  <c r="AF301" i="53"/>
  <c r="AH300" i="53"/>
  <c r="AF300" i="53"/>
  <c r="AH299" i="53"/>
  <c r="AF299" i="53"/>
  <c r="AH298" i="53"/>
  <c r="AF298" i="53"/>
  <c r="AH297" i="53"/>
  <c r="AF297" i="53"/>
  <c r="AH296" i="53"/>
  <c r="AF296" i="53"/>
  <c r="AH295" i="53"/>
  <c r="AF295" i="53"/>
  <c r="AH294" i="53"/>
  <c r="AF294" i="53"/>
  <c r="AH293" i="53"/>
  <c r="AF293" i="53"/>
  <c r="AH292" i="53"/>
  <c r="AF292" i="53"/>
  <c r="AH291" i="53"/>
  <c r="AF291" i="53"/>
  <c r="AH290" i="53"/>
  <c r="AF290" i="53"/>
  <c r="AH289" i="53"/>
  <c r="AF289" i="53"/>
  <c r="AH288" i="53"/>
  <c r="AF288" i="53"/>
  <c r="AH287" i="53"/>
  <c r="AF287" i="53"/>
  <c r="AH286" i="53"/>
  <c r="AF286" i="53"/>
  <c r="AH285" i="53"/>
  <c r="AF285" i="53"/>
  <c r="AH284" i="53"/>
  <c r="AF284" i="53"/>
  <c r="AH283" i="53"/>
  <c r="AF283" i="53"/>
  <c r="AH282" i="53"/>
  <c r="AF282" i="53"/>
  <c r="AH281" i="53"/>
  <c r="AF281" i="53"/>
  <c r="AH280" i="53"/>
  <c r="AF280" i="53"/>
  <c r="AH279" i="53"/>
  <c r="AF279" i="53"/>
  <c r="AH278" i="53"/>
  <c r="AF278" i="53"/>
  <c r="AH277" i="53"/>
  <c r="AF277" i="53"/>
  <c r="AH276" i="53"/>
  <c r="AF276" i="53"/>
  <c r="AH275" i="53"/>
  <c r="AF275" i="53"/>
  <c r="AH274" i="53"/>
  <c r="AF274" i="53"/>
  <c r="AH273" i="53"/>
  <c r="AF273" i="53"/>
  <c r="AH272" i="53"/>
  <c r="AF272" i="53"/>
  <c r="AH271" i="53"/>
  <c r="AF271" i="53"/>
  <c r="AH270" i="53"/>
  <c r="AF270" i="53"/>
  <c r="AH269" i="53"/>
  <c r="AF269" i="53"/>
  <c r="AH268" i="53"/>
  <c r="AF268" i="53"/>
  <c r="AH267" i="53"/>
  <c r="AF267" i="53"/>
  <c r="AH266" i="53"/>
  <c r="AF266" i="53"/>
  <c r="AH265" i="53"/>
  <c r="AF265" i="53"/>
  <c r="AH264" i="53"/>
  <c r="AF264" i="53"/>
  <c r="AH263" i="53"/>
  <c r="AF263" i="53"/>
  <c r="AH262" i="53"/>
  <c r="AF262" i="53"/>
  <c r="AH261" i="53"/>
  <c r="AF261" i="53"/>
  <c r="AH260" i="53"/>
  <c r="AF260" i="53"/>
  <c r="AH259" i="53"/>
  <c r="AF259" i="53"/>
  <c r="AH258" i="53"/>
  <c r="AF258" i="53"/>
  <c r="AH257" i="53"/>
  <c r="AF257" i="53"/>
  <c r="AH256" i="53"/>
  <c r="AF256" i="53"/>
  <c r="AH255" i="53"/>
  <c r="AF255" i="53"/>
  <c r="AH254" i="53"/>
  <c r="AF254" i="53"/>
  <c r="AH253" i="53"/>
  <c r="AF253" i="53"/>
  <c r="AH252" i="53"/>
  <c r="AF252" i="53"/>
  <c r="AH251" i="53"/>
  <c r="AF251" i="53"/>
  <c r="AH250" i="53"/>
  <c r="AF250" i="53"/>
  <c r="AH249" i="53"/>
  <c r="AF249" i="53"/>
  <c r="AH248" i="53"/>
  <c r="AF248" i="53"/>
  <c r="AH247" i="53"/>
  <c r="AF247" i="53"/>
  <c r="AH246" i="53"/>
  <c r="AF246" i="53"/>
  <c r="AH245" i="53"/>
  <c r="AF245" i="53"/>
  <c r="AH244" i="53"/>
  <c r="AF244" i="53"/>
  <c r="AH243" i="53"/>
  <c r="AF243" i="53"/>
  <c r="AH242" i="53"/>
  <c r="AF242" i="53"/>
  <c r="AH241" i="53"/>
  <c r="AF241" i="53"/>
  <c r="AH240" i="53"/>
  <c r="AF240" i="53"/>
  <c r="AH239" i="53"/>
  <c r="AF239" i="53"/>
  <c r="AH238" i="53"/>
  <c r="AF238" i="53"/>
  <c r="AH237" i="53"/>
  <c r="AF237" i="53"/>
  <c r="AH236" i="53"/>
  <c r="AF236" i="53"/>
  <c r="AH235" i="53"/>
  <c r="AF235" i="53"/>
  <c r="AH234" i="53"/>
  <c r="AF234" i="53"/>
  <c r="AH233" i="53"/>
  <c r="AF233" i="53"/>
  <c r="AH232" i="53"/>
  <c r="AF232" i="53"/>
  <c r="AH231" i="53"/>
  <c r="AF231" i="53"/>
  <c r="AH230" i="53"/>
  <c r="AF230" i="53"/>
  <c r="AH229" i="53"/>
  <c r="AF229" i="53"/>
  <c r="AH228" i="53"/>
  <c r="AF228" i="53"/>
  <c r="AH227" i="53"/>
  <c r="AF227" i="53"/>
  <c r="AH226" i="53"/>
  <c r="AF226" i="53"/>
  <c r="AH225" i="53"/>
  <c r="AF225" i="53"/>
  <c r="AH224" i="53"/>
  <c r="AF224" i="53"/>
  <c r="AH223" i="53"/>
  <c r="AF223" i="53"/>
  <c r="AH222" i="53"/>
  <c r="AF222" i="53"/>
  <c r="AH221" i="53"/>
  <c r="AF221" i="53"/>
  <c r="AH220" i="53"/>
  <c r="AF220" i="53"/>
  <c r="AH219" i="53"/>
  <c r="AF219" i="53"/>
  <c r="AH218" i="53"/>
  <c r="AF218" i="53"/>
  <c r="AH217" i="53"/>
  <c r="AF217" i="53"/>
  <c r="AH216" i="53"/>
  <c r="AF216" i="53"/>
  <c r="AH215" i="53"/>
  <c r="AF215" i="53"/>
  <c r="AH214" i="53"/>
  <c r="AF214" i="53"/>
  <c r="AH213" i="53"/>
  <c r="AF213" i="53"/>
  <c r="AH212" i="53"/>
  <c r="AF212" i="53"/>
  <c r="AH211" i="53"/>
  <c r="AF211" i="53"/>
  <c r="AH210" i="53"/>
  <c r="AF210" i="53"/>
  <c r="AH209" i="53"/>
  <c r="AF209" i="53"/>
  <c r="AH208" i="53"/>
  <c r="AF208" i="53"/>
  <c r="AH207" i="53"/>
  <c r="AF207" i="53"/>
  <c r="AH206" i="53"/>
  <c r="AF206" i="53"/>
  <c r="AH205" i="53"/>
  <c r="AF205" i="53"/>
  <c r="AH204" i="53"/>
  <c r="AF204" i="53"/>
  <c r="AH203" i="53"/>
  <c r="AF203" i="53"/>
  <c r="AH202" i="53"/>
  <c r="AF202" i="53"/>
  <c r="AH201" i="53"/>
  <c r="AF201" i="53"/>
  <c r="AH200" i="53"/>
  <c r="AF200" i="53"/>
  <c r="AH199" i="53"/>
  <c r="AF199" i="53"/>
  <c r="AH198" i="53"/>
  <c r="AF198" i="53"/>
  <c r="AH197" i="53"/>
  <c r="AF197" i="53"/>
  <c r="AH196" i="53"/>
  <c r="AF196" i="53"/>
  <c r="AH195" i="53"/>
  <c r="AF195" i="53"/>
  <c r="AH194" i="53"/>
  <c r="AF194" i="53"/>
  <c r="AH193" i="53"/>
  <c r="AF193" i="53"/>
  <c r="AH192" i="53"/>
  <c r="AF192" i="53"/>
  <c r="AH191" i="53"/>
  <c r="AF191" i="53"/>
  <c r="AH190" i="53"/>
  <c r="AF190" i="53"/>
  <c r="AH189" i="53"/>
  <c r="AF189" i="53"/>
  <c r="AH188" i="53"/>
  <c r="AF188" i="53"/>
  <c r="AH187" i="53"/>
  <c r="AF187" i="53"/>
  <c r="AH186" i="53"/>
  <c r="AF186" i="53"/>
  <c r="AH185" i="53"/>
  <c r="AF185" i="53"/>
  <c r="AH184" i="53"/>
  <c r="AF184" i="53"/>
  <c r="AH183" i="53"/>
  <c r="AF183" i="53"/>
  <c r="AH182" i="53"/>
  <c r="AF182" i="53"/>
  <c r="AH181" i="53"/>
  <c r="AF181" i="53"/>
  <c r="AH180" i="53"/>
  <c r="AF180" i="53"/>
  <c r="AH179" i="53"/>
  <c r="AF179" i="53"/>
  <c r="AH178" i="53"/>
  <c r="AF178" i="53"/>
  <c r="AH177" i="53"/>
  <c r="AF177" i="53"/>
  <c r="AH176" i="53"/>
  <c r="AF176" i="53"/>
  <c r="AH175" i="53"/>
  <c r="AF175" i="53"/>
  <c r="AH174" i="53"/>
  <c r="AF174" i="53"/>
  <c r="AH173" i="53"/>
  <c r="AF173" i="53"/>
  <c r="AH172" i="53"/>
  <c r="AF172" i="53"/>
  <c r="AH171" i="53"/>
  <c r="AF171" i="53"/>
  <c r="AH170" i="53"/>
  <c r="AF170" i="53"/>
  <c r="AH169" i="53"/>
  <c r="AF169" i="53"/>
  <c r="AH168" i="53"/>
  <c r="AF168" i="53"/>
  <c r="AH167" i="53"/>
  <c r="AF167" i="53"/>
  <c r="AH166" i="53"/>
  <c r="AF166" i="53"/>
  <c r="AH165" i="53"/>
  <c r="AF165" i="53"/>
  <c r="AH164" i="53"/>
  <c r="AF164" i="53"/>
  <c r="AH163" i="53"/>
  <c r="AF163" i="53"/>
  <c r="AH162" i="53"/>
  <c r="AF162" i="53"/>
  <c r="AH161" i="53"/>
  <c r="AF161" i="53"/>
  <c r="AH160" i="53"/>
  <c r="AF160" i="53"/>
  <c r="AH159" i="53"/>
  <c r="AF159" i="53"/>
  <c r="AH158" i="53"/>
  <c r="AF158" i="53"/>
  <c r="AH157" i="53"/>
  <c r="AF157" i="53"/>
  <c r="AH156" i="53"/>
  <c r="AF156" i="53"/>
  <c r="AH155" i="53"/>
  <c r="AF155" i="53"/>
  <c r="AH154" i="53"/>
  <c r="AF154" i="53"/>
  <c r="AH153" i="53"/>
  <c r="AF153" i="53"/>
  <c r="AH152" i="53"/>
  <c r="AF152" i="53"/>
  <c r="AH151" i="53"/>
  <c r="AF151" i="53"/>
  <c r="AH150" i="53"/>
  <c r="AF150" i="53"/>
  <c r="AH149" i="53"/>
  <c r="AF149" i="53"/>
  <c r="AH148" i="53"/>
  <c r="AF148" i="53"/>
  <c r="AH147" i="53"/>
  <c r="AF147" i="53"/>
  <c r="AH146" i="53"/>
  <c r="AF146" i="53"/>
  <c r="AH145" i="53"/>
  <c r="AF145" i="53"/>
  <c r="AH144" i="53"/>
  <c r="AF144" i="53"/>
  <c r="AH143" i="53"/>
  <c r="AF143" i="53"/>
  <c r="AH142" i="53"/>
  <c r="AF142" i="53"/>
  <c r="AH141" i="53"/>
  <c r="AF141" i="53"/>
  <c r="AH140" i="53"/>
  <c r="AF140" i="53"/>
  <c r="AH139" i="53"/>
  <c r="AF139" i="53"/>
  <c r="AH138" i="53"/>
  <c r="AF138" i="53"/>
  <c r="AH137" i="53"/>
  <c r="AF137" i="53"/>
  <c r="AH136" i="53"/>
  <c r="AF136" i="53"/>
  <c r="AH135" i="53"/>
  <c r="AF135" i="53"/>
  <c r="AH134" i="53"/>
  <c r="AF134" i="53"/>
  <c r="AH133" i="53"/>
  <c r="AF133" i="53"/>
  <c r="AH132" i="53"/>
  <c r="AF132" i="53"/>
  <c r="AH131" i="53"/>
  <c r="AF131" i="53"/>
  <c r="AH130" i="53"/>
  <c r="AF130" i="53"/>
  <c r="AH129" i="53"/>
  <c r="AF129" i="53"/>
  <c r="AH128" i="53"/>
  <c r="AF128" i="53"/>
  <c r="AH127" i="53"/>
  <c r="AF127" i="53"/>
  <c r="AH126" i="53"/>
  <c r="AF126" i="53"/>
  <c r="AH125" i="53"/>
  <c r="AF125" i="53"/>
  <c r="AH124" i="53"/>
  <c r="AF124" i="53"/>
  <c r="AH123" i="53"/>
  <c r="AF123" i="53"/>
  <c r="AH122" i="53"/>
  <c r="AF122" i="53"/>
  <c r="AH121" i="53"/>
  <c r="AF121" i="53"/>
  <c r="AH120" i="53"/>
  <c r="AF120" i="53"/>
  <c r="AH119" i="53"/>
  <c r="AF119" i="53"/>
  <c r="AH118" i="53"/>
  <c r="AF118" i="53"/>
  <c r="AH117" i="53"/>
  <c r="AF117" i="53"/>
  <c r="AH116" i="53"/>
  <c r="AF116" i="53"/>
  <c r="AH115" i="53"/>
  <c r="AF115" i="53"/>
  <c r="AH114" i="53"/>
  <c r="AF114" i="53"/>
  <c r="AH113" i="53"/>
  <c r="AF113" i="53"/>
  <c r="AH112" i="53"/>
  <c r="AF112" i="53"/>
  <c r="AH111" i="53"/>
  <c r="AF111" i="53"/>
  <c r="AH110" i="53"/>
  <c r="AF110" i="53"/>
  <c r="AH109" i="53"/>
  <c r="AF109" i="53"/>
  <c r="AH108" i="53"/>
  <c r="AF108" i="53"/>
  <c r="AH107" i="53"/>
  <c r="AF107" i="53"/>
  <c r="AH106" i="53"/>
  <c r="AF106" i="53"/>
  <c r="AH105" i="53"/>
  <c r="AF105" i="53"/>
  <c r="AH104" i="53"/>
  <c r="AF104" i="53"/>
  <c r="AH103" i="53"/>
  <c r="AF103" i="53"/>
  <c r="AH102" i="53"/>
  <c r="AF102" i="53"/>
  <c r="AH101" i="53"/>
  <c r="AF101" i="53"/>
  <c r="AH100" i="53"/>
  <c r="AF100" i="53"/>
  <c r="AH99" i="53"/>
  <c r="AF99" i="53"/>
  <c r="AH98" i="53"/>
  <c r="AF98" i="53"/>
  <c r="AH97" i="53"/>
  <c r="AF97" i="53"/>
  <c r="AH96" i="53"/>
  <c r="AF96" i="53"/>
  <c r="AH95" i="53"/>
  <c r="AF95" i="53"/>
  <c r="AH94" i="53"/>
  <c r="AF94" i="53"/>
  <c r="AH93" i="53"/>
  <c r="AF93" i="53"/>
  <c r="AH92" i="53"/>
  <c r="AF92" i="53"/>
  <c r="AH91" i="53"/>
  <c r="AF91" i="53"/>
  <c r="AH90" i="53"/>
  <c r="AF90" i="53"/>
  <c r="AH89" i="53"/>
  <c r="AF89" i="53"/>
  <c r="AH88" i="53"/>
  <c r="AF88" i="53"/>
  <c r="AH87" i="53"/>
  <c r="AF87" i="53"/>
  <c r="AH86" i="53"/>
  <c r="AF86" i="53"/>
  <c r="AH85" i="53"/>
  <c r="AF85" i="53"/>
  <c r="AH84" i="53"/>
  <c r="AF84" i="53"/>
  <c r="AH83" i="53"/>
  <c r="AF83" i="53"/>
  <c r="AH82" i="53"/>
  <c r="AF82" i="53"/>
  <c r="AH81" i="53"/>
  <c r="AF81" i="53"/>
  <c r="AH80" i="53"/>
  <c r="AF80" i="53"/>
  <c r="AH79" i="53"/>
  <c r="AF79" i="53"/>
  <c r="AH78" i="53"/>
  <c r="AF78" i="53"/>
  <c r="AH77" i="53"/>
  <c r="AF77" i="53"/>
  <c r="AH76" i="53"/>
  <c r="AF76" i="53"/>
  <c r="AH75" i="53"/>
  <c r="AF75" i="53"/>
  <c r="AH74" i="53"/>
  <c r="AF74" i="53"/>
  <c r="AH73" i="53"/>
  <c r="AF73" i="53"/>
  <c r="AH72" i="53"/>
  <c r="AF72" i="53"/>
  <c r="AH71" i="53"/>
  <c r="AF71" i="53"/>
  <c r="AH70" i="53"/>
  <c r="AF70" i="53"/>
  <c r="AH69" i="53"/>
  <c r="AF69" i="53"/>
  <c r="AH68" i="53"/>
  <c r="AF68" i="53"/>
  <c r="AH67" i="53"/>
  <c r="AF67" i="53"/>
  <c r="AH66" i="53"/>
  <c r="AF66" i="53"/>
  <c r="AH65" i="53"/>
  <c r="AF65" i="53"/>
  <c r="AH64" i="53"/>
  <c r="AF64" i="53"/>
  <c r="AH63" i="53"/>
  <c r="AF63" i="53"/>
  <c r="AH62" i="53"/>
  <c r="AF62" i="53"/>
  <c r="AH61" i="53"/>
  <c r="AF61" i="53"/>
  <c r="AH60" i="53"/>
  <c r="AF60" i="53"/>
  <c r="AH59" i="53"/>
  <c r="AF59" i="53"/>
  <c r="AH58" i="53"/>
  <c r="AF58" i="53"/>
  <c r="AH57" i="53"/>
  <c r="AF57" i="53"/>
  <c r="AH56" i="53"/>
  <c r="AF56" i="53"/>
  <c r="AH55" i="53"/>
  <c r="AF55" i="53"/>
  <c r="AH54" i="53"/>
  <c r="AF54" i="53"/>
  <c r="AH53" i="53"/>
  <c r="AF53" i="53"/>
  <c r="AH52" i="53"/>
  <c r="AF52" i="53"/>
  <c r="AH51" i="53"/>
  <c r="AF51" i="53"/>
  <c r="AH50" i="53"/>
  <c r="AF50" i="53"/>
  <c r="AH49" i="53"/>
  <c r="AF49" i="53"/>
  <c r="AH48" i="53"/>
  <c r="AF48" i="53"/>
  <c r="AH47" i="53"/>
  <c r="AF47" i="53"/>
  <c r="AH46" i="53"/>
  <c r="AF46" i="53"/>
  <c r="AH45" i="53"/>
  <c r="AF45" i="53"/>
  <c r="AH44" i="53"/>
  <c r="AF44" i="53"/>
  <c r="AH43" i="53"/>
  <c r="AF43" i="53"/>
  <c r="AH42" i="53"/>
  <c r="AF42" i="53"/>
  <c r="AH41" i="53"/>
  <c r="AF41" i="53"/>
  <c r="AH40" i="53"/>
  <c r="AF40" i="53"/>
  <c r="AH39" i="53"/>
  <c r="AF39" i="53"/>
  <c r="AH38" i="53"/>
  <c r="AF38" i="53"/>
  <c r="AH37" i="53"/>
  <c r="AF37" i="53"/>
  <c r="AH36" i="53"/>
  <c r="AF36" i="53"/>
  <c r="AH35" i="53"/>
  <c r="AF35" i="53"/>
  <c r="AH34" i="53"/>
  <c r="AF34" i="53"/>
  <c r="AH33" i="53"/>
  <c r="AF33" i="53"/>
  <c r="AH32" i="53"/>
  <c r="AF32" i="53"/>
  <c r="AH31" i="53"/>
  <c r="AF31" i="53"/>
  <c r="AH30" i="53"/>
  <c r="AF30" i="53"/>
  <c r="AH29" i="53"/>
  <c r="AF29" i="53"/>
  <c r="AH28" i="53"/>
  <c r="AF28" i="53"/>
  <c r="AH27" i="53"/>
  <c r="AF27" i="53"/>
  <c r="AH26" i="53"/>
  <c r="AF26" i="53"/>
  <c r="AH25" i="53"/>
  <c r="AF25" i="53"/>
  <c r="AH24" i="53"/>
  <c r="AF24" i="53"/>
  <c r="AH23" i="53"/>
  <c r="AF23" i="53"/>
  <c r="AH22" i="53"/>
  <c r="AF22" i="53"/>
  <c r="AH21" i="53"/>
  <c r="AF21" i="53"/>
  <c r="AH20" i="53"/>
  <c r="AF20" i="53"/>
  <c r="AH19" i="53"/>
  <c r="AF19" i="53"/>
  <c r="AH18" i="53"/>
  <c r="AF18" i="53"/>
  <c r="AH17" i="53"/>
  <c r="AF17" i="53"/>
  <c r="AH16" i="53"/>
  <c r="AF16" i="53"/>
  <c r="AH15" i="53"/>
  <c r="AF15" i="53"/>
  <c r="AH14" i="53"/>
  <c r="AF14" i="53"/>
  <c r="AH13" i="53"/>
  <c r="AF13" i="53"/>
  <c r="AH12" i="53"/>
  <c r="AF12" i="53"/>
  <c r="AH11" i="53"/>
  <c r="AF11" i="53"/>
  <c r="AI10" i="53"/>
  <c r="V1558" i="49"/>
  <c r="U1558" i="49"/>
  <c r="V1557" i="49"/>
  <c r="U1557" i="49"/>
  <c r="V1556" i="49"/>
  <c r="U1556" i="49"/>
  <c r="V1555" i="49"/>
  <c r="U1555" i="49"/>
  <c r="V1554" i="49"/>
  <c r="U1554" i="49"/>
  <c r="V1553" i="49"/>
  <c r="U1553" i="49"/>
  <c r="V1552" i="49"/>
  <c r="U1552" i="49"/>
  <c r="U1551" i="49" s="1"/>
  <c r="V1550" i="49"/>
  <c r="U1550" i="49"/>
  <c r="V1549" i="49"/>
  <c r="U1549" i="49"/>
  <c r="V1548" i="49"/>
  <c r="U1548" i="49"/>
  <c r="V1547" i="49"/>
  <c r="U1547" i="49"/>
  <c r="V1546" i="49"/>
  <c r="U1546" i="49"/>
  <c r="V1545" i="49"/>
  <c r="U1545" i="49"/>
  <c r="V1544" i="49"/>
  <c r="U1544" i="49"/>
  <c r="V1543" i="49"/>
  <c r="U1543" i="49"/>
  <c r="V1542" i="49"/>
  <c r="U1542" i="49"/>
  <c r="V1541" i="49"/>
  <c r="U1541" i="49"/>
  <c r="U1540" i="49"/>
  <c r="V1539" i="49"/>
  <c r="U1539" i="49"/>
  <c r="U1538" i="49"/>
  <c r="V1537" i="49"/>
  <c r="U1537" i="49"/>
  <c r="V1536" i="49"/>
  <c r="U1536" i="49"/>
  <c r="U1535" i="49"/>
  <c r="V1534" i="49"/>
  <c r="U1534" i="49"/>
  <c r="V1533" i="49"/>
  <c r="U1533" i="49"/>
  <c r="V1532" i="49"/>
  <c r="U1532" i="49"/>
  <c r="V1531" i="49"/>
  <c r="U1531" i="49"/>
  <c r="V1530" i="49"/>
  <c r="U1530" i="49"/>
  <c r="U1529" i="49"/>
  <c r="U1528" i="49"/>
  <c r="T1528" i="49"/>
  <c r="P1528" i="49"/>
  <c r="L1528" i="49"/>
  <c r="H1528" i="49"/>
  <c r="V1527" i="49"/>
  <c r="U1527" i="49"/>
  <c r="V1526" i="49"/>
  <c r="U1526" i="49"/>
  <c r="V1525" i="49"/>
  <c r="U1525" i="49"/>
  <c r="V1524" i="49"/>
  <c r="U1524" i="49"/>
  <c r="V1523" i="49"/>
  <c r="U1523" i="49"/>
  <c r="V1522" i="49"/>
  <c r="U1522" i="49"/>
  <c r="V1521" i="49"/>
  <c r="U1521" i="49"/>
  <c r="V1520" i="49"/>
  <c r="U1520" i="49"/>
  <c r="V1519" i="49"/>
  <c r="U1519" i="49"/>
  <c r="V1518" i="49"/>
  <c r="U1518" i="49"/>
  <c r="V1517" i="49"/>
  <c r="U1517" i="49"/>
  <c r="V1516" i="49"/>
  <c r="U1516" i="49"/>
  <c r="V1515" i="49"/>
  <c r="U1515" i="49"/>
  <c r="V1514" i="49"/>
  <c r="U1514" i="49"/>
  <c r="V1513" i="49"/>
  <c r="U1513" i="49"/>
  <c r="V1512" i="49"/>
  <c r="U1512" i="49"/>
  <c r="V1511" i="49"/>
  <c r="U1511" i="49"/>
  <c r="V1510" i="49"/>
  <c r="U1510" i="49"/>
  <c r="V1509" i="49"/>
  <c r="U1509" i="49"/>
  <c r="V1508" i="49"/>
  <c r="U1508" i="49"/>
  <c r="V1507" i="49"/>
  <c r="U1507" i="49"/>
  <c r="V1506" i="49"/>
  <c r="U1506" i="49"/>
  <c r="V1505" i="49"/>
  <c r="U1505" i="49"/>
  <c r="V1504" i="49"/>
  <c r="U1504" i="49"/>
  <c r="V1503" i="49"/>
  <c r="U1503" i="49"/>
  <c r="V1502" i="49"/>
  <c r="U1502" i="49"/>
  <c r="V1501" i="49"/>
  <c r="U1501" i="49"/>
  <c r="V1500" i="49"/>
  <c r="U1500" i="49"/>
  <c r="V1499" i="49"/>
  <c r="U1499" i="49"/>
  <c r="V1498" i="49"/>
  <c r="U1498" i="49"/>
  <c r="U1497" i="49"/>
  <c r="U1496" i="49"/>
  <c r="V1495" i="49"/>
  <c r="U1495" i="49"/>
  <c r="V1494" i="49"/>
  <c r="U1494" i="49"/>
  <c r="V1493" i="49"/>
  <c r="U1493" i="49"/>
  <c r="V1492" i="49"/>
  <c r="U1492" i="49"/>
  <c r="V1491" i="49"/>
  <c r="U1491" i="49"/>
  <c r="V1490" i="49"/>
  <c r="U1490" i="49"/>
  <c r="V1489" i="49"/>
  <c r="U1489" i="49"/>
  <c r="V1488" i="49"/>
  <c r="U1488" i="49"/>
  <c r="V1487" i="49"/>
  <c r="U1487" i="49"/>
  <c r="V1486" i="49"/>
  <c r="U1486" i="49"/>
  <c r="V1485" i="49"/>
  <c r="U1485" i="49"/>
  <c r="V1484" i="49"/>
  <c r="U1484" i="49"/>
  <c r="U1483" i="49"/>
  <c r="U1482" i="49"/>
  <c r="V1481" i="49"/>
  <c r="U1481" i="49"/>
  <c r="V1480" i="49"/>
  <c r="U1480" i="49"/>
  <c r="V1479" i="49"/>
  <c r="U1479" i="49"/>
  <c r="V1478" i="49"/>
  <c r="U1478" i="49"/>
  <c r="V1477" i="49"/>
  <c r="U1477" i="49"/>
  <c r="V1476" i="49"/>
  <c r="U1476" i="49"/>
  <c r="V1475" i="49"/>
  <c r="U1475" i="49"/>
  <c r="V1474" i="49"/>
  <c r="U1474" i="49"/>
  <c r="V1473" i="49"/>
  <c r="U1473" i="49"/>
  <c r="V1472" i="49"/>
  <c r="U1472" i="49"/>
  <c r="V1471" i="49"/>
  <c r="U1471" i="49"/>
  <c r="V1470" i="49"/>
  <c r="U1470" i="49"/>
  <c r="V1469" i="49"/>
  <c r="U1469" i="49"/>
  <c r="V1468" i="49"/>
  <c r="U1468" i="49"/>
  <c r="V1467" i="49"/>
  <c r="U1467" i="49"/>
  <c r="V1466" i="49"/>
  <c r="U1466" i="49"/>
  <c r="V1465" i="49"/>
  <c r="U1465" i="49"/>
  <c r="V1464" i="49"/>
  <c r="U1464" i="49"/>
  <c r="V1463" i="49"/>
  <c r="U1463" i="49"/>
  <c r="V1462" i="49"/>
  <c r="U1462" i="49"/>
  <c r="V1461" i="49"/>
  <c r="U1461" i="49"/>
  <c r="V1460" i="49"/>
  <c r="U1460" i="49"/>
  <c r="V1459" i="49"/>
  <c r="U1459" i="49"/>
  <c r="V1458" i="49"/>
  <c r="U1458" i="49"/>
  <c r="V1457" i="49"/>
  <c r="U1457" i="49"/>
  <c r="V1456" i="49"/>
  <c r="U1456" i="49"/>
  <c r="V1455" i="49"/>
  <c r="U1455" i="49"/>
  <c r="V1454" i="49"/>
  <c r="U1454" i="49"/>
  <c r="V1453" i="49"/>
  <c r="U1453" i="49"/>
  <c r="V1452" i="49"/>
  <c r="U1452" i="49"/>
  <c r="V1451" i="49"/>
  <c r="U1451" i="49"/>
  <c r="V1450" i="49"/>
  <c r="U1450" i="49"/>
  <c r="V1449" i="49"/>
  <c r="U1449" i="49"/>
  <c r="V1448" i="49"/>
  <c r="U1448" i="49"/>
  <c r="V1447" i="49"/>
  <c r="U1447" i="49"/>
  <c r="V1446" i="49"/>
  <c r="U1446" i="49"/>
  <c r="V1445" i="49"/>
  <c r="U1445" i="49"/>
  <c r="V1444" i="49"/>
  <c r="U1444" i="49"/>
  <c r="V1443" i="49"/>
  <c r="U1443" i="49"/>
  <c r="V1442" i="49"/>
  <c r="U1442" i="49"/>
  <c r="V1441" i="49"/>
  <c r="U1441" i="49"/>
  <c r="V1440" i="49"/>
  <c r="U1440" i="49"/>
  <c r="V1439" i="49"/>
  <c r="U1439" i="49"/>
  <c r="V1438" i="49"/>
  <c r="U1438" i="49"/>
  <c r="V1437" i="49"/>
  <c r="U1437" i="49"/>
  <c r="V1436" i="49"/>
  <c r="U1436" i="49"/>
  <c r="V1435" i="49"/>
  <c r="U1435" i="49"/>
  <c r="V1434" i="49"/>
  <c r="U1434" i="49"/>
  <c r="V1433" i="49"/>
  <c r="U1433" i="49"/>
  <c r="V1432" i="49"/>
  <c r="U1432" i="49"/>
  <c r="U1431" i="49"/>
  <c r="V1430" i="49"/>
  <c r="U1430" i="49"/>
  <c r="V1429" i="49"/>
  <c r="U1429" i="49"/>
  <c r="V1428" i="49"/>
  <c r="U1428" i="49"/>
  <c r="V1427" i="49"/>
  <c r="U1427" i="49"/>
  <c r="U1426" i="49"/>
  <c r="U1425" i="49"/>
  <c r="T1425" i="49"/>
  <c r="S1425" i="49"/>
  <c r="R1425" i="49"/>
  <c r="Q1425" i="49"/>
  <c r="P1425" i="49"/>
  <c r="O1425" i="49"/>
  <c r="N1425" i="49"/>
  <c r="M1425" i="49"/>
  <c r="L1425" i="49"/>
  <c r="K1425" i="49"/>
  <c r="J1425" i="49"/>
  <c r="I1425" i="49"/>
  <c r="H1425" i="49"/>
  <c r="G1425" i="49"/>
  <c r="F1425" i="49"/>
  <c r="V1424" i="49"/>
  <c r="W1421" i="49"/>
  <c r="V1421" i="49"/>
  <c r="U1421" i="49"/>
  <c r="U1420" i="49"/>
  <c r="U1419" i="49"/>
  <c r="U1418" i="49"/>
  <c r="U1417" i="49"/>
  <c r="U1416" i="49"/>
  <c r="U1415" i="49"/>
  <c r="U1414" i="49"/>
  <c r="V1413" i="49"/>
  <c r="V1411" i="49"/>
  <c r="U1411" i="49"/>
  <c r="U1410" i="49"/>
  <c r="V1409" i="49"/>
  <c r="U1409" i="49"/>
  <c r="V1408" i="49"/>
  <c r="U1407" i="49"/>
  <c r="U1406" i="49"/>
  <c r="U1405" i="49"/>
  <c r="U1404" i="49"/>
  <c r="U1403" i="49"/>
  <c r="U1402" i="49"/>
  <c r="U1401" i="49"/>
  <c r="U1400" i="49"/>
  <c r="U1399" i="49"/>
  <c r="U1398" i="49"/>
  <c r="U1397" i="49"/>
  <c r="V1396" i="49"/>
  <c r="U1396" i="49"/>
  <c r="U1395" i="49"/>
  <c r="U1394" i="49"/>
  <c r="U1393" i="49"/>
  <c r="V1392" i="49"/>
  <c r="U1392" i="49"/>
  <c r="V1391" i="49"/>
  <c r="U1391" i="49"/>
  <c r="V1390" i="49"/>
  <c r="U1390" i="49"/>
  <c r="V1389" i="49"/>
  <c r="U1389" i="49"/>
  <c r="V1388" i="49"/>
  <c r="U1388" i="49"/>
  <c r="U1387" i="49"/>
  <c r="U1386" i="49"/>
  <c r="U1385" i="49"/>
  <c r="V1384" i="49"/>
  <c r="U1384" i="49"/>
  <c r="V1383" i="49"/>
  <c r="U1383" i="49"/>
  <c r="V1382" i="49"/>
  <c r="U1382" i="49"/>
  <c r="V1381" i="49"/>
  <c r="U1381" i="49"/>
  <c r="V1380" i="49"/>
  <c r="U1380" i="49"/>
  <c r="V1379" i="49"/>
  <c r="U1379" i="49"/>
  <c r="V1378" i="49"/>
  <c r="U1378" i="49"/>
  <c r="V1377" i="49"/>
  <c r="U1377" i="49"/>
  <c r="V1376" i="49"/>
  <c r="U1376" i="49"/>
  <c r="V1375" i="49"/>
  <c r="U1375" i="49"/>
  <c r="V1374" i="49"/>
  <c r="U1374" i="49"/>
  <c r="V1373" i="49"/>
  <c r="U1373" i="49"/>
  <c r="V1372" i="49"/>
  <c r="U1372" i="49"/>
  <c r="V1371" i="49"/>
  <c r="U1371" i="49"/>
  <c r="V1370" i="49"/>
  <c r="U1370" i="49"/>
  <c r="V1369" i="49"/>
  <c r="U1369" i="49"/>
  <c r="V1368" i="49"/>
  <c r="U1368" i="49"/>
  <c r="V1367" i="49"/>
  <c r="U1367" i="49"/>
  <c r="V1366" i="49"/>
  <c r="U1366" i="49"/>
  <c r="V1365" i="49"/>
  <c r="U1365" i="49"/>
  <c r="V1364" i="49"/>
  <c r="U1364" i="49"/>
  <c r="V1363" i="49"/>
  <c r="U1363" i="49"/>
  <c r="V1362" i="49"/>
  <c r="U1362" i="49"/>
  <c r="V1361" i="49"/>
  <c r="U1361" i="49"/>
  <c r="V1360" i="49"/>
  <c r="U1360" i="49"/>
  <c r="V1359" i="49"/>
  <c r="U1359" i="49"/>
  <c r="V1358" i="49"/>
  <c r="U1358" i="49"/>
  <c r="V1357" i="49"/>
  <c r="U1357" i="49"/>
  <c r="U1356" i="49"/>
  <c r="V1355" i="49"/>
  <c r="U1355" i="49"/>
  <c r="V1354" i="49"/>
  <c r="U1354" i="49"/>
  <c r="V1353" i="49"/>
  <c r="U1353" i="49"/>
  <c r="V1352" i="49"/>
  <c r="U1352" i="49"/>
  <c r="V1351" i="49"/>
  <c r="U1351" i="49"/>
  <c r="V1350" i="49"/>
  <c r="U1350" i="49"/>
  <c r="V1349" i="49"/>
  <c r="U1349" i="49"/>
  <c r="V1348" i="49"/>
  <c r="U1348" i="49"/>
  <c r="V1347" i="49"/>
  <c r="U1347" i="49"/>
  <c r="V1346" i="49"/>
  <c r="U1346" i="49"/>
  <c r="V1345" i="49"/>
  <c r="U1345" i="49"/>
  <c r="V1344" i="49"/>
  <c r="U1344" i="49"/>
  <c r="V1343" i="49"/>
  <c r="U1343" i="49"/>
  <c r="V1342" i="49"/>
  <c r="U1342" i="49"/>
  <c r="V1341" i="49"/>
  <c r="U1341" i="49"/>
  <c r="V1340" i="49"/>
  <c r="U1340" i="49"/>
  <c r="V1339" i="49"/>
  <c r="U1339" i="49"/>
  <c r="U1338" i="49"/>
  <c r="U1337" i="49"/>
  <c r="U1336" i="49"/>
  <c r="V1335" i="49"/>
  <c r="U1335" i="49"/>
  <c r="V1334" i="49"/>
  <c r="U1334" i="49"/>
  <c r="U1333" i="49"/>
  <c r="U1332" i="49"/>
  <c r="U1331" i="49"/>
  <c r="U1330" i="49"/>
  <c r="U1329" i="49"/>
  <c r="U1328" i="49"/>
  <c r="U1327" i="49"/>
  <c r="V1326" i="49"/>
  <c r="U1326" i="49"/>
  <c r="V1325" i="49"/>
  <c r="U1325" i="49"/>
  <c r="V1324" i="49"/>
  <c r="U1324" i="49"/>
  <c r="V1323" i="49"/>
  <c r="U1323" i="49"/>
  <c r="U1322" i="49"/>
  <c r="U1321" i="49"/>
  <c r="U1320" i="49"/>
  <c r="U1319" i="49"/>
  <c r="U1318" i="49"/>
  <c r="U1317" i="49"/>
  <c r="U1316" i="49"/>
  <c r="V1315" i="49"/>
  <c r="U1315" i="49"/>
  <c r="U1314" i="49"/>
  <c r="U1313" i="49"/>
  <c r="U1312" i="49"/>
  <c r="V1311" i="49"/>
  <c r="U1311" i="49"/>
  <c r="V1310" i="49"/>
  <c r="U1310" i="49"/>
  <c r="V1309" i="49"/>
  <c r="U1309" i="49"/>
  <c r="V1308" i="49"/>
  <c r="U1308" i="49"/>
  <c r="U1307" i="49"/>
  <c r="U1306" i="49"/>
  <c r="V1305" i="49"/>
  <c r="U1305" i="49"/>
  <c r="U1304" i="49"/>
  <c r="U1303" i="49"/>
  <c r="V1302" i="49"/>
  <c r="U1302" i="49"/>
  <c r="V1301" i="49"/>
  <c r="U1301" i="49"/>
  <c r="V1300" i="49"/>
  <c r="U1300" i="49"/>
  <c r="V1299" i="49"/>
  <c r="U1299" i="49"/>
  <c r="V1298" i="49"/>
  <c r="U1298" i="49"/>
  <c r="U1297" i="49"/>
  <c r="U1296" i="49"/>
  <c r="V1295" i="49"/>
  <c r="U1295" i="49"/>
  <c r="V1294" i="49"/>
  <c r="U1294" i="49"/>
  <c r="V1293" i="49"/>
  <c r="U1293" i="49"/>
  <c r="U1292" i="49"/>
  <c r="U1291" i="49"/>
  <c r="U1290" i="49"/>
  <c r="V1289" i="49"/>
  <c r="U1289" i="49"/>
  <c r="V1288" i="49"/>
  <c r="U1288" i="49"/>
  <c r="V1287" i="49"/>
  <c r="U1287" i="49"/>
  <c r="V1286" i="49"/>
  <c r="U1286" i="49"/>
  <c r="V1285" i="49"/>
  <c r="U1285" i="49"/>
  <c r="V1284" i="49"/>
  <c r="U1284" i="49"/>
  <c r="V1283" i="49"/>
  <c r="U1283" i="49"/>
  <c r="V1282" i="49"/>
  <c r="U1282" i="49"/>
  <c r="V1281" i="49"/>
  <c r="U1281" i="49"/>
  <c r="V1280" i="49"/>
  <c r="U1280" i="49"/>
  <c r="V1279" i="49"/>
  <c r="U1279" i="49"/>
  <c r="U1278" i="49"/>
  <c r="U1277" i="49"/>
  <c r="U1276" i="49"/>
  <c r="V1275" i="49"/>
  <c r="U1275" i="49"/>
  <c r="V1274" i="49"/>
  <c r="U1274" i="49"/>
  <c r="U1273" i="49"/>
  <c r="V1272" i="49"/>
  <c r="U1272" i="49"/>
  <c r="V1271" i="49"/>
  <c r="U1271" i="49"/>
  <c r="V1270" i="49"/>
  <c r="U1270" i="49"/>
  <c r="V1269" i="49"/>
  <c r="U1269" i="49"/>
  <c r="V1268" i="49"/>
  <c r="U1268" i="49"/>
  <c r="V1267" i="49"/>
  <c r="U1267" i="49"/>
  <c r="V1266" i="49"/>
  <c r="U1266" i="49"/>
  <c r="V1265" i="49"/>
  <c r="U1265" i="49"/>
  <c r="V1264" i="49"/>
  <c r="U1264" i="49"/>
  <c r="U1263" i="49"/>
  <c r="V1262" i="49"/>
  <c r="U1262" i="49"/>
  <c r="V1261" i="49"/>
  <c r="U1261" i="49"/>
  <c r="V1260" i="49"/>
  <c r="U1260" i="49"/>
  <c r="V1259" i="49"/>
  <c r="U1259" i="49"/>
  <c r="V1258" i="49"/>
  <c r="U1258" i="49"/>
  <c r="V1257" i="49"/>
  <c r="U1257" i="49"/>
  <c r="V1256" i="49"/>
  <c r="U1256" i="49"/>
  <c r="V1255" i="49"/>
  <c r="U1255" i="49"/>
  <c r="V1254" i="49"/>
  <c r="U1254" i="49"/>
  <c r="V1253" i="49"/>
  <c r="U1253" i="49"/>
  <c r="V1252" i="49"/>
  <c r="U1252" i="49"/>
  <c r="V1251" i="49"/>
  <c r="U1251" i="49"/>
  <c r="V1250" i="49"/>
  <c r="U1250" i="49"/>
  <c r="V1249" i="49"/>
  <c r="U1249" i="49"/>
  <c r="V1248" i="49"/>
  <c r="U1248" i="49"/>
  <c r="V1247" i="49"/>
  <c r="U1247" i="49"/>
  <c r="V1246" i="49"/>
  <c r="U1246" i="49"/>
  <c r="V1245" i="49"/>
  <c r="U1245" i="49"/>
  <c r="U1244" i="49"/>
  <c r="U1243" i="49"/>
  <c r="U1242" i="49"/>
  <c r="V1241" i="49"/>
  <c r="U1241" i="49"/>
  <c r="V1240" i="49"/>
  <c r="U1240" i="49"/>
  <c r="U1239" i="49"/>
  <c r="U1238" i="49"/>
  <c r="U1237" i="49"/>
  <c r="U1236" i="49"/>
  <c r="U1235" i="49"/>
  <c r="U1234" i="49"/>
  <c r="U1233" i="49"/>
  <c r="V1232" i="49"/>
  <c r="U1232" i="49"/>
  <c r="V1231" i="49"/>
  <c r="U1231" i="49"/>
  <c r="U1230" i="49"/>
  <c r="U1229" i="49"/>
  <c r="U1228" i="49"/>
  <c r="U1227" i="49"/>
  <c r="U1226" i="49"/>
  <c r="U1225" i="49"/>
  <c r="U1224" i="49"/>
  <c r="U1223" i="49"/>
  <c r="U1222" i="49"/>
  <c r="U1221" i="49"/>
  <c r="U1220" i="49"/>
  <c r="U1219" i="49"/>
  <c r="U1218" i="49"/>
  <c r="U1217" i="49"/>
  <c r="U1216" i="49"/>
  <c r="U1215" i="49"/>
  <c r="U1214" i="49"/>
  <c r="U1213" i="49"/>
  <c r="U1212" i="49"/>
  <c r="V1211" i="49"/>
  <c r="U1211" i="49"/>
  <c r="V1210" i="49"/>
  <c r="U1210" i="49"/>
  <c r="V1209" i="49"/>
  <c r="U1209" i="49"/>
  <c r="V1208" i="49"/>
  <c r="U1208" i="49"/>
  <c r="V1207" i="49"/>
  <c r="U1207" i="49"/>
  <c r="V1206" i="49"/>
  <c r="U1206" i="49"/>
  <c r="U1205" i="49"/>
  <c r="V1204" i="49"/>
  <c r="U1204" i="49"/>
  <c r="U1203" i="49"/>
  <c r="U1202" i="49"/>
  <c r="U1201" i="49"/>
  <c r="V1200" i="49"/>
  <c r="U1200" i="49"/>
  <c r="U1199" i="49"/>
  <c r="V1198" i="49"/>
  <c r="U1198" i="49"/>
  <c r="V1197" i="49"/>
  <c r="U1197" i="49"/>
  <c r="V1196" i="49"/>
  <c r="U1196" i="49"/>
  <c r="V1195" i="49"/>
  <c r="U1195" i="49"/>
  <c r="V1194" i="49"/>
  <c r="U1194" i="49"/>
  <c r="V1193" i="49"/>
  <c r="U1193" i="49"/>
  <c r="V1192" i="49"/>
  <c r="U1192" i="49"/>
  <c r="V1191" i="49"/>
  <c r="U1191" i="49"/>
  <c r="V1190" i="49"/>
  <c r="U1190" i="49"/>
  <c r="V1189" i="49"/>
  <c r="U1189" i="49"/>
  <c r="V1188" i="49"/>
  <c r="U1188" i="49"/>
  <c r="V1187" i="49"/>
  <c r="U1187" i="49"/>
  <c r="V1186" i="49"/>
  <c r="U1186" i="49"/>
  <c r="V1185" i="49"/>
  <c r="U1185" i="49"/>
  <c r="V1184" i="49"/>
  <c r="U1184" i="49"/>
  <c r="V1183" i="49"/>
  <c r="U1183" i="49"/>
  <c r="V1182" i="49"/>
  <c r="U1182" i="49"/>
  <c r="V1181" i="49"/>
  <c r="U1181" i="49"/>
  <c r="V1180" i="49"/>
  <c r="U1180" i="49"/>
  <c r="V1179" i="49"/>
  <c r="U1179" i="49"/>
  <c r="V1178" i="49"/>
  <c r="U1178" i="49"/>
  <c r="V1177" i="49"/>
  <c r="U1177" i="49"/>
  <c r="V1176" i="49"/>
  <c r="U1176" i="49"/>
  <c r="V1175" i="49"/>
  <c r="U1175" i="49"/>
  <c r="V1174" i="49"/>
  <c r="U1174" i="49"/>
  <c r="U1173" i="49"/>
  <c r="V1172" i="49"/>
  <c r="U1172" i="49"/>
  <c r="U1171" i="49"/>
  <c r="V1170" i="49"/>
  <c r="U1170" i="49"/>
  <c r="U1169" i="49"/>
  <c r="V1168" i="49"/>
  <c r="U1168" i="49"/>
  <c r="V1167" i="49"/>
  <c r="U1167" i="49"/>
  <c r="V1166" i="49"/>
  <c r="U1166" i="49"/>
  <c r="V1165" i="49"/>
  <c r="U1165" i="49"/>
  <c r="V1164" i="49"/>
  <c r="U1164" i="49"/>
  <c r="V1163" i="49"/>
  <c r="U1163" i="49"/>
  <c r="V1162" i="49"/>
  <c r="U1162" i="49"/>
  <c r="V1161" i="49"/>
  <c r="U1161" i="49"/>
  <c r="V1160" i="49"/>
  <c r="U1160" i="49"/>
  <c r="V1159" i="49"/>
  <c r="U1159" i="49"/>
  <c r="V1158" i="49"/>
  <c r="U1158" i="49"/>
  <c r="V1157" i="49"/>
  <c r="U1157" i="49"/>
  <c r="V1156" i="49"/>
  <c r="U1156" i="49"/>
  <c r="V1155" i="49"/>
  <c r="U1155" i="49"/>
  <c r="V1154" i="49"/>
  <c r="U1154" i="49"/>
  <c r="V1153" i="49"/>
  <c r="U1153" i="49"/>
  <c r="V1152" i="49"/>
  <c r="U1152" i="49"/>
  <c r="V1151" i="49"/>
  <c r="U1151" i="49"/>
  <c r="V1150" i="49"/>
  <c r="U1150" i="49"/>
  <c r="V1149" i="49"/>
  <c r="U1149" i="49"/>
  <c r="V1148" i="49"/>
  <c r="U1148" i="49"/>
  <c r="V1147" i="49"/>
  <c r="U1147" i="49"/>
  <c r="V1146" i="49"/>
  <c r="U1146" i="49"/>
  <c r="V1145" i="49"/>
  <c r="U1145" i="49"/>
  <c r="V1144" i="49"/>
  <c r="U1144" i="49"/>
  <c r="V1143" i="49"/>
  <c r="U1143" i="49"/>
  <c r="V1142" i="49"/>
  <c r="U1142" i="49"/>
  <c r="V1141" i="49"/>
  <c r="U1141" i="49"/>
  <c r="V1140" i="49"/>
  <c r="U1140" i="49"/>
  <c r="V1139" i="49"/>
  <c r="U1139" i="49"/>
  <c r="V1138" i="49"/>
  <c r="U1138" i="49"/>
  <c r="V1137" i="49"/>
  <c r="U1137" i="49"/>
  <c r="V1136" i="49"/>
  <c r="U1136" i="49"/>
  <c r="V1135" i="49"/>
  <c r="U1135" i="49"/>
  <c r="V1134" i="49"/>
  <c r="U1134" i="49"/>
  <c r="V1133" i="49"/>
  <c r="U1133" i="49"/>
  <c r="V1132" i="49"/>
  <c r="U1132" i="49"/>
  <c r="V1131" i="49"/>
  <c r="U1131" i="49"/>
  <c r="V1130" i="49"/>
  <c r="U1130" i="49"/>
  <c r="U1129" i="49"/>
  <c r="U1128" i="49"/>
  <c r="U1127" i="49"/>
  <c r="V1126" i="49"/>
  <c r="U1126" i="49"/>
  <c r="U1125" i="49"/>
  <c r="U1124" i="49"/>
  <c r="U1123" i="49"/>
  <c r="V1122" i="49"/>
  <c r="U1122" i="49"/>
  <c r="V1121" i="49"/>
  <c r="U1121" i="49"/>
  <c r="V1120" i="49"/>
  <c r="U1120" i="49"/>
  <c r="V1119" i="49"/>
  <c r="U1119" i="49"/>
  <c r="V1118" i="49"/>
  <c r="U1118" i="49"/>
  <c r="V1117" i="49"/>
  <c r="U1117" i="49"/>
  <c r="U1116" i="49"/>
  <c r="U1115" i="49"/>
  <c r="U1114" i="49"/>
  <c r="U1113" i="49"/>
  <c r="U1112" i="49"/>
  <c r="U1111" i="49"/>
  <c r="U1110" i="49"/>
  <c r="V1109" i="49"/>
  <c r="U1109" i="49"/>
  <c r="V1108" i="49"/>
  <c r="U1108" i="49"/>
  <c r="V1107" i="49"/>
  <c r="U1107" i="49"/>
  <c r="V1106" i="49"/>
  <c r="U1106" i="49"/>
  <c r="V1105" i="49"/>
  <c r="U1105" i="49"/>
  <c r="V1104" i="49"/>
  <c r="U1104" i="49"/>
  <c r="V1103" i="49"/>
  <c r="U1103" i="49"/>
  <c r="V1102" i="49"/>
  <c r="U1102" i="49"/>
  <c r="U1101" i="49"/>
  <c r="U1100" i="49"/>
  <c r="V1099" i="49"/>
  <c r="U1099" i="49"/>
  <c r="U1098" i="49"/>
  <c r="U1097" i="49"/>
  <c r="V1096" i="49"/>
  <c r="U1096" i="49"/>
  <c r="V1095" i="49"/>
  <c r="U1095" i="49"/>
  <c r="U1094" i="49"/>
  <c r="U1093" i="49"/>
  <c r="U1092" i="49"/>
  <c r="V1091" i="49"/>
  <c r="U1091" i="49"/>
  <c r="V1090" i="49"/>
  <c r="U1090" i="49"/>
  <c r="U1089" i="49"/>
  <c r="V1088" i="49"/>
  <c r="U1088" i="49"/>
  <c r="U1087" i="49"/>
  <c r="U1086" i="49"/>
  <c r="U1085" i="49"/>
  <c r="V1084" i="49"/>
  <c r="U1084" i="49"/>
  <c r="U1083" i="49"/>
  <c r="V1082" i="49"/>
  <c r="U1082" i="49"/>
  <c r="V1081" i="49"/>
  <c r="U1081" i="49"/>
  <c r="V1080" i="49"/>
  <c r="U1080" i="49"/>
  <c r="V1079" i="49"/>
  <c r="U1079" i="49"/>
  <c r="V1078" i="49"/>
  <c r="U1078" i="49"/>
  <c r="V1077" i="49"/>
  <c r="U1077" i="49"/>
  <c r="V1076" i="49"/>
  <c r="U1076" i="49"/>
  <c r="V1075" i="49"/>
  <c r="U1075" i="49"/>
  <c r="U1074" i="49"/>
  <c r="V1073" i="49"/>
  <c r="U1073" i="49"/>
  <c r="V1072" i="49"/>
  <c r="U1072" i="49"/>
  <c r="V1071" i="49"/>
  <c r="U1071" i="49"/>
  <c r="V1070" i="49"/>
  <c r="U1070" i="49"/>
  <c r="V1069" i="49"/>
  <c r="U1069" i="49"/>
  <c r="V1068" i="49"/>
  <c r="U1068" i="49"/>
  <c r="V1067" i="49"/>
  <c r="U1067" i="49"/>
  <c r="V1066" i="49"/>
  <c r="U1066" i="49"/>
  <c r="V1065" i="49"/>
  <c r="U1065" i="49"/>
  <c r="V1064" i="49"/>
  <c r="U1064" i="49"/>
  <c r="U1063" i="49"/>
  <c r="U1062" i="49"/>
  <c r="U1061" i="49"/>
  <c r="V1060" i="49"/>
  <c r="U1060" i="49"/>
  <c r="V1059" i="49"/>
  <c r="U1059" i="49"/>
  <c r="V1058" i="49"/>
  <c r="U1058" i="49"/>
  <c r="V1057" i="49"/>
  <c r="U1057" i="49"/>
  <c r="U1056" i="49"/>
  <c r="U1055" i="49"/>
  <c r="U1054" i="49"/>
  <c r="U1053" i="49"/>
  <c r="U1052" i="49"/>
  <c r="U1051" i="49"/>
  <c r="U1050" i="49"/>
  <c r="V1049" i="49"/>
  <c r="U1049" i="49"/>
  <c r="U1048" i="49"/>
  <c r="U1047" i="49"/>
  <c r="V1046" i="49"/>
  <c r="U1046" i="49"/>
  <c r="V1045" i="49"/>
  <c r="U1045" i="49"/>
  <c r="V1044" i="49"/>
  <c r="U1044" i="49"/>
  <c r="U1043" i="49"/>
  <c r="U1042" i="49"/>
  <c r="U1041" i="49"/>
  <c r="V1040" i="49"/>
  <c r="U1040" i="49"/>
  <c r="U1039" i="49"/>
  <c r="V1038" i="49"/>
  <c r="U1038" i="49"/>
  <c r="U1037" i="49"/>
  <c r="U1036" i="49"/>
  <c r="U1035" i="49"/>
  <c r="V1034" i="49"/>
  <c r="U1034" i="49"/>
  <c r="U1033" i="49"/>
  <c r="U1032" i="49"/>
  <c r="U1031" i="49"/>
  <c r="U1030" i="49"/>
  <c r="U1029" i="49"/>
  <c r="U1028" i="49"/>
  <c r="U1027" i="49"/>
  <c r="U1026" i="49"/>
  <c r="U1025" i="49"/>
  <c r="V1024" i="49"/>
  <c r="U1024" i="49"/>
  <c r="V1023" i="49"/>
  <c r="U1023" i="49"/>
  <c r="U1022" i="49"/>
  <c r="U1021" i="49"/>
  <c r="U1020" i="49"/>
  <c r="V1019" i="49"/>
  <c r="U1019" i="49"/>
  <c r="V1018" i="49"/>
  <c r="U1018" i="49"/>
  <c r="V1017" i="49"/>
  <c r="U1017" i="49"/>
  <c r="U1016" i="49"/>
  <c r="V1015" i="49"/>
  <c r="U1015" i="49"/>
  <c r="U1014" i="49"/>
  <c r="U1013" i="49"/>
  <c r="U1012" i="49"/>
  <c r="V1011" i="49"/>
  <c r="U1011" i="49"/>
  <c r="U1010" i="49"/>
  <c r="U1009" i="49"/>
  <c r="U1008" i="49"/>
  <c r="U1007" i="49"/>
  <c r="U1006" i="49"/>
  <c r="V1005" i="49"/>
  <c r="U1005" i="49"/>
  <c r="V1004" i="49"/>
  <c r="U1004" i="49"/>
  <c r="V1003" i="49"/>
  <c r="U1003" i="49"/>
  <c r="V1002" i="49"/>
  <c r="U1002" i="49"/>
  <c r="V1001" i="49"/>
  <c r="U1001" i="49"/>
  <c r="V1000" i="49"/>
  <c r="U1000" i="49"/>
  <c r="V999" i="49"/>
  <c r="U999" i="49"/>
  <c r="V998" i="49"/>
  <c r="U998" i="49"/>
  <c r="V997" i="49"/>
  <c r="U997" i="49"/>
  <c r="V996" i="49"/>
  <c r="U996" i="49"/>
  <c r="V995" i="49"/>
  <c r="U995" i="49"/>
  <c r="V994" i="49"/>
  <c r="U994" i="49"/>
  <c r="V993" i="49"/>
  <c r="U993" i="49"/>
  <c r="V992" i="49"/>
  <c r="U992" i="49"/>
  <c r="V991" i="49"/>
  <c r="U991" i="49"/>
  <c r="V990" i="49"/>
  <c r="U990" i="49"/>
  <c r="V989" i="49"/>
  <c r="U989" i="49"/>
  <c r="V988" i="49"/>
  <c r="U988" i="49"/>
  <c r="V987" i="49"/>
  <c r="U987" i="49"/>
  <c r="V986" i="49"/>
  <c r="U986" i="49"/>
  <c r="V985" i="49"/>
  <c r="U985" i="49"/>
  <c r="V984" i="49"/>
  <c r="U984" i="49"/>
  <c r="V983" i="49"/>
  <c r="U983" i="49"/>
  <c r="V982" i="49"/>
  <c r="U982" i="49"/>
  <c r="V981" i="49"/>
  <c r="U981" i="49"/>
  <c r="V980" i="49"/>
  <c r="U980" i="49"/>
  <c r="U979" i="49"/>
  <c r="V978" i="49"/>
  <c r="U978" i="49"/>
  <c r="V977" i="49"/>
  <c r="U977" i="49"/>
  <c r="V976" i="49"/>
  <c r="U976" i="49"/>
  <c r="V975" i="49"/>
  <c r="U975" i="49"/>
  <c r="V974" i="49"/>
  <c r="U974" i="49"/>
  <c r="V973" i="49"/>
  <c r="U973" i="49"/>
  <c r="V972" i="49"/>
  <c r="U972" i="49"/>
  <c r="V971" i="49"/>
  <c r="U971" i="49"/>
  <c r="V970" i="49"/>
  <c r="U970" i="49"/>
  <c r="V969" i="49"/>
  <c r="U969" i="49"/>
  <c r="V968" i="49"/>
  <c r="U968" i="49"/>
  <c r="V967" i="49"/>
  <c r="U967" i="49"/>
  <c r="V966" i="49"/>
  <c r="U966" i="49"/>
  <c r="V965" i="49"/>
  <c r="U965" i="49"/>
  <c r="V964" i="49"/>
  <c r="U964" i="49"/>
  <c r="V963" i="49"/>
  <c r="U963" i="49"/>
  <c r="V962" i="49"/>
  <c r="U962" i="49"/>
  <c r="V961" i="49"/>
  <c r="U961" i="49"/>
  <c r="V960" i="49"/>
  <c r="U960" i="49"/>
  <c r="V959" i="49"/>
  <c r="U959" i="49"/>
  <c r="U958" i="49"/>
  <c r="U957" i="49"/>
  <c r="U956" i="49"/>
  <c r="U955" i="49"/>
  <c r="U954" i="49"/>
  <c r="U953" i="49"/>
  <c r="U952" i="49"/>
  <c r="V951" i="49"/>
  <c r="U951" i="49"/>
  <c r="V950" i="49"/>
  <c r="U950" i="49"/>
  <c r="U949" i="49"/>
  <c r="U948" i="49"/>
  <c r="V947" i="49"/>
  <c r="U947" i="49"/>
  <c r="U946" i="49"/>
  <c r="U945" i="49"/>
  <c r="U944" i="49"/>
  <c r="V943" i="49"/>
  <c r="U943" i="49"/>
  <c r="U942" i="49"/>
  <c r="U941" i="49"/>
  <c r="U940" i="49"/>
  <c r="U939" i="49"/>
  <c r="U938" i="49"/>
  <c r="U937" i="49"/>
  <c r="U936" i="49"/>
  <c r="V935" i="49"/>
  <c r="U935" i="49"/>
  <c r="U934" i="49"/>
  <c r="U933" i="49"/>
  <c r="U932" i="49"/>
  <c r="V931" i="49"/>
  <c r="U931" i="49"/>
  <c r="V930" i="49"/>
  <c r="U930" i="49"/>
  <c r="V929" i="49"/>
  <c r="U929" i="49"/>
  <c r="V928" i="49"/>
  <c r="U928" i="49"/>
  <c r="V927" i="49"/>
  <c r="U927" i="49"/>
  <c r="V926" i="49"/>
  <c r="U926" i="49"/>
  <c r="U925" i="49"/>
  <c r="U924" i="49"/>
  <c r="U923" i="49"/>
  <c r="V922" i="49"/>
  <c r="U922" i="49"/>
  <c r="V921" i="49"/>
  <c r="U921" i="49"/>
  <c r="V920" i="49"/>
  <c r="U920" i="49"/>
  <c r="V919" i="49"/>
  <c r="U919" i="49"/>
  <c r="V918" i="49"/>
  <c r="U918" i="49"/>
  <c r="V917" i="49"/>
  <c r="U917" i="49"/>
  <c r="V916" i="49"/>
  <c r="U916" i="49"/>
  <c r="U915" i="49"/>
  <c r="V914" i="49"/>
  <c r="U914" i="49"/>
  <c r="V913" i="49"/>
  <c r="U913" i="49"/>
  <c r="V912" i="49"/>
  <c r="U912" i="49"/>
  <c r="V911" i="49"/>
  <c r="U911" i="49"/>
  <c r="V910" i="49"/>
  <c r="U910" i="49"/>
  <c r="V909" i="49"/>
  <c r="U909" i="49"/>
  <c r="V908" i="49"/>
  <c r="U908" i="49"/>
  <c r="V907" i="49"/>
  <c r="U907" i="49"/>
  <c r="V906" i="49"/>
  <c r="U906" i="49"/>
  <c r="U905" i="49"/>
  <c r="U904" i="49"/>
  <c r="U903" i="49"/>
  <c r="V902" i="49"/>
  <c r="U902" i="49"/>
  <c r="U901" i="49"/>
  <c r="U900" i="49"/>
  <c r="U899" i="49"/>
  <c r="V898" i="49"/>
  <c r="U898" i="49"/>
  <c r="U897" i="49"/>
  <c r="U896" i="49"/>
  <c r="U895" i="49"/>
  <c r="U894" i="49"/>
  <c r="U893" i="49"/>
  <c r="U892" i="49"/>
  <c r="U891" i="49"/>
  <c r="V890" i="49"/>
  <c r="U890" i="49"/>
  <c r="U889" i="49"/>
  <c r="U888" i="49"/>
  <c r="U887" i="49"/>
  <c r="U886" i="49"/>
  <c r="U885" i="49"/>
  <c r="U884" i="49"/>
  <c r="U883" i="49"/>
  <c r="V882" i="49"/>
  <c r="U882" i="49"/>
  <c r="U881" i="49"/>
  <c r="U880" i="49"/>
  <c r="V879" i="49"/>
  <c r="U879" i="49"/>
  <c r="V878" i="49"/>
  <c r="U878" i="49"/>
  <c r="V877" i="49"/>
  <c r="U877" i="49"/>
  <c r="V876" i="49"/>
  <c r="U876" i="49"/>
  <c r="V875" i="49"/>
  <c r="U875" i="49"/>
  <c r="V874" i="49"/>
  <c r="U874" i="49"/>
  <c r="V873" i="49"/>
  <c r="U873" i="49"/>
  <c r="V872" i="49"/>
  <c r="U872" i="49"/>
  <c r="U871" i="49"/>
  <c r="U870" i="49"/>
  <c r="U869" i="49"/>
  <c r="V868" i="49"/>
  <c r="U868" i="49"/>
  <c r="U867" i="49"/>
  <c r="V866" i="49"/>
  <c r="U866" i="49"/>
  <c r="V865" i="49"/>
  <c r="U865" i="49"/>
  <c r="V864" i="49"/>
  <c r="U864" i="49"/>
  <c r="V863" i="49"/>
  <c r="U863" i="49"/>
  <c r="V862" i="49"/>
  <c r="U862" i="49"/>
  <c r="V861" i="49"/>
  <c r="U861" i="49"/>
  <c r="V860" i="49"/>
  <c r="U860" i="49"/>
  <c r="V859" i="49"/>
  <c r="U859" i="49"/>
  <c r="V858" i="49"/>
  <c r="U858" i="49"/>
  <c r="V857" i="49"/>
  <c r="U857" i="49"/>
  <c r="U856" i="49"/>
  <c r="V855" i="49"/>
  <c r="U855" i="49"/>
  <c r="U854" i="49"/>
  <c r="V853" i="49"/>
  <c r="U853" i="49"/>
  <c r="V852" i="49"/>
  <c r="U852" i="49"/>
  <c r="U851" i="49"/>
  <c r="V850" i="49"/>
  <c r="U850" i="49"/>
  <c r="V849" i="49"/>
  <c r="U849" i="49"/>
  <c r="V848" i="49"/>
  <c r="U848" i="49"/>
  <c r="V847" i="49"/>
  <c r="U847" i="49"/>
  <c r="V846" i="49"/>
  <c r="U846" i="49"/>
  <c r="V845" i="49"/>
  <c r="U845" i="49"/>
  <c r="V844" i="49"/>
  <c r="U844" i="49"/>
  <c r="V843" i="49"/>
  <c r="U843" i="49"/>
  <c r="V842" i="49"/>
  <c r="U842" i="49"/>
  <c r="V841" i="49"/>
  <c r="U841" i="49"/>
  <c r="U840" i="49"/>
  <c r="U839" i="49"/>
  <c r="U838" i="49"/>
  <c r="U837" i="49"/>
  <c r="U836" i="49"/>
  <c r="U835" i="49"/>
  <c r="U834" i="49"/>
  <c r="V833" i="49"/>
  <c r="U833" i="49"/>
  <c r="V832" i="49"/>
  <c r="U832" i="49"/>
  <c r="V831" i="49"/>
  <c r="U831" i="49"/>
  <c r="U830" i="49"/>
  <c r="U829" i="49"/>
  <c r="V828" i="49"/>
  <c r="U828" i="49"/>
  <c r="V827" i="49"/>
  <c r="U827" i="49"/>
  <c r="V826" i="49"/>
  <c r="U826" i="49"/>
  <c r="U825" i="49"/>
  <c r="U824" i="49"/>
  <c r="U823" i="49"/>
  <c r="V822" i="49"/>
  <c r="U822" i="49"/>
  <c r="U821" i="49"/>
  <c r="V820" i="49"/>
  <c r="U820" i="49"/>
  <c r="U819" i="49"/>
  <c r="V818" i="49"/>
  <c r="U818" i="49"/>
  <c r="U817" i="49"/>
  <c r="V816" i="49"/>
  <c r="U816" i="49"/>
  <c r="V815" i="49"/>
  <c r="U815" i="49"/>
  <c r="U814" i="49"/>
  <c r="V813" i="49"/>
  <c r="U813" i="49"/>
  <c r="U812" i="49"/>
  <c r="V811" i="49"/>
  <c r="U811" i="49"/>
  <c r="V810" i="49"/>
  <c r="U810" i="49"/>
  <c r="U809" i="49"/>
  <c r="V808" i="49"/>
  <c r="U808" i="49"/>
  <c r="V807" i="49"/>
  <c r="U807" i="49"/>
  <c r="V806" i="49"/>
  <c r="U806" i="49"/>
  <c r="U805" i="49"/>
  <c r="V804" i="49"/>
  <c r="U804" i="49"/>
  <c r="U803" i="49"/>
  <c r="V802" i="49"/>
  <c r="U802" i="49"/>
  <c r="V801" i="49"/>
  <c r="U801" i="49"/>
  <c r="U800" i="49"/>
  <c r="U799" i="49"/>
  <c r="U798" i="49"/>
  <c r="V797" i="49"/>
  <c r="U797" i="49"/>
  <c r="V796" i="49"/>
  <c r="U796" i="49"/>
  <c r="V795" i="49"/>
  <c r="U795" i="49"/>
  <c r="V794" i="49"/>
  <c r="U794" i="49"/>
  <c r="V793" i="49"/>
  <c r="U793" i="49"/>
  <c r="V792" i="49"/>
  <c r="U792" i="49"/>
  <c r="V791" i="49"/>
  <c r="U791" i="49"/>
  <c r="V790" i="49"/>
  <c r="U790" i="49"/>
  <c r="V789" i="49"/>
  <c r="U789" i="49"/>
  <c r="U788" i="49"/>
  <c r="V787" i="49"/>
  <c r="U787" i="49"/>
  <c r="U786" i="49"/>
  <c r="U785" i="49"/>
  <c r="U784" i="49"/>
  <c r="V783" i="49"/>
  <c r="U783" i="49"/>
  <c r="U782" i="49"/>
  <c r="U781" i="49"/>
  <c r="U780" i="49"/>
  <c r="U779" i="49"/>
  <c r="V778" i="49"/>
  <c r="U778" i="49"/>
  <c r="U777" i="49"/>
  <c r="U776" i="49"/>
  <c r="U775" i="49"/>
  <c r="V774" i="49"/>
  <c r="U774" i="49"/>
  <c r="U773" i="49"/>
  <c r="V772" i="49"/>
  <c r="U772" i="49"/>
  <c r="V771" i="49"/>
  <c r="U771" i="49"/>
  <c r="V770" i="49"/>
  <c r="U770" i="49"/>
  <c r="U769" i="49"/>
  <c r="V768" i="49"/>
  <c r="U768" i="49"/>
  <c r="U767" i="49"/>
  <c r="U766" i="49"/>
  <c r="U765" i="49"/>
  <c r="V764" i="49"/>
  <c r="U764" i="49"/>
  <c r="V763" i="49"/>
  <c r="U763" i="49"/>
  <c r="U762" i="49"/>
  <c r="U761" i="49"/>
  <c r="U760" i="49"/>
  <c r="V759" i="49"/>
  <c r="U759" i="49"/>
  <c r="U758" i="49"/>
  <c r="U757" i="49"/>
  <c r="U756" i="49"/>
  <c r="V755" i="49"/>
  <c r="U755" i="49"/>
  <c r="U754" i="49"/>
  <c r="U753" i="49"/>
  <c r="U752" i="49"/>
  <c r="V751" i="49"/>
  <c r="U751" i="49"/>
  <c r="U750" i="49"/>
  <c r="U749" i="49"/>
  <c r="V748" i="49"/>
  <c r="U748" i="49"/>
  <c r="U747" i="49"/>
  <c r="U746" i="49"/>
  <c r="U745" i="49"/>
  <c r="V744" i="49"/>
  <c r="U744" i="49"/>
  <c r="U743" i="49"/>
  <c r="V742" i="49"/>
  <c r="U742" i="49"/>
  <c r="V741" i="49"/>
  <c r="U741" i="49"/>
  <c r="U740" i="49"/>
  <c r="U739" i="49"/>
  <c r="U738" i="49"/>
  <c r="V737" i="49"/>
  <c r="U737" i="49"/>
  <c r="U736" i="49"/>
  <c r="U735" i="49"/>
  <c r="V734" i="49"/>
  <c r="U734" i="49"/>
  <c r="U733" i="49"/>
  <c r="U732" i="49"/>
  <c r="V731" i="49"/>
  <c r="U731" i="49"/>
  <c r="U730" i="49"/>
  <c r="U729" i="49"/>
  <c r="U728" i="49"/>
  <c r="V727" i="49"/>
  <c r="U727" i="49"/>
  <c r="V726" i="49"/>
  <c r="U726" i="49"/>
  <c r="V725" i="49"/>
  <c r="U725" i="49"/>
  <c r="U724" i="49"/>
  <c r="U723" i="49"/>
  <c r="U722" i="49"/>
  <c r="V721" i="49"/>
  <c r="U721" i="49"/>
  <c r="U720" i="49"/>
  <c r="U719" i="49"/>
  <c r="U718" i="49"/>
  <c r="V717" i="49"/>
  <c r="U717" i="49"/>
  <c r="U716" i="49"/>
  <c r="U715" i="49"/>
  <c r="U714" i="49"/>
  <c r="V713" i="49"/>
  <c r="U713" i="49"/>
  <c r="U712" i="49"/>
  <c r="U711" i="49"/>
  <c r="U710" i="49"/>
  <c r="V709" i="49"/>
  <c r="U709" i="49"/>
  <c r="U708" i="49"/>
  <c r="U707" i="49"/>
  <c r="U706" i="49"/>
  <c r="V705" i="49"/>
  <c r="U705" i="49"/>
  <c r="U704" i="49"/>
  <c r="V703" i="49"/>
  <c r="U703" i="49"/>
  <c r="U702" i="49"/>
  <c r="U701" i="49"/>
  <c r="U700" i="49"/>
  <c r="V699" i="49"/>
  <c r="U699" i="49"/>
  <c r="U698" i="49"/>
  <c r="U697" i="49"/>
  <c r="U696" i="49"/>
  <c r="V695" i="49"/>
  <c r="U695" i="49"/>
  <c r="V694" i="49"/>
  <c r="U694" i="49"/>
  <c r="V693" i="49"/>
  <c r="U693" i="49"/>
  <c r="V692" i="49"/>
  <c r="U692" i="49"/>
  <c r="V691" i="49"/>
  <c r="U691" i="49"/>
  <c r="V690" i="49"/>
  <c r="U690" i="49"/>
  <c r="U689" i="49"/>
  <c r="U688" i="49"/>
  <c r="U687" i="49"/>
  <c r="V686" i="49"/>
  <c r="U686" i="49"/>
  <c r="U685" i="49"/>
  <c r="U684" i="49"/>
  <c r="U683" i="49"/>
  <c r="V682" i="49"/>
  <c r="U682" i="49"/>
  <c r="V681" i="49"/>
  <c r="U681" i="49"/>
  <c r="U680" i="49"/>
  <c r="U679" i="49"/>
  <c r="U678" i="49"/>
  <c r="V677" i="49"/>
  <c r="U677" i="49"/>
  <c r="U676" i="49"/>
  <c r="U675" i="49"/>
  <c r="U674" i="49"/>
  <c r="V673" i="49"/>
  <c r="U673" i="49"/>
  <c r="U672" i="49"/>
  <c r="U671" i="49"/>
  <c r="U670" i="49"/>
  <c r="V669" i="49"/>
  <c r="U669" i="49"/>
  <c r="U668" i="49"/>
  <c r="V667" i="49"/>
  <c r="U667" i="49"/>
  <c r="U666" i="49"/>
  <c r="U665" i="49"/>
  <c r="U664" i="49"/>
  <c r="V663" i="49"/>
  <c r="U663" i="49"/>
  <c r="V662" i="49"/>
  <c r="U662" i="49"/>
  <c r="U661" i="49"/>
  <c r="U660" i="49"/>
  <c r="U659" i="49"/>
  <c r="U658" i="49"/>
  <c r="U657" i="49"/>
  <c r="U656" i="49"/>
  <c r="V655" i="49"/>
  <c r="U655" i="49"/>
  <c r="V654" i="49"/>
  <c r="U654" i="49"/>
  <c r="V653" i="49"/>
  <c r="U653" i="49"/>
  <c r="V652" i="49"/>
  <c r="U652" i="49"/>
  <c r="U651" i="49"/>
  <c r="V650" i="49"/>
  <c r="U650" i="49"/>
  <c r="U649" i="49"/>
  <c r="U648" i="49"/>
  <c r="V647" i="49"/>
  <c r="U647" i="49"/>
  <c r="V646" i="49"/>
  <c r="U646" i="49"/>
  <c r="V645" i="49"/>
  <c r="U645" i="49"/>
  <c r="V644" i="49"/>
  <c r="U644" i="49"/>
  <c r="V643" i="49"/>
  <c r="U643" i="49"/>
  <c r="V642" i="49"/>
  <c r="U642" i="49"/>
  <c r="V641" i="49"/>
  <c r="U641" i="49"/>
  <c r="V640" i="49"/>
  <c r="U640" i="49"/>
  <c r="V639" i="49"/>
  <c r="U639" i="49"/>
  <c r="V638" i="49"/>
  <c r="U638" i="49"/>
  <c r="V637" i="49"/>
  <c r="U637" i="49"/>
  <c r="V636" i="49"/>
  <c r="U636" i="49"/>
  <c r="V635" i="49"/>
  <c r="U635" i="49"/>
  <c r="V634" i="49"/>
  <c r="U634" i="49"/>
  <c r="V633" i="49"/>
  <c r="U633" i="49"/>
  <c r="V632" i="49"/>
  <c r="U632" i="49"/>
  <c r="V631" i="49"/>
  <c r="U631" i="49"/>
  <c r="V630" i="49"/>
  <c r="U630" i="49"/>
  <c r="V629" i="49"/>
  <c r="U629" i="49"/>
  <c r="V628" i="49"/>
  <c r="U628" i="49"/>
  <c r="V627" i="49"/>
  <c r="U627" i="49"/>
  <c r="V626" i="49"/>
  <c r="U626" i="49"/>
  <c r="V625" i="49"/>
  <c r="U625" i="49"/>
  <c r="V624" i="49"/>
  <c r="U624" i="49"/>
  <c r="V623" i="49"/>
  <c r="U623" i="49"/>
  <c r="V622" i="49"/>
  <c r="U622" i="49"/>
  <c r="V621" i="49"/>
  <c r="U621" i="49"/>
  <c r="V620" i="49"/>
  <c r="U620" i="49"/>
  <c r="V619" i="49"/>
  <c r="U619" i="49"/>
  <c r="V618" i="49"/>
  <c r="U618" i="49"/>
  <c r="V617" i="49"/>
  <c r="U617" i="49"/>
  <c r="V616" i="49"/>
  <c r="U616" i="49"/>
  <c r="U615" i="49"/>
  <c r="U614" i="49"/>
  <c r="V613" i="49"/>
  <c r="U613" i="49"/>
  <c r="U612" i="49"/>
  <c r="U611" i="49"/>
  <c r="V610" i="49"/>
  <c r="U610" i="49"/>
  <c r="V609" i="49"/>
  <c r="U609" i="49"/>
  <c r="V608" i="49"/>
  <c r="U608" i="49"/>
  <c r="V607" i="49"/>
  <c r="U607" i="49"/>
  <c r="U606" i="49"/>
  <c r="U605" i="49"/>
  <c r="V604" i="49"/>
  <c r="U604" i="49"/>
  <c r="V603" i="49"/>
  <c r="U603" i="49"/>
  <c r="V602" i="49"/>
  <c r="U602" i="49"/>
  <c r="V601" i="49"/>
  <c r="U601" i="49"/>
  <c r="U600" i="49"/>
  <c r="U599" i="49"/>
  <c r="U598" i="49"/>
  <c r="V597" i="49"/>
  <c r="U597" i="49"/>
  <c r="U596" i="49"/>
  <c r="U595" i="49"/>
  <c r="V594" i="49"/>
  <c r="U594" i="49"/>
  <c r="U593" i="49"/>
  <c r="V592" i="49"/>
  <c r="U592" i="49"/>
  <c r="U591" i="49"/>
  <c r="V590" i="49"/>
  <c r="U590" i="49"/>
  <c r="V589" i="49"/>
  <c r="U589" i="49"/>
  <c r="V588" i="49"/>
  <c r="U588" i="49"/>
  <c r="V587" i="49"/>
  <c r="U587" i="49"/>
  <c r="V586" i="49"/>
  <c r="U586" i="49"/>
  <c r="V585" i="49"/>
  <c r="U585" i="49"/>
  <c r="V584" i="49"/>
  <c r="U584" i="49"/>
  <c r="V583" i="49"/>
  <c r="U583" i="49"/>
  <c r="V582" i="49"/>
  <c r="U582" i="49"/>
  <c r="V581" i="49"/>
  <c r="U581" i="49"/>
  <c r="V580" i="49"/>
  <c r="U580" i="49"/>
  <c r="V579" i="49"/>
  <c r="U579" i="49"/>
  <c r="U578" i="49"/>
  <c r="V577" i="49"/>
  <c r="U577" i="49"/>
  <c r="U576" i="49"/>
  <c r="V575" i="49"/>
  <c r="U575" i="49"/>
  <c r="U574" i="49"/>
  <c r="U573" i="49"/>
  <c r="U572" i="49"/>
  <c r="V571" i="49"/>
  <c r="U571" i="49"/>
  <c r="V570" i="49"/>
  <c r="U570" i="49"/>
  <c r="V569" i="49"/>
  <c r="U569" i="49"/>
  <c r="V568" i="49"/>
  <c r="U568" i="49"/>
  <c r="V567" i="49"/>
  <c r="U567" i="49"/>
  <c r="V566" i="49"/>
  <c r="U566" i="49"/>
  <c r="V565" i="49"/>
  <c r="U565" i="49"/>
  <c r="V564" i="49"/>
  <c r="U564" i="49"/>
  <c r="U563" i="49"/>
  <c r="V562" i="49"/>
  <c r="U562" i="49"/>
  <c r="V561" i="49"/>
  <c r="U561" i="49"/>
  <c r="U560" i="49"/>
  <c r="U559" i="49"/>
  <c r="U558" i="49"/>
  <c r="V557" i="49"/>
  <c r="U557" i="49"/>
  <c r="V556" i="49"/>
  <c r="U556" i="49"/>
  <c r="U555" i="49"/>
  <c r="V554" i="49"/>
  <c r="U554" i="49"/>
  <c r="V553" i="49"/>
  <c r="U553" i="49"/>
  <c r="V552" i="49"/>
  <c r="U552" i="49"/>
  <c r="V551" i="49"/>
  <c r="U551" i="49"/>
  <c r="V550" i="49"/>
  <c r="U550" i="49"/>
  <c r="U549" i="49"/>
  <c r="V548" i="49"/>
  <c r="U548" i="49"/>
  <c r="V547" i="49"/>
  <c r="U547" i="49"/>
  <c r="V546" i="49"/>
  <c r="U546" i="49"/>
  <c r="V545" i="49"/>
  <c r="U545" i="49"/>
  <c r="V544" i="49"/>
  <c r="U544" i="49"/>
  <c r="V543" i="49"/>
  <c r="U543" i="49"/>
  <c r="V542" i="49"/>
  <c r="U542" i="49"/>
  <c r="V541" i="49"/>
  <c r="U541" i="49"/>
  <c r="V540" i="49"/>
  <c r="U540" i="49"/>
  <c r="V539" i="49"/>
  <c r="U539" i="49"/>
  <c r="V538" i="49"/>
  <c r="U538" i="49"/>
  <c r="V537" i="49"/>
  <c r="U537" i="49"/>
  <c r="V536" i="49"/>
  <c r="U536" i="49"/>
  <c r="V535" i="49"/>
  <c r="U535" i="49"/>
  <c r="V534" i="49"/>
  <c r="U534" i="49"/>
  <c r="V533" i="49"/>
  <c r="U533" i="49"/>
  <c r="V532" i="49"/>
  <c r="U532" i="49"/>
  <c r="V531" i="49"/>
  <c r="U531" i="49"/>
  <c r="V530" i="49"/>
  <c r="U530" i="49"/>
  <c r="V529" i="49"/>
  <c r="U529" i="49"/>
  <c r="V528" i="49"/>
  <c r="U528" i="49"/>
  <c r="V527" i="49"/>
  <c r="U527" i="49"/>
  <c r="V526" i="49"/>
  <c r="U526" i="49"/>
  <c r="V525" i="49"/>
  <c r="U525" i="49"/>
  <c r="V524" i="49"/>
  <c r="U524" i="49"/>
  <c r="V523" i="49"/>
  <c r="U523" i="49"/>
  <c r="V522" i="49"/>
  <c r="U522" i="49"/>
  <c r="V521" i="49"/>
  <c r="U521" i="49"/>
  <c r="V520" i="49"/>
  <c r="U520" i="49"/>
  <c r="V519" i="49"/>
  <c r="U519" i="49"/>
  <c r="V518" i="49"/>
  <c r="U518" i="49"/>
  <c r="V517" i="49"/>
  <c r="U517" i="49"/>
  <c r="V516" i="49"/>
  <c r="U516" i="49"/>
  <c r="V515" i="49"/>
  <c r="U515" i="49"/>
  <c r="V514" i="49"/>
  <c r="U514" i="49"/>
  <c r="V513" i="49"/>
  <c r="U513" i="49"/>
  <c r="V512" i="49"/>
  <c r="U512" i="49"/>
  <c r="V511" i="49"/>
  <c r="U511" i="49"/>
  <c r="V510" i="49"/>
  <c r="U510" i="49"/>
  <c r="V509" i="49"/>
  <c r="U509" i="49"/>
  <c r="V508" i="49"/>
  <c r="U508" i="49"/>
  <c r="V507" i="49"/>
  <c r="U507" i="49"/>
  <c r="V506" i="49"/>
  <c r="U506" i="49"/>
  <c r="V505" i="49"/>
  <c r="U505" i="49"/>
  <c r="V504" i="49"/>
  <c r="U504" i="49"/>
  <c r="V503" i="49"/>
  <c r="U503" i="49"/>
  <c r="V502" i="49"/>
  <c r="U502" i="49"/>
  <c r="V501" i="49"/>
  <c r="U501" i="49"/>
  <c r="V500" i="49"/>
  <c r="U500" i="49"/>
  <c r="V499" i="49"/>
  <c r="U499" i="49"/>
  <c r="V498" i="49"/>
  <c r="U498" i="49"/>
  <c r="U497" i="49"/>
  <c r="V496" i="49"/>
  <c r="U496" i="49"/>
  <c r="V495" i="49"/>
  <c r="U495" i="49"/>
  <c r="V494" i="49"/>
  <c r="U494" i="49"/>
  <c r="V493" i="49"/>
  <c r="U493" i="49"/>
  <c r="U492" i="49"/>
  <c r="V491" i="49"/>
  <c r="U491" i="49"/>
  <c r="V490" i="49"/>
  <c r="U490" i="49"/>
  <c r="V489" i="49"/>
  <c r="U489" i="49"/>
  <c r="U488" i="49"/>
  <c r="U487" i="49"/>
  <c r="U486" i="49"/>
  <c r="V485" i="49"/>
  <c r="U485" i="49"/>
  <c r="V484" i="49"/>
  <c r="U484" i="49"/>
  <c r="V483" i="49"/>
  <c r="U483" i="49"/>
  <c r="V482" i="49"/>
  <c r="U482" i="49"/>
  <c r="V481" i="49"/>
  <c r="U481" i="49"/>
  <c r="V480" i="49"/>
  <c r="U480" i="49"/>
  <c r="V479" i="49"/>
  <c r="U479" i="49"/>
  <c r="V478" i="49"/>
  <c r="U478" i="49"/>
  <c r="U477" i="49"/>
  <c r="U476" i="49"/>
  <c r="U475" i="49"/>
  <c r="V474" i="49"/>
  <c r="U474" i="49"/>
  <c r="U473" i="49"/>
  <c r="U472" i="49"/>
  <c r="U471" i="49"/>
  <c r="V470" i="49"/>
  <c r="U470" i="49"/>
  <c r="V469" i="49"/>
  <c r="U469" i="49"/>
  <c r="U468" i="49"/>
  <c r="V467" i="49"/>
  <c r="U467" i="49"/>
  <c r="U466" i="49"/>
  <c r="U465" i="49"/>
  <c r="U464" i="49"/>
  <c r="V463" i="49"/>
  <c r="U463" i="49"/>
  <c r="U462" i="49"/>
  <c r="U461" i="49"/>
  <c r="U460" i="49"/>
  <c r="V459" i="49"/>
  <c r="U459" i="49"/>
  <c r="U458" i="49"/>
  <c r="U457" i="49"/>
  <c r="V456" i="49"/>
  <c r="U456" i="49"/>
  <c r="U455" i="49"/>
  <c r="U454" i="49"/>
  <c r="U453" i="49"/>
  <c r="V452" i="49"/>
  <c r="U452" i="49"/>
  <c r="V451" i="49"/>
  <c r="U451" i="49"/>
  <c r="V450" i="49"/>
  <c r="U450" i="49"/>
  <c r="U449" i="49"/>
  <c r="U448" i="49"/>
  <c r="U447" i="49"/>
  <c r="V446" i="49"/>
  <c r="U446" i="49"/>
  <c r="U445" i="49"/>
  <c r="V444" i="49"/>
  <c r="U444" i="49"/>
  <c r="U443" i="49"/>
  <c r="V442" i="49"/>
  <c r="U442" i="49"/>
  <c r="V441" i="49"/>
  <c r="U441" i="49"/>
  <c r="U440" i="49"/>
  <c r="U439" i="49"/>
  <c r="V438" i="49"/>
  <c r="U438" i="49"/>
  <c r="V437" i="49"/>
  <c r="U437" i="49"/>
  <c r="V436" i="49"/>
  <c r="U436" i="49"/>
  <c r="V435" i="49"/>
  <c r="U435" i="49"/>
  <c r="V434" i="49"/>
  <c r="U434" i="49"/>
  <c r="V433" i="49"/>
  <c r="U433" i="49"/>
  <c r="U432" i="49"/>
  <c r="U431" i="49"/>
  <c r="U430" i="49"/>
  <c r="V429" i="49"/>
  <c r="U429" i="49"/>
  <c r="U428" i="49"/>
  <c r="V427" i="49"/>
  <c r="U427" i="49"/>
  <c r="U426" i="49"/>
  <c r="U425" i="49"/>
  <c r="U424" i="49"/>
  <c r="V423" i="49"/>
  <c r="U423" i="49"/>
  <c r="U422" i="49"/>
  <c r="U421" i="49"/>
  <c r="U420" i="49"/>
  <c r="U419" i="49"/>
  <c r="V418" i="49"/>
  <c r="U418" i="49"/>
  <c r="V417" i="49"/>
  <c r="U417" i="49"/>
  <c r="V416" i="49"/>
  <c r="U416" i="49"/>
  <c r="V415" i="49"/>
  <c r="U415" i="49"/>
  <c r="V414" i="49"/>
  <c r="U414" i="49"/>
  <c r="U413" i="49"/>
  <c r="U412" i="49"/>
  <c r="U411" i="49"/>
  <c r="V410" i="49"/>
  <c r="U410" i="49"/>
  <c r="V409" i="49"/>
  <c r="U409" i="49"/>
  <c r="U408" i="49"/>
  <c r="U407" i="49"/>
  <c r="U406" i="49"/>
  <c r="V405" i="49"/>
  <c r="U405" i="49"/>
  <c r="U404" i="49"/>
  <c r="U403" i="49"/>
  <c r="U402" i="49"/>
  <c r="V401" i="49"/>
  <c r="U401" i="49"/>
  <c r="U400" i="49"/>
  <c r="U399" i="49"/>
  <c r="U398" i="49"/>
  <c r="V397" i="49"/>
  <c r="U397" i="49"/>
  <c r="U396" i="49"/>
  <c r="U395" i="49"/>
  <c r="U394" i="49"/>
  <c r="V393" i="49"/>
  <c r="U393" i="49"/>
  <c r="V392" i="49"/>
  <c r="U392" i="49"/>
  <c r="U391" i="49"/>
  <c r="U390" i="49"/>
  <c r="U389" i="49"/>
  <c r="V388" i="49"/>
  <c r="U388" i="49"/>
  <c r="U387" i="49"/>
  <c r="U386" i="49"/>
  <c r="U385" i="49"/>
  <c r="V384" i="49"/>
  <c r="U384" i="49"/>
  <c r="V383" i="49"/>
  <c r="U383" i="49"/>
  <c r="V382" i="49"/>
  <c r="U382" i="49"/>
  <c r="V381" i="49"/>
  <c r="U381" i="49"/>
  <c r="U380" i="49"/>
  <c r="U379" i="49"/>
  <c r="U378" i="49"/>
  <c r="V377" i="49"/>
  <c r="U377" i="49"/>
  <c r="U376" i="49"/>
  <c r="U375" i="49"/>
  <c r="U374" i="49"/>
  <c r="V373" i="49"/>
  <c r="U373" i="49"/>
  <c r="V372" i="49"/>
  <c r="U372" i="49"/>
  <c r="U371" i="49"/>
  <c r="U370" i="49"/>
  <c r="U369" i="49"/>
  <c r="V368" i="49"/>
  <c r="U368" i="49"/>
  <c r="U367" i="49"/>
  <c r="U366" i="49"/>
  <c r="U365" i="49"/>
  <c r="V364" i="49"/>
  <c r="U364" i="49"/>
  <c r="U363" i="49"/>
  <c r="U362" i="49"/>
  <c r="U361" i="49"/>
  <c r="U360" i="49"/>
  <c r="V359" i="49"/>
  <c r="U359" i="49"/>
  <c r="V358" i="49"/>
  <c r="U358" i="49"/>
  <c r="V357" i="49"/>
  <c r="U357" i="49"/>
  <c r="V356" i="49"/>
  <c r="U356" i="49"/>
  <c r="U355" i="49"/>
  <c r="U354" i="49"/>
  <c r="U353" i="49"/>
  <c r="V352" i="49"/>
  <c r="U352" i="49"/>
  <c r="U351" i="49"/>
  <c r="U350" i="49"/>
  <c r="U349" i="49"/>
  <c r="V348" i="49"/>
  <c r="U348" i="49"/>
  <c r="V347" i="49"/>
  <c r="U347" i="49"/>
  <c r="V346" i="49"/>
  <c r="U346" i="49"/>
  <c r="U345" i="49"/>
  <c r="U344" i="49"/>
  <c r="U343" i="49"/>
  <c r="V342" i="49"/>
  <c r="U342" i="49"/>
  <c r="V341" i="49"/>
  <c r="U341" i="49"/>
  <c r="V340" i="49"/>
  <c r="U340" i="49"/>
  <c r="V339" i="49"/>
  <c r="U339" i="49"/>
  <c r="V338" i="49"/>
  <c r="U338" i="49"/>
  <c r="U337" i="49"/>
  <c r="U336" i="49"/>
  <c r="U335" i="49"/>
  <c r="V334" i="49"/>
  <c r="U334" i="49"/>
  <c r="V333" i="49"/>
  <c r="U333" i="49"/>
  <c r="U332" i="49"/>
  <c r="U331" i="49"/>
  <c r="U330" i="49"/>
  <c r="V329" i="49"/>
  <c r="U329" i="49"/>
  <c r="U328" i="49"/>
  <c r="V327" i="49"/>
  <c r="U327" i="49"/>
  <c r="V326" i="49"/>
  <c r="U326" i="49"/>
  <c r="V325" i="49"/>
  <c r="U325" i="49"/>
  <c r="V324" i="49"/>
  <c r="U324" i="49"/>
  <c r="U323" i="49"/>
  <c r="U322" i="49"/>
  <c r="U321" i="49"/>
  <c r="V320" i="49"/>
  <c r="U320" i="49"/>
  <c r="U319" i="49"/>
  <c r="U318" i="49"/>
  <c r="U317" i="49"/>
  <c r="V316" i="49"/>
  <c r="U316" i="49"/>
  <c r="U315" i="49"/>
  <c r="U314" i="49"/>
  <c r="V313" i="49"/>
  <c r="U313" i="49"/>
  <c r="U312" i="49"/>
  <c r="U311" i="49"/>
  <c r="U310" i="49"/>
  <c r="V309" i="49"/>
  <c r="U309" i="49"/>
  <c r="U308" i="49"/>
  <c r="V307" i="49"/>
  <c r="U307" i="49"/>
  <c r="U306" i="49"/>
  <c r="U305" i="49"/>
  <c r="U304" i="49"/>
  <c r="V303" i="49"/>
  <c r="U303" i="49"/>
  <c r="U302" i="49"/>
  <c r="V301" i="49"/>
  <c r="U301" i="49"/>
  <c r="U300" i="49"/>
  <c r="V299" i="49"/>
  <c r="U299" i="49"/>
  <c r="U298" i="49"/>
  <c r="U297" i="49"/>
  <c r="U296" i="49"/>
  <c r="V295" i="49"/>
  <c r="U295" i="49"/>
  <c r="U294" i="49"/>
  <c r="U293" i="49"/>
  <c r="V292" i="49"/>
  <c r="U292" i="49"/>
  <c r="V291" i="49"/>
  <c r="U291" i="49"/>
  <c r="V290" i="49"/>
  <c r="U290" i="49"/>
  <c r="V289" i="49"/>
  <c r="U289" i="49"/>
  <c r="V288" i="49"/>
  <c r="U288" i="49"/>
  <c r="V287" i="49"/>
  <c r="U287" i="49"/>
  <c r="U286" i="49"/>
  <c r="U285" i="49"/>
  <c r="U284" i="49"/>
  <c r="V283" i="49"/>
  <c r="U283" i="49"/>
  <c r="U282" i="49"/>
  <c r="U281" i="49"/>
  <c r="U280" i="49"/>
  <c r="V279" i="49"/>
  <c r="U279" i="49"/>
  <c r="V278" i="49"/>
  <c r="U278" i="49"/>
  <c r="V277" i="49"/>
  <c r="U277" i="49"/>
  <c r="V276" i="49"/>
  <c r="U276" i="49"/>
  <c r="V275" i="49"/>
  <c r="U275" i="49"/>
  <c r="V274" i="49"/>
  <c r="U274" i="49"/>
  <c r="V273" i="49"/>
  <c r="U273" i="49"/>
  <c r="V272" i="49"/>
  <c r="U272" i="49"/>
  <c r="V271" i="49"/>
  <c r="U271" i="49"/>
  <c r="V270" i="49"/>
  <c r="U270" i="49"/>
  <c r="V269" i="49"/>
  <c r="U269" i="49"/>
  <c r="V268" i="49"/>
  <c r="U268" i="49"/>
  <c r="V267" i="49"/>
  <c r="U267" i="49"/>
  <c r="V266" i="49"/>
  <c r="U266" i="49"/>
  <c r="V265" i="49"/>
  <c r="U265" i="49"/>
  <c r="U264" i="49"/>
  <c r="U263" i="49"/>
  <c r="U262" i="49"/>
  <c r="V261" i="49"/>
  <c r="U261" i="49"/>
  <c r="V260" i="49"/>
  <c r="U260" i="49"/>
  <c r="V259" i="49"/>
  <c r="U259" i="49"/>
  <c r="V258" i="49"/>
  <c r="U258" i="49"/>
  <c r="V257" i="49"/>
  <c r="U257" i="49"/>
  <c r="V256" i="49"/>
  <c r="U256" i="49"/>
  <c r="V255" i="49"/>
  <c r="U255" i="49"/>
  <c r="U254" i="49"/>
  <c r="U253" i="49"/>
  <c r="U252" i="49"/>
  <c r="V251" i="49"/>
  <c r="U251" i="49"/>
  <c r="U250" i="49"/>
  <c r="U249" i="49"/>
  <c r="U248" i="49"/>
  <c r="V247" i="49"/>
  <c r="U247" i="49"/>
  <c r="V246" i="49"/>
  <c r="U246" i="49"/>
  <c r="V245" i="49"/>
  <c r="U245" i="49"/>
  <c r="V244" i="49"/>
  <c r="U244" i="49"/>
  <c r="V243" i="49"/>
  <c r="U243" i="49"/>
  <c r="V242" i="49"/>
  <c r="U242" i="49"/>
  <c r="V241" i="49"/>
  <c r="U241" i="49"/>
  <c r="V240" i="49"/>
  <c r="U240" i="49"/>
  <c r="V239" i="49"/>
  <c r="U239" i="49"/>
  <c r="V238" i="49"/>
  <c r="U238" i="49"/>
  <c r="V237" i="49"/>
  <c r="U237" i="49"/>
  <c r="V236" i="49"/>
  <c r="U236" i="49"/>
  <c r="V235" i="49"/>
  <c r="U235" i="49"/>
  <c r="V234" i="49"/>
  <c r="U234" i="49"/>
  <c r="V233" i="49"/>
  <c r="U233" i="49"/>
  <c r="V232" i="49"/>
  <c r="U232" i="49"/>
  <c r="V231" i="49"/>
  <c r="U231" i="49"/>
  <c r="V230" i="49"/>
  <c r="U230" i="49"/>
  <c r="V229" i="49"/>
  <c r="U229" i="49"/>
  <c r="V228" i="49"/>
  <c r="U228" i="49"/>
  <c r="V227" i="49"/>
  <c r="U227" i="49"/>
  <c r="V226" i="49"/>
  <c r="U226" i="49"/>
  <c r="V225" i="49"/>
  <c r="U225" i="49"/>
  <c r="V224" i="49"/>
  <c r="U224" i="49"/>
  <c r="V223" i="49"/>
  <c r="U223" i="49"/>
  <c r="U222" i="49"/>
  <c r="U221" i="49"/>
  <c r="U220" i="49"/>
  <c r="V219" i="49"/>
  <c r="U219" i="49"/>
  <c r="U218" i="49"/>
  <c r="U217" i="49"/>
  <c r="V216" i="49"/>
  <c r="U216" i="49"/>
  <c r="V215" i="49"/>
  <c r="U215" i="49"/>
  <c r="U214" i="49"/>
  <c r="U213" i="49"/>
  <c r="V212" i="49"/>
  <c r="U212" i="49"/>
  <c r="V211" i="49"/>
  <c r="U211" i="49"/>
  <c r="V210" i="49"/>
  <c r="U210" i="49"/>
  <c r="V209" i="49"/>
  <c r="U209" i="49"/>
  <c r="U208" i="49"/>
  <c r="U207" i="49"/>
  <c r="V206" i="49"/>
  <c r="U206" i="49"/>
  <c r="V205" i="49"/>
  <c r="U205" i="49"/>
  <c r="U204" i="49"/>
  <c r="U203" i="49"/>
  <c r="U202" i="49"/>
  <c r="V201" i="49"/>
  <c r="U201" i="49"/>
  <c r="V200" i="49"/>
  <c r="U200" i="49"/>
  <c r="U199" i="49"/>
  <c r="V198" i="49"/>
  <c r="U198" i="49"/>
  <c r="U197" i="49"/>
  <c r="U196" i="49"/>
  <c r="U195" i="49"/>
  <c r="V194" i="49"/>
  <c r="U194" i="49"/>
  <c r="V193" i="49"/>
  <c r="U193" i="49"/>
  <c r="V192" i="49"/>
  <c r="U192" i="49"/>
  <c r="V191" i="49"/>
  <c r="U191" i="49"/>
  <c r="V190" i="49"/>
  <c r="U190" i="49"/>
  <c r="V189" i="49"/>
  <c r="U189" i="49"/>
  <c r="V188" i="49"/>
  <c r="U188" i="49"/>
  <c r="V187" i="49"/>
  <c r="U187" i="49"/>
  <c r="U186" i="49"/>
  <c r="U185" i="49"/>
  <c r="U184" i="49"/>
  <c r="V183" i="49"/>
  <c r="U183" i="49"/>
  <c r="U182" i="49"/>
  <c r="U181" i="49"/>
  <c r="U180" i="49"/>
  <c r="U179" i="49"/>
  <c r="V178" i="49"/>
  <c r="U178" i="49"/>
  <c r="U177" i="49"/>
  <c r="U176" i="49"/>
  <c r="U175" i="49"/>
  <c r="V174" i="49"/>
  <c r="U174" i="49"/>
  <c r="U173" i="49"/>
  <c r="V172" i="49"/>
  <c r="U172" i="49"/>
  <c r="V171" i="49"/>
  <c r="U171" i="49"/>
  <c r="V170" i="49"/>
  <c r="U170" i="49"/>
  <c r="V169" i="49"/>
  <c r="U169" i="49"/>
  <c r="U168" i="49"/>
  <c r="U167" i="49"/>
  <c r="U166" i="49"/>
  <c r="V165" i="49"/>
  <c r="U165" i="49"/>
  <c r="V164" i="49"/>
  <c r="U164" i="49"/>
  <c r="U163" i="49"/>
  <c r="U162" i="49"/>
  <c r="U161" i="49"/>
  <c r="V160" i="49"/>
  <c r="U160" i="49"/>
  <c r="U159" i="49"/>
  <c r="U158" i="49"/>
  <c r="U157" i="49"/>
  <c r="V156" i="49"/>
  <c r="U156" i="49"/>
  <c r="V155" i="49"/>
  <c r="U155" i="49"/>
  <c r="V154" i="49"/>
  <c r="U154" i="49"/>
  <c r="V153" i="49"/>
  <c r="U153" i="49"/>
  <c r="U152" i="49"/>
  <c r="V151" i="49"/>
  <c r="U151" i="49"/>
  <c r="U150" i="49"/>
  <c r="U149" i="49"/>
  <c r="U148" i="49"/>
  <c r="V147" i="49"/>
  <c r="U147" i="49"/>
  <c r="U146" i="49"/>
  <c r="U145" i="49"/>
  <c r="U144" i="49"/>
  <c r="V143" i="49"/>
  <c r="U143" i="49"/>
  <c r="U142" i="49"/>
  <c r="U141" i="49"/>
  <c r="U140" i="49"/>
  <c r="V139" i="49"/>
  <c r="U139" i="49"/>
  <c r="V138" i="49"/>
  <c r="U138" i="49"/>
  <c r="V137" i="49"/>
  <c r="U137" i="49"/>
  <c r="V136" i="49"/>
  <c r="U136" i="49"/>
  <c r="V135" i="49"/>
  <c r="U135" i="49"/>
  <c r="U134" i="49"/>
  <c r="V133" i="49"/>
  <c r="U133" i="49"/>
  <c r="U132" i="49"/>
  <c r="U131" i="49"/>
  <c r="U130" i="49"/>
  <c r="V129" i="49"/>
  <c r="U129" i="49"/>
  <c r="V128" i="49"/>
  <c r="U128" i="49"/>
  <c r="V127" i="49"/>
  <c r="U127" i="49"/>
  <c r="V126" i="49"/>
  <c r="U126" i="49"/>
  <c r="V125" i="49"/>
  <c r="U125" i="49"/>
  <c r="V124" i="49"/>
  <c r="U124" i="49"/>
  <c r="V123" i="49"/>
  <c r="U123" i="49"/>
  <c r="V122" i="49"/>
  <c r="U122" i="49"/>
  <c r="V121" i="49"/>
  <c r="U121" i="49"/>
  <c r="V120" i="49"/>
  <c r="U120" i="49"/>
  <c r="V119" i="49"/>
  <c r="U119" i="49"/>
  <c r="V118" i="49"/>
  <c r="U118" i="49"/>
  <c r="V117" i="49"/>
  <c r="U117" i="49"/>
  <c r="V116" i="49"/>
  <c r="U116" i="49"/>
  <c r="V115" i="49"/>
  <c r="U115" i="49"/>
  <c r="V114" i="49"/>
  <c r="U114" i="49"/>
  <c r="V113" i="49"/>
  <c r="U113" i="49"/>
  <c r="U112" i="49"/>
  <c r="U111" i="49"/>
  <c r="V110" i="49"/>
  <c r="U110" i="49"/>
  <c r="V109" i="49"/>
  <c r="U109" i="49"/>
  <c r="V108" i="49"/>
  <c r="U108" i="49"/>
  <c r="V107" i="49"/>
  <c r="U107" i="49"/>
  <c r="V106" i="49"/>
  <c r="U106" i="49"/>
  <c r="V105" i="49"/>
  <c r="U105" i="49"/>
  <c r="V104" i="49"/>
  <c r="U104" i="49"/>
  <c r="V103" i="49"/>
  <c r="U103" i="49"/>
  <c r="V102" i="49"/>
  <c r="U102" i="49"/>
  <c r="V101" i="49"/>
  <c r="U101" i="49"/>
  <c r="V100" i="49"/>
  <c r="U100" i="49"/>
  <c r="V99" i="49"/>
  <c r="U99" i="49"/>
  <c r="V98" i="49"/>
  <c r="U98" i="49"/>
  <c r="U97" i="49"/>
  <c r="U96" i="49"/>
  <c r="U95" i="49"/>
  <c r="V94" i="49"/>
  <c r="U94" i="49"/>
  <c r="U93" i="49"/>
  <c r="V92" i="49"/>
  <c r="U92" i="49"/>
  <c r="V91" i="49"/>
  <c r="U91" i="49"/>
  <c r="V90" i="49"/>
  <c r="U90" i="49"/>
  <c r="V89" i="49"/>
  <c r="U89" i="49"/>
  <c r="V88" i="49"/>
  <c r="U88" i="49"/>
  <c r="V87" i="49"/>
  <c r="U87" i="49"/>
  <c r="V86" i="49"/>
  <c r="U86" i="49"/>
  <c r="V85" i="49"/>
  <c r="U85" i="49"/>
  <c r="V84" i="49"/>
  <c r="U84" i="49"/>
  <c r="V83" i="49"/>
  <c r="U83" i="49"/>
  <c r="V82" i="49"/>
  <c r="U82" i="49"/>
  <c r="V81" i="49"/>
  <c r="U81" i="49"/>
  <c r="V80" i="49"/>
  <c r="U80" i="49"/>
  <c r="U79" i="49"/>
  <c r="V78" i="49"/>
  <c r="U78" i="49"/>
  <c r="U77" i="49"/>
  <c r="V76" i="49"/>
  <c r="U76" i="49"/>
  <c r="V75" i="49"/>
  <c r="U75" i="49"/>
  <c r="V74" i="49"/>
  <c r="U74" i="49"/>
  <c r="U73" i="49"/>
  <c r="U72" i="49"/>
  <c r="U71" i="49"/>
  <c r="V70" i="49"/>
  <c r="U70" i="49"/>
  <c r="V69" i="49"/>
  <c r="U69" i="49"/>
  <c r="U68" i="49"/>
  <c r="V67" i="49"/>
  <c r="U67" i="49"/>
  <c r="V66" i="49"/>
  <c r="U66" i="49"/>
  <c r="V65" i="49"/>
  <c r="U65" i="49"/>
  <c r="V64" i="49"/>
  <c r="U64" i="49"/>
  <c r="V63" i="49"/>
  <c r="U63" i="49"/>
  <c r="V62" i="49"/>
  <c r="U62" i="49"/>
  <c r="V61" i="49"/>
  <c r="U61" i="49"/>
  <c r="V60" i="49"/>
  <c r="U60" i="49"/>
  <c r="V59" i="49"/>
  <c r="U59" i="49"/>
  <c r="V58" i="49"/>
  <c r="U58" i="49"/>
  <c r="V57" i="49"/>
  <c r="U57" i="49"/>
  <c r="V56" i="49"/>
  <c r="U56" i="49"/>
  <c r="V55" i="49"/>
  <c r="U55" i="49"/>
  <c r="V54" i="49"/>
  <c r="U54" i="49"/>
  <c r="V53" i="49"/>
  <c r="U53" i="49"/>
  <c r="V52" i="49"/>
  <c r="U52" i="49"/>
  <c r="V51" i="49"/>
  <c r="U51" i="49"/>
  <c r="V50" i="49"/>
  <c r="U50" i="49"/>
  <c r="U49" i="49"/>
  <c r="U48" i="49"/>
  <c r="U47" i="49"/>
  <c r="V46" i="49"/>
  <c r="U46" i="49"/>
  <c r="U45" i="49"/>
  <c r="U44" i="49"/>
  <c r="U43" i="49"/>
  <c r="U42" i="49"/>
  <c r="V41" i="49"/>
  <c r="U41" i="49"/>
  <c r="U40" i="49"/>
  <c r="U39" i="49"/>
  <c r="V38" i="49"/>
  <c r="U38" i="49"/>
  <c r="V37" i="49"/>
  <c r="U37" i="49"/>
  <c r="V36" i="49"/>
  <c r="U36" i="49"/>
  <c r="U35" i="49"/>
  <c r="V34" i="49"/>
  <c r="U34" i="49"/>
  <c r="U33" i="49"/>
  <c r="U32" i="49"/>
  <c r="U31" i="49"/>
  <c r="V30" i="49"/>
  <c r="U30" i="49"/>
  <c r="U29" i="49"/>
  <c r="V28" i="49"/>
  <c r="U28" i="49"/>
  <c r="V27" i="49"/>
  <c r="U27" i="49"/>
  <c r="U26" i="49"/>
  <c r="U25" i="49"/>
  <c r="U24" i="49"/>
  <c r="V23" i="49"/>
  <c r="U23" i="49"/>
  <c r="U22" i="49"/>
  <c r="U21" i="49"/>
  <c r="V20" i="49"/>
  <c r="U20" i="49"/>
  <c r="U19" i="49"/>
  <c r="U18" i="49"/>
  <c r="U17" i="49"/>
  <c r="U16" i="49"/>
  <c r="U15" i="49"/>
  <c r="U14" i="49"/>
  <c r="U13" i="49"/>
  <c r="U12" i="49"/>
  <c r="U11" i="49"/>
  <c r="U10" i="49"/>
  <c r="U9" i="49"/>
  <c r="T9" i="49"/>
  <c r="T8" i="49" s="1"/>
  <c r="S9" i="49"/>
  <c r="S8" i="49" s="1"/>
  <c r="R9" i="49"/>
  <c r="R8" i="49" s="1"/>
  <c r="Q9" i="49"/>
  <c r="Q8" i="49" s="1"/>
  <c r="P9" i="49"/>
  <c r="P8" i="49" s="1"/>
  <c r="O9" i="49"/>
  <c r="N9" i="49"/>
  <c r="N8" i="49" s="1"/>
  <c r="M9" i="49"/>
  <c r="M8" i="49" s="1"/>
  <c r="L9" i="49"/>
  <c r="L8" i="49" s="1"/>
  <c r="K9" i="49"/>
  <c r="K8" i="49" s="1"/>
  <c r="J9" i="49"/>
  <c r="J8" i="49" s="1"/>
  <c r="I9" i="49"/>
  <c r="I8" i="49" s="1"/>
  <c r="H9" i="49"/>
  <c r="H8" i="49" s="1"/>
  <c r="G9" i="49"/>
  <c r="G8" i="49" s="1"/>
  <c r="F9" i="49"/>
  <c r="C8" i="49"/>
  <c r="AA1023" i="53"/>
  <c r="AA10" i="53" s="1"/>
  <c r="O1560" i="49" l="1"/>
  <c r="O1559" i="49" s="1"/>
  <c r="AC10" i="53"/>
  <c r="AH10" i="53" s="1"/>
  <c r="E9" i="49"/>
  <c r="E8" i="49" s="1"/>
  <c r="V1425" i="49"/>
  <c r="W1425" i="49" s="1"/>
  <c r="F8" i="49"/>
  <c r="D8" i="49"/>
  <c r="U8" i="49" s="1"/>
  <c r="O1528" i="49"/>
  <c r="O8" i="49" s="1"/>
  <c r="AF10" i="53"/>
  <c r="V1528" i="49" l="1"/>
  <c r="W1528" i="49" s="1"/>
  <c r="K13" i="11"/>
  <c r="C28" i="11"/>
  <c r="C30" i="11" s="1"/>
  <c r="F16" i="41" l="1"/>
  <c r="D16" i="41" s="1"/>
  <c r="F15" i="41"/>
  <c r="D17" i="41"/>
  <c r="H26" i="18"/>
  <c r="G26" i="18"/>
  <c r="G14" i="18"/>
  <c r="D13" i="18"/>
  <c r="D14" i="18"/>
  <c r="E22" i="18"/>
  <c r="E10" i="18"/>
  <c r="D27" i="42"/>
  <c r="C30" i="42"/>
  <c r="C29" i="42" s="1"/>
  <c r="N49" i="65"/>
  <c r="M49" i="65" s="1"/>
  <c r="R49" i="65" s="1"/>
  <c r="K49" i="65"/>
  <c r="J49" i="65" s="1"/>
  <c r="H49" i="65"/>
  <c r="F49" i="65"/>
  <c r="N48" i="65"/>
  <c r="M48" i="65" s="1"/>
  <c r="R48" i="65" s="1"/>
  <c r="K48" i="65"/>
  <c r="J48" i="65" s="1"/>
  <c r="H48" i="65"/>
  <c r="F48" i="65"/>
  <c r="N47" i="65"/>
  <c r="M47" i="65" s="1"/>
  <c r="R47" i="65" s="1"/>
  <c r="K47" i="65"/>
  <c r="J47" i="65" s="1"/>
  <c r="H47" i="65"/>
  <c r="F47" i="65"/>
  <c r="N46" i="65"/>
  <c r="M46" i="65" s="1"/>
  <c r="R46" i="65" s="1"/>
  <c r="K46" i="65"/>
  <c r="J46" i="65" s="1"/>
  <c r="H46" i="65"/>
  <c r="F46" i="65"/>
  <c r="N45" i="65"/>
  <c r="M45" i="65" s="1"/>
  <c r="R45" i="65" s="1"/>
  <c r="K45" i="65"/>
  <c r="J45" i="65" s="1"/>
  <c r="H45" i="65"/>
  <c r="F45" i="65"/>
  <c r="N44" i="65"/>
  <c r="M44" i="65" s="1"/>
  <c r="R44" i="65" s="1"/>
  <c r="K44" i="65"/>
  <c r="J44" i="65" s="1"/>
  <c r="H44" i="65"/>
  <c r="F44" i="65"/>
  <c r="N43" i="65"/>
  <c r="M43" i="65" s="1"/>
  <c r="R43" i="65" s="1"/>
  <c r="K43" i="65"/>
  <c r="J43" i="65" s="1"/>
  <c r="H43" i="65"/>
  <c r="F43" i="65"/>
  <c r="N42" i="65"/>
  <c r="N41" i="65" s="1"/>
  <c r="K42" i="65"/>
  <c r="J42" i="65" s="1"/>
  <c r="H42" i="65"/>
  <c r="F42" i="65" s="1"/>
  <c r="F41" i="65" s="1"/>
  <c r="O41" i="65"/>
  <c r="L41" i="65"/>
  <c r="H41" i="65"/>
  <c r="G41" i="65"/>
  <c r="N40" i="65"/>
  <c r="M40" i="65" s="1"/>
  <c r="R40" i="65" s="1"/>
  <c r="K40" i="65"/>
  <c r="J40" i="65" s="1"/>
  <c r="N39" i="65"/>
  <c r="M39" i="65" s="1"/>
  <c r="R39" i="65" s="1"/>
  <c r="K39" i="65"/>
  <c r="J39" i="65" s="1"/>
  <c r="M38" i="65"/>
  <c r="R38" i="65" s="1"/>
  <c r="J38" i="65"/>
  <c r="N37" i="65"/>
  <c r="M37" i="65" s="1"/>
  <c r="R37" i="65" s="1"/>
  <c r="K37" i="65"/>
  <c r="J37" i="65" s="1"/>
  <c r="N36" i="65"/>
  <c r="M36" i="65" s="1"/>
  <c r="R36" i="65" s="1"/>
  <c r="K36" i="65"/>
  <c r="J36" i="65" s="1"/>
  <c r="G36" i="65"/>
  <c r="N35" i="65"/>
  <c r="M35" i="65" s="1"/>
  <c r="K35" i="65"/>
  <c r="J35" i="65" s="1"/>
  <c r="H35" i="65"/>
  <c r="G35" i="65"/>
  <c r="N34" i="65"/>
  <c r="M34" i="65" s="1"/>
  <c r="K34" i="65"/>
  <c r="J34" i="65" s="1"/>
  <c r="H34" i="65"/>
  <c r="G34" i="65"/>
  <c r="N33" i="65"/>
  <c r="K33" i="65"/>
  <c r="J33" i="65" s="1"/>
  <c r="H33" i="65"/>
  <c r="G33" i="65"/>
  <c r="O32" i="65"/>
  <c r="O31" i="65" s="1"/>
  <c r="O18" i="65" s="1"/>
  <c r="L32" i="65"/>
  <c r="F32" i="65"/>
  <c r="E31" i="65"/>
  <c r="D31" i="65"/>
  <c r="C31" i="65"/>
  <c r="M30" i="65"/>
  <c r="J30" i="65"/>
  <c r="I30" i="65"/>
  <c r="C30" i="65"/>
  <c r="C18" i="65" s="1"/>
  <c r="M29" i="65"/>
  <c r="R29" i="65" s="1"/>
  <c r="K29" i="65"/>
  <c r="J29" i="65" s="1"/>
  <c r="M28" i="65"/>
  <c r="R28" i="65" s="1"/>
  <c r="J28" i="65"/>
  <c r="M27" i="65"/>
  <c r="R27" i="65" s="1"/>
  <c r="J27" i="65"/>
  <c r="I27" i="65" s="1"/>
  <c r="P27" i="65" s="1"/>
  <c r="M26" i="65"/>
  <c r="I26" i="65" s="1"/>
  <c r="P26" i="65" s="1"/>
  <c r="M25" i="65"/>
  <c r="R25" i="65" s="1"/>
  <c r="J25" i="65"/>
  <c r="I25" i="65" s="1"/>
  <c r="F25" i="65"/>
  <c r="F18" i="65" s="1"/>
  <c r="R24" i="65"/>
  <c r="M24" i="65"/>
  <c r="J24" i="65"/>
  <c r="I24" i="65" s="1"/>
  <c r="P24" i="65" s="1"/>
  <c r="M23" i="65"/>
  <c r="R23" i="65" s="1"/>
  <c r="J23" i="65"/>
  <c r="M22" i="65"/>
  <c r="R22" i="65" s="1"/>
  <c r="J22" i="65"/>
  <c r="I22" i="65" s="1"/>
  <c r="P22" i="65" s="1"/>
  <c r="R21" i="65"/>
  <c r="M21" i="65"/>
  <c r="I21" i="65" s="1"/>
  <c r="P21" i="65" s="1"/>
  <c r="J21" i="65"/>
  <c r="R20" i="65"/>
  <c r="M20" i="65"/>
  <c r="J20" i="65"/>
  <c r="M19" i="65"/>
  <c r="R19" i="65" s="1"/>
  <c r="J19" i="65"/>
  <c r="N18" i="65"/>
  <c r="L18" i="65"/>
  <c r="K18" i="65"/>
  <c r="H18" i="65"/>
  <c r="G18" i="65"/>
  <c r="E18" i="65"/>
  <c r="D18" i="65"/>
  <c r="M17" i="65"/>
  <c r="J17" i="65"/>
  <c r="F17" i="65"/>
  <c r="M16" i="65"/>
  <c r="I16" i="65" s="1"/>
  <c r="F16" i="65"/>
  <c r="M15" i="65"/>
  <c r="I15" i="65" s="1"/>
  <c r="F15" i="65"/>
  <c r="M14" i="65"/>
  <c r="I14" i="65" s="1"/>
  <c r="F14" i="65"/>
  <c r="M13" i="65"/>
  <c r="I13" i="65" s="1"/>
  <c r="F13" i="65"/>
  <c r="R12" i="65"/>
  <c r="M12" i="65"/>
  <c r="J12" i="65"/>
  <c r="I12" i="65" s="1"/>
  <c r="F12" i="65"/>
  <c r="C12" i="65"/>
  <c r="O11" i="65"/>
  <c r="N11" i="65"/>
  <c r="L11" i="65"/>
  <c r="K11" i="65"/>
  <c r="K10" i="65" s="1"/>
  <c r="H11" i="65"/>
  <c r="G11" i="65"/>
  <c r="O10" i="65"/>
  <c r="N10" i="65"/>
  <c r="L10" i="65"/>
  <c r="H10" i="65"/>
  <c r="G10" i="65"/>
  <c r="E10" i="65"/>
  <c r="D10" i="65"/>
  <c r="D9" i="65" s="1"/>
  <c r="C10" i="65"/>
  <c r="C9" i="65" s="1"/>
  <c r="T9" i="65"/>
  <c r="E9" i="65"/>
  <c r="I23" i="65" l="1"/>
  <c r="P23" i="65" s="1"/>
  <c r="L31" i="65"/>
  <c r="F11" i="65"/>
  <c r="R34" i="65"/>
  <c r="R35" i="65"/>
  <c r="P25" i="65"/>
  <c r="G32" i="65"/>
  <c r="G31" i="65" s="1"/>
  <c r="G9" i="65" s="1"/>
  <c r="F31" i="65"/>
  <c r="L9" i="65"/>
  <c r="I17" i="65"/>
  <c r="P17" i="65" s="1"/>
  <c r="M18" i="65"/>
  <c r="R18" i="65" s="1"/>
  <c r="I20" i="65"/>
  <c r="P20" i="65" s="1"/>
  <c r="I28" i="65"/>
  <c r="P28" i="65" s="1"/>
  <c r="H32" i="65"/>
  <c r="H31" i="65" s="1"/>
  <c r="H9" i="65" s="1"/>
  <c r="I38" i="65"/>
  <c r="P38" i="65" s="1"/>
  <c r="I45" i="65"/>
  <c r="P45" i="65" s="1"/>
  <c r="I36" i="65"/>
  <c r="P36" i="65" s="1"/>
  <c r="I35" i="65"/>
  <c r="P35" i="65" s="1"/>
  <c r="I49" i="65"/>
  <c r="P49" i="65" s="1"/>
  <c r="I47" i="65"/>
  <c r="P47" i="65" s="1"/>
  <c r="K41" i="65"/>
  <c r="I43" i="65"/>
  <c r="P43" i="65" s="1"/>
  <c r="N32" i="65"/>
  <c r="N31" i="65" s="1"/>
  <c r="N9" i="65" s="1"/>
  <c r="I46" i="65"/>
  <c r="P46" i="65" s="1"/>
  <c r="E9" i="18"/>
  <c r="I34" i="65"/>
  <c r="P34" i="65" s="1"/>
  <c r="I39" i="65"/>
  <c r="P39" i="65" s="1"/>
  <c r="I48" i="65"/>
  <c r="P48" i="65" s="1"/>
  <c r="P12" i="65"/>
  <c r="I11" i="65"/>
  <c r="I29" i="65"/>
  <c r="P29" i="65" s="1"/>
  <c r="J41" i="65"/>
  <c r="I44" i="65"/>
  <c r="P44" i="65" s="1"/>
  <c r="O9" i="65"/>
  <c r="J18" i="65"/>
  <c r="J32" i="65"/>
  <c r="I37" i="65"/>
  <c r="P37" i="65" s="1"/>
  <c r="I40" i="65"/>
  <c r="P40" i="65" s="1"/>
  <c r="M11" i="65"/>
  <c r="M10" i="65" s="1"/>
  <c r="F36" i="41" s="1"/>
  <c r="K32" i="65"/>
  <c r="K31" i="65" s="1"/>
  <c r="K9" i="65" s="1"/>
  <c r="J11" i="65"/>
  <c r="M42" i="65"/>
  <c r="I42" i="65" s="1"/>
  <c r="F10" i="65"/>
  <c r="F9" i="65" s="1"/>
  <c r="I19" i="65"/>
  <c r="M33" i="65"/>
  <c r="I33" i="65" s="1"/>
  <c r="R26" i="65"/>
  <c r="J10" i="65" l="1"/>
  <c r="F35" i="41" s="1"/>
  <c r="F37" i="41" s="1"/>
  <c r="F31" i="41"/>
  <c r="J31" i="65"/>
  <c r="G35" i="41" s="1"/>
  <c r="F32" i="41"/>
  <c r="F33" i="41" s="1"/>
  <c r="P42" i="65"/>
  <c r="I41" i="65"/>
  <c r="Q10" i="65"/>
  <c r="M32" i="65"/>
  <c r="G32" i="41" s="1"/>
  <c r="R33" i="65"/>
  <c r="R42" i="65"/>
  <c r="M41" i="65"/>
  <c r="I18" i="65"/>
  <c r="P18" i="65" s="1"/>
  <c r="P19" i="65"/>
  <c r="P33" i="65"/>
  <c r="I32" i="65"/>
  <c r="D32" i="41" s="1"/>
  <c r="R10" i="65"/>
  <c r="I10" i="65" l="1"/>
  <c r="G23" i="18" s="1"/>
  <c r="G22" i="18" s="1"/>
  <c r="R41" i="65"/>
  <c r="G31" i="41"/>
  <c r="P41" i="65"/>
  <c r="D31" i="41"/>
  <c r="J9" i="65"/>
  <c r="Q9" i="65" s="1"/>
  <c r="H32" i="41"/>
  <c r="P10" i="65"/>
  <c r="I31" i="65"/>
  <c r="I9" i="65" s="1"/>
  <c r="P9" i="65" s="1"/>
  <c r="P32" i="65"/>
  <c r="R32" i="65"/>
  <c r="M31" i="65"/>
  <c r="G36" i="41" s="1"/>
  <c r="G37" i="41" s="1"/>
  <c r="F38" i="41" s="1"/>
  <c r="P31" i="65" l="1"/>
  <c r="H23" i="18"/>
  <c r="H22" i="18" s="1"/>
  <c r="G33" i="41"/>
  <c r="H31" i="41"/>
  <c r="R31" i="65"/>
  <c r="M9" i="65"/>
  <c r="R9" i="65" s="1"/>
  <c r="F14" i="40" l="1"/>
  <c r="F26" i="40"/>
  <c r="F43" i="40"/>
  <c r="F54" i="40"/>
  <c r="F56" i="40"/>
  <c r="F57" i="40"/>
  <c r="F62" i="40"/>
  <c r="F67" i="40"/>
  <c r="E74" i="40"/>
  <c r="D66" i="40"/>
  <c r="C66" i="40"/>
  <c r="C38" i="40"/>
  <c r="C37" i="40"/>
  <c r="C51" i="40"/>
  <c r="C50" i="40"/>
  <c r="C45" i="40"/>
  <c r="C42" i="40"/>
  <c r="C41" i="40"/>
  <c r="D42" i="40"/>
  <c r="D38" i="40"/>
  <c r="C28" i="40"/>
  <c r="L13" i="61" l="1"/>
  <c r="K13" i="61"/>
  <c r="G13" i="61"/>
  <c r="L12" i="61"/>
  <c r="K12" i="61"/>
  <c r="G12" i="61"/>
  <c r="L11" i="61"/>
  <c r="K11" i="61"/>
  <c r="G11" i="61"/>
  <c r="L10" i="61"/>
  <c r="K10" i="61"/>
  <c r="G10" i="61"/>
  <c r="D10" i="61"/>
  <c r="L9" i="61"/>
  <c r="K9" i="61"/>
  <c r="G9" i="61"/>
  <c r="E3" i="69" l="1"/>
  <c r="F3" i="69" s="1"/>
  <c r="F13" i="69" s="1"/>
  <c r="G125" i="55"/>
  <c r="G7" i="69"/>
  <c r="G119" i="55" s="1"/>
  <c r="F5" i="69"/>
  <c r="C13" i="69" l="1"/>
  <c r="C15" i="69" s="1"/>
  <c r="E13" i="69"/>
  <c r="E15" i="69" s="1"/>
  <c r="E17" i="69" s="1"/>
  <c r="D13" i="69"/>
  <c r="D15" i="69" s="1"/>
  <c r="C40" i="25"/>
  <c r="C22" i="25"/>
  <c r="C27" i="25"/>
  <c r="C40" i="19"/>
  <c r="C24" i="19"/>
  <c r="D19" i="18" s="1"/>
  <c r="D15" i="18" s="1"/>
  <c r="D10" i="18" s="1"/>
  <c r="C30" i="19"/>
  <c r="D16" i="69" l="1"/>
  <c r="D17" i="69" s="1"/>
  <c r="D18" i="69" s="1"/>
  <c r="D75" i="55" l="1"/>
  <c r="C75" i="55"/>
  <c r="D72" i="55"/>
  <c r="C52" i="40" s="1"/>
  <c r="D52" i="40" s="1"/>
  <c r="C72" i="55"/>
  <c r="D74" i="55"/>
  <c r="C51" i="55"/>
  <c r="N267" i="48" l="1"/>
  <c r="J267" i="48"/>
  <c r="G267" i="48"/>
  <c r="C267" i="48" s="1"/>
  <c r="N266" i="48"/>
  <c r="J266" i="48" s="1"/>
  <c r="G266" i="48"/>
  <c r="C266" i="48" s="1"/>
  <c r="N265" i="48"/>
  <c r="J265" i="48" s="1"/>
  <c r="G265" i="48"/>
  <c r="G263" i="48" s="1"/>
  <c r="N264" i="48"/>
  <c r="J264" i="48" s="1"/>
  <c r="G264" i="48"/>
  <c r="C264" i="48" s="1"/>
  <c r="T263" i="48"/>
  <c r="S263" i="48"/>
  <c r="S262" i="48" s="1"/>
  <c r="R263" i="48"/>
  <c r="R262" i="48" s="1"/>
  <c r="Q263" i="48"/>
  <c r="Q262" i="48" s="1"/>
  <c r="P263" i="48"/>
  <c r="O263" i="48"/>
  <c r="O262" i="48" s="1"/>
  <c r="M263" i="48"/>
  <c r="M262" i="48" s="1"/>
  <c r="L263" i="48"/>
  <c r="L262" i="48" s="1"/>
  <c r="K263" i="48"/>
  <c r="K262" i="48" s="1"/>
  <c r="I263" i="48"/>
  <c r="H263" i="48"/>
  <c r="H262" i="48" s="1"/>
  <c r="E263" i="48"/>
  <c r="D263" i="48"/>
  <c r="D262" i="48" s="1"/>
  <c r="T262" i="48"/>
  <c r="I262" i="48"/>
  <c r="F262" i="48"/>
  <c r="E262" i="48"/>
  <c r="N261" i="48"/>
  <c r="J261" i="48" s="1"/>
  <c r="G261" i="48"/>
  <c r="C261" i="48" s="1"/>
  <c r="N260" i="48"/>
  <c r="J260" i="48" s="1"/>
  <c r="G260" i="48"/>
  <c r="C260" i="48" s="1"/>
  <c r="N259" i="48"/>
  <c r="J259" i="48" s="1"/>
  <c r="G259" i="48"/>
  <c r="C259" i="48" s="1"/>
  <c r="N258" i="48"/>
  <c r="J258" i="48"/>
  <c r="G258" i="48"/>
  <c r="C258" i="48" s="1"/>
  <c r="N257" i="48"/>
  <c r="J257" i="48" s="1"/>
  <c r="G257" i="48"/>
  <c r="C257" i="48" s="1"/>
  <c r="N256" i="48"/>
  <c r="G256" i="48"/>
  <c r="T255" i="48"/>
  <c r="S255" i="48"/>
  <c r="R255" i="48"/>
  <c r="P255" i="48"/>
  <c r="O255" i="48"/>
  <c r="M255" i="48"/>
  <c r="L255" i="48"/>
  <c r="K255" i="48"/>
  <c r="I255" i="48"/>
  <c r="H255" i="48"/>
  <c r="F255" i="48"/>
  <c r="E255" i="48"/>
  <c r="D255" i="48"/>
  <c r="N254" i="48"/>
  <c r="J254" i="48" s="1"/>
  <c r="G254" i="48"/>
  <c r="C254" i="48"/>
  <c r="N253" i="48"/>
  <c r="J253" i="48" s="1"/>
  <c r="G253" i="48"/>
  <c r="C253" i="48" s="1"/>
  <c r="N252" i="48"/>
  <c r="J252" i="48" s="1"/>
  <c r="G252" i="48"/>
  <c r="C252" i="48" s="1"/>
  <c r="N251" i="48"/>
  <c r="J251" i="48" s="1"/>
  <c r="G251" i="48"/>
  <c r="C251" i="48" s="1"/>
  <c r="N250" i="48"/>
  <c r="J250" i="48" s="1"/>
  <c r="G250" i="48"/>
  <c r="C250" i="48" s="1"/>
  <c r="N249" i="48"/>
  <c r="J249" i="48" s="1"/>
  <c r="G249" i="48"/>
  <c r="C249" i="48" s="1"/>
  <c r="N248" i="48"/>
  <c r="J248" i="48" s="1"/>
  <c r="G248" i="48"/>
  <c r="N247" i="48"/>
  <c r="J247" i="48" s="1"/>
  <c r="G247" i="48"/>
  <c r="C247" i="48" s="1"/>
  <c r="N246" i="48"/>
  <c r="J246" i="48" s="1"/>
  <c r="G246" i="48"/>
  <c r="C246" i="48" s="1"/>
  <c r="N245" i="48"/>
  <c r="J245" i="48"/>
  <c r="G245" i="48"/>
  <c r="C245" i="48" s="1"/>
  <c r="T244" i="48"/>
  <c r="S244" i="48"/>
  <c r="R244" i="48"/>
  <c r="P244" i="48"/>
  <c r="O244" i="48"/>
  <c r="M244" i="48"/>
  <c r="L244" i="48"/>
  <c r="K244" i="48"/>
  <c r="I244" i="48"/>
  <c r="H244" i="48"/>
  <c r="F244" i="48"/>
  <c r="E244" i="48"/>
  <c r="D244" i="48"/>
  <c r="N243" i="48"/>
  <c r="J243" i="48" s="1"/>
  <c r="G243" i="48"/>
  <c r="C243" i="48" s="1"/>
  <c r="Q243" i="48" s="1"/>
  <c r="N242" i="48"/>
  <c r="J242" i="48" s="1"/>
  <c r="G242" i="48"/>
  <c r="C242" i="48" s="1"/>
  <c r="N241" i="48"/>
  <c r="J241" i="48" s="1"/>
  <c r="G241" i="48"/>
  <c r="C241" i="48" s="1"/>
  <c r="N240" i="48"/>
  <c r="J240" i="48"/>
  <c r="G240" i="48"/>
  <c r="C240" i="48" s="1"/>
  <c r="N239" i="48"/>
  <c r="J239" i="48" s="1"/>
  <c r="G239" i="48"/>
  <c r="C239" i="48" s="1"/>
  <c r="N238" i="48"/>
  <c r="J238" i="48" s="1"/>
  <c r="G238" i="48"/>
  <c r="C238" i="48" s="1"/>
  <c r="N237" i="48"/>
  <c r="J237" i="48" s="1"/>
  <c r="G237" i="48"/>
  <c r="C237" i="48" s="1"/>
  <c r="N236" i="48"/>
  <c r="J236" i="48" s="1"/>
  <c r="G236" i="48"/>
  <c r="C236" i="48" s="1"/>
  <c r="N235" i="48"/>
  <c r="J235" i="48" s="1"/>
  <c r="G235" i="48"/>
  <c r="C235" i="48" s="1"/>
  <c r="Q235" i="48" s="1"/>
  <c r="N234" i="48"/>
  <c r="J234" i="48" s="1"/>
  <c r="G234" i="48"/>
  <c r="C234" i="48" s="1"/>
  <c r="N233" i="48"/>
  <c r="J233" i="48" s="1"/>
  <c r="G233" i="48"/>
  <c r="C233" i="48" s="1"/>
  <c r="N232" i="48"/>
  <c r="J232" i="48" s="1"/>
  <c r="G232" i="48"/>
  <c r="C232" i="48" s="1"/>
  <c r="N231" i="48"/>
  <c r="J231" i="48" s="1"/>
  <c r="G231" i="48"/>
  <c r="C231" i="48"/>
  <c r="N230" i="48"/>
  <c r="J230" i="48" s="1"/>
  <c r="G230" i="48"/>
  <c r="C230" i="48" s="1"/>
  <c r="N229" i="48"/>
  <c r="J229" i="48" s="1"/>
  <c r="G229" i="48"/>
  <c r="C229" i="48" s="1"/>
  <c r="N228" i="48"/>
  <c r="J228" i="48" s="1"/>
  <c r="G228" i="48"/>
  <c r="C228" i="48" s="1"/>
  <c r="N227" i="48"/>
  <c r="J227" i="48" s="1"/>
  <c r="G227" i="48"/>
  <c r="C227" i="48" s="1"/>
  <c r="N226" i="48"/>
  <c r="G226" i="48"/>
  <c r="C226" i="48" s="1"/>
  <c r="N225" i="48"/>
  <c r="J225" i="48" s="1"/>
  <c r="G225" i="48"/>
  <c r="C225" i="48" s="1"/>
  <c r="N224" i="48"/>
  <c r="J224" i="48" s="1"/>
  <c r="G224" i="48"/>
  <c r="C224" i="48" s="1"/>
  <c r="N223" i="48"/>
  <c r="J223" i="48" s="1"/>
  <c r="G223" i="48"/>
  <c r="C223" i="48" s="1"/>
  <c r="T222" i="48"/>
  <c r="S222" i="48"/>
  <c r="R222" i="48"/>
  <c r="P222" i="48"/>
  <c r="O222" i="48"/>
  <c r="M222" i="48"/>
  <c r="L222" i="48"/>
  <c r="K222" i="48"/>
  <c r="I222" i="48"/>
  <c r="H222" i="48"/>
  <c r="F222" i="48"/>
  <c r="E222" i="48"/>
  <c r="D222" i="48"/>
  <c r="N221" i="48"/>
  <c r="N220" i="48" s="1"/>
  <c r="G221" i="48"/>
  <c r="C221" i="48" s="1"/>
  <c r="C220" i="48" s="1"/>
  <c r="T220" i="48"/>
  <c r="S220" i="48"/>
  <c r="R220" i="48"/>
  <c r="Q220" i="48"/>
  <c r="P220" i="48"/>
  <c r="O220" i="48"/>
  <c r="M220" i="48"/>
  <c r="L220" i="48"/>
  <c r="K220" i="48"/>
  <c r="I220" i="48"/>
  <c r="H220" i="48"/>
  <c r="G220" i="48"/>
  <c r="F220" i="48"/>
  <c r="E220" i="48"/>
  <c r="D220" i="48"/>
  <c r="N219" i="48"/>
  <c r="J219" i="48" s="1"/>
  <c r="G219" i="48"/>
  <c r="C219" i="48" s="1"/>
  <c r="N218" i="48"/>
  <c r="J218" i="48" s="1"/>
  <c r="G218" i="48"/>
  <c r="C218" i="48" s="1"/>
  <c r="N217" i="48"/>
  <c r="J217" i="48" s="1"/>
  <c r="G217" i="48"/>
  <c r="C217" i="48" s="1"/>
  <c r="J216" i="48"/>
  <c r="C216" i="48"/>
  <c r="N215" i="48"/>
  <c r="J215" i="48" s="1"/>
  <c r="G215" i="48"/>
  <c r="C215" i="48" s="1"/>
  <c r="N214" i="48"/>
  <c r="J214" i="48" s="1"/>
  <c r="G214" i="48"/>
  <c r="C214" i="48" s="1"/>
  <c r="T213" i="48"/>
  <c r="T212" i="48" s="1"/>
  <c r="S213" i="48"/>
  <c r="R213" i="48"/>
  <c r="P213" i="48"/>
  <c r="O213" i="48"/>
  <c r="M213" i="48"/>
  <c r="M212" i="48" s="1"/>
  <c r="L213" i="48"/>
  <c r="L212" i="48" s="1"/>
  <c r="K213" i="48"/>
  <c r="I213" i="48"/>
  <c r="H213" i="48"/>
  <c r="H212" i="48" s="1"/>
  <c r="F213" i="48"/>
  <c r="E213" i="48"/>
  <c r="D213" i="48"/>
  <c r="S212" i="48"/>
  <c r="O212" i="48"/>
  <c r="K212" i="48"/>
  <c r="D212" i="48"/>
  <c r="N211" i="48"/>
  <c r="J211" i="48" s="1"/>
  <c r="J210" i="48" s="1"/>
  <c r="G211" i="48"/>
  <c r="C211" i="48" s="1"/>
  <c r="C210" i="48" s="1"/>
  <c r="T210" i="48"/>
  <c r="S210" i="48"/>
  <c r="R210" i="48"/>
  <c r="Q210" i="48"/>
  <c r="P210" i="48"/>
  <c r="O210" i="48"/>
  <c r="M210" i="48"/>
  <c r="L210" i="48"/>
  <c r="K210" i="48"/>
  <c r="I210" i="48"/>
  <c r="H210" i="48"/>
  <c r="F210" i="48"/>
  <c r="E210" i="48"/>
  <c r="D210" i="48"/>
  <c r="N209" i="48"/>
  <c r="J209" i="48" s="1"/>
  <c r="G209" i="48"/>
  <c r="C209" i="48"/>
  <c r="N208" i="48"/>
  <c r="J208" i="48" s="1"/>
  <c r="G208" i="48"/>
  <c r="C208" i="48" s="1"/>
  <c r="N207" i="48"/>
  <c r="J207" i="48" s="1"/>
  <c r="G207" i="48"/>
  <c r="C207" i="48" s="1"/>
  <c r="N206" i="48"/>
  <c r="J206" i="48" s="1"/>
  <c r="G206" i="48"/>
  <c r="C206" i="48" s="1"/>
  <c r="N205" i="48"/>
  <c r="J205" i="48" s="1"/>
  <c r="G205" i="48"/>
  <c r="C205" i="48" s="1"/>
  <c r="N204" i="48"/>
  <c r="J204" i="48" s="1"/>
  <c r="G204" i="48"/>
  <c r="C204" i="48" s="1"/>
  <c r="N203" i="48"/>
  <c r="J203" i="48" s="1"/>
  <c r="G203" i="48"/>
  <c r="C203" i="48"/>
  <c r="N202" i="48"/>
  <c r="G202" i="48"/>
  <c r="C202" i="48" s="1"/>
  <c r="T201" i="48"/>
  <c r="S201" i="48"/>
  <c r="R201" i="48"/>
  <c r="P201" i="48"/>
  <c r="O201" i="48"/>
  <c r="M201" i="48"/>
  <c r="L201" i="48"/>
  <c r="K201" i="48"/>
  <c r="I201" i="48"/>
  <c r="H201" i="48"/>
  <c r="F201" i="48"/>
  <c r="E201" i="48"/>
  <c r="D201" i="48"/>
  <c r="N200" i="48"/>
  <c r="J200" i="48" s="1"/>
  <c r="G200" i="48"/>
  <c r="C200" i="48" s="1"/>
  <c r="N199" i="48"/>
  <c r="J199" i="48" s="1"/>
  <c r="G199" i="48"/>
  <c r="C199" i="48" s="1"/>
  <c r="N198" i="48"/>
  <c r="J198" i="48" s="1"/>
  <c r="G198" i="48"/>
  <c r="C198" i="48" s="1"/>
  <c r="N197" i="48"/>
  <c r="J197" i="48" s="1"/>
  <c r="G197" i="48"/>
  <c r="C197" i="48" s="1"/>
  <c r="N196" i="48"/>
  <c r="J196" i="48" s="1"/>
  <c r="G196" i="48"/>
  <c r="C196" i="48" s="1"/>
  <c r="N195" i="48"/>
  <c r="J195" i="48" s="1"/>
  <c r="G195" i="48"/>
  <c r="C195" i="48" s="1"/>
  <c r="N194" i="48"/>
  <c r="J194" i="48" s="1"/>
  <c r="G194" i="48"/>
  <c r="C194" i="48" s="1"/>
  <c r="N193" i="48"/>
  <c r="J193" i="48" s="1"/>
  <c r="G193" i="48"/>
  <c r="C193" i="48"/>
  <c r="N192" i="48"/>
  <c r="J192" i="48" s="1"/>
  <c r="G192" i="48"/>
  <c r="C192" i="48" s="1"/>
  <c r="N191" i="48"/>
  <c r="J191" i="48" s="1"/>
  <c r="G191" i="48"/>
  <c r="C191" i="48" s="1"/>
  <c r="N190" i="48"/>
  <c r="J190" i="48" s="1"/>
  <c r="G190" i="48"/>
  <c r="C190" i="48" s="1"/>
  <c r="N189" i="48"/>
  <c r="G189" i="48"/>
  <c r="C189" i="48" s="1"/>
  <c r="T188" i="48"/>
  <c r="S188" i="48"/>
  <c r="R188" i="48"/>
  <c r="P188" i="48"/>
  <c r="O188" i="48"/>
  <c r="M188" i="48"/>
  <c r="L188" i="48"/>
  <c r="K188" i="48"/>
  <c r="I188" i="48"/>
  <c r="H188" i="48"/>
  <c r="F188" i="48"/>
  <c r="E188" i="48"/>
  <c r="D188" i="48"/>
  <c r="N187" i="48"/>
  <c r="J187" i="48" s="1"/>
  <c r="G187" i="48"/>
  <c r="C187" i="48" s="1"/>
  <c r="N186" i="48"/>
  <c r="J186" i="48" s="1"/>
  <c r="G186" i="48"/>
  <c r="C186" i="48" s="1"/>
  <c r="N185" i="48"/>
  <c r="J185" i="48" s="1"/>
  <c r="G185" i="48"/>
  <c r="T184" i="48"/>
  <c r="S184" i="48"/>
  <c r="R184" i="48"/>
  <c r="Q184" i="48"/>
  <c r="P184" i="48"/>
  <c r="O184" i="48"/>
  <c r="M184" i="48"/>
  <c r="L184" i="48"/>
  <c r="K184" i="48"/>
  <c r="I184" i="48"/>
  <c r="H184" i="48"/>
  <c r="F184" i="48"/>
  <c r="E184" i="48"/>
  <c r="N183" i="48"/>
  <c r="J183" i="48" s="1"/>
  <c r="G183" i="48"/>
  <c r="C183" i="48" s="1"/>
  <c r="N182" i="48"/>
  <c r="J182" i="48" s="1"/>
  <c r="G182" i="48"/>
  <c r="C182" i="48" s="1"/>
  <c r="N181" i="48"/>
  <c r="J181" i="48" s="1"/>
  <c r="G181" i="48"/>
  <c r="C181" i="48"/>
  <c r="N180" i="48"/>
  <c r="J180" i="48" s="1"/>
  <c r="G180" i="48"/>
  <c r="C180" i="48" s="1"/>
  <c r="N179" i="48"/>
  <c r="J179" i="48" s="1"/>
  <c r="G179" i="48"/>
  <c r="C179" i="48" s="1"/>
  <c r="N178" i="48"/>
  <c r="J178" i="48" s="1"/>
  <c r="G178" i="48"/>
  <c r="C178" i="48" s="1"/>
  <c r="N177" i="48"/>
  <c r="J177" i="48" s="1"/>
  <c r="G177" i="48"/>
  <c r="C177" i="48" s="1"/>
  <c r="N176" i="48"/>
  <c r="J176" i="48" s="1"/>
  <c r="G176" i="48"/>
  <c r="C176" i="48" s="1"/>
  <c r="N175" i="48"/>
  <c r="J175" i="48" s="1"/>
  <c r="G175" i="48"/>
  <c r="C175" i="48" s="1"/>
  <c r="N174" i="48"/>
  <c r="J174" i="48" s="1"/>
  <c r="G174" i="48"/>
  <c r="C174" i="48" s="1"/>
  <c r="N173" i="48"/>
  <c r="J173" i="48" s="1"/>
  <c r="G173" i="48"/>
  <c r="C173" i="48" s="1"/>
  <c r="N172" i="48"/>
  <c r="J172" i="48" s="1"/>
  <c r="G172" i="48"/>
  <c r="C172" i="48" s="1"/>
  <c r="N171" i="48"/>
  <c r="J171" i="48" s="1"/>
  <c r="G171" i="48"/>
  <c r="C171" i="48" s="1"/>
  <c r="N170" i="48"/>
  <c r="J170" i="48" s="1"/>
  <c r="G170" i="48"/>
  <c r="C170" i="48" s="1"/>
  <c r="N169" i="48"/>
  <c r="J169" i="48" s="1"/>
  <c r="G169" i="48"/>
  <c r="C169" i="48" s="1"/>
  <c r="Q169" i="48" s="1"/>
  <c r="N168" i="48"/>
  <c r="J168" i="48" s="1"/>
  <c r="G168" i="48"/>
  <c r="C168" i="48" s="1"/>
  <c r="N167" i="48"/>
  <c r="J167" i="48" s="1"/>
  <c r="G167" i="48"/>
  <c r="C167" i="48" s="1"/>
  <c r="N166" i="48"/>
  <c r="J166" i="48" s="1"/>
  <c r="G166" i="48"/>
  <c r="C166" i="48" s="1"/>
  <c r="Q166" i="48" s="1"/>
  <c r="N165" i="48"/>
  <c r="J165" i="48" s="1"/>
  <c r="G165" i="48"/>
  <c r="C165" i="48" s="1"/>
  <c r="N164" i="48"/>
  <c r="J164" i="48" s="1"/>
  <c r="G164" i="48"/>
  <c r="C164" i="48" s="1"/>
  <c r="N163" i="48"/>
  <c r="J163" i="48" s="1"/>
  <c r="G163" i="48"/>
  <c r="C163" i="48" s="1"/>
  <c r="N162" i="48"/>
  <c r="J162" i="48" s="1"/>
  <c r="G162" i="48"/>
  <c r="C162" i="48" s="1"/>
  <c r="N161" i="48"/>
  <c r="J161" i="48" s="1"/>
  <c r="G161" i="48"/>
  <c r="C161" i="48" s="1"/>
  <c r="Q161" i="48" s="1"/>
  <c r="N160" i="48"/>
  <c r="J160" i="48" s="1"/>
  <c r="G160" i="48"/>
  <c r="C160" i="48" s="1"/>
  <c r="N159" i="48"/>
  <c r="J159" i="48"/>
  <c r="G159" i="48"/>
  <c r="N158" i="48"/>
  <c r="G158" i="48"/>
  <c r="C158" i="48" s="1"/>
  <c r="T157" i="48"/>
  <c r="S157" i="48"/>
  <c r="S156" i="48" s="1"/>
  <c r="R157" i="48"/>
  <c r="R156" i="48" s="1"/>
  <c r="P157" i="48"/>
  <c r="P156" i="48" s="1"/>
  <c r="O157" i="48"/>
  <c r="M157" i="48"/>
  <c r="L157" i="48"/>
  <c r="K157" i="48"/>
  <c r="I157" i="48"/>
  <c r="I156" i="48" s="1"/>
  <c r="H157" i="48"/>
  <c r="H156" i="48" s="1"/>
  <c r="F157" i="48"/>
  <c r="E157" i="48"/>
  <c r="D157" i="48"/>
  <c r="D156" i="48" s="1"/>
  <c r="M156" i="48"/>
  <c r="F156" i="48"/>
  <c r="J155" i="48"/>
  <c r="C155" i="48"/>
  <c r="J154" i="48"/>
  <c r="C154" i="48"/>
  <c r="Q154" i="48" s="1"/>
  <c r="N153" i="48"/>
  <c r="J153" i="48" s="1"/>
  <c r="G153" i="48"/>
  <c r="C153" i="48" s="1"/>
  <c r="N152" i="48"/>
  <c r="J152" i="48" s="1"/>
  <c r="G152" i="48"/>
  <c r="C152" i="48" s="1"/>
  <c r="N151" i="48"/>
  <c r="J151" i="48" s="1"/>
  <c r="G151" i="48"/>
  <c r="C151" i="48" s="1"/>
  <c r="N150" i="48"/>
  <c r="J150" i="48" s="1"/>
  <c r="G150" i="48"/>
  <c r="C150" i="48" s="1"/>
  <c r="N149" i="48"/>
  <c r="J149" i="48" s="1"/>
  <c r="G149" i="48"/>
  <c r="C149" i="48"/>
  <c r="N148" i="48"/>
  <c r="J148" i="48" s="1"/>
  <c r="G148" i="48"/>
  <c r="C148" i="48" s="1"/>
  <c r="J147" i="48"/>
  <c r="C147" i="48"/>
  <c r="N146" i="48"/>
  <c r="J146" i="48" s="1"/>
  <c r="G146" i="48"/>
  <c r="C146" i="48" s="1"/>
  <c r="N145" i="48"/>
  <c r="J145" i="48" s="1"/>
  <c r="G145" i="48"/>
  <c r="C145" i="48" s="1"/>
  <c r="N144" i="48"/>
  <c r="J144" i="48" s="1"/>
  <c r="G144" i="48"/>
  <c r="C144" i="48" s="1"/>
  <c r="N143" i="48"/>
  <c r="J143" i="48" s="1"/>
  <c r="G143" i="48"/>
  <c r="C143" i="48" s="1"/>
  <c r="N142" i="48"/>
  <c r="J142" i="48" s="1"/>
  <c r="G142" i="48"/>
  <c r="C142" i="48" s="1"/>
  <c r="N141" i="48"/>
  <c r="J141" i="48" s="1"/>
  <c r="G141" i="48"/>
  <c r="C141" i="48" s="1"/>
  <c r="N140" i="48"/>
  <c r="J140" i="48" s="1"/>
  <c r="G140" i="48"/>
  <c r="C140" i="48" s="1"/>
  <c r="N139" i="48"/>
  <c r="G139" i="48"/>
  <c r="C139" i="48" s="1"/>
  <c r="T138" i="48"/>
  <c r="S138" i="48"/>
  <c r="R138" i="48"/>
  <c r="P138" i="48"/>
  <c r="O138" i="48"/>
  <c r="M138" i="48"/>
  <c r="L138" i="48"/>
  <c r="K138" i="48"/>
  <c r="I138" i="48"/>
  <c r="H138" i="48"/>
  <c r="F138" i="48"/>
  <c r="E138" i="48"/>
  <c r="D138" i="48"/>
  <c r="Q137" i="48"/>
  <c r="N137" i="48"/>
  <c r="G137" i="48"/>
  <c r="C137" i="48" s="1"/>
  <c r="N136" i="48"/>
  <c r="J136" i="48" s="1"/>
  <c r="G136" i="48"/>
  <c r="G135" i="48" s="1"/>
  <c r="T135" i="48"/>
  <c r="S135" i="48"/>
  <c r="R135" i="48"/>
  <c r="P135" i="48"/>
  <c r="O135" i="48"/>
  <c r="M135" i="48"/>
  <c r="L135" i="48"/>
  <c r="K135" i="48"/>
  <c r="I135" i="48"/>
  <c r="H135" i="48"/>
  <c r="F135" i="48"/>
  <c r="E135" i="48"/>
  <c r="D135" i="48"/>
  <c r="N134" i="48"/>
  <c r="J134" i="48" s="1"/>
  <c r="G134" i="48"/>
  <c r="C134" i="48" s="1"/>
  <c r="N133" i="48"/>
  <c r="J133" i="48" s="1"/>
  <c r="G133" i="48"/>
  <c r="C133" i="48" s="1"/>
  <c r="N132" i="48"/>
  <c r="J132" i="48" s="1"/>
  <c r="G132" i="48"/>
  <c r="C132" i="48" s="1"/>
  <c r="N131" i="48"/>
  <c r="J131" i="48" s="1"/>
  <c r="G131" i="48"/>
  <c r="C131" i="48" s="1"/>
  <c r="N130" i="48"/>
  <c r="J130" i="48" s="1"/>
  <c r="G130" i="48"/>
  <c r="C130" i="48" s="1"/>
  <c r="N129" i="48"/>
  <c r="J129" i="48" s="1"/>
  <c r="G129" i="48"/>
  <c r="C129" i="48" s="1"/>
  <c r="N128" i="48"/>
  <c r="J128" i="48" s="1"/>
  <c r="G128" i="48"/>
  <c r="C128" i="48" s="1"/>
  <c r="N127" i="48"/>
  <c r="J127" i="48" s="1"/>
  <c r="G127" i="48"/>
  <c r="C127" i="48" s="1"/>
  <c r="N126" i="48"/>
  <c r="J126" i="48" s="1"/>
  <c r="G126" i="48"/>
  <c r="C126" i="48" s="1"/>
  <c r="N125" i="48"/>
  <c r="J125" i="48" s="1"/>
  <c r="G125" i="48"/>
  <c r="C125" i="48" s="1"/>
  <c r="N124" i="48"/>
  <c r="J124" i="48" s="1"/>
  <c r="G124" i="48"/>
  <c r="C124" i="48" s="1"/>
  <c r="N123" i="48"/>
  <c r="J123" i="48"/>
  <c r="G123" i="48"/>
  <c r="C123" i="48" s="1"/>
  <c r="N122" i="48"/>
  <c r="J122" i="48" s="1"/>
  <c r="G122" i="48"/>
  <c r="C122" i="48"/>
  <c r="N121" i="48"/>
  <c r="J121" i="48" s="1"/>
  <c r="G121" i="48"/>
  <c r="C121" i="48" s="1"/>
  <c r="N120" i="48"/>
  <c r="J120" i="48" s="1"/>
  <c r="G120" i="48"/>
  <c r="C120" i="48" s="1"/>
  <c r="Q120" i="48" s="1"/>
  <c r="N119" i="48"/>
  <c r="J119" i="48" s="1"/>
  <c r="G119" i="48"/>
  <c r="C119" i="48" s="1"/>
  <c r="N118" i="48"/>
  <c r="J118" i="48" s="1"/>
  <c r="G118" i="48"/>
  <c r="C118" i="48" s="1"/>
  <c r="N117" i="48"/>
  <c r="J117" i="48" s="1"/>
  <c r="G117" i="48"/>
  <c r="C117" i="48" s="1"/>
  <c r="N116" i="48"/>
  <c r="J116" i="48" s="1"/>
  <c r="G116" i="48"/>
  <c r="C116" i="48" s="1"/>
  <c r="N115" i="48"/>
  <c r="J115" i="48" s="1"/>
  <c r="G115" i="48"/>
  <c r="C115" i="48" s="1"/>
  <c r="N114" i="48"/>
  <c r="J114" i="48"/>
  <c r="G114" i="48"/>
  <c r="C114" i="48" s="1"/>
  <c r="N113" i="48"/>
  <c r="J113" i="48" s="1"/>
  <c r="G113" i="48"/>
  <c r="C113" i="48" s="1"/>
  <c r="N112" i="48"/>
  <c r="J112" i="48" s="1"/>
  <c r="G112" i="48"/>
  <c r="C112" i="48" s="1"/>
  <c r="N111" i="48"/>
  <c r="J111" i="48" s="1"/>
  <c r="G111" i="48"/>
  <c r="C111" i="48" s="1"/>
  <c r="N110" i="48"/>
  <c r="J110" i="48" s="1"/>
  <c r="G110" i="48"/>
  <c r="C110" i="48" s="1"/>
  <c r="N109" i="48"/>
  <c r="J109" i="48" s="1"/>
  <c r="G109" i="48"/>
  <c r="C109" i="48" s="1"/>
  <c r="N108" i="48"/>
  <c r="J108" i="48" s="1"/>
  <c r="G108" i="48"/>
  <c r="C108" i="48" s="1"/>
  <c r="N107" i="48"/>
  <c r="J107" i="48" s="1"/>
  <c r="G107" i="48"/>
  <c r="C107" i="48" s="1"/>
  <c r="N106" i="48"/>
  <c r="J106" i="48" s="1"/>
  <c r="G106" i="48"/>
  <c r="C106" i="48"/>
  <c r="N105" i="48"/>
  <c r="J105" i="48" s="1"/>
  <c r="G105" i="48"/>
  <c r="C105" i="48" s="1"/>
  <c r="N104" i="48"/>
  <c r="J104" i="48"/>
  <c r="G104" i="48"/>
  <c r="N103" i="48"/>
  <c r="G103" i="48"/>
  <c r="C103" i="48"/>
  <c r="T102" i="48"/>
  <c r="T99" i="48" s="1"/>
  <c r="S102" i="48"/>
  <c r="S99" i="48" s="1"/>
  <c r="R102" i="48"/>
  <c r="P102" i="48"/>
  <c r="O102" i="48"/>
  <c r="O99" i="48" s="1"/>
  <c r="M102" i="48"/>
  <c r="M99" i="48" s="1"/>
  <c r="L102" i="48"/>
  <c r="K102" i="48"/>
  <c r="K99" i="48" s="1"/>
  <c r="I102" i="48"/>
  <c r="I99" i="48" s="1"/>
  <c r="H102" i="48"/>
  <c r="H99" i="48" s="1"/>
  <c r="E102" i="48"/>
  <c r="D102" i="48"/>
  <c r="D99" i="48" s="1"/>
  <c r="C101" i="48"/>
  <c r="N100" i="48"/>
  <c r="C100" i="48"/>
  <c r="P99" i="48"/>
  <c r="N98" i="48"/>
  <c r="J98" i="48" s="1"/>
  <c r="G98" i="48"/>
  <c r="C98" i="48" s="1"/>
  <c r="N97" i="48"/>
  <c r="J97" i="48" s="1"/>
  <c r="G97" i="48"/>
  <c r="C97" i="48" s="1"/>
  <c r="N96" i="48"/>
  <c r="J96" i="48" s="1"/>
  <c r="G96" i="48"/>
  <c r="C96" i="48" s="1"/>
  <c r="N95" i="48"/>
  <c r="J95" i="48" s="1"/>
  <c r="G95" i="48"/>
  <c r="C95" i="48" s="1"/>
  <c r="N94" i="48"/>
  <c r="J94" i="48" s="1"/>
  <c r="G94" i="48"/>
  <c r="C94" i="48" s="1"/>
  <c r="N93" i="48"/>
  <c r="J93" i="48" s="1"/>
  <c r="G93" i="48"/>
  <c r="C93" i="48" s="1"/>
  <c r="N92" i="48"/>
  <c r="J92" i="48" s="1"/>
  <c r="G92" i="48"/>
  <c r="C92" i="48" s="1"/>
  <c r="N91" i="48"/>
  <c r="J91" i="48" s="1"/>
  <c r="G91" i="48"/>
  <c r="C91" i="48" s="1"/>
  <c r="N90" i="48"/>
  <c r="J90" i="48" s="1"/>
  <c r="G90" i="48"/>
  <c r="C90" i="48" s="1"/>
  <c r="Q90" i="48" s="1"/>
  <c r="N89" i="48"/>
  <c r="J89" i="48" s="1"/>
  <c r="G89" i="48"/>
  <c r="C89" i="48" s="1"/>
  <c r="N88" i="48"/>
  <c r="J88" i="48" s="1"/>
  <c r="G88" i="48"/>
  <c r="C88" i="48" s="1"/>
  <c r="N87" i="48"/>
  <c r="J87" i="48" s="1"/>
  <c r="G87" i="48"/>
  <c r="C87" i="48" s="1"/>
  <c r="N86" i="48"/>
  <c r="J86" i="48" s="1"/>
  <c r="G86" i="48"/>
  <c r="C86" i="48" s="1"/>
  <c r="N85" i="48"/>
  <c r="J85" i="48" s="1"/>
  <c r="G85" i="48"/>
  <c r="C85" i="48" s="1"/>
  <c r="N84" i="48"/>
  <c r="J84" i="48" s="1"/>
  <c r="G84" i="48"/>
  <c r="C84" i="48" s="1"/>
  <c r="N83" i="48"/>
  <c r="J83" i="48" s="1"/>
  <c r="G83" i="48"/>
  <c r="C83" i="48" s="1"/>
  <c r="N82" i="48"/>
  <c r="J82" i="48" s="1"/>
  <c r="G82" i="48"/>
  <c r="C82" i="48" s="1"/>
  <c r="N81" i="48"/>
  <c r="J81" i="48" s="1"/>
  <c r="G81" i="48"/>
  <c r="C81" i="48" s="1"/>
  <c r="N80" i="48"/>
  <c r="J80" i="48" s="1"/>
  <c r="G80" i="48"/>
  <c r="C80" i="48" s="1"/>
  <c r="N79" i="48"/>
  <c r="J79" i="48" s="1"/>
  <c r="G79" i="48"/>
  <c r="C79" i="48" s="1"/>
  <c r="N78" i="48"/>
  <c r="J78" i="48" s="1"/>
  <c r="G78" i="48"/>
  <c r="C78" i="48" s="1"/>
  <c r="N77" i="48"/>
  <c r="J77" i="48" s="1"/>
  <c r="G77" i="48"/>
  <c r="C77" i="48" s="1"/>
  <c r="N76" i="48"/>
  <c r="J76" i="48" s="1"/>
  <c r="G76" i="48"/>
  <c r="C76" i="48" s="1"/>
  <c r="N75" i="48"/>
  <c r="J75" i="48" s="1"/>
  <c r="G75" i="48"/>
  <c r="C75" i="48" s="1"/>
  <c r="N74" i="48"/>
  <c r="J74" i="48" s="1"/>
  <c r="G74" i="48"/>
  <c r="C74" i="48" s="1"/>
  <c r="Q74" i="48" s="1"/>
  <c r="N73" i="48"/>
  <c r="J73" i="48" s="1"/>
  <c r="G73" i="48"/>
  <c r="C73" i="48" s="1"/>
  <c r="N72" i="48"/>
  <c r="J72" i="48" s="1"/>
  <c r="G72" i="48"/>
  <c r="C72" i="48" s="1"/>
  <c r="N71" i="48"/>
  <c r="J71" i="48" s="1"/>
  <c r="G71" i="48"/>
  <c r="C71" i="48" s="1"/>
  <c r="N70" i="48"/>
  <c r="J70" i="48" s="1"/>
  <c r="G70" i="48"/>
  <c r="C70" i="48" s="1"/>
  <c r="N69" i="48"/>
  <c r="J69" i="48" s="1"/>
  <c r="G69" i="48"/>
  <c r="C69" i="48" s="1"/>
  <c r="N68" i="48"/>
  <c r="J68" i="48" s="1"/>
  <c r="G68" i="48"/>
  <c r="C68" i="48" s="1"/>
  <c r="N67" i="48"/>
  <c r="J67" i="48" s="1"/>
  <c r="G67" i="48"/>
  <c r="N66" i="48"/>
  <c r="J66" i="48" s="1"/>
  <c r="G66" i="48"/>
  <c r="C66" i="48" s="1"/>
  <c r="N65" i="48"/>
  <c r="J65" i="48" s="1"/>
  <c r="G65" i="48"/>
  <c r="C65" i="48" s="1"/>
  <c r="N64" i="48"/>
  <c r="J64" i="48" s="1"/>
  <c r="G64" i="48"/>
  <c r="C64" i="48" s="1"/>
  <c r="N63" i="48"/>
  <c r="J63" i="48" s="1"/>
  <c r="G63" i="48"/>
  <c r="C63" i="48" s="1"/>
  <c r="N62" i="48"/>
  <c r="J62" i="48" s="1"/>
  <c r="G62" i="48"/>
  <c r="C62" i="48" s="1"/>
  <c r="N61" i="48"/>
  <c r="J61" i="48" s="1"/>
  <c r="G61" i="48"/>
  <c r="C61" i="48" s="1"/>
  <c r="N60" i="48"/>
  <c r="J60" i="48" s="1"/>
  <c r="G60" i="48"/>
  <c r="C60" i="48" s="1"/>
  <c r="P59" i="48"/>
  <c r="L59" i="48"/>
  <c r="K59" i="48"/>
  <c r="I59" i="48"/>
  <c r="E59" i="48"/>
  <c r="D59" i="48"/>
  <c r="N58" i="48"/>
  <c r="J58" i="48" s="1"/>
  <c r="J57" i="48" s="1"/>
  <c r="C58" i="48"/>
  <c r="P57" i="48"/>
  <c r="L57" i="48"/>
  <c r="K57" i="48"/>
  <c r="I57" i="48"/>
  <c r="G57" i="48"/>
  <c r="E57" i="48"/>
  <c r="D57" i="48"/>
  <c r="C57" i="48"/>
  <c r="N56" i="48"/>
  <c r="J56" i="48" s="1"/>
  <c r="G56" i="48"/>
  <c r="C56" i="48" s="1"/>
  <c r="N55" i="48"/>
  <c r="J55" i="48"/>
  <c r="G55" i="48"/>
  <c r="C55" i="48" s="1"/>
  <c r="N54" i="48"/>
  <c r="J54" i="48" s="1"/>
  <c r="G54" i="48"/>
  <c r="C54" i="48"/>
  <c r="N53" i="48"/>
  <c r="J53" i="48" s="1"/>
  <c r="G53" i="48"/>
  <c r="C53" i="48" s="1"/>
  <c r="N52" i="48"/>
  <c r="J52" i="48"/>
  <c r="G52" i="48"/>
  <c r="C52" i="48" s="1"/>
  <c r="N51" i="48"/>
  <c r="J51" i="48" s="1"/>
  <c r="G51" i="48"/>
  <c r="C51" i="48"/>
  <c r="N50" i="48"/>
  <c r="J50" i="48" s="1"/>
  <c r="G50" i="48"/>
  <c r="C50" i="48" s="1"/>
  <c r="N49" i="48"/>
  <c r="J49" i="48" s="1"/>
  <c r="G49" i="48"/>
  <c r="C49" i="48" s="1"/>
  <c r="N48" i="48"/>
  <c r="J48" i="48" s="1"/>
  <c r="G48" i="48"/>
  <c r="C48" i="48" s="1"/>
  <c r="N47" i="48"/>
  <c r="J47" i="48" s="1"/>
  <c r="G47" i="48"/>
  <c r="C47" i="48" s="1"/>
  <c r="N46" i="48"/>
  <c r="J46" i="48" s="1"/>
  <c r="G46" i="48"/>
  <c r="C46" i="48" s="1"/>
  <c r="N45" i="48"/>
  <c r="J45" i="48" s="1"/>
  <c r="G45" i="48"/>
  <c r="C45" i="48" s="1"/>
  <c r="N44" i="48"/>
  <c r="J44" i="48" s="1"/>
  <c r="G44" i="48"/>
  <c r="C44" i="48" s="1"/>
  <c r="N43" i="48"/>
  <c r="J43" i="48" s="1"/>
  <c r="G43" i="48"/>
  <c r="C43" i="48" s="1"/>
  <c r="N42" i="48"/>
  <c r="J42" i="48" s="1"/>
  <c r="G42" i="48"/>
  <c r="C42" i="48" s="1"/>
  <c r="N41" i="48"/>
  <c r="J41" i="48" s="1"/>
  <c r="G41" i="48"/>
  <c r="C41" i="48" s="1"/>
  <c r="Q41" i="48" s="1"/>
  <c r="N40" i="48"/>
  <c r="J40" i="48" s="1"/>
  <c r="G40" i="48"/>
  <c r="C40" i="48" s="1"/>
  <c r="N39" i="48"/>
  <c r="J39" i="48" s="1"/>
  <c r="G39" i="48"/>
  <c r="C39" i="48" s="1"/>
  <c r="Q39" i="48" s="1"/>
  <c r="N38" i="48"/>
  <c r="J38" i="48" s="1"/>
  <c r="G38" i="48"/>
  <c r="C38" i="48" s="1"/>
  <c r="Q38" i="48" s="1"/>
  <c r="N37" i="48"/>
  <c r="J37" i="48" s="1"/>
  <c r="G37" i="48"/>
  <c r="C37" i="48" s="1"/>
  <c r="N36" i="48"/>
  <c r="J36" i="48" s="1"/>
  <c r="G36" i="48"/>
  <c r="C36" i="48" s="1"/>
  <c r="Q36" i="48" s="1"/>
  <c r="N35" i="48"/>
  <c r="J35" i="48" s="1"/>
  <c r="G35" i="48"/>
  <c r="C35" i="48" s="1"/>
  <c r="Q35" i="48" s="1"/>
  <c r="N34" i="48"/>
  <c r="J34" i="48" s="1"/>
  <c r="G34" i="48"/>
  <c r="C34" i="48" s="1"/>
  <c r="N33" i="48"/>
  <c r="J33" i="48" s="1"/>
  <c r="G33" i="48"/>
  <c r="C33" i="48" s="1"/>
  <c r="Q33" i="48" s="1"/>
  <c r="N32" i="48"/>
  <c r="J32" i="48" s="1"/>
  <c r="G32" i="48"/>
  <c r="C32" i="48" s="1"/>
  <c r="N31" i="48"/>
  <c r="J31" i="48" s="1"/>
  <c r="G31" i="48"/>
  <c r="C31" i="48" s="1"/>
  <c r="N30" i="48"/>
  <c r="J30" i="48"/>
  <c r="G30" i="48"/>
  <c r="C30" i="48" s="1"/>
  <c r="N29" i="48"/>
  <c r="J29" i="48" s="1"/>
  <c r="G29" i="48"/>
  <c r="C29" i="48" s="1"/>
  <c r="N28" i="48"/>
  <c r="J28" i="48" s="1"/>
  <c r="G28" i="48"/>
  <c r="C28" i="48" s="1"/>
  <c r="N27" i="48"/>
  <c r="J27" i="48" s="1"/>
  <c r="G27" i="48"/>
  <c r="C27" i="48" s="1"/>
  <c r="N26" i="48"/>
  <c r="J26" i="48" s="1"/>
  <c r="G26" i="48"/>
  <c r="C26" i="48" s="1"/>
  <c r="N25" i="48"/>
  <c r="J25" i="48" s="1"/>
  <c r="G25" i="48"/>
  <c r="C25" i="48"/>
  <c r="N24" i="48"/>
  <c r="J24" i="48" s="1"/>
  <c r="G24" i="48"/>
  <c r="C24" i="48" s="1"/>
  <c r="N23" i="48"/>
  <c r="J23" i="48"/>
  <c r="G23" i="48"/>
  <c r="C23" i="48" s="1"/>
  <c r="N22" i="48"/>
  <c r="J22" i="48" s="1"/>
  <c r="G22" i="48"/>
  <c r="C22" i="48" s="1"/>
  <c r="N21" i="48"/>
  <c r="J21" i="48" s="1"/>
  <c r="G21" i="48"/>
  <c r="C21" i="48" s="1"/>
  <c r="N20" i="48"/>
  <c r="L20" i="48"/>
  <c r="J20" i="48" s="1"/>
  <c r="G20" i="48"/>
  <c r="E20" i="48"/>
  <c r="E12" i="48" s="1"/>
  <c r="E11" i="48" s="1"/>
  <c r="N19" i="48"/>
  <c r="J19" i="48" s="1"/>
  <c r="G19" i="48"/>
  <c r="C19" i="48" s="1"/>
  <c r="N18" i="48"/>
  <c r="J18" i="48" s="1"/>
  <c r="G18" i="48"/>
  <c r="C18" i="48" s="1"/>
  <c r="N17" i="48"/>
  <c r="J17" i="48" s="1"/>
  <c r="G17" i="48"/>
  <c r="C17" i="48" s="1"/>
  <c r="N16" i="48"/>
  <c r="J16" i="48" s="1"/>
  <c r="G16" i="48"/>
  <c r="C16" i="48" s="1"/>
  <c r="N15" i="48"/>
  <c r="J15" i="48" s="1"/>
  <c r="G15" i="48"/>
  <c r="C15" i="48" s="1"/>
  <c r="N14" i="48"/>
  <c r="J14" i="48" s="1"/>
  <c r="G14" i="48"/>
  <c r="N13" i="48"/>
  <c r="J13" i="48" s="1"/>
  <c r="G13" i="48"/>
  <c r="C13" i="48" s="1"/>
  <c r="P12" i="48"/>
  <c r="P11" i="48" s="1"/>
  <c r="L12" i="48"/>
  <c r="L11" i="48" s="1"/>
  <c r="I12" i="48"/>
  <c r="D261" i="20"/>
  <c r="D260" i="20" s="1"/>
  <c r="C261" i="20"/>
  <c r="C260" i="20"/>
  <c r="R253" i="20"/>
  <c r="D253" i="20"/>
  <c r="C253" i="20"/>
  <c r="M242" i="20"/>
  <c r="D242" i="20"/>
  <c r="C242" i="20"/>
  <c r="N220" i="20"/>
  <c r="D220" i="20"/>
  <c r="C220" i="20"/>
  <c r="D218" i="20"/>
  <c r="C218" i="20"/>
  <c r="P211" i="20"/>
  <c r="P8" i="20" s="1"/>
  <c r="D211" i="20"/>
  <c r="C211" i="20"/>
  <c r="C210" i="20" s="1"/>
  <c r="K208" i="20"/>
  <c r="D208" i="20"/>
  <c r="C208" i="20"/>
  <c r="F199" i="20"/>
  <c r="D199" i="20"/>
  <c r="C199" i="20"/>
  <c r="J186" i="20"/>
  <c r="J8" i="20" s="1"/>
  <c r="D186" i="20"/>
  <c r="C186" i="20"/>
  <c r="I182" i="20"/>
  <c r="D182" i="20"/>
  <c r="C182" i="20"/>
  <c r="I155" i="20"/>
  <c r="I154" i="20" s="1"/>
  <c r="I8" i="20" s="1"/>
  <c r="D155" i="20"/>
  <c r="C155" i="20"/>
  <c r="C154" i="20" s="1"/>
  <c r="E136" i="20"/>
  <c r="D136" i="20"/>
  <c r="C136" i="20"/>
  <c r="E133" i="20"/>
  <c r="D133" i="20"/>
  <c r="C133" i="20"/>
  <c r="C97" i="20" s="1"/>
  <c r="E100" i="20"/>
  <c r="D100" i="20"/>
  <c r="C100" i="20"/>
  <c r="D97" i="20"/>
  <c r="Q57" i="20"/>
  <c r="D57" i="20"/>
  <c r="C57" i="20"/>
  <c r="Q55" i="20"/>
  <c r="D55" i="20"/>
  <c r="C55" i="20"/>
  <c r="Q18" i="20"/>
  <c r="Q10" i="20" s="1"/>
  <c r="D18" i="20"/>
  <c r="D10" i="20" s="1"/>
  <c r="D9" i="20" s="1"/>
  <c r="C18" i="20"/>
  <c r="C10" i="20"/>
  <c r="C9" i="20" s="1"/>
  <c r="R8" i="20"/>
  <c r="N8" i="20"/>
  <c r="M8" i="20"/>
  <c r="K8" i="20"/>
  <c r="F8" i="20"/>
  <c r="K253" i="43"/>
  <c r="J253" i="43"/>
  <c r="I253" i="43"/>
  <c r="H253" i="43"/>
  <c r="G253" i="43"/>
  <c r="F253" i="43"/>
  <c r="E253" i="43"/>
  <c r="D253" i="43"/>
  <c r="C253" i="43"/>
  <c r="B253" i="43"/>
  <c r="K243" i="43"/>
  <c r="J243" i="43"/>
  <c r="I243" i="43"/>
  <c r="H243" i="43"/>
  <c r="G243" i="43"/>
  <c r="F243" i="43"/>
  <c r="E243" i="43"/>
  <c r="D243" i="43"/>
  <c r="C243" i="43"/>
  <c r="B243" i="43"/>
  <c r="K223" i="43"/>
  <c r="J223" i="43"/>
  <c r="J211" i="43" s="1"/>
  <c r="I223" i="43"/>
  <c r="H223" i="43"/>
  <c r="G223" i="43"/>
  <c r="F223" i="43"/>
  <c r="F211" i="43" s="1"/>
  <c r="E223" i="43"/>
  <c r="D223" i="43"/>
  <c r="C223" i="43"/>
  <c r="B223" i="43"/>
  <c r="K212" i="43"/>
  <c r="J212" i="43"/>
  <c r="I212" i="43"/>
  <c r="H212" i="43"/>
  <c r="H211" i="43" s="1"/>
  <c r="G212" i="43"/>
  <c r="F212" i="43"/>
  <c r="E212" i="43"/>
  <c r="D212" i="43"/>
  <c r="D211" i="43" s="1"/>
  <c r="C212" i="43"/>
  <c r="B212" i="43"/>
  <c r="I211" i="43"/>
  <c r="E211" i="43"/>
  <c r="K209" i="43"/>
  <c r="J209" i="43"/>
  <c r="I209" i="43"/>
  <c r="H209" i="43"/>
  <c r="G209" i="43"/>
  <c r="F209" i="43"/>
  <c r="E209" i="43"/>
  <c r="D209" i="43"/>
  <c r="C209" i="43"/>
  <c r="B209" i="43"/>
  <c r="K202" i="43"/>
  <c r="J202" i="43"/>
  <c r="I202" i="43"/>
  <c r="H202" i="43"/>
  <c r="G202" i="43"/>
  <c r="F202" i="43"/>
  <c r="E202" i="43"/>
  <c r="D202" i="43"/>
  <c r="C202" i="43"/>
  <c r="B202" i="43"/>
  <c r="K190" i="43"/>
  <c r="J190" i="43"/>
  <c r="I190" i="43"/>
  <c r="H190" i="43"/>
  <c r="G190" i="43"/>
  <c r="F190" i="43"/>
  <c r="E190" i="43"/>
  <c r="D190" i="43"/>
  <c r="C190" i="43"/>
  <c r="B190" i="43"/>
  <c r="K188" i="43"/>
  <c r="J188" i="43"/>
  <c r="I188" i="43"/>
  <c r="H188" i="43"/>
  <c r="G188" i="43"/>
  <c r="F188" i="43"/>
  <c r="E188" i="43"/>
  <c r="D188" i="43"/>
  <c r="C188" i="43"/>
  <c r="B188" i="43"/>
  <c r="K160" i="43"/>
  <c r="K159" i="43" s="1"/>
  <c r="J160" i="43"/>
  <c r="I160" i="43"/>
  <c r="I159" i="43" s="1"/>
  <c r="H160" i="43"/>
  <c r="G160" i="43"/>
  <c r="G159" i="43" s="1"/>
  <c r="F160" i="43"/>
  <c r="E160" i="43"/>
  <c r="E159" i="43" s="1"/>
  <c r="D160" i="43"/>
  <c r="C160" i="43"/>
  <c r="C159" i="43" s="1"/>
  <c r="B160" i="43"/>
  <c r="B159" i="43" s="1"/>
  <c r="J159" i="43"/>
  <c r="H159" i="43"/>
  <c r="D159" i="43"/>
  <c r="K145" i="43"/>
  <c r="J145" i="43"/>
  <c r="I145" i="43"/>
  <c r="H145" i="43"/>
  <c r="G145" i="43"/>
  <c r="F145" i="43"/>
  <c r="E145" i="43"/>
  <c r="D145" i="43"/>
  <c r="C145" i="43"/>
  <c r="B145" i="43"/>
  <c r="K142" i="43"/>
  <c r="J142" i="43"/>
  <c r="I142" i="43"/>
  <c r="H142" i="43"/>
  <c r="G142" i="43"/>
  <c r="F142" i="43"/>
  <c r="E142" i="43"/>
  <c r="D142" i="43"/>
  <c r="C142" i="43"/>
  <c r="B142" i="43"/>
  <c r="K109" i="43"/>
  <c r="K108" i="43" s="1"/>
  <c r="K107" i="43" s="1"/>
  <c r="J109" i="43"/>
  <c r="J108" i="43" s="1"/>
  <c r="J107" i="43" s="1"/>
  <c r="I109" i="43"/>
  <c r="H109" i="43"/>
  <c r="H108" i="43" s="1"/>
  <c r="H107" i="43" s="1"/>
  <c r="G109" i="43"/>
  <c r="G108" i="43" s="1"/>
  <c r="G107" i="43" s="1"/>
  <c r="F109" i="43"/>
  <c r="F108" i="43" s="1"/>
  <c r="F107" i="43" s="1"/>
  <c r="E109" i="43"/>
  <c r="D109" i="43"/>
  <c r="D108" i="43" s="1"/>
  <c r="D107" i="43" s="1"/>
  <c r="C109" i="43"/>
  <c r="C108" i="43" s="1"/>
  <c r="C107" i="43" s="1"/>
  <c r="B109" i="43"/>
  <c r="B108" i="43" s="1"/>
  <c r="B107" i="43" s="1"/>
  <c r="I108" i="43"/>
  <c r="I107" i="43" s="1"/>
  <c r="E108" i="43"/>
  <c r="E107" i="43" s="1"/>
  <c r="K68" i="43"/>
  <c r="J68" i="43"/>
  <c r="I68" i="43"/>
  <c r="H68" i="43"/>
  <c r="G68" i="43"/>
  <c r="F68" i="43"/>
  <c r="E68" i="43"/>
  <c r="D68" i="43"/>
  <c r="C68" i="43"/>
  <c r="B68" i="43"/>
  <c r="K66" i="43"/>
  <c r="J66" i="43"/>
  <c r="I66" i="43"/>
  <c r="H66" i="43"/>
  <c r="G66" i="43"/>
  <c r="F66" i="43"/>
  <c r="E66" i="43"/>
  <c r="D66" i="43"/>
  <c r="D10" i="43" s="1"/>
  <c r="C66" i="43"/>
  <c r="B66" i="43"/>
  <c r="K11" i="43"/>
  <c r="J11" i="43"/>
  <c r="J10" i="43" s="1"/>
  <c r="J9" i="43" s="1"/>
  <c r="I11" i="43"/>
  <c r="H11" i="43"/>
  <c r="H10" i="43" s="1"/>
  <c r="G11" i="43"/>
  <c r="F11" i="43"/>
  <c r="F10" i="43" s="1"/>
  <c r="E11" i="43"/>
  <c r="E10" i="43" s="1"/>
  <c r="D11" i="43"/>
  <c r="C11" i="43"/>
  <c r="B11" i="43"/>
  <c r="B10" i="43" s="1"/>
  <c r="K10" i="43"/>
  <c r="G10" i="43"/>
  <c r="C10" i="43"/>
  <c r="E16" i="56"/>
  <c r="E15" i="56"/>
  <c r="E14" i="56"/>
  <c r="E13" i="56"/>
  <c r="E12" i="56"/>
  <c r="E11" i="56"/>
  <c r="E10" i="56"/>
  <c r="E9" i="56"/>
  <c r="D9" i="56"/>
  <c r="D8" i="56"/>
  <c r="C8" i="56"/>
  <c r="E8" i="56" s="1"/>
  <c r="F11" i="68"/>
  <c r="E11" i="68" s="1"/>
  <c r="D10" i="68"/>
  <c r="C9" i="68"/>
  <c r="C12" i="68" s="1"/>
  <c r="D149" i="47"/>
  <c r="H149" i="47" s="1"/>
  <c r="H148" i="47"/>
  <c r="D148" i="47"/>
  <c r="I148" i="47" s="1"/>
  <c r="D147" i="47"/>
  <c r="H147" i="47" s="1"/>
  <c r="D146" i="47"/>
  <c r="H146" i="47" s="1"/>
  <c r="D145" i="47"/>
  <c r="H145" i="47" s="1"/>
  <c r="D144" i="47"/>
  <c r="H144" i="47" s="1"/>
  <c r="H143" i="47"/>
  <c r="F142" i="47"/>
  <c r="F141" i="47" s="1"/>
  <c r="G141" i="47"/>
  <c r="C141" i="47"/>
  <c r="D134" i="47"/>
  <c r="H134" i="47" s="1"/>
  <c r="D133" i="47"/>
  <c r="H133" i="47" s="1"/>
  <c r="H132" i="47"/>
  <c r="D132" i="47"/>
  <c r="D131" i="47"/>
  <c r="H131" i="47" s="1"/>
  <c r="D130" i="47"/>
  <c r="H130" i="47" s="1"/>
  <c r="H129" i="47"/>
  <c r="D129" i="47"/>
  <c r="H128" i="47"/>
  <c r="D127" i="47"/>
  <c r="I127" i="47" s="1"/>
  <c r="G126" i="47"/>
  <c r="F126" i="47"/>
  <c r="C126" i="47"/>
  <c r="D119" i="47"/>
  <c r="H119" i="47" s="1"/>
  <c r="D118" i="47"/>
  <c r="H118" i="47" s="1"/>
  <c r="H117" i="47"/>
  <c r="D117" i="47"/>
  <c r="F116" i="47"/>
  <c r="D116" i="47" s="1"/>
  <c r="H116" i="47" s="1"/>
  <c r="D115" i="47"/>
  <c r="H115" i="47" s="1"/>
  <c r="H114" i="47"/>
  <c r="D114" i="47"/>
  <c r="I114" i="47" s="1"/>
  <c r="H113" i="47"/>
  <c r="F112" i="47"/>
  <c r="D112" i="47" s="1"/>
  <c r="G111" i="47"/>
  <c r="C111" i="47"/>
  <c r="D102" i="47"/>
  <c r="H102" i="47" s="1"/>
  <c r="D101" i="47"/>
  <c r="H101" i="47" s="1"/>
  <c r="D100" i="47"/>
  <c r="H100" i="47" s="1"/>
  <c r="D99" i="47"/>
  <c r="H99" i="47" s="1"/>
  <c r="D98" i="47"/>
  <c r="I98" i="47" s="1"/>
  <c r="D97" i="47"/>
  <c r="I97" i="47" s="1"/>
  <c r="H96" i="47"/>
  <c r="D95" i="47"/>
  <c r="H95" i="47" s="1"/>
  <c r="G94" i="47"/>
  <c r="F94" i="47"/>
  <c r="C94" i="47"/>
  <c r="H86" i="47"/>
  <c r="D86" i="47"/>
  <c r="C86" i="47"/>
  <c r="D85" i="47"/>
  <c r="H85" i="47" s="1"/>
  <c r="D84" i="47"/>
  <c r="H84" i="47" s="1"/>
  <c r="D83" i="47"/>
  <c r="H83" i="47" s="1"/>
  <c r="D82" i="47"/>
  <c r="I82" i="47" s="1"/>
  <c r="D81" i="47"/>
  <c r="H81" i="47" s="1"/>
  <c r="H80" i="47"/>
  <c r="F79" i="47"/>
  <c r="D79" i="47" s="1"/>
  <c r="C79" i="47"/>
  <c r="C78" i="47" s="1"/>
  <c r="G78" i="47"/>
  <c r="F78" i="47"/>
  <c r="D71" i="47"/>
  <c r="C71" i="47"/>
  <c r="C17" i="47" s="1"/>
  <c r="D70" i="47"/>
  <c r="H70" i="47" s="1"/>
  <c r="H69" i="47"/>
  <c r="D69" i="47"/>
  <c r="H68" i="47"/>
  <c r="D68" i="47"/>
  <c r="I68" i="47" s="1"/>
  <c r="D67" i="47"/>
  <c r="H67" i="47" s="1"/>
  <c r="D66" i="47"/>
  <c r="H66" i="47" s="1"/>
  <c r="H65" i="47"/>
  <c r="D64" i="47"/>
  <c r="H64" i="47" s="1"/>
  <c r="C64" i="47"/>
  <c r="G63" i="47"/>
  <c r="F63" i="47"/>
  <c r="D56" i="47"/>
  <c r="H56" i="47" s="1"/>
  <c r="H55" i="47"/>
  <c r="D55" i="47"/>
  <c r="I55" i="47" s="1"/>
  <c r="H54" i="47"/>
  <c r="D54" i="47"/>
  <c r="F53" i="47"/>
  <c r="D53" i="47" s="1"/>
  <c r="D52" i="47"/>
  <c r="I52" i="47" s="1"/>
  <c r="F51" i="47"/>
  <c r="D51" i="47" s="1"/>
  <c r="H51" i="47" s="1"/>
  <c r="H50" i="47"/>
  <c r="F49" i="47"/>
  <c r="D49" i="47" s="1"/>
  <c r="G48" i="47"/>
  <c r="C48" i="47"/>
  <c r="D41" i="47"/>
  <c r="H41" i="47" s="1"/>
  <c r="F40" i="47"/>
  <c r="D40" i="47" s="1"/>
  <c r="C40" i="47"/>
  <c r="C33" i="47" s="1"/>
  <c r="D39" i="47"/>
  <c r="H39" i="47" s="1"/>
  <c r="D38" i="47"/>
  <c r="C38" i="47"/>
  <c r="I37" i="47"/>
  <c r="D37" i="47"/>
  <c r="H37" i="47" s="1"/>
  <c r="D36" i="47"/>
  <c r="H36" i="47" s="1"/>
  <c r="D35" i="47"/>
  <c r="H35" i="47" s="1"/>
  <c r="D34" i="47"/>
  <c r="I34" i="47" s="1"/>
  <c r="G33" i="47"/>
  <c r="G17" i="47"/>
  <c r="F17" i="47"/>
  <c r="E17" i="47"/>
  <c r="E16" i="47" s="1"/>
  <c r="G16" i="47"/>
  <c r="G15" i="47"/>
  <c r="F15" i="47"/>
  <c r="E15" i="47"/>
  <c r="C15" i="47"/>
  <c r="G14" i="47"/>
  <c r="E14" i="47"/>
  <c r="G13" i="47"/>
  <c r="F13" i="47"/>
  <c r="E13" i="47"/>
  <c r="C13" i="47"/>
  <c r="G12" i="47"/>
  <c r="F12" i="47"/>
  <c r="D12" i="47" s="1"/>
  <c r="C12" i="47"/>
  <c r="G11" i="47"/>
  <c r="F11" i="47"/>
  <c r="D11" i="47"/>
  <c r="H11" i="47" s="1"/>
  <c r="C11" i="47"/>
  <c r="G10" i="47"/>
  <c r="F10" i="47"/>
  <c r="E10" i="47"/>
  <c r="H310" i="46"/>
  <c r="G310" i="46"/>
  <c r="F310" i="46"/>
  <c r="E310" i="46"/>
  <c r="E30" i="46" s="1"/>
  <c r="D310" i="46"/>
  <c r="H303" i="46"/>
  <c r="G303" i="46"/>
  <c r="G23" i="46" s="1"/>
  <c r="F303" i="46"/>
  <c r="E303" i="46"/>
  <c r="D303" i="46"/>
  <c r="H298" i="46"/>
  <c r="H297" i="46" s="1"/>
  <c r="G298" i="46"/>
  <c r="G297" i="46" s="1"/>
  <c r="F298" i="46"/>
  <c r="F297" i="46" s="1"/>
  <c r="E298" i="46"/>
  <c r="D298" i="46"/>
  <c r="D297" i="46" s="1"/>
  <c r="E297" i="46"/>
  <c r="E296" i="46" s="1"/>
  <c r="E16" i="46" s="1"/>
  <c r="H277" i="46"/>
  <c r="G277" i="46"/>
  <c r="F277" i="46"/>
  <c r="E277" i="46"/>
  <c r="E263" i="46" s="1"/>
  <c r="D277" i="46"/>
  <c r="H270" i="46"/>
  <c r="G270" i="46"/>
  <c r="F270" i="46"/>
  <c r="F263" i="46" s="1"/>
  <c r="E270" i="46"/>
  <c r="D270" i="46"/>
  <c r="D263" i="46" s="1"/>
  <c r="H265" i="46"/>
  <c r="H264" i="46" s="1"/>
  <c r="G265" i="46"/>
  <c r="F265" i="46"/>
  <c r="E265" i="46"/>
  <c r="D265" i="46"/>
  <c r="G264" i="46"/>
  <c r="H252" i="46"/>
  <c r="G252" i="46"/>
  <c r="F252" i="46"/>
  <c r="E252" i="46"/>
  <c r="D252" i="46"/>
  <c r="C252" i="46"/>
  <c r="H243" i="46"/>
  <c r="G243" i="46"/>
  <c r="F243" i="46"/>
  <c r="E243" i="46"/>
  <c r="D243" i="46"/>
  <c r="H240" i="46"/>
  <c r="G240" i="46"/>
  <c r="G236" i="46" s="1"/>
  <c r="F240" i="46"/>
  <c r="E240" i="46"/>
  <c r="D240" i="46"/>
  <c r="H239" i="46"/>
  <c r="H237" i="46" s="1"/>
  <c r="G237" i="46"/>
  <c r="F237" i="46"/>
  <c r="F236" i="46" s="1"/>
  <c r="E237" i="46"/>
  <c r="D237" i="46"/>
  <c r="H231" i="46"/>
  <c r="H230" i="46" s="1"/>
  <c r="G231" i="46"/>
  <c r="G230" i="46" s="1"/>
  <c r="F231" i="46"/>
  <c r="F230" i="46" s="1"/>
  <c r="E231" i="46"/>
  <c r="D231" i="46"/>
  <c r="D230" i="46" s="1"/>
  <c r="E230" i="46"/>
  <c r="H225" i="46"/>
  <c r="F224" i="46"/>
  <c r="F222" i="46" s="1"/>
  <c r="H222" i="46"/>
  <c r="H221" i="46" s="1"/>
  <c r="G222" i="46"/>
  <c r="G221" i="46" s="1"/>
  <c r="E222" i="46"/>
  <c r="E221" i="46" s="1"/>
  <c r="E218" i="46" s="1"/>
  <c r="D222" i="46"/>
  <c r="D221" i="46" s="1"/>
  <c r="C221" i="46"/>
  <c r="C218" i="46" s="1"/>
  <c r="H209" i="46"/>
  <c r="G209" i="46"/>
  <c r="F209" i="46"/>
  <c r="E209" i="46"/>
  <c r="D209" i="46"/>
  <c r="E205" i="46"/>
  <c r="I203" i="46"/>
  <c r="H203" i="46"/>
  <c r="H202" i="46" s="1"/>
  <c r="G203" i="46"/>
  <c r="G202" i="46" s="1"/>
  <c r="F203" i="46"/>
  <c r="E203" i="46"/>
  <c r="E202" i="46" s="1"/>
  <c r="D203" i="46"/>
  <c r="C203" i="46"/>
  <c r="F202" i="46"/>
  <c r="D202" i="46"/>
  <c r="C202" i="46"/>
  <c r="E199" i="46"/>
  <c r="E22" i="46" s="1"/>
  <c r="E198" i="46"/>
  <c r="E197" i="46" s="1"/>
  <c r="E196" i="46" s="1"/>
  <c r="E195" i="46" s="1"/>
  <c r="H197" i="46"/>
  <c r="G197" i="46"/>
  <c r="G196" i="46" s="1"/>
  <c r="F197" i="46"/>
  <c r="F196" i="46" s="1"/>
  <c r="C197" i="46"/>
  <c r="C196" i="46" s="1"/>
  <c r="C195" i="46" s="1"/>
  <c r="H196" i="46"/>
  <c r="D196" i="46"/>
  <c r="D195" i="46" s="1"/>
  <c r="G177" i="46"/>
  <c r="G175" i="46" s="1"/>
  <c r="H175" i="46"/>
  <c r="F175" i="46"/>
  <c r="E175" i="46"/>
  <c r="D175" i="46"/>
  <c r="C175" i="46"/>
  <c r="G174" i="46"/>
  <c r="G31" i="46" s="1"/>
  <c r="F172" i="46"/>
  <c r="E172" i="46"/>
  <c r="H169" i="46"/>
  <c r="H168" i="46" s="1"/>
  <c r="G169" i="46"/>
  <c r="F169" i="46"/>
  <c r="F168" i="46" s="1"/>
  <c r="E169" i="46"/>
  <c r="D169" i="46"/>
  <c r="E168" i="46"/>
  <c r="D168" i="46"/>
  <c r="C168" i="46"/>
  <c r="H163" i="46"/>
  <c r="H162" i="46" s="1"/>
  <c r="G163" i="46"/>
  <c r="F163" i="46"/>
  <c r="F162" i="46" s="1"/>
  <c r="F161" i="46" s="1"/>
  <c r="E163" i="46"/>
  <c r="E162" i="46" s="1"/>
  <c r="E161" i="46" s="1"/>
  <c r="D163" i="46"/>
  <c r="D162" i="46" s="1"/>
  <c r="D161" i="46" s="1"/>
  <c r="G162" i="46"/>
  <c r="C161" i="46"/>
  <c r="H141" i="46"/>
  <c r="G141" i="46"/>
  <c r="F141" i="46"/>
  <c r="E141" i="46"/>
  <c r="D141" i="46"/>
  <c r="F140" i="46"/>
  <c r="F138" i="46" s="1"/>
  <c r="H138" i="46"/>
  <c r="G138" i="46"/>
  <c r="E138" i="46"/>
  <c r="D138" i="46"/>
  <c r="F137" i="46"/>
  <c r="F135" i="46" s="1"/>
  <c r="E137" i="46"/>
  <c r="H135" i="46"/>
  <c r="G135" i="46"/>
  <c r="G134" i="46" s="1"/>
  <c r="E135" i="46"/>
  <c r="E134" i="46" s="1"/>
  <c r="D135" i="46"/>
  <c r="C135" i="46"/>
  <c r="C134" i="46" s="1"/>
  <c r="C127" i="46" s="1"/>
  <c r="H129" i="46"/>
  <c r="H128" i="46" s="1"/>
  <c r="G129" i="46"/>
  <c r="G128" i="46" s="1"/>
  <c r="G127" i="46" s="1"/>
  <c r="F129" i="46"/>
  <c r="F128" i="46" s="1"/>
  <c r="E129" i="46"/>
  <c r="D129" i="46"/>
  <c r="D128" i="46" s="1"/>
  <c r="E128" i="46"/>
  <c r="H106" i="46"/>
  <c r="G106" i="46"/>
  <c r="F106" i="46"/>
  <c r="E106" i="46"/>
  <c r="D106" i="46"/>
  <c r="F105" i="46"/>
  <c r="F103" i="46" s="1"/>
  <c r="H104" i="46"/>
  <c r="H103" i="46" s="1"/>
  <c r="G103" i="46"/>
  <c r="E103" i="46"/>
  <c r="D103" i="46"/>
  <c r="E102" i="46"/>
  <c r="E28" i="46" s="1"/>
  <c r="E101" i="46"/>
  <c r="E100" i="46" s="1"/>
  <c r="E99" i="46" s="1"/>
  <c r="H100" i="46"/>
  <c r="G100" i="46"/>
  <c r="F100" i="46"/>
  <c r="D100" i="46"/>
  <c r="C100" i="46"/>
  <c r="G99" i="46"/>
  <c r="G92" i="46" s="1"/>
  <c r="C99" i="46"/>
  <c r="H94" i="46"/>
  <c r="G94" i="46"/>
  <c r="F94" i="46"/>
  <c r="E94" i="46"/>
  <c r="E93" i="46" s="1"/>
  <c r="D94" i="46"/>
  <c r="D93" i="46" s="1"/>
  <c r="G93" i="46"/>
  <c r="F93" i="46"/>
  <c r="C92" i="46"/>
  <c r="E87" i="46"/>
  <c r="E84" i="46" s="1"/>
  <c r="D84" i="46"/>
  <c r="D81" i="46" s="1"/>
  <c r="C84" i="46"/>
  <c r="C81" i="46" s="1"/>
  <c r="H81" i="46"/>
  <c r="G81" i="46"/>
  <c r="F81" i="46"/>
  <c r="F74" i="46"/>
  <c r="F34" i="46" s="1"/>
  <c r="F73" i="46"/>
  <c r="F33" i="46" s="1"/>
  <c r="H72" i="46"/>
  <c r="G72" i="46"/>
  <c r="E72" i="46"/>
  <c r="D72" i="46"/>
  <c r="F70" i="46"/>
  <c r="F69" i="46" s="1"/>
  <c r="H69" i="46"/>
  <c r="G69" i="46"/>
  <c r="E69" i="46"/>
  <c r="E29" i="46" s="1"/>
  <c r="D69" i="46"/>
  <c r="F67" i="46"/>
  <c r="F27" i="46" s="1"/>
  <c r="H66" i="46"/>
  <c r="H65" i="46" s="1"/>
  <c r="G66" i="46"/>
  <c r="E66" i="46"/>
  <c r="D66" i="46"/>
  <c r="D65" i="46" s="1"/>
  <c r="F63" i="46"/>
  <c r="F23" i="46" s="1"/>
  <c r="F62" i="46"/>
  <c r="F22" i="46" s="1"/>
  <c r="F61" i="46"/>
  <c r="H60" i="46"/>
  <c r="G60" i="46"/>
  <c r="E60" i="46"/>
  <c r="E20" i="46" s="1"/>
  <c r="D60" i="46"/>
  <c r="D59" i="46" s="1"/>
  <c r="H59" i="46"/>
  <c r="G59" i="46"/>
  <c r="H55" i="46"/>
  <c r="H15" i="46" s="1"/>
  <c r="G55" i="46"/>
  <c r="F55" i="46"/>
  <c r="F15" i="46" s="1"/>
  <c r="E55" i="46"/>
  <c r="D55" i="46"/>
  <c r="D15" i="46" s="1"/>
  <c r="C55" i="46"/>
  <c r="H50" i="46"/>
  <c r="H47" i="46" s="1"/>
  <c r="G50" i="46"/>
  <c r="G47" i="46" s="1"/>
  <c r="F50" i="46"/>
  <c r="F47" i="46" s="1"/>
  <c r="E50" i="46"/>
  <c r="D50" i="46"/>
  <c r="C50" i="46"/>
  <c r="C47" i="46" s="1"/>
  <c r="E47" i="46"/>
  <c r="H36" i="46"/>
  <c r="G36" i="46"/>
  <c r="F36" i="46"/>
  <c r="E36" i="46"/>
  <c r="D36" i="46"/>
  <c r="C36" i="46"/>
  <c r="H35" i="46"/>
  <c r="G35" i="46"/>
  <c r="F35" i="46"/>
  <c r="E35" i="46"/>
  <c r="D35" i="46"/>
  <c r="C35" i="46"/>
  <c r="H34" i="46"/>
  <c r="G34" i="46"/>
  <c r="G32" i="46" s="1"/>
  <c r="E34" i="46"/>
  <c r="D34" i="46"/>
  <c r="C34" i="46"/>
  <c r="H33" i="46"/>
  <c r="H32" i="46" s="1"/>
  <c r="G33" i="46"/>
  <c r="E33" i="46"/>
  <c r="E32" i="46" s="1"/>
  <c r="D33" i="46"/>
  <c r="D32" i="46" s="1"/>
  <c r="C33" i="46"/>
  <c r="C32" i="46"/>
  <c r="H31" i="46"/>
  <c r="E31" i="46"/>
  <c r="D31" i="46"/>
  <c r="C31" i="46"/>
  <c r="H30" i="46"/>
  <c r="G30" i="46"/>
  <c r="D30" i="46"/>
  <c r="C30" i="46"/>
  <c r="C29" i="46"/>
  <c r="H28" i="46"/>
  <c r="G28" i="46"/>
  <c r="F28" i="46"/>
  <c r="D28" i="46"/>
  <c r="C28" i="46"/>
  <c r="H27" i="46"/>
  <c r="G27" i="46"/>
  <c r="E27" i="46"/>
  <c r="D27" i="46"/>
  <c r="C27" i="46"/>
  <c r="G26" i="46"/>
  <c r="H24" i="46"/>
  <c r="G24" i="46"/>
  <c r="F24" i="46"/>
  <c r="E24" i="46"/>
  <c r="D24" i="46"/>
  <c r="C24" i="46"/>
  <c r="H23" i="46"/>
  <c r="E23" i="46"/>
  <c r="D23" i="46"/>
  <c r="C23" i="46"/>
  <c r="H22" i="46"/>
  <c r="G22" i="46"/>
  <c r="D22" i="46"/>
  <c r="C22" i="46"/>
  <c r="H21" i="46"/>
  <c r="G21" i="46"/>
  <c r="F21" i="46"/>
  <c r="E21" i="46"/>
  <c r="D21" i="46"/>
  <c r="C21" i="46"/>
  <c r="G20" i="46"/>
  <c r="G19" i="46" s="1"/>
  <c r="C20" i="46"/>
  <c r="C19" i="46" s="1"/>
  <c r="E17" i="46"/>
  <c r="C17" i="46"/>
  <c r="C16" i="46"/>
  <c r="G15" i="46"/>
  <c r="E15" i="46"/>
  <c r="C15" i="46"/>
  <c r="H14" i="46"/>
  <c r="G14" i="46"/>
  <c r="F14" i="46"/>
  <c r="E14" i="46"/>
  <c r="D14" i="46"/>
  <c r="C14" i="46"/>
  <c r="H13" i="46"/>
  <c r="G13" i="46"/>
  <c r="F13" i="46"/>
  <c r="E13" i="46"/>
  <c r="D13" i="46"/>
  <c r="C13" i="46"/>
  <c r="H12" i="46"/>
  <c r="G12" i="46"/>
  <c r="F12" i="46"/>
  <c r="E12" i="46"/>
  <c r="D12" i="46"/>
  <c r="C12" i="46"/>
  <c r="H11" i="46"/>
  <c r="G11" i="46"/>
  <c r="E11" i="46"/>
  <c r="D11" i="46"/>
  <c r="C11" i="46"/>
  <c r="C10" i="46"/>
  <c r="H9" i="46"/>
  <c r="G9" i="46"/>
  <c r="F9" i="46"/>
  <c r="E9" i="46"/>
  <c r="D9" i="46"/>
  <c r="C9" i="46"/>
  <c r="H8" i="46"/>
  <c r="G8" i="46"/>
  <c r="F8" i="46"/>
  <c r="E8" i="46"/>
  <c r="D8" i="46"/>
  <c r="C8" i="46"/>
  <c r="D24" i="5"/>
  <c r="B24" i="5" s="1"/>
  <c r="D23" i="5"/>
  <c r="C23" i="5"/>
  <c r="B23" i="5" s="1"/>
  <c r="D22" i="5"/>
  <c r="C22" i="5"/>
  <c r="B22" i="5" s="1"/>
  <c r="D21" i="5"/>
  <c r="C21" i="5"/>
  <c r="B21" i="5" s="1"/>
  <c r="D20" i="5"/>
  <c r="C20" i="5"/>
  <c r="B20" i="5" s="1"/>
  <c r="D19" i="5"/>
  <c r="C19" i="5"/>
  <c r="B19" i="5" s="1"/>
  <c r="D18" i="5"/>
  <c r="C18" i="5"/>
  <c r="B18" i="5" s="1"/>
  <c r="D17" i="5"/>
  <c r="C17" i="5"/>
  <c r="D16" i="5"/>
  <c r="C16" i="5"/>
  <c r="B16" i="5" s="1"/>
  <c r="D15" i="5"/>
  <c r="C15" i="5"/>
  <c r="B15" i="5" s="1"/>
  <c r="F14" i="5"/>
  <c r="E14" i="5"/>
  <c r="C13" i="5"/>
  <c r="B13" i="5" s="1"/>
  <c r="E11" i="5"/>
  <c r="E10" i="5"/>
  <c r="D10" i="5"/>
  <c r="C10" i="5"/>
  <c r="D33" i="45"/>
  <c r="C33" i="45"/>
  <c r="F32" i="45"/>
  <c r="C32" i="45" s="1"/>
  <c r="C31" i="45"/>
  <c r="C30" i="45"/>
  <c r="C29" i="45"/>
  <c r="D28" i="45"/>
  <c r="C28" i="45" s="1"/>
  <c r="C27" i="45"/>
  <c r="E26" i="45"/>
  <c r="C26" i="45" s="1"/>
  <c r="F25" i="45"/>
  <c r="E24" i="45"/>
  <c r="D24" i="45"/>
  <c r="F23" i="45"/>
  <c r="E23" i="45"/>
  <c r="D23" i="45"/>
  <c r="C21" i="45"/>
  <c r="E20" i="45"/>
  <c r="C20" i="45" s="1"/>
  <c r="E19" i="45"/>
  <c r="E14" i="45" s="1"/>
  <c r="C18" i="45"/>
  <c r="C17" i="45"/>
  <c r="C16" i="45"/>
  <c r="F15" i="45"/>
  <c r="F14" i="45" s="1"/>
  <c r="E15" i="45"/>
  <c r="D15" i="45"/>
  <c r="D14" i="45" s="1"/>
  <c r="C13" i="45"/>
  <c r="F12" i="45"/>
  <c r="E12" i="45"/>
  <c r="C12" i="22"/>
  <c r="D12" i="22"/>
  <c r="D11" i="22" s="1"/>
  <c r="E12" i="22"/>
  <c r="C13" i="22"/>
  <c r="D13" i="22"/>
  <c r="E13" i="22"/>
  <c r="C8" i="22"/>
  <c r="D8" i="22"/>
  <c r="E8" i="22"/>
  <c r="C9" i="22"/>
  <c r="D9" i="22"/>
  <c r="E9" i="22"/>
  <c r="E10" i="22"/>
  <c r="D10" i="22"/>
  <c r="C10" i="22"/>
  <c r="C14" i="22" s="1"/>
  <c r="E7" i="22"/>
  <c r="D7" i="22"/>
  <c r="J2023" i="60"/>
  <c r="J2020" i="60"/>
  <c r="J830" i="60"/>
  <c r="J8" i="60" s="1"/>
  <c r="K692" i="60"/>
  <c r="E9" i="59"/>
  <c r="E8" i="59"/>
  <c r="H7799" i="58"/>
  <c r="H7796" i="58"/>
  <c r="H7795" i="58"/>
  <c r="H7794" i="58" s="1"/>
  <c r="H7787" i="58"/>
  <c r="H7786" i="58"/>
  <c r="H7" i="58"/>
  <c r="G218" i="46" l="1"/>
  <c r="G10" i="46"/>
  <c r="D296" i="46"/>
  <c r="D16" i="46" s="1"/>
  <c r="D17" i="46"/>
  <c r="F17" i="46"/>
  <c r="F296" i="46"/>
  <c r="F16" i="46" s="1"/>
  <c r="E127" i="46"/>
  <c r="H9" i="43"/>
  <c r="B10" i="5"/>
  <c r="E11" i="22"/>
  <c r="F11" i="45"/>
  <c r="F10" i="45" s="1"/>
  <c r="D22" i="45"/>
  <c r="E22" i="45"/>
  <c r="D20" i="46"/>
  <c r="D19" i="46" s="1"/>
  <c r="E19" i="46"/>
  <c r="F66" i="46"/>
  <c r="F26" i="46" s="1"/>
  <c r="E92" i="46"/>
  <c r="D134" i="46"/>
  <c r="D127" i="46" s="1"/>
  <c r="G172" i="46"/>
  <c r="G168" i="46" s="1"/>
  <c r="F195" i="46"/>
  <c r="G229" i="46"/>
  <c r="E236" i="46"/>
  <c r="D236" i="46"/>
  <c r="C10" i="47"/>
  <c r="D13" i="47"/>
  <c r="F14" i="47"/>
  <c r="I86" i="47"/>
  <c r="D126" i="47"/>
  <c r="I126" i="47" s="1"/>
  <c r="K9" i="43"/>
  <c r="I10" i="43"/>
  <c r="I9" i="43" s="1"/>
  <c r="F159" i="43"/>
  <c r="C211" i="43"/>
  <c r="G211" i="43"/>
  <c r="K211" i="43"/>
  <c r="E97" i="20"/>
  <c r="E8" i="20" s="1"/>
  <c r="D154" i="20"/>
  <c r="D210" i="20"/>
  <c r="Q27" i="48"/>
  <c r="Q77" i="48"/>
  <c r="Q123" i="48"/>
  <c r="Q155" i="48"/>
  <c r="Q192" i="48"/>
  <c r="Q230" i="48"/>
  <c r="G161" i="46"/>
  <c r="G195" i="46"/>
  <c r="D229" i="46"/>
  <c r="F229" i="46"/>
  <c r="F9" i="43"/>
  <c r="N135" i="48"/>
  <c r="G184" i="48"/>
  <c r="Q193" i="48"/>
  <c r="Q209" i="48"/>
  <c r="C7" i="46"/>
  <c r="G7" i="46"/>
  <c r="C26" i="46"/>
  <c r="C25" i="46" s="1"/>
  <c r="F30" i="46"/>
  <c r="D58" i="46"/>
  <c r="F32" i="46"/>
  <c r="H161" i="46"/>
  <c r="H195" i="46"/>
  <c r="H263" i="46"/>
  <c r="C16" i="47"/>
  <c r="H34" i="47"/>
  <c r="I36" i="47"/>
  <c r="H38" i="47"/>
  <c r="F48" i="47"/>
  <c r="I71" i="47"/>
  <c r="H82" i="47"/>
  <c r="I95" i="47"/>
  <c r="H98" i="47"/>
  <c r="H127" i="47"/>
  <c r="C9" i="43"/>
  <c r="C8" i="20"/>
  <c r="Q9" i="20"/>
  <c r="Q8" i="20" s="1"/>
  <c r="Q63" i="48"/>
  <c r="Q82" i="48"/>
  <c r="Q93" i="48"/>
  <c r="Q97" i="48"/>
  <c r="G102" i="48"/>
  <c r="G99" i="48" s="1"/>
  <c r="Q107" i="48"/>
  <c r="Q111" i="48"/>
  <c r="Q113" i="48"/>
  <c r="Q140" i="48"/>
  <c r="Q240" i="48"/>
  <c r="Q245" i="48"/>
  <c r="D47" i="46"/>
  <c r="E65" i="46"/>
  <c r="G29" i="46"/>
  <c r="G25" i="46" s="1"/>
  <c r="G18" i="46" s="1"/>
  <c r="D92" i="46"/>
  <c r="H20" i="46"/>
  <c r="H19" i="46" s="1"/>
  <c r="D99" i="46"/>
  <c r="H134" i="46"/>
  <c r="H127" i="46" s="1"/>
  <c r="G263" i="46"/>
  <c r="G9" i="47"/>
  <c r="B211" i="43"/>
  <c r="B9" i="43" s="1"/>
  <c r="Q62" i="48"/>
  <c r="O156" i="48"/>
  <c r="F24" i="45"/>
  <c r="F22" i="45" s="1"/>
  <c r="B17" i="5"/>
  <c r="B7" i="22"/>
  <c r="D15" i="47"/>
  <c r="H15" i="47" s="1"/>
  <c r="D9" i="68"/>
  <c r="E11" i="45"/>
  <c r="E10" i="45" s="1"/>
  <c r="D14" i="5"/>
  <c r="D11" i="5" s="1"/>
  <c r="B11" i="5" s="1"/>
  <c r="D10" i="47"/>
  <c r="I10" i="47" s="1"/>
  <c r="D17" i="47"/>
  <c r="H17" i="47" s="1"/>
  <c r="H11" i="68"/>
  <c r="B10" i="22"/>
  <c r="G11" i="68"/>
  <c r="D14" i="47"/>
  <c r="Q131" i="48"/>
  <c r="Q143" i="48"/>
  <c r="K156" i="48"/>
  <c r="C185" i="48"/>
  <c r="N255" i="48"/>
  <c r="Q146" i="48"/>
  <c r="Q196" i="48"/>
  <c r="Q231" i="48"/>
  <c r="Q247" i="48"/>
  <c r="G255" i="48"/>
  <c r="Q199" i="48"/>
  <c r="Q227" i="48"/>
  <c r="I11" i="48"/>
  <c r="I10" i="48" s="1"/>
  <c r="Q44" i="48"/>
  <c r="Q126" i="48"/>
  <c r="N210" i="48"/>
  <c r="F212" i="48"/>
  <c r="Q236" i="48"/>
  <c r="Q253" i="48"/>
  <c r="Q47" i="48"/>
  <c r="Q53" i="48"/>
  <c r="Q94" i="48"/>
  <c r="Q145" i="48"/>
  <c r="E156" i="48"/>
  <c r="Q165" i="48"/>
  <c r="E212" i="48"/>
  <c r="P212" i="48"/>
  <c r="Q246" i="48"/>
  <c r="G12" i="48"/>
  <c r="R99" i="48"/>
  <c r="J263" i="48"/>
  <c r="J262" i="48" s="1"/>
  <c r="Q61" i="48"/>
  <c r="Q232" i="48"/>
  <c r="Q238" i="48"/>
  <c r="Q23" i="48"/>
  <c r="Q42" i="48"/>
  <c r="Q52" i="48"/>
  <c r="Q55" i="48"/>
  <c r="Q128" i="48"/>
  <c r="Q149" i="48"/>
  <c r="Q242" i="48"/>
  <c r="C138" i="48"/>
  <c r="Q164" i="48"/>
  <c r="Q25" i="48"/>
  <c r="Q28" i="48"/>
  <c r="Q31" i="48"/>
  <c r="Q64" i="48"/>
  <c r="Q73" i="48"/>
  <c r="Q76" i="48"/>
  <c r="Q89" i="48"/>
  <c r="Q92" i="48"/>
  <c r="L99" i="48"/>
  <c r="Q112" i="48"/>
  <c r="Q117" i="48"/>
  <c r="Q127" i="48"/>
  <c r="Q153" i="48"/>
  <c r="Q163" i="48"/>
  <c r="Q171" i="48"/>
  <c r="Q179" i="48"/>
  <c r="N184" i="48"/>
  <c r="N188" i="48"/>
  <c r="Q216" i="48"/>
  <c r="Q219" i="48"/>
  <c r="I212" i="48"/>
  <c r="Q228" i="48"/>
  <c r="N244" i="48"/>
  <c r="Q252" i="48"/>
  <c r="C256" i="48"/>
  <c r="Q259" i="48"/>
  <c r="C265" i="48"/>
  <c r="C263" i="48" s="1"/>
  <c r="C262" i="48" s="1"/>
  <c r="Q22" i="48"/>
  <c r="Q24" i="48"/>
  <c r="Q79" i="48"/>
  <c r="Q95" i="48"/>
  <c r="Q98" i="48"/>
  <c r="Q109" i="48"/>
  <c r="N138" i="48"/>
  <c r="Q148" i="48"/>
  <c r="Q152" i="48"/>
  <c r="C184" i="48"/>
  <c r="R212" i="48"/>
  <c r="Q225" i="48"/>
  <c r="Q254" i="48"/>
  <c r="N263" i="48"/>
  <c r="N262" i="48" s="1"/>
  <c r="Q17" i="48"/>
  <c r="Q181" i="48"/>
  <c r="G244" i="48"/>
  <c r="Q30" i="48"/>
  <c r="Q32" i="48"/>
  <c r="Q48" i="48"/>
  <c r="Q58" i="48"/>
  <c r="Q57" i="48" s="1"/>
  <c r="V57" i="48" s="1"/>
  <c r="Q65" i="48"/>
  <c r="Q75" i="48"/>
  <c r="Q91" i="48"/>
  <c r="Q105" i="48"/>
  <c r="Q114" i="48"/>
  <c r="Q129" i="48"/>
  <c r="Q132" i="48"/>
  <c r="E99" i="48"/>
  <c r="E10" i="48" s="1"/>
  <c r="J137" i="48"/>
  <c r="Q147" i="48"/>
  <c r="G157" i="48"/>
  <c r="G156" i="48" s="1"/>
  <c r="Q162" i="48"/>
  <c r="Q167" i="48"/>
  <c r="Q170" i="48"/>
  <c r="Q175" i="48"/>
  <c r="Q194" i="48"/>
  <c r="N201" i="48"/>
  <c r="Q229" i="48"/>
  <c r="Q237" i="48"/>
  <c r="C248" i="48"/>
  <c r="Q248" i="48" s="1"/>
  <c r="Q251" i="48"/>
  <c r="Q258" i="48"/>
  <c r="Q261" i="48"/>
  <c r="Q108" i="48"/>
  <c r="Q110" i="48"/>
  <c r="Q119" i="48"/>
  <c r="N157" i="48"/>
  <c r="N156" i="48" s="1"/>
  <c r="Q182" i="48"/>
  <c r="J184" i="48"/>
  <c r="G188" i="48"/>
  <c r="Q191" i="48"/>
  <c r="N213" i="48"/>
  <c r="N212" i="48" s="1"/>
  <c r="Q217" i="48"/>
  <c r="N222" i="48"/>
  <c r="Q239" i="48"/>
  <c r="Q241" i="48"/>
  <c r="Q15" i="48"/>
  <c r="Q26" i="48"/>
  <c r="N57" i="48"/>
  <c r="Q71" i="48"/>
  <c r="Q87" i="48"/>
  <c r="Q116" i="48"/>
  <c r="Q122" i="48"/>
  <c r="J135" i="48"/>
  <c r="Q141" i="48"/>
  <c r="Q144" i="48"/>
  <c r="L156" i="48"/>
  <c r="L10" i="48" s="1"/>
  <c r="Q180" i="48"/>
  <c r="Q208" i="48"/>
  <c r="Q249" i="48"/>
  <c r="C20" i="48"/>
  <c r="Q20" i="48" s="1"/>
  <c r="Q34" i="48"/>
  <c r="Q40" i="48"/>
  <c r="G59" i="48"/>
  <c r="G11" i="48" s="1"/>
  <c r="Q83" i="48"/>
  <c r="N102" i="48"/>
  <c r="N99" i="48" s="1"/>
  <c r="Q124" i="48"/>
  <c r="C136" i="48"/>
  <c r="Q136" i="48" s="1"/>
  <c r="Q135" i="48" s="1"/>
  <c r="T156" i="48"/>
  <c r="Q190" i="48"/>
  <c r="Q204" i="48"/>
  <c r="Q233" i="48"/>
  <c r="G262" i="48"/>
  <c r="V58" i="48"/>
  <c r="Q21" i="48"/>
  <c r="Q49" i="48"/>
  <c r="Q68" i="48"/>
  <c r="Q84" i="48"/>
  <c r="Q96" i="48"/>
  <c r="Q121" i="48"/>
  <c r="Q195" i="48"/>
  <c r="Q198" i="48"/>
  <c r="Q260" i="48"/>
  <c r="C188" i="48"/>
  <c r="J12" i="48"/>
  <c r="Q19" i="48"/>
  <c r="Q130" i="48"/>
  <c r="Q160" i="48"/>
  <c r="Q168" i="48"/>
  <c r="Q203" i="48"/>
  <c r="Q206" i="48"/>
  <c r="Q218" i="48"/>
  <c r="Q224" i="48"/>
  <c r="Q250" i="48"/>
  <c r="Q257" i="48"/>
  <c r="Q13" i="48"/>
  <c r="Q16" i="48"/>
  <c r="Q29" i="48"/>
  <c r="Q51" i="48"/>
  <c r="Q56" i="48"/>
  <c r="Q70" i="48"/>
  <c r="Q72" i="48"/>
  <c r="Q86" i="48"/>
  <c r="Q88" i="48"/>
  <c r="Q106" i="48"/>
  <c r="Q125" i="48"/>
  <c r="J213" i="48"/>
  <c r="Q215" i="48"/>
  <c r="Q18" i="48"/>
  <c r="Q46" i="48"/>
  <c r="Q81" i="48"/>
  <c r="Q118" i="48"/>
  <c r="Q134" i="48"/>
  <c r="Q197" i="48"/>
  <c r="Q200" i="48"/>
  <c r="Q205" i="48"/>
  <c r="Q234" i="48"/>
  <c r="Q214" i="48"/>
  <c r="C213" i="48"/>
  <c r="Q178" i="48"/>
  <c r="C201" i="48"/>
  <c r="C255" i="48"/>
  <c r="V60" i="48"/>
  <c r="Q60" i="48"/>
  <c r="Q223" i="48"/>
  <c r="C222" i="48"/>
  <c r="Q50" i="48"/>
  <c r="Q69" i="48"/>
  <c r="Q85" i="48"/>
  <c r="J244" i="48"/>
  <c r="Q43" i="48"/>
  <c r="Q45" i="48"/>
  <c r="J59" i="48"/>
  <c r="Q78" i="48"/>
  <c r="Q80" i="48"/>
  <c r="Q115" i="48"/>
  <c r="Q133" i="48"/>
  <c r="Q142" i="48"/>
  <c r="Q150" i="48"/>
  <c r="Q207" i="48"/>
  <c r="N59" i="48"/>
  <c r="G210" i="48"/>
  <c r="G213" i="48"/>
  <c r="P262" i="48"/>
  <c r="P10" i="48" s="1"/>
  <c r="N12" i="48"/>
  <c r="N11" i="48" s="1"/>
  <c r="C14" i="48"/>
  <c r="C67" i="48"/>
  <c r="Q67" i="48" s="1"/>
  <c r="J189" i="48"/>
  <c r="J188" i="48" s="1"/>
  <c r="J221" i="48"/>
  <c r="J220" i="48" s="1"/>
  <c r="C104" i="48"/>
  <c r="G138" i="48"/>
  <c r="J139" i="48"/>
  <c r="C159" i="48"/>
  <c r="G201" i="48"/>
  <c r="J202" i="48"/>
  <c r="J226" i="48"/>
  <c r="Q226" i="48" s="1"/>
  <c r="J256" i="48"/>
  <c r="G222" i="48"/>
  <c r="J103" i="48"/>
  <c r="J102" i="48" s="1"/>
  <c r="J99" i="48" s="1"/>
  <c r="J158" i="48"/>
  <c r="J157" i="48" s="1"/>
  <c r="V12" i="20"/>
  <c r="D8" i="20"/>
  <c r="V8" i="20"/>
  <c r="V18" i="20"/>
  <c r="G9" i="43"/>
  <c r="E9" i="43"/>
  <c r="D9" i="43"/>
  <c r="F9" i="68"/>
  <c r="H13" i="47"/>
  <c r="I13" i="47"/>
  <c r="D33" i="47"/>
  <c r="I33" i="47" s="1"/>
  <c r="H40" i="47"/>
  <c r="I40" i="47"/>
  <c r="H112" i="47"/>
  <c r="H111" i="47" s="1"/>
  <c r="I112" i="47"/>
  <c r="D111" i="47"/>
  <c r="I111" i="47" s="1"/>
  <c r="H126" i="47"/>
  <c r="H12" i="47"/>
  <c r="I12" i="47"/>
  <c r="I49" i="47"/>
  <c r="D48" i="47"/>
  <c r="I48" i="47" s="1"/>
  <c r="H49" i="47"/>
  <c r="H79" i="47"/>
  <c r="H78" i="47" s="1"/>
  <c r="D78" i="47"/>
  <c r="I78" i="47" s="1"/>
  <c r="I79" i="47"/>
  <c r="H53" i="47"/>
  <c r="I53" i="47"/>
  <c r="H33" i="47"/>
  <c r="E9" i="47"/>
  <c r="C14" i="47"/>
  <c r="I14" i="47" s="1"/>
  <c r="F16" i="47"/>
  <c r="H52" i="47"/>
  <c r="H97" i="47"/>
  <c r="H94" i="47" s="1"/>
  <c r="F111" i="47"/>
  <c r="D63" i="47"/>
  <c r="I64" i="47"/>
  <c r="H71" i="47"/>
  <c r="H63" i="47" s="1"/>
  <c r="I81" i="47"/>
  <c r="I119" i="47"/>
  <c r="I134" i="47"/>
  <c r="I38" i="47"/>
  <c r="I51" i="47"/>
  <c r="C63" i="47"/>
  <c r="D94" i="47"/>
  <c r="I94" i="47" s="1"/>
  <c r="D142" i="47"/>
  <c r="I56" i="47"/>
  <c r="I67" i="47"/>
  <c r="I102" i="47"/>
  <c r="I144" i="47"/>
  <c r="F33" i="47"/>
  <c r="I129" i="47"/>
  <c r="D218" i="46"/>
  <c r="D10" i="46"/>
  <c r="D7" i="46" s="1"/>
  <c r="F127" i="46"/>
  <c r="C18" i="46"/>
  <c r="E229" i="46"/>
  <c r="E81" i="46"/>
  <c r="E10" i="46"/>
  <c r="E7" i="46" s="1"/>
  <c r="F99" i="46"/>
  <c r="F92" i="46" s="1"/>
  <c r="F29" i="46"/>
  <c r="F25" i="46" s="1"/>
  <c r="F221" i="46"/>
  <c r="F11" i="46"/>
  <c r="H296" i="46"/>
  <c r="H16" i="46" s="1"/>
  <c r="H17" i="46"/>
  <c r="H99" i="46"/>
  <c r="H29" i="46"/>
  <c r="H218" i="46"/>
  <c r="H10" i="46"/>
  <c r="G296" i="46"/>
  <c r="G16" i="46" s="1"/>
  <c r="G17" i="46"/>
  <c r="H236" i="46"/>
  <c r="H26" i="46"/>
  <c r="H58" i="46"/>
  <c r="G58" i="46"/>
  <c r="H229" i="46"/>
  <c r="H7" i="46"/>
  <c r="F134" i="46"/>
  <c r="E26" i="46"/>
  <c r="E25" i="46" s="1"/>
  <c r="E18" i="46" s="1"/>
  <c r="E59" i="46"/>
  <c r="E58" i="46" s="1"/>
  <c r="H93" i="46"/>
  <c r="D26" i="46"/>
  <c r="D25" i="46" s="1"/>
  <c r="D18" i="46" s="1"/>
  <c r="F31" i="46"/>
  <c r="G65" i="46"/>
  <c r="F72" i="46"/>
  <c r="F60" i="46"/>
  <c r="F65" i="46"/>
  <c r="D29" i="46"/>
  <c r="D25" i="5"/>
  <c r="B12" i="5"/>
  <c r="C14" i="5"/>
  <c r="C14" i="45"/>
  <c r="D11" i="45"/>
  <c r="D10" i="45" s="1"/>
  <c r="C12" i="45"/>
  <c r="C15" i="45"/>
  <c r="C23" i="45"/>
  <c r="C25" i="45"/>
  <c r="C24" i="45" s="1"/>
  <c r="C19" i="45"/>
  <c r="E14" i="22"/>
  <c r="B11" i="22"/>
  <c r="D14" i="22"/>
  <c r="B14" i="22" l="1"/>
  <c r="B14" i="5"/>
  <c r="H10" i="47"/>
  <c r="D12" i="68"/>
  <c r="E9" i="68"/>
  <c r="C22" i="45"/>
  <c r="C135" i="48"/>
  <c r="C244" i="48"/>
  <c r="J156" i="48"/>
  <c r="C12" i="48"/>
  <c r="J222" i="48"/>
  <c r="J212" i="48" s="1"/>
  <c r="J10" i="48" s="1"/>
  <c r="J11" i="48"/>
  <c r="N10" i="48"/>
  <c r="Q244" i="48"/>
  <c r="Q222" i="48"/>
  <c r="C212" i="48"/>
  <c r="Q139" i="48"/>
  <c r="Q138" i="48" s="1"/>
  <c r="J138" i="48"/>
  <c r="Q12" i="48"/>
  <c r="Q202" i="48"/>
  <c r="Q201" i="48" s="1"/>
  <c r="J201" i="48"/>
  <c r="Q104" i="48"/>
  <c r="C102" i="48"/>
  <c r="C99" i="48" s="1"/>
  <c r="Q256" i="48"/>
  <c r="Q255" i="48" s="1"/>
  <c r="J255" i="48"/>
  <c r="Q158" i="48"/>
  <c r="G212" i="48"/>
  <c r="G10" i="48" s="1"/>
  <c r="Q103" i="48"/>
  <c r="Q59" i="48"/>
  <c r="Q189" i="48"/>
  <c r="Q188" i="48" s="1"/>
  <c r="C59" i="48"/>
  <c r="V59" i="48" s="1"/>
  <c r="Q213" i="48"/>
  <c r="Q159" i="48"/>
  <c r="C157" i="48"/>
  <c r="C156" i="48" s="1"/>
  <c r="V10" i="20"/>
  <c r="V19" i="20"/>
  <c r="H9" i="68"/>
  <c r="G9" i="68"/>
  <c r="F9" i="47"/>
  <c r="D16" i="47"/>
  <c r="C9" i="47"/>
  <c r="H48" i="47"/>
  <c r="H14" i="47"/>
  <c r="I63" i="47"/>
  <c r="I142" i="47"/>
  <c r="D141" i="47"/>
  <c r="I141" i="47" s="1"/>
  <c r="H142" i="47"/>
  <c r="H141" i="47" s="1"/>
  <c r="F59" i="46"/>
  <c r="F58" i="46" s="1"/>
  <c r="F20" i="46"/>
  <c r="F19" i="46" s="1"/>
  <c r="F18" i="46" s="1"/>
  <c r="F218" i="46"/>
  <c r="F10" i="46"/>
  <c r="F7" i="46" s="1"/>
  <c r="H92" i="46"/>
  <c r="H25" i="46"/>
  <c r="H18" i="46" s="1"/>
  <c r="C11" i="45"/>
  <c r="C10" i="45" s="1"/>
  <c r="Q212" i="48" l="1"/>
  <c r="C11" i="48"/>
  <c r="C10" i="48" s="1"/>
  <c r="Q157" i="48"/>
  <c r="Q156" i="48" s="1"/>
  <c r="Q11" i="48"/>
  <c r="Q10" i="48" s="1"/>
  <c r="Q102" i="48"/>
  <c r="Q99" i="48" s="1"/>
  <c r="V99" i="48" s="1"/>
  <c r="H16" i="47"/>
  <c r="H9" i="47" s="1"/>
  <c r="I16" i="47"/>
  <c r="D9" i="47"/>
  <c r="I9" i="47" s="1"/>
  <c r="G14" i="63" l="1"/>
  <c r="I11" i="63"/>
  <c r="G17" i="64" l="1"/>
  <c r="D16" i="64"/>
  <c r="D15" i="64"/>
  <c r="D14" i="64"/>
  <c r="D13" i="64"/>
  <c r="D12" i="64"/>
  <c r="D11" i="64"/>
  <c r="D9" i="64"/>
  <c r="D10" i="64"/>
  <c r="C10" i="64" s="1"/>
  <c r="Q11" i="62"/>
  <c r="J19" i="62"/>
  <c r="G19" i="62"/>
  <c r="J18" i="62"/>
  <c r="G18" i="62"/>
  <c r="J17" i="62"/>
  <c r="G17" i="62"/>
  <c r="J16" i="62"/>
  <c r="G16" i="62"/>
  <c r="G15" i="62"/>
  <c r="J15" i="62"/>
  <c r="J14" i="62"/>
  <c r="G14" i="62"/>
  <c r="J13" i="62"/>
  <c r="G13" i="62"/>
  <c r="J12" i="62"/>
  <c r="G12" i="62"/>
  <c r="E19" i="62"/>
  <c r="E18" i="62"/>
  <c r="E17" i="62"/>
  <c r="E16" i="62"/>
  <c r="E15" i="62"/>
  <c r="E14" i="62"/>
  <c r="E13" i="62"/>
  <c r="E12" i="62"/>
  <c r="N11" i="62"/>
  <c r="L11" i="63"/>
  <c r="G15" i="63"/>
  <c r="C12" i="63"/>
  <c r="I61" i="55" l="1"/>
  <c r="H61" i="55"/>
  <c r="G61" i="55"/>
  <c r="I122" i="55"/>
  <c r="H122" i="55"/>
  <c r="G122" i="55"/>
  <c r="E72" i="40" s="1"/>
  <c r="I128" i="55"/>
  <c r="G128" i="55"/>
  <c r="I127" i="55"/>
  <c r="H127" i="55"/>
  <c r="G127" i="55"/>
  <c r="H126" i="55"/>
  <c r="F126" i="55"/>
  <c r="G126" i="55"/>
  <c r="D17" i="8" s="1"/>
  <c r="G113" i="55"/>
  <c r="F10" i="68" s="1"/>
  <c r="I105" i="55"/>
  <c r="H105" i="55"/>
  <c r="G105" i="55"/>
  <c r="I104" i="55"/>
  <c r="H104" i="55"/>
  <c r="G102" i="55"/>
  <c r="G101" i="55"/>
  <c r="F101" i="55"/>
  <c r="F96" i="55"/>
  <c r="F95" i="55"/>
  <c r="F94" i="55"/>
  <c r="F93" i="55"/>
  <c r="G80" i="55"/>
  <c r="H79" i="55"/>
  <c r="G79" i="55"/>
  <c r="I78" i="55"/>
  <c r="H78" i="55"/>
  <c r="F77" i="55"/>
  <c r="H76" i="55"/>
  <c r="G76" i="55"/>
  <c r="F76" i="55"/>
  <c r="I74" i="55"/>
  <c r="H74" i="55"/>
  <c r="G74" i="55"/>
  <c r="F73" i="55"/>
  <c r="I71" i="55"/>
  <c r="I60" i="55"/>
  <c r="H60" i="55"/>
  <c r="G60" i="55"/>
  <c r="I57" i="55"/>
  <c r="I54" i="55" s="1"/>
  <c r="H57" i="55"/>
  <c r="G57" i="55"/>
  <c r="I56" i="55"/>
  <c r="H56" i="55"/>
  <c r="G56" i="55"/>
  <c r="F56" i="55"/>
  <c r="I55" i="55"/>
  <c r="H55" i="55"/>
  <c r="G55" i="55"/>
  <c r="F55" i="55"/>
  <c r="F54" i="55" s="1"/>
  <c r="H53" i="55"/>
  <c r="G53" i="55"/>
  <c r="F53" i="55"/>
  <c r="F52" i="55"/>
  <c r="H50" i="55"/>
  <c r="G50" i="55"/>
  <c r="F50" i="55"/>
  <c r="I49" i="55"/>
  <c r="H49" i="55"/>
  <c r="I47" i="55"/>
  <c r="H47" i="55"/>
  <c r="I45" i="55"/>
  <c r="H45" i="55"/>
  <c r="G45" i="55"/>
  <c r="H42" i="55"/>
  <c r="G42" i="55"/>
  <c r="F42" i="55"/>
  <c r="H41" i="55"/>
  <c r="F41" i="55"/>
  <c r="G41" i="55"/>
  <c r="H40" i="55"/>
  <c r="G40" i="55"/>
  <c r="G34" i="55"/>
  <c r="G29" i="55"/>
  <c r="F29" i="55"/>
  <c r="G27" i="55"/>
  <c r="F27" i="55"/>
  <c r="I24" i="55"/>
  <c r="H24" i="55"/>
  <c r="G24" i="55"/>
  <c r="G22" i="55"/>
  <c r="I21" i="55"/>
  <c r="H21" i="55"/>
  <c r="G21" i="55"/>
  <c r="I20" i="55"/>
  <c r="H20" i="55"/>
  <c r="G20" i="55"/>
  <c r="I16" i="55"/>
  <c r="H16" i="55"/>
  <c r="G16" i="55"/>
  <c r="G13" i="55"/>
  <c r="F13" i="55"/>
  <c r="E13" i="55" s="1"/>
  <c r="H11" i="55"/>
  <c r="G11" i="55"/>
  <c r="F11" i="55"/>
  <c r="E130" i="66"/>
  <c r="L71" i="66"/>
  <c r="J71" i="66" s="1"/>
  <c r="H77" i="55" s="1"/>
  <c r="L70" i="66"/>
  <c r="J70" i="66" s="1"/>
  <c r="I77" i="55" s="1"/>
  <c r="G7" i="66"/>
  <c r="F7" i="66"/>
  <c r="E7" i="66"/>
  <c r="C113" i="55"/>
  <c r="D119" i="55"/>
  <c r="D113" i="55" s="1"/>
  <c r="D49" i="55"/>
  <c r="C44" i="40" s="1"/>
  <c r="D45" i="55"/>
  <c r="D43" i="55"/>
  <c r="D42" i="55"/>
  <c r="D41" i="55"/>
  <c r="D40" i="55"/>
  <c r="D26" i="55"/>
  <c r="C26" i="55"/>
  <c r="E11" i="55"/>
  <c r="E12" i="55"/>
  <c r="E14" i="55"/>
  <c r="E15" i="55"/>
  <c r="G47" i="11"/>
  <c r="H47" i="11"/>
  <c r="F53" i="11"/>
  <c r="F51" i="11" s="1"/>
  <c r="G53" i="11"/>
  <c r="G51" i="11" s="1"/>
  <c r="E77" i="55" l="1"/>
  <c r="E16" i="55"/>
  <c r="G54" i="55"/>
  <c r="G92" i="55"/>
  <c r="G64" i="40"/>
  <c r="H54" i="55"/>
  <c r="E10" i="68"/>
  <c r="E12" i="68" s="1"/>
  <c r="G10" i="68"/>
  <c r="H10" i="68"/>
  <c r="F12" i="68"/>
  <c r="E119" i="55"/>
  <c r="H17" i="64"/>
  <c r="F17" i="64"/>
  <c r="C16" i="64"/>
  <c r="C15" i="64"/>
  <c r="C14" i="64"/>
  <c r="C13" i="64"/>
  <c r="C12" i="64"/>
  <c r="C11" i="64"/>
  <c r="E17" i="64"/>
  <c r="C9" i="64"/>
  <c r="T19" i="63"/>
  <c r="G19" i="63"/>
  <c r="E19" i="63" s="1"/>
  <c r="C19" i="63" s="1"/>
  <c r="T18" i="63"/>
  <c r="G18" i="63"/>
  <c r="E18" i="63" s="1"/>
  <c r="C18" i="63" s="1"/>
  <c r="T17" i="63"/>
  <c r="G17" i="63"/>
  <c r="E17" i="63" s="1"/>
  <c r="C17" i="63" s="1"/>
  <c r="T16" i="63"/>
  <c r="G16" i="63"/>
  <c r="T15" i="63"/>
  <c r="E15" i="63"/>
  <c r="C15" i="63" s="1"/>
  <c r="T14" i="63"/>
  <c r="E14" i="63"/>
  <c r="C14" i="63" s="1"/>
  <c r="T13" i="63"/>
  <c r="G13" i="63"/>
  <c r="E13" i="63" s="1"/>
  <c r="C13" i="63" s="1"/>
  <c r="T12" i="63"/>
  <c r="G12" i="63"/>
  <c r="G11" i="63" s="1"/>
  <c r="J11" i="63"/>
  <c r="H11" i="63"/>
  <c r="F11" i="63"/>
  <c r="D11" i="63"/>
  <c r="S19" i="62"/>
  <c r="M19" i="62"/>
  <c r="T19" i="62"/>
  <c r="C19" i="62"/>
  <c r="S18" i="62"/>
  <c r="M18" i="62"/>
  <c r="R18" i="63" s="1"/>
  <c r="Q18" i="63" s="1"/>
  <c r="O18" i="63" s="1"/>
  <c r="M18" i="63" s="1"/>
  <c r="K18" i="63" s="1"/>
  <c r="T18" i="62"/>
  <c r="C18" i="62"/>
  <c r="T17" i="62"/>
  <c r="S17" i="62"/>
  <c r="M17" i="62"/>
  <c r="C17" i="62"/>
  <c r="T16" i="62"/>
  <c r="S16" i="62"/>
  <c r="M16" i="62"/>
  <c r="C16" i="62"/>
  <c r="S15" i="62"/>
  <c r="M15" i="62"/>
  <c r="R15" i="63" s="1"/>
  <c r="Q15" i="63" s="1"/>
  <c r="O15" i="63" s="1"/>
  <c r="M15" i="63" s="1"/>
  <c r="K15" i="63" s="1"/>
  <c r="T15" i="62"/>
  <c r="C15" i="62"/>
  <c r="S14" i="62"/>
  <c r="M14" i="62"/>
  <c r="T14" i="62"/>
  <c r="C14" i="62"/>
  <c r="S13" i="62"/>
  <c r="M13" i="62"/>
  <c r="R13" i="63" s="1"/>
  <c r="Q13" i="63" s="1"/>
  <c r="O13" i="63" s="1"/>
  <c r="M13" i="63" s="1"/>
  <c r="T13" i="62"/>
  <c r="C13" i="62"/>
  <c r="S12" i="62"/>
  <c r="M12" i="62"/>
  <c r="R12" i="63" s="1"/>
  <c r="Q12" i="63" s="1"/>
  <c r="I12" i="62"/>
  <c r="C12" i="62"/>
  <c r="P11" i="62"/>
  <c r="O11" i="62"/>
  <c r="M11" i="62" s="1"/>
  <c r="L11" i="62"/>
  <c r="K11" i="62"/>
  <c r="H11" i="62"/>
  <c r="G11" i="62"/>
  <c r="E11" i="62"/>
  <c r="D11" i="62"/>
  <c r="F14" i="62" l="1"/>
  <c r="R14" i="62" s="1"/>
  <c r="R14" i="63"/>
  <c r="Q14" i="63" s="1"/>
  <c r="F19" i="62"/>
  <c r="R19" i="63"/>
  <c r="Q19" i="63" s="1"/>
  <c r="Y12" i="63"/>
  <c r="Y14" i="63"/>
  <c r="Y15" i="63"/>
  <c r="Y18" i="63"/>
  <c r="O12" i="63"/>
  <c r="M12" i="63" s="1"/>
  <c r="K12" i="63" s="1"/>
  <c r="S12" i="63" s="1"/>
  <c r="Y11" i="63"/>
  <c r="F16" i="62"/>
  <c r="R16" i="63"/>
  <c r="Q16" i="63" s="1"/>
  <c r="F17" i="62"/>
  <c r="R17" i="63"/>
  <c r="Q17" i="63" s="1"/>
  <c r="E16" i="63"/>
  <c r="C16" i="63" s="1"/>
  <c r="H12" i="68"/>
  <c r="G12" i="68"/>
  <c r="C11" i="62"/>
  <c r="R17" i="62"/>
  <c r="S11" i="62"/>
  <c r="F12" i="62"/>
  <c r="R12" i="62" s="1"/>
  <c r="W18" i="63"/>
  <c r="U15" i="63"/>
  <c r="S15" i="63"/>
  <c r="K13" i="63"/>
  <c r="S13" i="63" s="1"/>
  <c r="U13" i="63"/>
  <c r="T12" i="62"/>
  <c r="R19" i="62"/>
  <c r="W12" i="63"/>
  <c r="R16" i="62"/>
  <c r="F13" i="62"/>
  <c r="R13" i="62" s="1"/>
  <c r="F18" i="62"/>
  <c r="R18" i="62" s="1"/>
  <c r="T11" i="63"/>
  <c r="W13" i="63"/>
  <c r="F15" i="62"/>
  <c r="R15" i="62" s="1"/>
  <c r="D17" i="64"/>
  <c r="C17" i="64"/>
  <c r="U12" i="63"/>
  <c r="S18" i="63"/>
  <c r="U18" i="63"/>
  <c r="W15" i="63"/>
  <c r="J11" i="62"/>
  <c r="E75" i="40"/>
  <c r="G74" i="40"/>
  <c r="F74" i="40" s="1"/>
  <c r="C75" i="40"/>
  <c r="C74" i="40"/>
  <c r="D74" i="40" s="1"/>
  <c r="C72" i="40"/>
  <c r="D72" i="40" s="1"/>
  <c r="F44" i="42"/>
  <c r="D47" i="42"/>
  <c r="D43" i="42"/>
  <c r="C43" i="42"/>
  <c r="D30" i="42"/>
  <c r="D31" i="42"/>
  <c r="E31" i="42" s="1"/>
  <c r="D32" i="42"/>
  <c r="F32" i="42" s="1"/>
  <c r="D33" i="42"/>
  <c r="F33" i="42" s="1"/>
  <c r="D35" i="42"/>
  <c r="E35" i="42" s="1"/>
  <c r="D36" i="42"/>
  <c r="E36" i="42" s="1"/>
  <c r="D37" i="42"/>
  <c r="F37" i="42" s="1"/>
  <c r="D38" i="42"/>
  <c r="F38" i="42" s="1"/>
  <c r="D39" i="42"/>
  <c r="D40" i="42"/>
  <c r="F40" i="42" s="1"/>
  <c r="D41" i="42"/>
  <c r="D29" i="42"/>
  <c r="D14" i="42"/>
  <c r="D15" i="42"/>
  <c r="D16" i="42"/>
  <c r="D17" i="42"/>
  <c r="D18" i="42"/>
  <c r="D19" i="42"/>
  <c r="D20" i="42"/>
  <c r="D21" i="42"/>
  <c r="D23" i="42"/>
  <c r="D24" i="42"/>
  <c r="D25" i="42"/>
  <c r="D13" i="42"/>
  <c r="C26" i="42"/>
  <c r="E31" i="41"/>
  <c r="E32" i="41"/>
  <c r="D30" i="41"/>
  <c r="C30" i="41"/>
  <c r="C29" i="41" s="1"/>
  <c r="D23" i="18" s="1"/>
  <c r="E16" i="41"/>
  <c r="D15" i="41"/>
  <c r="E15" i="41" s="1"/>
  <c r="E17" i="41"/>
  <c r="C28" i="41"/>
  <c r="C26" i="41"/>
  <c r="C25" i="41"/>
  <c r="C24" i="41"/>
  <c r="C42" i="42" s="1"/>
  <c r="C23" i="41"/>
  <c r="C10" i="41"/>
  <c r="C18" i="41"/>
  <c r="G58" i="40"/>
  <c r="D51" i="40"/>
  <c r="C49" i="40"/>
  <c r="D78" i="55"/>
  <c r="D34" i="40"/>
  <c r="D28" i="40"/>
  <c r="D27" i="40"/>
  <c r="D26" i="40"/>
  <c r="D16" i="40"/>
  <c r="D40" i="40"/>
  <c r="D36" i="40"/>
  <c r="C53" i="40"/>
  <c r="D53" i="40" s="1"/>
  <c r="C48" i="40"/>
  <c r="D48" i="40" s="1"/>
  <c r="C47" i="40"/>
  <c r="D45" i="40"/>
  <c r="D44" i="40"/>
  <c r="C43" i="40"/>
  <c r="C35" i="40"/>
  <c r="D35" i="40" s="1"/>
  <c r="C39" i="40"/>
  <c r="D39" i="40" s="1"/>
  <c r="C33" i="40"/>
  <c r="D33" i="40" s="1"/>
  <c r="C32" i="40"/>
  <c r="D32" i="40" s="1"/>
  <c r="C31" i="40"/>
  <c r="D31" i="40" s="1"/>
  <c r="C30" i="40"/>
  <c r="D30" i="40" s="1"/>
  <c r="C25" i="40"/>
  <c r="D25" i="40" s="1"/>
  <c r="C24" i="40"/>
  <c r="D24" i="40" s="1"/>
  <c r="C21" i="40"/>
  <c r="D21" i="40" s="1"/>
  <c r="C20" i="40"/>
  <c r="D20" i="40" s="1"/>
  <c r="C19" i="40"/>
  <c r="D19" i="40" s="1"/>
  <c r="C18" i="40"/>
  <c r="D18" i="40" s="1"/>
  <c r="C15" i="40"/>
  <c r="D15" i="40" s="1"/>
  <c r="C14" i="40"/>
  <c r="D14" i="40" s="1"/>
  <c r="C13" i="40"/>
  <c r="D13" i="40" s="1"/>
  <c r="C12" i="40"/>
  <c r="D12" i="40" s="1"/>
  <c r="D58" i="40"/>
  <c r="C39" i="25"/>
  <c r="E27" i="25"/>
  <c r="D40" i="19"/>
  <c r="D28" i="19"/>
  <c r="E28" i="19"/>
  <c r="C22" i="19"/>
  <c r="C28" i="19"/>
  <c r="C26" i="19"/>
  <c r="C25" i="19"/>
  <c r="C13" i="19"/>
  <c r="C11" i="25" s="1"/>
  <c r="O16" i="63" l="1"/>
  <c r="Y16" i="63"/>
  <c r="O14" i="63"/>
  <c r="Y13" i="63"/>
  <c r="O17" i="63"/>
  <c r="Y17" i="63"/>
  <c r="R11" i="63"/>
  <c r="O19" i="63"/>
  <c r="Y19" i="63"/>
  <c r="Q11" i="63"/>
  <c r="E11" i="63"/>
  <c r="C11" i="63" s="1"/>
  <c r="C41" i="42"/>
  <c r="E41" i="42" s="1"/>
  <c r="E30" i="41"/>
  <c r="G75" i="40"/>
  <c r="F75" i="40" s="1"/>
  <c r="E73" i="40"/>
  <c r="F30" i="42"/>
  <c r="E37" i="42"/>
  <c r="F35" i="42"/>
  <c r="F36" i="42"/>
  <c r="E30" i="42"/>
  <c r="D29" i="41"/>
  <c r="E29" i="41" s="1"/>
  <c r="E43" i="42"/>
  <c r="F43" i="42" s="1"/>
  <c r="C73" i="40"/>
  <c r="C71" i="40" s="1"/>
  <c r="C70" i="40" s="1"/>
  <c r="F29" i="42"/>
  <c r="E38" i="42"/>
  <c r="F31" i="42"/>
  <c r="F11" i="62"/>
  <c r="R11" i="62" s="1"/>
  <c r="T11" i="62"/>
  <c r="I74" i="40"/>
  <c r="E40" i="42"/>
  <c r="C40" i="40"/>
  <c r="E32" i="42"/>
  <c r="E33" i="42"/>
  <c r="H74" i="40"/>
  <c r="E29" i="42"/>
  <c r="D49" i="40"/>
  <c r="F40" i="19"/>
  <c r="E40" i="19"/>
  <c r="D75" i="40"/>
  <c r="D73" i="40" s="1"/>
  <c r="D71" i="40" s="1"/>
  <c r="D70" i="40" s="1"/>
  <c r="G73" i="40"/>
  <c r="D29" i="40"/>
  <c r="C36" i="40"/>
  <c r="C17" i="40"/>
  <c r="D23" i="40"/>
  <c r="D11" i="40"/>
  <c r="C23" i="40"/>
  <c r="C29" i="40"/>
  <c r="C11" i="40"/>
  <c r="G20" i="18"/>
  <c r="H17" i="18"/>
  <c r="G17" i="18"/>
  <c r="H13" i="18"/>
  <c r="G13" i="18"/>
  <c r="C28" i="18"/>
  <c r="C25" i="18"/>
  <c r="M14" i="63" l="1"/>
  <c r="W14" i="63"/>
  <c r="O11" i="63"/>
  <c r="W11" i="63" s="1"/>
  <c r="F73" i="40"/>
  <c r="C28" i="42"/>
  <c r="M17" i="63"/>
  <c r="W17" i="63"/>
  <c r="M19" i="63"/>
  <c r="W19" i="63"/>
  <c r="M16" i="63"/>
  <c r="W16" i="63"/>
  <c r="F41" i="42"/>
  <c r="D17" i="40"/>
  <c r="F23" i="18"/>
  <c r="F22" i="18" s="1"/>
  <c r="K19" i="63" l="1"/>
  <c r="S19" i="63" s="1"/>
  <c r="U19" i="63"/>
  <c r="K16" i="63"/>
  <c r="S16" i="63" s="1"/>
  <c r="U16" i="63"/>
  <c r="K17" i="63"/>
  <c r="S17" i="63" s="1"/>
  <c r="U17" i="63"/>
  <c r="K14" i="63"/>
  <c r="M11" i="63"/>
  <c r="U11" i="63" s="1"/>
  <c r="U14" i="63"/>
  <c r="C23" i="18"/>
  <c r="S14" i="63" l="1"/>
  <c r="K11" i="63"/>
  <c r="S11" i="63" s="1"/>
  <c r="D22" i="42"/>
  <c r="D12" i="42" s="1"/>
  <c r="E12" i="42" l="1"/>
  <c r="F12" i="42"/>
  <c r="E118" i="55"/>
  <c r="E113" i="55" s="1"/>
  <c r="E77" i="40" s="1"/>
  <c r="G77" i="40" s="1"/>
  <c r="F113" i="55"/>
  <c r="F77" i="40" s="1"/>
  <c r="D23" i="8"/>
  <c r="H113" i="55"/>
  <c r="I113" i="55"/>
  <c r="D39" i="19" l="1"/>
  <c r="F19" i="25"/>
  <c r="D37" i="19" l="1"/>
  <c r="D42" i="42"/>
  <c r="C77" i="40"/>
  <c r="D77" i="40" s="1"/>
  <c r="F42" i="42" l="1"/>
  <c r="E42" i="42"/>
  <c r="K113" i="55"/>
  <c r="J113" i="55"/>
  <c r="L7" i="11" l="1"/>
  <c r="L6" i="11"/>
  <c r="K44" i="11"/>
  <c r="D46" i="42"/>
  <c r="L8" i="11" l="1"/>
  <c r="E54" i="11"/>
  <c r="E46" i="11"/>
  <c r="D35" i="41" s="1"/>
  <c r="E56" i="11"/>
  <c r="K39" i="11"/>
  <c r="J14" i="8" l="1"/>
  <c r="D26" i="25" s="1"/>
  <c r="J20" i="8"/>
  <c r="D25" i="25" s="1"/>
  <c r="J19" i="8"/>
  <c r="D23" i="25" s="1"/>
  <c r="J16" i="8"/>
  <c r="E45" i="11"/>
  <c r="D25" i="41" s="1"/>
  <c r="E25" i="41" s="1"/>
  <c r="I14" i="8" l="1"/>
  <c r="D24" i="19" s="1"/>
  <c r="I16" i="8"/>
  <c r="I13" i="8"/>
  <c r="E16" i="8"/>
  <c r="E37" i="55"/>
  <c r="E30" i="55"/>
  <c r="E31" i="55"/>
  <c r="E33" i="55"/>
  <c r="E35" i="55"/>
  <c r="E23" i="55"/>
  <c r="E125" i="55"/>
  <c r="F14" i="8"/>
  <c r="F15" i="8"/>
  <c r="F19" i="8"/>
  <c r="D42" i="25" s="1"/>
  <c r="F16" i="8"/>
  <c r="D38" i="25" s="1"/>
  <c r="I75" i="55"/>
  <c r="I72" i="55"/>
  <c r="I65" i="55"/>
  <c r="I51" i="55"/>
  <c r="I26" i="55"/>
  <c r="I10" i="55"/>
  <c r="E14" i="8"/>
  <c r="D35" i="25" s="1"/>
  <c r="E15" i="8"/>
  <c r="D36" i="25" s="1"/>
  <c r="E124" i="55"/>
  <c r="E17" i="8"/>
  <c r="D37" i="25" s="1"/>
  <c r="E19" i="8"/>
  <c r="H75" i="55"/>
  <c r="H65" i="55"/>
  <c r="H51" i="55"/>
  <c r="H26" i="55"/>
  <c r="D14" i="8"/>
  <c r="D14" i="25" s="1"/>
  <c r="D15" i="8"/>
  <c r="D15" i="25" s="1"/>
  <c r="D16" i="25"/>
  <c r="G123" i="55"/>
  <c r="D33" i="25" l="1"/>
  <c r="D21" i="25"/>
  <c r="C21" i="25"/>
  <c r="G72" i="40"/>
  <c r="E71" i="40"/>
  <c r="E24" i="19"/>
  <c r="D24" i="25"/>
  <c r="C24" i="25" s="1"/>
  <c r="D25" i="19"/>
  <c r="H10" i="55"/>
  <c r="D19" i="8"/>
  <c r="J122" i="55"/>
  <c r="K122" i="55" s="1"/>
  <c r="G121" i="55"/>
  <c r="H103" i="55"/>
  <c r="D20" i="8"/>
  <c r="E122" i="55"/>
  <c r="I103" i="55"/>
  <c r="E12" i="8"/>
  <c r="H19" i="55"/>
  <c r="C14" i="8"/>
  <c r="D16" i="19" s="1"/>
  <c r="E68" i="40" s="1"/>
  <c r="I19" i="55"/>
  <c r="C15" i="8"/>
  <c r="D17" i="19" s="1"/>
  <c r="E69" i="40" s="1"/>
  <c r="C23" i="8"/>
  <c r="E105" i="55"/>
  <c r="E104" i="55"/>
  <c r="E80" i="55"/>
  <c r="E48" i="40" s="1"/>
  <c r="H72" i="55"/>
  <c r="G72" i="55"/>
  <c r="L72" i="55" s="1"/>
  <c r="E73" i="55"/>
  <c r="G68" i="55"/>
  <c r="F68" i="55"/>
  <c r="G65" i="55"/>
  <c r="G51" i="55"/>
  <c r="E36" i="55"/>
  <c r="E24" i="55"/>
  <c r="E21" i="40" s="1"/>
  <c r="F21" i="40" l="1"/>
  <c r="E68" i="55"/>
  <c r="C33" i="25"/>
  <c r="C20" i="25"/>
  <c r="C9" i="42" s="1"/>
  <c r="G69" i="40"/>
  <c r="F69" i="40" s="1"/>
  <c r="E21" i="25"/>
  <c r="F48" i="40"/>
  <c r="G71" i="40"/>
  <c r="J71" i="40" s="1"/>
  <c r="F72" i="40"/>
  <c r="F71" i="40" s="1"/>
  <c r="G68" i="40"/>
  <c r="F68" i="40" s="1"/>
  <c r="H48" i="40"/>
  <c r="G48" i="40"/>
  <c r="I48" i="40" s="1"/>
  <c r="H21" i="40"/>
  <c r="G21" i="40"/>
  <c r="I21" i="40" s="1"/>
  <c r="I71" i="40"/>
  <c r="H71" i="40"/>
  <c r="D14" i="19"/>
  <c r="D12" i="25"/>
  <c r="C19" i="8"/>
  <c r="D13" i="19"/>
  <c r="D11" i="25"/>
  <c r="F25" i="19"/>
  <c r="E25" i="19"/>
  <c r="D18" i="8"/>
  <c r="J24" i="55"/>
  <c r="K24" i="55"/>
  <c r="F72" i="55"/>
  <c r="J80" i="55"/>
  <c r="G120" i="55"/>
  <c r="G19" i="55"/>
  <c r="E103" i="55"/>
  <c r="E66" i="40" s="1"/>
  <c r="D12" i="8"/>
  <c r="G10" i="55"/>
  <c r="G26" i="55"/>
  <c r="G75" i="55"/>
  <c r="E57" i="55"/>
  <c r="G103" i="55"/>
  <c r="D16" i="8"/>
  <c r="E102" i="55"/>
  <c r="E65" i="40" s="1"/>
  <c r="E97" i="55"/>
  <c r="E98" i="55"/>
  <c r="E99" i="55"/>
  <c r="E100" i="55"/>
  <c r="E95" i="55"/>
  <c r="E61" i="40" s="1"/>
  <c r="F61" i="40" s="1"/>
  <c r="E101" i="55"/>
  <c r="E64" i="40" s="1"/>
  <c r="F64" i="40" s="1"/>
  <c r="E96" i="55"/>
  <c r="E63" i="40" s="1"/>
  <c r="F63" i="40" s="1"/>
  <c r="E94" i="55"/>
  <c r="E60" i="40" s="1"/>
  <c r="F60" i="40" s="1"/>
  <c r="E74" i="55"/>
  <c r="E72" i="55" s="1"/>
  <c r="E52" i="40" s="1"/>
  <c r="F65" i="55"/>
  <c r="F58" i="55"/>
  <c r="F51" i="55"/>
  <c r="E38" i="55"/>
  <c r="E28" i="40" s="1"/>
  <c r="E34" i="55"/>
  <c r="E27" i="40" s="1"/>
  <c r="E32" i="55"/>
  <c r="E29" i="55"/>
  <c r="E25" i="40" s="1"/>
  <c r="E25" i="55"/>
  <c r="E22" i="40" s="1"/>
  <c r="E18" i="55"/>
  <c r="E16" i="40" s="1"/>
  <c r="C32" i="25" l="1"/>
  <c r="C31" i="25" s="1"/>
  <c r="E33" i="25"/>
  <c r="G16" i="40"/>
  <c r="F16" i="40"/>
  <c r="G22" i="40"/>
  <c r="F22" i="40" s="1"/>
  <c r="G28" i="40"/>
  <c r="F28" i="40"/>
  <c r="F52" i="40"/>
  <c r="G27" i="40"/>
  <c r="F27" i="40"/>
  <c r="G65" i="40"/>
  <c r="F65" i="40" s="1"/>
  <c r="G66" i="40"/>
  <c r="F66" i="40"/>
  <c r="H52" i="40"/>
  <c r="G52" i="40"/>
  <c r="I52" i="40" s="1"/>
  <c r="D12" i="19"/>
  <c r="E13" i="19"/>
  <c r="F13" i="19"/>
  <c r="G25" i="40"/>
  <c r="I25" i="40" s="1"/>
  <c r="H25" i="40"/>
  <c r="E11" i="25"/>
  <c r="D10" i="25"/>
  <c r="C16" i="8"/>
  <c r="D18" i="19" s="1"/>
  <c r="D17" i="25"/>
  <c r="J29" i="55"/>
  <c r="K29" i="55"/>
  <c r="J72" i="55"/>
  <c r="F26" i="55"/>
  <c r="F75" i="55"/>
  <c r="F92" i="55"/>
  <c r="L14" i="55"/>
  <c r="L15" i="55" s="1"/>
  <c r="E93" i="55"/>
  <c r="E27" i="55"/>
  <c r="E24" i="40" s="1"/>
  <c r="E26" i="55" l="1"/>
  <c r="F25" i="40"/>
  <c r="H24" i="40"/>
  <c r="G24" i="40"/>
  <c r="F24" i="40" s="1"/>
  <c r="F23" i="40" s="1"/>
  <c r="E23" i="40"/>
  <c r="E92" i="55"/>
  <c r="J92" i="55" s="1"/>
  <c r="E59" i="40"/>
  <c r="J27" i="55"/>
  <c r="K27" i="55"/>
  <c r="E22" i="55"/>
  <c r="E20" i="40" s="1"/>
  <c r="E21" i="55"/>
  <c r="E19" i="40" s="1"/>
  <c r="E58" i="40" l="1"/>
  <c r="F59" i="40"/>
  <c r="F58" i="40" s="1"/>
  <c r="I24" i="40"/>
  <c r="G23" i="40"/>
  <c r="I23" i="40" s="1"/>
  <c r="H19" i="40"/>
  <c r="G19" i="40"/>
  <c r="I19" i="40" s="1"/>
  <c r="G20" i="40"/>
  <c r="I20" i="40" s="1"/>
  <c r="H20" i="40"/>
  <c r="H23" i="40"/>
  <c r="J23" i="40"/>
  <c r="J21" i="55"/>
  <c r="K21" i="55"/>
  <c r="J22" i="55"/>
  <c r="K22" i="55"/>
  <c r="F19" i="55"/>
  <c r="E20" i="55"/>
  <c r="E18" i="40" s="1"/>
  <c r="F10" i="55"/>
  <c r="H30" i="11"/>
  <c r="G30" i="11"/>
  <c r="H15" i="18" s="1"/>
  <c r="D34" i="42"/>
  <c r="E41" i="11"/>
  <c r="E42" i="11"/>
  <c r="E32" i="11"/>
  <c r="E33" i="11"/>
  <c r="D22" i="41" s="1"/>
  <c r="E34" i="11"/>
  <c r="E35" i="11"/>
  <c r="E37" i="11"/>
  <c r="E38" i="11"/>
  <c r="E39" i="11"/>
  <c r="E40" i="11"/>
  <c r="E43" i="11"/>
  <c r="E31" i="11"/>
  <c r="E29" i="11"/>
  <c r="D24" i="41" s="1"/>
  <c r="E24" i="41" s="1"/>
  <c r="E28" i="11"/>
  <c r="D19" i="41" s="1"/>
  <c r="E27" i="11"/>
  <c r="J27" i="11" s="1"/>
  <c r="G13" i="11"/>
  <c r="G12" i="11" s="1"/>
  <c r="H11" i="18" s="1"/>
  <c r="H10" i="18" s="1"/>
  <c r="H9" i="18" s="1"/>
  <c r="H13" i="11"/>
  <c r="H12" i="11" s="1"/>
  <c r="F13" i="11"/>
  <c r="E15" i="11"/>
  <c r="E16" i="11"/>
  <c r="D12" i="41" s="1"/>
  <c r="E12" i="41" s="1"/>
  <c r="E17" i="11"/>
  <c r="D13" i="41" s="1"/>
  <c r="E13" i="41" s="1"/>
  <c r="E18" i="11"/>
  <c r="E19" i="11"/>
  <c r="E20" i="11"/>
  <c r="E21" i="11"/>
  <c r="E22" i="11"/>
  <c r="E23" i="11"/>
  <c r="E24" i="11"/>
  <c r="E25" i="11"/>
  <c r="E26" i="11"/>
  <c r="E14" i="11"/>
  <c r="D23" i="41" l="1"/>
  <c r="E23" i="41" s="1"/>
  <c r="J35" i="11"/>
  <c r="F20" i="40"/>
  <c r="F19" i="40"/>
  <c r="F34" i="42"/>
  <c r="E34" i="42"/>
  <c r="D28" i="42"/>
  <c r="G18" i="40"/>
  <c r="F18" i="40" s="1"/>
  <c r="F17" i="40" s="1"/>
  <c r="E17" i="40"/>
  <c r="H17" i="40" s="1"/>
  <c r="H18" i="40"/>
  <c r="E36" i="11"/>
  <c r="E30" i="11" s="1"/>
  <c r="D26" i="42"/>
  <c r="D18" i="41"/>
  <c r="E18" i="41" s="1"/>
  <c r="D12" i="11"/>
  <c r="C27" i="42"/>
  <c r="D22" i="18" s="1"/>
  <c r="C19" i="41"/>
  <c r="C12" i="11"/>
  <c r="C11" i="11" s="1"/>
  <c r="F12" i="11"/>
  <c r="G11" i="18" s="1"/>
  <c r="E19" i="55"/>
  <c r="J20" i="55"/>
  <c r="K20" i="55"/>
  <c r="J18" i="8"/>
  <c r="D9" i="42" s="1"/>
  <c r="E51" i="11"/>
  <c r="F30" i="11"/>
  <c r="E13" i="11"/>
  <c r="K14" i="11" s="1"/>
  <c r="E52" i="11"/>
  <c r="E53" i="11"/>
  <c r="E49" i="11"/>
  <c r="E48" i="11"/>
  <c r="G15" i="18" l="1"/>
  <c r="D25" i="11"/>
  <c r="F20" i="41"/>
  <c r="D20" i="41"/>
  <c r="G10" i="18"/>
  <c r="G9" i="18" s="1"/>
  <c r="F9" i="42"/>
  <c r="E9" i="42"/>
  <c r="F28" i="42"/>
  <c r="E28" i="42"/>
  <c r="C11" i="42"/>
  <c r="C10" i="42" s="1"/>
  <c r="F27" i="42"/>
  <c r="I18" i="40"/>
  <c r="G17" i="40"/>
  <c r="I17" i="40" s="1"/>
  <c r="D11" i="42"/>
  <c r="E26" i="42"/>
  <c r="F26" i="42"/>
  <c r="E19" i="41"/>
  <c r="C9" i="41"/>
  <c r="E12" i="11"/>
  <c r="J15" i="8"/>
  <c r="L13" i="11"/>
  <c r="K34" i="11"/>
  <c r="J12" i="8"/>
  <c r="J11" i="8" s="1"/>
  <c r="K30" i="11"/>
  <c r="K51" i="11"/>
  <c r="F11" i="11"/>
  <c r="F10" i="11" s="1"/>
  <c r="D33" i="11"/>
  <c r="C19" i="25" l="1"/>
  <c r="C18" i="25" s="1"/>
  <c r="G10" i="42"/>
  <c r="C8" i="42"/>
  <c r="G20" i="41"/>
  <c r="D19" i="25"/>
  <c r="G8" i="42"/>
  <c r="G6" i="11"/>
  <c r="K6" i="11" s="1"/>
  <c r="E11" i="11"/>
  <c r="D10" i="41"/>
  <c r="E10" i="41" s="1"/>
  <c r="D10" i="42"/>
  <c r="F11" i="42"/>
  <c r="E11" i="42"/>
  <c r="E19" i="25"/>
  <c r="D30" i="11"/>
  <c r="C22" i="41"/>
  <c r="E22" i="41" s="1"/>
  <c r="J10" i="8"/>
  <c r="J9" i="8" s="1"/>
  <c r="J30" i="8" s="1"/>
  <c r="J33" i="8" s="1"/>
  <c r="D92" i="55"/>
  <c r="C39" i="55"/>
  <c r="K26" i="55"/>
  <c r="J26" i="55"/>
  <c r="C19" i="55"/>
  <c r="J19" i="55" s="1"/>
  <c r="C20" i="41" l="1"/>
  <c r="C23" i="19"/>
  <c r="K92" i="55"/>
  <c r="C58" i="40"/>
  <c r="H58" i="40" s="1"/>
  <c r="D9" i="41"/>
  <c r="F10" i="42"/>
  <c r="D8" i="42"/>
  <c r="E10" i="42"/>
  <c r="D11" i="11"/>
  <c r="D10" i="11" s="1"/>
  <c r="C21" i="19"/>
  <c r="C20" i="19" s="1"/>
  <c r="E9" i="41"/>
  <c r="D8" i="41"/>
  <c r="D7" i="41" s="1"/>
  <c r="C8" i="41"/>
  <c r="C7" i="41" s="1"/>
  <c r="C4" i="41" s="1"/>
  <c r="E20" i="41"/>
  <c r="I21" i="8"/>
  <c r="E8" i="42" l="1"/>
  <c r="F8" i="42"/>
  <c r="E8" i="41"/>
  <c r="E7" i="41" l="1"/>
  <c r="I123" i="55" l="1"/>
  <c r="F123" i="55"/>
  <c r="F121" i="55" s="1"/>
  <c r="F120" i="55" s="1"/>
  <c r="D91" i="55"/>
  <c r="D90" i="55"/>
  <c r="D89" i="55"/>
  <c r="D88" i="55"/>
  <c r="D87" i="55"/>
  <c r="D86" i="55"/>
  <c r="D85" i="55"/>
  <c r="D84" i="55"/>
  <c r="D83" i="55"/>
  <c r="D82" i="55"/>
  <c r="D81" i="55"/>
  <c r="D80" i="55"/>
  <c r="K80" i="55" s="1"/>
  <c r="E79" i="55"/>
  <c r="E55" i="40" s="1"/>
  <c r="D79" i="55"/>
  <c r="E78" i="55"/>
  <c r="E53" i="40" s="1"/>
  <c r="E51" i="40"/>
  <c r="E76" i="55"/>
  <c r="E50" i="40" s="1"/>
  <c r="E71" i="55"/>
  <c r="E47" i="40" s="1"/>
  <c r="D71" i="55"/>
  <c r="E70" i="55"/>
  <c r="D70" i="55"/>
  <c r="E69" i="55"/>
  <c r="D69" i="55"/>
  <c r="D68" i="55"/>
  <c r="E67" i="55"/>
  <c r="D67" i="55"/>
  <c r="E66" i="55"/>
  <c r="D66" i="55"/>
  <c r="D65" i="55"/>
  <c r="E64" i="55"/>
  <c r="D64" i="55"/>
  <c r="E63" i="55"/>
  <c r="D63" i="55"/>
  <c r="E62" i="55"/>
  <c r="D62" i="55"/>
  <c r="I58" i="55"/>
  <c r="H58" i="55"/>
  <c r="G58" i="55"/>
  <c r="E59" i="55"/>
  <c r="D59" i="55"/>
  <c r="D58" i="55" s="1"/>
  <c r="C46" i="40" s="1"/>
  <c r="C58" i="55"/>
  <c r="D57" i="55"/>
  <c r="E56" i="55"/>
  <c r="E42" i="40" s="1"/>
  <c r="D56" i="55"/>
  <c r="E55" i="55"/>
  <c r="E53" i="55"/>
  <c r="G38" i="40" s="1"/>
  <c r="E52" i="55"/>
  <c r="E48" i="55"/>
  <c r="D48" i="55"/>
  <c r="E43" i="55"/>
  <c r="G39" i="55"/>
  <c r="D19" i="55"/>
  <c r="K19" i="55" s="1"/>
  <c r="E17" i="55"/>
  <c r="E15" i="40"/>
  <c r="E13" i="40"/>
  <c r="D10" i="55"/>
  <c r="C10" i="55"/>
  <c r="C9" i="55" s="1"/>
  <c r="F50" i="40" l="1"/>
  <c r="G55" i="40"/>
  <c r="F55" i="40" s="1"/>
  <c r="F42" i="40"/>
  <c r="E41" i="40"/>
  <c r="E54" i="55"/>
  <c r="J52" i="55"/>
  <c r="E37" i="40"/>
  <c r="F37" i="40" s="1"/>
  <c r="J53" i="55"/>
  <c r="E38" i="40"/>
  <c r="F38" i="40" s="1"/>
  <c r="F36" i="40" s="1"/>
  <c r="G50" i="40"/>
  <c r="E49" i="40"/>
  <c r="H49" i="40" s="1"/>
  <c r="H50" i="40"/>
  <c r="G13" i="40"/>
  <c r="I13" i="40" s="1"/>
  <c r="H13" i="40"/>
  <c r="G51" i="40"/>
  <c r="I51" i="40" s="1"/>
  <c r="H51" i="40"/>
  <c r="H42" i="40"/>
  <c r="G42" i="40"/>
  <c r="I42" i="40" s="1"/>
  <c r="D46" i="40"/>
  <c r="C10" i="40"/>
  <c r="C9" i="40" s="1"/>
  <c r="C8" i="40" s="1"/>
  <c r="H53" i="40"/>
  <c r="G53" i="40"/>
  <c r="I53" i="40" s="1"/>
  <c r="G15" i="40"/>
  <c r="I15" i="40" s="1"/>
  <c r="H15" i="40"/>
  <c r="J13" i="55"/>
  <c r="K13" i="55"/>
  <c r="J16" i="55"/>
  <c r="K16" i="55"/>
  <c r="J78" i="55"/>
  <c r="E50" i="55"/>
  <c r="E35" i="40" s="1"/>
  <c r="F12" i="8"/>
  <c r="C12" i="8" s="1"/>
  <c r="D11" i="19" s="1"/>
  <c r="F17" i="8"/>
  <c r="C17" i="8" s="1"/>
  <c r="D19" i="19" s="1"/>
  <c r="E126" i="55"/>
  <c r="G9" i="55"/>
  <c r="G8" i="55" s="1"/>
  <c r="G130" i="55" s="1"/>
  <c r="E65" i="55"/>
  <c r="G47" i="40" s="1"/>
  <c r="F47" i="40" s="1"/>
  <c r="F20" i="8"/>
  <c r="D43" i="25" s="1"/>
  <c r="I121" i="55"/>
  <c r="I120" i="55" s="1"/>
  <c r="E51" i="55"/>
  <c r="E75" i="55"/>
  <c r="E49" i="55"/>
  <c r="E44" i="40" s="1"/>
  <c r="E128" i="55"/>
  <c r="I39" i="55"/>
  <c r="I9" i="55" s="1"/>
  <c r="E46" i="55"/>
  <c r="E45" i="55"/>
  <c r="E33" i="40" s="1"/>
  <c r="E42" i="55"/>
  <c r="E32" i="40" s="1"/>
  <c r="E44" i="55"/>
  <c r="E12" i="40"/>
  <c r="F39" i="55"/>
  <c r="F9" i="55" s="1"/>
  <c r="F8" i="55" s="1"/>
  <c r="E60" i="55"/>
  <c r="E123" i="55"/>
  <c r="E121" i="55" s="1"/>
  <c r="E127" i="55"/>
  <c r="H123" i="55"/>
  <c r="E40" i="40" l="1"/>
  <c r="H40" i="40" s="1"/>
  <c r="F13" i="40"/>
  <c r="F51" i="40"/>
  <c r="F49" i="40" s="1"/>
  <c r="F53" i="40"/>
  <c r="F15" i="40"/>
  <c r="E34" i="40"/>
  <c r="G76" i="40"/>
  <c r="G70" i="40" s="1"/>
  <c r="I70" i="40" s="1"/>
  <c r="E76" i="40"/>
  <c r="G49" i="40"/>
  <c r="I49" i="40" s="1"/>
  <c r="G33" i="40"/>
  <c r="I33" i="40" s="1"/>
  <c r="H33" i="40"/>
  <c r="H38" i="40"/>
  <c r="H37" i="40"/>
  <c r="E36" i="40"/>
  <c r="H36" i="40" s="1"/>
  <c r="G44" i="40"/>
  <c r="I44" i="40" s="1"/>
  <c r="H44" i="40"/>
  <c r="G32" i="40"/>
  <c r="I32" i="40" s="1"/>
  <c r="H32" i="40"/>
  <c r="G35" i="40"/>
  <c r="I35" i="40" s="1"/>
  <c r="H35" i="40"/>
  <c r="G12" i="40"/>
  <c r="G11" i="40" s="1"/>
  <c r="H12" i="40"/>
  <c r="E11" i="40"/>
  <c r="G41" i="40"/>
  <c r="G40" i="40" s="1"/>
  <c r="I40" i="40" s="1"/>
  <c r="H41" i="40"/>
  <c r="I8" i="55"/>
  <c r="E10" i="55"/>
  <c r="J11" i="55"/>
  <c r="K11" i="55"/>
  <c r="J42" i="55"/>
  <c r="J45" i="55"/>
  <c r="J49" i="55"/>
  <c r="J75" i="55"/>
  <c r="J51" i="55"/>
  <c r="J54" i="55"/>
  <c r="J50" i="55"/>
  <c r="E120" i="55"/>
  <c r="D11" i="8"/>
  <c r="F11" i="8"/>
  <c r="E20" i="8"/>
  <c r="H121" i="55"/>
  <c r="H120" i="55" s="1"/>
  <c r="L11" i="55"/>
  <c r="E58" i="55"/>
  <c r="E46" i="40" s="1"/>
  <c r="D34" i="25" l="1"/>
  <c r="D22" i="25"/>
  <c r="E70" i="40"/>
  <c r="H70" i="40" s="1"/>
  <c r="F76" i="40"/>
  <c r="F70" i="40" s="1"/>
  <c r="F44" i="40"/>
  <c r="F35" i="40"/>
  <c r="F41" i="40"/>
  <c r="F40" i="40" s="1"/>
  <c r="F33" i="40"/>
  <c r="G34" i="40"/>
  <c r="F34" i="40"/>
  <c r="F12" i="40"/>
  <c r="F11" i="40" s="1"/>
  <c r="F32" i="40"/>
  <c r="D10" i="8"/>
  <c r="D9" i="8" s="1"/>
  <c r="D21" i="8" s="1"/>
  <c r="D9" i="25"/>
  <c r="G36" i="40"/>
  <c r="I36" i="40" s="1"/>
  <c r="I38" i="40"/>
  <c r="G46" i="40"/>
  <c r="I46" i="40" s="1"/>
  <c r="H46" i="40"/>
  <c r="H11" i="40"/>
  <c r="E34" i="25"/>
  <c r="D32" i="25"/>
  <c r="E32" i="25" s="1"/>
  <c r="I12" i="40"/>
  <c r="J58" i="55"/>
  <c r="K58" i="55"/>
  <c r="J10" i="55"/>
  <c r="K10" i="55"/>
  <c r="C20" i="8"/>
  <c r="E18" i="8"/>
  <c r="C10" i="11"/>
  <c r="E55" i="11"/>
  <c r="E50" i="11"/>
  <c r="L24" i="11"/>
  <c r="E44" i="11"/>
  <c r="K36" i="11"/>
  <c r="K8" i="11"/>
  <c r="L20" i="8"/>
  <c r="K20" i="8"/>
  <c r="D45" i="25" s="1"/>
  <c r="L19" i="8"/>
  <c r="K19" i="8"/>
  <c r="D44" i="25" s="1"/>
  <c r="C13" i="8"/>
  <c r="L19" i="11"/>
  <c r="F21" i="18"/>
  <c r="F20" i="18"/>
  <c r="C20" i="18"/>
  <c r="F19" i="18"/>
  <c r="C19" i="18"/>
  <c r="F18" i="18"/>
  <c r="C18" i="18"/>
  <c r="F16" i="18"/>
  <c r="C16" i="18"/>
  <c r="F14" i="18"/>
  <c r="C14" i="18"/>
  <c r="F12" i="18"/>
  <c r="C12" i="18"/>
  <c r="E41" i="55"/>
  <c r="F46" i="40" l="1"/>
  <c r="E22" i="25"/>
  <c r="D20" i="25"/>
  <c r="E31" i="40"/>
  <c r="G31" i="40"/>
  <c r="F31" i="40" s="1"/>
  <c r="I11" i="40"/>
  <c r="D8" i="25"/>
  <c r="H31" i="40"/>
  <c r="J41" i="55"/>
  <c r="K41" i="55"/>
  <c r="I19" i="8"/>
  <c r="D31" i="19" s="1"/>
  <c r="I20" i="8"/>
  <c r="D32" i="19" s="1"/>
  <c r="J44" i="11"/>
  <c r="K23" i="8"/>
  <c r="K54" i="55"/>
  <c r="J37" i="11"/>
  <c r="J38" i="11"/>
  <c r="C11" i="18"/>
  <c r="L15" i="11"/>
  <c r="J36" i="11"/>
  <c r="J42" i="11"/>
  <c r="K78" i="55"/>
  <c r="K32" i="11"/>
  <c r="K75" i="55"/>
  <c r="K72" i="55"/>
  <c r="C17" i="18"/>
  <c r="K49" i="55"/>
  <c r="D50" i="55"/>
  <c r="K31" i="11"/>
  <c r="K42" i="55"/>
  <c r="E112" i="55"/>
  <c r="D123" i="55"/>
  <c r="C123" i="55"/>
  <c r="J123" i="55" s="1"/>
  <c r="K123" i="55" s="1"/>
  <c r="K15" i="18"/>
  <c r="C13" i="18"/>
  <c r="F26" i="18"/>
  <c r="F28" i="18"/>
  <c r="F18" i="8"/>
  <c r="C21" i="18"/>
  <c r="K15" i="11"/>
  <c r="M16" i="11" s="1"/>
  <c r="L33" i="11"/>
  <c r="L20" i="11"/>
  <c r="L25" i="11"/>
  <c r="L26" i="11" s="1"/>
  <c r="F13" i="18"/>
  <c r="E20" i="25" l="1"/>
  <c r="D18" i="25"/>
  <c r="K50" i="55"/>
  <c r="C11" i="19"/>
  <c r="I31" i="40"/>
  <c r="D121" i="55"/>
  <c r="D120" i="55" s="1"/>
  <c r="C14" i="19"/>
  <c r="F12" i="25"/>
  <c r="D28" i="25"/>
  <c r="I23" i="8"/>
  <c r="D36" i="19" s="1"/>
  <c r="C18" i="8"/>
  <c r="F10" i="8"/>
  <c r="K18" i="8"/>
  <c r="I18" i="8" s="1"/>
  <c r="H9" i="19" s="1"/>
  <c r="F17" i="18"/>
  <c r="L12" i="8"/>
  <c r="L11" i="8" s="1"/>
  <c r="K11" i="18"/>
  <c r="J43" i="11"/>
  <c r="C121" i="55"/>
  <c r="K112" i="55"/>
  <c r="J34" i="11"/>
  <c r="K40" i="11"/>
  <c r="L15" i="8"/>
  <c r="E47" i="55"/>
  <c r="D47" i="55"/>
  <c r="K45" i="55"/>
  <c r="E47" i="11"/>
  <c r="E10" i="11" s="1"/>
  <c r="K12" i="8"/>
  <c r="J33" i="11"/>
  <c r="D34" i="19" l="1"/>
  <c r="C36" i="19"/>
  <c r="C34" i="19" s="1"/>
  <c r="F18" i="25"/>
  <c r="E18" i="25"/>
  <c r="F20" i="25"/>
  <c r="F28" i="25"/>
  <c r="E39" i="40"/>
  <c r="F11" i="19"/>
  <c r="E11" i="19"/>
  <c r="C12" i="25"/>
  <c r="C12" i="19"/>
  <c r="F12" i="19" s="1"/>
  <c r="E14" i="19"/>
  <c r="E12" i="19" s="1"/>
  <c r="F14" i="19"/>
  <c r="J47" i="55"/>
  <c r="K47" i="55"/>
  <c r="C120" i="55"/>
  <c r="J121" i="55"/>
  <c r="K121" i="55" s="1"/>
  <c r="I12" i="8"/>
  <c r="J17" i="18"/>
  <c r="J13" i="11"/>
  <c r="I17" i="18"/>
  <c r="G11" i="11"/>
  <c r="G10" i="11" s="1"/>
  <c r="L30" i="11"/>
  <c r="K9" i="18"/>
  <c r="K15" i="8"/>
  <c r="I15" i="8" s="1"/>
  <c r="D23" i="19" s="1"/>
  <c r="J39" i="11"/>
  <c r="I13" i="11"/>
  <c r="L10" i="8"/>
  <c r="L9" i="8" s="1"/>
  <c r="H11" i="11"/>
  <c r="H10" i="11" s="1"/>
  <c r="J40" i="11"/>
  <c r="E40" i="55"/>
  <c r="E30" i="40" s="1"/>
  <c r="H39" i="55"/>
  <c r="H9" i="55" s="1"/>
  <c r="H8" i="55" s="1"/>
  <c r="D39" i="55"/>
  <c r="C15" i="18"/>
  <c r="C10" i="18" s="1"/>
  <c r="J11" i="18"/>
  <c r="F11" i="18"/>
  <c r="I12" i="11"/>
  <c r="J12" i="11"/>
  <c r="K11" i="8"/>
  <c r="J15" i="18"/>
  <c r="F15" i="18"/>
  <c r="I11" i="8" l="1"/>
  <c r="D22" i="19" s="1"/>
  <c r="D40" i="25"/>
  <c r="H39" i="40"/>
  <c r="G22" i="19"/>
  <c r="F10" i="41"/>
  <c r="F10" i="18"/>
  <c r="F9" i="18" s="1"/>
  <c r="G39" i="40"/>
  <c r="I39" i="40" s="1"/>
  <c r="C10" i="25"/>
  <c r="E12" i="25"/>
  <c r="G30" i="40"/>
  <c r="F30" i="40" s="1"/>
  <c r="F29" i="40" s="1"/>
  <c r="E29" i="40"/>
  <c r="H30" i="40"/>
  <c r="E22" i="19"/>
  <c r="F22" i="19"/>
  <c r="F23" i="19"/>
  <c r="E23" i="19"/>
  <c r="D21" i="19"/>
  <c r="E39" i="55"/>
  <c r="J40" i="55"/>
  <c r="K40" i="55"/>
  <c r="J120" i="55"/>
  <c r="K120" i="55" s="1"/>
  <c r="C8" i="55"/>
  <c r="E11" i="8"/>
  <c r="D31" i="25" s="1"/>
  <c r="L12" i="55"/>
  <c r="L13" i="55" s="1"/>
  <c r="K5" i="11"/>
  <c r="L5" i="11" s="1"/>
  <c r="I30" i="11"/>
  <c r="J30" i="11"/>
  <c r="J11" i="11"/>
  <c r="K7" i="11"/>
  <c r="K9" i="11"/>
  <c r="K10" i="8"/>
  <c r="I10" i="8" s="1"/>
  <c r="I11" i="18"/>
  <c r="L9" i="18"/>
  <c r="I11" i="11"/>
  <c r="I15" i="18"/>
  <c r="F9" i="8"/>
  <c r="F21" i="8" s="1"/>
  <c r="F39" i="40" l="1"/>
  <c r="H29" i="40"/>
  <c r="E31" i="25"/>
  <c r="D30" i="25"/>
  <c r="E30" i="25" s="1"/>
  <c r="I30" i="40"/>
  <c r="G29" i="40"/>
  <c r="E10" i="25"/>
  <c r="E21" i="19"/>
  <c r="E20" i="19" s="1"/>
  <c r="D20" i="19"/>
  <c r="F7" i="41" s="1"/>
  <c r="G7" i="41" s="1"/>
  <c r="F21" i="19"/>
  <c r="J39" i="55"/>
  <c r="K39" i="55"/>
  <c r="C11" i="8"/>
  <c r="D10" i="19" s="1"/>
  <c r="E10" i="8"/>
  <c r="E9" i="8" s="1"/>
  <c r="F30" i="25" s="1"/>
  <c r="F31" i="25" s="1"/>
  <c r="J10" i="11"/>
  <c r="I10" i="11"/>
  <c r="K9" i="8"/>
  <c r="I29" i="40" l="1"/>
  <c r="J29" i="40"/>
  <c r="J30" i="40" s="1"/>
  <c r="D9" i="19"/>
  <c r="D8" i="19" s="1"/>
  <c r="D33" i="19" s="1"/>
  <c r="G37" i="19" s="1"/>
  <c r="F39" i="25"/>
  <c r="F40" i="25" s="1"/>
  <c r="F20" i="19"/>
  <c r="C10" i="8"/>
  <c r="C9" i="8" s="1"/>
  <c r="G8" i="19" s="1"/>
  <c r="H8" i="19" s="1"/>
  <c r="H10" i="19" s="1"/>
  <c r="E21" i="8"/>
  <c r="I9" i="8"/>
  <c r="I29" i="8" s="1"/>
  <c r="M9" i="8" l="1"/>
  <c r="G20" i="19"/>
  <c r="H20" i="19" s="1"/>
  <c r="H21" i="19" s="1"/>
  <c r="H33" i="19"/>
  <c r="G34" i="19"/>
  <c r="C21" i="8"/>
  <c r="G33" i="19" s="1"/>
  <c r="F46" i="25"/>
  <c r="D39" i="25"/>
  <c r="E40" i="25"/>
  <c r="N9" i="8"/>
  <c r="G21" i="19" l="1"/>
  <c r="E39" i="25"/>
  <c r="D46" i="25"/>
  <c r="F47" i="25" s="1"/>
  <c r="E61" i="55"/>
  <c r="E45" i="40" l="1"/>
  <c r="E9" i="55"/>
  <c r="E8" i="55" s="1"/>
  <c r="E133" i="55" s="1"/>
  <c r="E134" i="55" s="1"/>
  <c r="E135" i="55" s="1"/>
  <c r="J61" i="55"/>
  <c r="K61" i="55"/>
  <c r="E10" i="40" l="1"/>
  <c r="E9" i="40" s="1"/>
  <c r="H45" i="40"/>
  <c r="G45" i="40"/>
  <c r="G10" i="40" s="1"/>
  <c r="G9" i="40" s="1"/>
  <c r="G8" i="40" s="1"/>
  <c r="J9" i="55"/>
  <c r="H10" i="40" l="1"/>
  <c r="F45" i="40"/>
  <c r="F10" i="40" s="1"/>
  <c r="F9" i="40" s="1"/>
  <c r="F8" i="40" s="1"/>
  <c r="F78" i="40" s="1"/>
  <c r="J15" i="40"/>
  <c r="G78" i="40"/>
  <c r="I45" i="40"/>
  <c r="J8" i="40"/>
  <c r="J9" i="40" s="1"/>
  <c r="E8" i="40"/>
  <c r="E78" i="40" s="1"/>
  <c r="H9" i="40"/>
  <c r="J8" i="55"/>
  <c r="H8" i="40" l="1"/>
  <c r="J10" i="40"/>
  <c r="D10" i="40"/>
  <c r="I10" i="40" s="1"/>
  <c r="D9" i="40" l="1"/>
  <c r="D8" i="40" s="1"/>
  <c r="I8" i="40" l="1"/>
  <c r="I9" i="40"/>
  <c r="D51" i="55" l="1"/>
  <c r="K51" i="55" s="1"/>
  <c r="D9" i="55"/>
  <c r="K9" i="55" l="1"/>
  <c r="C10" i="19"/>
  <c r="D8" i="55"/>
  <c r="K8" i="55" l="1"/>
  <c r="C4" i="40"/>
  <c r="F10" i="19"/>
  <c r="C9" i="19"/>
  <c r="C9" i="25" s="1"/>
  <c r="E10" i="19"/>
  <c r="E9" i="19" s="1"/>
  <c r="E8" i="19" s="1"/>
  <c r="F9" i="25" l="1"/>
  <c r="E9" i="25"/>
  <c r="C8" i="25"/>
  <c r="C8" i="19"/>
  <c r="G10" i="19" s="1"/>
  <c r="F9" i="19"/>
  <c r="F10" i="25"/>
  <c r="F11" i="25" s="1"/>
  <c r="C28" i="25" l="1"/>
  <c r="E8" i="25"/>
  <c r="C33" i="19"/>
  <c r="C38" i="19" s="1"/>
  <c r="C37" i="19" s="1"/>
  <c r="F8" i="19"/>
  <c r="E37" i="19" l="1"/>
  <c r="F37" i="19"/>
  <c r="F33" i="19"/>
  <c r="E33" i="19"/>
  <c r="F34" i="19" l="1"/>
  <c r="E34" i="19"/>
  <c r="D9" i="18"/>
  <c r="J9" i="18" s="1"/>
  <c r="D24" i="18"/>
  <c r="C24" i="18" s="1"/>
  <c r="C22" i="18" s="1"/>
  <c r="C9" i="18" s="1"/>
  <c r="I9" i="18" s="1"/>
</calcChain>
</file>

<file path=xl/comments1.xml><?xml version="1.0" encoding="utf-8"?>
<comments xmlns="http://schemas.openxmlformats.org/spreadsheetml/2006/main">
  <authors>
    <author>Phan Kiều Hương</author>
  </authors>
  <commentList>
    <comment ref="D8" authorId="0" shapeId="0">
      <text>
        <r>
          <rPr>
            <b/>
            <sz val="9"/>
            <color indexed="81"/>
            <rFont val="Tahoma"/>
            <family val="2"/>
          </rPr>
          <t>Phan Kiều Hương:</t>
        </r>
        <r>
          <rPr>
            <sz val="9"/>
            <color indexed="81"/>
            <rFont val="Tahoma"/>
            <family val="2"/>
          </rPr>
          <t xml:space="preserve">
đã loại trừ thu chuyển giao, chưa tính khoản vay</t>
        </r>
      </text>
    </comment>
    <comment ref="C9" authorId="0" shapeId="0">
      <text>
        <r>
          <rPr>
            <b/>
            <sz val="9"/>
            <color indexed="81"/>
            <rFont val="Tahoma"/>
            <family val="2"/>
          </rPr>
          <t>Phan Kiều Hương:</t>
        </r>
        <r>
          <rPr>
            <sz val="9"/>
            <color indexed="81"/>
            <rFont val="Tahoma"/>
            <family val="2"/>
          </rPr>
          <t xml:space="preserve">
không tính khoản vay  103.600 triệu đồng</t>
        </r>
      </text>
    </comment>
    <comment ref="C20" authorId="0" shapeId="0">
      <text>
        <r>
          <rPr>
            <b/>
            <sz val="9"/>
            <color indexed="81"/>
            <rFont val="Tahoma"/>
            <family val="2"/>
          </rPr>
          <t>Phan Kiều Hương:</t>
        </r>
        <r>
          <rPr>
            <sz val="9"/>
            <color indexed="81"/>
            <rFont val="Tahoma"/>
            <family val="2"/>
          </rPr>
          <t xml:space="preserve">
không tính khoản trả nợ 111,2 tỷ</t>
        </r>
      </text>
    </comment>
    <comment ref="D20" authorId="0" shapeId="0">
      <text>
        <r>
          <rPr>
            <b/>
            <sz val="9"/>
            <color indexed="81"/>
            <rFont val="Tahoma"/>
            <family val="2"/>
          </rPr>
          <t>Phan Kiều Hương:</t>
        </r>
        <r>
          <rPr>
            <sz val="9"/>
            <color indexed="81"/>
            <rFont val="Tahoma"/>
            <family val="2"/>
          </rPr>
          <t xml:space="preserve">
đã loại trừ chu chi chuyển giao, chưa tính khoản trả gốc</t>
        </r>
      </text>
    </comment>
    <comment ref="C23" authorId="0" shapeId="0">
      <text>
        <r>
          <rPr>
            <b/>
            <sz val="9"/>
            <color indexed="81"/>
            <rFont val="Tahoma"/>
            <family val="2"/>
          </rPr>
          <t>Phan Kiều Hương:</t>
        </r>
        <r>
          <rPr>
            <sz val="9"/>
            <color indexed="81"/>
            <rFont val="Tahoma"/>
            <family val="2"/>
          </rPr>
          <t xml:space="preserve">
đã loại trừ trả lãi, cộng thêm thu chi theo mục tiêu</t>
        </r>
      </text>
    </comment>
  </commentList>
</comments>
</file>

<file path=xl/comments2.xml><?xml version="1.0" encoding="utf-8"?>
<comments xmlns="http://schemas.openxmlformats.org/spreadsheetml/2006/main">
  <authors>
    <author>Phan Kiều Hương</author>
  </authors>
  <commentList>
    <comment ref="C9" authorId="0" shapeId="0">
      <text>
        <r>
          <rPr>
            <b/>
            <sz val="9"/>
            <color indexed="81"/>
            <rFont val="Tahoma"/>
            <family val="2"/>
          </rPr>
          <t>Phan Kiều Hương:</t>
        </r>
        <r>
          <rPr>
            <sz val="9"/>
            <color indexed="81"/>
            <rFont val="Tahoma"/>
            <family val="2"/>
          </rPr>
          <t xml:space="preserve">
không tính khoản vay</t>
        </r>
      </text>
    </comment>
    <comment ref="C19" authorId="0" shapeId="0">
      <text>
        <r>
          <rPr>
            <b/>
            <sz val="9"/>
            <color indexed="81"/>
            <rFont val="Tahoma"/>
            <family val="2"/>
          </rPr>
          <t>Phan Kiều Hương:</t>
        </r>
        <r>
          <rPr>
            <sz val="9"/>
            <color indexed="81"/>
            <rFont val="Tahoma"/>
            <family val="2"/>
          </rPr>
          <t xml:space="preserve">
điền dự toán</t>
        </r>
      </text>
    </comment>
    <comment ref="C22" authorId="0" shapeId="0">
      <text>
        <r>
          <rPr>
            <b/>
            <sz val="9"/>
            <color indexed="81"/>
            <rFont val="Tahoma"/>
            <family val="2"/>
          </rPr>
          <t>Phan Kiều Hương:</t>
        </r>
        <r>
          <rPr>
            <sz val="9"/>
            <color indexed="81"/>
            <rFont val="Tahoma"/>
            <family val="2"/>
          </rPr>
          <t xml:space="preserve">
điền vào</t>
        </r>
      </text>
    </comment>
    <comment ref="D28" authorId="0" shapeId="0">
      <text>
        <r>
          <rPr>
            <b/>
            <sz val="9"/>
            <color indexed="81"/>
            <rFont val="Tahoma"/>
            <family val="2"/>
          </rPr>
          <t>Phan Kiều Hương:</t>
        </r>
        <r>
          <rPr>
            <sz val="9"/>
            <color indexed="81"/>
            <rFont val="Tahoma"/>
            <family val="2"/>
          </rPr>
          <t xml:space="preserve">
không tính khoản vay
</t>
        </r>
      </text>
    </comment>
  </commentList>
</comments>
</file>

<file path=xl/comments3.xml><?xml version="1.0" encoding="utf-8"?>
<comments xmlns="http://schemas.openxmlformats.org/spreadsheetml/2006/main">
  <authors>
    <author>Phan Kiều Hương</author>
  </authors>
  <commentList>
    <comment ref="C8" authorId="0" shapeId="0">
      <text>
        <r>
          <rPr>
            <b/>
            <sz val="9"/>
            <color indexed="81"/>
            <rFont val="Tahoma"/>
            <family val="2"/>
          </rPr>
          <t>Phan Kiều Hương:
loại trừ khoản chi trả nợ gốc</t>
        </r>
      </text>
    </comment>
  </commentList>
</comments>
</file>

<file path=xl/comments4.xml><?xml version="1.0" encoding="utf-8"?>
<comments xmlns="http://schemas.openxmlformats.org/spreadsheetml/2006/main">
  <authors>
    <author>SONGNGOC</author>
  </authors>
  <commentList>
    <comment ref="B44" authorId="0" shapeId="0">
      <text>
        <r>
          <rPr>
            <b/>
            <sz val="9"/>
            <color indexed="81"/>
            <rFont val="Tahoma"/>
            <family val="2"/>
          </rPr>
          <t>SONGNGOC:</t>
        </r>
        <r>
          <rPr>
            <sz val="9"/>
            <color indexed="81"/>
            <rFont val="Tahoma"/>
            <family val="2"/>
          </rPr>
          <t xml:space="preserve">
Đã cộng cả cắm mốc. Stt 175
</t>
        </r>
      </text>
    </comment>
    <comment ref="Q121" authorId="0" shapeId="0">
      <text>
        <r>
          <rPr>
            <b/>
            <sz val="9"/>
            <color indexed="81"/>
            <rFont val="Tahoma"/>
            <family val="2"/>
          </rPr>
          <t>SONGNGOC:</t>
        </r>
        <r>
          <rPr>
            <sz val="9"/>
            <color indexed="81"/>
            <rFont val="Tahoma"/>
            <family val="2"/>
          </rPr>
          <t xml:space="preserve">
Số dư còn lại chuyển nguồn hay hủy???
</t>
        </r>
      </text>
    </comment>
    <comment ref="Q130" authorId="0" shapeId="0">
      <text>
        <r>
          <rPr>
            <b/>
            <sz val="9"/>
            <color indexed="81"/>
            <rFont val="Tahoma"/>
            <family val="2"/>
          </rPr>
          <t>SONGNGOC:</t>
        </r>
        <r>
          <rPr>
            <sz val="9"/>
            <color indexed="81"/>
            <rFont val="Tahoma"/>
            <family val="2"/>
          </rPr>
          <t xml:space="preserve">
Kiểm tra lại số dư còn lại. 2 bản khác nhau
</t>
        </r>
      </text>
    </comment>
  </commentList>
</comments>
</file>

<file path=xl/comments5.xml><?xml version="1.0" encoding="utf-8"?>
<comments xmlns="http://schemas.openxmlformats.org/spreadsheetml/2006/main">
  <authors>
    <author>SONGNGOC</author>
  </authors>
  <commentList>
    <comment ref="B42" authorId="0" shapeId="0">
      <text>
        <r>
          <rPr>
            <b/>
            <sz val="9"/>
            <color indexed="81"/>
            <rFont val="Tahoma"/>
            <family val="2"/>
          </rPr>
          <t>SONGNGOC:</t>
        </r>
        <r>
          <rPr>
            <sz val="9"/>
            <color indexed="81"/>
            <rFont val="Tahoma"/>
            <family val="2"/>
          </rPr>
          <t xml:space="preserve">
Đã cộng cả cắm mốc. Stt 175
</t>
        </r>
      </text>
    </comment>
  </commentList>
</comments>
</file>

<file path=xl/sharedStrings.xml><?xml version="1.0" encoding="utf-8"?>
<sst xmlns="http://schemas.openxmlformats.org/spreadsheetml/2006/main" count="166144" uniqueCount="5142">
  <si>
    <t>Các khoản khác</t>
  </si>
  <si>
    <t>6304</t>
  </si>
  <si>
    <t>Bảo hiểm thất nghiệp</t>
  </si>
  <si>
    <t>6401</t>
  </si>
  <si>
    <t>Tiền ăn</t>
  </si>
  <si>
    <t>6553</t>
  </si>
  <si>
    <t>Khoán văn phòng phẩm</t>
  </si>
  <si>
    <t>6907</t>
  </si>
  <si>
    <t>Nhà cửa</t>
  </si>
  <si>
    <t>6917</t>
  </si>
  <si>
    <t>Bảo trì và hoàn thiện phần mềm máy tính</t>
  </si>
  <si>
    <t>6921</t>
  </si>
  <si>
    <t>Đường điện, cấp thoát nước</t>
  </si>
  <si>
    <t>7004</t>
  </si>
  <si>
    <t>Đồng phục, trang phục</t>
  </si>
  <si>
    <t>7756</t>
  </si>
  <si>
    <t>Chi các khoản phí và lệ phí của các đơn vị dự toán</t>
  </si>
  <si>
    <t>9000</t>
  </si>
  <si>
    <t>Mua, đầu tư tài sản vô hình</t>
  </si>
  <si>
    <t>9003</t>
  </si>
  <si>
    <t>Mua phần mềm máy tính</t>
  </si>
  <si>
    <t>Trang thiết bị kỹ thuật chuyên dụng</t>
  </si>
  <si>
    <t>9066</t>
  </si>
  <si>
    <t>Máy bơm nước</t>
  </si>
  <si>
    <t>492</t>
  </si>
  <si>
    <t>Giáo dục tiểu học</t>
  </si>
  <si>
    <t>6107</t>
  </si>
  <si>
    <t>Sách, tài liệu, chế độ dùng cho công tác chuyên môn của ngành (không phải là tài sản cố định)</t>
  </si>
  <si>
    <t>Phụ cấp công tác lâu năm ở vùng có điều kiện kinh tế - xã hội đặc biệt khó khăn</t>
  </si>
  <si>
    <t>Chi tuyên truyền, giáo dục pháp luật trong cơ quan, đơn vị theo chế độ</t>
  </si>
  <si>
    <t>Các hoạt động điều tra, thăm dò, khảo sát, tư vấn trong các lĩnh vực: kinh tế, xã hội, nhân văn và điều tra khác</t>
  </si>
  <si>
    <t>683</t>
  </si>
  <si>
    <t>Hoạt động quy hoạch tổng thể phát triển kinh tế - xã hội của cả nước, vùng, lãnh thổ</t>
  </si>
  <si>
    <t>Nguồn năm nay đã giao đơn vị được cơ quan có thẩm quyền cho phép chuyển sang năm sau</t>
  </si>
  <si>
    <t>Chi phí thẩm tra và phê duyệt quyết toán, chi phí kiểm toán báo cáo quyết toán</t>
  </si>
  <si>
    <t>Các tài sản và công trình hạ tầng cơ sở khác</t>
  </si>
  <si>
    <t>Chi mua, in ấn, phô tô tài liệu chỉ dùng cho chuyên môn của ngành</t>
  </si>
  <si>
    <t>7012</t>
  </si>
  <si>
    <t>Chi thanh toán hợp đồng thực hiện nghiệp vụ chuyên môn</t>
  </si>
  <si>
    <t>7757</t>
  </si>
  <si>
    <t>Chi bảo hiểm tài sản và phương tiện của các đơn vị dự toán</t>
  </si>
  <si>
    <t>9050</t>
  </si>
  <si>
    <t>Mua sắm tài sản dùng cho công tác chuyên môn</t>
  </si>
  <si>
    <t>9056</t>
  </si>
  <si>
    <t>Điều hoà nhiệt độ</t>
  </si>
  <si>
    <t>9062</t>
  </si>
  <si>
    <t>Thiết bị tin học</t>
  </si>
  <si>
    <t>9099</t>
  </si>
  <si>
    <t>Tài sản khác</t>
  </si>
  <si>
    <t>9350</t>
  </si>
  <si>
    <t>Chi thiết bị</t>
  </si>
  <si>
    <t>9351</t>
  </si>
  <si>
    <t>Chi mua sắm thiết bị công nghệ</t>
  </si>
  <si>
    <t>9400</t>
  </si>
  <si>
    <t>9401</t>
  </si>
  <si>
    <t>Chi phí quản lý dự án</t>
  </si>
  <si>
    <t>9402</t>
  </si>
  <si>
    <t>Chi phí tư vấn đầu tư xây dựng</t>
  </si>
  <si>
    <t>472</t>
  </si>
  <si>
    <t>Hoạt động của các tổ chức xã hội</t>
  </si>
  <si>
    <t>490</t>
  </si>
  <si>
    <t>GIÁO DỤC VÀ ĐÀO TẠO</t>
  </si>
  <si>
    <t>504</t>
  </si>
  <si>
    <t>520</t>
  </si>
  <si>
    <t>Y TẾ VÀ CÁC HOẠT ĐỘNG XÃ HỘI</t>
  </si>
  <si>
    <t>528</t>
  </si>
  <si>
    <t>Hoạt động xã hội khác</t>
  </si>
  <si>
    <t>550</t>
  </si>
  <si>
    <t>HOẠT ĐỘNG VĂN HÓA,  THỂ THAO VÀ GIẢI TRÍ</t>
  </si>
  <si>
    <t>562</t>
  </si>
  <si>
    <t>Hoạt động thể thao</t>
  </si>
  <si>
    <t>7752</t>
  </si>
  <si>
    <t>Chi kỷ niệm các ngày lễ lớn</t>
  </si>
  <si>
    <t>612</t>
  </si>
  <si>
    <t>Phòng Nông nghiệp và Phát triển nông thôn</t>
  </si>
  <si>
    <t>010</t>
  </si>
  <si>
    <t>011</t>
  </si>
  <si>
    <t>7100</t>
  </si>
  <si>
    <t>Chi hỗ trợ kinh tế tập thể và dân cư</t>
  </si>
  <si>
    <t>7149</t>
  </si>
  <si>
    <t>014</t>
  </si>
  <si>
    <t>Phí thuộc lĩnh vực giao thông vận tải</t>
  </si>
  <si>
    <t>3399</t>
  </si>
  <si>
    <t>3900</t>
  </si>
  <si>
    <t>Thu khác từ quỹ đất</t>
  </si>
  <si>
    <t>4501</t>
  </si>
  <si>
    <t>4650</t>
  </si>
  <si>
    <t>4651</t>
  </si>
  <si>
    <t>4654</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</si>
  <si>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</si>
  <si>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</si>
  <si>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</si>
  <si>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</si>
  <si>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</si>
  <si>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</si>
  <si>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</si>
  <si>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</si>
  <si>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</si>
  <si>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</si>
  <si>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</si>
  <si>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</si>
  <si>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</si>
  <si>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</si>
  <si>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</si>
  <si>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</si>
  <si>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</si>
  <si>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</si>
  <si>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</si>
  <si>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</si>
  <si>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</si>
  <si>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</si>
  <si>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 xml:space="preserve">             - Chi đầu tư và hỗ trợ các doanh nghiệp</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</si>
  <si>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</si>
  <si>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</si>
  <si>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</si>
  <si>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</si>
  <si>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</si>
  <si>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</si>
  <si>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</si>
  <si>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</si>
  <si>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 xml:space="preserve">             - Bổ sung có mục tiêu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</si>
  <si>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</si>
  <si>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</si>
  <si>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</si>
  <si>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</si>
  <si>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</si>
  <si>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</si>
  <si>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</si>
  <si>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</si>
  <si>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</si>
  <si>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</si>
  <si>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Số quyết toán</t>
  </si>
  <si>
    <t>2</t>
  </si>
  <si>
    <t>3</t>
  </si>
  <si>
    <t>4</t>
  </si>
  <si>
    <t>5</t>
  </si>
  <si>
    <t>6</t>
  </si>
  <si>
    <t>7</t>
  </si>
  <si>
    <t>605</t>
  </si>
  <si>
    <t>430</t>
  </si>
  <si>
    <t>HOẠT ĐỘNG HÀNH CHÍNH VÀ DỊCH VỤ HỖ TRỢ</t>
  </si>
  <si>
    <t>431</t>
  </si>
  <si>
    <t>6000</t>
  </si>
  <si>
    <t>Tiền lương</t>
  </si>
  <si>
    <t>6001</t>
  </si>
  <si>
    <t>Lương ngạch, bậc theo quỹ lương được duyệt</t>
  </si>
  <si>
    <t>6003</t>
  </si>
  <si>
    <t>Lương hợp đồng dài hạn</t>
  </si>
  <si>
    <t>6100</t>
  </si>
  <si>
    <t>Phụ cấp lương</t>
  </si>
  <si>
    <t>6113</t>
  </si>
  <si>
    <t>Phụ cấp trách nhiệm theo nghề, theo công việc</t>
  </si>
  <si>
    <t>6250</t>
  </si>
  <si>
    <t>Phúc lợi tập thể</t>
  </si>
  <si>
    <t>6257</t>
  </si>
  <si>
    <t>Tiền nước uống</t>
  </si>
  <si>
    <t>6300</t>
  </si>
  <si>
    <t>6301</t>
  </si>
  <si>
    <t>Bảo hiểm xã hội</t>
  </si>
  <si>
    <t>6302</t>
  </si>
  <si>
    <t>Bảo hiểm y tế</t>
  </si>
  <si>
    <t>6303</t>
  </si>
  <si>
    <t>Kinh phí công đoàn</t>
  </si>
  <si>
    <t>6400</t>
  </si>
  <si>
    <t>Các khoản thanh toán khác cho cá nhân</t>
  </si>
  <si>
    <t>6449</t>
  </si>
  <si>
    <t>Trợ cấp, phụ cấp khác</t>
  </si>
  <si>
    <t>6500</t>
  </si>
  <si>
    <t>Thanh toán dịch vụ công cộng</t>
  </si>
  <si>
    <t>6502</t>
  </si>
  <si>
    <t>Thanh toán tiền nước</t>
  </si>
  <si>
    <t>6550</t>
  </si>
  <si>
    <t>Vật tư văn phòng</t>
  </si>
  <si>
    <t>6551</t>
  </si>
  <si>
    <t>Văn phòng phẩm</t>
  </si>
  <si>
    <t>6599</t>
  </si>
  <si>
    <t>Vật tư văn phòng khác</t>
  </si>
  <si>
    <t>6600</t>
  </si>
  <si>
    <t>Thông tin, tuyên truyền, liên lạc</t>
  </si>
  <si>
    <t>6601</t>
  </si>
  <si>
    <t>Cước phí điện thoại trong nước</t>
  </si>
  <si>
    <t>6603</t>
  </si>
  <si>
    <t>Cước phí bưu chính</t>
  </si>
  <si>
    <t>6700</t>
  </si>
  <si>
    <t>Công tác phí</t>
  </si>
  <si>
    <t>6703</t>
  </si>
  <si>
    <t>Tiền thuê phòng ngủ</t>
  </si>
  <si>
    <t>6704</t>
  </si>
  <si>
    <t>Khoán công tác phí</t>
  </si>
  <si>
    <t>7000</t>
  </si>
  <si>
    <t>Chi phí nghiệp vụ chuyên môn của từng ngành</t>
  </si>
  <si>
    <t>7003</t>
  </si>
  <si>
    <t>7049</t>
  </si>
  <si>
    <t>Chi phí khác</t>
  </si>
  <si>
    <t>7750</t>
  </si>
  <si>
    <t>Chi khác</t>
  </si>
  <si>
    <t>7758</t>
  </si>
  <si>
    <t>Chi hỗ trợ khác</t>
  </si>
  <si>
    <t>7761</t>
  </si>
  <si>
    <t>Chi tiếp khách</t>
  </si>
  <si>
    <t>7799</t>
  </si>
  <si>
    <t>Chi các khoản khác</t>
  </si>
  <si>
    <t>6050</t>
  </si>
  <si>
    <t>Tiền công trả cho lao động thường xuyên theo hợp đồng</t>
  </si>
  <si>
    <t>6099</t>
  </si>
  <si>
    <t>Khác</t>
  </si>
  <si>
    <t>6106</t>
  </si>
  <si>
    <t>Phụ cấp thêm giờ</t>
  </si>
  <si>
    <t>6117</t>
  </si>
  <si>
    <t>Phụ cấp thâm niên vượt khung</t>
  </si>
  <si>
    <t>6118</t>
  </si>
  <si>
    <t>Phụ cấp kiêm nhiệm</t>
  </si>
  <si>
    <t>6124</t>
  </si>
  <si>
    <t>Phụ cấp công vụ</t>
  </si>
  <si>
    <t>6504</t>
  </si>
  <si>
    <t>Thanh toán tiền vệ sinh, môi trường</t>
  </si>
  <si>
    <t>6552</t>
  </si>
  <si>
    <t>Mua sắm công cụ, dụng cụ văn phòng</t>
  </si>
  <si>
    <t>460</t>
  </si>
  <si>
    <t>463</t>
  </si>
  <si>
    <t>Các hoạt động quản lý hành chính nhà nước</t>
  </si>
  <si>
    <t>6049</t>
  </si>
  <si>
    <t>Lương khác</t>
  </si>
  <si>
    <t>6101</t>
  </si>
  <si>
    <t>Phụ cấp chức vụ</t>
  </si>
  <si>
    <t>6111</t>
  </si>
  <si>
    <t>Phụ cấp đại biểu Quốc hội, đại biểu Hội đồng nhân dân</t>
  </si>
  <si>
    <t>6149</t>
  </si>
  <si>
    <t>6501</t>
  </si>
  <si>
    <t>Thanh toán tiền điện</t>
  </si>
  <si>
    <t>6503</t>
  </si>
  <si>
    <t>Thanh toán tiền nhiên liệu</t>
  </si>
  <si>
    <t>6549</t>
  </si>
  <si>
    <t>6611</t>
  </si>
  <si>
    <t>Ấn phẩm truyền thông</t>
  </si>
  <si>
    <t>6612</t>
  </si>
  <si>
    <t>Sách, báo, tạp chí thư viện</t>
  </si>
  <si>
    <t>6618</t>
  </si>
  <si>
    <t>Khoán điện thoại</t>
  </si>
  <si>
    <t>6649</t>
  </si>
  <si>
    <t>6650</t>
  </si>
  <si>
    <t>Hội nghị</t>
  </si>
  <si>
    <t>6651</t>
  </si>
  <si>
    <t>In, mua tài liệu</t>
  </si>
  <si>
    <t>7749</t>
  </si>
  <si>
    <t>220</t>
  </si>
  <si>
    <t>Dự toán năm</t>
  </si>
  <si>
    <t>Phân chia theo từng cấp ngân sách</t>
  </si>
  <si>
    <t>Hoạt động của tổ chức chính trị - xã hội</t>
  </si>
  <si>
    <t>711</t>
  </si>
  <si>
    <t>712</t>
  </si>
  <si>
    <t>713</t>
  </si>
  <si>
    <t>Hội Nông dân huyện</t>
  </si>
  <si>
    <t>714</t>
  </si>
  <si>
    <t>Thu khác</t>
  </si>
  <si>
    <t>1.3</t>
  </si>
  <si>
    <t>2.3</t>
  </si>
  <si>
    <t>2.4</t>
  </si>
  <si>
    <t>2.5</t>
  </si>
  <si>
    <t>Các đơn vị khác</t>
  </si>
  <si>
    <t>9300</t>
  </si>
  <si>
    <t>Chi xây dựng</t>
  </si>
  <si>
    <t>9301</t>
  </si>
  <si>
    <t>Chi xây dựng các công trình, hạng mục công trình</t>
  </si>
  <si>
    <t>9404</t>
  </si>
  <si>
    <t>161</t>
  </si>
  <si>
    <t>Xây dựng nhà các loại</t>
  </si>
  <si>
    <t>164</t>
  </si>
  <si>
    <t>Xây dựng công trình công ích</t>
  </si>
  <si>
    <t>9250</t>
  </si>
  <si>
    <t>Chi bồi thường giải phóng mặt bằng, tái định cư</t>
  </si>
  <si>
    <t>9251</t>
  </si>
  <si>
    <t>Chi đền bù đất đai và các tài sản trên đất</t>
  </si>
  <si>
    <t>167</t>
  </si>
  <si>
    <t>Kiến thiết thị chính</t>
  </si>
  <si>
    <t>168</t>
  </si>
  <si>
    <t>280</t>
  </si>
  <si>
    <t>HOẠT ĐỘNG BẢO VỆ MÔI TRƯỜNG</t>
  </si>
  <si>
    <t>309</t>
  </si>
  <si>
    <t>Thu tiền sử dụng đất</t>
  </si>
  <si>
    <t>Thu NS cấp tỉnh</t>
  </si>
  <si>
    <t>Thu NS xã</t>
  </si>
  <si>
    <t>1</t>
  </si>
  <si>
    <t>Thuế thu nhập doanh nghiệp</t>
  </si>
  <si>
    <t>Thuế tài nguyên</t>
  </si>
  <si>
    <t>013</t>
  </si>
  <si>
    <t>6903</t>
  </si>
  <si>
    <t>Xe chuyên dùng</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</si>
  <si>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</si>
  <si>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</si>
  <si>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</si>
  <si>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</si>
  <si>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</si>
  <si>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</si>
  <si>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</si>
  <si>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</si>
  <si>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</si>
  <si>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</si>
  <si>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</si>
  <si>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</si>
  <si>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</si>
  <si>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250</t>
  </si>
  <si>
    <t>THÔNG TIN VÀ TRUYỀN THÔNG</t>
  </si>
  <si>
    <t>252</t>
  </si>
  <si>
    <t>Hoạt động phát thanh</t>
  </si>
  <si>
    <t>6125</t>
  </si>
  <si>
    <t>Thù lao cho các đối tượng theo chế độ quy định</t>
  </si>
  <si>
    <t>7013</t>
  </si>
  <si>
    <t>Chi trả nhuận bút theo chế độ</t>
  </si>
  <si>
    <t>709</t>
  </si>
  <si>
    <t>461</t>
  </si>
  <si>
    <t>Hoạt động của Đảng Cộng sản Việt Nam</t>
  </si>
  <si>
    <t>710</t>
  </si>
  <si>
    <t>462</t>
  </si>
  <si>
    <t>Thuế sử dụng đất nông nghiệp</t>
  </si>
  <si>
    <t>Thuế thu nhập cá nhân</t>
  </si>
  <si>
    <t>Lệ phí trước bạ</t>
  </si>
  <si>
    <t>8</t>
  </si>
  <si>
    <t>9</t>
  </si>
  <si>
    <t>Hội Cựu chiến binh huyện</t>
  </si>
  <si>
    <t>715</t>
  </si>
  <si>
    <t>Liên đoàn Lao động huyện</t>
  </si>
  <si>
    <t>340</t>
  </si>
  <si>
    <t>TÀI CHÍNH, NGÂN HÀNG VÀ BẢO HIỂM</t>
  </si>
  <si>
    <t>369</t>
  </si>
  <si>
    <t>Quan hệ tài chính khác</t>
  </si>
  <si>
    <t>718</t>
  </si>
  <si>
    <t>Hội Người cao tuổi</t>
  </si>
  <si>
    <t>720</t>
  </si>
  <si>
    <t>Hội Đông y</t>
  </si>
  <si>
    <t>721</t>
  </si>
  <si>
    <t>Hội Nạn nhân chất độc da cam/dioxin</t>
  </si>
  <si>
    <t>724</t>
  </si>
  <si>
    <t>Hội Khuyến học</t>
  </si>
  <si>
    <t>760</t>
  </si>
  <si>
    <t>Các quan hệ khác của ngân sách</t>
  </si>
  <si>
    <t>346</t>
  </si>
  <si>
    <t>Quan hệ giữa các cấp ngân sách về bổ sung có mục tiêu.</t>
  </si>
  <si>
    <t>7300</t>
  </si>
  <si>
    <t>7304</t>
  </si>
  <si>
    <t>7700</t>
  </si>
  <si>
    <t>7301</t>
  </si>
  <si>
    <t>Chi bổ sung cân đối ngân sách</t>
  </si>
  <si>
    <t>0950</t>
  </si>
  <si>
    <t>Chuyển nguồn năm nay sang năm sau</t>
  </si>
  <si>
    <t>0952</t>
  </si>
  <si>
    <t>468</t>
  </si>
  <si>
    <t>Hoạt động quốc phòng</t>
  </si>
  <si>
    <t>471</t>
  </si>
  <si>
    <t>Hoạt động trật tự, an ninh - xã hội</t>
  </si>
  <si>
    <t>799</t>
  </si>
  <si>
    <t>12</t>
  </si>
  <si>
    <t>Thu khác ngân sách</t>
  </si>
  <si>
    <t>Hoạt động bảo vệ môi trường khác</t>
  </si>
  <si>
    <t>6505</t>
  </si>
  <si>
    <t>Thanh toán khoán phương tiện theo chế độ</t>
  </si>
  <si>
    <t>6757</t>
  </si>
  <si>
    <t>Thuê lao động trong nước</t>
  </si>
  <si>
    <t>9449</t>
  </si>
  <si>
    <t>800</t>
  </si>
  <si>
    <t>6122</t>
  </si>
  <si>
    <t>Phụ cấp theo loại xã</t>
  </si>
  <si>
    <t>7852</t>
  </si>
  <si>
    <t>Chi tổ chức đại hội Đảng</t>
  </si>
  <si>
    <t>7853</t>
  </si>
  <si>
    <t>Chi khen thưởng hoạt động công tác Đảng</t>
  </si>
  <si>
    <t>7899</t>
  </si>
  <si>
    <t>8152</t>
  </si>
  <si>
    <t>Chi quy hoạch phát triển ngành, lĩnh vực, sản phẩm chủ yếu</t>
  </si>
  <si>
    <t>6614</t>
  </si>
  <si>
    <t>Chi tủ sách pháp luật ở xã, phường, thị trấn theo chế độ</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</si>
  <si>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</si>
  <si>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</si>
  <si>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</si>
  <si>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</si>
  <si>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</si>
  <si>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</si>
  <si>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</si>
  <si>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</si>
  <si>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</si>
  <si>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</si>
  <si>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</si>
  <si>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</si>
  <si>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</si>
  <si>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</si>
  <si>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</si>
  <si>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</si>
  <si>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</si>
  <si>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</si>
  <si>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2701</t>
  </si>
  <si>
    <t>2706</t>
  </si>
  <si>
    <t>4300</t>
  </si>
  <si>
    <t>Thu tịch thu</t>
  </si>
  <si>
    <t>4306</t>
  </si>
  <si>
    <t>158</t>
  </si>
  <si>
    <t>3600</t>
  </si>
  <si>
    <t>3601</t>
  </si>
  <si>
    <t>412</t>
  </si>
  <si>
    <t>Sở Nông nghiệp và Phát triển nông thôn</t>
  </si>
  <si>
    <t>416</t>
  </si>
  <si>
    <t>Sở Công Thương</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</si>
  <si>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</si>
  <si>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</si>
  <si>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</si>
  <si>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</si>
  <si>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</si>
  <si>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</si>
  <si>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</si>
  <si>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</si>
  <si>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</si>
  <si>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</si>
  <si>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</si>
  <si>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</si>
  <si>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</si>
  <si>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</si>
  <si>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</si>
  <si>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</si>
  <si>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</si>
  <si>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</si>
  <si>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</si>
  <si>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</si>
  <si>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</si>
  <si>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</si>
  <si>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</si>
  <si>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</si>
  <si>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</si>
  <si>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</si>
  <si>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</si>
  <si>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</si>
  <si>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</si>
  <si>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</si>
  <si>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9049</t>
  </si>
  <si>
    <t>6904</t>
  </si>
  <si>
    <t>Tàu, thuyền</t>
  </si>
  <si>
    <t>9054</t>
  </si>
  <si>
    <t>7002</t>
  </si>
  <si>
    <t xml:space="preserve">Nội dung </t>
  </si>
  <si>
    <t>9065</t>
  </si>
  <si>
    <t>Máy phát điện</t>
  </si>
  <si>
    <t>493</t>
  </si>
  <si>
    <t>Giáo dục phổ thông trung học cơ sở</t>
  </si>
  <si>
    <t>6606</t>
  </si>
  <si>
    <t>Tuyên truyền</t>
  </si>
  <si>
    <t>6616</t>
  </si>
  <si>
    <t>Thuê bao cáp truyền hình</t>
  </si>
  <si>
    <t>Sửa chữa tài sản phục vụ công tác chuyên môn và duy tu, bảo dưỡng các công trình cơ sở hạ tầng từ kinh phí thường xuyên</t>
  </si>
  <si>
    <t>6905</t>
  </si>
  <si>
    <t>495</t>
  </si>
  <si>
    <t>Giáo dục thường xuyên và hoạt động phục vụ cho giáo dục</t>
  </si>
  <si>
    <t>6152</t>
  </si>
  <si>
    <t>Học sinh dân tộc nội trú</t>
  </si>
  <si>
    <t>6613</t>
  </si>
  <si>
    <t>623</t>
  </si>
  <si>
    <t>Phòng Y tế</t>
  </si>
  <si>
    <t>HOẠT ĐỘNG CỦA ĐẢNG CỘNG SẢN, TỔ CHỨC CHÍNH TRỊ - XÃ HỘI, QUẢN LÝ NHÀ NƯỚC VÀ AN NINH - QUỐC PHÒNG, ĐẢM BẢO XÃ HỘI BẮT BUỘC</t>
  </si>
  <si>
    <t>521</t>
  </si>
  <si>
    <t>Hoạt động của các bệnh viện, trạm xá</t>
  </si>
  <si>
    <t>6114</t>
  </si>
  <si>
    <t>Phụ cấp trực</t>
  </si>
  <si>
    <t>6399</t>
  </si>
  <si>
    <t>624</t>
  </si>
  <si>
    <t>Phòng Lao động - Thương binh và Xã hội</t>
  </si>
  <si>
    <t>6906</t>
  </si>
  <si>
    <t>Đào tạo lại và bồi dưỡng nghiệp vụ khác cho cán bộ, công nhân viên</t>
  </si>
  <si>
    <t>Ghi chú</t>
  </si>
  <si>
    <t>Lắp đặt hệ thống điện, hệ thống cấp thoát nước và lắp đặt xây dựng khác</t>
  </si>
  <si>
    <t>Chi cho công tác Đảng ở tổ chức Đảng cơ sở và các cấp trên cơ sở</t>
  </si>
  <si>
    <t>Chi thanh toán các dịch vụ công cộng, vật tư văn phòng, thông tin tuyên truyền, liên lạc; chi đào tạo, bồi dưỡng nghiệp vụ, công tác Đảng... và các chi phí Đ</t>
  </si>
  <si>
    <t>Hỗ trợ đối tượng chính sách chi phí học tập</t>
  </si>
  <si>
    <t>494</t>
  </si>
  <si>
    <t>Giáo dục trung học phổ thông</t>
  </si>
  <si>
    <t>Phụ cấp thâm niên nghề</t>
  </si>
  <si>
    <t>6116</t>
  </si>
  <si>
    <t>Phụ cấp đặc biệt khác của ngành</t>
  </si>
  <si>
    <t>6121</t>
  </si>
  <si>
    <t>6150</t>
  </si>
  <si>
    <t>6155</t>
  </si>
  <si>
    <t>Sinh hoạt phí cán bộ đi học</t>
  </si>
  <si>
    <t>6202</t>
  </si>
  <si>
    <t>Thưởng đột xuất theo định mức</t>
  </si>
  <si>
    <t>6253</t>
  </si>
  <si>
    <t>Tiền tàu xe nghỉ phép năm</t>
  </si>
  <si>
    <t>6254</t>
  </si>
  <si>
    <t>Tiền thuốc y tế trong các cơ quan, đơn vị</t>
  </si>
  <si>
    <t>018</t>
  </si>
  <si>
    <t>Bộ Tài chính</t>
  </si>
  <si>
    <t>026</t>
  </si>
  <si>
    <t>Bộ Tài nguyên và Môi trường</t>
  </si>
  <si>
    <t>139</t>
  </si>
  <si>
    <t>141</t>
  </si>
  <si>
    <t>176</t>
  </si>
  <si>
    <t>423</t>
  </si>
  <si>
    <t>Sở Y tế</t>
  </si>
  <si>
    <t>1602</t>
  </si>
  <si>
    <t>Các khoản phí, lệ phí và thu khác không cân đối</t>
  </si>
  <si>
    <t>Không bao gồm số chi chuyển giao</t>
  </si>
  <si>
    <t>6915</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</si>
  <si>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</si>
  <si>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</si>
  <si>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</si>
  <si>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</si>
  <si>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</si>
  <si>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</si>
  <si>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</si>
  <si>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</si>
  <si>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</si>
  <si>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</si>
  <si>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</si>
  <si>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</si>
  <si>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</si>
  <si>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</si>
  <si>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</si>
  <si>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</si>
  <si>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</si>
  <si>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</si>
  <si>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</si>
  <si>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</si>
  <si>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</si>
  <si>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</si>
  <si>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</si>
  <si>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</si>
  <si>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</si>
  <si>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</si>
  <si>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</si>
  <si>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</si>
  <si>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</si>
  <si>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</si>
  <si>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</si>
  <si>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1.4</t>
  </si>
  <si>
    <t>1.5</t>
  </si>
  <si>
    <t>1.6</t>
  </si>
  <si>
    <t xml:space="preserve">              ĐVT: đồng</t>
  </si>
  <si>
    <t xml:space="preserve">                            Trong đó</t>
  </si>
  <si>
    <t>6918</t>
  </si>
  <si>
    <t>Công trình văn hoá, công viên, thể thao</t>
  </si>
  <si>
    <t>HĐND q.định</t>
  </si>
  <si>
    <t>Chi NS cấp xã</t>
  </si>
  <si>
    <t>Nội dung chi</t>
  </si>
  <si>
    <t>Tổng số (I+II+III+IV)</t>
  </si>
  <si>
    <t xml:space="preserve">CHI CÂN ĐỐI NGÂN SÁCH </t>
  </si>
  <si>
    <t>Chi đầu tư XDCB</t>
  </si>
  <si>
    <t>Chi quốc phòng</t>
  </si>
  <si>
    <t>124</t>
  </si>
  <si>
    <t>140</t>
  </si>
  <si>
    <t>4261</t>
  </si>
  <si>
    <t>4268</t>
  </si>
  <si>
    <t>558</t>
  </si>
  <si>
    <t>4272</t>
  </si>
  <si>
    <t>4700</t>
  </si>
  <si>
    <t>4749</t>
  </si>
  <si>
    <t>7900</t>
  </si>
  <si>
    <t>Chi bầu cử Quốc hội và Hội đồng nhân dân các cấp theo nhiệm kỳ</t>
  </si>
  <si>
    <t>8006</t>
  </si>
  <si>
    <t>Chi sắp xếp lao động khu vực hành chính - sự nghiệp</t>
  </si>
  <si>
    <t>Phí, lệ phí liên quan</t>
  </si>
  <si>
    <t>6800</t>
  </si>
  <si>
    <t>Chi đoàn ra</t>
  </si>
  <si>
    <t>6802</t>
  </si>
  <si>
    <t>7104</t>
  </si>
  <si>
    <t>Chi đón tiếp, thăm hỏi đồng bào dân tộc</t>
  </si>
  <si>
    <t>7252</t>
  </si>
  <si>
    <t>Lương hưu</t>
  </si>
  <si>
    <t>7702</t>
  </si>
  <si>
    <t>Chi hoàn trả các khoản phát sinh năm trước</t>
  </si>
  <si>
    <t>282</t>
  </si>
  <si>
    <t>Hoạt động xử lý chất thải rắn</t>
  </si>
  <si>
    <t>6916</t>
  </si>
  <si>
    <t>Trang thiết bị kỹ thuật chuyên dụng (không phải là tài sản cố định)</t>
  </si>
  <si>
    <t>473</t>
  </si>
  <si>
    <t>Hoạt động của các tổ chức xã hội - nghề nghiệp</t>
  </si>
  <si>
    <t>070</t>
  </si>
  <si>
    <t>102</t>
  </si>
  <si>
    <t>6912</t>
  </si>
  <si>
    <t>7850</t>
  </si>
  <si>
    <t>7854</t>
  </si>
  <si>
    <t>618</t>
  </si>
  <si>
    <t>Phòng Tài chính - Kế hoạch</t>
  </si>
  <si>
    <t>160</t>
  </si>
  <si>
    <t>XÂY DỰNG</t>
  </si>
  <si>
    <t>172</t>
  </si>
  <si>
    <t>8150</t>
  </si>
  <si>
    <t>Chi quy hoạch</t>
  </si>
  <si>
    <t>6200</t>
  </si>
  <si>
    <t>Tiền thưởng</t>
  </si>
  <si>
    <t>6201</t>
  </si>
  <si>
    <t>Thưởng thường xuyên theo định mức</t>
  </si>
  <si>
    <t>6249</t>
  </si>
  <si>
    <t>6701</t>
  </si>
  <si>
    <t>Tiền vé máy bay, tàu, xe</t>
  </si>
  <si>
    <t>622</t>
  </si>
  <si>
    <t>Phòng Giáo dục và Đào tạo</t>
  </si>
  <si>
    <t>6103</t>
  </si>
  <si>
    <t>Phụ cấp thu hút</t>
  </si>
  <si>
    <t>6112</t>
  </si>
  <si>
    <t>Phụ cấp ưu đãi nghề</t>
  </si>
  <si>
    <t>6203</t>
  </si>
  <si>
    <t>Các chi phí khác theo chế độ liên quan đến công tác khen thưởng</t>
  </si>
  <si>
    <t>6657</t>
  </si>
  <si>
    <t>Các khoản thuê mướn khác phục vụ hội nghị</t>
  </si>
  <si>
    <t>491</t>
  </si>
  <si>
    <t>Giáo dục mầm non</t>
  </si>
  <si>
    <t>6002</t>
  </si>
  <si>
    <t>Lương tập sự, công chức dự bị</t>
  </si>
  <si>
    <t>6102</t>
  </si>
  <si>
    <t>Phụ cấp khu vực</t>
  </si>
  <si>
    <t>6115</t>
  </si>
  <si>
    <t>6299</t>
  </si>
  <si>
    <t>Số TT</t>
  </si>
  <si>
    <t xml:space="preserve">           Dự   toán giao </t>
  </si>
  <si>
    <t>Quyết toán năm</t>
  </si>
  <si>
    <t>So sánh TH/DT (%)</t>
  </si>
  <si>
    <t>Trong đó</t>
  </si>
  <si>
    <t>Tổng số chi NSĐP</t>
  </si>
  <si>
    <t>A/ Tổng nguồn</t>
  </si>
  <si>
    <t>Chi quà lễ, tết cho các đối tượng chính sách</t>
  </si>
  <si>
    <t>7164</t>
  </si>
  <si>
    <t>Chi cho công tác quản lý</t>
  </si>
  <si>
    <t>7168</t>
  </si>
  <si>
    <t>Chi thực hiện chế độ cứu trợ xã hội</t>
  </si>
  <si>
    <t>7199</t>
  </si>
  <si>
    <t>7157</t>
  </si>
  <si>
    <t>Chi công tác nghĩa trang và mộ liệt sĩ</t>
  </si>
  <si>
    <t>625</t>
  </si>
  <si>
    <t>Hoạt động triển lãm, thông tin thuộc lĩnh vực văn hóa, nhà văn hóa</t>
  </si>
  <si>
    <t>6123</t>
  </si>
  <si>
    <t>Phụ cấp công tác Đảng, Đoàn thể chính trị - xã hội</t>
  </si>
  <si>
    <t>526</t>
  </si>
  <si>
    <t>Hoạt động y tế khác</t>
  </si>
  <si>
    <t>7150</t>
  </si>
  <si>
    <t>Chi về công tác người có công với cách mạng và xã hội</t>
  </si>
  <si>
    <t>7155</t>
  </si>
  <si>
    <t>527</t>
  </si>
  <si>
    <t>Hoạt động thực hiện chính sách người có công với cách mạng</t>
  </si>
  <si>
    <t>7151</t>
  </si>
  <si>
    <t>Trợ cấp hàng tháng</t>
  </si>
  <si>
    <t>7152</t>
  </si>
  <si>
    <t>Trợ cấp một lần</t>
  </si>
  <si>
    <t>7161</t>
  </si>
  <si>
    <t>Hỗ trợ nhà ở cho đối tượng ưu đãi</t>
  </si>
  <si>
    <t>7162</t>
  </si>
  <si>
    <t>Chi quy hoạch xây dựng đô thị, điểm dân cư nông thôn</t>
  </si>
  <si>
    <t>9299</t>
  </si>
  <si>
    <t>7250</t>
  </si>
  <si>
    <t>Chi lương hưu và trợ cấp bảo hiểm xã hội</t>
  </si>
  <si>
    <t>7262</t>
  </si>
  <si>
    <t>Trợ cấp hàng tháng cho cán bộ xã nghỉ việc theo chế độ qui định</t>
  </si>
  <si>
    <t>579</t>
  </si>
  <si>
    <t>Hoạt động vui chơi giải trí khác</t>
  </si>
  <si>
    <t>**Our Values and Paths**</t>
  </si>
  <si>
    <t>**Set Our Values and Paths**</t>
  </si>
  <si>
    <t>BAO CAO DU PHONG NGAN SACH 6 THANG CUOI NAM 2010.xls</t>
  </si>
  <si>
    <t>Book1</t>
  </si>
  <si>
    <t>Thu hồi các khoản chi năm trước</t>
  </si>
  <si>
    <t>Thuế xuất khẩu</t>
  </si>
  <si>
    <t>Thuế nhập khẩu</t>
  </si>
  <si>
    <t>Các khoản huy động đóng góp khác</t>
  </si>
  <si>
    <t>10</t>
  </si>
  <si>
    <t>Thu bổ sung từ ngân sách cấp trên</t>
  </si>
  <si>
    <t xml:space="preserve">Tổng số </t>
  </si>
  <si>
    <t>Thu nội địa</t>
  </si>
  <si>
    <t>CHỦ  TỊCH</t>
  </si>
  <si>
    <t>ỦY BAN NHÂN DÂN</t>
  </si>
  <si>
    <t>1052</t>
  </si>
  <si>
    <t>1550</t>
  </si>
  <si>
    <t>1553</t>
  </si>
  <si>
    <t>1555</t>
  </si>
  <si>
    <t>1600</t>
  </si>
  <si>
    <t>Thuế sử dụng đất phi nông nghiệp</t>
  </si>
  <si>
    <t>1603</t>
  </si>
  <si>
    <t>1700</t>
  </si>
  <si>
    <t>Thuế giá trị gia tăng</t>
  </si>
  <si>
    <t>1701</t>
  </si>
  <si>
    <t>2600</t>
  </si>
  <si>
    <t>2625</t>
  </si>
  <si>
    <t>4254</t>
  </si>
  <si>
    <t>4900</t>
  </si>
  <si>
    <t>Các khoản thu khác</t>
  </si>
  <si>
    <t>557</t>
  </si>
  <si>
    <t>1000</t>
  </si>
  <si>
    <t>1001</t>
  </si>
  <si>
    <t>560</t>
  </si>
  <si>
    <t>564</t>
  </si>
  <si>
    <t>2750</t>
  </si>
  <si>
    <t>2800</t>
  </si>
  <si>
    <t>2815</t>
  </si>
  <si>
    <t>2850</t>
  </si>
  <si>
    <t>Lệ phí quản lý nhà nước liên quan đến sản xuất, kinh doanh</t>
  </si>
  <si>
    <t>4500</t>
  </si>
  <si>
    <t>4549</t>
  </si>
  <si>
    <t>2250</t>
  </si>
  <si>
    <t>2255</t>
  </si>
  <si>
    <t>3350</t>
  </si>
  <si>
    <t>1.2</t>
  </si>
  <si>
    <t>3.1</t>
  </si>
  <si>
    <t>3.2</t>
  </si>
  <si>
    <t>3.3</t>
  </si>
  <si>
    <t>3.4</t>
  </si>
  <si>
    <t>3.6</t>
  </si>
  <si>
    <t>3.7</t>
  </si>
  <si>
    <t>3.8</t>
  </si>
  <si>
    <t>3.10</t>
  </si>
  <si>
    <t>3.9</t>
  </si>
  <si>
    <t>3.11</t>
  </si>
  <si>
    <t>3.12</t>
  </si>
  <si>
    <t>2.1</t>
  </si>
  <si>
    <t>2.2</t>
  </si>
  <si>
    <t>TM.ỦY BAN NHÂN DÂN</t>
  </si>
  <si>
    <t>NST</t>
  </si>
  <si>
    <t>Tổng cộng</t>
  </si>
  <si>
    <t>VẬN TẢI, KHO BÃI</t>
  </si>
  <si>
    <t>223</t>
  </si>
  <si>
    <t>Vận tải đường bộ khác</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</si>
  <si>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</si>
  <si>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</si>
  <si>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</si>
  <si>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</si>
  <si>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</si>
  <si>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</si>
  <si>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</si>
  <si>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</si>
  <si>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</si>
  <si>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</si>
  <si>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</si>
  <si>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</si>
  <si>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</si>
  <si>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</si>
  <si>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</si>
  <si>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</si>
  <si>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</si>
  <si>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</si>
  <si>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</si>
  <si>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</si>
  <si>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</si>
  <si>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</si>
  <si>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</si>
  <si>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</si>
  <si>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</si>
  <si>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</si>
  <si>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</si>
  <si>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</si>
  <si>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</si>
  <si>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</si>
  <si>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</si>
  <si>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</si>
  <si>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</si>
  <si>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</si>
  <si>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6913</t>
  </si>
  <si>
    <t>Máy photocopy</t>
  </si>
  <si>
    <t>6949</t>
  </si>
  <si>
    <t>754</t>
  </si>
  <si>
    <t>1599</t>
  </si>
  <si>
    <t>1750</t>
  </si>
  <si>
    <t>Thuế tiêu thụ đặc biệt</t>
  </si>
  <si>
    <t>1757</t>
  </si>
  <si>
    <t>2802</t>
  </si>
  <si>
    <t>755</t>
  </si>
  <si>
    <t>756</t>
  </si>
  <si>
    <t>1754</t>
  </si>
  <si>
    <t>757</t>
  </si>
  <si>
    <t>1003</t>
  </si>
  <si>
    <t>1006</t>
  </si>
  <si>
    <t>1400</t>
  </si>
  <si>
    <t>1401</t>
  </si>
  <si>
    <t>2801</t>
  </si>
  <si>
    <t>0900</t>
  </si>
  <si>
    <t>2300</t>
  </si>
  <si>
    <t>Hoạt động dịch vụ nông nghiệp</t>
  </si>
  <si>
    <t>6051</t>
  </si>
  <si>
    <t>6350</t>
  </si>
  <si>
    <t>Chi cho cán bộ xã, thôn, bản đương chức</t>
  </si>
  <si>
    <t>6353</t>
  </si>
  <si>
    <t>Phụ cấp cán bộ không chuyên trách xã</t>
  </si>
  <si>
    <t>6749</t>
  </si>
  <si>
    <t>7001</t>
  </si>
  <si>
    <t>Chi mua hàng hoá, vật tư dùng cho chuyên môn của từng ngành</t>
  </si>
  <si>
    <t>7006</t>
  </si>
  <si>
    <t>Thuỷ lợi và các hoạt động dịch vụ có liên quan</t>
  </si>
  <si>
    <t>6617</t>
  </si>
  <si>
    <t>Cước phí Internet, thư viện điện tử</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</si>
  <si>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</si>
  <si>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</si>
  <si>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</si>
  <si>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</si>
  <si>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</si>
  <si>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</si>
  <si>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</si>
  <si>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</si>
  <si>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</si>
  <si>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</si>
  <si>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</si>
  <si>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</si>
  <si>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</si>
  <si>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TỔNG CHI NGÂN SÁCH ĐỊA PHƯƠNG</t>
  </si>
  <si>
    <t>CHI CÂN ĐỐI NGÂN SÁCH ĐỊA PHƯƠNG</t>
  </si>
  <si>
    <t>Chi trả nợ lãi các khoản do chính quyền địa phương vay</t>
  </si>
  <si>
    <t>CHI CÁC CHƯƠNG TRÌNH MỤC TIÊU</t>
  </si>
  <si>
    <t>Dự toán</t>
  </si>
  <si>
    <t>Thu NSĐP</t>
  </si>
  <si>
    <t>5=3/1</t>
  </si>
  <si>
    <t>6=4/2</t>
  </si>
  <si>
    <t>TỔNG THU CÂN ĐỐI NSNN</t>
  </si>
  <si>
    <t>Thuế bảo vệ môi trường</t>
  </si>
  <si>
    <t>-</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</si>
  <si>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</si>
  <si>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</si>
  <si>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</si>
  <si>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</si>
  <si>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</si>
  <si>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</si>
  <si>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</si>
  <si>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</si>
  <si>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</si>
  <si>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</si>
  <si>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</si>
  <si>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</si>
  <si>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</si>
  <si>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</si>
  <si>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</si>
  <si>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</si>
  <si>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3.5</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</si>
  <si>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</si>
  <si>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</si>
  <si>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</si>
  <si>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</si>
  <si>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</si>
  <si>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</si>
  <si>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</si>
  <si>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</si>
  <si>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</si>
  <si>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</si>
  <si>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</si>
  <si>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</si>
  <si>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</si>
  <si>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</si>
  <si>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</si>
  <si>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</si>
  <si>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</si>
  <si>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</si>
  <si>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</si>
  <si>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</si>
  <si>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</si>
  <si>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</si>
  <si>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</si>
  <si>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Chi trả lãi phí tiền vay</t>
  </si>
  <si>
    <t>VII</t>
  </si>
  <si>
    <t>023</t>
  </si>
  <si>
    <t>7102</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</si>
  <si>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</si>
  <si>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</si>
  <si>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</si>
  <si>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</si>
  <si>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</si>
  <si>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</si>
  <si>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</si>
  <si>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</si>
  <si>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</si>
  <si>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</si>
  <si>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</si>
  <si>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</si>
  <si>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</si>
  <si>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</si>
  <si>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</si>
  <si>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</si>
  <si>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</si>
  <si>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</si>
  <si>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</si>
  <si>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</si>
  <si>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</si>
  <si>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</si>
  <si>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</si>
  <si>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</si>
  <si>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</si>
  <si>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</si>
  <si>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</si>
  <si>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</si>
  <si>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</si>
  <si>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</si>
  <si>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Các tổ chức, cá nhân trong nước ủng hộ</t>
  </si>
  <si>
    <t>Nguồn của NSĐP</t>
  </si>
  <si>
    <t>Tr.đó: - Từ nguồn dự phòng</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</si>
  <si>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</si>
  <si>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</si>
  <si>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</si>
  <si>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</si>
  <si>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</si>
  <si>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</si>
  <si>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</si>
  <si>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</si>
  <si>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</si>
  <si>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</si>
  <si>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</si>
  <si>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 xml:space="preserve">Kiến nghị của kiểm toán, thanh tra các năm trước còn tồn tại chưa xử lý </t>
  </si>
  <si>
    <t>Các khoản thu phải nộp ngân sách</t>
  </si>
  <si>
    <t xml:space="preserve">Kiến nghị của kiểm toán, thanh tra năm nay </t>
  </si>
  <si>
    <t xml:space="preserve">Các khoản thu phải nộp ngân sách </t>
  </si>
  <si>
    <t>Chuyển quyết toán ngân sách năm sau</t>
  </si>
  <si>
    <t>Các vấn đề khác liên quan cần giải trình</t>
  </si>
  <si>
    <t>Đơn vị: đồng</t>
  </si>
  <si>
    <t>Bổ sung cân đối ngân sách</t>
  </si>
  <si>
    <t>Thu chuyển nguồn từ năm trước chuyển sang</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</si>
  <si>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</si>
  <si>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</si>
  <si>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</si>
  <si>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</si>
  <si>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</si>
  <si>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</si>
  <si>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</si>
  <si>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</si>
  <si>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</si>
  <si>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</si>
  <si>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</si>
  <si>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</si>
  <si>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</si>
  <si>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</si>
  <si>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</si>
  <si>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</si>
  <si>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</si>
  <si>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</si>
  <si>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</si>
  <si>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</si>
  <si>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</si>
  <si>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</si>
  <si>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</si>
  <si>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</si>
  <si>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</si>
  <si>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</si>
  <si>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</si>
  <si>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</si>
  <si>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</si>
  <si>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</si>
  <si>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</si>
  <si>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</si>
  <si>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</si>
  <si>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</si>
  <si>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</si>
  <si>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</si>
  <si>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</si>
  <si>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</si>
  <si>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</si>
  <si>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</si>
  <si>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</si>
  <si>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</si>
  <si>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</si>
  <si>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</si>
  <si>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</si>
  <si>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</si>
  <si>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</si>
  <si>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</si>
  <si>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</si>
  <si>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</si>
  <si>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</si>
  <si>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</si>
  <si>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</si>
  <si>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</si>
  <si>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</si>
  <si>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</si>
  <si>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</si>
  <si>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</si>
  <si>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</si>
  <si>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</si>
  <si>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</si>
  <si>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</si>
  <si>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</si>
  <si>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</si>
  <si>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</si>
  <si>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</si>
  <si>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</si>
  <si>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</si>
  <si>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</si>
  <si>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</si>
  <si>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</si>
  <si>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</si>
  <si>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</si>
  <si>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</si>
  <si>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</si>
  <si>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</si>
  <si>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</si>
  <si>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</si>
  <si>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</si>
  <si>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</si>
  <si>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</si>
  <si>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</si>
  <si>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</si>
  <si>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</si>
  <si>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</si>
  <si>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</si>
  <si>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</si>
  <si>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</si>
  <si>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2400</t>
  </si>
  <si>
    <t>2768</t>
  </si>
  <si>
    <t>Lệ phí cấp chứng minh nhân dân, căn cước công dân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</si>
  <si>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</si>
  <si>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</si>
  <si>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</si>
  <si>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</si>
  <si>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</si>
  <si>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424</t>
  </si>
  <si>
    <t>Sở Lao động - Thương binh và Xã hội</t>
  </si>
  <si>
    <t>Phạt vi phạm khác</t>
  </si>
  <si>
    <t>1252</t>
  </si>
  <si>
    <t>Phạt vi phạm hành chính về bảo vệ môi trường</t>
  </si>
  <si>
    <t>Khoáng sản kim loại</t>
  </si>
  <si>
    <t>Khoáng sản phi kim loại</t>
  </si>
  <si>
    <t>Tài nguyên khoáng sản khác</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</si>
  <si>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</si>
  <si>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</si>
  <si>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</si>
  <si>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</si>
  <si>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</si>
  <si>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</si>
  <si>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</si>
  <si>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</si>
  <si>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</si>
  <si>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4702</t>
  </si>
  <si>
    <t>2716</t>
  </si>
  <si>
    <t>Phí chứng thực</t>
  </si>
  <si>
    <t>2771</t>
  </si>
  <si>
    <t>Lệ phí hộ tịch</t>
  </si>
  <si>
    <t>Lệ phí cấp giấy phép xây dựng</t>
  </si>
  <si>
    <t>2150</t>
  </si>
  <si>
    <t>Phí thuộc lĩnh vực nông nghiệp, lâm nghiệp, thủy sản</t>
  </si>
  <si>
    <t>2166</t>
  </si>
  <si>
    <t>Phí thẩm định trong lĩnh vực nông nghiệp</t>
  </si>
  <si>
    <t>2100</t>
  </si>
  <si>
    <t>2147</t>
  </si>
  <si>
    <t>Thu nợ phí thuộc lĩnh vực công nghiệp, xây dựng</t>
  </si>
  <si>
    <t>1558</t>
  </si>
  <si>
    <t>Nước thiên nhiên khác</t>
  </si>
  <si>
    <t>2862</t>
  </si>
  <si>
    <t>Lệ phí môn bài mức (bậc) 1</t>
  </si>
  <si>
    <t>2863</t>
  </si>
  <si>
    <t>Lệ phí môn bài mức (bậc) 2</t>
  </si>
  <si>
    <t>2864</t>
  </si>
  <si>
    <t>Lệ phí môn bài mức (bậc) 3</t>
  </si>
  <si>
    <t>4914</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</si>
  <si>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</si>
  <si>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</si>
  <si>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</si>
  <si>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</si>
  <si>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1799</t>
  </si>
  <si>
    <t>4934</t>
  </si>
  <si>
    <t>Tiền chậm nộp thuế tiêu thụ đặc biệt hàng hóa sản xuất kinh doanh trong nước khác còn lại</t>
  </si>
  <si>
    <t>Thuế thu nhập từ hoạt động sản xuất, kinh doanh của cá nhân</t>
  </si>
  <si>
    <t>1014</t>
  </si>
  <si>
    <t>Lệ phí trước bạ nhà đất</t>
  </si>
  <si>
    <t>2824</t>
  </si>
  <si>
    <t>Lệ phí trước bạ xe máy</t>
  </si>
  <si>
    <t>4917</t>
  </si>
  <si>
    <t>Tiền chậm nộp thuế thu nhập cá nhân</t>
  </si>
  <si>
    <t>Các tài sản khác</t>
  </si>
  <si>
    <t>2715</t>
  </si>
  <si>
    <t>Phí công chứng</t>
  </si>
  <si>
    <t>7017</t>
  </si>
  <si>
    <t>6911</t>
  </si>
  <si>
    <t>Sách, tài liệu và chế độ dùng cho công tác chuyên môn</t>
  </si>
  <si>
    <t>6199</t>
  </si>
  <si>
    <t>6615</t>
  </si>
  <si>
    <t>Thuê bao đường điện thoại</t>
  </si>
  <si>
    <t>6805</t>
  </si>
  <si>
    <t>9055</t>
  </si>
  <si>
    <t>6404</t>
  </si>
  <si>
    <t>6901</t>
  </si>
  <si>
    <t>Mô tô</t>
  </si>
  <si>
    <t>Su nghiep dan so</t>
  </si>
  <si>
    <t>7165</t>
  </si>
  <si>
    <t>7650</t>
  </si>
  <si>
    <t>Chi trả các khoản thu năm trước và chi trả lãi do trả chậm</t>
  </si>
  <si>
    <t>7652</t>
  </si>
  <si>
    <t>Chi hoàn trả các khoản thu về thuế nội địa</t>
  </si>
  <si>
    <t>9302</t>
  </si>
  <si>
    <t>Chi phá và tháo dỡ các vật kiến trúc cũ</t>
  </si>
  <si>
    <t>9352</t>
  </si>
  <si>
    <t>Chi lắp đặt, thí nghiệm, hiệu chỉnh thiết bị</t>
  </si>
  <si>
    <t>6349</t>
  </si>
  <si>
    <t>Nuôi trồng thuỷ sản</t>
  </si>
  <si>
    <t>6105</t>
  </si>
  <si>
    <t>Phụ cấp làm đêm</t>
  </si>
  <si>
    <t>7015</t>
  </si>
  <si>
    <t>Chi hỗ trợ xây dựng văn bản qui phạm pháp luật</t>
  </si>
  <si>
    <t>Chi hỗ trợ các loại hình hợp tác xã</t>
  </si>
  <si>
    <t>7753</t>
  </si>
  <si>
    <t>Chi khắc phục hậu quả thiên tai cho các đơn vị dự toán và cho các doanh nghiệp</t>
  </si>
  <si>
    <t>7949</t>
  </si>
  <si>
    <t>6705</t>
  </si>
  <si>
    <t>Công tác phí của trưởng thôn, bản ở miền núi</t>
  </si>
  <si>
    <t>533</t>
  </si>
  <si>
    <t>Sự nghiệp gia đình</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</si>
  <si>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</si>
  <si>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</si>
  <si>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</si>
  <si>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</si>
  <si>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</si>
  <si>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</si>
  <si>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</si>
  <si>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</si>
  <si>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68 theoThông tư số 342/2016/TT-BTC</t>
  </si>
  <si>
    <t>Mẫu biểu số 69 theoThông tư số 342/2016/TT-BTC</t>
  </si>
  <si>
    <t xml:space="preserve">     UBND TỈNH QUẢNG BÌNH</t>
  </si>
  <si>
    <t>Tên chương trình mục tiêu</t>
  </si>
  <si>
    <t>UBND TỈNH QUẢNG BÌNH</t>
  </si>
  <si>
    <t>SỞ TÀI CHÍNH</t>
  </si>
  <si>
    <t>Quảng Bình, ngày      tháng     năm 2018</t>
  </si>
  <si>
    <t>TỈNH QUẢNG BÌNH</t>
  </si>
  <si>
    <t>Ngày      tháng     năm 2018</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</si>
  <si>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</si>
  <si>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</si>
  <si>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</si>
  <si>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</si>
  <si>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</si>
  <si>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</si>
  <si>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</si>
  <si>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</si>
  <si>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HĐND giao</t>
  </si>
  <si>
    <t>Chi sự nghiệp KH-CN</t>
  </si>
  <si>
    <t>HĐND quyết định</t>
  </si>
  <si>
    <t>Thu NSTW</t>
  </si>
  <si>
    <t>2.6</t>
  </si>
  <si>
    <t>11</t>
  </si>
  <si>
    <t>13</t>
  </si>
  <si>
    <t>14</t>
  </si>
  <si>
    <t>15</t>
  </si>
  <si>
    <t>16</t>
  </si>
  <si>
    <t>17</t>
  </si>
  <si>
    <t>18</t>
  </si>
  <si>
    <t>19</t>
  </si>
  <si>
    <t>20</t>
  </si>
  <si>
    <t>21</t>
  </si>
  <si>
    <t>G</t>
  </si>
  <si>
    <t>- Thu khác</t>
  </si>
  <si>
    <t>-Thu khác</t>
  </si>
  <si>
    <t>TM. CHỦ TỊCH UBND</t>
  </si>
  <si>
    <t>TM.CHỦ TỊCH UBND</t>
  </si>
  <si>
    <t>TM.UBND TỈNH</t>
  </si>
  <si>
    <t>NS Tỉnh</t>
  </si>
  <si>
    <t xml:space="preserve">  UBND TỈNH QUẢNG BÌNH</t>
  </si>
  <si>
    <t>GIÁM ĐỐC KBNN</t>
  </si>
  <si>
    <t xml:space="preserve">                                           GIÁM ĐỐC SỞ TÀI CHÍNH</t>
  </si>
  <si>
    <t xml:space="preserve">    UBND TỈNH QUẢNG BÌNH</t>
  </si>
  <si>
    <t>Thu ngân sách cấp dưới nộp lên</t>
  </si>
  <si>
    <t>583</t>
  </si>
  <si>
    <t>580</t>
  </si>
  <si>
    <t>Hoạt động dịch vụ phục vụ cá nhân khác</t>
  </si>
  <si>
    <t>HOẠT ĐỘNG DỊCH VỤ KHÁC</t>
  </si>
  <si>
    <t>Chi điều tra, khảo sát</t>
  </si>
  <si>
    <t>9201</t>
  </si>
  <si>
    <t>9200</t>
  </si>
  <si>
    <t>Chi chuẩn bị đầu tư</t>
  </si>
  <si>
    <t>556</t>
  </si>
  <si>
    <t>Chi tổ chức thẩm định dự án</t>
  </si>
  <si>
    <t>9203</t>
  </si>
  <si>
    <t>Hoạt động bảo tồn, bảo tàng</t>
  </si>
  <si>
    <t>9057</t>
  </si>
  <si>
    <t>Chi bầu cử Hội đồng nhân dân các cấp</t>
  </si>
  <si>
    <t>7902</t>
  </si>
  <si>
    <t>531</t>
  </si>
  <si>
    <t>Sự nghiệp bảo vệ và chăm sóc trẻ em</t>
  </si>
  <si>
    <t>Mai táng phí</t>
  </si>
  <si>
    <t>7257</t>
  </si>
  <si>
    <t>Chi hỗ trợ hoạt động các cơ sở nuôi dưỡng thương binh tập trung và điều dưỡng luân phiên người có công với cách mạng, trung tâm xã hội</t>
  </si>
  <si>
    <t>7158</t>
  </si>
  <si>
    <t>7299</t>
  </si>
  <si>
    <t>Tiền hoá chất vệ sinh phòng dịch</t>
  </si>
  <si>
    <t>6255</t>
  </si>
  <si>
    <t>505</t>
  </si>
  <si>
    <t>9063</t>
  </si>
  <si>
    <t>Đào tạo khác trong nước</t>
  </si>
  <si>
    <t>502</t>
  </si>
  <si>
    <t>Đào tạo đại học</t>
  </si>
  <si>
    <t>Chi đánh giá tác động của môi trường</t>
  </si>
  <si>
    <t>9204</t>
  </si>
  <si>
    <t>9149</t>
  </si>
  <si>
    <t>9100</t>
  </si>
  <si>
    <t>Sửa chữa tài sản phục vụ chuyên môn và các công trình cơ sở hạ tầng từ kinh phí đầu tư</t>
  </si>
  <si>
    <t>9399</t>
  </si>
  <si>
    <t>Chi tổ chức bồi thường giải phóng mặt bằng</t>
  </si>
  <si>
    <t>9253</t>
  </si>
  <si>
    <t>9249</t>
  </si>
  <si>
    <t>474</t>
  </si>
  <si>
    <t>Bảo hiểm y tế cho đối tượng hưởng bảo hiểm xã hội</t>
  </si>
  <si>
    <t>7251</t>
  </si>
  <si>
    <t>Hoạt động bảo đảm xã hội, bảo hiểm xã hội và bảo hiểm y tế bắt buộc</t>
  </si>
  <si>
    <t>Chi bầu cử Quốc hội</t>
  </si>
  <si>
    <t>7901</t>
  </si>
  <si>
    <t>466</t>
  </si>
  <si>
    <t>Hoạt động quản lý nhà nước thuộc lĩnh vực điều phối và hỗ trợ các hoạt động kinh tế - xã hội có hiệu quả hơn</t>
  </si>
  <si>
    <t>Chi phí vận chuyển, bảo hiểm</t>
  </si>
  <si>
    <t>9354</t>
  </si>
  <si>
    <t>9349</t>
  </si>
  <si>
    <t>Chi san lấp mặt bằng xây dựng</t>
  </si>
  <si>
    <t>9303</t>
  </si>
  <si>
    <t>Thiết bị phòng cháy, chữa cháy</t>
  </si>
  <si>
    <t>9058</t>
  </si>
  <si>
    <t>Chi trợ cấp dân cư</t>
  </si>
  <si>
    <t>7103</t>
  </si>
  <si>
    <t>Chi di dân</t>
  </si>
  <si>
    <t>7101</t>
  </si>
  <si>
    <t>Bảo hộ lao động</t>
  </si>
  <si>
    <t>7005</t>
  </si>
  <si>
    <t>Thuê thiết bị các loại</t>
  </si>
  <si>
    <t>6754</t>
  </si>
  <si>
    <t>Quảng cáo</t>
  </si>
  <si>
    <t>6607</t>
  </si>
  <si>
    <t>Fax</t>
  </si>
  <si>
    <t>6604</t>
  </si>
  <si>
    <t>Phụ cấp đắt đỏ</t>
  </si>
  <si>
    <t>6104</t>
  </si>
  <si>
    <t>Lương cán bộ công nhân viên dôi ra ngoài biên chế</t>
  </si>
  <si>
    <t>6004</t>
  </si>
  <si>
    <t>Chi mua báo, tạp chí của Đảng</t>
  </si>
  <si>
    <t>7851</t>
  </si>
  <si>
    <t>Phụ cấp lưu động</t>
  </si>
  <si>
    <t>6108</t>
  </si>
  <si>
    <t>Kinh phí khác theo quy định của pháp luật</t>
  </si>
  <si>
    <t>0968</t>
  </si>
  <si>
    <t>Các khoản tăng thu, tiết kiệm chi năm nay được phép chuyển sang năm sau theo quy định</t>
  </si>
  <si>
    <t>0967</t>
  </si>
  <si>
    <t>Các khoản dự toán được cấp có thẩm quyền bổ sung sau ngày 30 tháng 9 năm thực hiện dự toán, không bao gồm các khoản bổ sung do các đơn vị dự toán cấp tr</t>
  </si>
  <si>
    <t>0965</t>
  </si>
  <si>
    <t>Kinh phí được giao tự chủ của các đơn vị sự nghiệp công lập và các cơ quan nhà nước; các khoản viện trợ không hoàn lại đã xác định cụ thể nhiệm v</t>
  </si>
  <si>
    <t>0964</t>
  </si>
  <si>
    <t>Nguồn thực hiện chính sách tiền lương, phụ cấp, trợ cấp và các khoản tính theo tiền lương cơ sở, bảo trợ xã hội;</t>
  </si>
  <si>
    <t>0963</t>
  </si>
  <si>
    <t>Kinh phí mua sắm trang thiết bị đã đầy đủ hồ sơ, hợp đồng mua sắm trang thiết bị ký trước ngày 31 tháng 12 năm thực hiện dự toán; kinh phí mua tăng, mua b</t>
  </si>
  <si>
    <t>0962</t>
  </si>
  <si>
    <t>Vốn đầu tư phát triển thực hiện chuyển nguồn từ năm nay sang năm sau theo quy định của Luật Đầu tư công</t>
  </si>
  <si>
    <t>0961</t>
  </si>
  <si>
    <t>Nguồn năm nay đã giao đơn vị theo chế độ được phép chuyển sang năm sau</t>
  </si>
  <si>
    <t>0951</t>
  </si>
  <si>
    <t>7701</t>
  </si>
  <si>
    <t>283</t>
  </si>
  <si>
    <t>Hoạt động xử lý chất thải lỏng</t>
  </si>
  <si>
    <t>255</t>
  </si>
  <si>
    <t>Hoạt động viễn thông</t>
  </si>
  <si>
    <t>228</t>
  </si>
  <si>
    <t>Kho bãi và lưu giữ hàng hoá</t>
  </si>
  <si>
    <t>Chi lập dự án đầu tư</t>
  </si>
  <si>
    <t>9202</t>
  </si>
  <si>
    <t>9122</t>
  </si>
  <si>
    <t>166</t>
  </si>
  <si>
    <t>Phá dỡ và chuẩn bị mặt bằng</t>
  </si>
  <si>
    <t>165</t>
  </si>
  <si>
    <t>Xây dựng công trình kỹ thuật dân dụng khác</t>
  </si>
  <si>
    <t>Chi thực hiện tái định cư</t>
  </si>
  <si>
    <t>9252</t>
  </si>
  <si>
    <t>163</t>
  </si>
  <si>
    <t>Xây dựng công trình đường bộ</t>
  </si>
  <si>
    <t>134</t>
  </si>
  <si>
    <t>130</t>
  </si>
  <si>
    <t>Khai thác lọc và phân phối nước</t>
  </si>
  <si>
    <t>131</t>
  </si>
  <si>
    <t>Sản xuất, truyền tải và phân phối điện</t>
  </si>
  <si>
    <t>SẢN XUẤT, PHÂN PHỐI ĐIỆN, KHÍ ĐỐT, NƯỚC, HƠI NƯỚC VÀ ĐIỀU HOÀ KHÔNG KHÍ</t>
  </si>
  <si>
    <t>Trợ giá</t>
  </si>
  <si>
    <t>7201</t>
  </si>
  <si>
    <t>7200</t>
  </si>
  <si>
    <t>Trợ giá theo chính sách của Nhà nước</t>
  </si>
  <si>
    <t>022</t>
  </si>
  <si>
    <t>Khai thác thủy sản</t>
  </si>
  <si>
    <t>017</t>
  </si>
  <si>
    <t>Trồng rừng và chăm sóc rừng</t>
  </si>
  <si>
    <t>7249</t>
  </si>
  <si>
    <t>015</t>
  </si>
  <si>
    <t>Hoạt động thú y</t>
  </si>
  <si>
    <t>Thuê chuyên gia và giảng viên trong nước</t>
  </si>
  <si>
    <t>6756</t>
  </si>
  <si>
    <t>6656</t>
  </si>
  <si>
    <t>Phường/Xã</t>
  </si>
  <si>
    <t>Tiền vé máy bay, tàu xe</t>
  </si>
  <si>
    <t>6653</t>
  </si>
  <si>
    <t>6806</t>
  </si>
  <si>
    <t>6801</t>
  </si>
  <si>
    <t>6752</t>
  </si>
  <si>
    <t>7166</t>
  </si>
  <si>
    <t>6849</t>
  </si>
  <si>
    <t>Chi trả các khoản thu khác</t>
  </si>
  <si>
    <t>7699</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</si>
  <si>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</si>
  <si>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</si>
  <si>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</si>
  <si>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</si>
  <si>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</si>
  <si>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</si>
  <si>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</si>
  <si>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</si>
  <si>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</si>
  <si>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</si>
  <si>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7766</t>
  </si>
  <si>
    <t>6803</t>
  </si>
  <si>
    <t>Cấp không thu tiền một số mặt hàng</t>
  </si>
  <si>
    <t>7203</t>
  </si>
  <si>
    <t>6605</t>
  </si>
  <si>
    <t>Hỗ trợ đối tượng chính sách đóng học phí</t>
  </si>
  <si>
    <t>7954</t>
  </si>
  <si>
    <t>7950</t>
  </si>
  <si>
    <t>7953</t>
  </si>
  <si>
    <t>7952</t>
  </si>
  <si>
    <t>7951</t>
  </si>
  <si>
    <t>6608</t>
  </si>
  <si>
    <t>620</t>
  </si>
  <si>
    <t>8049</t>
  </si>
  <si>
    <t>619</t>
  </si>
  <si>
    <t>Phòng Quản lý đô thị</t>
  </si>
  <si>
    <t>614</t>
  </si>
  <si>
    <t>Phòng Tư pháp</t>
  </si>
  <si>
    <t>251</t>
  </si>
  <si>
    <t>9353</t>
  </si>
  <si>
    <t>6899</t>
  </si>
  <si>
    <t>6850</t>
  </si>
  <si>
    <t>6853</t>
  </si>
  <si>
    <t>6852</t>
  </si>
  <si>
    <t>Chi đoàn vào</t>
  </si>
  <si>
    <t>Quận/Huyện</t>
  </si>
  <si>
    <t>599</t>
  </si>
  <si>
    <t>Thuê phiên dịch, biên dịch</t>
  </si>
  <si>
    <t>6761</t>
  </si>
  <si>
    <t>6855</t>
  </si>
  <si>
    <t>281</t>
  </si>
  <si>
    <t>9355</t>
  </si>
  <si>
    <t>Hỗ trợ cho các doanh nghiệp</t>
  </si>
  <si>
    <t>8051</t>
  </si>
  <si>
    <t>8050</t>
  </si>
  <si>
    <t>8099</t>
  </si>
  <si>
    <t>Kinh phí nghiên cứu khoa học bố trí trong thời gian thực hiện các đề tài, dự án nghiên cứu khoa học được cấp có thẩm quyền quyết định</t>
  </si>
  <si>
    <t>0966</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</si>
  <si>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</si>
  <si>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</si>
  <si>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</si>
  <si>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</si>
  <si>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</si>
  <si>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</si>
  <si>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</si>
  <si>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</si>
  <si>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</si>
  <si>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</si>
  <si>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</si>
  <si>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</si>
  <si>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</si>
  <si>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</si>
  <si>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</si>
  <si>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514</t>
  </si>
  <si>
    <t>513</t>
  </si>
  <si>
    <t>512</t>
  </si>
  <si>
    <t>Hội Liên hiệp phụ nữ Tỉnh</t>
  </si>
  <si>
    <t>511</t>
  </si>
  <si>
    <t>Tỉnh Đoàn thanh niên cộng sản Hồ Chí Minh</t>
  </si>
  <si>
    <t>510</t>
  </si>
  <si>
    <t>6851</t>
  </si>
  <si>
    <t>Uỷ ban Mặt trận Tổ quốc tỉnh</t>
  </si>
  <si>
    <t>509</t>
  </si>
  <si>
    <t>Văn phòng Tỉnh uỷ</t>
  </si>
  <si>
    <t>8151</t>
  </si>
  <si>
    <t>Ban quản lý khu công nghiệp</t>
  </si>
  <si>
    <t>483</t>
  </si>
  <si>
    <t>Ban Dân tộc</t>
  </si>
  <si>
    <t>448</t>
  </si>
  <si>
    <t>441</t>
  </si>
  <si>
    <t>Đài truyền hình</t>
  </si>
  <si>
    <t>437</t>
  </si>
  <si>
    <t>Thanh tra tỉnh</t>
  </si>
  <si>
    <t>555</t>
  </si>
  <si>
    <t>435</t>
  </si>
  <si>
    <t>Sở Nội vụ</t>
  </si>
  <si>
    <t>427</t>
  </si>
  <si>
    <t>Sở Thông tin và Truyền thông</t>
  </si>
  <si>
    <t>425</t>
  </si>
  <si>
    <t>551</t>
  </si>
  <si>
    <t>Sở Văn hoá, Thể thao và Du lịch</t>
  </si>
  <si>
    <t>422</t>
  </si>
  <si>
    <t>372</t>
  </si>
  <si>
    <t>370</t>
  </si>
  <si>
    <t>Sở Giáo dục và Đào tạo</t>
  </si>
  <si>
    <t>421</t>
  </si>
  <si>
    <t>Chi mật phí</t>
  </si>
  <si>
    <t>7008</t>
  </si>
  <si>
    <t>Sở Giao thông - Vận tải</t>
  </si>
  <si>
    <t>419</t>
  </si>
  <si>
    <t>Sở Xây dựng</t>
  </si>
  <si>
    <t>418</t>
  </si>
  <si>
    <t>Sở Tài chính</t>
  </si>
  <si>
    <t>417</t>
  </si>
  <si>
    <t>371</t>
  </si>
  <si>
    <t>Sở Khoa học và Công nghệ</t>
  </si>
  <si>
    <t>Chi xúc tiến thương mại</t>
  </si>
  <si>
    <t>7351</t>
  </si>
  <si>
    <t>7350</t>
  </si>
  <si>
    <t>414</t>
  </si>
  <si>
    <t>Sở Tư pháp</t>
  </si>
  <si>
    <t>413</t>
  </si>
  <si>
    <t>Sở Kế hoạch và Đầu tư</t>
  </si>
  <si>
    <t>411</t>
  </si>
  <si>
    <t>Sở Ngoại vụ</t>
  </si>
  <si>
    <t>405</t>
  </si>
  <si>
    <t>Văn phòng Uỷ ban nhân dân</t>
  </si>
  <si>
    <t>402</t>
  </si>
  <si>
    <t>Tỉnh/Thành phố</t>
  </si>
  <si>
    <t>TỔNG SỐ CHI NGÂN SÁCH ĐỊA PHƯƠNG</t>
  </si>
  <si>
    <t>NSTW</t>
  </si>
  <si>
    <t xml:space="preserve"> NS tỉnh</t>
  </si>
  <si>
    <t xml:space="preserve"> NS huyện</t>
  </si>
  <si>
    <t>003</t>
  </si>
  <si>
    <t>4251</t>
  </si>
  <si>
    <t>2404</t>
  </si>
  <si>
    <t>Phí phòng cháy, chữa cháy</t>
  </si>
  <si>
    <t>Phí thẩm định cấp phép sử dụng vật liệu nổ công nghiệp</t>
  </si>
  <si>
    <t>2418</t>
  </si>
  <si>
    <t>2751</t>
  </si>
  <si>
    <t>2752</t>
  </si>
  <si>
    <t>2767</t>
  </si>
  <si>
    <t>Lệ phí đăng ký cư trú</t>
  </si>
  <si>
    <t>2853</t>
  </si>
  <si>
    <t>3050</t>
  </si>
  <si>
    <t>4349</t>
  </si>
  <si>
    <t>Bộ Quốc phòng</t>
  </si>
  <si>
    <t>1601</t>
  </si>
  <si>
    <t>4271</t>
  </si>
  <si>
    <t>3000</t>
  </si>
  <si>
    <t>3351</t>
  </si>
  <si>
    <t>4943</t>
  </si>
  <si>
    <t>019</t>
  </si>
  <si>
    <t>Bộ Xây dựng</t>
  </si>
  <si>
    <t>021</t>
  </si>
  <si>
    <t>Bộ Giao thông - Vận tải</t>
  </si>
  <si>
    <t>3850</t>
  </si>
  <si>
    <t>3899</t>
  </si>
  <si>
    <t>036</t>
  </si>
  <si>
    <t>Ngân hàng Nhà nước Việt Nam</t>
  </si>
  <si>
    <t>038</t>
  </si>
  <si>
    <t>Bảo hiểm xã hội Việt Nam</t>
  </si>
  <si>
    <t>121</t>
  </si>
  <si>
    <t>123</t>
  </si>
  <si>
    <t>Tập đoàn Điện lực Việt Nam</t>
  </si>
  <si>
    <t>Tổng công ty Hàng hải Việt Nam</t>
  </si>
  <si>
    <t>2303</t>
  </si>
  <si>
    <t>3001</t>
  </si>
  <si>
    <t>3002</t>
  </si>
  <si>
    <t>135</t>
  </si>
  <si>
    <t>137</t>
  </si>
  <si>
    <t>Tổng công ty Đường sắt Việt Nam</t>
  </si>
  <si>
    <t>1749</t>
  </si>
  <si>
    <t>142</t>
  </si>
  <si>
    <t>151</t>
  </si>
  <si>
    <t>4253</t>
  </si>
  <si>
    <t>154</t>
  </si>
  <si>
    <t>Nhà thầu chính ngoài nước</t>
  </si>
  <si>
    <t>173</t>
  </si>
  <si>
    <t>Tập đoàn Tài chính Bảo hiểm - Bảo Việt (Tập đoàn Bảo Việt)</t>
  </si>
  <si>
    <t>175</t>
  </si>
  <si>
    <t>2000</t>
  </si>
  <si>
    <t>2001</t>
  </si>
  <si>
    <t>2002</t>
  </si>
  <si>
    <t>2004</t>
  </si>
  <si>
    <t>2041</t>
  </si>
  <si>
    <t>2043</t>
  </si>
  <si>
    <t>2045</t>
  </si>
  <si>
    <t>399</t>
  </si>
  <si>
    <t>2151</t>
  </si>
  <si>
    <t>2153</t>
  </si>
  <si>
    <t>Phí kiểm soát giết mổ động vật</t>
  </si>
  <si>
    <t>2157</t>
  </si>
  <si>
    <t>Phí bảo vệ nguồn lợi thủy sản</t>
  </si>
  <si>
    <t>2167</t>
  </si>
  <si>
    <t>Phí đăng kiểm an toàn kỹ thuật tàu cá, kiểm định trang thiết bị nghề cá</t>
  </si>
  <si>
    <t>3065</t>
  </si>
  <si>
    <t>4276</t>
  </si>
  <si>
    <t>Phạt vi phạm hành chính về an toàn vệ sinh thực phẩm</t>
  </si>
  <si>
    <t>4278</t>
  </si>
  <si>
    <t>Phạt vi phạm hành chính trong các lĩnh vực khác</t>
  </si>
  <si>
    <t>1057</t>
  </si>
  <si>
    <t>Thuế thu nhập doanh nghiệp từ hoạt động xổ số kiến thiết</t>
  </si>
  <si>
    <t>1705</t>
  </si>
  <si>
    <t>1761</t>
  </si>
  <si>
    <t>Thuế tiêu thụ đặc biệt từ hoạt động xổ số kiến thiết</t>
  </si>
  <si>
    <t>2301</t>
  </si>
  <si>
    <t>2500</t>
  </si>
  <si>
    <t>1099</t>
  </si>
  <si>
    <t>2561</t>
  </si>
  <si>
    <t>2763</t>
  </si>
  <si>
    <t>Lệ phí cấp giấy phép lao động cho người nước ngoài làm việc tại Việt Nam</t>
  </si>
  <si>
    <t>2450</t>
  </si>
  <si>
    <t>2452</t>
  </si>
  <si>
    <t>2453</t>
  </si>
  <si>
    <t>2200</t>
  </si>
  <si>
    <t>2627</t>
  </si>
  <si>
    <t>Phí thẩm định hồ sơ cấp giấy chứng nhận quyền sử dụng đất</t>
  </si>
  <si>
    <t>2632</t>
  </si>
  <si>
    <t>Phí thẩm định điều kiện hành nghề thuộc lĩnh vực tài nguyên môi trường</t>
  </si>
  <si>
    <t>2633</t>
  </si>
  <si>
    <t>2637</t>
  </si>
  <si>
    <t>2805</t>
  </si>
  <si>
    <t>2107</t>
  </si>
  <si>
    <t>Phí tuyển dụng, dự thi nâng ngạch, thăng hạng công chức, viên chức</t>
  </si>
  <si>
    <t>1007</t>
  </si>
  <si>
    <t>Thuế thu nhập từ trúng thưởng</t>
  </si>
  <si>
    <t>1053</t>
  </si>
  <si>
    <t>1557</t>
  </si>
  <si>
    <t>1702</t>
  </si>
  <si>
    <t>1758</t>
  </si>
  <si>
    <t>1850</t>
  </si>
  <si>
    <t>1851</t>
  </si>
  <si>
    <t>1900</t>
  </si>
  <si>
    <t>1901</t>
  </si>
  <si>
    <t>2009</t>
  </si>
  <si>
    <t>2042</t>
  </si>
  <si>
    <t>4928</t>
  </si>
  <si>
    <t>4935</t>
  </si>
  <si>
    <t>Tiền chậm nộp thuế xuất khẩu</t>
  </si>
  <si>
    <t>4936</t>
  </si>
  <si>
    <t>Tiền chậm nộp thuế nhập khẩu</t>
  </si>
  <si>
    <t>1004</t>
  </si>
  <si>
    <t>Thuế thu nhập từ đầu tư vốn của cá nhân</t>
  </si>
  <si>
    <t>1005</t>
  </si>
  <si>
    <t>1049</t>
  </si>
  <si>
    <t>Thuế thu nhập cá nhân khác</t>
  </si>
  <si>
    <t>559</t>
  </si>
  <si>
    <t>4652</t>
  </si>
  <si>
    <t>Bổ sung có mục tiêu bằng vốn vay nợ nước ngoài</t>
  </si>
  <si>
    <t>4653</t>
  </si>
  <si>
    <t>561</t>
  </si>
  <si>
    <t>Nhà thầu phụ ngoài nước</t>
  </si>
  <si>
    <t>563</t>
  </si>
  <si>
    <t>Các Tổng công ty địa phương quản lý</t>
  </si>
  <si>
    <t>2618</t>
  </si>
  <si>
    <t>1150</t>
  </si>
  <si>
    <t>Thu nhập sau thuế thu nhập</t>
  </si>
  <si>
    <t>2718</t>
  </si>
  <si>
    <t>Phí đăng ký giao dịch bảo đảm</t>
  </si>
  <si>
    <t>2852</t>
  </si>
  <si>
    <t>3300</t>
  </si>
  <si>
    <t>3302</t>
  </si>
  <si>
    <t>2165</t>
  </si>
  <si>
    <t>Phí kiểm nghiệm an toàn thực phẩm nông nghiệp, lâm nghiệp, thủy sản nhập khẩu</t>
  </si>
  <si>
    <t>2861</t>
  </si>
  <si>
    <t>Lệ phí đăng ký doanh nghiệp</t>
  </si>
  <si>
    <t>2265</t>
  </si>
  <si>
    <t>Phí thẩm định điều kiện, tiêu chuẩn ngành nghề thuộc lĩnh vực công nghiệp, thương mại, xây dựng</t>
  </si>
  <si>
    <t>4267</t>
  </si>
  <si>
    <t>2106</t>
  </si>
  <si>
    <t>2636</t>
  </si>
  <si>
    <t>Phí khai thác, sử dụng thông tin dữ liệu đo đạc và bản đồ</t>
  </si>
  <si>
    <t>2803</t>
  </si>
  <si>
    <t>3602</t>
  </si>
  <si>
    <t>1012</t>
  </si>
  <si>
    <t>Thuế thu nhập từ thừa kế, quà biếu, quà tặng khác trừ bất động sản</t>
  </si>
  <si>
    <t>1299</t>
  </si>
  <si>
    <t>Thu từ các tài nguyên khác</t>
  </si>
  <si>
    <t>758</t>
  </si>
  <si>
    <t>3349</t>
  </si>
  <si>
    <t>3949</t>
  </si>
  <si>
    <t>805</t>
  </si>
  <si>
    <t>3902</t>
  </si>
  <si>
    <t>Thu hoa lợi công sản từ quỹ đất công</t>
  </si>
  <si>
    <t>3903</t>
  </si>
  <si>
    <t>809</t>
  </si>
  <si>
    <t>4450</t>
  </si>
  <si>
    <t>4451</t>
  </si>
  <si>
    <t>Xây dựng kết cấu hạ tầng</t>
  </si>
  <si>
    <t>856</t>
  </si>
  <si>
    <t>857</t>
  </si>
  <si>
    <t>5100</t>
  </si>
  <si>
    <t>Viện trợ cho chi thường xuyên</t>
  </si>
  <si>
    <t>989</t>
  </si>
  <si>
    <t xml:space="preserve">     Đơn vị tính: Đồng</t>
  </si>
  <si>
    <t>Mã CTMT</t>
  </si>
  <si>
    <t>00011</t>
  </si>
  <si>
    <t>Dự án nhân rộng mô hình giảm nghèo</t>
  </si>
  <si>
    <t>00017</t>
  </si>
  <si>
    <t>Dự án hỗ trợ đầu tư cơ sở hạ tầng các huyện nghèo, các xã đặc biệt khó khăn vùng bãi ngang, ven biển và hải đảo.</t>
  </si>
  <si>
    <t>00018</t>
  </si>
  <si>
    <t>Dự án hỗ trợ nâng cao năng lực giảm nghèo, truyền thông và giám sát đánh giá chương trình</t>
  </si>
  <si>
    <t>00021</t>
  </si>
  <si>
    <t>Dự án hỗ trợ đầu tư cơ sở hạ tầng các xã đặc biệt khó khăn, xã biên giới, xã an toàn khu: các thôn đặc biệt khó khăn</t>
  </si>
  <si>
    <t>00022</t>
  </si>
  <si>
    <t>Chương trình 30a</t>
  </si>
  <si>
    <t>00023</t>
  </si>
  <si>
    <t>Chương trình 135</t>
  </si>
  <si>
    <t>00024</t>
  </si>
  <si>
    <t>Hỗ trợ p.triển SX, đa dạng hóa sinh kế và nhân rộng mô hình nghèo trên địa bàn các xã ngoài CT 30a và CT 135</t>
  </si>
  <si>
    <t>00025</t>
  </si>
  <si>
    <t>Truyền thông và giảm nghèo về thông tin</t>
  </si>
  <si>
    <t>00026</t>
  </si>
  <si>
    <t>Nâng cao năng lực và giám sát, đánh giá thực hiện Chương trình</t>
  </si>
  <si>
    <t>00391</t>
  </si>
  <si>
    <t>Các dự án xây dựng nông thôn mới</t>
  </si>
  <si>
    <t>00393</t>
  </si>
  <si>
    <t>Phát triển hạ tầng kinh tế - xã hội</t>
  </si>
  <si>
    <t>00395</t>
  </si>
  <si>
    <t>Các n.dung về hỗ trợ phát triển SX gắn với tái cơ cấu ngành NN, chuyển dịch cơ cấu KT nông thôn, nâng cao thu nhập ND</t>
  </si>
  <si>
    <t>00405</t>
  </si>
  <si>
    <t>Nâng cao năng lực xây dựng nông thôn mới và giám sát, truyền thông về xây dựng nông thôn mới</t>
  </si>
  <si>
    <t>TỔNG CỘNG</t>
  </si>
  <si>
    <t>HỢP NHÓM</t>
  </si>
  <si>
    <t>HỢP TIỂU NHÓM</t>
  </si>
  <si>
    <t>Nhãm 0500: Chi thường xuyên</t>
  </si>
  <si>
    <t>Nhãm 0600: Chi đầu tư phát triển</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</si>
  <si>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</si>
  <si>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</si>
  <si>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</si>
  <si>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</si>
  <si>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</si>
  <si>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</si>
  <si>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</si>
  <si>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Ngày         tháng      năm 2018</t>
  </si>
  <si>
    <t>- Bội chi = chi - thu</t>
  </si>
  <si>
    <t xml:space="preserve">Vay của ngân sách cấp tỉnh </t>
  </si>
  <si>
    <t>Chi trả nợ gốc</t>
  </si>
  <si>
    <t>Ngày      tháng 10 năm 2018</t>
  </si>
  <si>
    <t>Ngày      tháng 10   năm 2018</t>
  </si>
  <si>
    <t xml:space="preserve">  CHỦ  TỊCH</t>
  </si>
  <si>
    <t xml:space="preserve">         GIÁM ĐỐC  KBNN</t>
  </si>
  <si>
    <t xml:space="preserve">Dự phòng </t>
  </si>
  <si>
    <t>Tăng thu</t>
  </si>
  <si>
    <t>Thưởng vượt dự toán thu</t>
  </si>
  <si>
    <t>ĐVT: đồng</t>
  </si>
  <si>
    <t>0820</t>
  </si>
  <si>
    <t>0837</t>
  </si>
  <si>
    <t>Mẫu biểu số 70 theoThông tư số 342/2016/TT-BTC</t>
  </si>
  <si>
    <t>Năm 2017</t>
  </si>
  <si>
    <t>Năm báo cáo so với năm liền kề</t>
  </si>
  <si>
    <t>Số tuyệt đối</t>
  </si>
  <si>
    <t>Số tương đối 
(%)</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</si>
  <si>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</si>
  <si>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</si>
  <si>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</si>
  <si>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</si>
  <si>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</si>
  <si>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</si>
  <si>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</si>
  <si>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NGÂN SÁCH HUYỆN</t>
  </si>
  <si>
    <t xml:space="preserve">               + Số quyết toán chi ngân sách tỉnh tại biểu này không bao gồm số chi chuyển giao ngân sách huyện, thị xã, thành phố.</t>
  </si>
  <si>
    <t>Ngân sách tỉnh</t>
  </si>
  <si>
    <t>Chi có mục tiêu QL qua KBNN</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</si>
  <si>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</si>
  <si>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</si>
  <si>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</si>
  <si>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</si>
  <si>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</si>
  <si>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</si>
  <si>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</si>
  <si>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</si>
  <si>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</si>
  <si>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</si>
  <si>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</si>
  <si>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</si>
  <si>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</si>
  <si>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</si>
  <si>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</si>
  <si>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</si>
  <si>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</si>
  <si>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</si>
  <si>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</si>
  <si>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</si>
  <si>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</si>
  <si>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Biểu mẫu số 49</t>
  </si>
  <si>
    <t>Nguồn thu ngân sách</t>
  </si>
  <si>
    <t>Thu ngân sách được hưởng theo phân cấp</t>
  </si>
  <si>
    <t>Chi ngân sách</t>
  </si>
  <si>
    <t>Chi bổ sung có mục tiêu</t>
  </si>
  <si>
    <t>Kết dư</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</si>
  <si>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</si>
  <si>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</si>
  <si>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</si>
  <si>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</si>
  <si>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</si>
  <si>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</si>
  <si>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</si>
  <si>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</si>
  <si>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</si>
  <si>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</si>
  <si>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</si>
  <si>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</si>
  <si>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</si>
  <si>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</si>
  <si>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</si>
  <si>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</si>
  <si>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</si>
  <si>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Phí và lệ phí địa phương</t>
  </si>
  <si>
    <t>Các khoản thu huy động đóng gop</t>
  </si>
  <si>
    <t>Biểu mẫu số 51</t>
  </si>
  <si>
    <t>Nội dung (1)</t>
  </si>
  <si>
    <r>
      <t xml:space="preserve">Ghi chú: </t>
    </r>
    <r>
      <rPr>
        <i/>
        <sz val="12"/>
        <color rgb="FF000000"/>
        <rFont val="Times New Roman"/>
        <family val="1"/>
      </rPr>
      <t>(1) Theo quy định tại Điều 7, Điều 11 và Điều 39 Luật NSNN, ngân sách huyện, xã không có nhiệm vụ chi nghiên cứu khoa học và công nghệ, chi trả lãi vay, chi bổ sung quỹ dự trữ tài chính.</t>
    </r>
  </si>
  <si>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</si>
  <si>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</si>
  <si>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</si>
  <si>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</si>
  <si>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</si>
  <si>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</si>
  <si>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</si>
  <si>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</si>
  <si>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</si>
  <si>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Chi từ nguồn thu để lại chi quản lý qua NSNN</t>
  </si>
  <si>
    <t>QT</t>
  </si>
  <si>
    <t>BD</t>
  </si>
  <si>
    <t>BT</t>
  </si>
  <si>
    <t>DH</t>
  </si>
  <si>
    <t>QN</t>
  </si>
  <si>
    <t>LT</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</si>
  <si>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</si>
  <si>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</si>
  <si>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</si>
  <si>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</si>
  <si>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</si>
  <si>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</si>
  <si>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</si>
  <si>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</si>
  <si>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</si>
  <si>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</si>
  <si>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</si>
  <si>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</si>
  <si>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</si>
  <si>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Biểu mẫu số 54</t>
  </si>
  <si>
    <t>Tên đơn vị</t>
  </si>
  <si>
    <t>Chi chương trình MTQG</t>
  </si>
  <si>
    <t xml:space="preserve"> Chi đầu tư phát triển (không kể CTMTQG)</t>
  </si>
  <si>
    <t>Chi thường xuyên (không kể CTMTQG)</t>
  </si>
  <si>
    <t>Chi trả nợ lãi</t>
  </si>
  <si>
    <t xml:space="preserve"> Chi đầu tư phát triển</t>
  </si>
  <si>
    <t xml:space="preserve">  QLNN</t>
  </si>
  <si>
    <t xml:space="preserve"> A</t>
  </si>
  <si>
    <t>Sở y tế</t>
  </si>
  <si>
    <t xml:space="preserve"> B</t>
  </si>
  <si>
    <t>VIII</t>
  </si>
  <si>
    <t>IX</t>
  </si>
  <si>
    <t>X</t>
  </si>
  <si>
    <t>XI</t>
  </si>
  <si>
    <t>KHỐI HÀNH CHÍNH</t>
  </si>
  <si>
    <t>Sở Lao động-TBXH</t>
  </si>
  <si>
    <t>Sở Nông nghiệp &amp;PTNT</t>
  </si>
  <si>
    <t>CC quản lý chất lượng nông lâm sản và thủy sản</t>
  </si>
  <si>
    <t>Chi cục phát triển nông thôn</t>
  </si>
  <si>
    <t>Chi cục Kiểm lâm</t>
  </si>
  <si>
    <t>Chi cục thủy sản (tên mới)</t>
  </si>
  <si>
    <t>Chi cục Quản lý thị trường</t>
  </si>
  <si>
    <t xml:space="preserve">Ban Dân tộc </t>
  </si>
  <si>
    <t>Ban Tôn giáo</t>
  </si>
  <si>
    <t>Ban Thi đua-Khen thưởng</t>
  </si>
  <si>
    <t>Chi cục Văn thư - lưu trữ</t>
  </si>
  <si>
    <t>Thanh tra Tỉnh</t>
  </si>
  <si>
    <t>V.P HĐND tỉnh</t>
  </si>
  <si>
    <t>Văn phòng UBND tỉnh</t>
  </si>
  <si>
    <t>Sở Văn hoá -Thể thao</t>
  </si>
  <si>
    <t>Sở Khoa học-Công nghệ</t>
  </si>
  <si>
    <t xml:space="preserve"> Sở Tư pháp</t>
  </si>
  <si>
    <t>Sở Kế hoạch -Đầu tư</t>
  </si>
  <si>
    <t>Sở Giáo dục - Đào tạo</t>
  </si>
  <si>
    <t>Sở T. nguyên &amp; M.trường</t>
  </si>
  <si>
    <t>Sở Giao thông -Vận tải</t>
  </si>
  <si>
    <t>Thanh tra Giao thông</t>
  </si>
  <si>
    <t>Ban ATGT tỉnh</t>
  </si>
  <si>
    <t>Chi cục Dân số KHHGĐ</t>
  </si>
  <si>
    <t xml:space="preserve"> BQL  khu KT Q. Bình</t>
  </si>
  <si>
    <t>ĐD BQLKTT tại Hòn La</t>
  </si>
  <si>
    <t>ĐD BQLKTT tại Cha Lo</t>
  </si>
  <si>
    <t>Chi cục tiêu chuẩn đo lường chất lượng</t>
  </si>
  <si>
    <t>Chi  cục bảo vệ môi trường</t>
  </si>
  <si>
    <t>Chi cục an toàn vệ sinh thực phẩm</t>
  </si>
  <si>
    <t>Thanh tra Sở Xây dựng</t>
  </si>
  <si>
    <t>Sở Du lịch</t>
  </si>
  <si>
    <t xml:space="preserve"> Đảng</t>
  </si>
  <si>
    <t>Báo Quảng Bình</t>
  </si>
  <si>
    <t xml:space="preserve"> Đoàn thể </t>
  </si>
  <si>
    <t xml:space="preserve"> Tỉnh đoàn </t>
  </si>
  <si>
    <t>Hội Nông dân</t>
  </si>
  <si>
    <t>Đoàn khối Doanh nghiệp</t>
  </si>
  <si>
    <t>Hội Cựu chiến binh</t>
  </si>
  <si>
    <t>Hội Liên hiệp Phụ nữ tỉnh</t>
  </si>
  <si>
    <t>Đoàn Cơ quan Tỉnh QB</t>
  </si>
  <si>
    <t>Uỷ ban Mặt trận TQVN</t>
  </si>
  <si>
    <t>Hội Văn học Nghệ thuật</t>
  </si>
  <si>
    <t>Hội Liên hiệp thanh niên</t>
  </si>
  <si>
    <t>Hội làm vườn</t>
  </si>
  <si>
    <t>Liên minh hợp tác xã</t>
  </si>
  <si>
    <t>Hội Doanh nghiệp vừa và nhỏ</t>
  </si>
  <si>
    <t>Hội khuyến học</t>
  </si>
  <si>
    <t>Hội người cao tuổi</t>
  </si>
  <si>
    <t>Hội người mù</t>
  </si>
  <si>
    <t>Liên hiệp các hội KHKT</t>
  </si>
  <si>
    <t>Hội Hữu Nghị</t>
  </si>
  <si>
    <t>Hội Chất độc da cam</t>
  </si>
  <si>
    <t>Hội bảo trợ người tàn tật TEMC</t>
  </si>
  <si>
    <t>Đoàn Luật sư</t>
  </si>
  <si>
    <t>Hội bảo trợ bệnh nhân nghèo</t>
  </si>
  <si>
    <t>Hội Di sản</t>
  </si>
  <si>
    <t>Hội sinh vật cảnh</t>
  </si>
  <si>
    <t>Hội Cựu giáo chức</t>
  </si>
  <si>
    <t>Hội chăn nuôi - thú y</t>
  </si>
  <si>
    <t>Hội Địa chất</t>
  </si>
  <si>
    <t xml:space="preserve">Hội Hữu nghị Việt-Thái </t>
  </si>
  <si>
    <t>Hội Hữu nghị Việt-Nga</t>
  </si>
  <si>
    <t>Hội Hữu nghị Việt-Lào</t>
  </si>
  <si>
    <t>Hội hữu nghị Việt Nam - Campuchia</t>
  </si>
  <si>
    <t>Hội nhạc sĩ</t>
  </si>
  <si>
    <t>Hội Hữu nghị Việt Đức</t>
  </si>
  <si>
    <t>Hội y học</t>
  </si>
  <si>
    <t>SỰ NGHIỆP GIÁO DỤC</t>
  </si>
  <si>
    <t>Sở Giáo dục</t>
  </si>
  <si>
    <t>Khối Trường THPT</t>
  </si>
  <si>
    <t>Trường THPT Dân tộc Nội trú</t>
  </si>
  <si>
    <t>TrườngTHPT Minh Hoá</t>
  </si>
  <si>
    <t>TrườngTHPT Tuyên Hoá</t>
  </si>
  <si>
    <t>TrườngTHPT Lê Trực</t>
  </si>
  <si>
    <t>TrườngTHPT Phan Bội Châu</t>
  </si>
  <si>
    <t>TrườngTHPT Số 3 Quảng Trạch (Quang Trung)</t>
  </si>
  <si>
    <t>TrườngTHPT Nguyễn Bỉnh Khiêm( Số 4 QT)</t>
  </si>
  <si>
    <t>TrườngTHPT Lê Lợi (Số 5 Quảng Trạch)</t>
  </si>
  <si>
    <t>TrườngTHPT Lê Quý Đôn ( số 1 BT)</t>
  </si>
  <si>
    <t>Trường THPT Hựng Vương (số 2 BT)</t>
  </si>
  <si>
    <t>TrườngTHPT Trần Phú (Số 3 BT)</t>
  </si>
  <si>
    <t>TrườngTHPT Nguyễn Trải (Số 4 BT)</t>
  </si>
  <si>
    <t>Trường THPT Ngô Quyền ( Số 5 BT)</t>
  </si>
  <si>
    <t>Trường THPT chuyên QB ( Võ Nguyên Giáp)</t>
  </si>
  <si>
    <t>TrườngTHPT Đào Duy Từ</t>
  </si>
  <si>
    <t>Trường THPT Đồng Hới</t>
  </si>
  <si>
    <t>Trường THPT Phan Đình Phùng</t>
  </si>
  <si>
    <t>Trường THPT Ninh Châu</t>
  </si>
  <si>
    <t>Trường THPT Quảng Ninh</t>
  </si>
  <si>
    <t>Trường THPT Nguyễn Hữu Cảnh</t>
  </si>
  <si>
    <t>Trường THPT Lệ Thủy</t>
  </si>
  <si>
    <t>Trường THPT Hoàng Hoa Thám</t>
  </si>
  <si>
    <t>Trường THPT Trần Hưng Đạo</t>
  </si>
  <si>
    <t>Trường THPT KT Lệ Thủy</t>
  </si>
  <si>
    <t>Trường THPT Nguyễn Chí Thanh</t>
  </si>
  <si>
    <t>Trường THPT &amp; THCS  Hoá Tiến</t>
  </si>
  <si>
    <t>Trường THPT &amp; THCS  Bắc Sơn</t>
  </si>
  <si>
    <t>Trường THPT &amp; THCS Việt Trung</t>
  </si>
  <si>
    <t>Trường THPT &amp; THCS  Trung Hoá</t>
  </si>
  <si>
    <t>Trường THPT &amp; THCS  Dương Văn An</t>
  </si>
  <si>
    <t>Hình thức giáo dục khác</t>
  </si>
  <si>
    <t>Trung tâm TTN Bắc T.Bộ</t>
  </si>
  <si>
    <t xml:space="preserve"> Nhà văn hoá Thiếu Nhi</t>
  </si>
  <si>
    <t>SỰ NGHIỆP ĐÀO TẠO</t>
  </si>
  <si>
    <t>Trường trung học Kinh tế Q. bình</t>
  </si>
  <si>
    <t>Trường Đại học Quảng Bình</t>
  </si>
  <si>
    <t>Trung tâm GDTX tỉnh</t>
  </si>
  <si>
    <t>Trường Chính trị tỉnh</t>
  </si>
  <si>
    <t xml:space="preserve">Trung tâm dạy nghề Phụ nữ </t>
  </si>
  <si>
    <t>Trung tâm dạy nghề và hỗ trợ nông dân</t>
  </si>
  <si>
    <t xml:space="preserve"> Liên minh HTX</t>
  </si>
  <si>
    <t>Trung tâm đào tạo huấn luyện TDTT</t>
  </si>
  <si>
    <t>Trung tâm trợ giúp pháp lý</t>
  </si>
  <si>
    <t>Hội DN vừa và nhỏ (Đào tạo nhân lực DN)</t>
  </si>
  <si>
    <t xml:space="preserve"> SỰ NGHIỆP Y TẾ</t>
  </si>
  <si>
    <t xml:space="preserve"> Các đơn vị thuộc Sở</t>
  </si>
  <si>
    <t>Bệnh viện đa khoa Minh Hóa</t>
  </si>
  <si>
    <t>Bệnh viện đa khoa Tuyên Hóa</t>
  </si>
  <si>
    <t>Bệnh viện đa khoa KV Bắc QB</t>
  </si>
  <si>
    <t>Bệnh viện đa khoa Bố Trạch</t>
  </si>
  <si>
    <t>Bệnh viện đa khoa Đồng Hới</t>
  </si>
  <si>
    <t>Bệnh viện đa khoa Quảng Ninh</t>
  </si>
  <si>
    <t>Bệnh viện đa khoa Lệ Thủy</t>
  </si>
  <si>
    <t>Bệnh viện Y học cổ truyền</t>
  </si>
  <si>
    <t>Trung tâm YTDP Minh Hóa</t>
  </si>
  <si>
    <t>Trung tâm YTDP Tuyên Hóa</t>
  </si>
  <si>
    <t xml:space="preserve">Trung tâm YTDP Quảng Trạch </t>
  </si>
  <si>
    <t>Trung tâm YTDP TX Ba Đồn</t>
  </si>
  <si>
    <t>Trung tâm YTDP Bố Trạch</t>
  </si>
  <si>
    <t>Trung tâm YTDP Đồng Hới</t>
  </si>
  <si>
    <t>Trung tâm YTDP Quảng Ninh</t>
  </si>
  <si>
    <t>Trung tâm YTDP Lệ Thủy</t>
  </si>
  <si>
    <t>Trung tâm Y tế Dự phòng tỉnh</t>
  </si>
  <si>
    <t>Tr. tâm kiểm nghiệm Dược phẩm</t>
  </si>
  <si>
    <t>Tr. tâm phòng chống Sốt rét, Nội tiết</t>
  </si>
  <si>
    <t>Trung tâm phòng chống bệnh X. hội</t>
  </si>
  <si>
    <t>Trung tâm chăm sóc SK sinh sản</t>
  </si>
  <si>
    <t>Trung tâm Truyền thông GDSK</t>
  </si>
  <si>
    <t>Tr. tâm giám định Y khoa- Pháp y</t>
  </si>
  <si>
    <t>Trung tâm Phòng chống HIV/ADS</t>
  </si>
  <si>
    <t xml:space="preserve"> Văn phòng Sở Y tế</t>
  </si>
  <si>
    <t>Các đơn vị SN Y tế khác</t>
  </si>
  <si>
    <t>Ban bảo vệ CSSK</t>
  </si>
  <si>
    <t>SỰ NGHIỆP VH -TT-DL</t>
  </si>
  <si>
    <t>Sở Văn hoá-Thể thao-Du lịch</t>
  </si>
  <si>
    <t>Đoàn Nghệ thuật Truyền thống</t>
  </si>
  <si>
    <t>Trung tâm văn hoá Tỉnh</t>
  </si>
  <si>
    <t>Tạp chí  Văn hoá</t>
  </si>
  <si>
    <t>BQL Di tích danh thắng</t>
  </si>
  <si>
    <t>Bảo tàng tổng hợp</t>
  </si>
  <si>
    <t>Thư viện tỉnh</t>
  </si>
  <si>
    <t>Tr. tâm phát hành phim và C.Bóng</t>
  </si>
  <si>
    <t>Tạp chí Nhật Lệ</t>
  </si>
  <si>
    <t>Trung tâm Thể dục thể thao</t>
  </si>
  <si>
    <t>Tr. tâm xúc tiến Du lịch</t>
  </si>
  <si>
    <t>SN  KH VÀ CN</t>
  </si>
  <si>
    <t xml:space="preserve"> Sở khoa học công nghệ</t>
  </si>
  <si>
    <t>Trung tâm Thông tin KHCN</t>
  </si>
  <si>
    <t>Chi cục Tiêu chuẩn Đo lường CL</t>
  </si>
  <si>
    <t>Tr. tâm ứng dụng tiến bộ KHCN</t>
  </si>
  <si>
    <t>Sở Thông tin truyền thông (SN Thông tin Tr. thông</t>
  </si>
  <si>
    <t>T.tâm CNTT&amp; Truyền thông</t>
  </si>
  <si>
    <t>Trung tâm kỹ thuật đo lường thử nghiệm</t>
  </si>
  <si>
    <t>SN PHÁT THANH TH</t>
  </si>
  <si>
    <t>Đài PT-TH Quảng Bình</t>
  </si>
  <si>
    <t>SỰ NGHIỆP KINH TẾ</t>
  </si>
  <si>
    <t>Sự nghiệp Ngành NN</t>
  </si>
  <si>
    <t>BQL Rừng PH ven biển Nam QB</t>
  </si>
  <si>
    <t xml:space="preserve"> Tr. tâm Giống vật nuôi Đức Ninh</t>
  </si>
  <si>
    <t>Tr. tâm Giống Thuỷ sản</t>
  </si>
  <si>
    <t>BQL Cảng cá Nhật Lệ</t>
  </si>
  <si>
    <t xml:space="preserve">  Sự nghiệp giao thông</t>
  </si>
  <si>
    <t>Sở Giáo thông( Sự nghiệp GT)</t>
  </si>
  <si>
    <t xml:space="preserve"> Các đơn vị khác</t>
  </si>
  <si>
    <t>Trung tâm khuyến công&amp; xúc tiến TM(CN TTCN &amp; XTTM)</t>
  </si>
  <si>
    <t>Phòng Công chứng số 1</t>
  </si>
  <si>
    <t>Trung tâm kiểm địnhCLXD</t>
  </si>
  <si>
    <t>Công ty Quản lý hạ tầng Khu K. tế</t>
  </si>
  <si>
    <t>Tr. tâm TVXT Đầu tư</t>
  </si>
  <si>
    <t>Tổng đội TNXP xây dựng kinh tế</t>
  </si>
  <si>
    <t>Trung tâm tin học và dịch vụ TC công</t>
  </si>
  <si>
    <t>Quĩ phát triển đất</t>
  </si>
  <si>
    <t>VP điều phối xây dựng nông thôn mới</t>
  </si>
  <si>
    <t>BQL DA JICA 2</t>
  </si>
  <si>
    <t>BQLDA điện mặt trời</t>
  </si>
  <si>
    <t>BQLDA môI trường và biến đổi khí hậu TP ĐH</t>
  </si>
  <si>
    <t>BQLDA đầu tư và xây dựng công trình dân dụng và CN QB</t>
  </si>
  <si>
    <t>SN Tài nguyên-MT</t>
  </si>
  <si>
    <t>V.phòng ĐK sử dụng đất</t>
  </si>
  <si>
    <t>Tr.tâm kỹ thuật địa chính</t>
  </si>
  <si>
    <t>TT quan trắc -KT M. trường</t>
  </si>
  <si>
    <t>Tr. tâm Thông tin TNMT</t>
  </si>
  <si>
    <t>Tr.tâm phát triển quỹ đất</t>
  </si>
  <si>
    <t>Tr.tâm quy hoạch TNMT</t>
  </si>
  <si>
    <t>BQL Vườn QGPN KB</t>
  </si>
  <si>
    <t>Hạt kiểm lâm Phong Nha</t>
  </si>
  <si>
    <t>T. tâm nghiên cứu KH &amp; cứu hộ</t>
  </si>
  <si>
    <t xml:space="preserve">Chi cục Biển và HảI đảo </t>
  </si>
  <si>
    <t xml:space="preserve"> ĐẢM BẢO XÃ HỘI</t>
  </si>
  <si>
    <t>Tr. tâm Bảo trợ xã hội</t>
  </si>
  <si>
    <t>Trung tâm điều dưỡng luân phiên NCC</t>
  </si>
  <si>
    <t xml:space="preserve"> UBND tỉnh </t>
  </si>
  <si>
    <t>Quĩ bảo trợ trẻ em tỉnh</t>
  </si>
  <si>
    <t>TT Chăm sóc và PHCN người tâm thần</t>
  </si>
  <si>
    <t>CHI KHÁC</t>
  </si>
  <si>
    <t xml:space="preserve"> Thi đua khen thưởng</t>
  </si>
  <si>
    <t>Tr đó: Ban TĐKT</t>
  </si>
  <si>
    <t xml:space="preserve"> Văn phòng tỉnh uỷ</t>
  </si>
  <si>
    <t xml:space="preserve"> Sở Tư pháp (Tuyên truyền pháp luật)</t>
  </si>
  <si>
    <t>Biểu mẫu số 55</t>
  </si>
  <si>
    <t>Chi giáo dục - đào tạo và dạy nghề (070)</t>
  </si>
  <si>
    <t>Chi khoa học và công nghệ (100)</t>
  </si>
  <si>
    <t>Chi quốc phòng (010)</t>
  </si>
  <si>
    <t>Chi an ninh và trật tự an toàn xã hội (040)</t>
  </si>
  <si>
    <t>Chi y tế, dân số và gia đình (130)</t>
  </si>
  <si>
    <t>Chi văn hóa thông tin (160)</t>
  </si>
  <si>
    <t>Chi phát thanh, truyền hình, thông tấn (190)</t>
  </si>
  <si>
    <t>Chi thể dục thể thao</t>
  </si>
  <si>
    <t>Chi bảo vệ môi trường (250)</t>
  </si>
  <si>
    <t>Chi các hoạt động kinh tế (280)</t>
  </si>
  <si>
    <t>Chi hoạt động của cơ quan quản lý nhà nước, đảng, đoàn thể (340)</t>
  </si>
  <si>
    <t>Chi bảo đảm xã hội (370)</t>
  </si>
  <si>
    <t>Chi đầu tư khác</t>
  </si>
  <si>
    <t>Chi giao thông</t>
  </si>
  <si>
    <t>Chi nông nghiệp, lâm nghiệp, thủy lợi, thủy sản, khác</t>
  </si>
  <si>
    <t>18=2/1</t>
  </si>
  <si>
    <t>TỔNG</t>
  </si>
  <si>
    <t>2 - Ngân sách cấp tỉnh</t>
  </si>
  <si>
    <t>Vốn đầu tư trong cân đối NSĐP (bao gồm cả vốn đầu tư từ nguồn thu tiền sử dụng đất, xổ số kiến thiết)</t>
  </si>
  <si>
    <t>Quốc phòng</t>
  </si>
  <si>
    <t>040</t>
  </si>
  <si>
    <t>An ninh và trật tự an toàn xã hội</t>
  </si>
  <si>
    <t>Giáo dục - đào tạo và dạy nghề</t>
  </si>
  <si>
    <t>100</t>
  </si>
  <si>
    <t>Khoa học và công nghệ</t>
  </si>
  <si>
    <t>Y tế, dân số và gia đình</t>
  </si>
  <si>
    <t>Văn hoá thông tin</t>
  </si>
  <si>
    <t>190</t>
  </si>
  <si>
    <t>Phát thanh, truyền hình, thông tấn</t>
  </si>
  <si>
    <t>Bảo vệ môi trường</t>
  </si>
  <si>
    <t>Các hoạt động kinh tế</t>
  </si>
  <si>
    <t>Hoạt động của các cơ quan quản lý nhà nước, Đảng, đoàn thể</t>
  </si>
  <si>
    <t>Bảo đảm xã hội</t>
  </si>
  <si>
    <t>400</t>
  </si>
  <si>
    <t>Tài chính và khác</t>
  </si>
  <si>
    <t>Vốn đầu tư theo CTMT</t>
  </si>
  <si>
    <t>0000</t>
  </si>
  <si>
    <t>Không xác định</t>
  </si>
  <si>
    <t>0770</t>
  </si>
  <si>
    <t>Chương trình mục tiêu cấp điện nông thôn, miền núi và hải đảo</t>
  </si>
  <si>
    <t>Vốn bổ sung ngoài kế hoạch</t>
  </si>
  <si>
    <t>501 - Vốn dự phòng</t>
  </si>
  <si>
    <t>504 - Kết dư ngân sách</t>
  </si>
  <si>
    <t>599 - Khác</t>
  </si>
  <si>
    <t>Nguồn vốn đầu tư thuộc NSNN khác</t>
  </si>
  <si>
    <t>1511</t>
  </si>
  <si>
    <t>VP KBNN Quảng Bình</t>
  </si>
  <si>
    <t>Vốn đầu tư từ ngân sách địa phương</t>
  </si>
  <si>
    <t>7652659 - Xúc tiến các dự án đầu tư năm 2017 của Văn phòng UBND tỉnh</t>
  </si>
  <si>
    <t>000 - Vốn dự phòng</t>
  </si>
  <si>
    <t>7611128 - Cải tạo, mở rộng Trụ sở tiếp công dân tỉnh</t>
  </si>
  <si>
    <t>000 - Khác</t>
  </si>
  <si>
    <t>7525537 - Hợp phần 3- Dự án quản lý thiên tai tỉnh Quảng Bình</t>
  </si>
  <si>
    <t>7019821 - Kè chống xói lở sông Kiến Giang, huyện Lệ Thuỷ</t>
  </si>
  <si>
    <t>7223405 - Trụ sở làm việc chi cục Kiểm lâm Quảng Bình</t>
  </si>
  <si>
    <t>7229630 - Sửa chữa nâng cấp Đập Đồng Ran, xã Bắc Trạch, huyện Bố Trạch</t>
  </si>
  <si>
    <t>7236184 - Khu neo đậu tránh trú bão cho tàu cá Nhật Lệ</t>
  </si>
  <si>
    <t>7355840 - Trại thực nghiệm mặn lợ của Trung tâm giống nuôi trồng Thủy sản</t>
  </si>
  <si>
    <t>7400842 - BQL dự án 5 triệu ha rừng tỉnh Quảng Bình</t>
  </si>
  <si>
    <t>7426855 - Sửa chửa nâng cấp hồ cây mưng xã Mai Thuỷ Huyện lệ Thuỷ</t>
  </si>
  <si>
    <t>7428127 - Dự án phục  hồi và quản lý bền vững rừng phòng hộ (JICA2)</t>
  </si>
  <si>
    <t>7447077 - Kè cửa sông nhật lệ</t>
  </si>
  <si>
    <t>7449732 - Cấp nước sạch và vệ sinh môi trường cụm xã Ngân Thủy, Sơn Thủy và nông trường Lệ Ninh</t>
  </si>
  <si>
    <t>7570220 - Sữa chữa nâng cấp bảo đảm an toàn hồ chứa nước Phú Vinh (WB8)</t>
  </si>
  <si>
    <t>7577602 - Dự án cắm mốc 3 loại rừng tỉnh Quảng Bình</t>
  </si>
  <si>
    <t>4001 - Hỗ trợ các dự án trọng điểm, cấp bách</t>
  </si>
  <si>
    <t>7501847 - DA di dân khẩn cấp vùng ngập lụt xã Minh Hóa</t>
  </si>
  <si>
    <t>4017 - Đầu tư phát triển kinh tế - xã hội vùng, miền</t>
  </si>
  <si>
    <t>4050 - Hỗ trợ chương trình bảo vệ và phát triển rừng bền vững</t>
  </si>
  <si>
    <t>7533771 - DA bảo vệ và PTR phòng hộ ven biển Nam Quảng Bình gđ 2015 -2020</t>
  </si>
  <si>
    <t>7662627 - Sửa chữa khắc phục hư hỏng hồ chứa nước Dạ Lam xã Thái Thủy huyện Lệ Thủy</t>
  </si>
  <si>
    <t>7664385 - Nạo vét âu thuyền khu neo đậu tránh trú bảo cho tàu cá cửa Gianh</t>
  </si>
  <si>
    <t>7684058 - Sửa chữa khắc phục hư hỏng tuyến đê Nam Hói Quan, xã An Thủy, huyện Lệ Thủy</t>
  </si>
  <si>
    <t>7684060 - Khắc phục gia cố sạt lở xâm thực bờ sông cửa biển thôn Phú xuân, xã Quảng Phú</t>
  </si>
  <si>
    <t>7684061 - Sửa chữa công trình Cấp nước xã Mai Hóa và Cấp nước xã Đồng Trạch</t>
  </si>
  <si>
    <t xml:space="preserve">7684062 - Sửa chữa khắc phục hư hỏng các tuyến kênh tưới Cây Sanh, Hói Xã, thị trấn Kiến Giang </t>
  </si>
  <si>
    <t>7686790 - Sửa chữa khắc phục hư hỏng tràn xã lũ Đập Làng, xã Hòa Trạch</t>
  </si>
  <si>
    <t>7686791 - Sửa chữa khắc phục hư hỏng tuyến kênh Châu Xá, xã Mai Thủy, huyện Lệ Thủy</t>
  </si>
  <si>
    <t>7686792 - Sửa chữa khắc phục hư hỏng đập Khe Mương, xã Hóa Tiến, huyện Tuyên Hóa</t>
  </si>
  <si>
    <t>7688353 - Sửa chữa tuyến kênh tưới Hợp tác xã Vinh Nhất, xã Gia Ninh</t>
  </si>
  <si>
    <t>7407280 - Đường phục vụ công tác tuần tra và chửa cháy Bắc Trạch</t>
  </si>
  <si>
    <t>7468949 - Đường công vụ công tác tuần tra và chửa cháy rừng xã thái thuỷ</t>
  </si>
  <si>
    <t>7564415 - Đường PV CTTT và CCR xã Cự Nẫm và Thanh Trạch, huyện Bố Trạch</t>
  </si>
  <si>
    <t>7618885 - Đường phục vụ công tác tuần tra và chữa cháy rừng xã Mai Thủy, huyện Lệ Thủy</t>
  </si>
  <si>
    <t>999 - Hỗ trợ khác</t>
  </si>
  <si>
    <t>7378831 - Cấp nước sinh hoạt xã Thạch Hoá</t>
  </si>
  <si>
    <t>7652390 - Xúc tiến các dự án đầu tư năm 2017</t>
  </si>
  <si>
    <t>7332932 - Trụ sở Sở Kế hoạch Đầu tư</t>
  </si>
  <si>
    <t>7669205 - Mở rộng cải tạo Trụ sở làm việc Sở Tư Pháp</t>
  </si>
  <si>
    <t>7608560 - Sữa chữa, cải tạo Trụ sở làm việc Sở Công Thương Quảng Bình</t>
  </si>
  <si>
    <t>0770 - Chương trình mục tiêu cấp điện nông thôn, miền núi và hải đảo</t>
  </si>
  <si>
    <t>7384658 - Cấp điện nông thôn từ lưới điện quốc gia tỉnh Quảng Bình</t>
  </si>
  <si>
    <t>7295382 - Đội quản lý thị Trường số 4</t>
  </si>
  <si>
    <t>7468840 - Trụ sở làm việc Đội Quản lý thị trường số 8</t>
  </si>
  <si>
    <t>7504729 - Cải tạo,SC và BS thiết bị phòng kiểm định kỷ thuật an toàn thiết bị</t>
  </si>
  <si>
    <t>7651190 - Đầu tư bổ sung thiết bị kỹ thuật- TT kỹ thuật đo lường thử nghiệm</t>
  </si>
  <si>
    <t>7651191 - Đầu tư tăng cường thiết bị lĩnh vực Khoa học và Công nghệ</t>
  </si>
  <si>
    <t>220170004 - Đầu tư XD cơ sở nghiên cứu, sản xuất và PT các sản phẩm nấm ăn và nấm dược liệu</t>
  </si>
  <si>
    <t>7061040 - XD trục đuờng bắc- nam rộng 60m Bảo ninh</t>
  </si>
  <si>
    <t>7222361 - Ðường nối Nguyễn Hữu Cảnh- Ng văn Cừ</t>
  </si>
  <si>
    <t>7337522 - Ðuờng phía Ðông dọc bờ sông Nhật Lệ (QÐ1 )</t>
  </si>
  <si>
    <t>7600217 - Tuyến đường 22 (giáp hàng rào phía nam công trình Trụ sở CQ Tỉnh Ủy và CT TT văn hóa tỉnh) nối từ đường NHC đến đường dọc sông Cầu Rào</t>
  </si>
  <si>
    <t>7232272 - Cầu Nhật lệ 2</t>
  </si>
  <si>
    <t>704 - Vay tạm ứng tồn ngân Kho bạc</t>
  </si>
  <si>
    <t>7375038 - XD nhà đa năng Trường PTDT nội trú Quảng Bình</t>
  </si>
  <si>
    <t>7384518 - Khu hành chính quản trị - Trường THPT chuyên Võ Nguyên Giáp</t>
  </si>
  <si>
    <t>7484920 - Nhà công vụ 6 phòng trường THCS&amp;THPT Việt Trung</t>
  </si>
  <si>
    <t>7534116 - XD hệ thống thoát nước và hạ tầng kỹ thuật Trường THPT Lê Trực</t>
  </si>
  <si>
    <t>7534121 - XD khuôn viên hàng rào và hạ tầng kỹ thuật Trường THPT Lê Lợi, TX Ba Đồn</t>
  </si>
  <si>
    <t>7538430 - KHuôn viên hàng rào trường, công trình cấp nước, phòng học THCS&amp;THPT Hóa Tiến</t>
  </si>
  <si>
    <t>7544375 - Dự án giáo dục THCS khu vực khó khăn nhất - gđ 2</t>
  </si>
  <si>
    <t>7589594 - XD hệ thống thoát nước  và hạ tầng kỹ thuật Trường THPT Phan Bội Châu</t>
  </si>
  <si>
    <t>7590358 - Trường THPT Trần Phú (6 phòng học)</t>
  </si>
  <si>
    <t>7596104 - Nhà đa chức năng trường THPT Lương Thế Vinh</t>
  </si>
  <si>
    <t>7598284 - Hệ thống thoát nước và hạ tầng kỹ thuật Trường THPT Lương Thế Vinh</t>
  </si>
  <si>
    <t>7651703 - Hạ tầng kỷ thuật và hàng rào của trường THCS và THPT Việt Trung</t>
  </si>
  <si>
    <t>7653305 - HTKT và HT thoát nước THPT Lê Hồng Phong</t>
  </si>
  <si>
    <t>7655885 - Nhà lớp học trường phổ thông dân tộc Nội Trú Quảng Bình</t>
  </si>
  <si>
    <t>7655886 - Nhà lớp học Trường THPT Phan Ðình Phùng</t>
  </si>
  <si>
    <t>7659861 - Nhà lớp học 2 tầng 8 phòng, phong học chức năng trường THPT Đồng hới</t>
  </si>
  <si>
    <t>7659868 - Nhà đa chức năng Trường THPT Quang Trung</t>
  </si>
  <si>
    <t>7665911 - Xây dựng phòng học, khuôn viên, hàng rào, công trình cấp nước Trường THPT Lê Quý Ðôn</t>
  </si>
  <si>
    <t>7666117 - Nhà bộ môn, sân tập thể dục và nâng cấp hệ thống thoát nước trường THPT Nguyễn Chí Thanh</t>
  </si>
  <si>
    <t>7668874 - Nhà lớp học chức năng kiêm thư viện, phòng truyền thống Trường THPT Nguyễn Trãi</t>
  </si>
  <si>
    <t>7669959 - SC nhà 2 tầng 10 phòng Trường THCS&amp;THPT Trung Hóa</t>
  </si>
  <si>
    <t>7670479 - Xây dựng nhà lớp học bộ môn Trường THPT Lê Quý Đôn</t>
  </si>
  <si>
    <t>7674549 - Nhà lớp học 12 phòng Trường THPT Lương Thế Vinh</t>
  </si>
  <si>
    <t>4031 - Đầu tư thay đổi địa giới hành chính (Hạ tầng huyện, xã mới chia tách,xây dựng trụ sở)</t>
  </si>
  <si>
    <t>7575038 - Trường THPT Nguyễn Bỉnh Khiêm</t>
  </si>
  <si>
    <t>7654180 - NC, SC sân đường và HT thoát nước - Trường THPT chuyên Võ Nguyên Giáp</t>
  </si>
  <si>
    <t>7656186 - Phòng học bộ môn Trường THCS  và THPT Dương Văn An</t>
  </si>
  <si>
    <t>7666118 - Nhà làm việc và các phòng chức năng Trường THPT Quảng Ninh</t>
  </si>
  <si>
    <t>7668216 - Sửa chửa cải tạo trụ sở làm việc sở Giáo Dục và Đào tạo Quảng Bình</t>
  </si>
  <si>
    <t>7427625 - Phòng khám đa khoa khu vực Sơn Trạch</t>
  </si>
  <si>
    <t>7455754 - Đầu tư TTB cho các đơn vị tuyến tỉnh thuộc sở Y tế QB - GĐ 1</t>
  </si>
  <si>
    <t>7545335 - Trung tâm truyền thông - giáo dục sưc khoẻ Tỉnh Quảng Bình</t>
  </si>
  <si>
    <t>7552960 - Hổ trợ xữ lý chất thải BVĐK Huyện Quảng Ninh</t>
  </si>
  <si>
    <t>7552981 - Hổ trợ xữ lý chất thải BVĐK Huyện Tuyên Hoá</t>
  </si>
  <si>
    <t>7552989 - Hổ trợ xữ lý chất thải BVĐK Huyện Minh Hoá</t>
  </si>
  <si>
    <t>7552993 - HT xử láy chất thải BVĐK Thành phố ĐH</t>
  </si>
  <si>
    <t>7616544 - Phòng khám bệnh và HTKT Trung Tâm Y Tế Dự Phòng Huyện Quảng Ninh</t>
  </si>
  <si>
    <t>7650888 - Hạ tầng Kỷ Thuật Bệnh viện đa Khoa Huyện Quảng Ninh</t>
  </si>
  <si>
    <t>7662416 - Cải tạo nâng cấp bệnh viện Y học cổ truyền tỉnh</t>
  </si>
  <si>
    <t>7672454 - Cải tạo, sửa chữa phòng khám đa khoa khu vực Hóa Tiến</t>
  </si>
  <si>
    <t>7674548 - Nhà điều trị bệnh nhân Bệnh viện đa khoa huyện Bố Trạch</t>
  </si>
  <si>
    <t>4020 - Đầu tư phát triển Hạ tầng Y tế (tuyến huyện, xã)</t>
  </si>
  <si>
    <t>7661963 - CẢI TẠO SỬA CHỮA TRỤ SỞ LÀM VIỆC CỦA BAN BẢO VỆ CSSK CÁN BỘ TỈNH</t>
  </si>
  <si>
    <t>7627859 - Trung tâm chăm sóc phục hồi chức năng cho người tâm thần QB</t>
  </si>
  <si>
    <t>7613845 - SC,Cải tạo khu giảng đường TTGTVL Tỉnh Quảng Bình</t>
  </si>
  <si>
    <t>7483075 - Trung tâm văn hóa tỉnh QB</t>
  </si>
  <si>
    <t>7019095 - Bảo tàng TH Tỉnh QB</t>
  </si>
  <si>
    <t>7506006 - Đường từ nhánh Đông đường HCM vào khu DLST Trằm Mé</t>
  </si>
  <si>
    <t>7526441 - Các công trình phụ trợ khu vực vũng Chùa</t>
  </si>
  <si>
    <t>7465840 - XL ô nhiểm MT điểm tồn lưu hóa chất BVTV tại kho thuốc BVTV Hóa Tiến, xã Hóa Tiến huyện Minh Hóa</t>
  </si>
  <si>
    <t>1234567 - Dự án Tăng cường quản lý đất đai và xây dựng cơ sở dự liệu đất đai (TDA tỉnh Quảng Bình)</t>
  </si>
  <si>
    <t>7219584 - Tạo quỹ đất khu dân cư phía nam đường Trần Hưng Đạo</t>
  </si>
  <si>
    <t>7025434 - Trụ sở làm việc VP sở , TT dữ liệu địa chính và các đơn vị trực thuộc Sở Tài nguyên</t>
  </si>
  <si>
    <t>0000 - Không xác định</t>
  </si>
  <si>
    <t>7620262 - CT, NC khu XL rác thải sinh hoạt vệ sinh huyện Minh Hóa tỉnh QB</t>
  </si>
  <si>
    <t>7620263 - XL ô nhiểm môi trường điểm tồn lưu hóa chất BVTVtaij kho HTX Cự Nẩm xã Cự Nẩm huyện BT</t>
  </si>
  <si>
    <t>7620264 - XL ô nhiểm MT điểm tồn lưu hóa chất BVTV tại nhà kho khu vực nha Văn hóa, thôn Bến, xã Vạn Ninh</t>
  </si>
  <si>
    <t>7620265 - XL ô nhiểm MTđiểm tồn lưu hóa chất BVTV tại  nhà kho thôn Thanh Bình 2 xã Hưng Trạch huyện BT</t>
  </si>
  <si>
    <t>7424570 - Hệ thống phòng cháy và hệ thống cảnh báo cháy tự động tại Trụ sở làm việc Văn phòng Sở, Trung tâm dữ liệu địa chính và các đơn vị trực thuộc Sở Tài nguyên Môi trường.</t>
  </si>
  <si>
    <t>7628145 - Đầu tư nâng cấp, triển khai nhân rộng phần mềm một cửa liên thông và dịch vụ hành chính công tỉnh Quảng Bình</t>
  </si>
  <si>
    <t>7283318 - Kho lưu trử chuyên dụng cấp Tỉnh thuộc Sở nội Vụ</t>
  </si>
  <si>
    <t>7407374 - Cải tạo, nâng cấp nhà làm việc Thanh tra tỉnh</t>
  </si>
  <si>
    <t>7620927 - Đầu tư, mua sắm hệ thống lưu trữ và khai thác chương trình Đài phát thanh và truyền hình Quảng Bình</t>
  </si>
  <si>
    <t>7442418 - Trụ sở cơ quan Tỉnh ủy Quảng Bình</t>
  </si>
  <si>
    <t>7615173 - Cải tạo, nâng cấp sửa chữa nhà làm việc của cán bộ, giảng viên, nhà nội trú học viên và khuôn viên Trường Chính trị</t>
  </si>
  <si>
    <t>7670014 - Phát triển công nghệ thông tin trong các cơ quan Đảng, Mặt trận, Đoàn thể tỉnh Quảng Bình giai đoạn 2017-2020</t>
  </si>
  <si>
    <t>7673444 - Cải tạo nâng cấp sửa chữa hệ thống điện lưới trường chính trị quảng bình</t>
  </si>
  <si>
    <t>000 - Kết dư ngân sách</t>
  </si>
  <si>
    <t>7670022 - XD moi kho chua hang cuu tro ket hop ht cua UBMTTQVN QB</t>
  </si>
  <si>
    <t>7671795 - Bể bơi phục vụ thiếu nhi của Nhà thiếu nhi Quảng Bình</t>
  </si>
  <si>
    <t>7488493 - Dự án Làng thanh niên lập nghiệp Quảng Châu</t>
  </si>
  <si>
    <t>7404327 - Trụ sở làm việc Hội liên hiệp phụ nữ Tỉnh Quảng Bình</t>
  </si>
  <si>
    <t>7637825 - XD báo điện tử quảng Bình giai đoạn II và toà soạn điện tử</t>
  </si>
  <si>
    <t>7617655 - Nhà ăn, nhà ở cho nhân viên PV y tế, điều dưỡng nạn nhân nữ TT bán trú nạn nhân chất độc màu da cam/Dioxin</t>
  </si>
  <si>
    <t>120143373 - Trụ sở CH bộ đội Biên phòng Quảng Bình</t>
  </si>
  <si>
    <t>120170001 - Nhà tuởng niệm, lưu giử và nhà ở Ðoàn quy tập mô liệt sỹ Khăm Muôn</t>
  </si>
  <si>
    <t>220100003 - Ðuờng từ Bản Cà Roòng 2 đi cột mốc 04,</t>
  </si>
  <si>
    <t>6397517 - Cơ sở làm việc Đội cảnh sát PCCC và CHCN Bắc Quảng Bình</t>
  </si>
  <si>
    <t>4068 - Chương trình mục tiêu quốc phòng, an ninh trên địa bàn trọng điểm</t>
  </si>
  <si>
    <t>220100002 - RPBM Vật nổ sau chiến tranh Tỉnh QB</t>
  </si>
  <si>
    <t>220150001 - Đường ra BG km66, TL20 đến bản Troi- cột mốc 542 xã Th/Trạch</t>
  </si>
  <si>
    <t>220160002 - Đường ra BG từ km 58, đường tỉnh 562 ( đường 20) đến bản Aky</t>
  </si>
  <si>
    <t>220160003 - Đường ra BG từ bản Cóc đi cột mốc 537 xã Thượng trạch</t>
  </si>
  <si>
    <t>220100039 - Nâng cấp, mở rộng nhà huấn luyện Công An tỉnh Quảng Bình</t>
  </si>
  <si>
    <t>Các đơn vị có vốn nhà nước nắm giữ100% vốn điều lệ (không thuộc các cơ quan chủ quản, các Chương Tập đoàn, Tổng công ty)</t>
  </si>
  <si>
    <t>7409748 - Dự án BV và PTR Công ty TNHH MTV LCN Long Đại giai đoạn 2011 - 2020</t>
  </si>
  <si>
    <t>7423140 - Dự án BV  và PTR Công ty TNHH MTV LCN Bắc Quảng Bình giai đoạn 2011 -2020</t>
  </si>
  <si>
    <t>7235249 - Tuyến đường khắc phục ngập úng hai bên sông Cầu Rào khu vực trung tâm thành phố Đồng Hới</t>
  </si>
  <si>
    <t>7596109 - Nhà lớp học bộ môn 6 phòng trường THCS Mỹ Thủy</t>
  </si>
  <si>
    <t>7660966 - Xưởng thực hành điện công nghiệp Trường cao đẳng ký thuật Công - Nông nghiệp QB</t>
  </si>
  <si>
    <t>7663328 - SC nhà hiệu bộ trường THPT Tuyên Hóa</t>
  </si>
  <si>
    <t>7664390 - Xây dựng nhà làm việc khu nội trú và khuôn viên Trường Mầm Non Ngân Thủy</t>
  </si>
  <si>
    <t>7608143 - Dự án phát triển môi trường, hạ tầng đô thị để ứng phó với biến đổi khí hậu thành phố Đồng Hới</t>
  </si>
  <si>
    <t>7609934 - Dự án môi trường bền vững các thành phố duyên hải - Tiểu dự án thành phố Đồng Hới, tỉnh Quảng Bình</t>
  </si>
  <si>
    <t>7098905 - Dự án thoát nước và vệ sinh đô thị Ba Đồn</t>
  </si>
  <si>
    <t>7132327 - Dự án cấp nước sinh hoạt huyện Quảng Trạch</t>
  </si>
  <si>
    <t>7289932 - Đường ngập lụt Trung Trạch - Hoàn Lão- Hoàn Trạch</t>
  </si>
  <si>
    <t>7293712 - Kè chống xói lỡ Mỹ Thủy - Liên Thủy huyện LT</t>
  </si>
  <si>
    <t>7304975 - Sửa chữa nạo vét kênh Xuân Hưng, huyện Quảng Trạch</t>
  </si>
  <si>
    <t>7340210 - Dự án cung cấp điện bằng năng lượng mặt trời tỉnh Quảng Bình cho các bản của 10 xã điện lưới quốc gia không đến được (Hàn Quốc)</t>
  </si>
  <si>
    <t>7399205 - Dự án BV và PTR BQL Rừng phòng hộ Quảng Trạch giai đoạn 2011 - 2020</t>
  </si>
  <si>
    <t xml:space="preserve">7400143 - Dự án BV và PTR BQL Rừng phòng hộ Động Châu </t>
  </si>
  <si>
    <t xml:space="preserve">7401059 - Dự án BV và PT rừng  BQL Rừng phòng hộ Ba Rền </t>
  </si>
  <si>
    <t>7401615 - Dự án BV và PTR BQL Rừng phòng hộ Long Đại</t>
  </si>
  <si>
    <t>7401662 - Dự án BV và PTR BQL Rừng phòng hộ Đồng Hới giai đoạn 2011 -2020</t>
  </si>
  <si>
    <t xml:space="preserve">7402465 - Dự án BV và PTR BQL RPH Minh Hóa </t>
  </si>
  <si>
    <t xml:space="preserve">7402856 - DA BV và PTR BQL RPH Tuyên Hóa </t>
  </si>
  <si>
    <t>7409734 - Dự án bảo vệ và phát triển rừng Huyện Tuyên  Hoá</t>
  </si>
  <si>
    <t>7411154 - DA BV và PTR BQL Rừng đặc dụng Phong Nha - Kẻ Bàng giai đoạn 2011-2020</t>
  </si>
  <si>
    <t xml:space="preserve">7411169 - Dự án BV và PTR phòng hộ vùng Bang Thanh Sơn huyện Lệ Thủy </t>
  </si>
  <si>
    <t>7449278 - Dự án phát triển nông thôn bền vững vì người nghèo tỉnh Quảng Bình</t>
  </si>
  <si>
    <t>7604199 - Khắc phục, sửa chữa khẩn cấp tuyến đê kè thôn Tân Thượng, xã Quảng Hải, thị xã Ba Đồn</t>
  </si>
  <si>
    <t>7640342 - DA bảo vệ và phát triển rừng huyện Bố Trạch</t>
  </si>
  <si>
    <t xml:space="preserve">7641006 - Dự án hỗ trợ đầu tư phát triển rừng sản xuất huyện Quảng Ninh </t>
  </si>
  <si>
    <t>7642879 - XDHT khu nghĩa địa PVGPMB khu CNTB Quán Hàu ( GĐ - Khu B)</t>
  </si>
  <si>
    <t>7644260 - Hạ tầng và đường vào khu di tích lịch sử hang Lèn Hà</t>
  </si>
  <si>
    <t>7654931 - Tuyến kênh kết hợp đường chống lũ thôn Thượng Thôn, xã Quảng Trung, Thị xã Ba Đồn</t>
  </si>
  <si>
    <t>7656578 - Đường liên xã Thuận Hóa - Kim Hóa huyện Tuyên Hóa</t>
  </si>
  <si>
    <t>7656582 - Đường liên xã Nam Hóa - Thạch Hóa huyện Tuyên Hóa</t>
  </si>
  <si>
    <t>7660984 - Kè chống sạt lở bờ sông xã Phong Hóa huyện Tuyên Hóa, giai đoạn 1</t>
  </si>
  <si>
    <t>7663945 - Tuyến điện chiếu sáng từ trạm thu phí Q.Hàu đến khu vực Dự án  quần Thể Resort biệt thự, nghĩ dưởng và GT CC FLC QB</t>
  </si>
  <si>
    <t>7666124 - HT điện CS 2 tuyến đường Trần Nhật Duật và Trường Chinh kéo dài</t>
  </si>
  <si>
    <t>7652856 - Chi xúc tiến các dự án đầu tư năm 2017</t>
  </si>
  <si>
    <t>7662189 - ĐT nâng cấp hệ thống công nghệ thông tin PV công tác chỉ đạo điều hành Huyện QN</t>
  </si>
  <si>
    <t>7678864 - Hệ thống sàn đạo và điện chiếu sáng động Phong Nha</t>
  </si>
  <si>
    <t>7678865 - Khu cứu hộ động vật hoang giã và mở rộng vườn thực vật</t>
  </si>
  <si>
    <t>4006 - Hỗ trợ đối ứng ODA</t>
  </si>
  <si>
    <t>7489210 - Trụ sở làm việc khối cơ quan huyện ủy và khối mặt trận đoàn thể huyện Quảng Trạch</t>
  </si>
  <si>
    <t>7489216 - Trụ sở UBND huyện Quảng Trạch</t>
  </si>
  <si>
    <t>7561001 - Đầu tư HTGT và hạ tầng kỹ thuật TTHC mới huyện Quảng Trạch</t>
  </si>
  <si>
    <t>7563651 - Sửa chữa, nâng cấp cụm hồ chứa nước huyện Tuyên Hóa</t>
  </si>
  <si>
    <t>7569758 - Đường vào trung tâm Phong Nha, huyện Bố Trạch</t>
  </si>
  <si>
    <t>7580579 - Cải tạo nâng cấp từ đường 16 đến nhánh Đông đường Hồ Chí Minh</t>
  </si>
  <si>
    <t>7582099 - DA đầu tư XD hoàn thiện CSVC Cơ sở 1 Trường ĐH QB</t>
  </si>
  <si>
    <t>4022 - Đầu tư phát triển Hạ tầng cửa khẩu</t>
  </si>
  <si>
    <t xml:space="preserve">7231969 -  Nhà liên ngành và Quốc môn KKTCK Quốc tế Cha Lo  </t>
  </si>
  <si>
    <t>7487383 - HT khu phi thuế quan và các điểm dịch vụKKT cửa khẩu Cha Lo</t>
  </si>
  <si>
    <t>4025 - Đầu tư các các khu kinh tế gắn liền cảng biển (Vân phong, Vũng áng…)</t>
  </si>
  <si>
    <t xml:space="preserve">7324779 - Dự án đầu tư xây dựng các trục đường ngang Khu kinh tế Hòn La, tỉnh Quảng Bình </t>
  </si>
  <si>
    <t xml:space="preserve">7360326 -  Dự án đầu tư xây dựng công trình đường trục dọc Khu kinh tế Hòn La  </t>
  </si>
  <si>
    <t>4061 - Chương trình mục tiêu phát triển kinh tế thủy sản bền vững</t>
  </si>
  <si>
    <t>7563961 - Cảng cá Ròon, huyện Quảng Trạch</t>
  </si>
  <si>
    <t>4063 - Chương trình mục tiêu tái cơ cấu kinh tế nông nghiệp và phòng chống giảm nhẹ thiên tai, ổn định đời sống dân cư</t>
  </si>
  <si>
    <t>4064 - Chương trình mục tiêu đầu tư hạ tầng KKT ven biển, KKT cửa khẩu, KCN, Cụm CN, Khu công nghệ cao, Khu nông nghiệp ứng dụng cao</t>
  </si>
  <si>
    <t>7490772 - Xây dựng khu tái định cư phục vụ GPMB khu công nghiệp Hòn La 2</t>
  </si>
  <si>
    <t>7290455 - Kè chống sạt lỡ bờ sông gianh qua đoạn xã Thạch- Đức- Phong Hóa</t>
  </si>
  <si>
    <t>7293173 - Kè chống sạt lở hai bờ Sông Son, huyện Bố Trạch</t>
  </si>
  <si>
    <t>7392963 - Đê, kè Hữu Lý Hòa</t>
  </si>
  <si>
    <t>7608370 - Đường Hà Thiệp - Bảo Ninh Huyện Quảng NInh</t>
  </si>
  <si>
    <t>7608551 -  Đường ngập lụt cứu hộ, cứu nạn từ Ba Trại đi xã Liên Trạch, huyện Bố Trạch</t>
  </si>
  <si>
    <t>7619952 - Cải tạo Trụ sở làm việc Đảng ủy khối các cơ quan tỉnh</t>
  </si>
  <si>
    <t>7633016 - Xây dựng trạm bơm và kênh dẫn nước Lòi Ðình xã Tân Thủy Lệ Thủy</t>
  </si>
  <si>
    <t>7638758 - Khắc phục khẩn cấp tuyến đường ngập lụt nối từ tỉnh lộ 559 đi xã Quảng Hòa</t>
  </si>
  <si>
    <t>7648486 - HE THONG XU LY NUOC THAI CUA NHA MAY XU LY NUOC THAI KCN CANG BIEN HON LA</t>
  </si>
  <si>
    <t>7666123 - Đường Ngô Quyền kéo dài (đoạn nối đường Hai  bà Trưng và đường Lý Nam Đế</t>
  </si>
  <si>
    <t xml:space="preserve">7686787 - Sửa chữa hư hỏng đê nối đảo Hòn cỏ với đảo hòn la </t>
  </si>
  <si>
    <t>7505732 - Đường tránh lũ Cồn Rinh xã Vĩnh Ninh</t>
  </si>
  <si>
    <t>7631498 - Cải tạo vỉa hè, hệ thống thoát nước khu vực trung tâm Phong Nha</t>
  </si>
  <si>
    <t>7631502 - Đường vào Trường THPT Ngô Quyền và Trường THPT Lê Quý Đôn</t>
  </si>
  <si>
    <t>7650514 - Trồng cây xanh, thảm xanh, tiểu cảnh, lắp đặt nhà WC, hệ thống cấp nước tưới cây-Công trình hạ tầng khu đô thị phía Bắc đường Lê Lợi, TP Đồng Hới</t>
  </si>
  <si>
    <t>7663267 - MR giảng  đường và nhà TH CNC Trường Cao Đẳng Nghề QB</t>
  </si>
  <si>
    <t>7288687 - Trạm kiểm lâm 37</t>
  </si>
  <si>
    <t>7303359 - SCNC Hồ Mù U huyện Bố Trạch</t>
  </si>
  <si>
    <t xml:space="preserve">7373669 - Hạ tầng kỹ thuật khu trung tâm cửa khẩu Cha Lo </t>
  </si>
  <si>
    <t>7424808 - Cầu bê tông xã Nam Trạch</t>
  </si>
  <si>
    <t>7605119 - Trạm kiểm lâm Trộ Mơợng</t>
  </si>
  <si>
    <t>7382615 - Củng cố nâng cấp đê kè cửa sông Nhật Lệ ( bờ tả, bờ hữu), huyện Quảng Ninh và thành phố Đồng Hới</t>
  </si>
  <si>
    <t>7289532 - Củng cố, nâng cấp đê, kè bờ Hữu cửa sông Nhật Lệ</t>
  </si>
  <si>
    <t>4024 - Đầu tư phát triển Hạ tầng nuôi trồng Thuỷ, Hải sản</t>
  </si>
  <si>
    <t>7577588 - Cảng cá Nhật Lệ</t>
  </si>
  <si>
    <t>7588441 - Năng cao năng lực PCCCR cho lực lượng Kiểm Lâm QB GĐ 2017-2020</t>
  </si>
  <si>
    <t>7222356 - Đường nối Hữu Nghị đến đường Võ Thị Sáu</t>
  </si>
  <si>
    <t>7014509 - Khối nhà học 5 tầng</t>
  </si>
  <si>
    <t>7014538 - Trung tâm Học Liệu - ĐH QB</t>
  </si>
  <si>
    <t>7195009 - Giảng đường 200 chổ</t>
  </si>
  <si>
    <t>7404779 - Hệ thống sân vườn Trung tâm Học liệu và Khối giảng đường</t>
  </si>
  <si>
    <t>7497375 - Nhà VP khoa khối KTXH và Du lịch</t>
  </si>
  <si>
    <t xml:space="preserve">7497377 - Nhà câu lạc bộ Sinh viên </t>
  </si>
  <si>
    <t>7311726 - Trụ sở làm việc Chi cục An toàn vệ sinh thực phẩm</t>
  </si>
  <si>
    <t>7019676 - Bệnh viện Việt Nam - CuBa Đồng Hới</t>
  </si>
  <si>
    <t>4019 - Đầu tư phát triển Hạ tầng khu Du lịch</t>
  </si>
  <si>
    <t>7093527 - Đường khu DL Phong Nha ( Trục 32m)</t>
  </si>
  <si>
    <t>7155786 - Đường HCM nhánh tây hang 8 TNXP</t>
  </si>
  <si>
    <t>7322272 - Tạo quỹ đất khu đô thị phía bắc đường Lê Lợi</t>
  </si>
  <si>
    <t>220100021 - Đồn Công an Khu Kinh tế Hòn La</t>
  </si>
  <si>
    <t>220100038 - Cơ sở làm việc công an huyện Quảng Trạch</t>
  </si>
  <si>
    <t>220150002 - Đường nối QL1A đến nhà Đại Tướng Võ Nguyên Giáp - Huyện Lệ Thuỷ</t>
  </si>
  <si>
    <t>4047 - Chương trình quản lý, bảo vệ biên giới</t>
  </si>
  <si>
    <t>7390534 - Hệ thống đường lâm nghiệp phòng cháy rừng khẩn cấp khu vực Bắc Quảng Bình</t>
  </si>
  <si>
    <t>7135691 - Đường Hải Trạch - Phú Định nối Quốc lộ 1A với đường Hồ Chí Minh (Km967+200) - phía Bắc huyện Bố Trạch</t>
  </si>
  <si>
    <t>7290453 - Kè chống sạt lỡ bờ sông gianh qua đoạn xã văn Hóa</t>
  </si>
  <si>
    <t>7290457 - Kè chống sạt lở bờ Sông Gianh qua đoạn xã Mai Hoá - Tiến Hoá huyện Tuyen Hoá</t>
  </si>
  <si>
    <t>7290459 - Kè chống sạt lỡ bờ Sông gianh qua đoạn xã Thạch - Đồng hóa- Tuyên hóa</t>
  </si>
  <si>
    <t>7291797 - Kè chống sạt lở bờ sông Gianh đoạn qua các xã Quảng Minh, Quảng Trung, Quảng Hòa</t>
  </si>
  <si>
    <t>7293710 - Kè chống sạt lỡ Sông Kiến giang đoạn qua Hà Cạn Xuân Bồ huyện Lệ Thủy</t>
  </si>
  <si>
    <t>7293711 - Kè chống sạt lỡ sông rào ngò đoạn qua xã Dương Thủy- Tân Thủy</t>
  </si>
  <si>
    <t>7586484 - ĐT XD các trục đường GT KCN Tây Bắc Quán Hàu</t>
  </si>
  <si>
    <t>7582453 - Các tuyến đường trung tâm huyện lỵ Quảng Trạch, khu vực Bàu Sen</t>
  </si>
  <si>
    <t>7582454 - Các tuyến đường phía Đông trung tâm huyện Quảng Trạch</t>
  </si>
  <si>
    <t>7586655 - Nhà văn Hoá Huyện Quảng Trạch</t>
  </si>
  <si>
    <t>4023 - Đầu tư phát triển Hạ tầng Cảng Biển, Cảng Sông</t>
  </si>
  <si>
    <t>7588416 - Đường tuần tra bảo vệ rừng vườn Quốc gia Phong Nha-Kẻ Bàng</t>
  </si>
  <si>
    <t>1512</t>
  </si>
  <si>
    <t>KBNN Tuyên Hoá - Quảng Bình</t>
  </si>
  <si>
    <t>7379517 - Trường TH số 1 Đồng Lê(6P chức năng)</t>
  </si>
  <si>
    <t xml:space="preserve">7424585 - San lấp mặt bằng và hạ tầng kỹ thuật trung tam dạy nghề huyện tuyên hóa </t>
  </si>
  <si>
    <t>7425101 - Trường MN Hương Hóa(4P,2 tầng)</t>
  </si>
  <si>
    <t>7581285 - Nhà lớp học 6P,2T trường TH xã Văn Hóa</t>
  </si>
  <si>
    <t>7583517 - Nhà lớp học 6 phòng, 2 tầng trường tiểu học số 1 Phong Hóa</t>
  </si>
  <si>
    <t>7607384 - Nhà lớp học và phòng học chức năng trường MN xã Đồng Hóa(2T,6P)</t>
  </si>
  <si>
    <t>7609201 - Nhà lớp học 2T,8P trường TH&amp;THCS xã Nam Hóa</t>
  </si>
  <si>
    <t>7652654 - Trường TH Thanh Thủy Nhà lớp học 2T 6P xã Tiến Hóa</t>
  </si>
  <si>
    <t>7018550 - Bãi xử lý rác thải TT Đồng Lê; HM bê tông hoá đường vào bãi rác</t>
  </si>
  <si>
    <t>7267924 - Dự án nâng cấp hồ Hói Chánh xã Văn Hóa</t>
  </si>
  <si>
    <t>7483156 - Đường liên thôn xã Tiến Hóa, huyện Tuyên Hóa</t>
  </si>
  <si>
    <t>7508791 - Đường liên thôn xã văn Hóa</t>
  </si>
  <si>
    <t>7620657 - Bê tông hoá đường GTNT xã Văn Hoá</t>
  </si>
  <si>
    <t>7490618 - Đường từ Bắc Sơn, xã Thanh Hóa đi xã Thanh Thạch, huyện Tuyên Hóa</t>
  </si>
  <si>
    <t>7074396 - Dự án giảm nghèo miền trung</t>
  </si>
  <si>
    <t>1513</t>
  </si>
  <si>
    <t>KBNN Minh Hoá - Quảng Bình</t>
  </si>
  <si>
    <t>7573096 - Nha da nang truong THCS&amp;THPT Hoa Tien</t>
  </si>
  <si>
    <t>7353435 - Truong TH va THCS trong Hoa (6 phong)</t>
  </si>
  <si>
    <t>7353439 - Truong THCS Tan Hoa (6 phong)</t>
  </si>
  <si>
    <t>7426662 - Truong MN Thuong Hoa (2 diem ban Phu Minh va ban Mo o o o  )</t>
  </si>
  <si>
    <t>7612517 - Nha noi tru Truong PTDTNT Minh Hoa</t>
  </si>
  <si>
    <t>7484903 - XD co so ha tang Khu tai dinh cu thon Tang Hoa, xa Hoa Son, Huyen Minh Hoa</t>
  </si>
  <si>
    <t>4035 - Sắp xếp dân cư nơi cần thiết</t>
  </si>
  <si>
    <t>1514</t>
  </si>
  <si>
    <t>KBNN Quảng Trạch - Quảng Bình</t>
  </si>
  <si>
    <t>7652163 - Trường MN Quảng Xuân 6 Phòng</t>
  </si>
  <si>
    <t>7479634 - Trường TH Quảng Phương B ( 2T6P).</t>
  </si>
  <si>
    <t>7549831 - Trường THCS xã Quảng Trường(Phòng học chức năng và phòng học bộ môn)</t>
  </si>
  <si>
    <t>7556827 - Nhà lớp học 2T6P trường THCS Quảng Lưu</t>
  </si>
  <si>
    <t>7590360 - Nhà lớp học 2 tầng 6 phòng trường THCS xã Quảng Tiến Huyện Quảng Trạch</t>
  </si>
  <si>
    <t>7598260 - XD Truong MN xa Quang Luu</t>
  </si>
  <si>
    <t>7599772 - Trường THCS Quảng Liên (6 Phong).</t>
  </si>
  <si>
    <t>7599782 - Nhà lớp học 2 tầng 6 Phòng Trường tiểu học Quảng Trường</t>
  </si>
  <si>
    <t>7609197 - Truong TH Canh Duong 8Phong</t>
  </si>
  <si>
    <t>7612917 - XD 8 phòng học trường THCS Quảng Phú</t>
  </si>
  <si>
    <t>7655614 - Hạ tầng kỷ thuật và hệ thống thoát nước Trường tiểu học Quảng Phương A và Trường mầm non Trung tâm</t>
  </si>
  <si>
    <t>7659351 - XD nhà lớp học Trường MN xã Phù Hóa</t>
  </si>
  <si>
    <t>7659352 - Trường MN KV2 Bưởi Rỏi xã Quảng Hợp</t>
  </si>
  <si>
    <t>7660326 - Nha lop hoc 6P 2 tang truong THSC Quang Thach</t>
  </si>
  <si>
    <t>7308005 - Đường GTNT thôn Chòm Sanh- Ngạnh, thôn Hoà Bình</t>
  </si>
  <si>
    <t>7462609 - Đường liên thôn từ thôn hà Tiến đi thôn Hải Lưu xã Quảng Tiến</t>
  </si>
  <si>
    <t>7463879 - Đường giao thông liên thôn Pháp Kệ, Đông Dương và thôn Tô Xá xã Quảng Phương</t>
  </si>
  <si>
    <t>7489230 - Đường trục chính từ thị trấn Ba Đồn vào trung tâm huyện lỵ mới Quảng Trạch</t>
  </si>
  <si>
    <t>7508357 - Đường GTNT xã Quảng Phương theo QH nông thôn mới</t>
  </si>
  <si>
    <t>7575675 - Cầu vào thôn Xuân Hòa, xã Quảng Xuân Huyện Quảng Trạch</t>
  </si>
  <si>
    <t>7672957 - Đường Kè kết hợp chống xói lỡ ven biển xã Cảnh Dương</t>
  </si>
  <si>
    <t>7403260 - Đường bê tông GTNT thôn Vĩnh Sơn, xã Quảng Đông</t>
  </si>
  <si>
    <t>7474873 - Tuyến đường dọc ngang nối từ QL1A đi từ Bàu Sen đến trung tâm Hành Chính huyện lỵ mới ( Các trục N1, D1&amp;D3)</t>
  </si>
  <si>
    <t>7650055 - Cổng hàng rào san lấp mặt bằng trường MN Quảng Lưu</t>
  </si>
  <si>
    <t>7650057 - Cổng, hàng rào, sân bê tông, khuôn viên trường Mn trung tâm Quảng Hợp</t>
  </si>
  <si>
    <t>601 - Nguồn phí lệ phí được để lại đầu tư của bộ ngành trung ương, địa phương</t>
  </si>
  <si>
    <t>7471563 - Nâng cấp tuyến đường Ba Đồn - Quảng Long đấu nối với đường QL 1 đi Bàu Sen</t>
  </si>
  <si>
    <t>7476652 - Đường và kè bao chống xói lỡ phía ngoài bờ sông Gianh khu nuôi trồng thủy sản xã Quảng Trường</t>
  </si>
  <si>
    <t>7233830 - Đền bù GPMB &amp;XD HT khu TĐC Phục vụ XDTT Nhiệt điện QT</t>
  </si>
  <si>
    <t>1515</t>
  </si>
  <si>
    <t>KBNN Bố Trạch - Quảng Bình</t>
  </si>
  <si>
    <t>7467163 - Nhà đa chức năng Trường THPT số 1 Bố Trạch</t>
  </si>
  <si>
    <t>7467164 - xây dựng khuôn viên,hàng rào và hạ tầng kỹ thuật trường THPT số 2 Bố Trạch</t>
  </si>
  <si>
    <t>7549336 - XD hạ tầng kỷ thuật Trường THPT Trần Phú</t>
  </si>
  <si>
    <t>7549340 - Nhà phòng học bộ môn Trường THPT Ngô Quyền</t>
  </si>
  <si>
    <t>7670481 - Xây dựng 8 phòng học 2 tầng trường THCS Cự Nẫm</t>
  </si>
  <si>
    <t>7484578 - Trường Mầm non xã đức Trạch(2 tầng 6 phòng)</t>
  </si>
  <si>
    <t>7542521 - Trường TH Hải Trạch ( 6 phòng)</t>
  </si>
  <si>
    <t>7550387 - Trường MN thôn Chày lập xã Phúc Trạch; HM: Nhà lớp học 2 tầng 4 phòng</t>
  </si>
  <si>
    <t>7550388 - Nhà lớp học 2 tầng 4 phòng Trường MN Lý Trạch</t>
  </si>
  <si>
    <t>7575493 - Nhà lớp học 2 tầng 6 phòng Trường MN khu vực Nhân Hồng, xã Nhân Trạch</t>
  </si>
  <si>
    <t>7612755 - Xây dựng Trường TH Đức Trạch</t>
  </si>
  <si>
    <t>7664951 - Trường THCS Bắc Dinh (6 Phòng)</t>
  </si>
  <si>
    <t>7665034 - Trường Tiểu Học Bắc Dinh TTNT Việt Trung(6 phòng)</t>
  </si>
  <si>
    <t>7433469 - SC,NC HT thuỷ lợi hồ Trúc vực và hồ Khe Ngang xã Liên Trạch</t>
  </si>
  <si>
    <t>7560644 - Đường từ Quốc lộ 1A đi bãi biển Trung Trạch, huyện Bố Trạch</t>
  </si>
  <si>
    <t>1516</t>
  </si>
  <si>
    <t>KBNN Lệ Thuỷ - Quảng Bình</t>
  </si>
  <si>
    <t>7536736 - Xây dựng 8 phòng học và hàng rào Trường THPT Hoàng Hoa Thám</t>
  </si>
  <si>
    <t>7598306 - Hệ thống thoát nước và hạ tầng kỹ thuật Trường THPT Trần Hưng Đạo</t>
  </si>
  <si>
    <t>7611159 - Nha lam viec Truong THPT Hoang Hoa Tham</t>
  </si>
  <si>
    <t>7654816 - NLH 2T 6P bộ môn &amp; nâng cấp HT thoát nước, khuôn viên Trương THPT Hoàng Hoa Thám</t>
  </si>
  <si>
    <t>7656416 - Nhà lớp học Trường THPT Trần Hưng Đạo</t>
  </si>
  <si>
    <t>7660110 - Nhà phòng học Trường PTTH Lệ Thủy</t>
  </si>
  <si>
    <t>7266137 - Xây dựng nhà quản lý và hành chính Bệnh viện đa khoa huyện Lệ Thủy</t>
  </si>
  <si>
    <t>7378762 - Nha noi tru hoc sinh 20 phong hoc Truong Dan toc noi tru Le Thuy</t>
  </si>
  <si>
    <t>7478110 - Trường tiểu học Thái Thủy (4 phòng)</t>
  </si>
  <si>
    <t>7479820 - Nha hieu bo Truong Tieu hoc Tan Thuy</t>
  </si>
  <si>
    <t>7529713 - Truong Mam non khu vuc Loc An (6 phong), An Thuy</t>
  </si>
  <si>
    <t>7536733 - Nhà lớp học 2 tầng 4 phòng Trường MN Ngư Thủy Trung</t>
  </si>
  <si>
    <t>7536738 - Nha lop hoc 2 tang 4 phong Truong Mam Non Hong Thuy</t>
  </si>
  <si>
    <t>7536780 - Cụm Mầm non trung tâm xã Sơn Thủy nhà lớp học 6 phòng</t>
  </si>
  <si>
    <t>7574514 - Trường MN xã Tân Thủy</t>
  </si>
  <si>
    <t>7583518 - Trường THCS Lộc Thủy (8 phòng)</t>
  </si>
  <si>
    <t>7584697 - Trường TH Ngư Thủy Bắc (2 tầng 6 phòng)</t>
  </si>
  <si>
    <t>7589265 - Trường mầm non cụm Thanh Tân xã Thanh Thủy</t>
  </si>
  <si>
    <t>7589836 - Trường TH Liên Thủy (6 phòng)</t>
  </si>
  <si>
    <t>7597327 - Trường MN Văn Thủy (6 Phòng)</t>
  </si>
  <si>
    <t>7603601 - Nhà lớp học 2 tầng 6 phòng trường cấp 1,2 xã Trường Thủy</t>
  </si>
  <si>
    <t>7603684 - Nhà lớp học 2 tầng 8 phòng trường TH Dương Thủy</t>
  </si>
  <si>
    <t>7607404 - Nhà lớp học 2T 4P và hạ tầng kỹ thuật cụm Trường MN xã Sơn Thủy</t>
  </si>
  <si>
    <t>7608572 - Nhà lớp học 2T 6P Trường TH số 2 Tân Thủy</t>
  </si>
  <si>
    <t>7612327 - Truong THCS An Thuy (8 phong)</t>
  </si>
  <si>
    <t>7652652 - Nhà lớp học 2T 8P Trường THCS TTNT Lệ Ninh</t>
  </si>
  <si>
    <t>7654814 - Nhà lớp học bộ môn 2T 6P Trường THCS Phong Thủy</t>
  </si>
  <si>
    <t>7654815 - Trường TH Phú Thủy (6 phòng)</t>
  </si>
  <si>
    <t>7657741 - Nhà lớp học 2T 8P Trường TH số 2 An Thủy</t>
  </si>
  <si>
    <t>7659878 - Nhà hiệu bộ Trường THCS xã Tân Thủy</t>
  </si>
  <si>
    <t>7662188 - Xây dựng phòng học và nâng cấp cơ sở vật chất Trường TH thị trấn NT Lệ Ninh</t>
  </si>
  <si>
    <t>7663268 - Nhà lớp học 2 tầng 10 phòng Trường TH Hoa Thủy</t>
  </si>
  <si>
    <t>7663969 - Xây dựng phòng học Trường THCS Tân Thủy</t>
  </si>
  <si>
    <t>7664392 - Nhà lớp học 2T 8P Trường THCS Hưng Thủy</t>
  </si>
  <si>
    <t>7666132 - XD cụm MN trung tâm nhà lớp học 2T 8P va CSHT trường MN Hoa Thủy</t>
  </si>
  <si>
    <t>7670202 - Nhà lớp học 2T 6P Trường TH Xuân Thủy</t>
  </si>
  <si>
    <t>7674550 - Nhà lớp học 2T 6P Trường MN TT NT Lệ Ninh</t>
  </si>
  <si>
    <t>7304339 - Sửa chữa nâng cấp đường vào xã Hồng Thuỷ</t>
  </si>
  <si>
    <t>7564603 - Hệ thống điện chiếu sáng đường về nhà lưu niệm Đai Tướng Võ nguyên Giáp</t>
  </si>
  <si>
    <t>7662187 - Chợ thị trấn nông trường Lệ Ninh</t>
  </si>
  <si>
    <t>7623985 - SC  đập Mũi Động xã Đương Thủy</t>
  </si>
  <si>
    <t>1517</t>
  </si>
  <si>
    <t>KBNN Quảng Ninh - Quảng Bình</t>
  </si>
  <si>
    <t>7474513 - Nhà hiệu bộ Trường THPT Nguyễn Hửu Cảnh</t>
  </si>
  <si>
    <t>7589707 - Nhà lớp học 8 phòng Trường THPT Ninh Châu</t>
  </si>
  <si>
    <t>7480039 - Nhà lớp học 6 phòng Trường tiểu học Thị trấn Quán Hàu</t>
  </si>
  <si>
    <t>7530447 - Nhà lớp học bộ môn 6P 2T Trường THCS xã Tân Ninh</t>
  </si>
  <si>
    <t>7542855 - Trường Tiểu học số 1 Xuân Ninh (8 phòng)</t>
  </si>
  <si>
    <t>7546754 - Trường tiểu học Trường Sơn (4 phòng)</t>
  </si>
  <si>
    <t>7548277 - Trường mầm non xã Võ Ninh ( 3 phòng học, phòng chức năng, phòng làm việc)</t>
  </si>
  <si>
    <t>7557229 - Trường mầm non xã Hàm Ninh (điểm trường trần xá)</t>
  </si>
  <si>
    <t>7573317 - Nhà hiệu bộ Trường THCS  Xuân Ninh</t>
  </si>
  <si>
    <t>7596408 - Nhà lớp học 2T6P Trường tiểu học thị trấn Quán Hàu</t>
  </si>
  <si>
    <t>7607923 - Nhà lớp học 2 tầng 8 phòng Trường Tiểu học Hiền Ninh</t>
  </si>
  <si>
    <t>7607928 - Nhà lớp học 2 tầng 8 phòng Trường Tiểu học Vĩnh Ninh</t>
  </si>
  <si>
    <t>7608537 - Nha lớp học 2 tầng 6 phòng Trường mầm non Gia Ninh</t>
  </si>
  <si>
    <t>7616543 - Nhà lớp học 2 tầng 8 phòng Trường tiểu học số 1 Võ Ninh</t>
  </si>
  <si>
    <t>7620367 - Nhà lớp học 2 tầng 6 phòng Trường THCS Duy Ninh</t>
  </si>
  <si>
    <t>7663271 - Nhà xưởng thực hành TT GD DN Huyện Q Ninh</t>
  </si>
  <si>
    <t>7195759 - XD hệ thống phân phối và xử lý nước 5 xã: An, Vạn, Tân, Xuân, Hiền &amp; khu công nghiệp Ang sơn</t>
  </si>
  <si>
    <t>7356407 - Đường liên xã từ thôn Long Đại đi thôn Hà Kiên, xã Hiền Ninh</t>
  </si>
  <si>
    <t>7570958 - Nhà Giảng đường, Thư viện Trung tâm Bồi dưỡng Chính trị huyện Quảng Ninh</t>
  </si>
  <si>
    <t>7362004 - Đê bao từ Mỹ Trung đến cống Hói Sỏi, huyện Quảng Ninh</t>
  </si>
  <si>
    <t>7376126 - Đường vào bản Sắt, xã Trường Sơn</t>
  </si>
  <si>
    <t>7609983 - Nang cấp, sửa chữa trụ sở làm việc cơ quan Huyện ủy Quảng Ninh</t>
  </si>
  <si>
    <t>7617418 - Đường Tránh Lũ Duy Ninh, Hàm Ninh, huyện Quảng Ninh</t>
  </si>
  <si>
    <t>7641257 - Kè c/sạt lở Khe cát thôn Cừa thôn&amp;thôn Tân Hải, xã HN</t>
  </si>
  <si>
    <t>7642503 - Sữa chữa, nâng cấp các tuyến đường TK1,2,3,4 TTQH</t>
  </si>
  <si>
    <t>7642507 - Đường tránh lũ từ Tr. Mầm non An Ninh đi Quốc lộ 15A</t>
  </si>
  <si>
    <t>7429617 - Sửa chữa, nâng cấp cụm hồ h. Quảng Ninh (Hồ Điều Ga)</t>
  </si>
  <si>
    <t>7542247 - Cải tạo, nâng cấp khối phòng học trường TH Đồng Phú</t>
  </si>
  <si>
    <t>7578922 - Trường TH Bắc Lý (2 tầng 8 phòng)</t>
  </si>
  <si>
    <t>7616456 - Dãy nhà hiệu bộ và nhà vệ sinh học sinh Trường tiểu học Đức Ninh</t>
  </si>
  <si>
    <t>7657740 - Nhà lớp học 2 tầng 4 phòng trường MN Đồng Phú</t>
  </si>
  <si>
    <t>7594529 - Trụ sở làm việc HĐND và UBND thành phố Đồng Hới</t>
  </si>
  <si>
    <t>7594985 - Trụ sở làm việc Thành ủy Đồng Hới</t>
  </si>
  <si>
    <t>7578199 - Trồng cây xanh đường Thống Nhất (36m) TP Đồng Hới, Quảng Bình</t>
  </si>
  <si>
    <t>7499884 - Cầu đi bộ nối giữa hai bờ mương Phóng thủy tại vị trí giao nhau giữa đường Dương Văn An và đường Phan Bội Châu, TP  Đồng Hới</t>
  </si>
  <si>
    <t>7518542 - Đường Lý Nam Đế, phường Đồng Phú</t>
  </si>
  <si>
    <t>1519</t>
  </si>
  <si>
    <t>KBNN Ba Đồn - Quảng Bình</t>
  </si>
  <si>
    <t>7537268 - Trường Tiểu học số 1 phường Ba đồn thị xã Ba đồn ( 6 phòng)</t>
  </si>
  <si>
    <t>7544505 - Trường Mầm Non Quảng hải 4 phòng</t>
  </si>
  <si>
    <t>7551062 - Trường Tiểu học xã Quảng sơn ( 6 phòng )</t>
  </si>
  <si>
    <t>7598268 - Nhà lớp học 4 phòng 2 tầng Trường Tiểu học phường Quảng Long</t>
  </si>
  <si>
    <t>7598291 - Nhà lớp học 2 tầng 8 phòng Trường THCS Quảng Thọ</t>
  </si>
  <si>
    <t>7615909 - Nhà lớp học 2 tầng 6 phòng Trường THCS xã Quảng Trung</t>
  </si>
  <si>
    <t>7650059 - Sân, cổng, hàng rào trường Mn KV 2 Phường Quảng Long</t>
  </si>
  <si>
    <t>7652025 - Nhà lớp học 2 tầng 8 phòng Trường THCS Quảng Long</t>
  </si>
  <si>
    <t>7659350 - Nhà lớp học 2 tầng Trường Mầm non xã Quảng Van</t>
  </si>
  <si>
    <t>7662634 - Phòng học cho trường TH số 1 Ba Đồn</t>
  </si>
  <si>
    <t>7673445 - Xây dựng phòng học trường tiểu học Quảng Thuận</t>
  </si>
  <si>
    <t>7278951 - đường liên thôn xã Quảng Trung Thị xã Ba đồn</t>
  </si>
  <si>
    <t>7505309 - Đường giao thông nội thị khu phố 5 Phường Ba đồn</t>
  </si>
  <si>
    <t>7517360 - Tuyến đường hào xã Quảng Tiên thị xã Ba đồn</t>
  </si>
  <si>
    <t>7573771 - Khắc phục khẩn cấp tuýen đê kết hợp đờng GT P. Quảng Phúc</t>
  </si>
  <si>
    <t>7580114 - Sữa chữa khẩn cấp tuyến đường Lê Lợi đoạn từ Quốc lộ 12A đi thôn Tiền phong phường Quảng long , thị xã Ba đồn</t>
  </si>
  <si>
    <t>7598797 - Cầu sắt Quảng Văn(cầu quảng hòa2) xã Quảng Văn TX Ba đồn</t>
  </si>
  <si>
    <t>7605713 - Điện chiếu sáng đường Lê lợi - đường Chu Văn An thị xã Ba đồn</t>
  </si>
  <si>
    <t>7563962 - Củng cố , nâng cấp tuyến đê kè tả Sông gianh ( Đoạn qua Thị xã Ba đồn )</t>
  </si>
  <si>
    <t>7563965 - đường từ ngã tư Quảng Thọ ra Quảng Trường biển, TX Ba đồn</t>
  </si>
  <si>
    <t>7484872 - Kè chống sạt lỡ khu vực Kênh Kịa thị xã Ba đồn</t>
  </si>
  <si>
    <t>7407801 - Duong lien thon Moc Dinh - Moc Thuong 1 xa Hong Thuy</t>
  </si>
  <si>
    <t>7415940 - Sửa chữa,nâng cấp hồ Khe Đắng</t>
  </si>
  <si>
    <t>7471089 - Nhà lớp học 2 tầng 8 phòng Trường THCS Ngư Thủy Bắc</t>
  </si>
  <si>
    <t>7471095 - Nhà lớp học 6 phòng Trường tiểu học Hải Ninh</t>
  </si>
  <si>
    <t>7479930 - Nhà lớp học 6 phòng Trường tiểu học Phù Hóa</t>
  </si>
  <si>
    <t>7508364 - Nha lop hoc 6 phong Truong TH Ngu thuy Nam</t>
  </si>
  <si>
    <t>7542029 - đường GT từ trụ sở UBND xã Quảng Minh đi Quảng Sơn</t>
  </si>
  <si>
    <t>7604223 - Đường GTNT xã Ngư Thủy Trung (GD II)</t>
  </si>
  <si>
    <t>7604444 - Đường bê tông từ Quốc lộ 1A đi xóm Phường, xóm Đồn, Nồm</t>
  </si>
  <si>
    <t>7605254 - Nâng cấp đường GTNT từ QL 1A đi thôn Nội Mai xã Hưng Thủy</t>
  </si>
  <si>
    <t>7605258 - Nâng cấp đường GTNT từ QL 1A đi xóm mới xã Hưng Thủy</t>
  </si>
  <si>
    <t>7610138 - Nâng cấp sữa chữa kênh mương xã Mỹ Trạch</t>
  </si>
  <si>
    <t>7614302 - Đường GTNT Phú Xuân xã Quảng Phú</t>
  </si>
  <si>
    <t>7614306 - đường GTNT La Hà đông đi la hà Nam  xã Quảng Văn</t>
  </si>
  <si>
    <t>7614311 - Đừờng từ đường cầu nối tuyến bê tông trục chính xã Quảng hải</t>
  </si>
  <si>
    <t>7621201 - Đường bê tông thôn Vĩnh Lộc</t>
  </si>
  <si>
    <t>7633717 - Sửa, gia cố kè khe cát thôn Tân Định xã Hải Ninh</t>
  </si>
  <si>
    <t>7655056 - Đương bê tông Liên Thôn Xã Hưng Thủy</t>
  </si>
  <si>
    <t>7667489 - Cứng hóa GTNT xã Hải Ninh năm 2017 (thôn Tân Định, Hiển Trung, xuân hải, cửa thôn, tân hải)</t>
  </si>
  <si>
    <t>7670240 - Duong be tong nong thon khu TDC thon Tho Son, Minh Son xa Quang Dong</t>
  </si>
  <si>
    <t>7367474 - Duong GTNT NV thon Thanh liem 1, 2 xa Trung Hoa</t>
  </si>
  <si>
    <t>7267240 - Xây dựng Nhà ký túc xá bán trú Dân Hóa</t>
  </si>
  <si>
    <t>7367279 - Duong GTNT NV ban Hoa Luong xa Hoa Son</t>
  </si>
  <si>
    <t>7057328 - Cải tạo, nâng cấp đường 565 (tỉnh lộ 16 củ)</t>
  </si>
  <si>
    <t>7620260 - HT trục đường từ Cầu Nhật Lệ II đến đường Hồ Chí Minh nhánh đông</t>
  </si>
  <si>
    <t>7152933 - Đường nối khu KT Hòn La với KCN Xi măng tập trung Tiến - Châu - Văn Hoá</t>
  </si>
  <si>
    <t>7640594 - Đường xung quanh khu vực chợ Đức Ninh</t>
  </si>
  <si>
    <t>7642524 - Đường thôn 8 ( Ba đa ), xã Nghĩa Ninh</t>
  </si>
  <si>
    <t>7640590 - Các trục đường vào thôn Cừa Phú và thôn Hà Dương xã BN</t>
  </si>
  <si>
    <t>7019237 - Ðuờng về xã Thuợng Trạch</t>
  </si>
  <si>
    <t>7644261 - Nhà lớp học 6P,2T trường TH Thuận Hóa</t>
  </si>
  <si>
    <t>7649385 - Nhà lớp học 4P trường MN KV lẻ TT xã Lê Hóa</t>
  </si>
  <si>
    <t>7650128 - Nhà lớp học 6P,2T trường TH Sơn Hoỏ</t>
  </si>
  <si>
    <t>7650513 - Nhà lớp học 4P trường Mầm non Ngư Hoỏ</t>
  </si>
  <si>
    <t>7652381 - Nhà lớp hoc 4P,2T trường Mầm non Bắc Sơn</t>
  </si>
  <si>
    <t>7652383 - Nhà lơp học 4P,2T trường TH Huyền thủy</t>
  </si>
  <si>
    <t>7652653 - Nhà lớp học 6P trường TH Cao Quảng</t>
  </si>
  <si>
    <t>7665932 - Nhà lớp học 6P,2T trường Tiểu học Thanh Lạng</t>
  </si>
  <si>
    <t>7666620 - Nhà lớp học 6P,2T trường TH Đồng Hóa</t>
  </si>
  <si>
    <t>7572799 - Cổng, hàng rào trường tiểu học Xuân Mai</t>
  </si>
  <si>
    <t>7572804 - Xây dựng 06 phòng chức năng trường THCS Mai Hóa</t>
  </si>
  <si>
    <t>7579510 - Xây dựng 04 phòng chức năng trường TH Xuân Mai</t>
  </si>
  <si>
    <t>7649376 - Nha lop hoc 2T4P Truong Tieu hoc Hoa Tien</t>
  </si>
  <si>
    <t>7650125 - Nha lop hoc 6P2T Truong Tieu hoc Tien Nhat, Thuong Hoa</t>
  </si>
  <si>
    <t>7650126 - Truong TH&amp;THCS so 1 Trong Hoa (Diem trung tam)</t>
  </si>
  <si>
    <t>7651706 - Nha lop hoc 2T8P Truong TH so 1, so 2 Trung Hoa</t>
  </si>
  <si>
    <t>7651872 - Nha lop hoc 2T4P Truong TH Yen Hoa</t>
  </si>
  <si>
    <t>7657504 - Truong Tieu hoc Xuan Hoa (6P)</t>
  </si>
  <si>
    <t>7663477 - Trường TH Bãi Dinh xã Dân Hóa</t>
  </si>
  <si>
    <t>7663478 - Truong Tieu hoc so 1,2 Tan Hoa (8P)</t>
  </si>
  <si>
    <t>7607172 - BTXM duong GTNT xa Xuan Hoa</t>
  </si>
  <si>
    <t>7607176 - Nha van hoa xa Hoa Hop</t>
  </si>
  <si>
    <t>7607178 - Nhà văn hóa trung tâm xã Hóa Tiến</t>
  </si>
  <si>
    <t>7278138 - Truong TH và THCS Hoa Son (Nha lop hoc 2 tang 4P)</t>
  </si>
  <si>
    <t>7640333 - Nhà lớp học 2 tầng 6 Phòng Trường Tiểu học số 1 Quảng Hưng</t>
  </si>
  <si>
    <t>7640334 - Nhà lớp học 2T8P trường TH số 1 Quảng Châu</t>
  </si>
  <si>
    <t>7640347 - Trường TH Phù Hóa 2T6P</t>
  </si>
  <si>
    <t>7640351 - Trường mầm non thôn Tú Loan xã Quang Hưng ( 4 Phòng)</t>
  </si>
  <si>
    <t>7650053 - Nhà lớp học 2T4P trường MN xã Cảnh Hóa</t>
  </si>
  <si>
    <t>7650054 - Nhà lớp học 4 Phòng Trường mầm non Thôn Vĩnh Sơn xã Quảng đông</t>
  </si>
  <si>
    <t>7650056 - Nhà lớp học 2T6P trường TH Quảng Hợp, KV Hợp Phú</t>
  </si>
  <si>
    <t>7650058 - Nhà lớp học 2T4P trường TH Quảng Hợp, KV Bưởi Rỏi</t>
  </si>
  <si>
    <t>7651873 - Nhà lớp học 4 Phòng Trường mầm non xã Quảng Thạch (Khu vực trung tâm)</t>
  </si>
  <si>
    <t>7651876 - Nhà lớp học 4 phòng Trường Mầm non xã Quảng Kim</t>
  </si>
  <si>
    <t>7661965 - Trường tiểu học 6 phòng 2 tầng tại thôn Hà Tiến Quảng Tiến</t>
  </si>
  <si>
    <t>7661966 - Trường TH số 1 Quảng Phú 2T6P</t>
  </si>
  <si>
    <t>7642269 - Nhà văn hóa ủy ban nhân dân xã Quảng Xuân</t>
  </si>
  <si>
    <t>7646159 - XD Bể lọc, và giếng khoan cấp nước sinh hoạt xã Cảnh Dương HM: Bể lọc+Bể chứa</t>
  </si>
  <si>
    <t>7638420 - Nhà lớp học 2 tầng 6 phòng trường TH số 1 Xuân Trạch</t>
  </si>
  <si>
    <t>7643229 - Trường MN Mỹ Trạch 2 tầng 6 phòng (khu vực trung tâm)</t>
  </si>
  <si>
    <t>7643234 - Trường TH 2 tầng 10 phòng xã Lâm Trạch ( khu vực trung tâm, khu vực Tam Trang)</t>
  </si>
  <si>
    <t>7652389 - Trường tiểu học Liên Trạch</t>
  </si>
  <si>
    <t>7662629 - XD điểm Trường bản 51 xã Thượng Trạch</t>
  </si>
  <si>
    <t>7662630 - XD điểm Trường bản Noong cũ và bản Noong mới xã Thượng Trạch</t>
  </si>
  <si>
    <t>7664384 - Nhà lớp học 6 phòng 2 tầng Trường tiểu học số 2 Phúc Trạch</t>
  </si>
  <si>
    <t>7666627 - Trường tiểu học 2 tầng 6 phòng xã Phú Trạch</t>
  </si>
  <si>
    <t>7650124 - Nhà lớp học 2 tầng 6 phòng Trường MN xã Ngư Thủy Bắc</t>
  </si>
  <si>
    <t>7650221 - Nhà lớp học 2T 6p Trường MN KVTT xã Ngân Thủy</t>
  </si>
  <si>
    <t>7650222 - NHA LOP HOC 4 PHONG TRUONG MAM NON KIM THUY</t>
  </si>
  <si>
    <t>7650792 - TRUONG PTDT BAN TRU TH &amp; THCS NGAN THUY</t>
  </si>
  <si>
    <t>7651601 - NHA LOP HOC 2 TANG 4 PHONG TRUONG TH KIM THUY</t>
  </si>
  <si>
    <t>7651704 - Nhà lớp học 2T 4P Trường TH số 1 xã Hồng Thủy</t>
  </si>
  <si>
    <t>7651705 - Nha lớp hoc 2 tầng  6 phòng trường TH Xã Ngư Thủy Nam</t>
  </si>
  <si>
    <t>7652385 - Trường Tiểu học 2T 6P xã Thái Thủy</t>
  </si>
  <si>
    <t>7652661 - Nhà lớp học 2 tầng 6 phòng trương TH Xã Hung Thuy</t>
  </si>
  <si>
    <t>7652859 - Trường Tiểu học 2 tầng 6 phòng xã Ngư Thủy Trung</t>
  </si>
  <si>
    <t>7653298 - Trường mầm non Lâm Thủy KVTT</t>
  </si>
  <si>
    <t>7660109 - Trường mầm non Thái Thủy</t>
  </si>
  <si>
    <t>7654926 - Nhà lớp học 2 tầng 6 phòng trường Tiểu học Hải Ninh</t>
  </si>
  <si>
    <t>7658640 - Nhà lớp học 2 T 6P Trường tiểu học Long Sơn, xã Trường Sơn</t>
  </si>
  <si>
    <t>7659385 - Nhà lớp học 2T, 6 p Trường PTDT Bán trú TH Trường  Xuân</t>
  </si>
  <si>
    <t>7663967 - Nhà lớp học 2T,6P Trường Mầm non TT xã Trường Xuân</t>
  </si>
  <si>
    <t>7635914 - Nhà lớp học 6P+2T trường tiểu học Quảng hải</t>
  </si>
  <si>
    <t>7640343 - Nhà lớp học 6P+2t trường mầm non TT xã Quảng Lộc</t>
  </si>
  <si>
    <t>7649384 - Nhà lớp học 2 tầng 6 phòng trường TH số 2 Quảng Văn</t>
  </si>
  <si>
    <t>7661960 - Trường Tiểu học Quảng Minh A ( 2 tầng 4 phòng)</t>
  </si>
  <si>
    <t>7509070 - Trụ sỡ UBMND xã Quảng hoà - HM : Nhà vệ sinh</t>
  </si>
  <si>
    <t>7388766 -  Dự án đường từ Hưng Thuỷ đi Liên Thuỷ, huyện Lệ Thủy, tỉnh Quảng Bình (JICA)</t>
  </si>
  <si>
    <t>Biểu mẫu số 56</t>
  </si>
  <si>
    <t>Chi y tế, dân số và gia đình</t>
  </si>
  <si>
    <t>Chi phát thanh, truyền hình, thông tấn</t>
  </si>
  <si>
    <t>Chi bảo vệ môi trường</t>
  </si>
  <si>
    <t>Chi hoạt động của cơ quan quản lý nhà nước, đảng, đoàn thể</t>
  </si>
  <si>
    <t>Chi bảo đảm xã hội</t>
  </si>
  <si>
    <t>Chi nông nghiệp, lâm nghiệp, thủy lợi, thủy sản</t>
  </si>
  <si>
    <t>18= 2/1</t>
  </si>
  <si>
    <t>Biểu mẫu số 57</t>
  </si>
  <si>
    <t>Dự toán giao đầu năm</t>
  </si>
  <si>
    <t>Đầu tư phát triển</t>
  </si>
  <si>
    <t>Kinh phí sự nghiệp</t>
  </si>
  <si>
    <t>Vốn trong nước</t>
  </si>
  <si>
    <t>Vốn ngoài nước</t>
  </si>
  <si>
    <t>Biểu mẫu số 62</t>
  </si>
  <si>
    <t>Danh mục dự án</t>
  </si>
  <si>
    <t>Địa điểm xây dựng</t>
  </si>
  <si>
    <t>Năng lực thiết kế</t>
  </si>
  <si>
    <t>Thời gian khởi công - hoàn thành</t>
  </si>
  <si>
    <t>Quyết định đầu tư</t>
  </si>
  <si>
    <t>Số Quyết định, ngày, tháng, năm ban hành</t>
  </si>
  <si>
    <t>Tổng mức đầu tư được duyệt</t>
  </si>
  <si>
    <t>Tổng số (tất cả các nguồn vốn)</t>
  </si>
  <si>
    <t>Chia theo nguồn vốn</t>
  </si>
  <si>
    <t>Ngoài nước</t>
  </si>
  <si>
    <t>NSNN (ngân địa phương và hỗ trợ của ngân sách trung ương)</t>
  </si>
  <si>
    <t>Nguồn CTMTQG</t>
  </si>
  <si>
    <t>Nguồn Trái phiếu chính phủ</t>
  </si>
  <si>
    <t>30 = 25/20</t>
  </si>
  <si>
    <t>31 = 26/21</t>
  </si>
  <si>
    <t>32 = 27/22</t>
  </si>
  <si>
    <t>33 = 28/23</t>
  </si>
  <si>
    <t>34 = 29/34</t>
  </si>
  <si>
    <t>Biểu mẫu số 64</t>
  </si>
  <si>
    <t>(KHÔNG BAO GỒM NGUỒN NGÂN SÁCH NHÀ NƯỚC)</t>
  </si>
  <si>
    <t>Sự nghiệp giáo dục - đào tạo và dạy nghề</t>
  </si>
  <si>
    <t>Sự nghiệp giáo dục</t>
  </si>
  <si>
    <t>Sự nghiệp đào tạo và dạy nghề</t>
  </si>
  <si>
    <t>Sự nghiệp khoa học và công nghệ</t>
  </si>
  <si>
    <t>Sự nghiệp y tế</t>
  </si>
  <si>
    <t>Sự nghiệp TNMT</t>
  </si>
  <si>
    <t>Sự nghiệp phát thanh truyền hình</t>
  </si>
  <si>
    <t>Sự nghiệp kinh tế</t>
  </si>
  <si>
    <t>Biểu mẫu số 63</t>
  </si>
  <si>
    <t>Tên Quỹ</t>
  </si>
  <si>
    <t>Tổng nguồn vốn phát sinh trong năm</t>
  </si>
  <si>
    <t>Tổng sử dụng nguồn vốn trong năm</t>
  </si>
  <si>
    <t>Chênh lệch nguồn trong năm</t>
  </si>
  <si>
    <r>
      <t xml:space="preserve">Trong đó: Hỗ trợ từ NSĐP </t>
    </r>
    <r>
      <rPr>
        <sz val="12"/>
        <color rgb="FF000000"/>
        <rFont val="Times New Roman"/>
        <family val="1"/>
      </rPr>
      <t>(nếu có)</t>
    </r>
  </si>
  <si>
    <t>5=2-4</t>
  </si>
  <si>
    <t>9=6-8</t>
  </si>
  <si>
    <t>10=1+6-8</t>
  </si>
  <si>
    <t>Quỹ phát triển đất</t>
  </si>
  <si>
    <t>Quỹ cho vay người nghèo và các đối tượng chính sách</t>
  </si>
  <si>
    <t>Quỹ hội nông dân</t>
  </si>
  <si>
    <t>Chi phí đầu tư hạ tầng và GPMB các dự án tạo quỹ đất</t>
  </si>
  <si>
    <t>Các dự án khác</t>
  </si>
  <si>
    <t>Biểu mẫu số 58 theo Nghị định số 31/2017/NĐ-CP</t>
  </si>
  <si>
    <t xml:space="preserve">Tên đơn vị </t>
  </si>
  <si>
    <t>Chi CTMTQG</t>
  </si>
  <si>
    <t>Chi nộp trả ngân sách cấp trên</t>
  </si>
  <si>
    <t>Chi giáo dục đào tạo dạy nghề</t>
  </si>
  <si>
    <t>Chi khoa học và công nghệ (3)</t>
  </si>
  <si>
    <t>16= 4/1</t>
  </si>
  <si>
    <t>17= 5/2</t>
  </si>
  <si>
    <t>18=8/3</t>
  </si>
  <si>
    <t xml:space="preserve"> Minh Hóa</t>
  </si>
  <si>
    <t>Tuyên Hóa</t>
  </si>
  <si>
    <t>Quảng Trạch</t>
  </si>
  <si>
    <t>TX. Bs Đồn</t>
  </si>
  <si>
    <t>Bố Trạch</t>
  </si>
  <si>
    <t>TP. Đồng Hới</t>
  </si>
  <si>
    <t>Quảng Ninh</t>
  </si>
  <si>
    <t>Lệ Thủy</t>
  </si>
  <si>
    <t>TM. ỦY BAN NHÂN DÂN</t>
  </si>
  <si>
    <t>Biểu mẫu số 59 theo Nghị định số 31/2017/NĐ-CP</t>
  </si>
  <si>
    <t>Tên đơn vị (1)</t>
  </si>
  <si>
    <t>So sách (%)</t>
  </si>
  <si>
    <t>Gồm</t>
  </si>
  <si>
    <t>Vốn đầu tư để thực hiện các CTMT, nhiệm vụ</t>
  </si>
  <si>
    <t>Vốn sự nghiệp thực hiện các chế độ, chính sách</t>
  </si>
  <si>
    <t>Vốn thực hiện các CTMT quốc gia</t>
  </si>
  <si>
    <t>3=4+5</t>
  </si>
  <si>
    <t>11=12+13</t>
  </si>
  <si>
    <t>17=9/1</t>
  </si>
  <si>
    <t>18=10/2</t>
  </si>
  <si>
    <t>19=11/3</t>
  </si>
  <si>
    <t>20=12/4</t>
  </si>
  <si>
    <t>21=13/5</t>
  </si>
  <si>
    <t>22=14/6</t>
  </si>
  <si>
    <t>23=15/7</t>
  </si>
  <si>
    <t>24=16/8</t>
  </si>
  <si>
    <t>Minh Hóa</t>
  </si>
  <si>
    <t>Thị xã Ba Đồn</t>
  </si>
  <si>
    <t>TP Đồng Hới</t>
  </si>
  <si>
    <t>Biểu mẫu số 60 theo Nghị định số 31/2017/NĐ-CP</t>
  </si>
  <si>
    <t>Tổng thu NSĐP</t>
  </si>
  <si>
    <t>Thu NSĐP hưởng theo phân cấp</t>
  </si>
  <si>
    <t>Số bổ sung từ ngân sách cấp trên</t>
  </si>
  <si>
    <t>Số bổ sung thực hiện cải cách tiền lương</t>
  </si>
  <si>
    <t>Thu từ kết dư năm trước</t>
  </si>
  <si>
    <t>TX Ba Đồn</t>
  </si>
  <si>
    <t>Biểu mẫu số 61 theo Nghị định số 31/2017/NĐ-CP</t>
  </si>
  <si>
    <t>Năm trước chuyển sang</t>
  </si>
  <si>
    <t>Vốn nươc ngoài</t>
  </si>
  <si>
    <t>Ngân sách cấp tỉnh</t>
  </si>
  <si>
    <t>Chương trình mục tiêu quốc gia Giảm nghèo bền vững</t>
  </si>
  <si>
    <t>Ban Dân Tộc</t>
  </si>
  <si>
    <t>Đài Phát thanh và Truyền hình</t>
  </si>
  <si>
    <t>Chương trình MTQG Xây dựng nông thôn mới</t>
  </si>
  <si>
    <t>Sơở Nông nghiệp và PTNT</t>
  </si>
  <si>
    <t>Ngân sách cấp huyện</t>
  </si>
  <si>
    <t>Chương trình MTQG Giảm nghèo bền vững</t>
  </si>
  <si>
    <t>Thành phố Đồng Hới</t>
  </si>
  <si>
    <t>QUYẾT TOÁN CHI NGÂN SÁCH ĐỊA PHƯƠNG NĂM 2018</t>
  </si>
  <si>
    <t>Mẫu biểu số 61</t>
  </si>
  <si>
    <t>QUYẾT TOÁN THU NSNN, VAY NSĐP NĂM 2018</t>
  </si>
  <si>
    <t>(Dùng cho Ủy ban nhân dân cấp dưới báo cáo cơ quan tài chính cấp trên trực tiếp)</t>
  </si>
  <si>
    <t>Cấp trên giao</t>
  </si>
  <si>
    <t>Thu NS cấp xã</t>
  </si>
  <si>
    <t>0</t>
  </si>
  <si>
    <t>- Thu từ khí thiên nhiên</t>
  </si>
  <si>
    <t>- Do địa phương</t>
  </si>
  <si>
    <t>- Do địa phương xử lý</t>
  </si>
  <si>
    <t>Thu về dầu thô theo hiệp định, hợp đồng</t>
  </si>
  <si>
    <t>Thuế đặc biệt</t>
  </si>
  <si>
    <t>Thu về Condensate theo hiệp định, hợp đồng.</t>
  </si>
  <si>
    <t>Bổ sung có mục tiêu bằng nguồn vốn trong nước</t>
  </si>
  <si>
    <t>Các khoản thu phân chia</t>
  </si>
  <si>
    <t>CÂN ĐỐI QUYẾT TOÁN NGÂN SÁCH  ĐỊA PHƯƠNG NĂM 2018</t>
  </si>
  <si>
    <t>QUYẾT TOÁN THU NGÂN SÁCH NHÀ NƯỚC, VAY NGÂN SÁCH ĐỊA PHƯƠNG NĂM 2018</t>
  </si>
  <si>
    <t xml:space="preserve"> QUYẾT TOÁN CHI CHƯƠNG TRÌNH MỤC TIÊU QUỐC GIA NĂM 2018</t>
  </si>
  <si>
    <t>Dự toán năm 2018</t>
  </si>
  <si>
    <t>Quyết toán 2018</t>
  </si>
  <si>
    <t>QUYẾT TOÁN CHI NGÂN SÁCH ĐỊA PHƯƠNG HUYỆN, THỊ XÃ, THÀNH PHỐ  NĂM 2018</t>
  </si>
  <si>
    <t>QUYẾT TOÁN CHI BỔ SUNG TỪ NGÂN SÁCH CẤP TỈNH CHO NGÂN SÁCH TỪNG HUYỆN, THÀNH PHỐ, THỊ XÃ NĂM 2018</t>
  </si>
  <si>
    <t>QUYẾT TOÁN THU NGÂN SÁCH HUYỆN,THÀNH PHỐ, THỊ XÃ  NĂM 2018</t>
  </si>
  <si>
    <t>Sở Văn hóa - Thể thao</t>
  </si>
  <si>
    <t>Đài Truyền hình</t>
  </si>
  <si>
    <t>Sở Văn hóa và Thể thao</t>
  </si>
  <si>
    <t>Sở Lao Động - Thương binh và Xã hội</t>
  </si>
  <si>
    <t>QUYẾT TOÁN CHI, TRẢ NỢ NSĐP THEO MLNS NĂM 2018</t>
  </si>
  <si>
    <t>Văn phòng Hội đồng nhân dân</t>
  </si>
  <si>
    <t>Hoạt động của các cơ quan quản lý nhà nước, Đảng, đoàn thể</t>
  </si>
  <si>
    <t>341</t>
  </si>
  <si>
    <t>Quản lý nhà nước</t>
  </si>
  <si>
    <t>Lương theo ngạch, bậc</t>
  </si>
  <si>
    <t>Lương hợp đồng theo chế độ</t>
  </si>
  <si>
    <t>Phụ cấp làm đêm; làm thêm giờ</t>
  </si>
  <si>
    <t>Hoạt động phí đại biểu Quốc hội, đại biểu Hội đồng nhân dân</t>
  </si>
  <si>
    <t>Phụ cấp thâm niên vượt khung; phụ cấp thâm niên nghề</t>
  </si>
  <si>
    <t>Phụ cấp khác</t>
  </si>
  <si>
    <t>Thưởng thường xuyên</t>
  </si>
  <si>
    <t>Thưởng khác</t>
  </si>
  <si>
    <t>Chi thu nhập tăng thêm theo cơ chế khoán, tự chủ</t>
  </si>
  <si>
    <t>Tiền điện</t>
  </si>
  <si>
    <t>Tiền nước</t>
  </si>
  <si>
    <t>Tiền nhiên liệu</t>
  </si>
  <si>
    <t>Tiền vệ sinh, môi trường</t>
  </si>
  <si>
    <t>Vật tư văn phòng</t>
  </si>
  <si>
    <t>Khoán văn phòng phẩm</t>
  </si>
  <si>
    <t>Cước phí điện thoại (không bao gồm khoán điện thoại); thuê bao đường điện thoại; fax</t>
  </si>
  <si>
    <t>Phim ảnh; ấn phẩm truyền thông; sách, báo, tạp chí thư viện</t>
  </si>
  <si>
    <t>Khoán điện thoại</t>
  </si>
  <si>
    <t>Các khoản thuê mướn khác</t>
  </si>
  <si>
    <t>Khoán công tác phí</t>
  </si>
  <si>
    <t>Tiền vé tàu bay, tàu, xe, thuê xe</t>
  </si>
  <si>
    <t>Tiền ăn và tiền tiêu vặt</t>
  </si>
  <si>
    <t>Sửa chữa, duy tu tài sản phục vụ công tác chuyên môn và các công trình cơ sở hạ tầng</t>
  </si>
  <si>
    <t>Ô tô phục vụ chức danh</t>
  </si>
  <si>
    <t>Ô tô chuyên dùng</t>
  </si>
  <si>
    <t>Các thiết bị công nghệ thông tin</t>
  </si>
  <si>
    <t>Tài sản và thiết bị văn phòng</t>
  </si>
  <si>
    <t>Đường điện, cấp thoát nước</t>
  </si>
  <si>
    <t>6950</t>
  </si>
  <si>
    <t>Mua sắm tài sản phục vụ công tác chuyên môn</t>
  </si>
  <si>
    <t>6956</t>
  </si>
  <si>
    <t>Chi mua hàng hóa, vật tư</t>
  </si>
  <si>
    <t>Chi phí hoạt động nghiệp vụ chuyên ngành</t>
  </si>
  <si>
    <t>7050</t>
  </si>
  <si>
    <t>Mua sắm tài sản vô hình</t>
  </si>
  <si>
    <t>7053</t>
  </si>
  <si>
    <t>Mua, bảo trì phần mềm công nghệ thông tin</t>
  </si>
  <si>
    <t>Chi các khoản phí và lệ phí</t>
  </si>
  <si>
    <t>Chi bảo hiểm tài sản và phương tiện</t>
  </si>
  <si>
    <t>Chi cho công tác Đảng ở tổ chức Đảng cơ sở và các cấp trên cơ sở, các đơn vị hành chính, sự nghiệp</t>
  </si>
  <si>
    <t>Chi thanh toán các dịch vụ công cộng, vật tư văn phòng, thông tin tuyên truyền, liên lạc; chi đào tạo, bồi dưỡng nghiệp vụ, công tác Đảng, các chi phí Đảng</t>
  </si>
  <si>
    <t>Chi cho các sự kiện lớn</t>
  </si>
  <si>
    <t>7903</t>
  </si>
  <si>
    <t>Chi xây dựng các công trình, hạng mục công trình</t>
  </si>
  <si>
    <t>Chính sách và hoạt động phục vụ người có công với cách mạng</t>
  </si>
  <si>
    <t>Chi về công tác người có công với cách mạng</t>
  </si>
  <si>
    <t>Văn phòng Ủy ban nhân dân</t>
  </si>
  <si>
    <t>Giáo dục - đào tạo và dạy nghề</t>
  </si>
  <si>
    <t>083</t>
  </si>
  <si>
    <t>085</t>
  </si>
  <si>
    <t>Đào tạo lại, bồi dưỡng nghiệp vụ khác cho cán bộ, công chức, viên chức (gồm cả đào tạo ngắn hạn nước ngoài)</t>
  </si>
  <si>
    <t>271</t>
  </si>
  <si>
    <t>Bảo tồn thiên nhiên và đa dạng sinh học</t>
  </si>
  <si>
    <t>314</t>
  </si>
  <si>
    <t>Công nghệ thông tin</t>
  </si>
  <si>
    <t>Tiền công trả cho vị trí lao động thường xuyên theo hợp đồng</t>
  </si>
  <si>
    <t>Tiền công trả cho vị trí lao động thường xuyên theo hợp đồng</t>
  </si>
  <si>
    <t>Thuê bao kênh vệ tinh; thuê bao cáp truyền hình; cước phí Internet; thuê đường truyền mạng</t>
  </si>
  <si>
    <t>6955</t>
  </si>
  <si>
    <t>7054</t>
  </si>
  <si>
    <t>Xây dựng phần mềm công nghệ thông tin</t>
  </si>
  <si>
    <t>338</t>
  </si>
  <si>
    <t>Sự nghiệp kinh tế và dịch vụ khác</t>
  </si>
  <si>
    <t>Phụ cấp nặng nhọc, độc hại, nguy hiểm</t>
  </si>
  <si>
    <t>Tuyên truyền; quảng cáo</t>
  </si>
  <si>
    <t>Ô tô dùng chung</t>
  </si>
  <si>
    <t>6999</t>
  </si>
  <si>
    <t>Tài sản và thiết bị khác</t>
  </si>
  <si>
    <t>Đồng phục, trang phục; bảo hộ lao động</t>
  </si>
  <si>
    <t>Chi quà lễ, tết</t>
  </si>
  <si>
    <t>332</t>
  </si>
  <si>
    <t>Các hoạt động điều tra, thăm dò, khảo sát, tư vấn, quy hoạch trong các lĩnh vực kinh tế, xã hội, nhân văn</t>
  </si>
  <si>
    <t>Tiền khoán phương tiện theo chế độ</t>
  </si>
  <si>
    <t>Khoán chi đoàn ra theo chế độ</t>
  </si>
  <si>
    <t>429</t>
  </si>
  <si>
    <t>Các nhiệm vụ chi khác</t>
  </si>
  <si>
    <t>091</t>
  </si>
  <si>
    <t>Giáo dục nghề nghiệp trình độ sơ cấp</t>
  </si>
  <si>
    <t>098</t>
  </si>
  <si>
    <t>Các nhiệm vụ phục vụ cho giáo dục, đào tạo, giáo dục nghề nghiệp khác</t>
  </si>
  <si>
    <t>101</t>
  </si>
  <si>
    <t>Khoa học tự nhiên và kỹ thuật</t>
  </si>
  <si>
    <t>Y tế, dân số và gia đình</t>
  </si>
  <si>
    <t>Vệ sinh an toàn thực phẩm</t>
  </si>
  <si>
    <t>Văn hóa thông tin</t>
  </si>
  <si>
    <t>171</t>
  </si>
  <si>
    <t>Thông tin</t>
  </si>
  <si>
    <t>261</t>
  </si>
  <si>
    <t>Xử lý chất thải rắn</t>
  </si>
  <si>
    <t>272</t>
  </si>
  <si>
    <t>Ứng phó với biến đổi khí hậu</t>
  </si>
  <si>
    <t>Tiền công khác</t>
  </si>
  <si>
    <t>7450</t>
  </si>
  <si>
    <t>Chi về công tác bảo đảm xã hội</t>
  </si>
  <si>
    <t>7454</t>
  </si>
  <si>
    <t>Hỗ trợ cải thiện nhà ở</t>
  </si>
  <si>
    <t>Nông nghiệp và dịch vụ nông nghiệp</t>
  </si>
  <si>
    <t>Chi chuẩn bị đầu tư</t>
  </si>
  <si>
    <t>Chi bồi thường, hỗ trợ, tái định cư khi Nhà nước thu hồi đất</t>
  </si>
  <si>
    <t>Chi bồi thường, hỗ trợ khi Nhà nước thu hồi đất</t>
  </si>
  <si>
    <t>Lâm nghiệp và dịch vụ lâm nghiệp</t>
  </si>
  <si>
    <t>Tài sản và thiết bị chuyên dùng</t>
  </si>
  <si>
    <t>Thủy lợi và dịch vụ thủy lợi</t>
  </si>
  <si>
    <t>284</t>
  </si>
  <si>
    <t>Thủy sản và dịch vụ thủy sản</t>
  </si>
  <si>
    <t>292</t>
  </si>
  <si>
    <t>Giao thông đường bộ</t>
  </si>
  <si>
    <t>Công nghiệp khác</t>
  </si>
  <si>
    <t>Chi quy hoạch phát triển ngành, lĩnh vực, sản phẩm chủ yếu</t>
  </si>
  <si>
    <t>Phụ cấp công tác lâu năm ở vùng có điều kiện kinh tế - xã hội đặc biệt khó khăn</t>
  </si>
  <si>
    <t>Phụ cấp công tác Đảng, Đoàn thể chính trị - xã hội</t>
  </si>
  <si>
    <t>Thưởng đột xuất</t>
  </si>
  <si>
    <t>Thuê nhà; thuê đất</t>
  </si>
  <si>
    <t>6954</t>
  </si>
  <si>
    <t>7099</t>
  </si>
  <si>
    <t>374</t>
  </si>
  <si>
    <t>Lương hưu và trợ cấp bảo hiểm xã hội</t>
  </si>
  <si>
    <t>Chi quy hoạch tổng thể phát triển kinh tế - xã hội của cả nước, vùng, lãnh thổ</t>
  </si>
  <si>
    <t>Các khoản đóng góp khác</t>
  </si>
  <si>
    <t>Chi xúc tiến thương mại, du lịch và đầu tư</t>
  </si>
  <si>
    <t>7357</t>
  </si>
  <si>
    <t>Chi xúc tiến đầu tư</t>
  </si>
  <si>
    <t>Chi mua sắm thiết bị</t>
  </si>
  <si>
    <t>361</t>
  </si>
  <si>
    <t>Hoạt động của các tổ chức chính trị - xã hội</t>
  </si>
  <si>
    <t>302</t>
  </si>
  <si>
    <t>Công nghiệp điện năng</t>
  </si>
  <si>
    <t>Chi tổ chức thực hiện bồi thường, hỗ trợ, tái định cư khi Nhà nước thu hồi đất</t>
  </si>
  <si>
    <t>Hỗ trợ đào tạo trình độ sơ cấp và đào tạo dưới 3 tháng</t>
  </si>
  <si>
    <t>Chi hỗ trợ doanh nghiệp và Quỹ tài chính của Nhà nước</t>
  </si>
  <si>
    <t>Khoa học xã hội và nhân văn</t>
  </si>
  <si>
    <t>103</t>
  </si>
  <si>
    <t>Khoa học và công nghệ khác</t>
  </si>
  <si>
    <t>Chi lập các quỹ của đơn vị thực hiện khoán chi và đơn vị sự nghiệp có thu theo chế độ quy định</t>
  </si>
  <si>
    <t>Chi lập Quỹ phúc lợi</t>
  </si>
  <si>
    <t>Chi lập Quỹ khen thưởng</t>
  </si>
  <si>
    <t>294</t>
  </si>
  <si>
    <t>Giao thông đường thủy nội địa</t>
  </si>
  <si>
    <t>312</t>
  </si>
  <si>
    <t>073</t>
  </si>
  <si>
    <t>Giáo dục trung học cơ sở</t>
  </si>
  <si>
    <t>074</t>
  </si>
  <si>
    <t>Học bổng và hỗ trợ khác cho học sinh, sinh viên, cán bộ đi học</t>
  </si>
  <si>
    <t>6151</t>
  </si>
  <si>
    <t>Học bổng học sinh, sinh viên học trong nước (không bao gồm học sinh dân tộc nội trú)</t>
  </si>
  <si>
    <t>6157</t>
  </si>
  <si>
    <t>Các khoản hỗ trợ khác</t>
  </si>
  <si>
    <t>6251</t>
  </si>
  <si>
    <t>Trợ cấp khó khăn thường xuyên</t>
  </si>
  <si>
    <t>Tiền y tế trong các cơ quan, đơn vị</t>
  </si>
  <si>
    <t>Công trình văn hóa, công viên, thể thao</t>
  </si>
  <si>
    <t>Chi khoán thực hiện đề tài nghiên cứu khoa học</t>
  </si>
  <si>
    <t>7456</t>
  </si>
  <si>
    <t>Chi trợ giúp đột xuất cho các đối tượng bảo trợ xã hội và các đối tượng khác</t>
  </si>
  <si>
    <t>Chi lập Quỹ phát triển hoạt động sự nghiệp</t>
  </si>
  <si>
    <t>Chi tinh giản biên chế</t>
  </si>
  <si>
    <t>075</t>
  </si>
  <si>
    <t>Giáo dục nghề nghiệp - giáo dục thường xuyên</t>
  </si>
  <si>
    <t>081</t>
  </si>
  <si>
    <t>Giáo dục đại học</t>
  </si>
  <si>
    <t>Chi lập Quỹ bổ sung thu nhập, Quỹ dự phòng ổn định thu nhập</t>
  </si>
  <si>
    <t>082</t>
  </si>
  <si>
    <t>Giáo dục sau đại học</t>
  </si>
  <si>
    <t>092</t>
  </si>
  <si>
    <t>Giáo dục nghề nghiệp trình độ trung cấp</t>
  </si>
  <si>
    <t>Cấp bù học phí cho cơ sở giáo dục đào tạo theo chế độ</t>
  </si>
  <si>
    <t>Y tế dự phòng</t>
  </si>
  <si>
    <t>Chi lương hưu và trợ cấp bảo hiểm xã hội</t>
  </si>
  <si>
    <t>7255</t>
  </si>
  <si>
    <t>Trợ cấp tai nạn lao động, bệnh nghề nghiệp và trợ cấp phục vụ người bị tai nạn lao động</t>
  </si>
  <si>
    <t>132</t>
  </si>
  <si>
    <t>Khám bệnh, chữa bệnh</t>
  </si>
  <si>
    <t>Y tế khác</t>
  </si>
  <si>
    <t>Dân số</t>
  </si>
  <si>
    <t>093</t>
  </si>
  <si>
    <t>Giáo dục nghề nghiệp trình độ cao đẳng</t>
  </si>
  <si>
    <t>321</t>
  </si>
  <si>
    <t>Thương mại</t>
  </si>
  <si>
    <t>7499</t>
  </si>
  <si>
    <t>7453</t>
  </si>
  <si>
    <t>Trợ cấp cho các đối tượng xã hội trong cơ sở trợ giúp xã hội, cơ sở cai nghiện</t>
  </si>
  <si>
    <t>Hoạt động bảo vệ và chăm sóc trẻ em</t>
  </si>
  <si>
    <t>398</t>
  </si>
  <si>
    <t>Chính sách và hoạt động phục vụ các đối tượng bảo trợ xã hội và các đối tượng khác</t>
  </si>
  <si>
    <t>Sở Văn hóa, Thể thao và Du lịch</t>
  </si>
  <si>
    <t>Văn hóa</t>
  </si>
  <si>
    <t>322</t>
  </si>
  <si>
    <t>Du lịch</t>
  </si>
  <si>
    <t>Điều tra quan trắc và phân tích môi trường</t>
  </si>
  <si>
    <t>Chi đào tạo, chuyển giao công nghệ</t>
  </si>
  <si>
    <t>428</t>
  </si>
  <si>
    <t>Thể dục thể thao</t>
  </si>
  <si>
    <t>221</t>
  </si>
  <si>
    <t>Thể dục thể thao</t>
  </si>
  <si>
    <t>362</t>
  </si>
  <si>
    <t>Hỗ trợ các các tổ chức chính trị xã hội - nghề nghiệp, tổ chức xã hội, tổ chức xã hội - nghề nghiệp</t>
  </si>
  <si>
    <t>201</t>
  </si>
  <si>
    <t>Truyền hình</t>
  </si>
  <si>
    <t>Liên minh các hợp tác xã</t>
  </si>
  <si>
    <t>Văn phòng Tỉnh ủy</t>
  </si>
  <si>
    <t>351</t>
  </si>
  <si>
    <t>Điều trị, điều dưỡng</t>
  </si>
  <si>
    <t>7600</t>
  </si>
  <si>
    <t>Chi xử lý tài sản được xác lập sở hữu Nhà nước</t>
  </si>
  <si>
    <t>7649</t>
  </si>
  <si>
    <t>Chi trả các khoản thu nhầm, thu thừa năm trước và chi trả lãi do trả chậm</t>
  </si>
  <si>
    <t>Chi khắc phục hậu quả thiên tai, thảm họa, dịch bệnh cho các đơn vị dự toán và cho các doanh nghiệp</t>
  </si>
  <si>
    <t>Khác ngân sách</t>
  </si>
  <si>
    <t>Ủy ban Mặt trận Tổ quốc tỉnh</t>
  </si>
  <si>
    <t>Tỉnh Đoàn Thanh niên Cộng sản Hồ Chí Minh</t>
  </si>
  <si>
    <t>Hội Liên hiệp phụ nữ tỉnh</t>
  </si>
  <si>
    <t>Hội Nông dân tỉnh</t>
  </si>
  <si>
    <t>Hội Cựu chiến binh tỉnh</t>
  </si>
  <si>
    <t>Liên đoàn lao động tỉnh</t>
  </si>
  <si>
    <t>Hỗ trợ các đơn vị cấp trên đóng trên địa bàn</t>
  </si>
  <si>
    <t>Hội Đông y</t>
  </si>
  <si>
    <t>041</t>
  </si>
  <si>
    <t>071</t>
  </si>
  <si>
    <t>072</t>
  </si>
  <si>
    <t>133</t>
  </si>
  <si>
    <t>Hỗ trợ kinh phí mua thẻ bảo hiểm y tế cho các đối tượng chính sách</t>
  </si>
  <si>
    <t>7451</t>
  </si>
  <si>
    <t>Chi đóng, hỗ trợ tiền đóng tiền bảo hiểm y tế</t>
  </si>
  <si>
    <t>9356</t>
  </si>
  <si>
    <t>Các chi phí mua thiết bị, phần mền, lắp đặt, hiệu chỉnh, đào tạo, chuyển giao, vận chuyển, bảo hành, thuế, phí liên quan công nghệ thông tin</t>
  </si>
  <si>
    <t>278</t>
  </si>
  <si>
    <t>Bảo vệ môi trường khác</t>
  </si>
  <si>
    <t>407</t>
  </si>
  <si>
    <t>Vay và trả nợ gốc</t>
  </si>
  <si>
    <t>Vay và trả nợ gốc vay trong nước của Ngân sách nhà nước</t>
  </si>
  <si>
    <t>0839</t>
  </si>
  <si>
    <t>Vay khác</t>
  </si>
  <si>
    <t>408</t>
  </si>
  <si>
    <t>Bổ sung quỹ dự trữ tài chính</t>
  </si>
  <si>
    <t>7500</t>
  </si>
  <si>
    <t>Chi bổ sung Quỹ dự trữ tài chính</t>
  </si>
  <si>
    <t>7501</t>
  </si>
  <si>
    <t>7651</t>
  </si>
  <si>
    <t>Chi hoàn trả các khoản thu do cơ quan hải quan quyết định</t>
  </si>
  <si>
    <t>Chuyển giao, chuyển nguồn</t>
  </si>
  <si>
    <t>Bổ sung cân đối cho ngân sách cấp dưới</t>
  </si>
  <si>
    <t>Bổ sung có mục tiêu cho ngân sách cấp dưới</t>
  </si>
  <si>
    <t>Chi bổ sung có mục tiêu bằng vốn trong nước</t>
  </si>
  <si>
    <t>433</t>
  </si>
  <si>
    <t>Nộp ngân sách cấp trên</t>
  </si>
  <si>
    <t>Chi hoàn trả giữa các cấp ngân sách</t>
  </si>
  <si>
    <t>Chi hoàn trả các khoản phát sinh niên độ ngân sách năm trước</t>
  </si>
  <si>
    <t>434</t>
  </si>
  <si>
    <t>Chuyển nguồn sang năm sau</t>
  </si>
  <si>
    <t>Chuyển nguồn năm nay sang năm sau (chi chuyển nguồn)</t>
  </si>
  <si>
    <t>Các đơn vị có vốn nhà nước nắm giữ 100% vốn điều lệ (không thuộc các cơ quan chủ quản, các Chương Tập đoàn, Tổng công ty)</t>
  </si>
  <si>
    <t>262</t>
  </si>
  <si>
    <t>Xử lý chất thải lỏng</t>
  </si>
  <si>
    <t>Thuế và các loại phí, lệ phí liên quan</t>
  </si>
  <si>
    <t>Văn phòng Hội đồng nhân dân và Ủy ban nhân dân</t>
  </si>
  <si>
    <t>Phụ cấp theo loại xã</t>
  </si>
  <si>
    <t>Chi cho cán bộ không chuyên trách xã, thôn, bản</t>
  </si>
  <si>
    <t>Phụ cấp cán bộ không chuyên trách</t>
  </si>
  <si>
    <t>Phòng Kinh tế và Hạ tầng</t>
  </si>
  <si>
    <t>6402</t>
  </si>
  <si>
    <t>Chi khám chữa bệnh cho cán bộ, công chức Việt Nam làm việc ở nước ngoài</t>
  </si>
  <si>
    <t>7052</t>
  </si>
  <si>
    <t>Mua bản quyền nhãn hiệu thương mại</t>
  </si>
  <si>
    <t>Trợ cấp ưu đãi học tập</t>
  </si>
  <si>
    <t>368</t>
  </si>
  <si>
    <t>Hoạt động khác</t>
  </si>
  <si>
    <t>6156</t>
  </si>
  <si>
    <t>7455</t>
  </si>
  <si>
    <t>Chi trợ cấp hàng tháng cho các đối tượng bảo trợ xã hội tại cộng đồng</t>
  </si>
  <si>
    <t>Phòng Văn hóa và Thông tin</t>
  </si>
  <si>
    <t>Đài Phát thanh</t>
  </si>
  <si>
    <t>191</t>
  </si>
  <si>
    <t>Phát thanh</t>
  </si>
  <si>
    <t>Phòng Dân tộc</t>
  </si>
  <si>
    <t>Huyện ủy</t>
  </si>
  <si>
    <t>Ủy ban Mặt trận Tổ quốc huyện</t>
  </si>
  <si>
    <t>Huyện Đoàn Thanh niên Cộng sản Hồ Chí Minh</t>
  </si>
  <si>
    <t>Hội Liên hiệp Phụ nữ huyện</t>
  </si>
  <si>
    <t>8004</t>
  </si>
  <si>
    <t>Hỗ trợ đào tạo kỹ năng nghề</t>
  </si>
  <si>
    <t>9254</t>
  </si>
  <si>
    <t>Chi phí sử dụng đất trong thời gian xây dựng</t>
  </si>
  <si>
    <t>291</t>
  </si>
  <si>
    <t>Vận tải công cộng đô thị</t>
  </si>
  <si>
    <t>311</t>
  </si>
  <si>
    <t>Cấp, thoát nước</t>
  </si>
  <si>
    <t>Tổng hợp ngân sách xã</t>
  </si>
  <si>
    <t>7018</t>
  </si>
  <si>
    <t>Hỗ trợ chi phí dịch vụ công chưa kết cấu vào giá</t>
  </si>
  <si>
    <t>Công tác phí của trưởng thôn, bản ở miền núi</t>
  </si>
  <si>
    <t>7764</t>
  </si>
  <si>
    <t>Chi lập quỹ khen thưởng theo chế độ quy định</t>
  </si>
  <si>
    <t>8056</t>
  </si>
  <si>
    <t>Cấp bù kinh phí thực hiện chính sách về giá sản phẩm, dịch vụ công ích thủy lợi</t>
  </si>
  <si>
    <t>285</t>
  </si>
  <si>
    <t>Định canh, định cư và kinh tế mới</t>
  </si>
  <si>
    <t>Trợ cấp hàng tháng cho cán bộ xã nghỉ việc theo chế độ</t>
  </si>
  <si>
    <t>7263</t>
  </si>
  <si>
    <t>Trợ cấp hàng tháng khác</t>
  </si>
  <si>
    <t>Hỗ trợ người có công cải thiện nhà ở</t>
  </si>
  <si>
    <t>Trợ cấp mai táng</t>
  </si>
  <si>
    <t xml:space="preserve">                                            Ngày      tháng        năm 2019</t>
  </si>
  <si>
    <t>QUYẾT TOÁN THU NGÂN SÁCH NHÀ NƯỚC, VAY NGÂN SÁCH ĐỊA PHƯƠNG THEO MỤC LỤC NGÂN SÁCH NĂM 2018</t>
  </si>
  <si>
    <t>Tòa án nhân dân tối cao</t>
  </si>
  <si>
    <t>Phạt vi phạm hành chính theo quyết định của Tòa án</t>
  </si>
  <si>
    <t>Thuế thu nhập doanh nghiệp từ hoạt động sản xuất kinh doanh (gồm cả dịch vụ trong lĩnh vực dầu khí)</t>
  </si>
  <si>
    <t>Thuế giá trị gia tăng</t>
  </si>
  <si>
    <t>Thuế giá trị gia tăng hàng sản xuất, kinh doanh trong nước (gồm cả dịch vụ trong lĩnh vực dầu khí)</t>
  </si>
  <si>
    <t>Phí trong lĩnh vực khác</t>
  </si>
  <si>
    <t>Phí thẩm định tiêu chuẩn, điều kiện hành nghề theo quy định của pháp luật</t>
  </si>
  <si>
    <t>Phí thuộc lĩnh vực ngoại giao</t>
  </si>
  <si>
    <t>2207</t>
  </si>
  <si>
    <t>Phí cấp thị thực và các giấy tờ có liên quan đến xuất nhập cảnh Việt Nam cho người nước ngoài</t>
  </si>
  <si>
    <t>Phí thuộc lĩnh vực an ninh, quốc phòng</t>
  </si>
  <si>
    <t>Phí thẩm định điều kiện, tiêu chuẩn hành nghề thuộc lĩnh vực an ninh, quốc phòng</t>
  </si>
  <si>
    <t>Lệ phí quản lý nhà nước liên quan đến quyền và nghĩa vụ của công dân</t>
  </si>
  <si>
    <t>Lệ phí cấp hộ chiếu</t>
  </si>
  <si>
    <t>Lệ phí quản lý nhà nước liên quan đến quyền sở hữu, quyền sử dụng tài sản</t>
  </si>
  <si>
    <t>2827</t>
  </si>
  <si>
    <t>Lệ phí quản lý phương tiện giao thông</t>
  </si>
  <si>
    <t>Lệ phí về cấp chứng nhận, cấp bằng, cấp chứng chỉ, cấp phép, cấp giấy phép, cấp giấy chứng nhận, điều chỉnh giấy chứng nhận đối với các hoạt đ</t>
  </si>
  <si>
    <t>Phạt vi phạm hành chính trong lĩnh vực giao thông</t>
  </si>
  <si>
    <t>Phạt vi phạm hành chính trong lĩnh vực trật tự, an ninh, quốc phòng</t>
  </si>
  <si>
    <t>Tịch thu khác</t>
  </si>
  <si>
    <t>Các khoản thu khác (bao gồm các khoản thu nợ không được phản ảnh ở các tiểu mục thu nợ)</t>
  </si>
  <si>
    <t>Thu từ đất ở tại đô thị</t>
  </si>
  <si>
    <t>Tiền cho thuê mặt đất, mặt nước</t>
  </si>
  <si>
    <t>Tiền thuê mặt đất hàng năm</t>
  </si>
  <si>
    <t>Bộ Kế hoạch và Đầu tư</t>
  </si>
  <si>
    <t>Phí thuộc lĩnh vực tư pháp</t>
  </si>
  <si>
    <t>Án phí</t>
  </si>
  <si>
    <t>Phí thi hành án dân sự</t>
  </si>
  <si>
    <t>Tiền phạt do phạm tội theo quyết định của Tòa án</t>
  </si>
  <si>
    <t>Tiền nộp do chậm thi hành quyết định xử phạt vi phạm hành chính do cơ quan thuế quản lý.</t>
  </si>
  <si>
    <t>Tịch thu do vi phạm hành chính theo quyết định của Tòa án, cơ quan thi hành án</t>
  </si>
  <si>
    <t>4311</t>
  </si>
  <si>
    <t>Tịch thu do phạm tội hoặc do liên quan tội phạm theo quyết định của Tòa án, cơ quan thi hành án</t>
  </si>
  <si>
    <t>Tiền chậm nộp các khoản khác điều tiết 100% ngân sách trung ương theo quy định của pháp luật do ngành thuế quản lý</t>
  </si>
  <si>
    <t>Bộ Công thương</t>
  </si>
  <si>
    <t>Lệ phí quản lý nhà nước đặc biệt về chủ quyền quốc gia</t>
  </si>
  <si>
    <t>Lệ phí đi qua vùng đất, vùng biển</t>
  </si>
  <si>
    <t>Thu từ bán và thanh lý tài sản khác</t>
  </si>
  <si>
    <t>3354</t>
  </si>
  <si>
    <t>3356</t>
  </si>
  <si>
    <t>3365</t>
  </si>
  <si>
    <t>Thu tiền bán tài sản nhà nước khác</t>
  </si>
  <si>
    <t>4321</t>
  </si>
  <si>
    <t>Tịch thu từ vi phạm hành chính trong lĩnh vực hải quan do cơ quan địa phương ra quyết định tịch thu</t>
  </si>
  <si>
    <t>Phí thuộc lĩnh vực tài nguyên và môi trường</t>
  </si>
  <si>
    <t>Phạt vi phạm hành chính trong lĩnh vực thuế thuộc thẩm quyền ra quyết định của cơ quan thuế (không bao gồm phạt vi phạm hành chính đối với Luật thuế thu nh</t>
  </si>
  <si>
    <t>Phí thuộc lĩnh vực đường biển</t>
  </si>
  <si>
    <t>Tiền chậm nộp các khoản khác điều tiết 100% ngân sách địa phương theo quy định của pháp luật do ngành thuế quản lý</t>
  </si>
  <si>
    <t>Bộ Y tế</t>
  </si>
  <si>
    <t>Thu tiền cấp quyền khai thác tài nguyên khoáng sản, vùng trời, vùng biển</t>
  </si>
  <si>
    <t>Thu tiền cấp quyền khai thác khoáng sản đối với Giấy phép do cơ quan trung ương cấp phép</t>
  </si>
  <si>
    <t>Thu tiền cấp quyền khai thác khoáng sản đối với Giấy phép do Ủy ban nhân dân tỉnh cấp phép</t>
  </si>
  <si>
    <t>Thu tiền bảo vệ, phát triển đất trồng lúa</t>
  </si>
  <si>
    <t>111</t>
  </si>
  <si>
    <t>Trung ương Đoàn Thanh niên Cộng sản Hồ Chí Minh</t>
  </si>
  <si>
    <t>Tập đoàn Dầu khí Việt Nam</t>
  </si>
  <si>
    <t>Tập đoàn Bưu chính Viễn thông Việt Nam</t>
  </si>
  <si>
    <t>Lệ phí ra, vào cảng</t>
  </si>
  <si>
    <t>Tổng công ty Hàng không Việt Nam - Công ty cổ phần</t>
  </si>
  <si>
    <t>Ngân hàng thương mại cổ phần Ngoại thương Việt Nam</t>
  </si>
  <si>
    <t>Ngân hàng thương mại cổ phần Công thương Việt Nam</t>
  </si>
  <si>
    <t>Ngân hàng Nông nghiệp và Phát triển nông thôn Việt Nam</t>
  </si>
  <si>
    <t>Ngân hàng thương mại cổ phần Đầu tư và Phát triển Việt Nam</t>
  </si>
  <si>
    <t>Phạt vi phạm hành chính đối với Luật thuế thu nhập cá nhân</t>
  </si>
  <si>
    <t>Các đơn vị kinh tế có 100% vốn đầu tư nước ngoài vào Việt Nam</t>
  </si>
  <si>
    <t>1254</t>
  </si>
  <si>
    <t>Thu tiền cấp quyền khai thác tài nguyên nước đối với giấy phép do cơ quan địa phương cấp phép</t>
  </si>
  <si>
    <t>Thuế giá trị gia tăng hàng nhập khẩu</t>
  </si>
  <si>
    <t>Phạt vi phạm hành chính trong lĩnh vực hải quan thuộc thẩm quyền ra quyết định của cơ quan hải quan</t>
  </si>
  <si>
    <t>Các đơn vị kinh tế hỗn hợp có vốn nhà nước trên 50% đến dưới 100% vốn điều lệ</t>
  </si>
  <si>
    <t>159</t>
  </si>
  <si>
    <t>Các đơn vị có vốn nhà nước từ 50% vốn điều lệ trở xuống</t>
  </si>
  <si>
    <t>Thu từ các khoản hoàn trả giữa các cấp ngân sách</t>
  </si>
  <si>
    <t>Các khoản hoàn trả phát sinh ngoài niên độ ngân sách năm trước</t>
  </si>
  <si>
    <t>162</t>
  </si>
  <si>
    <t>169</t>
  </si>
  <si>
    <t>Tổng công ty cổ phần Xuất nhập khẩu xây dựng Việt Nam</t>
  </si>
  <si>
    <t>Tổng công ty cổ phần Bia - Rượu - Nước giải khát Hà Nội</t>
  </si>
  <si>
    <t>Các đơn vị có vốn nhà nước nắm giữ 100% vốn điều lệ (không thuộc các cơ quan chủ quản, các Chương Tập đoàn, Tổng công ty)</t>
  </si>
  <si>
    <t>Xăng sản xuất trong nước (trừ etanol)</t>
  </si>
  <si>
    <t>Dầu Diezel sản xuất trong nước</t>
  </si>
  <si>
    <t>2003</t>
  </si>
  <si>
    <t>Dầu hỏa sản xuất trong nước</t>
  </si>
  <si>
    <t>Dầu mazut, dầu mỡ nhờn sản xuất trong nước</t>
  </si>
  <si>
    <t>Xăng nhập khẩu bán ra trong nước</t>
  </si>
  <si>
    <t>Diezel nhập khẩu bán ra trong nước</t>
  </si>
  <si>
    <t>2044</t>
  </si>
  <si>
    <t>Dầu hỏa nhập khẩu bán ra trong nước</t>
  </si>
  <si>
    <t>Dầu mazut, dầu nhờn, mỡ nhờn nhập khẩu bán ra trong nước</t>
  </si>
  <si>
    <t>Phí thuộc lĩnh vực văn hóa, thể thao, du lịch</t>
  </si>
  <si>
    <t>2455</t>
  </si>
  <si>
    <t>Phí thẩm định tiêu chuẩn, điều kiện hành nghề thuộc lĩnh vực văn hóa, thể thao, du lịch</t>
  </si>
  <si>
    <t>4275</t>
  </si>
  <si>
    <t>Phạt vi phạm hành chính trong lĩnh vực hải quan do Ủy ban nhân dân ban hành quyết định phạt</t>
  </si>
  <si>
    <t>Phí kiểm dịch (kiểm dịch động vật, thực vật, sản phẩm động vật)</t>
  </si>
  <si>
    <t>Phí thuộc lĩnh vực công nghiệp, thương mại, đầu tư, xây dựng</t>
  </si>
  <si>
    <t>Phí thẩm định đầu tư, dự án đầu tư</t>
  </si>
  <si>
    <t>Lệ phí quản lý nhà nước trong các lĩnh vực khác</t>
  </si>
  <si>
    <t>Lệ phí cấp chứng nhận kiểm dịch động vật, sản phẩm động vật trên cạn; thủy sản nhập khẩu, quá cảnh, tạm nhập tái xuất, chuyển cửa khẩu</t>
  </si>
  <si>
    <t>4947</t>
  </si>
  <si>
    <t>Tiền chậm nộp các khoản khác điều tiết 100% ngân sách địa phương theo quy định của pháp luật do ngành khác quản lý</t>
  </si>
  <si>
    <t>Lệ phí đăng ký kinh doanh</t>
  </si>
  <si>
    <t>2717</t>
  </si>
  <si>
    <t>Phí thẩm định điều kiện hoạt động thuộc lĩnh vực tư pháp</t>
  </si>
  <si>
    <t>2721</t>
  </si>
  <si>
    <t>Phí sử dụng thông tin</t>
  </si>
  <si>
    <t>2263</t>
  </si>
  <si>
    <t>Phí thuộc lĩnh vực khoa học và công nghệ</t>
  </si>
  <si>
    <t>2507</t>
  </si>
  <si>
    <t>Phí thẩm định an toàn phóng xạ, bức xạ, an ninh hạt nhân</t>
  </si>
  <si>
    <t>Thuế giá trị gia tăng từ hoạt động xổ số kiến thiết</t>
  </si>
  <si>
    <t>Thuế tiêu thụ đặc biệt</t>
  </si>
  <si>
    <t>2826</t>
  </si>
  <si>
    <t>Lệ phí cấp giấy phép quy hoạch</t>
  </si>
  <si>
    <t>Phí thuộc lĩnh vực đường bộ (sử dụng đường bộ, sử dụng tạm thời lòng đường, hè phố, sát hạch lái xe)</t>
  </si>
  <si>
    <t>Hàng hóa, dịch vụ khác</t>
  </si>
  <si>
    <t>Phí thẩm định hoạt động, tiêu chuẩn, điều kiện hành nghề thuộc lĩnh vực y tế</t>
  </si>
  <si>
    <t>2565</t>
  </si>
  <si>
    <t>Phí thẩm định cấp giấy giám định y khoa</t>
  </si>
  <si>
    <t>2567</t>
  </si>
  <si>
    <t>Phí thẩm định cấp phép lưu hành, nhập khẩu, xác nhận, công bố</t>
  </si>
  <si>
    <t>Phí thăm quan</t>
  </si>
  <si>
    <t>Phí thẩm định văn hóa phẩm</t>
  </si>
  <si>
    <t>Phí bảo vệ môi trường đối với nước thải, khí thải</t>
  </si>
  <si>
    <t>2628</t>
  </si>
  <si>
    <t>Phí thẩm định đánh giá trữ lượng khoáng sản</t>
  </si>
  <si>
    <t>2631</t>
  </si>
  <si>
    <t>Phí khai thác, sử dụng nguồn nước</t>
  </si>
  <si>
    <t>Phí khai thác, sử dụng tài liệu, dữ liệu tài nguyên và môi trường (không bao gồm Phí khai thác và sử dụng tài liệu dầu khí)</t>
  </si>
  <si>
    <t>Phí xác nhận đủ điều kiện về bảo vệ môi trường trong nhập khẩu phế liệu làm nguyên liệu sản xuất</t>
  </si>
  <si>
    <t>Lệ phí cấp giấy chứng nhận quyền sử dụng đất, quyền sở hữu nhà, tài sản gắn liền với đất</t>
  </si>
  <si>
    <t>2456</t>
  </si>
  <si>
    <t>Phí thư viện</t>
  </si>
  <si>
    <t>3650</t>
  </si>
  <si>
    <t>Thu từ tài sản Nhà nước giao các tổ chức kinh tế</t>
  </si>
  <si>
    <t>3699</t>
  </si>
  <si>
    <t>Các đơn vị có 100% vốn đầu tư nước ngoài vào Việt Nam</t>
  </si>
  <si>
    <t>Thuế thu nhập doanh nghiệp từ chuyển nhượng bất động sản</t>
  </si>
  <si>
    <t>1154</t>
  </si>
  <si>
    <t>Thu nhập từ cổ tức được chia từ phần vốn nhà nước đầu tư tại doanh nghiệp</t>
  </si>
  <si>
    <t>1751</t>
  </si>
  <si>
    <t>Hàng nhập khẩu</t>
  </si>
  <si>
    <t>Các dịch vụ, hàng hóa khác sản xuất trong nước</t>
  </si>
  <si>
    <t>1765</t>
  </si>
  <si>
    <t>Xăng các loại nhập khẩu bán ra trong nước</t>
  </si>
  <si>
    <t>Nhiên liệu bay sản xuất trong nước</t>
  </si>
  <si>
    <t>Nhiên liệu bay nhập khẩu bán ra trong nước</t>
  </si>
  <si>
    <t>Tiền chậm nộp thuế giá trị gia tăng từ hàng hóa nhập khẩu</t>
  </si>
  <si>
    <t>4932</t>
  </si>
  <si>
    <t>Tiền chậm nộp thuế tiêu thụ đặc biệt hàng nhập khẩu</t>
  </si>
  <si>
    <t>4938</t>
  </si>
  <si>
    <t>Tiền chậm nộp thuế bảo vệ môi trường thu từ hàng hóa nhập khẩu bán ra trong nước</t>
  </si>
  <si>
    <t>4939</t>
  </si>
  <si>
    <t>Tiền chậm nộp thuế bảo vệ môi trường thu từ hàng hóa sản xuất, kinh doanh trong nước khác còn lại</t>
  </si>
  <si>
    <t>Doanh nghiệp tư nhân</t>
  </si>
  <si>
    <t>Sản phẩm của rừng tự nhiên</t>
  </si>
  <si>
    <t>4924</t>
  </si>
  <si>
    <t>Tiền chậm nộp tiền cấp quyền khai thác tài nguyên nước đối với giấy phép do cơ quan địa phương cấp phép</t>
  </si>
  <si>
    <t>Hợp tác xã</t>
  </si>
  <si>
    <t>Hộ gia đình, cá nhân</t>
  </si>
  <si>
    <t>Thuế thu nhập từ chuyển nhượng vốn (không gồm chuyển nhượng chứng khoán)</t>
  </si>
  <si>
    <t>Thuế thu nhập từ chuyển nhượng bất động sản nhận thừa kế và nhận quà tặng là bất động sản</t>
  </si>
  <si>
    <t>Thu từ đất ở tại nông thôn</t>
  </si>
  <si>
    <t>Các đơn vị kinh tế hỗn hợp có vốn Nhà nước trên 50% đến dưới 100% vốn điều lệ</t>
  </si>
  <si>
    <t>Bia sản xuất trong nước</t>
  </si>
  <si>
    <t>Vay của địa phương từ nguồn vốn cho vay lại của Chính phủ</t>
  </si>
  <si>
    <t>Nguồn năm trước chuyển sang năm nay (thu chuyển nguồn)</t>
  </si>
  <si>
    <t>0911</t>
  </si>
  <si>
    <t>Vốn đầu tư phát triển thực hiện chuyển nguồn từ năm trước sang năm nay theo quy định của Luật Đầu tư công</t>
  </si>
  <si>
    <t>0914</t>
  </si>
  <si>
    <t>Kinh phí được giao tự chủ của các đơn vị sự nghiệp công lập và các cơ quan nhà nước; các khoản viện trợ không hoàn lại đã xác định cụ thể nhiệm v</t>
  </si>
  <si>
    <t>0915</t>
  </si>
  <si>
    <t>0916</t>
  </si>
  <si>
    <t>0917</t>
  </si>
  <si>
    <t>Các khoản tăng thu, tiết kiệm chi năm trước được phép chuyển sang năm nay theo quy định</t>
  </si>
  <si>
    <t>0918</t>
  </si>
  <si>
    <t>Đất được nhà nước giao</t>
  </si>
  <si>
    <t>Các khoản đóng góp tự nguyện</t>
  </si>
  <si>
    <t>Bổ sung có mục tiêu bằng vốn viện trợ không hoàn lại</t>
  </si>
  <si>
    <t>Bổ sung có mục tiêu bằng vốn trong nước</t>
  </si>
  <si>
    <t>Thu kết dư ngân sách</t>
  </si>
  <si>
    <t>5102</t>
  </si>
  <si>
    <t>Của các tổ chức quốc tế</t>
  </si>
  <si>
    <t>1153</t>
  </si>
  <si>
    <t>Lợi nhuận sau thuế còn lại sau khi trích lập các quỹ từ hoạt động xổ số kiến thiết</t>
  </si>
  <si>
    <t>2267</t>
  </si>
  <si>
    <t>Phí sử dụng công trình kết cấu hạ tầng, công trình dịch vụ, tiện ích công cộng trong khu vực cửa khẩu</t>
  </si>
  <si>
    <t>Lệ phí quốc tịch</t>
  </si>
  <si>
    <t>3353</t>
  </si>
  <si>
    <t>Phạt vi phạm hành chính về trật tự đô thị</t>
  </si>
  <si>
    <t>Thu tiền bán và thanh lý nhà thuộc sở hữu nhà nước</t>
  </si>
  <si>
    <t>Thanh lý nhà thuộc sở hữu nhà nước</t>
  </si>
  <si>
    <t>716</t>
  </si>
  <si>
    <t>1556</t>
  </si>
  <si>
    <t>Thủy, hải sản</t>
  </si>
  <si>
    <t>Lệ phí trước bạ ô tô</t>
  </si>
  <si>
    <t>Lệ phí trước bạ tàu thủy, thuyền</t>
  </si>
  <si>
    <t>Tiền thuê mặt nước hàng năm</t>
  </si>
  <si>
    <t>4274</t>
  </si>
  <si>
    <t>Phạt vi phạm hành chính trong lĩnh vực thuế do Ủy ban nhân dân ban hành quyết định phạt</t>
  </si>
  <si>
    <t>4279</t>
  </si>
  <si>
    <t>Các khoản tiền khác từ xử phạt vi phạm hành chính</t>
  </si>
  <si>
    <t>4919</t>
  </si>
  <si>
    <t>Tiền chậm nộp thuế thu nhập doanh nghiệp từ hoạt động thăm dò, khai thác dầu khí</t>
  </si>
  <si>
    <t>Rượu sản xuất trong nước</t>
  </si>
  <si>
    <t>Thuế thu nhập từ hoạt động cho thuê tài sản</t>
  </si>
  <si>
    <t>1407</t>
  </si>
  <si>
    <t>Tiền chuyển mục đích sử dụng đất đối với đất do cơ quan, đơn vị, tổ chức thuộc Nhà nước quản lý</t>
  </si>
  <si>
    <t>1411</t>
  </si>
  <si>
    <t>Đất được nhà nước công nhận quyền sử dụng đất</t>
  </si>
  <si>
    <t>2804</t>
  </si>
  <si>
    <t>Lệ phí trước bạ tài sản khác</t>
  </si>
  <si>
    <t>Thu tiền khai thác, cho thuê tài sản nhà nước</t>
  </si>
  <si>
    <t>0913</t>
  </si>
  <si>
    <t>Nguồn thực hiện chính sách tiền lương, phụ cấp, trợ cấp và các khoản tính theo tiền lương cơ sở, bảo trợ xã hội;</t>
  </si>
  <si>
    <t>Thu hỗ trợ khi nhà nước thu hồi đất theo chế độ quy định</t>
  </si>
  <si>
    <t>3301</t>
  </si>
  <si>
    <t>Bán nhà thuộc sở hữu nhà nước không gắn với chuyển mục đích sử dụng đất</t>
  </si>
  <si>
    <t>3362</t>
  </si>
  <si>
    <t>Thu bán cây đứng</t>
  </si>
  <si>
    <t>Thu hoa lợi công sản từ quỹ đất công ích</t>
  </si>
  <si>
    <t>Các khoản huy động theo quy định của pháp luật</t>
  </si>
  <si>
    <t>4499</t>
  </si>
  <si>
    <t>Công an xã</t>
  </si>
  <si>
    <t>0912</t>
  </si>
  <si>
    <t>Kinh phí mua sắm trang thiết bị đã đầy đủ hồ sơ, hợp đồng mua sắm trang thiết bị ký trước ngày 31 tháng 12 năm thực hiện dự toán; kinh phí mua tăng, mua b</t>
  </si>
  <si>
    <t xml:space="preserve">Ngày          tháng 10 năm 2019         </t>
  </si>
  <si>
    <t>Ngày      tháng 10 năm 2019</t>
  </si>
  <si>
    <t>Ngày      tháng 10  năm 2019</t>
  </si>
  <si>
    <t>QUYẾT TOÁN CHI CHƯƠNG TRÌNH MTQG THEO MLNS NĂM 2018</t>
  </si>
  <si>
    <t>Số Quyết toán</t>
  </si>
  <si>
    <t>00115</t>
  </si>
  <si>
    <t>Dự án hỗ trợ giáo dục miền núi, vùng dân tộc thiểu số và vùng có nhiều khó khăn</t>
  </si>
  <si>
    <t>00390</t>
  </si>
  <si>
    <t>Chương trình mục tiêu quốc gia Xây dựng nông thôn mới</t>
  </si>
  <si>
    <t>00394</t>
  </si>
  <si>
    <t>Các nội dung về đào tạo nghề cho lao động nông thôn, bồi dưỡng cán bộ HTX phục vụ phát triển SX gắn với tái cơ cấu ngành NN, chuyển dịch cơ cấu kinh tế NT, nâng cao thu nhập người dân</t>
  </si>
  <si>
    <t>00397</t>
  </si>
  <si>
    <t>Phát triển giáo dục ở nông thôn</t>
  </si>
  <si>
    <t>00401</t>
  </si>
  <si>
    <t>Nâng cao chất lượng đời sống văn hóa của người dân nông thôn</t>
  </si>
  <si>
    <t>00402</t>
  </si>
  <si>
    <t>Vệ sinh môi trường nông thôn, khắc phục xử lý ô nhiễm và cải thiện môi trường tại các làng nghề</t>
  </si>
  <si>
    <t>00403</t>
  </si>
  <si>
    <t>Nâng cao chất lượng, phát huy vai trò của tổ chức Đảng, chính quyền đoàn thể</t>
  </si>
  <si>
    <t>00451</t>
  </si>
  <si>
    <t>Dự án khắc phục ô nhiễm và cải thiện môi trường tại các làng nghề bị ô nhiễm đặc biệt nghiêm trọng.</t>
  </si>
  <si>
    <r>
      <t xml:space="preserve">    </t>
    </r>
    <r>
      <rPr>
        <b/>
        <u/>
        <sz val="12"/>
        <rFont val="Times New Roman"/>
        <family val="1"/>
      </rPr>
      <t xml:space="preserve"> UBND TỈNH QUẢNG BÌNH</t>
    </r>
  </si>
  <si>
    <t>THUYẾT MINH TĂNG CHI QUẢN LÝ HÀNH CHÍNH, ĐẢNG, ĐOÀN THỂ NĂM 2018</t>
  </si>
  <si>
    <t>1.Do chính sách thay đổi</t>
  </si>
  <si>
    <t>- Kinh phí tiền lương và các khoản phụ cấp</t>
  </si>
  <si>
    <t>- Khác</t>
  </si>
  <si>
    <t xml:space="preserve">2.Nhiệm vụ chi đột xuất được bổ sung </t>
  </si>
  <si>
    <t>3.Mua sắm, sửa chữa tài sản</t>
  </si>
  <si>
    <t>- Mua sắm tài sản</t>
  </si>
  <si>
    <t xml:space="preserve">- Sửa chữa </t>
  </si>
  <si>
    <t xml:space="preserve">                     Ngày        tháng  10 năm 2019</t>
  </si>
  <si>
    <t>CHI KHẮC PHỤC HẬU QUẢ THIÊN TAI NĂM 2018</t>
  </si>
  <si>
    <t>Cấp trên bổ sung</t>
  </si>
  <si>
    <t>- Sự nghiệp Kinh tế</t>
  </si>
  <si>
    <t>Chi y tế</t>
  </si>
  <si>
    <t>Chi đảm bảo xã hội</t>
  </si>
  <si>
    <t>Chi Sự nghiệp TN&amp;MT</t>
  </si>
  <si>
    <t>Chi Sự nghiệp phát thanh truyền hình</t>
  </si>
  <si>
    <t>Chi QLNN</t>
  </si>
  <si>
    <t>Chi bổ sung cấp dưới</t>
  </si>
  <si>
    <t>Quảng Bình, ngày      tháng     năm 2019</t>
  </si>
  <si>
    <t xml:space="preserve">                                       TĂNG THU VÀ THƯỞNG VƯỢT DỰ TOÁN THU NGÂN SÁCH NĂM 2018</t>
  </si>
  <si>
    <t>9/ Chi Sự nghiệp VHTT</t>
  </si>
  <si>
    <t>10/ Cải cách tiền lương</t>
  </si>
  <si>
    <t>IV/ Chi chuyển nguồn</t>
  </si>
  <si>
    <t>Ngày     tháng 10 năm 2019</t>
  </si>
  <si>
    <t>BÁO CÁO TÌNH HÌNH KIỂM TOÁN, THANH TRA NĂM 2018</t>
  </si>
  <si>
    <t>Số kiến nghị của</t>
  </si>
  <si>
    <t>Số đã xử lý</t>
  </si>
  <si>
    <t>Các khoản ghi thu, ghi chi vào ngân sách</t>
  </si>
  <si>
    <t xml:space="preserve">Số chi sai chế độ phải xuất toán </t>
  </si>
  <si>
    <t>a</t>
  </si>
  <si>
    <t>Nộp trả ngân sách:</t>
  </si>
  <si>
    <t>Trong đó: - Xây dựng cơ bản</t>
  </si>
  <si>
    <t xml:space="preserve">                - Chi thường xuyên</t>
  </si>
  <si>
    <t>b</t>
  </si>
  <si>
    <t>Cơ quan tài chính giảm trừ cấp phát</t>
  </si>
  <si>
    <t>Bổ sung quyết toán ngân sách năm nay</t>
  </si>
  <si>
    <t xml:space="preserve">Các khoản thuế tăng thêm: </t>
  </si>
  <si>
    <t xml:space="preserve"> - Thuế TNDN </t>
  </si>
  <si>
    <t xml:space="preserve"> - Thuế GTGT </t>
  </si>
  <si>
    <t xml:space="preserve">Xử phạt vi phạm hành chính về thuế đối với hành vi khai sai </t>
  </si>
  <si>
    <t>Số chi sai chế độ phải xuất toán</t>
  </si>
  <si>
    <t xml:space="preserve">               - Chi thường xuyên</t>
  </si>
  <si>
    <t>Giảm dự toán, giảm thanh toán năm sau</t>
  </si>
  <si>
    <t xml:space="preserve"> + Tỉnh giảm trừ</t>
  </si>
  <si>
    <t xml:space="preserve"> + Huyện giảm trừ</t>
  </si>
  <si>
    <t xml:space="preserve">    Ngày        tháng  10 năm 2019</t>
  </si>
  <si>
    <t xml:space="preserve">                        Ngày        tháng  10 năm 2019</t>
  </si>
  <si>
    <t xml:space="preserve"> l thuy</t>
  </si>
  <si>
    <t>q trach</t>
  </si>
  <si>
    <t>thoa</t>
  </si>
  <si>
    <t>ba don</t>
  </si>
  <si>
    <t>minh hoa</t>
  </si>
  <si>
    <t>b trach</t>
  </si>
  <si>
    <t>đong hoi</t>
  </si>
  <si>
    <t>quang ninh</t>
  </si>
  <si>
    <t>BÁO CÁO CHI CHUYỂN NGUỒN SANG NĂM 2019</t>
  </si>
  <si>
    <t>Năm 2018</t>
  </si>
  <si>
    <t>Tỉnh</t>
  </si>
  <si>
    <t xml:space="preserve">Huyện </t>
  </si>
  <si>
    <t>Xã</t>
  </si>
  <si>
    <t>Chuyển nguồn khác</t>
  </si>
  <si>
    <t>le thuy</t>
  </si>
  <si>
    <t>b trạch</t>
  </si>
  <si>
    <t>d hoi</t>
  </si>
  <si>
    <t>t hoa</t>
  </si>
  <si>
    <t>QUYẾT TOÁN VAY, TRẢ NỢ NGÂN SÁCH ĐỊA PHƯƠNG NĂM 2018</t>
  </si>
  <si>
    <t>ĐVT: triệu đồng</t>
  </si>
  <si>
    <t>Chỉ tiêu</t>
  </si>
  <si>
    <t>Dự toán TTCP giao</t>
  </si>
  <si>
    <t>Dự toán HĐND tỉnh giao</t>
  </si>
  <si>
    <t>Số thực hiện trong năm</t>
  </si>
  <si>
    <t>So sánh QT với DT</t>
  </si>
  <si>
    <t>TTCP</t>
  </si>
  <si>
    <t>HĐND</t>
  </si>
  <si>
    <t>Dư nợ vay đầu năm</t>
  </si>
  <si>
    <t>Tổng số vay trong năm</t>
  </si>
  <si>
    <t>Chi trả nợ gốc trong năm</t>
  </si>
  <si>
    <t>Dư nợ vay cuối năm</t>
  </si>
  <si>
    <t>Ghi chú: Số thực hiện vay trong năm cao hơn số quyết toán do các dự án đã nhận nợ vay nhưng chưa giải ngân, chưa có khối lượng quyết toán và chưa thực hiện GTGC để thực hiện quyết toán chi tại KBNN.</t>
  </si>
  <si>
    <t xml:space="preserve"> Ngày        tháng  10 năm 2019</t>
  </si>
  <si>
    <t>Ngày        tháng  10 năm 2019</t>
  </si>
  <si>
    <t>KHO BẠC NHÀ NƯỚC</t>
  </si>
  <si>
    <t>TM ỦY BAN NHÂN DÂN TỈNH</t>
  </si>
  <si>
    <t>CHỦ TỊCH</t>
  </si>
  <si>
    <t>TỔNG HỢP THU DỊCH VỤ CỦA ĐƠN VỊ SỰ NGHIỆP CÔNG NĂM 2018</t>
  </si>
  <si>
    <t>Kế hoạch năm 2018</t>
  </si>
  <si>
    <t>Thực hiện năm 2018</t>
  </si>
  <si>
    <t>TỔNG HỢP QUYẾT TOÁN CHI THƯỜNG XUYÊN NGÂN SÁCH CẤP TỈNH CỦA TỪNG CƠ QUAN, TỔ CHỨC THEO NGUỒN VỐN NĂM 2018</t>
  </si>
  <si>
    <t>Đơn vị</t>
  </si>
  <si>
    <t>Dự toán được sử dụng trong năm</t>
  </si>
  <si>
    <t>Lũy kế chi từ đầu năm</t>
  </si>
  <si>
    <t>Dự toán được chuyển sang năm sau</t>
  </si>
  <si>
    <t>Dự toán hủy bỏ</t>
  </si>
  <si>
    <t>Chia ra</t>
  </si>
  <si>
    <t>DT năm trước chuyển sang</t>
  </si>
  <si>
    <t>Dự toán điều chỉnh (3)</t>
  </si>
  <si>
    <t>Dư tạm ứng được chuyển năm sau</t>
  </si>
  <si>
    <t>QLNN, ĐẢNG, ĐOÀN THỂ</t>
  </si>
  <si>
    <t>QUẢN LÝ NHÀ NƯỚC</t>
  </si>
  <si>
    <t>1024595.Sở Thông tin và Truyền thông QB</t>
  </si>
  <si>
    <t>1025415.Sở Ngoại vụ Quảng Bình</t>
  </si>
  <si>
    <t>1025784.Chi cục Phát triển nông thôn QB</t>
  </si>
  <si>
    <t>1038321.Chi cục Chăn nuôi và Thú y tỉnh Quảng Bình</t>
  </si>
  <si>
    <t>1038323.Chi cục Thuỷ lợi Quảng Bình</t>
  </si>
  <si>
    <t>1038980.Chi cục thủy sản Quảng Bình</t>
  </si>
  <si>
    <t>1086992.Cơ quan VP Sở Nông nghiệp và PTNT</t>
  </si>
  <si>
    <t xml:space="preserve">1069685.Chi cục Trồng trọt và Bảo vệ thực vật </t>
  </si>
  <si>
    <t>1105245.Chi cục quản lý chất lượng nông lâm sản và thuỷ sản</t>
  </si>
  <si>
    <t>1033411.Văn phòng Hội đồng nhân dân tỉnh Quảng bình</t>
  </si>
  <si>
    <t>1033412.VP Chi cục kiểm lâm tỉnh Quảng Bình</t>
  </si>
  <si>
    <t>1034615.Hạt kiểm lâm Quảng Ninh</t>
  </si>
  <si>
    <t>1037902.Hạt Kiểm lâm huyện Minh Hoá</t>
  </si>
  <si>
    <t>1037997.Hạt Kiểm lâm huyện Quảng Trạch</t>
  </si>
  <si>
    <t>1038141.Hạt Kiểm lâm huyện Tuyên Hoá</t>
  </si>
  <si>
    <t>1038566.Hạt Kiểm lâm huyện Bố Trạch</t>
  </si>
  <si>
    <t>1038568.Hạt Kiểm lâm thành phố Đồng Hới</t>
  </si>
  <si>
    <t>1038571.Hạt kiểm lâm Lệ Thuỷ</t>
  </si>
  <si>
    <t>3013493.Đội kiểm lâm cơ động và phòng cháy, chữa cháy rừng số 2</t>
  </si>
  <si>
    <t>3013494.Đội kiểm lâm cơ động và phòng cháy, chữa cháy rừng số 1</t>
  </si>
  <si>
    <t>1119899.Hạt Kiểm lâm Thị xã Ba Đồn</t>
  </si>
  <si>
    <t>1033413.Sở Y tế Quảng Bình</t>
  </si>
  <si>
    <t>1033415.Sở Văn hóa và Thể thao tỉnh QB</t>
  </si>
  <si>
    <t>1034608.Ban Dân tộc tỉnh Quảng Bình</t>
  </si>
  <si>
    <t>1034631.Văn phòng UBND tỉnh QB</t>
  </si>
  <si>
    <t>1034871.Văn phòng Sở Khoa học và Công nghệ tỉnh QB</t>
  </si>
  <si>
    <t>1034880.VP Sở Lao động Thương binh và xã hội</t>
  </si>
  <si>
    <t>1035125.Chi cục Tiêu chuẩn - Đo lường - Chất lượng</t>
  </si>
  <si>
    <t>1037092.Sở Tư pháp tỉnh Quảng Bình</t>
  </si>
  <si>
    <t>1037094.Sở Nội Vụ  tỉnh Quảng Bình</t>
  </si>
  <si>
    <t>1038013.Ban Thi đua - Khen thưởng tỉnh Quảng Bình</t>
  </si>
  <si>
    <t>1053029.Sở xây dựng Quảng Bình</t>
  </si>
  <si>
    <t>1053030.Sở Giao thông Vận tải Quảng Bình</t>
  </si>
  <si>
    <t>1053232.Sở Công thương Quảng Bình</t>
  </si>
  <si>
    <t>1038557.Sở Giáo dục - Đào tạo tỉnh QBình</t>
  </si>
  <si>
    <t>1067481.Chi cục Văn thư -  Lưu trữ</t>
  </si>
  <si>
    <t>1068405.Sở Kế hoạch và Đầu tư tỉnh QBình</t>
  </si>
  <si>
    <t>1039573.Ban Tôn giáo tỉnh Quảng Bình</t>
  </si>
  <si>
    <t>1122932.Chi cục Biển và Hải đảo tỉnh QBình</t>
  </si>
  <si>
    <t>1122933.Chi cục Quản lý đất đai tỉnh QBình</t>
  </si>
  <si>
    <t>1124452.Sở Du lịch tỉnh Quảng Bình</t>
  </si>
  <si>
    <t>1051730.Thanh tra tỉnh Quảng Bình</t>
  </si>
  <si>
    <t>1098665.Văn phòng Đại diện tại Khu kinh tế  Cửa khẩu Cha Lo</t>
  </si>
  <si>
    <t>1103277.Chi cục An toàn vệ sinh thực phẩm</t>
  </si>
  <si>
    <t>1068499.Sở Tài nguyên và Môi trường Quảng Bình</t>
  </si>
  <si>
    <t>1069365.Thanh Tra Sở Giao Thông Vận tải Quảng Bình</t>
  </si>
  <si>
    <t>1069589.Cục quản lý thị trường tỉnh QB</t>
  </si>
  <si>
    <t>1075167.Sở Tài chính tỉnh Quảng Bình</t>
  </si>
  <si>
    <t>1098355.Ban Quản lý Khu kinh tế QB</t>
  </si>
  <si>
    <t>1081955.Chi cục Bảo vệ Môi trường QB</t>
  </si>
  <si>
    <t>1082166.Chi cục Dân số - Kế hoạch hoá gia đình tỉnh Quảng Bình</t>
  </si>
  <si>
    <t>3013567.Văn phòng Đại diện tại Khu kinh tế Hòn La</t>
  </si>
  <si>
    <t>3013897.Ban an toàn giao thông tỉnh Quảng Bình</t>
  </si>
  <si>
    <t>1121088.Thanh tra Sở Xây dựng Quảng Bình</t>
  </si>
  <si>
    <t>ĐẢNG</t>
  </si>
  <si>
    <t>1033400.Báo Quảng Bình</t>
  </si>
  <si>
    <t>ĐOÀN THỂ</t>
  </si>
  <si>
    <t>1018325.Hội liên hiệp phụ nử tỉnh QBình</t>
  </si>
  <si>
    <t>1069583.Tỉnh Đoàn Quảng Bình</t>
  </si>
  <si>
    <t>1069584.Hội người Mù Quảng Bình</t>
  </si>
  <si>
    <t>1069586.Hội làm vườn tỉnh Quảng Bình</t>
  </si>
  <si>
    <t>1038801.Đoàn Khối các cơ quan tỉnh Quảng Bình</t>
  </si>
  <si>
    <t>1050418.Hội luật gia Quảng Bình</t>
  </si>
  <si>
    <t>1051726. Uỷ ban mặt trận TQVN tỉnh Quảng Bình</t>
  </si>
  <si>
    <t>1051729.Liên minh Hợp tác xã tỉnh Quảng Bình</t>
  </si>
  <si>
    <t>1023320.Hội Cựu Giáo Chức tỉnh Quảng Bình</t>
  </si>
  <si>
    <t>1023619.Ban đại diện Hội người cao tuổi tỉnh Quảng Bình</t>
  </si>
  <si>
    <t>1029998.Liên hiệp các tổ chức hữu nghị tỉnh Quảng Bình</t>
  </si>
  <si>
    <t>1033403.Hội Đông y Quảng Bình</t>
  </si>
  <si>
    <t>1035132.Hội liên hiệp thanh niên Việt Nam tỉnh QB</t>
  </si>
  <si>
    <t>1037087.Hội Nhà báo Quảng Bình</t>
  </si>
  <si>
    <t>1037089.Hội cựu chiến binh tỉnh Quảng Bình</t>
  </si>
  <si>
    <t>1037090.Hội bảo trợ người tàn tật và trẻ mồ côi tỉnh Quảng Bình</t>
  </si>
  <si>
    <t>1025800.Liên hiệp các Hội khoa học - Kỹ thuật</t>
  </si>
  <si>
    <t>1027671.Hội Di sản Văn hoá Việt Nam tỉnh QB</t>
  </si>
  <si>
    <t>1025309.Hội bảo trợ bệnh nhân nghèo</t>
  </si>
  <si>
    <t>1030206.Hội Cựu Thanh niên xung phong Quảng Bình</t>
  </si>
  <si>
    <t>1034366.Đoàn khối DNNN</t>
  </si>
  <si>
    <t>1068400.Hội nông dân tỉnh Quảng Bình</t>
  </si>
  <si>
    <t>1068406.Hội chữ thập đỏ tỉnh Quảng Bình</t>
  </si>
  <si>
    <t>1068498.Hội Văn học nghệ thuật Quảng Bình</t>
  </si>
  <si>
    <t>3005486.Hội địa chất tỉnh Quảng Bình</t>
  </si>
  <si>
    <t>3009571.Hội sinh vật cảnh tỉnh Quảng Bình</t>
  </si>
  <si>
    <t>3009598.Hội Nạn nhân chất độc da cam/DIOXIN tỉnh QB</t>
  </si>
  <si>
    <t>3010680.Hội Doanh nghiệp tỉnh QBình</t>
  </si>
  <si>
    <t>1075915.Hội khuyến học Quảng Bình</t>
  </si>
  <si>
    <t>3022212.Hội hữu nghị Việt Đức tỉnh Quảng Bình</t>
  </si>
  <si>
    <t>3019668.Hội hữu nghị Việt Nam - Nga</t>
  </si>
  <si>
    <t xml:space="preserve">1125765.Hội hữu nghị Việt Nam - Campuchia </t>
  </si>
  <si>
    <t>1126402.Hội Kế toán và Kiểm toán tỉnh QB</t>
  </si>
  <si>
    <t>1117355.Hội y học tỉnh Quảng Bình</t>
  </si>
  <si>
    <t>3018805.Hội Hữu Nghị Việt Nam - Lào tỉnh Quảng Bình</t>
  </si>
  <si>
    <t>3019438.Hội Hữu nghị Việt Nam - Thái lan tỉnh Quảng Bình</t>
  </si>
  <si>
    <t>3018136.Hội Chăn nuôi - Thú y tỉnh Quảng Bình</t>
  </si>
  <si>
    <t>1103664.Đoàn Luật sư tỉnh Quảng Bình</t>
  </si>
  <si>
    <t>SN GIÁO DỤC- ĐÀO TẠO</t>
  </si>
  <si>
    <t>SN GIÁO DỤC</t>
  </si>
  <si>
    <t>KHỐI THPT</t>
  </si>
  <si>
    <t>1008705.Trường THPT Phan Đình Phùng</t>
  </si>
  <si>
    <t>1008801.Trường THPT Nguyễn Bỉnh Khiêm</t>
  </si>
  <si>
    <t>1008802.Trường THPT Ngô Quyền</t>
  </si>
  <si>
    <t>1008958.Trường THPT Nguyễn Chí Thanh</t>
  </si>
  <si>
    <t>1009013.Trường THPT Hùng Vương</t>
  </si>
  <si>
    <t>1069684.Trường THPT Phan Bội Châu</t>
  </si>
  <si>
    <t>1009101.Trường THPT Quang Trung</t>
  </si>
  <si>
    <t>1009244.Trường THCS và THPT Hoá Tiến</t>
  </si>
  <si>
    <t>1033236.Trường THPT Tuyên Hoá</t>
  </si>
  <si>
    <t>1033237.Trường THPT Lương Thế Vinh</t>
  </si>
  <si>
    <t>1033238.Trường THPT Kỹ thuật Lệ Thuỷ</t>
  </si>
  <si>
    <t>1033239.Trường THPT Lê Hồng Phong</t>
  </si>
  <si>
    <t>1033391.Trường THPT Nguyễn Hữu Cảnh</t>
  </si>
  <si>
    <t>1033392.Trường THPT Trần Phú</t>
  </si>
  <si>
    <t>1011155.Trường THCS và THPT Dương Văn An Lệ Thuỷ</t>
  </si>
  <si>
    <t>1034968.Trường THPT chuyên Võ Nguyên Giáp</t>
  </si>
  <si>
    <t>1034969.Trường THPT Đào Duy Từ</t>
  </si>
  <si>
    <t>1034970.Trường THPT Đồng Hới</t>
  </si>
  <si>
    <t>1034972.Trường THPT Lê Quý Đôn</t>
  </si>
  <si>
    <t>1034973.Trường THPT Minh Hoá</t>
  </si>
  <si>
    <t>1037891.Trường THPT Nguyễn Trãi</t>
  </si>
  <si>
    <t>1060241.Trường THPT Lê Lợi</t>
  </si>
  <si>
    <t>1068904.Trường THCS và THPT Việt Trung</t>
  </si>
  <si>
    <t>1069133.Trường THPT Trần Hưng Đạo</t>
  </si>
  <si>
    <t>1039694.Trường THCS và THPT Trung Hoá</t>
  </si>
  <si>
    <t>1041887.Trường PT Dân tộc nội trú</t>
  </si>
  <si>
    <t>1009246.Trường Trung học cơ sở và Trung học phổ thông Bắc Sơn</t>
  </si>
  <si>
    <t>1010923.Trường THPT Ninh Châu</t>
  </si>
  <si>
    <t>1010932.Trường THPT Lệ Thuỷ</t>
  </si>
  <si>
    <t>1010934.Trường THPT Lê Trực</t>
  </si>
  <si>
    <t>1069713.Trường PTTH Hoàng Hoa Thám</t>
  </si>
  <si>
    <t>1069716.Trường THPT Quảng Ninh</t>
  </si>
  <si>
    <t>SN GIÁO DỤC KHÁC</t>
  </si>
  <si>
    <t>1009018.Nhà thiếu nhi Quảng Bình</t>
  </si>
  <si>
    <t>1004243.TT hoạt động Thanh, thiếu nhi khu vực Bắc Trung Bộ</t>
  </si>
  <si>
    <t>SN ĐÀO TẠO</t>
  </si>
  <si>
    <t>1038326.Trường Trung cấp kinh Tế Quảng Bình</t>
  </si>
  <si>
    <t xml:space="preserve">1068898.Trường Cao đẳng Kỹ thuật Công - Nông nghiệp </t>
  </si>
  <si>
    <t>1011068.Trường Trung cấp Y tế Quảng Bình</t>
  </si>
  <si>
    <t>1041891.Trung tâm Giáo dục thường xuyên Quảng Bình</t>
  </si>
  <si>
    <t>1033409.Trường chính trị Quảng Bình</t>
  </si>
  <si>
    <t>1037235.Trung tâm Dịch vụ việc làm Quảng Bình</t>
  </si>
  <si>
    <t>1037236.Trung tâm trợ giúp pháp lý</t>
  </si>
  <si>
    <t>1032540.Trường Đại học Quảng Bình</t>
  </si>
  <si>
    <t>1032421.Trung tâm đào tạo huấn luyện Thể dục Thể thao QBình</t>
  </si>
  <si>
    <t>1034110.Trường Cao đẳng nghề Quảng Bình</t>
  </si>
  <si>
    <t>1002381.Trung tâm Dịch vụ việc làm Thanh niên tỉnh Quảng Bình</t>
  </si>
  <si>
    <t>1099891.Trung tâm dạy nghề Hội liên hiệp Phụ nữ Quảng Bình</t>
  </si>
  <si>
    <t>1104586.Trung tâm dạy nghề và Hỗ trợ nông dân thuộc Hội Nông dân</t>
  </si>
  <si>
    <t>SN Y TẾ</t>
  </si>
  <si>
    <t>ĐƠN VỊ THUỘC NGÀNH Y TẾ</t>
  </si>
  <si>
    <t>1030208.Bệnh viện Đa khoa khu vực Bắc Quảng Bình</t>
  </si>
  <si>
    <t>1039575.Bệnh viện Y Dược cổ truyền tỉnh Quảng Bình</t>
  </si>
  <si>
    <t>1047834.Bệnh viện đa khoa huyện Minh Hoá</t>
  </si>
  <si>
    <t>1047840.Bệnh viện đa khoa huyện Tuyên Hoá</t>
  </si>
  <si>
    <t>1075880.Bệnh viện đa khoa TP Đồng Hới</t>
  </si>
  <si>
    <t>1076111.Bệnh viện đa khoa huyện Bố Trạch</t>
  </si>
  <si>
    <t>1076115.Bệnh viện đa khoa huyện Lệ Thuỷ</t>
  </si>
  <si>
    <t>1076116.Bệnh viện đa khoa huyện Quảng Ninh</t>
  </si>
  <si>
    <t>1119949.Trung tâm Y tế Thị xã Ba Đồn</t>
  </si>
  <si>
    <t>1032450.Trung tâm Y tế huyện Quảng Ninh</t>
  </si>
  <si>
    <t>1032451.Trung tâm Y tế Tuyên Hoá</t>
  </si>
  <si>
    <t>1032452.Trung tâm Y tế  Thành Phố Đồng Hới</t>
  </si>
  <si>
    <t>1032454.Trung tâm Y tế huyện Quảng trạch</t>
  </si>
  <si>
    <t>1032459.Trung tâm Y tế  huyện Lệ Thuỷ</t>
  </si>
  <si>
    <t>1032460.Trung tâm Y tế huyện Bố Trạch</t>
  </si>
  <si>
    <t>1032667.Trung Tâm Y Tế huyện Minh Hoá</t>
  </si>
  <si>
    <t>1032816.Trung tâm phòng chống HIV/AIDS tỉnh Quảng Bình</t>
  </si>
  <si>
    <t>1033389.Trung tâm phòng chống bệnh xã hội Quảng Bình</t>
  </si>
  <si>
    <t>1011679.Trung tâm truyền thông - Giáo dục sức khoẻ</t>
  </si>
  <si>
    <t>1013550.Trung tâm Kiểm nghiệm Thuốc, Mỹ phẩm, Thực phẩm tỉnh Quảng Bình</t>
  </si>
  <si>
    <t>1005374.Trung tâm Y tế dự phòng QBình</t>
  </si>
  <si>
    <t>1034105.Trung tâm phòng chống Sốt rét - Nội tiết Quảng Bình</t>
  </si>
  <si>
    <t>1068320.Trung tâm chăm sóc sức khoẻ sinh sản</t>
  </si>
  <si>
    <t>1047835.Trung tâm Giám định Y khoa - Pháp y</t>
  </si>
  <si>
    <t>1126391.Ban quản lý Dự án An ninh y tế khu vực tiểu vùng Mê Công mở rộng tỉnh QB</t>
  </si>
  <si>
    <t>3021223.Ban quản lý Dự án "Nâng cao năng lực Phòng, chống HIV/AIDS Khu vực tiểu vùng sông Mê Kông" tỉnh Quảng Bình</t>
  </si>
  <si>
    <t>3028435.Ban QLDA sáng kiến khu vực ngăn chặn và loại trừ sốt rét kháng thuốc artemisinin, giai đoạn 2018 - 2020</t>
  </si>
  <si>
    <t>SN Y TẾ KHÁC</t>
  </si>
  <si>
    <t>1060403.Ban bảo vệ, chăm sóc sức khoẻ cán bộ tỉnh</t>
  </si>
  <si>
    <t>SN VĂN HÓA THỂ THAO</t>
  </si>
  <si>
    <t>1011151.Trung tâm phát hành Phim và chiếu bóng QB</t>
  </si>
  <si>
    <t>1038834.Bảo Tàng tổng hợp Quảng Bình</t>
  </si>
  <si>
    <t>1038835.Ban Quản lý Di tích Quảng Bình</t>
  </si>
  <si>
    <t>1064867.Trung tâm Văn hoá tỉnh Quảng Bình</t>
  </si>
  <si>
    <t>1065103.Thư Viện tỉnh quảng bình</t>
  </si>
  <si>
    <t>1065105.Đoàn nghệ thuật truyền thống Quảng Bình</t>
  </si>
  <si>
    <t>1030042.Tạp chí Văn hoá Quảng Bình</t>
  </si>
  <si>
    <t>1051727.Tạp chí nhật lệ</t>
  </si>
  <si>
    <t>1103173.Trung tâm thông tin xúc tiến Du Lịch Quảng Bình</t>
  </si>
  <si>
    <t>1021931.Trung tâm Thể dục Thể thao</t>
  </si>
  <si>
    <t>1122864.Trung tâm lưu trữ lịch sử tỉnh QBình</t>
  </si>
  <si>
    <t>SN KHOA HỌC CÔNG NGHỆ</t>
  </si>
  <si>
    <t>1034879.Trung tâm Thông tin và Thống kê khoa học và công nghệ</t>
  </si>
  <si>
    <t>1052094.Trung tâm cứu hộ, bảo tồn và phát triển sinh vật</t>
  </si>
  <si>
    <t>1060247.Trung tâm ứng dụng tiến bộ Khoa học - CN tỉnh QB</t>
  </si>
  <si>
    <t>1104567.Trung tâm Kỹ thuật Đo lường thử nghiệm</t>
  </si>
  <si>
    <t>1028397.Trung tâm CNTT và truyền thông tỉnh Quảng Bình</t>
  </si>
  <si>
    <t>1117882.Trung tâm Tin học - Công báo tỉnh Quảng Bình</t>
  </si>
  <si>
    <t>SN PHÁT THANH TRUYỀN HÌNH</t>
  </si>
  <si>
    <t>1020589.Đài phát thanh truyền hình Quảng Bình</t>
  </si>
  <si>
    <t>SN KINH TẾ</t>
  </si>
  <si>
    <t>SN NGÀNH NÔNG NGHIỆP</t>
  </si>
  <si>
    <t>1034897.Ban quản lý cảng cá sông Gianh</t>
  </si>
  <si>
    <t>1038318.Trung tâm Quy hoạch thiết kế nông, lâm, thủy sản Quảng Bình</t>
  </si>
  <si>
    <t>1038320.Trung tâm khuyến nông - khuyến ngư Quảng Bình</t>
  </si>
  <si>
    <t>1033410.Trung tâm nước sạch và VSMT nông thôn Quảng Bình</t>
  </si>
  <si>
    <t>1050906.Trung tâm Giống thuỷ sản Quảng Bình</t>
  </si>
  <si>
    <t>1039572.Trung tâm Giống Vật Nuôi Quảng Bình</t>
  </si>
  <si>
    <t>1034102.Ban quản lý Cảng cá Nhật Lệ</t>
  </si>
  <si>
    <t>1124618.Trung tâm Đăng kiểm tàu cá</t>
  </si>
  <si>
    <t>1080509.BQL rừng phòng hộ ven biển Nam Quảng Bình</t>
  </si>
  <si>
    <t>1127643.Ban Quản lý cảng cá tỉnh QBình</t>
  </si>
  <si>
    <t>SN KINH TẾ KHÁC</t>
  </si>
  <si>
    <t>1033393.Trung tâm DV bán đấu giá tài sản tỉnh Quảng Bình</t>
  </si>
  <si>
    <t>1009019.Phòng công chứng số 1 tỉnh QBình</t>
  </si>
  <si>
    <t>1034356.Trung tâm Khuyến công và xúc tiến Thương mại QB</t>
  </si>
  <si>
    <t>1034612.Viện Quy hoạch xây dựng QB</t>
  </si>
  <si>
    <t>1049817.TT Tư vấn-Xúc tiến Đầu tư tỉnh QB</t>
  </si>
  <si>
    <t>1068977.Trung tâm Kiểm định chất lượng công trình xây dựng</t>
  </si>
  <si>
    <t>1084097.Tổng đội TNXP Xây dựng Kinh tế tỉnh Quảng Bình</t>
  </si>
  <si>
    <t>1098464.Công ty Quản lý hạ tầng Khu kinh tế Quảng Bình</t>
  </si>
  <si>
    <t>1113226.Trung tâm Tin học và Dịch vụ Tài chính công</t>
  </si>
  <si>
    <t>1113779.Quỹ phát triển đất tỉnh QBình</t>
  </si>
  <si>
    <t>3014581.Văn phòng điều phối Chương trình mục tiêu Quốc gia xây dựng nông thôn mới giai đoạn 2010 - 2020 tỉnh Quảng Bình</t>
  </si>
  <si>
    <t>1119197.BQL Dự án PTNT bền vững vì người nghèo tỉnh QBình</t>
  </si>
  <si>
    <t>1124852.Ban Quản lý dự án Môi trường và Biến đổi khí hậu thành phố Đồng Hới, tỉnh Quảng Bình</t>
  </si>
  <si>
    <t>1126628.Ban Quản lý dự án GCF tỉnh QBình</t>
  </si>
  <si>
    <t>1126914.Ban quản lý dự án hạ tầng cơ bản cho phát triển toàn diện tỉnh Quảng Bình</t>
  </si>
  <si>
    <t>3017385.Ban QLDA cung cấp điện bằng năng lượng mặt trời tỉnh Quảng Bình</t>
  </si>
  <si>
    <t>3018413.Ban quản lý Dự án JICA2 tỉnh Quảng Bình</t>
  </si>
  <si>
    <t>3020153.Ban quản lý Dự án WB-FCPF tỉnh Quảng Bình</t>
  </si>
  <si>
    <t>3027790.Ban Quản lý Dự án đầu tư xây dựng công trình dân dụng và công nghiệp tỉnh Quảng Bình</t>
  </si>
  <si>
    <t>SN TÀI NGUYÊN MÔI TRƯỜNG</t>
  </si>
  <si>
    <t>1032183.Trung tâm Công nghệ thông tin tài nguyên và môi trường</t>
  </si>
  <si>
    <t>1032186.Văn phòng Đăng ký đất đai tỉnh Quảng Bình</t>
  </si>
  <si>
    <t>1032187.Trung tâm Quan trắc tài nguyên và môi trường</t>
  </si>
  <si>
    <t>1068404.Trung tâm kỹ thuật Địa chính</t>
  </si>
  <si>
    <t>1081723.Trung tâm phát triển quỹ đất QB</t>
  </si>
  <si>
    <t>1103594.Trung tâm Quy hoạch Tài Nguyên</t>
  </si>
  <si>
    <t>1127820.Trung tâm Kỹ thuật tài nguyên và môi trường</t>
  </si>
  <si>
    <t>1038143.BQL Vườn quốc gia Phong Nha - Kẻ Bàng</t>
  </si>
  <si>
    <t>1050414.Hạt Kiểm lâm Vườn quốc gia Phong Nha - Kẻ Bàng</t>
  </si>
  <si>
    <t>ĐẢM BẢO XÃ HỘI</t>
  </si>
  <si>
    <t>1009012.Trung tâm bảo trợ xã hội QBình</t>
  </si>
  <si>
    <t>1033386.Quỹ bảo trợ trẻ em Quảng Bình</t>
  </si>
  <si>
    <t>1028865.Cơ sở cai nghiện ma túy tỉnh Quảng Bình</t>
  </si>
  <si>
    <t xml:space="preserve">1096790.Trung tâm điều dưỡng luân phiên người có công </t>
  </si>
  <si>
    <t>1117626.Trung tâm Chăm sóc và Phục hồi chức năng cho người tâm thần tỉnh QBình</t>
  </si>
  <si>
    <t>QUYẾT TOÁN CHI THƯỜNG XUYÊN CỦA NGÂN SÁCH CẤP TỈNH CHO TỪNG CƠ QUAN, TỔ CHỨC THEO LĨNH VỰC NĂM 2018</t>
  </si>
  <si>
    <t>Chi văn hóa thể thao</t>
  </si>
  <si>
    <t>Tæng sè</t>
  </si>
  <si>
    <t>Khèi hµnh chÝnh</t>
  </si>
  <si>
    <t>Së Lao ®éng-TBXH</t>
  </si>
  <si>
    <t>Së N«ng nghiÖp &amp;PTNT</t>
  </si>
  <si>
    <t>Chi côc Chăn nu«i và Thó Y tØnh</t>
  </si>
  <si>
    <t>Chi côc Trång trät vµ b¶o vÖ thùc vËt</t>
  </si>
  <si>
    <t>CC qu¶n lý chÊt l­îng n«ng l©m s¶n vµ thñy s¶n</t>
  </si>
  <si>
    <t>Chi côc ph¸t triÓn n«ng th«n</t>
  </si>
  <si>
    <t>Chi côc  Thñy lîi</t>
  </si>
  <si>
    <t>Chi côc KiÓm l©m</t>
  </si>
  <si>
    <t>Chi côc thñy s¶n (tªn míi)</t>
  </si>
  <si>
    <t>Chi côc Qu¶n lý thÞ tr­êng</t>
  </si>
  <si>
    <t xml:space="preserve">Ban D©n téc </t>
  </si>
  <si>
    <t>Së Néi vô</t>
  </si>
  <si>
    <t>Ban T«n gi¸o</t>
  </si>
  <si>
    <t>Ban Thi ®ua-Khen th­ëng</t>
  </si>
  <si>
    <t>Chi côc V¨n th­ - l­u tr÷</t>
  </si>
  <si>
    <t>Thanh tra TØnh</t>
  </si>
  <si>
    <t>V.P H§ND tØnh</t>
  </si>
  <si>
    <t>V¨n phßng UBND tØnh</t>
  </si>
  <si>
    <t>Së Y tÕ</t>
  </si>
  <si>
    <t>Së V¨n ho¸ -ThÓ thao</t>
  </si>
  <si>
    <t>Së Khoa häc-C«ng nghÖ</t>
  </si>
  <si>
    <t>Së C«ng Th­¬ng</t>
  </si>
  <si>
    <t>Së X©y dùng</t>
  </si>
  <si>
    <t xml:space="preserve"> Së T­ ph¸p</t>
  </si>
  <si>
    <t>Së Tµi chÝnh</t>
  </si>
  <si>
    <t>Së KÕ ho¹ch -§Çu t­</t>
  </si>
  <si>
    <t>Së Gi¸o dôc - §µo t¹o</t>
  </si>
  <si>
    <t>Së T. nguyªn &amp; M.tr­êng</t>
  </si>
  <si>
    <t>Së Giao th«ng -VËn t¶i</t>
  </si>
  <si>
    <t>Thanh tra Giao th«ng</t>
  </si>
  <si>
    <t>Ban ATGT tØnh</t>
  </si>
  <si>
    <t>Së Ngo¹i vô</t>
  </si>
  <si>
    <t>Së Th«ng tin vµ TruyÒn th«ng</t>
  </si>
  <si>
    <t>Chi côc D©n sè KHHG§</t>
  </si>
  <si>
    <t xml:space="preserve"> BQL  khu KT Q. B×nh</t>
  </si>
  <si>
    <t>§D BQLKTT t¹i Hßn La</t>
  </si>
  <si>
    <t>§D BQLKTT t¹i Cha Lo</t>
  </si>
  <si>
    <t>Chi côc tiªu chuÈn ®o l­êng chÊt l­îng</t>
  </si>
  <si>
    <t>Chi  côc b¶o vÖ m«i tr­êng</t>
  </si>
  <si>
    <t xml:space="preserve">Chi côc BiÓn vµ H¶I ®¶o </t>
  </si>
  <si>
    <t>Chi côc Qu¶n lý ®Êt ®ai</t>
  </si>
  <si>
    <t>Chi côc an toµn vÖ sinh thùc phÈm</t>
  </si>
  <si>
    <t>Thanh tra Së X©y dùng</t>
  </si>
  <si>
    <t>Së Du lÞch</t>
  </si>
  <si>
    <t xml:space="preserve"> §¶ng</t>
  </si>
  <si>
    <t>B¸o Qu¶ng B×nh</t>
  </si>
  <si>
    <t xml:space="preserve"> §oµn thÓ </t>
  </si>
  <si>
    <t xml:space="preserve"> TØnh ®oµn </t>
  </si>
  <si>
    <t>Héi N«ng d©n</t>
  </si>
  <si>
    <t>§oµn khèi Doanh nghiÖp</t>
  </si>
  <si>
    <t>Héi Cùu chiÕn binh</t>
  </si>
  <si>
    <t>Héi Liªn hiÖp Phô n÷ tØnh</t>
  </si>
  <si>
    <t>§oµn C¬ quan TØnh QB</t>
  </si>
  <si>
    <t>Uû ban MÆt trËn TQVN</t>
  </si>
  <si>
    <t>Héi V¨n häc NghÖ thuËt</t>
  </si>
  <si>
    <t>Héi Liªn hiÖp thanh niªn</t>
  </si>
  <si>
    <t>Héi Nhµ b¸o</t>
  </si>
  <si>
    <t>Héi lµm v­ên</t>
  </si>
  <si>
    <t>Liªn minh hîp t¸c x·</t>
  </si>
  <si>
    <t>Héi §«ng y</t>
  </si>
  <si>
    <t>Héi Doanh nghiÖp võa vµ nhá</t>
  </si>
  <si>
    <t>Héi LuËt gia</t>
  </si>
  <si>
    <t>Héi khuyÕn häc</t>
  </si>
  <si>
    <t>Héi ng­êi cao tuæi</t>
  </si>
  <si>
    <t>Héi ng­êi mï</t>
  </si>
  <si>
    <t>Liªn hiÖp c¸c héi KHKT</t>
  </si>
  <si>
    <t>Héi H÷u NghÞ</t>
  </si>
  <si>
    <t>Héi Ch÷ thËp ®á</t>
  </si>
  <si>
    <t>Héi ChÊt ®éc da cam</t>
  </si>
  <si>
    <t>Héi Cùu thanh niªn xung phong</t>
  </si>
  <si>
    <t>Héi b¶o trî ng­êi tµn tËt TEMC</t>
  </si>
  <si>
    <t>§oµn LuËt s­</t>
  </si>
  <si>
    <t>Héi b¶o trî bÖnh nh©n nghÌo</t>
  </si>
  <si>
    <t>Héi Di s¶n</t>
  </si>
  <si>
    <t>Héi sinh vËt c¶nh</t>
  </si>
  <si>
    <t>Héi Cùu gi¸o chøc</t>
  </si>
  <si>
    <t>Héi ch¨n nu«i - thó y</t>
  </si>
  <si>
    <t>Héi §Þa chÊt</t>
  </si>
  <si>
    <t xml:space="preserve">Héi H÷u nghÞ ViÖt-Th¸i </t>
  </si>
  <si>
    <t>Héi H÷u nghÞ ViÖt-Nga</t>
  </si>
  <si>
    <t>Héi H÷u nghÞ ViÖt-Lµo</t>
  </si>
  <si>
    <t>Héi h÷u nghÞ ViÖt Nam - Campuchia</t>
  </si>
  <si>
    <t>Héi nh¹c sÜ</t>
  </si>
  <si>
    <t>Héi KÕ to¸n vµ kiÓm to¸n</t>
  </si>
  <si>
    <t>Héi H÷u nghÞ ViÖt §øc</t>
  </si>
  <si>
    <t>Héi y häc</t>
  </si>
  <si>
    <t>Sù nghiÖp gi¸o dôc</t>
  </si>
  <si>
    <t>Së Gi¸o dôc</t>
  </si>
  <si>
    <t>Khèi Tr­êng THPT</t>
  </si>
  <si>
    <t>Tr­êng THPT D©n téc Néi tró</t>
  </si>
  <si>
    <t>Tr­êngTHPT Minh Ho¸</t>
  </si>
  <si>
    <t>Tr­êngTHPT Tuyªn Ho¸</t>
  </si>
  <si>
    <t>Tr­êngTHPT Lª Trùc</t>
  </si>
  <si>
    <t>Tr­êngTHPT Phan Béi Ch©u</t>
  </si>
  <si>
    <t>Tr­êngTHPTL­¬ng ThÕ Vinh</t>
  </si>
  <si>
    <t>Tr­êngTHPT Lª Hång Phong</t>
  </si>
  <si>
    <t>Tr­êngTHPT Sè 3 Qu¶ng Tr¹ch (Quang Trung)</t>
  </si>
  <si>
    <t>Tr­êngTHPT NguyÔn BØnh Khiªm( Sè 4 QT)</t>
  </si>
  <si>
    <t>Tr­êngTHPT Lª Lîi (Sè 5 Qu¶ng Tr¹ch)</t>
  </si>
  <si>
    <t>Tr­êngTHPT Lª Quý §«n ( sè 1 BT)</t>
  </si>
  <si>
    <t>Trường THPT Hùng Vương (số 2 BT)</t>
  </si>
  <si>
    <t>Tr­êngTHPT TrÇn Phó (Sè 3 BT)</t>
  </si>
  <si>
    <t>Tr­êngTHPT NguyÔn Tr¶i (Sè 4 BT)</t>
  </si>
  <si>
    <t>Tr­êng THPT Ng« QuyÒn ( Sè 5 BT)</t>
  </si>
  <si>
    <t>Tr­êng THPT chuyªn QB ( Vâ Nguyªn Gi¸p)</t>
  </si>
  <si>
    <t>Tr­êngTHPT §µo Duy Tõ</t>
  </si>
  <si>
    <t>Tr­êng THPT §ång Híi</t>
  </si>
  <si>
    <t>Tr­êng THPT Phan §×nh Phïng</t>
  </si>
  <si>
    <t>Tr­êng THPT Ninh Ch©u</t>
  </si>
  <si>
    <t>Tr­êng THPT Qu¶ng Ninh</t>
  </si>
  <si>
    <t>Tr­êng THPT NguyÔn H÷u C¶nh</t>
  </si>
  <si>
    <t>Tr­êng THPT LÖ Thñy</t>
  </si>
  <si>
    <t>Tr­êng THPT Hoµng Hoa Th¸m</t>
  </si>
  <si>
    <t>Tr­êng THPT TrÇn H­ng §¹o</t>
  </si>
  <si>
    <t>Tr­êng THPT KT LÖ Thñy</t>
  </si>
  <si>
    <t>Tr­êng THPT NguyÔn ChÝ Thanh</t>
  </si>
  <si>
    <t>Tr­êng THPT &amp; THCS  Ho¸ TiÕn</t>
  </si>
  <si>
    <t>Tr­êng THPT &amp; THCS  B¾c S¬n</t>
  </si>
  <si>
    <t>Tr­êng THPT &amp; THCS ViÖt Trung</t>
  </si>
  <si>
    <t>Tr­êng THPT &amp; THCS  Trung Ho¸</t>
  </si>
  <si>
    <t>Tr­êng THPT &amp; THCS  D­¬ng V¨n An</t>
  </si>
  <si>
    <t>H×nh thøc gi¸o dôc kh¸c</t>
  </si>
  <si>
    <t>Trung t©m TTN B¾c T.Bé</t>
  </si>
  <si>
    <t xml:space="preserve"> Nhµ v¨n ho¸ ThiÕu Nhi</t>
  </si>
  <si>
    <t>Sù nghiÖp ®µo t¹o</t>
  </si>
  <si>
    <t>Tr­êng trung häc Kinh tÕ Q. b×nh</t>
  </si>
  <si>
    <t>Tr­êng cao ®¼ng KT-CNN Q. B×nh</t>
  </si>
  <si>
    <t>Tr­êng §¹i häc Qu¶ng B×nh</t>
  </si>
  <si>
    <t>Trung t©m GDTX tØnh</t>
  </si>
  <si>
    <t>Tr­êng ChÝnh trÞ tØnh</t>
  </si>
  <si>
    <t>Tr­êng Cao ®¼ng nghÒ</t>
  </si>
  <si>
    <t>Trung t©m DÞch vô viÖc lµm</t>
  </si>
  <si>
    <t xml:space="preserve">Trung t©m d¹y nghÒ Phô n÷ </t>
  </si>
  <si>
    <t>Trung t©m d¹y nghÒ vµ hç trî n«ng d©n</t>
  </si>
  <si>
    <t>Tung t©m DVVL Thanh niªn</t>
  </si>
  <si>
    <t>Tr­êng Trung häc Y tÕ</t>
  </si>
  <si>
    <t xml:space="preserve"> Liªn minh HTX</t>
  </si>
  <si>
    <t>Trung t©m ®µo t¹o huÊn luyÖn TDTT</t>
  </si>
  <si>
    <t>Trung t©m trî gióp ph¸p lý</t>
  </si>
  <si>
    <t>Héi DN võa vµ nhá (§µo t¹o nh©n lùc DN)</t>
  </si>
  <si>
    <t xml:space="preserve"> Sù nghiÖp y tÕ</t>
  </si>
  <si>
    <t xml:space="preserve"> C¸c ®¬n vÞ thuéc Së</t>
  </si>
  <si>
    <t>BÖnh viÖn ®a khoa Minh Hãa</t>
  </si>
  <si>
    <t>BÖnh viÖn ®a khoa Tuyªn Hãa</t>
  </si>
  <si>
    <t>BÖnh viÖn ®a khoa KV B¾c QB</t>
  </si>
  <si>
    <t>BÖnh viÖn ®a khoa Bè Tr¹ch</t>
  </si>
  <si>
    <t>BÖnh viÖn ®a khoa §ång Híi</t>
  </si>
  <si>
    <t>BÖnh viÖn ®a khoa Qu¶ng Ninh</t>
  </si>
  <si>
    <t>BÖnh viÖn ®a khoa LÖ Thñy</t>
  </si>
  <si>
    <t>BÖnh viÖn Y häc cæ truyÒn</t>
  </si>
  <si>
    <t>Trung t©m YTDP Minh Hãa</t>
  </si>
  <si>
    <t>Trung t©m YTDP Tuyªn Hãa</t>
  </si>
  <si>
    <t xml:space="preserve">Trung t©m YTDP Qu¶ng Tr¹ch </t>
  </si>
  <si>
    <t>Trung t©m YTDP TX Ba §ån</t>
  </si>
  <si>
    <t>Trung t©m YTDP Bè Tr¹ch</t>
  </si>
  <si>
    <t>Trung t©m YTDP §ång Híi</t>
  </si>
  <si>
    <t>Trung t©m YTDP Qu¶ng Ninh</t>
  </si>
  <si>
    <t>Trung t©m YTDP LÖ Thñy</t>
  </si>
  <si>
    <t>Trung t©m Y tÕ Dù phßng tØnh</t>
  </si>
  <si>
    <t>Tr. t©m kiÓm nghiÖm D­îc phÈm</t>
  </si>
  <si>
    <t>Tr. t©m phßng chèng Sèt rÐt, Néi tiÕt</t>
  </si>
  <si>
    <t>Trung t©m phßng chèng bÖnh X. héi</t>
  </si>
  <si>
    <t>Trung t©m ch¨m sãc SK sinh s¶n</t>
  </si>
  <si>
    <t>Trung t©m TruyÒn th«ng GDSK</t>
  </si>
  <si>
    <t>Tr. t©m gi¸m ®Þnh Y khoa- Ph¸p y</t>
  </si>
  <si>
    <t>Trung t©m Phßng chèng HIV/ADS</t>
  </si>
  <si>
    <t>BQL DA Y tÕ tiÓu vïng s«ng Mª kong</t>
  </si>
  <si>
    <t xml:space="preserve"> V¨n phßng Së Y tÕ</t>
  </si>
  <si>
    <t>C¸c ®¬n vÞ SN Y tÕ kh¸c</t>
  </si>
  <si>
    <t>Ban b¶o vÖ CSSK</t>
  </si>
  <si>
    <t>DA n©ng cao NLPC HIV</t>
  </si>
  <si>
    <t>BQL DA kh¸ng thuèc artemisinin</t>
  </si>
  <si>
    <t>Sù nghiÖp VH -TT-DL</t>
  </si>
  <si>
    <t>Së V¨n ho¸-ThÓ thao-Du lÞch</t>
  </si>
  <si>
    <t>§oµn NghÖ thuËt TruyÒn thèng</t>
  </si>
  <si>
    <t>Trung t©m v¨n ho¸ TØnh</t>
  </si>
  <si>
    <t>T¹p chÝ  V¨n ho¸</t>
  </si>
  <si>
    <t>BQL Di tÝch danh th¾ng</t>
  </si>
  <si>
    <t>B¶o tµng tæng hîp</t>
  </si>
  <si>
    <t>Th­ viÖn tØnh</t>
  </si>
  <si>
    <t>Tr. t©m ph¸t hµnh phim vµ C.Bãng</t>
  </si>
  <si>
    <t>T¹p chÝ NhËt LÖ</t>
  </si>
  <si>
    <t>Trung t©m ThÓ dôc thÓ thao</t>
  </si>
  <si>
    <t>Trung t©m l­u tr÷ lÞch sö</t>
  </si>
  <si>
    <t>Tr. t©m xóc tiÕn Du lÞch</t>
  </si>
  <si>
    <t>SN  KH vµ CN</t>
  </si>
  <si>
    <t xml:space="preserve"> Së khoa häc c«ng nghÖ</t>
  </si>
  <si>
    <t>Trung t©m Th«ng tin KHCN</t>
  </si>
  <si>
    <t>Chi côc Tiªu chuÈn §o l­êng CL</t>
  </si>
  <si>
    <t>Tr. t©m øng dông tiÕn bé KHCN</t>
  </si>
  <si>
    <t>Tr. t©m Tin häc C«ng b¸o tØnh</t>
  </si>
  <si>
    <t xml:space="preserve">Së Th«ng tin truyÒn th«ng </t>
  </si>
  <si>
    <t>T.t©m CNTT&amp; TruyÒn th«ng</t>
  </si>
  <si>
    <t>Trung t©m kü thuËt ®o l­êng thö nghiÖm</t>
  </si>
  <si>
    <t>SN ph¸t thanh TH</t>
  </si>
  <si>
    <t>§µi PT-TH Qu¶ng B×nh</t>
  </si>
  <si>
    <t>Sù nghiÖp kinh tÕ</t>
  </si>
  <si>
    <t>Sù nghiÖp Ngµnh NN</t>
  </si>
  <si>
    <t>BQL Rõng PH ven biÓn Nam QB</t>
  </si>
  <si>
    <t xml:space="preserve"> Tr. t©m Gièng vËt nu«i §øc Ninh</t>
  </si>
  <si>
    <t>TT §¨ng kiÓm tµu c¸</t>
  </si>
  <si>
    <t>Tr. t©m Gièng Thuû s¶n</t>
  </si>
  <si>
    <t>BQL C¶ng c¸ tØnh QB</t>
  </si>
  <si>
    <t>BQL C¶ng c¸ NhËt LÖ</t>
  </si>
  <si>
    <t xml:space="preserve">  Sù nghiÖp giao th«ng</t>
  </si>
  <si>
    <t>Së Gi¸o th«ng( Sù nghiÖp GT)</t>
  </si>
  <si>
    <t xml:space="preserve"> C¸c ®¬n vÞ kh¸c</t>
  </si>
  <si>
    <t>ViÖn Qui ho¹ch XD</t>
  </si>
  <si>
    <t>Trung t©m khuyÕn c«ng&amp; xóc tiÕn TM(CN TTCN &amp; XTTM)</t>
  </si>
  <si>
    <t>TT N­íc s¹ch vµ VSMT n«ng th«n</t>
  </si>
  <si>
    <t>Phßng C«ng chøng sè 1</t>
  </si>
  <si>
    <t>TT Cøu hé b¶o tån vµ PTSV</t>
  </si>
  <si>
    <t>Trung t©m kiÓm ®ÞnhCLXD</t>
  </si>
  <si>
    <t>C«ng ty Qu¶n lý h¹ tÇng Khu K. tÕ</t>
  </si>
  <si>
    <t>Tr. t©m TVXT §Çu t­</t>
  </si>
  <si>
    <t>Trung t©m DV b¸n ®Êu gi¸ tµi s¶n</t>
  </si>
  <si>
    <t>Tæng ®éi TNXP x©y dùng kinh tÕ</t>
  </si>
  <si>
    <t>Trung t©m tin häc vµ dÞch vô TC c«ng</t>
  </si>
  <si>
    <t>QuÜ ph¸t triÓn ®Êt</t>
  </si>
  <si>
    <t>VP ®iÒu phèi x©y dùng n«ng th«n míi</t>
  </si>
  <si>
    <t>BQLDA ®iÖn mÆt trêi</t>
  </si>
  <si>
    <t>BQLDA m«I tr­êng vµ biÕn ®æi khÝ hËu TP §H</t>
  </si>
  <si>
    <t>BQL DA H¹ tÇng c¬ b¶n cho PT tØnh QB</t>
  </si>
  <si>
    <t>BQLDA GCF Qu¶ng B×nh</t>
  </si>
  <si>
    <t>BQLDA WB-FCPF tØnh QB</t>
  </si>
  <si>
    <t>BQLDA BÒn v÷ng v× ng­êi nghÌo</t>
  </si>
  <si>
    <t>BQLDA ®Çu t­ vµ x©y dùng c«ng tr×nh d©n dông vµ CN QB</t>
  </si>
  <si>
    <t>SN Tµi nguyªn-MT</t>
  </si>
  <si>
    <t>V.phßng §K sö dông ®Êt</t>
  </si>
  <si>
    <t>Tr.t©m kü thuËt ®Þa chÝnh</t>
  </si>
  <si>
    <t>TT quan tr¾c -KT M. tr­êng</t>
  </si>
  <si>
    <t>Tr. t©m Th«ng tin TNMT</t>
  </si>
  <si>
    <t>Tr.t©m ph¸t triÓn quü ®Êt</t>
  </si>
  <si>
    <t>Tr.t©m quy ho¹ch TNMT</t>
  </si>
  <si>
    <t>BQL V­ên QGPN KB</t>
  </si>
  <si>
    <t>H¹t kiÓm l©m Phong Nha</t>
  </si>
  <si>
    <t>T. t©m nghiªn cøu KH &amp; cøu hé</t>
  </si>
  <si>
    <t>TT Kü thuËt TN vµ MT</t>
  </si>
  <si>
    <t xml:space="preserve"> §¶m b¶o x· héi</t>
  </si>
  <si>
    <t>Tr. t©m B¶o trî x· héi</t>
  </si>
  <si>
    <t>C¬ së cai nghiÖn ma tóy</t>
  </si>
  <si>
    <t>Trung t©m ®iÒu d­ìng lu©n phiªn NCC</t>
  </si>
  <si>
    <t xml:space="preserve"> UBND tØnh </t>
  </si>
  <si>
    <t>QuÜ b¶o trî trÎ em tØnh</t>
  </si>
  <si>
    <t>TT Ch¨m sãc vµ PHCN ng­êi t©m thÇn</t>
  </si>
  <si>
    <t>Chi kh¸c</t>
  </si>
  <si>
    <t xml:space="preserve"> Thi ®ua khen th­ëng</t>
  </si>
  <si>
    <t>Tr ®ã: Ban T§KT</t>
  </si>
  <si>
    <t xml:space="preserve"> V¨n phßng tØnh uû</t>
  </si>
  <si>
    <t xml:space="preserve"> Së T­ ph¸p (Tuyªn truyÒn ph¸p luËt)</t>
  </si>
  <si>
    <t>QUYẾT TOÁN CHI NGÂN SÁCH CẤP TỈNH CHO TỪNG CƠ QUAN, TỔ CHỨC NĂM THEO LĨNH VỰC NĂM 2018</t>
  </si>
  <si>
    <t xml:space="preserve"> Chi đầu tư PT</t>
  </si>
  <si>
    <t>Chi cục Chăn nuôi và Thú Y tỉnh</t>
  </si>
  <si>
    <t>Chi cục Trồng trọt và bảo vệ thực vật</t>
  </si>
  <si>
    <t>Chi cục  Thủy lợi</t>
  </si>
  <si>
    <t>Chi cục Quản lý đất đai</t>
  </si>
  <si>
    <t>Hội Kế toán và kiểm toán</t>
  </si>
  <si>
    <t>TrườngTHPTLương Thế Vinh</t>
  </si>
  <si>
    <t>TrườngTHPT Lê Hồng Phong</t>
  </si>
  <si>
    <t>Trường cao đẳng KT-CNN Q. Bình</t>
  </si>
  <si>
    <t>Trường Cao đẳng nghề</t>
  </si>
  <si>
    <t>Trung tâm Dịch vụ việc làm</t>
  </si>
  <si>
    <t>Tung tâm DVVL Thanh niên</t>
  </si>
  <si>
    <t>Trường Trung học Y tế</t>
  </si>
  <si>
    <t>BQL DA Y tế tiểu vùng sông Mê kong</t>
  </si>
  <si>
    <t>DA nâng cao NLPC HIV</t>
  </si>
  <si>
    <t>BQL DA kháng thuốc artemisinin</t>
  </si>
  <si>
    <t>Trung tâm lưu trữ lịch sử</t>
  </si>
  <si>
    <t>Tr. tâm Tin học Công báo tỉnh</t>
  </si>
  <si>
    <t>TT Đăng kiểm tàu cá</t>
  </si>
  <si>
    <t>BQL Cảng cá tỉnh QB</t>
  </si>
  <si>
    <t>Viện Qui hoạch XD</t>
  </si>
  <si>
    <t>TT Nước sạch và VSMT nông thôn</t>
  </si>
  <si>
    <t>TT Cứu hộ bảo tồn và PTSV</t>
  </si>
  <si>
    <t>Trung tâm DV bán đấu giá tài sản</t>
  </si>
  <si>
    <t>BQL DA Hạ tầng cơ bản cho PT tỉnh QB</t>
  </si>
  <si>
    <t>BQLDA GCF Quảng Bình</t>
  </si>
  <si>
    <t>BQLDA WB-FCPF tỉnh QB</t>
  </si>
  <si>
    <t>BQLDA Bền vững vì người nghèo</t>
  </si>
  <si>
    <t>TT Kỹ thuật TN và MT</t>
  </si>
  <si>
    <t>Cơ sở cai nghiện ma túy</t>
  </si>
  <si>
    <t>QUYẾT TOÁN CHI NGÂN SÁCH ĐỊA PHƯƠNG THEO LĨNH VỰC NĂM 2018</t>
  </si>
  <si>
    <t>Dự toán 2018</t>
  </si>
  <si>
    <t>QUYẾT TOÁN CHI NGÂN SÁCH CẤP TỈNH THEO LĨNH VỰC NĂM 2018</t>
  </si>
  <si>
    <t>(Kèm theo Nghị quyết số         /NQ-HĐND ngày       tháng        năm 2019 của Hội đồng nhân dân tỉnh Quảng Bình)</t>
  </si>
  <si>
    <t>QUYẾT TOÁN NGUỒN THU NGÂN SÁCH NHÀ NƯỚC TRÊN ĐỊA BÀN THEO LĨNH VỰC NĂM 2018</t>
  </si>
  <si>
    <t>QUYẾT TOÁN CÂN ĐỐI NGUỒN THU, CHI NGÂN SÁCH CẤP TỈNH VÀ NGÂN SÁCH HUYỆN NĂM 2018</t>
  </si>
  <si>
    <t>QUYẾT TOÁN CÂN ĐỐI NGÂN SÁCH ĐỊA PHƯƠNG NĂM 2018</t>
  </si>
  <si>
    <t xml:space="preserve">     - Thu khác ngân sách địa phương</t>
  </si>
  <si>
    <t>sở nông nghiệp</t>
  </si>
  <si>
    <t>GTCG</t>
  </si>
  <si>
    <t>VAY LẠI</t>
  </si>
  <si>
    <t>sở giáo dục</t>
  </si>
  <si>
    <t>sở giao thông</t>
  </si>
  <si>
    <t>điện lưới</t>
  </si>
  <si>
    <t>srdp</t>
  </si>
  <si>
    <t>oda quảng trạch</t>
  </si>
  <si>
    <t>y tế</t>
  </si>
  <si>
    <t>Số rút</t>
  </si>
  <si>
    <t>GTGC vốn vay ngoài nước, vốn NSTW bổ sung có mục tiêu cho ngân sách địa phương. Nguồn  53 tăng: 31.163.000.000 đồng.</t>
  </si>
  <si>
    <t>MDA: 7570220: 19.721.000.000 đồng </t>
  </si>
  <si>
    <t>MDA 7671197: 11.442.000.000 đồng</t>
  </si>
  <si>
    <t>GTGC vốn vay ngoài nước, viện trợ của chính phủ cho ngân sách địa phương vay lại. Nguồn 54 tăng 75.911.000.000 đồng gồm:</t>
  </si>
  <si>
    <t>- MDA 7570220: 1.484.000.000 đồng </t>
  </si>
  <si>
    <t>- MDA 7671197: 861.000.000 đồng</t>
  </si>
  <si>
    <t>- MDA 7609934: 28.400.000.000 đồng</t>
  </si>
  <si>
    <t>- MDA 7608143: 45.166.000.000 đồng</t>
  </si>
  <si>
    <t>môi trường</t>
  </si>
  <si>
    <t>duyên hải</t>
  </si>
  <si>
    <t>TỔNG HỢP CÁC QUỸ TÀI CHÍNH NHÀ NƯỚC NGOÀI NGÂN SÁCH DO ĐỊA PHƯƠNG QUẢN LÝ NĂM 2018</t>
  </si>
  <si>
    <r>
      <t xml:space="preserve">Dư nguồn đến ngày 31/12/2017 </t>
    </r>
    <r>
      <rPr>
        <sz val="12"/>
        <color rgb="FF000000"/>
        <rFont val="Times New Roman"/>
        <family val="1"/>
      </rPr>
      <t>(năm trước)</t>
    </r>
  </si>
  <si>
    <t>Dư nguồn đến 31/12/ 2018</t>
  </si>
  <si>
    <t>Quỹ đầu tư địa phương</t>
  </si>
  <si>
    <t>Quỹ hỗ trợ phụ nữ Việt Nam</t>
  </si>
  <si>
    <t>Thuế BVMT thu hàng hóa sản xuất kinh doanh trong nước</t>
  </si>
  <si>
    <t>chi tiết đầu tư</t>
  </si>
  <si>
    <t>sự nghiệp</t>
  </si>
  <si>
    <t>Chi tạo nguồn thu đóng góp qua  NSNN</t>
  </si>
  <si>
    <t>tỉnh</t>
  </si>
  <si>
    <t>huyện</t>
  </si>
  <si>
    <t>mh</t>
  </si>
  <si>
    <t>th</t>
  </si>
  <si>
    <t>gtgc</t>
  </si>
  <si>
    <t>NGUỒN CÂN ĐỐI NGÂN SÁCH ĐỊA PHƯƠNG</t>
  </si>
  <si>
    <t>Nguồn ngân sách tập trung</t>
  </si>
  <si>
    <t>7475892 - HTKT XD trung tâm VH tỉnh QB</t>
  </si>
  <si>
    <t>7167901 - Tượng đài chủ tịch Hồ Chí Minh với nhân dân Quảng Bình</t>
  </si>
  <si>
    <t>7684056 - Hạ tầng quảng trường Trung tâm</t>
  </si>
  <si>
    <t>7701781 - Hệ thống thông tin, kinh tế xã hội tỉnh QB</t>
  </si>
  <si>
    <t>22</t>
  </si>
  <si>
    <t>23</t>
  </si>
  <si>
    <t>24</t>
  </si>
  <si>
    <t>25</t>
  </si>
  <si>
    <t>26</t>
  </si>
  <si>
    <t>27</t>
  </si>
  <si>
    <t>28</t>
  </si>
  <si>
    <t>29</t>
  </si>
  <si>
    <t>30</t>
  </si>
  <si>
    <t>31</t>
  </si>
  <si>
    <t>32</t>
  </si>
  <si>
    <t>33</t>
  </si>
  <si>
    <t>34</t>
  </si>
  <si>
    <t>7540284 - Trường mầm non khu vực 2 phường Quảng long thị xã Ba đồn</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</si>
  <si>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</si>
  <si>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</si>
  <si>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</si>
  <si>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</si>
  <si>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</si>
  <si>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</si>
  <si>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</si>
  <si>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</si>
  <si>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</si>
  <si>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</si>
  <si>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</si>
  <si>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</si>
  <si>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</si>
  <si>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</si>
  <si>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</si>
  <si>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</si>
  <si>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</si>
  <si>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</si>
  <si>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</si>
  <si>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</si>
  <si>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</si>
  <si>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</si>
  <si>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</si>
  <si>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</si>
  <si>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</si>
  <si>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</si>
  <si>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</si>
  <si>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</si>
  <si>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</si>
  <si>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</si>
  <si>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</si>
  <si>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</si>
  <si>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</si>
  <si>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</si>
  <si>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</si>
  <si>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</si>
  <si>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</si>
  <si>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</si>
  <si>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</si>
  <si>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</si>
  <si>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</si>
  <si>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</si>
  <si>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</si>
  <si>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</si>
  <si>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</si>
  <si>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</si>
  <si>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</si>
  <si>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</si>
  <si>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</si>
  <si>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7652022 - Truong THCS xã Quảng Lôc</t>
  </si>
  <si>
    <t>84</t>
  </si>
  <si>
    <t>85</t>
  </si>
  <si>
    <t>86</t>
  </si>
  <si>
    <t>87</t>
  </si>
  <si>
    <t>88</t>
  </si>
  <si>
    <t>7713979 - Nhà lớp học 2 tầng 6 phòng Trường THCS xã Võ Ninh</t>
  </si>
  <si>
    <t>89</t>
  </si>
  <si>
    <t>7696648 - Nhà lớp học 2T 6P trường TH Hàm Ninh</t>
  </si>
  <si>
    <t>90</t>
  </si>
  <si>
    <t>91</t>
  </si>
  <si>
    <t>92</t>
  </si>
  <si>
    <t>7670478 - Trường Mầm non (KV Liên Hòa) xã Nam Trạch, huyện Bố Trạch</t>
  </si>
  <si>
    <t>93</t>
  </si>
  <si>
    <t>94</t>
  </si>
  <si>
    <t>95</t>
  </si>
  <si>
    <t>7699935 - Trường Mầm non Quảng Tân</t>
  </si>
  <si>
    <t>96</t>
  </si>
  <si>
    <t>97</t>
  </si>
  <si>
    <t>7690008 - Trường Th số 1 Quảng Phong 8phong</t>
  </si>
  <si>
    <t>98</t>
  </si>
  <si>
    <t>99</t>
  </si>
  <si>
    <t>104</t>
  </si>
  <si>
    <t>105</t>
  </si>
  <si>
    <t>106</t>
  </si>
  <si>
    <t>107</t>
  </si>
  <si>
    <t>7670480 - Nhà đa năng trường THPT Lê Hồng Phong</t>
  </si>
  <si>
    <t>108</t>
  </si>
  <si>
    <t>109</t>
  </si>
  <si>
    <t>110</t>
  </si>
  <si>
    <t>112</t>
  </si>
  <si>
    <t>113</t>
  </si>
  <si>
    <t>114</t>
  </si>
  <si>
    <t>115</t>
  </si>
  <si>
    <t>116</t>
  </si>
  <si>
    <t>117</t>
  </si>
  <si>
    <t>118</t>
  </si>
  <si>
    <t>119</t>
  </si>
  <si>
    <t>120</t>
  </si>
  <si>
    <t>122</t>
  </si>
  <si>
    <t>7489338 - Đường điện cao thế, trung thế và trạm biến áp từ QL1A đi vùng nuôi tôm trên cát xã Trung Trạch</t>
  </si>
  <si>
    <t>125</t>
  </si>
  <si>
    <t>7750929 - Xúc tiến đầu tư vào Khu kinh tế, khu công nghiệp (BQL khu kinh tế)</t>
  </si>
  <si>
    <t>126</t>
  </si>
  <si>
    <t>7746758 - Xúc tiến các dự án đầu tư</t>
  </si>
  <si>
    <t>127</t>
  </si>
  <si>
    <t>7746759 - Giám sát, đánh giá đầu tư và quản lý đầu tư công</t>
  </si>
  <si>
    <t>128</t>
  </si>
  <si>
    <t>7746760 - Chi phí đánh giá giữa kỳ kế hoạch đầu tư công trung hạn giai đoạn 2016-2020</t>
  </si>
  <si>
    <t>129</t>
  </si>
  <si>
    <t>0000011 - Xúc tiến đầu tư vào Khu kinh tế, khu công nghiệp VP UBND tỉnh Quảng Bình)</t>
  </si>
  <si>
    <t>7745675 - Đánh giá giữa kỳ kế hoạch đầu tư công trung hạn giai đoạn 2016-2020</t>
  </si>
  <si>
    <t>7159583. KCH kênh mương xã Quảng Liên</t>
  </si>
  <si>
    <t>7150927 - KIÊN CỐ HOÁ KÊNH MƯƠNG XÃ QUẢNG LỘC</t>
  </si>
  <si>
    <t>7300473 - NANG CAP DUONG THON VINH LOC XA QUANG LOC</t>
  </si>
  <si>
    <t>Các công trình thuộc dự án dppr của xã Cảnh Hóa</t>
  </si>
  <si>
    <t>Các công trình thuộc dự án dppr của xã Quảng Trung</t>
  </si>
  <si>
    <t>136</t>
  </si>
  <si>
    <t>7734633.XD Đường cấp phối liên thôn  tuyến Tùng Lý - Hạ Lý - Tân Châu xã Quảng Châu</t>
  </si>
  <si>
    <t>7264682 - Nâng cấp đường liên thôn xã Quảng đông</t>
  </si>
  <si>
    <t>138</t>
  </si>
  <si>
    <t>7125046 - Nang cap duong lien thon 19-5 xa Quang Dong</t>
  </si>
  <si>
    <t>7228627,Chợ Quảng Phúc, hạng mục hàng rào, đường giao thông nội vùng…</t>
  </si>
  <si>
    <t>7252204 - Nang cap duong lien thon xa Quang Hung</t>
  </si>
  <si>
    <t>7296698 - Nha VHCD da nang xa Quang Hung</t>
  </si>
  <si>
    <t>7072123 - Nang cap duong lien thon xa Quang Hung</t>
  </si>
  <si>
    <t>143</t>
  </si>
  <si>
    <t>7244316 - Nhà lớp học 2T 6P Trường Mầm non Ngư Thuỷ Bắc</t>
  </si>
  <si>
    <t>144</t>
  </si>
  <si>
    <t>7139275 - Nâng cấp đường liên thôn xã Ngư Thủy Bắc</t>
  </si>
  <si>
    <t>145</t>
  </si>
  <si>
    <t>7674230 - Nhà văn hóa cộng đồng đa năng xã Trường Thủy</t>
  </si>
  <si>
    <t>146</t>
  </si>
  <si>
    <t>147</t>
  </si>
  <si>
    <t>148</t>
  </si>
  <si>
    <t>149</t>
  </si>
  <si>
    <t>150</t>
  </si>
  <si>
    <t>152</t>
  </si>
  <si>
    <t>153</t>
  </si>
  <si>
    <t>155</t>
  </si>
  <si>
    <t>7486778 - Đường phục vụ công tác tuần tra và chửa cháy rững xã quảng liên - Quảng Trạch</t>
  </si>
  <si>
    <t>156</t>
  </si>
  <si>
    <t>7308647 - SC Đường GTNT xã Quảng Thanh</t>
  </si>
  <si>
    <t>157</t>
  </si>
  <si>
    <t>7740428 - Đường GTNT theo TC XD NTM xã xuân trạch HM tuyến đường thôn 8 đi thôn 10</t>
  </si>
  <si>
    <t>7363489 - Trụ sở UBND TT Nông Trường Việt Trung</t>
  </si>
  <si>
    <t>7433474 - SC,NC hệ thống thủy lợi hồ Bàu Bàng - khe chè xã Lý Trạch</t>
  </si>
  <si>
    <t>7113788 - Đường từ thị trấn KG đi QH - MT - VT</t>
  </si>
  <si>
    <t>7356386 - Khu tái định cư Tây Trúc Thuộc Dự án quốc lộ 12A đoạn tránh nhà máy xi măng Sông Danh</t>
  </si>
  <si>
    <t>7310432 - Trụ sở UBND xã Quảng Hưng</t>
  </si>
  <si>
    <t>7263100 - Sửa chữa nâng cấp cụm Hồ chứa nước huyện Quảng Trạch</t>
  </si>
  <si>
    <t>7480393 - XD mặt đường láng nhựa đường đường khu DL Phong Nha trục 32m</t>
  </si>
  <si>
    <t>170</t>
  </si>
  <si>
    <t>Nguồn thu cấp quyền sử dụng đất</t>
  </si>
  <si>
    <t>7671197 - Sữa chữa NC bảo đảm an toàn các hồ chưa nước tỉnh QB</t>
  </si>
  <si>
    <t>7593697 - XD cầu dân sinh và quản lý tài sản đường địa phương (hạng mục rà phá bom mìn)</t>
  </si>
  <si>
    <t>7545988 - Dự án hạ tầng cơ bản cho tăng trưởng toàn diện các tỉnh Nghệ An, Hà Tĩnh, Quảng Bình, Quảng Trị</t>
  </si>
  <si>
    <t>7647651 - Xây dựng khu tái định cư thôn Tân Hải và thôn Xuân Hải- Cừa Thôn xã Hải Ninh</t>
  </si>
  <si>
    <t>7402360 - Xây dựng tuyến đường LT, liên xã từ thôn Tiền Tiến đi thôn Hoà Lạc và đi xã Quảng Tiến, xã Quảng Châu, huyện Quảng Trạch</t>
  </si>
  <si>
    <t>220180003 - TT huấn luyện chiến đấu LLVT tỉnh Quảng Bình</t>
  </si>
  <si>
    <t>7550007 - Nâng cấp hai tuyến đường và vỉa hè khu dân cư mới Thị xã Ba đồn</t>
  </si>
  <si>
    <t>220180002 - Nhà TN lưu giữ hài cốt và nhà ở ĐQT Khăm Muộn GĐ2</t>
  </si>
  <si>
    <t>7670059 - Kè chống sạt lở khu dân cư dọc bờ sông Nan, thôn Linh Cận Sơn, xã Quảng Sơn</t>
  </si>
  <si>
    <t>7665906 - Đường Tránh lũ Bản Ke Dây đi bản Khe Ngang, xã Trường Xuân</t>
  </si>
  <si>
    <t>7671799 - XD Trụ sở làm việc Đội QLTT số 3</t>
  </si>
  <si>
    <t>7698475 - Xây dựng nút GT giao cắt giữa QL1A với QL1 đi Bàu Sen</t>
  </si>
  <si>
    <t>7716272 - Cải tạo mở rộng Khách sạn Thanh Phúc 2</t>
  </si>
  <si>
    <t>7717855 - Khách sạn Vĩnh Hoàng</t>
  </si>
  <si>
    <t>7726621 - Khách sạn Royal</t>
  </si>
  <si>
    <t>7728605 - Khách sạn biển Phú Cường</t>
  </si>
  <si>
    <t>7730350 - Khách sạn Quang Phú</t>
  </si>
  <si>
    <t>7694043 - Khách sạn CKC Thiên Đường</t>
  </si>
  <si>
    <t>7729600 - Nhà máy phân laoij xữ lý rác thải, nhà máy bioga và sản xuất phân bón hữu cơ</t>
  </si>
  <si>
    <t>7722505 - Trang trại nuôi trồng Long Giang</t>
  </si>
  <si>
    <t>7240155 - San lấp mặt các lô đất 1A-1;1A-2 và 1D KCN Cảng biển Hòn La</t>
  </si>
  <si>
    <t>7500412 - Sửa chửa kè đá học đường GTNT Tân Xuân, xã Xuân Hoá</t>
  </si>
  <si>
    <t xml:space="preserve">7456610 - HT kinh phí XD chuồng trại đối với các hộ dân  bị ảnh hưởng </t>
  </si>
  <si>
    <t>7226096 - Đường GTNt Xã trường Thuỷ</t>
  </si>
  <si>
    <t>7440907 - Trường THCS xã Hàm Ninh(Hạng mục: Nhà lớp học 2 tầng 8 phòng)</t>
  </si>
  <si>
    <t>7374423 - Cải tạo, mở rộng nhà đa chức năng Trường THPT Đồng Hới</t>
  </si>
  <si>
    <t>7367029 - Đường NV ông Chinh, mã Lậu, Yên hoà xã Hoá Tiến</t>
  </si>
  <si>
    <t>7333343 - Bồi thường,GPMB KCN Hòn La 2 (GĐ1)</t>
  </si>
  <si>
    <t>1034880 - SỬA CHỬA, NÂNG CẤP MÔ HÌNH TRUNG TÂM CÔNG TÁC  XÃ HỘI TỈNH QUẢNG BÌNH</t>
  </si>
  <si>
    <t>7462479 - Đường GTNT từ xã Quảng Minh đi xã Quảng Hoà Thị xã Ba Đồn</t>
  </si>
  <si>
    <t>7369843 - Đường giao thông nội phường TK9 vào TK Trạng, phường Đồng Sơn</t>
  </si>
  <si>
    <t>7374952 - Truong mam non Yen Hoa (4 phong)</t>
  </si>
  <si>
    <t>7357842 - Trạm y tế xã Kim Hóa</t>
  </si>
  <si>
    <t>7259241 - Nhà Vệ sinh Trường THCS Quảng Tùng</t>
  </si>
  <si>
    <t>7235718 - Đường vào khu di dân thôn Bình Hải xã Mỹ Trạch</t>
  </si>
  <si>
    <t>7152941 - Dự án đầu tư xây dựng công trình trục đường dọc Khu KT Hòn La (Giai đoạn 1)</t>
  </si>
  <si>
    <t>7306305 - Nước sinh hoat bản Ka định xã Dân Hoá</t>
  </si>
  <si>
    <t>7360312 - Đường GTNT nội vùng Thôn 1,2,3 xã Phú Định</t>
  </si>
  <si>
    <t>7328555 - TT Y Tế dự Phòng Tỉnh( Trạm kiểm dịch Hòn La)</t>
  </si>
  <si>
    <t>7311594 - XD nhà VS Trường TH xã Quảng Hải</t>
  </si>
  <si>
    <t>220100037 - Cơ sở làm việc Công an phường Hải Đình</t>
  </si>
  <si>
    <t>Đường cảnh dương đi quảng tùng</t>
  </si>
  <si>
    <t>7256850 - Đường Thôn Sen Thượng I</t>
  </si>
  <si>
    <t>7372358 - Nhà xưởng thực hành trung tâm dạy nghề huyện Tuyên Hóa</t>
  </si>
  <si>
    <t>7450667 - Trồng cây, lắp đặt hệ thống cấp nước trên dải phân cách đường Võ Nguyên Giáp</t>
  </si>
  <si>
    <t>7420660 - Kiên cố hoá Kênh mương xã Quảng Thạch</t>
  </si>
  <si>
    <t xml:space="preserve">7342334 - CTNC đường nối QL1A tại quán Hàu với HCM </t>
  </si>
  <si>
    <t>7019119 - Bảo tồn tôn tạo di tích lịch sử và kiến trúc nghệ thuật thành đồng hới</t>
  </si>
  <si>
    <t>7034947 - KCH KM tuyến N1, N2 đập Khe Sốt thôn Phù Lưu xã Quảng Lưu</t>
  </si>
  <si>
    <t>7210020 - Đường vào khu di dân thôn Thượng Thọ xã Cảnh Hoá</t>
  </si>
  <si>
    <t>7503646 - Khu TĐC nghĩa trang nhân dân Thanh Trúc và Cương Trung A thuộc DA QL 12A đoạn tránh nhà máy XM Sông Gianh</t>
  </si>
  <si>
    <t>7373120 - Trạm Y tế xã Ngư Hoá</t>
  </si>
  <si>
    <t>7227442 - Nhà lớp học 3 phòng trường Mầm non Quảng Tùng</t>
  </si>
  <si>
    <t>7269139 - Trạm Y tế Sen Thuỷ</t>
  </si>
  <si>
    <t>7531826 - 02 cống ngăn mặn giữ ngọt Quảng Hải....</t>
  </si>
  <si>
    <t>7323700 - Cải tạo, sửa chữa nhà ở nội trú học viên Trường Chính trị tỉnh Quảng Bình</t>
  </si>
  <si>
    <t>7262119 - SCNC công trình cấp nước thôn Sơn tùng Phúc xã Quảng Tùng</t>
  </si>
  <si>
    <t>7490762 - Sửa chữa, nâng cấp đường từ QL 1A củ đến QL 1A mới nối</t>
  </si>
  <si>
    <t>7417162 - Cải tạo nhà văn hóa phường Đồng Sơn</t>
  </si>
  <si>
    <t>7214993 - Đường nối Khu công nghiệp cảng biển Hòn La với Khu tái định cư Hòn La</t>
  </si>
  <si>
    <t>7388432 - Tuyến đường liên thôn, thôn Tam Đa xã Quảng Lưu</t>
  </si>
  <si>
    <t>7405773 - Cải tạo, nâng cấp nhà ăn, nhà công vụ CQ Huyện ủy Minh Hóa</t>
  </si>
  <si>
    <t>7647008 - Đường nội thôn Đồng phú giai đoạn 2</t>
  </si>
  <si>
    <t>7278572 - Nâng cấp đường liên thôn xã Quảng Tiên</t>
  </si>
  <si>
    <t>7397502 - Hạ tầng kỹ thuật KCN Tây Bắc Quán Hàu</t>
  </si>
  <si>
    <t>7314667 - Cải tạo nâng cấp nghĩa trang liệt sỷ Mai thuỷ GĐ II</t>
  </si>
  <si>
    <t>7291575 - Nâng cấp đường GTNT liên thôn xã Quảng Phương</t>
  </si>
  <si>
    <t>7467038 - Sửa chữa kè chống sạt lỡ bờ sông Long Đại &amp; Kiến Giang đoạn qua thôn Cổ hiền Xã Hiền Ninh</t>
  </si>
  <si>
    <t>7433473 - SC,NC cụm hồ chứa nước xã Cự Nẫm</t>
  </si>
  <si>
    <t>7372220 - Xây dựng hạ tầng khu tái định cư áng sơn xã Vạn Ninh( GĐ1)</t>
  </si>
  <si>
    <t>Nguồn vốn xổ số kiến thiết</t>
  </si>
  <si>
    <t>7563960 - Trường MN mang tên Đại tướng Võ Nguyên Giáp</t>
  </si>
  <si>
    <t>7642063 - Khối nhà điều trị người bệnh nội trú - Bệnh viện đa khoa KV Bắc QB</t>
  </si>
  <si>
    <t>Nguồn thu phí Phong Nha và Cha Lo</t>
  </si>
  <si>
    <t>Nguồn sự nghiệp kinh tế</t>
  </si>
  <si>
    <t>7711852 - BIỂU TƯỢNG PHÒNG KHÁNH TIẾT BẢO TÀNG TỈNH QUẢNG BÌNH</t>
  </si>
  <si>
    <t>7711851 - Cải tạo, sửa chữa, hàng rào và mái Trụ sở làm việc Chi cục Trồng trọt và bảo vệ thực vật</t>
  </si>
  <si>
    <t>7712586 - Cải tạo, sửa chữa trụ sở làm việc của Văn phòng Hội đồng nhân dân tỉnh Quảng Bình</t>
  </si>
  <si>
    <t>7690309 - San lấp sân bãi, xây hàng rào và nhà kho Đội QLTT số 5</t>
  </si>
  <si>
    <t>7715436 - Cải tạo, sửa chữa trụ sở làm việc của Ban dân tộc</t>
  </si>
  <si>
    <t>7715143 - XD tuyến điện chiếu sáng khu vực TT Phong Nha, xã sơn trạch</t>
  </si>
  <si>
    <t xml:space="preserve">7681775 - Cải tạo, sữa chữa Trụ sở làm việc của Chi cục An toàn vệ sinh thực phẩm </t>
  </si>
  <si>
    <t>7702711 - Cải tạo, sửa chữa Trụ sở làm việc của Trung tâm Quy hoạch thiết kế Nông Lâm Nghiệp QB</t>
  </si>
  <si>
    <t>7699277 - Đường nghĩa trang liệt sỷ xã Võ Ninh nối đường tránh luc (BOT)</t>
  </si>
  <si>
    <t>7700366 - Cải tạo, sửa chữa Trụ sở làm việc của Chi cục Phát triển nông thôn và Chi cục QLCL nông lâm thủy sản</t>
  </si>
  <si>
    <t>7693774 - Đường phục vụ công tác tuần tra, chữa cháy rừng xã Mỹ Thủy và xã Văn Thủy huyện Lệ Thủy</t>
  </si>
  <si>
    <t>7686789 - Sửa chữa Trụ sở làm việc BQL Khu kinh tế</t>
  </si>
  <si>
    <t>7695097 - Trang trí điện đường Quang Trung (đoạn từ cầu Nam Thành đến cầu Dài), đường Lý Thường Kiệt (đoạn từ bưu điện tỉnh đến nút giao cắt đường Lê Thành Đồng)</t>
  </si>
  <si>
    <t>7690308 - Trang trí điện các tuyến đường Quách Xuân Kỳ, Nguyễn Du, Trương Pháp, thành phố Đồng Hới</t>
  </si>
  <si>
    <t>7688585 - Đường giao thông từ bản Hang chuồn vào làng Thanh niên Lập Nghiệp</t>
  </si>
  <si>
    <t>7680766 - Đầu tư hệ thống hỗ trợ tác nghiệp, quản lý và giám sát hoạt động thuộc lĩnh vực ngành kế hoạch đầu tư trên địa bàn toàn tỉnh</t>
  </si>
  <si>
    <t>7685218 - Cải tạo, sữa chữa trụ sở làm việc của Sở KH và CN</t>
  </si>
  <si>
    <t>7684307 - Đường phục vụ công tác tuần tra, cơ động chữa cháy rừng khẩn cấp KV Long Đại huyện Quảng Ninh</t>
  </si>
  <si>
    <t>7682942 - Đường phục vụ công tác tuần tra và chữa cháy rừng xã Thanh Trạch huyện Bố Trạch</t>
  </si>
  <si>
    <t>7567054 - San đắp, trồng cây xanh, thảm cỏ khuôn viên ngã ba đường Hồ Chí Minh - Đường Phan Đình Phùng</t>
  </si>
  <si>
    <t>7676589 - HT điện chiếu sáng QL1A từ Trường THCS Võ Ninh đến TT Dinh Mười -  Xã Gia Ninh</t>
  </si>
  <si>
    <t>7675830 - CẢI TẠO SỬA CHỮA  CÔNG TRÌNH BẢO TÀNG TỔNG HỢP TỈNH QUẢNG BÌNH</t>
  </si>
  <si>
    <t>7676584 - Trụ sở làm việc Hạt Kiểm lâm huyện Minh Hóa</t>
  </si>
  <si>
    <t>7648294 - NC tuyến đường ngập lụt và lầy lội từ đường liên xã Quảng Phương đến trung tâm huyện lỵ mới Quảng Trạch</t>
  </si>
  <si>
    <t>7678873 - Vườn hoa, cây xanh, thảm xanh, lắp đặt hệ thống cấp nước tưới cây công trình Hạ tầng khu dan cư phía Nam đường Trần Hưng Đạo</t>
  </si>
  <si>
    <t>7680506 - Đường nối đường tránh TP Đồng Hới vào khu để xe thu gom rác cụm TTCN phường Bắc Nghĩa Tp Đồng Hới</t>
  </si>
  <si>
    <t>7678531 - Nâng cấp sửa chữa móc Quốc giới Việt Nam - Lào số 528</t>
  </si>
  <si>
    <t>7698477 - Cải tạo sửa chữa trụ sở làm việc Trung tâm kiểm nghiệm thuốc, mỹ phẩm, thực phẩm QB</t>
  </si>
  <si>
    <t>7677350 - Cải tạo sửa chữa VPĐD Khu kinh tế cửa khẩu Cha Lo</t>
  </si>
  <si>
    <t>7568986 - Sữa chữa, cải tạo Trụ sở làm việc Hạt Kiểm Lâm Đồng Hới</t>
  </si>
  <si>
    <t>7735982Sửa chữa, nâng cấp đường liên xã đoạn từ chợ Xuân Hòa, xã Hoa Thủy đi Vạn Ninh</t>
  </si>
  <si>
    <t>7707417 - Cải tạo, sửa chữa Trụ sở làm việc của Tỉnh Đoàn</t>
  </si>
  <si>
    <t>7736942 - XD ỨNG DỤNG QL DỮ LIỆU TRÊN MÁY TÍNH CHO ƯD BẢN ĐỒ TRỰC TUYẾN TRÊN TB DI ĐỘNG  PV PT DL TINH QB</t>
  </si>
  <si>
    <t>7735676 - Cải tạo, sửa chữa trụ sở làm việc của Sở Xây dựng</t>
  </si>
  <si>
    <t>Nguồn sự nghiệp giáo dục</t>
  </si>
  <si>
    <t>7674928 - NHÀ ĐA CHỨC NĂNG TRƯỜNG THCS THỊ TRẤN QUÁN HÀU</t>
  </si>
  <si>
    <t>7684291 - SC các phòng học dãy nhà cấp 4 Trường và THCS Sơn Trạch</t>
  </si>
  <si>
    <t xml:space="preserve">7681290 -  Nhà lớp học 2 tầng 6 phòng Trường MN Khương Hà, xã Hưng Trạch </t>
  </si>
  <si>
    <t>7686225 - Trường Mầm non Quảng Phương điểm số 3, huyện Quảng Trạch</t>
  </si>
  <si>
    <t>7669531 - Xây mới nhà thi đấu đa chức năng trường tiểu học Quang Phú</t>
  </si>
  <si>
    <t>7679325 - Nhà 2 tâng 6 phòng Trường Mầm non trung tâm xã Hiền Ninh</t>
  </si>
  <si>
    <t>7735076 - Nhà lớp học trường TH nhân hải Phường Quảng Tho</t>
  </si>
  <si>
    <t>7710339 - Nhà lớp học 2 tầng 6 phòng học trường THCS Đức Ninh, xã Đức Ninh</t>
  </si>
  <si>
    <t>Nhà lớp học 2 tầng 6 phòng, phòng làm việc Trường mầm non xã Trường Sơn, điểm trường trung tâm xã</t>
  </si>
  <si>
    <t>7713684 - Nhà lớp học Trường mầm non thôn Dinh Mười, xã Gia Ninh</t>
  </si>
  <si>
    <t>7708372 - Nhà lớp học trường TH Liên Thủy 1 xã Liên Thủy</t>
  </si>
  <si>
    <t>7711133 - Nhà lớp học trường MN trung tâm xã Dương Thủy</t>
  </si>
  <si>
    <t>Nhà phòng học bộ môn và thư viện Trường PTDTBT và THCS Lâm Thủy, xã Lâm Thủy</t>
  </si>
  <si>
    <t>7650224 - San lấp MB hạ tầng kỷ thuật Trường Th&amp;THCS xã Quảng hải</t>
  </si>
  <si>
    <t>7670776 - Cải tạo, Sc TRụ sở làm việc của  Đoàn Nghệ Thuật truyền Thống Tỉnh</t>
  </si>
  <si>
    <t>7682477 - Nhà lớp hoc phòng học chức năng trương THCS Hoa Thủy</t>
  </si>
  <si>
    <t>7681451 - Nhà lớp học 2 tầng 4 phòng trường Mầm non xã Châu Hóa</t>
  </si>
  <si>
    <t>7687552 - Cải Tạo sửa chữa hàng rào, khuôn viên Trường THPT Đồng Hới</t>
  </si>
  <si>
    <t>7689395 - Phòng học Trường Mầm non Xuân Ninh</t>
  </si>
  <si>
    <t>7678840 - Nhà lớp học 2 tầng 4 phòng Trường Tiểu học số 2 Phong Hóa</t>
  </si>
  <si>
    <t>7678841 - Nhà lớp học 4 phòng 2 tầng Trường Tiểu học Hương Hóa</t>
  </si>
  <si>
    <t>7710092 - Nhà hiệu bộ Trường PTDT bán trú xã Trường Sơn</t>
  </si>
  <si>
    <t>7692593 - Cải tạo, sữa chửa phòng học, đường bộ, hệ thống chiếu sáng nhà trường</t>
  </si>
  <si>
    <t>7694837 - Nhà 2 tầng 6 phòng và HTKT trường tiểu học số 2 An Ninh</t>
  </si>
  <si>
    <t>7693223 - Nhà lớp hoc 2 tầng 6 phòng TH Quảng Minh B</t>
  </si>
  <si>
    <t xml:space="preserve">7689966 - XAY DUNG NHA LOP HOC 6 PHONG CHO TRUONG THCS QUANG HOA TX BA DON </t>
  </si>
  <si>
    <t>7694841 - Nhà lớp học 2 tầng 6 phòng CN, nhà HB trường TH xã Vĩnh Ninh</t>
  </si>
  <si>
    <t>7705789 - Nhà LH 2T 6PH, phòng chức năng trường MN Hồng Thủy</t>
  </si>
  <si>
    <t>7690047 - Nhà lớp học 2 tầng 6 phòng trường MN Lý Trạch</t>
  </si>
  <si>
    <t>7695803 - Nhà lớp học 2 tầng 6 phòng, Phòng CN trường TH Xã Gia Ninh</t>
  </si>
  <si>
    <t>7694839 - Nhà lớp học 2 tâng 6 phòng học , CN trường mầm non Xã Lương Ninh điểm trường Văn La</t>
  </si>
  <si>
    <t>7692595 - Hạ tầng kỹ thuật phục vụ di dời ra khỏi vùng ngập lụt Trường Mầm non Tân Thủy, xã Kim Hóa</t>
  </si>
  <si>
    <t>7704469 - NLH 2 tầng 6 phòng Trường THPT Lê Quý Đôn</t>
  </si>
  <si>
    <t>7700748 - Nhà lớp học 2 tầng 6 phòng học, phòng chức năng trường tiểu học số 1 xã Quảng Phú</t>
  </si>
  <si>
    <t>7699397 - Nhà lớp học 4 phòng 2 tầng trường mầm non Thanh Thạch</t>
  </si>
  <si>
    <t>7698474 - Nhà lớp học 2 tầng 6 phòng, Phòng CN trường TH Xã Xuân Ninh</t>
  </si>
  <si>
    <t>7698665 - Xây nhà 4P, nhà ăn, nhà kho Trường Mn Tân Mỹ Quảng Phúc</t>
  </si>
  <si>
    <t>7699274 - Nhà lớp học 2 tầng 6 phòng Trường tiểu học Bắc Nghĩa, phường Bắc Nghĩa</t>
  </si>
  <si>
    <t>7735418 - Nhà lớp học 2T6P học Trường PTDT bán trú TH&amp;THCS số 2 xã Trọng Hóa (Điểm chính)</t>
  </si>
  <si>
    <t>7735416 - Nhà lớp học 2T6P học Trường TH&amp;THCS số 1 xã Trọng Hóa (Điểm chính)</t>
  </si>
  <si>
    <t>7735417 - Xây dựng 04P học CN Trường TH xã Minh Hóa (Điểm Chính)</t>
  </si>
  <si>
    <t>7705267 - Phòng học bộ môn Trường THPT chuyên Võ Nguyên Giáp</t>
  </si>
  <si>
    <t>7736944Nhà lớp học 2 tầng 6 phòng học , phòng chức năng Trường THCS xã Quảng Kim</t>
  </si>
  <si>
    <t>Xây dựng phòng học Trường mầm non Quảng Thuận khu vực 2</t>
  </si>
  <si>
    <t>7706602 - Nhà lớp học 2 tầng 6 phòng, phòng chức năng trường Mn Quảng Minh</t>
  </si>
  <si>
    <t>Nhà lớp học 2 tầng 8 phòng học Trường THCS xã Quảng Tùng</t>
  </si>
  <si>
    <t>Nhà lớp học 2 tầng 6 phòng học Trường mầm non khu vực thôn Tùng Giang xã Quảng Châu</t>
  </si>
  <si>
    <t>7680927 - Nhà lớp học 2 tầng 8 phòng Trường TH Hạ Trạch</t>
  </si>
  <si>
    <t>7701775 - Nhà lớp 2 tầng 6 phòng Trường THCS Phú Trạch</t>
  </si>
  <si>
    <t>7689741 - Nhà lớp học 2 tầng 8 phòng Trường MN xã Phúc Trạch</t>
  </si>
  <si>
    <t>7736373 - Nhà lớp học 2T 6P, phòng chức năng trường TH số 1 An Thủy</t>
  </si>
  <si>
    <t>7739920 - Nhà lớp học 2T 6P phòng chức năng trường TH Lộc Thủy</t>
  </si>
  <si>
    <t>7736313 - Nhà lớp học 2 tầng 6 phòng, phòng chức năng trường Tiểu học Văn Thủy</t>
  </si>
  <si>
    <t>7711132 - Nhà lớp học Trường TH Đại Phong xã Phong Thủy</t>
  </si>
  <si>
    <t>7716031 - Nhà lớp học 2 tầng 6 phòng học, phòng chức năng trường tiểu học Lê Trực, xã Tiến Hóa</t>
  </si>
  <si>
    <t>7713035 - Nhà lớp học 2 tầng 6 phòng học, Trường Mầm non Tiến Hóa</t>
  </si>
  <si>
    <t>7735995 - Nhà 2 tầng 6 phòng Trường mầm non trung tâm Quảng Phúc</t>
  </si>
  <si>
    <t>Hỗ trợ cải tạo, sửa chữa nhà vệ sinh, hàng rào và sân bóng mini Trường PTDT nội trú huyện Lệ Thủy</t>
  </si>
  <si>
    <t>7727529 - Nhà lớp học 2 tầng 4 phòng trường mầm non huyền thủy</t>
  </si>
  <si>
    <t>Nhà lớp học 2 tầng 6 phòng Trường mầm non Xuân Thủy (điểm trung tâm xã)</t>
  </si>
  <si>
    <t>Nhà lớp học Trường mầm non Cảnh Dương</t>
  </si>
  <si>
    <t>7738047 - Nhà lớp học (6P) Trường TH Hồng Hóa</t>
  </si>
  <si>
    <t>Nguồn trung ương hỗ trợ thuộc ngân sách tỉnh</t>
  </si>
  <si>
    <t>7661114 - TRỤ SỞ TRUNG TÂM HÀNH CHÍNH CÔNG TỈNH QUẢNG BÌNH</t>
  </si>
  <si>
    <t>7694236 - XD sân, hàng rào và hạ tầng thoát nước trường TH số 1 Ba Đồn</t>
  </si>
  <si>
    <t>Nguồn sự nghiệp môi trường</t>
  </si>
  <si>
    <t>Nguồn dự phòng</t>
  </si>
  <si>
    <t>7259497 - Cầu Đức Nghĩa (Đưởng tỉnh 570B) TP Đồng Hới</t>
  </si>
  <si>
    <t>7359163 - CBÐT Cầu Khe Giữa - đường 564 (Tỉnh lộ 10 củ)</t>
  </si>
  <si>
    <t>7690885 - Các tuyến đường GTNT ở các vùng KDC ngập lụt xã Hồng Thủy</t>
  </si>
  <si>
    <t>7706092 - Khắc phục khẩn cấp tuyến đường từ xã Châu Hóa đi xã Cao Quảng huyện Tuyên Hóa đoạn từ Km0+00 đến Km3+260</t>
  </si>
  <si>
    <t>7697998 - Khắc phục, sữa chữa khẩn cấp đường di giãn dân xã Sơn Thủy</t>
  </si>
  <si>
    <t>7711579 - Khắc phục khẩn cấp đường từ bản Khe Sung vào khu vực hang Còi bản Còi Đá Ngân Thủy</t>
  </si>
  <si>
    <t>7690744 - Sữa chữa nâng cấp đường nối từ quốc lộ 15 đến thôn \ninh \lộc đi Thương xẫun Sơn xã Hoa Thủy</t>
  </si>
  <si>
    <t>7528101 - Sua chua ho chua nuoc Khe Gia xa Tan Thuy</t>
  </si>
  <si>
    <t>7733402 - SC khẩn cấp tuyến đường nối QL 1A qua TT dạy nghề huyện Bố Trạch</t>
  </si>
  <si>
    <t>7729277 - Sửa chữa trụ neo, nhà điều hành tránh trú bảo cho tàu cá cửa Gianh</t>
  </si>
  <si>
    <t>7717657 - Khắc phục khẩn cấp đường từ bản Khe Sung vào khu vực hang còi bản Còi đá xã Ngân Thủy</t>
  </si>
  <si>
    <t>7729719 - SC khẩn cấp tuyến đường nốii tỉnh lộ 569 và cống thoát nước đoạn qua thôn Tân Định xã Hải Ninh</t>
  </si>
  <si>
    <t>Nguồn vượt thu, tiêt kiệm chi, kết dư ngân sách</t>
  </si>
  <si>
    <t>7691113 - Hệ thống quản lý thu phí SD CTKCHT đối với phương tiện qua cửa khẩu tỉnh Quảng Bình</t>
  </si>
  <si>
    <t xml:space="preserve">7654321 - Đầu tư mua sắm hệ thống Sever phát sóng và camera trường quay </t>
  </si>
  <si>
    <t>7724160 - Cải tạo sửa chữa Trụ sở làm việc của UBND tỉnh</t>
  </si>
  <si>
    <t>7728908 - SC tuyến đường tỉnh 564 trên địa bàn huyện Lệ Thủy (Hạng mục: cống Lò Ngói và đường hai đầu cống)</t>
  </si>
  <si>
    <t>220180001 - Cắm biển báo khu vực biên giới, vành đai biên giới tuyến biên giới tuyến biên giới đất liền, biển báo khu vực cửa khẩu quốc tế Cha lo</t>
  </si>
  <si>
    <t>7724166 - SC, nâng cấp cống thoát nước và hư hỏng cục bộ mặt đường tuyến đường tỉnh 562</t>
  </si>
  <si>
    <t>1033411 - Sửa chữa, cải tạo trụ sở văn phòng HĐND tỉnh trước mùa mưa bão</t>
  </si>
  <si>
    <t>7748845 - SC cầu cống, vĩa hè, công viên cây xanh, NC sân vận động huyện MH</t>
  </si>
  <si>
    <t>7741886 - SC, NC tuyến đường vào bản Lòm, xã Trọng Hóa</t>
  </si>
  <si>
    <t>7722902 - Kè chống sạt lở bờ suối khe Trẩy</t>
  </si>
  <si>
    <t>7727032 - Bê tông hóa hệ thống đường, cầu bản xã châu hóa</t>
  </si>
  <si>
    <t>7727031 - Sửa chữa, nâng cấp tuyến đường liên thôn xã Phong Hóa</t>
  </si>
  <si>
    <t>7738478 - Nâng cấp cầu khe Trợ xã Thuận Hóa</t>
  </si>
  <si>
    <t>7730897 - Đường cứu hộ cứu nạn 3 thôn Vĩnh Xuân,Tân Tiến, Hợp Tiến xã Cao Quảng</t>
  </si>
  <si>
    <t>7733860 - Duong noi thon Ly Nguyen xa Quang Chau</t>
  </si>
  <si>
    <t>Khắc phục khẩn cấp Đường tránh lũ Tân Mỹ - Tân Hưng - Mỹ Hòa, phường Quảng Phúc</t>
  </si>
  <si>
    <t>7731160 - Nâng cấp, mở rộng tuyến đường giao thông từ cầu Quảng Hải đi các xã Quảng Lộc - Quảng Hòa - Quảng Minh - Quảng Sơn - Quảng Thủy, thị xã Ba Đồn</t>
  </si>
  <si>
    <t>7354144 - NC cải tạo đình XD 4 phía tường rào C tạo Nâng cấp Nhà hoá làng Thuận Bài</t>
  </si>
  <si>
    <t>7702606 - Mở rộng đường liên 5 xã từ Quảng Long đi Quảng Phương</t>
  </si>
  <si>
    <t>Khắc phục khẩn cấp tuyến đường liên thôn xã Quảng Minh</t>
  </si>
  <si>
    <t>7721982 - Các tuyến đường hai bên bờ song son xã Cự Nẫm</t>
  </si>
  <si>
    <t>7736316 -  NC tuyến đường ngập lụt nội thôn 3 và thôn 6 xã Lâm Trạch, huyện Bố Trạch</t>
  </si>
  <si>
    <t>7730180 - NC, sữa chữa đường cầu nối khu trung tâm xã Phú Trạch và vùng sản xuất tập trung</t>
  </si>
  <si>
    <t>7731521 - Đường tránh lũ từ đường HCM ( nhánh đông ) đến thôn Hà Kiên, xã Hàm Ninh, huyện Quảng Ninh</t>
  </si>
  <si>
    <t>7731522 - Đường tránh lũ Vĩnh Tuy 1,2,3,4 xã Vĩnh Ninh, huyện Quảng Ninh</t>
  </si>
  <si>
    <t>7745199 - Đê bao từ Mỹ Trung đến cống Hói, huyện Quảng Ninh</t>
  </si>
  <si>
    <t>7723756 - Hệ thống điện chiếu sáng Quốc lộ 1A đoạn từ Phú Hải đến thị trấn QH, huyện Quảng Ninh</t>
  </si>
  <si>
    <t>7730745 - Sửa chữa đường Nguyệt Ang - Nam Long</t>
  </si>
  <si>
    <t>9016744 - Nâng cấp, sửa chữa công lấy nước và gia cố mái thượng lưu hồ Điều Gà, xã Vĩnh Ninh</t>
  </si>
  <si>
    <t>7730345 - Khắc phục, sữa chữa khẩn cấp đường liên xã đoạn từ thôn Thái Xá đi thôn Lệ Bình, xã Mai Thủy, huyện Lệ Thủy</t>
  </si>
  <si>
    <t>7732663 - KP SC khẩn cấp ĐGT xã lộc Thủy đoạn giáp cuois đường về NLN DT VNG</t>
  </si>
  <si>
    <t>7732556 - Sữa chữa khắc phục khẩn cấp tuyến đường từ Cầu Hói Cừa xã An Thủy đi Chợ Phú Hòa, xã Phú Thủy</t>
  </si>
  <si>
    <t>7728570 - Đường GTNT liên xã Phong Thủy Lộc Thủy</t>
  </si>
  <si>
    <t>Sửa chữa, nâng cấp công trình kênh tưới tiêu vùng sản xuất lúa 2 vụ xã Tân Thủy</t>
  </si>
  <si>
    <t>7735994 - Hệ thống điện chiếu sáng phục vụ hoạt động Di tích lịch sử Quốc gia Chùa Hoằng Phúc</t>
  </si>
  <si>
    <t>7724668 - Hệ thống kè bảo vệ tuyến Đập bể huyện Lệ Thủy</t>
  </si>
  <si>
    <t>7729716 - Kè chống xói lở Hói Đại Phong, xã Phong Thủy</t>
  </si>
  <si>
    <t>Khắc phục, sửa chữa khẩn cấp tuyến đường ra khu giản dân xã Thanh Thủy</t>
  </si>
  <si>
    <t>Đường nối từ ngã ba khe Dong đến Quốc lộ 9c thuộc xã Kim Thủy</t>
  </si>
  <si>
    <t>151189000 - XÂY DỰNG TUYẾN ĐƯỜNG LÝ NAM ĐẾ (ĐOẠN TỪ NÚT GIAO ĐƯỜNG NGÔ QUYỀN ĐẾN KDC BẮC TRẦN HƯNG ĐẠO)</t>
  </si>
  <si>
    <t>7739922 - Thay thế toàn bộ đèn chiếu sáng hiện tại bằng đèn LED ở đường Trương Pháp (đoạn từ KS Công Đoàn đến đoạn đường nút giao nhau với đường Đinh Công Tráng</t>
  </si>
  <si>
    <t>7728909 - Lắp đặt hệ thống đèn tín hiệu giao thông tại nút giao thông giữa đường Trần Quang Khải và đường Nguyễn Văn Linh</t>
  </si>
  <si>
    <t>7723817 - Tuyến đường bao Khu công nghiệp Tây bắc Đồng hới (Đoạn còn lại)</t>
  </si>
  <si>
    <t>Nguồn khác</t>
  </si>
  <si>
    <t>2018111 - Cải tạo sữa chữa hàng rào, gara để xe khuôn viên trụ sở làm việc chi cục Kiểm lâm</t>
  </si>
  <si>
    <t>7664948 - KP bước 1 do ảnh hưởng của ATNĐ từ ngày 30/10-02/11/2018 trên các tuyến đường tỉnh 558C, 559 và 559B tỉnh QB</t>
  </si>
  <si>
    <t>7725708 - Đường phục vụ công tác tuấn tra CCR xã Quảng Liên huyện Quảng Trạch</t>
  </si>
  <si>
    <t>Nhà xã bệnh viện đa khoa Lệ Thủy</t>
  </si>
  <si>
    <t>7676920 - Trụ sở làm việc Trung tâm Khuyến nông khuyến ngư Quảng Bình</t>
  </si>
  <si>
    <t>7708694 - CT, SC, XD CƠ SỞ VẬT CHẤT BV ĐK HUYỆN QUẢNG NINH</t>
  </si>
  <si>
    <t>7703448 - XD 02 cụm đèn tín hiệu GT tại các vi trí : Đường Hữu Nghị giao đường Tố Hữu và Đường Phong Nha, đường Hai Bà Trưng giao đường Trần Quang Khải, TP ĐH - QB</t>
  </si>
  <si>
    <t>7701434 - trung tâm y tế huyện quảng trạch</t>
  </si>
  <si>
    <t>7697187 - XD khối nhà hành chính Bệnh viện ĐKKV Bắc QB</t>
  </si>
  <si>
    <t>7549407 - Mở rộng khối kỹ thuật - Bệnh vện Đa khoa thành phố Đồng Hới</t>
  </si>
  <si>
    <t>7688046 - Cải tạo sửa chữa trụ sở Trung tâm y tế dự phòng tỉnh</t>
  </si>
  <si>
    <t>7724670 - Sửa chữa, mở rộng Trụ sở Hạt kiểm lâm huyện Quảng Ninh</t>
  </si>
  <si>
    <t>7724669 - Sửa chữa, mở rộng Trụ sở Hạt kiểm lâm huyện Lệ Thủy</t>
  </si>
  <si>
    <t>7731528 - Cải tạo, sửa chữa Trụ sở làm việc của Đội KLCĐ và PCCC rừng</t>
  </si>
  <si>
    <t>2345678 - Lắp đặt HT đèn tín hiệu GT tại 2 nút giao TT thị trấn Kiến GIang huyện Lệ Thủy</t>
  </si>
  <si>
    <t>XII</t>
  </si>
  <si>
    <t>Các dự án có số dư tạm ứng, không có khv năm 2018 (số tạm ứng bao gồm vốn cân đối ns địa phương, hỗ trợ NSTW và CTMTQG)</t>
  </si>
  <si>
    <t>7686788 - Sửa chữa khắc phục hư hỏng tuyến kênh tưới Đồng Chai, thôn Xuân Sơn, xã Vạn Ninh, huyện Quảng Ninh</t>
  </si>
  <si>
    <t>7450968 - HT xử lý chất thải BVĐK BQB</t>
  </si>
  <si>
    <t>7450970 - HT xử lý chất thải BVĐK BT</t>
  </si>
  <si>
    <t>7450971 - HT xử lý chất thải BVĐK Lệ Thuỷ</t>
  </si>
  <si>
    <t>7649044 - Đường tránh lủ phía Nam Cầu trung Quán đến trường THPT Nguyễn Hữu Cảnh</t>
  </si>
  <si>
    <t>7678844 - Sửa chữa Trụ sở làm việc VPĐD tại Khu kinh tế Hòn La</t>
  </si>
  <si>
    <t>7727030 - Cải tạo nâng cấp tuyến đường phụ cận giữa thị trấn Đồng Lê và xã Sơn Hóa</t>
  </si>
  <si>
    <t>7707121 - Nâng cấp ngầm tràn Bàu Tao, xã Thái Thủy</t>
  </si>
  <si>
    <t>7672453 - BE TONG HOA CAC TUYEN DUONG NOI THON TRUNG THON XA QTRUNG</t>
  </si>
  <si>
    <t>7565895 Tuyến đường liên xã Quảng Xuân Quảng Hưng huyện Quảng Trạch</t>
  </si>
  <si>
    <t>7660600 Đường ngập lụt xã Quảng Tiên</t>
  </si>
  <si>
    <t>NGUỒN VỐN HỖ TRỢ CỦA NGÂN SÁCH TRUNG ƯƠNG</t>
  </si>
  <si>
    <t>7041217 - Ðường Mai thuỷ - An thuỷ</t>
  </si>
  <si>
    <t>7384284 - Dự án quản lý rủi ro thiên tai (WB4)</t>
  </si>
  <si>
    <t>7116483 - Cụm chợ Bố Trạch (DA PTNTTH các tỉnh MT)</t>
  </si>
  <si>
    <t>7116489 - Cụm chợ Nam Quảng Trạch (DA PTNTTH các tỉnh MT)</t>
  </si>
  <si>
    <t>7116495 - Cụm chợ  Quảng Ninh (DA PTNTTH các tỉnh MT)</t>
  </si>
  <si>
    <t>7157122 -  Dự án  NTTH các tỉnh miền trung( Đường nghĩa ninh- Bác Nghĩa- Đồng Sơn)</t>
  </si>
  <si>
    <t>7157124 - Đường Đức Trạch- Nhân Trạch (DA PTNTTH các tỉnh MT)</t>
  </si>
  <si>
    <t>7157126 - Ðường Võ - Hàm - Duy Ninh (DA PTNTTH các Tỉnh miền Trung)</t>
  </si>
  <si>
    <t>7157129 -  Dự án  NTTH các tỉnh miền trung( Đường Thanh Thuỷ -  Phong Thuỷ)</t>
  </si>
  <si>
    <t>7178526 - Đường Quảng Hoà - Quảng Minh - Quảng Văn Huyện Quảng Trạch (DA PTNTTH các tỉnh MT)</t>
  </si>
  <si>
    <t>7178531 -  Dự án  NTTH các tỉnh miền trung( Cụm thuỷ lợi nhỏ Quảng Trạch)</t>
  </si>
  <si>
    <t>7197028 - Dự án NTTH các tỉnh miền Trung ( Đưòng Đức Thạch - Đồng Thuận)</t>
  </si>
  <si>
    <t>7197035 - Dự  án NTTH các tỉnh miền  Trung  ( Đường  Quảng Phú - Quảng Kim )</t>
  </si>
  <si>
    <t>7197037 - Dự án NTTH các tỉnh miền trung (Đường ba nương - Ða Năng - Hợp lợi )</t>
  </si>
  <si>
    <t>7197042 -  Dự án  NTTH các tỉnh miền trung( Hồ chứa nước Cẩm ly)</t>
  </si>
  <si>
    <t>7256911 - TT Trang TB Dạy nghề-Trường TC Nghề</t>
  </si>
  <si>
    <t>7018255 - Dự án bảo tồn và quản lý bền vững nguồn TNTN khu vực Phong Nha - Kẻ Bàng (KFW - Đức)</t>
  </si>
  <si>
    <t>7705024 - CẢI TẠO, SC XƯỞNG THỰC HÀNH, NHÀ ĐA NANG TRƯỜNG CD NGHỀ</t>
  </si>
  <si>
    <t>7719669 - Xử lý cấp bách ĐBAT Hồ chứa nước Khe Cừa, Quảng Phương</t>
  </si>
  <si>
    <t>7720043 - Xử lý cấp bách ĐBAT Hồ chứa nước Cơn Ruộng, xã Thanh Trạch</t>
  </si>
  <si>
    <t>Dự án sắp xếp bố trí dân cư vùng thiên tai huyện Lệ Thủy</t>
  </si>
  <si>
    <t>Dự án điểm dân cư tập trung cho các đồng bào dân tộc di cư tự do từ nước Cộng hòa dân chủ nhân dân Lào trở về nước tại bản Tuộc, xã Thượng Trạch, huyện Bố Trạch</t>
  </si>
  <si>
    <t>NGUỒN VỐN CHƯƠNG TRÌNH MỤC TIÊU QUỐC GIA</t>
  </si>
  <si>
    <t>7151145 - Trạm y tế xã Hóa Thanh</t>
  </si>
  <si>
    <t>7184048 - Chợ Trung tâm xã Hoá Hợp</t>
  </si>
  <si>
    <t>7138237 - Trạm y tế xã Thượng Hóa</t>
  </si>
  <si>
    <t>7194913 - Đường vào thôn Kiên Trinh - Hoá Phúc</t>
  </si>
  <si>
    <t>7153027 - Cầu tràn bến Seng -  Tân Hoá</t>
  </si>
  <si>
    <t>7165101 - Đường &amp; Ng tràn th 5 đi Rí rị và SC cầu bản thôn 5</t>
  </si>
  <si>
    <t>7642887 - Chợ Cừa Thôn</t>
  </si>
  <si>
    <t>7721966 - Sân nhà bia tưởng niệm ghi danh anh hùng Liệt Sỷ (xã Duy Ninh)</t>
  </si>
  <si>
    <t>1034715 - UBND xã Duy Ninh</t>
  </si>
  <si>
    <t xml:space="preserve">7719518 - Kiên cố hóa kênh mương Mụ Hạ </t>
  </si>
  <si>
    <t>7715140 - Bê tông hóa GTNT xã Duy Ninh năm 2018</t>
  </si>
  <si>
    <t xml:space="preserve">7731494 - Rảnh thoát nước sân vận động trung tâm xã, sân bóng chuyển </t>
  </si>
  <si>
    <t>7724961 - Cổng, hàng rào trường mầm non Long Đại</t>
  </si>
  <si>
    <t>7718788 - Nâng cấp kênh tưới Cổ Hiền Từ nhà ông Cảnh đến nhà thờ họ Lê</t>
  </si>
  <si>
    <t>7736374 - Cống nội đồng các thôn xã Hồng Thủy</t>
  </si>
  <si>
    <t>7706457 - Bê tông đường Liên Thôn Tương trợ _Đoàn Kết Xã Hoa Thủy</t>
  </si>
  <si>
    <t>2144000 - Bê tông hoá đường nội thôn thôn Trường Xuân chua co ma theo qd 2144</t>
  </si>
  <si>
    <t xml:space="preserve">7734760 - Kiên cố hóa kênh mương nội đồng xã Quảng Văn </t>
  </si>
  <si>
    <t>7736384 - KCH KÊNH MƯƠNG NỘI ĐÒNG XA QUANG SƠN</t>
  </si>
  <si>
    <t>1091519 - Đường GTNT thôn Cộng hòa xã Quảng Trung</t>
  </si>
  <si>
    <t>NGUỒN TRÁI PHIẾU</t>
  </si>
  <si>
    <t>7650223 - Nhà lớp học 6 phòng 2 tầng trường tiểu học xã Thanh Thạch</t>
  </si>
  <si>
    <t>7652380 - Nhà lớp học 4 phòng 2 tầng Trường Mầm non Tân Thuỷ xã Kim Hóa</t>
  </si>
  <si>
    <t>7650790 - Nhà lớp học 2T 4Ptrường TH Hóa Lương Hóa Sơn</t>
  </si>
  <si>
    <t>7648295 - Trường mầm non tại trung tâm xã Hóa Hợp</t>
  </si>
  <si>
    <t xml:space="preserve">7663272 - Trường Mầm non khu vực trung tâm xã Hồng hoá </t>
  </si>
  <si>
    <t xml:space="preserve">7733993 - Trường Mầm non tại thôn Kiều Tiến xã Yên hoá </t>
  </si>
  <si>
    <t>7735397 - Trường MN tại bản Bãi Dinh, xã Dân Hóa (4P)</t>
  </si>
  <si>
    <t xml:space="preserve">7735398 - Trường MN tại bản Bãi Dinh, xã Dân Hóa </t>
  </si>
  <si>
    <t>7735399 - Trường mần non số 1 tại Thôn Phú nhiêu xã Thượng Hóa</t>
  </si>
  <si>
    <t>7735400 - Trương mầm non số 1 tại Trung tâm xã Thượng Hóa</t>
  </si>
  <si>
    <t>7735401 - Trường mầm non số 1 tại Trung tâm xã Thượng Hóa ( 6 phòng)</t>
  </si>
  <si>
    <t>7735402 - Trường MN số 1 tại Khe Roong xã Trọng Hóa</t>
  </si>
  <si>
    <t>7735403 - Trường MN số 1 tại Ka Rét xã Trọng Hóa</t>
  </si>
  <si>
    <t>7736707 - Trường MN tại trung tâm xã Hóa Tiến</t>
  </si>
  <si>
    <t>7736708 - Trường mầm non tại trung tâm xã Tân Hóa</t>
  </si>
  <si>
    <t>7736709 - Trường Mầm non tại Thôn Cổ liêm xã Tân Hóa</t>
  </si>
  <si>
    <t>7736710 - Trường Mầm non tại Thôn 5 xã Tân Hóa</t>
  </si>
  <si>
    <t>7736711 - Trường mâm non thôn Đa Năng xã Hóa Hợp</t>
  </si>
  <si>
    <t xml:space="preserve">7737376 - Trường Mầm non tại Thôn Rục, xã Hồng Hoá </t>
  </si>
  <si>
    <t>7737377 - Trường mần non tại bản Hóa lương xã Hóa Sơn</t>
  </si>
  <si>
    <t>7737378 - Trường MN tại bản BaLooc, xã Dân Hóa</t>
  </si>
  <si>
    <t>7737379 - Trường MN tại bản Ka Ai + Ka Vàng, xã Dân Hóa</t>
  </si>
  <si>
    <t xml:space="preserve">7738466 - Trường Mầm non tại vùng tự quản Cẩu Roòng xã Hồng hoá </t>
  </si>
  <si>
    <t>VỐN NƯỚC NGOÀI</t>
  </si>
  <si>
    <t>7195759 - XD hệ thống phân phối và xử lý nước 5 xã: An, Vạn, Tân, Xuân, Hiền &amp; khu công nghiệp Áng sơn</t>
  </si>
  <si>
    <t>Dự án hiện đại hóa lâm nghiệp và tăng cường tính chống chịu vùng ven biển tỉnh Quảng Bình</t>
  </si>
  <si>
    <t>Dự án tăng cường quản lý đất đai và cơ sở dữ liệu đất đai thực hiện tại tỉnh Quảng Bình- VILG (WB)</t>
  </si>
  <si>
    <t>Giá trị khối lượng thực hiện từ khởi công đến 31/12/2017</t>
  </si>
  <si>
    <t>Lũy kế vốn đã bố trí đến 31/12/2017</t>
  </si>
  <si>
    <t>DỰ TOÁN 2018</t>
  </si>
  <si>
    <t>QUYẾT TOÁN 2018</t>
  </si>
  <si>
    <t>(Kèm theo Nghị quyết số         /NQ-HĐND ngày       tháng        năm 2019
 của Hội đồng nhân dân tỉnh Quảng Bình)</t>
  </si>
  <si>
    <t>Chi thể dục thể thao (220)</t>
  </si>
  <si>
    <t>PHẦN I</t>
  </si>
  <si>
    <t>Nguồn vốn cân đối ngân sách địa phương, vốn hỗ trợ ngân sách Trung ương và vốn chương trình mục tiêu quốc gia</t>
  </si>
  <si>
    <t>Các dự án thuộc kế hoạch năm 2018:</t>
  </si>
  <si>
    <t>502 - Vượt thu ngân sách</t>
  </si>
  <si>
    <t>000 - Vượt thu ngân sách</t>
  </si>
  <si>
    <t>1033411</t>
  </si>
  <si>
    <t>7712586</t>
  </si>
  <si>
    <t>0000011</t>
  </si>
  <si>
    <t>7661114</t>
  </si>
  <si>
    <t>7652659</t>
  </si>
  <si>
    <t>7018255</t>
  </si>
  <si>
    <t>7724160</t>
  </si>
  <si>
    <t>7611128</t>
  </si>
  <si>
    <t>7678531</t>
  </si>
  <si>
    <t>7378831</t>
  </si>
  <si>
    <t>7400842</t>
  </si>
  <si>
    <t>7426855</t>
  </si>
  <si>
    <t>7428127</t>
  </si>
  <si>
    <t>7447077</t>
  </si>
  <si>
    <t>7449732</t>
  </si>
  <si>
    <t>7486778</t>
  </si>
  <si>
    <t>7525537</t>
  </si>
  <si>
    <t>7533771</t>
  </si>
  <si>
    <t>7568986</t>
  </si>
  <si>
    <t>7570220</t>
  </si>
  <si>
    <t>7577602</t>
  </si>
  <si>
    <t>7618885</t>
  </si>
  <si>
    <t>7671197</t>
  </si>
  <si>
    <t>7682942</t>
  </si>
  <si>
    <t>7693774</t>
  </si>
  <si>
    <t>7700366</t>
  </si>
  <si>
    <t>7711851</t>
  </si>
  <si>
    <t>7223405</t>
  </si>
  <si>
    <t>7355840</t>
  </si>
  <si>
    <t>7501847</t>
  </si>
  <si>
    <t>7719669</t>
  </si>
  <si>
    <t>7720043</t>
  </si>
  <si>
    <t>7384284</t>
  </si>
  <si>
    <t>7116483</t>
  </si>
  <si>
    <t>7116489</t>
  </si>
  <si>
    <t>7116495</t>
  </si>
  <si>
    <t>7157122</t>
  </si>
  <si>
    <t>7157124</t>
  </si>
  <si>
    <t>7157126</t>
  </si>
  <si>
    <t>7157129</t>
  </si>
  <si>
    <t>7178526</t>
  </si>
  <si>
    <t>7178531</t>
  </si>
  <si>
    <t>7197028</t>
  </si>
  <si>
    <t>7197035</t>
  </si>
  <si>
    <t>7197037</t>
  </si>
  <si>
    <t>7197042</t>
  </si>
  <si>
    <t>7577588</t>
  </si>
  <si>
    <t>2018111</t>
  </si>
  <si>
    <t>7662627</t>
  </si>
  <si>
    <t>7664385</t>
  </si>
  <si>
    <t>7684058</t>
  </si>
  <si>
    <t>7684060</t>
  </si>
  <si>
    <t>7684061</t>
  </si>
  <si>
    <t>7684062</t>
  </si>
  <si>
    <t>7686788</t>
  </si>
  <si>
    <t>7686790</t>
  </si>
  <si>
    <t>7686791</t>
  </si>
  <si>
    <t>7686792</t>
  </si>
  <si>
    <t>7688353</t>
  </si>
  <si>
    <t>7729277</t>
  </si>
  <si>
    <t>7019821</t>
  </si>
  <si>
    <t>7382615</t>
  </si>
  <si>
    <t>7407280</t>
  </si>
  <si>
    <t>7468949</t>
  </si>
  <si>
    <t>7564415</t>
  </si>
  <si>
    <t>7676584</t>
  </si>
  <si>
    <t>7676920</t>
  </si>
  <si>
    <t>7684307</t>
  </si>
  <si>
    <t>7702711</t>
  </si>
  <si>
    <t>7724669</t>
  </si>
  <si>
    <t>7724670</t>
  </si>
  <si>
    <t>7725708</t>
  </si>
  <si>
    <t>7731528</t>
  </si>
  <si>
    <t>7545988</t>
  </si>
  <si>
    <t>7332932</t>
  </si>
  <si>
    <t>7652390</t>
  </si>
  <si>
    <t>7746758</t>
  </si>
  <si>
    <t>7746759</t>
  </si>
  <si>
    <t>7746760</t>
  </si>
  <si>
    <t>7680766</t>
  </si>
  <si>
    <t>7669205</t>
  </si>
  <si>
    <t>7384658</t>
  </si>
  <si>
    <t>7295382</t>
  </si>
  <si>
    <t>7468840</t>
  </si>
  <si>
    <t>7608560</t>
  </si>
  <si>
    <t>7671799</t>
  </si>
  <si>
    <t>7690309</t>
  </si>
  <si>
    <t>7702597</t>
  </si>
  <si>
    <t>7504729</t>
  </si>
  <si>
    <t>7651190</t>
  </si>
  <si>
    <t>7651191</t>
  </si>
  <si>
    <t>7685218</t>
  </si>
  <si>
    <t>7735676</t>
  </si>
  <si>
    <t>7061040</t>
  </si>
  <si>
    <t>7222361</t>
  </si>
  <si>
    <t>7337522</t>
  </si>
  <si>
    <t>7342334</t>
  </si>
  <si>
    <t>7359163</t>
  </si>
  <si>
    <t>7480393</t>
  </si>
  <si>
    <t>7593697</t>
  </si>
  <si>
    <t>7600217</t>
  </si>
  <si>
    <t>7664948</t>
  </si>
  <si>
    <t>7041217</t>
  </si>
  <si>
    <t>7232272</t>
  </si>
  <si>
    <t>7259497</t>
  </si>
  <si>
    <t>7724166</t>
  </si>
  <si>
    <t>7728908</t>
  </si>
  <si>
    <t>7728909</t>
  </si>
  <si>
    <t>2345678</t>
  </si>
  <si>
    <t>7703448</t>
  </si>
  <si>
    <t>603 - Nguồn thu của đơn vị sự nghiệp để lại cho đầu tư</t>
  </si>
  <si>
    <t>7374423</t>
  </si>
  <si>
    <t>7375038</t>
  </si>
  <si>
    <t>7384518</t>
  </si>
  <si>
    <t>7484920</t>
  </si>
  <si>
    <t>7534116</t>
  </si>
  <si>
    <t>7534121</t>
  </si>
  <si>
    <t>7538430</t>
  </si>
  <si>
    <t>7544375</t>
  </si>
  <si>
    <t>7589594</t>
  </si>
  <si>
    <t>7590358</t>
  </si>
  <si>
    <t>7596104</t>
  </si>
  <si>
    <t>7598284</t>
  </si>
  <si>
    <t>7651703</t>
  </si>
  <si>
    <t>7655885</t>
  </si>
  <si>
    <t>7655886</t>
  </si>
  <si>
    <t>7659861</t>
  </si>
  <si>
    <t>7659868</t>
  </si>
  <si>
    <t>7663328</t>
  </si>
  <si>
    <t>7665911</t>
  </si>
  <si>
    <t>7668874</t>
  </si>
  <si>
    <t>7669959</t>
  </si>
  <si>
    <t>7670479</t>
  </si>
  <si>
    <t>7670480</t>
  </si>
  <si>
    <t>7674549</t>
  </si>
  <si>
    <t>7687552</t>
  </si>
  <si>
    <t>7575038</t>
  </si>
  <si>
    <t>7653305</t>
  </si>
  <si>
    <t>7656186</t>
  </si>
  <si>
    <t>7666117</t>
  </si>
  <si>
    <t>7666118</t>
  </si>
  <si>
    <t>7668216</t>
  </si>
  <si>
    <t>7704469</t>
  </si>
  <si>
    <t>7705267</t>
  </si>
  <si>
    <t>7328555</t>
  </si>
  <si>
    <t>7427625</t>
  </si>
  <si>
    <t>7450968</t>
  </si>
  <si>
    <t>7450970</t>
  </si>
  <si>
    <t>7450971</t>
  </si>
  <si>
    <t>7455754</t>
  </si>
  <si>
    <t>7552960</t>
  </si>
  <si>
    <t>7552981</t>
  </si>
  <si>
    <t>7552989</t>
  </si>
  <si>
    <t>7552993</t>
  </si>
  <si>
    <t>7616544</t>
  </si>
  <si>
    <t>7650888</t>
  </si>
  <si>
    <t>7662416</t>
  </si>
  <si>
    <t>7672454</t>
  </si>
  <si>
    <t>7674548</t>
  </si>
  <si>
    <t>7545335</t>
  </si>
  <si>
    <t>7549407</t>
  </si>
  <si>
    <t>7661963</t>
  </si>
  <si>
    <t>7681775</t>
  </si>
  <si>
    <t>7688046</t>
  </si>
  <si>
    <t>7698477</t>
  </si>
  <si>
    <t>7708694</t>
  </si>
  <si>
    <t>201 - Nguồn vốn CK</t>
  </si>
  <si>
    <t>7701434</t>
  </si>
  <si>
    <t>7613845</t>
  </si>
  <si>
    <t>7627859</t>
  </si>
  <si>
    <t>1034880</t>
  </si>
  <si>
    <t>4032 - Đầu tư cơ sở vật chất, thiết bị dạy nghề</t>
  </si>
  <si>
    <t>7256911</t>
  </si>
  <si>
    <t>7475892</t>
  </si>
  <si>
    <t>7526441</t>
  </si>
  <si>
    <t>7424570</t>
  </si>
  <si>
    <t>7620262</t>
  </si>
  <si>
    <t>7620263 - XL ô nhiểm môi trường điểm tồn lưu hóa chất BVTV tại kho HTX Cự Nẩm xã Cự Nẩm huyện BT</t>
  </si>
  <si>
    <t>7620263</t>
  </si>
  <si>
    <t>7620264</t>
  </si>
  <si>
    <t>7620265</t>
  </si>
  <si>
    <t>7025434</t>
  </si>
  <si>
    <t>7628145</t>
  </si>
  <si>
    <t>1024595</t>
  </si>
  <si>
    <t>7506006</t>
  </si>
  <si>
    <t>7736942</t>
  </si>
  <si>
    <t>7019119</t>
  </si>
  <si>
    <t>7483075</t>
  </si>
  <si>
    <t>7019095</t>
  </si>
  <si>
    <t>7670776</t>
  </si>
  <si>
    <t>7675830</t>
  </si>
  <si>
    <t>7711852</t>
  </si>
  <si>
    <t>7283318</t>
  </si>
  <si>
    <t>7407374</t>
  </si>
  <si>
    <t>7620927</t>
  </si>
  <si>
    <t>7735419</t>
  </si>
  <si>
    <t>7715436</t>
  </si>
  <si>
    <t>7323700</t>
  </si>
  <si>
    <t>7442418</t>
  </si>
  <si>
    <t>7615173</t>
  </si>
  <si>
    <t>7670014</t>
  </si>
  <si>
    <t>7673444</t>
  </si>
  <si>
    <t>7670022</t>
  </si>
  <si>
    <t>7488493</t>
  </si>
  <si>
    <t>7671795</t>
  </si>
  <si>
    <t>7707417</t>
  </si>
  <si>
    <t>7404327</t>
  </si>
  <si>
    <t>7637825</t>
  </si>
  <si>
    <t>7617655</t>
  </si>
  <si>
    <t>7004686</t>
  </si>
  <si>
    <t>7004692</t>
  </si>
  <si>
    <t>7745675</t>
  </si>
  <si>
    <t>7229630</t>
  </si>
  <si>
    <t>7235249</t>
  </si>
  <si>
    <t>7409748</t>
  </si>
  <si>
    <t>7423140</t>
  </si>
  <si>
    <t>7739922</t>
  </si>
  <si>
    <t>7542247</t>
  </si>
  <si>
    <t>7563960</t>
  </si>
  <si>
    <t>7578922</t>
  </si>
  <si>
    <t>7596109</t>
  </si>
  <si>
    <t>7616456</t>
  </si>
  <si>
    <t>7663267</t>
  </si>
  <si>
    <t>7664390</t>
  </si>
  <si>
    <t>7692595</t>
  </si>
  <si>
    <t>7662189</t>
  </si>
  <si>
    <t>7167901</t>
  </si>
  <si>
    <t>7678864</t>
  </si>
  <si>
    <t>7684056</t>
  </si>
  <si>
    <t>7608143</t>
  </si>
  <si>
    <t>7609934</t>
  </si>
  <si>
    <t>7678865</t>
  </si>
  <si>
    <t>7729600</t>
  </si>
  <si>
    <t>7098905</t>
  </si>
  <si>
    <t>7113788</t>
  </si>
  <si>
    <t>7152941</t>
  </si>
  <si>
    <t>7214993</t>
  </si>
  <si>
    <t>7240155</t>
  </si>
  <si>
    <t>7262119</t>
  </si>
  <si>
    <t>7290455</t>
  </si>
  <si>
    <t>7290459</t>
  </si>
  <si>
    <t>7293712</t>
  </si>
  <si>
    <t>7303359</t>
  </si>
  <si>
    <t>7333343</t>
  </si>
  <si>
    <t>7369843</t>
  </si>
  <si>
    <t>7372220</t>
  </si>
  <si>
    <t>7397502</t>
  </si>
  <si>
    <t>7401059</t>
  </si>
  <si>
    <t>7409734</t>
  </si>
  <si>
    <t>7411154</t>
  </si>
  <si>
    <t>7411169</t>
  </si>
  <si>
    <t>7417162</t>
  </si>
  <si>
    <t>7424808</t>
  </si>
  <si>
    <t>7449278</t>
  </si>
  <si>
    <t>7450667</t>
  </si>
  <si>
    <t>7456610</t>
  </si>
  <si>
    <t>7499884</t>
  </si>
  <si>
    <t>7503646</t>
  </si>
  <si>
    <t>7505732</t>
  </si>
  <si>
    <t>7518542</t>
  </si>
  <si>
    <t>7578199</t>
  </si>
  <si>
    <t>7604199</t>
  </si>
  <si>
    <t>7608370</t>
  </si>
  <si>
    <t>7608551</t>
  </si>
  <si>
    <t>7638758</t>
  </si>
  <si>
    <t>7641006</t>
  </si>
  <si>
    <t>7642879</t>
  </si>
  <si>
    <t>7644260</t>
  </si>
  <si>
    <t>7649044</t>
  </si>
  <si>
    <t>7654931</t>
  </si>
  <si>
    <t>7656578</t>
  </si>
  <si>
    <t>7656582</t>
  </si>
  <si>
    <t>7660984</t>
  </si>
  <si>
    <t>7663945</t>
  </si>
  <si>
    <t>7666124</t>
  </si>
  <si>
    <t>7670059</t>
  </si>
  <si>
    <t>7694043</t>
  </si>
  <si>
    <t>7698475</t>
  </si>
  <si>
    <t>7716272</t>
  </si>
  <si>
    <t>7717855</t>
  </si>
  <si>
    <t>7722505</t>
  </si>
  <si>
    <t>7726621</t>
  </si>
  <si>
    <t>7728605</t>
  </si>
  <si>
    <t>7730350</t>
  </si>
  <si>
    <t>7489210</t>
  </si>
  <si>
    <t>7489216</t>
  </si>
  <si>
    <t>7594529</t>
  </si>
  <si>
    <t>7594985</t>
  </si>
  <si>
    <t>7619952</t>
  </si>
  <si>
    <t>7652856</t>
  </si>
  <si>
    <t>7750929</t>
  </si>
  <si>
    <t>7340210</t>
  </si>
  <si>
    <t>7132327</t>
  </si>
  <si>
    <t>7388766</t>
  </si>
  <si>
    <t>7561001</t>
  </si>
  <si>
    <t>7563651</t>
  </si>
  <si>
    <t>7569758</t>
  </si>
  <si>
    <t>7580579</t>
  </si>
  <si>
    <t>7582099</t>
  </si>
  <si>
    <t>7487383</t>
  </si>
  <si>
    <t>7360326</t>
  </si>
  <si>
    <t>7399205</t>
  </si>
  <si>
    <t>7400143</t>
  </si>
  <si>
    <t>7401615</t>
  </si>
  <si>
    <t>7401662</t>
  </si>
  <si>
    <t>7402465</t>
  </si>
  <si>
    <t>7402856</t>
  </si>
  <si>
    <t>7640342</t>
  </si>
  <si>
    <t>7563961</t>
  </si>
  <si>
    <t>7392963</t>
  </si>
  <si>
    <t>0700</t>
  </si>
  <si>
    <t>Chương trình mục tiêu giáo dục nghề nghiệp - Việc làm về an toàn lao động</t>
  </si>
  <si>
    <t>0700 - Chương trình mục tiêu giáo dục nghề nghiệp - Việc làm về an toàn lao động</t>
  </si>
  <si>
    <t>7705024</t>
  </si>
  <si>
    <t>7293173</t>
  </si>
  <si>
    <t>7666123</t>
  </si>
  <si>
    <t>7706092</t>
  </si>
  <si>
    <t>7691113</t>
  </si>
  <si>
    <t>7702606</t>
  </si>
  <si>
    <t>7723817</t>
  </si>
  <si>
    <t>7731160</t>
  </si>
  <si>
    <t>7231969</t>
  </si>
  <si>
    <t>7288687</t>
  </si>
  <si>
    <t>7304975</t>
  </si>
  <si>
    <t>7373669</t>
  </si>
  <si>
    <t>7567054</t>
  </si>
  <si>
    <t>7586655</t>
  </si>
  <si>
    <t>7631502</t>
  </si>
  <si>
    <t>7650514</t>
  </si>
  <si>
    <t>7660966</t>
  </si>
  <si>
    <t>7669531</t>
  </si>
  <si>
    <t>7674928</t>
  </si>
  <si>
    <t>7676589</t>
  </si>
  <si>
    <t>7677350</t>
  </si>
  <si>
    <t>7678844</t>
  </si>
  <si>
    <t>7678873</t>
  </si>
  <si>
    <t>7680506</t>
  </si>
  <si>
    <t>7686787</t>
  </si>
  <si>
    <t>7686789</t>
  </si>
  <si>
    <t>7688585</t>
  </si>
  <si>
    <t>7690308</t>
  </si>
  <si>
    <t>7692593</t>
  </si>
  <si>
    <t>7694837</t>
  </si>
  <si>
    <t>7694839</t>
  </si>
  <si>
    <t>7694841</t>
  </si>
  <si>
    <t>7695097</t>
  </si>
  <si>
    <t>7695803</t>
  </si>
  <si>
    <t>7698474</t>
  </si>
  <si>
    <t>7699274</t>
  </si>
  <si>
    <t>7710339</t>
  </si>
  <si>
    <t>102 - Nguồn vốn đầu tư ngân sáchNN từ nguồn thu tiền sử dụng đất</t>
  </si>
  <si>
    <t>7289932</t>
  </si>
  <si>
    <t>7605119</t>
  </si>
  <si>
    <t>Các dự án không ghi kế hoạch năm 2018 còn dư vốn tạm ứng chưa thu hồi từ những năm trước chuyển sang năm 2018:</t>
  </si>
  <si>
    <t>7236184</t>
  </si>
  <si>
    <t>7289532</t>
  </si>
  <si>
    <t>7588441</t>
  </si>
  <si>
    <t>7222356</t>
  </si>
  <si>
    <t>7014509</t>
  </si>
  <si>
    <t>7014538</t>
  </si>
  <si>
    <t>7195009</t>
  </si>
  <si>
    <t>7404779</t>
  </si>
  <si>
    <t>7497375</t>
  </si>
  <si>
    <t>7497377</t>
  </si>
  <si>
    <t>7654180</t>
  </si>
  <si>
    <t>7311726</t>
  </si>
  <si>
    <t>7019676</t>
  </si>
  <si>
    <t>7093527</t>
  </si>
  <si>
    <t>7155786</t>
  </si>
  <si>
    <t>7219584</t>
  </si>
  <si>
    <t>7322272</t>
  </si>
  <si>
    <t>0450</t>
  </si>
  <si>
    <t>Chương trình mục tiêu quốc gia Khắc phục và cải thiện ô nhiễm môi trường</t>
  </si>
  <si>
    <t>0451 - Dự án khắc phục ô nhiễm và cải thiện môi trường tại các làng nghề bị ô nhiễm đặc biệt nghiêm trọng.</t>
  </si>
  <si>
    <t>7465840</t>
  </si>
  <si>
    <t>7390534</t>
  </si>
  <si>
    <t>7657740</t>
  </si>
  <si>
    <t>7135691</t>
  </si>
  <si>
    <t>7290453</t>
  </si>
  <si>
    <t>7290457</t>
  </si>
  <si>
    <t>7291797</t>
  </si>
  <si>
    <t>7293710</t>
  </si>
  <si>
    <t>7293711</t>
  </si>
  <si>
    <t>7586484</t>
  </si>
  <si>
    <t>7582453</t>
  </si>
  <si>
    <t>7582454</t>
  </si>
  <si>
    <t>7324779</t>
  </si>
  <si>
    <t>7490772</t>
  </si>
  <si>
    <t>7588416</t>
  </si>
  <si>
    <t>7633016</t>
  </si>
  <si>
    <t>7648486</t>
  </si>
  <si>
    <t>7631498</t>
  </si>
  <si>
    <t>7372358</t>
  </si>
  <si>
    <t>7379517</t>
  </si>
  <si>
    <t>7424585</t>
  </si>
  <si>
    <t>7425101</t>
  </si>
  <si>
    <t>7581285</t>
  </si>
  <si>
    <t>7583517</t>
  </si>
  <si>
    <t>7607384</t>
  </si>
  <si>
    <t>7609201</t>
  </si>
  <si>
    <t>7652654</t>
  </si>
  <si>
    <t>7681451</t>
  </si>
  <si>
    <t>7357842</t>
  </si>
  <si>
    <t>7373120</t>
  </si>
  <si>
    <t>7018550</t>
  </si>
  <si>
    <t>7267924</t>
  </si>
  <si>
    <t>7483156</t>
  </si>
  <si>
    <t>7490618</t>
  </si>
  <si>
    <t>7620657</t>
  </si>
  <si>
    <t>7647008</t>
  </si>
  <si>
    <t>7727030</t>
  </si>
  <si>
    <t>7727031</t>
  </si>
  <si>
    <t>7727032</t>
  </si>
  <si>
    <t>7730897</t>
  </si>
  <si>
    <t>7738478</t>
  </si>
  <si>
    <t>7356386</t>
  </si>
  <si>
    <t>7508791</t>
  </si>
  <si>
    <t>7678840</t>
  </si>
  <si>
    <t>7678841</t>
  </si>
  <si>
    <t>7699397</t>
  </si>
  <si>
    <t>7713035</t>
  </si>
  <si>
    <t>7716031</t>
  </si>
  <si>
    <t>7727529</t>
  </si>
  <si>
    <t>7074396</t>
  </si>
  <si>
    <t>7573096</t>
  </si>
  <si>
    <t>7405773</t>
  </si>
  <si>
    <t>7353435</t>
  </si>
  <si>
    <t>7353439</t>
  </si>
  <si>
    <t>7374952</t>
  </si>
  <si>
    <t>7426662</t>
  </si>
  <si>
    <t>7612517</t>
  </si>
  <si>
    <t>7735416</t>
  </si>
  <si>
    <t>7735417</t>
  </si>
  <si>
    <t>7735418</t>
  </si>
  <si>
    <t>7738047</t>
  </si>
  <si>
    <t>7306305</t>
  </si>
  <si>
    <t>7367029</t>
  </si>
  <si>
    <t>7484903</t>
  </si>
  <si>
    <t>7500412</t>
  </si>
  <si>
    <t>7722902</t>
  </si>
  <si>
    <t>7741886</t>
  </si>
  <si>
    <t>7748845</t>
  </si>
  <si>
    <t>Vốn đầu tư theo CTMTQG</t>
  </si>
  <si>
    <t>0010</t>
  </si>
  <si>
    <t>Chương trình mục tiêu quốc gia giảm nghèo bền vững giai đoạn 2016-2020</t>
  </si>
  <si>
    <t>0022 - Chương trình 30a</t>
  </si>
  <si>
    <t>7138237</t>
  </si>
  <si>
    <t>7151145</t>
  </si>
  <si>
    <t>7153027</t>
  </si>
  <si>
    <t>7165101</t>
  </si>
  <si>
    <t>7184048</t>
  </si>
  <si>
    <t>7194913</t>
  </si>
  <si>
    <t>0021 - Dự án hỗ trợ đầu tư cơ sở hạ tầng các xã đặc biệt khó khăn, xã biên giới, xã an toàn khu: các thôn đặc biệt khó khăn</t>
  </si>
  <si>
    <t>7367474</t>
  </si>
  <si>
    <t>0110</t>
  </si>
  <si>
    <t>Chương trình mục tiêu quốc gia Giáo dục và Đào tạo</t>
  </si>
  <si>
    <t>0123 - Dự án hỗ trợ giáo dục miền núi, vùng dân tộc thiểu số và vùng khó khăn; hỗ trợ cơ sở vật chất trường chuyên, trường sư phạm.</t>
  </si>
  <si>
    <t>7267240</t>
  </si>
  <si>
    <t>0290</t>
  </si>
  <si>
    <t>0292 - Nhiệm vụ phát triển cơ sở hạ tầng thiết yếu ở các xã, thôn, bản đặc biệt khó khăn</t>
  </si>
  <si>
    <t>7367279</t>
  </si>
  <si>
    <t>7227442</t>
  </si>
  <si>
    <t>7259241</t>
  </si>
  <si>
    <t>7479634</t>
  </si>
  <si>
    <t>7479930</t>
  </si>
  <si>
    <t>7549831</t>
  </si>
  <si>
    <t>7556827</t>
  </si>
  <si>
    <t>7590360</t>
  </si>
  <si>
    <t>7598260</t>
  </si>
  <si>
    <t>7599772</t>
  </si>
  <si>
    <t>7599782</t>
  </si>
  <si>
    <t>7609197</t>
  </si>
  <si>
    <t>7612917</t>
  </si>
  <si>
    <t>7650055</t>
  </si>
  <si>
    <t>7650057</t>
  </si>
  <si>
    <t>7652163</t>
  </si>
  <si>
    <t>7655614</t>
  </si>
  <si>
    <t>7659351</t>
  </si>
  <si>
    <t>7659352</t>
  </si>
  <si>
    <t>7660326</t>
  </si>
  <si>
    <t>1062876</t>
  </si>
  <si>
    <t>1062647</t>
  </si>
  <si>
    <t>1058147</t>
  </si>
  <si>
    <t>1050097</t>
  </si>
  <si>
    <t>7210020</t>
  </si>
  <si>
    <t>7263100</t>
  </si>
  <si>
    <t>7264682</t>
  </si>
  <si>
    <t>7291575</t>
  </si>
  <si>
    <t>7296698</t>
  </si>
  <si>
    <t>7308005</t>
  </si>
  <si>
    <t>7308647</t>
  </si>
  <si>
    <t>7388432</t>
  </si>
  <si>
    <t>7402360</t>
  </si>
  <si>
    <t>7403260</t>
  </si>
  <si>
    <t>7420660</t>
  </si>
  <si>
    <t>7462609</t>
  </si>
  <si>
    <t>7463879</t>
  </si>
  <si>
    <t>7471563</t>
  </si>
  <si>
    <t>7474873</t>
  </si>
  <si>
    <t>7476652</t>
  </si>
  <si>
    <t>7508357</t>
  </si>
  <si>
    <t>7575675</t>
  </si>
  <si>
    <t>7614302</t>
  </si>
  <si>
    <t>7672957</t>
  </si>
  <si>
    <t>1050090</t>
  </si>
  <si>
    <t>Xây dựng đường cấp phối liên thôn  tuyến Tùng Lý - Hạ Lý - Tân Châu xã Quảng Châu</t>
  </si>
  <si>
    <t>7310432</t>
  </si>
  <si>
    <t>7670240</t>
  </si>
  <si>
    <t>0023 - Chương trình135</t>
  </si>
  <si>
    <t>1024925</t>
  </si>
  <si>
    <t>7648294</t>
  </si>
  <si>
    <t>1050089</t>
  </si>
  <si>
    <t>7489230</t>
  </si>
  <si>
    <t>7233830</t>
  </si>
  <si>
    <t>7467163</t>
  </si>
  <si>
    <t>7467164</t>
  </si>
  <si>
    <t>7549336</t>
  </si>
  <si>
    <t>7549340</t>
  </si>
  <si>
    <t>7484578</t>
  </si>
  <si>
    <t>7542521</t>
  </si>
  <si>
    <t>7550387</t>
  </si>
  <si>
    <t>7550388</t>
  </si>
  <si>
    <t>7575493</t>
  </si>
  <si>
    <t>7612755</t>
  </si>
  <si>
    <t>7664951</t>
  </si>
  <si>
    <t>7665034</t>
  </si>
  <si>
    <t>7670478</t>
  </si>
  <si>
    <t>7670481</t>
  </si>
  <si>
    <t>7235718</t>
  </si>
  <si>
    <t>7360312</t>
  </si>
  <si>
    <t>7433469</t>
  </si>
  <si>
    <t>7433473</t>
  </si>
  <si>
    <t>7433474</t>
  </si>
  <si>
    <t>7489338</t>
  </si>
  <si>
    <t>7730180</t>
  </si>
  <si>
    <t>7740428</t>
  </si>
  <si>
    <t>7363489</t>
  </si>
  <si>
    <t>7610138</t>
  </si>
  <si>
    <t>7415940</t>
  </si>
  <si>
    <t>7721982</t>
  </si>
  <si>
    <t>7733402</t>
  </si>
  <si>
    <t>7736316</t>
  </si>
  <si>
    <t>7560644</t>
  </si>
  <si>
    <t>7680927</t>
  </si>
  <si>
    <t>7681290</t>
  </si>
  <si>
    <t>7684291 - SC các phòng học dãy nhà cấp 4 Trường vTHCS Sơn Trạch</t>
  </si>
  <si>
    <t>7684291</t>
  </si>
  <si>
    <t>7689741</t>
  </si>
  <si>
    <t>7690047</t>
  </si>
  <si>
    <t>7701775</t>
  </si>
  <si>
    <t>7715143</t>
  </si>
  <si>
    <t>7536736</t>
  </si>
  <si>
    <t>7598306</t>
  </si>
  <si>
    <t>7611159</t>
  </si>
  <si>
    <t>7654816</t>
  </si>
  <si>
    <t>7656416</t>
  </si>
  <si>
    <t>7660110</t>
  </si>
  <si>
    <t>7266137</t>
  </si>
  <si>
    <t>7244316</t>
  </si>
  <si>
    <t>7471089</t>
  </si>
  <si>
    <t>7478110</t>
  </si>
  <si>
    <t>7508364</t>
  </si>
  <si>
    <t>7529713</t>
  </si>
  <si>
    <t>7536733</t>
  </si>
  <si>
    <t>7536738</t>
  </si>
  <si>
    <t>7536780</t>
  </si>
  <si>
    <t>7574514</t>
  </si>
  <si>
    <t>7583518</t>
  </si>
  <si>
    <t>7584697</t>
  </si>
  <si>
    <t>7589265</t>
  </si>
  <si>
    <t>7589836</t>
  </si>
  <si>
    <t>7597327</t>
  </si>
  <si>
    <t>7603601</t>
  </si>
  <si>
    <t>7603684</t>
  </si>
  <si>
    <t>7607404</t>
  </si>
  <si>
    <t>7608572</t>
  </si>
  <si>
    <t>7612327</t>
  </si>
  <si>
    <t>7652652</t>
  </si>
  <si>
    <t>7654814</t>
  </si>
  <si>
    <t>7654815</t>
  </si>
  <si>
    <t>7657741</t>
  </si>
  <si>
    <t>7659878</t>
  </si>
  <si>
    <t>7662188</t>
  </si>
  <si>
    <t>7663268</t>
  </si>
  <si>
    <t>7663969</t>
  </si>
  <si>
    <t>7664392</t>
  </si>
  <si>
    <t>7666132</t>
  </si>
  <si>
    <t>7670202</t>
  </si>
  <si>
    <t>7674550</t>
  </si>
  <si>
    <t>7682477</t>
  </si>
  <si>
    <t>7705789</t>
  </si>
  <si>
    <t>7708372</t>
  </si>
  <si>
    <t>7711132</t>
  </si>
  <si>
    <t>7711133</t>
  </si>
  <si>
    <t>1034456</t>
  </si>
  <si>
    <t>1034453</t>
  </si>
  <si>
    <t>7739920</t>
  </si>
  <si>
    <t>7269139</t>
  </si>
  <si>
    <t>1034454</t>
  </si>
  <si>
    <t>1035158</t>
  </si>
  <si>
    <t>7226096</t>
  </si>
  <si>
    <t>7256850</t>
  </si>
  <si>
    <t>7304339</t>
  </si>
  <si>
    <t>7378762</t>
  </si>
  <si>
    <t>7479820</t>
  </si>
  <si>
    <t>7528101</t>
  </si>
  <si>
    <t>7564603</t>
  </si>
  <si>
    <t>7604223</t>
  </si>
  <si>
    <t>7604444</t>
  </si>
  <si>
    <t>7623985</t>
  </si>
  <si>
    <t>7662187</t>
  </si>
  <si>
    <t>7690744</t>
  </si>
  <si>
    <t>7690885</t>
  </si>
  <si>
    <t>7697998</t>
  </si>
  <si>
    <t>7707121</t>
  </si>
  <si>
    <t>1034460</t>
  </si>
  <si>
    <t>7724668</t>
  </si>
  <si>
    <t>7728570</t>
  </si>
  <si>
    <t>1034867</t>
  </si>
  <si>
    <t>1034449</t>
  </si>
  <si>
    <t>7732663</t>
  </si>
  <si>
    <t>7314667</t>
  </si>
  <si>
    <t>7407801</t>
  </si>
  <si>
    <t>7605254</t>
  </si>
  <si>
    <t>7605258</t>
  </si>
  <si>
    <t>7655056</t>
  </si>
  <si>
    <t>7706457</t>
  </si>
  <si>
    <t>7736374</t>
  </si>
  <si>
    <t>7474513</t>
  </si>
  <si>
    <t>7589707</t>
  </si>
  <si>
    <t>7440907</t>
  </si>
  <si>
    <t>7480039</t>
  </si>
  <si>
    <t>7530447</t>
  </si>
  <si>
    <t>7542855</t>
  </si>
  <si>
    <t>7546754</t>
  </si>
  <si>
    <t>7548277</t>
  </si>
  <si>
    <t>7557229</t>
  </si>
  <si>
    <t>7573317</t>
  </si>
  <si>
    <t>7596408</t>
  </si>
  <si>
    <t>7607923</t>
  </si>
  <si>
    <t>7607928</t>
  </si>
  <si>
    <t>7608537</t>
  </si>
  <si>
    <t>7616543</t>
  </si>
  <si>
    <t>7620367</t>
  </si>
  <si>
    <t>7663271</t>
  </si>
  <si>
    <t>7696648</t>
  </si>
  <si>
    <t>7713684</t>
  </si>
  <si>
    <t>7713979</t>
  </si>
  <si>
    <t>7356407</t>
  </si>
  <si>
    <t>7362004</t>
  </si>
  <si>
    <t>7429617</t>
  </si>
  <si>
    <t>7467038</t>
  </si>
  <si>
    <t>7490762</t>
  </si>
  <si>
    <t>7641257</t>
  </si>
  <si>
    <t>7647651</t>
  </si>
  <si>
    <t>7665906</t>
  </si>
  <si>
    <t>7745199</t>
  </si>
  <si>
    <t>7570958</t>
  </si>
  <si>
    <t>7609983</t>
  </si>
  <si>
    <t>1034715</t>
  </si>
  <si>
    <t>7471095</t>
  </si>
  <si>
    <t>7633717</t>
  </si>
  <si>
    <t>7642887</t>
  </si>
  <si>
    <t>7667489</t>
  </si>
  <si>
    <t>7715140</t>
  </si>
  <si>
    <t>7718788</t>
  </si>
  <si>
    <t>7719518</t>
  </si>
  <si>
    <t>7721966</t>
  </si>
  <si>
    <t>7724961</t>
  </si>
  <si>
    <t>7731494</t>
  </si>
  <si>
    <t>7642503</t>
  </si>
  <si>
    <t>7642507</t>
  </si>
  <si>
    <t>7729719</t>
  </si>
  <si>
    <t>7723756</t>
  </si>
  <si>
    <t>7730745</t>
  </si>
  <si>
    <t>7731521</t>
  </si>
  <si>
    <t>7731522</t>
  </si>
  <si>
    <t>9016744</t>
  </si>
  <si>
    <t>7679325</t>
  </si>
  <si>
    <t>7689395</t>
  </si>
  <si>
    <t>7699277</t>
  </si>
  <si>
    <t>7710092</t>
  </si>
  <si>
    <t>7376126</t>
  </si>
  <si>
    <t>7617418</t>
  </si>
  <si>
    <t>1030208</t>
  </si>
  <si>
    <t>7311594</t>
  </si>
  <si>
    <t>7537268</t>
  </si>
  <si>
    <t>7540284</t>
  </si>
  <si>
    <t>7544505</t>
  </si>
  <si>
    <t>7598268</t>
  </si>
  <si>
    <t>7650059</t>
  </si>
  <si>
    <t>7650224</t>
  </si>
  <si>
    <t>7652025</t>
  </si>
  <si>
    <t>7662634</t>
  </si>
  <si>
    <t>7673445</t>
  </si>
  <si>
    <t>7690008</t>
  </si>
  <si>
    <t>7693223</t>
  </si>
  <si>
    <t>7694236</t>
  </si>
  <si>
    <t>7698665</t>
  </si>
  <si>
    <t>7706602</t>
  </si>
  <si>
    <t>7735076</t>
  </si>
  <si>
    <t>7735995</t>
  </si>
  <si>
    <t>7150927</t>
  </si>
  <si>
    <t>7278572</t>
  </si>
  <si>
    <t>7300473</t>
  </si>
  <si>
    <t>7354144</t>
  </si>
  <si>
    <t>7462479</t>
  </si>
  <si>
    <t>7484872</t>
  </si>
  <si>
    <t>7505309</t>
  </si>
  <si>
    <t>7517360</t>
  </si>
  <si>
    <t>7531826</t>
  </si>
  <si>
    <t>7550007</t>
  </si>
  <si>
    <t>7551062</t>
  </si>
  <si>
    <t>7563962</t>
  </si>
  <si>
    <t>7573771</t>
  </si>
  <si>
    <t>7580114</t>
  </si>
  <si>
    <t>7598291</t>
  </si>
  <si>
    <t>7598797</t>
  </si>
  <si>
    <t>7605713</t>
  </si>
  <si>
    <t>7614311</t>
  </si>
  <si>
    <t>7615909</t>
  </si>
  <si>
    <t>7621201</t>
  </si>
  <si>
    <t>7652022</t>
  </si>
  <si>
    <t>7659350</t>
  </si>
  <si>
    <t>7672453</t>
  </si>
  <si>
    <t>7689966</t>
  </si>
  <si>
    <t>1050710</t>
  </si>
  <si>
    <t>1091519</t>
  </si>
  <si>
    <t>7542029</t>
  </si>
  <si>
    <t>7614306</t>
  </si>
  <si>
    <t>7734760</t>
  </si>
  <si>
    <t>7736384</t>
  </si>
  <si>
    <t>7563965</t>
  </si>
  <si>
    <t>Nhà lớp học 2 tầng 6 phòng học , phòng chức năng Trường THCS xã Quảng Kim</t>
  </si>
  <si>
    <t xml:space="preserve">101 - Nguồn vốn đầu tư ngân sáchNN </t>
  </si>
  <si>
    <t>7278951</t>
  </si>
  <si>
    <t>103 - Nguồn vốn đầu tư ngân sáchNN từ nguồn thu sổ xố kiến thiết</t>
  </si>
  <si>
    <t>PHẦN II</t>
  </si>
  <si>
    <t>PHẦN III</t>
  </si>
  <si>
    <t>NGUỒN VỐN NƯỚC NGOÀI</t>
  </si>
  <si>
    <t>QUYẾT TOÁN CHI ĐẦU TƯ PHÁT TRIỂN CỦA NGÂN SÁCH CẤP TỈNH  CHO TỪNG CƠ QUAN, TỔ CHỨC THEO LĨNH VỰC NĂM 2018</t>
  </si>
  <si>
    <t>QUYẾT TOÁN VỐN ĐẦU TƯ CÁC CHƯƠNG TRÌNH, DỰ ÁN SỬ DỤNG VỐN NGÂN SÁCH NHÀ NƯỚC NĂM 2018</t>
  </si>
  <si>
    <t>GTGC các dự án đầu tư hạ tầng tạo quỹ đất</t>
  </si>
  <si>
    <t>Ngày         tháng       năm 2018</t>
  </si>
  <si>
    <t>Ngày         tháng        năm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</si>
</sst>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6">
    <numFmt numFmtId="6" formatCode="&quot;$&quot;#,##0_);[Red]\(&quot;$&quot;#,##0\)"/>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 numFmtId="232" formatCode="_(* #,##0_);_(* \(#,##0\);_(* \-??_);_(@_)"/>
    <numFmt numFmtId="233" formatCode="_(* #,##0.00_);_(* \(#,##0.00\);_(* \-??_);_(@_)"/>
    <numFmt numFmtId="234" formatCode="_(* #,##0.00000_);_(* \(#,##0.00000\);_(* &quot;-&quot;??_);_(@_)"/>
    <numFmt numFmtId="235" formatCode="#,##0;\-#,##0"/>
    <numFmt numFmtId="236" formatCode="###\ ###\ ###\ ###\ "/>
    <numFmt numFmtId="237" formatCode="###\ ###\ ###\ ###"/>
  </numFmts>
  <fonts count="216">
    <font>
      <sz val="14"/>
      <name val=".VnTime"/>
    </font>
    <font>
      <sz val="11"/>
      <color theme="1"/>
      <name val="Calibri"/>
      <family val="2"/>
      <scheme val="minor"/>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b/>
      <u/>
      <sz val="10"/>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b/>
      <u/>
      <sz val="13"/>
      <name val=".VnTimeH"/>
      <family val="2"/>
    </font>
    <font>
      <sz val="13"/>
      <name val="Times New Roman"/>
      <family val="1"/>
    </font>
    <font>
      <b/>
      <i/>
      <sz val="11"/>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0"/>
      <color theme="1"/>
      <name val="Times New Roman"/>
      <family val="1"/>
    </font>
    <font>
      <i/>
      <sz val="10"/>
      <name val="Times New Roman"/>
      <family val="1"/>
    </font>
    <font>
      <sz val="10"/>
      <name val="Arial"/>
      <family val="2"/>
    </font>
    <font>
      <sz val="9"/>
      <name val=".VnTimeH"/>
      <family val="2"/>
    </font>
    <font>
      <b/>
      <sz val="9"/>
      <name val="Times New Roman"/>
      <family val="1"/>
      <charset val="1"/>
    </font>
    <font>
      <sz val="9"/>
      <name val="Times New Roman"/>
      <family val="1"/>
      <charset val="1"/>
    </font>
    <font>
      <i/>
      <sz val="9"/>
      <name val="Times New Roman"/>
      <family val="1"/>
    </font>
    <font>
      <sz val="9"/>
      <color indexed="8"/>
      <name val="Times New Roman"/>
      <family val="1"/>
    </font>
    <font>
      <sz val="11"/>
      <color theme="1"/>
      <name val="Times New Roman"/>
      <family val="1"/>
    </font>
    <font>
      <sz val="9"/>
      <color indexed="8"/>
      <name val="Calibri"/>
      <family val="2"/>
      <charset val="163"/>
    </font>
    <font>
      <b/>
      <u/>
      <sz val="9"/>
      <name val="Times New Roman"/>
      <family val="1"/>
    </font>
    <font>
      <b/>
      <sz val="9"/>
      <name val=".VnTime"/>
      <family val="2"/>
    </font>
    <font>
      <sz val="9"/>
      <name val="Calibri"/>
      <family val="2"/>
      <charset val="163"/>
    </font>
    <font>
      <sz val="9"/>
      <name val="Arial"/>
      <family val="2"/>
    </font>
    <font>
      <sz val="10"/>
      <color theme="1"/>
      <name val="Calibri"/>
      <family val="2"/>
      <charset val="163"/>
      <scheme val="minor"/>
    </font>
    <font>
      <b/>
      <u/>
      <sz val="14"/>
      <name val=".VnTimeH"/>
      <family val="2"/>
    </font>
    <font>
      <sz val="8"/>
      <color theme="1"/>
      <name val="Calibri"/>
      <family val="2"/>
      <scheme val="minor"/>
    </font>
    <font>
      <b/>
      <sz val="8"/>
      <name val="Times New Roman"/>
      <family val="1"/>
    </font>
    <font>
      <sz val="8"/>
      <name val="Calibri"/>
      <family val="2"/>
      <charset val="163"/>
      <scheme val="minor"/>
    </font>
    <font>
      <b/>
      <sz val="8"/>
      <name val="Calibri"/>
      <family val="2"/>
      <charset val="163"/>
      <scheme val="minor"/>
    </font>
    <font>
      <sz val="9"/>
      <name val="Calibri"/>
      <family val="2"/>
      <charset val="163"/>
      <scheme val="minor"/>
    </font>
    <font>
      <u/>
      <sz val="14"/>
      <name val=".VnTime"/>
      <family val="2"/>
    </font>
    <font>
      <u/>
      <sz val="13"/>
      <name val=".VnTime"/>
      <family val="2"/>
    </font>
    <font>
      <sz val="9"/>
      <color rgb="FF000000"/>
      <name val="Times New Roman"/>
      <family val="1"/>
    </font>
    <font>
      <sz val="9"/>
      <color theme="1"/>
      <name val="Calibri"/>
      <family val="2"/>
      <charset val="163"/>
      <scheme val="minor"/>
    </font>
    <font>
      <b/>
      <sz val="9"/>
      <color rgb="FFFF0000"/>
      <name val="Times New Roman"/>
      <family val="1"/>
    </font>
    <font>
      <b/>
      <sz val="9"/>
      <color rgb="FFFF0000"/>
      <name val="Calibri"/>
      <family val="2"/>
      <charset val="163"/>
      <scheme val="minor"/>
    </font>
    <font>
      <i/>
      <sz val="13"/>
      <name val="Times New Roman"/>
      <family val="1"/>
    </font>
    <font>
      <b/>
      <sz val="13"/>
      <color rgb="FF000000"/>
      <name val="Times New Roman"/>
      <family val="1"/>
    </font>
    <font>
      <b/>
      <sz val="11"/>
      <color rgb="FF000000"/>
      <name val="Times New Roman"/>
      <family val="1"/>
    </font>
    <font>
      <b/>
      <sz val="10"/>
      <color rgb="FF000000"/>
      <name val="Times New Roman"/>
      <family val="1"/>
    </font>
    <font>
      <b/>
      <sz val="10"/>
      <color theme="1"/>
      <name val="Calibri"/>
      <family val="2"/>
      <charset val="163"/>
      <scheme val="minor"/>
    </font>
    <font>
      <b/>
      <sz val="11"/>
      <name val=".VnArial"/>
      <family val="2"/>
    </font>
    <font>
      <b/>
      <sz val="8"/>
      <name val=".VnTime"/>
      <family val="2"/>
    </font>
    <font>
      <b/>
      <i/>
      <sz val="9"/>
      <name val=".VnTime"/>
      <family val="2"/>
    </font>
    <font>
      <b/>
      <i/>
      <sz val="9"/>
      <name val="Times New Roman"/>
      <family val="1"/>
    </font>
    <font>
      <sz val="9"/>
      <color rgb="FFFF0000"/>
      <name val=".VnTime"/>
      <family val="2"/>
    </font>
    <font>
      <b/>
      <i/>
      <sz val="14"/>
      <name val="Times New Roman"/>
      <family val="1"/>
    </font>
    <font>
      <sz val="11"/>
      <color theme="1"/>
      <name val="Calibri"/>
      <family val="2"/>
    </font>
    <font>
      <b/>
      <sz val="8"/>
      <color rgb="FF333399"/>
      <name val="Arial"/>
      <family val="2"/>
    </font>
    <font>
      <b/>
      <sz val="11"/>
      <color rgb="FF333399"/>
      <name val="Arial"/>
      <family val="2"/>
    </font>
    <font>
      <i/>
      <sz val="8"/>
      <color rgb="FF333399"/>
      <name val="Arial"/>
      <family val="2"/>
    </font>
    <font>
      <b/>
      <sz val="10"/>
      <color theme="1"/>
      <name val="Times New Roman"/>
      <family val="1"/>
    </font>
    <font>
      <b/>
      <sz val="8"/>
      <color theme="1"/>
      <name val="Arial"/>
      <family val="2"/>
    </font>
    <font>
      <sz val="8"/>
      <color theme="1"/>
      <name val="Arial"/>
      <family val="2"/>
    </font>
    <font>
      <sz val="6"/>
      <color theme="1"/>
      <name val="Arial"/>
      <family val="2"/>
    </font>
    <font>
      <sz val="14"/>
      <name val=".VnTime"/>
      <family val="2"/>
    </font>
    <font>
      <b/>
      <sz val="14"/>
      <color rgb="FF000000"/>
      <name val="Times New Roman"/>
      <family val="1"/>
    </font>
    <font>
      <sz val="10"/>
      <color indexed="8"/>
      <name val="Calibri"/>
      <family val="2"/>
      <charset val="163"/>
    </font>
    <font>
      <b/>
      <sz val="10"/>
      <color indexed="8"/>
      <name val="Times New Roman"/>
      <family val="1"/>
    </font>
    <font>
      <b/>
      <u/>
      <sz val="10"/>
      <name val=".VnTime"/>
      <family val="2"/>
    </font>
    <font>
      <b/>
      <u/>
      <sz val="10"/>
      <name val=".VnTimeH"/>
      <family val="2"/>
    </font>
    <font>
      <sz val="10"/>
      <color indexed="10"/>
      <name val=".VnTime"/>
      <family val="2"/>
    </font>
    <font>
      <sz val="10"/>
      <name val=".VnTimeH"/>
      <family val="2"/>
    </font>
    <font>
      <i/>
      <sz val="10"/>
      <name val=".VnTime"/>
      <family val="2"/>
    </font>
    <font>
      <b/>
      <sz val="9"/>
      <color indexed="81"/>
      <name val="Tahoma"/>
      <family val="2"/>
    </font>
    <font>
      <sz val="9"/>
      <color indexed="81"/>
      <name val="Tahoma"/>
      <family val="2"/>
    </font>
    <font>
      <b/>
      <u/>
      <sz val="10"/>
      <name val="Times New RomanH"/>
    </font>
    <font>
      <b/>
      <i/>
      <sz val="10"/>
      <name val=".VnTime"/>
      <family val="2"/>
    </font>
    <font>
      <u/>
      <sz val="10"/>
      <name val=".VnTime"/>
      <family val="2"/>
    </font>
    <font>
      <b/>
      <u val="singleAccounting"/>
      <sz val="10"/>
      <name val=".VnTime"/>
      <family val="2"/>
    </font>
    <font>
      <sz val="10"/>
      <color indexed="10"/>
      <name val="Times New Roman"/>
      <family val="1"/>
    </font>
    <font>
      <sz val="9"/>
      <color rgb="FFFF0000"/>
      <name val="Times New Roman"/>
      <family val="1"/>
    </font>
    <font>
      <b/>
      <sz val="9"/>
      <name val="Arial"/>
      <family val="2"/>
    </font>
    <font>
      <b/>
      <sz val="10"/>
      <name val="Arial"/>
      <family val="2"/>
    </font>
    <font>
      <i/>
      <sz val="13"/>
      <color rgb="FF000000"/>
      <name val="Times New Roman"/>
      <family val="1"/>
    </font>
    <font>
      <sz val="10"/>
      <name val="Arial"/>
      <family val="2"/>
    </font>
    <font>
      <sz val="10"/>
      <name val="Times New Roman"/>
      <family val="1"/>
      <charset val="1"/>
    </font>
    <font>
      <b/>
      <sz val="10"/>
      <name val="Times New Roman"/>
      <family val="1"/>
      <charset val="1"/>
    </font>
  </fonts>
  <fills count="37">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FF"/>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rgb="FF979991"/>
      </left>
      <right/>
      <top style="thin">
        <color rgb="FF979991"/>
      </top>
      <bottom/>
      <diagonal/>
    </border>
    <border>
      <left/>
      <right/>
      <top style="thin">
        <color rgb="FF979991"/>
      </top>
      <bottom/>
      <diagonal/>
    </border>
    <border>
      <left style="thin">
        <color rgb="FF979991"/>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979991"/>
      </left>
      <right style="thin">
        <color rgb="FF979991"/>
      </right>
      <top style="thin">
        <color rgb="FF979991"/>
      </top>
      <bottom/>
      <diagonal/>
    </border>
    <border>
      <left style="thin">
        <color rgb="FF979991"/>
      </left>
      <right style="thin">
        <color rgb="FF979991"/>
      </right>
      <top style="thin">
        <color rgb="FF979991"/>
      </top>
      <bottom style="thin">
        <color rgb="FF979991"/>
      </bottom>
      <diagonal/>
    </border>
    <border>
      <left/>
      <right/>
      <top style="hair">
        <color indexed="64"/>
      </top>
      <bottom style="hair">
        <color indexed="64"/>
      </bottom>
      <diagonal/>
    </border>
    <border>
      <left/>
      <right/>
      <top style="hair">
        <color indexed="64"/>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8"/>
      </right>
      <top style="thin">
        <color indexed="64"/>
      </top>
      <bottom style="thin">
        <color indexed="64"/>
      </bottom>
      <diagonal/>
    </border>
  </borders>
  <cellStyleXfs count="503">
    <xf numFmtId="0" fontId="0" fillId="0" borderId="0"/>
    <xf numFmtId="175" fontId="89" fillId="0" borderId="0" applyFont="0" applyFill="0" applyBorder="0" applyAlignment="0" applyProtection="0"/>
    <xf numFmtId="0" fontId="5" fillId="0" borderId="0" applyNumberFormat="0" applyFill="0" applyBorder="0" applyAlignment="0" applyProtection="0"/>
    <xf numFmtId="3" fontId="90" fillId="0" borderId="1"/>
    <xf numFmtId="0" fontId="7" fillId="0" borderId="0"/>
    <xf numFmtId="0" fontId="91" fillId="0" borderId="0" applyFont="0" applyFill="0" applyBorder="0" applyAlignment="0" applyProtection="0"/>
    <xf numFmtId="169" fontId="7" fillId="0" borderId="0" applyFont="0" applyFill="0" applyBorder="0" applyAlignment="0" applyProtection="0"/>
    <xf numFmtId="186" fontId="91" fillId="0" borderId="0" applyFont="0" applyFill="0" applyBorder="0" applyAlignment="0" applyProtection="0"/>
    <xf numFmtId="166" fontId="91" fillId="0" borderId="0" applyFont="0" applyFill="0" applyBorder="0" applyAlignment="0" applyProtection="0"/>
    <xf numFmtId="173" fontId="92" fillId="0" borderId="0" applyFont="0" applyFill="0" applyBorder="0" applyAlignment="0" applyProtection="0"/>
    <xf numFmtId="174" fontId="92" fillId="0" borderId="0" applyFont="0" applyFill="0" applyBorder="0" applyAlignment="0" applyProtection="0"/>
    <xf numFmtId="187" fontId="37" fillId="0" borderId="0" applyFont="0" applyFill="0" applyBorder="0" applyAlignment="0" applyProtection="0"/>
    <xf numFmtId="0" fontId="91" fillId="0" borderId="0" applyFont="0" applyFill="0" applyBorder="0" applyAlignment="0" applyProtection="0"/>
    <xf numFmtId="0" fontId="7" fillId="0" borderId="0"/>
    <xf numFmtId="40" fontId="31" fillId="0" borderId="0" applyFont="0" applyFill="0" applyBorder="0" applyAlignment="0" applyProtection="0"/>
    <xf numFmtId="38" fontId="31" fillId="0" borderId="0" applyFont="0" applyFill="0" applyBorder="0" applyAlignment="0" applyProtection="0"/>
    <xf numFmtId="0" fontId="7" fillId="0" borderId="0"/>
    <xf numFmtId="0" fontId="51" fillId="0" borderId="0" applyNumberFormat="0" applyFill="0" applyBorder="0" applyAlignment="0" applyProtection="0"/>
    <xf numFmtId="188" fontId="93" fillId="0" borderId="0" applyFont="0" applyFill="0" applyBorder="0" applyAlignment="0" applyProtection="0"/>
    <xf numFmtId="0" fontId="94" fillId="0" borderId="0" applyFont="0" applyFill="0" applyBorder="0" applyAlignment="0" applyProtection="0"/>
    <xf numFmtId="0" fontId="51" fillId="0" borderId="0" applyNumberFormat="0" applyFill="0" applyBorder="0" applyAlignment="0" applyProtection="0"/>
    <xf numFmtId="188" fontId="93" fillId="0" borderId="0" applyFont="0" applyFill="0" applyBorder="0" applyAlignment="0" applyProtection="0"/>
    <xf numFmtId="0" fontId="94" fillId="0" borderId="0" applyFont="0" applyFill="0" applyBorder="0" applyAlignment="0" applyProtection="0"/>
    <xf numFmtId="188" fontId="93" fillId="0" borderId="0" applyFont="0" applyFill="0" applyBorder="0" applyAlignment="0" applyProtection="0"/>
    <xf numFmtId="175" fontId="89" fillId="0" borderId="0" applyFont="0" applyFill="0" applyBorder="0" applyAlignment="0" applyProtection="0"/>
    <xf numFmtId="174" fontId="89" fillId="0" borderId="0" applyFont="0" applyFill="0" applyBorder="0" applyAlignment="0" applyProtection="0"/>
    <xf numFmtId="189" fontId="93" fillId="0" borderId="0" applyFont="0" applyFill="0" applyBorder="0" applyAlignment="0" applyProtection="0"/>
    <xf numFmtId="190" fontId="93" fillId="0" borderId="0" applyFont="0" applyFill="0" applyBorder="0" applyAlignment="0" applyProtection="0"/>
    <xf numFmtId="186" fontId="93" fillId="0" borderId="0" applyFont="0" applyFill="0" applyBorder="0" applyAlignment="0" applyProtection="0"/>
    <xf numFmtId="173" fontId="89"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91" fontId="93" fillId="0" borderId="0" applyFont="0" applyFill="0" applyBorder="0" applyAlignment="0" applyProtection="0"/>
    <xf numFmtId="189" fontId="93" fillId="0" borderId="0" applyFont="0" applyFill="0" applyBorder="0" applyAlignment="0" applyProtection="0"/>
    <xf numFmtId="190" fontId="93" fillId="0" borderId="0" applyFont="0" applyFill="0" applyBorder="0" applyAlignment="0" applyProtection="0"/>
    <xf numFmtId="174" fontId="89" fillId="0" borderId="0" applyFont="0" applyFill="0" applyBorder="0" applyAlignment="0" applyProtection="0"/>
    <xf numFmtId="186" fontId="93" fillId="0" borderId="0" applyFont="0" applyFill="0" applyBorder="0" applyAlignment="0" applyProtection="0"/>
    <xf numFmtId="192" fontId="93" fillId="0" borderId="0" applyFont="0" applyFill="0" applyBorder="0" applyAlignment="0" applyProtection="0"/>
    <xf numFmtId="193" fontId="93" fillId="0" borderId="0" applyFont="0" applyFill="0" applyBorder="0" applyAlignment="0" applyProtection="0"/>
    <xf numFmtId="166" fontId="93" fillId="0" borderId="0" applyFont="0" applyFill="0" applyBorder="0" applyAlignment="0" applyProtection="0"/>
    <xf numFmtId="188" fontId="93" fillId="0" borderId="0" applyFont="0" applyFill="0" applyBorder="0" applyAlignment="0" applyProtection="0"/>
    <xf numFmtId="173" fontId="89" fillId="0" borderId="0" applyFont="0" applyFill="0" applyBorder="0" applyAlignment="0" applyProtection="0"/>
    <xf numFmtId="191" fontId="93" fillId="0" borderId="0" applyFont="0" applyFill="0" applyBorder="0" applyAlignment="0" applyProtection="0"/>
    <xf numFmtId="174" fontId="89" fillId="0" borderId="0" applyFont="0" applyFill="0" applyBorder="0" applyAlignment="0" applyProtection="0"/>
    <xf numFmtId="192" fontId="93" fillId="0" borderId="0" applyFont="0" applyFill="0" applyBorder="0" applyAlignment="0" applyProtection="0"/>
    <xf numFmtId="193" fontId="93" fillId="0" borderId="0" applyFont="0" applyFill="0" applyBorder="0" applyAlignment="0" applyProtection="0"/>
    <xf numFmtId="166" fontId="93" fillId="0" borderId="0" applyFont="0" applyFill="0" applyBorder="0" applyAlignment="0" applyProtection="0"/>
    <xf numFmtId="189" fontId="93" fillId="0" borderId="0" applyFont="0" applyFill="0" applyBorder="0" applyAlignment="0" applyProtection="0"/>
    <xf numFmtId="190" fontId="93" fillId="0" borderId="0" applyFont="0" applyFill="0" applyBorder="0" applyAlignment="0" applyProtection="0"/>
    <xf numFmtId="186" fontId="93" fillId="0" borderId="0" applyFont="0" applyFill="0" applyBorder="0" applyAlignment="0" applyProtection="0"/>
    <xf numFmtId="173" fontId="89" fillId="0" borderId="0" applyFont="0" applyFill="0" applyBorder="0" applyAlignment="0" applyProtection="0"/>
    <xf numFmtId="175" fontId="89" fillId="0" borderId="0" applyFont="0" applyFill="0" applyBorder="0" applyAlignment="0" applyProtection="0"/>
    <xf numFmtId="173" fontId="89" fillId="0" borderId="0" applyFont="0" applyFill="0" applyBorder="0" applyAlignment="0" applyProtection="0"/>
    <xf numFmtId="192" fontId="93" fillId="0" borderId="0" applyFont="0" applyFill="0" applyBorder="0" applyAlignment="0" applyProtection="0"/>
    <xf numFmtId="193" fontId="93" fillId="0" borderId="0" applyFont="0" applyFill="0" applyBorder="0" applyAlignment="0" applyProtection="0"/>
    <xf numFmtId="166" fontId="93" fillId="0" borderId="0" applyFont="0" applyFill="0" applyBorder="0" applyAlignment="0" applyProtection="0"/>
    <xf numFmtId="189" fontId="93" fillId="0" borderId="0" applyFont="0" applyFill="0" applyBorder="0" applyAlignment="0" applyProtection="0"/>
    <xf numFmtId="190" fontId="93" fillId="0" borderId="0" applyFont="0" applyFill="0" applyBorder="0" applyAlignment="0" applyProtection="0"/>
    <xf numFmtId="186" fontId="93" fillId="0" borderId="0" applyFont="0" applyFill="0" applyBorder="0" applyAlignment="0" applyProtection="0"/>
    <xf numFmtId="175" fontId="89" fillId="0" borderId="0" applyFont="0" applyFill="0" applyBorder="0" applyAlignment="0" applyProtection="0"/>
    <xf numFmtId="174" fontId="89" fillId="0" borderId="0" applyFont="0" applyFill="0" applyBorder="0" applyAlignment="0" applyProtection="0"/>
    <xf numFmtId="191" fontId="93"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4" fontId="95"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75" fontId="34" fillId="0" borderId="0" applyFont="0" applyFill="0" applyBorder="0" applyAlignment="0" applyProtection="0"/>
    <xf numFmtId="195" fontId="37" fillId="0" borderId="0" applyFont="0" applyFill="0" applyBorder="0" applyAlignment="0" applyProtection="0"/>
    <xf numFmtId="176" fontId="34" fillId="0" borderId="0" applyFont="0" applyFill="0" applyBorder="0" applyAlignment="0" applyProtection="0"/>
    <xf numFmtId="196" fontId="51" fillId="0" borderId="0" applyFont="0" applyFill="0" applyBorder="0" applyAlignment="0" applyProtection="0"/>
    <xf numFmtId="170" fontId="35" fillId="0" borderId="0" applyFont="0" applyFill="0" applyBorder="0" applyAlignment="0" applyProtection="0"/>
    <xf numFmtId="0" fontId="96" fillId="0" borderId="0"/>
    <xf numFmtId="0" fontId="96" fillId="0" borderId="0"/>
    <xf numFmtId="0" fontId="65" fillId="0" borderId="0"/>
    <xf numFmtId="3" fontId="90" fillId="0" borderId="1"/>
    <xf numFmtId="3" fontId="90" fillId="0" borderId="1"/>
    <xf numFmtId="0" fontId="97" fillId="2" borderId="0"/>
    <xf numFmtId="0" fontId="97" fillId="2" borderId="0"/>
    <xf numFmtId="0" fontId="55" fillId="2" borderId="0"/>
    <xf numFmtId="0" fontId="55" fillId="2" borderId="0"/>
    <xf numFmtId="0" fontId="97" fillId="2" borderId="0"/>
    <xf numFmtId="0" fontId="55" fillId="2" borderId="0"/>
    <xf numFmtId="0" fontId="97" fillId="2" borderId="0"/>
    <xf numFmtId="0" fontId="55" fillId="2" borderId="0"/>
    <xf numFmtId="0" fontId="97" fillId="2" borderId="0"/>
    <xf numFmtId="0" fontId="97" fillId="2" borderId="0"/>
    <xf numFmtId="0" fontId="97" fillId="2" borderId="0"/>
    <xf numFmtId="0" fontId="55" fillId="2" borderId="0"/>
    <xf numFmtId="0" fontId="55" fillId="2" borderId="0"/>
    <xf numFmtId="0" fontId="55" fillId="2" borderId="0"/>
    <xf numFmtId="0" fontId="97" fillId="2" borderId="0"/>
    <xf numFmtId="0" fontId="55" fillId="2" borderId="0"/>
    <xf numFmtId="0" fontId="55" fillId="2" borderId="0"/>
    <xf numFmtId="0" fontId="55" fillId="2" borderId="0"/>
    <xf numFmtId="0" fontId="55" fillId="2" borderId="0"/>
    <xf numFmtId="0" fontId="55" fillId="2" borderId="0"/>
    <xf numFmtId="0" fontId="97" fillId="2" borderId="0"/>
    <xf numFmtId="0" fontId="97" fillId="2" borderId="0"/>
    <xf numFmtId="0" fontId="55" fillId="2" borderId="0"/>
    <xf numFmtId="0" fontId="55" fillId="2" borderId="0"/>
    <xf numFmtId="0" fontId="55" fillId="2" borderId="0"/>
    <xf numFmtId="0" fontId="55" fillId="2" borderId="0"/>
    <xf numFmtId="0" fontId="97" fillId="2" borderId="0"/>
    <xf numFmtId="0" fontId="97" fillId="2" borderId="0"/>
    <xf numFmtId="0" fontId="55" fillId="2" borderId="0"/>
    <xf numFmtId="0" fontId="97" fillId="2" borderId="0"/>
    <xf numFmtId="0" fontId="55" fillId="2" borderId="0"/>
    <xf numFmtId="0" fontId="55" fillId="2" borderId="0"/>
    <xf numFmtId="0" fontId="97" fillId="2" borderId="0"/>
    <xf numFmtId="0" fontId="97" fillId="2" borderId="0"/>
    <xf numFmtId="0" fontId="98" fillId="0" borderId="1" applyNumberFormat="0" applyFont="0" applyBorder="0">
      <alignment horizontal="left" indent="2"/>
    </xf>
    <xf numFmtId="9" fontId="99" fillId="0" borderId="0" applyFont="0" applyFill="0" applyBorder="0" applyAlignment="0" applyProtection="0"/>
    <xf numFmtId="9" fontId="32" fillId="0" borderId="0" applyFont="0" applyFill="0" applyBorder="0" applyAlignment="0" applyProtection="0"/>
    <xf numFmtId="9" fontId="100" fillId="0" borderId="0" applyBorder="0" applyAlignment="0" applyProtection="0"/>
    <xf numFmtId="0" fontId="101" fillId="2" borderId="0"/>
    <xf numFmtId="0" fontId="101" fillId="2" borderId="0"/>
    <xf numFmtId="0" fontId="55" fillId="2" borderId="0"/>
    <xf numFmtId="0" fontId="55" fillId="2" borderId="0"/>
    <xf numFmtId="0" fontId="101" fillId="2" borderId="0"/>
    <xf numFmtId="0" fontId="55" fillId="2" borderId="0"/>
    <xf numFmtId="0" fontId="101" fillId="2" borderId="0"/>
    <xf numFmtId="0" fontId="55" fillId="2" borderId="0"/>
    <xf numFmtId="0" fontId="101" fillId="2" borderId="0"/>
    <xf numFmtId="0" fontId="101" fillId="2" borderId="0"/>
    <xf numFmtId="0" fontId="101" fillId="2" borderId="0"/>
    <xf numFmtId="0" fontId="55" fillId="2" borderId="0"/>
    <xf numFmtId="0" fontId="55" fillId="2" borderId="0"/>
    <xf numFmtId="0" fontId="55" fillId="2" borderId="0"/>
    <xf numFmtId="0" fontId="101" fillId="2" borderId="0"/>
    <xf numFmtId="0" fontId="55" fillId="2" borderId="0"/>
    <xf numFmtId="0" fontId="55" fillId="2" borderId="0"/>
    <xf numFmtId="0" fontId="55" fillId="2" borderId="0"/>
    <xf numFmtId="0" fontId="55" fillId="2" borderId="0"/>
    <xf numFmtId="0" fontId="55" fillId="2" borderId="0"/>
    <xf numFmtId="0" fontId="101" fillId="2" borderId="0"/>
    <xf numFmtId="0" fontId="101" fillId="2" borderId="0"/>
    <xf numFmtId="0" fontId="55" fillId="2" borderId="0"/>
    <xf numFmtId="0" fontId="55" fillId="2" borderId="0"/>
    <xf numFmtId="0" fontId="55" fillId="2" borderId="0"/>
    <xf numFmtId="0" fontId="55" fillId="2" borderId="0"/>
    <xf numFmtId="0" fontId="101" fillId="2" borderId="0"/>
    <xf numFmtId="0" fontId="101" fillId="2" borderId="0"/>
    <xf numFmtId="0" fontId="55" fillId="2" borderId="0"/>
    <xf numFmtId="0" fontId="101" fillId="2" borderId="0"/>
    <xf numFmtId="0" fontId="55" fillId="2" borderId="0"/>
    <xf numFmtId="0" fontId="55" fillId="2" borderId="0"/>
    <xf numFmtId="0" fontId="101" fillId="2" borderId="0"/>
    <xf numFmtId="0" fontId="101" fillId="2" borderId="0"/>
    <xf numFmtId="0" fontId="98" fillId="0" borderId="1" applyNumberFormat="0" applyFont="0" applyBorder="0" applyAlignment="0">
      <alignment horizontal="center"/>
    </xf>
    <xf numFmtId="0" fontId="5"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102" fillId="2" borderId="0"/>
    <xf numFmtId="0" fontId="102" fillId="2" borderId="0"/>
    <xf numFmtId="0" fontId="55" fillId="2" borderId="0"/>
    <xf numFmtId="0" fontId="55" fillId="2" borderId="0"/>
    <xf numFmtId="0" fontId="102" fillId="2" borderId="0"/>
    <xf numFmtId="0" fontId="55" fillId="2" borderId="0"/>
    <xf numFmtId="0" fontId="102" fillId="2" borderId="0"/>
    <xf numFmtId="0" fontId="55" fillId="2" borderId="0"/>
    <xf numFmtId="0" fontId="102" fillId="2" borderId="0"/>
    <xf numFmtId="0" fontId="102" fillId="2" borderId="0"/>
    <xf numFmtId="0" fontId="102" fillId="2" borderId="0"/>
    <xf numFmtId="0" fontId="55" fillId="2" borderId="0"/>
    <xf numFmtId="0" fontId="55" fillId="2" borderId="0"/>
    <xf numFmtId="0" fontId="55" fillId="2" borderId="0"/>
    <xf numFmtId="0" fontId="102" fillId="2" borderId="0"/>
    <xf numFmtId="0" fontId="55" fillId="2" borderId="0"/>
    <xf numFmtId="0" fontId="55" fillId="2" borderId="0"/>
    <xf numFmtId="0" fontId="55" fillId="2" borderId="0"/>
    <xf numFmtId="0" fontId="55" fillId="2" borderId="0"/>
    <xf numFmtId="0" fontId="55" fillId="2" borderId="0"/>
    <xf numFmtId="0" fontId="102" fillId="2" borderId="0"/>
    <xf numFmtId="0" fontId="102" fillId="2" borderId="0"/>
    <xf numFmtId="0" fontId="55" fillId="2" borderId="0"/>
    <xf numFmtId="0" fontId="55" fillId="2" borderId="0"/>
    <xf numFmtId="0" fontId="55" fillId="2" borderId="0"/>
    <xf numFmtId="0" fontId="55" fillId="2" borderId="0"/>
    <xf numFmtId="0" fontId="102" fillId="2" borderId="0"/>
    <xf numFmtId="0" fontId="102" fillId="2" borderId="0"/>
    <xf numFmtId="0" fontId="55" fillId="2" borderId="0"/>
    <xf numFmtId="0" fontId="102" fillId="2" borderId="0"/>
    <xf numFmtId="0" fontId="55" fillId="2" borderId="0"/>
    <xf numFmtId="0" fontId="55" fillId="2" borderId="0"/>
    <xf numFmtId="0" fontId="102" fillId="2" borderId="0"/>
    <xf numFmtId="0" fontId="103" fillId="0" borderId="0">
      <alignment wrapText="1"/>
    </xf>
    <xf numFmtId="0" fontId="103" fillId="0" borderId="0">
      <alignment wrapText="1"/>
    </xf>
    <xf numFmtId="0" fontId="55" fillId="0" borderId="0">
      <alignment wrapText="1"/>
    </xf>
    <xf numFmtId="0" fontId="55" fillId="0" borderId="0">
      <alignment wrapText="1"/>
    </xf>
    <xf numFmtId="0" fontId="103" fillId="0" borderId="0">
      <alignment wrapText="1"/>
    </xf>
    <xf numFmtId="0" fontId="55" fillId="0" borderId="0">
      <alignment wrapText="1"/>
    </xf>
    <xf numFmtId="0" fontId="103" fillId="0" borderId="0">
      <alignment wrapText="1"/>
    </xf>
    <xf numFmtId="0" fontId="55" fillId="0" borderId="0">
      <alignment wrapText="1"/>
    </xf>
    <xf numFmtId="0" fontId="103" fillId="0" borderId="0">
      <alignment wrapText="1"/>
    </xf>
    <xf numFmtId="0" fontId="103" fillId="0" borderId="0">
      <alignment wrapText="1"/>
    </xf>
    <xf numFmtId="0" fontId="103" fillId="0" borderId="0">
      <alignment wrapText="1"/>
    </xf>
    <xf numFmtId="0" fontId="55" fillId="0" borderId="0">
      <alignment wrapText="1"/>
    </xf>
    <xf numFmtId="0" fontId="55" fillId="0" borderId="0">
      <alignment wrapText="1"/>
    </xf>
    <xf numFmtId="0" fontId="55" fillId="0" borderId="0">
      <alignment wrapText="1"/>
    </xf>
    <xf numFmtId="0" fontId="103"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3" fillId="0" borderId="0">
      <alignment wrapText="1"/>
    </xf>
    <xf numFmtId="0" fontId="103"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103" fillId="0" borderId="0">
      <alignment wrapText="1"/>
    </xf>
    <xf numFmtId="0" fontId="103" fillId="0" borderId="0">
      <alignment wrapText="1"/>
    </xf>
    <xf numFmtId="0" fontId="55" fillId="0" borderId="0">
      <alignment wrapText="1"/>
    </xf>
    <xf numFmtId="0" fontId="103" fillId="0" borderId="0">
      <alignment wrapText="1"/>
    </xf>
    <xf numFmtId="0" fontId="55" fillId="0" borderId="0">
      <alignment wrapText="1"/>
    </xf>
    <xf numFmtId="0" fontId="55" fillId="0" borderId="0">
      <alignment wrapText="1"/>
    </xf>
    <xf numFmtId="0" fontId="103" fillId="0" borderId="0">
      <alignment wrapText="1"/>
    </xf>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51" fillId="0" borderId="0"/>
    <xf numFmtId="0" fontId="51" fillId="0" borderId="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197" fontId="7" fillId="0" borderId="0" applyFont="0" applyFill="0" applyBorder="0" applyAlignment="0" applyProtection="0"/>
    <xf numFmtId="0" fontId="10" fillId="0" borderId="0" applyFont="0" applyFill="0" applyBorder="0" applyAlignment="0" applyProtection="0"/>
    <xf numFmtId="171" fontId="55" fillId="0" borderId="0" applyFont="0" applyFill="0" applyBorder="0" applyAlignment="0" applyProtection="0"/>
    <xf numFmtId="198" fontId="7" fillId="0" borderId="0" applyFont="0" applyFill="0" applyBorder="0" applyAlignment="0" applyProtection="0"/>
    <xf numFmtId="0" fontId="10" fillId="0" borderId="0" applyFont="0" applyFill="0" applyBorder="0" applyAlignment="0" applyProtection="0"/>
    <xf numFmtId="198" fontId="7" fillId="0" borderId="0" applyFont="0" applyFill="0" applyBorder="0" applyAlignment="0" applyProtection="0"/>
    <xf numFmtId="0" fontId="88" fillId="0" borderId="0">
      <alignment horizontal="center" wrapText="1"/>
      <protection locked="0"/>
    </xf>
    <xf numFmtId="166" fontId="104" fillId="0" borderId="0" applyFont="0" applyFill="0" applyBorder="0" applyAlignment="0" applyProtection="0"/>
    <xf numFmtId="0" fontId="10" fillId="0" borderId="0" applyFont="0" applyFill="0" applyBorder="0" applyAlignment="0" applyProtection="0"/>
    <xf numFmtId="166" fontId="104" fillId="0" borderId="0" applyFont="0" applyFill="0" applyBorder="0" applyAlignment="0" applyProtection="0"/>
    <xf numFmtId="186" fontId="104" fillId="0" borderId="0" applyFont="0" applyFill="0" applyBorder="0" applyAlignment="0" applyProtection="0"/>
    <xf numFmtId="0" fontId="10" fillId="0" borderId="0" applyFont="0" applyFill="0" applyBorder="0" applyAlignment="0" applyProtection="0"/>
    <xf numFmtId="186" fontId="104" fillId="0" borderId="0" applyFont="0" applyFill="0" applyBorder="0" applyAlignment="0" applyProtection="0"/>
    <xf numFmtId="175" fontId="89" fillId="0" borderId="0" applyFont="0" applyFill="0" applyBorder="0" applyAlignment="0" applyProtection="0"/>
    <xf numFmtId="0" fontId="11" fillId="4" borderId="0" applyNumberFormat="0" applyBorder="0" applyAlignment="0" applyProtection="0"/>
    <xf numFmtId="0" fontId="105" fillId="0" borderId="0" applyNumberFormat="0" applyFill="0" applyBorder="0" applyAlignment="0" applyProtection="0"/>
    <xf numFmtId="0" fontId="10" fillId="0" borderId="0"/>
    <xf numFmtId="0" fontId="65" fillId="0" borderId="0"/>
    <xf numFmtId="0" fontId="10" fillId="0" borderId="0"/>
    <xf numFmtId="0" fontId="106" fillId="0" borderId="0"/>
    <xf numFmtId="0" fontId="55" fillId="0" borderId="0"/>
    <xf numFmtId="199" fontId="5" fillId="0" borderId="0" applyFill="0" applyBorder="0" applyAlignment="0"/>
    <xf numFmtId="200" fontId="107" fillId="0" borderId="0" applyFill="0" applyBorder="0" applyAlignment="0"/>
    <xf numFmtId="185" fontId="107" fillId="0" borderId="0" applyFill="0" applyBorder="0" applyAlignment="0"/>
    <xf numFmtId="201" fontId="5" fillId="0" borderId="0" applyFill="0" applyBorder="0" applyAlignment="0"/>
    <xf numFmtId="202" fontId="5" fillId="0" borderId="0" applyFill="0" applyBorder="0" applyAlignment="0"/>
    <xf numFmtId="203" fontId="23" fillId="0" borderId="0" applyFill="0" applyBorder="0" applyAlignment="0"/>
    <xf numFmtId="204" fontId="5" fillId="0" borderId="0" applyFill="0" applyBorder="0" applyAlignment="0"/>
    <xf numFmtId="200" fontId="107" fillId="0" borderId="0" applyFill="0" applyBorder="0" applyAlignment="0"/>
    <xf numFmtId="0" fontId="12" fillId="21" borderId="2" applyNumberFormat="0" applyAlignment="0" applyProtection="0"/>
    <xf numFmtId="0" fontId="108" fillId="0" borderId="0"/>
    <xf numFmtId="205" fontId="93" fillId="0" borderId="0" applyFont="0" applyFill="0" applyBorder="0" applyAlignment="0" applyProtection="0"/>
    <xf numFmtId="0" fontId="13" fillId="22" borderId="3" applyNumberFormat="0" applyAlignment="0" applyProtection="0"/>
    <xf numFmtId="43" fontId="3" fillId="0" borderId="0" applyFont="0" applyFill="0" applyBorder="0" applyAlignment="0" applyProtection="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6" fontId="51" fillId="0" borderId="0"/>
    <xf numFmtId="203" fontId="23" fillId="0" borderId="0" applyFont="0" applyFill="0" applyBorder="0" applyAlignment="0" applyProtection="0"/>
    <xf numFmtId="207" fontId="65" fillId="0" borderId="0"/>
    <xf numFmtId="3" fontId="7" fillId="0" borderId="0" applyFont="0" applyFill="0" applyBorder="0" applyAlignment="0" applyProtection="0"/>
    <xf numFmtId="0" fontId="110" fillId="0" borderId="0" applyNumberFormat="0" applyAlignment="0">
      <alignment horizontal="left"/>
    </xf>
    <xf numFmtId="208" fontId="82" fillId="0" borderId="0" applyFont="0" applyFill="0" applyBorder="0" applyAlignment="0" applyProtection="0"/>
    <xf numFmtId="209" fontId="95" fillId="0" borderId="0" applyFont="0" applyFill="0" applyBorder="0" applyAlignment="0" applyProtection="0"/>
    <xf numFmtId="174" fontId="34" fillId="0" borderId="0" applyFont="0" applyFill="0" applyBorder="0" applyAlignment="0" applyProtection="0"/>
    <xf numFmtId="200" fontId="107" fillId="0" borderId="0" applyFont="0" applyFill="0" applyBorder="0" applyAlignment="0" applyProtection="0"/>
    <xf numFmtId="168" fontId="7" fillId="0" borderId="0" applyFont="0" applyFill="0" applyBorder="0" applyAlignment="0" applyProtection="0"/>
    <xf numFmtId="210" fontId="7" fillId="0" borderId="0"/>
    <xf numFmtId="183" fontId="5" fillId="0" borderId="4"/>
    <xf numFmtId="0" fontId="7" fillId="0" borderId="0" applyFont="0" applyFill="0" applyBorder="0" applyAlignment="0" applyProtection="0"/>
    <xf numFmtId="14" fontId="111" fillId="0" borderId="0" applyFill="0" applyBorder="0" applyAlignment="0"/>
    <xf numFmtId="211" fontId="112" fillId="0" borderId="0">
      <protection locked="0"/>
    </xf>
    <xf numFmtId="182" fontId="51" fillId="0" borderId="0" applyFont="0" applyFill="0" applyBorder="0" applyAlignment="0" applyProtection="0"/>
    <xf numFmtId="181" fontId="51" fillId="0" borderId="0" applyFont="0" applyFill="0" applyBorder="0" applyAlignment="0" applyProtection="0"/>
    <xf numFmtId="212" fontId="95" fillId="0" borderId="0" applyFont="0" applyFill="0" applyBorder="0" applyAlignment="0" applyProtection="0"/>
    <xf numFmtId="172" fontId="7" fillId="0" borderId="0" applyFont="0" applyFill="0" applyBorder="0" applyAlignment="0" applyProtection="0"/>
    <xf numFmtId="213" fontId="7" fillId="0" borderId="0"/>
    <xf numFmtId="3" fontId="5" fillId="0" borderId="0" applyFont="0" applyBorder="0" applyAlignment="0"/>
    <xf numFmtId="203" fontId="23" fillId="0" borderId="0" applyFill="0" applyBorder="0" applyAlignment="0"/>
    <xf numFmtId="200" fontId="107" fillId="0" borderId="0" applyFill="0" applyBorder="0" applyAlignment="0"/>
    <xf numFmtId="203" fontId="23" fillId="0" borderId="0" applyFill="0" applyBorder="0" applyAlignment="0"/>
    <xf numFmtId="204" fontId="5" fillId="0" borderId="0" applyFill="0" applyBorder="0" applyAlignment="0"/>
    <xf numFmtId="200" fontId="107" fillId="0" borderId="0" applyFill="0" applyBorder="0" applyAlignment="0"/>
    <xf numFmtId="0" fontId="113" fillId="0" borderId="0" applyNumberFormat="0" applyAlignment="0">
      <alignment horizontal="left"/>
    </xf>
    <xf numFmtId="0" fontId="14" fillId="0" borderId="0" applyNumberFormat="0" applyFill="0" applyBorder="0" applyAlignment="0" applyProtection="0"/>
    <xf numFmtId="3" fontId="5" fillId="0" borderId="0" applyFont="0" applyBorder="0" applyAlignment="0"/>
    <xf numFmtId="2" fontId="7" fillId="0" borderId="0" applyFont="0" applyFill="0" applyBorder="0" applyAlignment="0" applyProtection="0"/>
    <xf numFmtId="0" fontId="15" fillId="5" borderId="0" applyNumberFormat="0" applyBorder="0" applyAlignment="0" applyProtection="0"/>
    <xf numFmtId="38" fontId="16" fillId="2" borderId="0" applyNumberFormat="0" applyBorder="0" applyAlignment="0" applyProtection="0"/>
    <xf numFmtId="0" fontId="114" fillId="0" borderId="0" applyNumberFormat="0" applyFont="0" applyBorder="0" applyAlignment="0">
      <alignment horizontal="left" vertical="center"/>
    </xf>
    <xf numFmtId="0" fontId="115" fillId="23" borderId="0"/>
    <xf numFmtId="0" fontId="116" fillId="0" borderId="0">
      <alignment horizontal="left"/>
    </xf>
    <xf numFmtId="0" fontId="17" fillId="0" borderId="5" applyNumberFormat="0" applyAlignment="0" applyProtection="0">
      <alignment horizontal="left" vertical="center"/>
    </xf>
    <xf numFmtId="0" fontId="17" fillId="0" borderId="6">
      <alignment horizontal="left" vertical="center"/>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117" fillId="0" borderId="0" applyProtection="0"/>
    <xf numFmtId="0" fontId="17" fillId="0" borderId="0" applyProtection="0"/>
    <xf numFmtId="0" fontId="118" fillId="0" borderId="10">
      <alignment horizontal="center"/>
    </xf>
    <xf numFmtId="0" fontId="118" fillId="0" borderId="0">
      <alignment horizontal="center"/>
    </xf>
    <xf numFmtId="49" fontId="42" fillId="0" borderId="1">
      <alignment vertical="center"/>
    </xf>
    <xf numFmtId="193" fontId="93" fillId="0" borderId="0" applyFont="0" applyFill="0" applyBorder="0" applyAlignment="0" applyProtection="0"/>
    <xf numFmtId="0" fontId="119" fillId="0" borderId="0"/>
    <xf numFmtId="0" fontId="38" fillId="0" borderId="0" applyFont="0" applyFill="0" applyBorder="0" applyAlignment="0" applyProtection="0"/>
    <xf numFmtId="0" fontId="38" fillId="0" borderId="0" applyFont="0" applyFill="0" applyBorder="0" applyAlignment="0" applyProtection="0"/>
    <xf numFmtId="0" fontId="21" fillId="8" borderId="2" applyNumberFormat="0" applyAlignment="0" applyProtection="0"/>
    <xf numFmtId="10" fontId="16" fillId="24" borderId="1" applyNumberFormat="0" applyBorder="0" applyAlignment="0" applyProtection="0"/>
    <xf numFmtId="203" fontId="23" fillId="0" borderId="0" applyFill="0" applyBorder="0" applyAlignment="0"/>
    <xf numFmtId="200" fontId="107" fillId="0" borderId="0" applyFill="0" applyBorder="0" applyAlignment="0"/>
    <xf numFmtId="203" fontId="23" fillId="0" borderId="0" applyFill="0" applyBorder="0" applyAlignment="0"/>
    <xf numFmtId="204" fontId="5" fillId="0" borderId="0" applyFill="0" applyBorder="0" applyAlignment="0"/>
    <xf numFmtId="200" fontId="107" fillId="0" borderId="0" applyFill="0" applyBorder="0" applyAlignment="0"/>
    <xf numFmtId="0" fontId="22" fillId="0" borderId="11" applyNumberFormat="0" applyFill="0" applyAlignment="0" applyProtection="0"/>
    <xf numFmtId="38" fontId="94" fillId="0" borderId="0" applyFont="0" applyFill="0" applyBorder="0" applyAlignment="0" applyProtection="0"/>
    <xf numFmtId="40" fontId="94" fillId="0" borderId="0" applyFont="0" applyFill="0" applyBorder="0" applyAlignment="0" applyProtection="0"/>
    <xf numFmtId="38" fontId="94" fillId="0" borderId="0" applyFont="0" applyFill="0" applyBorder="0" applyAlignment="0" applyProtection="0"/>
    <xf numFmtId="40" fontId="94" fillId="0" borderId="0" applyFont="0" applyFill="0" applyBorder="0" applyAlignment="0" applyProtection="0"/>
    <xf numFmtId="0" fontId="120" fillId="0" borderId="10"/>
    <xf numFmtId="214" fontId="7" fillId="0" borderId="12"/>
    <xf numFmtId="215" fontId="94" fillId="0" borderId="0" applyFont="0" applyFill="0" applyBorder="0" applyAlignment="0" applyProtection="0"/>
    <xf numFmtId="216" fontId="94" fillId="0" borderId="0" applyFont="0" applyFill="0" applyBorder="0" applyAlignment="0" applyProtection="0"/>
    <xf numFmtId="195" fontId="94" fillId="0" borderId="0" applyFont="0" applyFill="0" applyBorder="0" applyAlignment="0" applyProtection="0"/>
    <xf numFmtId="217" fontId="94" fillId="0" borderId="0" applyFont="0" applyFill="0" applyBorder="0" applyAlignment="0" applyProtection="0"/>
    <xf numFmtId="0" fontId="23" fillId="0" borderId="0" applyNumberFormat="0" applyFont="0" applyFill="0" applyAlignment="0"/>
    <xf numFmtId="0" fontId="24" fillId="25" borderId="0" applyNumberFormat="0" applyBorder="0" applyAlignment="0" applyProtection="0"/>
    <xf numFmtId="0" fontId="82" fillId="0" borderId="1"/>
    <xf numFmtId="0" fontId="65" fillId="0" borderId="0"/>
    <xf numFmtId="0" fontId="82" fillId="0" borderId="1"/>
    <xf numFmtId="37" fontId="121" fillId="0" borderId="0"/>
    <xf numFmtId="177" fontId="25" fillId="0" borderId="0"/>
    <xf numFmtId="0" fontId="35" fillId="0" borderId="0"/>
    <xf numFmtId="0" fontId="27" fillId="0" borderId="0"/>
    <xf numFmtId="0" fontId="3" fillId="0" borderId="0"/>
    <xf numFmtId="0" fontId="5" fillId="0" borderId="0"/>
    <xf numFmtId="0" fontId="8" fillId="26" borderId="13" applyNumberFormat="0" applyFont="0" applyAlignment="0" applyProtection="0"/>
    <xf numFmtId="174" fontId="96" fillId="0" borderId="0" applyFont="0" applyFill="0" applyBorder="0" applyAlignment="0" applyProtection="0"/>
    <xf numFmtId="173" fontId="96" fillId="0" borderId="0" applyFont="0" applyFill="0" applyBorder="0" applyAlignment="0" applyProtection="0"/>
    <xf numFmtId="0" fontId="122" fillId="0" borderId="0" applyNumberFormat="0" applyFill="0" applyBorder="0" applyAlignment="0" applyProtection="0"/>
    <xf numFmtId="0" fontId="82" fillId="0" borderId="0" applyNumberFormat="0" applyFill="0" applyBorder="0" applyAlignment="0" applyProtection="0"/>
    <xf numFmtId="0" fontId="5" fillId="0" borderId="0" applyNumberFormat="0" applyFill="0" applyBorder="0" applyAlignment="0" applyProtection="0"/>
    <xf numFmtId="0" fontId="26" fillId="21" borderId="14" applyNumberFormat="0" applyAlignment="0" applyProtection="0"/>
    <xf numFmtId="14" fontId="88" fillId="0" borderId="0">
      <alignment horizontal="center" wrapText="1"/>
      <protection locked="0"/>
    </xf>
    <xf numFmtId="202" fontId="5" fillId="0" borderId="0" applyFont="0" applyFill="0" applyBorder="0" applyAlignment="0" applyProtection="0"/>
    <xf numFmtId="218" fontId="7" fillId="0" borderId="0" applyFont="0" applyFill="0" applyBorder="0" applyAlignment="0" applyProtection="0"/>
    <xf numFmtId="10" fontId="27" fillId="0" borderId="0" applyFont="0" applyFill="0" applyBorder="0" applyAlignment="0" applyProtection="0"/>
    <xf numFmtId="9" fontId="94" fillId="0" borderId="15" applyNumberFormat="0" applyBorder="0"/>
    <xf numFmtId="203" fontId="23" fillId="0" borderId="0" applyFill="0" applyBorder="0" applyAlignment="0"/>
    <xf numFmtId="200" fontId="107" fillId="0" borderId="0" applyFill="0" applyBorder="0" applyAlignment="0"/>
    <xf numFmtId="203" fontId="23" fillId="0" borderId="0" applyFill="0" applyBorder="0" applyAlignment="0"/>
    <xf numFmtId="204" fontId="5" fillId="0" borderId="0" applyFill="0" applyBorder="0" applyAlignment="0"/>
    <xf numFmtId="200" fontId="107" fillId="0" borderId="0" applyFill="0" applyBorder="0" applyAlignment="0"/>
    <xf numFmtId="0" fontId="123" fillId="0" borderId="0"/>
    <xf numFmtId="0" fontId="94" fillId="0" borderId="0" applyNumberFormat="0" applyFont="0" applyFill="0" applyBorder="0" applyAlignment="0" applyProtection="0">
      <alignment horizontal="left"/>
    </xf>
    <xf numFmtId="0" fontId="109" fillId="0" borderId="10">
      <alignment horizontal="center"/>
    </xf>
    <xf numFmtId="0" fontId="124" fillId="27" borderId="0" applyNumberFormat="0" applyFont="0" applyBorder="0" applyAlignment="0">
      <alignment horizontal="center"/>
    </xf>
    <xf numFmtId="14" fontId="125" fillId="0" borderId="0" applyNumberFormat="0" applyFill="0" applyBorder="0" applyAlignment="0" applyProtection="0">
      <alignment horizontal="left"/>
    </xf>
    <xf numFmtId="193" fontId="93" fillId="0" borderId="0" applyFont="0" applyFill="0" applyBorder="0" applyAlignment="0" applyProtection="0"/>
    <xf numFmtId="0" fontId="5" fillId="0" borderId="0" applyNumberFormat="0" applyFill="0" applyBorder="0" applyAlignment="0" applyProtection="0"/>
    <xf numFmtId="0" fontId="39" fillId="0" borderId="0">
      <alignment vertical="center"/>
    </xf>
    <xf numFmtId="219" fontId="126" fillId="0" borderId="0" applyFont="0" applyFill="0" applyBorder="0" applyAlignment="0" applyProtection="0"/>
    <xf numFmtId="0" fontId="124" fillId="1" borderId="6" applyNumberFormat="0" applyFont="0" applyAlignment="0">
      <alignment horizontal="center"/>
    </xf>
    <xf numFmtId="0" fontId="127" fillId="0" borderId="0" applyNumberFormat="0" applyFill="0" applyBorder="0" applyAlignment="0">
      <alignment horizontal="center"/>
    </xf>
    <xf numFmtId="0" fontId="7" fillId="0" borderId="0"/>
    <xf numFmtId="0" fontId="94" fillId="0" borderId="0" applyFont="0" applyFill="0" applyBorder="0" applyAlignment="0" applyProtection="0"/>
    <xf numFmtId="220" fontId="51"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7" fillId="0" borderId="6">
      <alignment horizontal="left" vertical="center"/>
    </xf>
    <xf numFmtId="0" fontId="17" fillId="0" borderId="5" applyNumberFormat="0" applyAlignment="0" applyProtection="0">
      <alignment horizontal="left" vertical="center"/>
    </xf>
    <xf numFmtId="0" fontId="17" fillId="0" borderId="0" applyNumberFormat="0" applyFill="0" applyBorder="0" applyAlignment="0" applyProtection="0"/>
    <xf numFmtId="0" fontId="117" fillId="0" borderId="0" applyNumberFormat="0" applyFill="0" applyBorder="0" applyAlignment="0" applyProtection="0"/>
    <xf numFmtId="0" fontId="55" fillId="0" borderId="0"/>
    <xf numFmtId="0" fontId="128" fillId="0" borderId="0"/>
    <xf numFmtId="0" fontId="82" fillId="0" borderId="0"/>
    <xf numFmtId="0" fontId="23" fillId="0" borderId="0" applyNumberFormat="0" applyFont="0" applyFill="0" applyAlignment="0"/>
    <xf numFmtId="0" fontId="82" fillId="0" borderId="0"/>
    <xf numFmtId="192" fontId="93" fillId="0" borderId="0" applyFont="0" applyFill="0" applyBorder="0" applyAlignment="0" applyProtection="0"/>
    <xf numFmtId="193" fontId="93" fillId="0" borderId="0" applyFont="0" applyFill="0" applyBorder="0" applyAlignment="0" applyProtection="0"/>
    <xf numFmtId="16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91" fontId="93" fillId="0" borderId="0" applyFont="0" applyFill="0" applyBorder="0" applyAlignment="0" applyProtection="0"/>
    <xf numFmtId="0" fontId="7" fillId="0" borderId="16" applyNumberFormat="0" applyFont="0" applyFill="0" applyAlignment="0" applyProtection="0"/>
    <xf numFmtId="221" fontId="82" fillId="0" borderId="0" applyFont="0" applyFill="0" applyBorder="0" applyAlignment="0" applyProtection="0"/>
    <xf numFmtId="0" fontId="23" fillId="0" borderId="0" applyNumberFormat="0" applyFont="0" applyFill="0" applyAlignment="0"/>
    <xf numFmtId="192" fontId="93" fillId="0" borderId="0" applyFont="0" applyFill="0" applyBorder="0" applyAlignment="0" applyProtection="0"/>
    <xf numFmtId="193" fontId="93" fillId="0" borderId="0" applyFont="0" applyFill="0" applyBorder="0" applyAlignment="0" applyProtection="0"/>
    <xf numFmtId="166" fontId="93" fillId="0" borderId="0" applyFont="0" applyFill="0" applyBorder="0" applyAlignment="0" applyProtection="0"/>
    <xf numFmtId="3" fontId="7" fillId="0" borderId="0" applyFont="0" applyFill="0" applyBorder="0" applyAlignment="0" applyProtection="0"/>
    <xf numFmtId="168" fontId="7" fillId="0" borderId="0" applyFont="0" applyFill="0" applyBorder="0" applyAlignment="0" applyProtection="0"/>
    <xf numFmtId="222" fontId="51" fillId="0" borderId="0" applyFont="0" applyFill="0" applyBorder="0" applyAlignment="0" applyProtection="0"/>
    <xf numFmtId="0" fontId="120" fillId="0" borderId="0"/>
    <xf numFmtId="40" fontId="129" fillId="0" borderId="0" applyBorder="0">
      <alignment horizontal="right"/>
    </xf>
    <xf numFmtId="223" fontId="82" fillId="0" borderId="17">
      <alignment horizontal="right" vertical="center"/>
    </xf>
    <xf numFmtId="223" fontId="82"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224" fontId="41" fillId="0" borderId="17">
      <alignment horizontal="right" vertical="center"/>
    </xf>
    <xf numFmtId="49" fontId="111" fillId="0" borderId="0" applyFill="0" applyBorder="0" applyAlignment="0"/>
    <xf numFmtId="225" fontId="7" fillId="0" borderId="0" applyFill="0" applyBorder="0" applyAlignment="0"/>
    <xf numFmtId="226" fontId="7" fillId="0" borderId="0" applyFill="0" applyBorder="0" applyAlignment="0"/>
    <xf numFmtId="227" fontId="82" fillId="0" borderId="17">
      <alignment horizontal="center"/>
    </xf>
    <xf numFmtId="0" fontId="130" fillId="0" borderId="18"/>
    <xf numFmtId="0" fontId="82" fillId="0" borderId="0" applyNumberFormat="0" applyFill="0" applyBorder="0" applyAlignment="0" applyProtection="0"/>
    <xf numFmtId="0" fontId="122" fillId="0" borderId="0" applyNumberFormat="0" applyFill="0" applyBorder="0" applyAlignment="0" applyProtection="0"/>
    <xf numFmtId="3" fontId="131" fillId="0" borderId="19" applyNumberFormat="0" applyBorder="0" applyAlignment="0"/>
    <xf numFmtId="0" fontId="28" fillId="0" borderId="0" applyNumberFormat="0" applyFill="0" applyBorder="0" applyAlignment="0" applyProtection="0"/>
    <xf numFmtId="0" fontId="29" fillId="0" borderId="20" applyNumberFormat="0" applyFill="0" applyAlignment="0" applyProtection="0"/>
    <xf numFmtId="226" fontId="82" fillId="0" borderId="0"/>
    <xf numFmtId="228" fontId="82" fillId="0" borderId="1"/>
    <xf numFmtId="0" fontId="6" fillId="28" borderId="1">
      <alignment horizontal="left" vertical="center"/>
    </xf>
    <xf numFmtId="229" fontId="50" fillId="0" borderId="21">
      <alignment horizontal="left" vertical="top"/>
    </xf>
    <xf numFmtId="229" fontId="51" fillId="0" borderId="22">
      <alignment horizontal="left" vertical="top"/>
    </xf>
    <xf numFmtId="0" fontId="53" fillId="0" borderId="22">
      <alignment horizontal="left" vertical="center"/>
    </xf>
    <xf numFmtId="0" fontId="30" fillId="0" borderId="0" applyNumberFormat="0" applyFill="0" applyBorder="0" applyAlignment="0" applyProtection="0"/>
    <xf numFmtId="0" fontId="132"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9" fillId="0" borderId="0">
      <alignment vertical="center"/>
    </xf>
    <xf numFmtId="40" fontId="31" fillId="0" borderId="0" applyFont="0" applyFill="0" applyBorder="0" applyAlignment="0" applyProtection="0"/>
    <xf numFmtId="3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9" fontId="32" fillId="0" borderId="0" applyFont="0" applyFill="0" applyBorder="0" applyAlignment="0" applyProtection="0"/>
    <xf numFmtId="0" fontId="33" fillId="0" borderId="0"/>
    <xf numFmtId="0" fontId="133" fillId="0" borderId="23"/>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30" fontId="7" fillId="0" borderId="0" applyFont="0" applyFill="0" applyBorder="0" applyAlignment="0" applyProtection="0"/>
    <xf numFmtId="231" fontId="7" fillId="0" borderId="0" applyFont="0" applyFill="0" applyBorder="0" applyAlignment="0" applyProtection="0"/>
    <xf numFmtId="171" fontId="35" fillId="0" borderId="0" applyFont="0" applyFill="0" applyBorder="0" applyAlignment="0" applyProtection="0"/>
    <xf numFmtId="170" fontId="35" fillId="0" borderId="0" applyFont="0" applyFill="0" applyBorder="0" applyAlignment="0" applyProtection="0"/>
    <xf numFmtId="0" fontId="36" fillId="0" borderId="0"/>
    <xf numFmtId="0" fontId="23" fillId="0" borderId="0"/>
    <xf numFmtId="173" fontId="34" fillId="0" borderId="0" applyFont="0" applyFill="0" applyBorder="0" applyAlignment="0" applyProtection="0"/>
    <xf numFmtId="174" fontId="34" fillId="0" borderId="0" applyFont="0" applyFill="0" applyBorder="0" applyAlignment="0" applyProtection="0"/>
    <xf numFmtId="173" fontId="7" fillId="0" borderId="0" applyFont="0" applyFill="0" applyBorder="0" applyAlignment="0" applyProtection="0"/>
    <xf numFmtId="0" fontId="135" fillId="0" borderId="0"/>
    <xf numFmtId="175" fontId="34" fillId="0" borderId="0" applyFont="0" applyFill="0" applyBorder="0" applyAlignment="0" applyProtection="0"/>
    <xf numFmtId="6" fontId="37" fillId="0" borderId="0" applyFont="0" applyFill="0" applyBorder="0" applyAlignment="0" applyProtection="0"/>
    <xf numFmtId="176" fontId="34" fillId="0" borderId="0" applyFont="0" applyFill="0" applyBorder="0" applyAlignment="0" applyProtection="0"/>
    <xf numFmtId="0" fontId="2" fillId="0" borderId="0"/>
    <xf numFmtId="164" fontId="141" fillId="0" borderId="0" applyFont="0" applyFill="0" applyBorder="0" applyAlignment="0" applyProtection="0"/>
    <xf numFmtId="0" fontId="2" fillId="0" borderId="0"/>
    <xf numFmtId="164" fontId="141" fillId="0" borderId="0" applyFont="0" applyFill="0" applyBorder="0" applyAlignment="0" applyProtection="0"/>
    <xf numFmtId="0" fontId="2" fillId="0" borderId="0"/>
    <xf numFmtId="164" fontId="141" fillId="0" borderId="0" applyFont="0" applyFill="0" applyBorder="0" applyAlignment="0" applyProtection="0"/>
    <xf numFmtId="0" fontId="65" fillId="0" borderId="0"/>
    <xf numFmtId="0" fontId="149" fillId="0" borderId="0"/>
    <xf numFmtId="0" fontId="7" fillId="0" borderId="0"/>
    <xf numFmtId="0" fontId="3" fillId="0" borderId="0"/>
    <xf numFmtId="0" fontId="7" fillId="0" borderId="0"/>
    <xf numFmtId="0" fontId="141" fillId="0" borderId="0"/>
    <xf numFmtId="0" fontId="185" fillId="0" borderId="0"/>
    <xf numFmtId="0" fontId="7" fillId="0" borderId="0"/>
    <xf numFmtId="0" fontId="3" fillId="0" borderId="0"/>
    <xf numFmtId="0" fontId="51" fillId="0" borderId="0"/>
    <xf numFmtId="0" fontId="193" fillId="0" borderId="0"/>
    <xf numFmtId="9" fontId="193" fillId="0" borderId="0" applyFont="0" applyFill="0" applyBorder="0" applyAlignment="0" applyProtection="0"/>
    <xf numFmtId="0" fontId="193" fillId="0" borderId="0"/>
    <xf numFmtId="228" fontId="141" fillId="0" borderId="0" applyFont="0" applyFill="0" applyBorder="0" applyAlignment="0" applyProtection="0"/>
    <xf numFmtId="0" fontId="3" fillId="0" borderId="0"/>
    <xf numFmtId="0" fontId="8" fillId="0" borderId="0"/>
  </cellStyleXfs>
  <cellXfs count="1375">
    <xf numFmtId="0" fontId="0" fillId="0" borderId="0" xfId="0"/>
    <xf numFmtId="0" fontId="7" fillId="0" borderId="0" xfId="13" applyFont="1" applyFill="1"/>
    <xf numFmtId="0" fontId="7" fillId="0" borderId="24" xfId="13" applyFont="1" applyFill="1" applyBorder="1"/>
    <xf numFmtId="0" fontId="40" fillId="0" borderId="25" xfId="13" applyFont="1" applyFill="1" applyBorder="1"/>
    <xf numFmtId="0" fontId="40" fillId="0" borderId="26" xfId="13" applyFont="1" applyFill="1" applyBorder="1"/>
    <xf numFmtId="0" fontId="7" fillId="0" borderId="26" xfId="13" applyFont="1" applyFill="1" applyBorder="1"/>
    <xf numFmtId="0" fontId="7" fillId="0" borderId="27" xfId="13" applyFont="1" applyFill="1" applyBorder="1"/>
    <xf numFmtId="165" fontId="0" fillId="0" borderId="0" xfId="278" applyNumberFormat="1" applyFont="1"/>
    <xf numFmtId="0" fontId="0" fillId="0" borderId="0" xfId="0" applyAlignment="1">
      <alignment horizontal="center"/>
    </xf>
    <xf numFmtId="0" fontId="5" fillId="0" borderId="0" xfId="0" applyFont="1" applyFill="1"/>
    <xf numFmtId="165" fontId="5" fillId="0" borderId="0" xfId="278" applyNumberFormat="1" applyFont="1" applyFill="1"/>
    <xf numFmtId="165" fontId="5" fillId="0" borderId="0" xfId="0" applyNumberFormat="1" applyFont="1" applyFill="1"/>
    <xf numFmtId="165" fontId="54" fillId="0" borderId="0" xfId="278" applyNumberFormat="1" applyFont="1" applyFill="1"/>
    <xf numFmtId="0" fontId="0" fillId="0" borderId="0" xfId="0" applyFill="1"/>
    <xf numFmtId="0" fontId="67" fillId="0" borderId="0" xfId="0" applyFont="1" applyFill="1"/>
    <xf numFmtId="0" fontId="78" fillId="0" borderId="0" xfId="0" applyFont="1" applyFill="1"/>
    <xf numFmtId="0" fontId="54" fillId="0" borderId="0" xfId="0" applyFont="1" applyFill="1"/>
    <xf numFmtId="3" fontId="0" fillId="0" borderId="0" xfId="0" applyNumberFormat="1" applyFill="1"/>
    <xf numFmtId="0" fontId="44" fillId="0" borderId="0" xfId="0" applyFont="1" applyFill="1"/>
    <xf numFmtId="0" fontId="62" fillId="0" borderId="1" xfId="0" applyFont="1" applyFill="1" applyBorder="1"/>
    <xf numFmtId="0" fontId="39" fillId="0" borderId="1" xfId="0" applyFont="1" applyFill="1" applyBorder="1"/>
    <xf numFmtId="0" fontId="39" fillId="0" borderId="0" xfId="0" applyFont="1" applyFill="1"/>
    <xf numFmtId="0" fontId="62" fillId="0" borderId="1" xfId="0" applyFont="1" applyFill="1" applyBorder="1" applyAlignment="1">
      <alignment horizontal="center" vertical="center" wrapText="1"/>
    </xf>
    <xf numFmtId="3" fontId="62" fillId="0" borderId="0" xfId="0" applyNumberFormat="1" applyFont="1" applyFill="1" applyBorder="1" applyAlignment="1">
      <alignment horizontal="center"/>
    </xf>
    <xf numFmtId="0" fontId="66" fillId="0" borderId="0" xfId="0" applyFont="1" applyFill="1"/>
    <xf numFmtId="0" fontId="7" fillId="0" borderId="0" xfId="0" applyFont="1" applyFill="1"/>
    <xf numFmtId="0" fontId="66" fillId="0" borderId="0" xfId="0" applyFont="1" applyFill="1" applyBorder="1"/>
    <xf numFmtId="0" fontId="66" fillId="0" borderId="36" xfId="0" quotePrefix="1" applyFont="1" applyFill="1" applyBorder="1" applyAlignment="1">
      <alignment horizontal="center"/>
    </xf>
    <xf numFmtId="0" fontId="66" fillId="0" borderId="36" xfId="0" quotePrefix="1" applyFont="1" applyFill="1" applyBorder="1" applyAlignment="1">
      <alignment horizontal="center" wrapText="1"/>
    </xf>
    <xf numFmtId="0" fontId="47" fillId="0" borderId="17" xfId="0" applyFont="1" applyFill="1" applyBorder="1" applyAlignment="1">
      <alignment horizontal="center"/>
    </xf>
    <xf numFmtId="3" fontId="66" fillId="0" borderId="28" xfId="0" applyNumberFormat="1" applyFont="1" applyFill="1" applyBorder="1"/>
    <xf numFmtId="0" fontId="7" fillId="0" borderId="0" xfId="0" applyFont="1" applyFill="1" applyBorder="1"/>
    <xf numFmtId="3" fontId="7" fillId="0" borderId="0" xfId="0" applyNumberFormat="1" applyFont="1" applyFill="1"/>
    <xf numFmtId="0" fontId="66" fillId="0" borderId="32" xfId="0" applyFont="1" applyFill="1" applyBorder="1" applyAlignment="1">
      <alignment horizontal="center"/>
    </xf>
    <xf numFmtId="0" fontId="65" fillId="0" borderId="35" xfId="0" applyFont="1" applyFill="1" applyBorder="1" applyAlignment="1">
      <alignment horizontal="center"/>
    </xf>
    <xf numFmtId="0" fontId="7" fillId="0" borderId="35" xfId="0" applyFont="1" applyFill="1" applyBorder="1" applyAlignment="1">
      <alignment horizontal="center"/>
    </xf>
    <xf numFmtId="0" fontId="66" fillId="0" borderId="37" xfId="0" applyFont="1" applyFill="1" applyBorder="1" applyAlignment="1">
      <alignment horizontal="center"/>
    </xf>
    <xf numFmtId="0" fontId="47" fillId="0" borderId="0" xfId="0" applyFont="1" applyFill="1" applyBorder="1"/>
    <xf numFmtId="0" fontId="47" fillId="0" borderId="0" xfId="0" applyFont="1" applyFill="1"/>
    <xf numFmtId="0" fontId="7" fillId="0" borderId="0" xfId="0" applyFont="1" applyFill="1" applyBorder="1" applyAlignment="1">
      <alignment horizontal="center"/>
    </xf>
    <xf numFmtId="0" fontId="7" fillId="0" borderId="0" xfId="0" applyFont="1" applyFill="1" applyBorder="1" applyAlignment="1">
      <alignment wrapText="1"/>
    </xf>
    <xf numFmtId="3" fontId="7" fillId="0" borderId="0" xfId="0" applyNumberFormat="1" applyFont="1" applyFill="1" applyBorder="1"/>
    <xf numFmtId="0" fontId="66" fillId="0" borderId="0" xfId="0" applyFont="1" applyFill="1" applyAlignment="1"/>
    <xf numFmtId="3" fontId="66" fillId="0" borderId="0" xfId="0" applyNumberFormat="1" applyFont="1" applyFill="1" applyAlignment="1">
      <alignment wrapText="1"/>
    </xf>
    <xf numFmtId="0" fontId="48" fillId="0" borderId="0" xfId="0" applyFont="1" applyFill="1"/>
    <xf numFmtId="0" fontId="7" fillId="0" borderId="0" xfId="0" applyFont="1" applyFill="1" applyAlignment="1">
      <alignment wrapText="1"/>
    </xf>
    <xf numFmtId="0" fontId="47" fillId="0" borderId="0" xfId="0" applyFont="1" applyFill="1" applyAlignment="1">
      <alignment horizontal="center" wrapText="1"/>
    </xf>
    <xf numFmtId="165" fontId="0" fillId="0" borderId="0" xfId="0" applyNumberFormat="1" applyFill="1"/>
    <xf numFmtId="165" fontId="0" fillId="0" borderId="0" xfId="278" applyNumberFormat="1" applyFont="1" applyFill="1"/>
    <xf numFmtId="165" fontId="58" fillId="0" borderId="0" xfId="278" applyNumberFormat="1" applyFont="1" applyFill="1"/>
    <xf numFmtId="165" fontId="74" fillId="0" borderId="0" xfId="278" applyNumberFormat="1" applyFont="1" applyFill="1"/>
    <xf numFmtId="165" fontId="43" fillId="0" borderId="0" xfId="278" applyNumberFormat="1" applyFont="1" applyFill="1"/>
    <xf numFmtId="0" fontId="66" fillId="0" borderId="1" xfId="0" applyNumberFormat="1" applyFont="1" applyFill="1" applyBorder="1" applyAlignment="1">
      <alignment horizontal="center" vertical="center" wrapText="1"/>
    </xf>
    <xf numFmtId="165" fontId="51" fillId="0" borderId="0" xfId="278" applyNumberFormat="1" applyFont="1" applyFill="1"/>
    <xf numFmtId="0" fontId="51" fillId="0" borderId="0" xfId="0" applyFont="1" applyFill="1"/>
    <xf numFmtId="178" fontId="51" fillId="0" borderId="0" xfId="0" applyNumberFormat="1" applyFont="1" applyFill="1"/>
    <xf numFmtId="0" fontId="57" fillId="0" borderId="0" xfId="0" applyFont="1" applyFill="1"/>
    <xf numFmtId="0" fontId="75" fillId="0" borderId="0" xfId="0" applyFont="1" applyFill="1"/>
    <xf numFmtId="0" fontId="65" fillId="0" borderId="0" xfId="0" applyFont="1" applyFill="1"/>
    <xf numFmtId="178" fontId="78" fillId="0" borderId="0" xfId="0" applyNumberFormat="1" applyFont="1" applyFill="1"/>
    <xf numFmtId="0" fontId="70" fillId="0" borderId="0" xfId="0" applyFont="1" applyFill="1"/>
    <xf numFmtId="165" fontId="7" fillId="0" borderId="0" xfId="278" applyNumberFormat="1" applyFont="1" applyFill="1" applyAlignment="1">
      <alignment wrapText="1"/>
    </xf>
    <xf numFmtId="165" fontId="7" fillId="0" borderId="0" xfId="278" applyNumberFormat="1" applyFont="1" applyFill="1"/>
    <xf numFmtId="165" fontId="48" fillId="0" borderId="0" xfId="278" applyNumberFormat="1" applyFont="1" applyFill="1" applyAlignment="1">
      <alignment wrapText="1"/>
    </xf>
    <xf numFmtId="165" fontId="48" fillId="0" borderId="0" xfId="278" applyNumberFormat="1" applyFont="1" applyFill="1"/>
    <xf numFmtId="165" fontId="48" fillId="0" borderId="0" xfId="0" applyNumberFormat="1" applyFont="1" applyFill="1" applyAlignment="1">
      <alignment wrapText="1"/>
    </xf>
    <xf numFmtId="165" fontId="7" fillId="0" borderId="0" xfId="0" applyNumberFormat="1" applyFont="1" applyFill="1" applyAlignment="1">
      <alignment wrapText="1"/>
    </xf>
    <xf numFmtId="0" fontId="137" fillId="0" borderId="0" xfId="0" applyFont="1" applyAlignment="1">
      <alignment horizontal="right" vertical="center"/>
    </xf>
    <xf numFmtId="0" fontId="136" fillId="0" borderId="1" xfId="0" applyFont="1" applyBorder="1" applyAlignment="1">
      <alignment vertical="center" wrapText="1"/>
    </xf>
    <xf numFmtId="0" fontId="138" fillId="0" borderId="1" xfId="0" applyFont="1" applyBorder="1" applyAlignment="1">
      <alignment horizontal="center" vertical="center" wrapText="1"/>
    </xf>
    <xf numFmtId="0" fontId="138" fillId="0" borderId="1" xfId="0" applyFont="1" applyBorder="1" applyAlignment="1">
      <alignment vertical="center" wrapText="1"/>
    </xf>
    <xf numFmtId="0" fontId="137" fillId="0" borderId="1" xfId="0" applyFont="1" applyBorder="1" applyAlignment="1">
      <alignment vertical="center" wrapText="1"/>
    </xf>
    <xf numFmtId="165" fontId="138" fillId="0" borderId="1" xfId="278" applyNumberFormat="1" applyFont="1" applyBorder="1" applyAlignment="1">
      <alignment vertical="center" wrapText="1"/>
    </xf>
    <xf numFmtId="165" fontId="136" fillId="0" borderId="1" xfId="278" applyNumberFormat="1" applyFont="1" applyBorder="1" applyAlignment="1">
      <alignment vertical="center" wrapText="1"/>
    </xf>
    <xf numFmtId="165" fontId="138" fillId="0" borderId="1" xfId="278" applyNumberFormat="1" applyFont="1" applyBorder="1" applyAlignment="1">
      <alignment horizontal="center" vertical="center" wrapText="1"/>
    </xf>
    <xf numFmtId="0" fontId="0" fillId="0" borderId="0" xfId="0" applyFill="1"/>
    <xf numFmtId="0" fontId="0" fillId="0" borderId="0" xfId="0" applyFill="1" applyAlignment="1">
      <alignment horizontal="right"/>
    </xf>
    <xf numFmtId="0" fontId="75" fillId="0" borderId="0" xfId="0" applyFont="1" applyFill="1" applyAlignment="1">
      <alignment horizontal="right"/>
    </xf>
    <xf numFmtId="0" fontId="64" fillId="0" borderId="0" xfId="0" applyNumberFormat="1" applyFont="1" applyFill="1"/>
    <xf numFmtId="0" fontId="136" fillId="29" borderId="1" xfId="0" applyFont="1" applyFill="1" applyBorder="1" applyAlignment="1">
      <alignment horizontal="center" vertical="center" wrapText="1"/>
    </xf>
    <xf numFmtId="0" fontId="136" fillId="29" borderId="1" xfId="0" applyFont="1" applyFill="1" applyBorder="1" applyAlignment="1">
      <alignment vertical="center" wrapText="1"/>
    </xf>
    <xf numFmtId="0" fontId="138" fillId="29" borderId="1" xfId="0" applyFont="1" applyFill="1" applyBorder="1" applyAlignment="1">
      <alignment vertical="center" wrapText="1"/>
    </xf>
    <xf numFmtId="0" fontId="138" fillId="29" borderId="1" xfId="0" applyFont="1" applyFill="1" applyBorder="1" applyAlignment="1">
      <alignment horizontal="center" vertical="center" wrapText="1"/>
    </xf>
    <xf numFmtId="0" fontId="145" fillId="0" borderId="0" xfId="0" applyFont="1"/>
    <xf numFmtId="0" fontId="49" fillId="29" borderId="0" xfId="0" applyFont="1" applyFill="1"/>
    <xf numFmtId="0" fontId="63" fillId="0" borderId="0" xfId="0" applyFont="1" applyFill="1" applyBorder="1" applyAlignment="1">
      <alignment horizontal="center" wrapText="1"/>
    </xf>
    <xf numFmtId="0" fontId="66" fillId="0" borderId="0" xfId="0" applyFont="1" applyFill="1" applyAlignment="1">
      <alignment horizontal="center"/>
    </xf>
    <xf numFmtId="165" fontId="65" fillId="29" borderId="0" xfId="278" applyNumberFormat="1" applyFont="1" applyFill="1" applyBorder="1"/>
    <xf numFmtId="0" fontId="65" fillId="29" borderId="0" xfId="0" applyFont="1" applyFill="1" applyBorder="1"/>
    <xf numFmtId="0" fontId="85" fillId="29" borderId="0" xfId="0" applyFont="1" applyFill="1" applyBorder="1" applyAlignment="1">
      <alignment horizontal="right" vertical="center"/>
    </xf>
    <xf numFmtId="49" fontId="85" fillId="29" borderId="0" xfId="0" applyNumberFormat="1" applyFont="1" applyFill="1" applyBorder="1" applyAlignment="1">
      <alignment horizontal="right" vertical="center"/>
    </xf>
    <xf numFmtId="3" fontId="85" fillId="29" borderId="0" xfId="0" applyNumberFormat="1" applyFont="1" applyFill="1" applyBorder="1" applyAlignment="1">
      <alignment horizontal="right" vertical="center"/>
    </xf>
    <xf numFmtId="4" fontId="85" fillId="29" borderId="0" xfId="0" applyNumberFormat="1" applyFont="1" applyFill="1" applyBorder="1" applyAlignment="1">
      <alignment horizontal="right" vertical="center"/>
    </xf>
    <xf numFmtId="0" fontId="85" fillId="29" borderId="0" xfId="0" applyFont="1" applyFill="1" applyBorder="1"/>
    <xf numFmtId="0" fontId="146" fillId="29" borderId="1" xfId="0" applyFont="1" applyFill="1" applyBorder="1" applyAlignment="1">
      <alignment horizontal="center" vertical="center" wrapText="1"/>
    </xf>
    <xf numFmtId="0" fontId="137" fillId="29" borderId="1" xfId="0" applyFont="1" applyFill="1" applyBorder="1" applyAlignment="1">
      <alignment vertical="center" wrapText="1"/>
    </xf>
    <xf numFmtId="0" fontId="139" fillId="29" borderId="1" xfId="0" applyFont="1" applyFill="1" applyBorder="1" applyAlignment="1">
      <alignment horizontal="center" vertical="center" wrapText="1"/>
    </xf>
    <xf numFmtId="0" fontId="139" fillId="29" borderId="1" xfId="0" applyFont="1" applyFill="1" applyBorder="1" applyAlignment="1">
      <alignment vertical="center" wrapText="1"/>
    </xf>
    <xf numFmtId="0" fontId="137" fillId="29" borderId="1" xfId="0" applyFont="1" applyFill="1" applyBorder="1" applyAlignment="1">
      <alignment horizontal="center" vertical="center" wrapText="1"/>
    </xf>
    <xf numFmtId="165" fontId="138" fillId="29" borderId="1" xfId="278" applyNumberFormat="1" applyFont="1" applyFill="1" applyBorder="1" applyAlignment="1">
      <alignment horizontal="center" vertical="center" wrapText="1"/>
    </xf>
    <xf numFmtId="165" fontId="136" fillId="29" borderId="1" xfId="278" applyNumberFormat="1" applyFont="1" applyFill="1" applyBorder="1" applyAlignment="1">
      <alignment horizontal="center" vertical="center" wrapText="1"/>
    </xf>
    <xf numFmtId="3" fontId="62" fillId="29" borderId="1" xfId="0" applyNumberFormat="1" applyFont="1" applyFill="1" applyBorder="1" applyAlignment="1">
      <alignment horizontal="right" vertical="center" wrapText="1"/>
    </xf>
    <xf numFmtId="0" fontId="0" fillId="29" borderId="0" xfId="0" applyFill="1" applyBorder="1"/>
    <xf numFmtId="0" fontId="147" fillId="29" borderId="0" xfId="0" applyFont="1" applyFill="1" applyBorder="1"/>
    <xf numFmtId="0" fontId="4" fillId="29" borderId="0" xfId="0" applyFont="1" applyFill="1" applyBorder="1"/>
    <xf numFmtId="165" fontId="51" fillId="0" borderId="0" xfId="0" applyNumberFormat="1" applyFont="1" applyFill="1" applyAlignment="1">
      <alignment horizontal="center"/>
    </xf>
    <xf numFmtId="0" fontId="84" fillId="0" borderId="0" xfId="0" applyFont="1" applyFill="1"/>
    <xf numFmtId="0" fontId="78" fillId="0" borderId="0" xfId="0" applyFont="1" applyFill="1" applyBorder="1"/>
    <xf numFmtId="49" fontId="78" fillId="0" borderId="0" xfId="0" applyNumberFormat="1" applyFont="1" applyFill="1" applyBorder="1" applyAlignment="1">
      <alignment horizontal="center" vertical="center"/>
    </xf>
    <xf numFmtId="49" fontId="78" fillId="0" borderId="0" xfId="0" applyNumberFormat="1" applyFont="1" applyFill="1" applyBorder="1" applyAlignment="1">
      <alignment horizontal="left" vertical="center"/>
    </xf>
    <xf numFmtId="3" fontId="78" fillId="0" borderId="0" xfId="0" applyNumberFormat="1" applyFont="1" applyFill="1" applyBorder="1" applyAlignment="1">
      <alignment horizontal="right" vertical="center"/>
    </xf>
    <xf numFmtId="0" fontId="39" fillId="0" borderId="0" xfId="0" applyFont="1" applyFill="1" applyBorder="1"/>
    <xf numFmtId="49" fontId="78" fillId="0" borderId="0" xfId="0" applyNumberFormat="1" applyFont="1" applyFill="1" applyBorder="1" applyAlignment="1">
      <alignment horizontal="center" vertical="center" wrapText="1"/>
    </xf>
    <xf numFmtId="49" fontId="78"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right" vertical="center" wrapText="1"/>
    </xf>
    <xf numFmtId="0" fontId="78" fillId="29" borderId="0" xfId="0" applyFont="1" applyFill="1"/>
    <xf numFmtId="0" fontId="78" fillId="29" borderId="0" xfId="0" applyFont="1" applyFill="1" applyBorder="1" applyAlignment="1">
      <alignment horizontal="center"/>
    </xf>
    <xf numFmtId="0" fontId="78" fillId="29" borderId="0" xfId="0" applyFont="1" applyFill="1" applyBorder="1"/>
    <xf numFmtId="178" fontId="56" fillId="0" borderId="0" xfId="0" applyNumberFormat="1" applyFont="1" applyFill="1" applyAlignment="1"/>
    <xf numFmtId="0" fontId="56" fillId="0" borderId="0" xfId="0" applyFont="1" applyFill="1" applyAlignment="1"/>
    <xf numFmtId="0" fontId="0" fillId="29" borderId="0" xfId="0" applyFill="1"/>
    <xf numFmtId="0" fontId="143" fillId="29" borderId="0" xfId="0" applyFont="1" applyFill="1"/>
    <xf numFmtId="0" fontId="144" fillId="29" borderId="0" xfId="0" applyFont="1" applyFill="1"/>
    <xf numFmtId="0" fontId="145" fillId="29" borderId="0" xfId="0" applyFont="1" applyFill="1"/>
    <xf numFmtId="0" fontId="3" fillId="29" borderId="0" xfId="0" applyFont="1" applyFill="1"/>
    <xf numFmtId="3" fontId="63" fillId="0" borderId="0" xfId="0" applyNumberFormat="1" applyFont="1" applyFill="1" applyBorder="1" applyAlignment="1"/>
    <xf numFmtId="3" fontId="51" fillId="0" borderId="0" xfId="0" applyNumberFormat="1" applyFont="1" applyFill="1"/>
    <xf numFmtId="0" fontId="62" fillId="0" borderId="0" xfId="0" applyFont="1" applyFill="1" applyAlignment="1">
      <alignment horizontal="center"/>
    </xf>
    <xf numFmtId="165" fontId="66" fillId="0" borderId="28" xfId="278" applyNumberFormat="1" applyFont="1" applyFill="1" applyBorder="1" applyAlignment="1">
      <alignment horizontal="right"/>
    </xf>
    <xf numFmtId="0" fontId="66" fillId="0" borderId="0" xfId="0" applyFont="1" applyFill="1" applyAlignment="1">
      <alignment horizontal="center"/>
    </xf>
    <xf numFmtId="0" fontId="63" fillId="0" borderId="0" xfId="0" applyFont="1" applyFill="1" applyBorder="1" applyAlignment="1">
      <alignment horizontal="center" wrapText="1"/>
    </xf>
    <xf numFmtId="3" fontId="79" fillId="29" borderId="0" xfId="0" applyNumberFormat="1" applyFont="1" applyFill="1" applyBorder="1" applyAlignment="1">
      <alignment horizontal="right" vertical="center"/>
    </xf>
    <xf numFmtId="0" fontId="66" fillId="0" borderId="1" xfId="0" applyFont="1" applyFill="1" applyBorder="1" applyAlignment="1">
      <alignment horizontal="center" vertical="center" wrapText="1"/>
    </xf>
    <xf numFmtId="0" fontId="138" fillId="29" borderId="1" xfId="0" quotePrefix="1" applyFont="1" applyFill="1" applyBorder="1" applyAlignment="1">
      <alignment vertical="center" wrapText="1"/>
    </xf>
    <xf numFmtId="165" fontId="62" fillId="29" borderId="1" xfId="0" applyNumberFormat="1" applyFont="1" applyFill="1" applyBorder="1" applyAlignment="1">
      <alignment horizontal="right" vertical="center" wrapText="1"/>
    </xf>
    <xf numFmtId="0" fontId="63" fillId="29" borderId="0" xfId="0" applyFont="1" applyFill="1" applyBorder="1"/>
    <xf numFmtId="3" fontId="0" fillId="29" borderId="0" xfId="0" applyNumberFormat="1" applyFill="1" applyBorder="1"/>
    <xf numFmtId="3" fontId="4" fillId="29" borderId="0" xfId="0" applyNumberFormat="1" applyFont="1" applyFill="1" applyBorder="1"/>
    <xf numFmtId="165" fontId="7" fillId="0" borderId="0" xfId="0" applyNumberFormat="1" applyFont="1" applyFill="1"/>
    <xf numFmtId="165" fontId="66" fillId="0" borderId="0" xfId="0" applyNumberFormat="1" applyFont="1" applyFill="1" applyAlignment="1"/>
    <xf numFmtId="0" fontId="66" fillId="0" borderId="31" xfId="0" applyFont="1" applyFill="1" applyBorder="1" applyAlignment="1">
      <alignment horizontal="center" wrapText="1"/>
    </xf>
    <xf numFmtId="0" fontId="7" fillId="0" borderId="0" xfId="489" applyBorder="1" applyAlignment="1">
      <alignment wrapText="1"/>
    </xf>
    <xf numFmtId="3" fontId="7" fillId="0" borderId="0" xfId="489" applyNumberFormat="1" applyBorder="1" applyAlignment="1">
      <alignment horizontal="right" vertical="center" wrapText="1"/>
    </xf>
    <xf numFmtId="49" fontId="7" fillId="0" borderId="0" xfId="489" applyNumberFormat="1" applyBorder="1" applyAlignment="1">
      <alignment horizontal="left" vertical="center"/>
    </xf>
    <xf numFmtId="49" fontId="7" fillId="0" borderId="0" xfId="489" applyNumberFormat="1" applyBorder="1" applyAlignment="1">
      <alignment horizontal="center" vertical="center"/>
    </xf>
    <xf numFmtId="0" fontId="47" fillId="0" borderId="0" xfId="489" applyFont="1" applyBorder="1" applyAlignment="1">
      <alignment wrapText="1"/>
    </xf>
    <xf numFmtId="49" fontId="7" fillId="0" borderId="0" xfId="489" applyNumberFormat="1" applyBorder="1" applyAlignment="1">
      <alignment horizontal="center" vertical="center" wrapText="1"/>
    </xf>
    <xf numFmtId="49" fontId="7" fillId="0" borderId="0" xfId="489" applyNumberFormat="1" applyBorder="1" applyAlignment="1">
      <alignment horizontal="left" vertical="center" wrapText="1"/>
    </xf>
    <xf numFmtId="0" fontId="7" fillId="0" borderId="0" xfId="489" applyBorder="1"/>
    <xf numFmtId="0" fontId="47" fillId="0" borderId="0" xfId="489" applyFont="1" applyFill="1" applyBorder="1"/>
    <xf numFmtId="0" fontId="7" fillId="0" borderId="0" xfId="489" applyFill="1" applyBorder="1"/>
    <xf numFmtId="49" fontId="66" fillId="0" borderId="1" xfId="489" applyNumberFormat="1" applyFont="1" applyBorder="1" applyAlignment="1">
      <alignment horizontal="left" vertical="center" wrapText="1"/>
    </xf>
    <xf numFmtId="0" fontId="65" fillId="0" borderId="0" xfId="363" applyFont="1" applyFill="1" applyAlignment="1"/>
    <xf numFmtId="3" fontId="148" fillId="0" borderId="0" xfId="489" applyNumberFormat="1" applyFont="1" applyBorder="1" applyAlignment="1">
      <alignment horizontal="right" vertical="center"/>
    </xf>
    <xf numFmtId="38" fontId="62" fillId="0" borderId="0" xfId="363" applyNumberFormat="1" applyFont="1" applyFill="1" applyBorder="1" applyAlignment="1"/>
    <xf numFmtId="0" fontId="66" fillId="29" borderId="0" xfId="0" applyFont="1" applyFill="1" applyAlignment="1"/>
    <xf numFmtId="0" fontId="65" fillId="29" borderId="0" xfId="0" applyFont="1" applyFill="1"/>
    <xf numFmtId="0" fontId="65" fillId="29" borderId="0" xfId="0" applyFont="1" applyFill="1" applyAlignment="1">
      <alignment wrapText="1"/>
    </xf>
    <xf numFmtId="49" fontId="65" fillId="29" borderId="0" xfId="0" applyNumberFormat="1" applyFont="1" applyFill="1" applyBorder="1" applyAlignment="1">
      <alignment horizontal="center" vertical="center"/>
    </xf>
    <xf numFmtId="49" fontId="65" fillId="29" borderId="0" xfId="0" applyNumberFormat="1" applyFont="1" applyFill="1" applyBorder="1" applyAlignment="1">
      <alignment horizontal="left" vertical="center"/>
    </xf>
    <xf numFmtId="49" fontId="66" fillId="2" borderId="1" xfId="489" applyNumberFormat="1" applyFont="1" applyFill="1" applyBorder="1" applyAlignment="1">
      <alignment horizontal="center" vertical="center" wrapText="1"/>
    </xf>
    <xf numFmtId="3" fontId="66" fillId="2" borderId="1" xfId="489" applyNumberFormat="1" applyFont="1" applyFill="1" applyBorder="1" applyAlignment="1">
      <alignment horizontal="center" vertical="center" wrapText="1"/>
    </xf>
    <xf numFmtId="49" fontId="66" fillId="0" borderId="1" xfId="489" applyNumberFormat="1" applyFont="1" applyBorder="1" applyAlignment="1">
      <alignment horizontal="center" vertical="center" wrapText="1"/>
    </xf>
    <xf numFmtId="3" fontId="66" fillId="0" borderId="1" xfId="489" applyNumberFormat="1" applyFont="1" applyBorder="1" applyAlignment="1">
      <alignment horizontal="right" vertical="center" wrapText="1"/>
    </xf>
    <xf numFmtId="0" fontId="7" fillId="0" borderId="30" xfId="0" applyFont="1" applyFill="1" applyBorder="1" applyAlignment="1">
      <alignment horizontal="center"/>
    </xf>
    <xf numFmtId="0" fontId="70" fillId="0" borderId="0" xfId="0" applyFont="1" applyFill="1" applyBorder="1" applyAlignment="1">
      <alignment vertical="center"/>
    </xf>
    <xf numFmtId="3" fontId="86" fillId="0" borderId="33" xfId="0" applyNumberFormat="1" applyFont="1" applyFill="1" applyBorder="1" applyAlignment="1">
      <alignment vertical="center"/>
    </xf>
    <xf numFmtId="0" fontId="65" fillId="0" borderId="0" xfId="0" applyFont="1" applyFill="1" applyAlignment="1"/>
    <xf numFmtId="0" fontId="62" fillId="29" borderId="0" xfId="0" applyFont="1" applyFill="1" applyAlignment="1"/>
    <xf numFmtId="165" fontId="62" fillId="29" borderId="1" xfId="278" applyNumberFormat="1" applyFont="1" applyFill="1" applyBorder="1" applyAlignment="1">
      <alignment horizontal="center" vertical="center" wrapText="1"/>
    </xf>
    <xf numFmtId="165" fontId="39" fillId="29" borderId="1" xfId="278" applyNumberFormat="1" applyFont="1" applyFill="1" applyBorder="1" applyAlignment="1">
      <alignment horizontal="center" vertical="center" wrapText="1"/>
    </xf>
    <xf numFmtId="9" fontId="0" fillId="0" borderId="0" xfId="0" applyNumberFormat="1" applyFill="1"/>
    <xf numFmtId="9" fontId="85" fillId="29" borderId="0" xfId="0" applyNumberFormat="1" applyFont="1" applyFill="1" applyBorder="1" applyAlignment="1">
      <alignment horizontal="right" vertical="center"/>
    </xf>
    <xf numFmtId="9" fontId="85" fillId="29" borderId="0" xfId="0" applyNumberFormat="1" applyFont="1" applyFill="1" applyBorder="1"/>
    <xf numFmtId="9" fontId="136" fillId="29" borderId="1" xfId="0" applyNumberFormat="1" applyFont="1" applyFill="1" applyBorder="1" applyAlignment="1">
      <alignment horizontal="center" vertical="center" wrapText="1"/>
    </xf>
    <xf numFmtId="9" fontId="146" fillId="29" borderId="1" xfId="0" applyNumberFormat="1" applyFont="1" applyFill="1" applyBorder="1" applyAlignment="1">
      <alignment horizontal="center" vertical="center" wrapText="1"/>
    </xf>
    <xf numFmtId="9" fontId="136" fillId="29" borderId="1" xfId="278" applyNumberFormat="1" applyFont="1" applyFill="1" applyBorder="1" applyAlignment="1">
      <alignment horizontal="center" vertical="center" wrapText="1"/>
    </xf>
    <xf numFmtId="9" fontId="138" fillId="29" borderId="1" xfId="278" applyNumberFormat="1" applyFont="1" applyFill="1" applyBorder="1" applyAlignment="1">
      <alignment horizontal="center" vertical="center" wrapText="1"/>
    </xf>
    <xf numFmtId="9" fontId="7" fillId="0" borderId="0" xfId="0" applyNumberFormat="1" applyFont="1" applyFill="1"/>
    <xf numFmtId="9" fontId="0" fillId="0" borderId="0" xfId="0" applyNumberFormat="1"/>
    <xf numFmtId="0" fontId="62" fillId="29" borderId="0" xfId="0" applyFont="1" applyFill="1" applyBorder="1" applyAlignment="1">
      <alignment vertical="center"/>
    </xf>
    <xf numFmtId="0" fontId="76" fillId="0" borderId="43" xfId="0" applyNumberFormat="1" applyFont="1" applyFill="1" applyBorder="1" applyAlignment="1">
      <alignment vertical="center" wrapText="1"/>
    </xf>
    <xf numFmtId="0" fontId="78" fillId="0" borderId="43" xfId="0" applyNumberFormat="1" applyFont="1" applyFill="1" applyBorder="1" applyAlignment="1">
      <alignment vertical="center" wrapText="1"/>
    </xf>
    <xf numFmtId="0" fontId="76" fillId="0" borderId="43" xfId="0" applyFont="1" applyFill="1" applyBorder="1" applyAlignment="1">
      <alignment vertical="center" wrapText="1"/>
    </xf>
    <xf numFmtId="0" fontId="66" fillId="0" borderId="12" xfId="0" applyFont="1" applyFill="1" applyBorder="1" applyAlignment="1">
      <alignment horizontal="right" vertical="center" wrapText="1"/>
    </xf>
    <xf numFmtId="0" fontId="76" fillId="0" borderId="12" xfId="0" applyNumberFormat="1" applyFont="1" applyFill="1" applyBorder="1" applyAlignment="1">
      <alignment vertical="center" wrapText="1"/>
    </xf>
    <xf numFmtId="178" fontId="77" fillId="0" borderId="12" xfId="0" applyNumberFormat="1" applyFont="1" applyFill="1" applyBorder="1" applyAlignment="1">
      <alignment vertical="center" wrapText="1"/>
    </xf>
    <xf numFmtId="178" fontId="66" fillId="0" borderId="12" xfId="0" applyNumberFormat="1" applyFont="1" applyFill="1" applyBorder="1" applyAlignment="1">
      <alignment vertical="center" wrapText="1"/>
    </xf>
    <xf numFmtId="167" fontId="77" fillId="0" borderId="12" xfId="278" applyNumberFormat="1" applyFont="1" applyFill="1" applyBorder="1" applyAlignment="1">
      <alignment vertical="center" wrapText="1"/>
    </xf>
    <xf numFmtId="0" fontId="59" fillId="0" borderId="0" xfId="0" applyFont="1" applyFill="1" applyAlignment="1">
      <alignment vertical="center" wrapText="1"/>
    </xf>
    <xf numFmtId="3" fontId="59" fillId="0" borderId="0" xfId="0" applyNumberFormat="1" applyFont="1" applyFill="1" applyAlignment="1">
      <alignment vertical="center" wrapText="1"/>
    </xf>
    <xf numFmtId="0" fontId="66" fillId="0" borderId="43" xfId="0" applyFont="1" applyFill="1" applyBorder="1" applyAlignment="1">
      <alignment horizontal="right" vertical="center" wrapText="1"/>
    </xf>
    <xf numFmtId="178" fontId="77" fillId="0" borderId="43" xfId="0" applyNumberFormat="1" applyFont="1" applyFill="1" applyBorder="1" applyAlignment="1">
      <alignment vertical="center" wrapText="1"/>
    </xf>
    <xf numFmtId="178" fontId="66" fillId="0" borderId="43" xfId="0" applyNumberFormat="1" applyFont="1" applyFill="1" applyBorder="1" applyAlignment="1">
      <alignment vertical="center" wrapText="1"/>
    </xf>
    <xf numFmtId="167" fontId="77" fillId="0" borderId="43" xfId="278" applyNumberFormat="1" applyFont="1" applyFill="1" applyBorder="1" applyAlignment="1">
      <alignment vertical="center" wrapText="1"/>
    </xf>
    <xf numFmtId="0" fontId="76" fillId="0" borderId="43" xfId="0" applyFont="1" applyFill="1" applyBorder="1" applyAlignment="1">
      <alignment horizontal="right" vertical="center" wrapText="1"/>
    </xf>
    <xf numFmtId="165" fontId="52" fillId="0" borderId="0" xfId="278" applyNumberFormat="1" applyFont="1" applyFill="1" applyAlignment="1">
      <alignment vertical="center" wrapText="1"/>
    </xf>
    <xf numFmtId="0" fontId="52" fillId="0" borderId="0" xfId="0" applyFont="1" applyFill="1" applyAlignment="1">
      <alignment vertical="center" wrapText="1"/>
    </xf>
    <xf numFmtId="0" fontId="78" fillId="0" borderId="43" xfId="0" applyFont="1" applyFill="1" applyBorder="1" applyAlignment="1">
      <alignment horizontal="right" vertical="center" wrapText="1"/>
    </xf>
    <xf numFmtId="0" fontId="78" fillId="0" borderId="43" xfId="0" applyFont="1" applyFill="1" applyBorder="1" applyAlignment="1">
      <alignment vertical="center" wrapText="1"/>
    </xf>
    <xf numFmtId="178" fontId="65" fillId="0" borderId="43" xfId="0" applyNumberFormat="1" applyFont="1" applyFill="1" applyBorder="1" applyAlignment="1">
      <alignment vertical="center" wrapText="1"/>
    </xf>
    <xf numFmtId="167" fontId="79" fillId="0" borderId="43" xfId="278" applyNumberFormat="1" applyFont="1" applyFill="1" applyBorder="1" applyAlignment="1">
      <alignment vertical="center" wrapText="1"/>
    </xf>
    <xf numFmtId="178" fontId="55" fillId="0" borderId="0" xfId="0" applyNumberFormat="1" applyFont="1" applyFill="1" applyAlignment="1">
      <alignment vertical="center" wrapText="1"/>
    </xf>
    <xf numFmtId="0" fontId="55" fillId="0" borderId="0" xfId="0" applyFont="1" applyFill="1" applyAlignment="1">
      <alignment vertical="center" wrapText="1"/>
    </xf>
    <xf numFmtId="3" fontId="55" fillId="0" borderId="0" xfId="0" applyNumberFormat="1" applyFont="1" applyFill="1" applyAlignment="1">
      <alignment vertical="center" wrapText="1"/>
    </xf>
    <xf numFmtId="178" fontId="49" fillId="0" borderId="0" xfId="0" applyNumberFormat="1" applyFont="1" applyFill="1" applyAlignment="1">
      <alignment vertical="center" wrapText="1"/>
    </xf>
    <xf numFmtId="165" fontId="55" fillId="0" borderId="0" xfId="278" applyNumberFormat="1" applyFont="1" applyFill="1" applyAlignment="1">
      <alignment vertical="center" wrapText="1"/>
    </xf>
    <xf numFmtId="178" fontId="52" fillId="0" borderId="0" xfId="0" applyNumberFormat="1" applyFont="1" applyFill="1" applyAlignment="1">
      <alignment vertical="center" wrapText="1"/>
    </xf>
    <xf numFmtId="0" fontId="0" fillId="0" borderId="0" xfId="0" applyFill="1" applyAlignment="1">
      <alignment vertical="center" wrapText="1"/>
    </xf>
    <xf numFmtId="178" fontId="50" fillId="0" borderId="0" xfId="0" applyNumberFormat="1" applyFont="1" applyFill="1" applyAlignment="1">
      <alignment vertical="center" wrapText="1"/>
    </xf>
    <xf numFmtId="178" fontId="59" fillId="0" borderId="0" xfId="0" applyNumberFormat="1" applyFont="1" applyFill="1" applyAlignment="1">
      <alignment vertical="center" wrapText="1"/>
    </xf>
    <xf numFmtId="0" fontId="65" fillId="0" borderId="43" xfId="0" applyFont="1" applyFill="1" applyBorder="1" applyAlignment="1">
      <alignment horizontal="right" vertical="center" wrapText="1"/>
    </xf>
    <xf numFmtId="3" fontId="79" fillId="0" borderId="43" xfId="0" applyNumberFormat="1" applyFont="1" applyFill="1" applyBorder="1" applyAlignment="1">
      <alignment vertical="center" wrapText="1"/>
    </xf>
    <xf numFmtId="165" fontId="65" fillId="0" borderId="43" xfId="278" applyNumberFormat="1" applyFont="1" applyFill="1" applyBorder="1" applyAlignment="1">
      <alignment vertical="center" wrapText="1"/>
    </xf>
    <xf numFmtId="178" fontId="0" fillId="0" borderId="0" xfId="0" applyNumberFormat="1" applyFill="1" applyAlignment="1">
      <alignment vertical="center" wrapText="1"/>
    </xf>
    <xf numFmtId="178" fontId="65" fillId="0" borderId="43" xfId="0" applyNumberFormat="1" applyFont="1" applyFill="1" applyBorder="1" applyAlignment="1">
      <alignment horizontal="right" vertical="center" wrapText="1"/>
    </xf>
    <xf numFmtId="0" fontId="55" fillId="0" borderId="43" xfId="0" applyFont="1" applyFill="1" applyBorder="1" applyAlignment="1">
      <alignment vertical="center" wrapText="1"/>
    </xf>
    <xf numFmtId="3" fontId="0" fillId="0" borderId="0" xfId="0" applyNumberFormat="1" applyFill="1" applyAlignment="1">
      <alignment vertical="center" wrapText="1"/>
    </xf>
    <xf numFmtId="178" fontId="66" fillId="0" borderId="43" xfId="0" quotePrefix="1" applyNumberFormat="1" applyFont="1" applyFill="1" applyBorder="1" applyAlignment="1">
      <alignment vertical="center" wrapText="1"/>
    </xf>
    <xf numFmtId="0" fontId="69" fillId="0" borderId="0" xfId="0" applyFont="1" applyFill="1" applyAlignment="1">
      <alignment vertical="center" wrapText="1"/>
    </xf>
    <xf numFmtId="37" fontId="65" fillId="0" borderId="43" xfId="278" applyNumberFormat="1" applyFont="1" applyFill="1" applyBorder="1" applyAlignment="1">
      <alignment vertical="center" wrapText="1"/>
    </xf>
    <xf numFmtId="43" fontId="65" fillId="0" borderId="43" xfId="278" applyFont="1" applyFill="1" applyBorder="1" applyAlignment="1">
      <alignment vertical="center" wrapText="1"/>
    </xf>
    <xf numFmtId="43" fontId="77" fillId="0" borderId="43" xfId="278" applyFont="1" applyFill="1" applyBorder="1" applyAlignment="1">
      <alignment vertical="center" wrapText="1"/>
    </xf>
    <xf numFmtId="0" fontId="66" fillId="0" borderId="44" xfId="0" applyFont="1" applyFill="1" applyBorder="1" applyAlignment="1">
      <alignment horizontal="right" vertical="center" wrapText="1"/>
    </xf>
    <xf numFmtId="0" fontId="76" fillId="0" borderId="44" xfId="0" applyNumberFormat="1" applyFont="1" applyFill="1" applyBorder="1" applyAlignment="1">
      <alignment vertical="center" wrapText="1"/>
    </xf>
    <xf numFmtId="178" fontId="66" fillId="0" borderId="44" xfId="0" applyNumberFormat="1" applyFont="1" applyFill="1" applyBorder="1" applyAlignment="1">
      <alignment vertical="center" wrapText="1"/>
    </xf>
    <xf numFmtId="167" fontId="77" fillId="0" borderId="44" xfId="278" applyNumberFormat="1" applyFont="1" applyFill="1" applyBorder="1" applyAlignment="1">
      <alignment vertical="center" wrapText="1"/>
    </xf>
    <xf numFmtId="0" fontId="62" fillId="0" borderId="0" xfId="0" applyNumberFormat="1" applyFont="1" applyFill="1"/>
    <xf numFmtId="3" fontId="52" fillId="0" borderId="0" xfId="0" applyNumberFormat="1" applyFont="1" applyFill="1" applyAlignment="1">
      <alignment vertical="center" wrapText="1"/>
    </xf>
    <xf numFmtId="3" fontId="55"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5" fillId="0" borderId="0" xfId="0" applyNumberFormat="1" applyFont="1" applyFill="1"/>
    <xf numFmtId="3" fontId="62" fillId="0" borderId="1" xfId="0" applyNumberFormat="1" applyFont="1" applyFill="1" applyBorder="1" applyAlignment="1">
      <alignment horizontal="center" vertical="center" wrapText="1"/>
    </xf>
    <xf numFmtId="3" fontId="39" fillId="0" borderId="0" xfId="0" applyNumberFormat="1" applyFont="1" applyFill="1"/>
    <xf numFmtId="0" fontId="136" fillId="0" borderId="1" xfId="0" applyFont="1" applyBorder="1" applyAlignment="1">
      <alignment horizontal="center" vertical="center" wrapText="1"/>
    </xf>
    <xf numFmtId="165" fontId="136" fillId="0" borderId="1" xfId="278" applyNumberFormat="1" applyFont="1" applyBorder="1" applyAlignment="1">
      <alignment horizontal="center" vertical="center" wrapText="1"/>
    </xf>
    <xf numFmtId="9" fontId="136" fillId="0" borderId="0" xfId="0" applyNumberFormat="1" applyFont="1" applyAlignment="1">
      <alignment horizontal="right" vertical="center"/>
    </xf>
    <xf numFmtId="9" fontId="137" fillId="0" borderId="0" xfId="0" applyNumberFormat="1" applyFont="1" applyAlignment="1">
      <alignment horizontal="right" vertical="center"/>
    </xf>
    <xf numFmtId="9" fontId="136" fillId="0" borderId="1" xfId="0" applyNumberFormat="1" applyFont="1" applyBorder="1" applyAlignment="1">
      <alignment horizontal="center" vertical="center" wrapText="1"/>
    </xf>
    <xf numFmtId="9" fontId="138" fillId="0" borderId="1" xfId="0" applyNumberFormat="1" applyFont="1" applyBorder="1" applyAlignment="1">
      <alignment horizontal="center" vertical="center" wrapText="1"/>
    </xf>
    <xf numFmtId="0" fontId="140" fillId="0" borderId="1" xfId="0" applyFont="1" applyBorder="1" applyAlignment="1">
      <alignment vertical="center" wrapText="1"/>
    </xf>
    <xf numFmtId="0" fontId="0" fillId="0" borderId="0" xfId="0" applyAlignment="1">
      <alignment horizontal="left"/>
    </xf>
    <xf numFmtId="0" fontId="46" fillId="0" borderId="0" xfId="0" applyFont="1"/>
    <xf numFmtId="165" fontId="46" fillId="0" borderId="0" xfId="278" applyNumberFormat="1" applyFont="1"/>
    <xf numFmtId="1" fontId="136"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6" fillId="0" borderId="1" xfId="0" applyFont="1" applyBorder="1" applyAlignment="1">
      <alignment horizontal="center" vertical="center" wrapText="1"/>
    </xf>
    <xf numFmtId="3" fontId="63" fillId="0" borderId="0" xfId="0" applyNumberFormat="1" applyFont="1" applyFill="1" applyBorder="1" applyAlignment="1">
      <alignment horizontal="center"/>
    </xf>
    <xf numFmtId="0" fontId="62" fillId="0" borderId="0" xfId="0" applyFont="1" applyFill="1" applyAlignment="1">
      <alignment horizontal="center"/>
    </xf>
    <xf numFmtId="165" fontId="136" fillId="0" borderId="1" xfId="278" applyNumberFormat="1" applyFont="1" applyBorder="1" applyAlignment="1">
      <alignment horizontal="center" vertical="center" wrapText="1"/>
    </xf>
    <xf numFmtId="0" fontId="136" fillId="0" borderId="43" xfId="0" applyFont="1" applyBorder="1" applyAlignment="1">
      <alignment horizontal="center" vertical="center" wrapText="1"/>
    </xf>
    <xf numFmtId="0" fontId="136" fillId="0" borderId="43" xfId="0" applyFont="1" applyBorder="1" applyAlignment="1">
      <alignment vertical="center" wrapText="1"/>
    </xf>
    <xf numFmtId="165" fontId="138" fillId="0" borderId="43" xfId="278" applyNumberFormat="1" applyFont="1" applyBorder="1" applyAlignment="1">
      <alignment horizontal="center" vertical="center" wrapText="1"/>
    </xf>
    <xf numFmtId="0" fontId="138" fillId="0" borderId="43" xfId="0" applyFont="1" applyBorder="1" applyAlignment="1">
      <alignment horizontal="center" vertical="center" wrapText="1"/>
    </xf>
    <xf numFmtId="165" fontId="136" fillId="0" borderId="43" xfId="278" applyNumberFormat="1" applyFont="1" applyBorder="1" applyAlignment="1">
      <alignment vertical="center" wrapText="1"/>
    </xf>
    <xf numFmtId="0" fontId="138" fillId="29" borderId="43" xfId="0" applyFont="1" applyFill="1" applyBorder="1" applyAlignment="1">
      <alignment vertical="center" wrapText="1"/>
    </xf>
    <xf numFmtId="165" fontId="138" fillId="0" borderId="43" xfId="278" applyNumberFormat="1" applyFont="1" applyBorder="1" applyAlignment="1">
      <alignment vertical="center" wrapText="1"/>
    </xf>
    <xf numFmtId="0" fontId="138" fillId="0" borderId="43" xfId="0" applyFont="1" applyBorder="1" applyAlignment="1">
      <alignment vertical="center" wrapText="1"/>
    </xf>
    <xf numFmtId="0" fontId="138" fillId="29" borderId="43" xfId="0" quotePrefix="1" applyFont="1" applyFill="1" applyBorder="1" applyAlignment="1">
      <alignment vertical="center" wrapText="1"/>
    </xf>
    <xf numFmtId="165" fontId="136" fillId="0" borderId="43" xfId="278" applyNumberFormat="1" applyFont="1" applyBorder="1" applyAlignment="1">
      <alignment horizontal="center" vertical="center" wrapText="1"/>
    </xf>
    <xf numFmtId="0" fontId="137" fillId="0" borderId="43" xfId="0" applyFont="1" applyBorder="1" applyAlignment="1">
      <alignment vertical="center" wrapText="1"/>
    </xf>
    <xf numFmtId="0" fontId="136" fillId="0" borderId="44" xfId="0" applyFont="1" applyBorder="1" applyAlignment="1">
      <alignment horizontal="center" vertical="center" wrapText="1"/>
    </xf>
    <xf numFmtId="0" fontId="136" fillId="0" borderId="44" xfId="0" applyFont="1" applyBorder="1" applyAlignment="1">
      <alignment vertical="center" wrapText="1"/>
    </xf>
    <xf numFmtId="165" fontId="138" fillId="0" borderId="44" xfId="278" applyNumberFormat="1" applyFont="1" applyBorder="1" applyAlignment="1">
      <alignment horizontal="center" vertical="center" wrapText="1"/>
    </xf>
    <xf numFmtId="0" fontId="138" fillId="0" borderId="44" xfId="0" applyFont="1" applyBorder="1" applyAlignment="1">
      <alignment horizontal="center" vertical="center" wrapText="1"/>
    </xf>
    <xf numFmtId="0" fontId="5" fillId="0" borderId="0" xfId="0" applyFont="1"/>
    <xf numFmtId="165" fontId="5" fillId="0" borderId="0" xfId="278" applyNumberFormat="1" applyFont="1"/>
    <xf numFmtId="0" fontId="6" fillId="0" borderId="0" xfId="0" applyFont="1"/>
    <xf numFmtId="0" fontId="137" fillId="0" borderId="43" xfId="0" applyFont="1" applyBorder="1" applyAlignment="1">
      <alignment horizontal="center" vertical="center" wrapText="1"/>
    </xf>
    <xf numFmtId="165" fontId="137" fillId="0" borderId="43" xfId="278" applyNumberFormat="1" applyFont="1" applyBorder="1" applyAlignment="1">
      <alignment horizontal="center" vertical="center" wrapText="1"/>
    </xf>
    <xf numFmtId="165" fontId="136" fillId="0" borderId="44" xfId="278" applyNumberFormat="1" applyFont="1" applyBorder="1" applyAlignment="1">
      <alignment horizontal="center" vertical="center" wrapText="1"/>
    </xf>
    <xf numFmtId="3" fontId="66" fillId="0" borderId="0" xfId="0" applyNumberFormat="1" applyFont="1" applyFill="1" applyAlignment="1"/>
    <xf numFmtId="9" fontId="5" fillId="0" borderId="0" xfId="0" applyNumberFormat="1" applyFont="1"/>
    <xf numFmtId="9" fontId="138" fillId="0" borderId="43" xfId="0" applyNumberFormat="1" applyFont="1" applyBorder="1" applyAlignment="1">
      <alignment horizontal="center" vertical="center" wrapText="1"/>
    </xf>
    <xf numFmtId="9" fontId="136" fillId="0" borderId="43" xfId="0" applyNumberFormat="1" applyFont="1" applyBorder="1" applyAlignment="1">
      <alignment vertical="center" wrapText="1"/>
    </xf>
    <xf numFmtId="9" fontId="138" fillId="0" borderId="43" xfId="0" applyNumberFormat="1" applyFont="1" applyBorder="1" applyAlignment="1">
      <alignment vertical="center" wrapText="1"/>
    </xf>
    <xf numFmtId="9" fontId="136" fillId="0" borderId="43" xfId="0" applyNumberFormat="1" applyFont="1" applyBorder="1" applyAlignment="1">
      <alignment horizontal="center" vertical="center" wrapText="1"/>
    </xf>
    <xf numFmtId="9" fontId="137" fillId="0" borderId="43" xfId="0" applyNumberFormat="1" applyFont="1" applyBorder="1" applyAlignment="1">
      <alignment horizontal="center" vertical="center" wrapText="1"/>
    </xf>
    <xf numFmtId="9" fontId="136" fillId="0" borderId="44" xfId="0" applyNumberFormat="1" applyFont="1" applyBorder="1" applyAlignment="1">
      <alignment horizontal="center" vertical="center" wrapText="1"/>
    </xf>
    <xf numFmtId="9" fontId="136" fillId="0" borderId="43" xfId="278" applyNumberFormat="1" applyFont="1" applyBorder="1" applyAlignment="1">
      <alignment horizontal="center" vertical="center" wrapText="1"/>
    </xf>
    <xf numFmtId="9" fontId="138" fillId="0" borderId="43" xfId="278" applyNumberFormat="1" applyFont="1" applyBorder="1" applyAlignment="1">
      <alignment horizontal="center" vertical="center" wrapText="1"/>
    </xf>
    <xf numFmtId="9" fontId="137" fillId="0" borderId="43" xfId="278" applyNumberFormat="1" applyFont="1" applyBorder="1" applyAlignment="1">
      <alignment horizontal="center" vertical="center" wrapText="1"/>
    </xf>
    <xf numFmtId="0" fontId="139" fillId="0" borderId="0" xfId="0" applyFont="1" applyAlignment="1">
      <alignment horizontal="left" vertical="center"/>
    </xf>
    <xf numFmtId="0" fontId="137" fillId="0" borderId="0" xfId="0" applyFont="1" applyAlignment="1">
      <alignment horizontal="left" vertical="center"/>
    </xf>
    <xf numFmtId="0" fontId="137" fillId="0" borderId="1" xfId="0" applyFont="1" applyBorder="1" applyAlignment="1">
      <alignment horizontal="center" vertical="center" wrapText="1"/>
    </xf>
    <xf numFmtId="165" fontId="137" fillId="0" borderId="1" xfId="278" applyNumberFormat="1" applyFont="1" applyBorder="1" applyAlignment="1">
      <alignment vertical="center" wrapText="1"/>
    </xf>
    <xf numFmtId="0" fontId="137" fillId="0" borderId="1" xfId="0" quotePrefix="1" applyFont="1" applyBorder="1" applyAlignment="1">
      <alignment horizontal="center" vertical="center" wrapText="1"/>
    </xf>
    <xf numFmtId="0" fontId="75" fillId="0" borderId="0" xfId="0" applyFont="1"/>
    <xf numFmtId="165" fontId="75"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6" fillId="0" borderId="0" xfId="0" applyNumberFormat="1" applyFont="1" applyAlignment="1">
      <alignment horizontal="center" vertical="center"/>
    </xf>
    <xf numFmtId="9" fontId="137" fillId="0" borderId="0" xfId="0" applyNumberFormat="1" applyFont="1" applyAlignment="1">
      <alignment horizontal="center" vertical="center"/>
    </xf>
    <xf numFmtId="9" fontId="75" fillId="0" borderId="0" xfId="0" applyNumberFormat="1" applyFont="1" applyAlignment="1">
      <alignment horizontal="center"/>
    </xf>
    <xf numFmtId="9" fontId="138" fillId="0" borderId="44" xfId="0" applyNumberFormat="1" applyFont="1" applyBorder="1" applyAlignment="1">
      <alignment horizontal="center" vertical="center" wrapText="1"/>
    </xf>
    <xf numFmtId="165" fontId="136" fillId="0" borderId="43" xfId="0" applyNumberFormat="1" applyFont="1" applyBorder="1" applyAlignment="1">
      <alignment horizontal="center" vertical="center" wrapText="1"/>
    </xf>
    <xf numFmtId="165" fontId="5" fillId="0" borderId="0" xfId="0" applyNumberFormat="1" applyFont="1"/>
    <xf numFmtId="0" fontId="39" fillId="0" borderId="43" xfId="0" applyFont="1" applyFill="1" applyBorder="1" applyAlignment="1">
      <alignment vertical="center" wrapText="1"/>
    </xf>
    <xf numFmtId="0" fontId="39" fillId="0" borderId="43" xfId="0" applyNumberFormat="1" applyFont="1" applyFill="1" applyBorder="1" applyAlignment="1">
      <alignment vertical="center" wrapText="1"/>
    </xf>
    <xf numFmtId="165" fontId="138" fillId="0" borderId="43" xfId="0" applyNumberFormat="1" applyFont="1" applyBorder="1" applyAlignment="1">
      <alignment horizontal="center" vertical="center" wrapText="1"/>
    </xf>
    <xf numFmtId="0" fontId="62" fillId="0" borderId="43" xfId="0" applyFont="1" applyFill="1" applyBorder="1" applyAlignment="1">
      <alignment horizontal="center" vertical="center" wrapText="1"/>
    </xf>
    <xf numFmtId="0" fontId="64" fillId="0" borderId="19" xfId="0" applyFont="1" applyFill="1" applyBorder="1" applyAlignment="1">
      <alignment vertical="center" wrapText="1"/>
    </xf>
    <xf numFmtId="180" fontId="66" fillId="0" borderId="19" xfId="0" applyNumberFormat="1" applyFont="1" applyFill="1" applyBorder="1" applyAlignment="1">
      <alignment horizontal="center" vertical="center" wrapText="1"/>
    </xf>
    <xf numFmtId="179" fontId="66" fillId="0" borderId="19" xfId="0" applyNumberFormat="1" applyFont="1" applyFill="1" applyBorder="1" applyAlignment="1">
      <alignment horizontal="center" vertical="center" wrapText="1"/>
    </xf>
    <xf numFmtId="38" fontId="64" fillId="0" borderId="0" xfId="0" applyNumberFormat="1" applyFont="1" applyFill="1" applyAlignment="1">
      <alignment vertical="center" wrapText="1"/>
    </xf>
    <xf numFmtId="0" fontId="64" fillId="0" borderId="0" xfId="0" applyFont="1" applyFill="1" applyAlignment="1">
      <alignment vertical="center" wrapText="1"/>
    </xf>
    <xf numFmtId="0" fontId="64" fillId="0" borderId="43" xfId="0" applyFont="1" applyFill="1" applyBorder="1" applyAlignment="1">
      <alignment horizontal="center" vertical="center" wrapText="1"/>
    </xf>
    <xf numFmtId="3" fontId="73" fillId="0" borderId="43" xfId="0" applyNumberFormat="1" applyFont="1" applyFill="1" applyBorder="1" applyAlignment="1">
      <alignment vertical="center" wrapText="1"/>
    </xf>
    <xf numFmtId="180" fontId="66" fillId="0" borderId="43" xfId="0" applyNumberFormat="1" applyFont="1" applyFill="1" applyBorder="1" applyAlignment="1">
      <alignment horizontal="center" vertical="center" wrapText="1"/>
    </xf>
    <xf numFmtId="179" fontId="66" fillId="0" borderId="43" xfId="0" applyNumberFormat="1" applyFont="1" applyFill="1" applyBorder="1" applyAlignment="1">
      <alignment horizontal="center" vertical="center" wrapText="1"/>
    </xf>
    <xf numFmtId="0" fontId="62" fillId="0" borderId="43" xfId="0" applyFont="1" applyFill="1" applyBorder="1" applyAlignment="1">
      <alignment vertical="center" wrapText="1"/>
    </xf>
    <xf numFmtId="38" fontId="66" fillId="0" borderId="43" xfId="0" applyNumberFormat="1" applyFont="1" applyFill="1" applyBorder="1" applyAlignment="1">
      <alignment vertical="center" wrapText="1"/>
    </xf>
    <xf numFmtId="3" fontId="66" fillId="0" borderId="43" xfId="0" applyNumberFormat="1" applyFont="1" applyFill="1" applyBorder="1" applyAlignment="1">
      <alignment vertical="center" wrapText="1"/>
    </xf>
    <xf numFmtId="0" fontId="62" fillId="0" borderId="0" xfId="0" applyFont="1" applyFill="1" applyAlignment="1">
      <alignment vertical="center" wrapText="1"/>
    </xf>
    <xf numFmtId="0" fontId="39" fillId="0" borderId="43" xfId="0" applyFont="1" applyFill="1" applyBorder="1" applyAlignment="1">
      <alignment horizontal="center" vertical="center" wrapText="1"/>
    </xf>
    <xf numFmtId="38" fontId="65" fillId="0" borderId="43" xfId="0" applyNumberFormat="1" applyFont="1" applyFill="1" applyBorder="1" applyAlignment="1">
      <alignment vertical="center" wrapText="1"/>
    </xf>
    <xf numFmtId="180" fontId="65" fillId="0" borderId="43" xfId="0" applyNumberFormat="1" applyFont="1" applyFill="1" applyBorder="1" applyAlignment="1">
      <alignment horizontal="center" vertical="center" wrapText="1"/>
    </xf>
    <xf numFmtId="179" fontId="65" fillId="0" borderId="43" xfId="0" applyNumberFormat="1" applyFont="1" applyFill="1" applyBorder="1" applyAlignment="1">
      <alignment horizontal="center" vertical="center" wrapText="1"/>
    </xf>
    <xf numFmtId="0" fontId="39" fillId="0" borderId="0" xfId="0" applyFont="1" applyFill="1" applyAlignment="1">
      <alignment vertical="center" wrapText="1"/>
    </xf>
    <xf numFmtId="3" fontId="65" fillId="0" borderId="43" xfId="0" applyNumberFormat="1" applyFont="1" applyFill="1" applyBorder="1" applyAlignment="1">
      <alignment vertical="center" wrapText="1"/>
    </xf>
    <xf numFmtId="167" fontId="65" fillId="0" borderId="43" xfId="278" applyNumberFormat="1" applyFont="1" applyFill="1" applyBorder="1" applyAlignment="1">
      <alignment vertical="center" wrapText="1"/>
    </xf>
    <xf numFmtId="3" fontId="66" fillId="0" borderId="43" xfId="278" applyNumberFormat="1" applyFont="1" applyFill="1" applyBorder="1" applyAlignment="1">
      <alignment vertical="center" wrapText="1"/>
    </xf>
    <xf numFmtId="38" fontId="39" fillId="0" borderId="0" xfId="0" applyNumberFormat="1" applyFont="1" applyFill="1" applyAlignment="1">
      <alignment vertical="center" wrapText="1"/>
    </xf>
    <xf numFmtId="167" fontId="66" fillId="0" borderId="43" xfId="278" applyNumberFormat="1" applyFont="1" applyFill="1" applyBorder="1" applyAlignment="1">
      <alignment vertical="center" wrapText="1"/>
    </xf>
    <xf numFmtId="0" fontId="68" fillId="0" borderId="43" xfId="0" applyFont="1" applyFill="1" applyBorder="1" applyAlignment="1">
      <alignment horizontal="center" vertical="center" wrapText="1"/>
    </xf>
    <xf numFmtId="0" fontId="68" fillId="0" borderId="43" xfId="0" applyFont="1" applyFill="1" applyBorder="1" applyAlignment="1">
      <alignment vertical="center" wrapText="1"/>
    </xf>
    <xf numFmtId="0" fontId="62" fillId="0" borderId="44" xfId="0" applyFont="1" applyFill="1" applyBorder="1" applyAlignment="1">
      <alignment horizontal="center" vertical="center" wrapText="1"/>
    </xf>
    <xf numFmtId="0" fontId="62" fillId="0" borderId="44" xfId="0" applyFont="1" applyFill="1" applyBorder="1" applyAlignment="1">
      <alignment vertical="center" wrapText="1"/>
    </xf>
    <xf numFmtId="38" fontId="66" fillId="0" borderId="44" xfId="0" applyNumberFormat="1" applyFont="1" applyFill="1" applyBorder="1" applyAlignment="1">
      <alignment vertical="center" wrapText="1"/>
    </xf>
    <xf numFmtId="3" fontId="66" fillId="0" borderId="44" xfId="0" applyNumberFormat="1" applyFont="1" applyFill="1" applyBorder="1" applyAlignment="1">
      <alignment vertical="center" wrapText="1"/>
    </xf>
    <xf numFmtId="180" fontId="65" fillId="0" borderId="44" xfId="0" applyNumberFormat="1" applyFont="1" applyFill="1" applyBorder="1" applyAlignment="1">
      <alignment horizontal="center" vertical="center" wrapText="1"/>
    </xf>
    <xf numFmtId="179" fontId="65" fillId="0" borderId="44" xfId="0" applyNumberFormat="1" applyFont="1" applyFill="1" applyBorder="1" applyAlignment="1">
      <alignment horizontal="center" vertical="center" wrapText="1"/>
    </xf>
    <xf numFmtId="3" fontId="39" fillId="0" borderId="0" xfId="278" applyNumberFormat="1" applyFont="1" applyFill="1"/>
    <xf numFmtId="43" fontId="5" fillId="0" borderId="0" xfId="278" applyFont="1" applyFill="1"/>
    <xf numFmtId="0" fontId="45" fillId="0" borderId="0" xfId="0" applyFont="1" applyFill="1"/>
    <xf numFmtId="3" fontId="23" fillId="0" borderId="0" xfId="0" applyNumberFormat="1" applyFont="1" applyFill="1" applyBorder="1" applyAlignment="1">
      <alignment horizontal="center"/>
    </xf>
    <xf numFmtId="0" fontId="62" fillId="0" borderId="19" xfId="0" applyFont="1" applyFill="1" applyBorder="1" applyAlignment="1">
      <alignment vertical="center" wrapText="1"/>
    </xf>
    <xf numFmtId="38" fontId="66" fillId="0" borderId="19" xfId="0" applyNumberFormat="1" applyFont="1" applyFill="1" applyBorder="1" applyAlignment="1">
      <alignment vertical="center" wrapText="1"/>
    </xf>
    <xf numFmtId="0" fontId="39" fillId="0" borderId="0" xfId="0" applyFont="1"/>
    <xf numFmtId="165" fontId="39" fillId="0" borderId="0" xfId="278" applyNumberFormat="1" applyFont="1"/>
    <xf numFmtId="0" fontId="39" fillId="0" borderId="0" xfId="0" applyFont="1" applyAlignment="1">
      <alignment horizontal="center"/>
    </xf>
    <xf numFmtId="165" fontId="62" fillId="0" borderId="0" xfId="0" applyNumberFormat="1" applyFont="1"/>
    <xf numFmtId="0" fontId="62" fillId="0" borderId="0" xfId="0" applyFont="1"/>
    <xf numFmtId="165" fontId="39" fillId="0" borderId="0" xfId="0" applyNumberFormat="1" applyFont="1"/>
    <xf numFmtId="9" fontId="39" fillId="0" borderId="0" xfId="0" applyNumberFormat="1" applyFont="1"/>
    <xf numFmtId="0" fontId="137" fillId="29" borderId="43" xfId="0" applyFont="1" applyFill="1" applyBorder="1" applyAlignment="1">
      <alignment vertical="center" wrapText="1"/>
    </xf>
    <xf numFmtId="0" fontId="136" fillId="0" borderId="19" xfId="0" applyFont="1" applyBorder="1" applyAlignment="1">
      <alignment horizontal="center" vertical="center" wrapText="1"/>
    </xf>
    <xf numFmtId="0" fontId="136" fillId="0" borderId="19" xfId="0" applyFont="1" applyBorder="1" applyAlignment="1">
      <alignment vertical="center" wrapText="1"/>
    </xf>
    <xf numFmtId="165" fontId="136" fillId="0" borderId="19" xfId="278" applyNumberFormat="1" applyFont="1" applyBorder="1" applyAlignment="1">
      <alignment horizontal="center" vertical="center" wrapText="1"/>
    </xf>
    <xf numFmtId="9" fontId="136" fillId="0" borderId="19" xfId="278" applyNumberFormat="1" applyFont="1" applyBorder="1" applyAlignment="1">
      <alignment horizontal="center" vertical="center" wrapText="1"/>
    </xf>
    <xf numFmtId="9" fontId="136" fillId="0" borderId="19" xfId="0" applyNumberFormat="1" applyFont="1" applyBorder="1" applyAlignment="1">
      <alignment horizontal="center" vertical="center" wrapText="1"/>
    </xf>
    <xf numFmtId="165" fontId="63" fillId="0" borderId="0" xfId="278" applyNumberFormat="1" applyFont="1"/>
    <xf numFmtId="0" fontId="63" fillId="0" borderId="0" xfId="0" applyFont="1"/>
    <xf numFmtId="165" fontId="62" fillId="0" borderId="0" xfId="278" applyNumberFormat="1" applyFont="1"/>
    <xf numFmtId="0" fontId="136" fillId="29" borderId="43" xfId="0" applyFont="1" applyFill="1" applyBorder="1" applyAlignment="1">
      <alignment horizontal="center" vertical="center" wrapText="1"/>
    </xf>
    <xf numFmtId="0" fontId="136" fillId="29" borderId="43" xfId="0" applyFont="1" applyFill="1" applyBorder="1" applyAlignment="1">
      <alignment vertical="center" wrapText="1"/>
    </xf>
    <xf numFmtId="165" fontId="62" fillId="0" borderId="43" xfId="278" applyNumberFormat="1" applyFont="1" applyBorder="1"/>
    <xf numFmtId="0" fontId="139" fillId="29" borderId="43" xfId="0" applyFont="1" applyFill="1" applyBorder="1" applyAlignment="1">
      <alignment horizontal="center" vertical="center" wrapText="1"/>
    </xf>
    <xf numFmtId="0" fontId="139" fillId="29" borderId="43" xfId="0" applyFont="1" applyFill="1" applyBorder="1" applyAlignment="1">
      <alignment vertical="center" wrapText="1"/>
    </xf>
    <xf numFmtId="165" fontId="39" fillId="0" borderId="43" xfId="278" applyNumberFormat="1" applyFont="1" applyBorder="1"/>
    <xf numFmtId="9" fontId="39" fillId="0" borderId="43" xfId="0" applyNumberFormat="1" applyFont="1" applyBorder="1"/>
    <xf numFmtId="0" fontId="137" fillId="29" borderId="43" xfId="0" applyFont="1" applyFill="1" applyBorder="1" applyAlignment="1">
      <alignment horizontal="center" vertical="center" wrapText="1"/>
    </xf>
    <xf numFmtId="0" fontId="136" fillId="29" borderId="44" xfId="0" applyFont="1" applyFill="1" applyBorder="1" applyAlignment="1">
      <alignment horizontal="center" vertical="center" wrapText="1"/>
    </xf>
    <xf numFmtId="0" fontId="136" fillId="29" borderId="44" xfId="0" applyFont="1" applyFill="1" applyBorder="1" applyAlignment="1">
      <alignment vertical="center" wrapText="1"/>
    </xf>
    <xf numFmtId="165" fontId="62" fillId="0" borderId="44" xfId="278" applyNumberFormat="1" applyFont="1" applyBorder="1"/>
    <xf numFmtId="9" fontId="62" fillId="0" borderId="44" xfId="0" applyNumberFormat="1" applyFont="1" applyBorder="1"/>
    <xf numFmtId="165" fontId="62" fillId="0" borderId="1" xfId="278" applyNumberFormat="1" applyFont="1" applyBorder="1"/>
    <xf numFmtId="9" fontId="62" fillId="0" borderId="1" xfId="0" applyNumberFormat="1" applyFont="1" applyBorder="1"/>
    <xf numFmtId="3" fontId="5" fillId="0" borderId="0" xfId="0" applyNumberFormat="1" applyFont="1" applyFill="1"/>
    <xf numFmtId="184" fontId="39" fillId="0" borderId="0" xfId="278" applyNumberFormat="1" applyFont="1"/>
    <xf numFmtId="0" fontId="136" fillId="0" borderId="0" xfId="0" applyFont="1" applyAlignment="1">
      <alignment horizontal="right" vertical="center"/>
    </xf>
    <xf numFmtId="0" fontId="62" fillId="0" borderId="0" xfId="0" applyFont="1" applyFill="1"/>
    <xf numFmtId="0" fontId="39" fillId="0" borderId="43" xfId="0" applyFont="1" applyBorder="1"/>
    <xf numFmtId="165" fontId="39" fillId="0" borderId="44" xfId="278" applyNumberFormat="1" applyFont="1" applyBorder="1"/>
    <xf numFmtId="0" fontId="142" fillId="0" borderId="0" xfId="0" applyFont="1" applyAlignment="1">
      <alignment horizontal="right" vertical="center"/>
    </xf>
    <xf numFmtId="0" fontId="156" fillId="0" borderId="0" xfId="0" applyFont="1"/>
    <xf numFmtId="3" fontId="156" fillId="0" borderId="0" xfId="0" applyNumberFormat="1" applyFont="1"/>
    <xf numFmtId="0" fontId="68" fillId="0" borderId="0" xfId="0" applyFont="1" applyAlignment="1">
      <alignment horizontal="right" vertical="center"/>
    </xf>
    <xf numFmtId="0" fontId="159" fillId="0" borderId="0" xfId="492" applyFont="1" applyFill="1"/>
    <xf numFmtId="0" fontId="160" fillId="0" borderId="0" xfId="0" applyFont="1" applyFill="1"/>
    <xf numFmtId="232" fontId="159" fillId="0" borderId="0" xfId="492" applyNumberFormat="1" applyFont="1" applyFill="1"/>
    <xf numFmtId="0" fontId="77" fillId="0" borderId="1" xfId="492" applyFont="1" applyFill="1" applyBorder="1" applyAlignment="1">
      <alignment horizontal="center" vertical="center" wrapText="1"/>
    </xf>
    <xf numFmtId="0" fontId="79" fillId="0" borderId="1" xfId="492" applyFont="1" applyFill="1" applyBorder="1" applyAlignment="1">
      <alignment horizontal="center" vertical="center" wrapText="1"/>
    </xf>
    <xf numFmtId="0" fontId="79" fillId="0" borderId="12" xfId="492" applyFont="1" applyFill="1" applyBorder="1" applyAlignment="1">
      <alignment horizontal="center" vertical="center" wrapText="1"/>
    </xf>
    <xf numFmtId="0" fontId="79" fillId="0" borderId="12" xfId="492" applyFont="1" applyFill="1" applyBorder="1" applyAlignment="1">
      <alignment vertical="center" wrapText="1"/>
    </xf>
    <xf numFmtId="0" fontId="79" fillId="0" borderId="43" xfId="492" applyFont="1" applyFill="1" applyBorder="1" applyAlignment="1">
      <alignment horizontal="center" vertical="center" wrapText="1"/>
    </xf>
    <xf numFmtId="0" fontId="79" fillId="0" borderId="43" xfId="492" applyFont="1" applyFill="1" applyBorder="1" applyAlignment="1">
      <alignment vertical="center" wrapText="1"/>
    </xf>
    <xf numFmtId="0" fontId="146" fillId="0" borderId="1" xfId="0" applyFont="1" applyBorder="1" applyAlignment="1">
      <alignment horizontal="center" vertical="center" wrapText="1"/>
    </xf>
    <xf numFmtId="0" fontId="161" fillId="0" borderId="0" xfId="0" applyFont="1"/>
    <xf numFmtId="0" fontId="77" fillId="0" borderId="1" xfId="0" applyFont="1" applyFill="1" applyBorder="1" applyAlignment="1">
      <alignment vertical="center" wrapText="1" shrinkToFit="1"/>
    </xf>
    <xf numFmtId="0" fontId="77" fillId="0" borderId="0" xfId="0" applyFont="1" applyFill="1" applyAlignment="1">
      <alignment vertical="center" wrapText="1" shrinkToFit="1"/>
    </xf>
    <xf numFmtId="165" fontId="77" fillId="0" borderId="1" xfId="278" applyNumberFormat="1" applyFont="1" applyFill="1" applyBorder="1" applyAlignment="1">
      <alignment horizontal="right" vertical="center" wrapText="1" shrinkToFit="1"/>
    </xf>
    <xf numFmtId="232" fontId="151" fillId="0" borderId="29" xfId="0" applyNumberFormat="1" applyFont="1" applyFill="1" applyBorder="1" applyAlignment="1">
      <alignment horizontal="center" vertical="center" wrapText="1"/>
    </xf>
    <xf numFmtId="3" fontId="157" fillId="0" borderId="43" xfId="0" applyNumberFormat="1" applyFont="1" applyFill="1" applyBorder="1"/>
    <xf numFmtId="0" fontId="154" fillId="0" borderId="43" xfId="0" applyFont="1" applyBorder="1" applyAlignment="1">
      <alignment horizontal="center" vertical="center" wrapText="1"/>
    </xf>
    <xf numFmtId="3" fontId="67" fillId="0" borderId="1" xfId="0" applyNumberFormat="1" applyFont="1" applyBorder="1" applyAlignment="1">
      <alignment vertical="center" wrapText="1"/>
    </xf>
    <xf numFmtId="3" fontId="138" fillId="0" borderId="1" xfId="0" applyNumberFormat="1" applyFont="1" applyBorder="1" applyAlignment="1">
      <alignment vertical="center" wrapText="1"/>
    </xf>
    <xf numFmtId="0" fontId="70" fillId="0" borderId="0" xfId="0" applyFont="1" applyFill="1" applyAlignment="1">
      <alignment horizontal="center"/>
    </xf>
    <xf numFmtId="0" fontId="70" fillId="0" borderId="0" xfId="0" applyFont="1" applyFill="1" applyAlignment="1"/>
    <xf numFmtId="0" fontId="60" fillId="29" borderId="0" xfId="485" applyFont="1" applyFill="1" applyAlignment="1"/>
    <xf numFmtId="0" fontId="42" fillId="29" borderId="0" xfId="485" applyFont="1" applyFill="1" applyAlignment="1">
      <alignment horizontal="center"/>
    </xf>
    <xf numFmtId="165" fontId="3" fillId="29" borderId="0" xfId="0" applyNumberFormat="1" applyFont="1" applyFill="1"/>
    <xf numFmtId="0" fontId="2" fillId="29" borderId="0" xfId="485" applyFill="1"/>
    <xf numFmtId="0" fontId="39" fillId="0" borderId="0" xfId="0" applyFont="1" applyAlignment="1">
      <alignment vertical="center"/>
    </xf>
    <xf numFmtId="0" fontId="162" fillId="29" borderId="0" xfId="485" applyFont="1" applyFill="1" applyAlignment="1"/>
    <xf numFmtId="165" fontId="3" fillId="29" borderId="0" xfId="485" applyNumberFormat="1" applyFont="1" applyFill="1" applyBorder="1"/>
    <xf numFmtId="0" fontId="49" fillId="29" borderId="0" xfId="485" applyFont="1" applyFill="1" applyBorder="1"/>
    <xf numFmtId="234" fontId="49" fillId="29" borderId="0" xfId="485" applyNumberFormat="1" applyFont="1" applyFill="1"/>
    <xf numFmtId="165" fontId="163" fillId="29" borderId="0" xfId="0" applyNumberFormat="1" applyFont="1" applyFill="1"/>
    <xf numFmtId="0" fontId="165" fillId="29" borderId="0" xfId="0" applyFont="1" applyFill="1"/>
    <xf numFmtId="0" fontId="164" fillId="29" borderId="1" xfId="0" applyFont="1" applyFill="1" applyBorder="1" applyAlignment="1">
      <alignment horizontal="center" vertical="center" wrapText="1"/>
    </xf>
    <xf numFmtId="0" fontId="88" fillId="29" borderId="1" xfId="0" applyFont="1" applyFill="1" applyBorder="1" applyAlignment="1">
      <alignment horizontal="center" vertical="center" wrapText="1"/>
    </xf>
    <xf numFmtId="0" fontId="164" fillId="29" borderId="1" xfId="0" applyFont="1" applyFill="1" applyBorder="1" applyAlignment="1">
      <alignment vertical="center" wrapText="1"/>
    </xf>
    <xf numFmtId="165" fontId="164" fillId="29" borderId="1" xfId="278" applyNumberFormat="1" applyFont="1" applyFill="1" applyBorder="1" applyAlignment="1">
      <alignment horizontal="right" vertical="center" wrapText="1"/>
    </xf>
    <xf numFmtId="0" fontId="166" fillId="29" borderId="0" xfId="0" applyFont="1" applyFill="1"/>
    <xf numFmtId="0" fontId="88" fillId="29" borderId="1" xfId="0" applyFont="1" applyFill="1" applyBorder="1" applyAlignment="1">
      <alignment horizontal="center" wrapText="1"/>
    </xf>
    <xf numFmtId="0" fontId="88" fillId="29" borderId="1" xfId="0" applyFont="1" applyFill="1" applyBorder="1" applyAlignment="1">
      <alignment horizontal="left" vertical="center" wrapText="1"/>
    </xf>
    <xf numFmtId="165" fontId="88" fillId="29" borderId="1" xfId="278" applyNumberFormat="1" applyFont="1" applyFill="1" applyBorder="1" applyAlignment="1">
      <alignment horizontal="right" vertical="center" wrapText="1"/>
    </xf>
    <xf numFmtId="0" fontId="79" fillId="29" borderId="0" xfId="0" applyFont="1" applyFill="1" applyBorder="1" applyAlignment="1">
      <alignment horizontal="center" vertical="center" wrapText="1"/>
    </xf>
    <xf numFmtId="0" fontId="79" fillId="29" borderId="0" xfId="0" applyFont="1" applyFill="1" applyBorder="1" applyAlignment="1">
      <alignment vertical="center" wrapText="1"/>
    </xf>
    <xf numFmtId="0" fontId="167" fillId="29" borderId="0" xfId="0" applyFont="1" applyFill="1"/>
    <xf numFmtId="0" fontId="0" fillId="29" borderId="0" xfId="0" applyFill="1" applyAlignment="1">
      <alignment horizontal="left"/>
    </xf>
    <xf numFmtId="3" fontId="71" fillId="0" borderId="0" xfId="0" applyNumberFormat="1" applyFont="1" applyFill="1" applyBorder="1" applyAlignment="1">
      <alignment horizontal="center"/>
    </xf>
    <xf numFmtId="3" fontId="70" fillId="0" borderId="0" xfId="0" applyNumberFormat="1" applyFont="1" applyFill="1" applyBorder="1" applyAlignment="1">
      <alignment horizontal="center"/>
    </xf>
    <xf numFmtId="0" fontId="3" fillId="0" borderId="0" xfId="0" applyFont="1" applyFill="1"/>
    <xf numFmtId="0" fontId="42" fillId="0" borderId="0" xfId="0" applyFont="1" applyFill="1"/>
    <xf numFmtId="0" fontId="82" fillId="0" borderId="0" xfId="0" applyFont="1" applyFill="1"/>
    <xf numFmtId="0" fontId="56" fillId="0" borderId="0" xfId="0" applyFont="1" applyFill="1"/>
    <xf numFmtId="3" fontId="72" fillId="0" borderId="0" xfId="0" applyNumberFormat="1" applyFont="1" applyFill="1"/>
    <xf numFmtId="0" fontId="78" fillId="0" borderId="0" xfId="0" applyFont="1" applyAlignment="1">
      <alignment vertical="center"/>
    </xf>
    <xf numFmtId="0" fontId="168" fillId="0" borderId="0" xfId="0" applyFont="1" applyFill="1"/>
    <xf numFmtId="0" fontId="169" fillId="0" borderId="0" xfId="0" applyFont="1" applyFill="1"/>
    <xf numFmtId="3" fontId="77" fillId="0" borderId="0" xfId="0" applyNumberFormat="1" applyFont="1" applyFill="1"/>
    <xf numFmtId="3" fontId="75" fillId="0" borderId="0" xfId="0" applyNumberFormat="1" applyFont="1"/>
    <xf numFmtId="0" fontId="171" fillId="0" borderId="0" xfId="0" applyFont="1"/>
    <xf numFmtId="0" fontId="170"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7" fillId="0" borderId="1" xfId="0" applyFont="1" applyBorder="1" applyAlignment="1">
      <alignment horizontal="center" vertical="center" wrapText="1"/>
    </xf>
    <xf numFmtId="3" fontId="170" fillId="0" borderId="1" xfId="0" applyNumberFormat="1" applyFont="1" applyBorder="1" applyAlignment="1">
      <alignment horizontal="center" vertical="center" wrapText="1"/>
    </xf>
    <xf numFmtId="0" fontId="170" fillId="0" borderId="1" xfId="0" applyFont="1" applyFill="1" applyBorder="1" applyAlignment="1">
      <alignment horizontal="center" vertical="center" wrapText="1"/>
    </xf>
    <xf numFmtId="0" fontId="172" fillId="0" borderId="1" xfId="0" applyFont="1" applyBorder="1" applyAlignment="1">
      <alignment horizontal="center" vertical="center" wrapText="1"/>
    </xf>
    <xf numFmtId="0" fontId="77" fillId="0" borderId="1" xfId="0" applyFont="1" applyBorder="1" applyAlignment="1">
      <alignment vertical="center" wrapText="1"/>
    </xf>
    <xf numFmtId="165" fontId="77" fillId="0" borderId="1" xfId="0" applyNumberFormat="1" applyFont="1" applyBorder="1" applyAlignment="1">
      <alignment vertical="center" wrapText="1"/>
    </xf>
    <xf numFmtId="165" fontId="77" fillId="0" borderId="1" xfId="278" applyNumberFormat="1" applyFont="1" applyFill="1" applyBorder="1" applyAlignment="1">
      <alignment vertical="center" wrapText="1"/>
    </xf>
    <xf numFmtId="179" fontId="77" fillId="0" borderId="1" xfId="0" applyNumberFormat="1" applyFont="1" applyBorder="1" applyAlignment="1">
      <alignment vertical="center" wrapText="1"/>
    </xf>
    <xf numFmtId="179" fontId="172" fillId="0" borderId="1" xfId="0" applyNumberFormat="1" applyFont="1" applyBorder="1" applyAlignment="1">
      <alignment vertical="center" wrapText="1"/>
    </xf>
    <xf numFmtId="0" fontId="173" fillId="0" borderId="0" xfId="0" applyFont="1"/>
    <xf numFmtId="0" fontId="79" fillId="0" borderId="42" xfId="0" applyNumberFormat="1" applyFont="1" applyFill="1" applyBorder="1" applyAlignment="1">
      <alignment horizontal="left"/>
    </xf>
    <xf numFmtId="165" fontId="79" fillId="0" borderId="1" xfId="0" applyNumberFormat="1" applyFont="1" applyBorder="1" applyAlignment="1">
      <alignment vertical="center" wrapText="1"/>
    </xf>
    <xf numFmtId="165" fontId="79" fillId="0" borderId="1" xfId="278" applyNumberFormat="1" applyFont="1" applyBorder="1" applyAlignment="1">
      <alignment vertical="center" wrapText="1"/>
    </xf>
    <xf numFmtId="0" fontId="79" fillId="0" borderId="1" xfId="0" applyFont="1" applyBorder="1" applyAlignment="1">
      <alignment vertical="center" wrapText="1"/>
    </xf>
    <xf numFmtId="3" fontId="79" fillId="0" borderId="1" xfId="278" applyNumberFormat="1" applyFont="1" applyFill="1" applyBorder="1" applyAlignment="1">
      <alignment vertical="center" wrapText="1"/>
    </xf>
    <xf numFmtId="165" fontId="79" fillId="0" borderId="1" xfId="278" applyNumberFormat="1" applyFont="1" applyFill="1" applyBorder="1" applyAlignment="1">
      <alignment vertical="center" wrapText="1"/>
    </xf>
    <xf numFmtId="179" fontId="79" fillId="0" borderId="1" xfId="0" applyNumberFormat="1" applyFont="1" applyBorder="1" applyAlignment="1">
      <alignment vertical="center" wrapText="1"/>
    </xf>
    <xf numFmtId="0" fontId="170" fillId="0" borderId="1" xfId="0" applyFont="1" applyBorder="1" applyAlignment="1">
      <alignment vertical="center" wrapText="1"/>
    </xf>
    <xf numFmtId="0" fontId="79" fillId="0" borderId="38" xfId="0" applyNumberFormat="1" applyFont="1" applyFill="1" applyBorder="1" applyAlignment="1">
      <alignment horizontal="left"/>
    </xf>
    <xf numFmtId="3" fontId="79" fillId="0" borderId="0" xfId="0" applyNumberFormat="1" applyFont="1"/>
    <xf numFmtId="3" fontId="79" fillId="0" borderId="1" xfId="278" applyNumberFormat="1" applyFont="1" applyBorder="1" applyAlignment="1">
      <alignment vertical="center" wrapText="1"/>
    </xf>
    <xf numFmtId="0" fontId="83" fillId="0" borderId="0" xfId="0" applyFont="1" applyFill="1"/>
    <xf numFmtId="3" fontId="85" fillId="0" borderId="0" xfId="0" applyNumberFormat="1" applyFont="1" applyFill="1"/>
    <xf numFmtId="0" fontId="72" fillId="0" borderId="0" xfId="0" applyFont="1" applyFill="1"/>
    <xf numFmtId="0" fontId="39" fillId="0" borderId="0" xfId="0" applyFont="1" applyAlignment="1">
      <alignment horizontal="right" vertical="center"/>
    </xf>
    <xf numFmtId="0" fontId="137" fillId="0" borderId="0" xfId="0" applyFont="1" applyBorder="1" applyAlignment="1">
      <alignment vertical="center"/>
    </xf>
    <xf numFmtId="0" fontId="176" fillId="0" borderId="1" xfId="0" applyFont="1" applyBorder="1" applyAlignment="1">
      <alignment horizontal="center" vertical="center" wrapText="1"/>
    </xf>
    <xf numFmtId="0" fontId="0" fillId="0" borderId="0" xfId="0" applyFont="1"/>
    <xf numFmtId="0" fontId="65" fillId="0" borderId="1" xfId="0" applyNumberFormat="1" applyFont="1" applyFill="1" applyBorder="1" applyAlignment="1">
      <alignment horizontal="left"/>
    </xf>
    <xf numFmtId="165" fontId="146" fillId="0" borderId="1" xfId="278" applyNumberFormat="1" applyFont="1" applyBorder="1" applyAlignment="1">
      <alignment horizontal="center" vertical="center" wrapText="1"/>
    </xf>
    <xf numFmtId="165" fontId="146" fillId="0" borderId="1" xfId="278" applyNumberFormat="1" applyFont="1" applyBorder="1" applyAlignment="1">
      <alignment horizontal="right" vertical="center" wrapText="1"/>
    </xf>
    <xf numFmtId="165" fontId="146" fillId="0" borderId="1" xfId="0" applyNumberFormat="1" applyFont="1" applyBorder="1" applyAlignment="1">
      <alignment horizontal="center" vertical="center" wrapText="1"/>
    </xf>
    <xf numFmtId="3" fontId="65" fillId="0" borderId="1" xfId="0" applyNumberFormat="1" applyFont="1" applyBorder="1" applyAlignment="1">
      <alignment horizontal="right" vertical="center"/>
    </xf>
    <xf numFmtId="165" fontId="147" fillId="0" borderId="1" xfId="278" applyNumberFormat="1" applyFont="1" applyBorder="1" applyAlignment="1">
      <alignment horizontal="center" vertical="center" wrapText="1"/>
    </xf>
    <xf numFmtId="0" fontId="177" fillId="0" borderId="1" xfId="0" applyFont="1" applyBorder="1" applyAlignment="1">
      <alignment horizontal="center" vertical="center" wrapText="1"/>
    </xf>
    <xf numFmtId="165" fontId="177" fillId="0" borderId="1" xfId="0" applyNumberFormat="1" applyFont="1" applyBorder="1" applyAlignment="1">
      <alignment horizontal="center" vertical="center" wrapText="1"/>
    </xf>
    <xf numFmtId="0" fontId="178" fillId="0" borderId="0" xfId="0" applyFont="1"/>
    <xf numFmtId="165" fontId="51" fillId="0" borderId="0" xfId="0" applyNumberFormat="1" applyFont="1" applyBorder="1"/>
    <xf numFmtId="0" fontId="71" fillId="0" borderId="0" xfId="0" applyFont="1" applyFill="1" applyBorder="1" applyAlignment="1"/>
    <xf numFmtId="0" fontId="0" fillId="0" borderId="0" xfId="0" applyBorder="1"/>
    <xf numFmtId="0" fontId="44" fillId="0" borderId="0" xfId="363" applyFont="1" applyFill="1" applyAlignment="1">
      <alignment horizontal="center"/>
    </xf>
    <xf numFmtId="0" fontId="75" fillId="0" borderId="0" xfId="363" applyFont="1" applyFill="1"/>
    <xf numFmtId="0" fontId="85" fillId="0" borderId="0" xfId="363" applyFont="1" applyFill="1"/>
    <xf numFmtId="0" fontId="3" fillId="0" borderId="0" xfId="363" applyFill="1"/>
    <xf numFmtId="0" fontId="179" fillId="0" borderId="0" xfId="363" applyFont="1" applyFill="1"/>
    <xf numFmtId="0" fontId="3" fillId="0" borderId="0" xfId="363" applyFont="1" applyFill="1" applyAlignment="1">
      <alignment horizontal="center"/>
    </xf>
    <xf numFmtId="38" fontId="3" fillId="0" borderId="0" xfId="363" applyNumberFormat="1" applyFill="1"/>
    <xf numFmtId="38" fontId="65" fillId="0" borderId="0" xfId="363" applyNumberFormat="1" applyFont="1" applyFill="1"/>
    <xf numFmtId="38" fontId="75" fillId="0" borderId="0" xfId="363" applyNumberFormat="1" applyFont="1" applyFill="1"/>
    <xf numFmtId="0" fontId="76" fillId="0" borderId="0" xfId="363" applyFont="1" applyFill="1"/>
    <xf numFmtId="0" fontId="76" fillId="0" borderId="1" xfId="363" applyNumberFormat="1" applyFont="1" applyFill="1" applyBorder="1" applyAlignment="1">
      <alignment horizontal="center" vertical="center"/>
    </xf>
    <xf numFmtId="0" fontId="180" fillId="0" borderId="1" xfId="363" applyFont="1" applyFill="1" applyBorder="1" applyAlignment="1">
      <alignment horizontal="center"/>
    </xf>
    <xf numFmtId="0" fontId="66" fillId="0" borderId="1" xfId="363" applyNumberFormat="1" applyFont="1" applyFill="1" applyBorder="1" applyAlignment="1">
      <alignment horizontal="left"/>
    </xf>
    <xf numFmtId="38" fontId="181" fillId="0" borderId="1" xfId="363" applyNumberFormat="1" applyFont="1" applyFill="1" applyBorder="1" applyAlignment="1">
      <alignment horizontal="right"/>
    </xf>
    <xf numFmtId="38" fontId="182" fillId="0" borderId="1" xfId="363" applyNumberFormat="1" applyFont="1" applyFill="1" applyBorder="1" applyAlignment="1">
      <alignment horizontal="right"/>
    </xf>
    <xf numFmtId="38" fontId="53" fillId="0" borderId="1" xfId="363" applyNumberFormat="1" applyFont="1" applyFill="1" applyBorder="1" applyAlignment="1">
      <alignment horizontal="right"/>
    </xf>
    <xf numFmtId="38" fontId="180" fillId="0" borderId="0" xfId="363" applyNumberFormat="1" applyFont="1" applyFill="1"/>
    <xf numFmtId="0" fontId="180" fillId="0" borderId="0" xfId="363" applyFont="1" applyFill="1"/>
    <xf numFmtId="0" fontId="77" fillId="0" borderId="1" xfId="363" applyNumberFormat="1" applyFont="1" applyFill="1" applyBorder="1" applyAlignment="1">
      <alignment horizontal="left" wrapText="1"/>
    </xf>
    <xf numFmtId="0" fontId="88" fillId="0" borderId="1" xfId="363" applyFont="1" applyFill="1" applyBorder="1" applyAlignment="1">
      <alignment horizontal="center"/>
    </xf>
    <xf numFmtId="0" fontId="79" fillId="0" borderId="1" xfId="363" applyNumberFormat="1" applyFont="1" applyFill="1" applyBorder="1" applyAlignment="1">
      <alignment horizontal="left" wrapText="1"/>
    </xf>
    <xf numFmtId="165" fontId="53" fillId="0" borderId="1" xfId="278" applyNumberFormat="1" applyFont="1" applyFill="1" applyBorder="1" applyAlignment="1">
      <alignment horizontal="right" wrapText="1"/>
    </xf>
    <xf numFmtId="38" fontId="79" fillId="0" borderId="1" xfId="363" applyNumberFormat="1" applyFont="1" applyFill="1" applyBorder="1" applyAlignment="1">
      <alignment horizontal="right"/>
    </xf>
    <xf numFmtId="38" fontId="79" fillId="0" borderId="1" xfId="363" applyNumberFormat="1" applyFont="1" applyFill="1" applyBorder="1"/>
    <xf numFmtId="0" fontId="53" fillId="0" borderId="0" xfId="363" applyFont="1" applyFill="1"/>
    <xf numFmtId="0" fontId="181" fillId="0" borderId="0" xfId="363" applyFont="1" applyFill="1"/>
    <xf numFmtId="0" fontId="158" fillId="0" borderId="1" xfId="363" applyFont="1" applyFill="1" applyBorder="1" applyAlignment="1">
      <alignment horizontal="center"/>
    </xf>
    <xf numFmtId="0" fontId="158" fillId="0" borderId="0" xfId="363" applyFont="1" applyFill="1"/>
    <xf numFmtId="38" fontId="181" fillId="0" borderId="0" xfId="363" applyNumberFormat="1" applyFont="1" applyFill="1"/>
    <xf numFmtId="0" fontId="53" fillId="0" borderId="1" xfId="363" applyFont="1" applyFill="1" applyBorder="1" applyAlignment="1">
      <alignment horizontal="center"/>
    </xf>
    <xf numFmtId="165" fontId="183" fillId="0" borderId="1" xfId="278" applyNumberFormat="1" applyFont="1" applyFill="1" applyBorder="1" applyAlignment="1">
      <alignment horizontal="right" wrapText="1"/>
    </xf>
    <xf numFmtId="178" fontId="46" fillId="0" borderId="0" xfId="363" applyNumberFormat="1" applyFont="1" applyFill="1" applyAlignment="1">
      <alignment horizontal="center"/>
    </xf>
    <xf numFmtId="38" fontId="182" fillId="0" borderId="0" xfId="363" applyNumberFormat="1" applyFont="1" applyFill="1"/>
    <xf numFmtId="178" fontId="71" fillId="0" borderId="34" xfId="363" applyNumberFormat="1" applyFont="1" applyFill="1" applyBorder="1" applyAlignment="1"/>
    <xf numFmtId="0" fontId="71" fillId="0" borderId="0" xfId="363" applyFont="1" applyFill="1"/>
    <xf numFmtId="0" fontId="46" fillId="0" borderId="0" xfId="363" applyFont="1" applyFill="1"/>
    <xf numFmtId="0" fontId="61" fillId="0" borderId="0" xfId="363" applyFont="1" applyFill="1"/>
    <xf numFmtId="0" fontId="184" fillId="0" borderId="0" xfId="363" applyFont="1" applyFill="1"/>
    <xf numFmtId="178" fontId="71" fillId="0" borderId="0" xfId="363" applyNumberFormat="1" applyFont="1" applyFill="1" applyAlignment="1"/>
    <xf numFmtId="0" fontId="45" fillId="0" borderId="0" xfId="363" applyFont="1" applyFill="1" applyAlignment="1">
      <alignment horizontal="center"/>
    </xf>
    <xf numFmtId="0" fontId="44" fillId="0" borderId="0" xfId="363" applyFont="1" applyFill="1"/>
    <xf numFmtId="0" fontId="62" fillId="0" borderId="0" xfId="363" applyFont="1" applyFill="1"/>
    <xf numFmtId="0" fontId="39" fillId="0" borderId="0" xfId="363" applyFont="1" applyFill="1"/>
    <xf numFmtId="0" fontId="45" fillId="0" borderId="0" xfId="363" applyFont="1" applyFill="1"/>
    <xf numFmtId="0" fontId="49" fillId="0" borderId="0" xfId="363" applyFont="1" applyFill="1"/>
    <xf numFmtId="0" fontId="51" fillId="0" borderId="0" xfId="363" applyFont="1" applyFill="1"/>
    <xf numFmtId="0" fontId="65" fillId="0" borderId="0" xfId="363" applyFont="1" applyFill="1"/>
    <xf numFmtId="0" fontId="3" fillId="0" borderId="0" xfId="363" applyFont="1" applyFill="1"/>
    <xf numFmtId="0" fontId="186" fillId="0" borderId="0" xfId="493" applyFont="1" applyAlignment="1">
      <alignment horizontal="left" vertical="top" wrapText="1"/>
    </xf>
    <xf numFmtId="0" fontId="185" fillId="0" borderId="0" xfId="493"/>
    <xf numFmtId="3" fontId="66" fillId="0" borderId="0" xfId="487" applyNumberFormat="1" applyFont="1" applyFill="1" applyBorder="1" applyAlignment="1">
      <alignment horizontal="right" vertical="center"/>
    </xf>
    <xf numFmtId="0" fontId="85" fillId="0" borderId="0" xfId="494" applyFont="1" applyBorder="1" applyAlignment="1">
      <alignment horizontal="center" wrapText="1"/>
    </xf>
    <xf numFmtId="0" fontId="85" fillId="0" borderId="0" xfId="494" applyFont="1" applyBorder="1"/>
    <xf numFmtId="0" fontId="185" fillId="0" borderId="0" xfId="493" applyAlignment="1">
      <alignment horizontal="center" vertical="top" wrapText="1"/>
    </xf>
    <xf numFmtId="3" fontId="65" fillId="0" borderId="0" xfId="494" applyNumberFormat="1" applyFont="1" applyBorder="1" applyAlignment="1">
      <alignment horizontal="right" vertical="center"/>
    </xf>
    <xf numFmtId="0" fontId="188" fillId="0" borderId="0" xfId="493" applyFont="1" applyAlignment="1">
      <alignment horizontal="right" vertical="top" wrapText="1"/>
    </xf>
    <xf numFmtId="3" fontId="65" fillId="0" borderId="0" xfId="494" applyNumberFormat="1" applyFont="1" applyBorder="1" applyAlignment="1">
      <alignment horizontal="left" vertical="center"/>
    </xf>
    <xf numFmtId="235" fontId="185" fillId="0" borderId="0" xfId="493" applyNumberFormat="1"/>
    <xf numFmtId="0" fontId="147" fillId="35" borderId="50" xfId="493" applyFont="1" applyFill="1" applyBorder="1" applyAlignment="1">
      <alignment horizontal="center" vertical="center" wrapText="1"/>
    </xf>
    <xf numFmtId="0" fontId="189" fillId="35" borderId="50" xfId="493" applyFont="1" applyFill="1" applyBorder="1" applyAlignment="1">
      <alignment horizontal="center" vertical="center" wrapText="1"/>
    </xf>
    <xf numFmtId="0" fontId="189" fillId="35" borderId="54" xfId="493" applyFont="1" applyFill="1" applyBorder="1" applyAlignment="1">
      <alignment horizontal="center" vertical="center" wrapText="1"/>
    </xf>
    <xf numFmtId="4" fontId="85" fillId="0" borderId="0" xfId="494" applyNumberFormat="1" applyFont="1" applyBorder="1" applyAlignment="1">
      <alignment horizontal="left" vertical="center"/>
    </xf>
    <xf numFmtId="0" fontId="147" fillId="35" borderId="52" xfId="493" applyFont="1" applyFill="1" applyBorder="1" applyAlignment="1">
      <alignment horizontal="center" vertical="center" wrapText="1"/>
    </xf>
    <xf numFmtId="0" fontId="189" fillId="35" borderId="52" xfId="493" applyFont="1" applyFill="1" applyBorder="1" applyAlignment="1">
      <alignment horizontal="left" vertical="center" wrapText="1"/>
    </xf>
    <xf numFmtId="235" fontId="189" fillId="35" borderId="52" xfId="493" applyNumberFormat="1" applyFont="1" applyFill="1" applyBorder="1" applyAlignment="1">
      <alignment horizontal="right" vertical="center" wrapText="1"/>
    </xf>
    <xf numFmtId="235" fontId="190" fillId="35" borderId="52" xfId="0" applyNumberFormat="1" applyFont="1" applyFill="1" applyBorder="1" applyAlignment="1">
      <alignment horizontal="right" vertical="center" wrapText="1"/>
    </xf>
    <xf numFmtId="235" fontId="191" fillId="35" borderId="52" xfId="0" applyNumberFormat="1" applyFont="1" applyFill="1" applyBorder="1" applyAlignment="1">
      <alignment horizontal="right" vertical="center" wrapText="1"/>
    </xf>
    <xf numFmtId="10" fontId="189" fillId="35" borderId="52" xfId="493" applyNumberFormat="1" applyFont="1" applyFill="1" applyBorder="1" applyAlignment="1">
      <alignment horizontal="right" vertical="center" wrapText="1"/>
    </xf>
    <xf numFmtId="10" fontId="189" fillId="35" borderId="55" xfId="493" applyNumberFormat="1" applyFont="1" applyFill="1" applyBorder="1" applyAlignment="1">
      <alignment horizontal="right" vertical="center" wrapText="1"/>
    </xf>
    <xf numFmtId="0" fontId="72" fillId="0" borderId="0" xfId="494" applyFont="1" applyFill="1" applyBorder="1" applyAlignment="1">
      <alignment horizontal="center" wrapText="1"/>
    </xf>
    <xf numFmtId="0" fontId="72" fillId="0" borderId="0" xfId="494" applyFont="1" applyFill="1" applyBorder="1" applyAlignment="1">
      <alignment horizontal="center"/>
    </xf>
    <xf numFmtId="0" fontId="189" fillId="35" borderId="52" xfId="493" applyFont="1" applyFill="1" applyBorder="1" applyAlignment="1">
      <alignment horizontal="center" vertical="center" wrapText="1"/>
    </xf>
    <xf numFmtId="235" fontId="147" fillId="35" borderId="52" xfId="493" applyNumberFormat="1" applyFont="1" applyFill="1" applyBorder="1" applyAlignment="1">
      <alignment horizontal="right" vertical="center" wrapText="1"/>
    </xf>
    <xf numFmtId="10" fontId="147" fillId="35" borderId="52" xfId="493" applyNumberFormat="1" applyFont="1" applyFill="1" applyBorder="1" applyAlignment="1">
      <alignment horizontal="right" vertical="center" wrapText="1"/>
    </xf>
    <xf numFmtId="10" fontId="147" fillId="35" borderId="55" xfId="493" applyNumberFormat="1" applyFont="1" applyFill="1" applyBorder="1" applyAlignment="1">
      <alignment horizontal="right" vertical="center" wrapText="1"/>
    </xf>
    <xf numFmtId="0" fontId="85" fillId="0" borderId="0" xfId="494" applyFont="1" applyFill="1" applyBorder="1" applyAlignment="1">
      <alignment horizontal="center" wrapText="1"/>
    </xf>
    <xf numFmtId="0" fontId="85" fillId="0" borderId="0" xfId="494" applyFont="1" applyFill="1" applyBorder="1" applyAlignment="1">
      <alignment horizontal="center"/>
    </xf>
    <xf numFmtId="0" fontId="147" fillId="35" borderId="52" xfId="493" applyFont="1" applyFill="1" applyBorder="1" applyAlignment="1">
      <alignment horizontal="left" vertical="center" wrapText="1"/>
    </xf>
    <xf numFmtId="0" fontId="147" fillId="35" borderId="52" xfId="493" applyFont="1" applyFill="1" applyBorder="1" applyAlignment="1">
      <alignment horizontal="right" vertical="center" wrapText="1"/>
    </xf>
    <xf numFmtId="0" fontId="191" fillId="35" borderId="52" xfId="0" applyFont="1" applyFill="1" applyBorder="1" applyAlignment="1">
      <alignment horizontal="right" vertical="center" wrapText="1"/>
    </xf>
    <xf numFmtId="0" fontId="147" fillId="35" borderId="55" xfId="493" applyFont="1" applyFill="1" applyBorder="1" applyAlignment="1">
      <alignment horizontal="right" vertical="center" wrapText="1"/>
    </xf>
    <xf numFmtId="0" fontId="72" fillId="0" borderId="0" xfId="494" applyFont="1" applyBorder="1" applyAlignment="1">
      <alignment horizontal="center" wrapText="1"/>
    </xf>
    <xf numFmtId="0" fontId="72" fillId="0" borderId="0" xfId="494" applyFont="1" applyBorder="1"/>
    <xf numFmtId="3" fontId="147" fillId="35" borderId="52" xfId="493" applyNumberFormat="1" applyFont="1" applyFill="1" applyBorder="1" applyAlignment="1">
      <alignment horizontal="right" vertical="center" wrapText="1"/>
    </xf>
    <xf numFmtId="0" fontId="85" fillId="0" borderId="0" xfId="494" applyFont="1" applyBorder="1" applyAlignment="1">
      <alignment horizontal="center" vertical="center" wrapText="1"/>
    </xf>
    <xf numFmtId="49" fontId="85" fillId="0" borderId="0" xfId="494" applyNumberFormat="1" applyFont="1" applyBorder="1" applyAlignment="1">
      <alignment horizontal="left" vertical="center" wrapText="1"/>
    </xf>
    <xf numFmtId="3" fontId="85" fillId="0" borderId="0" xfId="494" applyNumberFormat="1" applyFont="1" applyBorder="1" applyAlignment="1">
      <alignment horizontal="right" vertical="center"/>
    </xf>
    <xf numFmtId="4" fontId="85" fillId="0" borderId="0" xfId="494" applyNumberFormat="1" applyFont="1" applyBorder="1" applyAlignment="1">
      <alignment horizontal="right" vertical="center"/>
    </xf>
    <xf numFmtId="3" fontId="0" fillId="29" borderId="0" xfId="0" applyNumberFormat="1" applyFill="1"/>
    <xf numFmtId="3" fontId="53" fillId="29" borderId="0" xfId="0" applyNumberFormat="1" applyFont="1" applyFill="1"/>
    <xf numFmtId="0" fontId="53" fillId="29" borderId="0" xfId="0" applyFont="1" applyFill="1"/>
    <xf numFmtId="0" fontId="72" fillId="0" borderId="0" xfId="0" applyFont="1" applyFill="1" applyAlignment="1"/>
    <xf numFmtId="3" fontId="82" fillId="0" borderId="0" xfId="0" applyNumberFormat="1" applyFont="1" applyFill="1"/>
    <xf numFmtId="3" fontId="72" fillId="0" borderId="0" xfId="0" applyNumberFormat="1" applyFont="1" applyFill="1" applyAlignment="1"/>
    <xf numFmtId="3" fontId="0" fillId="0" borderId="0" xfId="0" applyNumberFormat="1"/>
    <xf numFmtId="3" fontId="51" fillId="0" borderId="0" xfId="0" applyNumberFormat="1" applyFont="1"/>
    <xf numFmtId="165" fontId="49" fillId="0" borderId="0" xfId="0" applyNumberFormat="1" applyFont="1"/>
    <xf numFmtId="3" fontId="53" fillId="0" borderId="0" xfId="0" applyNumberFormat="1" applyFont="1"/>
    <xf numFmtId="3" fontId="49" fillId="0" borderId="0" xfId="0" applyNumberFormat="1" applyFont="1"/>
    <xf numFmtId="3" fontId="53" fillId="0" borderId="0" xfId="0" applyNumberFormat="1" applyFont="1" applyBorder="1"/>
    <xf numFmtId="0" fontId="62" fillId="0" borderId="0" xfId="0" applyFont="1" applyFill="1" applyAlignment="1">
      <alignment horizontal="center"/>
    </xf>
    <xf numFmtId="0" fontId="62" fillId="0" borderId="0" xfId="0" applyFont="1" applyAlignment="1">
      <alignment horizontal="center"/>
    </xf>
    <xf numFmtId="0" fontId="66" fillId="0" borderId="0" xfId="0" applyFont="1" applyFill="1" applyAlignment="1">
      <alignment horizontal="center"/>
    </xf>
    <xf numFmtId="0" fontId="70" fillId="0" borderId="0" xfId="0" applyFont="1" applyFill="1" applyAlignment="1">
      <alignment horizontal="center"/>
    </xf>
    <xf numFmtId="0" fontId="87" fillId="29" borderId="0" xfId="0" applyFont="1" applyFill="1" applyBorder="1" applyAlignment="1">
      <alignment horizontal="center" wrapText="1"/>
    </xf>
    <xf numFmtId="49" fontId="63" fillId="0" borderId="0" xfId="489" applyNumberFormat="1" applyFont="1" applyBorder="1" applyAlignment="1">
      <alignment horizontal="center" vertical="center"/>
    </xf>
    <xf numFmtId="0" fontId="136" fillId="0" borderId="1" xfId="0" applyFont="1" applyBorder="1" applyAlignment="1">
      <alignment horizontal="center" vertical="center" wrapText="1"/>
    </xf>
    <xf numFmtId="165" fontId="136" fillId="0" borderId="1" xfId="278" applyNumberFormat="1" applyFont="1" applyBorder="1" applyAlignment="1">
      <alignment horizontal="center" vertical="center" wrapText="1"/>
    </xf>
    <xf numFmtId="0" fontId="80" fillId="0" borderId="1" xfId="0" applyFont="1" applyBorder="1" applyAlignment="1">
      <alignment horizontal="center" vertical="center" wrapText="1"/>
    </xf>
    <xf numFmtId="49" fontId="66" fillId="2" borderId="1" xfId="489" applyNumberFormat="1" applyFont="1" applyFill="1" applyBorder="1" applyAlignment="1">
      <alignment horizontal="center" vertical="center"/>
    </xf>
    <xf numFmtId="3" fontId="66" fillId="2" borderId="1" xfId="489" applyNumberFormat="1" applyFont="1" applyFill="1" applyBorder="1" applyAlignment="1">
      <alignment horizontal="right" vertical="center" wrapText="1"/>
    </xf>
    <xf numFmtId="49" fontId="66" fillId="0" borderId="19" xfId="489" quotePrefix="1" applyNumberFormat="1" applyFont="1" applyBorder="1" applyAlignment="1">
      <alignment horizontal="center" vertical="center"/>
    </xf>
    <xf numFmtId="49" fontId="66" fillId="0" borderId="19" xfId="489" applyNumberFormat="1" applyFont="1" applyBorder="1" applyAlignment="1">
      <alignment horizontal="center" vertical="center"/>
    </xf>
    <xf numFmtId="49" fontId="66" fillId="0" borderId="19" xfId="489" quotePrefix="1" applyNumberFormat="1" applyFont="1" applyBorder="1" applyAlignment="1">
      <alignment horizontal="left" vertical="center"/>
    </xf>
    <xf numFmtId="3" fontId="66" fillId="0" borderId="19" xfId="0" applyNumberFormat="1" applyFont="1" applyBorder="1" applyAlignment="1">
      <alignment horizontal="right" vertical="center" wrapText="1"/>
    </xf>
    <xf numFmtId="49" fontId="65" fillId="0" borderId="43" xfId="0" quotePrefix="1" applyNumberFormat="1" applyFont="1" applyBorder="1" applyAlignment="1">
      <alignment horizontal="center" vertical="center"/>
    </xf>
    <xf numFmtId="49" fontId="65" fillId="0" borderId="43" xfId="0" applyNumberFormat="1" applyFont="1" applyBorder="1" applyAlignment="1">
      <alignment horizontal="center" vertical="center"/>
    </xf>
    <xf numFmtId="49" fontId="65" fillId="0" borderId="43" xfId="0" quotePrefix="1" applyNumberFormat="1" applyFont="1" applyBorder="1" applyAlignment="1">
      <alignment horizontal="left" vertical="center"/>
    </xf>
    <xf numFmtId="3" fontId="65" fillId="0" borderId="43" xfId="0" applyNumberFormat="1" applyFont="1" applyBorder="1" applyAlignment="1">
      <alignment horizontal="right" vertical="center" wrapText="1"/>
    </xf>
    <xf numFmtId="49" fontId="66" fillId="0" borderId="43" xfId="0" quotePrefix="1" applyNumberFormat="1" applyFont="1" applyBorder="1" applyAlignment="1">
      <alignment horizontal="center" vertical="center"/>
    </xf>
    <xf numFmtId="49" fontId="66" fillId="0" borderId="43" xfId="0" applyNumberFormat="1" applyFont="1" applyBorder="1" applyAlignment="1">
      <alignment horizontal="center" vertical="center"/>
    </xf>
    <xf numFmtId="49" fontId="66" fillId="0" borderId="43" xfId="0" quotePrefix="1" applyNumberFormat="1" applyFont="1" applyBorder="1" applyAlignment="1">
      <alignment horizontal="left" vertical="center"/>
    </xf>
    <xf numFmtId="3" fontId="66" fillId="0" borderId="43" xfId="0" applyNumberFormat="1" applyFont="1" applyBorder="1" applyAlignment="1">
      <alignment horizontal="right" vertical="center" wrapText="1"/>
    </xf>
    <xf numFmtId="49" fontId="65" fillId="0" borderId="43" xfId="489" quotePrefix="1" applyNumberFormat="1" applyFont="1" applyBorder="1" applyAlignment="1">
      <alignment horizontal="center" vertical="center"/>
    </xf>
    <xf numFmtId="49" fontId="65" fillId="0" borderId="43" xfId="489" quotePrefix="1" applyNumberFormat="1" applyFont="1" applyBorder="1" applyAlignment="1">
      <alignment horizontal="left" vertical="center"/>
    </xf>
    <xf numFmtId="3" fontId="65" fillId="0" borderId="43" xfId="489" applyNumberFormat="1" applyFont="1" applyBorder="1" applyAlignment="1">
      <alignment horizontal="right" vertical="center" wrapText="1"/>
    </xf>
    <xf numFmtId="49" fontId="65" fillId="0" borderId="43" xfId="489" applyNumberFormat="1" applyFont="1" applyBorder="1" applyAlignment="1">
      <alignment horizontal="center" vertical="center"/>
    </xf>
    <xf numFmtId="49" fontId="65" fillId="0" borderId="44" xfId="489" quotePrefix="1" applyNumberFormat="1" applyFont="1" applyBorder="1" applyAlignment="1">
      <alignment horizontal="center" vertical="center"/>
    </xf>
    <xf numFmtId="49" fontId="65" fillId="0" borderId="44" xfId="489" quotePrefix="1" applyNumberFormat="1" applyFont="1" applyBorder="1" applyAlignment="1">
      <alignment horizontal="left" vertical="center"/>
    </xf>
    <xf numFmtId="3" fontId="65" fillId="0" borderId="44" xfId="489" applyNumberFormat="1" applyFont="1" applyBorder="1" applyAlignment="1">
      <alignment horizontal="right" vertical="center" wrapText="1"/>
    </xf>
    <xf numFmtId="49" fontId="65" fillId="0" borderId="0" xfId="489" quotePrefix="1" applyNumberFormat="1" applyFont="1" applyBorder="1" applyAlignment="1">
      <alignment horizontal="center" vertical="center"/>
    </xf>
    <xf numFmtId="49" fontId="65" fillId="0" borderId="0" xfId="489" quotePrefix="1" applyNumberFormat="1" applyFont="1" applyBorder="1" applyAlignment="1">
      <alignment horizontal="left" vertical="center"/>
    </xf>
    <xf numFmtId="3" fontId="65" fillId="0" borderId="0" xfId="489" applyNumberFormat="1" applyFont="1" applyBorder="1" applyAlignment="1">
      <alignment horizontal="right" vertical="center" wrapText="1"/>
    </xf>
    <xf numFmtId="49" fontId="65" fillId="0" borderId="0" xfId="489" applyNumberFormat="1" applyFont="1" applyBorder="1" applyAlignment="1">
      <alignment horizontal="center" vertical="center"/>
    </xf>
    <xf numFmtId="49" fontId="65" fillId="0" borderId="0" xfId="489" applyNumberFormat="1" applyFont="1" applyBorder="1" applyAlignment="1">
      <alignment horizontal="left" vertical="center"/>
    </xf>
    <xf numFmtId="3" fontId="66" fillId="0" borderId="1" xfId="0" applyNumberFormat="1" applyFont="1" applyBorder="1" applyAlignment="1">
      <alignment horizontal="right" vertical="center" wrapText="1"/>
    </xf>
    <xf numFmtId="49" fontId="66" fillId="0" borderId="19" xfId="489" applyNumberFormat="1" applyFont="1" applyBorder="1" applyAlignment="1">
      <alignment horizontal="center" vertical="center" wrapText="1"/>
    </xf>
    <xf numFmtId="49" fontId="66" fillId="0" borderId="19" xfId="489" quotePrefix="1" applyNumberFormat="1" applyFont="1" applyBorder="1" applyAlignment="1">
      <alignment horizontal="left" vertical="center" wrapText="1"/>
    </xf>
    <xf numFmtId="3" fontId="66" fillId="0" borderId="19" xfId="489" applyNumberFormat="1" applyFont="1" applyBorder="1" applyAlignment="1">
      <alignment horizontal="right" vertical="center" wrapText="1"/>
    </xf>
    <xf numFmtId="49" fontId="65" fillId="0" borderId="43" xfId="0" quotePrefix="1" applyNumberFormat="1" applyFont="1" applyBorder="1" applyAlignment="1">
      <alignment horizontal="center" vertical="center" wrapText="1"/>
    </xf>
    <xf numFmtId="49" fontId="65" fillId="0" borderId="43" xfId="0" applyNumberFormat="1" applyFont="1" applyBorder="1" applyAlignment="1">
      <alignment horizontal="center" vertical="center" wrapText="1"/>
    </xf>
    <xf numFmtId="49" fontId="65" fillId="0" borderId="43" xfId="0" quotePrefix="1" applyNumberFormat="1" applyFont="1" applyBorder="1" applyAlignment="1">
      <alignment horizontal="left" vertical="center" wrapText="1"/>
    </xf>
    <xf numFmtId="49" fontId="66" fillId="0" borderId="43" xfId="0" applyNumberFormat="1" applyFont="1" applyBorder="1" applyAlignment="1">
      <alignment horizontal="center" vertical="center" wrapText="1"/>
    </xf>
    <xf numFmtId="49" fontId="66" fillId="0" borderId="43" xfId="0" quotePrefix="1" applyNumberFormat="1" applyFont="1" applyBorder="1" applyAlignment="1">
      <alignment horizontal="left" vertical="center" wrapText="1"/>
    </xf>
    <xf numFmtId="3" fontId="7" fillId="0" borderId="0" xfId="489" applyNumberFormat="1" applyBorder="1"/>
    <xf numFmtId="49" fontId="65" fillId="0" borderId="44" xfId="0" quotePrefix="1" applyNumberFormat="1" applyFont="1" applyBorder="1" applyAlignment="1">
      <alignment horizontal="center" vertical="center" wrapText="1"/>
    </xf>
    <xf numFmtId="49" fontId="65" fillId="0" borderId="44" xfId="0" quotePrefix="1" applyNumberFormat="1" applyFont="1" applyBorder="1" applyAlignment="1">
      <alignment horizontal="left" vertical="center" wrapText="1"/>
    </xf>
    <xf numFmtId="3" fontId="65" fillId="0" borderId="44" xfId="0" applyNumberFormat="1" applyFont="1" applyBorder="1" applyAlignment="1">
      <alignment horizontal="right" vertical="center" wrapText="1"/>
    </xf>
    <xf numFmtId="0" fontId="63" fillId="0" borderId="0" xfId="0" applyFont="1" applyFill="1" applyBorder="1" applyAlignment="1">
      <alignment wrapText="1"/>
    </xf>
    <xf numFmtId="0" fontId="23" fillId="0" borderId="0" xfId="0" applyFont="1" applyFill="1"/>
    <xf numFmtId="0" fontId="62" fillId="0" borderId="0" xfId="0" applyFont="1" applyFill="1" applyAlignment="1"/>
    <xf numFmtId="0" fontId="65" fillId="0" borderId="0" xfId="489" applyFont="1" applyBorder="1" applyAlignment="1">
      <alignment horizontal="center"/>
    </xf>
    <xf numFmtId="49" fontId="66" fillId="0" borderId="0" xfId="489" applyNumberFormat="1" applyFont="1" applyBorder="1" applyAlignment="1">
      <alignment horizontal="left" vertical="center"/>
    </xf>
    <xf numFmtId="49" fontId="65" fillId="0" borderId="0" xfId="489" applyNumberFormat="1" applyFont="1" applyBorder="1" applyAlignment="1">
      <alignment horizontal="left" vertical="center" wrapText="1"/>
    </xf>
    <xf numFmtId="3" fontId="65" fillId="0" borderId="0" xfId="489" applyNumberFormat="1" applyFont="1" applyBorder="1" applyAlignment="1">
      <alignment horizontal="right" vertical="center"/>
    </xf>
    <xf numFmtId="3" fontId="65" fillId="0" borderId="0" xfId="489" applyNumberFormat="1" applyFont="1" applyBorder="1" applyAlignment="1">
      <alignment horizontal="center"/>
    </xf>
    <xf numFmtId="49" fontId="66" fillId="0" borderId="12" xfId="0" applyNumberFormat="1" applyFont="1" applyBorder="1" applyAlignment="1">
      <alignment horizontal="center" vertical="center"/>
    </xf>
    <xf numFmtId="49" fontId="66" fillId="0" borderId="12" xfId="0" applyNumberFormat="1" applyFont="1" applyBorder="1" applyAlignment="1">
      <alignment horizontal="left" vertical="center"/>
    </xf>
    <xf numFmtId="49" fontId="66" fillId="0" borderId="12" xfId="0" applyNumberFormat="1" applyFont="1" applyBorder="1" applyAlignment="1">
      <alignment horizontal="left" vertical="center" wrapText="1"/>
    </xf>
    <xf numFmtId="3" fontId="66" fillId="0" borderId="12" xfId="0" applyNumberFormat="1" applyFont="1" applyBorder="1" applyAlignment="1">
      <alignment horizontal="right" vertical="center"/>
    </xf>
    <xf numFmtId="49" fontId="66" fillId="0" borderId="43" xfId="0" applyNumberFormat="1" applyFont="1" applyBorder="1" applyAlignment="1">
      <alignment horizontal="left" vertical="center"/>
    </xf>
    <xf numFmtId="49" fontId="66" fillId="0" borderId="43" xfId="0" applyNumberFormat="1" applyFont="1" applyBorder="1" applyAlignment="1">
      <alignment horizontal="left" vertical="center" wrapText="1"/>
    </xf>
    <xf numFmtId="3" fontId="66" fillId="0" borderId="43" xfId="0" applyNumberFormat="1" applyFont="1" applyBorder="1" applyAlignment="1">
      <alignment horizontal="right" vertical="center"/>
    </xf>
    <xf numFmtId="49" fontId="65" fillId="0" borderId="43" xfId="0" applyNumberFormat="1" applyFont="1" applyBorder="1" applyAlignment="1">
      <alignment horizontal="left" vertical="center" wrapText="1"/>
    </xf>
    <xf numFmtId="3" fontId="65" fillId="0" borderId="43" xfId="0" applyNumberFormat="1" applyFont="1" applyBorder="1" applyAlignment="1">
      <alignment horizontal="right" vertical="center"/>
    </xf>
    <xf numFmtId="49" fontId="65" fillId="0" borderId="43" xfId="0" applyNumberFormat="1" applyFont="1" applyBorder="1" applyAlignment="1">
      <alignment horizontal="left" vertical="center"/>
    </xf>
    <xf numFmtId="49" fontId="65" fillId="0" borderId="43" xfId="489" applyNumberFormat="1" applyFont="1" applyBorder="1" applyAlignment="1">
      <alignment horizontal="left" vertical="center"/>
    </xf>
    <xf numFmtId="49" fontId="65" fillId="0" borderId="43" xfId="489" applyNumberFormat="1" applyFont="1" applyBorder="1" applyAlignment="1">
      <alignment horizontal="left" vertical="center" wrapText="1"/>
    </xf>
    <xf numFmtId="49" fontId="65" fillId="0" borderId="43" xfId="489" quotePrefix="1" applyNumberFormat="1" applyFont="1" applyBorder="1" applyAlignment="1">
      <alignment horizontal="left" vertical="center" wrapText="1"/>
    </xf>
    <xf numFmtId="3" fontId="65" fillId="0" borderId="43" xfId="489" applyNumberFormat="1" applyFont="1" applyBorder="1" applyAlignment="1">
      <alignment horizontal="right" vertical="center"/>
    </xf>
    <xf numFmtId="3" fontId="66" fillId="0" borderId="43" xfId="489" applyNumberFormat="1" applyFont="1" applyBorder="1" applyAlignment="1">
      <alignment horizontal="right" vertical="center"/>
    </xf>
    <xf numFmtId="3" fontId="66" fillId="0" borderId="43" xfId="489" applyNumberFormat="1" applyFont="1" applyBorder="1" applyAlignment="1">
      <alignment vertical="center"/>
    </xf>
    <xf numFmtId="3" fontId="78" fillId="0" borderId="43" xfId="489" applyNumberFormat="1" applyFont="1" applyBorder="1" applyAlignment="1">
      <alignment horizontal="right" vertical="center"/>
    </xf>
    <xf numFmtId="3" fontId="78" fillId="0" borderId="43" xfId="363" applyNumberFormat="1" applyFont="1" applyFill="1" applyBorder="1" applyAlignment="1"/>
    <xf numFmtId="0" fontId="39" fillId="0" borderId="43" xfId="363" applyFont="1" applyFill="1" applyBorder="1"/>
    <xf numFmtId="0" fontId="39" fillId="0" borderId="44" xfId="363" applyFont="1" applyFill="1" applyBorder="1"/>
    <xf numFmtId="3" fontId="65" fillId="0" borderId="44" xfId="489" applyNumberFormat="1" applyFont="1" applyBorder="1" applyAlignment="1">
      <alignment horizontal="right" vertical="center"/>
    </xf>
    <xf numFmtId="38" fontId="72" fillId="0" borderId="1" xfId="0" applyNumberFormat="1" applyFont="1" applyFill="1" applyBorder="1" applyAlignment="1">
      <alignment horizontal="center" vertical="center" wrapText="1"/>
    </xf>
    <xf numFmtId="0" fontId="72" fillId="0" borderId="1" xfId="0" applyFont="1" applyFill="1" applyBorder="1" applyAlignment="1">
      <alignment horizontal="center" vertical="center" wrapText="1"/>
    </xf>
    <xf numFmtId="0" fontId="76" fillId="0" borderId="19" xfId="0" applyNumberFormat="1" applyFont="1" applyFill="1" applyBorder="1"/>
    <xf numFmtId="165" fontId="76" fillId="0" borderId="19" xfId="278" applyNumberFormat="1" applyFont="1" applyFill="1" applyBorder="1"/>
    <xf numFmtId="165" fontId="78" fillId="0" borderId="19" xfId="278" applyNumberFormat="1" applyFont="1" applyFill="1" applyBorder="1"/>
    <xf numFmtId="165" fontId="75" fillId="0" borderId="0" xfId="0" applyNumberFormat="1" applyFont="1" applyFill="1"/>
    <xf numFmtId="0" fontId="87" fillId="0" borderId="43" xfId="0" quotePrefix="1" applyNumberFormat="1" applyFont="1" applyFill="1" applyBorder="1"/>
    <xf numFmtId="165" fontId="87" fillId="0" borderId="43" xfId="278" applyNumberFormat="1" applyFont="1" applyFill="1" applyBorder="1"/>
    <xf numFmtId="165" fontId="71" fillId="0" borderId="0" xfId="0" applyNumberFormat="1" applyFont="1" applyFill="1"/>
    <xf numFmtId="0" fontId="71" fillId="0" borderId="0" xfId="0" applyFont="1" applyFill="1"/>
    <xf numFmtId="0" fontId="76" fillId="0" borderId="43" xfId="0" applyNumberFormat="1" applyFont="1" applyFill="1" applyBorder="1"/>
    <xf numFmtId="165" fontId="76" fillId="0" borderId="43" xfId="278" applyNumberFormat="1" applyFont="1" applyFill="1" applyBorder="1"/>
    <xf numFmtId="165" fontId="78" fillId="0" borderId="43" xfId="278" applyNumberFormat="1" applyFont="1" applyFill="1" applyBorder="1"/>
    <xf numFmtId="165" fontId="75" fillId="0" borderId="0" xfId="278" applyNumberFormat="1" applyFont="1" applyFill="1"/>
    <xf numFmtId="3" fontId="76" fillId="0" borderId="43" xfId="0" applyNumberFormat="1" applyFont="1" applyFill="1" applyBorder="1"/>
    <xf numFmtId="3" fontId="87" fillId="0" borderId="43" xfId="0" quotePrefix="1" applyNumberFormat="1" applyFont="1" applyFill="1" applyBorder="1"/>
    <xf numFmtId="3" fontId="87" fillId="0" borderId="43" xfId="0" quotePrefix="1" applyNumberFormat="1" applyFont="1" applyFill="1" applyBorder="1" applyAlignment="1">
      <alignment vertical="center" wrapText="1"/>
    </xf>
    <xf numFmtId="3" fontId="87" fillId="0" borderId="43" xfId="0" applyNumberFormat="1" applyFont="1" applyFill="1" applyBorder="1" applyAlignment="1">
      <alignment vertical="center"/>
    </xf>
    <xf numFmtId="165" fontId="63" fillId="0" borderId="0" xfId="278" applyNumberFormat="1" applyFont="1" applyFill="1"/>
    <xf numFmtId="3" fontId="76" fillId="0" borderId="44" xfId="0" applyNumberFormat="1" applyFont="1" applyFill="1" applyBorder="1" applyAlignment="1">
      <alignment horizontal="center"/>
    </xf>
    <xf numFmtId="3" fontId="76" fillId="0" borderId="44" xfId="0" applyNumberFormat="1" applyFont="1" applyFill="1" applyBorder="1" applyAlignment="1">
      <alignment vertical="center"/>
    </xf>
    <xf numFmtId="165" fontId="76" fillId="0" borderId="44" xfId="278" applyNumberFormat="1" applyFont="1" applyFill="1" applyBorder="1" applyAlignment="1">
      <alignment vertical="center"/>
    </xf>
    <xf numFmtId="165" fontId="62" fillId="0" borderId="0" xfId="278" applyNumberFormat="1" applyFont="1" applyFill="1"/>
    <xf numFmtId="165" fontId="70" fillId="0" borderId="0" xfId="0" applyNumberFormat="1" applyFont="1" applyFill="1"/>
    <xf numFmtId="0" fontId="76" fillId="0" borderId="0" xfId="0" applyFont="1" applyFill="1" applyBorder="1" applyAlignment="1">
      <alignment horizontal="right"/>
    </xf>
    <xf numFmtId="3" fontId="76" fillId="0" borderId="0" xfId="0" applyNumberFormat="1" applyFont="1" applyFill="1" applyBorder="1" applyAlignment="1">
      <alignment vertical="center"/>
    </xf>
    <xf numFmtId="165" fontId="78" fillId="0" borderId="34" xfId="278" applyNumberFormat="1" applyFont="1" applyFill="1" applyBorder="1" applyAlignment="1">
      <alignment vertical="center"/>
    </xf>
    <xf numFmtId="3" fontId="78" fillId="0" borderId="34" xfId="0" applyNumberFormat="1" applyFont="1" applyFill="1" applyBorder="1" applyAlignment="1">
      <alignment vertical="center"/>
    </xf>
    <xf numFmtId="38" fontId="62" fillId="0" borderId="0" xfId="0" applyNumberFormat="1" applyFont="1" applyFill="1" applyBorder="1"/>
    <xf numFmtId="38" fontId="39" fillId="0" borderId="0" xfId="0" applyNumberFormat="1" applyFont="1" applyFill="1" applyBorder="1"/>
    <xf numFmtId="165" fontId="39" fillId="0" borderId="0" xfId="0" applyNumberFormat="1" applyFont="1" applyFill="1"/>
    <xf numFmtId="165" fontId="70" fillId="0" borderId="0" xfId="278" applyNumberFormat="1" applyFont="1" applyFill="1" applyAlignment="1">
      <alignment horizontal="center"/>
    </xf>
    <xf numFmtId="0" fontId="39" fillId="29" borderId="0" xfId="495" applyFont="1" applyFill="1" applyAlignment="1"/>
    <xf numFmtId="165" fontId="39" fillId="29" borderId="0" xfId="278" applyNumberFormat="1" applyFont="1" applyFill="1" applyAlignment="1"/>
    <xf numFmtId="0" fontId="39" fillId="29" borderId="0" xfId="495" applyFont="1" applyFill="1" applyAlignment="1">
      <alignment horizontal="right" vertical="center"/>
    </xf>
    <xf numFmtId="0" fontId="39" fillId="29" borderId="0" xfId="495" applyFont="1" applyFill="1"/>
    <xf numFmtId="165" fontId="39" fillId="29" borderId="0" xfId="278" applyNumberFormat="1" applyFont="1" applyFill="1"/>
    <xf numFmtId="0" fontId="62" fillId="29" borderId="0" xfId="495" applyFont="1" applyFill="1" applyAlignment="1">
      <alignment horizontal="center" vertical="center"/>
    </xf>
    <xf numFmtId="0" fontId="62" fillId="29" borderId="1" xfId="495" applyFont="1" applyFill="1" applyBorder="1" applyAlignment="1">
      <alignment horizontal="center" vertical="center" wrapText="1"/>
    </xf>
    <xf numFmtId="0" fontId="62" fillId="29" borderId="0" xfId="495" applyFont="1" applyFill="1"/>
    <xf numFmtId="0" fontId="39" fillId="29" borderId="1" xfId="495" applyFont="1" applyFill="1" applyBorder="1" applyAlignment="1">
      <alignment horizontal="center" vertical="center" wrapText="1"/>
    </xf>
    <xf numFmtId="0" fontId="136" fillId="0" borderId="1" xfId="496" applyFont="1" applyBorder="1" applyAlignment="1">
      <alignment vertical="center" wrapText="1"/>
    </xf>
    <xf numFmtId="3" fontId="62" fillId="29" borderId="1" xfId="278" applyNumberFormat="1" applyFont="1" applyFill="1" applyBorder="1" applyAlignment="1">
      <alignment horizontal="right" vertical="center"/>
    </xf>
    <xf numFmtId="0" fontId="136" fillId="29" borderId="1" xfId="496" applyFont="1" applyFill="1" applyBorder="1" applyAlignment="1">
      <alignment vertical="center" wrapText="1"/>
    </xf>
    <xf numFmtId="165" fontId="62" fillId="29" borderId="1" xfId="278" applyNumberFormat="1" applyFont="1" applyFill="1" applyBorder="1" applyAlignment="1">
      <alignment horizontal="right" vertical="center"/>
    </xf>
    <xf numFmtId="3" fontId="62" fillId="29" borderId="1" xfId="278" applyNumberFormat="1" applyFont="1" applyFill="1" applyBorder="1" applyAlignment="1">
      <alignment vertical="center"/>
    </xf>
    <xf numFmtId="3" fontId="62" fillId="29" borderId="1" xfId="495" applyNumberFormat="1" applyFont="1" applyFill="1" applyBorder="1" applyAlignment="1">
      <alignment vertical="center" wrapText="1"/>
    </xf>
    <xf numFmtId="0" fontId="138" fillId="29" borderId="1" xfId="496" applyFont="1" applyFill="1" applyBorder="1" applyAlignment="1">
      <alignment vertical="center" wrapText="1"/>
    </xf>
    <xf numFmtId="3" fontId="39" fillId="29" borderId="1" xfId="278" applyNumberFormat="1" applyFont="1" applyFill="1" applyBorder="1" applyAlignment="1">
      <alignment horizontal="right" vertical="center"/>
    </xf>
    <xf numFmtId="3" fontId="39" fillId="29" borderId="1" xfId="495" applyNumberFormat="1" applyFont="1" applyFill="1" applyBorder="1" applyAlignment="1">
      <alignment horizontal="right" vertical="center" wrapText="1"/>
    </xf>
    <xf numFmtId="0" fontId="138" fillId="29" borderId="1" xfId="496" quotePrefix="1" applyFont="1" applyFill="1" applyBorder="1" applyAlignment="1">
      <alignment vertical="center" wrapText="1"/>
    </xf>
    <xf numFmtId="236" fontId="39" fillId="29" borderId="1" xfId="278" applyNumberFormat="1" applyFont="1" applyFill="1" applyBorder="1" applyAlignment="1">
      <alignment horizontal="right" vertical="center"/>
    </xf>
    <xf numFmtId="165" fontId="39" fillId="29" borderId="1" xfId="278" applyNumberFormat="1" applyFont="1" applyFill="1" applyBorder="1" applyAlignment="1">
      <alignment horizontal="right" vertical="center"/>
    </xf>
    <xf numFmtId="3" fontId="62" fillId="29" borderId="0" xfId="495" applyNumberFormat="1" applyFont="1" applyFill="1"/>
    <xf numFmtId="184" fontId="62" fillId="29" borderId="1" xfId="278" applyNumberFormat="1" applyFont="1" applyFill="1" applyBorder="1" applyAlignment="1">
      <alignment horizontal="right" vertical="center"/>
    </xf>
    <xf numFmtId="237" fontId="62" fillId="29" borderId="1" xfId="278" applyNumberFormat="1" applyFont="1" applyFill="1" applyBorder="1" applyAlignment="1">
      <alignment horizontal="right" vertical="center"/>
    </xf>
    <xf numFmtId="0" fontId="62" fillId="0" borderId="1" xfId="495" applyFont="1" applyFill="1" applyBorder="1" applyAlignment="1">
      <alignment horizontal="center" vertical="center" wrapText="1"/>
    </xf>
    <xf numFmtId="0" fontId="136" fillId="0" borderId="1" xfId="496" applyFont="1" applyFill="1" applyBorder="1" applyAlignment="1">
      <alignment vertical="center" wrapText="1"/>
    </xf>
    <xf numFmtId="237" fontId="62" fillId="0" borderId="1" xfId="278" applyNumberFormat="1" applyFont="1" applyFill="1" applyBorder="1" applyAlignment="1">
      <alignment horizontal="right" vertical="center"/>
    </xf>
    <xf numFmtId="0" fontId="62" fillId="0" borderId="0" xfId="495" applyFont="1" applyFill="1"/>
    <xf numFmtId="0" fontId="39" fillId="0" borderId="1" xfId="495" applyFont="1" applyFill="1" applyBorder="1" applyAlignment="1">
      <alignment horizontal="center" vertical="center" wrapText="1"/>
    </xf>
    <xf numFmtId="0" fontId="138" fillId="0" borderId="1" xfId="496" applyFont="1" applyFill="1" applyBorder="1" applyAlignment="1">
      <alignment vertical="center" wrapText="1"/>
    </xf>
    <xf numFmtId="237" fontId="39" fillId="0" borderId="1" xfId="278" applyNumberFormat="1" applyFont="1" applyFill="1" applyBorder="1" applyAlignment="1">
      <alignment horizontal="right" vertical="center"/>
    </xf>
    <xf numFmtId="0" fontId="39" fillId="0" borderId="0" xfId="495" applyFont="1" applyFill="1"/>
    <xf numFmtId="0" fontId="39" fillId="29" borderId="0" xfId="495" applyFont="1" applyFill="1" applyAlignment="1">
      <alignment vertical="center"/>
    </xf>
    <xf numFmtId="0" fontId="39" fillId="29" borderId="0" xfId="495" applyFont="1" applyFill="1" applyAlignment="1">
      <alignment horizontal="center" vertical="center" wrapText="1"/>
    </xf>
    <xf numFmtId="0" fontId="62" fillId="29" borderId="0" xfId="495" applyNumberFormat="1" applyFont="1" applyFill="1"/>
    <xf numFmtId="0" fontId="6" fillId="29" borderId="0" xfId="495" applyFont="1" applyFill="1"/>
    <xf numFmtId="0" fontId="5" fillId="29" borderId="0" xfId="495" applyFont="1" applyFill="1"/>
    <xf numFmtId="0" fontId="64" fillId="29" borderId="0" xfId="495" applyNumberFormat="1" applyFont="1" applyFill="1"/>
    <xf numFmtId="0" fontId="45" fillId="29" borderId="0" xfId="495" applyFont="1" applyFill="1"/>
    <xf numFmtId="0" fontId="62" fillId="29" borderId="0" xfId="495" applyNumberFormat="1" applyFont="1" applyFill="1" applyAlignment="1">
      <alignment horizontal="center"/>
    </xf>
    <xf numFmtId="0" fontId="44" fillId="29" borderId="0" xfId="495" applyFont="1" applyFill="1" applyAlignment="1">
      <alignment horizontal="center"/>
    </xf>
    <xf numFmtId="0" fontId="62" fillId="29" borderId="1" xfId="495" applyNumberFormat="1" applyFont="1" applyFill="1" applyBorder="1" applyAlignment="1">
      <alignment horizontal="center" vertical="center" wrapText="1"/>
    </xf>
    <xf numFmtId="0" fontId="5" fillId="29" borderId="1" xfId="495" applyFont="1" applyFill="1" applyBorder="1" applyAlignment="1">
      <alignment vertical="center" wrapText="1"/>
    </xf>
    <xf numFmtId="0" fontId="62" fillId="29" borderId="12" xfId="495" applyNumberFormat="1" applyFont="1" applyFill="1" applyBorder="1" applyAlignment="1">
      <alignment horizontal="left"/>
    </xf>
    <xf numFmtId="165" fontId="6" fillId="29" borderId="12" xfId="278" applyNumberFormat="1" applyFont="1" applyFill="1" applyBorder="1"/>
    <xf numFmtId="38" fontId="5" fillId="29" borderId="12" xfId="495" applyNumberFormat="1" applyFont="1" applyFill="1" applyBorder="1"/>
    <xf numFmtId="0" fontId="62" fillId="29" borderId="43" xfId="495" applyNumberFormat="1" applyFont="1" applyFill="1" applyBorder="1"/>
    <xf numFmtId="165" fontId="6" fillId="29" borderId="43" xfId="278" applyNumberFormat="1" applyFont="1" applyFill="1" applyBorder="1"/>
    <xf numFmtId="38" fontId="5" fillId="29" borderId="43" xfId="495" applyNumberFormat="1" applyFont="1" applyFill="1" applyBorder="1"/>
    <xf numFmtId="38" fontId="6" fillId="29" borderId="43" xfId="495" applyNumberFormat="1" applyFont="1" applyFill="1" applyBorder="1"/>
    <xf numFmtId="0" fontId="39" fillId="0" borderId="43" xfId="495" applyNumberFormat="1" applyFont="1" applyFill="1" applyBorder="1"/>
    <xf numFmtId="165" fontId="6" fillId="0" borderId="43" xfId="278" applyNumberFormat="1" applyFont="1" applyFill="1" applyBorder="1"/>
    <xf numFmtId="165" fontId="5" fillId="0" borderId="43" xfId="278" applyNumberFormat="1" applyFont="1" applyFill="1" applyBorder="1"/>
    <xf numFmtId="38" fontId="5" fillId="0" borderId="43" xfId="495" applyNumberFormat="1" applyFont="1" applyFill="1" applyBorder="1"/>
    <xf numFmtId="0" fontId="5" fillId="0" borderId="0" xfId="495" applyFont="1" applyFill="1"/>
    <xf numFmtId="0" fontId="39" fillId="0" borderId="43" xfId="495" applyFont="1" applyFill="1" applyBorder="1"/>
    <xf numFmtId="0" fontId="5" fillId="0" borderId="23" xfId="495" applyFont="1" applyFill="1" applyBorder="1"/>
    <xf numFmtId="0" fontId="5" fillId="0" borderId="56" xfId="495" applyFont="1" applyFill="1" applyBorder="1"/>
    <xf numFmtId="0" fontId="5" fillId="0" borderId="57" xfId="495" applyFont="1" applyFill="1" applyBorder="1"/>
    <xf numFmtId="0" fontId="62" fillId="29" borderId="44" xfId="495" applyFont="1" applyFill="1" applyBorder="1"/>
    <xf numFmtId="165" fontId="5" fillId="29" borderId="44" xfId="278" applyNumberFormat="1" applyFont="1" applyFill="1" applyBorder="1"/>
    <xf numFmtId="165" fontId="6" fillId="29" borderId="44" xfId="278" applyNumberFormat="1" applyFont="1" applyFill="1" applyBorder="1"/>
    <xf numFmtId="38" fontId="5" fillId="29" borderId="44" xfId="495" applyNumberFormat="1" applyFont="1" applyFill="1" applyBorder="1"/>
    <xf numFmtId="165" fontId="5" fillId="29" borderId="0" xfId="495" applyNumberFormat="1" applyFont="1" applyFill="1"/>
    <xf numFmtId="38" fontId="5" fillId="29" borderId="0" xfId="495" applyNumberFormat="1" applyFont="1" applyFill="1" applyBorder="1"/>
    <xf numFmtId="0" fontId="6" fillId="29" borderId="0" xfId="495" applyFont="1" applyFill="1" applyAlignment="1">
      <alignment horizontal="center"/>
    </xf>
    <xf numFmtId="0" fontId="5" fillId="29" borderId="0" xfId="495" applyFont="1" applyFill="1" applyBorder="1"/>
    <xf numFmtId="38" fontId="6" fillId="29" borderId="0" xfId="495" applyNumberFormat="1" applyFont="1" applyFill="1" applyBorder="1"/>
    <xf numFmtId="0" fontId="193" fillId="0" borderId="0" xfId="497" applyFill="1" applyAlignment="1"/>
    <xf numFmtId="0" fontId="136" fillId="0" borderId="0" xfId="497" applyFont="1" applyFill="1" applyAlignment="1">
      <alignment vertical="center"/>
    </xf>
    <xf numFmtId="0" fontId="193" fillId="0" borderId="0" xfId="497" applyFill="1"/>
    <xf numFmtId="0" fontId="4" fillId="0" borderId="0" xfId="497" applyFont="1" applyFill="1"/>
    <xf numFmtId="0" fontId="136" fillId="0" borderId="1" xfId="497" applyFont="1" applyFill="1" applyBorder="1" applyAlignment="1">
      <alignment horizontal="center" vertical="center" wrapText="1"/>
    </xf>
    <xf numFmtId="0" fontId="136" fillId="0" borderId="1" xfId="497" applyFont="1" applyFill="1" applyBorder="1" applyAlignment="1">
      <alignment vertical="center" wrapText="1"/>
    </xf>
    <xf numFmtId="3" fontId="136" fillId="0" borderId="1" xfId="497" applyNumberFormat="1" applyFont="1" applyFill="1" applyBorder="1" applyAlignment="1">
      <alignment horizontal="right" vertical="center" wrapText="1"/>
    </xf>
    <xf numFmtId="3" fontId="138" fillId="0" borderId="1" xfId="497" applyNumberFormat="1" applyFont="1" applyFill="1" applyBorder="1" applyAlignment="1">
      <alignment horizontal="right" vertical="center" wrapText="1"/>
    </xf>
    <xf numFmtId="0" fontId="138" fillId="0" borderId="1" xfId="497" applyFont="1" applyFill="1" applyBorder="1" applyAlignment="1">
      <alignment horizontal="center" vertical="center" wrapText="1"/>
    </xf>
    <xf numFmtId="0" fontId="138" fillId="0" borderId="1" xfId="497" applyFont="1" applyFill="1" applyBorder="1" applyAlignment="1">
      <alignment vertical="center" wrapText="1"/>
    </xf>
    <xf numFmtId="0" fontId="3" fillId="0" borderId="0" xfId="497" applyFont="1" applyFill="1"/>
    <xf numFmtId="0" fontId="137" fillId="0" borderId="1" xfId="497" applyFont="1" applyFill="1" applyBorder="1" applyAlignment="1">
      <alignment vertical="center" wrapText="1"/>
    </xf>
    <xf numFmtId="0" fontId="139" fillId="0" borderId="1" xfId="497" applyFont="1" applyFill="1" applyBorder="1" applyAlignment="1">
      <alignment horizontal="center" vertical="center" wrapText="1"/>
    </xf>
    <xf numFmtId="0" fontId="139" fillId="0" borderId="1" xfId="497" applyFont="1" applyFill="1" applyBorder="1" applyAlignment="1">
      <alignment vertical="center" wrapText="1"/>
    </xf>
    <xf numFmtId="0" fontId="137" fillId="0" borderId="1" xfId="497" applyFont="1" applyFill="1" applyBorder="1" applyAlignment="1">
      <alignment horizontal="center" vertical="center" wrapText="1"/>
    </xf>
    <xf numFmtId="0" fontId="61" fillId="0" borderId="0" xfId="497" applyFont="1" applyFill="1"/>
    <xf numFmtId="0" fontId="46" fillId="0" borderId="0" xfId="497" applyFont="1" applyFill="1"/>
    <xf numFmtId="3" fontId="61" fillId="0" borderId="0" xfId="497" applyNumberFormat="1" applyFont="1" applyFill="1"/>
    <xf numFmtId="0" fontId="138" fillId="0" borderId="0" xfId="497" applyFont="1" applyFill="1" applyAlignment="1">
      <alignment vertical="center"/>
    </xf>
    <xf numFmtId="0" fontId="71" fillId="0" borderId="0" xfId="497" applyFont="1" applyFill="1"/>
    <xf numFmtId="0" fontId="71" fillId="0" borderId="0" xfId="497" applyFont="1" applyFill="1" applyAlignment="1">
      <alignment horizontal="center"/>
    </xf>
    <xf numFmtId="38" fontId="63" fillId="0" borderId="0" xfId="497" applyNumberFormat="1" applyFont="1" applyFill="1" applyBorder="1"/>
    <xf numFmtId="0" fontId="39" fillId="0" borderId="0" xfId="497" applyFont="1" applyFill="1"/>
    <xf numFmtId="0" fontId="62" fillId="0" borderId="0" xfId="497" applyFont="1" applyFill="1" applyAlignment="1">
      <alignment horizontal="center"/>
    </xf>
    <xf numFmtId="0" fontId="62" fillId="0" borderId="0" xfId="497" applyFont="1" applyFill="1" applyAlignment="1"/>
    <xf numFmtId="38" fontId="39" fillId="0" borderId="0" xfId="497" applyNumberFormat="1" applyFont="1" applyFill="1" applyBorder="1"/>
    <xf numFmtId="38" fontId="62" fillId="0" borderId="0" xfId="497" applyNumberFormat="1" applyFont="1" applyFill="1" applyBorder="1" applyAlignment="1">
      <alignment horizontal="center"/>
    </xf>
    <xf numFmtId="0" fontId="7" fillId="0" borderId="0" xfId="497" applyFont="1" applyFill="1" applyBorder="1" applyAlignment="1">
      <alignment horizontal="center"/>
    </xf>
    <xf numFmtId="0" fontId="63" fillId="33" borderId="0" xfId="497" applyFont="1" applyFill="1" applyBorder="1" applyAlignment="1">
      <alignment horizontal="center" wrapText="1"/>
    </xf>
    <xf numFmtId="0" fontId="7" fillId="0" borderId="0" xfId="497" applyFont="1" applyFill="1" applyBorder="1"/>
    <xf numFmtId="0" fontId="7" fillId="0" borderId="0" xfId="497" applyFont="1" applyFill="1"/>
    <xf numFmtId="0" fontId="66" fillId="0" borderId="0" xfId="497" applyFont="1" applyFill="1"/>
    <xf numFmtId="165" fontId="136" fillId="0" borderId="1" xfId="497" applyNumberFormat="1" applyFont="1" applyFill="1" applyBorder="1" applyAlignment="1">
      <alignment horizontal="center" vertical="center" wrapText="1"/>
    </xf>
    <xf numFmtId="3" fontId="139" fillId="0" borderId="1" xfId="497" applyNumberFormat="1" applyFont="1" applyFill="1" applyBorder="1" applyAlignment="1">
      <alignment horizontal="right" vertical="center" wrapText="1"/>
    </xf>
    <xf numFmtId="0" fontId="139" fillId="0" borderId="1" xfId="497" applyFont="1" applyFill="1" applyBorder="1" applyAlignment="1">
      <alignment horizontal="right" vertical="center" wrapText="1"/>
    </xf>
    <xf numFmtId="0" fontId="138" fillId="0" borderId="1" xfId="497" applyFont="1" applyFill="1" applyBorder="1" applyAlignment="1">
      <alignment horizontal="right" vertical="center" wrapText="1"/>
    </xf>
    <xf numFmtId="3" fontId="139" fillId="0" borderId="1" xfId="497" applyNumberFormat="1" applyFont="1" applyFill="1" applyBorder="1" applyAlignment="1">
      <alignment vertical="center" wrapText="1"/>
    </xf>
    <xf numFmtId="3" fontId="138" fillId="0" borderId="1" xfId="497" applyNumberFormat="1" applyFont="1" applyFill="1" applyBorder="1" applyAlignment="1">
      <alignment vertical="center" wrapText="1"/>
    </xf>
    <xf numFmtId="3" fontId="138" fillId="0" borderId="1" xfId="497" applyNumberFormat="1" applyFont="1" applyFill="1" applyBorder="1" applyAlignment="1">
      <alignment horizontal="center" vertical="center" wrapText="1"/>
    </xf>
    <xf numFmtId="0" fontId="193" fillId="33" borderId="0" xfId="497" applyFill="1"/>
    <xf numFmtId="165" fontId="136" fillId="0" borderId="1" xfId="497" applyNumberFormat="1" applyFont="1" applyFill="1" applyBorder="1" applyAlignment="1">
      <alignment horizontal="right" vertical="center" wrapText="1"/>
    </xf>
    <xf numFmtId="1" fontId="138" fillId="0" borderId="1" xfId="497" applyNumberFormat="1" applyFont="1" applyFill="1" applyBorder="1" applyAlignment="1">
      <alignment horizontal="right" vertical="center" wrapText="1"/>
    </xf>
    <xf numFmtId="0" fontId="3" fillId="33" borderId="0" xfId="497" applyFont="1" applyFill="1"/>
    <xf numFmtId="38" fontId="150" fillId="0" borderId="0" xfId="490" applyNumberFormat="1" applyFont="1" applyFill="1"/>
    <xf numFmtId="0" fontId="62" fillId="0" borderId="0" xfId="490" applyNumberFormat="1" applyFont="1" applyFill="1"/>
    <xf numFmtId="3" fontId="62" fillId="0" borderId="0" xfId="490" applyNumberFormat="1" applyFont="1" applyFill="1"/>
    <xf numFmtId="0" fontId="60" fillId="0" borderId="0" xfId="490" applyFont="1" applyFill="1"/>
    <xf numFmtId="0" fontId="146" fillId="0" borderId="0" xfId="490" applyFont="1" applyAlignment="1">
      <alignment horizontal="right" vertical="center"/>
    </xf>
    <xf numFmtId="0" fontId="64" fillId="0" borderId="0" xfId="490" applyNumberFormat="1" applyFont="1" applyFill="1"/>
    <xf numFmtId="3" fontId="60" fillId="0" borderId="0" xfId="490" applyNumberFormat="1" applyFont="1" applyFill="1"/>
    <xf numFmtId="0" fontId="1" fillId="0" borderId="0" xfId="490" applyFont="1"/>
    <xf numFmtId="3" fontId="1" fillId="0" borderId="0" xfId="490" applyNumberFormat="1" applyFont="1"/>
    <xf numFmtId="0" fontId="137" fillId="0" borderId="0" xfId="490" applyFont="1" applyAlignment="1">
      <alignment horizontal="right" vertical="center"/>
    </xf>
    <xf numFmtId="0" fontId="136" fillId="0" borderId="1" xfId="490" applyFont="1" applyBorder="1" applyAlignment="1">
      <alignment horizontal="center" vertical="center" wrapText="1"/>
    </xf>
    <xf numFmtId="0" fontId="138" fillId="0" borderId="1" xfId="490" applyFont="1" applyBorder="1" applyAlignment="1">
      <alignment horizontal="center" vertical="center" wrapText="1"/>
    </xf>
    <xf numFmtId="3" fontId="138" fillId="0" borderId="1" xfId="490" applyNumberFormat="1" applyFont="1" applyBorder="1" applyAlignment="1">
      <alignment horizontal="center" vertical="center" wrapText="1"/>
    </xf>
    <xf numFmtId="3" fontId="136" fillId="0" borderId="1" xfId="490" applyNumberFormat="1" applyFont="1" applyBorder="1" applyAlignment="1">
      <alignment horizontal="right" vertical="center" wrapText="1"/>
    </xf>
    <xf numFmtId="2" fontId="136" fillId="0" borderId="1" xfId="490" applyNumberFormat="1" applyFont="1" applyBorder="1" applyAlignment="1">
      <alignment horizontal="right" vertical="center" wrapText="1"/>
    </xf>
    <xf numFmtId="0" fontId="138" fillId="0" borderId="1" xfId="490" applyFont="1" applyBorder="1" applyAlignment="1">
      <alignment horizontal="right" vertical="center" wrapText="1"/>
    </xf>
    <xf numFmtId="0" fontId="138" fillId="0" borderId="1" xfId="490" applyFont="1" applyBorder="1" applyAlignment="1">
      <alignment vertical="center" wrapText="1"/>
    </xf>
    <xf numFmtId="3" fontId="138" fillId="0" borderId="1" xfId="490" applyNumberFormat="1" applyFont="1" applyBorder="1" applyAlignment="1">
      <alignment horizontal="right" vertical="center" wrapText="1"/>
    </xf>
    <xf numFmtId="2" fontId="138" fillId="0" borderId="1" xfId="490" applyNumberFormat="1" applyFont="1" applyBorder="1" applyAlignment="1">
      <alignment horizontal="right" vertical="center" wrapText="1"/>
    </xf>
    <xf numFmtId="0" fontId="65" fillId="29" borderId="1" xfId="490" applyFont="1" applyFill="1" applyBorder="1" applyAlignment="1">
      <alignment horizontal="justify" vertical="center" wrapText="1"/>
    </xf>
    <xf numFmtId="0" fontId="138" fillId="0" borderId="0" xfId="490" applyFont="1" applyBorder="1" applyAlignment="1">
      <alignment horizontal="center" vertical="center" wrapText="1"/>
    </xf>
    <xf numFmtId="0" fontId="138" fillId="0" borderId="0" xfId="490" applyFont="1" applyBorder="1" applyAlignment="1">
      <alignment vertical="center" wrapText="1"/>
    </xf>
    <xf numFmtId="3" fontId="138" fillId="0" borderId="0" xfId="490" applyNumberFormat="1" applyFont="1" applyBorder="1" applyAlignment="1">
      <alignment horizontal="right" vertical="center" wrapText="1"/>
    </xf>
    <xf numFmtId="2" fontId="138" fillId="0" borderId="0" xfId="490" applyNumberFormat="1" applyFont="1" applyBorder="1" applyAlignment="1">
      <alignment horizontal="right" vertical="center" wrapText="1"/>
    </xf>
    <xf numFmtId="0" fontId="138" fillId="0" borderId="0" xfId="490" applyFont="1" applyBorder="1" applyAlignment="1">
      <alignment horizontal="right" vertical="center" wrapText="1"/>
    </xf>
    <xf numFmtId="0" fontId="1" fillId="0" borderId="0" xfId="490" applyFont="1" applyBorder="1"/>
    <xf numFmtId="0" fontId="75" fillId="0" borderId="0" xfId="497" applyFont="1" applyFill="1"/>
    <xf numFmtId="0" fontId="138" fillId="33" borderId="0" xfId="490" applyFont="1" applyFill="1" applyBorder="1" applyAlignment="1">
      <alignment vertical="center" wrapText="1"/>
    </xf>
    <xf numFmtId="0" fontId="136" fillId="0" borderId="21" xfId="490" applyFont="1" applyBorder="1" applyAlignment="1">
      <alignment horizontal="center" vertical="center" wrapText="1"/>
    </xf>
    <xf numFmtId="0" fontId="136" fillId="0" borderId="29" xfId="490" applyFont="1" applyBorder="1" applyAlignment="1">
      <alignment horizontal="center" vertical="center" wrapText="1"/>
    </xf>
    <xf numFmtId="3" fontId="136" fillId="33" borderId="1" xfId="490" applyNumberFormat="1" applyFont="1" applyFill="1" applyBorder="1" applyAlignment="1">
      <alignment horizontal="right" vertical="center" wrapText="1"/>
    </xf>
    <xf numFmtId="0" fontId="1" fillId="33" borderId="0" xfId="490" applyFont="1" applyFill="1"/>
    <xf numFmtId="0" fontId="62" fillId="0" borderId="0" xfId="0" applyFont="1" applyAlignment="1">
      <alignment horizontal="center" vertical="center" wrapText="1"/>
    </xf>
    <xf numFmtId="0" fontId="62" fillId="0" borderId="1" xfId="0" applyFont="1" applyBorder="1" applyAlignment="1">
      <alignment horizontal="center" vertical="center" wrapText="1"/>
    </xf>
    <xf numFmtId="0" fontId="39" fillId="0" borderId="19" xfId="0" applyFont="1" applyBorder="1"/>
    <xf numFmtId="165" fontId="39" fillId="0" borderId="19" xfId="278" applyNumberFormat="1" applyFont="1" applyBorder="1"/>
    <xf numFmtId="10" fontId="39" fillId="0" borderId="19" xfId="278" applyNumberFormat="1" applyFont="1" applyBorder="1"/>
    <xf numFmtId="0" fontId="39" fillId="0" borderId="44" xfId="0" applyFont="1" applyBorder="1"/>
    <xf numFmtId="10" fontId="39" fillId="0" borderId="44" xfId="278" applyNumberFormat="1" applyFont="1" applyBorder="1"/>
    <xf numFmtId="0" fontId="63" fillId="0" borderId="0" xfId="0" applyFont="1" applyAlignment="1">
      <alignment horizontal="left" vertical="center" wrapText="1"/>
    </xf>
    <xf numFmtId="0" fontId="63" fillId="0" borderId="0" xfId="0" applyFont="1" applyAlignment="1">
      <alignment horizontal="center"/>
    </xf>
    <xf numFmtId="0" fontId="68" fillId="0" borderId="1" xfId="0" applyFont="1" applyBorder="1" applyAlignment="1">
      <alignment horizontal="center" vertical="center" wrapText="1"/>
    </xf>
    <xf numFmtId="0" fontId="81" fillId="0" borderId="1" xfId="0" applyFont="1" applyBorder="1" applyAlignment="1">
      <alignment horizontal="center" vertical="center" wrapText="1"/>
    </xf>
    <xf numFmtId="0" fontId="195" fillId="0" borderId="0" xfId="0" applyFont="1"/>
    <xf numFmtId="0" fontId="67" fillId="0" borderId="1" xfId="0" applyFont="1" applyBorder="1" applyAlignment="1">
      <alignment horizontal="center" vertical="center" wrapText="1"/>
    </xf>
    <xf numFmtId="0" fontId="68" fillId="0" borderId="1" xfId="0" applyFont="1" applyBorder="1" applyAlignment="1">
      <alignment vertical="center" wrapText="1"/>
    </xf>
    <xf numFmtId="3" fontId="68" fillId="0" borderId="1" xfId="0" applyNumberFormat="1" applyFont="1" applyBorder="1" applyAlignment="1">
      <alignment vertical="center" wrapText="1"/>
    </xf>
    <xf numFmtId="1" fontId="68" fillId="0" borderId="1" xfId="0" applyNumberFormat="1" applyFont="1" applyBorder="1" applyAlignment="1">
      <alignment vertical="center" wrapText="1"/>
    </xf>
    <xf numFmtId="0" fontId="67" fillId="0" borderId="1" xfId="0" applyFont="1" applyBorder="1" applyAlignment="1">
      <alignment vertical="center" wrapText="1"/>
    </xf>
    <xf numFmtId="1" fontId="67" fillId="0" borderId="1" xfId="0" applyNumberFormat="1" applyFont="1" applyBorder="1" applyAlignment="1">
      <alignment vertical="center" wrapText="1"/>
    </xf>
    <xf numFmtId="0" fontId="142" fillId="0" borderId="1" xfId="0" applyFont="1" applyBorder="1" applyAlignment="1">
      <alignment vertical="center" wrapText="1"/>
    </xf>
    <xf numFmtId="0" fontId="81" fillId="0" borderId="0" xfId="0" applyFont="1"/>
    <xf numFmtId="0" fontId="51" fillId="0" borderId="0" xfId="0" applyFont="1"/>
    <xf numFmtId="0" fontId="65" fillId="0" borderId="0" xfId="0" applyFont="1"/>
    <xf numFmtId="0" fontId="196" fillId="0" borderId="0" xfId="0" applyFont="1"/>
    <xf numFmtId="0" fontId="196" fillId="0" borderId="1" xfId="0" applyFont="1" applyBorder="1" applyAlignment="1">
      <alignment horizontal="left" vertical="center" wrapText="1"/>
    </xf>
    <xf numFmtId="2" fontId="196" fillId="0" borderId="12" xfId="0" applyNumberFormat="1" applyFont="1" applyBorder="1" applyAlignment="1">
      <alignment horizontal="left" vertical="center" wrapText="1"/>
    </xf>
    <xf numFmtId="2" fontId="196" fillId="0" borderId="43" xfId="0" applyNumberFormat="1" applyFont="1" applyBorder="1" applyAlignment="1">
      <alignment horizontal="left" vertical="center" wrapText="1"/>
    </xf>
    <xf numFmtId="2" fontId="81" fillId="0" borderId="43" xfId="0" applyNumberFormat="1" applyFont="1" applyBorder="1" applyAlignment="1">
      <alignment horizontal="left" vertical="center" wrapText="1"/>
    </xf>
    <xf numFmtId="2" fontId="81" fillId="0" borderId="44" xfId="0" applyNumberFormat="1" applyFont="1" applyBorder="1" applyAlignment="1">
      <alignment horizontal="left" vertical="center" wrapText="1"/>
    </xf>
    <xf numFmtId="165" fontId="51" fillId="0" borderId="0" xfId="278" applyNumberFormat="1" applyFont="1"/>
    <xf numFmtId="165" fontId="196" fillId="0" borderId="64" xfId="278" applyNumberFormat="1" applyFont="1" applyBorder="1" applyAlignment="1">
      <alignment horizontal="center" vertical="center" wrapText="1"/>
    </xf>
    <xf numFmtId="165" fontId="196" fillId="0" borderId="12" xfId="278" applyNumberFormat="1" applyFont="1" applyBorder="1" applyAlignment="1">
      <alignment horizontal="right" vertical="center" wrapText="1"/>
    </xf>
    <xf numFmtId="165" fontId="196" fillId="0" borderId="43" xfId="278" applyNumberFormat="1" applyFont="1" applyBorder="1" applyAlignment="1">
      <alignment horizontal="right" vertical="center" wrapText="1"/>
    </xf>
    <xf numFmtId="165" fontId="81" fillId="0" borderId="43" xfId="278" applyNumberFormat="1" applyFont="1" applyBorder="1" applyAlignment="1">
      <alignment horizontal="right" vertical="center" wrapText="1"/>
    </xf>
    <xf numFmtId="165" fontId="65" fillId="0" borderId="43" xfId="278" applyNumberFormat="1" applyFont="1" applyBorder="1"/>
    <xf numFmtId="165" fontId="81" fillId="0" borderId="43" xfId="278" applyNumberFormat="1" applyFont="1" applyBorder="1" applyAlignment="1">
      <alignment vertical="center" wrapText="1"/>
    </xf>
    <xf numFmtId="165" fontId="81" fillId="0" borderId="44" xfId="278" applyNumberFormat="1" applyFont="1" applyBorder="1" applyAlignment="1">
      <alignment horizontal="right" vertical="center" wrapText="1"/>
    </xf>
    <xf numFmtId="165" fontId="81" fillId="0" borderId="0" xfId="278" applyNumberFormat="1" applyFont="1"/>
    <xf numFmtId="165" fontId="65" fillId="0" borderId="0" xfId="278" applyNumberFormat="1" applyFont="1"/>
    <xf numFmtId="3" fontId="73" fillId="0" borderId="43" xfId="0" applyNumberFormat="1" applyFont="1" applyFill="1" applyBorder="1"/>
    <xf numFmtId="3" fontId="197" fillId="0" borderId="43" xfId="0" applyNumberFormat="1" applyFont="1" applyFill="1" applyBorder="1" applyAlignment="1">
      <alignment horizontal="center"/>
    </xf>
    <xf numFmtId="3" fontId="198" fillId="0" borderId="43" xfId="0" applyNumberFormat="1" applyFont="1" applyBorder="1"/>
    <xf numFmtId="3" fontId="197" fillId="0" borderId="43" xfId="0" applyNumberFormat="1" applyFont="1" applyBorder="1"/>
    <xf numFmtId="3" fontId="51" fillId="0" borderId="43" xfId="0" applyNumberFormat="1" applyFont="1" applyFill="1" applyBorder="1" applyAlignment="1">
      <alignment horizontal="center"/>
    </xf>
    <xf numFmtId="3" fontId="51" fillId="0" borderId="43" xfId="0" applyNumberFormat="1" applyFont="1" applyBorder="1"/>
    <xf numFmtId="165" fontId="65" fillId="0" borderId="43" xfId="278" applyNumberFormat="1" applyFont="1" applyFill="1" applyBorder="1"/>
    <xf numFmtId="3" fontId="51" fillId="0" borderId="43" xfId="0" applyNumberFormat="1" applyFont="1" applyFill="1" applyBorder="1"/>
    <xf numFmtId="0" fontId="156" fillId="0" borderId="43" xfId="0" applyFont="1" applyBorder="1"/>
    <xf numFmtId="3" fontId="156" fillId="0" borderId="43" xfId="0" applyNumberFormat="1" applyFont="1" applyBorder="1"/>
    <xf numFmtId="3" fontId="51" fillId="0" borderId="43" xfId="0" applyNumberFormat="1" applyFont="1" applyFill="1" applyBorder="1" applyAlignment="1">
      <alignment horizontal="left"/>
    </xf>
    <xf numFmtId="3" fontId="51" fillId="31" borderId="43" xfId="0" applyNumberFormat="1" applyFont="1" applyFill="1" applyBorder="1"/>
    <xf numFmtId="3" fontId="65" fillId="0" borderId="43" xfId="0" applyNumberFormat="1" applyFont="1" applyFill="1" applyBorder="1"/>
    <xf numFmtId="165" fontId="51" fillId="0" borderId="43" xfId="278" applyNumberFormat="1" applyFont="1" applyBorder="1"/>
    <xf numFmtId="3" fontId="199" fillId="0" borderId="43" xfId="0" applyNumberFormat="1" applyFont="1" applyBorder="1"/>
    <xf numFmtId="3" fontId="199" fillId="0" borderId="43" xfId="0" applyNumberFormat="1" applyFont="1" applyFill="1" applyBorder="1"/>
    <xf numFmtId="3" fontId="198" fillId="0" borderId="43" xfId="0" applyNumberFormat="1" applyFont="1" applyFill="1" applyBorder="1" applyAlignment="1">
      <alignment horizontal="center"/>
    </xf>
    <xf numFmtId="3" fontId="198" fillId="0" borderId="43" xfId="0" applyNumberFormat="1" applyFont="1" applyBorder="1" applyAlignment="1">
      <alignment horizontal="left"/>
    </xf>
    <xf numFmtId="3" fontId="50" fillId="0" borderId="43" xfId="0" applyNumberFormat="1" applyFont="1" applyBorder="1"/>
    <xf numFmtId="3" fontId="197" fillId="0" borderId="43" xfId="0" applyNumberFormat="1" applyFont="1" applyBorder="1" applyAlignment="1">
      <alignment horizontal="left"/>
    </xf>
    <xf numFmtId="3" fontId="51" fillId="0" borderId="43" xfId="0" applyNumberFormat="1" applyFont="1" applyBorder="1" applyAlignment="1">
      <alignment horizontal="left"/>
    </xf>
    <xf numFmtId="3" fontId="199" fillId="0" borderId="43" xfId="0" applyNumberFormat="1" applyFont="1" applyBorder="1" applyAlignment="1">
      <alignment horizontal="left"/>
    </xf>
    <xf numFmtId="165" fontId="51" fillId="0" borderId="43" xfId="278" applyNumberFormat="1" applyFont="1" applyFill="1" applyBorder="1"/>
    <xf numFmtId="3" fontId="200" fillId="0" borderId="43" xfId="0" applyNumberFormat="1" applyFont="1" applyFill="1" applyBorder="1" applyAlignment="1">
      <alignment horizontal="center"/>
    </xf>
    <xf numFmtId="165" fontId="51" fillId="0" borderId="43" xfId="278" applyNumberFormat="1" applyFont="1" applyBorder="1" applyAlignment="1">
      <alignment horizontal="right"/>
    </xf>
    <xf numFmtId="3" fontId="66" fillId="0" borderId="43" xfId="0" applyNumberFormat="1" applyFont="1" applyFill="1" applyBorder="1"/>
    <xf numFmtId="165" fontId="53" fillId="0" borderId="43" xfId="278" applyNumberFormat="1" applyFont="1" applyBorder="1"/>
    <xf numFmtId="165" fontId="156" fillId="0" borderId="43" xfId="0" applyNumberFormat="1" applyFont="1" applyBorder="1"/>
    <xf numFmtId="165" fontId="79" fillId="0" borderId="43" xfId="278" applyNumberFormat="1" applyFont="1" applyFill="1" applyBorder="1"/>
    <xf numFmtId="0" fontId="51" fillId="0" borderId="43" xfId="0" applyNumberFormat="1" applyFont="1" applyBorder="1"/>
    <xf numFmtId="3" fontId="198" fillId="31" borderId="43" xfId="0" applyNumberFormat="1" applyFont="1" applyFill="1" applyBorder="1"/>
    <xf numFmtId="3" fontId="79" fillId="0" borderId="43" xfId="0" applyNumberFormat="1" applyFont="1" applyFill="1" applyBorder="1"/>
    <xf numFmtId="165" fontId="50" fillId="0" borderId="43" xfId="278" applyNumberFormat="1" applyFont="1" applyBorder="1"/>
    <xf numFmtId="3" fontId="201" fillId="31" borderId="43" xfId="0" applyNumberFormat="1" applyFont="1" applyFill="1" applyBorder="1"/>
    <xf numFmtId="165" fontId="53" fillId="0" borderId="43" xfId="278" applyNumberFormat="1" applyFont="1" applyBorder="1" applyAlignment="1">
      <alignment horizontal="center"/>
    </xf>
    <xf numFmtId="3" fontId="53" fillId="0" borderId="44" xfId="0" applyNumberFormat="1" applyFont="1" applyFill="1" applyBorder="1" applyAlignment="1">
      <alignment horizontal="center"/>
    </xf>
    <xf numFmtId="3" fontId="51" fillId="31" borderId="44" xfId="0" applyNumberFormat="1" applyFont="1" applyFill="1" applyBorder="1"/>
    <xf numFmtId="165" fontId="53" fillId="0" borderId="44" xfId="278" applyNumberFormat="1" applyFont="1" applyBorder="1"/>
    <xf numFmtId="165" fontId="51" fillId="0" borderId="44" xfId="278" applyNumberFormat="1" applyFont="1" applyBorder="1"/>
    <xf numFmtId="0" fontId="156" fillId="0" borderId="44" xfId="0" applyFont="1" applyBorder="1"/>
    <xf numFmtId="3" fontId="197" fillId="0" borderId="19" xfId="0" applyNumberFormat="1" applyFont="1" applyFill="1" applyBorder="1"/>
    <xf numFmtId="3" fontId="198" fillId="0" borderId="19" xfId="0" applyNumberFormat="1" applyFont="1" applyBorder="1" applyAlignment="1">
      <alignment horizontal="center"/>
    </xf>
    <xf numFmtId="3" fontId="73" fillId="0" borderId="19" xfId="0" applyNumberFormat="1" applyFont="1" applyFill="1" applyBorder="1"/>
    <xf numFmtId="3" fontId="157" fillId="0" borderId="19" xfId="0" applyNumberFormat="1" applyFont="1" applyFill="1" applyBorder="1"/>
    <xf numFmtId="0" fontId="80" fillId="0" borderId="19" xfId="0" applyFont="1" applyBorder="1" applyAlignment="1">
      <alignment horizontal="center" vertical="center" wrapText="1"/>
    </xf>
    <xf numFmtId="165" fontId="158" fillId="0" borderId="19" xfId="278" applyNumberFormat="1" applyFont="1" applyBorder="1"/>
    <xf numFmtId="3" fontId="66" fillId="0" borderId="0" xfId="0" applyNumberFormat="1" applyFont="1" applyAlignment="1">
      <alignment horizontal="center"/>
    </xf>
    <xf numFmtId="3" fontId="65" fillId="0" borderId="0" xfId="0" applyNumberFormat="1" applyFont="1" applyFill="1"/>
    <xf numFmtId="3" fontId="205" fillId="0" borderId="0" xfId="0" applyNumberFormat="1" applyFont="1" applyFill="1" applyBorder="1" applyAlignment="1">
      <alignment horizontal="center"/>
    </xf>
    <xf numFmtId="0" fontId="205" fillId="0" borderId="0" xfId="0" applyFont="1" applyBorder="1" applyAlignment="1">
      <alignment horizontal="center"/>
    </xf>
    <xf numFmtId="3" fontId="197" fillId="0" borderId="12" xfId="0" applyNumberFormat="1" applyFont="1" applyFill="1" applyBorder="1" applyAlignment="1">
      <alignment vertical="center" wrapText="1"/>
    </xf>
    <xf numFmtId="3" fontId="73" fillId="0" borderId="12" xfId="0" applyNumberFormat="1" applyFont="1" applyBorder="1" applyAlignment="1">
      <alignment horizontal="center" vertical="center" wrapText="1"/>
    </xf>
    <xf numFmtId="0" fontId="197" fillId="0" borderId="0" xfId="0" applyFont="1" applyAlignment="1">
      <alignment horizontal="right" vertical="center" wrapText="1"/>
    </xf>
    <xf numFmtId="3" fontId="51" fillId="0" borderId="0" xfId="0" applyNumberFormat="1" applyFont="1" applyAlignment="1">
      <alignment vertical="center" wrapText="1"/>
    </xf>
    <xf numFmtId="3" fontId="197" fillId="0" borderId="0" xfId="0" applyNumberFormat="1" applyFont="1" applyAlignment="1">
      <alignment horizontal="right" vertical="center" wrapText="1"/>
    </xf>
    <xf numFmtId="0" fontId="197" fillId="0" borderId="0" xfId="0" applyFont="1" applyFill="1" applyAlignment="1">
      <alignment horizontal="right" vertical="center" wrapText="1"/>
    </xf>
    <xf numFmtId="3" fontId="197" fillId="0" borderId="43" xfId="0" applyNumberFormat="1" applyFont="1" applyFill="1" applyBorder="1" applyAlignment="1">
      <alignment horizontal="center" vertical="center" wrapText="1"/>
    </xf>
    <xf numFmtId="3" fontId="73" fillId="0" borderId="43" xfId="0" applyNumberFormat="1" applyFont="1" applyBorder="1" applyAlignment="1">
      <alignment vertical="center" wrapText="1"/>
    </xf>
    <xf numFmtId="0" fontId="51" fillId="0" borderId="0" xfId="0" applyFont="1" applyAlignment="1">
      <alignment vertical="center" wrapText="1"/>
    </xf>
    <xf numFmtId="0" fontId="51" fillId="0" borderId="0" xfId="0" applyFont="1" applyFill="1" applyAlignment="1">
      <alignment vertical="center" wrapText="1"/>
    </xf>
    <xf numFmtId="3" fontId="51" fillId="0" borderId="43" xfId="0" applyNumberFormat="1" applyFont="1" applyFill="1" applyBorder="1" applyAlignment="1">
      <alignment horizontal="center" vertical="center" wrapText="1"/>
    </xf>
    <xf numFmtId="3" fontId="65" fillId="0" borderId="43" xfId="0" applyNumberFormat="1" applyFont="1" applyBorder="1" applyAlignment="1">
      <alignment vertical="center" wrapText="1"/>
    </xf>
    <xf numFmtId="165" fontId="51" fillId="0" borderId="43" xfId="278" applyNumberFormat="1" applyFont="1" applyBorder="1" applyAlignment="1">
      <alignment vertical="center" wrapText="1"/>
    </xf>
    <xf numFmtId="165" fontId="51" fillId="0" borderId="43" xfId="278" applyNumberFormat="1" applyFont="1" applyFill="1" applyBorder="1" applyAlignment="1">
      <alignment vertical="center" wrapText="1"/>
    </xf>
    <xf numFmtId="165" fontId="199" fillId="0" borderId="43" xfId="278" applyNumberFormat="1" applyFont="1" applyBorder="1" applyAlignment="1">
      <alignment vertical="center" wrapText="1"/>
    </xf>
    <xf numFmtId="3" fontId="51" fillId="0" borderId="0" xfId="0" applyNumberFormat="1" applyFont="1" applyFill="1" applyAlignment="1">
      <alignment vertical="center" wrapText="1"/>
    </xf>
    <xf numFmtId="165" fontId="199" fillId="0" borderId="43" xfId="278" applyNumberFormat="1" applyFont="1" applyFill="1" applyBorder="1" applyAlignment="1">
      <alignment vertical="center" wrapText="1"/>
    </xf>
    <xf numFmtId="0" fontId="199" fillId="0" borderId="0" xfId="0" applyFont="1" applyFill="1" applyAlignment="1">
      <alignment vertical="center" wrapText="1"/>
    </xf>
    <xf numFmtId="3" fontId="65" fillId="0" borderId="43" xfId="0" applyNumberFormat="1" applyFont="1" applyFill="1" applyBorder="1" applyAlignment="1">
      <alignment horizontal="left" vertical="center" wrapText="1"/>
    </xf>
    <xf numFmtId="3" fontId="65" fillId="31" borderId="43" xfId="0" applyNumberFormat="1" applyFont="1" applyFill="1" applyBorder="1" applyAlignment="1">
      <alignment vertical="center" wrapText="1"/>
    </xf>
    <xf numFmtId="0" fontId="206" fillId="0" borderId="0" xfId="0" applyFont="1" applyFill="1" applyAlignment="1">
      <alignment vertical="center" wrapText="1"/>
    </xf>
    <xf numFmtId="3" fontId="51" fillId="0" borderId="43" xfId="0" applyNumberFormat="1" applyFont="1" applyFill="1" applyBorder="1" applyAlignment="1">
      <alignment vertical="center" wrapText="1"/>
    </xf>
    <xf numFmtId="3" fontId="51" fillId="0" borderId="43" xfId="0" applyNumberFormat="1" applyFont="1" applyBorder="1" applyAlignment="1">
      <alignment vertical="center" wrapText="1"/>
    </xf>
    <xf numFmtId="0" fontId="50" fillId="0" borderId="0" xfId="0" applyFont="1" applyAlignment="1">
      <alignment vertical="center" wrapText="1"/>
    </xf>
    <xf numFmtId="0" fontId="50" fillId="0" borderId="0" xfId="0" applyFont="1" applyFill="1" applyAlignment="1">
      <alignment vertical="center" wrapText="1"/>
    </xf>
    <xf numFmtId="3" fontId="208" fillId="0" borderId="43" xfId="0" applyNumberFormat="1" applyFont="1" applyBorder="1" applyAlignment="1">
      <alignment vertical="center" wrapText="1"/>
    </xf>
    <xf numFmtId="3" fontId="208" fillId="0" borderId="43" xfId="0" applyNumberFormat="1" applyFont="1" applyFill="1" applyBorder="1" applyAlignment="1">
      <alignment vertical="center" wrapText="1"/>
    </xf>
    <xf numFmtId="3" fontId="198" fillId="0" borderId="43" xfId="0" applyNumberFormat="1" applyFont="1" applyFill="1" applyBorder="1" applyAlignment="1">
      <alignment horizontal="center" vertical="center" wrapText="1"/>
    </xf>
    <xf numFmtId="3" fontId="73" fillId="0" borderId="43" xfId="0" applyNumberFormat="1" applyFont="1" applyBorder="1" applyAlignment="1">
      <alignment horizontal="left" vertical="center" wrapText="1"/>
    </xf>
    <xf numFmtId="3" fontId="66" fillId="0" borderId="43" xfId="0" applyNumberFormat="1" applyFont="1" applyBorder="1" applyAlignment="1">
      <alignment vertical="center" wrapText="1"/>
    </xf>
    <xf numFmtId="165" fontId="207" fillId="0" borderId="43" xfId="278" applyNumberFormat="1" applyFont="1" applyBorder="1" applyAlignment="1">
      <alignment vertical="center" wrapText="1"/>
    </xf>
    <xf numFmtId="0" fontId="51" fillId="0" borderId="43" xfId="0" applyFont="1" applyBorder="1" applyAlignment="1">
      <alignment vertical="center" wrapText="1"/>
    </xf>
    <xf numFmtId="165" fontId="197" fillId="0" borderId="43" xfId="278" applyNumberFormat="1" applyFont="1" applyBorder="1" applyAlignment="1">
      <alignment vertical="center" wrapText="1"/>
    </xf>
    <xf numFmtId="3" fontId="65" fillId="0" borderId="43" xfId="0" applyNumberFormat="1" applyFont="1" applyBorder="1" applyAlignment="1">
      <alignment horizontal="left" vertical="center" wrapText="1"/>
    </xf>
    <xf numFmtId="3" fontId="208" fillId="0" borderId="43" xfId="0" applyNumberFormat="1" applyFont="1" applyBorder="1" applyAlignment="1">
      <alignment horizontal="left" vertical="center" wrapText="1"/>
    </xf>
    <xf numFmtId="0" fontId="51" fillId="32" borderId="0" xfId="0" applyFont="1" applyFill="1" applyAlignment="1">
      <alignment vertical="center" wrapText="1"/>
    </xf>
    <xf numFmtId="3" fontId="200" fillId="0" borderId="43" xfId="0" applyNumberFormat="1" applyFont="1" applyFill="1" applyBorder="1" applyAlignment="1">
      <alignment horizontal="center" vertical="center" wrapText="1"/>
    </xf>
    <xf numFmtId="165" fontId="51" fillId="0" borderId="43" xfId="278" applyNumberFormat="1" applyFont="1" applyBorder="1" applyAlignment="1">
      <alignment horizontal="right" vertical="center" wrapText="1"/>
    </xf>
    <xf numFmtId="0" fontId="65" fillId="0" borderId="43" xfId="0" applyNumberFormat="1" applyFont="1" applyBorder="1" applyAlignment="1">
      <alignment vertical="center" wrapText="1"/>
    </xf>
    <xf numFmtId="3" fontId="73" fillId="31" borderId="43" xfId="0" applyNumberFormat="1" applyFont="1" applyFill="1" applyBorder="1" applyAlignment="1">
      <alignment vertical="center" wrapText="1"/>
    </xf>
    <xf numFmtId="165" fontId="50" fillId="0" borderId="43" xfId="278" applyNumberFormat="1" applyFont="1" applyBorder="1" applyAlignment="1">
      <alignment vertical="center" wrapText="1"/>
    </xf>
    <xf numFmtId="3" fontId="148" fillId="31" borderId="43" xfId="0" applyNumberFormat="1" applyFont="1" applyFill="1" applyBorder="1" applyAlignment="1">
      <alignment vertical="center" wrapText="1"/>
    </xf>
    <xf numFmtId="3" fontId="51" fillId="0" borderId="44" xfId="0" applyNumberFormat="1" applyFont="1" applyFill="1" applyBorder="1" applyAlignment="1">
      <alignment horizontal="center" vertical="center" wrapText="1"/>
    </xf>
    <xf numFmtId="3" fontId="65" fillId="31" borderId="44" xfId="0" applyNumberFormat="1" applyFont="1" applyFill="1" applyBorder="1" applyAlignment="1">
      <alignment vertical="center" wrapText="1"/>
    </xf>
    <xf numFmtId="165" fontId="51" fillId="0" borderId="44" xfId="278" applyNumberFormat="1" applyFont="1" applyBorder="1" applyAlignment="1">
      <alignment vertical="center" wrapText="1"/>
    </xf>
    <xf numFmtId="165" fontId="137" fillId="29" borderId="1" xfId="278" applyNumberFormat="1" applyFont="1" applyFill="1" applyBorder="1" applyAlignment="1">
      <alignment horizontal="center" vertical="center" wrapText="1"/>
    </xf>
    <xf numFmtId="9" fontId="137" fillId="29" borderId="1" xfId="278" applyNumberFormat="1" applyFont="1" applyFill="1" applyBorder="1" applyAlignment="1">
      <alignment horizontal="center" vertical="center" wrapText="1"/>
    </xf>
    <xf numFmtId="0" fontId="46" fillId="29" borderId="0" xfId="0" applyFont="1" applyFill="1" applyBorder="1"/>
    <xf numFmtId="3" fontId="63" fillId="29" borderId="1" xfId="0" applyNumberFormat="1" applyFont="1" applyFill="1" applyBorder="1" applyAlignment="1">
      <alignment horizontal="right" vertical="center" wrapText="1"/>
    </xf>
    <xf numFmtId="165" fontId="39" fillId="0" borderId="0" xfId="278" applyNumberFormat="1" applyFont="1" applyAlignment="1">
      <alignment horizontal="center"/>
    </xf>
    <xf numFmtId="0" fontId="136" fillId="0" borderId="1" xfId="0" applyFont="1" applyBorder="1" applyAlignment="1">
      <alignment horizontal="center" vertical="center" wrapText="1"/>
    </xf>
    <xf numFmtId="0" fontId="70" fillId="0" borderId="0" xfId="0" applyFont="1"/>
    <xf numFmtId="165" fontId="70" fillId="0" borderId="0" xfId="278" applyNumberFormat="1" applyFont="1"/>
    <xf numFmtId="165" fontId="75" fillId="33" borderId="0" xfId="278" applyNumberFormat="1" applyFont="1" applyFill="1"/>
    <xf numFmtId="165" fontId="75" fillId="0" borderId="0" xfId="0" applyNumberFormat="1" applyFont="1"/>
    <xf numFmtId="0" fontId="155" fillId="0" borderId="1" xfId="0" applyFont="1" applyBorder="1" applyAlignment="1">
      <alignment vertical="top" wrapText="1"/>
    </xf>
    <xf numFmtId="165" fontId="136" fillId="0" borderId="1" xfId="278" applyNumberFormat="1" applyFont="1" applyBorder="1" applyAlignment="1">
      <alignment horizontal="center" vertical="center" wrapText="1"/>
    </xf>
    <xf numFmtId="0" fontId="76" fillId="0" borderId="1" xfId="363" applyNumberFormat="1" applyFont="1" applyFill="1" applyBorder="1" applyAlignment="1">
      <alignment horizontal="center" vertical="center" wrapText="1"/>
    </xf>
    <xf numFmtId="0" fontId="76" fillId="0" borderId="1" xfId="363" applyFont="1" applyFill="1" applyBorder="1" applyAlignment="1">
      <alignment horizontal="center" vertical="center" wrapText="1"/>
    </xf>
    <xf numFmtId="0" fontId="136" fillId="29" borderId="1" xfId="0" applyFont="1" applyFill="1" applyBorder="1" applyAlignment="1">
      <alignment horizontal="center" vertical="center" wrapText="1"/>
    </xf>
    <xf numFmtId="0" fontId="62" fillId="0" borderId="0" xfId="363" applyFont="1" applyFill="1" applyAlignment="1">
      <alignment horizontal="center"/>
    </xf>
    <xf numFmtId="3" fontId="62" fillId="0" borderId="0" xfId="0" applyNumberFormat="1" applyFont="1"/>
    <xf numFmtId="165" fontId="136" fillId="0" borderId="1" xfId="278" applyNumberFormat="1" applyFont="1" applyFill="1" applyBorder="1" applyAlignment="1">
      <alignment vertical="center" wrapText="1"/>
    </xf>
    <xf numFmtId="165" fontId="71" fillId="36" borderId="0" xfId="278" applyNumberFormat="1" applyFont="1" applyFill="1"/>
    <xf numFmtId="165" fontId="75" fillId="36" borderId="0" xfId="278" applyNumberFormat="1" applyFont="1" applyFill="1"/>
    <xf numFmtId="38" fontId="53" fillId="0" borderId="0" xfId="363" applyNumberFormat="1" applyFont="1" applyFill="1"/>
    <xf numFmtId="38" fontId="209" fillId="0" borderId="1" xfId="363" applyNumberFormat="1" applyFont="1" applyFill="1" applyBorder="1" applyAlignment="1">
      <alignment horizontal="right"/>
    </xf>
    <xf numFmtId="165" fontId="6" fillId="0" borderId="0" xfId="278" applyNumberFormat="1" applyFont="1"/>
    <xf numFmtId="165" fontId="66" fillId="0" borderId="43" xfId="278" applyNumberFormat="1" applyFont="1" applyFill="1" applyBorder="1" applyAlignment="1">
      <alignment vertical="center" wrapText="1"/>
    </xf>
    <xf numFmtId="9" fontId="55" fillId="0" borderId="0" xfId="498" applyFont="1" applyFill="1" applyAlignment="1">
      <alignment vertical="center" wrapText="1"/>
    </xf>
    <xf numFmtId="0" fontId="77" fillId="0" borderId="21" xfId="0" applyFont="1" applyFill="1" applyBorder="1" applyAlignment="1">
      <alignment horizontal="center" vertical="center" wrapText="1"/>
    </xf>
    <xf numFmtId="232" fontId="151" fillId="0" borderId="21" xfId="499" applyNumberFormat="1" applyFont="1" applyFill="1" applyBorder="1" applyAlignment="1">
      <alignment horizontal="center" vertical="center" wrapText="1"/>
    </xf>
    <xf numFmtId="165" fontId="77" fillId="0" borderId="21" xfId="0" applyNumberFormat="1" applyFont="1" applyFill="1" applyBorder="1" applyAlignment="1">
      <alignment horizontal="center" vertical="center" wrapText="1"/>
    </xf>
    <xf numFmtId="165" fontId="77" fillId="0" borderId="21" xfId="482" applyNumberFormat="1" applyFont="1" applyFill="1" applyBorder="1" applyAlignment="1">
      <alignment horizontal="center" vertical="center" wrapText="1"/>
    </xf>
    <xf numFmtId="39" fontId="151" fillId="0" borderId="21" xfId="500" applyNumberFormat="1" applyFont="1" applyFill="1" applyBorder="1" applyAlignment="1" applyProtection="1">
      <alignment horizontal="right" vertical="center" wrapText="1"/>
    </xf>
    <xf numFmtId="0" fontId="77" fillId="0" borderId="12" xfId="0" applyFont="1" applyFill="1" applyBorder="1" applyAlignment="1">
      <alignment horizontal="center" vertical="center" wrapText="1"/>
    </xf>
    <xf numFmtId="0" fontId="77" fillId="0" borderId="12" xfId="0" applyFont="1" applyFill="1" applyBorder="1" applyAlignment="1">
      <alignment horizontal="left" vertical="center" wrapText="1"/>
    </xf>
    <xf numFmtId="232" fontId="151" fillId="0" borderId="12" xfId="499" applyNumberFormat="1" applyFont="1" applyFill="1" applyBorder="1" applyAlignment="1">
      <alignment horizontal="center" vertical="center" wrapText="1"/>
    </xf>
    <xf numFmtId="165" fontId="77" fillId="0" borderId="12" xfId="482" applyNumberFormat="1" applyFont="1" applyFill="1" applyBorder="1" applyAlignment="1">
      <alignment horizontal="center" vertical="center" wrapText="1"/>
    </xf>
    <xf numFmtId="233" fontId="77" fillId="0" borderId="12" xfId="500" applyNumberFormat="1" applyFont="1" applyFill="1" applyBorder="1" applyAlignment="1" applyProtection="1">
      <alignment horizontal="center" vertical="center"/>
    </xf>
    <xf numFmtId="0" fontId="77" fillId="0" borderId="12" xfId="492" applyFont="1" applyFill="1" applyBorder="1" applyAlignment="1">
      <alignment vertical="center" wrapText="1"/>
    </xf>
    <xf numFmtId="0" fontId="77" fillId="0" borderId="43" xfId="0" applyFont="1" applyFill="1" applyBorder="1" applyAlignment="1">
      <alignment horizontal="center" vertical="center" wrapText="1"/>
    </xf>
    <xf numFmtId="0" fontId="77" fillId="0" borderId="43" xfId="0" applyFont="1" applyFill="1" applyBorder="1" applyAlignment="1">
      <alignment horizontal="left" vertical="center" wrapText="1"/>
    </xf>
    <xf numFmtId="232" fontId="151" fillId="0" borderId="43" xfId="499" applyNumberFormat="1" applyFont="1" applyFill="1" applyBorder="1" applyAlignment="1">
      <alignment horizontal="center" vertical="center" wrapText="1"/>
    </xf>
    <xf numFmtId="165" fontId="77" fillId="0" borderId="43" xfId="482" applyNumberFormat="1" applyFont="1" applyFill="1" applyBorder="1" applyAlignment="1">
      <alignment horizontal="center" vertical="center" wrapText="1"/>
    </xf>
    <xf numFmtId="233" fontId="79" fillId="0" borderId="43" xfId="500" applyNumberFormat="1" applyFont="1" applyFill="1" applyBorder="1" applyAlignment="1" applyProtection="1">
      <alignment horizontal="center" vertical="center"/>
    </xf>
    <xf numFmtId="49" fontId="79" fillId="0" borderId="43" xfId="491" applyNumberFormat="1" applyFont="1" applyFill="1" applyBorder="1" applyAlignment="1">
      <alignment horizontal="center" vertical="center" wrapText="1"/>
    </xf>
    <xf numFmtId="0" fontId="79" fillId="0" borderId="43" xfId="490" quotePrefix="1" applyNumberFormat="1" applyFont="1" applyFill="1" applyBorder="1" applyAlignment="1">
      <alignment horizontal="left" vertical="center" wrapText="1"/>
    </xf>
    <xf numFmtId="0" fontId="34" fillId="0" borderId="43" xfId="499" applyFont="1" applyFill="1" applyBorder="1"/>
    <xf numFmtId="165" fontId="79" fillId="0" borderId="43" xfId="482" applyNumberFormat="1" applyFont="1" applyFill="1" applyBorder="1" applyAlignment="1">
      <alignment horizontal="center" vertical="center"/>
    </xf>
    <xf numFmtId="232" fontId="79" fillId="0" borderId="43" xfId="499" applyNumberFormat="1" applyFont="1" applyFill="1" applyBorder="1" applyAlignment="1">
      <alignment horizontal="center" vertical="center" wrapText="1"/>
    </xf>
    <xf numFmtId="233" fontId="152" fillId="0" borderId="43" xfId="500" applyNumberFormat="1" applyFont="1" applyFill="1" applyBorder="1" applyAlignment="1" applyProtection="1">
      <alignment horizontal="center" vertical="center"/>
    </xf>
    <xf numFmtId="39" fontId="152" fillId="0" borderId="43" xfId="500" applyNumberFormat="1" applyFont="1" applyFill="1" applyBorder="1" applyAlignment="1" applyProtection="1">
      <alignment horizontal="right" vertical="center"/>
    </xf>
    <xf numFmtId="0" fontId="210" fillId="0" borderId="43" xfId="499" applyFont="1" applyFill="1" applyBorder="1"/>
    <xf numFmtId="232" fontId="77" fillId="0" borderId="43" xfId="499" applyNumberFormat="1" applyFont="1" applyFill="1" applyBorder="1" applyAlignment="1">
      <alignment horizontal="center" vertical="center" wrapText="1"/>
    </xf>
    <xf numFmtId="0" fontId="211" fillId="0" borderId="43" xfId="0" applyFont="1" applyBorder="1"/>
    <xf numFmtId="233" fontId="151" fillId="0" borderId="43" xfId="500" applyNumberFormat="1" applyFont="1" applyFill="1" applyBorder="1" applyAlignment="1" applyProtection="1">
      <alignment horizontal="center" vertical="center"/>
    </xf>
    <xf numFmtId="39" fontId="151" fillId="0" borderId="43" xfId="500" applyNumberFormat="1" applyFont="1" applyFill="1" applyBorder="1" applyAlignment="1" applyProtection="1">
      <alignment horizontal="right" vertical="center"/>
    </xf>
    <xf numFmtId="49" fontId="79" fillId="0" borderId="44" xfId="491" applyNumberFormat="1" applyFont="1" applyFill="1" applyBorder="1" applyAlignment="1">
      <alignment horizontal="center" vertical="center" wrapText="1"/>
    </xf>
    <xf numFmtId="0" fontId="79" fillId="0" borderId="44" xfId="490" quotePrefix="1" applyNumberFormat="1" applyFont="1" applyFill="1" applyBorder="1" applyAlignment="1">
      <alignment horizontal="left" vertical="center" wrapText="1"/>
    </xf>
    <xf numFmtId="0" fontId="34" fillId="0" borderId="44" xfId="499" applyFont="1" applyFill="1" applyBorder="1"/>
    <xf numFmtId="232" fontId="151" fillId="0" borderId="44" xfId="499" applyNumberFormat="1" applyFont="1" applyFill="1" applyBorder="1" applyAlignment="1">
      <alignment horizontal="center" vertical="center" wrapText="1"/>
    </xf>
    <xf numFmtId="165" fontId="79" fillId="0" borderId="44" xfId="482" applyNumberFormat="1" applyFont="1" applyFill="1" applyBorder="1" applyAlignment="1">
      <alignment horizontal="center" vertical="center"/>
    </xf>
    <xf numFmtId="232" fontId="79" fillId="0" borderId="44" xfId="499" applyNumberFormat="1" applyFont="1" applyFill="1" applyBorder="1" applyAlignment="1">
      <alignment horizontal="center" vertical="center" wrapText="1"/>
    </xf>
    <xf numFmtId="233" fontId="152" fillId="0" borderId="44" xfId="500" applyNumberFormat="1" applyFont="1" applyFill="1" applyBorder="1" applyAlignment="1" applyProtection="1">
      <alignment horizontal="center" vertical="center"/>
    </xf>
    <xf numFmtId="39" fontId="152" fillId="0" borderId="44" xfId="500" applyNumberFormat="1" applyFont="1" applyFill="1" applyBorder="1" applyAlignment="1" applyProtection="1">
      <alignment horizontal="right" vertical="center"/>
    </xf>
    <xf numFmtId="0" fontId="136" fillId="0" borderId="1" xfId="0" applyFont="1" applyBorder="1" applyAlignment="1">
      <alignment horizontal="center" vertical="center" wrapText="1"/>
    </xf>
    <xf numFmtId="165" fontId="136" fillId="0" borderId="1" xfId="278" applyNumberFormat="1" applyFont="1" applyBorder="1" applyAlignment="1">
      <alignment horizontal="center" vertical="center" wrapText="1"/>
    </xf>
    <xf numFmtId="0" fontId="138" fillId="0" borderId="43" xfId="0" applyFont="1" applyBorder="1" applyAlignment="1">
      <alignment horizontal="center" vertical="center" wrapText="1"/>
    </xf>
    <xf numFmtId="9" fontId="136" fillId="0" borderId="1" xfId="0" applyNumberFormat="1" applyFont="1" applyBorder="1" applyAlignment="1">
      <alignment horizontal="center" vertical="center" wrapText="1"/>
    </xf>
    <xf numFmtId="165" fontId="136" fillId="0" borderId="19" xfId="0" applyNumberFormat="1" applyFont="1" applyBorder="1" applyAlignment="1">
      <alignment horizontal="center" vertical="center" wrapText="1"/>
    </xf>
    <xf numFmtId="9" fontId="138" fillId="0" borderId="19" xfId="0" applyNumberFormat="1" applyFont="1" applyBorder="1" applyAlignment="1">
      <alignment horizontal="center" vertical="center" wrapText="1"/>
    </xf>
    <xf numFmtId="0" fontId="66" fillId="0" borderId="36" xfId="0" applyFont="1" applyFill="1" applyBorder="1" applyAlignment="1">
      <alignment wrapText="1"/>
    </xf>
    <xf numFmtId="165" fontId="66" fillId="0" borderId="29" xfId="278" applyNumberFormat="1" applyFont="1" applyFill="1" applyBorder="1"/>
    <xf numFmtId="3" fontId="66" fillId="0" borderId="29" xfId="0" applyNumberFormat="1" applyFont="1" applyFill="1" applyBorder="1"/>
    <xf numFmtId="0" fontId="66" fillId="0" borderId="41" xfId="0" applyFont="1" applyFill="1" applyBorder="1" applyAlignment="1">
      <alignment horizontal="center"/>
    </xf>
    <xf numFmtId="0" fontId="66" fillId="0" borderId="12" xfId="0" applyFont="1" applyFill="1" applyBorder="1" applyAlignment="1">
      <alignment wrapText="1"/>
    </xf>
    <xf numFmtId="3" fontId="66" fillId="0" borderId="12" xfId="0" applyNumberFormat="1" applyFont="1" applyFill="1" applyBorder="1"/>
    <xf numFmtId="0" fontId="66" fillId="0" borderId="12" xfId="0" applyFont="1" applyFill="1" applyBorder="1" applyAlignment="1">
      <alignment horizontal="center"/>
    </xf>
    <xf numFmtId="0" fontId="65" fillId="0" borderId="43" xfId="0" applyFont="1" applyFill="1" applyBorder="1" applyAlignment="1">
      <alignment wrapText="1"/>
    </xf>
    <xf numFmtId="0" fontId="65" fillId="0" borderId="43" xfId="0" applyFont="1" applyFill="1" applyBorder="1" applyAlignment="1">
      <alignment horizontal="center"/>
    </xf>
    <xf numFmtId="165" fontId="65" fillId="0" borderId="43" xfId="0" applyNumberFormat="1" applyFont="1" applyFill="1" applyBorder="1"/>
    <xf numFmtId="0" fontId="65" fillId="0" borderId="43" xfId="0" applyFont="1" applyFill="1" applyBorder="1"/>
    <xf numFmtId="3" fontId="65" fillId="0" borderId="43" xfId="0" applyNumberFormat="1" applyFont="1" applyFill="1" applyBorder="1" applyAlignment="1">
      <alignment horizontal="right"/>
    </xf>
    <xf numFmtId="0" fontId="65" fillId="0" borderId="43" xfId="0" applyFont="1" applyFill="1" applyBorder="1" applyAlignment="1">
      <alignment horizontal="left" wrapText="1"/>
    </xf>
    <xf numFmtId="165" fontId="65" fillId="0" borderId="43" xfId="278" applyNumberFormat="1" applyFont="1" applyFill="1" applyBorder="1" applyAlignment="1">
      <alignment horizontal="center"/>
    </xf>
    <xf numFmtId="0" fontId="66" fillId="0" borderId="43" xfId="0" applyFont="1" applyFill="1" applyBorder="1" applyAlignment="1">
      <alignment horizontal="left" wrapText="1"/>
    </xf>
    <xf numFmtId="165" fontId="66" fillId="0" borderId="43" xfId="278" applyNumberFormat="1" applyFont="1" applyFill="1" applyBorder="1"/>
    <xf numFmtId="0" fontId="7" fillId="0" borderId="43" xfId="0" applyFont="1" applyFill="1" applyBorder="1" applyAlignment="1">
      <alignment horizontal="center"/>
    </xf>
    <xf numFmtId="0" fontId="7" fillId="0" borderId="43" xfId="0" applyFont="1" applyFill="1" applyBorder="1" applyAlignment="1">
      <alignment wrapText="1"/>
    </xf>
    <xf numFmtId="43" fontId="7" fillId="0" borderId="43" xfId="278" applyFont="1" applyFill="1" applyBorder="1"/>
    <xf numFmtId="0" fontId="66" fillId="0" borderId="44" xfId="0" quotePrefix="1" applyFont="1" applyFill="1" applyBorder="1" applyAlignment="1">
      <alignment horizontal="left" wrapText="1"/>
    </xf>
    <xf numFmtId="165" fontId="66" fillId="0" borderId="44" xfId="278" applyNumberFormat="1" applyFont="1" applyFill="1" applyBorder="1"/>
    <xf numFmtId="3" fontId="66" fillId="0" borderId="44" xfId="0" applyNumberFormat="1" applyFont="1" applyFill="1" applyBorder="1"/>
    <xf numFmtId="0" fontId="7" fillId="0" borderId="44" xfId="0" applyFont="1" applyFill="1" applyBorder="1" applyAlignment="1">
      <alignment horizontal="center"/>
    </xf>
    <xf numFmtId="0" fontId="7" fillId="0" borderId="44" xfId="0" applyFont="1" applyFill="1" applyBorder="1" applyAlignment="1">
      <alignment wrapText="1"/>
    </xf>
    <xf numFmtId="43" fontId="7" fillId="0" borderId="44" xfId="278" applyFont="1" applyFill="1" applyBorder="1"/>
    <xf numFmtId="0" fontId="78" fillId="0" borderId="0" xfId="501" applyFont="1" applyFill="1"/>
    <xf numFmtId="0" fontId="76" fillId="0" borderId="0" xfId="501" applyFont="1" applyFill="1" applyAlignment="1">
      <alignment horizontal="right" vertical="center"/>
    </xf>
    <xf numFmtId="0" fontId="213" fillId="0" borderId="0" xfId="0" applyFont="1" applyFill="1"/>
    <xf numFmtId="37" fontId="78" fillId="0" borderId="0" xfId="501" applyNumberFormat="1" applyFont="1" applyFill="1"/>
    <xf numFmtId="0" fontId="87" fillId="0" borderId="0" xfId="501" applyFont="1" applyFill="1" applyAlignment="1">
      <alignment horizontal="right" vertical="center"/>
    </xf>
    <xf numFmtId="0" fontId="76" fillId="0" borderId="1" xfId="501" applyFont="1" applyFill="1" applyBorder="1" applyAlignment="1">
      <alignment horizontal="center" vertical="center" wrapText="1"/>
    </xf>
    <xf numFmtId="0" fontId="76" fillId="0" borderId="1" xfId="501" applyFont="1" applyFill="1" applyBorder="1" applyAlignment="1">
      <alignment horizontal="right" vertical="center" wrapText="1"/>
    </xf>
    <xf numFmtId="0" fontId="76" fillId="0" borderId="21" xfId="501" applyFont="1" applyFill="1" applyBorder="1" applyAlignment="1">
      <alignment horizontal="center" vertical="center" wrapText="1"/>
    </xf>
    <xf numFmtId="0" fontId="66" fillId="0" borderId="12" xfId="502" applyFont="1" applyFill="1" applyBorder="1" applyAlignment="1">
      <alignment horizontal="center" vertical="center" wrapText="1"/>
    </xf>
    <xf numFmtId="0" fontId="66" fillId="0" borderId="12" xfId="502" applyFont="1" applyFill="1" applyBorder="1" applyAlignment="1">
      <alignment horizontal="left" vertical="center" wrapText="1"/>
    </xf>
    <xf numFmtId="165" fontId="66" fillId="0" borderId="12" xfId="482" applyNumberFormat="1" applyFont="1" applyFill="1" applyBorder="1" applyAlignment="1">
      <alignment horizontal="center" vertical="center" wrapText="1"/>
    </xf>
    <xf numFmtId="37" fontId="66" fillId="0" borderId="12" xfId="502" applyNumberFormat="1" applyFont="1" applyFill="1" applyBorder="1" applyAlignment="1">
      <alignment horizontal="center" vertical="center" wrapText="1"/>
    </xf>
    <xf numFmtId="43" fontId="66" fillId="0" borderId="12" xfId="482" applyNumberFormat="1" applyFont="1" applyFill="1" applyBorder="1" applyAlignment="1">
      <alignment horizontal="center" vertical="center" wrapText="1"/>
    </xf>
    <xf numFmtId="37" fontId="213" fillId="0" borderId="0" xfId="0" applyNumberFormat="1" applyFont="1" applyFill="1"/>
    <xf numFmtId="0" fontId="66" fillId="0" borderId="43" xfId="502" applyFont="1" applyFill="1" applyBorder="1" applyAlignment="1">
      <alignment horizontal="center" vertical="center" wrapText="1"/>
    </xf>
    <xf numFmtId="0" fontId="66" fillId="0" borderId="43" xfId="502" applyFont="1" applyFill="1" applyBorder="1" applyAlignment="1">
      <alignment horizontal="left" vertical="center" wrapText="1"/>
    </xf>
    <xf numFmtId="165" fontId="66" fillId="0" borderId="43" xfId="482" applyNumberFormat="1" applyFont="1" applyFill="1" applyBorder="1" applyAlignment="1">
      <alignment horizontal="center" vertical="center" wrapText="1"/>
    </xf>
    <xf numFmtId="165" fontId="66" fillId="0" borderId="43" xfId="502" applyNumberFormat="1" applyFont="1" applyFill="1" applyBorder="1" applyAlignment="1">
      <alignment horizontal="center" vertical="center" wrapText="1"/>
    </xf>
    <xf numFmtId="43" fontId="66" fillId="0" borderId="43" xfId="482" applyNumberFormat="1" applyFont="1" applyFill="1" applyBorder="1" applyAlignment="1">
      <alignment horizontal="center" vertical="center" wrapText="1"/>
    </xf>
    <xf numFmtId="0" fontId="66" fillId="0" borderId="43" xfId="502" quotePrefix="1" applyFont="1" applyFill="1" applyBorder="1" applyAlignment="1">
      <alignment horizontal="left" vertical="center" wrapText="1"/>
    </xf>
    <xf numFmtId="0" fontId="66" fillId="0" borderId="43" xfId="502" quotePrefix="1" applyFont="1" applyFill="1" applyBorder="1" applyAlignment="1">
      <alignment horizontal="center" vertical="center" wrapText="1"/>
    </xf>
    <xf numFmtId="0" fontId="148" fillId="0" borderId="43" xfId="490" applyFont="1" applyFill="1" applyBorder="1" applyAlignment="1">
      <alignment horizontal="center" vertical="center" wrapText="1"/>
    </xf>
    <xf numFmtId="1" fontId="148" fillId="0" borderId="43" xfId="491" quotePrefix="1" applyNumberFormat="1" applyFont="1" applyFill="1" applyBorder="1" applyAlignment="1">
      <alignment horizontal="left" vertical="center" wrapText="1"/>
    </xf>
    <xf numFmtId="165" fontId="148" fillId="0" borderId="43" xfId="482" applyNumberFormat="1" applyFont="1" applyFill="1" applyBorder="1" applyAlignment="1">
      <alignment horizontal="center" vertical="center" wrapText="1"/>
    </xf>
    <xf numFmtId="0" fontId="148" fillId="0" borderId="43" xfId="502" applyFont="1" applyFill="1" applyBorder="1" applyAlignment="1">
      <alignment horizontal="center" vertical="center" wrapText="1"/>
    </xf>
    <xf numFmtId="43" fontId="148" fillId="0" borderId="43" xfId="482" applyNumberFormat="1" applyFont="1" applyFill="1" applyBorder="1" applyAlignment="1">
      <alignment horizontal="center" vertical="center" wrapText="1"/>
    </xf>
    <xf numFmtId="49" fontId="65" fillId="0" borderId="43" xfId="491" applyNumberFormat="1" applyFont="1" applyFill="1" applyBorder="1" applyAlignment="1">
      <alignment horizontal="center" vertical="center" wrapText="1"/>
    </xf>
    <xf numFmtId="0" fontId="65" fillId="0" borderId="43" xfId="490" quotePrefix="1" applyNumberFormat="1" applyFont="1" applyFill="1" applyBorder="1" applyAlignment="1">
      <alignment horizontal="left" vertical="center" wrapText="1"/>
    </xf>
    <xf numFmtId="165" fontId="65" fillId="0" borderId="43" xfId="482" applyNumberFormat="1" applyFont="1" applyFill="1" applyBorder="1" applyAlignment="1">
      <alignment horizontal="center" vertical="center"/>
    </xf>
    <xf numFmtId="0" fontId="65" fillId="0" borderId="43" xfId="502" applyFont="1" applyFill="1" applyBorder="1" applyAlignment="1">
      <alignment horizontal="center" vertical="center"/>
    </xf>
    <xf numFmtId="43" fontId="65" fillId="0" borderId="43" xfId="482" applyNumberFormat="1" applyFont="1" applyFill="1" applyBorder="1" applyAlignment="1">
      <alignment horizontal="center" vertical="center"/>
    </xf>
    <xf numFmtId="0" fontId="65" fillId="0" borderId="43" xfId="502" quotePrefix="1" applyFont="1" applyFill="1" applyBorder="1" applyAlignment="1">
      <alignment horizontal="center" vertical="center"/>
    </xf>
    <xf numFmtId="165" fontId="213" fillId="0" borderId="0" xfId="0" applyNumberFormat="1" applyFont="1" applyFill="1"/>
    <xf numFmtId="0" fontId="148" fillId="0" borderId="43" xfId="490" quotePrefix="1" applyFont="1" applyFill="1" applyBorder="1" applyAlignment="1">
      <alignment horizontal="center" vertical="center" wrapText="1"/>
    </xf>
    <xf numFmtId="1" fontId="148" fillId="0" borderId="43" xfId="491" applyNumberFormat="1" applyFont="1" applyFill="1" applyBorder="1" applyAlignment="1">
      <alignment horizontal="left" vertical="center" wrapText="1"/>
    </xf>
    <xf numFmtId="37" fontId="65" fillId="0" borderId="43" xfId="482" applyNumberFormat="1" applyFont="1" applyFill="1" applyBorder="1" applyAlignment="1">
      <alignment horizontal="right" vertical="center"/>
    </xf>
    <xf numFmtId="43" fontId="65" fillId="0" borderId="43" xfId="482" applyNumberFormat="1" applyFont="1" applyFill="1" applyBorder="1" applyAlignment="1">
      <alignment horizontal="right" vertical="center"/>
    </xf>
    <xf numFmtId="0" fontId="65" fillId="0" borderId="43" xfId="490" applyNumberFormat="1" applyFont="1" applyFill="1" applyBorder="1" applyAlignment="1">
      <alignment horizontal="left" vertical="center" wrapText="1"/>
    </xf>
    <xf numFmtId="0" fontId="66" fillId="0" borderId="43" xfId="0" applyFont="1" applyFill="1" applyBorder="1" applyAlignment="1">
      <alignment horizontal="center" vertical="center" wrapText="1"/>
    </xf>
    <xf numFmtId="0" fontId="66" fillId="0" borderId="43" xfId="0" applyFont="1" applyFill="1" applyBorder="1" applyAlignment="1">
      <alignment horizontal="left" vertical="center" wrapText="1"/>
    </xf>
    <xf numFmtId="165" fontId="66" fillId="0" borderId="43" xfId="482" applyNumberFormat="1" applyFont="1" applyFill="1" applyBorder="1" applyAlignment="1">
      <alignment horizontal="center" vertical="center"/>
    </xf>
    <xf numFmtId="0" fontId="211" fillId="0" borderId="43" xfId="0" applyFont="1" applyFill="1" applyBorder="1"/>
    <xf numFmtId="43" fontId="66" fillId="0" borderId="43" xfId="482" applyNumberFormat="1" applyFont="1" applyFill="1" applyBorder="1" applyAlignment="1">
      <alignment horizontal="center" vertical="center"/>
    </xf>
    <xf numFmtId="0" fontId="211" fillId="0" borderId="0" xfId="0" applyFont="1" applyFill="1"/>
    <xf numFmtId="165" fontId="211" fillId="0" borderId="0" xfId="0" applyNumberFormat="1" applyFont="1" applyFill="1"/>
    <xf numFmtId="0" fontId="213" fillId="0" borderId="43" xfId="0" applyFont="1" applyFill="1" applyBorder="1"/>
    <xf numFmtId="49" fontId="214" fillId="0" borderId="43" xfId="491" applyNumberFormat="1" applyFont="1" applyFill="1" applyBorder="1" applyAlignment="1">
      <alignment horizontal="center" vertical="center" wrapText="1"/>
    </xf>
    <xf numFmtId="0" fontId="214" fillId="0" borderId="43" xfId="490" applyNumberFormat="1" applyFont="1" applyFill="1" applyBorder="1" applyAlignment="1">
      <alignment horizontal="left" vertical="center" wrapText="1"/>
    </xf>
    <xf numFmtId="49" fontId="214" fillId="0" borderId="44" xfId="491" applyNumberFormat="1" applyFont="1" applyFill="1" applyBorder="1" applyAlignment="1">
      <alignment horizontal="center" vertical="center" wrapText="1"/>
    </xf>
    <xf numFmtId="0" fontId="214" fillId="0" borderId="44" xfId="490" applyNumberFormat="1" applyFont="1" applyFill="1" applyBorder="1" applyAlignment="1">
      <alignment horizontal="left" vertical="center" wrapText="1"/>
    </xf>
    <xf numFmtId="165" fontId="65" fillId="0" borderId="44" xfId="482" applyNumberFormat="1" applyFont="1" applyFill="1" applyBorder="1" applyAlignment="1">
      <alignment horizontal="center" vertical="center"/>
    </xf>
    <xf numFmtId="0" fontId="213" fillId="0" borderId="44" xfId="0" applyFont="1" applyFill="1" applyBorder="1"/>
    <xf numFmtId="43" fontId="65" fillId="0" borderId="44" xfId="482" applyNumberFormat="1" applyFont="1" applyFill="1" applyBorder="1" applyAlignment="1">
      <alignment horizontal="center" vertical="center"/>
    </xf>
    <xf numFmtId="0" fontId="76" fillId="0" borderId="1" xfId="501" applyFont="1" applyFill="1" applyBorder="1" applyAlignment="1">
      <alignment horizontal="center" vertical="center" wrapText="1"/>
    </xf>
    <xf numFmtId="0" fontId="77" fillId="0" borderId="21" xfId="492" applyFont="1" applyFill="1" applyBorder="1" applyAlignment="1">
      <alignment horizontal="center" vertical="center" wrapText="1"/>
    </xf>
    <xf numFmtId="0" fontId="63" fillId="0" borderId="0" xfId="0" applyFont="1" applyFill="1" applyBorder="1" applyAlignment="1">
      <alignment horizontal="center" wrapText="1"/>
    </xf>
    <xf numFmtId="0" fontId="66" fillId="0" borderId="0" xfId="0" applyFont="1" applyFill="1" applyAlignment="1">
      <alignment horizontal="center"/>
    </xf>
    <xf numFmtId="0" fontId="136" fillId="29" borderId="1" xfId="0" applyFont="1" applyFill="1" applyBorder="1" applyAlignment="1">
      <alignment horizontal="center" vertical="center" wrapText="1"/>
    </xf>
    <xf numFmtId="165" fontId="159" fillId="0" borderId="0" xfId="278" applyNumberFormat="1" applyFont="1" applyFill="1"/>
    <xf numFmtId="165" fontId="77" fillId="0" borderId="1" xfId="278" applyNumberFormat="1" applyFont="1" applyFill="1" applyBorder="1" applyAlignment="1">
      <alignment horizontal="center" vertical="center" wrapText="1"/>
    </xf>
    <xf numFmtId="165" fontId="79" fillId="0" borderId="1" xfId="278" applyNumberFormat="1" applyFont="1" applyFill="1" applyBorder="1" applyAlignment="1">
      <alignment horizontal="center" vertical="center" wrapText="1"/>
    </xf>
    <xf numFmtId="165" fontId="77" fillId="0" borderId="1" xfId="278" applyNumberFormat="1" applyFont="1" applyFill="1" applyBorder="1" applyAlignment="1">
      <alignment vertical="center" wrapText="1" shrinkToFit="1"/>
    </xf>
    <xf numFmtId="165" fontId="160" fillId="0" borderId="0" xfId="278" applyNumberFormat="1" applyFont="1" applyFill="1"/>
    <xf numFmtId="165" fontId="77" fillId="0" borderId="0" xfId="278" applyNumberFormat="1" applyFont="1" applyFill="1" applyAlignment="1">
      <alignment horizontal="right" vertical="center"/>
    </xf>
    <xf numFmtId="165" fontId="77" fillId="0" borderId="0" xfId="278" applyNumberFormat="1" applyFont="1" applyFill="1" applyAlignment="1">
      <alignment horizontal="center" vertical="center" wrapText="1"/>
    </xf>
    <xf numFmtId="165" fontId="153" fillId="0" borderId="0" xfId="278" applyNumberFormat="1" applyFont="1" applyFill="1" applyAlignment="1">
      <alignment horizontal="right" vertical="center"/>
    </xf>
    <xf numFmtId="0" fontId="210" fillId="0" borderId="29" xfId="0" applyFont="1" applyFill="1" applyBorder="1"/>
    <xf numFmtId="0" fontId="151" fillId="0" borderId="29" xfId="490" applyNumberFormat="1" applyFont="1" applyFill="1" applyBorder="1" applyAlignment="1">
      <alignment horizontal="left" vertical="center" wrapText="1"/>
    </xf>
    <xf numFmtId="232" fontId="77" fillId="0" borderId="29" xfId="0" applyNumberFormat="1" applyFont="1" applyFill="1" applyBorder="1" applyAlignment="1">
      <alignment horizontal="center" vertical="center" wrapText="1"/>
    </xf>
    <xf numFmtId="39" fontId="210" fillId="0" borderId="29" xfId="0" applyNumberFormat="1" applyFont="1" applyFill="1" applyBorder="1"/>
    <xf numFmtId="165" fontId="151" fillId="0" borderId="29" xfId="278" applyNumberFormat="1" applyFont="1" applyFill="1" applyBorder="1" applyAlignment="1" applyProtection="1">
      <alignment horizontal="center" vertical="center"/>
    </xf>
    <xf numFmtId="165" fontId="210" fillId="0" borderId="29" xfId="278" applyNumberFormat="1" applyFont="1" applyFill="1" applyBorder="1"/>
    <xf numFmtId="0" fontId="210" fillId="0" borderId="0" xfId="0" applyFont="1" applyFill="1"/>
    <xf numFmtId="0" fontId="65" fillId="0" borderId="12" xfId="0" applyFont="1" applyFill="1" applyBorder="1"/>
    <xf numFmtId="0" fontId="65" fillId="0" borderId="44" xfId="0" applyFont="1" applyFill="1" applyBorder="1"/>
    <xf numFmtId="0" fontId="78" fillId="0" borderId="0" xfId="501" applyFont="1" applyFill="1" applyAlignment="1">
      <alignment horizontal="center"/>
    </xf>
    <xf numFmtId="0" fontId="65" fillId="0" borderId="12" xfId="0" applyFont="1" applyFill="1" applyBorder="1" applyAlignment="1">
      <alignment horizontal="center"/>
    </xf>
    <xf numFmtId="0" fontId="65" fillId="0" borderId="44" xfId="0" applyFont="1" applyFill="1" applyBorder="1" applyAlignment="1">
      <alignment horizontal="center"/>
    </xf>
    <xf numFmtId="0" fontId="213" fillId="0" borderId="0" xfId="0" applyFont="1" applyFill="1" applyAlignment="1">
      <alignment horizontal="center"/>
    </xf>
    <xf numFmtId="165" fontId="65" fillId="0" borderId="12" xfId="278" applyNumberFormat="1" applyFont="1" applyFill="1" applyBorder="1"/>
    <xf numFmtId="165" fontId="65" fillId="0" borderId="44" xfId="278" applyNumberFormat="1" applyFont="1" applyFill="1" applyBorder="1"/>
    <xf numFmtId="49" fontId="215" fillId="0" borderId="22" xfId="491" applyNumberFormat="1" applyFont="1" applyFill="1" applyBorder="1" applyAlignment="1">
      <alignment horizontal="center" vertical="center" wrapText="1"/>
    </xf>
    <xf numFmtId="0" fontId="215" fillId="0" borderId="22" xfId="490" applyNumberFormat="1" applyFont="1" applyFill="1" applyBorder="1" applyAlignment="1">
      <alignment horizontal="left" vertical="center" wrapText="1"/>
    </xf>
    <xf numFmtId="165" fontId="66" fillId="0" borderId="22" xfId="482" applyNumberFormat="1" applyFont="1" applyFill="1" applyBorder="1" applyAlignment="1">
      <alignment horizontal="center" vertical="center"/>
    </xf>
    <xf numFmtId="165" fontId="47" fillId="0" borderId="0" xfId="0" applyNumberFormat="1" applyFont="1" applyFill="1"/>
    <xf numFmtId="165" fontId="7" fillId="0" borderId="0" xfId="278" applyNumberFormat="1" applyFont="1" applyFill="1" applyBorder="1" applyAlignment="1">
      <alignment wrapText="1"/>
    </xf>
    <xf numFmtId="165" fontId="138" fillId="29" borderId="1" xfId="278" applyNumberFormat="1" applyFont="1" applyFill="1" applyBorder="1" applyAlignment="1">
      <alignment horizontal="right" vertical="center" wrapText="1"/>
    </xf>
    <xf numFmtId="3" fontId="39" fillId="29" borderId="1" xfId="0" applyNumberFormat="1" applyFont="1" applyFill="1" applyBorder="1" applyAlignment="1">
      <alignment horizontal="right" vertical="center" wrapText="1"/>
    </xf>
    <xf numFmtId="0" fontId="3" fillId="29" borderId="0" xfId="0" applyFont="1" applyFill="1" applyBorder="1"/>
    <xf numFmtId="0" fontId="196" fillId="0" borderId="0" xfId="0" applyFont="1" applyFill="1" applyAlignment="1">
      <alignment horizontal="center"/>
    </xf>
    <xf numFmtId="165" fontId="196" fillId="0" borderId="0" xfId="0" applyNumberFormat="1" applyFont="1" applyFill="1" applyAlignment="1">
      <alignment horizontal="center"/>
    </xf>
    <xf numFmtId="185" fontId="39" fillId="0" borderId="0" xfId="278" applyNumberFormat="1" applyFont="1"/>
    <xf numFmtId="0" fontId="139" fillId="0" borderId="34" xfId="0" applyFont="1" applyBorder="1" applyAlignment="1">
      <alignment horizontal="left" vertical="center" wrapText="1"/>
    </xf>
    <xf numFmtId="0" fontId="136" fillId="0" borderId="0" xfId="0" applyFont="1" applyAlignment="1">
      <alignment horizontal="center" vertical="center" wrapText="1"/>
    </xf>
    <xf numFmtId="0" fontId="137" fillId="0" borderId="0" xfId="0" applyFont="1" applyAlignment="1">
      <alignment horizontal="center" vertical="center" wrapText="1"/>
    </xf>
    <xf numFmtId="0" fontId="136" fillId="0" borderId="1" xfId="0" applyFont="1" applyBorder="1" applyAlignment="1">
      <alignment horizontal="center" vertical="center" wrapText="1"/>
    </xf>
    <xf numFmtId="165" fontId="136" fillId="0" borderId="1" xfId="278" applyNumberFormat="1" applyFont="1" applyBorder="1" applyAlignment="1">
      <alignment horizontal="center" vertical="center" wrapText="1"/>
    </xf>
    <xf numFmtId="0" fontId="138" fillId="0" borderId="43" xfId="0" applyFont="1" applyBorder="1" applyAlignment="1">
      <alignment horizontal="center" vertical="center" wrapText="1"/>
    </xf>
    <xf numFmtId="0" fontId="137" fillId="0" borderId="0" xfId="0" applyFont="1" applyAlignment="1">
      <alignment horizontal="center" vertical="center"/>
    </xf>
    <xf numFmtId="9" fontId="136" fillId="0" borderId="1" xfId="0" applyNumberFormat="1" applyFont="1" applyBorder="1" applyAlignment="1">
      <alignment horizontal="center" vertical="center" wrapText="1"/>
    </xf>
    <xf numFmtId="0" fontId="139" fillId="0" borderId="0" xfId="0" applyFont="1" applyBorder="1" applyAlignment="1">
      <alignment horizontal="left" vertical="center" wrapText="1"/>
    </xf>
    <xf numFmtId="0" fontId="137" fillId="0" borderId="0" xfId="0" applyFont="1" applyAlignment="1">
      <alignment horizontal="left" vertical="center" wrapText="1"/>
    </xf>
    <xf numFmtId="0" fontId="62" fillId="0" borderId="0" xfId="0" applyFont="1" applyFill="1" applyAlignment="1">
      <alignment horizontal="center"/>
    </xf>
    <xf numFmtId="0" fontId="39" fillId="0" borderId="0" xfId="0" applyFont="1" applyFill="1" applyAlignment="1">
      <alignment horizontal="center"/>
    </xf>
    <xf numFmtId="0" fontId="39" fillId="0" borderId="0" xfId="0" applyFont="1" applyFill="1" applyAlignment="1">
      <alignment horizontal="right"/>
    </xf>
    <xf numFmtId="0" fontId="63" fillId="0" borderId="0" xfId="0" applyFont="1" applyFill="1" applyAlignment="1">
      <alignment horizontal="center"/>
    </xf>
    <xf numFmtId="0" fontId="62"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62" fillId="0" borderId="1" xfId="0" applyFont="1" applyFill="1" applyBorder="1" applyAlignment="1">
      <alignment horizontal="center"/>
    </xf>
    <xf numFmtId="0" fontId="67" fillId="0" borderId="33" xfId="0" applyFont="1" applyFill="1" applyBorder="1" applyAlignment="1">
      <alignment horizontal="center"/>
    </xf>
    <xf numFmtId="0" fontId="68" fillId="0" borderId="0" xfId="0" applyFont="1" applyAlignment="1">
      <alignment horizontal="center" vertical="center"/>
    </xf>
    <xf numFmtId="0" fontId="62" fillId="0" borderId="0" xfId="0" applyFont="1" applyBorder="1" applyAlignment="1">
      <alignment horizontal="center" vertical="center" wrapText="1"/>
    </xf>
    <xf numFmtId="0" fontId="62" fillId="30" borderId="0" xfId="0" applyFont="1" applyFill="1" applyBorder="1" applyAlignment="1">
      <alignment horizontal="center" vertical="center" wrapText="1"/>
    </xf>
    <xf numFmtId="0" fontId="66" fillId="0" borderId="0" xfId="0" applyFont="1" applyAlignment="1">
      <alignment horizontal="center"/>
    </xf>
    <xf numFmtId="0" fontId="204" fillId="0" borderId="0" xfId="0" applyFont="1" applyAlignment="1">
      <alignment horizontal="center"/>
    </xf>
    <xf numFmtId="0" fontId="66" fillId="0" borderId="21" xfId="0" applyFont="1" applyFill="1" applyBorder="1" applyAlignment="1">
      <alignment horizontal="center" vertical="center" wrapText="1"/>
    </xf>
    <xf numFmtId="0" fontId="66" fillId="0" borderId="22" xfId="0" applyFont="1" applyFill="1" applyBorder="1" applyAlignment="1">
      <alignment horizontal="center" vertical="center" wrapText="1"/>
    </xf>
    <xf numFmtId="0" fontId="66" fillId="0" borderId="29" xfId="0" applyFont="1" applyFill="1" applyBorder="1" applyAlignment="1">
      <alignment horizontal="center" vertical="center" wrapText="1"/>
    </xf>
    <xf numFmtId="0" fontId="205" fillId="0" borderId="33" xfId="0" applyFont="1" applyBorder="1" applyAlignment="1">
      <alignment horizontal="center"/>
    </xf>
    <xf numFmtId="0" fontId="66" fillId="0" borderId="17" xfId="0" applyFont="1" applyFill="1" applyBorder="1" applyAlignment="1">
      <alignment horizontal="center"/>
    </xf>
    <xf numFmtId="0" fontId="66" fillId="0" borderId="6" xfId="0" applyFont="1" applyFill="1" applyBorder="1" applyAlignment="1">
      <alignment horizontal="center"/>
    </xf>
    <xf numFmtId="0" fontId="66" fillId="0" borderId="31" xfId="0" applyFont="1" applyFill="1" applyBorder="1" applyAlignment="1">
      <alignment horizontal="center"/>
    </xf>
    <xf numFmtId="0" fontId="66" fillId="0" borderId="17" xfId="0" applyFont="1" applyFill="1" applyBorder="1" applyAlignment="1">
      <alignment horizontal="center" vertical="center" wrapText="1"/>
    </xf>
    <xf numFmtId="0" fontId="66" fillId="0" borderId="6" xfId="0" applyFont="1" applyFill="1" applyBorder="1" applyAlignment="1">
      <alignment horizontal="center" vertical="center" wrapText="1"/>
    </xf>
    <xf numFmtId="0" fontId="66" fillId="0" borderId="31" xfId="0" applyFont="1" applyFill="1" applyBorder="1" applyAlignment="1">
      <alignment horizontal="center" vertical="center" wrapText="1"/>
    </xf>
    <xf numFmtId="0" fontId="142" fillId="0" borderId="33" xfId="0" applyFont="1" applyBorder="1" applyAlignment="1">
      <alignment horizontal="center" vertical="center"/>
    </xf>
    <xf numFmtId="3" fontId="66" fillId="0" borderId="21" xfId="0" applyNumberFormat="1" applyFont="1" applyFill="1" applyBorder="1" applyAlignment="1">
      <alignment horizontal="center" vertical="center" wrapText="1"/>
    </xf>
    <xf numFmtId="3" fontId="66" fillId="0" borderId="22" xfId="0" applyNumberFormat="1" applyFont="1" applyFill="1" applyBorder="1" applyAlignment="1">
      <alignment horizontal="center" vertical="center" wrapText="1"/>
    </xf>
    <xf numFmtId="3" fontId="66" fillId="0" borderId="29" xfId="0" applyNumberFormat="1" applyFont="1" applyFill="1" applyBorder="1" applyAlignment="1">
      <alignment horizontal="center" vertical="center" wrapText="1"/>
    </xf>
    <xf numFmtId="0" fontId="76" fillId="0" borderId="0" xfId="501" applyFont="1" applyFill="1" applyAlignment="1">
      <alignment horizontal="center" vertical="center"/>
    </xf>
    <xf numFmtId="0" fontId="87" fillId="0" borderId="0" xfId="501" applyFont="1" applyFill="1" applyAlignment="1">
      <alignment horizontal="center" vertical="center"/>
    </xf>
    <xf numFmtId="0" fontId="76" fillId="0" borderId="1" xfId="501" applyFont="1" applyFill="1" applyBorder="1" applyAlignment="1">
      <alignment horizontal="center" vertical="center" wrapText="1"/>
    </xf>
    <xf numFmtId="0" fontId="76" fillId="0" borderId="1" xfId="501" applyFont="1" applyFill="1" applyBorder="1" applyAlignment="1">
      <alignment horizontal="right" vertical="center" wrapText="1"/>
    </xf>
    <xf numFmtId="0" fontId="62" fillId="0" borderId="1" xfId="0" applyFont="1" applyBorder="1" applyAlignment="1">
      <alignment horizontal="center"/>
    </xf>
    <xf numFmtId="0" fontId="80" fillId="0" borderId="1" xfId="0" applyFont="1" applyBorder="1" applyAlignment="1">
      <alignment horizontal="center" vertical="center" wrapText="1"/>
    </xf>
    <xf numFmtId="165" fontId="196" fillId="0" borderId="59" xfId="278" applyNumberFormat="1" applyFont="1" applyBorder="1" applyAlignment="1">
      <alignment horizontal="center" vertical="center" wrapText="1"/>
    </xf>
    <xf numFmtId="165" fontId="196" fillId="0" borderId="61" xfId="278" applyNumberFormat="1" applyFont="1" applyBorder="1" applyAlignment="1">
      <alignment horizontal="center" vertical="center" wrapText="1"/>
    </xf>
    <xf numFmtId="0" fontId="148" fillId="0" borderId="0" xfId="0" applyFont="1" applyAlignment="1">
      <alignment horizontal="center"/>
    </xf>
    <xf numFmtId="165" fontId="196" fillId="0" borderId="0" xfId="278" applyNumberFormat="1" applyFont="1" applyAlignment="1">
      <alignment horizontal="center" vertical="center"/>
    </xf>
    <xf numFmtId="0" fontId="196" fillId="0" borderId="58" xfId="0" applyFont="1" applyBorder="1" applyAlignment="1">
      <alignment horizontal="center" vertical="center" wrapText="1"/>
    </xf>
    <xf numFmtId="0" fontId="196" fillId="0" borderId="49" xfId="0" applyFont="1" applyBorder="1" applyAlignment="1">
      <alignment horizontal="center" vertical="center" wrapText="1"/>
    </xf>
    <xf numFmtId="165" fontId="196" fillId="0" borderId="60" xfId="278" applyNumberFormat="1" applyFont="1" applyBorder="1" applyAlignment="1">
      <alignment horizontal="center" vertical="center" wrapText="1"/>
    </xf>
    <xf numFmtId="165" fontId="196" fillId="0" borderId="45" xfId="278" applyNumberFormat="1" applyFont="1" applyBorder="1" applyAlignment="1">
      <alignment horizontal="center" vertical="center" wrapText="1"/>
    </xf>
    <xf numFmtId="165" fontId="196" fillId="0" borderId="46" xfId="278" applyNumberFormat="1" applyFont="1" applyBorder="1" applyAlignment="1">
      <alignment horizontal="center" vertical="center" wrapText="1"/>
    </xf>
    <xf numFmtId="165" fontId="66" fillId="0" borderId="47" xfId="278" applyNumberFormat="1" applyFont="1" applyBorder="1" applyAlignment="1">
      <alignment horizontal="center" vertical="center" wrapText="1"/>
    </xf>
    <xf numFmtId="165" fontId="66" fillId="0" borderId="48" xfId="278" applyNumberFormat="1" applyFont="1" applyBorder="1" applyAlignment="1">
      <alignment horizontal="center" vertical="center" wrapText="1"/>
    </xf>
    <xf numFmtId="165" fontId="66" fillId="0" borderId="62" xfId="278" applyNumberFormat="1" applyFont="1" applyBorder="1" applyAlignment="1">
      <alignment horizontal="center" vertical="center" wrapText="1"/>
    </xf>
    <xf numFmtId="165" fontId="66" fillId="0" borderId="63" xfId="278" applyNumberFormat="1" applyFont="1" applyBorder="1" applyAlignment="1">
      <alignment horizontal="center" vertical="center" wrapText="1"/>
    </xf>
    <xf numFmtId="165" fontId="196" fillId="0" borderId="58" xfId="278" applyNumberFormat="1" applyFont="1" applyBorder="1" applyAlignment="1">
      <alignment horizontal="center" vertical="center" wrapText="1"/>
    </xf>
    <xf numFmtId="165" fontId="196" fillId="0" borderId="49" xfId="278" applyNumberFormat="1" applyFont="1" applyBorder="1" applyAlignment="1">
      <alignment horizontal="center" vertical="center" wrapText="1"/>
    </xf>
    <xf numFmtId="3" fontId="192" fillId="0" borderId="0" xfId="0" applyNumberFormat="1" applyFont="1" applyBorder="1" applyAlignment="1">
      <alignment horizontal="right" vertical="top" wrapText="1"/>
    </xf>
    <xf numFmtId="165" fontId="49" fillId="29" borderId="0" xfId="485" applyNumberFormat="1" applyFont="1" applyFill="1" applyBorder="1" applyAlignment="1">
      <alignment horizontal="center"/>
    </xf>
    <xf numFmtId="234" fontId="49" fillId="29" borderId="0" xfId="486" applyNumberFormat="1" applyFont="1" applyFill="1" applyBorder="1" applyAlignment="1">
      <alignment horizontal="center"/>
    </xf>
    <xf numFmtId="0" fontId="136" fillId="29" borderId="0" xfId="0" applyFont="1" applyFill="1" applyAlignment="1">
      <alignment horizontal="center" vertical="center" wrapText="1"/>
    </xf>
    <xf numFmtId="0" fontId="137" fillId="29" borderId="33" xfId="0" applyFont="1" applyFill="1" applyBorder="1" applyAlignment="1">
      <alignment horizontal="right" vertical="center"/>
    </xf>
    <xf numFmtId="0" fontId="164" fillId="29" borderId="1" xfId="0" applyFont="1" applyFill="1" applyBorder="1" applyAlignment="1">
      <alignment horizontal="center" vertical="center" wrapText="1"/>
    </xf>
    <xf numFmtId="0" fontId="88" fillId="29" borderId="1" xfId="0" applyFont="1" applyFill="1" applyBorder="1" applyAlignment="1">
      <alignment horizontal="center" vertical="center" wrapText="1"/>
    </xf>
    <xf numFmtId="0" fontId="137" fillId="29" borderId="0" xfId="0" applyFont="1" applyFill="1" applyAlignment="1">
      <alignment horizontal="center" vertical="center" wrapText="1"/>
    </xf>
    <xf numFmtId="0" fontId="164" fillId="29" borderId="21" xfId="0" applyFont="1" applyFill="1" applyBorder="1" applyAlignment="1">
      <alignment horizontal="center" vertical="center" wrapText="1"/>
    </xf>
    <xf numFmtId="0" fontId="164" fillId="29" borderId="22" xfId="0" applyFont="1" applyFill="1" applyBorder="1" applyAlignment="1">
      <alignment horizontal="center" vertical="center" wrapText="1"/>
    </xf>
    <xf numFmtId="0" fontId="164" fillId="29" borderId="29" xfId="0" applyFont="1" applyFill="1" applyBorder="1" applyAlignment="1">
      <alignment horizontal="center" vertical="center" wrapText="1"/>
    </xf>
    <xf numFmtId="0" fontId="170" fillId="0" borderId="1" xfId="0" applyFont="1" applyBorder="1" applyAlignment="1">
      <alignment horizontal="center" vertical="center" wrapText="1"/>
    </xf>
    <xf numFmtId="0" fontId="170" fillId="33" borderId="1" xfId="0" applyFont="1" applyFill="1" applyBorder="1" applyAlignment="1">
      <alignment horizontal="center" vertical="center" wrapText="1"/>
    </xf>
    <xf numFmtId="0" fontId="170" fillId="34"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72" fillId="0" borderId="0" xfId="0" applyFont="1" applyFill="1" applyAlignment="1">
      <alignment horizontal="center"/>
    </xf>
    <xf numFmtId="3" fontId="170" fillId="0" borderId="1" xfId="0" applyNumberFormat="1" applyFont="1" applyBorder="1" applyAlignment="1">
      <alignment horizontal="center" vertical="center" wrapText="1"/>
    </xf>
    <xf numFmtId="0" fontId="170" fillId="0" borderId="1" xfId="0" applyFont="1" applyFill="1" applyBorder="1" applyAlignment="1">
      <alignment horizontal="center" vertical="center" wrapText="1"/>
    </xf>
    <xf numFmtId="0" fontId="71" fillId="0" borderId="0" xfId="0" applyFont="1" applyFill="1" applyBorder="1" applyAlignment="1">
      <alignment horizontal="center"/>
    </xf>
    <xf numFmtId="0" fontId="56" fillId="0" borderId="0" xfId="0" applyFont="1" applyFill="1" applyBorder="1" applyAlignment="1">
      <alignment horizontal="center"/>
    </xf>
    <xf numFmtId="0" fontId="56" fillId="0" borderId="0" xfId="0" applyFont="1" applyFill="1" applyAlignment="1">
      <alignment horizontal="center"/>
    </xf>
    <xf numFmtId="0" fontId="175" fillId="0" borderId="0" xfId="0" applyFont="1" applyAlignment="1">
      <alignment horizontal="center" vertical="center" wrapText="1"/>
    </xf>
    <xf numFmtId="0" fontId="137" fillId="0" borderId="33" xfId="0" applyFont="1" applyBorder="1" applyAlignment="1">
      <alignment horizontal="right" vertical="center"/>
    </xf>
    <xf numFmtId="0" fontId="176" fillId="0" borderId="1" xfId="0" applyFont="1" applyBorder="1" applyAlignment="1">
      <alignment horizontal="center" vertical="center" wrapText="1"/>
    </xf>
    <xf numFmtId="0" fontId="212" fillId="0" borderId="0" xfId="0" applyFont="1" applyAlignment="1">
      <alignment horizontal="center" vertical="center" wrapText="1"/>
    </xf>
    <xf numFmtId="0" fontId="62" fillId="0" borderId="0" xfId="363" applyNumberFormat="1" applyFont="1" applyFill="1" applyAlignment="1">
      <alignment horizontal="left"/>
    </xf>
    <xf numFmtId="0" fontId="44" fillId="0" borderId="0" xfId="363" applyFont="1" applyFill="1" applyAlignment="1">
      <alignment horizontal="left"/>
    </xf>
    <xf numFmtId="0" fontId="70" fillId="0" borderId="0" xfId="363" applyNumberFormat="1" applyFont="1" applyFill="1" applyAlignment="1">
      <alignment horizontal="center"/>
    </xf>
    <xf numFmtId="0" fontId="71" fillId="0" borderId="33" xfId="363" applyFont="1" applyFill="1" applyBorder="1" applyAlignment="1">
      <alignment horizontal="center"/>
    </xf>
    <xf numFmtId="0" fontId="76" fillId="0" borderId="21" xfId="363" applyFont="1" applyFill="1" applyBorder="1" applyAlignment="1">
      <alignment horizontal="center" vertical="center" wrapText="1"/>
    </xf>
    <xf numFmtId="0" fontId="76" fillId="0" borderId="22" xfId="363" applyFont="1" applyFill="1" applyBorder="1" applyAlignment="1">
      <alignment horizontal="center" vertical="center" wrapText="1"/>
    </xf>
    <xf numFmtId="0" fontId="76" fillId="0" borderId="29" xfId="363" applyFont="1" applyFill="1" applyBorder="1" applyAlignment="1">
      <alignment horizontal="center" vertical="center" wrapText="1"/>
    </xf>
    <xf numFmtId="0" fontId="76" fillId="0" borderId="21" xfId="363" applyNumberFormat="1" applyFont="1" applyFill="1" applyBorder="1" applyAlignment="1">
      <alignment horizontal="center" vertical="center" wrapText="1"/>
    </xf>
    <xf numFmtId="0" fontId="76" fillId="0" borderId="39" xfId="363" applyNumberFormat="1" applyFont="1" applyFill="1" applyBorder="1" applyAlignment="1">
      <alignment horizontal="center" vertical="center" wrapText="1"/>
    </xf>
    <xf numFmtId="0" fontId="76" fillId="0" borderId="34" xfId="363" applyNumberFormat="1" applyFont="1" applyFill="1" applyBorder="1" applyAlignment="1">
      <alignment horizontal="center" vertical="center" wrapText="1"/>
    </xf>
    <xf numFmtId="0" fontId="76" fillId="0" borderId="40" xfId="363" applyNumberFormat="1" applyFont="1" applyFill="1" applyBorder="1" applyAlignment="1">
      <alignment horizontal="center" vertical="center" wrapText="1"/>
    </xf>
    <xf numFmtId="0" fontId="76" fillId="0" borderId="1" xfId="363" applyNumberFormat="1" applyFont="1" applyFill="1" applyBorder="1" applyAlignment="1">
      <alignment horizontal="center" vertical="center" wrapText="1"/>
    </xf>
    <xf numFmtId="0" fontId="76" fillId="0" borderId="17" xfId="363" applyFont="1" applyFill="1" applyBorder="1" applyAlignment="1">
      <alignment horizontal="center" vertical="center"/>
    </xf>
    <xf numFmtId="0" fontId="76" fillId="0" borderId="6" xfId="363" applyFont="1" applyFill="1" applyBorder="1" applyAlignment="1">
      <alignment horizontal="center" vertical="center"/>
    </xf>
    <xf numFmtId="0" fontId="76" fillId="0" borderId="31" xfId="363" applyFont="1" applyFill="1" applyBorder="1" applyAlignment="1">
      <alignment horizontal="center" vertical="center"/>
    </xf>
    <xf numFmtId="0" fontId="76" fillId="0" borderId="1" xfId="363" applyFont="1" applyFill="1" applyBorder="1" applyAlignment="1">
      <alignment horizontal="center" vertical="center" wrapText="1"/>
    </xf>
    <xf numFmtId="0" fontId="71" fillId="0" borderId="0" xfId="363" applyNumberFormat="1" applyFont="1" applyFill="1" applyAlignment="1">
      <alignment horizontal="center"/>
    </xf>
    <xf numFmtId="0" fontId="70" fillId="0" borderId="0" xfId="363" applyFont="1" applyFill="1" applyAlignment="1">
      <alignment horizontal="center"/>
    </xf>
    <xf numFmtId="0" fontId="76" fillId="0" borderId="17" xfId="363" applyNumberFormat="1" applyFont="1" applyFill="1" applyBorder="1" applyAlignment="1">
      <alignment horizontal="center" vertical="center" wrapText="1"/>
    </xf>
    <xf numFmtId="0" fontId="76" fillId="0" borderId="6" xfId="363" applyFont="1" applyFill="1" applyBorder="1" applyAlignment="1">
      <alignment horizontal="center" vertical="center" wrapText="1"/>
    </xf>
    <xf numFmtId="0" fontId="76" fillId="0" borderId="31" xfId="363" applyFont="1" applyFill="1" applyBorder="1" applyAlignment="1">
      <alignment horizontal="center" vertical="center" wrapText="1"/>
    </xf>
    <xf numFmtId="0" fontId="46" fillId="0" borderId="0" xfId="0" applyFont="1" applyFill="1" applyBorder="1" applyAlignment="1">
      <alignment horizontal="center"/>
    </xf>
    <xf numFmtId="0" fontId="77" fillId="0" borderId="0" xfId="492" applyFont="1" applyFill="1" applyAlignment="1">
      <alignment horizontal="center" vertical="center" wrapText="1"/>
    </xf>
    <xf numFmtId="0" fontId="153" fillId="0" borderId="0" xfId="492" applyFont="1" applyFill="1" applyAlignment="1">
      <alignment horizontal="center" vertical="center" wrapText="1"/>
    </xf>
    <xf numFmtId="0" fontId="77" fillId="0" borderId="21" xfId="492" applyFont="1" applyFill="1" applyBorder="1" applyAlignment="1">
      <alignment horizontal="center" vertical="center" wrapText="1"/>
    </xf>
    <xf numFmtId="0" fontId="77" fillId="0" borderId="22" xfId="492" applyFont="1" applyFill="1" applyBorder="1" applyAlignment="1">
      <alignment horizontal="center" vertical="center" wrapText="1"/>
    </xf>
    <xf numFmtId="0" fontId="77" fillId="0" borderId="29" xfId="492" applyFont="1" applyFill="1" applyBorder="1" applyAlignment="1">
      <alignment horizontal="center" vertical="center" wrapText="1"/>
    </xf>
    <xf numFmtId="0" fontId="77" fillId="0" borderId="17" xfId="492" applyFont="1" applyFill="1" applyBorder="1" applyAlignment="1">
      <alignment horizontal="center" vertical="center" wrapText="1"/>
    </xf>
    <xf numFmtId="0" fontId="77" fillId="0" borderId="6" xfId="492" applyFont="1" applyFill="1" applyBorder="1" applyAlignment="1">
      <alignment horizontal="center" vertical="center" wrapText="1"/>
    </xf>
    <xf numFmtId="0" fontId="77" fillId="0" borderId="31" xfId="492" applyFont="1" applyFill="1" applyBorder="1" applyAlignment="1">
      <alignment horizontal="center" vertical="center" wrapText="1"/>
    </xf>
    <xf numFmtId="0" fontId="77" fillId="0" borderId="39" xfId="492" applyFont="1" applyFill="1" applyBorder="1" applyAlignment="1">
      <alignment horizontal="center" vertical="center" wrapText="1"/>
    </xf>
    <xf numFmtId="0" fontId="77" fillId="0" borderId="34" xfId="492" applyFont="1" applyFill="1" applyBorder="1" applyAlignment="1">
      <alignment horizontal="center" vertical="center" wrapText="1"/>
    </xf>
    <xf numFmtId="0" fontId="77" fillId="0" borderId="40" xfId="492" applyFont="1" applyFill="1" applyBorder="1" applyAlignment="1">
      <alignment horizontal="center" vertical="center" wrapText="1"/>
    </xf>
    <xf numFmtId="0" fontId="77" fillId="0" borderId="41" xfId="492" applyFont="1" applyFill="1" applyBorder="1" applyAlignment="1">
      <alignment horizontal="center" vertical="center" wrapText="1"/>
    </xf>
    <xf numFmtId="0" fontId="77" fillId="0" borderId="33" xfId="492" applyFont="1" applyFill="1" applyBorder="1" applyAlignment="1">
      <alignment horizontal="center" vertical="center" wrapText="1"/>
    </xf>
    <xf numFmtId="0" fontId="77" fillId="0" borderId="36" xfId="492" applyFont="1" applyFill="1" applyBorder="1" applyAlignment="1">
      <alignment horizontal="center" vertical="center" wrapText="1"/>
    </xf>
    <xf numFmtId="165" fontId="77" fillId="0" borderId="17" xfId="278" applyNumberFormat="1" applyFont="1" applyFill="1" applyBorder="1" applyAlignment="1">
      <alignment horizontal="center" vertical="center" wrapText="1"/>
    </xf>
    <xf numFmtId="165" fontId="77" fillId="0" borderId="6" xfId="278" applyNumberFormat="1" applyFont="1" applyFill="1" applyBorder="1" applyAlignment="1">
      <alignment horizontal="center" vertical="center" wrapText="1"/>
    </xf>
    <xf numFmtId="165" fontId="77" fillId="0" borderId="31" xfId="278" applyNumberFormat="1" applyFont="1" applyFill="1" applyBorder="1" applyAlignment="1">
      <alignment horizontal="center" vertical="center" wrapText="1"/>
    </xf>
    <xf numFmtId="0" fontId="142" fillId="0" borderId="0" xfId="0" applyFont="1" applyAlignment="1">
      <alignment horizontal="center" vertical="center" wrapText="1"/>
    </xf>
    <xf numFmtId="0" fontId="142" fillId="0" borderId="0" xfId="0" applyFont="1" applyAlignment="1">
      <alignment horizontal="center" vertical="center"/>
    </xf>
    <xf numFmtId="0" fontId="66" fillId="0" borderId="0" xfId="0" applyFont="1" applyFill="1" applyAlignment="1">
      <alignment horizontal="center"/>
    </xf>
    <xf numFmtId="0" fontId="66" fillId="0" borderId="17" xfId="0" quotePrefix="1" applyFont="1" applyFill="1" applyBorder="1" applyAlignment="1">
      <alignment horizontal="center" wrapText="1"/>
    </xf>
    <xf numFmtId="0" fontId="66" fillId="0" borderId="31" xfId="0" quotePrefix="1" applyFont="1" applyFill="1" applyBorder="1" applyAlignment="1">
      <alignment horizontal="center" wrapText="1"/>
    </xf>
    <xf numFmtId="0" fontId="66" fillId="0" borderId="39" xfId="0" applyFont="1" applyFill="1" applyBorder="1" applyAlignment="1">
      <alignment horizontal="center" vertical="center" wrapText="1"/>
    </xf>
    <xf numFmtId="0" fontId="66" fillId="0" borderId="40" xfId="0" applyFont="1" applyFill="1" applyBorder="1" applyAlignment="1">
      <alignment horizontal="center" vertical="center" wrapText="1"/>
    </xf>
    <xf numFmtId="0" fontId="66" fillId="0" borderId="41" xfId="0" applyFont="1" applyFill="1" applyBorder="1" applyAlignment="1">
      <alignment horizontal="center" vertical="center" wrapText="1"/>
    </xf>
    <xf numFmtId="0" fontId="66" fillId="0" borderId="36" xfId="0" applyFont="1" applyFill="1" applyBorder="1" applyAlignment="1">
      <alignment horizontal="center" vertical="center" wrapText="1"/>
    </xf>
    <xf numFmtId="0" fontId="196" fillId="0" borderId="0" xfId="0" applyFont="1" applyFill="1" applyAlignment="1">
      <alignment horizontal="center"/>
    </xf>
    <xf numFmtId="0" fontId="81" fillId="0" borderId="0" xfId="0" applyFont="1" applyFill="1" applyBorder="1" applyAlignment="1">
      <alignment horizontal="center"/>
    </xf>
    <xf numFmtId="0" fontId="65" fillId="0" borderId="0" xfId="0" applyFont="1" applyFill="1" applyAlignment="1">
      <alignment horizontal="center"/>
    </xf>
    <xf numFmtId="0" fontId="148" fillId="0" borderId="0" xfId="0" applyFont="1" applyFill="1" applyBorder="1" applyAlignment="1">
      <alignment horizontal="left" wrapText="1"/>
    </xf>
    <xf numFmtId="0" fontId="148" fillId="0" borderId="0" xfId="0" applyFont="1" applyFill="1" applyBorder="1" applyAlignment="1">
      <alignment horizontal="center" wrapText="1"/>
    </xf>
    <xf numFmtId="0" fontId="70" fillId="0" borderId="0" xfId="0" applyFont="1" applyFill="1" applyAlignment="1">
      <alignment horizontal="center"/>
    </xf>
    <xf numFmtId="0" fontId="63" fillId="0" borderId="0" xfId="0" applyFont="1" applyFill="1" applyBorder="1" applyAlignment="1">
      <alignment horizontal="center" wrapText="1"/>
    </xf>
    <xf numFmtId="0" fontId="136" fillId="29" borderId="1" xfId="0" applyFont="1" applyFill="1" applyBorder="1" applyAlignment="1">
      <alignment horizontal="center" vertical="center" wrapText="1"/>
    </xf>
    <xf numFmtId="9" fontId="136" fillId="29" borderId="1" xfId="0" applyNumberFormat="1" applyFont="1" applyFill="1" applyBorder="1" applyAlignment="1">
      <alignment horizontal="center" vertical="center" wrapText="1"/>
    </xf>
    <xf numFmtId="0" fontId="62" fillId="29" borderId="0" xfId="0" applyFont="1" applyFill="1" applyBorder="1" applyAlignment="1">
      <alignment horizontal="center" vertical="center"/>
    </xf>
    <xf numFmtId="0" fontId="186" fillId="0" borderId="0" xfId="493" applyFont="1" applyAlignment="1">
      <alignment horizontal="right" vertical="center" wrapText="1"/>
    </xf>
    <xf numFmtId="0" fontId="187" fillId="0" borderId="0" xfId="493" applyFont="1" applyAlignment="1">
      <alignment horizontal="center" vertical="top" wrapText="1"/>
    </xf>
    <xf numFmtId="0" fontId="188" fillId="0" borderId="0" xfId="493" applyFont="1" applyAlignment="1">
      <alignment horizontal="center" vertical="top" wrapText="1"/>
    </xf>
    <xf numFmtId="0" fontId="147" fillId="35" borderId="50" xfId="493" applyFont="1" applyFill="1" applyBorder="1" applyAlignment="1">
      <alignment horizontal="center" vertical="center" wrapText="1"/>
    </xf>
    <xf numFmtId="0" fontId="147" fillId="35" borderId="51" xfId="493" applyFont="1" applyFill="1" applyBorder="1" applyAlignment="1">
      <alignment horizontal="center" vertical="center" wrapText="1"/>
    </xf>
    <xf numFmtId="0" fontId="189" fillId="35" borderId="50" xfId="493" applyFont="1" applyFill="1" applyBorder="1" applyAlignment="1">
      <alignment horizontal="center" vertical="center" wrapText="1"/>
    </xf>
    <xf numFmtId="0" fontId="189" fillId="35" borderId="51" xfId="493" applyFont="1" applyFill="1" applyBorder="1" applyAlignment="1">
      <alignment horizontal="center" vertical="center" wrapText="1"/>
    </xf>
    <xf numFmtId="0" fontId="189" fillId="35" borderId="52" xfId="493" applyFont="1" applyFill="1" applyBorder="1" applyAlignment="1">
      <alignment horizontal="center" vertical="center" wrapText="1"/>
    </xf>
    <xf numFmtId="0" fontId="189" fillId="35" borderId="53" xfId="493" applyFont="1" applyFill="1" applyBorder="1" applyAlignment="1">
      <alignment horizontal="center" vertical="center" wrapText="1"/>
    </xf>
    <xf numFmtId="0" fontId="66" fillId="0" borderId="21" xfId="0" applyNumberFormat="1"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0" fillId="0" borderId="29" xfId="0" applyFont="1" applyFill="1" applyBorder="1" applyAlignment="1">
      <alignment horizontal="center" vertical="center" wrapText="1"/>
    </xf>
    <xf numFmtId="0" fontId="66"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0" fontId="63" fillId="0" borderId="0" xfId="0" applyFont="1" applyFill="1" applyBorder="1" applyAlignment="1">
      <alignment horizontal="left" wrapText="1"/>
    </xf>
    <xf numFmtId="0" fontId="66" fillId="0" borderId="0" xfId="0" applyFont="1" applyFill="1" applyAlignment="1">
      <alignment horizontal="left"/>
    </xf>
    <xf numFmtId="0" fontId="4" fillId="0" borderId="0" xfId="0" applyFont="1" applyFill="1" applyAlignment="1">
      <alignment horizontal="left"/>
    </xf>
    <xf numFmtId="0" fontId="42" fillId="0" borderId="0" xfId="0" applyFont="1" applyFill="1" applyAlignment="1">
      <alignment horizontal="center"/>
    </xf>
    <xf numFmtId="0" fontId="66" fillId="0" borderId="17" xfId="0" applyNumberFormat="1" applyFont="1" applyFill="1" applyBorder="1" applyAlignment="1">
      <alignment horizontal="center" vertical="center" wrapText="1"/>
    </xf>
    <xf numFmtId="0" fontId="66" fillId="0" borderId="6" xfId="0" applyNumberFormat="1" applyFont="1" applyFill="1" applyBorder="1" applyAlignment="1">
      <alignment horizontal="center" vertical="center" wrapText="1"/>
    </xf>
    <xf numFmtId="0" fontId="66" fillId="0" borderId="31" xfId="0" applyNumberFormat="1" applyFont="1" applyFill="1" applyBorder="1" applyAlignment="1">
      <alignment horizontal="center" vertical="center" wrapText="1"/>
    </xf>
    <xf numFmtId="0" fontId="70" fillId="0" borderId="0" xfId="0" applyFont="1" applyFill="1" applyBorder="1" applyAlignment="1">
      <alignment horizontal="center" vertical="center"/>
    </xf>
    <xf numFmtId="0" fontId="63" fillId="0" borderId="0" xfId="0" applyFont="1" applyFill="1" applyBorder="1" applyAlignment="1">
      <alignment horizontal="center"/>
    </xf>
    <xf numFmtId="0" fontId="87" fillId="29" borderId="0" xfId="0" applyFont="1" applyFill="1" applyBorder="1" applyAlignment="1">
      <alignment horizontal="center" wrapText="1"/>
    </xf>
    <xf numFmtId="0" fontId="76" fillId="29" borderId="0" xfId="0" applyFont="1" applyFill="1" applyAlignment="1">
      <alignment horizontal="center"/>
    </xf>
    <xf numFmtId="49" fontId="66" fillId="2" borderId="1" xfId="489" applyNumberFormat="1" applyFont="1" applyFill="1" applyBorder="1" applyAlignment="1">
      <alignment horizontal="center" vertical="center"/>
    </xf>
    <xf numFmtId="0" fontId="65" fillId="29" borderId="0" xfId="0" applyFont="1" applyFill="1" applyAlignment="1">
      <alignment horizontal="right"/>
    </xf>
    <xf numFmtId="0" fontId="62" fillId="29" borderId="0" xfId="0" applyFont="1" applyFill="1" applyBorder="1" applyAlignment="1">
      <alignment horizontal="center" vertical="center" wrapText="1"/>
    </xf>
    <xf numFmtId="3" fontId="66" fillId="29" borderId="33" xfId="0" applyNumberFormat="1" applyFont="1" applyFill="1" applyBorder="1" applyAlignment="1">
      <alignment horizontal="right" vertical="center" wrapText="1"/>
    </xf>
    <xf numFmtId="0" fontId="39" fillId="0" borderId="43" xfId="363" applyFont="1" applyFill="1" applyBorder="1" applyAlignment="1">
      <alignment horizontal="left"/>
    </xf>
    <xf numFmtId="49" fontId="70" fillId="0" borderId="0" xfId="489" applyNumberFormat="1" applyFont="1" applyBorder="1" applyAlignment="1">
      <alignment horizontal="center" vertical="center"/>
    </xf>
    <xf numFmtId="49" fontId="66" fillId="0" borderId="43" xfId="489" applyNumberFormat="1" applyFont="1" applyBorder="1" applyAlignment="1">
      <alignment horizontal="center" vertical="center"/>
    </xf>
    <xf numFmtId="0" fontId="66" fillId="0" borderId="43" xfId="363" applyFont="1" applyFill="1" applyBorder="1" applyAlignment="1">
      <alignment horizontal="center"/>
    </xf>
    <xf numFmtId="0" fontId="62" fillId="0" borderId="0" xfId="363" applyFont="1" applyFill="1" applyAlignment="1">
      <alignment horizontal="center"/>
    </xf>
    <xf numFmtId="49" fontId="65" fillId="0" borderId="0" xfId="489" applyNumberFormat="1" applyFont="1" applyBorder="1" applyAlignment="1">
      <alignment horizontal="right" vertical="center" wrapText="1"/>
    </xf>
    <xf numFmtId="38" fontId="62" fillId="0" borderId="0" xfId="363" applyNumberFormat="1" applyFont="1" applyFill="1" applyBorder="1" applyAlignment="1">
      <alignment horizontal="center"/>
    </xf>
    <xf numFmtId="49" fontId="63" fillId="0" borderId="0" xfId="489" applyNumberFormat="1" applyFont="1" applyBorder="1" applyAlignment="1">
      <alignment horizontal="center" vertical="center"/>
    </xf>
    <xf numFmtId="0" fontId="39" fillId="0" borderId="44" xfId="363" applyFont="1" applyFill="1" applyBorder="1" applyAlignment="1">
      <alignment horizontal="left"/>
    </xf>
    <xf numFmtId="0" fontId="65" fillId="0" borderId="0" xfId="0" applyNumberFormat="1" applyFont="1" applyFill="1" applyAlignment="1">
      <alignment horizontal="center"/>
    </xf>
    <xf numFmtId="0" fontId="62" fillId="0" borderId="0" xfId="0" applyNumberFormat="1" applyFont="1" applyFill="1" applyAlignment="1">
      <alignment horizontal="center"/>
    </xf>
    <xf numFmtId="38" fontId="78" fillId="0" borderId="33" xfId="0" applyNumberFormat="1" applyFont="1" applyFill="1" applyBorder="1" applyAlignment="1">
      <alignment horizontal="center"/>
    </xf>
    <xf numFmtId="38" fontId="70" fillId="0" borderId="1" xfId="0" applyNumberFormat="1" applyFont="1" applyFill="1" applyBorder="1" applyAlignment="1">
      <alignment horizontal="center" vertical="center" wrapText="1"/>
    </xf>
    <xf numFmtId="38" fontId="72" fillId="0" borderId="1" xfId="0" applyNumberFormat="1" applyFont="1" applyFill="1" applyBorder="1" applyAlignment="1">
      <alignment horizontal="center" vertical="center" wrapText="1"/>
    </xf>
    <xf numFmtId="38" fontId="39" fillId="0" borderId="0" xfId="0" applyNumberFormat="1" applyFont="1" applyFill="1" applyBorder="1" applyAlignment="1">
      <alignment horizontal="center"/>
    </xf>
    <xf numFmtId="38" fontId="70" fillId="0" borderId="0" xfId="0" applyNumberFormat="1" applyFont="1" applyFill="1" applyAlignment="1">
      <alignment horizontal="center"/>
    </xf>
    <xf numFmtId="38" fontId="62" fillId="0" borderId="0" xfId="0" applyNumberFormat="1" applyFont="1" applyFill="1" applyBorder="1" applyAlignment="1">
      <alignment horizontal="center"/>
    </xf>
    <xf numFmtId="38" fontId="75" fillId="0" borderId="0" xfId="0" applyNumberFormat="1" applyFont="1" applyFill="1" applyBorder="1" applyAlignment="1">
      <alignment horizontal="center"/>
    </xf>
    <xf numFmtId="0" fontId="64" fillId="29" borderId="0" xfId="495" applyFont="1" applyFill="1" applyAlignment="1">
      <alignment horizontal="center" vertical="center"/>
    </xf>
    <xf numFmtId="0" fontId="62" fillId="29" borderId="0" xfId="495" applyFont="1" applyFill="1" applyAlignment="1">
      <alignment horizontal="center" vertical="center"/>
    </xf>
    <xf numFmtId="0" fontId="39" fillId="29" borderId="0" xfId="495" applyFont="1" applyFill="1" applyAlignment="1">
      <alignment horizontal="center" vertical="center"/>
    </xf>
    <xf numFmtId="0" fontId="39" fillId="29" borderId="0" xfId="495" applyFont="1" applyFill="1" applyAlignment="1">
      <alignment horizontal="center" vertical="center" wrapText="1"/>
    </xf>
    <xf numFmtId="0" fontId="62" fillId="29" borderId="0" xfId="495" applyFont="1" applyFill="1" applyAlignment="1">
      <alignment horizontal="center" vertical="center" wrapText="1"/>
    </xf>
    <xf numFmtId="0" fontId="6" fillId="29" borderId="0" xfId="495" applyFont="1" applyFill="1" applyAlignment="1">
      <alignment horizontal="center"/>
    </xf>
    <xf numFmtId="38" fontId="62" fillId="29" borderId="0" xfId="495" applyNumberFormat="1" applyFont="1" applyFill="1" applyBorder="1" applyAlignment="1">
      <alignment horizontal="center"/>
    </xf>
    <xf numFmtId="38" fontId="6" fillId="29" borderId="0" xfId="495" applyNumberFormat="1" applyFont="1" applyFill="1" applyBorder="1" applyAlignment="1">
      <alignment horizontal="center"/>
    </xf>
    <xf numFmtId="0" fontId="39" fillId="29" borderId="0" xfId="495" applyNumberFormat="1" applyFont="1" applyFill="1" applyAlignment="1">
      <alignment horizontal="center"/>
    </xf>
    <xf numFmtId="0" fontId="62" fillId="29" borderId="0" xfId="495" applyNumberFormat="1" applyFont="1" applyFill="1" applyAlignment="1">
      <alignment horizontal="center"/>
    </xf>
    <xf numFmtId="0" fontId="44" fillId="29" borderId="0" xfId="495" applyFont="1" applyFill="1" applyAlignment="1">
      <alignment horizontal="center"/>
    </xf>
    <xf numFmtId="0" fontId="62" fillId="29" borderId="21" xfId="495" applyNumberFormat="1" applyFont="1" applyFill="1" applyBorder="1" applyAlignment="1">
      <alignment horizontal="center" vertical="center" wrapText="1"/>
    </xf>
    <xf numFmtId="0" fontId="6" fillId="29" borderId="21" xfId="495" applyFont="1" applyFill="1" applyBorder="1" applyAlignment="1">
      <alignment horizontal="center" vertical="center" wrapText="1"/>
    </xf>
    <xf numFmtId="0" fontId="62" fillId="29" borderId="29" xfId="495" applyNumberFormat="1" applyFont="1" applyFill="1" applyBorder="1" applyAlignment="1">
      <alignment horizontal="center" vertical="center" wrapText="1"/>
    </xf>
    <xf numFmtId="0" fontId="136" fillId="0" borderId="1" xfId="497" applyFont="1" applyFill="1" applyBorder="1" applyAlignment="1">
      <alignment horizontal="center" vertical="center" wrapText="1"/>
    </xf>
    <xf numFmtId="38" fontId="174" fillId="0" borderId="0" xfId="497" applyNumberFormat="1" applyFont="1" applyFill="1" applyBorder="1" applyAlignment="1">
      <alignment horizontal="center"/>
    </xf>
    <xf numFmtId="38" fontId="62" fillId="0" borderId="0" xfId="497" applyNumberFormat="1" applyFont="1" applyFill="1" applyBorder="1" applyAlignment="1">
      <alignment horizontal="center"/>
    </xf>
    <xf numFmtId="0" fontId="63" fillId="0" borderId="0" xfId="497" applyFont="1" applyFill="1" applyBorder="1" applyAlignment="1">
      <alignment horizontal="center" wrapText="1"/>
    </xf>
    <xf numFmtId="0" fontId="146" fillId="0" borderId="0" xfId="497" applyFont="1" applyFill="1" applyAlignment="1">
      <alignment horizontal="center" vertical="center"/>
    </xf>
    <xf numFmtId="0" fontId="194" fillId="0" borderId="0" xfId="497" applyFont="1" applyFill="1" applyAlignment="1">
      <alignment horizontal="center" vertical="center"/>
    </xf>
    <xf numFmtId="0" fontId="62" fillId="29" borderId="0" xfId="495" applyNumberFormat="1" applyFont="1" applyFill="1" applyAlignment="1">
      <alignment horizontal="left"/>
    </xf>
    <xf numFmtId="0" fontId="137" fillId="0" borderId="33" xfId="497" applyFont="1" applyFill="1" applyBorder="1" applyAlignment="1">
      <alignment horizontal="center" vertical="center"/>
    </xf>
    <xf numFmtId="3" fontId="136" fillId="29" borderId="21" xfId="490" applyNumberFormat="1" applyFont="1" applyFill="1" applyBorder="1" applyAlignment="1">
      <alignment horizontal="center" vertical="center" wrapText="1"/>
    </xf>
    <xf numFmtId="3" fontId="136" fillId="29" borderId="29" xfId="490" applyNumberFormat="1" applyFont="1" applyFill="1" applyBorder="1" applyAlignment="1">
      <alignment horizontal="center" vertical="center" wrapText="1"/>
    </xf>
    <xf numFmtId="0" fontId="136" fillId="0" borderId="1" xfId="490" applyFont="1" applyBorder="1" applyAlignment="1">
      <alignment horizontal="center" vertical="center" wrapText="1"/>
    </xf>
    <xf numFmtId="0" fontId="136" fillId="0" borderId="21" xfId="490" applyFont="1" applyBorder="1" applyAlignment="1">
      <alignment horizontal="center" vertical="center" wrapText="1"/>
    </xf>
    <xf numFmtId="0" fontId="136" fillId="0" borderId="29" xfId="490" applyFont="1" applyBorder="1" applyAlignment="1">
      <alignment horizontal="center" vertical="center" wrapText="1"/>
    </xf>
    <xf numFmtId="3" fontId="136" fillId="0" borderId="21" xfId="490" applyNumberFormat="1" applyFont="1" applyFill="1" applyBorder="1" applyAlignment="1">
      <alignment horizontal="center" vertical="center" wrapText="1"/>
    </xf>
    <xf numFmtId="3" fontId="136" fillId="0" borderId="29" xfId="490" applyNumberFormat="1" applyFont="1" applyFill="1" applyBorder="1" applyAlignment="1">
      <alignment horizontal="center" vertical="center" wrapText="1"/>
    </xf>
    <xf numFmtId="3" fontId="136" fillId="0" borderId="21" xfId="490" applyNumberFormat="1" applyFont="1" applyBorder="1" applyAlignment="1">
      <alignment horizontal="center" vertical="center" wrapText="1"/>
    </xf>
    <xf numFmtId="3" fontId="136" fillId="0" borderId="29" xfId="490" applyNumberFormat="1" applyFont="1" applyBorder="1" applyAlignment="1">
      <alignment horizontal="center" vertical="center" wrapText="1"/>
    </xf>
    <xf numFmtId="38" fontId="85" fillId="0" borderId="0" xfId="497" applyNumberFormat="1" applyFont="1" applyFill="1" applyBorder="1" applyAlignment="1">
      <alignment horizontal="center"/>
    </xf>
    <xf numFmtId="0" fontId="136" fillId="0" borderId="0" xfId="490" applyFont="1" applyAlignment="1">
      <alignment horizontal="center" vertical="center"/>
    </xf>
    <xf numFmtId="0" fontId="62" fillId="0" borderId="0" xfId="0" applyFont="1" applyAlignment="1">
      <alignment horizontal="center"/>
    </xf>
    <xf numFmtId="0" fontId="62" fillId="0" borderId="1"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9" xfId="0" applyFont="1" applyBorder="1" applyAlignment="1">
      <alignment horizontal="center" vertical="center" wrapText="1"/>
    </xf>
    <xf numFmtId="0" fontId="63" fillId="0" borderId="0" xfId="0" applyFont="1" applyAlignment="1">
      <alignment horizontal="left" vertical="center" wrapText="1"/>
    </xf>
    <xf numFmtId="0" fontId="63" fillId="0" borderId="0" xfId="0" applyFont="1" applyAlignment="1">
      <alignment horizontal="center"/>
    </xf>
  </cellXfs>
  <cellStyles count="503">
    <cellStyle name="_x0001_" xfId="1"/>
    <cellStyle name="          _x000d__x000a_shell=progman.exe_x000d__x000a_m" xfId="2"/>
    <cellStyle name="#,##0" xfId="3"/>
    <cellStyle name="??" xfId="4"/>
    <cellStyle name="?? [0.00]_      " xfId="5"/>
    <cellStyle name="?? [0]" xfId="6"/>
    <cellStyle name="???? [0.00]_      " xfId="7"/>
    <cellStyle name="????_      " xfId="8"/>
    <cellStyle name="???[0]_?? DI" xfId="9"/>
    <cellStyle name="???_?? DI" xfId="10"/>
    <cellStyle name="??[0]_BRE" xfId="11"/>
    <cellStyle name="??_      " xfId="12"/>
    <cellStyle name="??_kc-elec system check list" xfId="13"/>
    <cellStyle name="_x0001_?¶æµ_x001b_ºß­ " xfId="14"/>
    <cellStyle name="_x0001_?¶æµ_x001b_ºß­_" xfId="15"/>
    <cellStyle name="_x0001_\Ô" xfId="16"/>
    <cellStyle name="_Book1" xfId="17"/>
    <cellStyle name="_Book1_1" xfId="18"/>
    <cellStyle name="_Book1_Book1" xfId="19"/>
    <cellStyle name="_Book1_KIEM TOAN 2014" xfId="20"/>
    <cellStyle name="_Book1_THUY DIEN DA KHAI THAM DINH" xfId="21"/>
    <cellStyle name="_Goi 1 A tham tra" xfId="22"/>
    <cellStyle name="_KT (2)" xfId="23"/>
    <cellStyle name="_KT (2)_1" xfId="24"/>
    <cellStyle name="_KT (2)_2" xfId="25"/>
    <cellStyle name="_KT (2)_2_TG-TH" xfId="26"/>
    <cellStyle name="_KT (2)_2_TG-TH_Book1" xfId="27"/>
    <cellStyle name="_KT (2)_2_TG-TH_THUY DIEN DA KHAI THAM DINH" xfId="28"/>
    <cellStyle name="_KT (2)_3" xfId="29"/>
    <cellStyle name="_KT (2)_3_TG-TH" xfId="30"/>
    <cellStyle name="_KT (2)_3_TG-TH_Book1" xfId="31"/>
    <cellStyle name="_KT (2)_3_TG-TH_THUY DIEN DA KHAI THAM DINH" xfId="32"/>
    <cellStyle name="_KT (2)_4" xfId="33"/>
    <cellStyle name="_KT (2)_4_Book1" xfId="34"/>
    <cellStyle name="_KT (2)_4_TG-TH" xfId="35"/>
    <cellStyle name="_KT (2)_4_THUY DIEN DA KHAI THAM DINH" xfId="36"/>
    <cellStyle name="_KT (2)_5" xfId="37"/>
    <cellStyle name="_KT (2)_5_Book1" xfId="38"/>
    <cellStyle name="_KT (2)_5_THUY DIEN DA KHAI THAM DINH" xfId="39"/>
    <cellStyle name="_KT (2)_Book1" xfId="40"/>
    <cellStyle name="_KT (2)_TG-TH" xfId="41"/>
    <cellStyle name="_KT (2)_THUY DIEN DA KHAI THAM DINH" xfId="42"/>
    <cellStyle name="_KT_TG" xfId="43"/>
    <cellStyle name="_KT_TG_1" xfId="44"/>
    <cellStyle name="_KT_TG_1_Book1" xfId="45"/>
    <cellStyle name="_KT_TG_1_THUY DIEN DA KHAI THAM DINH" xfId="46"/>
    <cellStyle name="_KT_TG_2" xfId="47"/>
    <cellStyle name="_KT_TG_2_Book1" xfId="48"/>
    <cellStyle name="_KT_TG_2_THUY DIEN DA KHAI THAM DINH" xfId="49"/>
    <cellStyle name="_KT_TG_3" xfId="50"/>
    <cellStyle name="_KT_TG_4" xfId="51"/>
    <cellStyle name="_TG-TH" xfId="52"/>
    <cellStyle name="_TG-TH_1" xfId="53"/>
    <cellStyle name="_TG-TH_1_Book1" xfId="54"/>
    <cellStyle name="_TG-TH_1_THUY DIEN DA KHAI THAM DINH" xfId="55"/>
    <cellStyle name="_TG-TH_2" xfId="56"/>
    <cellStyle name="_TG-TH_2_Book1" xfId="57"/>
    <cellStyle name="_TG-TH_2_THUY DIEN DA KHAI THAM DINH" xfId="58"/>
    <cellStyle name="_TG-TH_3" xfId="59"/>
    <cellStyle name="_TG-TH_4" xfId="60"/>
    <cellStyle name="_THUY DIEN DA KHAI THAM DINH" xfId="61"/>
    <cellStyle name="_ÿÿÿÿÿ" xfId="62"/>
    <cellStyle name="_ÿÿÿÿÿ_KIEM TOAN 2014" xfId="63"/>
    <cellStyle name="_x0001_¨c^ " xfId="64"/>
    <cellStyle name="_x0001_¨c^[" xfId="65"/>
    <cellStyle name="_x0001_¨c^_" xfId="66"/>
    <cellStyle name="_x0001_¨Œc^ " xfId="67"/>
    <cellStyle name="_x0001_¨Œc^[" xfId="68"/>
    <cellStyle name="_x0001_¨Œc^_" xfId="69"/>
    <cellStyle name="_x0001_µÑTÖ " xfId="70"/>
    <cellStyle name="_x0001_µÑTÖ_" xfId="71"/>
    <cellStyle name="•W€_’·Šú‰p•¶" xfId="72"/>
    <cellStyle name="•W_’·Šú‰p•¶" xfId="73"/>
    <cellStyle name="W_MARINE" xfId="74"/>
    <cellStyle name="0.0" xfId="75"/>
    <cellStyle name="0.00" xfId="76"/>
    <cellStyle name="1" xfId="77"/>
    <cellStyle name="1_Bang tong hop khoi luong" xfId="78"/>
    <cellStyle name="1_Book1" xfId="79"/>
    <cellStyle name="1_Book1_1" xfId="80"/>
    <cellStyle name="1_Book1_Bang noi suy KL dao dat da" xfId="81"/>
    <cellStyle name="1_Book1_Book1" xfId="82"/>
    <cellStyle name="1_Cau Hua Trai (TT 04)" xfId="83"/>
    <cellStyle name="1_Cau thuy dien Ban La (Cu Anh)" xfId="84"/>
    <cellStyle name="1_DIEN" xfId="85"/>
    <cellStyle name="1_DT KT ngay 10-9-2005" xfId="86"/>
    <cellStyle name="1_DTXL goi 11(20-9-05)" xfId="87"/>
    <cellStyle name="1_Du toan (23-05-2005) Tham dinh" xfId="88"/>
    <cellStyle name="1_Du toan (5 - 04 - 2004)" xfId="89"/>
    <cellStyle name="1_Du toan 558 (Km17+508.12 - Km 22)" xfId="90"/>
    <cellStyle name="1_Du toan bo sung (11-2004)" xfId="91"/>
    <cellStyle name="1_Du toan Goi 1" xfId="92"/>
    <cellStyle name="1_Du toan Goi 2" xfId="93"/>
    <cellStyle name="1_Du toan ngay 1-9-2004 (version 1)" xfId="94"/>
    <cellStyle name="1_Duyet DT-KTTC(GDI)QD so 790" xfId="95"/>
    <cellStyle name="1_Gia_VLQL48_duyet " xfId="96"/>
    <cellStyle name="1_goi 1" xfId="97"/>
    <cellStyle name="1_Goi 1 (TT04)" xfId="98"/>
    <cellStyle name="1_Goi1N206" xfId="99"/>
    <cellStyle name="1_Goi2N206" xfId="100"/>
    <cellStyle name="1_Goi4N216" xfId="101"/>
    <cellStyle name="1_Goi5N216" xfId="102"/>
    <cellStyle name="1_Hoi Song" xfId="103"/>
    <cellStyle name="1_Kl6-6-05" xfId="104"/>
    <cellStyle name="1_KlQdinhduyet" xfId="105"/>
    <cellStyle name="1_Kltayth" xfId="106"/>
    <cellStyle name="1_Kluong4-2004" xfId="107"/>
    <cellStyle name="1_TDT VINH - DUYET (CAU+DUONG)" xfId="108"/>
    <cellStyle name="1_TRUNG PMU 5" xfId="109"/>
    <cellStyle name="1_ÿÿÿÿÿ" xfId="110"/>
    <cellStyle name="1_ÿÿÿÿÿ_Book1" xfId="111"/>
    <cellStyle name="_x0001_1¼„½(" xfId="112"/>
    <cellStyle name="_x0001_1¼½(" xfId="113"/>
    <cellStyle name="¹éºÐÀ²_      " xfId="114"/>
    <cellStyle name="2" xfId="115"/>
    <cellStyle name="2_Bang tong hop khoi luong" xfId="116"/>
    <cellStyle name="2_Book1" xfId="117"/>
    <cellStyle name="2_Book1_1" xfId="118"/>
    <cellStyle name="2_Book1_Bang noi suy KL dao dat da" xfId="119"/>
    <cellStyle name="2_Book1_Book1" xfId="120"/>
    <cellStyle name="2_Cau Hua Trai (TT 04)" xfId="121"/>
    <cellStyle name="2_Cau thuy dien Ban La (Cu Anh)" xfId="122"/>
    <cellStyle name="2_DIEN" xfId="123"/>
    <cellStyle name="2_DT KT ngay 10-9-2005" xfId="124"/>
    <cellStyle name="2_DTXL goi 11(20-9-05)" xfId="125"/>
    <cellStyle name="2_Du toan (23-05-2005) Tham dinh" xfId="126"/>
    <cellStyle name="2_Du toan (5 - 04 - 2004)" xfId="127"/>
    <cellStyle name="2_Du toan 558 (Km17+508.12 - Km 22)" xfId="128"/>
    <cellStyle name="2_Du toan bo sung (11-2004)" xfId="129"/>
    <cellStyle name="2_Du toan Goi 1" xfId="130"/>
    <cellStyle name="2_Du toan Goi 2" xfId="131"/>
    <cellStyle name="2_Du toan ngay 1-9-2004 (version 1)" xfId="132"/>
    <cellStyle name="2_Duyet DT-KTTC(GDI)QD so 790" xfId="133"/>
    <cellStyle name="2_Gia_VLQL48_duyet " xfId="134"/>
    <cellStyle name="2_goi 1" xfId="135"/>
    <cellStyle name="2_Goi 1 (TT04)" xfId="136"/>
    <cellStyle name="2_Goi1N206" xfId="137"/>
    <cellStyle name="2_Goi2N206" xfId="138"/>
    <cellStyle name="2_Goi4N216" xfId="139"/>
    <cellStyle name="2_Goi5N216" xfId="140"/>
    <cellStyle name="2_Hoi Song" xfId="141"/>
    <cellStyle name="2_Kl6-6-05" xfId="142"/>
    <cellStyle name="2_KlQdinhduyet" xfId="143"/>
    <cellStyle name="2_Kltayth" xfId="144"/>
    <cellStyle name="2_Kluong4-2004" xfId="145"/>
    <cellStyle name="2_TDT VINH - DUYET (CAU+DUONG)" xfId="146"/>
    <cellStyle name="2_TRUNG PMU 5" xfId="147"/>
    <cellStyle name="2_ÿÿÿÿÿ" xfId="148"/>
    <cellStyle name="2_ÿÿÿÿÿ_Book1" xfId="149"/>
    <cellStyle name="20" xfId="15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cellStyle name="3_Bang tong hop khoi luong" xfId="158"/>
    <cellStyle name="3_Book1" xfId="159"/>
    <cellStyle name="3_Book1_1" xfId="160"/>
    <cellStyle name="3_Book1_Bang noi suy KL dao dat da" xfId="161"/>
    <cellStyle name="3_Book1_Book1" xfId="162"/>
    <cellStyle name="3_Cau Hua Trai (TT 04)" xfId="163"/>
    <cellStyle name="3_Cau thuy dien Ban La (Cu Anh)" xfId="164"/>
    <cellStyle name="3_DIEN" xfId="165"/>
    <cellStyle name="3_DT KT ngay 10-9-2005" xfId="166"/>
    <cellStyle name="3_DTXL goi 11(20-9-05)" xfId="167"/>
    <cellStyle name="3_Du toan (23-05-2005) Tham dinh" xfId="168"/>
    <cellStyle name="3_Du toan (5 - 04 - 2004)" xfId="169"/>
    <cellStyle name="3_Du toan 558 (Km17+508.12 - Km 22)" xfId="170"/>
    <cellStyle name="3_Du toan bo sung (11-2004)" xfId="171"/>
    <cellStyle name="3_Du toan Goi 1" xfId="172"/>
    <cellStyle name="3_Du toan Goi 2" xfId="173"/>
    <cellStyle name="3_Du toan ngay 1-9-2004 (version 1)" xfId="174"/>
    <cellStyle name="3_Duyet DT-KTTC(GDI)QD so 790" xfId="175"/>
    <cellStyle name="3_Gia_VLQL48_duyet " xfId="176"/>
    <cellStyle name="3_goi 1" xfId="177"/>
    <cellStyle name="3_Goi 1 (TT04)" xfId="178"/>
    <cellStyle name="3_Goi1N206" xfId="179"/>
    <cellStyle name="3_Goi2N206" xfId="180"/>
    <cellStyle name="3_Goi4N216" xfId="181"/>
    <cellStyle name="3_Goi5N216" xfId="182"/>
    <cellStyle name="3_Hoi Song" xfId="183"/>
    <cellStyle name="3_Kl6-6-05" xfId="184"/>
    <cellStyle name="3_KlQdinhduyet" xfId="185"/>
    <cellStyle name="3_Kltayth" xfId="186"/>
    <cellStyle name="3_Kluong4-2004" xfId="187"/>
    <cellStyle name="3_TDT VINH - DUYET (CAU+DUONG)" xfId="188"/>
    <cellStyle name="3_ÿÿÿÿÿ" xfId="189"/>
    <cellStyle name="4" xfId="190"/>
    <cellStyle name="4_Bang tong hop khoi luong" xfId="191"/>
    <cellStyle name="4_Book1" xfId="192"/>
    <cellStyle name="4_Book1_1" xfId="193"/>
    <cellStyle name="4_Book1_Bang noi suy KL dao dat da" xfId="194"/>
    <cellStyle name="4_Book1_Book1" xfId="195"/>
    <cellStyle name="4_Cau Hua Trai (TT 04)" xfId="196"/>
    <cellStyle name="4_Cau thuy dien Ban La (Cu Anh)" xfId="197"/>
    <cellStyle name="4_DIEN" xfId="198"/>
    <cellStyle name="4_DT KT ngay 10-9-2005" xfId="199"/>
    <cellStyle name="4_DTXL goi 11(20-9-05)" xfId="200"/>
    <cellStyle name="4_Du toan (23-05-2005) Tham dinh" xfId="201"/>
    <cellStyle name="4_Du toan (5 - 04 - 2004)" xfId="202"/>
    <cellStyle name="4_Du toan 558 (Km17+508.12 - Km 22)" xfId="203"/>
    <cellStyle name="4_Du toan bo sung (11-2004)" xfId="204"/>
    <cellStyle name="4_Du toan Goi 1" xfId="205"/>
    <cellStyle name="4_Du toan Goi 2" xfId="206"/>
    <cellStyle name="4_Du toan ngay 1-9-2004 (version 1)" xfId="207"/>
    <cellStyle name="4_Duyet DT-KTTC(GDI)QD so 790" xfId="208"/>
    <cellStyle name="4_Gia_VLQL48_duyet " xfId="209"/>
    <cellStyle name="4_goi 1" xfId="210"/>
    <cellStyle name="4_Goi 1 (TT04)" xfId="211"/>
    <cellStyle name="4_Goi1N206" xfId="212"/>
    <cellStyle name="4_Goi2N206" xfId="213"/>
    <cellStyle name="4_Goi4N216" xfId="214"/>
    <cellStyle name="4_Goi5N216" xfId="215"/>
    <cellStyle name="4_Hoi Song" xfId="216"/>
    <cellStyle name="4_Kl6-6-05" xfId="217"/>
    <cellStyle name="4_KlQdinhduyet" xfId="218"/>
    <cellStyle name="4_Kltayth" xfId="219"/>
    <cellStyle name="4_Kluong4-2004" xfId="220"/>
    <cellStyle name="4_TDT VINH - DUYET (CAU+DUONG)" xfId="221"/>
    <cellStyle name="4_ÿÿÿÿÿ" xfId="222"/>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cellStyle name="6_KIEM TOAN 2014" xfId="23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cellStyle name="_x0001_Å»_x001e_´_" xfId="238"/>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cellStyle name="AeE­ [0]_INQUIRY ¿?¾÷AßAø " xfId="246"/>
    <cellStyle name="ÅëÈ­ [0]_S" xfId="247"/>
    <cellStyle name="ÅëÈ­_      " xfId="248"/>
    <cellStyle name="AeE­_INQUIRY ¿?¾÷AßAø " xfId="249"/>
    <cellStyle name="ÅëÈ­_L601CPT" xfId="250"/>
    <cellStyle name="args.style" xfId="251"/>
    <cellStyle name="ÄÞ¸¶ [0]_      " xfId="252"/>
    <cellStyle name="AÞ¸¶ [0]_INQUIRY ¿?¾÷AßAø " xfId="253"/>
    <cellStyle name="ÄÞ¸¶ [0]_L601CPT" xfId="254"/>
    <cellStyle name="ÄÞ¸¶_      " xfId="255"/>
    <cellStyle name="AÞ¸¶_INQUIRY ¿?¾÷AßAø " xfId="256"/>
    <cellStyle name="ÄÞ¸¶_L601CPT" xfId="257"/>
    <cellStyle name="AutoFormat Options" xfId="258"/>
    <cellStyle name="Bad" xfId="259" builtinId="27" customBuiltin="1"/>
    <cellStyle name="Body" xfId="260"/>
    <cellStyle name="C?AØ_¿?¾÷CoE² " xfId="261"/>
    <cellStyle name="Ç¥ÁØ_      " xfId="262"/>
    <cellStyle name="C￥AØ_¿μ¾÷CoE² " xfId="263"/>
    <cellStyle name="Ç¥ÁØ_MARSHALL TEST" xfId="264"/>
    <cellStyle name="C￥AØ_Sheet1_¿μ¾÷CoE² " xfId="265"/>
    <cellStyle name="Calc Currency (0)" xfId="266"/>
    <cellStyle name="Calc Currency (2)" xfId="267"/>
    <cellStyle name="Calc Percent (0)" xfId="268"/>
    <cellStyle name="Calc Percent (1)" xfId="269"/>
    <cellStyle name="Calc Percent (2)" xfId="270"/>
    <cellStyle name="Calc Units (0)" xfId="271"/>
    <cellStyle name="Calc Units (1)" xfId="272"/>
    <cellStyle name="Calc Units (2)" xfId="273"/>
    <cellStyle name="Calculation" xfId="274" builtinId="22" customBuiltin="1"/>
    <cellStyle name="category" xfId="275"/>
    <cellStyle name="Cerrency_Sheet2_XANGDAU" xfId="276"/>
    <cellStyle name="Check Cell" xfId="277" builtinId="23" customBuiltin="1"/>
    <cellStyle name="Comma" xfId="278" builtinId="3"/>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0]" xfId="287"/>
    <cellStyle name="Comma 2" xfId="482"/>
    <cellStyle name="Comma 2_62" xfId="500"/>
    <cellStyle name="Comma 3" xfId="484"/>
    <cellStyle name="Comma 4" xfId="486"/>
    <cellStyle name="comma zerodec" xfId="288"/>
    <cellStyle name="Comma0" xfId="289"/>
    <cellStyle name="Copied" xfId="290"/>
    <cellStyle name="Cࡵrrency_Sheet1_PRODUCTĠ" xfId="291"/>
    <cellStyle name="_x0001_CS_x0006_RMO[" xfId="292"/>
    <cellStyle name="_x0001_CS_x0006_RMO_" xfId="293"/>
    <cellStyle name="Currency [00]" xfId="294"/>
    <cellStyle name="Currency0" xfId="295"/>
    <cellStyle name="Currency1" xfId="296"/>
    <cellStyle name="D1" xfId="297"/>
    <cellStyle name="Date" xfId="298"/>
    <cellStyle name="Date Short" xfId="299"/>
    <cellStyle name="Date_Book1" xfId="300"/>
    <cellStyle name="Dezimal [0]_NEGS" xfId="301"/>
    <cellStyle name="Dezimal_NEGS" xfId="302"/>
    <cellStyle name="_x0001_dÏÈ¹ " xfId="303"/>
    <cellStyle name="_x0001_dÏÈ¹_" xfId="304"/>
    <cellStyle name="Dollar (zero dec)" xfId="305"/>
    <cellStyle name="e" xfId="306"/>
    <cellStyle name="Enter Currency (0)" xfId="307"/>
    <cellStyle name="Enter Currency (2)" xfId="308"/>
    <cellStyle name="Enter Units (0)" xfId="309"/>
    <cellStyle name="Enter Units (1)" xfId="310"/>
    <cellStyle name="Enter Units (2)" xfId="311"/>
    <cellStyle name="Entered" xfId="312"/>
    <cellStyle name="Explanatory Text" xfId="313" builtinId="53" customBuiltin="1"/>
    <cellStyle name="f" xfId="314"/>
    <cellStyle name="Fixed" xfId="315"/>
    <cellStyle name="Good" xfId="316" builtinId="26" customBuiltin="1"/>
    <cellStyle name="Grey" xfId="317"/>
    <cellStyle name="ha" xfId="318"/>
    <cellStyle name="Head 1" xfId="319"/>
    <cellStyle name="HEADER_Book1" xfId="320"/>
    <cellStyle name="Header1" xfId="321"/>
    <cellStyle name="Header2" xfId="322"/>
    <cellStyle name="Heading 1" xfId="323" builtinId="16" customBuiltin="1"/>
    <cellStyle name="Heading 2" xfId="324" builtinId="17" customBuiltin="1"/>
    <cellStyle name="Heading 3" xfId="325" builtinId="18" customBuiltin="1"/>
    <cellStyle name="Heading 4" xfId="326" builtinId="19" customBuiltin="1"/>
    <cellStyle name="HEADING1" xfId="327"/>
    <cellStyle name="HEADING2" xfId="328"/>
    <cellStyle name="HEADINGS" xfId="329"/>
    <cellStyle name="HEADINGSTOP" xfId="330"/>
    <cellStyle name="Hoa-Scholl" xfId="331"/>
    <cellStyle name="i·0" xfId="332"/>
    <cellStyle name="_x0001_í½?" xfId="333"/>
    <cellStyle name="_x0001_íå_x001b_ô " xfId="334"/>
    <cellStyle name="_x0001_íå_x001b_ô_" xfId="335"/>
    <cellStyle name="Input" xfId="336" builtinId="20" customBuiltin="1"/>
    <cellStyle name="Input [yellow]" xfId="337"/>
    <cellStyle name="Link Currency (0)" xfId="338"/>
    <cellStyle name="Link Currency (2)" xfId="339"/>
    <cellStyle name="Link Units (0)" xfId="340"/>
    <cellStyle name="Link Units (1)" xfId="341"/>
    <cellStyle name="Link Units (2)" xfId="342"/>
    <cellStyle name="Linked Cell" xfId="343" builtinId="24" customBuiltin="1"/>
    <cellStyle name="Millares [0]_Well Timing" xfId="344"/>
    <cellStyle name="Millares_Well Timing" xfId="345"/>
    <cellStyle name="Milliers [0]_AR1194" xfId="346"/>
    <cellStyle name="Milliers_AR1194" xfId="347"/>
    <cellStyle name="Model" xfId="348"/>
    <cellStyle name="moi" xfId="349"/>
    <cellStyle name="Moneda [0]_Well Timing" xfId="350"/>
    <cellStyle name="Moneda_Well Timing" xfId="351"/>
    <cellStyle name="Monétaire [0]_AR1194" xfId="352"/>
    <cellStyle name="Monétaire_AR1194" xfId="353"/>
    <cellStyle name="n" xfId="354"/>
    <cellStyle name="Neutral" xfId="355" builtinId="28" customBuiltin="1"/>
    <cellStyle name="New" xfId="356"/>
    <cellStyle name="New Times Roman" xfId="357"/>
    <cellStyle name="New_KIEM TOAN 2014" xfId="358"/>
    <cellStyle name="no dec" xfId="359"/>
    <cellStyle name="Normal" xfId="0" builtinId="0"/>
    <cellStyle name="Normal - Style1" xfId="360"/>
    <cellStyle name="Normal - 유형1" xfId="361"/>
    <cellStyle name="Normal 10" xfId="490"/>
    <cellStyle name="Normal 2" xfId="362"/>
    <cellStyle name="Normal 2 2" xfId="497"/>
    <cellStyle name="Normal 20" xfId="496"/>
    <cellStyle name="Normal 3" xfId="481"/>
    <cellStyle name="Normal 4" xfId="483"/>
    <cellStyle name="Normal 5" xfId="485"/>
    <cellStyle name="Normal 6" xfId="488"/>
    <cellStyle name="Normal 6 2" xfId="494"/>
    <cellStyle name="Normal 7" xfId="489"/>
    <cellStyle name="Normal 8" xfId="493"/>
    <cellStyle name="Normal 9" xfId="495"/>
    <cellStyle name="Normal_62" xfId="499"/>
    <cellStyle name="Normal_Bieu mau (CV )" xfId="491"/>
    <cellStyle name="Normal_PL6 Bieu 46, PL8 bieu 6 TT59" xfId="363"/>
    <cellStyle name="Normal_PL8-B6 (chi tiet CTMT)" xfId="487"/>
    <cellStyle name="Normal_Sheet1_55" xfId="501"/>
    <cellStyle name="Normal_Sheet3" xfId="492"/>
    <cellStyle name="Normal_Sheet4" xfId="502"/>
    <cellStyle name="Normal1" xfId="364"/>
    <cellStyle name="Note" xfId="365" builtinId="10" customBuiltin="1"/>
    <cellStyle name="Œ…‹æØ‚è [0.00]_laroux" xfId="366"/>
    <cellStyle name="Œ…‹æØ‚è_laroux" xfId="367"/>
    <cellStyle name="oft Excel]_x000d__x000a_Comment=open=/f ‚ðw’è‚·‚é‚ÆAƒ†[ƒU[’è‹`ŠÖ”‚ðŠÖ”“\‚è•t‚¯‚Ìˆê——‚É“o˜^‚·‚é‚±‚Æ‚ª‚Å‚«‚Ü‚·B_x000d__x000a_Maximized" xfId="368"/>
    <cellStyle name="oft Excel]_x000d__x000a_Comment=The open=/f lines load custom functions into the Paste Function list._x000d__x000a_Maximized=2_x000d__x000a_Basics=1_x000d__x000a_A" xfId="369"/>
    <cellStyle name="oft Excel]_x000d__x000a_Comment=The open=/f lines load custom functions into the Paste Function list._x000d__x000a_Maximized=3_x000d__x000a_Basics=1_x000d__x000a_A" xfId="370"/>
    <cellStyle name="Output" xfId="371" builtinId="21" customBuiltin="1"/>
    <cellStyle name="per.style" xfId="372"/>
    <cellStyle name="Percent" xfId="498" builtinId="5"/>
    <cellStyle name="Percent [0]" xfId="373"/>
    <cellStyle name="Percent [00]" xfId="374"/>
    <cellStyle name="Percent [2]" xfId="375"/>
    <cellStyle name="PERCENTAGE" xfId="376"/>
    <cellStyle name="PrePop Currency (0)" xfId="377"/>
    <cellStyle name="PrePop Currency (2)" xfId="378"/>
    <cellStyle name="PrePop Units (0)" xfId="379"/>
    <cellStyle name="PrePop Units (1)" xfId="380"/>
    <cellStyle name="PrePop Units (2)" xfId="381"/>
    <cellStyle name="pricing" xfId="382"/>
    <cellStyle name="PSChar" xfId="383"/>
    <cellStyle name="PSHeading" xfId="384"/>
    <cellStyle name="regstoresfromspecstores" xfId="385"/>
    <cellStyle name="RevList" xfId="386"/>
    <cellStyle name="S—_x0008_" xfId="387"/>
    <cellStyle name="s]_x000d__x000a_spooler=yes_x000d__x000a_load=_x000d__x000a_Beep=yes_x000d__x000a_NullPort=None_x000d__x000a_BorderWidth=3_x000d__x000a_CursorBlinkRate=1200_x000d__x000a_DoubleClickSpeed=452_x000d__x000a_Programs=co" xfId="388"/>
    <cellStyle name="_x0001_sç?" xfId="389"/>
    <cellStyle name="serJet 1200 Series PCL 6" xfId="390"/>
    <cellStyle name="SHADEDSTORES" xfId="391"/>
    <cellStyle name="specstores" xfId="392"/>
    <cellStyle name="Standard_NEGS" xfId="393"/>
    <cellStyle name="Style 1" xfId="394"/>
    <cellStyle name="Style 10" xfId="395"/>
    <cellStyle name="Style 11" xfId="396"/>
    <cellStyle name="Style 12" xfId="397"/>
    <cellStyle name="Style 13" xfId="398"/>
    <cellStyle name="Style 14" xfId="399"/>
    <cellStyle name="Style 15" xfId="400"/>
    <cellStyle name="Style 16" xfId="401"/>
    <cellStyle name="Style 17" xfId="402"/>
    <cellStyle name="Style 18" xfId="403"/>
    <cellStyle name="Style 19" xfId="404"/>
    <cellStyle name="Style 2" xfId="405"/>
    <cellStyle name="Style 20" xfId="406"/>
    <cellStyle name="Style 21" xfId="407"/>
    <cellStyle name="Style 22" xfId="408"/>
    <cellStyle name="Style 23" xfId="409"/>
    <cellStyle name="Style 24" xfId="410"/>
    <cellStyle name="Style 25" xfId="411"/>
    <cellStyle name="Style 26" xfId="412"/>
    <cellStyle name="Style 27" xfId="413"/>
    <cellStyle name="Style 28" xfId="414"/>
    <cellStyle name="Style 3" xfId="415"/>
    <cellStyle name="Style 4" xfId="416"/>
    <cellStyle name="Style 5" xfId="417"/>
    <cellStyle name="Style 6" xfId="418"/>
    <cellStyle name="Style 7" xfId="419"/>
    <cellStyle name="Style 8" xfId="420"/>
    <cellStyle name="Style 9" xfId="421"/>
    <cellStyle name="subhead" xfId="422"/>
    <cellStyle name="Subtotal" xfId="423"/>
    <cellStyle name="T" xfId="424"/>
    <cellStyle name="T_Book1" xfId="425"/>
    <cellStyle name="T_Book1_1" xfId="426"/>
    <cellStyle name="T_Book1_1_KIEM TOAN 2014" xfId="427"/>
    <cellStyle name="T_Book1_Book1" xfId="428"/>
    <cellStyle name="T_Book1_Book1_KIEM TOAN 2014" xfId="429"/>
    <cellStyle name="T_denbu" xfId="430"/>
    <cellStyle name="T_denbu_KIEM TOAN 2014" xfId="431"/>
    <cellStyle name="Text Indent A" xfId="432"/>
    <cellStyle name="Text Indent B" xfId="433"/>
    <cellStyle name="Text Indent C" xfId="434"/>
    <cellStyle name="th" xfId="435"/>
    <cellStyle name="þ_x001d_ð¤_x000c_¯þ_x0014__x000d_¨þU_x0001_À_x0004_ _x0015__x000f__x0001__x0001_" xfId="436"/>
    <cellStyle name="þ_x001d_ð·_x000c_æþ'_x000d_ßþU_x0001_Ø_x0005_ü_x0014__x0007__x0001__x0001_" xfId="437"/>
    <cellStyle name="þ_x001d_ðK_x000c_Fý_x001b__x000d_9ýU_x0001_Ð_x0008_¦)_x0007__x0001__x0001_" xfId="438"/>
    <cellStyle name="Thuyet minh" xfId="439"/>
    <cellStyle name="Title" xfId="440" builtinId="15" customBuiltin="1"/>
    <cellStyle name="Total" xfId="441" builtinId="25" customBuiltin="1"/>
    <cellStyle name="viet" xfId="442"/>
    <cellStyle name="viet2" xfId="443"/>
    <cellStyle name="vnhead1" xfId="444"/>
    <cellStyle name="vnhead3" xfId="445"/>
    <cellStyle name="vntxt1" xfId="446"/>
    <cellStyle name="vntxt2" xfId="447"/>
    <cellStyle name="Warning Text" xfId="448" builtinId="11" customBuiltin="1"/>
    <cellStyle name="xuan" xfId="449"/>
    <cellStyle name=" [0.00]_ Att. 1- Cover" xfId="450"/>
    <cellStyle name="_ Att. 1- Cover" xfId="451"/>
    <cellStyle name="?_ Att. 1- Cover" xfId="452"/>
    <cellStyle name="똿뗦먛귟 [0.00]_PRODUCT DETAIL Q1" xfId="453"/>
    <cellStyle name="똿뗦먛귟_PRODUCT DETAIL Q1" xfId="454"/>
    <cellStyle name="믅됞 [0.00]_PRODUCT DETAIL Q1" xfId="455"/>
    <cellStyle name="믅됞_PRODUCT DETAIL Q1" xfId="456"/>
    <cellStyle name="백분율_95" xfId="457"/>
    <cellStyle name="뷭?_BOOKSHIP" xfId="458"/>
    <cellStyle name="안건회계법인" xfId="459"/>
    <cellStyle name="콤마 [ - 유형1" xfId="460"/>
    <cellStyle name="콤마 [ - 유형2" xfId="461"/>
    <cellStyle name="콤마 [ - 유형3" xfId="462"/>
    <cellStyle name="콤마 [ - 유형4" xfId="463"/>
    <cellStyle name="콤마 [ - 유형5" xfId="464"/>
    <cellStyle name="콤마 [ - 유형6" xfId="465"/>
    <cellStyle name="콤마 [ - 유형7" xfId="466"/>
    <cellStyle name="콤마 [ - 유형8" xfId="467"/>
    <cellStyle name="콤마 [0]_#3,4" xfId="468"/>
    <cellStyle name="콤마_#3,4" xfId="469"/>
    <cellStyle name="통화 [0]_1202" xfId="470"/>
    <cellStyle name="통화_1202" xfId="471"/>
    <cellStyle name="표준_(정보부문)월별인원계획" xfId="472"/>
    <cellStyle name="一般_00Q3902REV.1" xfId="473"/>
    <cellStyle name="千分位[0]_00Q3902REV.1" xfId="474"/>
    <cellStyle name="千分位_00Q3902REV.1" xfId="475"/>
    <cellStyle name="桁区切り_工費" xfId="476"/>
    <cellStyle name="標準_MARINE" xfId="477"/>
    <cellStyle name="貨幣 [0]_00Q3902REV.1" xfId="478"/>
    <cellStyle name="貨幣[0]_BRE" xfId="479"/>
    <cellStyle name="貨幣_00Q3902REV.1" xfId="48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0</xdr:rowOff>
    </xdr:from>
    <xdr:to>
      <xdr:col>1</xdr:col>
      <xdr:colOff>1390650</xdr:colOff>
      <xdr:row>2</xdr:row>
      <xdr:rowOff>0</xdr:rowOff>
    </xdr:to>
    <xdr:sp macro="" textlink="">
      <xdr:nvSpPr>
        <xdr:cNvPr id="6146" name="Line 2"/>
        <xdr:cNvSpPr>
          <a:spLocks noChangeShapeType="1"/>
        </xdr:cNvSpPr>
      </xdr:nvSpPr>
      <xdr:spPr bwMode="auto">
        <a:xfrm>
          <a:off x="482600" y="444500"/>
          <a:ext cx="1123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311150</xdr:colOff>
      <xdr:row>2</xdr:row>
      <xdr:rowOff>19050</xdr:rowOff>
    </xdr:from>
    <xdr:to>
      <xdr:col>1</xdr:col>
      <xdr:colOff>1454150</xdr:colOff>
      <xdr:row>2</xdr:row>
      <xdr:rowOff>19050</xdr:rowOff>
    </xdr:to>
    <xdr:sp macro="" textlink="">
      <xdr:nvSpPr>
        <xdr:cNvPr id="1040" name="Line 16"/>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1" name="Line 17"/>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311150</xdr:colOff>
      <xdr:row>2</xdr:row>
      <xdr:rowOff>19050</xdr:rowOff>
    </xdr:from>
    <xdr:to>
      <xdr:col>1</xdr:col>
      <xdr:colOff>1454150</xdr:colOff>
      <xdr:row>2</xdr:row>
      <xdr:rowOff>19050</xdr:rowOff>
    </xdr:to>
    <xdr:sp macro="" textlink="">
      <xdr:nvSpPr>
        <xdr:cNvPr id="1044" name="Line 20"/>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1</xdr:row>
      <xdr:rowOff>9525</xdr:rowOff>
    </xdr:from>
    <xdr:to>
      <xdr:col>2</xdr:col>
      <xdr:colOff>485775</xdr:colOff>
      <xdr:row>1</xdr:row>
      <xdr:rowOff>9525</xdr:rowOff>
    </xdr:to>
    <xdr:sp macro="" textlink="">
      <xdr:nvSpPr>
        <xdr:cNvPr id="2" name="Line 1"/>
        <xdr:cNvSpPr>
          <a:spLocks noChangeShapeType="1"/>
        </xdr:cNvSpPr>
      </xdr:nvSpPr>
      <xdr:spPr bwMode="auto">
        <a:xfrm flipV="1">
          <a:off x="69850" y="171450"/>
          <a:ext cx="1663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127000</xdr:colOff>
      <xdr:row>1</xdr:row>
      <xdr:rowOff>9525</xdr:rowOff>
    </xdr:from>
    <xdr:to>
      <xdr:col>4</xdr:col>
      <xdr:colOff>0</xdr:colOff>
      <xdr:row>1</xdr:row>
      <xdr:rowOff>9525</xdr:rowOff>
    </xdr:to>
    <xdr:sp macro="" textlink="">
      <xdr:nvSpPr>
        <xdr:cNvPr id="3" name="Line 1"/>
        <xdr:cNvSpPr>
          <a:spLocks noChangeShapeType="1"/>
        </xdr:cNvSpPr>
      </xdr:nvSpPr>
      <xdr:spPr bwMode="auto">
        <a:xfrm flipV="1">
          <a:off x="498475" y="209550"/>
          <a:ext cx="1092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1.192.7\NGAN%20SACH\tong%20hop%20nguon\VAY\TONG%20HOP%20NO%20VAY%20KCHK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MINHHOA_342_20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QUANGNINH_342_201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QUANGTRACH_342_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TUYENHOA_342_20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dmin\Documents\TongQT2018_k&#253;%20ng&#224;y%20161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HANH-DQ\Downloads\QTNS2018\HUYEN\LETHUY_342_201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31.192.7\CacPhongBan\PhongQuanLyNganSach\QTNS2018\HUYEN\MINHHOA_342_201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KHANH-DQ\Downloads\QTNS2018\HUYEN\TUYENHOA_342_201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HANH-DQ\Downloads\tong%20hop%20nguon%20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HANH-DQ\Downloads\QTNS2018\HUYEN\BADON_342_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GAN%20SACH\QUYET%20TOAN\2018\&#272;C%202018%20-%20DT%20So%20theo%20doi%20tinh%20hinh%20nhap%20tabmis%20d&#226;u%20tu%2020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31.192.7\CacPhongBan\PhongQuanLyNganSach\QTNS2018\HUYEN\BOTRACH_342_201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HANH-DQ\Downloads\QTNS2018\HUYEN\QUANGNINH_342_201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HANH-DQ\Downloads\QTNS2018\HUYEN\QUANGTRACH_342_201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KHANH-DQ\Downloads\QTNS2018\HUYEN\DONGHOI_342_201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31.192.7\NGAN%20SACH\vuot%20thu\2018\t&#259;ng%20thu%20Qu&#7843;ng%20B&#236;n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HANH-DQ\Downloads\TONGQUYETTOAN2017%20T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31.192.7\NGAN%20SACH\tong%20hop%20nguon\chuy&#7875;n%20ngu&#7891;n%202018\chuy&#7875;n%20ngu&#7891;n%20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31.192.7\NGAN%20SACH\tong%20hop%20nguon\VAY\2019\b&#225;o%20c&#225;o%20n&#7907;%20c&#244;ng%20N&#272;%2093.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GAN%20SACH\QUYET%20TOAN\2018\TONGQUYETTOAN2018-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acPhongBan\PhongQuanLyNganSach\DinhDuyQuang\kieu%20huong\TongQT2018_0410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nhpt\AppData\Local\Temp\Bieu%20mau%20Nghi%20dinh%2031-2017-Phan%20Dang%20Hang%20gui%20C.Nhi%20xem31.5.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BADON_342_20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BOTRACH_342_20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DONGHOI_342_20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31.192.7\2019\QT%202018\QT%20NS%20t&#7881;nh%202018%20bi&#7875;u%2066,67,68\HUYEN\LETHUY_342_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nợ"/>
      <sheetName val="KH tra no NHPT"/>
      <sheetName val="cac huyen"/>
      <sheetName val="Sheet1"/>
      <sheetName val="Sheet2"/>
      <sheetName val="Sheet3"/>
    </sheetNames>
    <sheetDataSet>
      <sheetData sheetId="0">
        <row r="24">
          <cell r="J24">
            <v>235892.98629299994</v>
          </cell>
        </row>
      </sheetData>
      <sheetData sheetId="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EU 63"/>
      <sheetName val="BIEU 64"/>
      <sheetName val="Sheet1"/>
      <sheetName val="BIEU 65"/>
      <sheetName val="Bieu 66 (2)"/>
      <sheetName val="Bieu 67"/>
      <sheetName val="Bieu 68"/>
      <sheetName val="Bieu 69"/>
      <sheetName val="Bieu 70"/>
      <sheetName val="XDCB"/>
      <sheetName val="CQTH-01"/>
    </sheetNames>
    <sheetDataSet>
      <sheetData sheetId="0"/>
      <sheetData sheetId="1"/>
      <sheetData sheetId="2"/>
      <sheetData sheetId="3"/>
      <sheetData sheetId="4"/>
      <sheetData sheetId="5"/>
      <sheetData sheetId="6"/>
      <sheetData sheetId="7">
        <row r="13">
          <cell r="D13">
            <v>3186611990</v>
          </cell>
          <cell r="E13">
            <v>5234310000</v>
          </cell>
        </row>
        <row r="16">
          <cell r="D16">
            <v>5854325925</v>
          </cell>
          <cell r="E16">
            <v>912736020</v>
          </cell>
        </row>
        <row r="28">
          <cell r="E28">
            <v>6010985000</v>
          </cell>
        </row>
      </sheetData>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 60-Cân đối"/>
      <sheetName val="MB 61-Thu"/>
      <sheetName val="MB 62-Chi"/>
      <sheetName val="MB 63"/>
      <sheetName val="MB 63-Hợp mục"/>
      <sheetName val="MB 64"/>
      <sheetName val="MB64-Hợp mục"/>
      <sheetName val="MB 65-CTMTQG"/>
      <sheetName val="biểu 66"/>
      <sheetName val="biểu 67"/>
      <sheetName val="biểu 68"/>
      <sheetName val="biểu 70"/>
      <sheetName val="XDCB"/>
    </sheetNames>
    <sheetDataSet>
      <sheetData sheetId="0"/>
      <sheetData sheetId="1"/>
      <sheetData sheetId="2"/>
      <sheetData sheetId="3"/>
      <sheetData sheetId="4"/>
      <sheetData sheetId="5"/>
      <sheetData sheetId="6"/>
      <sheetData sheetId="7"/>
      <sheetData sheetId="8">
        <row r="10">
          <cell r="D10">
            <v>2642300000</v>
          </cell>
          <cell r="E10">
            <v>4313500000</v>
          </cell>
        </row>
        <row r="14">
          <cell r="D14">
            <v>5105200000</v>
          </cell>
          <cell r="E14">
            <v>4614000000</v>
          </cell>
        </row>
        <row r="16">
          <cell r="D16">
            <v>-471800000</v>
          </cell>
          <cell r="E16">
            <v>-458490000</v>
          </cell>
        </row>
      </sheetData>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 val="QTrach-TU"/>
      <sheetName val="DTXD huyen"/>
      <sheetName val="ĐTXD xa"/>
      <sheetName val="Ưng truoc von dau tu"/>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E10">
            <v>8380000000</v>
          </cell>
        </row>
        <row r="11">
          <cell r="D11">
            <v>1404000000</v>
          </cell>
        </row>
        <row r="12">
          <cell r="D12">
            <v>4087000000</v>
          </cell>
          <cell r="E12">
            <v>2976156000</v>
          </cell>
        </row>
      </sheetData>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2018 (xong)"/>
      <sheetName val="Tinh thu 100, TL%"/>
      <sheetName val="B60 CĐ"/>
      <sheetName val="B61 thu (ok)"/>
      <sheetName val="B62 chi-ok"/>
      <sheetName val="B66-TM tang chi QLNNok"/>
      <sheetName val="B67- thiên tai 0k"/>
      <sheetName val="B68 DP-tang thu)-ok"/>
      <sheetName val="B69-ok"/>
      <sheetName val="B70- ok"/>
      <sheetName val="TINH CAP (Roi)"/>
      <sheetName val="TU"/>
      <sheetName val="TU 1"/>
    </sheetNames>
    <sheetDataSet>
      <sheetData sheetId="0"/>
      <sheetData sheetId="1"/>
      <sheetData sheetId="2"/>
      <sheetData sheetId="3"/>
      <sheetData sheetId="4"/>
      <sheetData sheetId="5">
        <row r="10">
          <cell r="D10">
            <v>944564000</v>
          </cell>
          <cell r="E10">
            <v>6209816323</v>
          </cell>
        </row>
        <row r="13">
          <cell r="D13">
            <v>7566511063</v>
          </cell>
          <cell r="E13">
            <v>5210786485</v>
          </cell>
        </row>
        <row r="18">
          <cell r="D18">
            <v>-322169000</v>
          </cell>
        </row>
      </sheetData>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60_TT342"/>
      <sheetName val="MAU 61_TT342"/>
      <sheetName val="CHITIETTHU"/>
      <sheetName val="MAU 62_TT342"/>
      <sheetName val="MAU63_THUMLNS"/>
      <sheetName val="MAU64_CHIMLNS"/>
      <sheetName val="MAU65_CTMT"/>
      <sheetName val="MAU 66_TT342 (2)"/>
      <sheetName val="MAU 67_TT342"/>
      <sheetName val="MAU 68_TT342"/>
      <sheetName val="MAU 69_TT342"/>
      <sheetName val="MAU 70_TT342"/>
      <sheetName val="00000000"/>
      <sheetName val="va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23440000000</v>
          </cell>
          <cell r="D8">
            <v>11503631990</v>
          </cell>
          <cell r="E8">
            <v>42889508228</v>
          </cell>
        </row>
        <row r="9">
          <cell r="E9">
            <v>290493000</v>
          </cell>
        </row>
        <row r="12">
          <cell r="D12">
            <v>5068979000</v>
          </cell>
          <cell r="E12">
            <v>6706677000</v>
          </cell>
        </row>
        <row r="13">
          <cell r="D13">
            <v>5159930000</v>
          </cell>
          <cell r="E13">
            <v>7972542887</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9_TT342"/>
      <sheetName val="MAU 68_TT342"/>
      <sheetName val="MAU 70_TT342"/>
      <sheetName val="THU KHAC"/>
      <sheetName val="CHI KHAC"/>
      <sheetName val="CHI TIET NOP TRA TINH"/>
      <sheetName val="TINH CAP"/>
      <sheetName val="CTMTQG"/>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2">
          <cell r="E12">
            <v>17859000000</v>
          </cell>
        </row>
        <row r="24">
          <cell r="E24">
            <v>2388000000</v>
          </cell>
        </row>
        <row r="34">
          <cell r="E34">
            <v>7822696000</v>
          </cell>
        </row>
      </sheetData>
      <sheetData sheetId="25"/>
      <sheetData sheetId="26">
        <row r="9">
          <cell r="B9">
            <v>12200000000</v>
          </cell>
        </row>
        <row r="15">
          <cell r="C15">
            <v>301109000.00000006</v>
          </cell>
        </row>
        <row r="16">
          <cell r="C16">
            <v>2438124000</v>
          </cell>
        </row>
        <row r="17">
          <cell r="C17">
            <v>2185867000</v>
          </cell>
        </row>
        <row r="19">
          <cell r="C19">
            <v>39000000</v>
          </cell>
          <cell r="D19">
            <v>2443000000</v>
          </cell>
        </row>
        <row r="20">
          <cell r="C20">
            <v>14900000</v>
          </cell>
        </row>
      </sheetData>
      <sheetData sheetId="27"/>
      <sheetData sheetId="28"/>
      <sheetData sheetId="29"/>
      <sheetData sheetId="30"/>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
      <sheetName val="BIEU 63"/>
      <sheetName val="BIEU 64"/>
      <sheetName val="Sheet1"/>
      <sheetName val="BIEU 65"/>
      <sheetName val="Bieu 66"/>
      <sheetName val="Bieu 67"/>
      <sheetName val="Bieu 68"/>
      <sheetName val="Bieu 69"/>
      <sheetName val="Bieu 70"/>
      <sheetName val="XDCB"/>
      <sheetName val="CQTH-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D11">
            <v>675000000</v>
          </cell>
          <cell r="E11">
            <v>11658214000</v>
          </cell>
        </row>
        <row r="17">
          <cell r="D17">
            <v>1130000000</v>
          </cell>
          <cell r="E17">
            <v>1820000000</v>
          </cell>
        </row>
        <row r="18">
          <cell r="D18">
            <v>1564839000</v>
          </cell>
        </row>
        <row r="22">
          <cell r="E22">
            <v>5125111000</v>
          </cell>
        </row>
        <row r="24">
          <cell r="E24">
            <v>770000000</v>
          </cell>
        </row>
        <row r="25">
          <cell r="D25">
            <v>1564839000</v>
          </cell>
        </row>
        <row r="26">
          <cell r="E26">
            <v>6010985000</v>
          </cell>
        </row>
      </sheetData>
      <sheetData sheetId="9" refreshError="1">
        <row r="10">
          <cell r="D10">
            <v>8111000000</v>
          </cell>
        </row>
        <row r="13">
          <cell r="D13">
            <v>1448067000</v>
          </cell>
        </row>
      </sheetData>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2018 (xong)"/>
      <sheetName val="Tinh thu 100, TL%"/>
      <sheetName val="B60 CĐ"/>
      <sheetName val="B61 thu (ok)"/>
      <sheetName val="B62 chi-ok"/>
      <sheetName val="B66-TM tang chi QLNNok"/>
      <sheetName val="B67- thiên tai 0k"/>
      <sheetName val="B68 DP-tang thu)-ok"/>
      <sheetName val="B69-ok"/>
      <sheetName val="B70- ok"/>
      <sheetName val="TINH CAP (Roi)"/>
      <sheetName val="TU"/>
      <sheetName val="TU 1"/>
    </sheetNames>
    <sheetDataSet>
      <sheetData sheetId="0"/>
      <sheetData sheetId="1"/>
      <sheetData sheetId="2"/>
      <sheetData sheetId="3"/>
      <sheetData sheetId="4"/>
      <sheetData sheetId="5"/>
      <sheetData sheetId="6">
        <row r="10">
          <cell r="D10">
            <v>2479782000</v>
          </cell>
          <cell r="E10">
            <v>10369964000</v>
          </cell>
        </row>
        <row r="13">
          <cell r="D13">
            <v>250000000</v>
          </cell>
        </row>
        <row r="19">
          <cell r="D19">
            <v>594820000</v>
          </cell>
          <cell r="E19">
            <v>1748880837</v>
          </cell>
        </row>
        <row r="21">
          <cell r="E21">
            <v>8293500510</v>
          </cell>
        </row>
        <row r="24">
          <cell r="D24">
            <v>1736962000</v>
          </cell>
        </row>
      </sheetData>
      <sheetData sheetId="7">
        <row r="9">
          <cell r="D9">
            <v>9300000000</v>
          </cell>
        </row>
        <row r="14">
          <cell r="D14">
            <v>3539184300</v>
          </cell>
        </row>
        <row r="15">
          <cell r="D15">
            <v>343218000</v>
          </cell>
        </row>
        <row r="16">
          <cell r="D16">
            <v>4600000</v>
          </cell>
        </row>
        <row r="18">
          <cell r="D18">
            <v>1800000</v>
          </cell>
        </row>
        <row r="19">
          <cell r="D19">
            <v>41823000</v>
          </cell>
        </row>
        <row r="22">
          <cell r="D22">
            <v>553100000</v>
          </cell>
        </row>
        <row r="23">
          <cell r="D23">
            <v>339960000</v>
          </cell>
        </row>
        <row r="24">
          <cell r="D24">
            <v>612291700</v>
          </cell>
        </row>
        <row r="25">
          <cell r="D25">
            <v>35040000</v>
          </cell>
        </row>
        <row r="26">
          <cell r="D26">
            <v>235500000</v>
          </cell>
        </row>
      </sheetData>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sheetName val="ĐPHUONG"/>
      <sheetName val="TW"/>
      <sheetName val="tạm ứng"/>
      <sheetName val="Sheet1"/>
      <sheetName val="Sheet2"/>
      <sheetName val="Sheet3"/>
      <sheetName val="Sheet4"/>
      <sheetName val="Sheet5"/>
      <sheetName val="Sheet6"/>
      <sheetName val="Sheet7"/>
      <sheetName val="tạm ứng ĐTXDCB"/>
      <sheetName val="Sheet9"/>
      <sheetName val="Sheet11"/>
      <sheetName val="Sheet10"/>
      <sheetName val="TH"/>
    </sheetNames>
    <sheetDataSet>
      <sheetData sheetId="0" refreshError="1"/>
      <sheetData sheetId="1">
        <row r="16">
          <cell r="H16">
            <v>67580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 cdoi"/>
      <sheetName val="61 thuy"/>
      <sheetName val="62 chi"/>
      <sheetName val="64 chi ML"/>
      <sheetName val="CTMT Bieu 65"/>
      <sheetName val="Son"/>
      <sheetName val="Minh"/>
      <sheetName val="Trung"/>
      <sheetName val="Van"/>
      <sheetName val="61"/>
      <sheetName val="Bieu 67"/>
      <sheetName val="Bieu 68 "/>
      <sheetName val="Bieu 70"/>
      <sheetName val="66"/>
      <sheetName val="68 xa"/>
      <sheetName val="B62 qtCT"/>
      <sheetName val="61.ND31"/>
      <sheetName val="63 thu 2017"/>
      <sheetName val="du phong thi xa"/>
      <sheetName val="Sheet7"/>
      <sheetName val="PL 2"/>
      <sheetName val="PL1"/>
      <sheetName val="Lut bao"/>
      <sheetName val="Lut bao truong"/>
      <sheetName val="68"/>
      <sheetName val="69"/>
      <sheetName val="Sheet3"/>
      <sheetName val="68 chitiet"/>
      <sheetName val="tinh Bo sung 2017"/>
      <sheetName val="Muc luc ngan sach 2018"/>
      <sheetName val="Tinh bo sung 2018"/>
      <sheetName val="Ket du"/>
    </sheetNames>
    <sheetDataSet>
      <sheetData sheetId="0"/>
      <sheetData sheetId="1"/>
      <sheetData sheetId="2"/>
      <sheetData sheetId="3"/>
      <sheetData sheetId="4"/>
      <sheetData sheetId="5"/>
      <sheetData sheetId="6"/>
      <sheetData sheetId="7"/>
      <sheetData sheetId="8"/>
      <sheetData sheetId="9"/>
      <sheetData sheetId="10">
        <row r="15">
          <cell r="E15">
            <v>3119.3560000000002</v>
          </cell>
        </row>
      </sheetData>
      <sheetData sheetId="11"/>
      <sheetData sheetId="12"/>
      <sheetData sheetId="13"/>
      <sheetData sheetId="14">
        <row r="11">
          <cell r="C11">
            <v>1997000000</v>
          </cell>
        </row>
        <row r="14">
          <cell r="D14">
            <v>1997000000</v>
          </cell>
        </row>
        <row r="16">
          <cell r="D16">
            <v>151000000</v>
          </cell>
        </row>
        <row r="19">
          <cell r="D19">
            <v>25000000</v>
          </cell>
        </row>
        <row r="24">
          <cell r="D24">
            <v>66000000</v>
          </cell>
        </row>
        <row r="25">
          <cell r="D25">
            <v>755000000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ấp o"/>
      <sheetName val="NAnh"/>
      <sheetName val="Hà"/>
      <sheetName val="Sheet2"/>
      <sheetName val="chi iết hà"/>
      <sheetName val="Sheet1"/>
    </sheetNames>
    <sheetDataSet>
      <sheetData sheetId="0" refreshError="1"/>
      <sheetData sheetId="1" refreshError="1"/>
      <sheetData sheetId="2" refreshError="1"/>
      <sheetData sheetId="3" refreshError="1"/>
      <sheetData sheetId="4">
        <row r="31">
          <cell r="Q31">
            <v>274792285755</v>
          </cell>
        </row>
        <row r="203">
          <cell r="Q203">
            <v>282634121508</v>
          </cell>
        </row>
        <row r="359">
          <cell r="Q359">
            <v>38387167338</v>
          </cell>
        </row>
      </sheetData>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60"/>
      <sheetName val="61 Thu"/>
      <sheetName val="62"/>
      <sheetName val="62HDND"/>
      <sheetName val="63 thu MLNS"/>
      <sheetName val="64 MLNS"/>
      <sheetName val="65 CTMT MLNS"/>
      <sheetName val="66"/>
      <sheetName val="67"/>
      <sheetName val="68"/>
      <sheetName val="69"/>
      <sheetName val="70"/>
      <sheetName val="MT tỉnh cấp"/>
      <sheetName val="QT NGUON MT TINH CAP"/>
    </sheetNames>
    <sheetDataSet>
      <sheetData sheetId="0"/>
      <sheetData sheetId="1"/>
      <sheetData sheetId="2"/>
      <sheetData sheetId="3"/>
      <sheetData sheetId="4"/>
      <sheetData sheetId="5"/>
      <sheetData sheetId="6"/>
      <sheetData sheetId="7"/>
      <sheetData sheetId="8"/>
      <sheetData sheetId="9">
        <row r="16">
          <cell r="D16">
            <v>3459000000</v>
          </cell>
        </row>
        <row r="21">
          <cell r="D21">
            <v>14575000000</v>
          </cell>
        </row>
        <row r="27">
          <cell r="D27">
            <v>3459000000</v>
          </cell>
        </row>
        <row r="29">
          <cell r="E29">
            <v>12868677570</v>
          </cell>
        </row>
      </sheetData>
      <sheetData sheetId="10">
        <row r="11">
          <cell r="C11">
            <v>13662000000</v>
          </cell>
        </row>
        <row r="19">
          <cell r="D19">
            <v>283000000</v>
          </cell>
        </row>
      </sheetData>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 60-Cân đối"/>
      <sheetName val="MB 61-Thu"/>
      <sheetName val="MB 62-Chi"/>
      <sheetName val="MB 63"/>
      <sheetName val="MB 63-Hợp mục"/>
      <sheetName val="MB 64"/>
      <sheetName val="MB64-Hợp mục"/>
      <sheetName val="MB 65-CTMTQG"/>
      <sheetName val="biểu 66"/>
      <sheetName val="biểu 67"/>
      <sheetName val="biểu 68"/>
      <sheetName val="biểu 70"/>
      <sheetName val="XDCB"/>
    </sheetNames>
    <sheetDataSet>
      <sheetData sheetId="0"/>
      <sheetData sheetId="1"/>
      <sheetData sheetId="2"/>
      <sheetData sheetId="3"/>
      <sheetData sheetId="4"/>
      <sheetData sheetId="5"/>
      <sheetData sheetId="6"/>
      <sheetData sheetId="7"/>
      <sheetData sheetId="8"/>
      <sheetData sheetId="9">
        <row r="15">
          <cell r="D15">
            <v>595</v>
          </cell>
        </row>
        <row r="20">
          <cell r="D20">
            <v>5756.6</v>
          </cell>
        </row>
        <row r="23">
          <cell r="D23">
            <v>5756.6</v>
          </cell>
        </row>
        <row r="25">
          <cell r="E25">
            <v>3655.73</v>
          </cell>
        </row>
      </sheetData>
      <sheetData sheetId="10">
        <row r="11">
          <cell r="D11">
            <v>4869000000</v>
          </cell>
        </row>
        <row r="16">
          <cell r="D16">
            <v>1271000000</v>
          </cell>
        </row>
        <row r="17">
          <cell r="D17">
            <v>20000000</v>
          </cell>
        </row>
        <row r="18">
          <cell r="D18">
            <v>40000000</v>
          </cell>
        </row>
        <row r="19">
          <cell r="D19">
            <v>245000000</v>
          </cell>
        </row>
        <row r="20">
          <cell r="D20">
            <v>678000000</v>
          </cell>
        </row>
        <row r="21">
          <cell r="D21">
            <v>1415000000</v>
          </cell>
        </row>
      </sheetData>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60"/>
      <sheetName val="Bieu 61"/>
      <sheetName val="Bieu 62_H+X"/>
      <sheetName val="Bieu 63_1"/>
      <sheetName val="Bieu 63_2"/>
      <sheetName val="Bieu 63_3"/>
      <sheetName val="Bieu 64_1"/>
      <sheetName val="Bieu 64_2"/>
      <sheetName val="Bieu 64_3"/>
      <sheetName val="Bieu 65_1"/>
      <sheetName val="Bieu 65_2"/>
      <sheetName val="Bieu 65_3"/>
      <sheetName val="Bieu 66"/>
      <sheetName val="Bieu 67"/>
      <sheetName val="Bieu 68"/>
      <sheetName val="Bieu 69"/>
      <sheetName val="Bieu 70"/>
      <sheetName val="QTrach-TU"/>
      <sheetName val="DTXD huyen"/>
      <sheetName val="ĐTXD xa"/>
      <sheetName val="Ưng truoc von dau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0">
          <cell r="D20">
            <v>1200</v>
          </cell>
        </row>
        <row r="28">
          <cell r="D28">
            <v>6955.1359999999995</v>
          </cell>
        </row>
      </sheetData>
      <sheetData sheetId="14" refreshError="1">
        <row r="10">
          <cell r="D10">
            <v>9100000000</v>
          </cell>
        </row>
        <row r="14">
          <cell r="E14">
            <v>0</v>
          </cell>
        </row>
        <row r="16">
          <cell r="E16">
            <v>168360000</v>
          </cell>
        </row>
        <row r="17">
          <cell r="E17">
            <v>447382000</v>
          </cell>
        </row>
        <row r="18">
          <cell r="E18">
            <v>19958000</v>
          </cell>
        </row>
        <row r="19">
          <cell r="E19">
            <v>0</v>
          </cell>
        </row>
        <row r="20">
          <cell r="E20">
            <v>273160000</v>
          </cell>
        </row>
        <row r="21">
          <cell r="D21">
            <v>196600000</v>
          </cell>
          <cell r="E21">
            <v>102800000</v>
          </cell>
        </row>
        <row r="23">
          <cell r="E23">
            <v>0</v>
          </cell>
        </row>
        <row r="24">
          <cell r="E24">
            <v>0</v>
          </cell>
        </row>
        <row r="26">
          <cell r="E26">
            <v>4673440000.000001</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63"/>
      <sheetName val="PL63 nhom"/>
      <sheetName val="PL63 cap"/>
      <sheetName val="THEO LINH VUC BIEU 61"/>
      <sheetName val="THU XP"/>
      <sheetName val="CHI XP"/>
      <sheetName val="PL60 can doi"/>
      <sheetName val="PL61 SSTP"/>
      <sheetName val="QT TP giao"/>
      <sheetName val="Can doi TP"/>
      <sheetName val="PL 62"/>
      <sheetName val="PL66"/>
      <sheetName val="PL65"/>
      <sheetName val="PL64"/>
      <sheetName val="PL68"/>
      <sheetName val="PL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C9">
            <v>6800000000</v>
          </cell>
        </row>
        <row r="13">
          <cell r="D13">
            <v>2210267000</v>
          </cell>
        </row>
        <row r="14">
          <cell r="D14">
            <v>74500000</v>
          </cell>
        </row>
        <row r="15">
          <cell r="D15">
            <v>145940000</v>
          </cell>
        </row>
        <row r="16">
          <cell r="D16">
            <v>198900000</v>
          </cell>
        </row>
        <row r="17">
          <cell r="D17">
            <v>7000000</v>
          </cell>
        </row>
        <row r="18">
          <cell r="D18">
            <v>232109000</v>
          </cell>
        </row>
        <row r="19">
          <cell r="D19">
            <v>291670000</v>
          </cell>
        </row>
        <row r="20">
          <cell r="D20">
            <v>302600000</v>
          </cell>
        </row>
        <row r="21">
          <cell r="D21">
            <v>282526000</v>
          </cell>
        </row>
      </sheetData>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huyện đề nghị"/>
    </sheetNames>
    <sheetDataSet>
      <sheetData sheetId="0" refreshError="1"/>
      <sheetData sheetId="1" refreshError="1"/>
      <sheetData sheetId="2" refreshError="1"/>
      <sheetData sheetId="3" refreshError="1"/>
      <sheetData sheetId="4" refreshError="1"/>
      <sheetData sheetId="5" refreshError="1"/>
      <sheetData sheetId="6">
        <row r="25">
          <cell r="F25">
            <v>168904</v>
          </cell>
          <cell r="J25">
            <v>-5142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thu"/>
      <sheetName val="62.342"/>
      <sheetName val="63."/>
      <sheetName val="64."/>
      <sheetName val="65."/>
      <sheetName val="66."/>
      <sheetName val="67."/>
      <sheetName val="68."/>
      <sheetName val="69."/>
      <sheetName val="70"/>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9">
          <cell r="D9">
            <v>670780517941</v>
          </cell>
        </row>
        <row r="12">
          <cell r="D12">
            <v>7270305087</v>
          </cell>
        </row>
        <row r="13">
          <cell r="D13">
            <v>41397674032</v>
          </cell>
        </row>
        <row r="14">
          <cell r="D14">
            <v>1244049289</v>
          </cell>
        </row>
        <row r="15">
          <cell r="D15">
            <v>490914252766</v>
          </cell>
        </row>
      </sheetData>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KB1"/>
      <sheetName val="kb2"/>
      <sheetName val="Sheet4"/>
    </sheetNames>
    <sheetDataSet>
      <sheetData sheetId="0"/>
      <sheetData sheetId="1"/>
      <sheetData sheetId="2"/>
      <sheetData sheetId="3">
        <row r="9">
          <cell r="C9">
            <v>573883625265.80457</v>
          </cell>
        </row>
        <row r="15">
          <cell r="C15">
            <v>45800000000</v>
          </cell>
        </row>
        <row r="16">
          <cell r="C16">
            <v>35700000000</v>
          </cell>
        </row>
      </sheetData>
      <sheetData sheetId="4">
        <row r="8">
          <cell r="C8">
            <v>323354646817</v>
          </cell>
        </row>
        <row r="9">
          <cell r="C9">
            <v>708854817834</v>
          </cell>
        </row>
        <row r="12">
          <cell r="C12">
            <v>14320579600</v>
          </cell>
        </row>
        <row r="14">
          <cell r="C14">
            <v>2751031843</v>
          </cell>
        </row>
        <row r="15">
          <cell r="C15">
            <v>1844900000</v>
          </cell>
        </row>
        <row r="16">
          <cell r="C16">
            <v>26196390922</v>
          </cell>
        </row>
        <row r="17">
          <cell r="C17">
            <v>3256908689</v>
          </cell>
        </row>
        <row r="18">
          <cell r="C18">
            <v>220435050</v>
          </cell>
        </row>
      </sheetData>
      <sheetData sheetId="5">
        <row r="9">
          <cell r="C9">
            <v>35532000000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II"/>
      <sheetName val="PL III"/>
      <sheetName val="công khai"/>
      <sheetName val="Sheet3"/>
      <sheetName val="Sheet4"/>
      <sheetName val="31.12"/>
      <sheetName val="2019"/>
      <sheetName val="chi tiết 2019"/>
      <sheetName val="040619"/>
    </sheetNames>
    <sheetDataSet>
      <sheetData sheetId="0"/>
      <sheetData sheetId="1">
        <row r="11">
          <cell r="C11">
            <v>263638.71629299998</v>
          </cell>
          <cell r="E11">
            <v>107800</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
      <sheetName val="59.31"/>
      <sheetName val="60.31"/>
      <sheetName val="61.31"/>
      <sheetName val="62.31"/>
      <sheetName val="63.31"/>
      <sheetName val="64.31"/>
      <sheetName val="60.342"/>
      <sheetName val="61.342"/>
      <sheetName val="CHITIETTHU"/>
      <sheetName val="62.342"/>
      <sheetName val="63."/>
      <sheetName val="64."/>
      <sheetName val="65."/>
      <sheetName val="66."/>
      <sheetName val="67."/>
      <sheetName val="68."/>
      <sheetName val="69."/>
      <sheetName val="70"/>
      <sheetName val="CTMTQ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54">
          <cell r="O54">
            <v>996217500</v>
          </cell>
          <cell r="R54">
            <v>2001613000</v>
          </cell>
        </row>
        <row r="56">
          <cell r="H56">
            <v>47444137000</v>
          </cell>
          <cell r="K56">
            <v>20148621340</v>
          </cell>
          <cell r="O56">
            <v>17239605500</v>
          </cell>
          <cell r="R56">
            <v>3558143500</v>
          </cell>
        </row>
        <row r="58">
          <cell r="H58">
            <v>20286978177</v>
          </cell>
          <cell r="K58">
            <v>4633282000</v>
          </cell>
          <cell r="O58">
            <v>18593081047</v>
          </cell>
          <cell r="R58">
            <v>3050905000</v>
          </cell>
        </row>
        <row r="60">
          <cell r="H60">
            <v>4202647000</v>
          </cell>
          <cell r="K60">
            <v>3108816426</v>
          </cell>
          <cell r="O60">
            <v>11869668000</v>
          </cell>
          <cell r="R60">
            <v>2412094400</v>
          </cell>
        </row>
        <row r="62">
          <cell r="H62">
            <v>6717592000</v>
          </cell>
          <cell r="K62">
            <v>4083673650</v>
          </cell>
          <cell r="O62">
            <v>18273405700</v>
          </cell>
          <cell r="R62">
            <v>1658716341</v>
          </cell>
        </row>
        <row r="64">
          <cell r="H64">
            <v>3236530000</v>
          </cell>
          <cell r="K64">
            <v>2361622000</v>
          </cell>
          <cell r="O64">
            <v>12859306622</v>
          </cell>
          <cell r="R64">
            <v>2449178900</v>
          </cell>
        </row>
        <row r="66">
          <cell r="H66">
            <v>4030992000</v>
          </cell>
          <cell r="K66">
            <v>2885375000</v>
          </cell>
          <cell r="O66">
            <v>29268020699</v>
          </cell>
          <cell r="R66">
            <v>1790674000</v>
          </cell>
        </row>
        <row r="68">
          <cell r="H68">
            <v>500000000</v>
          </cell>
          <cell r="K68">
            <v>2453398000</v>
          </cell>
          <cell r="O68">
            <v>8891779000</v>
          </cell>
          <cell r="R68">
            <v>2288158000</v>
          </cell>
        </row>
      </sheetData>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60_TT342"/>
      <sheetName val="MAU 61_TT342"/>
      <sheetName val="CHITIETTHU"/>
      <sheetName val="MAU 62_TT342"/>
      <sheetName val="MAU63_THUMLNS"/>
      <sheetName val="MAU64_CHIMLNS"/>
      <sheetName val="MAU65_CTMT"/>
      <sheetName val="MAU 66_TT342"/>
      <sheetName val="MAU 67_TT342"/>
      <sheetName val="MAU 68_TT342"/>
      <sheetName val="MAU 69_TT342"/>
      <sheetName val="MAU 70_TT342"/>
      <sheetName val="00000000"/>
    </sheetNames>
    <sheetDataSet>
      <sheetData sheetId="0" refreshError="1"/>
      <sheetData sheetId="1">
        <row r="9">
          <cell r="E9">
            <v>4131416386654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5 "/>
      <sheetName val="61(gui ben kia)"/>
      <sheetName val="62 Dang lam chua xong"/>
    </sheetNames>
    <sheetDataSet>
      <sheetData sheetId="0">
        <row r="8">
          <cell r="D8">
            <v>137047.54354599997</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 cdoi"/>
      <sheetName val="61 thuy"/>
      <sheetName val="62 chi"/>
      <sheetName val="64 chi ML"/>
      <sheetName val="CTMT Bieu 65"/>
      <sheetName val="Son"/>
      <sheetName val="Minh"/>
      <sheetName val="Trung"/>
      <sheetName val="Van"/>
      <sheetName val="61"/>
      <sheetName val="Bieu 67"/>
      <sheetName val="Bieu 68 "/>
      <sheetName val="Bieu 70"/>
      <sheetName val="Bieu 66"/>
      <sheetName val="68 xa"/>
      <sheetName val="B62 qtCT"/>
      <sheetName val="61.ND31"/>
      <sheetName val="63 thu 2017"/>
      <sheetName val="du phong thi xa"/>
      <sheetName val="Sheet7"/>
      <sheetName val="PL 2"/>
      <sheetName val="PL1"/>
      <sheetName val="Lut bao"/>
      <sheetName val="Lut bao truong"/>
      <sheetName val="68"/>
      <sheetName val="69"/>
      <sheetName val="Sheet3"/>
      <sheetName val="68 chitiet"/>
      <sheetName val="tinh Bo sung 2017"/>
      <sheetName val="Muc luc ngan sach 2018"/>
      <sheetName val="Tinh bo sung 2018"/>
      <sheetName val="Ket d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E11">
            <v>0</v>
          </cell>
          <cell r="F11">
            <v>1623000000</v>
          </cell>
        </row>
        <row r="15">
          <cell r="E15">
            <v>8272000000</v>
          </cell>
          <cell r="F15">
            <v>10759000000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60"/>
      <sheetName val="61 Thu"/>
      <sheetName val="62"/>
      <sheetName val="62HDND"/>
      <sheetName val="63 thu MLNS"/>
      <sheetName val="64 MLNS"/>
      <sheetName val="65 CTMT MLNS"/>
      <sheetName val="66"/>
      <sheetName val="67"/>
      <sheetName val="68"/>
      <sheetName val="69"/>
      <sheetName val="70"/>
      <sheetName val="MT tỉnh cấp"/>
      <sheetName val="QT NGUON MT TINH CAP"/>
    </sheetNames>
    <sheetDataSet>
      <sheetData sheetId="0"/>
      <sheetData sheetId="1"/>
      <sheetData sheetId="2"/>
      <sheetData sheetId="3"/>
      <sheetData sheetId="4"/>
      <sheetData sheetId="5"/>
      <sheetData sheetId="6"/>
      <sheetData sheetId="7"/>
      <sheetData sheetId="8">
        <row r="12">
          <cell r="D12">
            <v>1268182000</v>
          </cell>
          <cell r="E12">
            <v>1370612000</v>
          </cell>
        </row>
        <row r="13">
          <cell r="D13">
            <v>9820032000</v>
          </cell>
          <cell r="E13">
            <v>19537677000</v>
          </cell>
        </row>
      </sheetData>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63"/>
      <sheetName val="PL63 nhom"/>
      <sheetName val="PL63 cap"/>
      <sheetName val="THEO LINH VUC BIEU 61"/>
      <sheetName val="THU XP"/>
      <sheetName val="CHI XP"/>
      <sheetName val="PL60 can doi"/>
      <sheetName val="PL61 SSTP"/>
      <sheetName val="QT TP giao"/>
      <sheetName val="Can doi TP"/>
      <sheetName val="PL 62"/>
      <sheetName val="PL66"/>
      <sheetName val="PL65"/>
      <sheetName val="PL64"/>
      <sheetName val="PL68"/>
      <sheetName val="PL70"/>
    </sheetNames>
    <sheetDataSet>
      <sheetData sheetId="0"/>
      <sheetData sheetId="1"/>
      <sheetData sheetId="2"/>
      <sheetData sheetId="3"/>
      <sheetData sheetId="4"/>
      <sheetData sheetId="5"/>
      <sheetData sheetId="6"/>
      <sheetData sheetId="7"/>
      <sheetData sheetId="8"/>
      <sheetData sheetId="9"/>
      <sheetData sheetId="10"/>
      <sheetData sheetId="11">
        <row r="11">
          <cell r="E11">
            <v>669287000</v>
          </cell>
          <cell r="F11">
            <v>1070000000</v>
          </cell>
        </row>
        <row r="15">
          <cell r="E15">
            <v>15082000000</v>
          </cell>
          <cell r="F15">
            <v>5607000000</v>
          </cell>
        </row>
      </sheetData>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MAU 62_TT342"/>
      <sheetName val="MAU 63_THU MLNS"/>
      <sheetName val="MAU 64_CHI ML"/>
      <sheetName val="MAU 65_TT342_CTCTMTQG"/>
      <sheetName val="MAU 66_TT342"/>
      <sheetName val="MAU 67_TT342"/>
      <sheetName val="MAU 69_TT342"/>
      <sheetName val="MAU 68_TT342"/>
      <sheetName val="MAU 70_TT342"/>
      <sheetName val="THU KHAC"/>
      <sheetName val="CHI KHAC"/>
      <sheetName val="CHI TIET NOP TRA TINH"/>
      <sheetName val="TINH CAP"/>
      <sheetName val="CTMTQG"/>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E7">
            <v>15146759905</v>
          </cell>
        </row>
        <row r="8">
          <cell r="F8">
            <v>2182656000</v>
          </cell>
        </row>
        <row r="9">
          <cell r="G9">
            <v>290493000</v>
          </cell>
        </row>
        <row r="10">
          <cell r="D10">
            <v>4058306411</v>
          </cell>
          <cell r="E10">
            <v>14238027681</v>
          </cell>
        </row>
      </sheetData>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41"/>
  <sheetViews>
    <sheetView topLeftCell="A10" workbookViewId="0">
      <selection activeCell="G22" sqref="G22"/>
    </sheetView>
  </sheetViews>
  <sheetFormatPr defaultColWidth="8.81640625" defaultRowHeight="15.75"/>
  <cols>
    <col min="1" max="1" width="4.36328125" style="340" customWidth="1"/>
    <col min="2" max="2" width="31.81640625" style="340" customWidth="1"/>
    <col min="3" max="3" width="16" style="341" customWidth="1"/>
    <col min="4" max="4" width="15.08984375" style="341" customWidth="1"/>
    <col min="5" max="5" width="14.36328125" style="341" customWidth="1"/>
    <col min="6" max="6" width="6.81640625" style="346" customWidth="1"/>
    <col min="7" max="7" width="16.6328125" style="341" bestFit="1" customWidth="1"/>
    <col min="8" max="8" width="14.6328125" style="340" bestFit="1" customWidth="1"/>
    <col min="9" max="16384" width="8.81640625" style="340"/>
  </cols>
  <sheetData>
    <row r="1" spans="1:8">
      <c r="F1" s="236" t="s">
        <v>1632</v>
      </c>
    </row>
    <row r="2" spans="1:8">
      <c r="A2" s="1149" t="s">
        <v>3853</v>
      </c>
      <c r="B2" s="1149"/>
      <c r="C2" s="1149"/>
      <c r="D2" s="1149"/>
      <c r="E2" s="1149"/>
      <c r="F2" s="1149"/>
    </row>
    <row r="3" spans="1:8">
      <c r="A3" s="1150" t="s">
        <v>3850</v>
      </c>
      <c r="B3" s="1150"/>
      <c r="C3" s="1150"/>
      <c r="D3" s="1150"/>
      <c r="E3" s="1150"/>
      <c r="F3" s="1150"/>
    </row>
    <row r="4" spans="1:8">
      <c r="F4" s="237" t="s">
        <v>818</v>
      </c>
    </row>
    <row r="5" spans="1:8" ht="20.25" customHeight="1">
      <c r="A5" s="1151" t="s">
        <v>428</v>
      </c>
      <c r="B5" s="1151" t="s">
        <v>436</v>
      </c>
      <c r="C5" s="1152" t="s">
        <v>796</v>
      </c>
      <c r="D5" s="1152" t="s">
        <v>790</v>
      </c>
      <c r="E5" s="1151" t="s">
        <v>779</v>
      </c>
      <c r="F5" s="1151"/>
    </row>
    <row r="6" spans="1:8" ht="31.5">
      <c r="A6" s="1151"/>
      <c r="B6" s="1151"/>
      <c r="C6" s="1152"/>
      <c r="D6" s="1152"/>
      <c r="E6" s="249" t="s">
        <v>835</v>
      </c>
      <c r="F6" s="238" t="s">
        <v>1633</v>
      </c>
    </row>
    <row r="7" spans="1:8" s="342" customFormat="1" ht="18" customHeight="1">
      <c r="A7" s="69" t="s">
        <v>416</v>
      </c>
      <c r="B7" s="69" t="s">
        <v>417</v>
      </c>
      <c r="C7" s="74">
        <v>1</v>
      </c>
      <c r="D7" s="74">
        <v>2</v>
      </c>
      <c r="E7" s="74" t="s">
        <v>836</v>
      </c>
      <c r="F7" s="239" t="s">
        <v>1634</v>
      </c>
      <c r="G7" s="968"/>
    </row>
    <row r="8" spans="1:8" s="344" customFormat="1" ht="18" customHeight="1">
      <c r="A8" s="246" t="s">
        <v>416</v>
      </c>
      <c r="B8" s="68" t="s">
        <v>1635</v>
      </c>
      <c r="C8" s="249">
        <f>C9+C12+C16+C15+C17+C18+C19</f>
        <v>10342603000000</v>
      </c>
      <c r="D8" s="249">
        <f>D9+D12+D16+D15+D17+D18+D19</f>
        <v>13520341053027</v>
      </c>
      <c r="E8" s="249">
        <f t="shared" ref="E8" si="0">E9+E12</f>
        <v>924531636387</v>
      </c>
      <c r="F8" s="238">
        <f t="shared" ref="F8:F14" si="1">D8/C8</f>
        <v>1.3072474166345744</v>
      </c>
      <c r="G8" s="355">
        <f>'60.342'!C9</f>
        <v>19523313517000</v>
      </c>
      <c r="H8" s="343">
        <f>G8-D8</f>
        <v>6002972463973</v>
      </c>
    </row>
    <row r="9" spans="1:8" s="344" customFormat="1" ht="27.75" customHeight="1">
      <c r="A9" s="246" t="s">
        <v>421</v>
      </c>
      <c r="B9" s="68" t="s">
        <v>1636</v>
      </c>
      <c r="C9" s="249">
        <f>C10+C11</f>
        <v>3059330000000</v>
      </c>
      <c r="D9" s="249">
        <f t="shared" ref="D9:E9" si="2">D10+D11</f>
        <v>3498564589791</v>
      </c>
      <c r="E9" s="249">
        <f t="shared" si="2"/>
        <v>439234589791</v>
      </c>
      <c r="F9" s="238">
        <f t="shared" si="1"/>
        <v>1.1435721513504591</v>
      </c>
      <c r="G9" s="355">
        <v>10446203000000</v>
      </c>
      <c r="H9" s="980">
        <f>'60.342'!I18</f>
        <v>5911788272493</v>
      </c>
    </row>
    <row r="10" spans="1:8" ht="21" customHeight="1">
      <c r="A10" s="69" t="s">
        <v>802</v>
      </c>
      <c r="B10" s="70" t="s">
        <v>1637</v>
      </c>
      <c r="C10" s="341">
        <f>'61.342'!D9-'61.342'!D52-'61.342'!D55-'61.342'!D73-'61.342'!D76-'61.342'!D92-'61.342'!D112-C11+'61.342'!D112</f>
        <v>1977550000000</v>
      </c>
      <c r="D10" s="74">
        <f>'60.342'!C11</f>
        <v>2454228901098</v>
      </c>
      <c r="E10" s="74">
        <f>D10-C10</f>
        <v>476678901098</v>
      </c>
      <c r="F10" s="239">
        <f t="shared" si="1"/>
        <v>1.2410451827250892</v>
      </c>
      <c r="G10" s="341">
        <f>G9-C8</f>
        <v>103600000000</v>
      </c>
      <c r="H10" s="345">
        <f>H8-H9</f>
        <v>91184191480</v>
      </c>
    </row>
    <row r="11" spans="1:8" ht="21" customHeight="1">
      <c r="A11" s="69" t="s">
        <v>802</v>
      </c>
      <c r="B11" s="70" t="s">
        <v>1638</v>
      </c>
      <c r="C11" s="74">
        <f>'61.342'!D11+'61.342'!D13+'61.342'!D20+'61.342'!D21+'61.342'!D22+'61.342'!D27+'61.342'!D29+'61.342'!D40+'61.342'!D41+'61.342'!D42+'61.342'!D50+'61.342'!D53</f>
        <v>1081780000000</v>
      </c>
      <c r="D11" s="74">
        <f>'60.342'!C12</f>
        <v>1044335688693</v>
      </c>
      <c r="E11" s="74">
        <f>D11-C11</f>
        <v>-37444311307</v>
      </c>
      <c r="F11" s="239">
        <f t="shared" si="1"/>
        <v>0.96538638974005808</v>
      </c>
    </row>
    <row r="12" spans="1:8" s="344" customFormat="1" ht="21" customHeight="1">
      <c r="A12" s="246" t="s">
        <v>422</v>
      </c>
      <c r="B12" s="68" t="s">
        <v>1639</v>
      </c>
      <c r="C12" s="249">
        <f>C13+C14</f>
        <v>7283273000000</v>
      </c>
      <c r="D12" s="249">
        <f t="shared" ref="D12:E12" si="3">D13+D14</f>
        <v>7768570046596</v>
      </c>
      <c r="E12" s="249">
        <f t="shared" si="3"/>
        <v>485297046596</v>
      </c>
      <c r="F12" s="238">
        <f t="shared" si="1"/>
        <v>1.066631725406421</v>
      </c>
      <c r="G12" s="355"/>
    </row>
    <row r="13" spans="1:8" ht="34.5" customHeight="1">
      <c r="A13" s="69">
        <v>1</v>
      </c>
      <c r="B13" s="70" t="s">
        <v>1640</v>
      </c>
      <c r="C13" s="74">
        <f>'61.342'!D122</f>
        <v>4456742000000</v>
      </c>
      <c r="D13" s="74">
        <f>'60.342'!D19</f>
        <v>4568443000000</v>
      </c>
      <c r="E13" s="74">
        <f>D13-C13</f>
        <v>111701000000</v>
      </c>
      <c r="F13" s="239">
        <f t="shared" si="1"/>
        <v>1.0250633758920755</v>
      </c>
    </row>
    <row r="14" spans="1:8" ht="21" customHeight="1">
      <c r="A14" s="69">
        <v>2</v>
      </c>
      <c r="B14" s="70" t="s">
        <v>1641</v>
      </c>
      <c r="C14" s="74">
        <f>'61.342'!D123</f>
        <v>2826531000000</v>
      </c>
      <c r="D14" s="74">
        <f>'60.342'!D20</f>
        <v>3200127046596</v>
      </c>
      <c r="E14" s="74">
        <f>D14-C14</f>
        <v>373596046596</v>
      </c>
      <c r="F14" s="239">
        <f t="shared" si="1"/>
        <v>1.1321747564756941</v>
      </c>
    </row>
    <row r="15" spans="1:8" s="344" customFormat="1" ht="21" customHeight="1">
      <c r="A15" s="246" t="s">
        <v>423</v>
      </c>
      <c r="B15" s="68" t="s">
        <v>110</v>
      </c>
      <c r="C15" s="249"/>
      <c r="D15" s="249"/>
      <c r="E15" s="249"/>
      <c r="F15" s="238"/>
      <c r="G15" s="355"/>
    </row>
    <row r="16" spans="1:8" s="344" customFormat="1" ht="21" customHeight="1">
      <c r="A16" s="246" t="s">
        <v>424</v>
      </c>
      <c r="B16" s="68" t="s">
        <v>1642</v>
      </c>
      <c r="C16" s="249"/>
      <c r="D16" s="249">
        <f>'60.342'!C14</f>
        <v>336663626775</v>
      </c>
      <c r="E16" s="249"/>
      <c r="F16" s="238"/>
      <c r="G16" s="355"/>
    </row>
    <row r="17" spans="1:8" s="344" customFormat="1">
      <c r="A17" s="246" t="s">
        <v>425</v>
      </c>
      <c r="B17" s="68" t="s">
        <v>899</v>
      </c>
      <c r="C17" s="249"/>
      <c r="D17" s="249">
        <f>'60.342'!C15</f>
        <v>1836547319177</v>
      </c>
      <c r="E17" s="249"/>
      <c r="F17" s="238"/>
      <c r="G17" s="355"/>
    </row>
    <row r="18" spans="1:8" s="344" customFormat="1">
      <c r="A18" s="246" t="s">
        <v>426</v>
      </c>
      <c r="B18" s="68" t="s">
        <v>114</v>
      </c>
      <c r="C18" s="249"/>
      <c r="D18" s="249">
        <f>'60.342'!C16</f>
        <v>568603213</v>
      </c>
      <c r="E18" s="249"/>
      <c r="F18" s="238"/>
      <c r="G18" s="355"/>
    </row>
    <row r="19" spans="1:8" s="344" customFormat="1">
      <c r="A19" s="246" t="s">
        <v>844</v>
      </c>
      <c r="B19" s="68" t="s">
        <v>1138</v>
      </c>
      <c r="C19" s="249"/>
      <c r="D19" s="249">
        <f>'60.342'!C17</f>
        <v>79426867475</v>
      </c>
      <c r="E19" s="249"/>
      <c r="F19" s="238"/>
      <c r="G19" s="355"/>
    </row>
    <row r="20" spans="1:8" s="344" customFormat="1">
      <c r="A20" s="246" t="s">
        <v>417</v>
      </c>
      <c r="B20" s="68" t="s">
        <v>780</v>
      </c>
      <c r="C20" s="249">
        <f>C21+C28</f>
        <v>10335003000000</v>
      </c>
      <c r="D20" s="249">
        <f>D21+D28+D31+D32</f>
        <v>13006546563516</v>
      </c>
      <c r="E20" s="249">
        <f t="shared" ref="E20" si="4">E21+E28</f>
        <v>2340364773680</v>
      </c>
      <c r="F20" s="238">
        <f t="shared" ref="F20:F25" si="5">D20/C20</f>
        <v>1.2584947061472551</v>
      </c>
      <c r="G20" s="355">
        <f>'60.342'!I9</f>
        <v>19026134836009</v>
      </c>
      <c r="H20" s="343">
        <f>G20-H9</f>
        <v>13114346563516</v>
      </c>
    </row>
    <row r="21" spans="1:8" s="344" customFormat="1">
      <c r="A21" s="246" t="s">
        <v>421</v>
      </c>
      <c r="B21" s="68" t="s">
        <v>1643</v>
      </c>
      <c r="C21" s="249">
        <f>SUM(C22:C27)</f>
        <v>8295846000000</v>
      </c>
      <c r="D21" s="249">
        <f t="shared" ref="D21:E21" si="6">SUM(D22:D27)</f>
        <v>10490270773680</v>
      </c>
      <c r="E21" s="249">
        <f t="shared" si="6"/>
        <v>2340364773680</v>
      </c>
      <c r="F21" s="238">
        <f t="shared" si="5"/>
        <v>1.2645209148868</v>
      </c>
      <c r="G21" s="355">
        <f>G20-'60.342'!I9</f>
        <v>0</v>
      </c>
      <c r="H21" s="343">
        <f>H20-D20</f>
        <v>107800000000</v>
      </c>
    </row>
    <row r="22" spans="1:8">
      <c r="A22" s="69">
        <v>1</v>
      </c>
      <c r="B22" s="70" t="s">
        <v>501</v>
      </c>
      <c r="C22" s="74">
        <f>'62.342'!D13+'62.342'!D27</f>
        <v>1576500000000</v>
      </c>
      <c r="D22" s="74">
        <f>'60.342'!I11</f>
        <v>4114185774349</v>
      </c>
      <c r="E22" s="74">
        <f>D22-C22</f>
        <v>2537685774349</v>
      </c>
      <c r="F22" s="239">
        <f t="shared" si="5"/>
        <v>2.609696019250872</v>
      </c>
      <c r="G22" s="1147">
        <f>D22/(C22+C28)</f>
        <v>1.1378805496066138</v>
      </c>
    </row>
    <row r="23" spans="1:8">
      <c r="A23" s="69">
        <v>2</v>
      </c>
      <c r="B23" s="70" t="s">
        <v>505</v>
      </c>
      <c r="C23" s="74">
        <f>'62.342'!D30+'62.342'!D47</f>
        <v>6570406000000</v>
      </c>
      <c r="D23" s="74">
        <f>'60.342'!I15</f>
        <v>6375084999331</v>
      </c>
      <c r="E23" s="74">
        <f>D23-C23</f>
        <v>-195321000669</v>
      </c>
      <c r="F23" s="239">
        <f t="shared" si="5"/>
        <v>0.97027261318874358</v>
      </c>
    </row>
    <row r="24" spans="1:8">
      <c r="A24" s="69">
        <v>3</v>
      </c>
      <c r="B24" s="70" t="s">
        <v>794</v>
      </c>
      <c r="C24" s="74">
        <f>'62.342'!D29</f>
        <v>2000000000</v>
      </c>
      <c r="D24" s="74">
        <f>'60.342'!I14</f>
        <v>0</v>
      </c>
      <c r="E24" s="74">
        <f>D24-C24</f>
        <v>-2000000000</v>
      </c>
      <c r="F24" s="239"/>
    </row>
    <row r="25" spans="1:8">
      <c r="A25" s="69">
        <v>4</v>
      </c>
      <c r="B25" s="70" t="s">
        <v>115</v>
      </c>
      <c r="C25" s="74">
        <f>'62.342'!D45</f>
        <v>1000000000</v>
      </c>
      <c r="D25" s="74">
        <f>'60.342'!I16</f>
        <v>1000000000</v>
      </c>
      <c r="E25" s="74">
        <f>D25-C25</f>
        <v>0</v>
      </c>
      <c r="F25" s="239">
        <f t="shared" si="5"/>
        <v>1</v>
      </c>
    </row>
    <row r="26" spans="1:8">
      <c r="A26" s="69">
        <v>5</v>
      </c>
      <c r="B26" s="70" t="s">
        <v>720</v>
      </c>
      <c r="C26" s="74">
        <f>'62.342'!D44</f>
        <v>145940000000</v>
      </c>
      <c r="D26" s="74"/>
      <c r="E26" s="74"/>
      <c r="F26" s="239"/>
    </row>
    <row r="27" spans="1:8">
      <c r="A27" s="69">
        <v>6</v>
      </c>
      <c r="B27" s="70" t="s">
        <v>787</v>
      </c>
      <c r="C27" s="74"/>
      <c r="D27" s="74"/>
      <c r="E27" s="74"/>
      <c r="F27" s="239"/>
    </row>
    <row r="28" spans="1:8" s="344" customFormat="1">
      <c r="A28" s="246" t="s">
        <v>422</v>
      </c>
      <c r="B28" s="68" t="s">
        <v>786</v>
      </c>
      <c r="C28" s="249">
        <f>SUM(C29:C30)</f>
        <v>2039157000000</v>
      </c>
      <c r="D28" s="249">
        <f t="shared" ref="D28:E28" si="7">SUM(D29:D30)</f>
        <v>0</v>
      </c>
      <c r="E28" s="249">
        <f t="shared" si="7"/>
        <v>0</v>
      </c>
      <c r="F28" s="238"/>
      <c r="G28" s="355"/>
    </row>
    <row r="29" spans="1:8">
      <c r="A29" s="69">
        <v>1</v>
      </c>
      <c r="B29" s="70" t="s">
        <v>788</v>
      </c>
      <c r="C29" s="74">
        <v>271580000000</v>
      </c>
      <c r="D29" s="74"/>
      <c r="E29" s="74"/>
      <c r="F29" s="239"/>
    </row>
    <row r="30" spans="1:8">
      <c r="A30" s="69">
        <v>2</v>
      </c>
      <c r="B30" s="70" t="s">
        <v>789</v>
      </c>
      <c r="C30" s="74">
        <f>'62.342'!D28-C29</f>
        <v>1767577000000</v>
      </c>
      <c r="D30" s="74"/>
      <c r="E30" s="74"/>
      <c r="F30" s="239"/>
    </row>
    <row r="31" spans="1:8" s="344" customFormat="1">
      <c r="A31" s="246" t="s">
        <v>423</v>
      </c>
      <c r="B31" s="68" t="s">
        <v>119</v>
      </c>
      <c r="C31" s="249"/>
      <c r="D31" s="249">
        <f>'60.342'!I19</f>
        <v>2401373844361</v>
      </c>
      <c r="E31" s="249"/>
      <c r="F31" s="238"/>
      <c r="G31" s="355"/>
    </row>
    <row r="32" spans="1:8" s="344" customFormat="1">
      <c r="A32" s="246" t="s">
        <v>424</v>
      </c>
      <c r="B32" s="68" t="s">
        <v>123</v>
      </c>
      <c r="C32" s="249"/>
      <c r="D32" s="249">
        <f>'60.342'!I20</f>
        <v>114901945475</v>
      </c>
      <c r="E32" s="249"/>
      <c r="F32" s="238"/>
      <c r="G32" s="355"/>
    </row>
    <row r="33" spans="1:8">
      <c r="A33" s="246" t="s">
        <v>418</v>
      </c>
      <c r="B33" s="68" t="s">
        <v>1644</v>
      </c>
      <c r="C33" s="249">
        <f>C8-C20</f>
        <v>7600000000</v>
      </c>
      <c r="D33" s="249">
        <f>D8-D20</f>
        <v>513794489511</v>
      </c>
      <c r="E33" s="249">
        <f>D33-C33</f>
        <v>506194489511</v>
      </c>
      <c r="F33" s="238">
        <f>D33/C33</f>
        <v>67.604538093552634</v>
      </c>
      <c r="G33" s="341">
        <f>'60.342'!C21</f>
        <v>497178680991</v>
      </c>
      <c r="H33" s="345">
        <f>G33-D33</f>
        <v>-16615808520</v>
      </c>
    </row>
    <row r="34" spans="1:8">
      <c r="A34" s="246" t="s">
        <v>374</v>
      </c>
      <c r="B34" s="68" t="s">
        <v>1645</v>
      </c>
      <c r="C34" s="249">
        <f>C36</f>
        <v>107800000000</v>
      </c>
      <c r="D34" s="249">
        <f>SUM(D35:D36)</f>
        <v>107800000000</v>
      </c>
      <c r="E34" s="249">
        <f>D34-C34</f>
        <v>0</v>
      </c>
      <c r="F34" s="238">
        <f>D34/C34</f>
        <v>1</v>
      </c>
      <c r="G34" s="341">
        <f>D33-D34+D37</f>
        <v>497178680991</v>
      </c>
    </row>
    <row r="35" spans="1:8">
      <c r="A35" s="246" t="s">
        <v>421</v>
      </c>
      <c r="B35" s="68" t="s">
        <v>1646</v>
      </c>
      <c r="C35" s="74"/>
      <c r="D35" s="74"/>
      <c r="E35" s="74"/>
      <c r="F35" s="239"/>
    </row>
    <row r="36" spans="1:8" ht="31.5">
      <c r="A36" s="246" t="s">
        <v>422</v>
      </c>
      <c r="B36" s="68" t="s">
        <v>1647</v>
      </c>
      <c r="C36" s="74">
        <f>D36</f>
        <v>107800000000</v>
      </c>
      <c r="D36" s="74">
        <f>'60.342'!I23</f>
        <v>107800000000</v>
      </c>
      <c r="E36" s="74"/>
      <c r="F36" s="239"/>
    </row>
    <row r="37" spans="1:8">
      <c r="A37" s="246" t="s">
        <v>376</v>
      </c>
      <c r="B37" s="68" t="s">
        <v>1648</v>
      </c>
      <c r="C37" s="249">
        <f>C38+C39</f>
        <v>111200000000</v>
      </c>
      <c r="D37" s="586">
        <f>D38+D39</f>
        <v>91184191480</v>
      </c>
      <c r="E37" s="249">
        <f>D37-C37</f>
        <v>-20015808520</v>
      </c>
      <c r="F37" s="238">
        <f>D37/C37</f>
        <v>0.82000172194244603</v>
      </c>
      <c r="G37" s="341">
        <f>D33-D36+D39</f>
        <v>497178680991</v>
      </c>
    </row>
    <row r="38" spans="1:8">
      <c r="A38" s="246" t="s">
        <v>421</v>
      </c>
      <c r="B38" s="68" t="s">
        <v>1649</v>
      </c>
      <c r="C38" s="74">
        <f>C33</f>
        <v>7600000000</v>
      </c>
      <c r="D38" s="74"/>
      <c r="E38" s="74"/>
      <c r="F38" s="239"/>
    </row>
    <row r="39" spans="1:8">
      <c r="A39" s="246" t="s">
        <v>422</v>
      </c>
      <c r="B39" s="68" t="s">
        <v>1650</v>
      </c>
      <c r="C39" s="74">
        <v>103600000000</v>
      </c>
      <c r="D39" s="74">
        <f>'60.342'!D23</f>
        <v>91184191480</v>
      </c>
      <c r="E39" s="74"/>
      <c r="F39" s="239"/>
    </row>
    <row r="40" spans="1:8" ht="31.5">
      <c r="A40" s="246" t="s">
        <v>1127</v>
      </c>
      <c r="B40" s="68" t="s">
        <v>1651</v>
      </c>
      <c r="C40" s="249">
        <f>'[1]TH nợ'!$J$24*1000000</f>
        <v>235892986292.99994</v>
      </c>
      <c r="D40" s="249">
        <f>'[1]TH nợ'!$J$24*1000000</f>
        <v>235892986292.99994</v>
      </c>
      <c r="E40" s="249">
        <f>D40-C40</f>
        <v>0</v>
      </c>
      <c r="F40" s="238">
        <f>D40/C40</f>
        <v>1</v>
      </c>
    </row>
    <row r="41" spans="1:8">
      <c r="A41" s="1148"/>
      <c r="B41" s="1148"/>
      <c r="C41" s="1148"/>
      <c r="D41" s="1148"/>
      <c r="E41" s="1148"/>
      <c r="F41" s="1148"/>
    </row>
  </sheetData>
  <mergeCells count="8">
    <mergeCell ref="A41:F41"/>
    <mergeCell ref="A2:F2"/>
    <mergeCell ref="A3:F3"/>
    <mergeCell ref="A5:A6"/>
    <mergeCell ref="B5:B6"/>
    <mergeCell ref="C5:C6"/>
    <mergeCell ref="D5:D6"/>
    <mergeCell ref="E5:F5"/>
  </mergeCells>
  <phoneticPr fontId="43" type="noConversion"/>
  <pageMargins left="0.55000000000000004" right="0.23622047244094499" top="0.61" bottom="0.62992125984252001" header="0.511811023622047" footer="0.511811023622047"/>
  <pageSetup paperSize="9" scale="85"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8"/>
  <sheetViews>
    <sheetView workbookViewId="0">
      <selection activeCell="A5" sqref="A5:A8"/>
    </sheetView>
  </sheetViews>
  <sheetFormatPr defaultColWidth="8.81640625" defaultRowHeight="12.75"/>
  <cols>
    <col min="1" max="1" width="28.1796875" style="850" customWidth="1"/>
    <col min="2" max="11" width="8.81640625" style="867"/>
    <col min="12" max="16384" width="8.81640625" style="850"/>
  </cols>
  <sheetData>
    <row r="1" spans="1:13">
      <c r="A1" s="851"/>
      <c r="B1" s="859"/>
      <c r="C1" s="859"/>
      <c r="D1" s="859"/>
      <c r="E1" s="859"/>
      <c r="F1" s="859"/>
      <c r="G1" s="859"/>
      <c r="H1" s="1194" t="s">
        <v>2526</v>
      </c>
      <c r="I1" s="1194"/>
      <c r="J1" s="1194"/>
      <c r="K1" s="1194"/>
    </row>
    <row r="2" spans="1:13">
      <c r="A2" s="1169" t="s">
        <v>3303</v>
      </c>
      <c r="B2" s="1169"/>
      <c r="C2" s="1169"/>
      <c r="D2" s="1169"/>
      <c r="E2" s="1169"/>
      <c r="F2" s="1169"/>
      <c r="G2" s="1169"/>
      <c r="H2" s="1169"/>
      <c r="I2" s="1169"/>
      <c r="J2" s="1169"/>
      <c r="K2" s="1169"/>
      <c r="L2" s="851"/>
      <c r="M2" s="851"/>
    </row>
    <row r="3" spans="1:13">
      <c r="A3" s="1193" t="s">
        <v>3850</v>
      </c>
      <c r="B3" s="1193"/>
      <c r="C3" s="1193"/>
      <c r="D3" s="1193"/>
      <c r="E3" s="1193"/>
      <c r="F3" s="1193"/>
      <c r="G3" s="1193"/>
      <c r="H3" s="1193"/>
      <c r="I3" s="1193"/>
      <c r="J3" s="1193"/>
      <c r="K3" s="1193"/>
      <c r="L3" s="851"/>
      <c r="M3" s="851"/>
    </row>
    <row r="4" spans="1:13">
      <c r="A4" s="851"/>
      <c r="B4" s="859"/>
      <c r="C4" s="859"/>
      <c r="D4" s="859"/>
      <c r="E4" s="859"/>
      <c r="F4" s="859"/>
      <c r="G4" s="859"/>
      <c r="H4" s="859"/>
      <c r="I4" s="859"/>
      <c r="J4" s="868" t="s">
        <v>3282</v>
      </c>
      <c r="K4" s="859"/>
      <c r="L4" s="851"/>
      <c r="M4" s="851"/>
    </row>
    <row r="5" spans="1:13" s="853" customFormat="1" ht="20.25" customHeight="1">
      <c r="A5" s="1195" t="s">
        <v>3304</v>
      </c>
      <c r="B5" s="1191" t="s">
        <v>3305</v>
      </c>
      <c r="C5" s="1197"/>
      <c r="D5" s="1197"/>
      <c r="E5" s="1192"/>
      <c r="F5" s="1198" t="s">
        <v>3306</v>
      </c>
      <c r="G5" s="1199"/>
      <c r="H5" s="1191" t="s">
        <v>3307</v>
      </c>
      <c r="I5" s="1197"/>
      <c r="J5" s="1192"/>
      <c r="K5" s="1204" t="s">
        <v>3308</v>
      </c>
    </row>
    <row r="6" spans="1:13" s="853" customFormat="1" ht="16.5" customHeight="1">
      <c r="A6" s="1196"/>
      <c r="B6" s="1204" t="s">
        <v>414</v>
      </c>
      <c r="C6" s="1191" t="s">
        <v>3309</v>
      </c>
      <c r="D6" s="1197"/>
      <c r="E6" s="1192"/>
      <c r="F6" s="1200"/>
      <c r="G6" s="1201"/>
      <c r="H6" s="1204" t="s">
        <v>414</v>
      </c>
      <c r="I6" s="1191" t="s">
        <v>3309</v>
      </c>
      <c r="J6" s="1192"/>
      <c r="K6" s="1205"/>
    </row>
    <row r="7" spans="1:13" s="853" customFormat="1">
      <c r="A7" s="1196"/>
      <c r="B7" s="1205"/>
      <c r="C7" s="1204" t="s">
        <v>3310</v>
      </c>
      <c r="D7" s="1204" t="s">
        <v>2527</v>
      </c>
      <c r="E7" s="1204" t="s">
        <v>3311</v>
      </c>
      <c r="F7" s="1200"/>
      <c r="G7" s="1201"/>
      <c r="H7" s="1205"/>
      <c r="I7" s="1204" t="s">
        <v>3307</v>
      </c>
      <c r="J7" s="1204" t="s">
        <v>3312</v>
      </c>
      <c r="K7" s="1205"/>
    </row>
    <row r="8" spans="1:13" s="853" customFormat="1" ht="27.75" customHeight="1">
      <c r="A8" s="1196"/>
      <c r="B8" s="1205"/>
      <c r="C8" s="1205"/>
      <c r="D8" s="1205"/>
      <c r="E8" s="1205"/>
      <c r="F8" s="1202"/>
      <c r="G8" s="1203"/>
      <c r="H8" s="1205"/>
      <c r="I8" s="1205"/>
      <c r="J8" s="1205"/>
      <c r="K8" s="1205"/>
    </row>
    <row r="9" spans="1:13" s="853" customFormat="1">
      <c r="A9" s="854" t="s">
        <v>869</v>
      </c>
      <c r="B9" s="860">
        <f t="shared" ref="B9:K9" si="0">B10+B107+B159+B190+B202+B209+B211+B243+B253</f>
        <v>1577764.1814369999</v>
      </c>
      <c r="C9" s="860">
        <f t="shared" si="0"/>
        <v>50776.420974000001</v>
      </c>
      <c r="D9" s="860">
        <f t="shared" si="0"/>
        <v>1083305.1203099999</v>
      </c>
      <c r="E9" s="860">
        <f t="shared" si="0"/>
        <v>443560.56315299997</v>
      </c>
      <c r="F9" s="860">
        <f t="shared" si="0"/>
        <v>1471334.2556439999</v>
      </c>
      <c r="G9" s="860">
        <f t="shared" si="0"/>
        <v>1471334.2556439999</v>
      </c>
      <c r="H9" s="860">
        <f t="shared" si="0"/>
        <v>60790.246104000005</v>
      </c>
      <c r="I9" s="860">
        <f t="shared" si="0"/>
        <v>46469.666503999993</v>
      </c>
      <c r="J9" s="860">
        <f t="shared" si="0"/>
        <v>14320.579599999999</v>
      </c>
      <c r="K9" s="860">
        <f t="shared" si="0"/>
        <v>44639.679688999997</v>
      </c>
    </row>
    <row r="10" spans="1:13" s="853" customFormat="1">
      <c r="A10" s="855" t="s">
        <v>3313</v>
      </c>
      <c r="B10" s="861">
        <f t="shared" ref="B10:K10" si="1">B11+B66+B68</f>
        <v>666241.57184099988</v>
      </c>
      <c r="C10" s="861">
        <f t="shared" si="1"/>
        <v>24037.191678000003</v>
      </c>
      <c r="D10" s="861">
        <f t="shared" si="1"/>
        <v>349767.15730999998</v>
      </c>
      <c r="E10" s="861">
        <f t="shared" si="1"/>
        <v>292315.14585299994</v>
      </c>
      <c r="F10" s="861">
        <f t="shared" si="1"/>
        <v>614235.03754199995</v>
      </c>
      <c r="G10" s="861">
        <f t="shared" si="1"/>
        <v>614235.03754199995</v>
      </c>
      <c r="H10" s="861">
        <f t="shared" si="1"/>
        <v>40870.007068999999</v>
      </c>
      <c r="I10" s="861">
        <f t="shared" si="1"/>
        <v>26549.427468999998</v>
      </c>
      <c r="J10" s="861">
        <f t="shared" si="1"/>
        <v>14320.579599999999</v>
      </c>
      <c r="K10" s="861">
        <f t="shared" si="1"/>
        <v>11136.52723</v>
      </c>
    </row>
    <row r="11" spans="1:13" s="853" customFormat="1">
      <c r="A11" s="856" t="s">
        <v>3314</v>
      </c>
      <c r="B11" s="862">
        <f t="shared" ref="B11:K11" si="2">B12+B13+B14+B15+B16+B17+B18+B19+B20+B21+B22+B23+B24+B25+B26+B27+B28+B29+B30+B31+B32+B33+B34+B35+B36+B37+B38+B39+B40+B41+B42+B43+B44+B45+B46+B47+B48+B49+B50+B51+B52+B53+B54+B55+B56+B57+B58+B59+B60+B61+B62+B63+B64+B65</f>
        <v>615929.33303099987</v>
      </c>
      <c r="C11" s="862">
        <f t="shared" si="2"/>
        <v>23919.510978000002</v>
      </c>
      <c r="D11" s="862">
        <f t="shared" si="2"/>
        <v>310980.13199999998</v>
      </c>
      <c r="E11" s="862">
        <f t="shared" si="2"/>
        <v>280907.61305299995</v>
      </c>
      <c r="F11" s="862">
        <f t="shared" si="2"/>
        <v>564058.16264599992</v>
      </c>
      <c r="G11" s="862">
        <f t="shared" si="2"/>
        <v>564058.16264599992</v>
      </c>
      <c r="H11" s="862">
        <f t="shared" si="2"/>
        <v>40743.668154999999</v>
      </c>
      <c r="I11" s="862">
        <f t="shared" si="2"/>
        <v>26423.088554999998</v>
      </c>
      <c r="J11" s="862">
        <f t="shared" si="2"/>
        <v>14320.579599999999</v>
      </c>
      <c r="K11" s="862">
        <f t="shared" si="2"/>
        <v>11127.50223</v>
      </c>
    </row>
    <row r="12" spans="1:13">
      <c r="A12" s="857" t="s">
        <v>3315</v>
      </c>
      <c r="B12" s="863">
        <v>14987.15</v>
      </c>
      <c r="C12" s="863">
        <v>1000</v>
      </c>
      <c r="D12" s="863">
        <v>6467</v>
      </c>
      <c r="E12" s="863">
        <v>7520.15</v>
      </c>
      <c r="F12" s="863">
        <v>12643.053400000001</v>
      </c>
      <c r="G12" s="863">
        <v>12643.053400000001</v>
      </c>
      <c r="H12" s="863">
        <v>2300</v>
      </c>
      <c r="I12" s="863">
        <v>2300</v>
      </c>
      <c r="J12" s="863">
        <v>0</v>
      </c>
      <c r="K12" s="863">
        <v>44.096600000000002</v>
      </c>
    </row>
    <row r="13" spans="1:13">
      <c r="A13" s="857" t="s">
        <v>3316</v>
      </c>
      <c r="B13" s="863">
        <v>6252.94</v>
      </c>
      <c r="C13" s="863">
        <v>0</v>
      </c>
      <c r="D13" s="863">
        <v>4514</v>
      </c>
      <c r="E13" s="863">
        <v>1738.94</v>
      </c>
      <c r="F13" s="863">
        <v>6236.62</v>
      </c>
      <c r="G13" s="863">
        <v>6236.62</v>
      </c>
      <c r="H13" s="863">
        <v>16.32</v>
      </c>
      <c r="I13" s="863">
        <v>16.32</v>
      </c>
      <c r="J13" s="863">
        <v>0</v>
      </c>
      <c r="K13" s="863">
        <v>0</v>
      </c>
    </row>
    <row r="14" spans="1:13">
      <c r="A14" s="857" t="s">
        <v>3317</v>
      </c>
      <c r="B14" s="863">
        <v>5878</v>
      </c>
      <c r="C14" s="863">
        <v>90</v>
      </c>
      <c r="D14" s="863">
        <v>2100</v>
      </c>
      <c r="E14" s="863">
        <v>3688</v>
      </c>
      <c r="F14" s="863">
        <v>5869</v>
      </c>
      <c r="G14" s="863">
        <v>5869</v>
      </c>
      <c r="H14" s="863">
        <v>0</v>
      </c>
      <c r="I14" s="863">
        <v>0</v>
      </c>
      <c r="J14" s="863">
        <v>0</v>
      </c>
      <c r="K14" s="863">
        <v>9</v>
      </c>
    </row>
    <row r="15" spans="1:13">
      <c r="A15" s="857" t="s">
        <v>3318</v>
      </c>
      <c r="B15" s="863">
        <v>12056.888000000001</v>
      </c>
      <c r="C15" s="863">
        <v>170</v>
      </c>
      <c r="D15" s="863">
        <v>5718</v>
      </c>
      <c r="E15" s="863">
        <v>6168.8879999999999</v>
      </c>
      <c r="F15" s="863">
        <v>11369.204</v>
      </c>
      <c r="G15" s="863">
        <v>11369.204</v>
      </c>
      <c r="H15" s="863">
        <v>500</v>
      </c>
      <c r="I15" s="863">
        <v>500</v>
      </c>
      <c r="J15" s="863">
        <v>0</v>
      </c>
      <c r="K15" s="863">
        <v>187.684</v>
      </c>
    </row>
    <row r="16" spans="1:13">
      <c r="A16" s="857" t="s">
        <v>3319</v>
      </c>
      <c r="B16" s="863">
        <v>6409.4979999999996</v>
      </c>
      <c r="C16" s="863">
        <v>70</v>
      </c>
      <c r="D16" s="863">
        <v>5576</v>
      </c>
      <c r="E16" s="863">
        <v>763.49800000000005</v>
      </c>
      <c r="F16" s="863">
        <v>5909.4979999999996</v>
      </c>
      <c r="G16" s="863">
        <v>5909.4979999999996</v>
      </c>
      <c r="H16" s="863">
        <v>500</v>
      </c>
      <c r="I16" s="863">
        <v>500</v>
      </c>
      <c r="J16" s="863">
        <v>0</v>
      </c>
      <c r="K16" s="863">
        <v>0</v>
      </c>
    </row>
    <row r="17" spans="1:11">
      <c r="A17" s="857" t="s">
        <v>3320</v>
      </c>
      <c r="B17" s="863">
        <v>5433.6120000000001</v>
      </c>
      <c r="C17" s="863">
        <v>70</v>
      </c>
      <c r="D17" s="863">
        <v>4288</v>
      </c>
      <c r="E17" s="863">
        <v>1075.6120000000001</v>
      </c>
      <c r="F17" s="863">
        <v>4783.6120000000001</v>
      </c>
      <c r="G17" s="863">
        <v>4783.6120000000001</v>
      </c>
      <c r="H17" s="863">
        <v>650</v>
      </c>
      <c r="I17" s="863">
        <v>650</v>
      </c>
      <c r="J17" s="863">
        <v>0</v>
      </c>
      <c r="K17" s="863">
        <v>0</v>
      </c>
    </row>
    <row r="18" spans="1:11">
      <c r="A18" s="857" t="s">
        <v>3321</v>
      </c>
      <c r="B18" s="863">
        <v>9489.2289999999994</v>
      </c>
      <c r="C18" s="863">
        <v>1329.934</v>
      </c>
      <c r="D18" s="863">
        <v>5945</v>
      </c>
      <c r="E18" s="863">
        <v>2214.2950000000001</v>
      </c>
      <c r="F18" s="863">
        <v>9234.6590169999999</v>
      </c>
      <c r="G18" s="863">
        <v>9234.6590169999999</v>
      </c>
      <c r="H18" s="863">
        <v>250.43504999999999</v>
      </c>
      <c r="I18" s="863">
        <v>250.43504999999999</v>
      </c>
      <c r="J18" s="863">
        <v>0</v>
      </c>
      <c r="K18" s="863">
        <v>4.1349330000000002</v>
      </c>
    </row>
    <row r="19" spans="1:11">
      <c r="A19" s="857" t="s">
        <v>3322</v>
      </c>
      <c r="B19" s="863">
        <v>7834.5020000000004</v>
      </c>
      <c r="C19" s="863">
        <v>170</v>
      </c>
      <c r="D19" s="863">
        <v>4823</v>
      </c>
      <c r="E19" s="863">
        <v>2841.502</v>
      </c>
      <c r="F19" s="863">
        <v>5765.518</v>
      </c>
      <c r="G19" s="863">
        <v>5765.518</v>
      </c>
      <c r="H19" s="863">
        <v>0</v>
      </c>
      <c r="I19" s="863">
        <v>0</v>
      </c>
      <c r="J19" s="863">
        <v>0</v>
      </c>
      <c r="K19" s="863">
        <v>2068.9839999999999</v>
      </c>
    </row>
    <row r="20" spans="1:11" ht="25.5">
      <c r="A20" s="857" t="s">
        <v>3323</v>
      </c>
      <c r="B20" s="863">
        <v>3501</v>
      </c>
      <c r="C20" s="863">
        <v>870</v>
      </c>
      <c r="D20" s="863">
        <v>1419</v>
      </c>
      <c r="E20" s="863">
        <v>1212</v>
      </c>
      <c r="F20" s="863">
        <v>3501</v>
      </c>
      <c r="G20" s="863">
        <v>3501</v>
      </c>
      <c r="H20" s="863">
        <v>0</v>
      </c>
      <c r="I20" s="863">
        <v>0</v>
      </c>
      <c r="J20" s="863">
        <v>0</v>
      </c>
      <c r="K20" s="863">
        <v>0</v>
      </c>
    </row>
    <row r="21" spans="1:11" ht="25.5">
      <c r="A21" s="857" t="s">
        <v>3324</v>
      </c>
      <c r="B21" s="863">
        <v>15536</v>
      </c>
      <c r="C21" s="863">
        <v>0</v>
      </c>
      <c r="D21" s="863">
        <v>13888</v>
      </c>
      <c r="E21" s="863">
        <v>1648</v>
      </c>
      <c r="F21" s="863">
        <v>15135.134056000001</v>
      </c>
      <c r="G21" s="863">
        <v>15135.134056000001</v>
      </c>
      <c r="H21" s="863">
        <v>0</v>
      </c>
      <c r="I21" s="863">
        <v>0</v>
      </c>
      <c r="J21" s="863">
        <v>0</v>
      </c>
      <c r="K21" s="863">
        <v>400.86594400000001</v>
      </c>
    </row>
    <row r="22" spans="1:11">
      <c r="A22" s="857" t="s">
        <v>3325</v>
      </c>
      <c r="B22" s="863">
        <v>12847.477999999999</v>
      </c>
      <c r="C22" s="863">
        <v>44.283000000000001</v>
      </c>
      <c r="D22" s="863">
        <v>9614</v>
      </c>
      <c r="E22" s="863">
        <v>3189.1950000000002</v>
      </c>
      <c r="F22" s="863">
        <v>12472.0126</v>
      </c>
      <c r="G22" s="863">
        <v>12472.0126</v>
      </c>
      <c r="H22" s="863">
        <v>46.576000000000001</v>
      </c>
      <c r="I22" s="863">
        <v>46.576000000000001</v>
      </c>
      <c r="J22" s="863">
        <v>0</v>
      </c>
      <c r="K22" s="863">
        <v>328.88940000000002</v>
      </c>
    </row>
    <row r="23" spans="1:11">
      <c r="A23" s="857" t="s">
        <v>3326</v>
      </c>
      <c r="B23" s="863">
        <v>4747.5010000000002</v>
      </c>
      <c r="C23" s="863">
        <v>0</v>
      </c>
      <c r="D23" s="863">
        <v>4403</v>
      </c>
      <c r="E23" s="863">
        <v>344.50099999999998</v>
      </c>
      <c r="F23" s="863">
        <v>4747.5010000000002</v>
      </c>
      <c r="G23" s="863">
        <v>4747.5010000000002</v>
      </c>
      <c r="H23" s="863">
        <v>0</v>
      </c>
      <c r="I23" s="863">
        <v>0</v>
      </c>
      <c r="J23" s="863">
        <v>0</v>
      </c>
      <c r="K23" s="863">
        <v>0</v>
      </c>
    </row>
    <row r="24" spans="1:11">
      <c r="A24" s="857" t="s">
        <v>3327</v>
      </c>
      <c r="B24" s="863">
        <v>7431.7460000000001</v>
      </c>
      <c r="C24" s="863">
        <v>108.9</v>
      </c>
      <c r="D24" s="863">
        <v>6741</v>
      </c>
      <c r="E24" s="863">
        <v>581.846</v>
      </c>
      <c r="F24" s="863">
        <v>7322.8459999999995</v>
      </c>
      <c r="G24" s="863">
        <v>7322.8459999999995</v>
      </c>
      <c r="H24" s="863">
        <v>0</v>
      </c>
      <c r="I24" s="863">
        <v>0</v>
      </c>
      <c r="J24" s="863">
        <v>0</v>
      </c>
      <c r="K24" s="863">
        <v>108.9</v>
      </c>
    </row>
    <row r="25" spans="1:11">
      <c r="A25" s="857" t="s">
        <v>3328</v>
      </c>
      <c r="B25" s="863">
        <v>3439.578</v>
      </c>
      <c r="C25" s="863">
        <v>0</v>
      </c>
      <c r="D25" s="863">
        <v>3212</v>
      </c>
      <c r="E25" s="863">
        <v>227.578</v>
      </c>
      <c r="F25" s="863">
        <v>3439.578</v>
      </c>
      <c r="G25" s="863">
        <v>3439.578</v>
      </c>
      <c r="H25" s="863">
        <v>0</v>
      </c>
      <c r="I25" s="863">
        <v>0</v>
      </c>
      <c r="J25" s="863">
        <v>0</v>
      </c>
      <c r="K25" s="863">
        <v>0</v>
      </c>
    </row>
    <row r="26" spans="1:11">
      <c r="A26" s="857" t="s">
        <v>3329</v>
      </c>
      <c r="B26" s="863">
        <v>6701.4489999999996</v>
      </c>
      <c r="C26" s="863">
        <v>0</v>
      </c>
      <c r="D26" s="863">
        <v>5309</v>
      </c>
      <c r="E26" s="863">
        <v>1392.4490000000001</v>
      </c>
      <c r="F26" s="863">
        <v>6501.4489999999996</v>
      </c>
      <c r="G26" s="863">
        <v>6501.4489999999996</v>
      </c>
      <c r="H26" s="863">
        <v>200</v>
      </c>
      <c r="I26" s="863">
        <v>200</v>
      </c>
      <c r="J26" s="863">
        <v>0</v>
      </c>
      <c r="K26" s="863">
        <v>0</v>
      </c>
    </row>
    <row r="27" spans="1:11">
      <c r="A27" s="857" t="s">
        <v>3330</v>
      </c>
      <c r="B27" s="863">
        <v>5768.1859999999997</v>
      </c>
      <c r="C27" s="863">
        <v>0</v>
      </c>
      <c r="D27" s="863">
        <v>5181</v>
      </c>
      <c r="E27" s="863">
        <v>587.18600000000004</v>
      </c>
      <c r="F27" s="863">
        <v>5768.1859999999997</v>
      </c>
      <c r="G27" s="863">
        <v>5768.1859999999997</v>
      </c>
      <c r="H27" s="863">
        <v>0</v>
      </c>
      <c r="I27" s="863">
        <v>0</v>
      </c>
      <c r="J27" s="863">
        <v>0</v>
      </c>
      <c r="K27" s="863">
        <v>0</v>
      </c>
    </row>
    <row r="28" spans="1:11">
      <c r="A28" s="857" t="s">
        <v>3331</v>
      </c>
      <c r="B28" s="863">
        <v>3466.0770000000002</v>
      </c>
      <c r="C28" s="863">
        <v>0</v>
      </c>
      <c r="D28" s="863">
        <v>3344</v>
      </c>
      <c r="E28" s="864">
        <v>0</v>
      </c>
      <c r="F28" s="863">
        <v>3466.0770000000002</v>
      </c>
      <c r="G28" s="863">
        <v>3466.0770000000002</v>
      </c>
      <c r="H28" s="863">
        <v>0</v>
      </c>
      <c r="I28" s="863">
        <v>0</v>
      </c>
      <c r="J28" s="863">
        <v>0</v>
      </c>
      <c r="K28" s="863">
        <v>0</v>
      </c>
    </row>
    <row r="29" spans="1:11">
      <c r="A29" s="857" t="s">
        <v>3332</v>
      </c>
      <c r="B29" s="863">
        <v>5127.0010000000002</v>
      </c>
      <c r="C29" s="863">
        <v>0</v>
      </c>
      <c r="D29" s="863">
        <v>4592</v>
      </c>
      <c r="E29" s="863">
        <v>535.00099999999998</v>
      </c>
      <c r="F29" s="863">
        <v>5127.0010000000002</v>
      </c>
      <c r="G29" s="863">
        <v>5127.0010000000002</v>
      </c>
      <c r="H29" s="863">
        <v>0</v>
      </c>
      <c r="I29" s="863">
        <v>0</v>
      </c>
      <c r="J29" s="863">
        <v>0</v>
      </c>
      <c r="K29" s="863">
        <v>0</v>
      </c>
    </row>
    <row r="30" spans="1:11" ht="25.5">
      <c r="A30" s="857" t="s">
        <v>3333</v>
      </c>
      <c r="B30" s="863">
        <v>2393.9</v>
      </c>
      <c r="C30" s="863">
        <v>0</v>
      </c>
      <c r="D30" s="863">
        <v>3229</v>
      </c>
      <c r="E30" s="863">
        <v>-835.1</v>
      </c>
      <c r="F30" s="863">
        <v>2393.9</v>
      </c>
      <c r="G30" s="863">
        <v>2393.9</v>
      </c>
      <c r="H30" s="863">
        <v>0</v>
      </c>
      <c r="I30" s="863">
        <v>0</v>
      </c>
      <c r="J30" s="863">
        <v>0</v>
      </c>
      <c r="K30" s="863">
        <v>0</v>
      </c>
    </row>
    <row r="31" spans="1:11" ht="25.5">
      <c r="A31" s="857" t="s">
        <v>3334</v>
      </c>
      <c r="B31" s="863">
        <v>2295</v>
      </c>
      <c r="C31" s="863">
        <v>0</v>
      </c>
      <c r="D31" s="863">
        <v>2182</v>
      </c>
      <c r="E31" s="863">
        <v>113</v>
      </c>
      <c r="F31" s="863">
        <v>2295</v>
      </c>
      <c r="G31" s="863">
        <v>2295</v>
      </c>
      <c r="H31" s="863">
        <v>0</v>
      </c>
      <c r="I31" s="863">
        <v>0</v>
      </c>
      <c r="J31" s="863">
        <v>0</v>
      </c>
      <c r="K31" s="863">
        <v>0</v>
      </c>
    </row>
    <row r="32" spans="1:11">
      <c r="A32" s="857" t="s">
        <v>3335</v>
      </c>
      <c r="B32" s="863">
        <v>2190.62</v>
      </c>
      <c r="C32" s="863">
        <v>0</v>
      </c>
      <c r="D32" s="863">
        <v>1968</v>
      </c>
      <c r="E32" s="863">
        <v>222.62</v>
      </c>
      <c r="F32" s="863">
        <v>2190.62</v>
      </c>
      <c r="G32" s="863">
        <v>2190.62</v>
      </c>
      <c r="H32" s="863">
        <v>0</v>
      </c>
      <c r="I32" s="863">
        <v>0</v>
      </c>
      <c r="J32" s="863">
        <v>0</v>
      </c>
      <c r="K32" s="863">
        <v>0</v>
      </c>
    </row>
    <row r="33" spans="1:11">
      <c r="A33" s="857" t="s">
        <v>3336</v>
      </c>
      <c r="B33" s="863">
        <v>34313.129999999997</v>
      </c>
      <c r="C33" s="863">
        <v>740</v>
      </c>
      <c r="D33" s="863">
        <v>7936</v>
      </c>
      <c r="E33" s="863">
        <v>25637.13</v>
      </c>
      <c r="F33" s="863">
        <v>34228.191400000003</v>
      </c>
      <c r="G33" s="863">
        <v>34228.191400000003</v>
      </c>
      <c r="H33" s="863">
        <v>0</v>
      </c>
      <c r="I33" s="863">
        <v>0</v>
      </c>
      <c r="J33" s="863">
        <v>0</v>
      </c>
      <c r="K33" s="863">
        <v>84.938599999999994</v>
      </c>
    </row>
    <row r="34" spans="1:11">
      <c r="A34" s="857" t="s">
        <v>3337</v>
      </c>
      <c r="B34" s="863">
        <v>13567</v>
      </c>
      <c r="C34" s="863">
        <v>1289</v>
      </c>
      <c r="D34" s="863">
        <v>4597</v>
      </c>
      <c r="E34" s="863">
        <v>7681</v>
      </c>
      <c r="F34" s="863">
        <v>12328.89</v>
      </c>
      <c r="G34" s="863">
        <v>12328.89</v>
      </c>
      <c r="H34" s="863">
        <v>365.91</v>
      </c>
      <c r="I34" s="863">
        <v>230.81</v>
      </c>
      <c r="J34" s="863">
        <v>135.1</v>
      </c>
      <c r="K34" s="863">
        <v>872.2</v>
      </c>
    </row>
    <row r="35" spans="1:11">
      <c r="A35" s="857" t="s">
        <v>3338</v>
      </c>
      <c r="B35" s="863">
        <v>10551.349</v>
      </c>
      <c r="C35" s="863">
        <v>243.923</v>
      </c>
      <c r="D35" s="863">
        <v>3265</v>
      </c>
      <c r="E35" s="863">
        <v>7042.4260000000004</v>
      </c>
      <c r="F35" s="863">
        <v>8886.1543000000001</v>
      </c>
      <c r="G35" s="863">
        <v>8886.1543000000001</v>
      </c>
      <c r="H35" s="863">
        <v>73.677700000000002</v>
      </c>
      <c r="I35" s="863">
        <v>73.677700000000002</v>
      </c>
      <c r="J35" s="863">
        <v>0</v>
      </c>
      <c r="K35" s="863">
        <v>1591.5170000000001</v>
      </c>
    </row>
    <row r="36" spans="1:11">
      <c r="A36" s="857" t="s">
        <v>3339</v>
      </c>
      <c r="B36" s="863">
        <v>23162.927</v>
      </c>
      <c r="C36" s="863">
        <v>700</v>
      </c>
      <c r="D36" s="863">
        <v>18719.132000000001</v>
      </c>
      <c r="E36" s="863">
        <v>3743.7950000000001</v>
      </c>
      <c r="F36" s="863">
        <v>22553.389500000001</v>
      </c>
      <c r="G36" s="863">
        <v>22553.389500000001</v>
      </c>
      <c r="H36" s="863">
        <v>280</v>
      </c>
      <c r="I36" s="863">
        <v>280</v>
      </c>
      <c r="J36" s="863">
        <v>0</v>
      </c>
      <c r="K36" s="863">
        <v>329.53750000000002</v>
      </c>
    </row>
    <row r="37" spans="1:11" ht="25.5">
      <c r="A37" s="857" t="s">
        <v>3340</v>
      </c>
      <c r="B37" s="863">
        <v>18627.435788999999</v>
      </c>
      <c r="C37" s="863">
        <v>1373.4357890000001</v>
      </c>
      <c r="D37" s="863">
        <v>19290</v>
      </c>
      <c r="E37" s="863">
        <v>-2036</v>
      </c>
      <c r="F37" s="863">
        <v>15295.136500000001</v>
      </c>
      <c r="G37" s="863">
        <v>15295.136500000001</v>
      </c>
      <c r="H37" s="863">
        <v>3332.299289</v>
      </c>
      <c r="I37" s="863">
        <v>3256.9086889999999</v>
      </c>
      <c r="J37" s="863">
        <v>75.390600000000006</v>
      </c>
      <c r="K37" s="863">
        <v>0</v>
      </c>
    </row>
    <row r="38" spans="1:11">
      <c r="A38" s="857" t="s">
        <v>3341</v>
      </c>
      <c r="B38" s="863">
        <v>21249.6355</v>
      </c>
      <c r="C38" s="863">
        <v>5332.2354999999998</v>
      </c>
      <c r="D38" s="863">
        <v>9113</v>
      </c>
      <c r="E38" s="863">
        <v>6804.4</v>
      </c>
      <c r="F38" s="863">
        <v>19299.779591999999</v>
      </c>
      <c r="G38" s="863">
        <v>19299.779591999999</v>
      </c>
      <c r="H38" s="863">
        <v>400</v>
      </c>
      <c r="I38" s="863">
        <v>400</v>
      </c>
      <c r="J38" s="863">
        <v>0</v>
      </c>
      <c r="K38" s="863">
        <v>1549.855908</v>
      </c>
    </row>
    <row r="39" spans="1:11">
      <c r="A39" s="857" t="s">
        <v>3342</v>
      </c>
      <c r="B39" s="863">
        <v>3302.3850000000002</v>
      </c>
      <c r="C39" s="863">
        <v>0</v>
      </c>
      <c r="D39" s="863">
        <v>2687</v>
      </c>
      <c r="E39" s="863">
        <v>615.38499999999999</v>
      </c>
      <c r="F39" s="863">
        <v>3301.8589999999999</v>
      </c>
      <c r="G39" s="863">
        <v>3301.8589999999999</v>
      </c>
      <c r="H39" s="863">
        <v>0</v>
      </c>
      <c r="I39" s="863">
        <v>0</v>
      </c>
      <c r="J39" s="863">
        <v>0</v>
      </c>
      <c r="K39" s="863">
        <v>0.52600000000000002</v>
      </c>
    </row>
    <row r="40" spans="1:11">
      <c r="A40" s="857" t="s">
        <v>3343</v>
      </c>
      <c r="B40" s="863">
        <v>8806.1820000000007</v>
      </c>
      <c r="C40" s="863">
        <v>11.25</v>
      </c>
      <c r="D40" s="863">
        <v>7697</v>
      </c>
      <c r="E40" s="863">
        <v>1097.932</v>
      </c>
      <c r="F40" s="863">
        <v>8620.9770000000008</v>
      </c>
      <c r="G40" s="863">
        <v>8620.9770000000008</v>
      </c>
      <c r="H40" s="863">
        <v>0</v>
      </c>
      <c r="I40" s="863">
        <v>0</v>
      </c>
      <c r="J40" s="863">
        <v>0</v>
      </c>
      <c r="K40" s="863">
        <v>185.20500000000001</v>
      </c>
    </row>
    <row r="41" spans="1:11">
      <c r="A41" s="857" t="s">
        <v>3344</v>
      </c>
      <c r="B41" s="863">
        <v>8785.4725529999996</v>
      </c>
      <c r="C41" s="863">
        <v>0</v>
      </c>
      <c r="D41" s="863">
        <v>5219</v>
      </c>
      <c r="E41" s="863">
        <v>3566.4725530000001</v>
      </c>
      <c r="F41" s="863">
        <v>8784.8840529999998</v>
      </c>
      <c r="G41" s="863">
        <v>8784.8840529999998</v>
      </c>
      <c r="H41" s="863">
        <v>0</v>
      </c>
      <c r="I41" s="863">
        <v>0</v>
      </c>
      <c r="J41" s="863">
        <v>0</v>
      </c>
      <c r="K41" s="863">
        <v>0.58850000000000002</v>
      </c>
    </row>
    <row r="42" spans="1:11">
      <c r="A42" s="857" t="s">
        <v>3345</v>
      </c>
      <c r="B42" s="863">
        <v>14667.58</v>
      </c>
      <c r="C42" s="863">
        <v>0</v>
      </c>
      <c r="D42" s="863">
        <v>7056</v>
      </c>
      <c r="E42" s="863">
        <v>7611.58</v>
      </c>
      <c r="F42" s="863">
        <v>14641.84</v>
      </c>
      <c r="G42" s="863">
        <v>14641.84</v>
      </c>
      <c r="H42" s="863">
        <v>0</v>
      </c>
      <c r="I42" s="863">
        <v>0</v>
      </c>
      <c r="J42" s="863">
        <v>0</v>
      </c>
      <c r="K42" s="863">
        <v>25.74</v>
      </c>
    </row>
    <row r="43" spans="1:11">
      <c r="A43" s="857" t="s">
        <v>3346</v>
      </c>
      <c r="B43" s="863">
        <v>16334.263999999999</v>
      </c>
      <c r="C43" s="863">
        <v>352.26400000000001</v>
      </c>
      <c r="D43" s="863">
        <v>4262</v>
      </c>
      <c r="E43" s="863">
        <v>11720</v>
      </c>
      <c r="F43" s="863">
        <v>16192.356076</v>
      </c>
      <c r="G43" s="863">
        <v>16192.356076</v>
      </c>
      <c r="H43" s="863">
        <v>110.80200000000001</v>
      </c>
      <c r="I43" s="863">
        <v>110.80200000000001</v>
      </c>
      <c r="J43" s="863">
        <v>0</v>
      </c>
      <c r="K43" s="863">
        <v>31.105924000000002</v>
      </c>
    </row>
    <row r="44" spans="1:11">
      <c r="A44" s="857" t="s">
        <v>3347</v>
      </c>
      <c r="B44" s="863">
        <v>10167</v>
      </c>
      <c r="C44" s="863">
        <v>0</v>
      </c>
      <c r="D44" s="863">
        <v>4967</v>
      </c>
      <c r="E44" s="863">
        <v>5200</v>
      </c>
      <c r="F44" s="863">
        <v>10020.656279999999</v>
      </c>
      <c r="G44" s="863">
        <v>10020.656279999999</v>
      </c>
      <c r="H44" s="863">
        <v>0</v>
      </c>
      <c r="I44" s="863">
        <v>0</v>
      </c>
      <c r="J44" s="863">
        <v>0</v>
      </c>
      <c r="K44" s="863">
        <v>146.34371999999999</v>
      </c>
    </row>
    <row r="45" spans="1:11">
      <c r="A45" s="857" t="s">
        <v>3348</v>
      </c>
      <c r="B45" s="863">
        <v>9011.2626710000004</v>
      </c>
      <c r="C45" s="863">
        <v>259.85767099999998</v>
      </c>
      <c r="D45" s="863">
        <v>5800</v>
      </c>
      <c r="E45" s="863">
        <v>2951.4050000000002</v>
      </c>
      <c r="F45" s="863">
        <v>8947.2484710000008</v>
      </c>
      <c r="G45" s="863">
        <v>8947.2484710000008</v>
      </c>
      <c r="H45" s="863">
        <v>0</v>
      </c>
      <c r="I45" s="863">
        <v>0</v>
      </c>
      <c r="J45" s="863">
        <v>0</v>
      </c>
      <c r="K45" s="863">
        <v>64.014200000000002</v>
      </c>
    </row>
    <row r="46" spans="1:11">
      <c r="A46" s="857" t="s">
        <v>3349</v>
      </c>
      <c r="B46" s="863">
        <v>74423</v>
      </c>
      <c r="C46" s="863">
        <v>2745</v>
      </c>
      <c r="D46" s="863">
        <v>24488</v>
      </c>
      <c r="E46" s="863">
        <v>47190</v>
      </c>
      <c r="F46" s="863">
        <v>73908.654464000007</v>
      </c>
      <c r="G46" s="863">
        <v>73908.654464000007</v>
      </c>
      <c r="H46" s="863">
        <v>229.14719400000001</v>
      </c>
      <c r="I46" s="863">
        <v>229.14719400000001</v>
      </c>
      <c r="J46" s="863">
        <v>0</v>
      </c>
      <c r="K46" s="863">
        <v>285.19834200000003</v>
      </c>
    </row>
    <row r="47" spans="1:11">
      <c r="A47" s="857" t="s">
        <v>3350</v>
      </c>
      <c r="B47" s="863">
        <v>1880.86</v>
      </c>
      <c r="C47" s="863">
        <v>70</v>
      </c>
      <c r="D47" s="863">
        <v>1595</v>
      </c>
      <c r="E47" s="863">
        <v>215.86</v>
      </c>
      <c r="F47" s="863">
        <v>1880.86</v>
      </c>
      <c r="G47" s="863">
        <v>1880.86</v>
      </c>
      <c r="H47" s="863">
        <v>0</v>
      </c>
      <c r="I47" s="863">
        <v>0</v>
      </c>
      <c r="J47" s="863">
        <v>0</v>
      </c>
      <c r="K47" s="863">
        <v>0</v>
      </c>
    </row>
    <row r="48" spans="1:11">
      <c r="A48" s="857" t="s">
        <v>3351</v>
      </c>
      <c r="B48" s="863">
        <v>14135.314318000001</v>
      </c>
      <c r="C48" s="863">
        <v>457.78881799999999</v>
      </c>
      <c r="D48" s="863">
        <v>7832</v>
      </c>
      <c r="E48" s="863">
        <v>5845.5254999999997</v>
      </c>
      <c r="F48" s="863">
        <v>13981.50123</v>
      </c>
      <c r="G48" s="863">
        <v>13981.50123</v>
      </c>
      <c r="H48" s="863">
        <v>0</v>
      </c>
      <c r="I48" s="863">
        <v>0</v>
      </c>
      <c r="J48" s="863">
        <v>0</v>
      </c>
      <c r="K48" s="863">
        <v>153.81308799999999</v>
      </c>
    </row>
    <row r="49" spans="1:11">
      <c r="A49" s="857" t="s">
        <v>3352</v>
      </c>
      <c r="B49" s="863">
        <v>2515.83</v>
      </c>
      <c r="C49" s="863">
        <v>0</v>
      </c>
      <c r="D49" s="863">
        <v>2081</v>
      </c>
      <c r="E49" s="863">
        <v>434.83</v>
      </c>
      <c r="F49" s="863">
        <v>2515.83</v>
      </c>
      <c r="G49" s="863">
        <v>2515.83</v>
      </c>
      <c r="H49" s="863">
        <v>0</v>
      </c>
      <c r="I49" s="863">
        <v>0</v>
      </c>
      <c r="J49" s="863">
        <v>0</v>
      </c>
      <c r="K49" s="863">
        <v>0</v>
      </c>
    </row>
    <row r="50" spans="1:11">
      <c r="A50" s="857" t="s">
        <v>3353</v>
      </c>
      <c r="B50" s="863">
        <v>1407</v>
      </c>
      <c r="C50" s="863">
        <v>0</v>
      </c>
      <c r="D50" s="863">
        <v>1312</v>
      </c>
      <c r="E50" s="863">
        <v>95</v>
      </c>
      <c r="F50" s="863">
        <v>1407</v>
      </c>
      <c r="G50" s="863">
        <v>1407</v>
      </c>
      <c r="H50" s="863">
        <v>0</v>
      </c>
      <c r="I50" s="863">
        <v>0</v>
      </c>
      <c r="J50" s="863">
        <v>0</v>
      </c>
      <c r="K50" s="863">
        <v>0</v>
      </c>
    </row>
    <row r="51" spans="1:11">
      <c r="A51" s="857" t="s">
        <v>3354</v>
      </c>
      <c r="B51" s="863">
        <v>2172.8980000000001</v>
      </c>
      <c r="C51" s="863">
        <v>0</v>
      </c>
      <c r="D51" s="863">
        <v>1996</v>
      </c>
      <c r="E51" s="863">
        <v>176.898</v>
      </c>
      <c r="F51" s="863">
        <v>2172.8980000000001</v>
      </c>
      <c r="G51" s="863">
        <v>2172.8980000000001</v>
      </c>
      <c r="H51" s="863">
        <v>0</v>
      </c>
      <c r="I51" s="863">
        <v>0</v>
      </c>
      <c r="J51" s="863">
        <v>0</v>
      </c>
      <c r="K51" s="863">
        <v>0</v>
      </c>
    </row>
    <row r="52" spans="1:11">
      <c r="A52" s="857" t="s">
        <v>3355</v>
      </c>
      <c r="B52" s="863">
        <v>10462.718000000001</v>
      </c>
      <c r="C52" s="863">
        <v>0</v>
      </c>
      <c r="D52" s="863">
        <v>2237</v>
      </c>
      <c r="E52" s="863">
        <v>8225.7180000000008</v>
      </c>
      <c r="F52" s="863">
        <v>10462.718000000001</v>
      </c>
      <c r="G52" s="863">
        <v>10462.718000000001</v>
      </c>
      <c r="H52" s="863">
        <v>0</v>
      </c>
      <c r="I52" s="863">
        <v>0</v>
      </c>
      <c r="J52" s="863">
        <v>0</v>
      </c>
      <c r="K52" s="863">
        <v>0</v>
      </c>
    </row>
    <row r="53" spans="1:11">
      <c r="A53" s="857" t="s">
        <v>3356</v>
      </c>
      <c r="B53" s="863">
        <v>6817</v>
      </c>
      <c r="C53" s="863">
        <v>0</v>
      </c>
      <c r="D53" s="863">
        <v>5355</v>
      </c>
      <c r="E53" s="863">
        <v>1462</v>
      </c>
      <c r="F53" s="863">
        <v>6781.91</v>
      </c>
      <c r="G53" s="863">
        <v>6781.91</v>
      </c>
      <c r="H53" s="863">
        <v>35.090000000000003</v>
      </c>
      <c r="I53" s="863">
        <v>35.090000000000003</v>
      </c>
      <c r="J53" s="863">
        <v>0</v>
      </c>
      <c r="K53" s="863">
        <v>0</v>
      </c>
    </row>
    <row r="54" spans="1:11" ht="25.5">
      <c r="A54" s="857" t="s">
        <v>3357</v>
      </c>
      <c r="B54" s="863">
        <v>1584</v>
      </c>
      <c r="C54" s="863">
        <v>0</v>
      </c>
      <c r="D54" s="863">
        <v>1544</v>
      </c>
      <c r="E54" s="863">
        <v>40</v>
      </c>
      <c r="F54" s="863">
        <v>1584</v>
      </c>
      <c r="G54" s="863">
        <v>1584</v>
      </c>
      <c r="H54" s="863">
        <v>0</v>
      </c>
      <c r="I54" s="863">
        <v>0</v>
      </c>
      <c r="J54" s="863">
        <v>0</v>
      </c>
      <c r="K54" s="863">
        <v>0</v>
      </c>
    </row>
    <row r="55" spans="1:11">
      <c r="A55" s="857" t="s">
        <v>3358</v>
      </c>
      <c r="B55" s="863">
        <v>6375.6626999999999</v>
      </c>
      <c r="C55" s="863">
        <v>2623.6626999999999</v>
      </c>
      <c r="D55" s="863">
        <v>2083</v>
      </c>
      <c r="E55" s="863">
        <v>1669</v>
      </c>
      <c r="F55" s="863">
        <v>5411.1517999999996</v>
      </c>
      <c r="G55" s="863">
        <v>5411.1517999999996</v>
      </c>
      <c r="H55" s="863">
        <v>0</v>
      </c>
      <c r="I55" s="863">
        <v>0</v>
      </c>
      <c r="J55" s="863">
        <v>0</v>
      </c>
      <c r="K55" s="863">
        <v>964.51089999999999</v>
      </c>
    </row>
    <row r="56" spans="1:11">
      <c r="A56" s="857" t="s">
        <v>3359</v>
      </c>
      <c r="B56" s="863">
        <v>105997</v>
      </c>
      <c r="C56" s="863">
        <v>0</v>
      </c>
      <c r="D56" s="863">
        <v>18093</v>
      </c>
      <c r="E56" s="863">
        <v>87904</v>
      </c>
      <c r="F56" s="863">
        <v>76352.589078000005</v>
      </c>
      <c r="G56" s="863">
        <v>76352.589078000005</v>
      </c>
      <c r="H56" s="863">
        <v>29644.410921999999</v>
      </c>
      <c r="I56" s="863">
        <v>15534.321921999999</v>
      </c>
      <c r="J56" s="863">
        <v>14110.089</v>
      </c>
      <c r="K56" s="863">
        <v>0</v>
      </c>
    </row>
    <row r="57" spans="1:11">
      <c r="A57" s="857" t="s">
        <v>3360</v>
      </c>
      <c r="B57" s="863">
        <v>3825</v>
      </c>
      <c r="C57" s="863">
        <v>0</v>
      </c>
      <c r="D57" s="863">
        <v>2512</v>
      </c>
      <c r="E57" s="863">
        <v>1313</v>
      </c>
      <c r="F57" s="863">
        <v>3795.9571999999998</v>
      </c>
      <c r="G57" s="863">
        <v>3795.9571999999998</v>
      </c>
      <c r="H57" s="863">
        <v>0</v>
      </c>
      <c r="I57" s="863">
        <v>0</v>
      </c>
      <c r="J57" s="863">
        <v>0</v>
      </c>
      <c r="K57" s="863">
        <v>29.0428</v>
      </c>
    </row>
    <row r="58" spans="1:11">
      <c r="A58" s="857" t="s">
        <v>3361</v>
      </c>
      <c r="B58" s="863">
        <v>12529.3315</v>
      </c>
      <c r="C58" s="863">
        <v>91.331500000000005</v>
      </c>
      <c r="D58" s="863">
        <v>11281</v>
      </c>
      <c r="E58" s="863">
        <v>1157</v>
      </c>
      <c r="F58" s="863">
        <v>12459.3315</v>
      </c>
      <c r="G58" s="863">
        <v>12459.3315</v>
      </c>
      <c r="H58" s="863">
        <v>0</v>
      </c>
      <c r="I58" s="863">
        <v>0</v>
      </c>
      <c r="J58" s="863">
        <v>0</v>
      </c>
      <c r="K58" s="863">
        <v>70</v>
      </c>
    </row>
    <row r="59" spans="1:11">
      <c r="A59" s="857" t="s">
        <v>3362</v>
      </c>
      <c r="B59" s="863">
        <v>10813</v>
      </c>
      <c r="C59" s="863">
        <v>100</v>
      </c>
      <c r="D59" s="863">
        <v>8934</v>
      </c>
      <c r="E59" s="863">
        <v>1779</v>
      </c>
      <c r="F59" s="863">
        <v>10804</v>
      </c>
      <c r="G59" s="863">
        <v>10804</v>
      </c>
      <c r="H59" s="863">
        <v>9</v>
      </c>
      <c r="I59" s="863">
        <v>9</v>
      </c>
      <c r="J59" s="863">
        <v>0</v>
      </c>
      <c r="K59" s="863">
        <v>0</v>
      </c>
    </row>
    <row r="60" spans="1:11">
      <c r="A60" s="857" t="s">
        <v>3363</v>
      </c>
      <c r="B60" s="863">
        <v>8315</v>
      </c>
      <c r="C60" s="863">
        <v>0</v>
      </c>
      <c r="D60" s="863">
        <v>5661</v>
      </c>
      <c r="E60" s="863">
        <v>2654</v>
      </c>
      <c r="F60" s="863">
        <v>8283.0353589999995</v>
      </c>
      <c r="G60" s="863">
        <v>8283.0353589999995</v>
      </c>
      <c r="H60" s="863">
        <v>0</v>
      </c>
      <c r="I60" s="863">
        <v>0</v>
      </c>
      <c r="J60" s="863">
        <v>0</v>
      </c>
      <c r="K60" s="863">
        <v>31.964641</v>
      </c>
    </row>
    <row r="61" spans="1:11">
      <c r="A61" s="857" t="s">
        <v>3364</v>
      </c>
      <c r="B61" s="863">
        <v>2544</v>
      </c>
      <c r="C61" s="863">
        <v>0</v>
      </c>
      <c r="D61" s="863">
        <v>2230</v>
      </c>
      <c r="E61" s="863">
        <v>314</v>
      </c>
      <c r="F61" s="863">
        <v>2544</v>
      </c>
      <c r="G61" s="863">
        <v>2544</v>
      </c>
      <c r="H61" s="863">
        <v>0</v>
      </c>
      <c r="I61" s="863">
        <v>0</v>
      </c>
      <c r="J61" s="863">
        <v>0</v>
      </c>
      <c r="K61" s="863">
        <v>0</v>
      </c>
    </row>
    <row r="62" spans="1:11" ht="25.5">
      <c r="A62" s="857" t="s">
        <v>3365</v>
      </c>
      <c r="B62" s="863">
        <v>9300.74</v>
      </c>
      <c r="C62" s="863">
        <v>3606.645</v>
      </c>
      <c r="D62" s="863">
        <v>4053</v>
      </c>
      <c r="E62" s="863">
        <v>1641.095</v>
      </c>
      <c r="F62" s="863">
        <v>5941.8962499999998</v>
      </c>
      <c r="G62" s="863">
        <v>5941.8962499999998</v>
      </c>
      <c r="H62" s="863">
        <v>1800</v>
      </c>
      <c r="I62" s="863">
        <v>1800</v>
      </c>
      <c r="J62" s="863">
        <v>0</v>
      </c>
      <c r="K62" s="863">
        <v>1558.84375</v>
      </c>
    </row>
    <row r="63" spans="1:11">
      <c r="A63" s="857" t="s">
        <v>3366</v>
      </c>
      <c r="B63" s="863">
        <v>1162</v>
      </c>
      <c r="C63" s="863">
        <v>0</v>
      </c>
      <c r="D63" s="863">
        <v>1057</v>
      </c>
      <c r="E63" s="863">
        <v>105</v>
      </c>
      <c r="F63" s="863">
        <v>1162</v>
      </c>
      <c r="G63" s="863">
        <v>1162</v>
      </c>
      <c r="H63" s="863">
        <v>0</v>
      </c>
      <c r="I63" s="863">
        <v>0</v>
      </c>
      <c r="J63" s="863">
        <v>0</v>
      </c>
      <c r="K63" s="863">
        <v>0</v>
      </c>
    </row>
    <row r="64" spans="1:11">
      <c r="A64" s="857" t="s">
        <v>3367</v>
      </c>
      <c r="B64" s="863">
        <v>1971</v>
      </c>
      <c r="C64" s="863">
        <v>0</v>
      </c>
      <c r="D64" s="863">
        <v>265</v>
      </c>
      <c r="E64" s="863">
        <v>1706</v>
      </c>
      <c r="F64" s="863">
        <v>1970.9985200000001</v>
      </c>
      <c r="G64" s="863">
        <v>1970.9985200000001</v>
      </c>
      <c r="H64" s="863">
        <v>0</v>
      </c>
      <c r="I64" s="863">
        <v>0</v>
      </c>
      <c r="J64" s="863">
        <v>0</v>
      </c>
      <c r="K64" s="863">
        <v>1.48E-3</v>
      </c>
    </row>
    <row r="65" spans="1:11">
      <c r="A65" s="857" t="s">
        <v>3368</v>
      </c>
      <c r="B65" s="863">
        <v>1365</v>
      </c>
      <c r="C65" s="863">
        <v>0</v>
      </c>
      <c r="D65" s="863">
        <v>1250</v>
      </c>
      <c r="E65" s="863">
        <v>115</v>
      </c>
      <c r="F65" s="863">
        <v>1365</v>
      </c>
      <c r="G65" s="863">
        <v>1365</v>
      </c>
      <c r="H65" s="863">
        <v>0</v>
      </c>
      <c r="I65" s="863">
        <v>0</v>
      </c>
      <c r="J65" s="863">
        <v>0</v>
      </c>
      <c r="K65" s="863">
        <v>0</v>
      </c>
    </row>
    <row r="66" spans="1:11">
      <c r="A66" s="857" t="s">
        <v>3369</v>
      </c>
      <c r="B66" s="863">
        <f t="shared" ref="B66:K66" si="3">(B67)/1000000</f>
        <v>1.321E-2</v>
      </c>
      <c r="C66" s="863">
        <f t="shared" si="3"/>
        <v>1E-4</v>
      </c>
      <c r="D66" s="863">
        <f t="shared" si="3"/>
        <v>2.5309999999999999E-2</v>
      </c>
      <c r="E66" s="863">
        <f t="shared" si="3"/>
        <v>-1.2200000000000001E-2</v>
      </c>
      <c r="F66" s="863">
        <f t="shared" si="3"/>
        <v>1.321E-2</v>
      </c>
      <c r="G66" s="863">
        <f t="shared" si="3"/>
        <v>1.321E-2</v>
      </c>
      <c r="H66" s="863">
        <f t="shared" si="3"/>
        <v>0</v>
      </c>
      <c r="I66" s="863">
        <f t="shared" si="3"/>
        <v>0</v>
      </c>
      <c r="J66" s="863">
        <f t="shared" si="3"/>
        <v>0</v>
      </c>
      <c r="K66" s="863">
        <f t="shared" si="3"/>
        <v>0</v>
      </c>
    </row>
    <row r="67" spans="1:11">
      <c r="A67" s="857" t="s">
        <v>3370</v>
      </c>
      <c r="B67" s="863">
        <v>13210</v>
      </c>
      <c r="C67" s="863">
        <v>100</v>
      </c>
      <c r="D67" s="863">
        <v>25310</v>
      </c>
      <c r="E67" s="863">
        <v>-12200</v>
      </c>
      <c r="F67" s="863">
        <v>13210</v>
      </c>
      <c r="G67" s="863">
        <v>13210</v>
      </c>
      <c r="H67" s="863">
        <v>0</v>
      </c>
      <c r="I67" s="863">
        <v>0</v>
      </c>
      <c r="J67" s="863">
        <v>0</v>
      </c>
      <c r="K67" s="863">
        <v>0</v>
      </c>
    </row>
    <row r="68" spans="1:11">
      <c r="A68" s="857" t="s">
        <v>3371</v>
      </c>
      <c r="B68" s="863">
        <f t="shared" ref="B68:K68" si="4">B69+B70+B71+B72+B73+B74+B75+B76+B77+B78+B79+B80+B81+B82+B83+B84+B85+B86+B87+B88+B89+B90+B91+B92+B93+B94+B95+B96+B97+B98+B99+B100+B101+B102+B103+B104+B105+B106</f>
        <v>50312.225599999998</v>
      </c>
      <c r="C68" s="863">
        <f t="shared" si="4"/>
        <v>117.6806</v>
      </c>
      <c r="D68" s="863">
        <f t="shared" si="4"/>
        <v>38787</v>
      </c>
      <c r="E68" s="863">
        <f t="shared" si="4"/>
        <v>11407.545</v>
      </c>
      <c r="F68" s="863">
        <f t="shared" si="4"/>
        <v>50176.861685999997</v>
      </c>
      <c r="G68" s="863">
        <f t="shared" si="4"/>
        <v>50176.861685999997</v>
      </c>
      <c r="H68" s="863">
        <f t="shared" si="4"/>
        <v>126.338914</v>
      </c>
      <c r="I68" s="863">
        <f t="shared" si="4"/>
        <v>126.338914</v>
      </c>
      <c r="J68" s="863">
        <f t="shared" si="4"/>
        <v>0</v>
      </c>
      <c r="K68" s="863">
        <f t="shared" si="4"/>
        <v>9.0250000000000004</v>
      </c>
    </row>
    <row r="69" spans="1:11">
      <c r="A69" s="857" t="s">
        <v>3372</v>
      </c>
      <c r="B69" s="863">
        <v>5340.5159999999996</v>
      </c>
      <c r="C69" s="863">
        <v>0</v>
      </c>
      <c r="D69" s="863">
        <v>4635</v>
      </c>
      <c r="E69" s="863">
        <v>705.51599999999996</v>
      </c>
      <c r="F69" s="863">
        <v>5340.5159999999996</v>
      </c>
      <c r="G69" s="863">
        <v>5340.5159999999996</v>
      </c>
      <c r="H69" s="863">
        <v>0</v>
      </c>
      <c r="I69" s="863">
        <v>0</v>
      </c>
      <c r="J69" s="863">
        <v>0</v>
      </c>
      <c r="K69" s="863">
        <v>0</v>
      </c>
    </row>
    <row r="70" spans="1:11">
      <c r="A70" s="857" t="s">
        <v>3373</v>
      </c>
      <c r="B70" s="863">
        <v>5979</v>
      </c>
      <c r="C70" s="863">
        <v>0</v>
      </c>
      <c r="D70" s="863">
        <v>5170</v>
      </c>
      <c r="E70" s="863">
        <v>809</v>
      </c>
      <c r="F70" s="863">
        <v>5979</v>
      </c>
      <c r="G70" s="863">
        <v>5979</v>
      </c>
      <c r="H70" s="863">
        <v>0</v>
      </c>
      <c r="I70" s="863">
        <v>0</v>
      </c>
      <c r="J70" s="863">
        <v>0</v>
      </c>
      <c r="K70" s="863">
        <v>0</v>
      </c>
    </row>
    <row r="71" spans="1:11">
      <c r="A71" s="857" t="s">
        <v>3374</v>
      </c>
      <c r="B71" s="863">
        <v>1015</v>
      </c>
      <c r="C71" s="863">
        <v>0</v>
      </c>
      <c r="D71" s="863">
        <v>746</v>
      </c>
      <c r="E71" s="863">
        <v>269</v>
      </c>
      <c r="F71" s="863">
        <v>1015</v>
      </c>
      <c r="G71" s="863">
        <v>1015</v>
      </c>
      <c r="H71" s="863">
        <v>0</v>
      </c>
      <c r="I71" s="863">
        <v>0</v>
      </c>
      <c r="J71" s="863">
        <v>0</v>
      </c>
      <c r="K71" s="863">
        <v>0</v>
      </c>
    </row>
    <row r="72" spans="1:11">
      <c r="A72" s="857" t="s">
        <v>3375</v>
      </c>
      <c r="B72" s="863">
        <v>493</v>
      </c>
      <c r="C72" s="863">
        <v>0</v>
      </c>
      <c r="D72" s="863">
        <v>484</v>
      </c>
      <c r="E72" s="863">
        <v>9</v>
      </c>
      <c r="F72" s="863">
        <v>493</v>
      </c>
      <c r="G72" s="863">
        <v>493</v>
      </c>
      <c r="H72" s="863">
        <v>0</v>
      </c>
      <c r="I72" s="863">
        <v>0</v>
      </c>
      <c r="J72" s="863">
        <v>0</v>
      </c>
      <c r="K72" s="863">
        <v>0</v>
      </c>
    </row>
    <row r="73" spans="1:11">
      <c r="A73" s="857" t="s">
        <v>3376</v>
      </c>
      <c r="B73" s="863">
        <v>717</v>
      </c>
      <c r="C73" s="863">
        <v>0</v>
      </c>
      <c r="D73" s="863">
        <v>614</v>
      </c>
      <c r="E73" s="863">
        <v>103</v>
      </c>
      <c r="F73" s="863">
        <v>717</v>
      </c>
      <c r="G73" s="863">
        <v>717</v>
      </c>
      <c r="H73" s="863">
        <v>0</v>
      </c>
      <c r="I73" s="863">
        <v>0</v>
      </c>
      <c r="J73" s="863">
        <v>0</v>
      </c>
      <c r="K73" s="863">
        <v>0</v>
      </c>
    </row>
    <row r="74" spans="1:11">
      <c r="A74" s="857" t="s">
        <v>3377</v>
      </c>
      <c r="B74" s="863">
        <v>385</v>
      </c>
      <c r="C74" s="863">
        <v>0</v>
      </c>
      <c r="D74" s="863">
        <v>338</v>
      </c>
      <c r="E74" s="863">
        <v>47</v>
      </c>
      <c r="F74" s="863">
        <v>385</v>
      </c>
      <c r="G74" s="863">
        <v>385</v>
      </c>
      <c r="H74" s="863">
        <v>0</v>
      </c>
      <c r="I74" s="863">
        <v>0</v>
      </c>
      <c r="J74" s="863">
        <v>0</v>
      </c>
      <c r="K74" s="863">
        <v>0</v>
      </c>
    </row>
    <row r="75" spans="1:11">
      <c r="A75" s="857" t="s">
        <v>3378</v>
      </c>
      <c r="B75" s="863">
        <v>10838.46</v>
      </c>
      <c r="C75" s="863">
        <v>0</v>
      </c>
      <c r="D75" s="863">
        <v>7003</v>
      </c>
      <c r="E75" s="863">
        <v>3835.46</v>
      </c>
      <c r="F75" s="863">
        <v>10838.46</v>
      </c>
      <c r="G75" s="863">
        <v>10838.46</v>
      </c>
      <c r="H75" s="863">
        <v>0</v>
      </c>
      <c r="I75" s="863">
        <v>0</v>
      </c>
      <c r="J75" s="863">
        <v>0</v>
      </c>
      <c r="K75" s="863">
        <v>0</v>
      </c>
    </row>
    <row r="76" spans="1:11">
      <c r="A76" s="857" t="s">
        <v>3379</v>
      </c>
      <c r="B76" s="863">
        <v>2421.098</v>
      </c>
      <c r="C76" s="863">
        <v>0</v>
      </c>
      <c r="D76" s="863">
        <v>2162</v>
      </c>
      <c r="E76" s="863">
        <v>259.09800000000001</v>
      </c>
      <c r="F76" s="863">
        <v>2421.098</v>
      </c>
      <c r="G76" s="863">
        <v>2421.098</v>
      </c>
      <c r="H76" s="863">
        <v>0</v>
      </c>
      <c r="I76" s="863">
        <v>0</v>
      </c>
      <c r="J76" s="863">
        <v>0</v>
      </c>
      <c r="K76" s="863">
        <v>0</v>
      </c>
    </row>
    <row r="77" spans="1:11">
      <c r="A77" s="857" t="s">
        <v>3380</v>
      </c>
      <c r="B77" s="863">
        <v>105</v>
      </c>
      <c r="C77" s="863">
        <v>0</v>
      </c>
      <c r="D77" s="863">
        <v>105</v>
      </c>
      <c r="E77" s="863">
        <v>0</v>
      </c>
      <c r="F77" s="863">
        <v>105</v>
      </c>
      <c r="G77" s="863">
        <v>105</v>
      </c>
      <c r="H77" s="863">
        <v>0</v>
      </c>
      <c r="I77" s="863">
        <v>0</v>
      </c>
      <c r="J77" s="863">
        <v>0</v>
      </c>
      <c r="K77" s="863">
        <v>0</v>
      </c>
    </row>
    <row r="78" spans="1:11" ht="25.5">
      <c r="A78" s="857" t="s">
        <v>3381</v>
      </c>
      <c r="B78" s="863">
        <v>670.28060000000005</v>
      </c>
      <c r="C78" s="863">
        <v>0.28060000000000002</v>
      </c>
      <c r="D78" s="863">
        <v>446</v>
      </c>
      <c r="E78" s="863">
        <v>224</v>
      </c>
      <c r="F78" s="863">
        <v>670.28060000000005</v>
      </c>
      <c r="G78" s="863">
        <v>670.28060000000005</v>
      </c>
      <c r="H78" s="863">
        <v>0</v>
      </c>
      <c r="I78" s="863">
        <v>0</v>
      </c>
      <c r="J78" s="863">
        <v>0</v>
      </c>
      <c r="K78" s="863">
        <v>0</v>
      </c>
    </row>
    <row r="79" spans="1:11" ht="25.5">
      <c r="A79" s="857" t="s">
        <v>3382</v>
      </c>
      <c r="B79" s="863">
        <v>380</v>
      </c>
      <c r="C79" s="863">
        <v>0</v>
      </c>
      <c r="D79" s="863">
        <v>302</v>
      </c>
      <c r="E79" s="863">
        <v>78</v>
      </c>
      <c r="F79" s="863">
        <v>380</v>
      </c>
      <c r="G79" s="863">
        <v>380</v>
      </c>
      <c r="H79" s="863">
        <v>0</v>
      </c>
      <c r="I79" s="863">
        <v>0</v>
      </c>
      <c r="J79" s="863">
        <v>0</v>
      </c>
      <c r="K79" s="863">
        <v>0</v>
      </c>
    </row>
    <row r="80" spans="1:11">
      <c r="A80" s="857" t="s">
        <v>3383</v>
      </c>
      <c r="B80" s="863">
        <v>484</v>
      </c>
      <c r="C80" s="863">
        <v>0</v>
      </c>
      <c r="D80" s="863">
        <v>424</v>
      </c>
      <c r="E80" s="863">
        <v>60</v>
      </c>
      <c r="F80" s="863">
        <v>484</v>
      </c>
      <c r="G80" s="863">
        <v>484</v>
      </c>
      <c r="H80" s="863">
        <v>0</v>
      </c>
      <c r="I80" s="863">
        <v>0</v>
      </c>
      <c r="J80" s="863">
        <v>0</v>
      </c>
      <c r="K80" s="863">
        <v>0</v>
      </c>
    </row>
    <row r="81" spans="1:11">
      <c r="A81" s="857" t="s">
        <v>3384</v>
      </c>
      <c r="B81" s="863">
        <v>315</v>
      </c>
      <c r="C81" s="863">
        <v>0</v>
      </c>
      <c r="D81" s="863">
        <v>271</v>
      </c>
      <c r="E81" s="863">
        <v>44</v>
      </c>
      <c r="F81" s="863">
        <v>315</v>
      </c>
      <c r="G81" s="863">
        <v>315</v>
      </c>
      <c r="H81" s="863">
        <v>0</v>
      </c>
      <c r="I81" s="863">
        <v>0</v>
      </c>
      <c r="J81" s="863">
        <v>0</v>
      </c>
      <c r="K81" s="863">
        <v>0</v>
      </c>
    </row>
    <row r="82" spans="1:11">
      <c r="A82" s="857" t="s">
        <v>3385</v>
      </c>
      <c r="B82" s="863">
        <v>1132</v>
      </c>
      <c r="C82" s="863">
        <v>0</v>
      </c>
      <c r="D82" s="863">
        <v>1350</v>
      </c>
      <c r="E82" s="863">
        <v>-218</v>
      </c>
      <c r="F82" s="863">
        <v>1122.9749999999999</v>
      </c>
      <c r="G82" s="863">
        <v>1122.9749999999999</v>
      </c>
      <c r="H82" s="863">
        <v>0</v>
      </c>
      <c r="I82" s="863">
        <v>0</v>
      </c>
      <c r="J82" s="863">
        <v>0</v>
      </c>
      <c r="K82" s="863">
        <v>9.0250000000000004</v>
      </c>
    </row>
    <row r="83" spans="1:11">
      <c r="A83" s="857" t="s">
        <v>3386</v>
      </c>
      <c r="B83" s="863">
        <v>2995.067</v>
      </c>
      <c r="C83" s="863">
        <v>0</v>
      </c>
      <c r="D83" s="863">
        <v>2122</v>
      </c>
      <c r="E83" s="863">
        <v>873.06700000000001</v>
      </c>
      <c r="F83" s="863">
        <v>2995.067</v>
      </c>
      <c r="G83" s="863">
        <v>2995.067</v>
      </c>
      <c r="H83" s="863">
        <v>0</v>
      </c>
      <c r="I83" s="863">
        <v>0</v>
      </c>
      <c r="J83" s="863">
        <v>0</v>
      </c>
      <c r="K83" s="863">
        <v>0</v>
      </c>
    </row>
    <row r="84" spans="1:11" ht="25.5">
      <c r="A84" s="857" t="s">
        <v>3387</v>
      </c>
      <c r="B84" s="863">
        <v>534</v>
      </c>
      <c r="C84" s="863">
        <v>0</v>
      </c>
      <c r="D84" s="863">
        <v>422</v>
      </c>
      <c r="E84" s="863">
        <v>112</v>
      </c>
      <c r="F84" s="863">
        <v>534</v>
      </c>
      <c r="G84" s="863">
        <v>534</v>
      </c>
      <c r="H84" s="863">
        <v>0</v>
      </c>
      <c r="I84" s="863">
        <v>0</v>
      </c>
      <c r="J84" s="863">
        <v>0</v>
      </c>
      <c r="K84" s="863">
        <v>0</v>
      </c>
    </row>
    <row r="85" spans="1:11">
      <c r="A85" s="857" t="s">
        <v>3388</v>
      </c>
      <c r="B85" s="863">
        <v>496.4</v>
      </c>
      <c r="C85" s="863">
        <v>17.399999999999999</v>
      </c>
      <c r="D85" s="863">
        <v>469</v>
      </c>
      <c r="E85" s="863">
        <v>10</v>
      </c>
      <c r="F85" s="863">
        <v>496.4</v>
      </c>
      <c r="G85" s="863">
        <v>496.4</v>
      </c>
      <c r="H85" s="863">
        <v>0</v>
      </c>
      <c r="I85" s="863">
        <v>0</v>
      </c>
      <c r="J85" s="863">
        <v>0</v>
      </c>
      <c r="K85" s="863">
        <v>0</v>
      </c>
    </row>
    <row r="86" spans="1:11">
      <c r="A86" s="857" t="s">
        <v>3389</v>
      </c>
      <c r="B86" s="863">
        <v>170</v>
      </c>
      <c r="C86" s="863">
        <v>0</v>
      </c>
      <c r="D86" s="863">
        <v>105</v>
      </c>
      <c r="E86" s="863">
        <v>65</v>
      </c>
      <c r="F86" s="863">
        <v>170</v>
      </c>
      <c r="G86" s="863">
        <v>170</v>
      </c>
      <c r="H86" s="863">
        <v>0</v>
      </c>
      <c r="I86" s="863">
        <v>0</v>
      </c>
      <c r="J86" s="863">
        <v>0</v>
      </c>
      <c r="K86" s="863">
        <v>0</v>
      </c>
    </row>
    <row r="87" spans="1:11">
      <c r="A87" s="857" t="s">
        <v>3390</v>
      </c>
      <c r="B87" s="863">
        <v>305</v>
      </c>
      <c r="C87" s="863">
        <v>0</v>
      </c>
      <c r="D87" s="863">
        <v>305</v>
      </c>
      <c r="E87" s="863">
        <v>0</v>
      </c>
      <c r="F87" s="863">
        <v>305</v>
      </c>
      <c r="G87" s="863">
        <v>305</v>
      </c>
      <c r="H87" s="863">
        <v>0</v>
      </c>
      <c r="I87" s="863">
        <v>0</v>
      </c>
      <c r="J87" s="863">
        <v>0</v>
      </c>
      <c r="K87" s="863">
        <v>0</v>
      </c>
    </row>
    <row r="88" spans="1:11">
      <c r="A88" s="857" t="s">
        <v>3391</v>
      </c>
      <c r="B88" s="863">
        <v>382</v>
      </c>
      <c r="C88" s="863">
        <v>0</v>
      </c>
      <c r="D88" s="863">
        <v>374</v>
      </c>
      <c r="E88" s="863">
        <v>8</v>
      </c>
      <c r="F88" s="863">
        <v>382</v>
      </c>
      <c r="G88" s="863">
        <v>382</v>
      </c>
      <c r="H88" s="863">
        <v>0</v>
      </c>
      <c r="I88" s="863">
        <v>0</v>
      </c>
      <c r="J88" s="863">
        <v>0</v>
      </c>
      <c r="K88" s="863">
        <v>0</v>
      </c>
    </row>
    <row r="89" spans="1:11">
      <c r="A89" s="857" t="s">
        <v>3392</v>
      </c>
      <c r="B89" s="863">
        <v>678</v>
      </c>
      <c r="C89" s="863">
        <v>0</v>
      </c>
      <c r="D89" s="863">
        <v>619</v>
      </c>
      <c r="E89" s="863">
        <v>59</v>
      </c>
      <c r="F89" s="863">
        <v>678</v>
      </c>
      <c r="G89" s="863">
        <v>678</v>
      </c>
      <c r="H89" s="863">
        <v>0</v>
      </c>
      <c r="I89" s="863">
        <v>0</v>
      </c>
      <c r="J89" s="863">
        <v>0</v>
      </c>
      <c r="K89" s="863">
        <v>0</v>
      </c>
    </row>
    <row r="90" spans="1:11">
      <c r="A90" s="857" t="s">
        <v>3393</v>
      </c>
      <c r="B90" s="863">
        <v>6081.0749999999998</v>
      </c>
      <c r="C90" s="863">
        <v>0</v>
      </c>
      <c r="D90" s="863">
        <v>3807</v>
      </c>
      <c r="E90" s="863">
        <v>2274.0749999999998</v>
      </c>
      <c r="F90" s="863">
        <v>6081.0749999999998</v>
      </c>
      <c r="G90" s="863">
        <v>6081.0749999999998</v>
      </c>
      <c r="H90" s="863">
        <v>0</v>
      </c>
      <c r="I90" s="863">
        <v>0</v>
      </c>
      <c r="J90" s="863">
        <v>0</v>
      </c>
      <c r="K90" s="863">
        <v>0</v>
      </c>
    </row>
    <row r="91" spans="1:11">
      <c r="A91" s="857" t="s">
        <v>3394</v>
      </c>
      <c r="B91" s="863">
        <v>2742.3290000000002</v>
      </c>
      <c r="C91" s="863">
        <v>0</v>
      </c>
      <c r="D91" s="863">
        <v>2409</v>
      </c>
      <c r="E91" s="863">
        <v>333.32900000000001</v>
      </c>
      <c r="F91" s="863">
        <v>2742.3290000000002</v>
      </c>
      <c r="G91" s="863">
        <v>2742.3290000000002</v>
      </c>
      <c r="H91" s="863">
        <v>0</v>
      </c>
      <c r="I91" s="863">
        <v>0</v>
      </c>
      <c r="J91" s="863">
        <v>0</v>
      </c>
      <c r="K91" s="863">
        <v>0</v>
      </c>
    </row>
    <row r="92" spans="1:11">
      <c r="A92" s="857" t="s">
        <v>3395</v>
      </c>
      <c r="B92" s="863">
        <v>1596</v>
      </c>
      <c r="C92" s="863">
        <v>70</v>
      </c>
      <c r="D92" s="863">
        <v>893</v>
      </c>
      <c r="E92" s="863">
        <v>633</v>
      </c>
      <c r="F92" s="863">
        <v>1596</v>
      </c>
      <c r="G92" s="863">
        <v>1596</v>
      </c>
      <c r="H92" s="863">
        <v>0</v>
      </c>
      <c r="I92" s="863">
        <v>0</v>
      </c>
      <c r="J92" s="863">
        <v>0</v>
      </c>
      <c r="K92" s="863">
        <v>0</v>
      </c>
    </row>
    <row r="93" spans="1:11">
      <c r="A93" s="857" t="s">
        <v>3396</v>
      </c>
      <c r="B93" s="863">
        <v>105</v>
      </c>
      <c r="C93" s="863">
        <v>0</v>
      </c>
      <c r="D93" s="863">
        <v>105</v>
      </c>
      <c r="E93" s="863">
        <v>0</v>
      </c>
      <c r="F93" s="863">
        <v>105</v>
      </c>
      <c r="G93" s="863">
        <v>105</v>
      </c>
      <c r="H93" s="863">
        <v>0</v>
      </c>
      <c r="I93" s="863">
        <v>0</v>
      </c>
      <c r="J93" s="863">
        <v>0</v>
      </c>
      <c r="K93" s="863">
        <v>0</v>
      </c>
    </row>
    <row r="94" spans="1:11">
      <c r="A94" s="857" t="s">
        <v>3397</v>
      </c>
      <c r="B94" s="863">
        <v>105</v>
      </c>
      <c r="C94" s="863">
        <v>0</v>
      </c>
      <c r="D94" s="863">
        <v>105</v>
      </c>
      <c r="E94" s="863">
        <v>0</v>
      </c>
      <c r="F94" s="863">
        <v>105</v>
      </c>
      <c r="G94" s="863">
        <v>105</v>
      </c>
      <c r="H94" s="863">
        <v>0</v>
      </c>
      <c r="I94" s="863">
        <v>0</v>
      </c>
      <c r="J94" s="863">
        <v>0</v>
      </c>
      <c r="K94" s="863">
        <v>0</v>
      </c>
    </row>
    <row r="95" spans="1:11" ht="25.5">
      <c r="A95" s="857" t="s">
        <v>3398</v>
      </c>
      <c r="B95" s="863">
        <v>610.57000000000005</v>
      </c>
      <c r="C95" s="863">
        <v>0</v>
      </c>
      <c r="D95" s="863">
        <v>383</v>
      </c>
      <c r="E95" s="863">
        <v>227.57</v>
      </c>
      <c r="F95" s="863">
        <v>610.57000000000005</v>
      </c>
      <c r="G95" s="863">
        <v>610.57000000000005</v>
      </c>
      <c r="H95" s="863">
        <v>0</v>
      </c>
      <c r="I95" s="863">
        <v>0</v>
      </c>
      <c r="J95" s="863">
        <v>0</v>
      </c>
      <c r="K95" s="863">
        <v>0</v>
      </c>
    </row>
    <row r="96" spans="1:11">
      <c r="A96" s="857" t="s">
        <v>3399</v>
      </c>
      <c r="B96" s="863">
        <v>1429</v>
      </c>
      <c r="C96" s="863">
        <v>0</v>
      </c>
      <c r="D96" s="863">
        <v>1130</v>
      </c>
      <c r="E96" s="863">
        <v>299</v>
      </c>
      <c r="F96" s="863">
        <v>1329</v>
      </c>
      <c r="G96" s="863">
        <v>1329</v>
      </c>
      <c r="H96" s="863">
        <v>100</v>
      </c>
      <c r="I96" s="863">
        <v>100</v>
      </c>
      <c r="J96" s="863">
        <v>0</v>
      </c>
      <c r="K96" s="863">
        <v>0</v>
      </c>
    </row>
    <row r="97" spans="1:11">
      <c r="A97" s="857" t="s">
        <v>3400</v>
      </c>
      <c r="B97" s="863">
        <v>810.43</v>
      </c>
      <c r="C97" s="863">
        <v>0</v>
      </c>
      <c r="D97" s="863">
        <v>549</v>
      </c>
      <c r="E97" s="863">
        <v>261.43</v>
      </c>
      <c r="F97" s="863">
        <v>810.43</v>
      </c>
      <c r="G97" s="863">
        <v>810.43</v>
      </c>
      <c r="H97" s="863">
        <v>0</v>
      </c>
      <c r="I97" s="863">
        <v>0</v>
      </c>
      <c r="J97" s="863">
        <v>0</v>
      </c>
      <c r="K97" s="863">
        <v>0</v>
      </c>
    </row>
    <row r="98" spans="1:11">
      <c r="A98" s="857" t="s">
        <v>3401</v>
      </c>
      <c r="B98" s="863">
        <v>105</v>
      </c>
      <c r="C98" s="863">
        <v>0</v>
      </c>
      <c r="D98" s="863">
        <v>105</v>
      </c>
      <c r="E98" s="863">
        <v>0</v>
      </c>
      <c r="F98" s="863">
        <v>105</v>
      </c>
      <c r="G98" s="863">
        <v>105</v>
      </c>
      <c r="H98" s="863">
        <v>0</v>
      </c>
      <c r="I98" s="863">
        <v>0</v>
      </c>
      <c r="J98" s="863">
        <v>0</v>
      </c>
      <c r="K98" s="863">
        <v>0</v>
      </c>
    </row>
    <row r="99" spans="1:11">
      <c r="A99" s="857" t="s">
        <v>3402</v>
      </c>
      <c r="B99" s="863">
        <v>105</v>
      </c>
      <c r="C99" s="863">
        <v>0</v>
      </c>
      <c r="D99" s="863">
        <v>105</v>
      </c>
      <c r="E99" s="863">
        <v>0</v>
      </c>
      <c r="F99" s="863">
        <v>105</v>
      </c>
      <c r="G99" s="863">
        <v>105</v>
      </c>
      <c r="H99" s="863">
        <v>0</v>
      </c>
      <c r="I99" s="863">
        <v>0</v>
      </c>
      <c r="J99" s="863">
        <v>0</v>
      </c>
      <c r="K99" s="863">
        <v>0</v>
      </c>
    </row>
    <row r="100" spans="1:11">
      <c r="A100" s="857" t="s">
        <v>3403</v>
      </c>
      <c r="B100" s="863">
        <v>105</v>
      </c>
      <c r="C100" s="863">
        <v>0</v>
      </c>
      <c r="D100" s="863">
        <v>105</v>
      </c>
      <c r="E100" s="863">
        <v>0</v>
      </c>
      <c r="F100" s="863">
        <v>105</v>
      </c>
      <c r="G100" s="863">
        <v>105</v>
      </c>
      <c r="H100" s="863">
        <v>0</v>
      </c>
      <c r="I100" s="863">
        <v>0</v>
      </c>
      <c r="J100" s="863">
        <v>0</v>
      </c>
      <c r="K100" s="863">
        <v>0</v>
      </c>
    </row>
    <row r="101" spans="1:11">
      <c r="A101" s="857" t="s">
        <v>3404</v>
      </c>
      <c r="B101" s="863">
        <v>100</v>
      </c>
      <c r="C101" s="863">
        <v>0</v>
      </c>
      <c r="D101" s="863">
        <v>100</v>
      </c>
      <c r="E101" s="863">
        <v>0</v>
      </c>
      <c r="F101" s="863">
        <v>100</v>
      </c>
      <c r="G101" s="863">
        <v>100</v>
      </c>
      <c r="H101" s="863">
        <v>0</v>
      </c>
      <c r="I101" s="863">
        <v>0</v>
      </c>
      <c r="J101" s="863">
        <v>0</v>
      </c>
      <c r="K101" s="863">
        <v>0</v>
      </c>
    </row>
    <row r="102" spans="1:11">
      <c r="A102" s="857" t="s">
        <v>3405</v>
      </c>
      <c r="B102" s="863">
        <v>105</v>
      </c>
      <c r="C102" s="863">
        <v>0</v>
      </c>
      <c r="D102" s="863">
        <v>105</v>
      </c>
      <c r="E102" s="863">
        <v>0</v>
      </c>
      <c r="F102" s="863">
        <v>78.661085999999997</v>
      </c>
      <c r="G102" s="863">
        <v>78.661085999999997</v>
      </c>
      <c r="H102" s="863">
        <v>26.338913999999999</v>
      </c>
      <c r="I102" s="863">
        <v>26.338913999999999</v>
      </c>
      <c r="J102" s="863">
        <v>0</v>
      </c>
      <c r="K102" s="863">
        <v>0</v>
      </c>
    </row>
    <row r="103" spans="1:11">
      <c r="A103" s="857" t="s">
        <v>3406</v>
      </c>
      <c r="B103" s="863">
        <v>105</v>
      </c>
      <c r="C103" s="863">
        <v>0</v>
      </c>
      <c r="D103" s="863">
        <v>105</v>
      </c>
      <c r="E103" s="863">
        <v>0</v>
      </c>
      <c r="F103" s="863">
        <v>105</v>
      </c>
      <c r="G103" s="863">
        <v>105</v>
      </c>
      <c r="H103" s="863">
        <v>0</v>
      </c>
      <c r="I103" s="863">
        <v>0</v>
      </c>
      <c r="J103" s="863">
        <v>0</v>
      </c>
      <c r="K103" s="863">
        <v>0</v>
      </c>
    </row>
    <row r="104" spans="1:11" ht="25.5">
      <c r="A104" s="857" t="s">
        <v>3407</v>
      </c>
      <c r="B104" s="863">
        <v>135</v>
      </c>
      <c r="C104" s="863">
        <v>30</v>
      </c>
      <c r="D104" s="863">
        <v>105</v>
      </c>
      <c r="E104" s="863">
        <v>0</v>
      </c>
      <c r="F104" s="863">
        <v>135</v>
      </c>
      <c r="G104" s="863">
        <v>135</v>
      </c>
      <c r="H104" s="863">
        <v>0</v>
      </c>
      <c r="I104" s="863">
        <v>0</v>
      </c>
      <c r="J104" s="863">
        <v>0</v>
      </c>
      <c r="K104" s="863">
        <v>0</v>
      </c>
    </row>
    <row r="105" spans="1:11">
      <c r="A105" s="857" t="s">
        <v>3408</v>
      </c>
      <c r="B105" s="863">
        <v>105</v>
      </c>
      <c r="C105" s="863">
        <v>0</v>
      </c>
      <c r="D105" s="863">
        <v>105</v>
      </c>
      <c r="E105" s="863">
        <v>0</v>
      </c>
      <c r="F105" s="863">
        <v>105</v>
      </c>
      <c r="G105" s="863">
        <v>105</v>
      </c>
      <c r="H105" s="863">
        <v>0</v>
      </c>
      <c r="I105" s="863">
        <v>0</v>
      </c>
      <c r="J105" s="863">
        <v>0</v>
      </c>
      <c r="K105" s="863">
        <v>0</v>
      </c>
    </row>
    <row r="106" spans="1:11">
      <c r="A106" s="857" t="s">
        <v>3409</v>
      </c>
      <c r="B106" s="863">
        <v>132</v>
      </c>
      <c r="C106" s="863">
        <v>0</v>
      </c>
      <c r="D106" s="863">
        <v>105</v>
      </c>
      <c r="E106" s="863">
        <v>27</v>
      </c>
      <c r="F106" s="863">
        <v>132</v>
      </c>
      <c r="G106" s="863">
        <v>132</v>
      </c>
      <c r="H106" s="863">
        <v>0</v>
      </c>
      <c r="I106" s="863">
        <v>0</v>
      </c>
      <c r="J106" s="863">
        <v>0</v>
      </c>
      <c r="K106" s="863">
        <v>0</v>
      </c>
    </row>
    <row r="107" spans="1:11">
      <c r="A107" s="857" t="s">
        <v>3410</v>
      </c>
      <c r="B107" s="865">
        <f t="shared" ref="B107:K107" si="5">B108+B145</f>
        <v>432626.81308599992</v>
      </c>
      <c r="C107" s="865">
        <f t="shared" si="5"/>
        <v>15786.786086</v>
      </c>
      <c r="D107" s="865">
        <f t="shared" si="5"/>
        <v>378691</v>
      </c>
      <c r="E107" s="865">
        <f t="shared" si="5"/>
        <v>38149.027000000002</v>
      </c>
      <c r="F107" s="865">
        <f t="shared" si="5"/>
        <v>429061.02257299994</v>
      </c>
      <c r="G107" s="865">
        <f t="shared" si="5"/>
        <v>429061.02257299994</v>
      </c>
      <c r="H107" s="865">
        <f t="shared" si="5"/>
        <v>2994.81448</v>
      </c>
      <c r="I107" s="865">
        <f t="shared" si="5"/>
        <v>2994.81448</v>
      </c>
      <c r="J107" s="865">
        <f t="shared" si="5"/>
        <v>0</v>
      </c>
      <c r="K107" s="865">
        <f t="shared" si="5"/>
        <v>570.97603299999992</v>
      </c>
    </row>
    <row r="108" spans="1:11">
      <c r="A108" s="857" t="s">
        <v>3411</v>
      </c>
      <c r="B108" s="865">
        <f t="shared" ref="B108:K108" si="6">B109+B142</f>
        <v>312741.99599999993</v>
      </c>
      <c r="C108" s="865">
        <f t="shared" si="6"/>
        <v>4666.1769999999997</v>
      </c>
      <c r="D108" s="865">
        <f t="shared" si="6"/>
        <v>293955</v>
      </c>
      <c r="E108" s="865">
        <f t="shared" si="6"/>
        <v>14120.819</v>
      </c>
      <c r="F108" s="865">
        <f t="shared" si="6"/>
        <v>309866.04699799995</v>
      </c>
      <c r="G108" s="865">
        <f t="shared" si="6"/>
        <v>309866.04699799995</v>
      </c>
      <c r="H108" s="865">
        <f t="shared" si="6"/>
        <v>2533.4379690000001</v>
      </c>
      <c r="I108" s="865">
        <f t="shared" si="6"/>
        <v>2533.4379690000001</v>
      </c>
      <c r="J108" s="865">
        <f t="shared" si="6"/>
        <v>0</v>
      </c>
      <c r="K108" s="865">
        <f t="shared" si="6"/>
        <v>342.51103299999994</v>
      </c>
    </row>
    <row r="109" spans="1:11">
      <c r="A109" s="857" t="s">
        <v>3412</v>
      </c>
      <c r="B109" s="865">
        <f t="shared" ref="B109:K109" si="7">B110+B111+B112+B113+B114+B115+B116+B117+B118+B119+B120+B121+B122+B123+B124+B125+B126+B127+B128+B129+B130+B131+B132+B133+B134+B135+B136+B137+B138+B139+B140+B141</f>
        <v>308228.01599999995</v>
      </c>
      <c r="C109" s="865">
        <f t="shared" si="7"/>
        <v>4582.1970000000001</v>
      </c>
      <c r="D109" s="865">
        <f t="shared" si="7"/>
        <v>288040</v>
      </c>
      <c r="E109" s="865">
        <f t="shared" si="7"/>
        <v>15605.819</v>
      </c>
      <c r="F109" s="865">
        <f t="shared" si="7"/>
        <v>305417.06699799997</v>
      </c>
      <c r="G109" s="865">
        <f t="shared" si="7"/>
        <v>305417.06699799997</v>
      </c>
      <c r="H109" s="865">
        <f t="shared" si="7"/>
        <v>2468.4379690000001</v>
      </c>
      <c r="I109" s="865">
        <f t="shared" si="7"/>
        <v>2468.4379690000001</v>
      </c>
      <c r="J109" s="865">
        <f t="shared" si="7"/>
        <v>0</v>
      </c>
      <c r="K109" s="865">
        <f t="shared" si="7"/>
        <v>342.51103299999994</v>
      </c>
    </row>
    <row r="110" spans="1:11">
      <c r="A110" s="857" t="s">
        <v>3413</v>
      </c>
      <c r="B110" s="863">
        <v>9845.3169999999991</v>
      </c>
      <c r="C110" s="863">
        <v>346.31700000000001</v>
      </c>
      <c r="D110" s="863">
        <v>9179</v>
      </c>
      <c r="E110" s="863">
        <v>320</v>
      </c>
      <c r="F110" s="863">
        <v>9842.2669999999998</v>
      </c>
      <c r="G110" s="863">
        <v>9842.2669999999998</v>
      </c>
      <c r="H110" s="863">
        <v>0</v>
      </c>
      <c r="I110" s="863">
        <v>0</v>
      </c>
      <c r="J110" s="863">
        <v>0</v>
      </c>
      <c r="K110" s="863">
        <v>3.05</v>
      </c>
    </row>
    <row r="111" spans="1:11">
      <c r="A111" s="857" t="s">
        <v>3414</v>
      </c>
      <c r="B111" s="863">
        <v>8401.61</v>
      </c>
      <c r="C111" s="863">
        <v>0</v>
      </c>
      <c r="D111" s="863">
        <v>8326</v>
      </c>
      <c r="E111" s="863">
        <v>75.61</v>
      </c>
      <c r="F111" s="863">
        <v>8401.61</v>
      </c>
      <c r="G111" s="863">
        <v>8401.61</v>
      </c>
      <c r="H111" s="863">
        <v>0</v>
      </c>
      <c r="I111" s="863">
        <v>0</v>
      </c>
      <c r="J111" s="863">
        <v>0</v>
      </c>
      <c r="K111" s="863">
        <v>0</v>
      </c>
    </row>
    <row r="112" spans="1:11">
      <c r="A112" s="857" t="s">
        <v>3415</v>
      </c>
      <c r="B112" s="863">
        <v>7043</v>
      </c>
      <c r="C112" s="863">
        <v>0</v>
      </c>
      <c r="D112" s="863">
        <v>7043</v>
      </c>
      <c r="E112" s="863">
        <v>0</v>
      </c>
      <c r="F112" s="863">
        <v>7043</v>
      </c>
      <c r="G112" s="863">
        <v>7043</v>
      </c>
      <c r="H112" s="863">
        <v>0</v>
      </c>
      <c r="I112" s="863">
        <v>0</v>
      </c>
      <c r="J112" s="863">
        <v>0</v>
      </c>
      <c r="K112" s="863">
        <v>0</v>
      </c>
    </row>
    <row r="113" spans="1:11">
      <c r="A113" s="857" t="s">
        <v>3416</v>
      </c>
      <c r="B113" s="863">
        <v>6962</v>
      </c>
      <c r="C113" s="863">
        <v>0</v>
      </c>
      <c r="D113" s="863">
        <v>6962</v>
      </c>
      <c r="E113" s="863">
        <v>0</v>
      </c>
      <c r="F113" s="863">
        <v>6962</v>
      </c>
      <c r="G113" s="863">
        <v>6962</v>
      </c>
      <c r="H113" s="863">
        <v>0</v>
      </c>
      <c r="I113" s="863">
        <v>0</v>
      </c>
      <c r="J113" s="863">
        <v>0</v>
      </c>
      <c r="K113" s="863">
        <v>0</v>
      </c>
    </row>
    <row r="114" spans="1:11">
      <c r="A114" s="857" t="s">
        <v>3417</v>
      </c>
      <c r="B114" s="863">
        <v>7088.3440000000001</v>
      </c>
      <c r="C114" s="863">
        <v>0</v>
      </c>
      <c r="D114" s="863">
        <v>6993</v>
      </c>
      <c r="E114" s="863">
        <v>95.343999999999994</v>
      </c>
      <c r="F114" s="863">
        <v>7088.3440000000001</v>
      </c>
      <c r="G114" s="863">
        <v>7088.3440000000001</v>
      </c>
      <c r="H114" s="863">
        <v>0</v>
      </c>
      <c r="I114" s="863">
        <v>0</v>
      </c>
      <c r="J114" s="863">
        <v>0</v>
      </c>
      <c r="K114" s="863">
        <v>0</v>
      </c>
    </row>
    <row r="115" spans="1:11">
      <c r="A115" s="857" t="s">
        <v>3418</v>
      </c>
      <c r="B115" s="863">
        <v>7677.16</v>
      </c>
      <c r="C115" s="863">
        <v>600</v>
      </c>
      <c r="D115" s="863">
        <v>6800</v>
      </c>
      <c r="E115" s="863">
        <v>277.16000000000003</v>
      </c>
      <c r="F115" s="863">
        <v>7677.16</v>
      </c>
      <c r="G115" s="863">
        <v>7677.16</v>
      </c>
      <c r="H115" s="863">
        <v>0</v>
      </c>
      <c r="I115" s="863">
        <v>0</v>
      </c>
      <c r="J115" s="863">
        <v>0</v>
      </c>
      <c r="K115" s="863">
        <v>0</v>
      </c>
    </row>
    <row r="116" spans="1:11">
      <c r="A116" s="857" t="s">
        <v>3419</v>
      </c>
      <c r="B116" s="863">
        <v>11094.146000000001</v>
      </c>
      <c r="C116" s="863">
        <v>0</v>
      </c>
      <c r="D116" s="863">
        <v>10797</v>
      </c>
      <c r="E116" s="863">
        <v>297.14600000000002</v>
      </c>
      <c r="F116" s="863">
        <v>11087.175999999999</v>
      </c>
      <c r="G116" s="863">
        <v>11087.175999999999</v>
      </c>
      <c r="H116" s="863">
        <v>0</v>
      </c>
      <c r="I116" s="863">
        <v>0</v>
      </c>
      <c r="J116" s="863">
        <v>0</v>
      </c>
      <c r="K116" s="863">
        <v>6.97</v>
      </c>
    </row>
    <row r="117" spans="1:11">
      <c r="A117" s="857" t="s">
        <v>3420</v>
      </c>
      <c r="B117" s="863">
        <v>10243.106</v>
      </c>
      <c r="C117" s="863">
        <v>633.28</v>
      </c>
      <c r="D117" s="863">
        <v>7225</v>
      </c>
      <c r="E117" s="863">
        <v>2384.826</v>
      </c>
      <c r="F117" s="863">
        <v>8722.2250000000004</v>
      </c>
      <c r="G117" s="863">
        <v>8722.2250000000004</v>
      </c>
      <c r="H117" s="863">
        <v>1440.4110000000001</v>
      </c>
      <c r="I117" s="863">
        <v>1440.4110000000001</v>
      </c>
      <c r="J117" s="863">
        <v>0</v>
      </c>
      <c r="K117" s="863">
        <v>80.47</v>
      </c>
    </row>
    <row r="118" spans="1:11">
      <c r="A118" s="857" t="s">
        <v>3421</v>
      </c>
      <c r="B118" s="863">
        <v>7932.96</v>
      </c>
      <c r="C118" s="863">
        <v>0</v>
      </c>
      <c r="D118" s="863">
        <v>7484</v>
      </c>
      <c r="E118" s="863">
        <v>448.96</v>
      </c>
      <c r="F118" s="863">
        <v>7932.96</v>
      </c>
      <c r="G118" s="863">
        <v>7932.96</v>
      </c>
      <c r="H118" s="863">
        <v>0</v>
      </c>
      <c r="I118" s="863">
        <v>0</v>
      </c>
      <c r="J118" s="863">
        <v>0</v>
      </c>
      <c r="K118" s="863">
        <v>0</v>
      </c>
    </row>
    <row r="119" spans="1:11">
      <c r="A119" s="857" t="s">
        <v>3422</v>
      </c>
      <c r="B119" s="863">
        <v>12005.01</v>
      </c>
      <c r="C119" s="863">
        <v>0</v>
      </c>
      <c r="D119" s="863">
        <v>11829</v>
      </c>
      <c r="E119" s="863">
        <v>176.01</v>
      </c>
      <c r="F119" s="863">
        <v>12005.01</v>
      </c>
      <c r="G119" s="863">
        <v>12005.01</v>
      </c>
      <c r="H119" s="863">
        <v>0</v>
      </c>
      <c r="I119" s="863">
        <v>0</v>
      </c>
      <c r="J119" s="863">
        <v>0</v>
      </c>
      <c r="K119" s="863">
        <v>0</v>
      </c>
    </row>
    <row r="120" spans="1:11">
      <c r="A120" s="857" t="s">
        <v>3423</v>
      </c>
      <c r="B120" s="863">
        <v>5013.2179999999998</v>
      </c>
      <c r="C120" s="863">
        <v>0</v>
      </c>
      <c r="D120" s="863">
        <v>4772</v>
      </c>
      <c r="E120" s="863">
        <v>241.21799999999999</v>
      </c>
      <c r="F120" s="863">
        <v>5007.4250309999998</v>
      </c>
      <c r="G120" s="863">
        <v>5007.4250309999998</v>
      </c>
      <c r="H120" s="863">
        <v>5.7929690000000003</v>
      </c>
      <c r="I120" s="863">
        <v>5.7929690000000003</v>
      </c>
      <c r="J120" s="863">
        <v>0</v>
      </c>
      <c r="K120" s="863">
        <v>0</v>
      </c>
    </row>
    <row r="121" spans="1:11">
      <c r="A121" s="857" t="s">
        <v>3424</v>
      </c>
      <c r="B121" s="863">
        <v>10053.469999999999</v>
      </c>
      <c r="C121" s="863">
        <v>0</v>
      </c>
      <c r="D121" s="863">
        <v>9434</v>
      </c>
      <c r="E121" s="863">
        <v>619.47</v>
      </c>
      <c r="F121" s="863">
        <v>10053.469999999999</v>
      </c>
      <c r="G121" s="863">
        <v>10053.469999999999</v>
      </c>
      <c r="H121" s="863">
        <v>0</v>
      </c>
      <c r="I121" s="863">
        <v>0</v>
      </c>
      <c r="J121" s="863">
        <v>0</v>
      </c>
      <c r="K121" s="863">
        <v>0</v>
      </c>
    </row>
    <row r="122" spans="1:11">
      <c r="A122" s="857" t="s">
        <v>3425</v>
      </c>
      <c r="B122" s="863">
        <v>9153</v>
      </c>
      <c r="C122" s="863">
        <v>600</v>
      </c>
      <c r="D122" s="863">
        <v>7811</v>
      </c>
      <c r="E122" s="863">
        <v>742</v>
      </c>
      <c r="F122" s="863">
        <v>9152.7659999999996</v>
      </c>
      <c r="G122" s="863">
        <v>9152.7659999999996</v>
      </c>
      <c r="H122" s="863">
        <v>0</v>
      </c>
      <c r="I122" s="863">
        <v>0</v>
      </c>
      <c r="J122" s="863">
        <v>0</v>
      </c>
      <c r="K122" s="863">
        <v>0.23400000000000001</v>
      </c>
    </row>
    <row r="123" spans="1:11">
      <c r="A123" s="857" t="s">
        <v>3426</v>
      </c>
      <c r="B123" s="863">
        <v>8182.3</v>
      </c>
      <c r="C123" s="863">
        <v>0</v>
      </c>
      <c r="D123" s="863">
        <v>7476</v>
      </c>
      <c r="E123" s="863">
        <v>706.3</v>
      </c>
      <c r="F123" s="863">
        <v>8182.3</v>
      </c>
      <c r="G123" s="863">
        <v>8182.3</v>
      </c>
      <c r="H123" s="863">
        <v>0</v>
      </c>
      <c r="I123" s="863">
        <v>0</v>
      </c>
      <c r="J123" s="863">
        <v>0</v>
      </c>
      <c r="K123" s="863">
        <v>0</v>
      </c>
    </row>
    <row r="124" spans="1:11" ht="25.5">
      <c r="A124" s="857" t="s">
        <v>3427</v>
      </c>
      <c r="B124" s="863">
        <v>6104</v>
      </c>
      <c r="C124" s="863">
        <v>0</v>
      </c>
      <c r="D124" s="863">
        <v>6104</v>
      </c>
      <c r="E124" s="863">
        <v>0</v>
      </c>
      <c r="F124" s="863">
        <v>6104</v>
      </c>
      <c r="G124" s="863">
        <v>6104</v>
      </c>
      <c r="H124" s="863">
        <v>0</v>
      </c>
      <c r="I124" s="863">
        <v>0</v>
      </c>
      <c r="J124" s="863">
        <v>0</v>
      </c>
      <c r="K124" s="863">
        <v>0</v>
      </c>
    </row>
    <row r="125" spans="1:11">
      <c r="A125" s="857" t="s">
        <v>3428</v>
      </c>
      <c r="B125" s="863">
        <v>20612.186000000002</v>
      </c>
      <c r="C125" s="863">
        <v>600</v>
      </c>
      <c r="D125" s="863">
        <v>18628</v>
      </c>
      <c r="E125" s="863">
        <v>1384.1859999999999</v>
      </c>
      <c r="F125" s="863">
        <v>20112.186000000002</v>
      </c>
      <c r="G125" s="863">
        <v>20112.186000000002</v>
      </c>
      <c r="H125" s="863">
        <v>500</v>
      </c>
      <c r="I125" s="863">
        <v>500</v>
      </c>
      <c r="J125" s="863">
        <v>0</v>
      </c>
      <c r="K125" s="863">
        <v>0</v>
      </c>
    </row>
    <row r="126" spans="1:11">
      <c r="A126" s="857" t="s">
        <v>3429</v>
      </c>
      <c r="B126" s="863">
        <v>11712</v>
      </c>
      <c r="C126" s="863">
        <v>0</v>
      </c>
      <c r="D126" s="863">
        <v>11012</v>
      </c>
      <c r="E126" s="863">
        <v>700</v>
      </c>
      <c r="F126" s="863">
        <v>11701.858</v>
      </c>
      <c r="G126" s="863">
        <v>11701.858</v>
      </c>
      <c r="H126" s="863">
        <v>0</v>
      </c>
      <c r="I126" s="863">
        <v>0</v>
      </c>
      <c r="J126" s="863">
        <v>0</v>
      </c>
      <c r="K126" s="863">
        <v>10.141999999999999</v>
      </c>
    </row>
    <row r="127" spans="1:11">
      <c r="A127" s="857" t="s">
        <v>3430</v>
      </c>
      <c r="B127" s="863">
        <v>7416</v>
      </c>
      <c r="C127" s="863">
        <v>0</v>
      </c>
      <c r="D127" s="863">
        <v>7416</v>
      </c>
      <c r="E127" s="863">
        <v>0</v>
      </c>
      <c r="F127" s="863">
        <v>7416</v>
      </c>
      <c r="G127" s="863">
        <v>7416</v>
      </c>
      <c r="H127" s="863">
        <v>0</v>
      </c>
      <c r="I127" s="863">
        <v>0</v>
      </c>
      <c r="J127" s="863">
        <v>0</v>
      </c>
      <c r="K127" s="863">
        <v>0</v>
      </c>
    </row>
    <row r="128" spans="1:11">
      <c r="A128" s="857" t="s">
        <v>3431</v>
      </c>
      <c r="B128" s="863">
        <v>12835.63</v>
      </c>
      <c r="C128" s="863">
        <v>600</v>
      </c>
      <c r="D128" s="863">
        <v>12227</v>
      </c>
      <c r="E128" s="863">
        <v>8.6300000000000008</v>
      </c>
      <c r="F128" s="863">
        <v>12829.781999999999</v>
      </c>
      <c r="G128" s="863">
        <v>12829.781999999999</v>
      </c>
      <c r="H128" s="863">
        <v>5.8479999999999999</v>
      </c>
      <c r="I128" s="863">
        <v>5.8479999999999999</v>
      </c>
      <c r="J128" s="863">
        <v>0</v>
      </c>
      <c r="K128" s="863">
        <v>0</v>
      </c>
    </row>
    <row r="129" spans="1:11">
      <c r="A129" s="857" t="s">
        <v>3432</v>
      </c>
      <c r="B129" s="863">
        <v>11696.017</v>
      </c>
      <c r="C129" s="863">
        <v>0</v>
      </c>
      <c r="D129" s="863">
        <v>10692</v>
      </c>
      <c r="E129" s="863">
        <v>1004.0170000000001</v>
      </c>
      <c r="F129" s="863">
        <v>11695.617</v>
      </c>
      <c r="G129" s="863">
        <v>11695.617</v>
      </c>
      <c r="H129" s="863">
        <v>0.4</v>
      </c>
      <c r="I129" s="863">
        <v>0.4</v>
      </c>
      <c r="J129" s="863">
        <v>0</v>
      </c>
      <c r="K129" s="863">
        <v>0</v>
      </c>
    </row>
    <row r="130" spans="1:11">
      <c r="A130" s="857" t="s">
        <v>3433</v>
      </c>
      <c r="B130" s="863">
        <v>11132.52</v>
      </c>
      <c r="C130" s="863">
        <v>0</v>
      </c>
      <c r="D130" s="863">
        <v>10722</v>
      </c>
      <c r="E130" s="863">
        <v>410.52</v>
      </c>
      <c r="F130" s="863">
        <v>11132.52</v>
      </c>
      <c r="G130" s="863">
        <v>11132.52</v>
      </c>
      <c r="H130" s="863">
        <v>0</v>
      </c>
      <c r="I130" s="863">
        <v>0</v>
      </c>
      <c r="J130" s="863">
        <v>0</v>
      </c>
      <c r="K130" s="863">
        <v>0</v>
      </c>
    </row>
    <row r="131" spans="1:11">
      <c r="A131" s="857" t="s">
        <v>3434</v>
      </c>
      <c r="B131" s="863">
        <v>7697.5259999999998</v>
      </c>
      <c r="C131" s="863">
        <v>600</v>
      </c>
      <c r="D131" s="863">
        <v>6569</v>
      </c>
      <c r="E131" s="863">
        <v>528.52599999999995</v>
      </c>
      <c r="F131" s="863">
        <v>7688.0469999999996</v>
      </c>
      <c r="G131" s="863">
        <v>7688.0469999999996</v>
      </c>
      <c r="H131" s="863">
        <v>0</v>
      </c>
      <c r="I131" s="863">
        <v>0</v>
      </c>
      <c r="J131" s="863">
        <v>0</v>
      </c>
      <c r="K131" s="863">
        <v>9.4789999999999992</v>
      </c>
    </row>
    <row r="132" spans="1:11">
      <c r="A132" s="857" t="s">
        <v>3435</v>
      </c>
      <c r="B132" s="863">
        <v>8446</v>
      </c>
      <c r="C132" s="863">
        <v>0</v>
      </c>
      <c r="D132" s="863">
        <v>7714</v>
      </c>
      <c r="E132" s="863">
        <v>732</v>
      </c>
      <c r="F132" s="863">
        <v>8445.884</v>
      </c>
      <c r="G132" s="863">
        <v>8445.884</v>
      </c>
      <c r="H132" s="863">
        <v>0</v>
      </c>
      <c r="I132" s="863">
        <v>0</v>
      </c>
      <c r="J132" s="863">
        <v>0</v>
      </c>
      <c r="K132" s="863">
        <v>0.11600000000000001</v>
      </c>
    </row>
    <row r="133" spans="1:11">
      <c r="A133" s="857" t="s">
        <v>3436</v>
      </c>
      <c r="B133" s="863">
        <v>12311.165000000001</v>
      </c>
      <c r="C133" s="863">
        <v>0</v>
      </c>
      <c r="D133" s="863">
        <v>12144</v>
      </c>
      <c r="E133" s="863">
        <v>167.16499999999999</v>
      </c>
      <c r="F133" s="863">
        <v>12311.165000000001</v>
      </c>
      <c r="G133" s="863">
        <v>12311.165000000001</v>
      </c>
      <c r="H133" s="863">
        <v>0</v>
      </c>
      <c r="I133" s="863">
        <v>0</v>
      </c>
      <c r="J133" s="863">
        <v>0</v>
      </c>
      <c r="K133" s="863">
        <v>0</v>
      </c>
    </row>
    <row r="134" spans="1:11">
      <c r="A134" s="857" t="s">
        <v>3437</v>
      </c>
      <c r="B134" s="863">
        <v>10008.072</v>
      </c>
      <c r="C134" s="863">
        <v>2.6</v>
      </c>
      <c r="D134" s="863">
        <v>9561</v>
      </c>
      <c r="E134" s="863">
        <v>444.47199999999998</v>
      </c>
      <c r="F134" s="863">
        <v>10008.072</v>
      </c>
      <c r="G134" s="863">
        <v>10008.072</v>
      </c>
      <c r="H134" s="863">
        <v>0</v>
      </c>
      <c r="I134" s="863">
        <v>0</v>
      </c>
      <c r="J134" s="863">
        <v>0</v>
      </c>
      <c r="K134" s="863">
        <v>0</v>
      </c>
    </row>
    <row r="135" spans="1:11">
      <c r="A135" s="857" t="s">
        <v>3438</v>
      </c>
      <c r="B135" s="863">
        <v>13191</v>
      </c>
      <c r="C135" s="863">
        <v>0</v>
      </c>
      <c r="D135" s="863">
        <v>12995</v>
      </c>
      <c r="E135" s="863">
        <v>196</v>
      </c>
      <c r="F135" s="863">
        <v>12988.424967000001</v>
      </c>
      <c r="G135" s="863">
        <v>12988.424967000001</v>
      </c>
      <c r="H135" s="863">
        <v>0</v>
      </c>
      <c r="I135" s="863">
        <v>0</v>
      </c>
      <c r="J135" s="863">
        <v>0</v>
      </c>
      <c r="K135" s="863">
        <v>202.57503299999999</v>
      </c>
    </row>
    <row r="136" spans="1:11" ht="25.5">
      <c r="A136" s="857" t="s">
        <v>3439</v>
      </c>
      <c r="B136" s="863">
        <v>8420.36</v>
      </c>
      <c r="C136" s="863">
        <v>0</v>
      </c>
      <c r="D136" s="863">
        <v>7703</v>
      </c>
      <c r="E136" s="863">
        <v>717.36</v>
      </c>
      <c r="F136" s="863">
        <v>8420.2790000000005</v>
      </c>
      <c r="G136" s="863">
        <v>8420.2790000000005</v>
      </c>
      <c r="H136" s="863">
        <v>8.1000000000000003E-2</v>
      </c>
      <c r="I136" s="863">
        <v>8.1000000000000003E-2</v>
      </c>
      <c r="J136" s="863">
        <v>0</v>
      </c>
      <c r="K136" s="863">
        <v>0</v>
      </c>
    </row>
    <row r="137" spans="1:11">
      <c r="A137" s="857" t="s">
        <v>3440</v>
      </c>
      <c r="B137" s="863">
        <v>9275</v>
      </c>
      <c r="C137" s="863">
        <v>600</v>
      </c>
      <c r="D137" s="863">
        <v>8675</v>
      </c>
      <c r="E137" s="863">
        <v>0</v>
      </c>
      <c r="F137" s="863">
        <v>9246.8670000000002</v>
      </c>
      <c r="G137" s="863">
        <v>9246.8670000000002</v>
      </c>
      <c r="H137" s="863">
        <v>0</v>
      </c>
      <c r="I137" s="863">
        <v>0</v>
      </c>
      <c r="J137" s="863">
        <v>0</v>
      </c>
      <c r="K137" s="863">
        <v>28.132999999999999</v>
      </c>
    </row>
    <row r="138" spans="1:11">
      <c r="A138" s="857" t="s">
        <v>3441</v>
      </c>
      <c r="B138" s="863">
        <v>9756</v>
      </c>
      <c r="C138" s="863">
        <v>0</v>
      </c>
      <c r="D138" s="863">
        <v>9256</v>
      </c>
      <c r="E138" s="863">
        <v>500</v>
      </c>
      <c r="F138" s="863">
        <v>9256</v>
      </c>
      <c r="G138" s="863">
        <v>9256</v>
      </c>
      <c r="H138" s="863">
        <v>500</v>
      </c>
      <c r="I138" s="863">
        <v>500</v>
      </c>
      <c r="J138" s="863">
        <v>0</v>
      </c>
      <c r="K138" s="863">
        <v>0</v>
      </c>
    </row>
    <row r="139" spans="1:11">
      <c r="A139" s="857" t="s">
        <v>3442</v>
      </c>
      <c r="B139" s="863">
        <v>9961.2999999999993</v>
      </c>
      <c r="C139" s="863">
        <v>0</v>
      </c>
      <c r="D139" s="863">
        <v>8744</v>
      </c>
      <c r="E139" s="863">
        <v>1217.3</v>
      </c>
      <c r="F139" s="863">
        <v>9959.9580000000005</v>
      </c>
      <c r="G139" s="863">
        <v>9959.9580000000005</v>
      </c>
      <c r="H139" s="863">
        <v>0</v>
      </c>
      <c r="I139" s="863">
        <v>0</v>
      </c>
      <c r="J139" s="863">
        <v>0</v>
      </c>
      <c r="K139" s="863">
        <v>1.3420000000000001</v>
      </c>
    </row>
    <row r="140" spans="1:11">
      <c r="A140" s="857" t="s">
        <v>3443</v>
      </c>
      <c r="B140" s="863">
        <v>8302.48</v>
      </c>
      <c r="C140" s="863">
        <v>0</v>
      </c>
      <c r="D140" s="863">
        <v>7593</v>
      </c>
      <c r="E140" s="863">
        <v>709.48</v>
      </c>
      <c r="F140" s="863">
        <v>8302.48</v>
      </c>
      <c r="G140" s="863">
        <v>8302.48</v>
      </c>
      <c r="H140" s="863">
        <v>0</v>
      </c>
      <c r="I140" s="863">
        <v>0</v>
      </c>
      <c r="J140" s="863">
        <v>0</v>
      </c>
      <c r="K140" s="863">
        <v>0</v>
      </c>
    </row>
    <row r="141" spans="1:11">
      <c r="A141" s="857" t="s">
        <v>3444</v>
      </c>
      <c r="B141" s="863">
        <v>8656.1190000000006</v>
      </c>
      <c r="C141" s="863">
        <v>0</v>
      </c>
      <c r="D141" s="863">
        <v>8154</v>
      </c>
      <c r="E141" s="863">
        <v>502.11900000000003</v>
      </c>
      <c r="F141" s="863">
        <v>8640.2139999999999</v>
      </c>
      <c r="G141" s="863">
        <v>8640.2139999999999</v>
      </c>
      <c r="H141" s="863">
        <v>15.904999999999999</v>
      </c>
      <c r="I141" s="863">
        <v>15.904999999999999</v>
      </c>
      <c r="J141" s="863">
        <v>0</v>
      </c>
      <c r="K141" s="863">
        <v>0</v>
      </c>
    </row>
    <row r="142" spans="1:11">
      <c r="A142" s="857" t="s">
        <v>3445</v>
      </c>
      <c r="B142" s="863">
        <f t="shared" ref="B142:K142" si="8">B143+B144</f>
        <v>4513.9799999999996</v>
      </c>
      <c r="C142" s="863">
        <f t="shared" si="8"/>
        <v>83.98</v>
      </c>
      <c r="D142" s="863">
        <f t="shared" si="8"/>
        <v>5915</v>
      </c>
      <c r="E142" s="863">
        <f t="shared" si="8"/>
        <v>-1485</v>
      </c>
      <c r="F142" s="863">
        <f t="shared" si="8"/>
        <v>4448.9799999999996</v>
      </c>
      <c r="G142" s="863">
        <f t="shared" si="8"/>
        <v>4448.9799999999996</v>
      </c>
      <c r="H142" s="863">
        <f t="shared" si="8"/>
        <v>65</v>
      </c>
      <c r="I142" s="863">
        <f t="shared" si="8"/>
        <v>65</v>
      </c>
      <c r="J142" s="863">
        <f t="shared" si="8"/>
        <v>0</v>
      </c>
      <c r="K142" s="863">
        <f t="shared" si="8"/>
        <v>0</v>
      </c>
    </row>
    <row r="143" spans="1:11">
      <c r="A143" s="857" t="s">
        <v>3446</v>
      </c>
      <c r="B143" s="863">
        <v>3111.98</v>
      </c>
      <c r="C143" s="863">
        <v>83.98</v>
      </c>
      <c r="D143" s="863">
        <v>4956</v>
      </c>
      <c r="E143" s="863">
        <v>-1928</v>
      </c>
      <c r="F143" s="863">
        <v>3111.98</v>
      </c>
      <c r="G143" s="863">
        <v>3111.98</v>
      </c>
      <c r="H143" s="863">
        <v>0</v>
      </c>
      <c r="I143" s="863">
        <v>0</v>
      </c>
      <c r="J143" s="863">
        <v>0</v>
      </c>
      <c r="K143" s="863">
        <v>0</v>
      </c>
    </row>
    <row r="144" spans="1:11" ht="25.5">
      <c r="A144" s="857" t="s">
        <v>3447</v>
      </c>
      <c r="B144" s="863">
        <v>1402</v>
      </c>
      <c r="C144" s="863">
        <v>0</v>
      </c>
      <c r="D144" s="863">
        <v>959</v>
      </c>
      <c r="E144" s="863">
        <v>443</v>
      </c>
      <c r="F144" s="863">
        <v>1337</v>
      </c>
      <c r="G144" s="863">
        <v>1337</v>
      </c>
      <c r="H144" s="863">
        <v>65</v>
      </c>
      <c r="I144" s="863">
        <v>65</v>
      </c>
      <c r="J144" s="863">
        <v>0</v>
      </c>
      <c r="K144" s="863">
        <v>0</v>
      </c>
    </row>
    <row r="145" spans="1:11">
      <c r="A145" s="857" t="s">
        <v>3448</v>
      </c>
      <c r="B145" s="863">
        <f t="shared" ref="B145:K145" si="9">B146+B147+B148+B149+B150+B151+B152+B153+B154+B155+B156+B157+B158</f>
        <v>119884.817086</v>
      </c>
      <c r="C145" s="863">
        <f t="shared" si="9"/>
        <v>11120.609086</v>
      </c>
      <c r="D145" s="863">
        <f t="shared" si="9"/>
        <v>84736</v>
      </c>
      <c r="E145" s="863">
        <f t="shared" si="9"/>
        <v>24028.207999999999</v>
      </c>
      <c r="F145" s="863">
        <f t="shared" si="9"/>
        <v>119194.97557499999</v>
      </c>
      <c r="G145" s="863">
        <f t="shared" si="9"/>
        <v>119194.97557499999</v>
      </c>
      <c r="H145" s="863">
        <f t="shared" si="9"/>
        <v>461.37651099999999</v>
      </c>
      <c r="I145" s="863">
        <f t="shared" si="9"/>
        <v>461.37651099999999</v>
      </c>
      <c r="J145" s="863">
        <f t="shared" si="9"/>
        <v>0</v>
      </c>
      <c r="K145" s="863">
        <f t="shared" si="9"/>
        <v>228.465</v>
      </c>
    </row>
    <row r="146" spans="1:11">
      <c r="A146" s="857" t="s">
        <v>3449</v>
      </c>
      <c r="B146" s="863">
        <v>9742.98</v>
      </c>
      <c r="C146" s="863">
        <v>70</v>
      </c>
      <c r="D146" s="863">
        <v>6232</v>
      </c>
      <c r="E146" s="863">
        <v>3440.98</v>
      </c>
      <c r="F146" s="863">
        <v>9713.6</v>
      </c>
      <c r="G146" s="863">
        <v>9713.6</v>
      </c>
      <c r="H146" s="863">
        <v>0</v>
      </c>
      <c r="I146" s="863">
        <v>0</v>
      </c>
      <c r="J146" s="863">
        <v>0</v>
      </c>
      <c r="K146" s="863">
        <v>29.38</v>
      </c>
    </row>
    <row r="147" spans="1:11" ht="25.5">
      <c r="A147" s="857" t="s">
        <v>3450</v>
      </c>
      <c r="B147" s="863">
        <v>19310.816999999999</v>
      </c>
      <c r="C147" s="863">
        <v>3000</v>
      </c>
      <c r="D147" s="863">
        <v>8271</v>
      </c>
      <c r="E147" s="863">
        <v>8039.817</v>
      </c>
      <c r="F147" s="863">
        <v>19210.652999999998</v>
      </c>
      <c r="G147" s="863">
        <v>19210.652999999998</v>
      </c>
      <c r="H147" s="863">
        <v>0</v>
      </c>
      <c r="I147" s="863">
        <v>0</v>
      </c>
      <c r="J147" s="863">
        <v>0</v>
      </c>
      <c r="K147" s="863">
        <v>100.164</v>
      </c>
    </row>
    <row r="148" spans="1:11">
      <c r="A148" s="857" t="s">
        <v>3451</v>
      </c>
      <c r="B148" s="863">
        <v>5873.7889999999998</v>
      </c>
      <c r="C148" s="863">
        <v>70</v>
      </c>
      <c r="D148" s="863">
        <v>5083</v>
      </c>
      <c r="E148" s="863">
        <v>720.78899999999999</v>
      </c>
      <c r="F148" s="863">
        <v>5873.7889999999998</v>
      </c>
      <c r="G148" s="863">
        <v>5873.7889999999998</v>
      </c>
      <c r="H148" s="863">
        <v>0</v>
      </c>
      <c r="I148" s="863">
        <v>0</v>
      </c>
      <c r="J148" s="863">
        <v>0</v>
      </c>
      <c r="K148" s="863">
        <v>0</v>
      </c>
    </row>
    <row r="149" spans="1:11">
      <c r="A149" s="857" t="s">
        <v>3452</v>
      </c>
      <c r="B149" s="863">
        <v>1788</v>
      </c>
      <c r="C149" s="863">
        <v>600</v>
      </c>
      <c r="D149" s="863">
        <v>1188</v>
      </c>
      <c r="E149" s="863">
        <v>0</v>
      </c>
      <c r="F149" s="863">
        <v>1787.884</v>
      </c>
      <c r="G149" s="863">
        <v>1787.884</v>
      </c>
      <c r="H149" s="863">
        <v>0</v>
      </c>
      <c r="I149" s="863">
        <v>0</v>
      </c>
      <c r="J149" s="863">
        <v>0</v>
      </c>
      <c r="K149" s="863">
        <v>0.11600000000000001</v>
      </c>
    </row>
    <row r="150" spans="1:11">
      <c r="A150" s="857" t="s">
        <v>3453</v>
      </c>
      <c r="B150" s="863">
        <v>11266.378000000001</v>
      </c>
      <c r="C150" s="863">
        <v>0</v>
      </c>
      <c r="D150" s="863">
        <v>10501</v>
      </c>
      <c r="E150" s="863">
        <v>765.37800000000004</v>
      </c>
      <c r="F150" s="863">
        <v>11266.378000000001</v>
      </c>
      <c r="G150" s="863">
        <v>11266.378000000001</v>
      </c>
      <c r="H150" s="863">
        <v>0</v>
      </c>
      <c r="I150" s="863">
        <v>0</v>
      </c>
      <c r="J150" s="863">
        <v>0</v>
      </c>
      <c r="K150" s="863">
        <v>0</v>
      </c>
    </row>
    <row r="151" spans="1:11">
      <c r="A151" s="857" t="s">
        <v>3454</v>
      </c>
      <c r="B151" s="863">
        <v>3180</v>
      </c>
      <c r="C151" s="863">
        <v>333</v>
      </c>
      <c r="D151" s="863">
        <v>2434</v>
      </c>
      <c r="E151" s="863">
        <v>413</v>
      </c>
      <c r="F151" s="863">
        <v>3180</v>
      </c>
      <c r="G151" s="863">
        <v>3180</v>
      </c>
      <c r="H151" s="863">
        <v>0</v>
      </c>
      <c r="I151" s="863">
        <v>0</v>
      </c>
      <c r="J151" s="863">
        <v>0</v>
      </c>
      <c r="K151" s="863">
        <v>0</v>
      </c>
    </row>
    <row r="152" spans="1:11">
      <c r="A152" s="857" t="s">
        <v>3455</v>
      </c>
      <c r="B152" s="863">
        <v>4744</v>
      </c>
      <c r="C152" s="863">
        <v>70</v>
      </c>
      <c r="D152" s="863">
        <v>3324</v>
      </c>
      <c r="E152" s="863">
        <v>1350</v>
      </c>
      <c r="F152" s="863">
        <v>4668.7330000000002</v>
      </c>
      <c r="G152" s="863">
        <v>4668.7330000000002</v>
      </c>
      <c r="H152" s="863">
        <v>0</v>
      </c>
      <c r="I152" s="863">
        <v>0</v>
      </c>
      <c r="J152" s="863">
        <v>0</v>
      </c>
      <c r="K152" s="863">
        <v>75.266999999999996</v>
      </c>
    </row>
    <row r="153" spans="1:11">
      <c r="A153" s="857" t="s">
        <v>3456</v>
      </c>
      <c r="B153" s="863">
        <v>34726.890085999999</v>
      </c>
      <c r="C153" s="863">
        <v>662.55108600000005</v>
      </c>
      <c r="D153" s="863">
        <v>31290</v>
      </c>
      <c r="E153" s="863">
        <v>2774.3389999999999</v>
      </c>
      <c r="F153" s="863">
        <v>34265.513574999997</v>
      </c>
      <c r="G153" s="863">
        <v>34265.513574999997</v>
      </c>
      <c r="H153" s="863">
        <v>461.37651099999999</v>
      </c>
      <c r="I153" s="863">
        <v>461.37651099999999</v>
      </c>
      <c r="J153" s="863">
        <v>0</v>
      </c>
      <c r="K153" s="863">
        <v>0</v>
      </c>
    </row>
    <row r="154" spans="1:11" ht="25.5">
      <c r="A154" s="857" t="s">
        <v>3457</v>
      </c>
      <c r="B154" s="863">
        <v>11121.058000000001</v>
      </c>
      <c r="C154" s="863">
        <v>205.05799999999999</v>
      </c>
      <c r="D154" s="863">
        <v>7917</v>
      </c>
      <c r="E154" s="863">
        <v>2999</v>
      </c>
      <c r="F154" s="863">
        <v>11116.846</v>
      </c>
      <c r="G154" s="863">
        <v>11116.846</v>
      </c>
      <c r="H154" s="863">
        <v>0</v>
      </c>
      <c r="I154" s="863">
        <v>0</v>
      </c>
      <c r="J154" s="863">
        <v>0</v>
      </c>
      <c r="K154" s="863">
        <v>4.2119999999999997</v>
      </c>
    </row>
    <row r="155" spans="1:11">
      <c r="A155" s="857" t="s">
        <v>3458</v>
      </c>
      <c r="B155" s="863">
        <v>15177.905000000001</v>
      </c>
      <c r="C155" s="863">
        <v>6080</v>
      </c>
      <c r="D155" s="863">
        <v>5916</v>
      </c>
      <c r="E155" s="863">
        <v>3181.9050000000002</v>
      </c>
      <c r="F155" s="863">
        <v>15158.579</v>
      </c>
      <c r="G155" s="863">
        <v>15158.579</v>
      </c>
      <c r="H155" s="863">
        <v>0</v>
      </c>
      <c r="I155" s="863">
        <v>0</v>
      </c>
      <c r="J155" s="863">
        <v>0</v>
      </c>
      <c r="K155" s="863">
        <v>19.326000000000001</v>
      </c>
    </row>
    <row r="156" spans="1:11" ht="25.5">
      <c r="A156" s="857" t="s">
        <v>3459</v>
      </c>
      <c r="B156" s="863">
        <v>915</v>
      </c>
      <c r="C156" s="863">
        <v>30</v>
      </c>
      <c r="D156" s="863">
        <v>735</v>
      </c>
      <c r="E156" s="863">
        <v>150</v>
      </c>
      <c r="F156" s="863">
        <v>915</v>
      </c>
      <c r="G156" s="863">
        <v>915</v>
      </c>
      <c r="H156" s="863">
        <v>0</v>
      </c>
      <c r="I156" s="863">
        <v>0</v>
      </c>
      <c r="J156" s="863">
        <v>0</v>
      </c>
      <c r="K156" s="863">
        <v>0</v>
      </c>
    </row>
    <row r="157" spans="1:11" ht="25.5">
      <c r="A157" s="857" t="s">
        <v>3460</v>
      </c>
      <c r="B157" s="863">
        <v>1314</v>
      </c>
      <c r="C157" s="863">
        <v>0</v>
      </c>
      <c r="D157" s="863">
        <v>1238</v>
      </c>
      <c r="E157" s="863">
        <v>76</v>
      </c>
      <c r="F157" s="863">
        <v>1314</v>
      </c>
      <c r="G157" s="863">
        <v>1314</v>
      </c>
      <c r="H157" s="863">
        <v>0</v>
      </c>
      <c r="I157" s="863">
        <v>0</v>
      </c>
      <c r="J157" s="863">
        <v>0</v>
      </c>
      <c r="K157" s="863">
        <v>0</v>
      </c>
    </row>
    <row r="158" spans="1:11" ht="25.5">
      <c r="A158" s="857" t="s">
        <v>3461</v>
      </c>
      <c r="B158" s="863">
        <v>724</v>
      </c>
      <c r="C158" s="863">
        <v>0</v>
      </c>
      <c r="D158" s="863">
        <v>607</v>
      </c>
      <c r="E158" s="863">
        <v>117</v>
      </c>
      <c r="F158" s="863">
        <v>724</v>
      </c>
      <c r="G158" s="863">
        <v>724</v>
      </c>
      <c r="H158" s="863">
        <v>0</v>
      </c>
      <c r="I158" s="863">
        <v>0</v>
      </c>
      <c r="J158" s="863">
        <v>0</v>
      </c>
      <c r="K158" s="863">
        <v>0</v>
      </c>
    </row>
    <row r="159" spans="1:11">
      <c r="A159" s="857" t="s">
        <v>3462</v>
      </c>
      <c r="B159" s="863">
        <f t="shared" ref="B159:K159" si="10">B160+B188</f>
        <v>230679.76701400004</v>
      </c>
      <c r="C159" s="863">
        <f t="shared" si="10"/>
        <v>7465.5680140000004</v>
      </c>
      <c r="D159" s="863">
        <f t="shared" si="10"/>
        <v>209050</v>
      </c>
      <c r="E159" s="863">
        <f t="shared" si="10"/>
        <v>14164.199000000001</v>
      </c>
      <c r="F159" s="863">
        <f t="shared" si="10"/>
        <v>222470.70980999997</v>
      </c>
      <c r="G159" s="863">
        <f t="shared" si="10"/>
        <v>222470.70980999997</v>
      </c>
      <c r="H159" s="863">
        <f t="shared" si="10"/>
        <v>2475.4</v>
      </c>
      <c r="I159" s="863">
        <f t="shared" si="10"/>
        <v>2475.4</v>
      </c>
      <c r="J159" s="863">
        <f t="shared" si="10"/>
        <v>0</v>
      </c>
      <c r="K159" s="863">
        <f t="shared" si="10"/>
        <v>4733.6572040000001</v>
      </c>
    </row>
    <row r="160" spans="1:11">
      <c r="A160" s="857" t="s">
        <v>3463</v>
      </c>
      <c r="B160" s="863">
        <f t="shared" ref="B160:K160" si="11">B161+B162+B163+B164+B165+B166+B167+B168+B169+B170+B171+B172+B173+B174+B175+B176+B177+B178+B179+B180+B181+B182+B183+B184+B185+B186+B187</f>
        <v>226094.76701400004</v>
      </c>
      <c r="C160" s="863">
        <f t="shared" si="11"/>
        <v>7465.5680140000004</v>
      </c>
      <c r="D160" s="863">
        <f t="shared" si="11"/>
        <v>204815</v>
      </c>
      <c r="E160" s="863">
        <f t="shared" si="11"/>
        <v>13814.199000000001</v>
      </c>
      <c r="F160" s="863">
        <f t="shared" si="11"/>
        <v>217885.70980999997</v>
      </c>
      <c r="G160" s="863">
        <f t="shared" si="11"/>
        <v>217885.70980999997</v>
      </c>
      <c r="H160" s="863">
        <f t="shared" si="11"/>
        <v>2475.4</v>
      </c>
      <c r="I160" s="863">
        <f t="shared" si="11"/>
        <v>2475.4</v>
      </c>
      <c r="J160" s="863">
        <f t="shared" si="11"/>
        <v>0</v>
      </c>
      <c r="K160" s="863">
        <f t="shared" si="11"/>
        <v>4733.6572040000001</v>
      </c>
    </row>
    <row r="161" spans="1:11">
      <c r="A161" s="857" t="s">
        <v>3464</v>
      </c>
      <c r="B161" s="863">
        <v>6038</v>
      </c>
      <c r="C161" s="863">
        <v>70</v>
      </c>
      <c r="D161" s="863">
        <v>11936</v>
      </c>
      <c r="E161" s="863">
        <v>-5968</v>
      </c>
      <c r="F161" s="863">
        <v>6038</v>
      </c>
      <c r="G161" s="863">
        <v>6038</v>
      </c>
      <c r="H161" s="863">
        <v>0</v>
      </c>
      <c r="I161" s="863">
        <v>0</v>
      </c>
      <c r="J161" s="863">
        <v>0</v>
      </c>
      <c r="K161" s="863">
        <v>0</v>
      </c>
    </row>
    <row r="162" spans="1:11">
      <c r="A162" s="857" t="s">
        <v>3465</v>
      </c>
      <c r="B162" s="863">
        <v>3982</v>
      </c>
      <c r="C162" s="863">
        <v>70</v>
      </c>
      <c r="D162" s="863">
        <v>3912</v>
      </c>
      <c r="E162" s="863">
        <v>0</v>
      </c>
      <c r="F162" s="863">
        <v>3982</v>
      </c>
      <c r="G162" s="863">
        <v>3982</v>
      </c>
      <c r="H162" s="863">
        <v>0</v>
      </c>
      <c r="I162" s="863">
        <v>0</v>
      </c>
      <c r="J162" s="863">
        <v>0</v>
      </c>
      <c r="K162" s="863">
        <v>0</v>
      </c>
    </row>
    <row r="163" spans="1:11">
      <c r="A163" s="857" t="s">
        <v>3466</v>
      </c>
      <c r="B163" s="863">
        <v>14020</v>
      </c>
      <c r="C163" s="863">
        <v>1525</v>
      </c>
      <c r="D163" s="863">
        <v>5320</v>
      </c>
      <c r="E163" s="863">
        <v>7175</v>
      </c>
      <c r="F163" s="863">
        <v>8577.973</v>
      </c>
      <c r="G163" s="863">
        <v>8577.973</v>
      </c>
      <c r="H163" s="863">
        <v>2475</v>
      </c>
      <c r="I163" s="863">
        <v>2475</v>
      </c>
      <c r="J163" s="863">
        <v>0</v>
      </c>
      <c r="K163" s="863">
        <v>2967.027</v>
      </c>
    </row>
    <row r="164" spans="1:11">
      <c r="A164" s="857" t="s">
        <v>3467</v>
      </c>
      <c r="B164" s="863">
        <v>4144</v>
      </c>
      <c r="C164" s="863">
        <v>370</v>
      </c>
      <c r="D164" s="863">
        <v>3774</v>
      </c>
      <c r="E164" s="863">
        <v>0</v>
      </c>
      <c r="F164" s="863">
        <v>4143.9759999999997</v>
      </c>
      <c r="G164" s="863">
        <v>4143.9759999999997</v>
      </c>
      <c r="H164" s="863">
        <v>0</v>
      </c>
      <c r="I164" s="863">
        <v>0</v>
      </c>
      <c r="J164" s="863">
        <v>0</v>
      </c>
      <c r="K164" s="863">
        <v>2.4E-2</v>
      </c>
    </row>
    <row r="165" spans="1:11">
      <c r="A165" s="857" t="s">
        <v>3468</v>
      </c>
      <c r="B165" s="863">
        <v>4357</v>
      </c>
      <c r="C165" s="863">
        <v>70</v>
      </c>
      <c r="D165" s="863">
        <v>3787</v>
      </c>
      <c r="E165" s="863">
        <v>500</v>
      </c>
      <c r="F165" s="863">
        <v>4357</v>
      </c>
      <c r="G165" s="863">
        <v>4357</v>
      </c>
      <c r="H165" s="863">
        <v>0</v>
      </c>
      <c r="I165" s="863">
        <v>0</v>
      </c>
      <c r="J165" s="863">
        <v>0</v>
      </c>
      <c r="K165" s="863">
        <v>0</v>
      </c>
    </row>
    <row r="166" spans="1:11">
      <c r="A166" s="857" t="s">
        <v>3469</v>
      </c>
      <c r="B166" s="863">
        <v>4325</v>
      </c>
      <c r="C166" s="863">
        <v>70</v>
      </c>
      <c r="D166" s="863">
        <v>4255</v>
      </c>
      <c r="E166" s="863">
        <v>0</v>
      </c>
      <c r="F166" s="863">
        <v>4324.9999980000002</v>
      </c>
      <c r="G166" s="863">
        <v>4324.9999980000002</v>
      </c>
      <c r="H166" s="863">
        <v>0</v>
      </c>
      <c r="I166" s="863">
        <v>0</v>
      </c>
      <c r="J166" s="863">
        <v>0</v>
      </c>
      <c r="K166" s="863">
        <v>1.9999999999999999E-6</v>
      </c>
    </row>
    <row r="167" spans="1:11">
      <c r="A167" s="857" t="s">
        <v>3470</v>
      </c>
      <c r="B167" s="863">
        <v>5762</v>
      </c>
      <c r="C167" s="863">
        <v>0</v>
      </c>
      <c r="D167" s="863">
        <v>5062</v>
      </c>
      <c r="E167" s="863">
        <v>700</v>
      </c>
      <c r="F167" s="863">
        <v>5762</v>
      </c>
      <c r="G167" s="863">
        <v>5762</v>
      </c>
      <c r="H167" s="863">
        <v>0</v>
      </c>
      <c r="I167" s="863">
        <v>0</v>
      </c>
      <c r="J167" s="863">
        <v>0</v>
      </c>
      <c r="K167" s="863">
        <v>0</v>
      </c>
    </row>
    <row r="168" spans="1:11">
      <c r="A168" s="857" t="s">
        <v>3471</v>
      </c>
      <c r="B168" s="863">
        <v>3572.1390000000001</v>
      </c>
      <c r="C168" s="863">
        <v>70</v>
      </c>
      <c r="D168" s="863">
        <v>3395</v>
      </c>
      <c r="E168" s="863">
        <v>107.139</v>
      </c>
      <c r="F168" s="863">
        <v>3572.1390000000001</v>
      </c>
      <c r="G168" s="863">
        <v>3572.1390000000001</v>
      </c>
      <c r="H168" s="863">
        <v>0</v>
      </c>
      <c r="I168" s="863">
        <v>0</v>
      </c>
      <c r="J168" s="863">
        <v>0</v>
      </c>
      <c r="K168" s="863">
        <v>0</v>
      </c>
    </row>
    <row r="169" spans="1:11">
      <c r="A169" s="857" t="s">
        <v>3472</v>
      </c>
      <c r="B169" s="863">
        <v>12978</v>
      </c>
      <c r="C169" s="863">
        <v>40</v>
      </c>
      <c r="D169" s="863">
        <v>12709</v>
      </c>
      <c r="E169" s="863">
        <v>229</v>
      </c>
      <c r="F169" s="863">
        <v>12978</v>
      </c>
      <c r="G169" s="863">
        <v>12978</v>
      </c>
      <c r="H169" s="863">
        <v>0</v>
      </c>
      <c r="I169" s="863">
        <v>0</v>
      </c>
      <c r="J169" s="863">
        <v>0</v>
      </c>
      <c r="K169" s="863">
        <v>0</v>
      </c>
    </row>
    <row r="170" spans="1:11">
      <c r="A170" s="857" t="s">
        <v>3473</v>
      </c>
      <c r="B170" s="863">
        <v>14985</v>
      </c>
      <c r="C170" s="863">
        <v>140</v>
      </c>
      <c r="D170" s="863">
        <v>13620</v>
      </c>
      <c r="E170" s="863">
        <v>1225</v>
      </c>
      <c r="F170" s="863">
        <v>14978.936</v>
      </c>
      <c r="G170" s="863">
        <v>14978.936</v>
      </c>
      <c r="H170" s="863">
        <v>0</v>
      </c>
      <c r="I170" s="863">
        <v>0</v>
      </c>
      <c r="J170" s="863">
        <v>0</v>
      </c>
      <c r="K170" s="863">
        <v>6.0640000000000001</v>
      </c>
    </row>
    <row r="171" spans="1:11">
      <c r="A171" s="857" t="s">
        <v>3474</v>
      </c>
      <c r="B171" s="863">
        <v>18686.995014</v>
      </c>
      <c r="C171" s="863">
        <v>39.986013999999997</v>
      </c>
      <c r="D171" s="863">
        <v>17802</v>
      </c>
      <c r="E171" s="863">
        <v>845.00900000000001</v>
      </c>
      <c r="F171" s="863">
        <v>18686.995014</v>
      </c>
      <c r="G171" s="863">
        <v>18686.995014</v>
      </c>
      <c r="H171" s="863">
        <v>0</v>
      </c>
      <c r="I171" s="863">
        <v>0</v>
      </c>
      <c r="J171" s="863">
        <v>0</v>
      </c>
      <c r="K171" s="863">
        <v>0</v>
      </c>
    </row>
    <row r="172" spans="1:11">
      <c r="A172" s="857" t="s">
        <v>3475</v>
      </c>
      <c r="B172" s="863">
        <v>12485</v>
      </c>
      <c r="C172" s="863">
        <v>15</v>
      </c>
      <c r="D172" s="863">
        <v>11917</v>
      </c>
      <c r="E172" s="863">
        <v>553</v>
      </c>
      <c r="F172" s="863">
        <v>12485</v>
      </c>
      <c r="G172" s="863">
        <v>12485</v>
      </c>
      <c r="H172" s="863">
        <v>0</v>
      </c>
      <c r="I172" s="863">
        <v>0</v>
      </c>
      <c r="J172" s="863">
        <v>0</v>
      </c>
      <c r="K172" s="863">
        <v>0</v>
      </c>
    </row>
    <row r="173" spans="1:11">
      <c r="A173" s="857" t="s">
        <v>3476</v>
      </c>
      <c r="B173" s="863">
        <v>15103.441999999999</v>
      </c>
      <c r="C173" s="863">
        <v>40</v>
      </c>
      <c r="D173" s="863">
        <v>14147</v>
      </c>
      <c r="E173" s="863">
        <v>916.44200000000001</v>
      </c>
      <c r="F173" s="863">
        <v>15103.441999999999</v>
      </c>
      <c r="G173" s="863">
        <v>15103.441999999999</v>
      </c>
      <c r="H173" s="863">
        <v>0</v>
      </c>
      <c r="I173" s="863">
        <v>0</v>
      </c>
      <c r="J173" s="863">
        <v>0</v>
      </c>
      <c r="K173" s="863">
        <v>0</v>
      </c>
    </row>
    <row r="174" spans="1:11">
      <c r="A174" s="857" t="s">
        <v>3477</v>
      </c>
      <c r="B174" s="863">
        <v>21488</v>
      </c>
      <c r="C174" s="863">
        <v>160</v>
      </c>
      <c r="D174" s="863">
        <v>20975</v>
      </c>
      <c r="E174" s="863">
        <v>353</v>
      </c>
      <c r="F174" s="863">
        <v>21488</v>
      </c>
      <c r="G174" s="863">
        <v>21488</v>
      </c>
      <c r="H174" s="863">
        <v>0</v>
      </c>
      <c r="I174" s="863">
        <v>0</v>
      </c>
      <c r="J174" s="863">
        <v>0</v>
      </c>
      <c r="K174" s="863">
        <v>0</v>
      </c>
    </row>
    <row r="175" spans="1:11">
      <c r="A175" s="857" t="s">
        <v>3478</v>
      </c>
      <c r="B175" s="863">
        <v>24489.841499999999</v>
      </c>
      <c r="C175" s="863">
        <v>97.095500000000001</v>
      </c>
      <c r="D175" s="863">
        <v>23433</v>
      </c>
      <c r="E175" s="863">
        <v>959.74599999999998</v>
      </c>
      <c r="F175" s="863">
        <v>24489.841499999999</v>
      </c>
      <c r="G175" s="863">
        <v>24489.841499999999</v>
      </c>
      <c r="H175" s="863">
        <v>0</v>
      </c>
      <c r="I175" s="863">
        <v>0</v>
      </c>
      <c r="J175" s="863">
        <v>0</v>
      </c>
      <c r="K175" s="863">
        <v>0</v>
      </c>
    </row>
    <row r="176" spans="1:11">
      <c r="A176" s="857" t="s">
        <v>3479</v>
      </c>
      <c r="B176" s="863">
        <v>20000.863000000001</v>
      </c>
      <c r="C176" s="863">
        <v>0</v>
      </c>
      <c r="D176" s="863">
        <v>18569</v>
      </c>
      <c r="E176" s="863">
        <v>1431.8630000000001</v>
      </c>
      <c r="F176" s="863">
        <v>20000.863000000001</v>
      </c>
      <c r="G176" s="863">
        <v>20000.863000000001</v>
      </c>
      <c r="H176" s="863">
        <v>0</v>
      </c>
      <c r="I176" s="863">
        <v>0</v>
      </c>
      <c r="J176" s="863">
        <v>0</v>
      </c>
      <c r="K176" s="863">
        <v>0</v>
      </c>
    </row>
    <row r="177" spans="1:11" ht="25.5">
      <c r="A177" s="857" t="s">
        <v>3480</v>
      </c>
      <c r="B177" s="863">
        <v>4364.1000000000004</v>
      </c>
      <c r="C177" s="863">
        <v>621.1</v>
      </c>
      <c r="D177" s="863">
        <v>3093</v>
      </c>
      <c r="E177" s="863">
        <v>650</v>
      </c>
      <c r="F177" s="863">
        <v>4340.2389000000003</v>
      </c>
      <c r="G177" s="863">
        <v>4340.2389000000003</v>
      </c>
      <c r="H177" s="863">
        <v>0</v>
      </c>
      <c r="I177" s="863">
        <v>0</v>
      </c>
      <c r="J177" s="863">
        <v>0</v>
      </c>
      <c r="K177" s="863">
        <v>23.8611</v>
      </c>
    </row>
    <row r="178" spans="1:11" ht="25.5">
      <c r="A178" s="857" t="s">
        <v>3481</v>
      </c>
      <c r="B178" s="863">
        <v>7672</v>
      </c>
      <c r="C178" s="863">
        <v>1281</v>
      </c>
      <c r="D178" s="863">
        <v>5324</v>
      </c>
      <c r="E178" s="863">
        <v>1067</v>
      </c>
      <c r="F178" s="863">
        <v>6695</v>
      </c>
      <c r="G178" s="863">
        <v>6695</v>
      </c>
      <c r="H178" s="863">
        <v>0</v>
      </c>
      <c r="I178" s="863">
        <v>0</v>
      </c>
      <c r="J178" s="863">
        <v>0</v>
      </c>
      <c r="K178" s="863">
        <v>977</v>
      </c>
    </row>
    <row r="179" spans="1:11">
      <c r="A179" s="857" t="s">
        <v>3482</v>
      </c>
      <c r="B179" s="863">
        <v>2713</v>
      </c>
      <c r="C179" s="863">
        <v>190</v>
      </c>
      <c r="D179" s="863">
        <v>1964</v>
      </c>
      <c r="E179" s="863">
        <v>559</v>
      </c>
      <c r="F179" s="863">
        <v>2713</v>
      </c>
      <c r="G179" s="863">
        <v>2713</v>
      </c>
      <c r="H179" s="863">
        <v>0</v>
      </c>
      <c r="I179" s="863">
        <v>0</v>
      </c>
      <c r="J179" s="863">
        <v>0</v>
      </c>
      <c r="K179" s="863">
        <v>0</v>
      </c>
    </row>
    <row r="180" spans="1:11" ht="25.5">
      <c r="A180" s="857" t="s">
        <v>3483</v>
      </c>
      <c r="B180" s="863">
        <v>4208</v>
      </c>
      <c r="C180" s="863">
        <v>200</v>
      </c>
      <c r="D180" s="863">
        <v>3621</v>
      </c>
      <c r="E180" s="863">
        <v>387</v>
      </c>
      <c r="F180" s="863">
        <v>4207.6000000000004</v>
      </c>
      <c r="G180" s="863">
        <v>4207.6000000000004</v>
      </c>
      <c r="H180" s="863">
        <v>0.4</v>
      </c>
      <c r="I180" s="863">
        <v>0.4</v>
      </c>
      <c r="J180" s="863">
        <v>0</v>
      </c>
      <c r="K180" s="863">
        <v>0</v>
      </c>
    </row>
    <row r="181" spans="1:11">
      <c r="A181" s="857" t="s">
        <v>3484</v>
      </c>
      <c r="B181" s="863">
        <v>7552.8985000000002</v>
      </c>
      <c r="C181" s="863">
        <v>1112.8985</v>
      </c>
      <c r="D181" s="863">
        <v>5548</v>
      </c>
      <c r="E181" s="863">
        <v>892</v>
      </c>
      <c r="F181" s="863">
        <v>7547.3845000000001</v>
      </c>
      <c r="G181" s="863">
        <v>7547.3845000000001</v>
      </c>
      <c r="H181" s="863">
        <v>0</v>
      </c>
      <c r="I181" s="863">
        <v>0</v>
      </c>
      <c r="J181" s="863">
        <v>0</v>
      </c>
      <c r="K181" s="863">
        <v>5.5140000000000002</v>
      </c>
    </row>
    <row r="182" spans="1:11" ht="25.5">
      <c r="A182" s="857" t="s">
        <v>3485</v>
      </c>
      <c r="B182" s="863">
        <v>4576.4880000000003</v>
      </c>
      <c r="C182" s="863">
        <v>683.48800000000006</v>
      </c>
      <c r="D182" s="863">
        <v>3702</v>
      </c>
      <c r="E182" s="863">
        <v>191</v>
      </c>
      <c r="F182" s="863">
        <v>3919.930546</v>
      </c>
      <c r="G182" s="863">
        <v>3919.930546</v>
      </c>
      <c r="H182" s="863">
        <v>0</v>
      </c>
      <c r="I182" s="863">
        <v>0</v>
      </c>
      <c r="J182" s="863">
        <v>0</v>
      </c>
      <c r="K182" s="863">
        <v>656.55745400000001</v>
      </c>
    </row>
    <row r="183" spans="1:11">
      <c r="A183" s="857" t="s">
        <v>3486</v>
      </c>
      <c r="B183" s="863">
        <v>4121</v>
      </c>
      <c r="C183" s="863">
        <v>600</v>
      </c>
      <c r="D183" s="863">
        <v>3060</v>
      </c>
      <c r="E183" s="863">
        <v>461</v>
      </c>
      <c r="F183" s="863">
        <v>4121</v>
      </c>
      <c r="G183" s="863">
        <v>4121</v>
      </c>
      <c r="H183" s="863">
        <v>0</v>
      </c>
      <c r="I183" s="863">
        <v>0</v>
      </c>
      <c r="J183" s="863">
        <v>0</v>
      </c>
      <c r="K183" s="863">
        <v>0</v>
      </c>
    </row>
    <row r="184" spans="1:11">
      <c r="A184" s="857" t="s">
        <v>3487</v>
      </c>
      <c r="B184" s="863">
        <v>2890</v>
      </c>
      <c r="C184" s="863">
        <v>0</v>
      </c>
      <c r="D184" s="863">
        <v>2890</v>
      </c>
      <c r="E184" s="863">
        <v>0</v>
      </c>
      <c r="F184" s="863">
        <v>2890</v>
      </c>
      <c r="G184" s="863">
        <v>2890</v>
      </c>
      <c r="H184" s="863">
        <v>0</v>
      </c>
      <c r="I184" s="863">
        <v>0</v>
      </c>
      <c r="J184" s="863">
        <v>0</v>
      </c>
      <c r="K184" s="863">
        <v>0</v>
      </c>
    </row>
    <row r="185" spans="1:11" ht="25.5">
      <c r="A185" s="857" t="s">
        <v>3488</v>
      </c>
      <c r="B185" s="863">
        <v>1220</v>
      </c>
      <c r="C185" s="863">
        <v>0</v>
      </c>
      <c r="D185" s="863">
        <v>1000</v>
      </c>
      <c r="E185" s="863">
        <v>220</v>
      </c>
      <c r="F185" s="863">
        <v>159.93</v>
      </c>
      <c r="G185" s="863">
        <v>159.93</v>
      </c>
      <c r="H185" s="863">
        <v>0</v>
      </c>
      <c r="I185" s="863">
        <v>0</v>
      </c>
      <c r="J185" s="863">
        <v>0</v>
      </c>
      <c r="K185" s="863">
        <v>60.07</v>
      </c>
    </row>
    <row r="186" spans="1:11" ht="38.25">
      <c r="A186" s="857" t="s">
        <v>3489</v>
      </c>
      <c r="B186" s="863">
        <v>200</v>
      </c>
      <c r="C186" s="863">
        <v>0</v>
      </c>
      <c r="D186" s="863">
        <v>0</v>
      </c>
      <c r="E186" s="863">
        <v>200</v>
      </c>
      <c r="F186" s="863">
        <v>162.460352</v>
      </c>
      <c r="G186" s="863">
        <v>162.460352</v>
      </c>
      <c r="H186" s="863">
        <v>0</v>
      </c>
      <c r="I186" s="863">
        <v>0</v>
      </c>
      <c r="J186" s="863">
        <v>0</v>
      </c>
      <c r="K186" s="863">
        <v>37.539648</v>
      </c>
    </row>
    <row r="187" spans="1:11" ht="38.25">
      <c r="A187" s="857" t="s">
        <v>3490</v>
      </c>
      <c r="B187" s="863">
        <v>160</v>
      </c>
      <c r="C187" s="863">
        <v>0</v>
      </c>
      <c r="D187" s="863">
        <v>0</v>
      </c>
      <c r="E187" s="863">
        <v>160</v>
      </c>
      <c r="F187" s="863">
        <v>160</v>
      </c>
      <c r="G187" s="863">
        <v>160</v>
      </c>
      <c r="H187" s="863">
        <v>0</v>
      </c>
      <c r="I187" s="863">
        <v>0</v>
      </c>
      <c r="J187" s="863">
        <v>0</v>
      </c>
      <c r="K187" s="863">
        <v>0</v>
      </c>
    </row>
    <row r="188" spans="1:11">
      <c r="A188" s="857" t="s">
        <v>3491</v>
      </c>
      <c r="B188" s="863">
        <f t="shared" ref="B188:K188" si="12">B189</f>
        <v>4585</v>
      </c>
      <c r="C188" s="863">
        <f t="shared" si="12"/>
        <v>0</v>
      </c>
      <c r="D188" s="863">
        <f t="shared" si="12"/>
        <v>4235</v>
      </c>
      <c r="E188" s="863">
        <f t="shared" si="12"/>
        <v>350</v>
      </c>
      <c r="F188" s="863">
        <f t="shared" si="12"/>
        <v>4585</v>
      </c>
      <c r="G188" s="863">
        <f t="shared" si="12"/>
        <v>4585</v>
      </c>
      <c r="H188" s="863">
        <f t="shared" si="12"/>
        <v>0</v>
      </c>
      <c r="I188" s="863">
        <f t="shared" si="12"/>
        <v>0</v>
      </c>
      <c r="J188" s="863">
        <f t="shared" si="12"/>
        <v>0</v>
      </c>
      <c r="K188" s="863">
        <f t="shared" si="12"/>
        <v>0</v>
      </c>
    </row>
    <row r="189" spans="1:11">
      <c r="A189" s="857" t="s">
        <v>3492</v>
      </c>
      <c r="B189" s="863">
        <v>4585</v>
      </c>
      <c r="C189" s="863">
        <v>0</v>
      </c>
      <c r="D189" s="863">
        <v>4235</v>
      </c>
      <c r="E189" s="863">
        <v>350</v>
      </c>
      <c r="F189" s="863">
        <v>4585</v>
      </c>
      <c r="G189" s="863">
        <v>4585</v>
      </c>
      <c r="H189" s="863">
        <v>0</v>
      </c>
      <c r="I189" s="863">
        <v>0</v>
      </c>
      <c r="J189" s="863">
        <v>0</v>
      </c>
      <c r="K189" s="863">
        <v>0</v>
      </c>
    </row>
    <row r="190" spans="1:11">
      <c r="A190" s="857" t="s">
        <v>3493</v>
      </c>
      <c r="B190" s="863">
        <f t="shared" ref="B190:K190" si="13">B191+B192+B193+B194+B195+B196+B197+B198+B199+B200+B201</f>
        <v>36236.379196000002</v>
      </c>
      <c r="C190" s="863">
        <f t="shared" si="13"/>
        <v>762.83519600000011</v>
      </c>
      <c r="D190" s="863">
        <f t="shared" si="13"/>
        <v>22861</v>
      </c>
      <c r="E190" s="863">
        <f t="shared" si="13"/>
        <v>12612.544</v>
      </c>
      <c r="F190" s="863">
        <f t="shared" si="13"/>
        <v>36228.170195999999</v>
      </c>
      <c r="G190" s="863">
        <f t="shared" si="13"/>
        <v>36228.170195999999</v>
      </c>
      <c r="H190" s="863">
        <f t="shared" si="13"/>
        <v>0</v>
      </c>
      <c r="I190" s="863">
        <f t="shared" si="13"/>
        <v>0</v>
      </c>
      <c r="J190" s="863">
        <f t="shared" si="13"/>
        <v>0</v>
      </c>
      <c r="K190" s="863">
        <f t="shared" si="13"/>
        <v>8.2089999999999996</v>
      </c>
    </row>
    <row r="191" spans="1:11">
      <c r="A191" s="857" t="s">
        <v>3494</v>
      </c>
      <c r="B191" s="863">
        <v>3416.5439999999999</v>
      </c>
      <c r="C191" s="863">
        <v>0</v>
      </c>
      <c r="D191" s="863">
        <v>2990</v>
      </c>
      <c r="E191" s="863">
        <v>426.54399999999998</v>
      </c>
      <c r="F191" s="863">
        <v>3416.5439999999999</v>
      </c>
      <c r="G191" s="863">
        <v>3416.5439999999999</v>
      </c>
      <c r="H191" s="863">
        <v>0</v>
      </c>
      <c r="I191" s="863">
        <v>0</v>
      </c>
      <c r="J191" s="863">
        <v>0</v>
      </c>
      <c r="K191" s="863">
        <v>0</v>
      </c>
    </row>
    <row r="192" spans="1:11">
      <c r="A192" s="857" t="s">
        <v>3495</v>
      </c>
      <c r="B192" s="863">
        <v>1909</v>
      </c>
      <c r="C192" s="863">
        <v>0</v>
      </c>
      <c r="D192" s="863">
        <v>1790</v>
      </c>
      <c r="E192" s="863">
        <v>119</v>
      </c>
      <c r="F192" s="863">
        <v>1909</v>
      </c>
      <c r="G192" s="863">
        <v>1909</v>
      </c>
      <c r="H192" s="863">
        <v>0</v>
      </c>
      <c r="I192" s="863">
        <v>0</v>
      </c>
      <c r="J192" s="863">
        <v>0</v>
      </c>
      <c r="K192" s="863">
        <v>0</v>
      </c>
    </row>
    <row r="193" spans="1:11">
      <c r="A193" s="857" t="s">
        <v>3496</v>
      </c>
      <c r="B193" s="863">
        <v>6487.3239999999996</v>
      </c>
      <c r="C193" s="863">
        <v>287.32400000000001</v>
      </c>
      <c r="D193" s="863">
        <v>1682</v>
      </c>
      <c r="E193" s="863">
        <v>4518</v>
      </c>
      <c r="F193" s="863">
        <v>6482.5069999999996</v>
      </c>
      <c r="G193" s="863">
        <v>6482.5069999999996</v>
      </c>
      <c r="H193" s="863">
        <v>0</v>
      </c>
      <c r="I193" s="863">
        <v>0</v>
      </c>
      <c r="J193" s="863">
        <v>0</v>
      </c>
      <c r="K193" s="863">
        <v>4.8170000000000002</v>
      </c>
    </row>
    <row r="194" spans="1:11">
      <c r="A194" s="857" t="s">
        <v>3497</v>
      </c>
      <c r="B194" s="863">
        <v>2790</v>
      </c>
      <c r="C194" s="863">
        <v>80</v>
      </c>
      <c r="D194" s="863">
        <v>1920</v>
      </c>
      <c r="E194" s="863">
        <v>790</v>
      </c>
      <c r="F194" s="863">
        <v>2790</v>
      </c>
      <c r="G194" s="863">
        <v>2790</v>
      </c>
      <c r="H194" s="863">
        <v>0</v>
      </c>
      <c r="I194" s="863">
        <v>0</v>
      </c>
      <c r="J194" s="863">
        <v>0</v>
      </c>
      <c r="K194" s="863">
        <v>0</v>
      </c>
    </row>
    <row r="195" spans="1:11">
      <c r="A195" s="857" t="s">
        <v>3498</v>
      </c>
      <c r="B195" s="863">
        <v>2598</v>
      </c>
      <c r="C195" s="863">
        <v>100</v>
      </c>
      <c r="D195" s="863">
        <v>1567</v>
      </c>
      <c r="E195" s="863">
        <v>931</v>
      </c>
      <c r="F195" s="863">
        <v>2598</v>
      </c>
      <c r="G195" s="863">
        <v>2598</v>
      </c>
      <c r="H195" s="863">
        <v>0</v>
      </c>
      <c r="I195" s="863">
        <v>0</v>
      </c>
      <c r="J195" s="863">
        <v>0</v>
      </c>
      <c r="K195" s="863">
        <v>0</v>
      </c>
    </row>
    <row r="196" spans="1:11">
      <c r="A196" s="857" t="s">
        <v>3499</v>
      </c>
      <c r="B196" s="863">
        <v>5362</v>
      </c>
      <c r="C196" s="863">
        <v>0</v>
      </c>
      <c r="D196" s="863">
        <v>4516</v>
      </c>
      <c r="E196" s="863">
        <v>846</v>
      </c>
      <c r="F196" s="863">
        <v>5362</v>
      </c>
      <c r="G196" s="863">
        <v>5362</v>
      </c>
      <c r="H196" s="863">
        <v>0</v>
      </c>
      <c r="I196" s="863">
        <v>0</v>
      </c>
      <c r="J196" s="863">
        <v>0</v>
      </c>
      <c r="K196" s="863">
        <v>0</v>
      </c>
    </row>
    <row r="197" spans="1:11">
      <c r="A197" s="857" t="s">
        <v>3500</v>
      </c>
      <c r="B197" s="863">
        <v>1078</v>
      </c>
      <c r="C197" s="863">
        <v>0</v>
      </c>
      <c r="D197" s="863">
        <v>1018</v>
      </c>
      <c r="E197" s="863">
        <v>60</v>
      </c>
      <c r="F197" s="863">
        <v>1078</v>
      </c>
      <c r="G197" s="863">
        <v>1078</v>
      </c>
      <c r="H197" s="863">
        <v>0</v>
      </c>
      <c r="I197" s="863">
        <v>0</v>
      </c>
      <c r="J197" s="863">
        <v>0</v>
      </c>
      <c r="K197" s="863">
        <v>0</v>
      </c>
    </row>
    <row r="198" spans="1:11">
      <c r="A198" s="857" t="s">
        <v>3501</v>
      </c>
      <c r="B198" s="863">
        <v>1240</v>
      </c>
      <c r="C198" s="863">
        <v>0</v>
      </c>
      <c r="D198" s="863">
        <v>2480</v>
      </c>
      <c r="E198" s="863">
        <v>-1240</v>
      </c>
      <c r="F198" s="863">
        <v>1240</v>
      </c>
      <c r="G198" s="863">
        <v>1240</v>
      </c>
      <c r="H198" s="863">
        <v>0</v>
      </c>
      <c r="I198" s="863">
        <v>0</v>
      </c>
      <c r="J198" s="863">
        <v>0</v>
      </c>
      <c r="K198" s="863">
        <v>0</v>
      </c>
    </row>
    <row r="199" spans="1:11" ht="25.5">
      <c r="A199" s="857" t="s">
        <v>3502</v>
      </c>
      <c r="B199" s="863">
        <v>5258</v>
      </c>
      <c r="C199" s="863">
        <v>200</v>
      </c>
      <c r="D199" s="863">
        <v>1326</v>
      </c>
      <c r="E199" s="863">
        <v>3732</v>
      </c>
      <c r="F199" s="863">
        <v>5258</v>
      </c>
      <c r="G199" s="863">
        <v>5258</v>
      </c>
      <c r="H199" s="863">
        <v>0</v>
      </c>
      <c r="I199" s="863">
        <v>0</v>
      </c>
      <c r="J199" s="863">
        <v>0</v>
      </c>
      <c r="K199" s="863">
        <v>0</v>
      </c>
    </row>
    <row r="200" spans="1:11">
      <c r="A200" s="857" t="s">
        <v>3503</v>
      </c>
      <c r="B200" s="863">
        <v>2231.5</v>
      </c>
      <c r="C200" s="863">
        <v>95.5</v>
      </c>
      <c r="D200" s="863">
        <v>1106</v>
      </c>
      <c r="E200" s="863">
        <v>1030</v>
      </c>
      <c r="F200" s="863">
        <v>2228.1080000000002</v>
      </c>
      <c r="G200" s="863">
        <v>2228.1080000000002</v>
      </c>
      <c r="H200" s="863">
        <v>0</v>
      </c>
      <c r="I200" s="863">
        <v>0</v>
      </c>
      <c r="J200" s="863">
        <v>0</v>
      </c>
      <c r="K200" s="863">
        <v>3.3919999999999999</v>
      </c>
    </row>
    <row r="201" spans="1:11">
      <c r="A201" s="857" t="s">
        <v>3504</v>
      </c>
      <c r="B201" s="863">
        <v>3866.0111959999999</v>
      </c>
      <c r="C201" s="863">
        <v>1.1195999999999999E-2</v>
      </c>
      <c r="D201" s="863">
        <v>2466</v>
      </c>
      <c r="E201" s="863">
        <v>1400</v>
      </c>
      <c r="F201" s="863">
        <v>3866.0111959999999</v>
      </c>
      <c r="G201" s="863">
        <v>3866.0111959999999</v>
      </c>
      <c r="H201" s="863">
        <v>0</v>
      </c>
      <c r="I201" s="863">
        <v>0</v>
      </c>
      <c r="J201" s="863">
        <v>0</v>
      </c>
      <c r="K201" s="863">
        <v>0</v>
      </c>
    </row>
    <row r="202" spans="1:11">
      <c r="A202" s="857" t="s">
        <v>3505</v>
      </c>
      <c r="B202" s="863">
        <f t="shared" ref="B202:K202" si="14">B203+B204+B205+B206+B207+B208</f>
        <v>13864.125</v>
      </c>
      <c r="C202" s="863">
        <f t="shared" si="14"/>
        <v>0</v>
      </c>
      <c r="D202" s="863">
        <f t="shared" si="14"/>
        <v>17547</v>
      </c>
      <c r="E202" s="863">
        <f t="shared" si="14"/>
        <v>-3682.875</v>
      </c>
      <c r="F202" s="863">
        <f t="shared" si="14"/>
        <v>12662.225</v>
      </c>
      <c r="G202" s="863">
        <f t="shared" si="14"/>
        <v>12662.225</v>
      </c>
      <c r="H202" s="863">
        <f t="shared" si="14"/>
        <v>1200</v>
      </c>
      <c r="I202" s="863">
        <f t="shared" si="14"/>
        <v>1200</v>
      </c>
      <c r="J202" s="863">
        <f t="shared" si="14"/>
        <v>0</v>
      </c>
      <c r="K202" s="863">
        <f t="shared" si="14"/>
        <v>1.9</v>
      </c>
    </row>
    <row r="203" spans="1:11" ht="25.5">
      <c r="A203" s="857" t="s">
        <v>3506</v>
      </c>
      <c r="B203" s="863">
        <v>2194</v>
      </c>
      <c r="C203" s="863">
        <v>0</v>
      </c>
      <c r="D203" s="863">
        <v>2161</v>
      </c>
      <c r="E203" s="863">
        <v>33</v>
      </c>
      <c r="F203" s="863">
        <v>2194</v>
      </c>
      <c r="G203" s="863">
        <v>2194</v>
      </c>
      <c r="H203" s="863">
        <v>0</v>
      </c>
      <c r="I203" s="863">
        <v>0</v>
      </c>
      <c r="J203" s="863">
        <v>0</v>
      </c>
      <c r="K203" s="863">
        <v>0</v>
      </c>
    </row>
    <row r="204" spans="1:11" ht="25.5">
      <c r="A204" s="857" t="s">
        <v>3507</v>
      </c>
      <c r="B204" s="863">
        <v>3114.2570000000001</v>
      </c>
      <c r="C204" s="863">
        <v>0</v>
      </c>
      <c r="D204" s="863">
        <v>2799</v>
      </c>
      <c r="E204" s="863">
        <v>315.25700000000001</v>
      </c>
      <c r="F204" s="863">
        <v>3112.357</v>
      </c>
      <c r="G204" s="863">
        <v>3112.357</v>
      </c>
      <c r="H204" s="863">
        <v>0</v>
      </c>
      <c r="I204" s="863">
        <v>0</v>
      </c>
      <c r="J204" s="863">
        <v>0</v>
      </c>
      <c r="K204" s="863">
        <v>1.9</v>
      </c>
    </row>
    <row r="205" spans="1:11" ht="25.5">
      <c r="A205" s="857" t="s">
        <v>3508</v>
      </c>
      <c r="B205" s="863">
        <v>2287</v>
      </c>
      <c r="C205" s="863">
        <v>0</v>
      </c>
      <c r="D205" s="863">
        <v>1762</v>
      </c>
      <c r="E205" s="863">
        <v>525</v>
      </c>
      <c r="F205" s="863">
        <v>1787</v>
      </c>
      <c r="G205" s="863">
        <v>1787</v>
      </c>
      <c r="H205" s="863">
        <v>500</v>
      </c>
      <c r="I205" s="863">
        <v>500</v>
      </c>
      <c r="J205" s="863">
        <v>0</v>
      </c>
      <c r="K205" s="863">
        <v>0</v>
      </c>
    </row>
    <row r="206" spans="1:11">
      <c r="A206" s="857" t="s">
        <v>3509</v>
      </c>
      <c r="B206" s="863">
        <v>1810</v>
      </c>
      <c r="C206" s="863">
        <v>0</v>
      </c>
      <c r="D206" s="863">
        <v>3410</v>
      </c>
      <c r="E206" s="863">
        <v>-1600</v>
      </c>
      <c r="F206" s="863">
        <v>1110</v>
      </c>
      <c r="G206" s="863">
        <v>1110</v>
      </c>
      <c r="H206" s="863">
        <v>700</v>
      </c>
      <c r="I206" s="863">
        <v>700</v>
      </c>
      <c r="J206" s="863">
        <v>0</v>
      </c>
      <c r="K206" s="863">
        <v>0</v>
      </c>
    </row>
    <row r="207" spans="1:11" ht="25.5">
      <c r="A207" s="857" t="s">
        <v>3510</v>
      </c>
      <c r="B207" s="863">
        <v>1219</v>
      </c>
      <c r="C207" s="863">
        <v>0</v>
      </c>
      <c r="D207" s="863">
        <v>1191</v>
      </c>
      <c r="E207" s="863">
        <v>28</v>
      </c>
      <c r="F207" s="863">
        <v>1219</v>
      </c>
      <c r="G207" s="863">
        <v>1219</v>
      </c>
      <c r="H207" s="863">
        <v>0</v>
      </c>
      <c r="I207" s="863">
        <v>0</v>
      </c>
      <c r="J207" s="863">
        <v>0</v>
      </c>
      <c r="K207" s="863">
        <v>0</v>
      </c>
    </row>
    <row r="208" spans="1:11" ht="25.5">
      <c r="A208" s="857" t="s">
        <v>3511</v>
      </c>
      <c r="B208" s="863">
        <v>3239.8679999999999</v>
      </c>
      <c r="C208" s="863">
        <v>0</v>
      </c>
      <c r="D208" s="863">
        <v>6224</v>
      </c>
      <c r="E208" s="863">
        <v>-2984.1320000000001</v>
      </c>
      <c r="F208" s="863">
        <v>3239.8679999999999</v>
      </c>
      <c r="G208" s="863">
        <v>3239.8679999999999</v>
      </c>
      <c r="H208" s="863">
        <v>0</v>
      </c>
      <c r="I208" s="863">
        <v>0</v>
      </c>
      <c r="J208" s="863">
        <v>0</v>
      </c>
      <c r="K208" s="863">
        <v>0</v>
      </c>
    </row>
    <row r="209" spans="1:11">
      <c r="A209" s="857" t="s">
        <v>3512</v>
      </c>
      <c r="B209" s="863">
        <f t="shared" ref="B209:K209" si="15">B210</f>
        <v>19091.150000000001</v>
      </c>
      <c r="C209" s="863">
        <f t="shared" si="15"/>
        <v>403</v>
      </c>
      <c r="D209" s="863">
        <f t="shared" si="15"/>
        <v>17220</v>
      </c>
      <c r="E209" s="863">
        <f t="shared" si="15"/>
        <v>1468.15</v>
      </c>
      <c r="F209" s="863">
        <f t="shared" si="15"/>
        <v>19091.150000000001</v>
      </c>
      <c r="G209" s="863">
        <f t="shared" si="15"/>
        <v>19091.150000000001</v>
      </c>
      <c r="H209" s="863">
        <f t="shared" si="15"/>
        <v>0</v>
      </c>
      <c r="I209" s="863">
        <f t="shared" si="15"/>
        <v>0</v>
      </c>
      <c r="J209" s="863">
        <f t="shared" si="15"/>
        <v>0</v>
      </c>
      <c r="K209" s="863">
        <f t="shared" si="15"/>
        <v>0</v>
      </c>
    </row>
    <row r="210" spans="1:11">
      <c r="A210" s="857" t="s">
        <v>3513</v>
      </c>
      <c r="B210" s="863">
        <v>19091.150000000001</v>
      </c>
      <c r="C210" s="863">
        <v>403</v>
      </c>
      <c r="D210" s="863">
        <v>17220</v>
      </c>
      <c r="E210" s="863">
        <v>1468.15</v>
      </c>
      <c r="F210" s="863">
        <v>19091.150000000001</v>
      </c>
      <c r="G210" s="863">
        <v>19091.150000000001</v>
      </c>
      <c r="H210" s="863">
        <v>0</v>
      </c>
      <c r="I210" s="863">
        <v>0</v>
      </c>
      <c r="J210" s="863">
        <v>0</v>
      </c>
      <c r="K210" s="863">
        <v>0</v>
      </c>
    </row>
    <row r="211" spans="1:11">
      <c r="A211" s="857" t="s">
        <v>3514</v>
      </c>
      <c r="B211" s="863">
        <f t="shared" ref="B211:K211" si="16">B212+B223</f>
        <v>125823.2133</v>
      </c>
      <c r="C211" s="863">
        <f t="shared" si="16"/>
        <v>1080</v>
      </c>
      <c r="D211" s="863">
        <f t="shared" si="16"/>
        <v>46634.963000000003</v>
      </c>
      <c r="E211" s="863">
        <f t="shared" si="16"/>
        <v>78108.2503</v>
      </c>
      <c r="F211" s="863">
        <f t="shared" si="16"/>
        <v>85468.521204999997</v>
      </c>
      <c r="G211" s="863">
        <f t="shared" si="16"/>
        <v>85468.521204999997</v>
      </c>
      <c r="H211" s="863">
        <f t="shared" si="16"/>
        <v>12200</v>
      </c>
      <c r="I211" s="863">
        <f t="shared" si="16"/>
        <v>12200</v>
      </c>
      <c r="J211" s="863">
        <f t="shared" si="16"/>
        <v>0</v>
      </c>
      <c r="K211" s="863">
        <f t="shared" si="16"/>
        <v>28154.692094999999</v>
      </c>
    </row>
    <row r="212" spans="1:11">
      <c r="A212" s="857" t="s">
        <v>3515</v>
      </c>
      <c r="B212" s="863">
        <f t="shared" ref="B212:K212" si="17">B213+B214+B215+B216+B217+B218+B219+B220+B221+B222</f>
        <v>20714.841</v>
      </c>
      <c r="C212" s="863">
        <f t="shared" si="17"/>
        <v>330</v>
      </c>
      <c r="D212" s="863">
        <f t="shared" si="17"/>
        <v>11626.963</v>
      </c>
      <c r="E212" s="863">
        <f t="shared" si="17"/>
        <v>8757.8779999999988</v>
      </c>
      <c r="F212" s="863">
        <f t="shared" si="17"/>
        <v>20696.872905999997</v>
      </c>
      <c r="G212" s="863">
        <f t="shared" si="17"/>
        <v>20696.872905999997</v>
      </c>
      <c r="H212" s="863">
        <f t="shared" si="17"/>
        <v>0</v>
      </c>
      <c r="I212" s="863">
        <f t="shared" si="17"/>
        <v>0</v>
      </c>
      <c r="J212" s="863">
        <f t="shared" si="17"/>
        <v>0</v>
      </c>
      <c r="K212" s="863">
        <f t="shared" si="17"/>
        <v>17.968094000000001</v>
      </c>
    </row>
    <row r="213" spans="1:11">
      <c r="A213" s="857" t="s">
        <v>3516</v>
      </c>
      <c r="B213" s="863">
        <v>1134.331124</v>
      </c>
      <c r="C213" s="863">
        <v>0</v>
      </c>
      <c r="D213" s="863">
        <v>1113</v>
      </c>
      <c r="E213" s="863">
        <v>21.331123999999999</v>
      </c>
      <c r="F213" s="863">
        <v>1116.3681240000001</v>
      </c>
      <c r="G213" s="863">
        <v>1116.3681240000001</v>
      </c>
      <c r="H213" s="863">
        <v>0</v>
      </c>
      <c r="I213" s="863">
        <v>0</v>
      </c>
      <c r="J213" s="863">
        <v>0</v>
      </c>
      <c r="K213" s="863">
        <v>17.963000000000001</v>
      </c>
    </row>
    <row r="214" spans="1:11" ht="25.5">
      <c r="A214" s="857" t="s">
        <v>3517</v>
      </c>
      <c r="B214" s="863">
        <v>794</v>
      </c>
      <c r="C214" s="863">
        <v>70</v>
      </c>
      <c r="D214" s="863">
        <v>724</v>
      </c>
      <c r="E214" s="863">
        <v>0</v>
      </c>
      <c r="F214" s="863">
        <v>794</v>
      </c>
      <c r="G214" s="863">
        <v>794</v>
      </c>
      <c r="H214" s="863">
        <v>0</v>
      </c>
      <c r="I214" s="863">
        <v>0</v>
      </c>
      <c r="J214" s="863">
        <v>0</v>
      </c>
      <c r="K214" s="863">
        <v>0</v>
      </c>
    </row>
    <row r="215" spans="1:11" ht="25.5">
      <c r="A215" s="857" t="s">
        <v>3518</v>
      </c>
      <c r="B215" s="863">
        <v>6621.7529999999997</v>
      </c>
      <c r="C215" s="863">
        <v>70</v>
      </c>
      <c r="D215" s="863">
        <v>4385</v>
      </c>
      <c r="E215" s="863">
        <v>2166.7530000000002</v>
      </c>
      <c r="F215" s="863">
        <v>6621.7529999999997</v>
      </c>
      <c r="G215" s="863">
        <v>6621.7529999999997</v>
      </c>
      <c r="H215" s="863">
        <v>0</v>
      </c>
      <c r="I215" s="863">
        <v>0</v>
      </c>
      <c r="J215" s="863">
        <v>0</v>
      </c>
      <c r="K215" s="863">
        <v>0</v>
      </c>
    </row>
    <row r="216" spans="1:11" ht="25.5">
      <c r="A216" s="857" t="s">
        <v>3519</v>
      </c>
      <c r="B216" s="863">
        <v>4798</v>
      </c>
      <c r="C216" s="863">
        <v>70</v>
      </c>
      <c r="D216" s="863">
        <v>1028</v>
      </c>
      <c r="E216" s="863">
        <v>3700</v>
      </c>
      <c r="F216" s="863">
        <v>4797.9949079999997</v>
      </c>
      <c r="G216" s="863">
        <v>4797.9949079999997</v>
      </c>
      <c r="H216" s="863">
        <v>0</v>
      </c>
      <c r="I216" s="863">
        <v>0</v>
      </c>
      <c r="J216" s="863">
        <v>0</v>
      </c>
      <c r="K216" s="863">
        <v>5.0920000000000002E-3</v>
      </c>
    </row>
    <row r="217" spans="1:11">
      <c r="A217" s="857" t="s">
        <v>3520</v>
      </c>
      <c r="B217" s="863">
        <v>1858</v>
      </c>
      <c r="C217" s="863">
        <v>50</v>
      </c>
      <c r="D217" s="863">
        <v>808</v>
      </c>
      <c r="E217" s="863">
        <v>1000</v>
      </c>
      <c r="F217" s="863">
        <v>1858</v>
      </c>
      <c r="G217" s="863">
        <v>1858</v>
      </c>
      <c r="H217" s="863">
        <v>0</v>
      </c>
      <c r="I217" s="863">
        <v>0</v>
      </c>
      <c r="J217" s="863">
        <v>0</v>
      </c>
      <c r="K217" s="863">
        <v>0</v>
      </c>
    </row>
    <row r="218" spans="1:11">
      <c r="A218" s="857" t="s">
        <v>3521</v>
      </c>
      <c r="B218" s="863">
        <v>1942</v>
      </c>
      <c r="C218" s="863">
        <v>70</v>
      </c>
      <c r="D218" s="863">
        <v>992</v>
      </c>
      <c r="E218" s="863">
        <v>880</v>
      </c>
      <c r="F218" s="863">
        <v>1941.999998</v>
      </c>
      <c r="G218" s="863">
        <v>1941.999998</v>
      </c>
      <c r="H218" s="863">
        <v>0</v>
      </c>
      <c r="I218" s="863">
        <v>0</v>
      </c>
      <c r="J218" s="863">
        <v>0</v>
      </c>
      <c r="K218" s="863">
        <v>1.9999999999999999E-6</v>
      </c>
    </row>
    <row r="219" spans="1:11">
      <c r="A219" s="857" t="s">
        <v>3522</v>
      </c>
      <c r="B219" s="863">
        <v>1058.8799550000001</v>
      </c>
      <c r="C219" s="863">
        <v>0</v>
      </c>
      <c r="D219" s="863">
        <v>977</v>
      </c>
      <c r="E219" s="863">
        <v>81.879954999999995</v>
      </c>
      <c r="F219" s="863">
        <v>1058.8799550000001</v>
      </c>
      <c r="G219" s="863">
        <v>1058.8799550000001</v>
      </c>
      <c r="H219" s="863">
        <v>0</v>
      </c>
      <c r="I219" s="863">
        <v>0</v>
      </c>
      <c r="J219" s="863">
        <v>0</v>
      </c>
      <c r="K219" s="863">
        <v>0</v>
      </c>
    </row>
    <row r="220" spans="1:11">
      <c r="A220" s="857" t="s">
        <v>3523</v>
      </c>
      <c r="B220" s="863">
        <v>263.38799999999998</v>
      </c>
      <c r="C220" s="863">
        <v>0</v>
      </c>
      <c r="D220" s="863">
        <v>0</v>
      </c>
      <c r="E220" s="863">
        <v>263.38799999999998</v>
      </c>
      <c r="F220" s="863">
        <v>263.38799999999998</v>
      </c>
      <c r="G220" s="863">
        <v>263.38799999999998</v>
      </c>
      <c r="H220" s="863">
        <v>0</v>
      </c>
      <c r="I220" s="863">
        <v>0</v>
      </c>
      <c r="J220" s="863">
        <v>0</v>
      </c>
      <c r="K220" s="863">
        <v>0</v>
      </c>
    </row>
    <row r="221" spans="1:11">
      <c r="A221" s="857" t="s">
        <v>3524</v>
      </c>
      <c r="B221" s="863">
        <v>1779.7370000000001</v>
      </c>
      <c r="C221" s="863">
        <v>0</v>
      </c>
      <c r="D221" s="863">
        <v>1582</v>
      </c>
      <c r="E221" s="863">
        <v>197.73699999999999</v>
      </c>
      <c r="F221" s="863">
        <v>1779.7370000000001</v>
      </c>
      <c r="G221" s="863">
        <v>1779.7370000000001</v>
      </c>
      <c r="H221" s="863">
        <v>0</v>
      </c>
      <c r="I221" s="863">
        <v>0</v>
      </c>
      <c r="J221" s="863">
        <v>0</v>
      </c>
      <c r="K221" s="863">
        <v>0</v>
      </c>
    </row>
    <row r="222" spans="1:11">
      <c r="A222" s="857" t="s">
        <v>3525</v>
      </c>
      <c r="B222" s="863">
        <v>464.75192099999998</v>
      </c>
      <c r="C222" s="863">
        <v>0</v>
      </c>
      <c r="D222" s="863">
        <v>17.963000000000001</v>
      </c>
      <c r="E222" s="863">
        <v>446.78892100000002</v>
      </c>
      <c r="F222" s="863">
        <v>464.75192099999998</v>
      </c>
      <c r="G222" s="863">
        <v>464.75192099999998</v>
      </c>
      <c r="H222" s="863">
        <v>0</v>
      </c>
      <c r="I222" s="863">
        <v>0</v>
      </c>
      <c r="J222" s="863">
        <v>0</v>
      </c>
      <c r="K222" s="863">
        <v>0</v>
      </c>
    </row>
    <row r="223" spans="1:11">
      <c r="A223" s="857" t="s">
        <v>3526</v>
      </c>
      <c r="B223" s="863">
        <f t="shared" ref="B223:K223" si="18">B224+B225+B226+B227+B228+B229+B230+B231+B232+B233+B234+B235+B236+B237+B238+B239+B240+B241+B242</f>
        <v>105108.3723</v>
      </c>
      <c r="C223" s="863">
        <f t="shared" si="18"/>
        <v>750</v>
      </c>
      <c r="D223" s="863">
        <f t="shared" si="18"/>
        <v>35008</v>
      </c>
      <c r="E223" s="863">
        <f t="shared" si="18"/>
        <v>69350.372300000003</v>
      </c>
      <c r="F223" s="863">
        <f t="shared" si="18"/>
        <v>64771.648298999993</v>
      </c>
      <c r="G223" s="863">
        <f t="shared" si="18"/>
        <v>64771.648298999993</v>
      </c>
      <c r="H223" s="863">
        <f t="shared" si="18"/>
        <v>12200</v>
      </c>
      <c r="I223" s="863">
        <f t="shared" si="18"/>
        <v>12200</v>
      </c>
      <c r="J223" s="863">
        <f t="shared" si="18"/>
        <v>0</v>
      </c>
      <c r="K223" s="863">
        <f t="shared" si="18"/>
        <v>28136.724000999999</v>
      </c>
    </row>
    <row r="224" spans="1:11" ht="25.5">
      <c r="A224" s="857" t="s">
        <v>3527</v>
      </c>
      <c r="B224" s="863">
        <v>1289</v>
      </c>
      <c r="C224" s="863">
        <v>0</v>
      </c>
      <c r="D224" s="863">
        <v>1289</v>
      </c>
      <c r="E224" s="863">
        <v>0</v>
      </c>
      <c r="F224" s="863">
        <v>1289</v>
      </c>
      <c r="G224" s="863">
        <v>1289</v>
      </c>
      <c r="H224" s="863">
        <v>0</v>
      </c>
      <c r="I224" s="863">
        <v>0</v>
      </c>
      <c r="J224" s="863">
        <v>0</v>
      </c>
      <c r="K224" s="863">
        <v>0</v>
      </c>
    </row>
    <row r="225" spans="1:11">
      <c r="A225" s="857" t="s">
        <v>3528</v>
      </c>
      <c r="B225" s="863">
        <v>360</v>
      </c>
      <c r="C225" s="863">
        <v>0</v>
      </c>
      <c r="D225" s="863">
        <v>360</v>
      </c>
      <c r="E225" s="863">
        <v>0</v>
      </c>
      <c r="F225" s="863">
        <v>360</v>
      </c>
      <c r="G225" s="863">
        <v>360</v>
      </c>
      <c r="H225" s="863">
        <v>0</v>
      </c>
      <c r="I225" s="863">
        <v>0</v>
      </c>
      <c r="J225" s="863">
        <v>0</v>
      </c>
      <c r="K225" s="863">
        <v>0</v>
      </c>
    </row>
    <row r="226" spans="1:11" ht="25.5">
      <c r="A226" s="857" t="s">
        <v>3529</v>
      </c>
      <c r="B226" s="863">
        <v>6590</v>
      </c>
      <c r="C226" s="863">
        <v>0</v>
      </c>
      <c r="D226" s="863">
        <v>1230</v>
      </c>
      <c r="E226" s="863">
        <v>5360</v>
      </c>
      <c r="F226" s="863">
        <v>6590</v>
      </c>
      <c r="G226" s="863">
        <v>6590</v>
      </c>
      <c r="H226" s="863">
        <v>0</v>
      </c>
      <c r="I226" s="863">
        <v>0</v>
      </c>
      <c r="J226" s="863">
        <v>0</v>
      </c>
      <c r="K226" s="863">
        <v>0</v>
      </c>
    </row>
    <row r="227" spans="1:11">
      <c r="A227" s="857" t="s">
        <v>3530</v>
      </c>
      <c r="B227" s="863">
        <v>706</v>
      </c>
      <c r="C227" s="863">
        <v>0</v>
      </c>
      <c r="D227" s="863">
        <v>706</v>
      </c>
      <c r="E227" s="863">
        <v>0</v>
      </c>
      <c r="F227" s="863">
        <v>706</v>
      </c>
      <c r="G227" s="863">
        <v>706</v>
      </c>
      <c r="H227" s="863">
        <v>0</v>
      </c>
      <c r="I227" s="863">
        <v>0</v>
      </c>
      <c r="J227" s="863">
        <v>0</v>
      </c>
      <c r="K227" s="863">
        <v>0</v>
      </c>
    </row>
    <row r="228" spans="1:11">
      <c r="A228" s="857" t="s">
        <v>3531</v>
      </c>
      <c r="B228" s="863">
        <v>1410</v>
      </c>
      <c r="C228" s="863">
        <v>0</v>
      </c>
      <c r="D228" s="863">
        <v>1388</v>
      </c>
      <c r="E228" s="863">
        <v>22</v>
      </c>
      <c r="F228" s="863">
        <v>1410</v>
      </c>
      <c r="G228" s="863">
        <v>1410</v>
      </c>
      <c r="H228" s="863">
        <v>0</v>
      </c>
      <c r="I228" s="863">
        <v>0</v>
      </c>
      <c r="J228" s="863">
        <v>0</v>
      </c>
      <c r="K228" s="863">
        <v>0</v>
      </c>
    </row>
    <row r="229" spans="1:11" ht="25.5">
      <c r="A229" s="857" t="s">
        <v>3532</v>
      </c>
      <c r="B229" s="863">
        <v>480</v>
      </c>
      <c r="C229" s="863">
        <v>0</v>
      </c>
      <c r="D229" s="863">
        <v>480</v>
      </c>
      <c r="E229" s="863">
        <v>0</v>
      </c>
      <c r="F229" s="863">
        <v>480</v>
      </c>
      <c r="G229" s="863">
        <v>480</v>
      </c>
      <c r="H229" s="863">
        <v>0</v>
      </c>
      <c r="I229" s="863">
        <v>0</v>
      </c>
      <c r="J229" s="863">
        <v>0</v>
      </c>
      <c r="K229" s="863">
        <v>0</v>
      </c>
    </row>
    <row r="230" spans="1:11" ht="25.5">
      <c r="A230" s="857" t="s">
        <v>3533</v>
      </c>
      <c r="B230" s="863">
        <v>1995</v>
      </c>
      <c r="C230" s="863">
        <v>0</v>
      </c>
      <c r="D230" s="863">
        <v>1769</v>
      </c>
      <c r="E230" s="863">
        <v>226</v>
      </c>
      <c r="F230" s="863">
        <v>1995</v>
      </c>
      <c r="G230" s="863">
        <v>1995</v>
      </c>
      <c r="H230" s="863">
        <v>0</v>
      </c>
      <c r="I230" s="863">
        <v>0</v>
      </c>
      <c r="J230" s="863">
        <v>0</v>
      </c>
      <c r="K230" s="863">
        <v>0</v>
      </c>
    </row>
    <row r="231" spans="1:11" ht="25.5">
      <c r="A231" s="857" t="s">
        <v>3534</v>
      </c>
      <c r="B231" s="863">
        <v>2634</v>
      </c>
      <c r="C231" s="863">
        <v>100</v>
      </c>
      <c r="D231" s="863">
        <v>2534</v>
      </c>
      <c r="E231" s="863">
        <v>0</v>
      </c>
      <c r="F231" s="863">
        <v>2630.0970000000002</v>
      </c>
      <c r="G231" s="863">
        <v>2630.0970000000002</v>
      </c>
      <c r="H231" s="863">
        <v>0</v>
      </c>
      <c r="I231" s="863">
        <v>0</v>
      </c>
      <c r="J231" s="863">
        <v>0</v>
      </c>
      <c r="K231" s="863">
        <v>3.903</v>
      </c>
    </row>
    <row r="232" spans="1:11">
      <c r="A232" s="857" t="s">
        <v>3535</v>
      </c>
      <c r="B232" s="863">
        <v>3361.0978</v>
      </c>
      <c r="C232" s="863">
        <v>0</v>
      </c>
      <c r="D232" s="863">
        <v>2378</v>
      </c>
      <c r="E232" s="863">
        <v>983.09780000000001</v>
      </c>
      <c r="F232" s="863">
        <v>3361.0978</v>
      </c>
      <c r="G232" s="863">
        <v>3361.0978</v>
      </c>
      <c r="H232" s="863">
        <v>0</v>
      </c>
      <c r="I232" s="863">
        <v>0</v>
      </c>
      <c r="J232" s="863">
        <v>0</v>
      </c>
      <c r="K232" s="863">
        <v>0</v>
      </c>
    </row>
    <row r="233" spans="1:11">
      <c r="A233" s="857" t="s">
        <v>3536</v>
      </c>
      <c r="B233" s="863">
        <v>986</v>
      </c>
      <c r="C233" s="863">
        <v>0</v>
      </c>
      <c r="D233" s="863">
        <v>930</v>
      </c>
      <c r="E233" s="863">
        <v>56</v>
      </c>
      <c r="F233" s="863">
        <v>986</v>
      </c>
      <c r="G233" s="863">
        <v>986</v>
      </c>
      <c r="H233" s="863">
        <v>0</v>
      </c>
      <c r="I233" s="863">
        <v>0</v>
      </c>
      <c r="J233" s="863">
        <v>0</v>
      </c>
      <c r="K233" s="863">
        <v>0</v>
      </c>
    </row>
    <row r="234" spans="1:11" ht="38.25">
      <c r="A234" s="857" t="s">
        <v>3537</v>
      </c>
      <c r="B234" s="863">
        <v>1639</v>
      </c>
      <c r="C234" s="863">
        <v>0</v>
      </c>
      <c r="D234" s="863">
        <v>652</v>
      </c>
      <c r="E234" s="863">
        <v>987</v>
      </c>
      <c r="F234" s="863">
        <v>1630</v>
      </c>
      <c r="G234" s="863">
        <v>1630</v>
      </c>
      <c r="H234" s="863">
        <v>0</v>
      </c>
      <c r="I234" s="863">
        <v>0</v>
      </c>
      <c r="J234" s="863">
        <v>0</v>
      </c>
      <c r="K234" s="863">
        <v>9</v>
      </c>
    </row>
    <row r="235" spans="1:11" ht="25.5">
      <c r="A235" s="857" t="s">
        <v>3538</v>
      </c>
      <c r="B235" s="863">
        <v>65086.8</v>
      </c>
      <c r="C235" s="863">
        <v>0</v>
      </c>
      <c r="D235" s="863">
        <v>5000</v>
      </c>
      <c r="E235" s="863">
        <v>60086.8</v>
      </c>
      <c r="F235" s="863">
        <v>36962.978998999999</v>
      </c>
      <c r="G235" s="863">
        <v>36962.978998999999</v>
      </c>
      <c r="H235" s="863">
        <v>0</v>
      </c>
      <c r="I235" s="863">
        <v>0</v>
      </c>
      <c r="J235" s="863">
        <v>0</v>
      </c>
      <c r="K235" s="863">
        <v>28123.821001</v>
      </c>
    </row>
    <row r="236" spans="1:11" ht="25.5">
      <c r="A236" s="857" t="s">
        <v>3539</v>
      </c>
      <c r="B236" s="863">
        <v>13300</v>
      </c>
      <c r="C236" s="863">
        <v>100</v>
      </c>
      <c r="D236" s="863">
        <v>13200</v>
      </c>
      <c r="E236" s="863">
        <v>0</v>
      </c>
      <c r="F236" s="863">
        <v>1100</v>
      </c>
      <c r="G236" s="863">
        <v>1100</v>
      </c>
      <c r="H236" s="863">
        <v>12200</v>
      </c>
      <c r="I236" s="863">
        <v>12200</v>
      </c>
      <c r="J236" s="863">
        <v>0</v>
      </c>
      <c r="K236" s="863">
        <v>0</v>
      </c>
    </row>
    <row r="237" spans="1:11">
      <c r="A237" s="857" t="s">
        <v>3540</v>
      </c>
      <c r="B237" s="863">
        <v>400</v>
      </c>
      <c r="C237" s="863">
        <v>0</v>
      </c>
      <c r="D237" s="863">
        <v>0</v>
      </c>
      <c r="E237" s="863">
        <v>400</v>
      </c>
      <c r="F237" s="863">
        <v>400</v>
      </c>
      <c r="G237" s="863">
        <v>400</v>
      </c>
      <c r="H237" s="863">
        <v>0</v>
      </c>
      <c r="I237" s="863">
        <v>0</v>
      </c>
      <c r="J237" s="863">
        <v>0</v>
      </c>
      <c r="K237" s="863">
        <v>0</v>
      </c>
    </row>
    <row r="238" spans="1:11" ht="25.5">
      <c r="A238" s="857" t="s">
        <v>3541</v>
      </c>
      <c r="B238" s="863">
        <v>662.47450000000003</v>
      </c>
      <c r="C238" s="863">
        <v>0</v>
      </c>
      <c r="D238" s="863">
        <v>0</v>
      </c>
      <c r="E238" s="863">
        <v>662.47450000000003</v>
      </c>
      <c r="F238" s="863">
        <v>662.47450000000003</v>
      </c>
      <c r="G238" s="863">
        <v>662.47450000000003</v>
      </c>
      <c r="H238" s="863">
        <v>0</v>
      </c>
      <c r="I238" s="863">
        <v>0</v>
      </c>
      <c r="J238" s="863">
        <v>0</v>
      </c>
      <c r="K238" s="863">
        <v>0</v>
      </c>
    </row>
    <row r="239" spans="1:11" ht="25.5">
      <c r="A239" s="857" t="s">
        <v>3542</v>
      </c>
      <c r="B239" s="863">
        <v>2242</v>
      </c>
      <c r="C239" s="863">
        <v>250</v>
      </c>
      <c r="D239" s="863">
        <v>1992</v>
      </c>
      <c r="E239" s="863">
        <v>0</v>
      </c>
      <c r="F239" s="863">
        <v>2242</v>
      </c>
      <c r="G239" s="863">
        <v>2242</v>
      </c>
      <c r="H239" s="863">
        <v>0</v>
      </c>
      <c r="I239" s="863">
        <v>0</v>
      </c>
      <c r="J239" s="863">
        <v>0</v>
      </c>
      <c r="K239" s="863">
        <v>0</v>
      </c>
    </row>
    <row r="240" spans="1:11">
      <c r="A240" s="857" t="s">
        <v>3543</v>
      </c>
      <c r="B240" s="863">
        <v>900</v>
      </c>
      <c r="C240" s="863">
        <v>0</v>
      </c>
      <c r="D240" s="863">
        <v>900</v>
      </c>
      <c r="E240" s="863">
        <v>0</v>
      </c>
      <c r="F240" s="863">
        <v>900</v>
      </c>
      <c r="G240" s="863">
        <v>900</v>
      </c>
      <c r="H240" s="863">
        <v>0</v>
      </c>
      <c r="I240" s="863">
        <v>0</v>
      </c>
      <c r="J240" s="863">
        <v>0</v>
      </c>
      <c r="K240" s="863">
        <v>0</v>
      </c>
    </row>
    <row r="241" spans="1:11">
      <c r="A241" s="857" t="s">
        <v>3544</v>
      </c>
      <c r="B241" s="863">
        <v>200</v>
      </c>
      <c r="C241" s="863">
        <v>0</v>
      </c>
      <c r="D241" s="863">
        <v>200</v>
      </c>
      <c r="E241" s="863">
        <v>0</v>
      </c>
      <c r="F241" s="863">
        <v>200</v>
      </c>
      <c r="G241" s="863">
        <v>200</v>
      </c>
      <c r="H241" s="863">
        <v>0</v>
      </c>
      <c r="I241" s="863">
        <v>0</v>
      </c>
      <c r="J241" s="863">
        <v>0</v>
      </c>
      <c r="K241" s="863">
        <v>0</v>
      </c>
    </row>
    <row r="242" spans="1:11" ht="25.5">
      <c r="A242" s="857" t="s">
        <v>3545</v>
      </c>
      <c r="B242" s="863">
        <v>867</v>
      </c>
      <c r="C242" s="863">
        <v>300</v>
      </c>
      <c r="D242" s="863">
        <v>0</v>
      </c>
      <c r="E242" s="863">
        <v>567</v>
      </c>
      <c r="F242" s="863">
        <v>867</v>
      </c>
      <c r="G242" s="863">
        <v>867</v>
      </c>
      <c r="H242" s="863">
        <v>0</v>
      </c>
      <c r="I242" s="863">
        <v>0</v>
      </c>
      <c r="J242" s="863">
        <v>0</v>
      </c>
      <c r="K242" s="863">
        <v>0</v>
      </c>
    </row>
    <row r="243" spans="1:11">
      <c r="A243" s="857" t="s">
        <v>3546</v>
      </c>
      <c r="B243" s="863">
        <f t="shared" ref="B243:K243" si="19">B244+B245+B246+B247+B248+B249+B250+B251+B252</f>
        <v>37885.362000000001</v>
      </c>
      <c r="C243" s="863">
        <f t="shared" si="19"/>
        <v>101.04</v>
      </c>
      <c r="D243" s="863">
        <f t="shared" si="19"/>
        <v>30504</v>
      </c>
      <c r="E243" s="863">
        <f t="shared" si="19"/>
        <v>7280.3220000000001</v>
      </c>
      <c r="F243" s="863">
        <f t="shared" si="19"/>
        <v>36814.387845000005</v>
      </c>
      <c r="G243" s="863">
        <f t="shared" si="19"/>
        <v>36814.387845000005</v>
      </c>
      <c r="H243" s="863">
        <f t="shared" si="19"/>
        <v>1050.024555</v>
      </c>
      <c r="I243" s="863">
        <f t="shared" si="19"/>
        <v>1050.024555</v>
      </c>
      <c r="J243" s="863">
        <f t="shared" si="19"/>
        <v>0</v>
      </c>
      <c r="K243" s="863">
        <f t="shared" si="19"/>
        <v>20.9496</v>
      </c>
    </row>
    <row r="244" spans="1:11" ht="25.5">
      <c r="A244" s="857" t="s">
        <v>3547</v>
      </c>
      <c r="B244" s="863">
        <v>1772</v>
      </c>
      <c r="C244" s="863">
        <v>0</v>
      </c>
      <c r="D244" s="863">
        <v>1572</v>
      </c>
      <c r="E244" s="863">
        <v>200</v>
      </c>
      <c r="F244" s="863">
        <v>1772</v>
      </c>
      <c r="G244" s="863">
        <v>1772</v>
      </c>
      <c r="H244" s="863">
        <v>0</v>
      </c>
      <c r="I244" s="863">
        <v>0</v>
      </c>
      <c r="J244" s="863">
        <v>0</v>
      </c>
      <c r="K244" s="863">
        <v>0</v>
      </c>
    </row>
    <row r="245" spans="1:11">
      <c r="A245" s="857" t="s">
        <v>3548</v>
      </c>
      <c r="B245" s="863">
        <v>4310.04</v>
      </c>
      <c r="C245" s="863">
        <v>1.04</v>
      </c>
      <c r="D245" s="863">
        <v>2231</v>
      </c>
      <c r="E245" s="863">
        <v>2078</v>
      </c>
      <c r="F245" s="863">
        <v>3309</v>
      </c>
      <c r="G245" s="863">
        <v>3309</v>
      </c>
      <c r="H245" s="863">
        <v>1000</v>
      </c>
      <c r="I245" s="863">
        <v>1000</v>
      </c>
      <c r="J245" s="863">
        <v>0</v>
      </c>
      <c r="K245" s="863">
        <v>1.04</v>
      </c>
    </row>
    <row r="246" spans="1:11">
      <c r="A246" s="857" t="s">
        <v>3549</v>
      </c>
      <c r="B246" s="863">
        <v>2298</v>
      </c>
      <c r="C246" s="863">
        <v>0</v>
      </c>
      <c r="D246" s="863">
        <v>1605</v>
      </c>
      <c r="E246" s="863">
        <v>693</v>
      </c>
      <c r="F246" s="863">
        <v>2298</v>
      </c>
      <c r="G246" s="863">
        <v>2298</v>
      </c>
      <c r="H246" s="863">
        <v>0</v>
      </c>
      <c r="I246" s="863">
        <v>0</v>
      </c>
      <c r="J246" s="863">
        <v>0</v>
      </c>
      <c r="K246" s="863">
        <v>0</v>
      </c>
    </row>
    <row r="247" spans="1:11">
      <c r="A247" s="857" t="s">
        <v>3550</v>
      </c>
      <c r="B247" s="863">
        <v>955.62384399999996</v>
      </c>
      <c r="C247" s="863">
        <v>0</v>
      </c>
      <c r="D247" s="863">
        <v>1111</v>
      </c>
      <c r="E247" s="863">
        <v>-155.37615600000001</v>
      </c>
      <c r="F247" s="863">
        <v>955.62384399999996</v>
      </c>
      <c r="G247" s="863">
        <v>955.62384399999996</v>
      </c>
      <c r="H247" s="863">
        <v>0</v>
      </c>
      <c r="I247" s="863">
        <v>0</v>
      </c>
      <c r="J247" s="863">
        <v>0</v>
      </c>
      <c r="K247" s="863">
        <v>0</v>
      </c>
    </row>
    <row r="248" spans="1:11">
      <c r="A248" s="857" t="s">
        <v>3551</v>
      </c>
      <c r="B248" s="863">
        <v>3079</v>
      </c>
      <c r="C248" s="863">
        <v>0</v>
      </c>
      <c r="D248" s="863">
        <v>2079</v>
      </c>
      <c r="E248" s="863">
        <v>1000</v>
      </c>
      <c r="F248" s="863">
        <v>3079</v>
      </c>
      <c r="G248" s="863">
        <v>3079</v>
      </c>
      <c r="H248" s="863">
        <v>0</v>
      </c>
      <c r="I248" s="863">
        <v>0</v>
      </c>
      <c r="J248" s="863">
        <v>0</v>
      </c>
      <c r="K248" s="863">
        <v>0</v>
      </c>
    </row>
    <row r="249" spans="1:11">
      <c r="A249" s="857" t="s">
        <v>3552</v>
      </c>
      <c r="B249" s="863">
        <v>784.879819</v>
      </c>
      <c r="C249" s="863">
        <v>0</v>
      </c>
      <c r="D249" s="863">
        <v>993</v>
      </c>
      <c r="E249" s="863">
        <v>-208.120181</v>
      </c>
      <c r="F249" s="863">
        <v>784.879819</v>
      </c>
      <c r="G249" s="863">
        <v>784.879819</v>
      </c>
      <c r="H249" s="863">
        <v>0</v>
      </c>
      <c r="I249" s="863">
        <v>0</v>
      </c>
      <c r="J249" s="863">
        <v>0</v>
      </c>
      <c r="K249" s="863">
        <v>0</v>
      </c>
    </row>
    <row r="250" spans="1:11">
      <c r="A250" s="857" t="s">
        <v>3553</v>
      </c>
      <c r="B250" s="863">
        <v>563.49633700000004</v>
      </c>
      <c r="C250" s="863">
        <v>0</v>
      </c>
      <c r="D250" s="863">
        <v>0</v>
      </c>
      <c r="E250" s="863">
        <v>563.49633700000004</v>
      </c>
      <c r="F250" s="863">
        <v>563.49633700000004</v>
      </c>
      <c r="G250" s="863">
        <v>563.49633700000004</v>
      </c>
      <c r="H250" s="863">
        <v>0</v>
      </c>
      <c r="I250" s="863">
        <v>0</v>
      </c>
      <c r="J250" s="863">
        <v>0</v>
      </c>
      <c r="K250" s="863">
        <v>0</v>
      </c>
    </row>
    <row r="251" spans="1:11">
      <c r="A251" s="857" t="s">
        <v>3554</v>
      </c>
      <c r="B251" s="863">
        <v>4121.8500000000004</v>
      </c>
      <c r="C251" s="863">
        <v>100</v>
      </c>
      <c r="D251" s="863">
        <v>2225</v>
      </c>
      <c r="E251" s="863">
        <v>1796.85</v>
      </c>
      <c r="F251" s="863">
        <v>4051.915845</v>
      </c>
      <c r="G251" s="863">
        <v>4051.915845</v>
      </c>
      <c r="H251" s="863">
        <v>50.024554999999999</v>
      </c>
      <c r="I251" s="863">
        <v>50.024554999999999</v>
      </c>
      <c r="J251" s="863">
        <v>0</v>
      </c>
      <c r="K251" s="863">
        <v>19.909600000000001</v>
      </c>
    </row>
    <row r="252" spans="1:11" ht="25.5">
      <c r="A252" s="857" t="s">
        <v>3555</v>
      </c>
      <c r="B252" s="863">
        <v>20000.472000000002</v>
      </c>
      <c r="C252" s="863">
        <v>0</v>
      </c>
      <c r="D252" s="863">
        <v>18688</v>
      </c>
      <c r="E252" s="863">
        <v>1312.472</v>
      </c>
      <c r="F252" s="863">
        <v>20000.472000000002</v>
      </c>
      <c r="G252" s="863">
        <v>20000.472000000002</v>
      </c>
      <c r="H252" s="863">
        <v>0</v>
      </c>
      <c r="I252" s="863">
        <v>0</v>
      </c>
      <c r="J252" s="863">
        <v>0</v>
      </c>
      <c r="K252" s="863">
        <v>0</v>
      </c>
    </row>
    <row r="253" spans="1:11">
      <c r="A253" s="857" t="s">
        <v>3556</v>
      </c>
      <c r="B253" s="863">
        <f t="shared" ref="B253:K253" si="20">B254+B255+B256+B257+B258</f>
        <v>15315.8</v>
      </c>
      <c r="C253" s="863">
        <f t="shared" si="20"/>
        <v>1140</v>
      </c>
      <c r="D253" s="863">
        <f t="shared" si="20"/>
        <v>11030</v>
      </c>
      <c r="E253" s="863">
        <f t="shared" si="20"/>
        <v>3145.8</v>
      </c>
      <c r="F253" s="863">
        <f t="shared" si="20"/>
        <v>15303.031472999999</v>
      </c>
      <c r="G253" s="863">
        <f t="shared" si="20"/>
        <v>15303.031472999999</v>
      </c>
      <c r="H253" s="863">
        <f t="shared" si="20"/>
        <v>0</v>
      </c>
      <c r="I253" s="863">
        <f t="shared" si="20"/>
        <v>0</v>
      </c>
      <c r="J253" s="863">
        <f t="shared" si="20"/>
        <v>0</v>
      </c>
      <c r="K253" s="863">
        <f t="shared" si="20"/>
        <v>12.768526999999999</v>
      </c>
    </row>
    <row r="254" spans="1:11">
      <c r="A254" s="857" t="s">
        <v>3557</v>
      </c>
      <c r="B254" s="863">
        <v>4930.3999999999996</v>
      </c>
      <c r="C254" s="863">
        <v>0</v>
      </c>
      <c r="D254" s="863">
        <v>4100</v>
      </c>
      <c r="E254" s="863">
        <v>830.4</v>
      </c>
      <c r="F254" s="863">
        <v>4930.3999999999996</v>
      </c>
      <c r="G254" s="863">
        <v>4930.3999999999996</v>
      </c>
      <c r="H254" s="863">
        <v>0</v>
      </c>
      <c r="I254" s="863">
        <v>0</v>
      </c>
      <c r="J254" s="863">
        <v>0</v>
      </c>
      <c r="K254" s="863">
        <v>0</v>
      </c>
    </row>
    <row r="255" spans="1:11">
      <c r="A255" s="857" t="s">
        <v>3558</v>
      </c>
      <c r="B255" s="863">
        <v>1252</v>
      </c>
      <c r="C255" s="863">
        <v>0</v>
      </c>
      <c r="D255" s="863">
        <v>1191</v>
      </c>
      <c r="E255" s="863">
        <v>61</v>
      </c>
      <c r="F255" s="863">
        <v>1251.6500000000001</v>
      </c>
      <c r="G255" s="863">
        <v>1251.6500000000001</v>
      </c>
      <c r="H255" s="863">
        <v>0</v>
      </c>
      <c r="I255" s="863">
        <v>0</v>
      </c>
      <c r="J255" s="863">
        <v>0</v>
      </c>
      <c r="K255" s="863">
        <v>0.35</v>
      </c>
    </row>
    <row r="256" spans="1:11">
      <c r="A256" s="857" t="s">
        <v>3559</v>
      </c>
      <c r="B256" s="863">
        <v>3044</v>
      </c>
      <c r="C256" s="863">
        <v>70</v>
      </c>
      <c r="D256" s="863">
        <v>2778</v>
      </c>
      <c r="E256" s="863">
        <v>196</v>
      </c>
      <c r="F256" s="863">
        <v>3044</v>
      </c>
      <c r="G256" s="863">
        <v>3044</v>
      </c>
      <c r="H256" s="863">
        <v>0</v>
      </c>
      <c r="I256" s="863">
        <v>0</v>
      </c>
      <c r="J256" s="863">
        <v>0</v>
      </c>
      <c r="K256" s="863">
        <v>0</v>
      </c>
    </row>
    <row r="257" spans="1:11" ht="25.5">
      <c r="A257" s="857" t="s">
        <v>3560</v>
      </c>
      <c r="B257" s="863">
        <v>2461</v>
      </c>
      <c r="C257" s="863">
        <v>0</v>
      </c>
      <c r="D257" s="863">
        <v>2406</v>
      </c>
      <c r="E257" s="863">
        <v>55</v>
      </c>
      <c r="F257" s="863">
        <v>2461</v>
      </c>
      <c r="G257" s="863">
        <v>2461</v>
      </c>
      <c r="H257" s="863">
        <v>0</v>
      </c>
      <c r="I257" s="863">
        <v>0</v>
      </c>
      <c r="J257" s="863">
        <v>0</v>
      </c>
      <c r="K257" s="863">
        <v>0</v>
      </c>
    </row>
    <row r="258" spans="1:11" ht="25.5">
      <c r="A258" s="858" t="s">
        <v>3561</v>
      </c>
      <c r="B258" s="866">
        <v>3628.4</v>
      </c>
      <c r="C258" s="866">
        <v>1070</v>
      </c>
      <c r="D258" s="866">
        <v>555</v>
      </c>
      <c r="E258" s="866">
        <v>2003.4</v>
      </c>
      <c r="F258" s="866">
        <v>3615.9814729999998</v>
      </c>
      <c r="G258" s="866">
        <v>3615.9814729999998</v>
      </c>
      <c r="H258" s="866">
        <v>0</v>
      </c>
      <c r="I258" s="866">
        <v>0</v>
      </c>
      <c r="J258" s="866">
        <v>0</v>
      </c>
      <c r="K258" s="866">
        <v>12.418526999999999</v>
      </c>
    </row>
  </sheetData>
  <mergeCells count="17">
    <mergeCell ref="A2:K2"/>
    <mergeCell ref="I6:J6"/>
    <mergeCell ref="A3:K3"/>
    <mergeCell ref="H1:K1"/>
    <mergeCell ref="A5:A8"/>
    <mergeCell ref="B5:E5"/>
    <mergeCell ref="F5:G8"/>
    <mergeCell ref="H5:J5"/>
    <mergeCell ref="K5:K8"/>
    <mergeCell ref="B6:B8"/>
    <mergeCell ref="C6:E6"/>
    <mergeCell ref="H6:H8"/>
    <mergeCell ref="C7:C8"/>
    <mergeCell ref="D7:D8"/>
    <mergeCell ref="E7:E8"/>
    <mergeCell ref="I7:I8"/>
    <mergeCell ref="J7:J8"/>
  </mergeCells>
  <pageMargins left="0.67" right="0.23622047244094499" top="0.39370078740157499" bottom="0.47244094488188998" header="0.23622047244094499" footer="0.23622047244094499"/>
  <pageSetup paperSize="9" scale="90" orientation="landscape"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5"/>
  <sheetViews>
    <sheetView workbookViewId="0">
      <selection activeCell="E7" sqref="E7:E9"/>
    </sheetView>
  </sheetViews>
  <sheetFormatPr defaultColWidth="8.81640625" defaultRowHeight="18"/>
  <cols>
    <col min="1" max="1" width="3.36328125" style="120" customWidth="1"/>
    <col min="2" max="2" width="6.81640625" style="120" customWidth="1"/>
    <col min="3" max="3" width="10.36328125" style="120" customWidth="1"/>
    <col min="4" max="4" width="9.7265625" style="120" customWidth="1"/>
    <col min="5" max="5" width="10.81640625" style="120" customWidth="1"/>
    <col min="6" max="6" width="10.6328125" style="124" customWidth="1"/>
    <col min="7" max="7" width="10.453125" style="121" customWidth="1"/>
    <col min="8" max="8" width="9.36328125" style="120" customWidth="1"/>
    <col min="9" max="9" width="3" style="120" hidden="1" customWidth="1"/>
    <col min="10" max="10" width="10.26953125" style="122" customWidth="1"/>
    <col min="11" max="11" width="10.6328125" style="120" customWidth="1"/>
    <col min="12" max="12" width="7.453125" style="120" hidden="1" customWidth="1"/>
    <col min="13" max="13" width="9.1796875" style="123" customWidth="1"/>
    <col min="14" max="14" width="9.453125" style="120" customWidth="1"/>
    <col min="15" max="15" width="8.7265625" style="120" customWidth="1"/>
    <col min="16" max="16" width="9.453125" style="120" customWidth="1"/>
    <col min="17" max="17" width="9.1796875" style="120" customWidth="1"/>
    <col min="18" max="19" width="6.1796875" style="120" customWidth="1"/>
    <col min="20" max="20" width="6.7265625" style="120" customWidth="1"/>
    <col min="21" max="16384" width="8.81640625" style="120"/>
  </cols>
  <sheetData>
    <row r="1" spans="1:20" s="84" customFormat="1" ht="18.75">
      <c r="A1" s="400" t="s">
        <v>661</v>
      </c>
      <c r="B1" s="400"/>
      <c r="C1" s="401"/>
      <c r="D1" s="402"/>
      <c r="E1" s="403"/>
      <c r="F1" s="403"/>
      <c r="G1" s="404"/>
      <c r="H1" s="404"/>
      <c r="I1" s="404"/>
      <c r="J1" s="404"/>
      <c r="K1" s="404"/>
      <c r="L1" s="405"/>
      <c r="M1" s="405"/>
      <c r="N1" s="405"/>
      <c r="O1" s="405"/>
      <c r="P1" s="405" t="s">
        <v>2575</v>
      </c>
      <c r="Q1" s="404"/>
      <c r="R1" s="404"/>
      <c r="S1" s="404"/>
    </row>
    <row r="2" spans="1:20" s="84" customFormat="1" ht="18.75">
      <c r="A2" s="400" t="s">
        <v>1102</v>
      </c>
      <c r="B2" s="400"/>
      <c r="C2" s="406"/>
      <c r="D2" s="402"/>
      <c r="E2" s="403"/>
      <c r="F2" s="403"/>
      <c r="G2" s="407"/>
      <c r="H2" s="408"/>
      <c r="I2" s="408"/>
      <c r="J2" s="408"/>
      <c r="K2" s="408"/>
      <c r="L2" s="1207"/>
      <c r="M2" s="1207"/>
      <c r="N2" s="1208"/>
      <c r="O2" s="1208"/>
      <c r="P2" s="409"/>
      <c r="Q2" s="404"/>
      <c r="R2" s="404"/>
      <c r="S2" s="404"/>
    </row>
    <row r="3" spans="1:20">
      <c r="A3" s="1209" t="s">
        <v>2652</v>
      </c>
      <c r="B3" s="1209"/>
      <c r="C3" s="1209"/>
      <c r="D3" s="1209"/>
      <c r="E3" s="1209"/>
      <c r="F3" s="1209"/>
      <c r="G3" s="1209"/>
      <c r="H3" s="1209"/>
      <c r="I3" s="1209"/>
      <c r="J3" s="1209"/>
      <c r="K3" s="1209"/>
      <c r="L3" s="1209"/>
      <c r="M3" s="1209"/>
      <c r="N3" s="1209"/>
      <c r="O3" s="1209"/>
      <c r="P3" s="1209"/>
      <c r="Q3" s="1209"/>
      <c r="R3" s="1209"/>
      <c r="S3" s="1209"/>
      <c r="T3" s="1209"/>
    </row>
    <row r="4" spans="1:20">
      <c r="A4" s="1213" t="s">
        <v>3850</v>
      </c>
      <c r="B4" s="1213"/>
      <c r="C4" s="1213"/>
      <c r="D4" s="1213"/>
      <c r="E4" s="1213"/>
      <c r="F4" s="1213"/>
      <c r="G4" s="1213"/>
      <c r="H4" s="1213"/>
      <c r="I4" s="1213"/>
      <c r="J4" s="1213"/>
      <c r="K4" s="1213"/>
      <c r="L4" s="1213"/>
      <c r="M4" s="1213"/>
      <c r="N4" s="1213"/>
      <c r="O4" s="1213"/>
      <c r="P4" s="1213"/>
      <c r="Q4" s="1213"/>
      <c r="R4" s="1213"/>
      <c r="S4" s="1213"/>
      <c r="T4" s="1213"/>
    </row>
    <row r="5" spans="1:20">
      <c r="F5" s="410"/>
      <c r="R5" s="1210" t="s">
        <v>897</v>
      </c>
      <c r="S5" s="1210"/>
      <c r="T5" s="1210"/>
    </row>
    <row r="6" spans="1:20" s="411" customFormat="1" ht="18" customHeight="1">
      <c r="A6" s="1211" t="s">
        <v>428</v>
      </c>
      <c r="B6" s="1211" t="s">
        <v>2576</v>
      </c>
      <c r="C6" s="1211" t="s">
        <v>796</v>
      </c>
      <c r="D6" s="1211"/>
      <c r="E6" s="1211"/>
      <c r="F6" s="1211" t="s">
        <v>790</v>
      </c>
      <c r="G6" s="1211"/>
      <c r="H6" s="1211"/>
      <c r="I6" s="1211"/>
      <c r="J6" s="1211"/>
      <c r="K6" s="1211"/>
      <c r="L6" s="1211"/>
      <c r="M6" s="1211"/>
      <c r="N6" s="1211"/>
      <c r="O6" s="1211"/>
      <c r="P6" s="1211"/>
      <c r="Q6" s="1211"/>
      <c r="R6" s="1211" t="s">
        <v>791</v>
      </c>
      <c r="S6" s="1211"/>
      <c r="T6" s="1211"/>
    </row>
    <row r="7" spans="1:20" s="411" customFormat="1" ht="17.25" customHeight="1">
      <c r="A7" s="1211"/>
      <c r="B7" s="1211"/>
      <c r="C7" s="1211" t="s">
        <v>414</v>
      </c>
      <c r="D7" s="1211" t="s">
        <v>501</v>
      </c>
      <c r="E7" s="1211" t="s">
        <v>505</v>
      </c>
      <c r="F7" s="1212" t="s">
        <v>414</v>
      </c>
      <c r="G7" s="1211" t="s">
        <v>501</v>
      </c>
      <c r="H7" s="1211"/>
      <c r="I7" s="1211"/>
      <c r="J7" s="1211" t="s">
        <v>505</v>
      </c>
      <c r="K7" s="1211"/>
      <c r="L7" s="1211"/>
      <c r="M7" s="1211" t="s">
        <v>2577</v>
      </c>
      <c r="N7" s="1211"/>
      <c r="O7" s="1211"/>
      <c r="P7" s="1214" t="s">
        <v>2578</v>
      </c>
      <c r="Q7" s="1211" t="s">
        <v>119</v>
      </c>
      <c r="R7" s="1211" t="s">
        <v>414</v>
      </c>
      <c r="S7" s="1211" t="s">
        <v>501</v>
      </c>
      <c r="T7" s="1211" t="s">
        <v>505</v>
      </c>
    </row>
    <row r="8" spans="1:20" s="411" customFormat="1" ht="15.75" customHeight="1">
      <c r="A8" s="1211"/>
      <c r="B8" s="1211"/>
      <c r="C8" s="1211"/>
      <c r="D8" s="1211"/>
      <c r="E8" s="1211"/>
      <c r="F8" s="1212"/>
      <c r="G8" s="1211" t="s">
        <v>414</v>
      </c>
      <c r="H8" s="1211" t="s">
        <v>611</v>
      </c>
      <c r="I8" s="1211"/>
      <c r="J8" s="1211" t="s">
        <v>414</v>
      </c>
      <c r="K8" s="1211" t="s">
        <v>611</v>
      </c>
      <c r="L8" s="1211"/>
      <c r="M8" s="1211" t="s">
        <v>414</v>
      </c>
      <c r="N8" s="1211" t="s">
        <v>611</v>
      </c>
      <c r="O8" s="1211"/>
      <c r="P8" s="1215"/>
      <c r="Q8" s="1211"/>
      <c r="R8" s="1211"/>
      <c r="S8" s="1211"/>
      <c r="T8" s="1211"/>
    </row>
    <row r="9" spans="1:20" s="411" customFormat="1" ht="64.5" customHeight="1">
      <c r="A9" s="1211"/>
      <c r="B9" s="1211"/>
      <c r="C9" s="1211"/>
      <c r="D9" s="1211"/>
      <c r="E9" s="1211"/>
      <c r="F9" s="1212"/>
      <c r="G9" s="1211"/>
      <c r="H9" s="412" t="s">
        <v>2579</v>
      </c>
      <c r="I9" s="412" t="s">
        <v>870</v>
      </c>
      <c r="J9" s="1211"/>
      <c r="K9" s="412" t="s">
        <v>2579</v>
      </c>
      <c r="L9" s="412" t="s">
        <v>2580</v>
      </c>
      <c r="M9" s="1211"/>
      <c r="N9" s="412" t="s">
        <v>501</v>
      </c>
      <c r="O9" s="412" t="s">
        <v>505</v>
      </c>
      <c r="P9" s="1216"/>
      <c r="Q9" s="1211"/>
      <c r="R9" s="1211"/>
      <c r="S9" s="1211"/>
      <c r="T9" s="1211"/>
    </row>
    <row r="10" spans="1:20" s="411" customFormat="1" ht="15" customHeight="1">
      <c r="A10" s="412" t="s">
        <v>416</v>
      </c>
      <c r="B10" s="412" t="s">
        <v>417</v>
      </c>
      <c r="C10" s="412">
        <v>1</v>
      </c>
      <c r="D10" s="412">
        <v>2</v>
      </c>
      <c r="E10" s="412">
        <v>3</v>
      </c>
      <c r="F10" s="413">
        <v>4</v>
      </c>
      <c r="G10" s="412">
        <v>5</v>
      </c>
      <c r="H10" s="412">
        <v>6</v>
      </c>
      <c r="I10" s="412">
        <v>7</v>
      </c>
      <c r="J10" s="412">
        <v>8</v>
      </c>
      <c r="K10" s="412">
        <v>9</v>
      </c>
      <c r="L10" s="412">
        <v>10</v>
      </c>
      <c r="M10" s="412">
        <v>11</v>
      </c>
      <c r="N10" s="412">
        <v>12</v>
      </c>
      <c r="O10" s="412">
        <v>13</v>
      </c>
      <c r="P10" s="412">
        <v>14</v>
      </c>
      <c r="Q10" s="412">
        <v>15</v>
      </c>
      <c r="R10" s="412" t="s">
        <v>2581</v>
      </c>
      <c r="S10" s="412" t="s">
        <v>2582</v>
      </c>
      <c r="T10" s="412" t="s">
        <v>2583</v>
      </c>
    </row>
    <row r="11" spans="1:20" s="416" customFormat="1" ht="21.75" customHeight="1">
      <c r="A11" s="414"/>
      <c r="B11" s="414" t="s">
        <v>869</v>
      </c>
      <c r="C11" s="415">
        <f>SUM(C12:C19)</f>
        <v>4771125000000</v>
      </c>
      <c r="D11" s="415">
        <f>SUM(D12:D19)</f>
        <v>848620000000</v>
      </c>
      <c r="E11" s="415">
        <f>SUM(E12:E19)</f>
        <v>3922505000000</v>
      </c>
      <c r="F11" s="415">
        <f>G11+J11+M11+P11+Q11</f>
        <v>7010769832688</v>
      </c>
      <c r="G11" s="415">
        <f>SUM(G12:G19)</f>
        <v>1701361096655</v>
      </c>
      <c r="H11" s="415">
        <f>SUM(H12:H19)</f>
        <v>387058369589</v>
      </c>
      <c r="I11" s="415"/>
      <c r="J11" s="415">
        <f>SUM(J12:J19)</f>
        <v>4353613050416</v>
      </c>
      <c r="K11" s="415">
        <f>SUM(K12:K19)</f>
        <v>1951459964039</v>
      </c>
      <c r="L11" s="415">
        <f>SUM(L12:L19)</f>
        <v>0</v>
      </c>
      <c r="M11" s="415">
        <f>SUM(N11:O11)</f>
        <v>263294231802</v>
      </c>
      <c r="N11" s="415">
        <f>SUM(N12:N19)</f>
        <v>204409960245</v>
      </c>
      <c r="O11" s="415">
        <f>SUM(O12:O19)</f>
        <v>58884271557</v>
      </c>
      <c r="P11" s="415">
        <f>SUM(P12:P19)</f>
        <v>88416945475</v>
      </c>
      <c r="Q11" s="415">
        <f>SUM(Q12:Q19)</f>
        <v>604084508340</v>
      </c>
      <c r="R11" s="415">
        <f t="shared" ref="R11:S19" si="0">F11/C11*100</f>
        <v>146.9416507152506</v>
      </c>
      <c r="S11" s="415">
        <f t="shared" si="0"/>
        <v>200.48562332433835</v>
      </c>
      <c r="T11" s="415">
        <f t="shared" ref="T11:T19" si="1">J11/E11*100</f>
        <v>110.99063099769153</v>
      </c>
    </row>
    <row r="12" spans="1:20" s="411" customFormat="1" ht="21.75" customHeight="1">
      <c r="A12" s="417">
        <v>1</v>
      </c>
      <c r="B12" s="418" t="s">
        <v>2584</v>
      </c>
      <c r="C12" s="415">
        <f>SUM(D12:E12)</f>
        <v>504933000000</v>
      </c>
      <c r="D12" s="419">
        <v>21108000000</v>
      </c>
      <c r="E12" s="419">
        <f>469962000000+9500000000+4363000000</f>
        <v>483825000000</v>
      </c>
      <c r="F12" s="419">
        <f>G12+J12+M12+P12+Q12</f>
        <v>702282299382</v>
      </c>
      <c r="G12" s="419">
        <f>187610408492-N12</f>
        <v>122926665992</v>
      </c>
      <c r="H12" s="419">
        <v>37885791151</v>
      </c>
      <c r="I12" s="419">
        <f>80956310894+2245600000</f>
        <v>83201910894</v>
      </c>
      <c r="J12" s="419">
        <f>481567723125-O12</f>
        <v>457860958285</v>
      </c>
      <c r="K12" s="419">
        <v>234489262403</v>
      </c>
      <c r="L12" s="419"/>
      <c r="M12" s="415">
        <f t="shared" ref="M12:M19" si="2">SUM(N12:O12)</f>
        <v>88390507340</v>
      </c>
      <c r="N12" s="419">
        <v>64683742500</v>
      </c>
      <c r="O12" s="419">
        <v>23706764840</v>
      </c>
      <c r="P12" s="419">
        <v>5300125800</v>
      </c>
      <c r="Q12" s="419">
        <v>27804041965</v>
      </c>
      <c r="R12" s="419">
        <f>F12/C12*100</f>
        <v>139.08425462031596</v>
      </c>
      <c r="S12" s="419">
        <f t="shared" si="0"/>
        <v>582.37003028235733</v>
      </c>
      <c r="T12" s="419">
        <f t="shared" si="1"/>
        <v>94.633588236449128</v>
      </c>
    </row>
    <row r="13" spans="1:20" s="411" customFormat="1" ht="21.75" customHeight="1">
      <c r="A13" s="417">
        <v>2</v>
      </c>
      <c r="B13" s="418" t="s">
        <v>2585</v>
      </c>
      <c r="C13" s="415">
        <f t="shared" ref="C13:C19" si="3">SUM(D13:E13)</f>
        <v>502047000000</v>
      </c>
      <c r="D13" s="419">
        <v>26366000000</v>
      </c>
      <c r="E13" s="419">
        <f>459827000000+9300000000+6554000000</f>
        <v>475681000000</v>
      </c>
      <c r="F13" s="419">
        <f>G13+J13+M13+P13+Q13</f>
        <v>723891801835</v>
      </c>
      <c r="G13" s="419">
        <f>144751076558-N13</f>
        <v>105871017334</v>
      </c>
      <c r="H13" s="419">
        <v>19317484886</v>
      </c>
      <c r="I13" s="419"/>
      <c r="J13" s="419">
        <f>497733771016-O13</f>
        <v>490049584016</v>
      </c>
      <c r="K13" s="419">
        <v>249535138870</v>
      </c>
      <c r="L13" s="419"/>
      <c r="M13" s="415">
        <f t="shared" si="2"/>
        <v>46564246224</v>
      </c>
      <c r="N13" s="419">
        <v>38880059224</v>
      </c>
      <c r="O13" s="419">
        <v>7684187000</v>
      </c>
      <c r="P13" s="419">
        <v>8098184823</v>
      </c>
      <c r="Q13" s="419">
        <v>73308769438</v>
      </c>
      <c r="R13" s="419">
        <f t="shared" si="0"/>
        <v>144.18805447199165</v>
      </c>
      <c r="S13" s="419">
        <f t="shared" si="0"/>
        <v>401.54372045058028</v>
      </c>
      <c r="T13" s="419">
        <f t="shared" si="1"/>
        <v>103.0206344201261</v>
      </c>
    </row>
    <row r="14" spans="1:20" s="411" customFormat="1" ht="21.75" customHeight="1">
      <c r="A14" s="417">
        <v>3</v>
      </c>
      <c r="B14" s="418" t="s">
        <v>2586</v>
      </c>
      <c r="C14" s="415">
        <f>SUM(D14:E14)</f>
        <v>545427000000</v>
      </c>
      <c r="D14" s="419">
        <v>80763000000</v>
      </c>
      <c r="E14" s="419">
        <f>448819000000+9100000000+6745000000</f>
        <v>464664000000</v>
      </c>
      <c r="F14" s="419">
        <f t="shared" ref="F14:F19" si="4">G14+J14+M14+P14+Q14</f>
        <v>849336776343</v>
      </c>
      <c r="G14" s="419">
        <f>257099861899-N14</f>
        <v>241027546899</v>
      </c>
      <c r="H14" s="419">
        <v>36885323852</v>
      </c>
      <c r="I14" s="419"/>
      <c r="J14" s="419">
        <f>532350411099-O14</f>
        <v>526829500273</v>
      </c>
      <c r="K14" s="419">
        <v>216252804284</v>
      </c>
      <c r="L14" s="419"/>
      <c r="M14" s="415">
        <f t="shared" si="2"/>
        <v>21593225826</v>
      </c>
      <c r="N14" s="419">
        <v>16072315000</v>
      </c>
      <c r="O14" s="419">
        <v>5520910826</v>
      </c>
      <c r="P14" s="419">
        <v>14164594000</v>
      </c>
      <c r="Q14" s="419">
        <v>45721909345</v>
      </c>
      <c r="R14" s="419">
        <f t="shared" si="0"/>
        <v>155.71960616966157</v>
      </c>
      <c r="S14" s="419">
        <f t="shared" si="0"/>
        <v>298.4380804316333</v>
      </c>
      <c r="T14" s="419">
        <f t="shared" si="1"/>
        <v>113.37859190145998</v>
      </c>
    </row>
    <row r="15" spans="1:20" s="411" customFormat="1" ht="21.75" customHeight="1">
      <c r="A15" s="417">
        <v>4</v>
      </c>
      <c r="B15" s="418" t="s">
        <v>2587</v>
      </c>
      <c r="C15" s="415">
        <f t="shared" si="3"/>
        <v>452528000000</v>
      </c>
      <c r="D15" s="419">
        <v>73679000000</v>
      </c>
      <c r="E15" s="419">
        <f>366086000000+7400000000+5363000000</f>
        <v>378849000000</v>
      </c>
      <c r="F15" s="419">
        <f t="shared" si="4"/>
        <v>765561881904</v>
      </c>
      <c r="G15" s="419">
        <f>195842979689-N15</f>
        <v>186451200689</v>
      </c>
      <c r="H15" s="419">
        <v>32267168850</v>
      </c>
      <c r="I15" s="419"/>
      <c r="J15" s="419">
        <f>529188552718-O15</f>
        <v>524446996718</v>
      </c>
      <c r="K15" s="419">
        <v>188609590893</v>
      </c>
      <c r="L15" s="419"/>
      <c r="M15" s="415">
        <f t="shared" si="2"/>
        <v>14133335000</v>
      </c>
      <c r="N15" s="419">
        <v>9391779000</v>
      </c>
      <c r="O15" s="419">
        <v>4741556000</v>
      </c>
      <c r="P15" s="419">
        <v>6583248120</v>
      </c>
      <c r="Q15" s="419">
        <v>33947101377</v>
      </c>
      <c r="R15" s="419">
        <f t="shared" si="0"/>
        <v>169.17447802213343</v>
      </c>
      <c r="S15" s="419">
        <f t="shared" si="0"/>
        <v>253.05881009378521</v>
      </c>
      <c r="T15" s="419">
        <f t="shared" si="1"/>
        <v>138.43166979931317</v>
      </c>
    </row>
    <row r="16" spans="1:20" s="411" customFormat="1" ht="21.75" customHeight="1">
      <c r="A16" s="417">
        <v>5</v>
      </c>
      <c r="B16" s="418" t="s">
        <v>2588</v>
      </c>
      <c r="C16" s="415">
        <f t="shared" si="3"/>
        <v>812982000000</v>
      </c>
      <c r="D16" s="419">
        <v>127126000000</v>
      </c>
      <c r="E16" s="419">
        <f>663084000000+13400000000+9372000000</f>
        <v>685856000000</v>
      </c>
      <c r="F16" s="419">
        <f t="shared" si="4"/>
        <v>1329273930278</v>
      </c>
      <c r="G16" s="419">
        <f>344300926013-N16</f>
        <v>319309928313</v>
      </c>
      <c r="H16" s="419">
        <v>98667224438</v>
      </c>
      <c r="I16" s="419"/>
      <c r="J16" s="419">
        <f>811819329956-O16</f>
        <v>806076939965</v>
      </c>
      <c r="K16" s="419">
        <v>363771918703</v>
      </c>
      <c r="L16" s="419"/>
      <c r="M16" s="415">
        <f t="shared" si="2"/>
        <v>30733387691</v>
      </c>
      <c r="N16" s="419">
        <v>24990997700</v>
      </c>
      <c r="O16" s="419">
        <v>5742389991</v>
      </c>
      <c r="P16" s="419">
        <v>12300041732</v>
      </c>
      <c r="Q16" s="419">
        <v>160853632577</v>
      </c>
      <c r="R16" s="419">
        <f t="shared" si="0"/>
        <v>163.50594850537897</v>
      </c>
      <c r="S16" s="419">
        <f t="shared" si="0"/>
        <v>251.17594222503658</v>
      </c>
      <c r="T16" s="419">
        <f t="shared" si="1"/>
        <v>117.52859783467666</v>
      </c>
    </row>
    <row r="17" spans="1:20" s="411" customFormat="1" ht="21.75" customHeight="1">
      <c r="A17" s="417">
        <v>6</v>
      </c>
      <c r="B17" s="418" t="s">
        <v>2589</v>
      </c>
      <c r="C17" s="415">
        <f t="shared" si="3"/>
        <v>798470000000</v>
      </c>
      <c r="D17" s="419">
        <v>387074000000</v>
      </c>
      <c r="E17" s="419">
        <f>399747000000+8000000000+3649000000</f>
        <v>411396000000</v>
      </c>
      <c r="F17" s="419">
        <f t="shared" si="4"/>
        <v>949572736818</v>
      </c>
      <c r="G17" s="419">
        <f>305446888165-N17</f>
        <v>304450670665</v>
      </c>
      <c r="H17" s="419">
        <v>62651935142</v>
      </c>
      <c r="I17" s="419"/>
      <c r="J17" s="419">
        <f>495380738761-O17</f>
        <v>493379125761</v>
      </c>
      <c r="K17" s="419">
        <v>195830979900</v>
      </c>
      <c r="L17" s="419"/>
      <c r="M17" s="415">
        <f t="shared" si="2"/>
        <v>2997830500</v>
      </c>
      <c r="N17" s="419">
        <v>996217500</v>
      </c>
      <c r="O17" s="419">
        <v>2001613000</v>
      </c>
      <c r="P17" s="419">
        <v>18749000000</v>
      </c>
      <c r="Q17" s="419">
        <v>129996109892</v>
      </c>
      <c r="R17" s="419">
        <f t="shared" si="0"/>
        <v>118.92403431788294</v>
      </c>
      <c r="S17" s="419">
        <f t="shared" si="0"/>
        <v>78.654384088055522</v>
      </c>
      <c r="T17" s="419">
        <f t="shared" si="1"/>
        <v>119.92803181387276</v>
      </c>
    </row>
    <row r="18" spans="1:20" s="411" customFormat="1" ht="21.75" customHeight="1">
      <c r="A18" s="417">
        <v>7</v>
      </c>
      <c r="B18" s="418" t="s">
        <v>2590</v>
      </c>
      <c r="C18" s="415">
        <f t="shared" si="3"/>
        <v>456078000000</v>
      </c>
      <c r="D18" s="419">
        <v>58590000000</v>
      </c>
      <c r="E18" s="419">
        <f>383913000000+7800000000+5775000000</f>
        <v>397488000000</v>
      </c>
      <c r="F18" s="419">
        <f t="shared" si="4"/>
        <v>653585551081</v>
      </c>
      <c r="G18" s="419">
        <f>166197581283-N18</f>
        <v>150101744661</v>
      </c>
      <c r="H18" s="419">
        <v>37944699270</v>
      </c>
      <c r="I18" s="419"/>
      <c r="J18" s="419">
        <f>433512811507-O18</f>
        <v>428702010607</v>
      </c>
      <c r="K18" s="419">
        <v>200069291400</v>
      </c>
      <c r="L18" s="419"/>
      <c r="M18" s="415">
        <f t="shared" si="2"/>
        <v>20906637522</v>
      </c>
      <c r="N18" s="419">
        <v>16095836622</v>
      </c>
      <c r="O18" s="419">
        <v>4810800900</v>
      </c>
      <c r="P18" s="419">
        <v>11939827000</v>
      </c>
      <c r="Q18" s="419">
        <v>41935331291</v>
      </c>
      <c r="R18" s="419">
        <f t="shared" si="0"/>
        <v>143.30565190186766</v>
      </c>
      <c r="S18" s="419">
        <f t="shared" si="0"/>
        <v>256.1900403840246</v>
      </c>
      <c r="T18" s="419">
        <f t="shared" si="1"/>
        <v>107.85281835099426</v>
      </c>
    </row>
    <row r="19" spans="1:20" s="411" customFormat="1" ht="21.75" customHeight="1">
      <c r="A19" s="417">
        <v>8</v>
      </c>
      <c r="B19" s="418" t="s">
        <v>2591</v>
      </c>
      <c r="C19" s="415">
        <f t="shared" si="3"/>
        <v>698660000000</v>
      </c>
      <c r="D19" s="419">
        <v>73914000000</v>
      </c>
      <c r="E19" s="419">
        <f>603903000000+12200000000+8643000000</f>
        <v>624746000000</v>
      </c>
      <c r="F19" s="419">
        <f t="shared" si="4"/>
        <v>1037264855047</v>
      </c>
      <c r="G19" s="419">
        <f>304521334801-N19</f>
        <v>271222322102</v>
      </c>
      <c r="H19" s="419">
        <v>61438742000</v>
      </c>
      <c r="I19" s="419"/>
      <c r="J19" s="419">
        <f>630943983791-O19</f>
        <v>626267934791</v>
      </c>
      <c r="K19" s="419">
        <v>302900977586</v>
      </c>
      <c r="L19" s="419"/>
      <c r="M19" s="415">
        <f t="shared" si="2"/>
        <v>37975061699</v>
      </c>
      <c r="N19" s="419">
        <v>33299012699</v>
      </c>
      <c r="O19" s="419">
        <v>4676049000</v>
      </c>
      <c r="P19" s="419">
        <v>11281924000</v>
      </c>
      <c r="Q19" s="419">
        <v>90517612455</v>
      </c>
      <c r="R19" s="419">
        <f t="shared" si="0"/>
        <v>148.46489781109554</v>
      </c>
      <c r="S19" s="419">
        <f t="shared" si="0"/>
        <v>366.94309887436754</v>
      </c>
      <c r="T19" s="419">
        <f t="shared" si="1"/>
        <v>100.24360856908248</v>
      </c>
    </row>
    <row r="20" spans="1:20" s="422" customFormat="1" ht="12">
      <c r="A20" s="420"/>
      <c r="B20" s="421"/>
      <c r="C20" s="420"/>
      <c r="D20" s="420"/>
      <c r="E20" s="420"/>
      <c r="F20" s="420"/>
      <c r="G20" s="420"/>
      <c r="H20" s="420"/>
      <c r="I20" s="420"/>
      <c r="J20" s="420"/>
      <c r="K20" s="420"/>
      <c r="L20" s="420"/>
      <c r="M20" s="420"/>
      <c r="N20" s="420"/>
      <c r="O20" s="420"/>
      <c r="P20" s="420"/>
      <c r="Q20" s="420"/>
      <c r="R20" s="420"/>
      <c r="S20" s="420"/>
      <c r="T20" s="420"/>
    </row>
    <row r="21" spans="1:20" ht="18.75">
      <c r="A21" s="423"/>
      <c r="M21" s="1206"/>
      <c r="N21" s="1206"/>
      <c r="Q21" s="424" t="s">
        <v>1101</v>
      </c>
    </row>
    <row r="22" spans="1:20" ht="18.75">
      <c r="A22" s="423"/>
      <c r="F22" s="569"/>
      <c r="H22" s="568"/>
      <c r="M22" s="1206"/>
      <c r="N22" s="1206"/>
      <c r="Q22" s="425" t="s">
        <v>2592</v>
      </c>
    </row>
    <row r="23" spans="1:20" ht="18.75">
      <c r="A23" s="423"/>
      <c r="F23" s="569"/>
      <c r="H23" s="568"/>
      <c r="Q23" s="425" t="s">
        <v>660</v>
      </c>
    </row>
    <row r="24" spans="1:20">
      <c r="A24" s="423"/>
      <c r="H24" s="568"/>
      <c r="Q24" s="426"/>
    </row>
    <row r="25" spans="1:20">
      <c r="A25" s="423"/>
      <c r="H25" s="568"/>
      <c r="Q25" s="426"/>
    </row>
    <row r="26" spans="1:20">
      <c r="A26" s="423"/>
      <c r="H26" s="568"/>
      <c r="Q26" s="426"/>
    </row>
    <row r="27" spans="1:20">
      <c r="H27" s="568"/>
      <c r="Q27" s="426"/>
    </row>
    <row r="28" spans="1:20">
      <c r="H28" s="568"/>
      <c r="Q28" s="9"/>
    </row>
    <row r="29" spans="1:20">
      <c r="H29" s="568"/>
      <c r="Q29" s="9"/>
    </row>
    <row r="30" spans="1:20" ht="18.75">
      <c r="H30" s="568"/>
      <c r="Q30" s="399"/>
    </row>
    <row r="31" spans="1:20">
      <c r="H31" s="568"/>
    </row>
    <row r="32" spans="1:20">
      <c r="H32" s="568"/>
    </row>
    <row r="33" spans="8:8">
      <c r="H33" s="567"/>
    </row>
    <row r="34" spans="8:8">
      <c r="H34" s="567"/>
    </row>
    <row r="35" spans="8:8">
      <c r="H35" s="567"/>
    </row>
  </sheetData>
  <mergeCells count="30">
    <mergeCell ref="A4:T4"/>
    <mergeCell ref="T7:T9"/>
    <mergeCell ref="M8:M9"/>
    <mergeCell ref="P7:P9"/>
    <mergeCell ref="Q7:Q9"/>
    <mergeCell ref="R7:R9"/>
    <mergeCell ref="S7:S9"/>
    <mergeCell ref="M7:O7"/>
    <mergeCell ref="N8:O8"/>
    <mergeCell ref="J7:L7"/>
    <mergeCell ref="G8:G9"/>
    <mergeCell ref="H8:I8"/>
    <mergeCell ref="J8:J9"/>
    <mergeCell ref="K8:L8"/>
    <mergeCell ref="M21:M22"/>
    <mergeCell ref="N21:N22"/>
    <mergeCell ref="L2:M2"/>
    <mergeCell ref="N2:O2"/>
    <mergeCell ref="A3:T3"/>
    <mergeCell ref="R5:T5"/>
    <mergeCell ref="A6:A9"/>
    <mergeCell ref="B6:B9"/>
    <mergeCell ref="C6:E6"/>
    <mergeCell ref="F6:Q6"/>
    <mergeCell ref="R6:T6"/>
    <mergeCell ref="C7:C9"/>
    <mergeCell ref="D7:D9"/>
    <mergeCell ref="E7:E9"/>
    <mergeCell ref="F7:F9"/>
    <mergeCell ref="G7:I7"/>
  </mergeCells>
  <pageMargins left="0.35433070866141703" right="0.196850393700787" top="0.7" bottom="0.55118110236220497" header="0.31496062992126" footer="0.31496062992126"/>
  <pageSetup paperSize="8"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23"/>
  <sheetViews>
    <sheetView workbookViewId="0">
      <pane xSplit="2" ySplit="10" topLeftCell="M11" activePane="bottomRight" state="frozen"/>
      <selection pane="topRight" activeCell="C1" sqref="C1"/>
      <selection pane="bottomLeft" activeCell="A10" sqref="A10"/>
      <selection pane="bottomRight" activeCell="Q18" sqref="Q18"/>
    </sheetView>
  </sheetViews>
  <sheetFormatPr defaultRowHeight="18.75"/>
  <cols>
    <col min="1" max="1" width="3.453125" style="8" customWidth="1"/>
    <col min="2" max="2" width="8.6328125" customWidth="1"/>
    <col min="3" max="3" width="11.08984375" customWidth="1"/>
    <col min="4" max="4" width="10.90625" customWidth="1"/>
    <col min="5" max="5" width="10.08984375" customWidth="1"/>
    <col min="6" max="6" width="3.26953125" customWidth="1"/>
    <col min="7" max="7" width="10" customWidth="1"/>
    <col min="8" max="8" width="4.26953125" customWidth="1"/>
    <col min="9" max="9" width="9.7265625" customWidth="1"/>
    <col min="10" max="10" width="4.453125" customWidth="1"/>
    <col min="11" max="11" width="11.1796875" customWidth="1"/>
    <col min="12" max="12" width="11" customWidth="1"/>
    <col min="13" max="13" width="10.81640625" customWidth="1"/>
    <col min="14" max="14" width="3.81640625" customWidth="1"/>
    <col min="15" max="15" width="10.81640625" style="83" customWidth="1"/>
    <col min="16" max="16" width="4.453125" customWidth="1"/>
    <col min="17" max="17" width="11" style="435" customWidth="1"/>
    <col min="18" max="18" width="10.453125" style="75" customWidth="1"/>
    <col min="19" max="19" width="4.36328125" customWidth="1"/>
    <col min="20" max="20" width="5.7265625" customWidth="1"/>
    <col min="21" max="21" width="5.26953125" customWidth="1"/>
    <col min="22" max="22" width="5" customWidth="1"/>
    <col min="23" max="23" width="4.7265625" customWidth="1"/>
    <col min="24" max="24" width="5.1796875" customWidth="1"/>
    <col min="25" max="25" width="5.6328125" customWidth="1"/>
    <col min="26" max="26" width="5.1796875" customWidth="1"/>
  </cols>
  <sheetData>
    <row r="1" spans="1:16384">
      <c r="A1" s="60"/>
      <c r="B1" s="426"/>
      <c r="C1" s="427"/>
      <c r="D1" s="428"/>
      <c r="E1" s="429"/>
      <c r="F1" s="428"/>
      <c r="G1" s="429"/>
      <c r="H1" s="428"/>
      <c r="I1" s="429"/>
      <c r="J1" s="428"/>
      <c r="K1" s="429"/>
      <c r="L1" s="428"/>
      <c r="M1" s="429"/>
      <c r="N1" s="428"/>
      <c r="O1" s="429"/>
      <c r="P1" s="428"/>
      <c r="Q1" s="430"/>
      <c r="R1" s="428"/>
      <c r="S1" s="429"/>
      <c r="T1" s="431" t="s">
        <v>2593</v>
      </c>
      <c r="V1" s="428"/>
      <c r="W1" s="429"/>
      <c r="X1" s="428"/>
      <c r="Y1" s="429"/>
      <c r="Z1" s="428"/>
      <c r="AA1" s="429"/>
      <c r="AB1" s="428"/>
      <c r="AC1" s="429"/>
      <c r="AD1" s="428"/>
      <c r="AE1" s="429"/>
      <c r="AF1" s="428"/>
      <c r="AG1" s="429"/>
      <c r="AH1" s="428"/>
      <c r="AI1" s="429"/>
      <c r="AJ1" s="428"/>
      <c r="AK1" s="429"/>
      <c r="AL1" s="428"/>
      <c r="AM1" s="429"/>
      <c r="AN1" s="428"/>
      <c r="AO1" s="429"/>
      <c r="AP1" s="428"/>
      <c r="AQ1" s="429"/>
      <c r="AR1" s="428"/>
      <c r="AS1" s="429"/>
      <c r="AT1" s="428"/>
      <c r="AU1" s="429"/>
      <c r="AV1" s="428"/>
      <c r="AW1" s="429"/>
      <c r="AX1" s="428"/>
      <c r="AY1" s="429"/>
      <c r="AZ1" s="428"/>
      <c r="BA1" s="429"/>
      <c r="BB1" s="428"/>
      <c r="BC1" s="429"/>
      <c r="BD1" s="428"/>
      <c r="BE1" s="429"/>
      <c r="BF1" s="428"/>
      <c r="BG1" s="429"/>
      <c r="BH1" s="428"/>
      <c r="BI1" s="429"/>
      <c r="BJ1" s="428"/>
      <c r="BK1" s="429"/>
      <c r="BL1" s="428"/>
      <c r="BM1" s="429"/>
      <c r="BN1" s="428"/>
      <c r="BO1" s="429"/>
      <c r="BP1" s="428"/>
      <c r="BQ1" s="429"/>
      <c r="BR1" s="428"/>
      <c r="BS1" s="429"/>
      <c r="BT1" s="428"/>
      <c r="BU1" s="429"/>
      <c r="BV1" s="428"/>
      <c r="BW1" s="429"/>
      <c r="BX1" s="428"/>
      <c r="BY1" s="429"/>
      <c r="BZ1" s="428"/>
      <c r="CA1" s="429"/>
      <c r="CB1" s="428"/>
      <c r="CC1" s="429"/>
      <c r="CD1" s="428"/>
      <c r="CE1" s="429"/>
      <c r="CF1" s="428"/>
      <c r="CG1" s="429"/>
      <c r="CH1" s="428"/>
      <c r="CI1" s="429"/>
      <c r="CJ1" s="428"/>
      <c r="CK1" s="429"/>
      <c r="CL1" s="428"/>
      <c r="CM1" s="429"/>
      <c r="CN1" s="428"/>
      <c r="CO1" s="429"/>
      <c r="CP1" s="428"/>
      <c r="CQ1" s="429"/>
      <c r="CR1" s="428"/>
      <c r="CS1" s="429"/>
      <c r="CT1" s="428"/>
      <c r="CU1" s="429"/>
      <c r="CV1" s="428"/>
      <c r="CW1" s="429"/>
      <c r="CX1" s="428"/>
      <c r="CY1" s="429"/>
      <c r="CZ1" s="428"/>
      <c r="DA1" s="429"/>
      <c r="DB1" s="428"/>
      <c r="DC1" s="429"/>
      <c r="DD1" s="428"/>
      <c r="DE1" s="429"/>
      <c r="DF1" s="428"/>
      <c r="DG1" s="429"/>
      <c r="DH1" s="428"/>
      <c r="DI1" s="429"/>
      <c r="DJ1" s="428"/>
      <c r="DK1" s="429"/>
      <c r="DL1" s="428"/>
      <c r="DM1" s="429"/>
      <c r="DN1" s="428"/>
      <c r="DO1" s="429"/>
      <c r="DP1" s="428"/>
      <c r="DQ1" s="429"/>
      <c r="DR1" s="428"/>
      <c r="DS1" s="429"/>
      <c r="DT1" s="428"/>
      <c r="DU1" s="429"/>
      <c r="DV1" s="428"/>
      <c r="DW1" s="429"/>
      <c r="DX1" s="428"/>
      <c r="DY1" s="429"/>
      <c r="DZ1" s="428"/>
      <c r="EA1" s="429"/>
      <c r="EB1" s="428"/>
      <c r="EC1" s="429"/>
      <c r="ED1" s="428"/>
      <c r="EE1" s="429"/>
      <c r="EF1" s="428"/>
      <c r="EG1" s="429"/>
      <c r="EH1" s="428"/>
      <c r="EI1" s="429"/>
      <c r="EJ1" s="428"/>
      <c r="EK1" s="429"/>
      <c r="EL1" s="428"/>
      <c r="EM1" s="429"/>
      <c r="EN1" s="428"/>
      <c r="EO1" s="429"/>
      <c r="EP1" s="428"/>
      <c r="EQ1" s="429"/>
      <c r="ER1" s="428"/>
      <c r="ES1" s="429"/>
      <c r="ET1" s="428"/>
      <c r="EU1" s="429"/>
      <c r="EV1" s="428"/>
      <c r="EW1" s="429"/>
      <c r="EX1" s="428"/>
      <c r="EY1" s="429"/>
      <c r="EZ1" s="428"/>
      <c r="FA1" s="429"/>
      <c r="FB1" s="428"/>
      <c r="FC1" s="429"/>
      <c r="FD1" s="428"/>
      <c r="FE1" s="429"/>
      <c r="FF1" s="428"/>
      <c r="FG1" s="429"/>
      <c r="FH1" s="428"/>
      <c r="FI1" s="429"/>
      <c r="FJ1" s="428"/>
      <c r="FK1" s="429"/>
      <c r="FL1" s="428"/>
      <c r="FM1" s="429"/>
      <c r="FN1" s="428"/>
      <c r="FO1" s="429"/>
      <c r="FP1" s="428"/>
      <c r="FQ1" s="429"/>
      <c r="FR1" s="428"/>
      <c r="FS1" s="429"/>
      <c r="FT1" s="428"/>
      <c r="FU1" s="429"/>
      <c r="FV1" s="428"/>
      <c r="FW1" s="429"/>
      <c r="FX1" s="428"/>
      <c r="FY1" s="429"/>
      <c r="FZ1" s="428"/>
      <c r="GA1" s="429"/>
      <c r="GB1" s="428"/>
      <c r="GC1" s="429"/>
      <c r="GD1" s="428"/>
      <c r="GE1" s="429"/>
      <c r="GF1" s="428"/>
      <c r="GG1" s="429"/>
      <c r="GH1" s="428"/>
      <c r="GI1" s="429"/>
      <c r="GJ1" s="428"/>
      <c r="GK1" s="429"/>
      <c r="GL1" s="428"/>
      <c r="GM1" s="429"/>
      <c r="GN1" s="428"/>
      <c r="GO1" s="429"/>
      <c r="GP1" s="428"/>
      <c r="GQ1" s="429"/>
      <c r="GR1" s="428"/>
      <c r="GS1" s="429"/>
      <c r="GT1" s="428"/>
      <c r="GU1" s="429"/>
      <c r="GV1" s="428"/>
      <c r="GW1" s="429"/>
      <c r="GX1" s="428"/>
      <c r="GY1" s="429"/>
      <c r="GZ1" s="428"/>
      <c r="HA1" s="429"/>
      <c r="HB1" s="428"/>
      <c r="HC1" s="429"/>
      <c r="HD1" s="428"/>
      <c r="HE1" s="429"/>
      <c r="HF1" s="428"/>
      <c r="HG1" s="429"/>
      <c r="HH1" s="428"/>
      <c r="HI1" s="429"/>
      <c r="HJ1" s="428"/>
      <c r="HK1" s="429"/>
      <c r="HL1" s="428"/>
      <c r="HM1" s="429"/>
      <c r="HN1" s="428"/>
      <c r="HO1" s="429"/>
      <c r="HP1" s="428"/>
      <c r="HQ1" s="429"/>
      <c r="HR1" s="428"/>
      <c r="HS1" s="429"/>
      <c r="HT1" s="428"/>
      <c r="HU1" s="429"/>
      <c r="HV1" s="428"/>
      <c r="HW1" s="429"/>
      <c r="HX1" s="428"/>
      <c r="HY1" s="429"/>
      <c r="HZ1" s="428"/>
      <c r="IA1" s="429"/>
      <c r="IB1" s="428"/>
      <c r="IC1" s="429"/>
      <c r="ID1" s="428"/>
      <c r="IE1" s="429"/>
      <c r="IF1" s="428"/>
      <c r="IG1" s="429"/>
      <c r="IH1" s="428"/>
      <c r="II1" s="429"/>
      <c r="IJ1" s="428"/>
      <c r="IK1" s="429"/>
      <c r="IL1" s="428"/>
      <c r="IM1" s="429"/>
      <c r="IN1" s="428"/>
      <c r="IO1" s="429"/>
      <c r="IP1" s="428"/>
      <c r="IQ1" s="429"/>
      <c r="IR1" s="428"/>
      <c r="IS1" s="429"/>
      <c r="IT1" s="428"/>
      <c r="IU1" s="429"/>
      <c r="IV1" s="428"/>
      <c r="IW1" s="429"/>
      <c r="IX1" s="428"/>
      <c r="IY1" s="429"/>
      <c r="IZ1" s="428"/>
      <c r="JA1" s="429"/>
      <c r="JB1" s="428"/>
      <c r="JC1" s="429"/>
      <c r="JD1" s="428"/>
      <c r="JE1" s="429"/>
      <c r="JF1" s="428"/>
      <c r="JG1" s="429"/>
      <c r="JH1" s="428"/>
      <c r="JI1" s="429"/>
      <c r="JJ1" s="428"/>
      <c r="JK1" s="429"/>
      <c r="JL1" s="428"/>
      <c r="JM1" s="429"/>
      <c r="JN1" s="428"/>
      <c r="JO1" s="429"/>
      <c r="JP1" s="428"/>
      <c r="JQ1" s="429"/>
      <c r="JR1" s="428"/>
      <c r="JS1" s="429"/>
      <c r="JT1" s="428"/>
      <c r="JU1" s="429"/>
      <c r="JV1" s="428"/>
      <c r="JW1" s="429"/>
      <c r="JX1" s="428"/>
      <c r="JY1" s="429"/>
      <c r="JZ1" s="428"/>
      <c r="KA1" s="429"/>
      <c r="KB1" s="428"/>
      <c r="KC1" s="429"/>
      <c r="KD1" s="428"/>
      <c r="KE1" s="429"/>
      <c r="KF1" s="428"/>
      <c r="KG1" s="429"/>
      <c r="KH1" s="428"/>
      <c r="KI1" s="429"/>
      <c r="KJ1" s="428"/>
      <c r="KK1" s="429"/>
      <c r="KL1" s="428"/>
      <c r="KM1" s="429"/>
      <c r="KN1" s="428"/>
      <c r="KO1" s="429"/>
      <c r="KP1" s="428"/>
      <c r="KQ1" s="429"/>
      <c r="KR1" s="428"/>
      <c r="KS1" s="429"/>
      <c r="KT1" s="428"/>
      <c r="KU1" s="429"/>
      <c r="KV1" s="428"/>
      <c r="KW1" s="429"/>
      <c r="KX1" s="428"/>
      <c r="KY1" s="429"/>
      <c r="KZ1" s="428"/>
      <c r="LA1" s="429"/>
      <c r="LB1" s="428"/>
      <c r="LC1" s="429"/>
      <c r="LD1" s="428"/>
      <c r="LE1" s="429"/>
      <c r="LF1" s="428"/>
      <c r="LG1" s="429"/>
      <c r="LH1" s="428"/>
      <c r="LI1" s="429"/>
      <c r="LJ1" s="428"/>
      <c r="LK1" s="429"/>
      <c r="LL1" s="428"/>
      <c r="LM1" s="429"/>
      <c r="LN1" s="428"/>
      <c r="LO1" s="429"/>
      <c r="LP1" s="428"/>
      <c r="LQ1" s="429"/>
      <c r="LR1" s="428"/>
      <c r="LS1" s="429"/>
      <c r="LT1" s="428"/>
      <c r="LU1" s="429"/>
      <c r="LV1" s="428"/>
      <c r="LW1" s="429"/>
      <c r="LX1" s="428"/>
      <c r="LY1" s="429"/>
      <c r="LZ1" s="428"/>
      <c r="MA1" s="429"/>
      <c r="MB1" s="428"/>
      <c r="MC1" s="429"/>
      <c r="MD1" s="428"/>
      <c r="ME1" s="429"/>
      <c r="MF1" s="428"/>
      <c r="MG1" s="429"/>
      <c r="MH1" s="428"/>
      <c r="MI1" s="429"/>
      <c r="MJ1" s="428"/>
      <c r="MK1" s="429"/>
      <c r="ML1" s="428"/>
      <c r="MM1" s="429"/>
      <c r="MN1" s="428"/>
      <c r="MO1" s="429"/>
      <c r="MP1" s="428"/>
      <c r="MQ1" s="429"/>
      <c r="MR1" s="428"/>
      <c r="MS1" s="429"/>
      <c r="MT1" s="428"/>
      <c r="MU1" s="429"/>
      <c r="MV1" s="428"/>
      <c r="MW1" s="429"/>
      <c r="MX1" s="428"/>
      <c r="MY1" s="429"/>
      <c r="MZ1" s="428"/>
      <c r="NA1" s="429"/>
      <c r="NB1" s="428"/>
      <c r="NC1" s="429"/>
      <c r="ND1" s="428"/>
      <c r="NE1" s="429"/>
      <c r="NF1" s="428"/>
      <c r="NG1" s="429"/>
      <c r="NH1" s="428"/>
      <c r="NI1" s="429"/>
      <c r="NJ1" s="428"/>
      <c r="NK1" s="429"/>
      <c r="NL1" s="428"/>
      <c r="NM1" s="429"/>
      <c r="NN1" s="428"/>
      <c r="NO1" s="429"/>
      <c r="NP1" s="428"/>
      <c r="NQ1" s="429"/>
      <c r="NR1" s="428"/>
      <c r="NS1" s="429"/>
      <c r="NT1" s="428"/>
      <c r="NU1" s="429"/>
      <c r="NV1" s="428"/>
      <c r="NW1" s="429"/>
      <c r="NX1" s="428"/>
      <c r="NY1" s="429"/>
      <c r="NZ1" s="428"/>
      <c r="OA1" s="429"/>
      <c r="OB1" s="428"/>
      <c r="OC1" s="429"/>
      <c r="OD1" s="428"/>
      <c r="OE1" s="429"/>
      <c r="OF1" s="428"/>
      <c r="OG1" s="429"/>
      <c r="OH1" s="428"/>
      <c r="OI1" s="429"/>
      <c r="OJ1" s="428"/>
      <c r="OK1" s="429"/>
      <c r="OL1" s="428"/>
      <c r="OM1" s="429"/>
      <c r="ON1" s="428"/>
      <c r="OO1" s="429"/>
      <c r="OP1" s="428"/>
      <c r="OQ1" s="429"/>
      <c r="OR1" s="428"/>
      <c r="OS1" s="429"/>
      <c r="OT1" s="428"/>
      <c r="OU1" s="429"/>
      <c r="OV1" s="428"/>
      <c r="OW1" s="429"/>
      <c r="OX1" s="428"/>
      <c r="OY1" s="429"/>
      <c r="OZ1" s="428"/>
      <c r="PA1" s="429"/>
      <c r="PB1" s="428"/>
      <c r="PC1" s="429"/>
      <c r="PD1" s="428"/>
      <c r="PE1" s="429"/>
      <c r="PF1" s="428"/>
      <c r="PG1" s="429"/>
      <c r="PH1" s="428"/>
      <c r="PI1" s="429"/>
      <c r="PJ1" s="428"/>
      <c r="PK1" s="429"/>
      <c r="PL1" s="428"/>
      <c r="PM1" s="429"/>
      <c r="PN1" s="428"/>
      <c r="PO1" s="429"/>
      <c r="PP1" s="428"/>
      <c r="PQ1" s="429"/>
      <c r="PR1" s="428"/>
      <c r="PS1" s="429"/>
      <c r="PT1" s="428"/>
      <c r="PU1" s="429"/>
      <c r="PV1" s="428"/>
      <c r="PW1" s="429"/>
      <c r="PX1" s="428"/>
      <c r="PY1" s="429"/>
      <c r="PZ1" s="428"/>
      <c r="QA1" s="429"/>
      <c r="QB1" s="428"/>
      <c r="QC1" s="429"/>
      <c r="QD1" s="428"/>
      <c r="QE1" s="429"/>
      <c r="QF1" s="428"/>
      <c r="QG1" s="429"/>
      <c r="QH1" s="428"/>
      <c r="QI1" s="429"/>
      <c r="QJ1" s="428"/>
      <c r="QK1" s="429"/>
      <c r="QL1" s="428"/>
      <c r="QM1" s="429"/>
      <c r="QN1" s="428"/>
      <c r="QO1" s="429"/>
      <c r="QP1" s="428"/>
      <c r="QQ1" s="429"/>
      <c r="QR1" s="428"/>
      <c r="QS1" s="429"/>
      <c r="QT1" s="428"/>
      <c r="QU1" s="429"/>
      <c r="QV1" s="428"/>
      <c r="QW1" s="429"/>
      <c r="QX1" s="428"/>
      <c r="QY1" s="429"/>
      <c r="QZ1" s="428"/>
      <c r="RA1" s="429"/>
      <c r="RB1" s="428"/>
      <c r="RC1" s="429"/>
      <c r="RD1" s="428"/>
      <c r="RE1" s="429"/>
      <c r="RF1" s="428"/>
      <c r="RG1" s="429"/>
      <c r="RH1" s="428"/>
      <c r="RI1" s="429"/>
      <c r="RJ1" s="428"/>
      <c r="RK1" s="429"/>
      <c r="RL1" s="428"/>
      <c r="RM1" s="429"/>
      <c r="RN1" s="428"/>
      <c r="RO1" s="429"/>
      <c r="RP1" s="428"/>
      <c r="RQ1" s="429"/>
      <c r="RR1" s="428"/>
      <c r="RS1" s="429"/>
      <c r="RT1" s="428"/>
      <c r="RU1" s="429"/>
      <c r="RV1" s="428"/>
      <c r="RW1" s="429"/>
      <c r="RX1" s="428"/>
      <c r="RY1" s="429"/>
      <c r="RZ1" s="428"/>
      <c r="SA1" s="429"/>
      <c r="SB1" s="428"/>
      <c r="SC1" s="429"/>
      <c r="SD1" s="428"/>
      <c r="SE1" s="429"/>
      <c r="SF1" s="428"/>
      <c r="SG1" s="429"/>
      <c r="SH1" s="428"/>
      <c r="SI1" s="429"/>
      <c r="SJ1" s="428"/>
      <c r="SK1" s="429"/>
      <c r="SL1" s="428"/>
      <c r="SM1" s="429"/>
      <c r="SN1" s="428"/>
      <c r="SO1" s="429"/>
      <c r="SP1" s="428"/>
      <c r="SQ1" s="429"/>
      <c r="SR1" s="428"/>
      <c r="SS1" s="429"/>
      <c r="ST1" s="428"/>
      <c r="SU1" s="429"/>
      <c r="SV1" s="428"/>
      <c r="SW1" s="429"/>
      <c r="SX1" s="428"/>
      <c r="SY1" s="429"/>
      <c r="SZ1" s="428"/>
      <c r="TA1" s="429"/>
      <c r="TB1" s="428"/>
      <c r="TC1" s="429"/>
      <c r="TD1" s="428"/>
      <c r="TE1" s="429"/>
      <c r="TF1" s="428"/>
      <c r="TG1" s="429"/>
      <c r="TH1" s="428"/>
      <c r="TI1" s="429"/>
      <c r="TJ1" s="428"/>
      <c r="TK1" s="429"/>
      <c r="TL1" s="428"/>
      <c r="TM1" s="429"/>
      <c r="TN1" s="428"/>
      <c r="TO1" s="429"/>
      <c r="TP1" s="428"/>
      <c r="TQ1" s="429"/>
      <c r="TR1" s="428"/>
      <c r="TS1" s="429"/>
      <c r="TT1" s="428"/>
      <c r="TU1" s="429"/>
      <c r="TV1" s="428"/>
      <c r="TW1" s="429"/>
      <c r="TX1" s="428"/>
      <c r="TY1" s="429"/>
      <c r="TZ1" s="428"/>
      <c r="UA1" s="429"/>
      <c r="UB1" s="428"/>
      <c r="UC1" s="429"/>
      <c r="UD1" s="428"/>
      <c r="UE1" s="429"/>
      <c r="UF1" s="428"/>
      <c r="UG1" s="429"/>
      <c r="UH1" s="428"/>
      <c r="UI1" s="429"/>
      <c r="UJ1" s="428"/>
      <c r="UK1" s="429"/>
      <c r="UL1" s="428"/>
      <c r="UM1" s="429"/>
      <c r="UN1" s="428"/>
      <c r="UO1" s="429"/>
      <c r="UP1" s="428"/>
      <c r="UQ1" s="429"/>
      <c r="UR1" s="428"/>
      <c r="US1" s="429"/>
      <c r="UT1" s="428"/>
      <c r="UU1" s="429"/>
      <c r="UV1" s="428"/>
      <c r="UW1" s="429"/>
      <c r="UX1" s="428"/>
      <c r="UY1" s="429"/>
      <c r="UZ1" s="428"/>
      <c r="VA1" s="429"/>
      <c r="VB1" s="428"/>
      <c r="VC1" s="429"/>
      <c r="VD1" s="428"/>
      <c r="VE1" s="429"/>
      <c r="VF1" s="428"/>
      <c r="VG1" s="429"/>
      <c r="VH1" s="428"/>
      <c r="VI1" s="429"/>
      <c r="VJ1" s="428"/>
      <c r="VK1" s="429"/>
      <c r="VL1" s="428"/>
      <c r="VM1" s="429"/>
      <c r="VN1" s="428"/>
      <c r="VO1" s="429"/>
      <c r="VP1" s="428"/>
      <c r="VQ1" s="429"/>
      <c r="VR1" s="428"/>
      <c r="VS1" s="429"/>
      <c r="VT1" s="428"/>
      <c r="VU1" s="429"/>
      <c r="VV1" s="428"/>
      <c r="VW1" s="429"/>
      <c r="VX1" s="428"/>
      <c r="VY1" s="429"/>
      <c r="VZ1" s="428"/>
      <c r="WA1" s="429"/>
      <c r="WB1" s="428"/>
      <c r="WC1" s="429"/>
      <c r="WD1" s="428"/>
      <c r="WE1" s="429"/>
      <c r="WF1" s="428"/>
      <c r="WG1" s="429"/>
      <c r="WH1" s="428"/>
      <c r="WI1" s="429"/>
      <c r="WJ1" s="428"/>
      <c r="WK1" s="429"/>
      <c r="WL1" s="428"/>
      <c r="WM1" s="429"/>
      <c r="WN1" s="428"/>
      <c r="WO1" s="429"/>
      <c r="WP1" s="428"/>
      <c r="WQ1" s="429"/>
      <c r="WR1" s="428"/>
      <c r="WS1" s="429"/>
      <c r="WT1" s="428"/>
      <c r="WU1" s="429"/>
      <c r="WV1" s="428"/>
      <c r="WW1" s="429"/>
      <c r="WX1" s="428"/>
      <c r="WY1" s="429"/>
      <c r="WZ1" s="428"/>
      <c r="XA1" s="429"/>
      <c r="XB1" s="428"/>
      <c r="XC1" s="429"/>
      <c r="XD1" s="428"/>
      <c r="XE1" s="429"/>
      <c r="XF1" s="428"/>
      <c r="XG1" s="429"/>
      <c r="XH1" s="428"/>
      <c r="XI1" s="429"/>
      <c r="XJ1" s="428"/>
      <c r="XK1" s="429"/>
      <c r="XL1" s="428"/>
      <c r="XM1" s="429"/>
      <c r="XN1" s="428"/>
      <c r="XO1" s="429"/>
      <c r="XP1" s="428"/>
      <c r="XQ1" s="429"/>
      <c r="XR1" s="428"/>
      <c r="XS1" s="429"/>
      <c r="XT1" s="428"/>
      <c r="XU1" s="429"/>
      <c r="XV1" s="428"/>
      <c r="XW1" s="429"/>
      <c r="XX1" s="428"/>
      <c r="XY1" s="429"/>
      <c r="XZ1" s="428"/>
      <c r="YA1" s="429"/>
      <c r="YB1" s="428"/>
      <c r="YC1" s="429"/>
      <c r="YD1" s="428"/>
      <c r="YE1" s="429"/>
      <c r="YF1" s="428"/>
      <c r="YG1" s="429"/>
      <c r="YH1" s="428"/>
      <c r="YI1" s="429"/>
      <c r="YJ1" s="428"/>
      <c r="YK1" s="429"/>
      <c r="YL1" s="428"/>
      <c r="YM1" s="429"/>
      <c r="YN1" s="428"/>
      <c r="YO1" s="429"/>
      <c r="YP1" s="428"/>
      <c r="YQ1" s="429"/>
      <c r="YR1" s="428"/>
      <c r="YS1" s="429"/>
      <c r="YT1" s="428"/>
      <c r="YU1" s="429"/>
      <c r="YV1" s="428"/>
      <c r="YW1" s="429"/>
      <c r="YX1" s="428"/>
      <c r="YY1" s="429"/>
      <c r="YZ1" s="428"/>
      <c r="ZA1" s="429"/>
      <c r="ZB1" s="428"/>
      <c r="ZC1" s="429"/>
      <c r="ZD1" s="428"/>
      <c r="ZE1" s="429"/>
      <c r="ZF1" s="428"/>
      <c r="ZG1" s="429"/>
      <c r="ZH1" s="428"/>
      <c r="ZI1" s="429"/>
      <c r="ZJ1" s="428"/>
      <c r="ZK1" s="429"/>
      <c r="ZL1" s="428"/>
      <c r="ZM1" s="429"/>
      <c r="ZN1" s="428"/>
      <c r="ZO1" s="429"/>
      <c r="ZP1" s="428"/>
      <c r="ZQ1" s="429"/>
      <c r="ZR1" s="428"/>
      <c r="ZS1" s="429"/>
      <c r="ZT1" s="428"/>
      <c r="ZU1" s="429"/>
      <c r="ZV1" s="428"/>
      <c r="ZW1" s="429"/>
      <c r="ZX1" s="428"/>
      <c r="ZY1" s="429"/>
      <c r="ZZ1" s="428"/>
      <c r="AAA1" s="429"/>
      <c r="AAB1" s="428"/>
      <c r="AAC1" s="429"/>
      <c r="AAD1" s="428"/>
      <c r="AAE1" s="429"/>
      <c r="AAF1" s="428"/>
      <c r="AAG1" s="429"/>
      <c r="AAH1" s="428"/>
      <c r="AAI1" s="429"/>
      <c r="AAJ1" s="428"/>
      <c r="AAK1" s="429"/>
      <c r="AAL1" s="428"/>
      <c r="AAM1" s="429"/>
      <c r="AAN1" s="428"/>
      <c r="AAO1" s="429"/>
      <c r="AAP1" s="428"/>
      <c r="AAQ1" s="429"/>
      <c r="AAR1" s="428"/>
      <c r="AAS1" s="429"/>
      <c r="AAT1" s="428"/>
      <c r="AAU1" s="429"/>
      <c r="AAV1" s="428"/>
      <c r="AAW1" s="429"/>
      <c r="AAX1" s="428"/>
      <c r="AAY1" s="429"/>
      <c r="AAZ1" s="428"/>
      <c r="ABA1" s="429"/>
      <c r="ABB1" s="428"/>
      <c r="ABC1" s="429"/>
      <c r="ABD1" s="428"/>
      <c r="ABE1" s="429"/>
      <c r="ABF1" s="428"/>
      <c r="ABG1" s="429"/>
      <c r="ABH1" s="428"/>
      <c r="ABI1" s="429"/>
      <c r="ABJ1" s="428"/>
      <c r="ABK1" s="429"/>
      <c r="ABL1" s="428"/>
      <c r="ABM1" s="429"/>
      <c r="ABN1" s="428"/>
      <c r="ABO1" s="429"/>
      <c r="ABP1" s="428"/>
      <c r="ABQ1" s="429"/>
      <c r="ABR1" s="428"/>
      <c r="ABS1" s="429"/>
      <c r="ABT1" s="428"/>
      <c r="ABU1" s="429"/>
      <c r="ABV1" s="428"/>
      <c r="ABW1" s="429"/>
      <c r="ABX1" s="428"/>
      <c r="ABY1" s="429"/>
      <c r="ABZ1" s="428"/>
      <c r="ACA1" s="429"/>
      <c r="ACB1" s="428"/>
      <c r="ACC1" s="429"/>
      <c r="ACD1" s="428"/>
      <c r="ACE1" s="429"/>
      <c r="ACF1" s="428"/>
      <c r="ACG1" s="429"/>
      <c r="ACH1" s="428"/>
      <c r="ACI1" s="429"/>
      <c r="ACJ1" s="428"/>
      <c r="ACK1" s="429"/>
      <c r="ACL1" s="428"/>
      <c r="ACM1" s="429"/>
      <c r="ACN1" s="428"/>
      <c r="ACO1" s="429"/>
      <c r="ACP1" s="428"/>
      <c r="ACQ1" s="429"/>
      <c r="ACR1" s="428"/>
      <c r="ACS1" s="429"/>
      <c r="ACT1" s="428"/>
      <c r="ACU1" s="429"/>
      <c r="ACV1" s="428"/>
      <c r="ACW1" s="429"/>
      <c r="ACX1" s="428"/>
      <c r="ACY1" s="429"/>
      <c r="ACZ1" s="428"/>
      <c r="ADA1" s="429"/>
      <c r="ADB1" s="428"/>
      <c r="ADC1" s="429"/>
      <c r="ADD1" s="428"/>
      <c r="ADE1" s="429"/>
      <c r="ADF1" s="428"/>
      <c r="ADG1" s="429"/>
      <c r="ADH1" s="428"/>
      <c r="ADI1" s="429"/>
      <c r="ADJ1" s="428"/>
      <c r="ADK1" s="429"/>
      <c r="ADL1" s="428"/>
      <c r="ADM1" s="429"/>
      <c r="ADN1" s="428"/>
      <c r="ADO1" s="429"/>
      <c r="ADP1" s="428"/>
      <c r="ADQ1" s="429"/>
      <c r="ADR1" s="428"/>
      <c r="ADS1" s="429"/>
      <c r="ADT1" s="428"/>
      <c r="ADU1" s="429"/>
      <c r="ADV1" s="428"/>
      <c r="ADW1" s="429"/>
      <c r="ADX1" s="428"/>
      <c r="ADY1" s="429"/>
      <c r="ADZ1" s="428"/>
      <c r="AEA1" s="429"/>
      <c r="AEB1" s="428"/>
      <c r="AEC1" s="429"/>
      <c r="AED1" s="428"/>
      <c r="AEE1" s="429"/>
      <c r="AEF1" s="428"/>
      <c r="AEG1" s="429"/>
      <c r="AEH1" s="428"/>
      <c r="AEI1" s="429"/>
      <c r="AEJ1" s="428"/>
      <c r="AEK1" s="429"/>
      <c r="AEL1" s="428"/>
      <c r="AEM1" s="429"/>
      <c r="AEN1" s="428"/>
      <c r="AEO1" s="429"/>
      <c r="AEP1" s="428"/>
      <c r="AEQ1" s="429"/>
      <c r="AER1" s="428"/>
      <c r="AES1" s="429"/>
      <c r="AET1" s="428"/>
      <c r="AEU1" s="429"/>
      <c r="AEV1" s="428"/>
      <c r="AEW1" s="429"/>
      <c r="AEX1" s="428"/>
      <c r="AEY1" s="429"/>
      <c r="AEZ1" s="428"/>
      <c r="AFA1" s="429"/>
      <c r="AFB1" s="428"/>
      <c r="AFC1" s="429"/>
      <c r="AFD1" s="428"/>
      <c r="AFE1" s="429"/>
      <c r="AFF1" s="428"/>
      <c r="AFG1" s="429"/>
      <c r="AFH1" s="428"/>
      <c r="AFI1" s="429"/>
      <c r="AFJ1" s="428"/>
      <c r="AFK1" s="429"/>
      <c r="AFL1" s="428"/>
      <c r="AFM1" s="429"/>
      <c r="AFN1" s="428"/>
      <c r="AFO1" s="429"/>
      <c r="AFP1" s="428"/>
      <c r="AFQ1" s="429"/>
      <c r="AFR1" s="428"/>
      <c r="AFS1" s="429"/>
      <c r="AFT1" s="428"/>
      <c r="AFU1" s="429"/>
      <c r="AFV1" s="428"/>
      <c r="AFW1" s="429"/>
      <c r="AFX1" s="428"/>
      <c r="AFY1" s="429"/>
      <c r="AFZ1" s="428"/>
      <c r="AGA1" s="429"/>
      <c r="AGB1" s="428"/>
      <c r="AGC1" s="429"/>
      <c r="AGD1" s="428"/>
      <c r="AGE1" s="429"/>
      <c r="AGF1" s="428"/>
      <c r="AGG1" s="429"/>
      <c r="AGH1" s="428"/>
      <c r="AGI1" s="429"/>
      <c r="AGJ1" s="428"/>
      <c r="AGK1" s="429"/>
      <c r="AGL1" s="428"/>
      <c r="AGM1" s="429"/>
      <c r="AGN1" s="428"/>
      <c r="AGO1" s="429"/>
      <c r="AGP1" s="428"/>
      <c r="AGQ1" s="429"/>
      <c r="AGR1" s="428"/>
      <c r="AGS1" s="429"/>
      <c r="AGT1" s="428"/>
      <c r="AGU1" s="429"/>
      <c r="AGV1" s="428"/>
      <c r="AGW1" s="429"/>
      <c r="AGX1" s="428"/>
      <c r="AGY1" s="429"/>
      <c r="AGZ1" s="428"/>
      <c r="AHA1" s="429"/>
      <c r="AHB1" s="428"/>
      <c r="AHC1" s="429"/>
      <c r="AHD1" s="428"/>
      <c r="AHE1" s="429"/>
      <c r="AHF1" s="428"/>
      <c r="AHG1" s="429"/>
      <c r="AHH1" s="428"/>
      <c r="AHI1" s="429"/>
      <c r="AHJ1" s="428"/>
      <c r="AHK1" s="429"/>
      <c r="AHL1" s="428"/>
      <c r="AHM1" s="429"/>
      <c r="AHN1" s="428"/>
      <c r="AHO1" s="429"/>
      <c r="AHP1" s="428"/>
      <c r="AHQ1" s="429"/>
      <c r="AHR1" s="428"/>
      <c r="AHS1" s="429"/>
      <c r="AHT1" s="428"/>
      <c r="AHU1" s="429"/>
      <c r="AHV1" s="428"/>
      <c r="AHW1" s="429"/>
      <c r="AHX1" s="428"/>
      <c r="AHY1" s="429"/>
      <c r="AHZ1" s="428"/>
      <c r="AIA1" s="429"/>
      <c r="AIB1" s="428"/>
      <c r="AIC1" s="429"/>
      <c r="AID1" s="428"/>
      <c r="AIE1" s="429"/>
      <c r="AIF1" s="428"/>
      <c r="AIG1" s="429"/>
      <c r="AIH1" s="428"/>
      <c r="AII1" s="429"/>
      <c r="AIJ1" s="428"/>
      <c r="AIK1" s="429"/>
      <c r="AIL1" s="428"/>
      <c r="AIM1" s="429"/>
      <c r="AIN1" s="428"/>
      <c r="AIO1" s="429"/>
      <c r="AIP1" s="428"/>
      <c r="AIQ1" s="429"/>
      <c r="AIR1" s="428"/>
      <c r="AIS1" s="429"/>
      <c r="AIT1" s="428"/>
      <c r="AIU1" s="429"/>
      <c r="AIV1" s="428"/>
      <c r="AIW1" s="429"/>
      <c r="AIX1" s="428"/>
      <c r="AIY1" s="429"/>
      <c r="AIZ1" s="428"/>
      <c r="AJA1" s="429"/>
      <c r="AJB1" s="428"/>
      <c r="AJC1" s="429"/>
      <c r="AJD1" s="428"/>
      <c r="AJE1" s="429"/>
      <c r="AJF1" s="428"/>
      <c r="AJG1" s="429"/>
      <c r="AJH1" s="428"/>
      <c r="AJI1" s="429"/>
      <c r="AJJ1" s="428"/>
      <c r="AJK1" s="429"/>
      <c r="AJL1" s="428"/>
      <c r="AJM1" s="429"/>
      <c r="AJN1" s="428"/>
      <c r="AJO1" s="429"/>
      <c r="AJP1" s="428"/>
      <c r="AJQ1" s="429"/>
      <c r="AJR1" s="428"/>
      <c r="AJS1" s="429"/>
      <c r="AJT1" s="428"/>
      <c r="AJU1" s="429"/>
      <c r="AJV1" s="428"/>
      <c r="AJW1" s="429"/>
      <c r="AJX1" s="428"/>
      <c r="AJY1" s="429"/>
      <c r="AJZ1" s="428"/>
      <c r="AKA1" s="429"/>
      <c r="AKB1" s="428"/>
      <c r="AKC1" s="429"/>
      <c r="AKD1" s="428"/>
      <c r="AKE1" s="429"/>
      <c r="AKF1" s="428"/>
      <c r="AKG1" s="429"/>
      <c r="AKH1" s="428"/>
      <c r="AKI1" s="429"/>
      <c r="AKJ1" s="428"/>
      <c r="AKK1" s="429"/>
      <c r="AKL1" s="428"/>
      <c r="AKM1" s="429"/>
      <c r="AKN1" s="428"/>
      <c r="AKO1" s="429"/>
      <c r="AKP1" s="428"/>
      <c r="AKQ1" s="429"/>
      <c r="AKR1" s="428"/>
      <c r="AKS1" s="429"/>
      <c r="AKT1" s="428"/>
      <c r="AKU1" s="429"/>
      <c r="AKV1" s="428"/>
      <c r="AKW1" s="429"/>
      <c r="AKX1" s="428"/>
      <c r="AKY1" s="429"/>
      <c r="AKZ1" s="428"/>
      <c r="ALA1" s="429"/>
      <c r="ALB1" s="428"/>
      <c r="ALC1" s="429"/>
      <c r="ALD1" s="428"/>
      <c r="ALE1" s="429"/>
      <c r="ALF1" s="428"/>
      <c r="ALG1" s="429"/>
      <c r="ALH1" s="428"/>
      <c r="ALI1" s="429"/>
      <c r="ALJ1" s="428"/>
      <c r="ALK1" s="429"/>
      <c r="ALL1" s="428"/>
      <c r="ALM1" s="429"/>
      <c r="ALN1" s="428"/>
      <c r="ALO1" s="429"/>
      <c r="ALP1" s="428"/>
      <c r="ALQ1" s="429"/>
      <c r="ALR1" s="428"/>
      <c r="ALS1" s="429"/>
      <c r="ALT1" s="428"/>
      <c r="ALU1" s="429"/>
      <c r="ALV1" s="428"/>
      <c r="ALW1" s="429"/>
      <c r="ALX1" s="428"/>
      <c r="ALY1" s="429"/>
      <c r="ALZ1" s="428"/>
      <c r="AMA1" s="429"/>
      <c r="AMB1" s="428"/>
      <c r="AMC1" s="429"/>
      <c r="AMD1" s="428"/>
      <c r="AME1" s="429"/>
      <c r="AMF1" s="428"/>
      <c r="AMG1" s="429"/>
      <c r="AMH1" s="428"/>
      <c r="AMI1" s="429"/>
      <c r="AMJ1" s="428"/>
      <c r="AMK1" s="429"/>
      <c r="AML1" s="428"/>
      <c r="AMM1" s="429"/>
      <c r="AMN1" s="428"/>
      <c r="AMO1" s="429"/>
      <c r="AMP1" s="428"/>
      <c r="AMQ1" s="429"/>
      <c r="AMR1" s="428"/>
      <c r="AMS1" s="429"/>
      <c r="AMT1" s="428"/>
      <c r="AMU1" s="429"/>
      <c r="AMV1" s="428"/>
      <c r="AMW1" s="429"/>
      <c r="AMX1" s="428"/>
      <c r="AMY1" s="429"/>
      <c r="AMZ1" s="428"/>
      <c r="ANA1" s="429"/>
      <c r="ANB1" s="428"/>
      <c r="ANC1" s="429"/>
      <c r="AND1" s="428"/>
      <c r="ANE1" s="429"/>
      <c r="ANF1" s="428"/>
      <c r="ANG1" s="429"/>
      <c r="ANH1" s="428"/>
      <c r="ANI1" s="429"/>
      <c r="ANJ1" s="428"/>
      <c r="ANK1" s="429"/>
      <c r="ANL1" s="428"/>
      <c r="ANM1" s="429"/>
      <c r="ANN1" s="428"/>
      <c r="ANO1" s="429"/>
      <c r="ANP1" s="428"/>
      <c r="ANQ1" s="429"/>
      <c r="ANR1" s="428"/>
      <c r="ANS1" s="429"/>
      <c r="ANT1" s="428"/>
      <c r="ANU1" s="429"/>
      <c r="ANV1" s="428"/>
      <c r="ANW1" s="429"/>
      <c r="ANX1" s="428"/>
      <c r="ANY1" s="429"/>
      <c r="ANZ1" s="428"/>
      <c r="AOA1" s="429"/>
      <c r="AOB1" s="428"/>
      <c r="AOC1" s="429"/>
      <c r="AOD1" s="428"/>
      <c r="AOE1" s="429"/>
      <c r="AOF1" s="428"/>
      <c r="AOG1" s="429"/>
      <c r="AOH1" s="428"/>
      <c r="AOI1" s="429"/>
      <c r="AOJ1" s="428"/>
      <c r="AOK1" s="429"/>
      <c r="AOL1" s="428"/>
      <c r="AOM1" s="429"/>
      <c r="AON1" s="428"/>
      <c r="AOO1" s="429"/>
      <c r="AOP1" s="428"/>
      <c r="AOQ1" s="429"/>
      <c r="AOR1" s="428"/>
      <c r="AOS1" s="429"/>
      <c r="AOT1" s="428"/>
      <c r="AOU1" s="429"/>
      <c r="AOV1" s="428"/>
      <c r="AOW1" s="429"/>
      <c r="AOX1" s="428"/>
      <c r="AOY1" s="429"/>
      <c r="AOZ1" s="428"/>
      <c r="APA1" s="429"/>
      <c r="APB1" s="428"/>
      <c r="APC1" s="429"/>
      <c r="APD1" s="428"/>
      <c r="APE1" s="429"/>
      <c r="APF1" s="428"/>
      <c r="APG1" s="429"/>
      <c r="APH1" s="428"/>
      <c r="API1" s="429"/>
      <c r="APJ1" s="428"/>
      <c r="APK1" s="429"/>
      <c r="APL1" s="428"/>
      <c r="APM1" s="429"/>
      <c r="APN1" s="428"/>
      <c r="APO1" s="429"/>
      <c r="APP1" s="428"/>
      <c r="APQ1" s="429"/>
      <c r="APR1" s="428"/>
      <c r="APS1" s="429"/>
      <c r="APT1" s="428"/>
      <c r="APU1" s="429"/>
      <c r="APV1" s="428"/>
      <c r="APW1" s="429"/>
      <c r="APX1" s="428"/>
      <c r="APY1" s="429"/>
      <c r="APZ1" s="428"/>
      <c r="AQA1" s="429"/>
      <c r="AQB1" s="428"/>
      <c r="AQC1" s="429"/>
      <c r="AQD1" s="428"/>
      <c r="AQE1" s="429"/>
      <c r="AQF1" s="428"/>
      <c r="AQG1" s="429"/>
      <c r="AQH1" s="428"/>
      <c r="AQI1" s="429"/>
      <c r="AQJ1" s="428"/>
      <c r="AQK1" s="429"/>
      <c r="AQL1" s="428"/>
      <c r="AQM1" s="429"/>
      <c r="AQN1" s="428"/>
      <c r="AQO1" s="429"/>
      <c r="AQP1" s="428"/>
      <c r="AQQ1" s="429"/>
      <c r="AQR1" s="428"/>
      <c r="AQS1" s="429"/>
      <c r="AQT1" s="428"/>
      <c r="AQU1" s="429"/>
      <c r="AQV1" s="428"/>
      <c r="AQW1" s="429"/>
      <c r="AQX1" s="428"/>
      <c r="AQY1" s="429"/>
      <c r="AQZ1" s="428"/>
      <c r="ARA1" s="429"/>
      <c r="ARB1" s="428"/>
      <c r="ARC1" s="429"/>
      <c r="ARD1" s="428"/>
      <c r="ARE1" s="429"/>
      <c r="ARF1" s="428"/>
      <c r="ARG1" s="429"/>
      <c r="ARH1" s="428"/>
      <c r="ARI1" s="429"/>
      <c r="ARJ1" s="428"/>
      <c r="ARK1" s="429"/>
      <c r="ARL1" s="428"/>
      <c r="ARM1" s="429"/>
      <c r="ARN1" s="428"/>
      <c r="ARO1" s="429"/>
      <c r="ARP1" s="428"/>
      <c r="ARQ1" s="429"/>
      <c r="ARR1" s="428"/>
      <c r="ARS1" s="429"/>
      <c r="ART1" s="428"/>
      <c r="ARU1" s="429"/>
      <c r="ARV1" s="428"/>
      <c r="ARW1" s="429"/>
      <c r="ARX1" s="428"/>
      <c r="ARY1" s="429"/>
      <c r="ARZ1" s="428"/>
      <c r="ASA1" s="429"/>
      <c r="ASB1" s="428"/>
      <c r="ASC1" s="429"/>
      <c r="ASD1" s="428"/>
      <c r="ASE1" s="429"/>
      <c r="ASF1" s="428"/>
      <c r="ASG1" s="429"/>
      <c r="ASH1" s="428"/>
      <c r="ASI1" s="429"/>
      <c r="ASJ1" s="428"/>
      <c r="ASK1" s="429"/>
      <c r="ASL1" s="428"/>
      <c r="ASM1" s="429"/>
      <c r="ASN1" s="428"/>
      <c r="ASO1" s="429"/>
      <c r="ASP1" s="428"/>
      <c r="ASQ1" s="429"/>
      <c r="ASR1" s="428"/>
      <c r="ASS1" s="429"/>
      <c r="AST1" s="428"/>
      <c r="ASU1" s="429"/>
      <c r="ASV1" s="428"/>
      <c r="ASW1" s="429"/>
      <c r="ASX1" s="428"/>
      <c r="ASY1" s="429"/>
      <c r="ASZ1" s="428"/>
      <c r="ATA1" s="429"/>
      <c r="ATB1" s="428"/>
      <c r="ATC1" s="429"/>
      <c r="ATD1" s="428"/>
      <c r="ATE1" s="429"/>
      <c r="ATF1" s="428"/>
      <c r="ATG1" s="429"/>
      <c r="ATH1" s="428"/>
      <c r="ATI1" s="429"/>
      <c r="ATJ1" s="428"/>
      <c r="ATK1" s="429"/>
      <c r="ATL1" s="428"/>
      <c r="ATM1" s="429"/>
      <c r="ATN1" s="428"/>
      <c r="ATO1" s="429"/>
      <c r="ATP1" s="428"/>
      <c r="ATQ1" s="429"/>
      <c r="ATR1" s="428"/>
      <c r="ATS1" s="429"/>
      <c r="ATT1" s="428"/>
      <c r="ATU1" s="429"/>
      <c r="ATV1" s="428"/>
      <c r="ATW1" s="429"/>
      <c r="ATX1" s="428"/>
      <c r="ATY1" s="429"/>
      <c r="ATZ1" s="428"/>
      <c r="AUA1" s="429"/>
      <c r="AUB1" s="428"/>
      <c r="AUC1" s="429"/>
      <c r="AUD1" s="428"/>
      <c r="AUE1" s="429"/>
      <c r="AUF1" s="428"/>
      <c r="AUG1" s="429"/>
      <c r="AUH1" s="428"/>
      <c r="AUI1" s="429"/>
      <c r="AUJ1" s="428"/>
      <c r="AUK1" s="429"/>
      <c r="AUL1" s="428"/>
      <c r="AUM1" s="429"/>
      <c r="AUN1" s="428"/>
      <c r="AUO1" s="429"/>
      <c r="AUP1" s="428"/>
      <c r="AUQ1" s="429"/>
      <c r="AUR1" s="428"/>
      <c r="AUS1" s="429"/>
      <c r="AUT1" s="428"/>
      <c r="AUU1" s="429"/>
      <c r="AUV1" s="428"/>
      <c r="AUW1" s="429"/>
      <c r="AUX1" s="428"/>
      <c r="AUY1" s="429"/>
      <c r="AUZ1" s="428"/>
      <c r="AVA1" s="429"/>
      <c r="AVB1" s="428"/>
      <c r="AVC1" s="429"/>
      <c r="AVD1" s="428"/>
      <c r="AVE1" s="429"/>
      <c r="AVF1" s="428"/>
      <c r="AVG1" s="429"/>
      <c r="AVH1" s="428"/>
      <c r="AVI1" s="429"/>
      <c r="AVJ1" s="428"/>
      <c r="AVK1" s="429"/>
      <c r="AVL1" s="428"/>
      <c r="AVM1" s="429"/>
      <c r="AVN1" s="428"/>
      <c r="AVO1" s="429"/>
      <c r="AVP1" s="428"/>
      <c r="AVQ1" s="429"/>
      <c r="AVR1" s="428"/>
      <c r="AVS1" s="429"/>
      <c r="AVT1" s="428"/>
      <c r="AVU1" s="429"/>
      <c r="AVV1" s="428"/>
      <c r="AVW1" s="429"/>
      <c r="AVX1" s="428"/>
      <c r="AVY1" s="429"/>
      <c r="AVZ1" s="428"/>
      <c r="AWA1" s="429"/>
      <c r="AWB1" s="428"/>
      <c r="AWC1" s="429"/>
      <c r="AWD1" s="428"/>
      <c r="AWE1" s="429"/>
      <c r="AWF1" s="428"/>
      <c r="AWG1" s="429"/>
      <c r="AWH1" s="428"/>
      <c r="AWI1" s="429"/>
      <c r="AWJ1" s="428"/>
      <c r="AWK1" s="429"/>
      <c r="AWL1" s="428"/>
      <c r="AWM1" s="429"/>
      <c r="AWN1" s="428"/>
      <c r="AWO1" s="429"/>
      <c r="AWP1" s="428"/>
      <c r="AWQ1" s="429"/>
      <c r="AWR1" s="428"/>
      <c r="AWS1" s="429"/>
      <c r="AWT1" s="428"/>
      <c r="AWU1" s="429"/>
      <c r="AWV1" s="428"/>
      <c r="AWW1" s="429"/>
      <c r="AWX1" s="428"/>
      <c r="AWY1" s="429"/>
      <c r="AWZ1" s="428"/>
      <c r="AXA1" s="429"/>
      <c r="AXB1" s="428"/>
      <c r="AXC1" s="429"/>
      <c r="AXD1" s="428"/>
      <c r="AXE1" s="429"/>
      <c r="AXF1" s="428"/>
      <c r="AXG1" s="429"/>
      <c r="AXH1" s="428"/>
      <c r="AXI1" s="429"/>
      <c r="AXJ1" s="428"/>
      <c r="AXK1" s="429"/>
      <c r="AXL1" s="428"/>
      <c r="AXM1" s="429"/>
      <c r="AXN1" s="428"/>
      <c r="AXO1" s="429"/>
      <c r="AXP1" s="428"/>
      <c r="AXQ1" s="429"/>
      <c r="AXR1" s="428"/>
      <c r="AXS1" s="429"/>
      <c r="AXT1" s="428"/>
      <c r="AXU1" s="429"/>
      <c r="AXV1" s="428"/>
      <c r="AXW1" s="429"/>
      <c r="AXX1" s="428"/>
      <c r="AXY1" s="429"/>
      <c r="AXZ1" s="428"/>
      <c r="AYA1" s="429"/>
      <c r="AYB1" s="428"/>
      <c r="AYC1" s="429"/>
      <c r="AYD1" s="428"/>
      <c r="AYE1" s="429"/>
      <c r="AYF1" s="428"/>
      <c r="AYG1" s="429"/>
      <c r="AYH1" s="428"/>
      <c r="AYI1" s="429"/>
      <c r="AYJ1" s="428"/>
      <c r="AYK1" s="429"/>
      <c r="AYL1" s="428"/>
      <c r="AYM1" s="429"/>
      <c r="AYN1" s="428"/>
      <c r="AYO1" s="429"/>
      <c r="AYP1" s="428"/>
      <c r="AYQ1" s="429"/>
      <c r="AYR1" s="428"/>
      <c r="AYS1" s="429"/>
      <c r="AYT1" s="428"/>
      <c r="AYU1" s="429"/>
      <c r="AYV1" s="428"/>
      <c r="AYW1" s="429"/>
      <c r="AYX1" s="428"/>
      <c r="AYY1" s="429"/>
      <c r="AYZ1" s="428"/>
      <c r="AZA1" s="429"/>
      <c r="AZB1" s="428"/>
      <c r="AZC1" s="429"/>
      <c r="AZD1" s="428"/>
      <c r="AZE1" s="429"/>
      <c r="AZF1" s="428"/>
      <c r="AZG1" s="429"/>
      <c r="AZH1" s="428"/>
      <c r="AZI1" s="429"/>
      <c r="AZJ1" s="428"/>
      <c r="AZK1" s="429"/>
      <c r="AZL1" s="428"/>
      <c r="AZM1" s="429"/>
      <c r="AZN1" s="428"/>
      <c r="AZO1" s="429"/>
      <c r="AZP1" s="428"/>
      <c r="AZQ1" s="429"/>
      <c r="AZR1" s="428"/>
      <c r="AZS1" s="429"/>
      <c r="AZT1" s="428"/>
      <c r="AZU1" s="429"/>
      <c r="AZV1" s="428"/>
      <c r="AZW1" s="429"/>
      <c r="AZX1" s="428"/>
      <c r="AZY1" s="429"/>
      <c r="AZZ1" s="428"/>
      <c r="BAA1" s="429"/>
      <c r="BAB1" s="428"/>
      <c r="BAC1" s="429"/>
      <c r="BAD1" s="428"/>
      <c r="BAE1" s="429"/>
      <c r="BAF1" s="428"/>
      <c r="BAG1" s="429"/>
      <c r="BAH1" s="428"/>
      <c r="BAI1" s="429"/>
      <c r="BAJ1" s="428"/>
      <c r="BAK1" s="429"/>
      <c r="BAL1" s="428"/>
      <c r="BAM1" s="429"/>
      <c r="BAN1" s="428"/>
      <c r="BAO1" s="429"/>
      <c r="BAP1" s="428"/>
      <c r="BAQ1" s="429"/>
      <c r="BAR1" s="428"/>
      <c r="BAS1" s="429"/>
      <c r="BAT1" s="428"/>
      <c r="BAU1" s="429"/>
      <c r="BAV1" s="428"/>
      <c r="BAW1" s="429"/>
      <c r="BAX1" s="428"/>
      <c r="BAY1" s="429"/>
      <c r="BAZ1" s="428"/>
      <c r="BBA1" s="429"/>
      <c r="BBB1" s="428"/>
      <c r="BBC1" s="429"/>
      <c r="BBD1" s="428"/>
      <c r="BBE1" s="429"/>
      <c r="BBF1" s="428"/>
      <c r="BBG1" s="429"/>
      <c r="BBH1" s="428"/>
      <c r="BBI1" s="429"/>
      <c r="BBJ1" s="428"/>
      <c r="BBK1" s="429"/>
      <c r="BBL1" s="428"/>
      <c r="BBM1" s="429"/>
      <c r="BBN1" s="428"/>
      <c r="BBO1" s="429"/>
      <c r="BBP1" s="428"/>
      <c r="BBQ1" s="429"/>
      <c r="BBR1" s="428"/>
      <c r="BBS1" s="429"/>
      <c r="BBT1" s="428"/>
      <c r="BBU1" s="429"/>
      <c r="BBV1" s="428"/>
      <c r="BBW1" s="429"/>
      <c r="BBX1" s="428"/>
      <c r="BBY1" s="429"/>
      <c r="BBZ1" s="428"/>
      <c r="BCA1" s="429"/>
      <c r="BCB1" s="428"/>
      <c r="BCC1" s="429"/>
      <c r="BCD1" s="428"/>
      <c r="BCE1" s="429"/>
      <c r="BCF1" s="428"/>
      <c r="BCG1" s="429"/>
      <c r="BCH1" s="428"/>
      <c r="BCI1" s="429"/>
      <c r="BCJ1" s="428"/>
      <c r="BCK1" s="429"/>
      <c r="BCL1" s="428"/>
      <c r="BCM1" s="429"/>
      <c r="BCN1" s="428"/>
      <c r="BCO1" s="429"/>
      <c r="BCP1" s="428"/>
      <c r="BCQ1" s="429"/>
      <c r="BCR1" s="428"/>
      <c r="BCS1" s="429"/>
      <c r="BCT1" s="428"/>
      <c r="BCU1" s="429"/>
      <c r="BCV1" s="428"/>
      <c r="BCW1" s="429"/>
      <c r="BCX1" s="428"/>
      <c r="BCY1" s="429"/>
      <c r="BCZ1" s="428"/>
      <c r="BDA1" s="429"/>
      <c r="BDB1" s="428"/>
      <c r="BDC1" s="429"/>
      <c r="BDD1" s="428"/>
      <c r="BDE1" s="429"/>
      <c r="BDF1" s="428"/>
      <c r="BDG1" s="429"/>
      <c r="BDH1" s="428"/>
      <c r="BDI1" s="429"/>
      <c r="BDJ1" s="428"/>
      <c r="BDK1" s="429"/>
      <c r="BDL1" s="428"/>
      <c r="BDM1" s="429"/>
      <c r="BDN1" s="428"/>
      <c r="BDO1" s="429"/>
      <c r="BDP1" s="428"/>
      <c r="BDQ1" s="429"/>
      <c r="BDR1" s="428"/>
      <c r="BDS1" s="429"/>
      <c r="BDT1" s="428"/>
      <c r="BDU1" s="429"/>
      <c r="BDV1" s="428"/>
      <c r="BDW1" s="429"/>
      <c r="BDX1" s="428"/>
      <c r="BDY1" s="429"/>
      <c r="BDZ1" s="428"/>
      <c r="BEA1" s="429"/>
      <c r="BEB1" s="428"/>
      <c r="BEC1" s="429"/>
      <c r="BED1" s="428"/>
      <c r="BEE1" s="429"/>
      <c r="BEF1" s="428"/>
      <c r="BEG1" s="429"/>
      <c r="BEH1" s="428"/>
      <c r="BEI1" s="429"/>
      <c r="BEJ1" s="428"/>
      <c r="BEK1" s="429"/>
      <c r="BEL1" s="428"/>
      <c r="BEM1" s="429"/>
      <c r="BEN1" s="428"/>
      <c r="BEO1" s="429"/>
      <c r="BEP1" s="428"/>
      <c r="BEQ1" s="429"/>
      <c r="BER1" s="428"/>
      <c r="BES1" s="429"/>
      <c r="BET1" s="428"/>
      <c r="BEU1" s="429"/>
      <c r="BEV1" s="428"/>
      <c r="BEW1" s="429"/>
      <c r="BEX1" s="428"/>
      <c r="BEY1" s="429"/>
      <c r="BEZ1" s="428"/>
      <c r="BFA1" s="429"/>
      <c r="BFB1" s="428"/>
      <c r="BFC1" s="429"/>
      <c r="BFD1" s="428"/>
      <c r="BFE1" s="429"/>
      <c r="BFF1" s="428"/>
      <c r="BFG1" s="429"/>
      <c r="BFH1" s="428"/>
      <c r="BFI1" s="429"/>
      <c r="BFJ1" s="428"/>
      <c r="BFK1" s="429"/>
      <c r="BFL1" s="428"/>
      <c r="BFM1" s="429"/>
      <c r="BFN1" s="428"/>
      <c r="BFO1" s="429"/>
      <c r="BFP1" s="428"/>
      <c r="BFQ1" s="429"/>
      <c r="BFR1" s="428"/>
      <c r="BFS1" s="429"/>
      <c r="BFT1" s="428"/>
      <c r="BFU1" s="429"/>
      <c r="BFV1" s="428"/>
      <c r="BFW1" s="429"/>
      <c r="BFX1" s="428"/>
      <c r="BFY1" s="429"/>
      <c r="BFZ1" s="428"/>
      <c r="BGA1" s="429"/>
      <c r="BGB1" s="428"/>
      <c r="BGC1" s="429"/>
      <c r="BGD1" s="428"/>
      <c r="BGE1" s="429"/>
      <c r="BGF1" s="428"/>
      <c r="BGG1" s="429"/>
      <c r="BGH1" s="428"/>
      <c r="BGI1" s="429"/>
      <c r="BGJ1" s="428"/>
      <c r="BGK1" s="429"/>
      <c r="BGL1" s="428"/>
      <c r="BGM1" s="429"/>
      <c r="BGN1" s="428"/>
      <c r="BGO1" s="429"/>
      <c r="BGP1" s="428"/>
      <c r="BGQ1" s="429"/>
      <c r="BGR1" s="428"/>
      <c r="BGS1" s="429"/>
      <c r="BGT1" s="428"/>
      <c r="BGU1" s="429"/>
      <c r="BGV1" s="428"/>
      <c r="BGW1" s="429"/>
      <c r="BGX1" s="428"/>
      <c r="BGY1" s="429"/>
      <c r="BGZ1" s="428"/>
      <c r="BHA1" s="429"/>
      <c r="BHB1" s="428"/>
      <c r="BHC1" s="429"/>
      <c r="BHD1" s="428"/>
      <c r="BHE1" s="429"/>
      <c r="BHF1" s="428"/>
      <c r="BHG1" s="429"/>
      <c r="BHH1" s="428"/>
      <c r="BHI1" s="429"/>
      <c r="BHJ1" s="428"/>
      <c r="BHK1" s="429"/>
      <c r="BHL1" s="428"/>
      <c r="BHM1" s="429"/>
      <c r="BHN1" s="428"/>
      <c r="BHO1" s="429"/>
      <c r="BHP1" s="428"/>
      <c r="BHQ1" s="429"/>
      <c r="BHR1" s="428"/>
      <c r="BHS1" s="429"/>
      <c r="BHT1" s="428"/>
      <c r="BHU1" s="429"/>
      <c r="BHV1" s="428"/>
      <c r="BHW1" s="429"/>
      <c r="BHX1" s="428"/>
      <c r="BHY1" s="429"/>
      <c r="BHZ1" s="428"/>
      <c r="BIA1" s="429"/>
      <c r="BIB1" s="428"/>
      <c r="BIC1" s="429"/>
      <c r="BID1" s="428"/>
      <c r="BIE1" s="429"/>
      <c r="BIF1" s="428"/>
      <c r="BIG1" s="429"/>
      <c r="BIH1" s="428"/>
      <c r="BII1" s="429"/>
      <c r="BIJ1" s="428"/>
      <c r="BIK1" s="429"/>
      <c r="BIL1" s="428"/>
      <c r="BIM1" s="429"/>
      <c r="BIN1" s="428"/>
      <c r="BIO1" s="429"/>
      <c r="BIP1" s="428"/>
      <c r="BIQ1" s="429"/>
      <c r="BIR1" s="428"/>
      <c r="BIS1" s="429"/>
      <c r="BIT1" s="428"/>
      <c r="BIU1" s="429"/>
      <c r="BIV1" s="428"/>
      <c r="BIW1" s="429"/>
      <c r="BIX1" s="428"/>
      <c r="BIY1" s="429"/>
      <c r="BIZ1" s="428"/>
      <c r="BJA1" s="429"/>
      <c r="BJB1" s="428"/>
      <c r="BJC1" s="429"/>
      <c r="BJD1" s="428"/>
      <c r="BJE1" s="429"/>
      <c r="BJF1" s="428"/>
      <c r="BJG1" s="429"/>
      <c r="BJH1" s="428"/>
      <c r="BJI1" s="429"/>
      <c r="BJJ1" s="428"/>
      <c r="BJK1" s="429"/>
      <c r="BJL1" s="428"/>
      <c r="BJM1" s="429"/>
      <c r="BJN1" s="428"/>
      <c r="BJO1" s="429"/>
      <c r="BJP1" s="428"/>
      <c r="BJQ1" s="429"/>
      <c r="BJR1" s="428"/>
      <c r="BJS1" s="429"/>
      <c r="BJT1" s="428"/>
      <c r="BJU1" s="429"/>
      <c r="BJV1" s="428"/>
      <c r="BJW1" s="429"/>
      <c r="BJX1" s="428"/>
      <c r="BJY1" s="429"/>
      <c r="BJZ1" s="428"/>
      <c r="BKA1" s="429"/>
      <c r="BKB1" s="428"/>
      <c r="BKC1" s="429"/>
      <c r="BKD1" s="428"/>
      <c r="BKE1" s="429"/>
      <c r="BKF1" s="428"/>
      <c r="BKG1" s="429"/>
      <c r="BKH1" s="428"/>
      <c r="BKI1" s="429"/>
      <c r="BKJ1" s="428"/>
      <c r="BKK1" s="429"/>
      <c r="BKL1" s="428"/>
      <c r="BKM1" s="429"/>
      <c r="BKN1" s="428"/>
      <c r="BKO1" s="429"/>
      <c r="BKP1" s="428"/>
      <c r="BKQ1" s="429"/>
      <c r="BKR1" s="428"/>
      <c r="BKS1" s="429"/>
      <c r="BKT1" s="428"/>
      <c r="BKU1" s="429"/>
      <c r="BKV1" s="428"/>
      <c r="BKW1" s="429"/>
      <c r="BKX1" s="428"/>
      <c r="BKY1" s="429"/>
      <c r="BKZ1" s="428"/>
      <c r="BLA1" s="429"/>
      <c r="BLB1" s="428"/>
      <c r="BLC1" s="429"/>
      <c r="BLD1" s="428"/>
      <c r="BLE1" s="429"/>
      <c r="BLF1" s="428"/>
      <c r="BLG1" s="429"/>
      <c r="BLH1" s="428"/>
      <c r="BLI1" s="429"/>
      <c r="BLJ1" s="428"/>
      <c r="BLK1" s="429"/>
      <c r="BLL1" s="428"/>
      <c r="BLM1" s="429"/>
      <c r="BLN1" s="428"/>
      <c r="BLO1" s="429"/>
      <c r="BLP1" s="428"/>
      <c r="BLQ1" s="429"/>
      <c r="BLR1" s="428"/>
      <c r="BLS1" s="429"/>
      <c r="BLT1" s="428"/>
      <c r="BLU1" s="429"/>
      <c r="BLV1" s="428"/>
      <c r="BLW1" s="429"/>
      <c r="BLX1" s="428"/>
      <c r="BLY1" s="429"/>
      <c r="BLZ1" s="428"/>
      <c r="BMA1" s="429"/>
      <c r="BMB1" s="428"/>
      <c r="BMC1" s="429"/>
      <c r="BMD1" s="428"/>
      <c r="BME1" s="429"/>
      <c r="BMF1" s="428"/>
      <c r="BMG1" s="429"/>
      <c r="BMH1" s="428"/>
      <c r="BMI1" s="429"/>
      <c r="BMJ1" s="428"/>
      <c r="BMK1" s="429"/>
      <c r="BML1" s="428"/>
      <c r="BMM1" s="429"/>
      <c r="BMN1" s="428"/>
      <c r="BMO1" s="429"/>
      <c r="BMP1" s="428"/>
      <c r="BMQ1" s="429"/>
      <c r="BMR1" s="428"/>
      <c r="BMS1" s="429"/>
      <c r="BMT1" s="428"/>
      <c r="BMU1" s="429"/>
      <c r="BMV1" s="428"/>
      <c r="BMW1" s="429"/>
      <c r="BMX1" s="428"/>
      <c r="BMY1" s="429"/>
      <c r="BMZ1" s="428"/>
      <c r="BNA1" s="429"/>
      <c r="BNB1" s="428"/>
      <c r="BNC1" s="429"/>
      <c r="BND1" s="428"/>
      <c r="BNE1" s="429"/>
      <c r="BNF1" s="428"/>
      <c r="BNG1" s="429"/>
      <c r="BNH1" s="428"/>
      <c r="BNI1" s="429"/>
      <c r="BNJ1" s="428"/>
      <c r="BNK1" s="429"/>
      <c r="BNL1" s="428"/>
      <c r="BNM1" s="429"/>
      <c r="BNN1" s="428"/>
      <c r="BNO1" s="429"/>
      <c r="BNP1" s="428"/>
      <c r="BNQ1" s="429"/>
      <c r="BNR1" s="428"/>
      <c r="BNS1" s="429"/>
      <c r="BNT1" s="428"/>
      <c r="BNU1" s="429"/>
      <c r="BNV1" s="428"/>
      <c r="BNW1" s="429"/>
      <c r="BNX1" s="428"/>
      <c r="BNY1" s="429"/>
      <c r="BNZ1" s="428"/>
      <c r="BOA1" s="429"/>
      <c r="BOB1" s="428"/>
      <c r="BOC1" s="429"/>
      <c r="BOD1" s="428"/>
      <c r="BOE1" s="429"/>
      <c r="BOF1" s="428"/>
      <c r="BOG1" s="429"/>
      <c r="BOH1" s="428"/>
      <c r="BOI1" s="429"/>
      <c r="BOJ1" s="428"/>
      <c r="BOK1" s="429"/>
      <c r="BOL1" s="428"/>
      <c r="BOM1" s="429"/>
      <c r="BON1" s="428"/>
      <c r="BOO1" s="429"/>
      <c r="BOP1" s="428"/>
      <c r="BOQ1" s="429"/>
      <c r="BOR1" s="428"/>
      <c r="BOS1" s="429"/>
      <c r="BOT1" s="428"/>
      <c r="BOU1" s="429"/>
      <c r="BOV1" s="428"/>
      <c r="BOW1" s="429"/>
      <c r="BOX1" s="428"/>
      <c r="BOY1" s="429"/>
      <c r="BOZ1" s="428"/>
      <c r="BPA1" s="429"/>
      <c r="BPB1" s="428"/>
      <c r="BPC1" s="429"/>
      <c r="BPD1" s="428"/>
      <c r="BPE1" s="429"/>
      <c r="BPF1" s="428"/>
      <c r="BPG1" s="429"/>
      <c r="BPH1" s="428"/>
      <c r="BPI1" s="429"/>
      <c r="BPJ1" s="428"/>
      <c r="BPK1" s="429"/>
      <c r="BPL1" s="428"/>
      <c r="BPM1" s="429"/>
      <c r="BPN1" s="428"/>
      <c r="BPO1" s="429"/>
      <c r="BPP1" s="428"/>
      <c r="BPQ1" s="429"/>
      <c r="BPR1" s="428"/>
      <c r="BPS1" s="429"/>
      <c r="BPT1" s="428"/>
      <c r="BPU1" s="429"/>
      <c r="BPV1" s="428"/>
      <c r="BPW1" s="429"/>
      <c r="BPX1" s="428"/>
      <c r="BPY1" s="429"/>
      <c r="BPZ1" s="428"/>
      <c r="BQA1" s="429"/>
      <c r="BQB1" s="428"/>
      <c r="BQC1" s="429"/>
      <c r="BQD1" s="428"/>
      <c r="BQE1" s="429"/>
      <c r="BQF1" s="428"/>
      <c r="BQG1" s="429"/>
      <c r="BQH1" s="428"/>
      <c r="BQI1" s="429"/>
      <c r="BQJ1" s="428"/>
      <c r="BQK1" s="429"/>
      <c r="BQL1" s="428"/>
      <c r="BQM1" s="429"/>
      <c r="BQN1" s="428"/>
      <c r="BQO1" s="429"/>
      <c r="BQP1" s="428"/>
      <c r="BQQ1" s="429"/>
      <c r="BQR1" s="428"/>
      <c r="BQS1" s="429"/>
      <c r="BQT1" s="428"/>
      <c r="BQU1" s="429"/>
      <c r="BQV1" s="428"/>
      <c r="BQW1" s="429"/>
      <c r="BQX1" s="428"/>
      <c r="BQY1" s="429"/>
      <c r="BQZ1" s="428"/>
      <c r="BRA1" s="429"/>
      <c r="BRB1" s="428"/>
      <c r="BRC1" s="429"/>
      <c r="BRD1" s="428"/>
      <c r="BRE1" s="429"/>
      <c r="BRF1" s="428"/>
      <c r="BRG1" s="429"/>
      <c r="BRH1" s="428"/>
      <c r="BRI1" s="429"/>
      <c r="BRJ1" s="428"/>
      <c r="BRK1" s="429"/>
      <c r="BRL1" s="428"/>
      <c r="BRM1" s="429"/>
      <c r="BRN1" s="428"/>
      <c r="BRO1" s="429"/>
      <c r="BRP1" s="428"/>
      <c r="BRQ1" s="429"/>
      <c r="BRR1" s="428"/>
      <c r="BRS1" s="429"/>
      <c r="BRT1" s="428"/>
      <c r="BRU1" s="429"/>
      <c r="BRV1" s="428"/>
      <c r="BRW1" s="429"/>
      <c r="BRX1" s="428"/>
      <c r="BRY1" s="429"/>
      <c r="BRZ1" s="428"/>
      <c r="BSA1" s="429"/>
      <c r="BSB1" s="428"/>
      <c r="BSC1" s="429"/>
      <c r="BSD1" s="428"/>
      <c r="BSE1" s="429"/>
      <c r="BSF1" s="428"/>
      <c r="BSG1" s="429"/>
      <c r="BSH1" s="428"/>
      <c r="BSI1" s="429"/>
      <c r="BSJ1" s="428"/>
      <c r="BSK1" s="429"/>
      <c r="BSL1" s="428"/>
      <c r="BSM1" s="429"/>
      <c r="BSN1" s="428"/>
      <c r="BSO1" s="429"/>
      <c r="BSP1" s="428"/>
      <c r="BSQ1" s="429"/>
      <c r="BSR1" s="428"/>
      <c r="BSS1" s="429"/>
      <c r="BST1" s="428"/>
      <c r="BSU1" s="429"/>
      <c r="BSV1" s="428"/>
      <c r="BSW1" s="429"/>
      <c r="BSX1" s="428"/>
      <c r="BSY1" s="429"/>
      <c r="BSZ1" s="428"/>
      <c r="BTA1" s="429"/>
      <c r="BTB1" s="428"/>
      <c r="BTC1" s="429"/>
      <c r="BTD1" s="428"/>
      <c r="BTE1" s="429"/>
      <c r="BTF1" s="428"/>
      <c r="BTG1" s="429"/>
      <c r="BTH1" s="428"/>
      <c r="BTI1" s="429"/>
      <c r="BTJ1" s="428"/>
      <c r="BTK1" s="429"/>
      <c r="BTL1" s="428"/>
      <c r="BTM1" s="429"/>
      <c r="BTN1" s="428"/>
      <c r="BTO1" s="429"/>
      <c r="BTP1" s="428"/>
      <c r="BTQ1" s="429"/>
      <c r="BTR1" s="428"/>
      <c r="BTS1" s="429"/>
      <c r="BTT1" s="428"/>
      <c r="BTU1" s="429"/>
      <c r="BTV1" s="428"/>
      <c r="BTW1" s="429"/>
      <c r="BTX1" s="428"/>
      <c r="BTY1" s="429"/>
      <c r="BTZ1" s="428"/>
      <c r="BUA1" s="429"/>
      <c r="BUB1" s="428"/>
      <c r="BUC1" s="429"/>
      <c r="BUD1" s="428"/>
      <c r="BUE1" s="429"/>
      <c r="BUF1" s="428"/>
      <c r="BUG1" s="429"/>
      <c r="BUH1" s="428"/>
      <c r="BUI1" s="429"/>
      <c r="BUJ1" s="428"/>
      <c r="BUK1" s="429"/>
      <c r="BUL1" s="428"/>
      <c r="BUM1" s="429"/>
      <c r="BUN1" s="428"/>
      <c r="BUO1" s="429"/>
      <c r="BUP1" s="428"/>
      <c r="BUQ1" s="429"/>
      <c r="BUR1" s="428"/>
      <c r="BUS1" s="429"/>
      <c r="BUT1" s="428"/>
      <c r="BUU1" s="429"/>
      <c r="BUV1" s="428"/>
      <c r="BUW1" s="429"/>
      <c r="BUX1" s="428"/>
      <c r="BUY1" s="429"/>
      <c r="BUZ1" s="428"/>
      <c r="BVA1" s="429"/>
      <c r="BVB1" s="428"/>
      <c r="BVC1" s="429"/>
      <c r="BVD1" s="428"/>
      <c r="BVE1" s="429"/>
      <c r="BVF1" s="428"/>
      <c r="BVG1" s="429"/>
      <c r="BVH1" s="428"/>
      <c r="BVI1" s="429"/>
      <c r="BVJ1" s="428"/>
      <c r="BVK1" s="429"/>
      <c r="BVL1" s="428"/>
      <c r="BVM1" s="429"/>
      <c r="BVN1" s="428"/>
      <c r="BVO1" s="429"/>
      <c r="BVP1" s="428"/>
      <c r="BVQ1" s="429"/>
      <c r="BVR1" s="428"/>
      <c r="BVS1" s="429"/>
      <c r="BVT1" s="428"/>
      <c r="BVU1" s="429"/>
      <c r="BVV1" s="428"/>
      <c r="BVW1" s="429"/>
      <c r="BVX1" s="428"/>
      <c r="BVY1" s="429"/>
      <c r="BVZ1" s="428"/>
      <c r="BWA1" s="429"/>
      <c r="BWB1" s="428"/>
      <c r="BWC1" s="429"/>
      <c r="BWD1" s="428"/>
      <c r="BWE1" s="429"/>
      <c r="BWF1" s="428"/>
      <c r="BWG1" s="429"/>
      <c r="BWH1" s="428"/>
      <c r="BWI1" s="429"/>
      <c r="BWJ1" s="428"/>
      <c r="BWK1" s="429"/>
      <c r="BWL1" s="428"/>
      <c r="BWM1" s="429"/>
      <c r="BWN1" s="428"/>
      <c r="BWO1" s="429"/>
      <c r="BWP1" s="428"/>
      <c r="BWQ1" s="429"/>
      <c r="BWR1" s="428"/>
      <c r="BWS1" s="429"/>
      <c r="BWT1" s="428"/>
      <c r="BWU1" s="429"/>
      <c r="BWV1" s="428"/>
      <c r="BWW1" s="429"/>
      <c r="BWX1" s="428"/>
      <c r="BWY1" s="429"/>
      <c r="BWZ1" s="428"/>
      <c r="BXA1" s="429"/>
      <c r="BXB1" s="428"/>
      <c r="BXC1" s="429"/>
      <c r="BXD1" s="428"/>
      <c r="BXE1" s="429"/>
      <c r="BXF1" s="428"/>
      <c r="BXG1" s="429"/>
      <c r="BXH1" s="428"/>
      <c r="BXI1" s="429"/>
      <c r="BXJ1" s="428"/>
      <c r="BXK1" s="429"/>
      <c r="BXL1" s="428"/>
      <c r="BXM1" s="429"/>
      <c r="BXN1" s="428"/>
      <c r="BXO1" s="429"/>
      <c r="BXP1" s="428"/>
      <c r="BXQ1" s="429"/>
      <c r="BXR1" s="428"/>
      <c r="BXS1" s="429"/>
      <c r="BXT1" s="428"/>
      <c r="BXU1" s="429"/>
      <c r="BXV1" s="428"/>
      <c r="BXW1" s="429"/>
      <c r="BXX1" s="428"/>
      <c r="BXY1" s="429"/>
      <c r="BXZ1" s="428"/>
      <c r="BYA1" s="429"/>
      <c r="BYB1" s="428"/>
      <c r="BYC1" s="429"/>
      <c r="BYD1" s="428"/>
      <c r="BYE1" s="429"/>
      <c r="BYF1" s="428"/>
      <c r="BYG1" s="429"/>
      <c r="BYH1" s="428"/>
      <c r="BYI1" s="429"/>
      <c r="BYJ1" s="428"/>
      <c r="BYK1" s="429"/>
      <c r="BYL1" s="428"/>
      <c r="BYM1" s="429"/>
      <c r="BYN1" s="428"/>
      <c r="BYO1" s="429"/>
      <c r="BYP1" s="428"/>
      <c r="BYQ1" s="429"/>
      <c r="BYR1" s="428"/>
      <c r="BYS1" s="429"/>
      <c r="BYT1" s="428"/>
      <c r="BYU1" s="429"/>
      <c r="BYV1" s="428"/>
      <c r="BYW1" s="429"/>
      <c r="BYX1" s="428"/>
      <c r="BYY1" s="429"/>
      <c r="BYZ1" s="428"/>
      <c r="BZA1" s="429"/>
      <c r="BZB1" s="428"/>
      <c r="BZC1" s="429"/>
      <c r="BZD1" s="428"/>
      <c r="BZE1" s="429"/>
      <c r="BZF1" s="428"/>
      <c r="BZG1" s="429"/>
      <c r="BZH1" s="428"/>
      <c r="BZI1" s="429"/>
      <c r="BZJ1" s="428"/>
      <c r="BZK1" s="429"/>
      <c r="BZL1" s="428"/>
      <c r="BZM1" s="429"/>
      <c r="BZN1" s="428"/>
      <c r="BZO1" s="429"/>
      <c r="BZP1" s="428"/>
      <c r="BZQ1" s="429"/>
      <c r="BZR1" s="428"/>
      <c r="BZS1" s="429"/>
      <c r="BZT1" s="428"/>
      <c r="BZU1" s="429"/>
      <c r="BZV1" s="428"/>
      <c r="BZW1" s="429"/>
      <c r="BZX1" s="428"/>
      <c r="BZY1" s="429"/>
      <c r="BZZ1" s="428"/>
      <c r="CAA1" s="429"/>
      <c r="CAB1" s="428"/>
      <c r="CAC1" s="429"/>
      <c r="CAD1" s="428"/>
      <c r="CAE1" s="429"/>
      <c r="CAF1" s="428"/>
      <c r="CAG1" s="429"/>
      <c r="CAH1" s="428"/>
      <c r="CAI1" s="429"/>
      <c r="CAJ1" s="428"/>
      <c r="CAK1" s="429"/>
      <c r="CAL1" s="428"/>
      <c r="CAM1" s="429"/>
      <c r="CAN1" s="428"/>
      <c r="CAO1" s="429"/>
      <c r="CAP1" s="428"/>
      <c r="CAQ1" s="429"/>
      <c r="CAR1" s="428"/>
      <c r="CAS1" s="429"/>
      <c r="CAT1" s="428"/>
      <c r="CAU1" s="429"/>
      <c r="CAV1" s="428"/>
      <c r="CAW1" s="429"/>
      <c r="CAX1" s="428"/>
      <c r="CAY1" s="429"/>
      <c r="CAZ1" s="428"/>
      <c r="CBA1" s="429"/>
      <c r="CBB1" s="428"/>
      <c r="CBC1" s="429"/>
      <c r="CBD1" s="428"/>
      <c r="CBE1" s="429"/>
      <c r="CBF1" s="428"/>
      <c r="CBG1" s="429"/>
      <c r="CBH1" s="428"/>
      <c r="CBI1" s="429"/>
      <c r="CBJ1" s="428"/>
      <c r="CBK1" s="429"/>
      <c r="CBL1" s="428"/>
      <c r="CBM1" s="429"/>
      <c r="CBN1" s="428"/>
      <c r="CBO1" s="429"/>
      <c r="CBP1" s="428"/>
      <c r="CBQ1" s="429"/>
      <c r="CBR1" s="428"/>
      <c r="CBS1" s="429"/>
      <c r="CBT1" s="428"/>
      <c r="CBU1" s="429"/>
      <c r="CBV1" s="428"/>
      <c r="CBW1" s="429"/>
      <c r="CBX1" s="428"/>
      <c r="CBY1" s="429"/>
      <c r="CBZ1" s="428"/>
      <c r="CCA1" s="429"/>
      <c r="CCB1" s="428"/>
      <c r="CCC1" s="429"/>
      <c r="CCD1" s="428"/>
      <c r="CCE1" s="429"/>
      <c r="CCF1" s="428"/>
      <c r="CCG1" s="429"/>
      <c r="CCH1" s="428"/>
      <c r="CCI1" s="429"/>
      <c r="CCJ1" s="428"/>
      <c r="CCK1" s="429"/>
      <c r="CCL1" s="428"/>
      <c r="CCM1" s="429"/>
      <c r="CCN1" s="428"/>
      <c r="CCO1" s="429"/>
      <c r="CCP1" s="428"/>
      <c r="CCQ1" s="429"/>
      <c r="CCR1" s="428"/>
      <c r="CCS1" s="429"/>
      <c r="CCT1" s="428"/>
      <c r="CCU1" s="429"/>
      <c r="CCV1" s="428"/>
      <c r="CCW1" s="429"/>
      <c r="CCX1" s="428"/>
      <c r="CCY1" s="429"/>
      <c r="CCZ1" s="428"/>
      <c r="CDA1" s="429"/>
      <c r="CDB1" s="428"/>
      <c r="CDC1" s="429"/>
      <c r="CDD1" s="428"/>
      <c r="CDE1" s="429"/>
      <c r="CDF1" s="428"/>
      <c r="CDG1" s="429"/>
      <c r="CDH1" s="428"/>
      <c r="CDI1" s="429"/>
      <c r="CDJ1" s="428"/>
      <c r="CDK1" s="429"/>
      <c r="CDL1" s="428"/>
      <c r="CDM1" s="429"/>
      <c r="CDN1" s="428"/>
      <c r="CDO1" s="429"/>
      <c r="CDP1" s="428"/>
      <c r="CDQ1" s="429"/>
      <c r="CDR1" s="428"/>
      <c r="CDS1" s="429"/>
      <c r="CDT1" s="428"/>
      <c r="CDU1" s="429"/>
      <c r="CDV1" s="428"/>
      <c r="CDW1" s="429"/>
      <c r="CDX1" s="428"/>
      <c r="CDY1" s="429"/>
      <c r="CDZ1" s="428"/>
      <c r="CEA1" s="429"/>
      <c r="CEB1" s="428"/>
      <c r="CEC1" s="429"/>
      <c r="CED1" s="428"/>
      <c r="CEE1" s="429"/>
      <c r="CEF1" s="428"/>
      <c r="CEG1" s="429"/>
      <c r="CEH1" s="428"/>
      <c r="CEI1" s="429"/>
      <c r="CEJ1" s="428"/>
      <c r="CEK1" s="429"/>
      <c r="CEL1" s="428"/>
      <c r="CEM1" s="429"/>
      <c r="CEN1" s="428"/>
      <c r="CEO1" s="429"/>
      <c r="CEP1" s="428"/>
      <c r="CEQ1" s="429"/>
      <c r="CER1" s="428"/>
      <c r="CES1" s="429"/>
      <c r="CET1" s="428"/>
      <c r="CEU1" s="429"/>
      <c r="CEV1" s="428"/>
      <c r="CEW1" s="429"/>
      <c r="CEX1" s="428"/>
      <c r="CEY1" s="429"/>
      <c r="CEZ1" s="428"/>
      <c r="CFA1" s="429"/>
      <c r="CFB1" s="428"/>
      <c r="CFC1" s="429"/>
      <c r="CFD1" s="428"/>
      <c r="CFE1" s="429"/>
      <c r="CFF1" s="428"/>
      <c r="CFG1" s="429"/>
      <c r="CFH1" s="428"/>
      <c r="CFI1" s="429"/>
      <c r="CFJ1" s="428"/>
      <c r="CFK1" s="429"/>
      <c r="CFL1" s="428"/>
      <c r="CFM1" s="429"/>
      <c r="CFN1" s="428"/>
      <c r="CFO1" s="429"/>
      <c r="CFP1" s="428"/>
      <c r="CFQ1" s="429"/>
      <c r="CFR1" s="428"/>
      <c r="CFS1" s="429"/>
      <c r="CFT1" s="428"/>
      <c r="CFU1" s="429"/>
      <c r="CFV1" s="428"/>
      <c r="CFW1" s="429"/>
      <c r="CFX1" s="428"/>
      <c r="CFY1" s="429"/>
      <c r="CFZ1" s="428"/>
      <c r="CGA1" s="429"/>
      <c r="CGB1" s="428"/>
      <c r="CGC1" s="429"/>
      <c r="CGD1" s="428"/>
      <c r="CGE1" s="429"/>
      <c r="CGF1" s="428"/>
      <c r="CGG1" s="429"/>
      <c r="CGH1" s="428"/>
      <c r="CGI1" s="429"/>
      <c r="CGJ1" s="428"/>
      <c r="CGK1" s="429"/>
      <c r="CGL1" s="428"/>
      <c r="CGM1" s="429"/>
      <c r="CGN1" s="428"/>
      <c r="CGO1" s="429"/>
      <c r="CGP1" s="428"/>
      <c r="CGQ1" s="429"/>
      <c r="CGR1" s="428"/>
      <c r="CGS1" s="429"/>
      <c r="CGT1" s="428"/>
      <c r="CGU1" s="429"/>
      <c r="CGV1" s="428"/>
      <c r="CGW1" s="429"/>
      <c r="CGX1" s="428"/>
      <c r="CGY1" s="429"/>
      <c r="CGZ1" s="428"/>
      <c r="CHA1" s="429"/>
      <c r="CHB1" s="428"/>
      <c r="CHC1" s="429"/>
      <c r="CHD1" s="428"/>
      <c r="CHE1" s="429"/>
      <c r="CHF1" s="428"/>
      <c r="CHG1" s="429"/>
      <c r="CHH1" s="428"/>
      <c r="CHI1" s="429"/>
      <c r="CHJ1" s="428"/>
      <c r="CHK1" s="429"/>
      <c r="CHL1" s="428"/>
      <c r="CHM1" s="429"/>
      <c r="CHN1" s="428"/>
      <c r="CHO1" s="429"/>
      <c r="CHP1" s="428"/>
      <c r="CHQ1" s="429"/>
      <c r="CHR1" s="428"/>
      <c r="CHS1" s="429"/>
      <c r="CHT1" s="428"/>
      <c r="CHU1" s="429"/>
      <c r="CHV1" s="428"/>
      <c r="CHW1" s="429"/>
      <c r="CHX1" s="428"/>
      <c r="CHY1" s="429"/>
      <c r="CHZ1" s="428"/>
      <c r="CIA1" s="429"/>
      <c r="CIB1" s="428"/>
      <c r="CIC1" s="429"/>
      <c r="CID1" s="428"/>
      <c r="CIE1" s="429"/>
      <c r="CIF1" s="428"/>
      <c r="CIG1" s="429"/>
      <c r="CIH1" s="428"/>
      <c r="CII1" s="429"/>
      <c r="CIJ1" s="428"/>
      <c r="CIK1" s="429"/>
      <c r="CIL1" s="428"/>
      <c r="CIM1" s="429"/>
      <c r="CIN1" s="428"/>
      <c r="CIO1" s="429"/>
      <c r="CIP1" s="428"/>
      <c r="CIQ1" s="429"/>
      <c r="CIR1" s="428"/>
      <c r="CIS1" s="429"/>
      <c r="CIT1" s="428"/>
      <c r="CIU1" s="429"/>
      <c r="CIV1" s="428"/>
      <c r="CIW1" s="429"/>
      <c r="CIX1" s="428"/>
      <c r="CIY1" s="429"/>
      <c r="CIZ1" s="428"/>
      <c r="CJA1" s="429"/>
      <c r="CJB1" s="428"/>
      <c r="CJC1" s="429"/>
      <c r="CJD1" s="428"/>
      <c r="CJE1" s="429"/>
      <c r="CJF1" s="428"/>
      <c r="CJG1" s="429"/>
      <c r="CJH1" s="428"/>
      <c r="CJI1" s="429"/>
      <c r="CJJ1" s="428"/>
      <c r="CJK1" s="429"/>
      <c r="CJL1" s="428"/>
      <c r="CJM1" s="429"/>
      <c r="CJN1" s="428"/>
      <c r="CJO1" s="429"/>
      <c r="CJP1" s="428"/>
      <c r="CJQ1" s="429"/>
      <c r="CJR1" s="428"/>
      <c r="CJS1" s="429"/>
      <c r="CJT1" s="428"/>
      <c r="CJU1" s="429"/>
      <c r="CJV1" s="428"/>
      <c r="CJW1" s="429"/>
      <c r="CJX1" s="428"/>
      <c r="CJY1" s="429"/>
      <c r="CJZ1" s="428"/>
      <c r="CKA1" s="429"/>
      <c r="CKB1" s="428"/>
      <c r="CKC1" s="429"/>
      <c r="CKD1" s="428"/>
      <c r="CKE1" s="429"/>
      <c r="CKF1" s="428"/>
      <c r="CKG1" s="429"/>
      <c r="CKH1" s="428"/>
      <c r="CKI1" s="429"/>
      <c r="CKJ1" s="428"/>
      <c r="CKK1" s="429"/>
      <c r="CKL1" s="428"/>
      <c r="CKM1" s="429"/>
      <c r="CKN1" s="428"/>
      <c r="CKO1" s="429"/>
      <c r="CKP1" s="428"/>
      <c r="CKQ1" s="429"/>
      <c r="CKR1" s="428"/>
      <c r="CKS1" s="429"/>
      <c r="CKT1" s="428"/>
      <c r="CKU1" s="429"/>
      <c r="CKV1" s="428"/>
      <c r="CKW1" s="429"/>
      <c r="CKX1" s="428"/>
      <c r="CKY1" s="429"/>
      <c r="CKZ1" s="428"/>
      <c r="CLA1" s="429"/>
      <c r="CLB1" s="428"/>
      <c r="CLC1" s="429"/>
      <c r="CLD1" s="428"/>
      <c r="CLE1" s="429"/>
      <c r="CLF1" s="428"/>
      <c r="CLG1" s="429"/>
      <c r="CLH1" s="428"/>
      <c r="CLI1" s="429"/>
      <c r="CLJ1" s="428"/>
      <c r="CLK1" s="429"/>
      <c r="CLL1" s="428"/>
      <c r="CLM1" s="429"/>
      <c r="CLN1" s="428"/>
      <c r="CLO1" s="429"/>
      <c r="CLP1" s="428"/>
      <c r="CLQ1" s="429"/>
      <c r="CLR1" s="428"/>
      <c r="CLS1" s="429"/>
      <c r="CLT1" s="428"/>
      <c r="CLU1" s="429"/>
      <c r="CLV1" s="428"/>
      <c r="CLW1" s="429"/>
      <c r="CLX1" s="428"/>
      <c r="CLY1" s="429"/>
      <c r="CLZ1" s="428"/>
      <c r="CMA1" s="429"/>
      <c r="CMB1" s="428"/>
      <c r="CMC1" s="429"/>
      <c r="CMD1" s="428"/>
      <c r="CME1" s="429"/>
      <c r="CMF1" s="428"/>
      <c r="CMG1" s="429"/>
      <c r="CMH1" s="428"/>
      <c r="CMI1" s="429"/>
      <c r="CMJ1" s="428"/>
      <c r="CMK1" s="429"/>
      <c r="CML1" s="428"/>
      <c r="CMM1" s="429"/>
      <c r="CMN1" s="428"/>
      <c r="CMO1" s="429"/>
      <c r="CMP1" s="428"/>
      <c r="CMQ1" s="429"/>
      <c r="CMR1" s="428"/>
      <c r="CMS1" s="429"/>
      <c r="CMT1" s="428"/>
      <c r="CMU1" s="429"/>
      <c r="CMV1" s="428"/>
      <c r="CMW1" s="429"/>
      <c r="CMX1" s="428"/>
      <c r="CMY1" s="429"/>
      <c r="CMZ1" s="428"/>
      <c r="CNA1" s="429"/>
      <c r="CNB1" s="428"/>
      <c r="CNC1" s="429"/>
      <c r="CND1" s="428"/>
      <c r="CNE1" s="429"/>
      <c r="CNF1" s="428"/>
      <c r="CNG1" s="429"/>
      <c r="CNH1" s="428"/>
      <c r="CNI1" s="429"/>
      <c r="CNJ1" s="428"/>
      <c r="CNK1" s="429"/>
      <c r="CNL1" s="428"/>
      <c r="CNM1" s="429"/>
      <c r="CNN1" s="428"/>
      <c r="CNO1" s="429"/>
      <c r="CNP1" s="428"/>
      <c r="CNQ1" s="429"/>
      <c r="CNR1" s="428"/>
      <c r="CNS1" s="429"/>
      <c r="CNT1" s="428"/>
      <c r="CNU1" s="429"/>
      <c r="CNV1" s="428"/>
      <c r="CNW1" s="429"/>
      <c r="CNX1" s="428"/>
      <c r="CNY1" s="429"/>
      <c r="CNZ1" s="428"/>
      <c r="COA1" s="429"/>
      <c r="COB1" s="428"/>
      <c r="COC1" s="429"/>
      <c r="COD1" s="428"/>
      <c r="COE1" s="429"/>
      <c r="COF1" s="428"/>
      <c r="COG1" s="429"/>
      <c r="COH1" s="428"/>
      <c r="COI1" s="429"/>
      <c r="COJ1" s="428"/>
      <c r="COK1" s="429"/>
      <c r="COL1" s="428"/>
      <c r="COM1" s="429"/>
      <c r="CON1" s="428"/>
      <c r="COO1" s="429"/>
      <c r="COP1" s="428"/>
      <c r="COQ1" s="429"/>
      <c r="COR1" s="428"/>
      <c r="COS1" s="429"/>
      <c r="COT1" s="428"/>
      <c r="COU1" s="429"/>
      <c r="COV1" s="428"/>
      <c r="COW1" s="429"/>
      <c r="COX1" s="428"/>
      <c r="COY1" s="429"/>
      <c r="COZ1" s="428"/>
      <c r="CPA1" s="429"/>
      <c r="CPB1" s="428"/>
      <c r="CPC1" s="429"/>
      <c r="CPD1" s="428"/>
      <c r="CPE1" s="429"/>
      <c r="CPF1" s="428"/>
      <c r="CPG1" s="429"/>
      <c r="CPH1" s="428"/>
      <c r="CPI1" s="429"/>
      <c r="CPJ1" s="428"/>
      <c r="CPK1" s="429"/>
      <c r="CPL1" s="428"/>
      <c r="CPM1" s="429"/>
      <c r="CPN1" s="428"/>
      <c r="CPO1" s="429"/>
      <c r="CPP1" s="428"/>
      <c r="CPQ1" s="429"/>
      <c r="CPR1" s="428"/>
      <c r="CPS1" s="429"/>
      <c r="CPT1" s="428"/>
      <c r="CPU1" s="429"/>
      <c r="CPV1" s="428"/>
      <c r="CPW1" s="429"/>
      <c r="CPX1" s="428"/>
      <c r="CPY1" s="429"/>
      <c r="CPZ1" s="428"/>
      <c r="CQA1" s="429"/>
      <c r="CQB1" s="428"/>
      <c r="CQC1" s="429"/>
      <c r="CQD1" s="428"/>
      <c r="CQE1" s="429"/>
      <c r="CQF1" s="428"/>
      <c r="CQG1" s="429"/>
      <c r="CQH1" s="428"/>
      <c r="CQI1" s="429"/>
      <c r="CQJ1" s="428"/>
      <c r="CQK1" s="429"/>
      <c r="CQL1" s="428"/>
      <c r="CQM1" s="429"/>
      <c r="CQN1" s="428"/>
      <c r="CQO1" s="429"/>
      <c r="CQP1" s="428"/>
      <c r="CQQ1" s="429"/>
      <c r="CQR1" s="428"/>
      <c r="CQS1" s="429"/>
      <c r="CQT1" s="428"/>
      <c r="CQU1" s="429"/>
      <c r="CQV1" s="428"/>
      <c r="CQW1" s="429"/>
      <c r="CQX1" s="428"/>
      <c r="CQY1" s="429"/>
      <c r="CQZ1" s="428"/>
      <c r="CRA1" s="429"/>
      <c r="CRB1" s="428"/>
      <c r="CRC1" s="429"/>
      <c r="CRD1" s="428"/>
      <c r="CRE1" s="429"/>
      <c r="CRF1" s="428"/>
      <c r="CRG1" s="429"/>
      <c r="CRH1" s="428"/>
      <c r="CRI1" s="429"/>
      <c r="CRJ1" s="428"/>
      <c r="CRK1" s="429"/>
      <c r="CRL1" s="428"/>
      <c r="CRM1" s="429"/>
      <c r="CRN1" s="428"/>
      <c r="CRO1" s="429"/>
      <c r="CRP1" s="428"/>
      <c r="CRQ1" s="429"/>
      <c r="CRR1" s="428"/>
      <c r="CRS1" s="429"/>
      <c r="CRT1" s="428"/>
      <c r="CRU1" s="429"/>
      <c r="CRV1" s="428"/>
      <c r="CRW1" s="429"/>
      <c r="CRX1" s="428"/>
      <c r="CRY1" s="429"/>
      <c r="CRZ1" s="428"/>
      <c r="CSA1" s="429"/>
      <c r="CSB1" s="428"/>
      <c r="CSC1" s="429"/>
      <c r="CSD1" s="428"/>
      <c r="CSE1" s="429"/>
      <c r="CSF1" s="428"/>
      <c r="CSG1" s="429"/>
      <c r="CSH1" s="428"/>
      <c r="CSI1" s="429"/>
      <c r="CSJ1" s="428"/>
      <c r="CSK1" s="429"/>
      <c r="CSL1" s="428"/>
      <c r="CSM1" s="429"/>
      <c r="CSN1" s="428"/>
      <c r="CSO1" s="429"/>
      <c r="CSP1" s="428"/>
      <c r="CSQ1" s="429"/>
      <c r="CSR1" s="428"/>
      <c r="CSS1" s="429"/>
      <c r="CST1" s="428"/>
      <c r="CSU1" s="429"/>
      <c r="CSV1" s="428"/>
      <c r="CSW1" s="429"/>
      <c r="CSX1" s="428"/>
      <c r="CSY1" s="429"/>
      <c r="CSZ1" s="428"/>
      <c r="CTA1" s="429"/>
      <c r="CTB1" s="428"/>
      <c r="CTC1" s="429"/>
      <c r="CTD1" s="428"/>
      <c r="CTE1" s="429"/>
      <c r="CTF1" s="428"/>
      <c r="CTG1" s="429"/>
      <c r="CTH1" s="428"/>
      <c r="CTI1" s="429"/>
      <c r="CTJ1" s="428"/>
      <c r="CTK1" s="429"/>
      <c r="CTL1" s="428"/>
      <c r="CTM1" s="429"/>
      <c r="CTN1" s="428"/>
      <c r="CTO1" s="429"/>
      <c r="CTP1" s="428"/>
      <c r="CTQ1" s="429"/>
      <c r="CTR1" s="428"/>
      <c r="CTS1" s="429"/>
      <c r="CTT1" s="428"/>
      <c r="CTU1" s="429"/>
      <c r="CTV1" s="428"/>
      <c r="CTW1" s="429"/>
      <c r="CTX1" s="428"/>
      <c r="CTY1" s="429"/>
      <c r="CTZ1" s="428"/>
      <c r="CUA1" s="429"/>
      <c r="CUB1" s="428"/>
      <c r="CUC1" s="429"/>
      <c r="CUD1" s="428"/>
      <c r="CUE1" s="429"/>
      <c r="CUF1" s="428"/>
      <c r="CUG1" s="429"/>
      <c r="CUH1" s="428"/>
      <c r="CUI1" s="429"/>
      <c r="CUJ1" s="428"/>
      <c r="CUK1" s="429"/>
      <c r="CUL1" s="428"/>
      <c r="CUM1" s="429"/>
      <c r="CUN1" s="428"/>
      <c r="CUO1" s="429"/>
      <c r="CUP1" s="428"/>
      <c r="CUQ1" s="429"/>
      <c r="CUR1" s="428"/>
      <c r="CUS1" s="429"/>
      <c r="CUT1" s="428"/>
      <c r="CUU1" s="429"/>
      <c r="CUV1" s="428"/>
      <c r="CUW1" s="429"/>
      <c r="CUX1" s="428"/>
      <c r="CUY1" s="429"/>
      <c r="CUZ1" s="428"/>
      <c r="CVA1" s="429"/>
      <c r="CVB1" s="428"/>
      <c r="CVC1" s="429"/>
      <c r="CVD1" s="428"/>
      <c r="CVE1" s="429"/>
      <c r="CVF1" s="428"/>
      <c r="CVG1" s="429"/>
      <c r="CVH1" s="428"/>
      <c r="CVI1" s="429"/>
      <c r="CVJ1" s="428"/>
      <c r="CVK1" s="429"/>
      <c r="CVL1" s="428"/>
      <c r="CVM1" s="429"/>
      <c r="CVN1" s="428"/>
      <c r="CVO1" s="429"/>
      <c r="CVP1" s="428"/>
      <c r="CVQ1" s="429"/>
      <c r="CVR1" s="428"/>
      <c r="CVS1" s="429"/>
      <c r="CVT1" s="428"/>
      <c r="CVU1" s="429"/>
      <c r="CVV1" s="428"/>
      <c r="CVW1" s="429"/>
      <c r="CVX1" s="428"/>
      <c r="CVY1" s="429"/>
      <c r="CVZ1" s="428"/>
      <c r="CWA1" s="429"/>
      <c r="CWB1" s="428"/>
      <c r="CWC1" s="429"/>
      <c r="CWD1" s="428"/>
      <c r="CWE1" s="429"/>
      <c r="CWF1" s="428"/>
      <c r="CWG1" s="429"/>
      <c r="CWH1" s="428"/>
      <c r="CWI1" s="429"/>
      <c r="CWJ1" s="428"/>
      <c r="CWK1" s="429"/>
      <c r="CWL1" s="428"/>
      <c r="CWM1" s="429"/>
      <c r="CWN1" s="428"/>
      <c r="CWO1" s="429"/>
      <c r="CWP1" s="428"/>
      <c r="CWQ1" s="429"/>
      <c r="CWR1" s="428"/>
      <c r="CWS1" s="429"/>
      <c r="CWT1" s="428"/>
      <c r="CWU1" s="429"/>
      <c r="CWV1" s="428"/>
      <c r="CWW1" s="429"/>
      <c r="CWX1" s="428"/>
      <c r="CWY1" s="429"/>
      <c r="CWZ1" s="428"/>
      <c r="CXA1" s="429"/>
      <c r="CXB1" s="428"/>
      <c r="CXC1" s="429"/>
      <c r="CXD1" s="428"/>
      <c r="CXE1" s="429"/>
      <c r="CXF1" s="428"/>
      <c r="CXG1" s="429"/>
      <c r="CXH1" s="428"/>
      <c r="CXI1" s="429"/>
      <c r="CXJ1" s="428"/>
      <c r="CXK1" s="429"/>
      <c r="CXL1" s="428"/>
      <c r="CXM1" s="429"/>
      <c r="CXN1" s="428"/>
      <c r="CXO1" s="429"/>
      <c r="CXP1" s="428"/>
      <c r="CXQ1" s="429"/>
      <c r="CXR1" s="428"/>
      <c r="CXS1" s="429"/>
      <c r="CXT1" s="428"/>
      <c r="CXU1" s="429"/>
      <c r="CXV1" s="428"/>
      <c r="CXW1" s="429"/>
      <c r="CXX1" s="428"/>
      <c r="CXY1" s="429"/>
      <c r="CXZ1" s="428"/>
      <c r="CYA1" s="429"/>
      <c r="CYB1" s="428"/>
      <c r="CYC1" s="429"/>
      <c r="CYD1" s="428"/>
      <c r="CYE1" s="429"/>
      <c r="CYF1" s="428"/>
      <c r="CYG1" s="429"/>
      <c r="CYH1" s="428"/>
      <c r="CYI1" s="429"/>
      <c r="CYJ1" s="428"/>
      <c r="CYK1" s="429"/>
      <c r="CYL1" s="428"/>
      <c r="CYM1" s="429"/>
      <c r="CYN1" s="428"/>
      <c r="CYO1" s="429"/>
      <c r="CYP1" s="428"/>
      <c r="CYQ1" s="429"/>
      <c r="CYR1" s="428"/>
      <c r="CYS1" s="429"/>
      <c r="CYT1" s="428"/>
      <c r="CYU1" s="429"/>
      <c r="CYV1" s="428"/>
      <c r="CYW1" s="429"/>
      <c r="CYX1" s="428"/>
      <c r="CYY1" s="429"/>
      <c r="CYZ1" s="428"/>
      <c r="CZA1" s="429"/>
      <c r="CZB1" s="428"/>
      <c r="CZC1" s="429"/>
      <c r="CZD1" s="428"/>
      <c r="CZE1" s="429"/>
      <c r="CZF1" s="428"/>
      <c r="CZG1" s="429"/>
      <c r="CZH1" s="428"/>
      <c r="CZI1" s="429"/>
      <c r="CZJ1" s="428"/>
      <c r="CZK1" s="429"/>
      <c r="CZL1" s="428"/>
      <c r="CZM1" s="429"/>
      <c r="CZN1" s="428"/>
      <c r="CZO1" s="429"/>
      <c r="CZP1" s="428"/>
      <c r="CZQ1" s="429"/>
      <c r="CZR1" s="428"/>
      <c r="CZS1" s="429"/>
      <c r="CZT1" s="428"/>
      <c r="CZU1" s="429"/>
      <c r="CZV1" s="428"/>
      <c r="CZW1" s="429"/>
      <c r="CZX1" s="428"/>
      <c r="CZY1" s="429"/>
      <c r="CZZ1" s="428"/>
      <c r="DAA1" s="429"/>
      <c r="DAB1" s="428"/>
      <c r="DAC1" s="429"/>
      <c r="DAD1" s="428"/>
      <c r="DAE1" s="429"/>
      <c r="DAF1" s="428"/>
      <c r="DAG1" s="429"/>
      <c r="DAH1" s="428"/>
      <c r="DAI1" s="429"/>
      <c r="DAJ1" s="428"/>
      <c r="DAK1" s="429"/>
      <c r="DAL1" s="428"/>
      <c r="DAM1" s="429"/>
      <c r="DAN1" s="428"/>
      <c r="DAO1" s="429"/>
      <c r="DAP1" s="428"/>
      <c r="DAQ1" s="429"/>
      <c r="DAR1" s="428"/>
      <c r="DAS1" s="429"/>
      <c r="DAT1" s="428"/>
      <c r="DAU1" s="429"/>
      <c r="DAV1" s="428"/>
      <c r="DAW1" s="429"/>
      <c r="DAX1" s="428"/>
      <c r="DAY1" s="429"/>
      <c r="DAZ1" s="428"/>
      <c r="DBA1" s="429"/>
      <c r="DBB1" s="428"/>
      <c r="DBC1" s="429"/>
      <c r="DBD1" s="428"/>
      <c r="DBE1" s="429"/>
      <c r="DBF1" s="428"/>
      <c r="DBG1" s="429"/>
      <c r="DBH1" s="428"/>
      <c r="DBI1" s="429"/>
      <c r="DBJ1" s="428"/>
      <c r="DBK1" s="429"/>
      <c r="DBL1" s="428"/>
      <c r="DBM1" s="429"/>
      <c r="DBN1" s="428"/>
      <c r="DBO1" s="429"/>
      <c r="DBP1" s="428"/>
      <c r="DBQ1" s="429"/>
      <c r="DBR1" s="428"/>
      <c r="DBS1" s="429"/>
      <c r="DBT1" s="428"/>
      <c r="DBU1" s="429"/>
      <c r="DBV1" s="428"/>
      <c r="DBW1" s="429"/>
      <c r="DBX1" s="428"/>
      <c r="DBY1" s="429"/>
      <c r="DBZ1" s="428"/>
      <c r="DCA1" s="429"/>
      <c r="DCB1" s="428"/>
      <c r="DCC1" s="429"/>
      <c r="DCD1" s="428"/>
      <c r="DCE1" s="429"/>
      <c r="DCF1" s="428"/>
      <c r="DCG1" s="429"/>
      <c r="DCH1" s="428"/>
      <c r="DCI1" s="429"/>
      <c r="DCJ1" s="428"/>
      <c r="DCK1" s="429"/>
      <c r="DCL1" s="428"/>
      <c r="DCM1" s="429"/>
      <c r="DCN1" s="428"/>
      <c r="DCO1" s="429"/>
      <c r="DCP1" s="428"/>
      <c r="DCQ1" s="429"/>
      <c r="DCR1" s="428"/>
      <c r="DCS1" s="429"/>
      <c r="DCT1" s="428"/>
      <c r="DCU1" s="429"/>
      <c r="DCV1" s="428"/>
      <c r="DCW1" s="429"/>
      <c r="DCX1" s="428"/>
      <c r="DCY1" s="429"/>
      <c r="DCZ1" s="428"/>
      <c r="DDA1" s="429"/>
      <c r="DDB1" s="428"/>
      <c r="DDC1" s="429"/>
      <c r="DDD1" s="428"/>
      <c r="DDE1" s="429"/>
      <c r="DDF1" s="428"/>
      <c r="DDG1" s="429"/>
      <c r="DDH1" s="428"/>
      <c r="DDI1" s="429"/>
      <c r="DDJ1" s="428"/>
      <c r="DDK1" s="429"/>
      <c r="DDL1" s="428"/>
      <c r="DDM1" s="429"/>
      <c r="DDN1" s="428"/>
      <c r="DDO1" s="429"/>
      <c r="DDP1" s="428"/>
      <c r="DDQ1" s="429"/>
      <c r="DDR1" s="428"/>
      <c r="DDS1" s="429"/>
      <c r="DDT1" s="428"/>
      <c r="DDU1" s="429"/>
      <c r="DDV1" s="428"/>
      <c r="DDW1" s="429"/>
      <c r="DDX1" s="428"/>
      <c r="DDY1" s="429"/>
      <c r="DDZ1" s="428"/>
      <c r="DEA1" s="429"/>
      <c r="DEB1" s="428"/>
      <c r="DEC1" s="429"/>
      <c r="DED1" s="428"/>
      <c r="DEE1" s="429"/>
      <c r="DEF1" s="428"/>
      <c r="DEG1" s="429"/>
      <c r="DEH1" s="428"/>
      <c r="DEI1" s="429"/>
      <c r="DEJ1" s="428"/>
      <c r="DEK1" s="429"/>
      <c r="DEL1" s="428"/>
      <c r="DEM1" s="429"/>
      <c r="DEN1" s="428"/>
      <c r="DEO1" s="429"/>
      <c r="DEP1" s="428"/>
      <c r="DEQ1" s="429"/>
      <c r="DER1" s="428"/>
      <c r="DES1" s="429"/>
      <c r="DET1" s="428"/>
      <c r="DEU1" s="429"/>
      <c r="DEV1" s="428"/>
      <c r="DEW1" s="429"/>
      <c r="DEX1" s="428"/>
      <c r="DEY1" s="429"/>
      <c r="DEZ1" s="428"/>
      <c r="DFA1" s="429"/>
      <c r="DFB1" s="428"/>
      <c r="DFC1" s="429"/>
      <c r="DFD1" s="428"/>
      <c r="DFE1" s="429"/>
      <c r="DFF1" s="428"/>
      <c r="DFG1" s="429"/>
      <c r="DFH1" s="428"/>
      <c r="DFI1" s="429"/>
      <c r="DFJ1" s="428"/>
      <c r="DFK1" s="429"/>
      <c r="DFL1" s="428"/>
      <c r="DFM1" s="429"/>
      <c r="DFN1" s="428"/>
      <c r="DFO1" s="429"/>
      <c r="DFP1" s="428"/>
      <c r="DFQ1" s="429"/>
      <c r="DFR1" s="428"/>
      <c r="DFS1" s="429"/>
      <c r="DFT1" s="428"/>
      <c r="DFU1" s="429"/>
      <c r="DFV1" s="428"/>
      <c r="DFW1" s="429"/>
      <c r="DFX1" s="428"/>
      <c r="DFY1" s="429"/>
      <c r="DFZ1" s="428"/>
      <c r="DGA1" s="429"/>
      <c r="DGB1" s="428"/>
      <c r="DGC1" s="429"/>
      <c r="DGD1" s="428"/>
      <c r="DGE1" s="429"/>
      <c r="DGF1" s="428"/>
      <c r="DGG1" s="429"/>
      <c r="DGH1" s="428"/>
      <c r="DGI1" s="429"/>
      <c r="DGJ1" s="428"/>
      <c r="DGK1" s="429"/>
      <c r="DGL1" s="428"/>
      <c r="DGM1" s="429"/>
      <c r="DGN1" s="428"/>
      <c r="DGO1" s="429"/>
      <c r="DGP1" s="428"/>
      <c r="DGQ1" s="429"/>
      <c r="DGR1" s="428"/>
      <c r="DGS1" s="429"/>
      <c r="DGT1" s="428"/>
      <c r="DGU1" s="429"/>
      <c r="DGV1" s="428"/>
      <c r="DGW1" s="429"/>
      <c r="DGX1" s="428"/>
      <c r="DGY1" s="429"/>
      <c r="DGZ1" s="428"/>
      <c r="DHA1" s="429"/>
      <c r="DHB1" s="428"/>
      <c r="DHC1" s="429"/>
      <c r="DHD1" s="428"/>
      <c r="DHE1" s="429"/>
      <c r="DHF1" s="428"/>
      <c r="DHG1" s="429"/>
      <c r="DHH1" s="428"/>
      <c r="DHI1" s="429"/>
      <c r="DHJ1" s="428"/>
      <c r="DHK1" s="429"/>
      <c r="DHL1" s="428"/>
      <c r="DHM1" s="429"/>
      <c r="DHN1" s="428"/>
      <c r="DHO1" s="429"/>
      <c r="DHP1" s="428"/>
      <c r="DHQ1" s="429"/>
      <c r="DHR1" s="428"/>
      <c r="DHS1" s="429"/>
      <c r="DHT1" s="428"/>
      <c r="DHU1" s="429"/>
      <c r="DHV1" s="428"/>
      <c r="DHW1" s="429"/>
      <c r="DHX1" s="428"/>
      <c r="DHY1" s="429"/>
      <c r="DHZ1" s="428"/>
      <c r="DIA1" s="429"/>
      <c r="DIB1" s="428"/>
      <c r="DIC1" s="429"/>
      <c r="DID1" s="428"/>
      <c r="DIE1" s="429"/>
      <c r="DIF1" s="428"/>
      <c r="DIG1" s="429"/>
      <c r="DIH1" s="428"/>
      <c r="DII1" s="429"/>
      <c r="DIJ1" s="428"/>
      <c r="DIK1" s="429"/>
      <c r="DIL1" s="428"/>
      <c r="DIM1" s="429"/>
      <c r="DIN1" s="428"/>
      <c r="DIO1" s="429"/>
      <c r="DIP1" s="428"/>
      <c r="DIQ1" s="429"/>
      <c r="DIR1" s="428"/>
      <c r="DIS1" s="429"/>
      <c r="DIT1" s="428"/>
      <c r="DIU1" s="429"/>
      <c r="DIV1" s="428"/>
      <c r="DIW1" s="429"/>
      <c r="DIX1" s="428"/>
      <c r="DIY1" s="429"/>
      <c r="DIZ1" s="428"/>
      <c r="DJA1" s="429"/>
      <c r="DJB1" s="428"/>
      <c r="DJC1" s="429"/>
      <c r="DJD1" s="428"/>
      <c r="DJE1" s="429"/>
      <c r="DJF1" s="428"/>
      <c r="DJG1" s="429"/>
      <c r="DJH1" s="428"/>
      <c r="DJI1" s="429"/>
      <c r="DJJ1" s="428"/>
      <c r="DJK1" s="429"/>
      <c r="DJL1" s="428"/>
      <c r="DJM1" s="429"/>
      <c r="DJN1" s="428"/>
      <c r="DJO1" s="429"/>
      <c r="DJP1" s="428"/>
      <c r="DJQ1" s="429"/>
      <c r="DJR1" s="428"/>
      <c r="DJS1" s="429"/>
      <c r="DJT1" s="428"/>
      <c r="DJU1" s="429"/>
      <c r="DJV1" s="428"/>
      <c r="DJW1" s="429"/>
      <c r="DJX1" s="428"/>
      <c r="DJY1" s="429"/>
      <c r="DJZ1" s="428"/>
      <c r="DKA1" s="429"/>
      <c r="DKB1" s="428"/>
      <c r="DKC1" s="429"/>
      <c r="DKD1" s="428"/>
      <c r="DKE1" s="429"/>
      <c r="DKF1" s="428"/>
      <c r="DKG1" s="429"/>
      <c r="DKH1" s="428"/>
      <c r="DKI1" s="429"/>
      <c r="DKJ1" s="428"/>
      <c r="DKK1" s="429"/>
      <c r="DKL1" s="428"/>
      <c r="DKM1" s="429"/>
      <c r="DKN1" s="428"/>
      <c r="DKO1" s="429"/>
      <c r="DKP1" s="428"/>
      <c r="DKQ1" s="429"/>
      <c r="DKR1" s="428"/>
      <c r="DKS1" s="429"/>
      <c r="DKT1" s="428"/>
      <c r="DKU1" s="429"/>
      <c r="DKV1" s="428"/>
      <c r="DKW1" s="429"/>
      <c r="DKX1" s="428"/>
      <c r="DKY1" s="429"/>
      <c r="DKZ1" s="428"/>
      <c r="DLA1" s="429"/>
      <c r="DLB1" s="428"/>
      <c r="DLC1" s="429"/>
      <c r="DLD1" s="428"/>
      <c r="DLE1" s="429"/>
      <c r="DLF1" s="428"/>
      <c r="DLG1" s="429"/>
      <c r="DLH1" s="428"/>
      <c r="DLI1" s="429"/>
      <c r="DLJ1" s="428"/>
      <c r="DLK1" s="429"/>
      <c r="DLL1" s="428"/>
      <c r="DLM1" s="429"/>
      <c r="DLN1" s="428"/>
      <c r="DLO1" s="429"/>
      <c r="DLP1" s="428"/>
      <c r="DLQ1" s="429"/>
      <c r="DLR1" s="428"/>
      <c r="DLS1" s="429"/>
      <c r="DLT1" s="428"/>
      <c r="DLU1" s="429"/>
      <c r="DLV1" s="428"/>
      <c r="DLW1" s="429"/>
      <c r="DLX1" s="428"/>
      <c r="DLY1" s="429"/>
      <c r="DLZ1" s="428"/>
      <c r="DMA1" s="429"/>
      <c r="DMB1" s="428"/>
      <c r="DMC1" s="429"/>
      <c r="DMD1" s="428"/>
      <c r="DME1" s="429"/>
      <c r="DMF1" s="428"/>
      <c r="DMG1" s="429"/>
      <c r="DMH1" s="428"/>
      <c r="DMI1" s="429"/>
      <c r="DMJ1" s="428"/>
      <c r="DMK1" s="429"/>
      <c r="DML1" s="428"/>
      <c r="DMM1" s="429"/>
      <c r="DMN1" s="428"/>
      <c r="DMO1" s="429"/>
      <c r="DMP1" s="428"/>
      <c r="DMQ1" s="429"/>
      <c r="DMR1" s="428"/>
      <c r="DMS1" s="429"/>
      <c r="DMT1" s="428"/>
      <c r="DMU1" s="429"/>
      <c r="DMV1" s="428"/>
      <c r="DMW1" s="429"/>
      <c r="DMX1" s="428"/>
      <c r="DMY1" s="429"/>
      <c r="DMZ1" s="428"/>
      <c r="DNA1" s="429"/>
      <c r="DNB1" s="428"/>
      <c r="DNC1" s="429"/>
      <c r="DND1" s="428"/>
      <c r="DNE1" s="429"/>
      <c r="DNF1" s="428"/>
      <c r="DNG1" s="429"/>
      <c r="DNH1" s="428"/>
      <c r="DNI1" s="429"/>
      <c r="DNJ1" s="428"/>
      <c r="DNK1" s="429"/>
      <c r="DNL1" s="428"/>
      <c r="DNM1" s="429"/>
      <c r="DNN1" s="428"/>
      <c r="DNO1" s="429"/>
      <c r="DNP1" s="428"/>
      <c r="DNQ1" s="429"/>
      <c r="DNR1" s="428"/>
      <c r="DNS1" s="429"/>
      <c r="DNT1" s="428"/>
      <c r="DNU1" s="429"/>
      <c r="DNV1" s="428"/>
      <c r="DNW1" s="429"/>
      <c r="DNX1" s="428"/>
      <c r="DNY1" s="429"/>
      <c r="DNZ1" s="428"/>
      <c r="DOA1" s="429"/>
      <c r="DOB1" s="428"/>
      <c r="DOC1" s="429"/>
      <c r="DOD1" s="428"/>
      <c r="DOE1" s="429"/>
      <c r="DOF1" s="428"/>
      <c r="DOG1" s="429"/>
      <c r="DOH1" s="428"/>
      <c r="DOI1" s="429"/>
      <c r="DOJ1" s="428"/>
      <c r="DOK1" s="429"/>
      <c r="DOL1" s="428"/>
      <c r="DOM1" s="429"/>
      <c r="DON1" s="428"/>
      <c r="DOO1" s="429"/>
      <c r="DOP1" s="428"/>
      <c r="DOQ1" s="429"/>
      <c r="DOR1" s="428"/>
      <c r="DOS1" s="429"/>
      <c r="DOT1" s="428"/>
      <c r="DOU1" s="429"/>
      <c r="DOV1" s="428"/>
      <c r="DOW1" s="429"/>
      <c r="DOX1" s="428"/>
      <c r="DOY1" s="429"/>
      <c r="DOZ1" s="428"/>
      <c r="DPA1" s="429"/>
      <c r="DPB1" s="428"/>
      <c r="DPC1" s="429"/>
      <c r="DPD1" s="428"/>
      <c r="DPE1" s="429"/>
      <c r="DPF1" s="428"/>
      <c r="DPG1" s="429"/>
      <c r="DPH1" s="428"/>
      <c r="DPI1" s="429"/>
      <c r="DPJ1" s="428"/>
      <c r="DPK1" s="429"/>
      <c r="DPL1" s="428"/>
      <c r="DPM1" s="429"/>
      <c r="DPN1" s="428"/>
      <c r="DPO1" s="429"/>
      <c r="DPP1" s="428"/>
      <c r="DPQ1" s="429"/>
      <c r="DPR1" s="428"/>
      <c r="DPS1" s="429"/>
      <c r="DPT1" s="428"/>
      <c r="DPU1" s="429"/>
      <c r="DPV1" s="428"/>
      <c r="DPW1" s="429"/>
      <c r="DPX1" s="428"/>
      <c r="DPY1" s="429"/>
      <c r="DPZ1" s="428"/>
      <c r="DQA1" s="429"/>
      <c r="DQB1" s="428"/>
      <c r="DQC1" s="429"/>
      <c r="DQD1" s="428"/>
      <c r="DQE1" s="429"/>
      <c r="DQF1" s="428"/>
      <c r="DQG1" s="429"/>
      <c r="DQH1" s="428"/>
      <c r="DQI1" s="429"/>
      <c r="DQJ1" s="428"/>
      <c r="DQK1" s="429"/>
      <c r="DQL1" s="428"/>
      <c r="DQM1" s="429"/>
      <c r="DQN1" s="428"/>
      <c r="DQO1" s="429"/>
      <c r="DQP1" s="428"/>
      <c r="DQQ1" s="429"/>
      <c r="DQR1" s="428"/>
      <c r="DQS1" s="429"/>
      <c r="DQT1" s="428"/>
      <c r="DQU1" s="429"/>
      <c r="DQV1" s="428"/>
      <c r="DQW1" s="429"/>
      <c r="DQX1" s="428"/>
      <c r="DQY1" s="429"/>
      <c r="DQZ1" s="428"/>
      <c r="DRA1" s="429"/>
      <c r="DRB1" s="428"/>
      <c r="DRC1" s="429"/>
      <c r="DRD1" s="428"/>
      <c r="DRE1" s="429"/>
      <c r="DRF1" s="428"/>
      <c r="DRG1" s="429"/>
      <c r="DRH1" s="428"/>
      <c r="DRI1" s="429"/>
      <c r="DRJ1" s="428"/>
      <c r="DRK1" s="429"/>
      <c r="DRL1" s="428"/>
      <c r="DRM1" s="429"/>
      <c r="DRN1" s="428"/>
      <c r="DRO1" s="429"/>
      <c r="DRP1" s="428"/>
      <c r="DRQ1" s="429"/>
      <c r="DRR1" s="428"/>
      <c r="DRS1" s="429"/>
      <c r="DRT1" s="428"/>
      <c r="DRU1" s="429"/>
      <c r="DRV1" s="428"/>
      <c r="DRW1" s="429"/>
      <c r="DRX1" s="428"/>
      <c r="DRY1" s="429"/>
      <c r="DRZ1" s="428"/>
      <c r="DSA1" s="429"/>
      <c r="DSB1" s="428"/>
      <c r="DSC1" s="429"/>
      <c r="DSD1" s="428"/>
      <c r="DSE1" s="429"/>
      <c r="DSF1" s="428"/>
      <c r="DSG1" s="429"/>
      <c r="DSH1" s="428"/>
      <c r="DSI1" s="429"/>
      <c r="DSJ1" s="428"/>
      <c r="DSK1" s="429"/>
      <c r="DSL1" s="428"/>
      <c r="DSM1" s="429"/>
      <c r="DSN1" s="428"/>
      <c r="DSO1" s="429"/>
      <c r="DSP1" s="428"/>
      <c r="DSQ1" s="429"/>
      <c r="DSR1" s="428"/>
      <c r="DSS1" s="429"/>
      <c r="DST1" s="428"/>
      <c r="DSU1" s="429"/>
      <c r="DSV1" s="428"/>
      <c r="DSW1" s="429"/>
      <c r="DSX1" s="428"/>
      <c r="DSY1" s="429"/>
      <c r="DSZ1" s="428"/>
      <c r="DTA1" s="429"/>
      <c r="DTB1" s="428"/>
      <c r="DTC1" s="429"/>
      <c r="DTD1" s="428"/>
      <c r="DTE1" s="429"/>
      <c r="DTF1" s="428"/>
      <c r="DTG1" s="429"/>
      <c r="DTH1" s="428"/>
      <c r="DTI1" s="429"/>
      <c r="DTJ1" s="428"/>
      <c r="DTK1" s="429"/>
      <c r="DTL1" s="428"/>
      <c r="DTM1" s="429"/>
      <c r="DTN1" s="428"/>
      <c r="DTO1" s="429"/>
      <c r="DTP1" s="428"/>
      <c r="DTQ1" s="429"/>
      <c r="DTR1" s="428"/>
      <c r="DTS1" s="429"/>
      <c r="DTT1" s="428"/>
      <c r="DTU1" s="429"/>
      <c r="DTV1" s="428"/>
      <c r="DTW1" s="429"/>
      <c r="DTX1" s="428"/>
      <c r="DTY1" s="429"/>
      <c r="DTZ1" s="428"/>
      <c r="DUA1" s="429"/>
      <c r="DUB1" s="428"/>
      <c r="DUC1" s="429"/>
      <c r="DUD1" s="428"/>
      <c r="DUE1" s="429"/>
      <c r="DUF1" s="428"/>
      <c r="DUG1" s="429"/>
      <c r="DUH1" s="428"/>
      <c r="DUI1" s="429"/>
      <c r="DUJ1" s="428"/>
      <c r="DUK1" s="429"/>
      <c r="DUL1" s="428"/>
      <c r="DUM1" s="429"/>
      <c r="DUN1" s="428"/>
      <c r="DUO1" s="429"/>
      <c r="DUP1" s="428"/>
      <c r="DUQ1" s="429"/>
      <c r="DUR1" s="428"/>
      <c r="DUS1" s="429"/>
      <c r="DUT1" s="428"/>
      <c r="DUU1" s="429"/>
      <c r="DUV1" s="428"/>
      <c r="DUW1" s="429"/>
      <c r="DUX1" s="428"/>
      <c r="DUY1" s="429"/>
      <c r="DUZ1" s="428"/>
      <c r="DVA1" s="429"/>
      <c r="DVB1" s="428"/>
      <c r="DVC1" s="429"/>
      <c r="DVD1" s="428"/>
      <c r="DVE1" s="429"/>
      <c r="DVF1" s="428"/>
      <c r="DVG1" s="429"/>
      <c r="DVH1" s="428"/>
      <c r="DVI1" s="429"/>
      <c r="DVJ1" s="428"/>
      <c r="DVK1" s="429"/>
      <c r="DVL1" s="428"/>
      <c r="DVM1" s="429"/>
      <c r="DVN1" s="428"/>
      <c r="DVO1" s="429"/>
      <c r="DVP1" s="428"/>
      <c r="DVQ1" s="429"/>
      <c r="DVR1" s="428"/>
      <c r="DVS1" s="429"/>
      <c r="DVT1" s="428"/>
      <c r="DVU1" s="429"/>
      <c r="DVV1" s="428"/>
      <c r="DVW1" s="429"/>
      <c r="DVX1" s="428"/>
      <c r="DVY1" s="429"/>
      <c r="DVZ1" s="428"/>
      <c r="DWA1" s="429"/>
      <c r="DWB1" s="428"/>
      <c r="DWC1" s="429"/>
      <c r="DWD1" s="428"/>
      <c r="DWE1" s="429"/>
      <c r="DWF1" s="428"/>
      <c r="DWG1" s="429"/>
      <c r="DWH1" s="428"/>
      <c r="DWI1" s="429"/>
      <c r="DWJ1" s="428"/>
      <c r="DWK1" s="429"/>
      <c r="DWL1" s="428"/>
      <c r="DWM1" s="429"/>
      <c r="DWN1" s="428"/>
      <c r="DWO1" s="429"/>
      <c r="DWP1" s="428"/>
      <c r="DWQ1" s="429"/>
      <c r="DWR1" s="428"/>
      <c r="DWS1" s="429"/>
      <c r="DWT1" s="428"/>
      <c r="DWU1" s="429"/>
      <c r="DWV1" s="428"/>
      <c r="DWW1" s="429"/>
      <c r="DWX1" s="428"/>
      <c r="DWY1" s="429"/>
      <c r="DWZ1" s="428"/>
      <c r="DXA1" s="429"/>
      <c r="DXB1" s="428"/>
      <c r="DXC1" s="429"/>
      <c r="DXD1" s="428"/>
      <c r="DXE1" s="429"/>
      <c r="DXF1" s="428"/>
      <c r="DXG1" s="429"/>
      <c r="DXH1" s="428"/>
      <c r="DXI1" s="429"/>
      <c r="DXJ1" s="428"/>
      <c r="DXK1" s="429"/>
      <c r="DXL1" s="428"/>
      <c r="DXM1" s="429"/>
      <c r="DXN1" s="428"/>
      <c r="DXO1" s="429"/>
      <c r="DXP1" s="428"/>
      <c r="DXQ1" s="429"/>
      <c r="DXR1" s="428"/>
      <c r="DXS1" s="429"/>
      <c r="DXT1" s="428"/>
      <c r="DXU1" s="429"/>
      <c r="DXV1" s="428"/>
      <c r="DXW1" s="429"/>
      <c r="DXX1" s="428"/>
      <c r="DXY1" s="429"/>
      <c r="DXZ1" s="428"/>
      <c r="DYA1" s="429"/>
      <c r="DYB1" s="428"/>
      <c r="DYC1" s="429"/>
      <c r="DYD1" s="428"/>
      <c r="DYE1" s="429"/>
      <c r="DYF1" s="428"/>
      <c r="DYG1" s="429"/>
      <c r="DYH1" s="428"/>
      <c r="DYI1" s="429"/>
      <c r="DYJ1" s="428"/>
      <c r="DYK1" s="429"/>
      <c r="DYL1" s="428"/>
      <c r="DYM1" s="429"/>
      <c r="DYN1" s="428"/>
      <c r="DYO1" s="429"/>
      <c r="DYP1" s="428"/>
      <c r="DYQ1" s="429"/>
      <c r="DYR1" s="428"/>
      <c r="DYS1" s="429"/>
      <c r="DYT1" s="428"/>
      <c r="DYU1" s="429"/>
      <c r="DYV1" s="428"/>
      <c r="DYW1" s="429"/>
      <c r="DYX1" s="428"/>
      <c r="DYY1" s="429"/>
      <c r="DYZ1" s="428"/>
      <c r="DZA1" s="429"/>
      <c r="DZB1" s="428"/>
      <c r="DZC1" s="429"/>
      <c r="DZD1" s="428"/>
      <c r="DZE1" s="429"/>
      <c r="DZF1" s="428"/>
      <c r="DZG1" s="429"/>
      <c r="DZH1" s="428"/>
      <c r="DZI1" s="429"/>
      <c r="DZJ1" s="428"/>
      <c r="DZK1" s="429"/>
      <c r="DZL1" s="428"/>
      <c r="DZM1" s="429"/>
      <c r="DZN1" s="428"/>
      <c r="DZO1" s="429"/>
      <c r="DZP1" s="428"/>
      <c r="DZQ1" s="429"/>
      <c r="DZR1" s="428"/>
      <c r="DZS1" s="429"/>
      <c r="DZT1" s="428"/>
      <c r="DZU1" s="429"/>
      <c r="DZV1" s="428"/>
      <c r="DZW1" s="429"/>
      <c r="DZX1" s="428"/>
      <c r="DZY1" s="429"/>
      <c r="DZZ1" s="428"/>
      <c r="EAA1" s="429"/>
      <c r="EAB1" s="428"/>
      <c r="EAC1" s="429"/>
      <c r="EAD1" s="428"/>
      <c r="EAE1" s="429"/>
      <c r="EAF1" s="428"/>
      <c r="EAG1" s="429"/>
      <c r="EAH1" s="428"/>
      <c r="EAI1" s="429"/>
      <c r="EAJ1" s="428"/>
      <c r="EAK1" s="429"/>
      <c r="EAL1" s="428"/>
      <c r="EAM1" s="429"/>
      <c r="EAN1" s="428"/>
      <c r="EAO1" s="429"/>
      <c r="EAP1" s="428"/>
      <c r="EAQ1" s="429"/>
      <c r="EAR1" s="428"/>
      <c r="EAS1" s="429"/>
      <c r="EAT1" s="428"/>
      <c r="EAU1" s="429"/>
      <c r="EAV1" s="428"/>
      <c r="EAW1" s="429"/>
      <c r="EAX1" s="428"/>
      <c r="EAY1" s="429"/>
      <c r="EAZ1" s="428"/>
      <c r="EBA1" s="429"/>
      <c r="EBB1" s="428"/>
      <c r="EBC1" s="429"/>
      <c r="EBD1" s="428"/>
      <c r="EBE1" s="429"/>
      <c r="EBF1" s="428"/>
      <c r="EBG1" s="429"/>
      <c r="EBH1" s="428"/>
      <c r="EBI1" s="429"/>
      <c r="EBJ1" s="428"/>
      <c r="EBK1" s="429"/>
      <c r="EBL1" s="428"/>
      <c r="EBM1" s="429"/>
      <c r="EBN1" s="428"/>
      <c r="EBO1" s="429"/>
      <c r="EBP1" s="428"/>
      <c r="EBQ1" s="429"/>
      <c r="EBR1" s="428"/>
      <c r="EBS1" s="429"/>
      <c r="EBT1" s="428"/>
      <c r="EBU1" s="429"/>
      <c r="EBV1" s="428"/>
      <c r="EBW1" s="429"/>
      <c r="EBX1" s="428"/>
      <c r="EBY1" s="429"/>
      <c r="EBZ1" s="428"/>
      <c r="ECA1" s="429"/>
      <c r="ECB1" s="428"/>
      <c r="ECC1" s="429"/>
      <c r="ECD1" s="428"/>
      <c r="ECE1" s="429"/>
      <c r="ECF1" s="428"/>
      <c r="ECG1" s="429"/>
      <c r="ECH1" s="428"/>
      <c r="ECI1" s="429"/>
      <c r="ECJ1" s="428"/>
      <c r="ECK1" s="429"/>
      <c r="ECL1" s="428"/>
      <c r="ECM1" s="429"/>
      <c r="ECN1" s="428"/>
      <c r="ECO1" s="429"/>
      <c r="ECP1" s="428"/>
      <c r="ECQ1" s="429"/>
      <c r="ECR1" s="428"/>
      <c r="ECS1" s="429"/>
      <c r="ECT1" s="428"/>
      <c r="ECU1" s="429"/>
      <c r="ECV1" s="428"/>
      <c r="ECW1" s="429"/>
      <c r="ECX1" s="428"/>
      <c r="ECY1" s="429"/>
      <c r="ECZ1" s="428"/>
      <c r="EDA1" s="429"/>
      <c r="EDB1" s="428"/>
      <c r="EDC1" s="429"/>
      <c r="EDD1" s="428"/>
      <c r="EDE1" s="429"/>
      <c r="EDF1" s="428"/>
      <c r="EDG1" s="429"/>
      <c r="EDH1" s="428"/>
      <c r="EDI1" s="429"/>
      <c r="EDJ1" s="428"/>
      <c r="EDK1" s="429"/>
      <c r="EDL1" s="428"/>
      <c r="EDM1" s="429"/>
      <c r="EDN1" s="428"/>
      <c r="EDO1" s="429"/>
      <c r="EDP1" s="428"/>
      <c r="EDQ1" s="429"/>
      <c r="EDR1" s="428"/>
      <c r="EDS1" s="429"/>
      <c r="EDT1" s="428"/>
      <c r="EDU1" s="429"/>
      <c r="EDV1" s="428"/>
      <c r="EDW1" s="429"/>
      <c r="EDX1" s="428"/>
      <c r="EDY1" s="429"/>
      <c r="EDZ1" s="428"/>
      <c r="EEA1" s="429"/>
      <c r="EEB1" s="428"/>
      <c r="EEC1" s="429"/>
      <c r="EED1" s="428"/>
      <c r="EEE1" s="429"/>
      <c r="EEF1" s="428"/>
      <c r="EEG1" s="429"/>
      <c r="EEH1" s="428"/>
      <c r="EEI1" s="429"/>
      <c r="EEJ1" s="428"/>
      <c r="EEK1" s="429"/>
      <c r="EEL1" s="428"/>
      <c r="EEM1" s="429"/>
      <c r="EEN1" s="428"/>
      <c r="EEO1" s="429"/>
      <c r="EEP1" s="428"/>
      <c r="EEQ1" s="429"/>
      <c r="EER1" s="428"/>
      <c r="EES1" s="429"/>
      <c r="EET1" s="428"/>
      <c r="EEU1" s="429"/>
      <c r="EEV1" s="428"/>
      <c r="EEW1" s="429"/>
      <c r="EEX1" s="428"/>
      <c r="EEY1" s="429"/>
      <c r="EEZ1" s="428"/>
      <c r="EFA1" s="429"/>
      <c r="EFB1" s="428"/>
      <c r="EFC1" s="429"/>
      <c r="EFD1" s="428"/>
      <c r="EFE1" s="429"/>
      <c r="EFF1" s="428"/>
      <c r="EFG1" s="429"/>
      <c r="EFH1" s="428"/>
      <c r="EFI1" s="429"/>
      <c r="EFJ1" s="428"/>
      <c r="EFK1" s="429"/>
      <c r="EFL1" s="428"/>
      <c r="EFM1" s="429"/>
      <c r="EFN1" s="428"/>
      <c r="EFO1" s="429"/>
      <c r="EFP1" s="428"/>
      <c r="EFQ1" s="429"/>
      <c r="EFR1" s="428"/>
      <c r="EFS1" s="429"/>
      <c r="EFT1" s="428"/>
      <c r="EFU1" s="429"/>
      <c r="EFV1" s="428"/>
      <c r="EFW1" s="429"/>
      <c r="EFX1" s="428"/>
      <c r="EFY1" s="429"/>
      <c r="EFZ1" s="428"/>
      <c r="EGA1" s="429"/>
      <c r="EGB1" s="428"/>
      <c r="EGC1" s="429"/>
      <c r="EGD1" s="428"/>
      <c r="EGE1" s="429"/>
      <c r="EGF1" s="428"/>
      <c r="EGG1" s="429"/>
      <c r="EGH1" s="428"/>
      <c r="EGI1" s="429"/>
      <c r="EGJ1" s="428"/>
      <c r="EGK1" s="429"/>
      <c r="EGL1" s="428"/>
      <c r="EGM1" s="429"/>
      <c r="EGN1" s="428"/>
      <c r="EGO1" s="429"/>
      <c r="EGP1" s="428"/>
      <c r="EGQ1" s="429"/>
      <c r="EGR1" s="428"/>
      <c r="EGS1" s="429"/>
      <c r="EGT1" s="428"/>
      <c r="EGU1" s="429"/>
      <c r="EGV1" s="428"/>
      <c r="EGW1" s="429"/>
      <c r="EGX1" s="428"/>
      <c r="EGY1" s="429"/>
      <c r="EGZ1" s="428"/>
      <c r="EHA1" s="429"/>
      <c r="EHB1" s="428"/>
      <c r="EHC1" s="429"/>
      <c r="EHD1" s="428"/>
      <c r="EHE1" s="429"/>
      <c r="EHF1" s="428"/>
      <c r="EHG1" s="429"/>
      <c r="EHH1" s="428"/>
      <c r="EHI1" s="429"/>
      <c r="EHJ1" s="428"/>
      <c r="EHK1" s="429"/>
      <c r="EHL1" s="428"/>
      <c r="EHM1" s="429"/>
      <c r="EHN1" s="428"/>
      <c r="EHO1" s="429"/>
      <c r="EHP1" s="428"/>
      <c r="EHQ1" s="429"/>
      <c r="EHR1" s="428"/>
      <c r="EHS1" s="429"/>
      <c r="EHT1" s="428"/>
      <c r="EHU1" s="429"/>
      <c r="EHV1" s="428"/>
      <c r="EHW1" s="429"/>
      <c r="EHX1" s="428"/>
      <c r="EHY1" s="429"/>
      <c r="EHZ1" s="428"/>
      <c r="EIA1" s="429"/>
      <c r="EIB1" s="428"/>
      <c r="EIC1" s="429"/>
      <c r="EID1" s="428"/>
      <c r="EIE1" s="429"/>
      <c r="EIF1" s="428"/>
      <c r="EIG1" s="429"/>
      <c r="EIH1" s="428"/>
      <c r="EII1" s="429"/>
      <c r="EIJ1" s="428"/>
      <c r="EIK1" s="429"/>
      <c r="EIL1" s="428"/>
      <c r="EIM1" s="429"/>
      <c r="EIN1" s="428"/>
      <c r="EIO1" s="429"/>
      <c r="EIP1" s="428"/>
      <c r="EIQ1" s="429"/>
      <c r="EIR1" s="428"/>
      <c r="EIS1" s="429"/>
      <c r="EIT1" s="428"/>
      <c r="EIU1" s="429"/>
      <c r="EIV1" s="428"/>
      <c r="EIW1" s="429"/>
      <c r="EIX1" s="428"/>
      <c r="EIY1" s="429"/>
      <c r="EIZ1" s="428"/>
      <c r="EJA1" s="429"/>
      <c r="EJB1" s="428"/>
      <c r="EJC1" s="429"/>
      <c r="EJD1" s="428"/>
      <c r="EJE1" s="429"/>
      <c r="EJF1" s="428"/>
      <c r="EJG1" s="429"/>
      <c r="EJH1" s="428"/>
      <c r="EJI1" s="429"/>
      <c r="EJJ1" s="428"/>
      <c r="EJK1" s="429"/>
      <c r="EJL1" s="428"/>
      <c r="EJM1" s="429"/>
      <c r="EJN1" s="428"/>
      <c r="EJO1" s="429"/>
      <c r="EJP1" s="428"/>
      <c r="EJQ1" s="429"/>
      <c r="EJR1" s="428"/>
      <c r="EJS1" s="429"/>
      <c r="EJT1" s="428"/>
      <c r="EJU1" s="429"/>
      <c r="EJV1" s="428"/>
      <c r="EJW1" s="429"/>
      <c r="EJX1" s="428"/>
      <c r="EJY1" s="429"/>
      <c r="EJZ1" s="428"/>
      <c r="EKA1" s="429"/>
      <c r="EKB1" s="428"/>
      <c r="EKC1" s="429"/>
      <c r="EKD1" s="428"/>
      <c r="EKE1" s="429"/>
      <c r="EKF1" s="428"/>
      <c r="EKG1" s="429"/>
      <c r="EKH1" s="428"/>
      <c r="EKI1" s="429"/>
      <c r="EKJ1" s="428"/>
      <c r="EKK1" s="429"/>
      <c r="EKL1" s="428"/>
      <c r="EKM1" s="429"/>
      <c r="EKN1" s="428"/>
      <c r="EKO1" s="429"/>
      <c r="EKP1" s="428"/>
      <c r="EKQ1" s="429"/>
      <c r="EKR1" s="428"/>
      <c r="EKS1" s="429"/>
      <c r="EKT1" s="428"/>
      <c r="EKU1" s="429"/>
      <c r="EKV1" s="428"/>
      <c r="EKW1" s="429"/>
      <c r="EKX1" s="428"/>
      <c r="EKY1" s="429"/>
      <c r="EKZ1" s="428"/>
      <c r="ELA1" s="429"/>
      <c r="ELB1" s="428"/>
      <c r="ELC1" s="429"/>
      <c r="ELD1" s="428"/>
      <c r="ELE1" s="429"/>
      <c r="ELF1" s="428"/>
      <c r="ELG1" s="429"/>
      <c r="ELH1" s="428"/>
      <c r="ELI1" s="429"/>
      <c r="ELJ1" s="428"/>
      <c r="ELK1" s="429"/>
      <c r="ELL1" s="428"/>
      <c r="ELM1" s="429"/>
      <c r="ELN1" s="428"/>
      <c r="ELO1" s="429"/>
      <c r="ELP1" s="428"/>
      <c r="ELQ1" s="429"/>
      <c r="ELR1" s="428"/>
      <c r="ELS1" s="429"/>
      <c r="ELT1" s="428"/>
      <c r="ELU1" s="429"/>
      <c r="ELV1" s="428"/>
      <c r="ELW1" s="429"/>
      <c r="ELX1" s="428"/>
      <c r="ELY1" s="429"/>
      <c r="ELZ1" s="428"/>
      <c r="EMA1" s="429"/>
      <c r="EMB1" s="428"/>
      <c r="EMC1" s="429"/>
      <c r="EMD1" s="428"/>
      <c r="EME1" s="429"/>
      <c r="EMF1" s="428"/>
      <c r="EMG1" s="429"/>
      <c r="EMH1" s="428"/>
      <c r="EMI1" s="429"/>
      <c r="EMJ1" s="428"/>
      <c r="EMK1" s="429"/>
      <c r="EML1" s="428"/>
      <c r="EMM1" s="429"/>
      <c r="EMN1" s="428"/>
      <c r="EMO1" s="429"/>
      <c r="EMP1" s="428"/>
      <c r="EMQ1" s="429"/>
      <c r="EMR1" s="428"/>
      <c r="EMS1" s="429"/>
      <c r="EMT1" s="428"/>
      <c r="EMU1" s="429"/>
      <c r="EMV1" s="428"/>
      <c r="EMW1" s="429"/>
      <c r="EMX1" s="428"/>
      <c r="EMY1" s="429"/>
      <c r="EMZ1" s="428"/>
      <c r="ENA1" s="429"/>
      <c r="ENB1" s="428"/>
      <c r="ENC1" s="429"/>
      <c r="END1" s="428"/>
      <c r="ENE1" s="429"/>
      <c r="ENF1" s="428"/>
      <c r="ENG1" s="429"/>
      <c r="ENH1" s="428"/>
      <c r="ENI1" s="429"/>
      <c r="ENJ1" s="428"/>
      <c r="ENK1" s="429"/>
      <c r="ENL1" s="428"/>
      <c r="ENM1" s="429"/>
      <c r="ENN1" s="428"/>
      <c r="ENO1" s="429"/>
      <c r="ENP1" s="428"/>
      <c r="ENQ1" s="429"/>
      <c r="ENR1" s="428"/>
      <c r="ENS1" s="429"/>
      <c r="ENT1" s="428"/>
      <c r="ENU1" s="429"/>
      <c r="ENV1" s="428"/>
      <c r="ENW1" s="429"/>
      <c r="ENX1" s="428"/>
      <c r="ENY1" s="429"/>
      <c r="ENZ1" s="428"/>
      <c r="EOA1" s="429"/>
      <c r="EOB1" s="428"/>
      <c r="EOC1" s="429"/>
      <c r="EOD1" s="428"/>
      <c r="EOE1" s="429"/>
      <c r="EOF1" s="428"/>
      <c r="EOG1" s="429"/>
      <c r="EOH1" s="428"/>
      <c r="EOI1" s="429"/>
      <c r="EOJ1" s="428"/>
      <c r="EOK1" s="429"/>
      <c r="EOL1" s="428"/>
      <c r="EOM1" s="429"/>
      <c r="EON1" s="428"/>
      <c r="EOO1" s="429"/>
      <c r="EOP1" s="428"/>
      <c r="EOQ1" s="429"/>
      <c r="EOR1" s="428"/>
      <c r="EOS1" s="429"/>
      <c r="EOT1" s="428"/>
      <c r="EOU1" s="429"/>
      <c r="EOV1" s="428"/>
      <c r="EOW1" s="429"/>
      <c r="EOX1" s="428"/>
      <c r="EOY1" s="429"/>
      <c r="EOZ1" s="428"/>
      <c r="EPA1" s="429"/>
      <c r="EPB1" s="428"/>
      <c r="EPC1" s="429"/>
      <c r="EPD1" s="428"/>
      <c r="EPE1" s="429"/>
      <c r="EPF1" s="428"/>
      <c r="EPG1" s="429"/>
      <c r="EPH1" s="428"/>
      <c r="EPI1" s="429"/>
      <c r="EPJ1" s="428"/>
      <c r="EPK1" s="429"/>
      <c r="EPL1" s="428"/>
      <c r="EPM1" s="429"/>
      <c r="EPN1" s="428"/>
      <c r="EPO1" s="429"/>
      <c r="EPP1" s="428"/>
      <c r="EPQ1" s="429"/>
      <c r="EPR1" s="428"/>
      <c r="EPS1" s="429"/>
      <c r="EPT1" s="428"/>
      <c r="EPU1" s="429"/>
      <c r="EPV1" s="428"/>
      <c r="EPW1" s="429"/>
      <c r="EPX1" s="428"/>
      <c r="EPY1" s="429"/>
      <c r="EPZ1" s="428"/>
      <c r="EQA1" s="429"/>
      <c r="EQB1" s="428"/>
      <c r="EQC1" s="429"/>
      <c r="EQD1" s="428"/>
      <c r="EQE1" s="429"/>
      <c r="EQF1" s="428"/>
      <c r="EQG1" s="429"/>
      <c r="EQH1" s="428"/>
      <c r="EQI1" s="429"/>
      <c r="EQJ1" s="428"/>
      <c r="EQK1" s="429"/>
      <c r="EQL1" s="428"/>
      <c r="EQM1" s="429"/>
      <c r="EQN1" s="428"/>
      <c r="EQO1" s="429"/>
      <c r="EQP1" s="428"/>
      <c r="EQQ1" s="429"/>
      <c r="EQR1" s="428"/>
      <c r="EQS1" s="429"/>
      <c r="EQT1" s="428"/>
      <c r="EQU1" s="429"/>
      <c r="EQV1" s="428"/>
      <c r="EQW1" s="429"/>
      <c r="EQX1" s="428"/>
      <c r="EQY1" s="429"/>
      <c r="EQZ1" s="428"/>
      <c r="ERA1" s="429"/>
      <c r="ERB1" s="428"/>
      <c r="ERC1" s="429"/>
      <c r="ERD1" s="428"/>
      <c r="ERE1" s="429"/>
      <c r="ERF1" s="428"/>
      <c r="ERG1" s="429"/>
      <c r="ERH1" s="428"/>
      <c r="ERI1" s="429"/>
      <c r="ERJ1" s="428"/>
      <c r="ERK1" s="429"/>
      <c r="ERL1" s="428"/>
      <c r="ERM1" s="429"/>
      <c r="ERN1" s="428"/>
      <c r="ERO1" s="429"/>
      <c r="ERP1" s="428"/>
      <c r="ERQ1" s="429"/>
      <c r="ERR1" s="428"/>
      <c r="ERS1" s="429"/>
      <c r="ERT1" s="428"/>
      <c r="ERU1" s="429"/>
      <c r="ERV1" s="428"/>
      <c r="ERW1" s="429"/>
      <c r="ERX1" s="428"/>
      <c r="ERY1" s="429"/>
      <c r="ERZ1" s="428"/>
      <c r="ESA1" s="429"/>
      <c r="ESB1" s="428"/>
      <c r="ESC1" s="429"/>
      <c r="ESD1" s="428"/>
      <c r="ESE1" s="429"/>
      <c r="ESF1" s="428"/>
      <c r="ESG1" s="429"/>
      <c r="ESH1" s="428"/>
      <c r="ESI1" s="429"/>
      <c r="ESJ1" s="428"/>
      <c r="ESK1" s="429"/>
      <c r="ESL1" s="428"/>
      <c r="ESM1" s="429"/>
      <c r="ESN1" s="428"/>
      <c r="ESO1" s="429"/>
      <c r="ESP1" s="428"/>
      <c r="ESQ1" s="429"/>
      <c r="ESR1" s="428"/>
      <c r="ESS1" s="429"/>
      <c r="EST1" s="428"/>
      <c r="ESU1" s="429"/>
      <c r="ESV1" s="428"/>
      <c r="ESW1" s="429"/>
      <c r="ESX1" s="428"/>
      <c r="ESY1" s="429"/>
      <c r="ESZ1" s="428"/>
      <c r="ETA1" s="429"/>
      <c r="ETB1" s="428"/>
      <c r="ETC1" s="429"/>
      <c r="ETD1" s="428"/>
      <c r="ETE1" s="429"/>
      <c r="ETF1" s="428"/>
      <c r="ETG1" s="429"/>
      <c r="ETH1" s="428"/>
      <c r="ETI1" s="429"/>
      <c r="ETJ1" s="428"/>
      <c r="ETK1" s="429"/>
      <c r="ETL1" s="428"/>
      <c r="ETM1" s="429"/>
      <c r="ETN1" s="428"/>
      <c r="ETO1" s="429"/>
      <c r="ETP1" s="428"/>
      <c r="ETQ1" s="429"/>
      <c r="ETR1" s="428"/>
      <c r="ETS1" s="429"/>
      <c r="ETT1" s="428"/>
      <c r="ETU1" s="429"/>
      <c r="ETV1" s="428"/>
      <c r="ETW1" s="429"/>
      <c r="ETX1" s="428"/>
      <c r="ETY1" s="429"/>
      <c r="ETZ1" s="428"/>
      <c r="EUA1" s="429"/>
      <c r="EUB1" s="428"/>
      <c r="EUC1" s="429"/>
      <c r="EUD1" s="428"/>
      <c r="EUE1" s="429"/>
      <c r="EUF1" s="428"/>
      <c r="EUG1" s="429"/>
      <c r="EUH1" s="428"/>
      <c r="EUI1" s="429"/>
      <c r="EUJ1" s="428"/>
      <c r="EUK1" s="429"/>
      <c r="EUL1" s="428"/>
      <c r="EUM1" s="429"/>
      <c r="EUN1" s="428"/>
      <c r="EUO1" s="429"/>
      <c r="EUP1" s="428"/>
      <c r="EUQ1" s="429"/>
      <c r="EUR1" s="428"/>
      <c r="EUS1" s="429"/>
      <c r="EUT1" s="428"/>
      <c r="EUU1" s="429"/>
      <c r="EUV1" s="428"/>
      <c r="EUW1" s="429"/>
      <c r="EUX1" s="428"/>
      <c r="EUY1" s="429"/>
      <c r="EUZ1" s="428"/>
      <c r="EVA1" s="429"/>
      <c r="EVB1" s="428"/>
      <c r="EVC1" s="429"/>
      <c r="EVD1" s="428"/>
      <c r="EVE1" s="429"/>
      <c r="EVF1" s="428"/>
      <c r="EVG1" s="429"/>
      <c r="EVH1" s="428"/>
      <c r="EVI1" s="429"/>
      <c r="EVJ1" s="428"/>
      <c r="EVK1" s="429"/>
      <c r="EVL1" s="428"/>
      <c r="EVM1" s="429"/>
      <c r="EVN1" s="428"/>
      <c r="EVO1" s="429"/>
      <c r="EVP1" s="428"/>
      <c r="EVQ1" s="429"/>
      <c r="EVR1" s="428"/>
      <c r="EVS1" s="429"/>
      <c r="EVT1" s="428"/>
      <c r="EVU1" s="429"/>
      <c r="EVV1" s="428"/>
      <c r="EVW1" s="429"/>
      <c r="EVX1" s="428"/>
      <c r="EVY1" s="429"/>
      <c r="EVZ1" s="428"/>
      <c r="EWA1" s="429"/>
      <c r="EWB1" s="428"/>
      <c r="EWC1" s="429"/>
      <c r="EWD1" s="428"/>
      <c r="EWE1" s="429"/>
      <c r="EWF1" s="428"/>
      <c r="EWG1" s="429"/>
      <c r="EWH1" s="428"/>
      <c r="EWI1" s="429"/>
      <c r="EWJ1" s="428"/>
      <c r="EWK1" s="429"/>
      <c r="EWL1" s="428"/>
      <c r="EWM1" s="429"/>
      <c r="EWN1" s="428"/>
      <c r="EWO1" s="429"/>
      <c r="EWP1" s="428"/>
      <c r="EWQ1" s="429"/>
      <c r="EWR1" s="428"/>
      <c r="EWS1" s="429"/>
      <c r="EWT1" s="428"/>
      <c r="EWU1" s="429"/>
      <c r="EWV1" s="428"/>
      <c r="EWW1" s="429"/>
      <c r="EWX1" s="428"/>
      <c r="EWY1" s="429"/>
      <c r="EWZ1" s="428"/>
      <c r="EXA1" s="429"/>
      <c r="EXB1" s="428"/>
      <c r="EXC1" s="429"/>
      <c r="EXD1" s="428"/>
      <c r="EXE1" s="429"/>
      <c r="EXF1" s="428"/>
      <c r="EXG1" s="429"/>
      <c r="EXH1" s="428"/>
      <c r="EXI1" s="429"/>
      <c r="EXJ1" s="428"/>
      <c r="EXK1" s="429"/>
      <c r="EXL1" s="428"/>
      <c r="EXM1" s="429"/>
      <c r="EXN1" s="428"/>
      <c r="EXO1" s="429"/>
      <c r="EXP1" s="428"/>
      <c r="EXQ1" s="429"/>
      <c r="EXR1" s="428"/>
      <c r="EXS1" s="429"/>
      <c r="EXT1" s="428"/>
      <c r="EXU1" s="429"/>
      <c r="EXV1" s="428"/>
      <c r="EXW1" s="429"/>
      <c r="EXX1" s="428"/>
      <c r="EXY1" s="429"/>
      <c r="EXZ1" s="428"/>
      <c r="EYA1" s="429"/>
      <c r="EYB1" s="428"/>
      <c r="EYC1" s="429"/>
      <c r="EYD1" s="428"/>
      <c r="EYE1" s="429"/>
      <c r="EYF1" s="428"/>
      <c r="EYG1" s="429"/>
      <c r="EYH1" s="428"/>
      <c r="EYI1" s="429"/>
      <c r="EYJ1" s="428"/>
      <c r="EYK1" s="429"/>
      <c r="EYL1" s="428"/>
      <c r="EYM1" s="429"/>
      <c r="EYN1" s="428"/>
      <c r="EYO1" s="429"/>
      <c r="EYP1" s="428"/>
      <c r="EYQ1" s="429"/>
      <c r="EYR1" s="428"/>
      <c r="EYS1" s="429"/>
      <c r="EYT1" s="428"/>
      <c r="EYU1" s="429"/>
      <c r="EYV1" s="428"/>
      <c r="EYW1" s="429"/>
      <c r="EYX1" s="428"/>
      <c r="EYY1" s="429"/>
      <c r="EYZ1" s="428"/>
      <c r="EZA1" s="429"/>
      <c r="EZB1" s="428"/>
      <c r="EZC1" s="429"/>
      <c r="EZD1" s="428"/>
      <c r="EZE1" s="429"/>
      <c r="EZF1" s="428"/>
      <c r="EZG1" s="429"/>
      <c r="EZH1" s="428"/>
      <c r="EZI1" s="429"/>
      <c r="EZJ1" s="428"/>
      <c r="EZK1" s="429"/>
      <c r="EZL1" s="428"/>
      <c r="EZM1" s="429"/>
      <c r="EZN1" s="428"/>
      <c r="EZO1" s="429"/>
      <c r="EZP1" s="428"/>
      <c r="EZQ1" s="429"/>
      <c r="EZR1" s="428"/>
      <c r="EZS1" s="429"/>
      <c r="EZT1" s="428"/>
      <c r="EZU1" s="429"/>
      <c r="EZV1" s="428"/>
      <c r="EZW1" s="429"/>
      <c r="EZX1" s="428"/>
      <c r="EZY1" s="429"/>
      <c r="EZZ1" s="428"/>
      <c r="FAA1" s="429"/>
      <c r="FAB1" s="428"/>
      <c r="FAC1" s="429"/>
      <c r="FAD1" s="428"/>
      <c r="FAE1" s="429"/>
      <c r="FAF1" s="428"/>
      <c r="FAG1" s="429"/>
      <c r="FAH1" s="428"/>
      <c r="FAI1" s="429"/>
      <c r="FAJ1" s="428"/>
      <c r="FAK1" s="429"/>
      <c r="FAL1" s="428"/>
      <c r="FAM1" s="429"/>
      <c r="FAN1" s="428"/>
      <c r="FAO1" s="429"/>
      <c r="FAP1" s="428"/>
      <c r="FAQ1" s="429"/>
      <c r="FAR1" s="428"/>
      <c r="FAS1" s="429"/>
      <c r="FAT1" s="428"/>
      <c r="FAU1" s="429"/>
      <c r="FAV1" s="428"/>
      <c r="FAW1" s="429"/>
      <c r="FAX1" s="428"/>
      <c r="FAY1" s="429"/>
      <c r="FAZ1" s="428"/>
      <c r="FBA1" s="429"/>
      <c r="FBB1" s="428"/>
      <c r="FBC1" s="429"/>
      <c r="FBD1" s="428"/>
      <c r="FBE1" s="429"/>
      <c r="FBF1" s="428"/>
      <c r="FBG1" s="429"/>
      <c r="FBH1" s="428"/>
      <c r="FBI1" s="429"/>
      <c r="FBJ1" s="428"/>
      <c r="FBK1" s="429"/>
      <c r="FBL1" s="428"/>
      <c r="FBM1" s="429"/>
      <c r="FBN1" s="428"/>
      <c r="FBO1" s="429"/>
      <c r="FBP1" s="428"/>
      <c r="FBQ1" s="429"/>
      <c r="FBR1" s="428"/>
      <c r="FBS1" s="429"/>
      <c r="FBT1" s="428"/>
      <c r="FBU1" s="429"/>
      <c r="FBV1" s="428"/>
      <c r="FBW1" s="429"/>
      <c r="FBX1" s="428"/>
      <c r="FBY1" s="429"/>
      <c r="FBZ1" s="428"/>
      <c r="FCA1" s="429"/>
      <c r="FCB1" s="428"/>
      <c r="FCC1" s="429"/>
      <c r="FCD1" s="428"/>
      <c r="FCE1" s="429"/>
      <c r="FCF1" s="428"/>
      <c r="FCG1" s="429"/>
      <c r="FCH1" s="428"/>
      <c r="FCI1" s="429"/>
      <c r="FCJ1" s="428"/>
      <c r="FCK1" s="429"/>
      <c r="FCL1" s="428"/>
      <c r="FCM1" s="429"/>
      <c r="FCN1" s="428"/>
      <c r="FCO1" s="429"/>
      <c r="FCP1" s="428"/>
      <c r="FCQ1" s="429"/>
      <c r="FCR1" s="428"/>
      <c r="FCS1" s="429"/>
      <c r="FCT1" s="428"/>
      <c r="FCU1" s="429"/>
      <c r="FCV1" s="428"/>
      <c r="FCW1" s="429"/>
      <c r="FCX1" s="428"/>
      <c r="FCY1" s="429"/>
      <c r="FCZ1" s="428"/>
      <c r="FDA1" s="429"/>
      <c r="FDB1" s="428"/>
      <c r="FDC1" s="429"/>
      <c r="FDD1" s="428"/>
      <c r="FDE1" s="429"/>
      <c r="FDF1" s="428"/>
      <c r="FDG1" s="429"/>
      <c r="FDH1" s="428"/>
      <c r="FDI1" s="429"/>
      <c r="FDJ1" s="428"/>
      <c r="FDK1" s="429"/>
      <c r="FDL1" s="428"/>
      <c r="FDM1" s="429"/>
      <c r="FDN1" s="428"/>
      <c r="FDO1" s="429"/>
      <c r="FDP1" s="428"/>
      <c r="FDQ1" s="429"/>
      <c r="FDR1" s="428"/>
      <c r="FDS1" s="429"/>
      <c r="FDT1" s="428"/>
      <c r="FDU1" s="429"/>
      <c r="FDV1" s="428"/>
      <c r="FDW1" s="429"/>
      <c r="FDX1" s="428"/>
      <c r="FDY1" s="429"/>
      <c r="FDZ1" s="428"/>
      <c r="FEA1" s="429"/>
      <c r="FEB1" s="428"/>
      <c r="FEC1" s="429"/>
      <c r="FED1" s="428"/>
      <c r="FEE1" s="429"/>
      <c r="FEF1" s="428"/>
      <c r="FEG1" s="429"/>
      <c r="FEH1" s="428"/>
      <c r="FEI1" s="429"/>
      <c r="FEJ1" s="428"/>
      <c r="FEK1" s="429"/>
      <c r="FEL1" s="428"/>
      <c r="FEM1" s="429"/>
      <c r="FEN1" s="428"/>
      <c r="FEO1" s="429"/>
      <c r="FEP1" s="428"/>
      <c r="FEQ1" s="429"/>
      <c r="FER1" s="428"/>
      <c r="FES1" s="429"/>
      <c r="FET1" s="428"/>
      <c r="FEU1" s="429"/>
      <c r="FEV1" s="428"/>
      <c r="FEW1" s="429"/>
      <c r="FEX1" s="428"/>
      <c r="FEY1" s="429"/>
      <c r="FEZ1" s="428"/>
      <c r="FFA1" s="429"/>
      <c r="FFB1" s="428"/>
      <c r="FFC1" s="429"/>
      <c r="FFD1" s="428"/>
      <c r="FFE1" s="429"/>
      <c r="FFF1" s="428"/>
      <c r="FFG1" s="429"/>
      <c r="FFH1" s="428"/>
      <c r="FFI1" s="429"/>
      <c r="FFJ1" s="428"/>
      <c r="FFK1" s="429"/>
      <c r="FFL1" s="428"/>
      <c r="FFM1" s="429"/>
      <c r="FFN1" s="428"/>
      <c r="FFO1" s="429"/>
      <c r="FFP1" s="428"/>
      <c r="FFQ1" s="429"/>
      <c r="FFR1" s="428"/>
      <c r="FFS1" s="429"/>
      <c r="FFT1" s="428"/>
      <c r="FFU1" s="429"/>
      <c r="FFV1" s="428"/>
      <c r="FFW1" s="429"/>
      <c r="FFX1" s="428"/>
      <c r="FFY1" s="429"/>
      <c r="FFZ1" s="428"/>
      <c r="FGA1" s="429"/>
      <c r="FGB1" s="428"/>
      <c r="FGC1" s="429"/>
      <c r="FGD1" s="428"/>
      <c r="FGE1" s="429"/>
      <c r="FGF1" s="428"/>
      <c r="FGG1" s="429"/>
      <c r="FGH1" s="428"/>
      <c r="FGI1" s="429"/>
      <c r="FGJ1" s="428"/>
      <c r="FGK1" s="429"/>
      <c r="FGL1" s="428"/>
      <c r="FGM1" s="429"/>
      <c r="FGN1" s="428"/>
      <c r="FGO1" s="429"/>
      <c r="FGP1" s="428"/>
      <c r="FGQ1" s="429"/>
      <c r="FGR1" s="428"/>
      <c r="FGS1" s="429"/>
      <c r="FGT1" s="428"/>
      <c r="FGU1" s="429"/>
      <c r="FGV1" s="428"/>
      <c r="FGW1" s="429"/>
      <c r="FGX1" s="428"/>
      <c r="FGY1" s="429"/>
      <c r="FGZ1" s="428"/>
      <c r="FHA1" s="429"/>
      <c r="FHB1" s="428"/>
      <c r="FHC1" s="429"/>
      <c r="FHD1" s="428"/>
      <c r="FHE1" s="429"/>
      <c r="FHF1" s="428"/>
      <c r="FHG1" s="429"/>
      <c r="FHH1" s="428"/>
      <c r="FHI1" s="429"/>
      <c r="FHJ1" s="428"/>
      <c r="FHK1" s="429"/>
      <c r="FHL1" s="428"/>
      <c r="FHM1" s="429"/>
      <c r="FHN1" s="428"/>
      <c r="FHO1" s="429"/>
      <c r="FHP1" s="428"/>
      <c r="FHQ1" s="429"/>
      <c r="FHR1" s="428"/>
      <c r="FHS1" s="429"/>
      <c r="FHT1" s="428"/>
      <c r="FHU1" s="429"/>
      <c r="FHV1" s="428"/>
      <c r="FHW1" s="429"/>
      <c r="FHX1" s="428"/>
      <c r="FHY1" s="429"/>
      <c r="FHZ1" s="428"/>
      <c r="FIA1" s="429"/>
      <c r="FIB1" s="428"/>
      <c r="FIC1" s="429"/>
      <c r="FID1" s="428"/>
      <c r="FIE1" s="429"/>
      <c r="FIF1" s="428"/>
      <c r="FIG1" s="429"/>
      <c r="FIH1" s="428"/>
      <c r="FII1" s="429"/>
      <c r="FIJ1" s="428"/>
      <c r="FIK1" s="429"/>
      <c r="FIL1" s="428"/>
      <c r="FIM1" s="429"/>
      <c r="FIN1" s="428"/>
      <c r="FIO1" s="429"/>
      <c r="FIP1" s="428"/>
      <c r="FIQ1" s="429"/>
      <c r="FIR1" s="428"/>
      <c r="FIS1" s="429"/>
      <c r="FIT1" s="428"/>
      <c r="FIU1" s="429"/>
      <c r="FIV1" s="428"/>
      <c r="FIW1" s="429"/>
      <c r="FIX1" s="428"/>
      <c r="FIY1" s="429"/>
      <c r="FIZ1" s="428"/>
      <c r="FJA1" s="429"/>
      <c r="FJB1" s="428"/>
      <c r="FJC1" s="429"/>
      <c r="FJD1" s="428"/>
      <c r="FJE1" s="429"/>
      <c r="FJF1" s="428"/>
      <c r="FJG1" s="429"/>
      <c r="FJH1" s="428"/>
      <c r="FJI1" s="429"/>
      <c r="FJJ1" s="428"/>
      <c r="FJK1" s="429"/>
      <c r="FJL1" s="428"/>
      <c r="FJM1" s="429"/>
      <c r="FJN1" s="428"/>
      <c r="FJO1" s="429"/>
      <c r="FJP1" s="428"/>
      <c r="FJQ1" s="429"/>
      <c r="FJR1" s="428"/>
      <c r="FJS1" s="429"/>
      <c r="FJT1" s="428"/>
      <c r="FJU1" s="429"/>
      <c r="FJV1" s="428"/>
      <c r="FJW1" s="429"/>
      <c r="FJX1" s="428"/>
      <c r="FJY1" s="429"/>
      <c r="FJZ1" s="428"/>
      <c r="FKA1" s="429"/>
      <c r="FKB1" s="428"/>
      <c r="FKC1" s="429"/>
      <c r="FKD1" s="428"/>
      <c r="FKE1" s="429"/>
      <c r="FKF1" s="428"/>
      <c r="FKG1" s="429"/>
      <c r="FKH1" s="428"/>
      <c r="FKI1" s="429"/>
      <c r="FKJ1" s="428"/>
      <c r="FKK1" s="429"/>
      <c r="FKL1" s="428"/>
      <c r="FKM1" s="429"/>
      <c r="FKN1" s="428"/>
      <c r="FKO1" s="429"/>
      <c r="FKP1" s="428"/>
      <c r="FKQ1" s="429"/>
      <c r="FKR1" s="428"/>
      <c r="FKS1" s="429"/>
      <c r="FKT1" s="428"/>
      <c r="FKU1" s="429"/>
      <c r="FKV1" s="428"/>
      <c r="FKW1" s="429"/>
      <c r="FKX1" s="428"/>
      <c r="FKY1" s="429"/>
      <c r="FKZ1" s="428"/>
      <c r="FLA1" s="429"/>
      <c r="FLB1" s="428"/>
      <c r="FLC1" s="429"/>
      <c r="FLD1" s="428"/>
      <c r="FLE1" s="429"/>
      <c r="FLF1" s="428"/>
      <c r="FLG1" s="429"/>
      <c r="FLH1" s="428"/>
      <c r="FLI1" s="429"/>
      <c r="FLJ1" s="428"/>
      <c r="FLK1" s="429"/>
      <c r="FLL1" s="428"/>
      <c r="FLM1" s="429"/>
      <c r="FLN1" s="428"/>
      <c r="FLO1" s="429"/>
      <c r="FLP1" s="428"/>
      <c r="FLQ1" s="429"/>
      <c r="FLR1" s="428"/>
      <c r="FLS1" s="429"/>
      <c r="FLT1" s="428"/>
      <c r="FLU1" s="429"/>
      <c r="FLV1" s="428"/>
      <c r="FLW1" s="429"/>
      <c r="FLX1" s="428"/>
      <c r="FLY1" s="429"/>
      <c r="FLZ1" s="428"/>
      <c r="FMA1" s="429"/>
      <c r="FMB1" s="428"/>
      <c r="FMC1" s="429"/>
      <c r="FMD1" s="428"/>
      <c r="FME1" s="429"/>
      <c r="FMF1" s="428"/>
      <c r="FMG1" s="429"/>
      <c r="FMH1" s="428"/>
      <c r="FMI1" s="429"/>
      <c r="FMJ1" s="428"/>
      <c r="FMK1" s="429"/>
      <c r="FML1" s="428"/>
      <c r="FMM1" s="429"/>
      <c r="FMN1" s="428"/>
      <c r="FMO1" s="429"/>
      <c r="FMP1" s="428"/>
      <c r="FMQ1" s="429"/>
      <c r="FMR1" s="428"/>
      <c r="FMS1" s="429"/>
      <c r="FMT1" s="428"/>
      <c r="FMU1" s="429"/>
      <c r="FMV1" s="428"/>
      <c r="FMW1" s="429"/>
      <c r="FMX1" s="428"/>
      <c r="FMY1" s="429"/>
      <c r="FMZ1" s="428"/>
      <c r="FNA1" s="429"/>
      <c r="FNB1" s="428"/>
      <c r="FNC1" s="429"/>
      <c r="FND1" s="428"/>
      <c r="FNE1" s="429"/>
      <c r="FNF1" s="428"/>
      <c r="FNG1" s="429"/>
      <c r="FNH1" s="428"/>
      <c r="FNI1" s="429"/>
      <c r="FNJ1" s="428"/>
      <c r="FNK1" s="429"/>
      <c r="FNL1" s="428"/>
      <c r="FNM1" s="429"/>
      <c r="FNN1" s="428"/>
      <c r="FNO1" s="429"/>
      <c r="FNP1" s="428"/>
      <c r="FNQ1" s="429"/>
      <c r="FNR1" s="428"/>
      <c r="FNS1" s="429"/>
      <c r="FNT1" s="428"/>
      <c r="FNU1" s="429"/>
      <c r="FNV1" s="428"/>
      <c r="FNW1" s="429"/>
      <c r="FNX1" s="428"/>
      <c r="FNY1" s="429"/>
      <c r="FNZ1" s="428"/>
      <c r="FOA1" s="429"/>
      <c r="FOB1" s="428"/>
      <c r="FOC1" s="429"/>
      <c r="FOD1" s="428"/>
      <c r="FOE1" s="429"/>
      <c r="FOF1" s="428"/>
      <c r="FOG1" s="429"/>
      <c r="FOH1" s="428"/>
      <c r="FOI1" s="429"/>
      <c r="FOJ1" s="428"/>
      <c r="FOK1" s="429"/>
      <c r="FOL1" s="428"/>
      <c r="FOM1" s="429"/>
      <c r="FON1" s="428"/>
      <c r="FOO1" s="429"/>
      <c r="FOP1" s="428"/>
      <c r="FOQ1" s="429"/>
      <c r="FOR1" s="428"/>
      <c r="FOS1" s="429"/>
      <c r="FOT1" s="428"/>
      <c r="FOU1" s="429"/>
      <c r="FOV1" s="428"/>
      <c r="FOW1" s="429"/>
      <c r="FOX1" s="428"/>
      <c r="FOY1" s="429"/>
      <c r="FOZ1" s="428"/>
      <c r="FPA1" s="429"/>
      <c r="FPB1" s="428"/>
      <c r="FPC1" s="429"/>
      <c r="FPD1" s="428"/>
      <c r="FPE1" s="429"/>
      <c r="FPF1" s="428"/>
      <c r="FPG1" s="429"/>
      <c r="FPH1" s="428"/>
      <c r="FPI1" s="429"/>
      <c r="FPJ1" s="428"/>
      <c r="FPK1" s="429"/>
      <c r="FPL1" s="428"/>
      <c r="FPM1" s="429"/>
      <c r="FPN1" s="428"/>
      <c r="FPO1" s="429"/>
      <c r="FPP1" s="428"/>
      <c r="FPQ1" s="429"/>
      <c r="FPR1" s="428"/>
      <c r="FPS1" s="429"/>
      <c r="FPT1" s="428"/>
      <c r="FPU1" s="429"/>
      <c r="FPV1" s="428"/>
      <c r="FPW1" s="429"/>
      <c r="FPX1" s="428"/>
      <c r="FPY1" s="429"/>
      <c r="FPZ1" s="428"/>
      <c r="FQA1" s="429"/>
      <c r="FQB1" s="428"/>
      <c r="FQC1" s="429"/>
      <c r="FQD1" s="428"/>
      <c r="FQE1" s="429"/>
      <c r="FQF1" s="428"/>
      <c r="FQG1" s="429"/>
      <c r="FQH1" s="428"/>
      <c r="FQI1" s="429"/>
      <c r="FQJ1" s="428"/>
      <c r="FQK1" s="429"/>
      <c r="FQL1" s="428"/>
      <c r="FQM1" s="429"/>
      <c r="FQN1" s="428"/>
      <c r="FQO1" s="429"/>
      <c r="FQP1" s="428"/>
      <c r="FQQ1" s="429"/>
      <c r="FQR1" s="428"/>
      <c r="FQS1" s="429"/>
      <c r="FQT1" s="428"/>
      <c r="FQU1" s="429"/>
      <c r="FQV1" s="428"/>
      <c r="FQW1" s="429"/>
      <c r="FQX1" s="428"/>
      <c r="FQY1" s="429"/>
      <c r="FQZ1" s="428"/>
      <c r="FRA1" s="429"/>
      <c r="FRB1" s="428"/>
      <c r="FRC1" s="429"/>
      <c r="FRD1" s="428"/>
      <c r="FRE1" s="429"/>
      <c r="FRF1" s="428"/>
      <c r="FRG1" s="429"/>
      <c r="FRH1" s="428"/>
      <c r="FRI1" s="429"/>
      <c r="FRJ1" s="428"/>
      <c r="FRK1" s="429"/>
      <c r="FRL1" s="428"/>
      <c r="FRM1" s="429"/>
      <c r="FRN1" s="428"/>
      <c r="FRO1" s="429"/>
      <c r="FRP1" s="428"/>
      <c r="FRQ1" s="429"/>
      <c r="FRR1" s="428"/>
      <c r="FRS1" s="429"/>
      <c r="FRT1" s="428"/>
      <c r="FRU1" s="429"/>
      <c r="FRV1" s="428"/>
      <c r="FRW1" s="429"/>
      <c r="FRX1" s="428"/>
      <c r="FRY1" s="429"/>
      <c r="FRZ1" s="428"/>
      <c r="FSA1" s="429"/>
      <c r="FSB1" s="428"/>
      <c r="FSC1" s="429"/>
      <c r="FSD1" s="428"/>
      <c r="FSE1" s="429"/>
      <c r="FSF1" s="428"/>
      <c r="FSG1" s="429"/>
      <c r="FSH1" s="428"/>
      <c r="FSI1" s="429"/>
      <c r="FSJ1" s="428"/>
      <c r="FSK1" s="429"/>
      <c r="FSL1" s="428"/>
      <c r="FSM1" s="429"/>
      <c r="FSN1" s="428"/>
      <c r="FSO1" s="429"/>
      <c r="FSP1" s="428"/>
      <c r="FSQ1" s="429"/>
      <c r="FSR1" s="428"/>
      <c r="FSS1" s="429"/>
      <c r="FST1" s="428"/>
      <c r="FSU1" s="429"/>
      <c r="FSV1" s="428"/>
      <c r="FSW1" s="429"/>
      <c r="FSX1" s="428"/>
      <c r="FSY1" s="429"/>
      <c r="FSZ1" s="428"/>
      <c r="FTA1" s="429"/>
      <c r="FTB1" s="428"/>
      <c r="FTC1" s="429"/>
      <c r="FTD1" s="428"/>
      <c r="FTE1" s="429"/>
      <c r="FTF1" s="428"/>
      <c r="FTG1" s="429"/>
      <c r="FTH1" s="428"/>
      <c r="FTI1" s="429"/>
      <c r="FTJ1" s="428"/>
      <c r="FTK1" s="429"/>
      <c r="FTL1" s="428"/>
      <c r="FTM1" s="429"/>
      <c r="FTN1" s="428"/>
      <c r="FTO1" s="429"/>
      <c r="FTP1" s="428"/>
      <c r="FTQ1" s="429"/>
      <c r="FTR1" s="428"/>
      <c r="FTS1" s="429"/>
      <c r="FTT1" s="428"/>
      <c r="FTU1" s="429"/>
      <c r="FTV1" s="428"/>
      <c r="FTW1" s="429"/>
      <c r="FTX1" s="428"/>
      <c r="FTY1" s="429"/>
      <c r="FTZ1" s="428"/>
      <c r="FUA1" s="429"/>
      <c r="FUB1" s="428"/>
      <c r="FUC1" s="429"/>
      <c r="FUD1" s="428"/>
      <c r="FUE1" s="429"/>
      <c r="FUF1" s="428"/>
      <c r="FUG1" s="429"/>
      <c r="FUH1" s="428"/>
      <c r="FUI1" s="429"/>
      <c r="FUJ1" s="428"/>
      <c r="FUK1" s="429"/>
      <c r="FUL1" s="428"/>
      <c r="FUM1" s="429"/>
      <c r="FUN1" s="428"/>
      <c r="FUO1" s="429"/>
      <c r="FUP1" s="428"/>
      <c r="FUQ1" s="429"/>
      <c r="FUR1" s="428"/>
      <c r="FUS1" s="429"/>
      <c r="FUT1" s="428"/>
      <c r="FUU1" s="429"/>
      <c r="FUV1" s="428"/>
      <c r="FUW1" s="429"/>
      <c r="FUX1" s="428"/>
      <c r="FUY1" s="429"/>
      <c r="FUZ1" s="428"/>
      <c r="FVA1" s="429"/>
      <c r="FVB1" s="428"/>
      <c r="FVC1" s="429"/>
      <c r="FVD1" s="428"/>
      <c r="FVE1" s="429"/>
      <c r="FVF1" s="428"/>
      <c r="FVG1" s="429"/>
      <c r="FVH1" s="428"/>
      <c r="FVI1" s="429"/>
      <c r="FVJ1" s="428"/>
      <c r="FVK1" s="429"/>
      <c r="FVL1" s="428"/>
      <c r="FVM1" s="429"/>
      <c r="FVN1" s="428"/>
      <c r="FVO1" s="429"/>
      <c r="FVP1" s="428"/>
      <c r="FVQ1" s="429"/>
      <c r="FVR1" s="428"/>
      <c r="FVS1" s="429"/>
      <c r="FVT1" s="428"/>
      <c r="FVU1" s="429"/>
      <c r="FVV1" s="428"/>
      <c r="FVW1" s="429"/>
      <c r="FVX1" s="428"/>
      <c r="FVY1" s="429"/>
      <c r="FVZ1" s="428"/>
      <c r="FWA1" s="429"/>
      <c r="FWB1" s="428"/>
      <c r="FWC1" s="429"/>
      <c r="FWD1" s="428"/>
      <c r="FWE1" s="429"/>
      <c r="FWF1" s="428"/>
      <c r="FWG1" s="429"/>
      <c r="FWH1" s="428"/>
      <c r="FWI1" s="429"/>
      <c r="FWJ1" s="428"/>
      <c r="FWK1" s="429"/>
      <c r="FWL1" s="428"/>
      <c r="FWM1" s="429"/>
      <c r="FWN1" s="428"/>
      <c r="FWO1" s="429"/>
      <c r="FWP1" s="428"/>
      <c r="FWQ1" s="429"/>
      <c r="FWR1" s="428"/>
      <c r="FWS1" s="429"/>
      <c r="FWT1" s="428"/>
      <c r="FWU1" s="429"/>
      <c r="FWV1" s="428"/>
      <c r="FWW1" s="429"/>
      <c r="FWX1" s="428"/>
      <c r="FWY1" s="429"/>
      <c r="FWZ1" s="428"/>
      <c r="FXA1" s="429"/>
      <c r="FXB1" s="428"/>
      <c r="FXC1" s="429"/>
      <c r="FXD1" s="428"/>
      <c r="FXE1" s="429"/>
      <c r="FXF1" s="428"/>
      <c r="FXG1" s="429"/>
      <c r="FXH1" s="428"/>
      <c r="FXI1" s="429"/>
      <c r="FXJ1" s="428"/>
      <c r="FXK1" s="429"/>
      <c r="FXL1" s="428"/>
      <c r="FXM1" s="429"/>
      <c r="FXN1" s="428"/>
      <c r="FXO1" s="429"/>
      <c r="FXP1" s="428"/>
      <c r="FXQ1" s="429"/>
      <c r="FXR1" s="428"/>
      <c r="FXS1" s="429"/>
      <c r="FXT1" s="428"/>
      <c r="FXU1" s="429"/>
      <c r="FXV1" s="428"/>
      <c r="FXW1" s="429"/>
      <c r="FXX1" s="428"/>
      <c r="FXY1" s="429"/>
      <c r="FXZ1" s="428"/>
      <c r="FYA1" s="429"/>
      <c r="FYB1" s="428"/>
      <c r="FYC1" s="429"/>
      <c r="FYD1" s="428"/>
      <c r="FYE1" s="429"/>
      <c r="FYF1" s="428"/>
      <c r="FYG1" s="429"/>
      <c r="FYH1" s="428"/>
      <c r="FYI1" s="429"/>
      <c r="FYJ1" s="428"/>
      <c r="FYK1" s="429"/>
      <c r="FYL1" s="428"/>
      <c r="FYM1" s="429"/>
      <c r="FYN1" s="428"/>
      <c r="FYO1" s="429"/>
      <c r="FYP1" s="428"/>
      <c r="FYQ1" s="429"/>
      <c r="FYR1" s="428"/>
      <c r="FYS1" s="429"/>
      <c r="FYT1" s="428"/>
      <c r="FYU1" s="429"/>
      <c r="FYV1" s="428"/>
      <c r="FYW1" s="429"/>
      <c r="FYX1" s="428"/>
      <c r="FYY1" s="429"/>
      <c r="FYZ1" s="428"/>
      <c r="FZA1" s="429"/>
      <c r="FZB1" s="428"/>
      <c r="FZC1" s="429"/>
      <c r="FZD1" s="428"/>
      <c r="FZE1" s="429"/>
      <c r="FZF1" s="428"/>
      <c r="FZG1" s="429"/>
      <c r="FZH1" s="428"/>
      <c r="FZI1" s="429"/>
      <c r="FZJ1" s="428"/>
      <c r="FZK1" s="429"/>
      <c r="FZL1" s="428"/>
      <c r="FZM1" s="429"/>
      <c r="FZN1" s="428"/>
      <c r="FZO1" s="429"/>
      <c r="FZP1" s="428"/>
      <c r="FZQ1" s="429"/>
      <c r="FZR1" s="428"/>
      <c r="FZS1" s="429"/>
      <c r="FZT1" s="428"/>
      <c r="FZU1" s="429"/>
      <c r="FZV1" s="428"/>
      <c r="FZW1" s="429"/>
      <c r="FZX1" s="428"/>
      <c r="FZY1" s="429"/>
      <c r="FZZ1" s="428"/>
      <c r="GAA1" s="429"/>
      <c r="GAB1" s="428"/>
      <c r="GAC1" s="429"/>
      <c r="GAD1" s="428"/>
      <c r="GAE1" s="429"/>
      <c r="GAF1" s="428"/>
      <c r="GAG1" s="429"/>
      <c r="GAH1" s="428"/>
      <c r="GAI1" s="429"/>
      <c r="GAJ1" s="428"/>
      <c r="GAK1" s="429"/>
      <c r="GAL1" s="428"/>
      <c r="GAM1" s="429"/>
      <c r="GAN1" s="428"/>
      <c r="GAO1" s="429"/>
      <c r="GAP1" s="428"/>
      <c r="GAQ1" s="429"/>
      <c r="GAR1" s="428"/>
      <c r="GAS1" s="429"/>
      <c r="GAT1" s="428"/>
      <c r="GAU1" s="429"/>
      <c r="GAV1" s="428"/>
      <c r="GAW1" s="429"/>
      <c r="GAX1" s="428"/>
      <c r="GAY1" s="429"/>
      <c r="GAZ1" s="428"/>
      <c r="GBA1" s="429"/>
      <c r="GBB1" s="428"/>
      <c r="GBC1" s="429"/>
      <c r="GBD1" s="428"/>
      <c r="GBE1" s="429"/>
      <c r="GBF1" s="428"/>
      <c r="GBG1" s="429"/>
      <c r="GBH1" s="428"/>
      <c r="GBI1" s="429"/>
      <c r="GBJ1" s="428"/>
      <c r="GBK1" s="429"/>
      <c r="GBL1" s="428"/>
      <c r="GBM1" s="429"/>
      <c r="GBN1" s="428"/>
      <c r="GBO1" s="429"/>
      <c r="GBP1" s="428"/>
      <c r="GBQ1" s="429"/>
      <c r="GBR1" s="428"/>
      <c r="GBS1" s="429"/>
      <c r="GBT1" s="428"/>
      <c r="GBU1" s="429"/>
      <c r="GBV1" s="428"/>
      <c r="GBW1" s="429"/>
      <c r="GBX1" s="428"/>
      <c r="GBY1" s="429"/>
      <c r="GBZ1" s="428"/>
      <c r="GCA1" s="429"/>
      <c r="GCB1" s="428"/>
      <c r="GCC1" s="429"/>
      <c r="GCD1" s="428"/>
      <c r="GCE1" s="429"/>
      <c r="GCF1" s="428"/>
      <c r="GCG1" s="429"/>
      <c r="GCH1" s="428"/>
      <c r="GCI1" s="429"/>
      <c r="GCJ1" s="428"/>
      <c r="GCK1" s="429"/>
      <c r="GCL1" s="428"/>
      <c r="GCM1" s="429"/>
      <c r="GCN1" s="428"/>
      <c r="GCO1" s="429"/>
      <c r="GCP1" s="428"/>
      <c r="GCQ1" s="429"/>
      <c r="GCR1" s="428"/>
      <c r="GCS1" s="429"/>
      <c r="GCT1" s="428"/>
      <c r="GCU1" s="429"/>
      <c r="GCV1" s="428"/>
      <c r="GCW1" s="429"/>
      <c r="GCX1" s="428"/>
      <c r="GCY1" s="429"/>
      <c r="GCZ1" s="428"/>
      <c r="GDA1" s="429"/>
      <c r="GDB1" s="428"/>
      <c r="GDC1" s="429"/>
      <c r="GDD1" s="428"/>
      <c r="GDE1" s="429"/>
      <c r="GDF1" s="428"/>
      <c r="GDG1" s="429"/>
      <c r="GDH1" s="428"/>
      <c r="GDI1" s="429"/>
      <c r="GDJ1" s="428"/>
      <c r="GDK1" s="429"/>
      <c r="GDL1" s="428"/>
      <c r="GDM1" s="429"/>
      <c r="GDN1" s="428"/>
      <c r="GDO1" s="429"/>
      <c r="GDP1" s="428"/>
      <c r="GDQ1" s="429"/>
      <c r="GDR1" s="428"/>
      <c r="GDS1" s="429"/>
      <c r="GDT1" s="428"/>
      <c r="GDU1" s="429"/>
      <c r="GDV1" s="428"/>
      <c r="GDW1" s="429"/>
      <c r="GDX1" s="428"/>
      <c r="GDY1" s="429"/>
      <c r="GDZ1" s="428"/>
      <c r="GEA1" s="429"/>
      <c r="GEB1" s="428"/>
      <c r="GEC1" s="429"/>
      <c r="GED1" s="428"/>
      <c r="GEE1" s="429"/>
      <c r="GEF1" s="428"/>
      <c r="GEG1" s="429"/>
      <c r="GEH1" s="428"/>
      <c r="GEI1" s="429"/>
      <c r="GEJ1" s="428"/>
      <c r="GEK1" s="429"/>
      <c r="GEL1" s="428"/>
      <c r="GEM1" s="429"/>
      <c r="GEN1" s="428"/>
      <c r="GEO1" s="429"/>
      <c r="GEP1" s="428"/>
      <c r="GEQ1" s="429"/>
      <c r="GER1" s="428"/>
      <c r="GES1" s="429"/>
      <c r="GET1" s="428"/>
      <c r="GEU1" s="429"/>
      <c r="GEV1" s="428"/>
      <c r="GEW1" s="429"/>
      <c r="GEX1" s="428"/>
      <c r="GEY1" s="429"/>
      <c r="GEZ1" s="428"/>
      <c r="GFA1" s="429"/>
      <c r="GFB1" s="428"/>
      <c r="GFC1" s="429"/>
      <c r="GFD1" s="428"/>
      <c r="GFE1" s="429"/>
      <c r="GFF1" s="428"/>
      <c r="GFG1" s="429"/>
      <c r="GFH1" s="428"/>
      <c r="GFI1" s="429"/>
      <c r="GFJ1" s="428"/>
      <c r="GFK1" s="429"/>
      <c r="GFL1" s="428"/>
      <c r="GFM1" s="429"/>
      <c r="GFN1" s="428"/>
      <c r="GFO1" s="429"/>
      <c r="GFP1" s="428"/>
      <c r="GFQ1" s="429"/>
      <c r="GFR1" s="428"/>
      <c r="GFS1" s="429"/>
      <c r="GFT1" s="428"/>
      <c r="GFU1" s="429"/>
      <c r="GFV1" s="428"/>
      <c r="GFW1" s="429"/>
      <c r="GFX1" s="428"/>
      <c r="GFY1" s="429"/>
      <c r="GFZ1" s="428"/>
      <c r="GGA1" s="429"/>
      <c r="GGB1" s="428"/>
      <c r="GGC1" s="429"/>
      <c r="GGD1" s="428"/>
      <c r="GGE1" s="429"/>
      <c r="GGF1" s="428"/>
      <c r="GGG1" s="429"/>
      <c r="GGH1" s="428"/>
      <c r="GGI1" s="429"/>
      <c r="GGJ1" s="428"/>
      <c r="GGK1" s="429"/>
      <c r="GGL1" s="428"/>
      <c r="GGM1" s="429"/>
      <c r="GGN1" s="428"/>
      <c r="GGO1" s="429"/>
      <c r="GGP1" s="428"/>
      <c r="GGQ1" s="429"/>
      <c r="GGR1" s="428"/>
      <c r="GGS1" s="429"/>
      <c r="GGT1" s="428"/>
      <c r="GGU1" s="429"/>
      <c r="GGV1" s="428"/>
      <c r="GGW1" s="429"/>
      <c r="GGX1" s="428"/>
      <c r="GGY1" s="429"/>
      <c r="GGZ1" s="428"/>
      <c r="GHA1" s="429"/>
      <c r="GHB1" s="428"/>
      <c r="GHC1" s="429"/>
      <c r="GHD1" s="428"/>
      <c r="GHE1" s="429"/>
      <c r="GHF1" s="428"/>
      <c r="GHG1" s="429"/>
      <c r="GHH1" s="428"/>
      <c r="GHI1" s="429"/>
      <c r="GHJ1" s="428"/>
      <c r="GHK1" s="429"/>
      <c r="GHL1" s="428"/>
      <c r="GHM1" s="429"/>
      <c r="GHN1" s="428"/>
      <c r="GHO1" s="429"/>
      <c r="GHP1" s="428"/>
      <c r="GHQ1" s="429"/>
      <c r="GHR1" s="428"/>
      <c r="GHS1" s="429"/>
      <c r="GHT1" s="428"/>
      <c r="GHU1" s="429"/>
      <c r="GHV1" s="428"/>
      <c r="GHW1" s="429"/>
      <c r="GHX1" s="428"/>
      <c r="GHY1" s="429"/>
      <c r="GHZ1" s="428"/>
      <c r="GIA1" s="429"/>
      <c r="GIB1" s="428"/>
      <c r="GIC1" s="429"/>
      <c r="GID1" s="428"/>
      <c r="GIE1" s="429"/>
      <c r="GIF1" s="428"/>
      <c r="GIG1" s="429"/>
      <c r="GIH1" s="428"/>
      <c r="GII1" s="429"/>
      <c r="GIJ1" s="428"/>
      <c r="GIK1" s="429"/>
      <c r="GIL1" s="428"/>
      <c r="GIM1" s="429"/>
      <c r="GIN1" s="428"/>
      <c r="GIO1" s="429"/>
      <c r="GIP1" s="428"/>
      <c r="GIQ1" s="429"/>
      <c r="GIR1" s="428"/>
      <c r="GIS1" s="429"/>
      <c r="GIT1" s="428"/>
      <c r="GIU1" s="429"/>
      <c r="GIV1" s="428"/>
      <c r="GIW1" s="429"/>
      <c r="GIX1" s="428"/>
      <c r="GIY1" s="429"/>
      <c r="GIZ1" s="428"/>
      <c r="GJA1" s="429"/>
      <c r="GJB1" s="428"/>
      <c r="GJC1" s="429"/>
      <c r="GJD1" s="428"/>
      <c r="GJE1" s="429"/>
      <c r="GJF1" s="428"/>
      <c r="GJG1" s="429"/>
      <c r="GJH1" s="428"/>
      <c r="GJI1" s="429"/>
      <c r="GJJ1" s="428"/>
      <c r="GJK1" s="429"/>
      <c r="GJL1" s="428"/>
      <c r="GJM1" s="429"/>
      <c r="GJN1" s="428"/>
      <c r="GJO1" s="429"/>
      <c r="GJP1" s="428"/>
      <c r="GJQ1" s="429"/>
      <c r="GJR1" s="428"/>
      <c r="GJS1" s="429"/>
      <c r="GJT1" s="428"/>
      <c r="GJU1" s="429"/>
      <c r="GJV1" s="428"/>
      <c r="GJW1" s="429"/>
      <c r="GJX1" s="428"/>
      <c r="GJY1" s="429"/>
      <c r="GJZ1" s="428"/>
      <c r="GKA1" s="429"/>
      <c r="GKB1" s="428"/>
      <c r="GKC1" s="429"/>
      <c r="GKD1" s="428"/>
      <c r="GKE1" s="429"/>
      <c r="GKF1" s="428"/>
      <c r="GKG1" s="429"/>
      <c r="GKH1" s="428"/>
      <c r="GKI1" s="429"/>
      <c r="GKJ1" s="428"/>
      <c r="GKK1" s="429"/>
      <c r="GKL1" s="428"/>
      <c r="GKM1" s="429"/>
      <c r="GKN1" s="428"/>
      <c r="GKO1" s="429"/>
      <c r="GKP1" s="428"/>
      <c r="GKQ1" s="429"/>
      <c r="GKR1" s="428"/>
      <c r="GKS1" s="429"/>
      <c r="GKT1" s="428"/>
      <c r="GKU1" s="429"/>
      <c r="GKV1" s="428"/>
      <c r="GKW1" s="429"/>
      <c r="GKX1" s="428"/>
      <c r="GKY1" s="429"/>
      <c r="GKZ1" s="428"/>
      <c r="GLA1" s="429"/>
      <c r="GLB1" s="428"/>
      <c r="GLC1" s="429"/>
      <c r="GLD1" s="428"/>
      <c r="GLE1" s="429"/>
      <c r="GLF1" s="428"/>
      <c r="GLG1" s="429"/>
      <c r="GLH1" s="428"/>
      <c r="GLI1" s="429"/>
      <c r="GLJ1" s="428"/>
      <c r="GLK1" s="429"/>
      <c r="GLL1" s="428"/>
      <c r="GLM1" s="429"/>
      <c r="GLN1" s="428"/>
      <c r="GLO1" s="429"/>
      <c r="GLP1" s="428"/>
      <c r="GLQ1" s="429"/>
      <c r="GLR1" s="428"/>
      <c r="GLS1" s="429"/>
      <c r="GLT1" s="428"/>
      <c r="GLU1" s="429"/>
      <c r="GLV1" s="428"/>
      <c r="GLW1" s="429"/>
      <c r="GLX1" s="428"/>
      <c r="GLY1" s="429"/>
      <c r="GLZ1" s="428"/>
      <c r="GMA1" s="429"/>
      <c r="GMB1" s="428"/>
      <c r="GMC1" s="429"/>
      <c r="GMD1" s="428"/>
      <c r="GME1" s="429"/>
      <c r="GMF1" s="428"/>
      <c r="GMG1" s="429"/>
      <c r="GMH1" s="428"/>
      <c r="GMI1" s="429"/>
      <c r="GMJ1" s="428"/>
      <c r="GMK1" s="429"/>
      <c r="GML1" s="428"/>
      <c r="GMM1" s="429"/>
      <c r="GMN1" s="428"/>
      <c r="GMO1" s="429"/>
      <c r="GMP1" s="428"/>
      <c r="GMQ1" s="429"/>
      <c r="GMR1" s="428"/>
      <c r="GMS1" s="429"/>
      <c r="GMT1" s="428"/>
      <c r="GMU1" s="429"/>
      <c r="GMV1" s="428"/>
      <c r="GMW1" s="429"/>
      <c r="GMX1" s="428"/>
      <c r="GMY1" s="429"/>
      <c r="GMZ1" s="428"/>
      <c r="GNA1" s="429"/>
      <c r="GNB1" s="428"/>
      <c r="GNC1" s="429"/>
      <c r="GND1" s="428"/>
      <c r="GNE1" s="429"/>
      <c r="GNF1" s="428"/>
      <c r="GNG1" s="429"/>
      <c r="GNH1" s="428"/>
      <c r="GNI1" s="429"/>
      <c r="GNJ1" s="428"/>
      <c r="GNK1" s="429"/>
      <c r="GNL1" s="428"/>
      <c r="GNM1" s="429"/>
      <c r="GNN1" s="428"/>
      <c r="GNO1" s="429"/>
      <c r="GNP1" s="428"/>
      <c r="GNQ1" s="429"/>
      <c r="GNR1" s="428"/>
      <c r="GNS1" s="429"/>
      <c r="GNT1" s="428"/>
      <c r="GNU1" s="429"/>
      <c r="GNV1" s="428"/>
      <c r="GNW1" s="429"/>
      <c r="GNX1" s="428"/>
      <c r="GNY1" s="429"/>
      <c r="GNZ1" s="428"/>
      <c r="GOA1" s="429"/>
      <c r="GOB1" s="428"/>
      <c r="GOC1" s="429"/>
      <c r="GOD1" s="428"/>
      <c r="GOE1" s="429"/>
      <c r="GOF1" s="428"/>
      <c r="GOG1" s="429"/>
      <c r="GOH1" s="428"/>
      <c r="GOI1" s="429"/>
      <c r="GOJ1" s="428"/>
      <c r="GOK1" s="429"/>
      <c r="GOL1" s="428"/>
      <c r="GOM1" s="429"/>
      <c r="GON1" s="428"/>
      <c r="GOO1" s="429"/>
      <c r="GOP1" s="428"/>
      <c r="GOQ1" s="429"/>
      <c r="GOR1" s="428"/>
      <c r="GOS1" s="429"/>
      <c r="GOT1" s="428"/>
      <c r="GOU1" s="429"/>
      <c r="GOV1" s="428"/>
      <c r="GOW1" s="429"/>
      <c r="GOX1" s="428"/>
      <c r="GOY1" s="429"/>
      <c r="GOZ1" s="428"/>
      <c r="GPA1" s="429"/>
      <c r="GPB1" s="428"/>
      <c r="GPC1" s="429"/>
      <c r="GPD1" s="428"/>
      <c r="GPE1" s="429"/>
      <c r="GPF1" s="428"/>
      <c r="GPG1" s="429"/>
      <c r="GPH1" s="428"/>
      <c r="GPI1" s="429"/>
      <c r="GPJ1" s="428"/>
      <c r="GPK1" s="429"/>
      <c r="GPL1" s="428"/>
      <c r="GPM1" s="429"/>
      <c r="GPN1" s="428"/>
      <c r="GPO1" s="429"/>
      <c r="GPP1" s="428"/>
      <c r="GPQ1" s="429"/>
      <c r="GPR1" s="428"/>
      <c r="GPS1" s="429"/>
      <c r="GPT1" s="428"/>
      <c r="GPU1" s="429"/>
      <c r="GPV1" s="428"/>
      <c r="GPW1" s="429"/>
      <c r="GPX1" s="428"/>
      <c r="GPY1" s="429"/>
      <c r="GPZ1" s="428"/>
      <c r="GQA1" s="429"/>
      <c r="GQB1" s="428"/>
      <c r="GQC1" s="429"/>
      <c r="GQD1" s="428"/>
      <c r="GQE1" s="429"/>
      <c r="GQF1" s="428"/>
      <c r="GQG1" s="429"/>
      <c r="GQH1" s="428"/>
      <c r="GQI1" s="429"/>
      <c r="GQJ1" s="428"/>
      <c r="GQK1" s="429"/>
      <c r="GQL1" s="428"/>
      <c r="GQM1" s="429"/>
      <c r="GQN1" s="428"/>
      <c r="GQO1" s="429"/>
      <c r="GQP1" s="428"/>
      <c r="GQQ1" s="429"/>
      <c r="GQR1" s="428"/>
      <c r="GQS1" s="429"/>
      <c r="GQT1" s="428"/>
      <c r="GQU1" s="429"/>
      <c r="GQV1" s="428"/>
      <c r="GQW1" s="429"/>
      <c r="GQX1" s="428"/>
      <c r="GQY1" s="429"/>
      <c r="GQZ1" s="428"/>
      <c r="GRA1" s="429"/>
      <c r="GRB1" s="428"/>
      <c r="GRC1" s="429"/>
      <c r="GRD1" s="428"/>
      <c r="GRE1" s="429"/>
      <c r="GRF1" s="428"/>
      <c r="GRG1" s="429"/>
      <c r="GRH1" s="428"/>
      <c r="GRI1" s="429"/>
      <c r="GRJ1" s="428"/>
      <c r="GRK1" s="429"/>
      <c r="GRL1" s="428"/>
      <c r="GRM1" s="429"/>
      <c r="GRN1" s="428"/>
      <c r="GRO1" s="429"/>
      <c r="GRP1" s="428"/>
      <c r="GRQ1" s="429"/>
      <c r="GRR1" s="428"/>
      <c r="GRS1" s="429"/>
      <c r="GRT1" s="428"/>
      <c r="GRU1" s="429"/>
      <c r="GRV1" s="428"/>
      <c r="GRW1" s="429"/>
      <c r="GRX1" s="428"/>
      <c r="GRY1" s="429"/>
      <c r="GRZ1" s="428"/>
      <c r="GSA1" s="429"/>
      <c r="GSB1" s="428"/>
      <c r="GSC1" s="429"/>
      <c r="GSD1" s="428"/>
      <c r="GSE1" s="429"/>
      <c r="GSF1" s="428"/>
      <c r="GSG1" s="429"/>
      <c r="GSH1" s="428"/>
      <c r="GSI1" s="429"/>
      <c r="GSJ1" s="428"/>
      <c r="GSK1" s="429"/>
      <c r="GSL1" s="428"/>
      <c r="GSM1" s="429"/>
      <c r="GSN1" s="428"/>
      <c r="GSO1" s="429"/>
      <c r="GSP1" s="428"/>
      <c r="GSQ1" s="429"/>
      <c r="GSR1" s="428"/>
      <c r="GSS1" s="429"/>
      <c r="GST1" s="428"/>
      <c r="GSU1" s="429"/>
      <c r="GSV1" s="428"/>
      <c r="GSW1" s="429"/>
      <c r="GSX1" s="428"/>
      <c r="GSY1" s="429"/>
      <c r="GSZ1" s="428"/>
      <c r="GTA1" s="429"/>
      <c r="GTB1" s="428"/>
      <c r="GTC1" s="429"/>
      <c r="GTD1" s="428"/>
      <c r="GTE1" s="429"/>
      <c r="GTF1" s="428"/>
      <c r="GTG1" s="429"/>
      <c r="GTH1" s="428"/>
      <c r="GTI1" s="429"/>
      <c r="GTJ1" s="428"/>
      <c r="GTK1" s="429"/>
      <c r="GTL1" s="428"/>
      <c r="GTM1" s="429"/>
      <c r="GTN1" s="428"/>
      <c r="GTO1" s="429"/>
      <c r="GTP1" s="428"/>
      <c r="GTQ1" s="429"/>
      <c r="GTR1" s="428"/>
      <c r="GTS1" s="429"/>
      <c r="GTT1" s="428"/>
      <c r="GTU1" s="429"/>
      <c r="GTV1" s="428"/>
      <c r="GTW1" s="429"/>
      <c r="GTX1" s="428"/>
      <c r="GTY1" s="429"/>
      <c r="GTZ1" s="428"/>
      <c r="GUA1" s="429"/>
      <c r="GUB1" s="428"/>
      <c r="GUC1" s="429"/>
      <c r="GUD1" s="428"/>
      <c r="GUE1" s="429"/>
      <c r="GUF1" s="428"/>
      <c r="GUG1" s="429"/>
      <c r="GUH1" s="428"/>
      <c r="GUI1" s="429"/>
      <c r="GUJ1" s="428"/>
      <c r="GUK1" s="429"/>
      <c r="GUL1" s="428"/>
      <c r="GUM1" s="429"/>
      <c r="GUN1" s="428"/>
      <c r="GUO1" s="429"/>
      <c r="GUP1" s="428"/>
      <c r="GUQ1" s="429"/>
      <c r="GUR1" s="428"/>
      <c r="GUS1" s="429"/>
      <c r="GUT1" s="428"/>
      <c r="GUU1" s="429"/>
      <c r="GUV1" s="428"/>
      <c r="GUW1" s="429"/>
      <c r="GUX1" s="428"/>
      <c r="GUY1" s="429"/>
      <c r="GUZ1" s="428"/>
      <c r="GVA1" s="429"/>
      <c r="GVB1" s="428"/>
      <c r="GVC1" s="429"/>
      <c r="GVD1" s="428"/>
      <c r="GVE1" s="429"/>
      <c r="GVF1" s="428"/>
      <c r="GVG1" s="429"/>
      <c r="GVH1" s="428"/>
      <c r="GVI1" s="429"/>
      <c r="GVJ1" s="428"/>
      <c r="GVK1" s="429"/>
      <c r="GVL1" s="428"/>
      <c r="GVM1" s="429"/>
      <c r="GVN1" s="428"/>
      <c r="GVO1" s="429"/>
      <c r="GVP1" s="428"/>
      <c r="GVQ1" s="429"/>
      <c r="GVR1" s="428"/>
      <c r="GVS1" s="429"/>
      <c r="GVT1" s="428"/>
      <c r="GVU1" s="429"/>
      <c r="GVV1" s="428"/>
      <c r="GVW1" s="429"/>
      <c r="GVX1" s="428"/>
      <c r="GVY1" s="429"/>
      <c r="GVZ1" s="428"/>
      <c r="GWA1" s="429"/>
      <c r="GWB1" s="428"/>
      <c r="GWC1" s="429"/>
      <c r="GWD1" s="428"/>
      <c r="GWE1" s="429"/>
      <c r="GWF1" s="428"/>
      <c r="GWG1" s="429"/>
      <c r="GWH1" s="428"/>
      <c r="GWI1" s="429"/>
      <c r="GWJ1" s="428"/>
      <c r="GWK1" s="429"/>
      <c r="GWL1" s="428"/>
      <c r="GWM1" s="429"/>
      <c r="GWN1" s="428"/>
      <c r="GWO1" s="429"/>
      <c r="GWP1" s="428"/>
      <c r="GWQ1" s="429"/>
      <c r="GWR1" s="428"/>
      <c r="GWS1" s="429"/>
      <c r="GWT1" s="428"/>
      <c r="GWU1" s="429"/>
      <c r="GWV1" s="428"/>
      <c r="GWW1" s="429"/>
      <c r="GWX1" s="428"/>
      <c r="GWY1" s="429"/>
      <c r="GWZ1" s="428"/>
      <c r="GXA1" s="429"/>
      <c r="GXB1" s="428"/>
      <c r="GXC1" s="429"/>
      <c r="GXD1" s="428"/>
      <c r="GXE1" s="429"/>
      <c r="GXF1" s="428"/>
      <c r="GXG1" s="429"/>
      <c r="GXH1" s="428"/>
      <c r="GXI1" s="429"/>
      <c r="GXJ1" s="428"/>
      <c r="GXK1" s="429"/>
      <c r="GXL1" s="428"/>
      <c r="GXM1" s="429"/>
      <c r="GXN1" s="428"/>
      <c r="GXO1" s="429"/>
      <c r="GXP1" s="428"/>
      <c r="GXQ1" s="429"/>
      <c r="GXR1" s="428"/>
      <c r="GXS1" s="429"/>
      <c r="GXT1" s="428"/>
      <c r="GXU1" s="429"/>
      <c r="GXV1" s="428"/>
      <c r="GXW1" s="429"/>
      <c r="GXX1" s="428"/>
      <c r="GXY1" s="429"/>
      <c r="GXZ1" s="428"/>
      <c r="GYA1" s="429"/>
      <c r="GYB1" s="428"/>
      <c r="GYC1" s="429"/>
      <c r="GYD1" s="428"/>
      <c r="GYE1" s="429"/>
      <c r="GYF1" s="428"/>
      <c r="GYG1" s="429"/>
      <c r="GYH1" s="428"/>
      <c r="GYI1" s="429"/>
      <c r="GYJ1" s="428"/>
      <c r="GYK1" s="429"/>
      <c r="GYL1" s="428"/>
      <c r="GYM1" s="429"/>
      <c r="GYN1" s="428"/>
      <c r="GYO1" s="429"/>
      <c r="GYP1" s="428"/>
      <c r="GYQ1" s="429"/>
      <c r="GYR1" s="428"/>
      <c r="GYS1" s="429"/>
      <c r="GYT1" s="428"/>
      <c r="GYU1" s="429"/>
      <c r="GYV1" s="428"/>
      <c r="GYW1" s="429"/>
      <c r="GYX1" s="428"/>
      <c r="GYY1" s="429"/>
      <c r="GYZ1" s="428"/>
      <c r="GZA1" s="429"/>
      <c r="GZB1" s="428"/>
      <c r="GZC1" s="429"/>
      <c r="GZD1" s="428"/>
      <c r="GZE1" s="429"/>
      <c r="GZF1" s="428"/>
      <c r="GZG1" s="429"/>
      <c r="GZH1" s="428"/>
      <c r="GZI1" s="429"/>
      <c r="GZJ1" s="428"/>
      <c r="GZK1" s="429"/>
      <c r="GZL1" s="428"/>
      <c r="GZM1" s="429"/>
      <c r="GZN1" s="428"/>
      <c r="GZO1" s="429"/>
      <c r="GZP1" s="428"/>
      <c r="GZQ1" s="429"/>
      <c r="GZR1" s="428"/>
      <c r="GZS1" s="429"/>
      <c r="GZT1" s="428"/>
      <c r="GZU1" s="429"/>
      <c r="GZV1" s="428"/>
      <c r="GZW1" s="429"/>
      <c r="GZX1" s="428"/>
      <c r="GZY1" s="429"/>
      <c r="GZZ1" s="428"/>
      <c r="HAA1" s="429"/>
      <c r="HAB1" s="428"/>
      <c r="HAC1" s="429"/>
      <c r="HAD1" s="428"/>
      <c r="HAE1" s="429"/>
      <c r="HAF1" s="428"/>
      <c r="HAG1" s="429"/>
      <c r="HAH1" s="428"/>
      <c r="HAI1" s="429"/>
      <c r="HAJ1" s="428"/>
      <c r="HAK1" s="429"/>
      <c r="HAL1" s="428"/>
      <c r="HAM1" s="429"/>
      <c r="HAN1" s="428"/>
      <c r="HAO1" s="429"/>
      <c r="HAP1" s="428"/>
      <c r="HAQ1" s="429"/>
      <c r="HAR1" s="428"/>
      <c r="HAS1" s="429"/>
      <c r="HAT1" s="428"/>
      <c r="HAU1" s="429"/>
      <c r="HAV1" s="428"/>
      <c r="HAW1" s="429"/>
      <c r="HAX1" s="428"/>
      <c r="HAY1" s="429"/>
      <c r="HAZ1" s="428"/>
      <c r="HBA1" s="429"/>
      <c r="HBB1" s="428"/>
      <c r="HBC1" s="429"/>
      <c r="HBD1" s="428"/>
      <c r="HBE1" s="429"/>
      <c r="HBF1" s="428"/>
      <c r="HBG1" s="429"/>
      <c r="HBH1" s="428"/>
      <c r="HBI1" s="429"/>
      <c r="HBJ1" s="428"/>
      <c r="HBK1" s="429"/>
      <c r="HBL1" s="428"/>
      <c r="HBM1" s="429"/>
      <c r="HBN1" s="428"/>
      <c r="HBO1" s="429"/>
      <c r="HBP1" s="428"/>
      <c r="HBQ1" s="429"/>
      <c r="HBR1" s="428"/>
      <c r="HBS1" s="429"/>
      <c r="HBT1" s="428"/>
      <c r="HBU1" s="429"/>
      <c r="HBV1" s="428"/>
      <c r="HBW1" s="429"/>
      <c r="HBX1" s="428"/>
      <c r="HBY1" s="429"/>
      <c r="HBZ1" s="428"/>
      <c r="HCA1" s="429"/>
      <c r="HCB1" s="428"/>
      <c r="HCC1" s="429"/>
      <c r="HCD1" s="428"/>
      <c r="HCE1" s="429"/>
      <c r="HCF1" s="428"/>
      <c r="HCG1" s="429"/>
      <c r="HCH1" s="428"/>
      <c r="HCI1" s="429"/>
      <c r="HCJ1" s="428"/>
      <c r="HCK1" s="429"/>
      <c r="HCL1" s="428"/>
      <c r="HCM1" s="429"/>
      <c r="HCN1" s="428"/>
      <c r="HCO1" s="429"/>
      <c r="HCP1" s="428"/>
      <c r="HCQ1" s="429"/>
      <c r="HCR1" s="428"/>
      <c r="HCS1" s="429"/>
      <c r="HCT1" s="428"/>
      <c r="HCU1" s="429"/>
      <c r="HCV1" s="428"/>
      <c r="HCW1" s="429"/>
      <c r="HCX1" s="428"/>
      <c r="HCY1" s="429"/>
      <c r="HCZ1" s="428"/>
      <c r="HDA1" s="429"/>
      <c r="HDB1" s="428"/>
      <c r="HDC1" s="429"/>
      <c r="HDD1" s="428"/>
      <c r="HDE1" s="429"/>
      <c r="HDF1" s="428"/>
      <c r="HDG1" s="429"/>
      <c r="HDH1" s="428"/>
      <c r="HDI1" s="429"/>
      <c r="HDJ1" s="428"/>
      <c r="HDK1" s="429"/>
      <c r="HDL1" s="428"/>
      <c r="HDM1" s="429"/>
      <c r="HDN1" s="428"/>
      <c r="HDO1" s="429"/>
      <c r="HDP1" s="428"/>
      <c r="HDQ1" s="429"/>
      <c r="HDR1" s="428"/>
      <c r="HDS1" s="429"/>
      <c r="HDT1" s="428"/>
      <c r="HDU1" s="429"/>
      <c r="HDV1" s="428"/>
      <c r="HDW1" s="429"/>
      <c r="HDX1" s="428"/>
      <c r="HDY1" s="429"/>
      <c r="HDZ1" s="428"/>
      <c r="HEA1" s="429"/>
      <c r="HEB1" s="428"/>
      <c r="HEC1" s="429"/>
      <c r="HED1" s="428"/>
      <c r="HEE1" s="429"/>
      <c r="HEF1" s="428"/>
      <c r="HEG1" s="429"/>
      <c r="HEH1" s="428"/>
      <c r="HEI1" s="429"/>
      <c r="HEJ1" s="428"/>
      <c r="HEK1" s="429"/>
      <c r="HEL1" s="428"/>
      <c r="HEM1" s="429"/>
      <c r="HEN1" s="428"/>
      <c r="HEO1" s="429"/>
      <c r="HEP1" s="428"/>
      <c r="HEQ1" s="429"/>
      <c r="HER1" s="428"/>
      <c r="HES1" s="429"/>
      <c r="HET1" s="428"/>
      <c r="HEU1" s="429"/>
      <c r="HEV1" s="428"/>
      <c r="HEW1" s="429"/>
      <c r="HEX1" s="428"/>
      <c r="HEY1" s="429"/>
      <c r="HEZ1" s="428"/>
      <c r="HFA1" s="429"/>
      <c r="HFB1" s="428"/>
      <c r="HFC1" s="429"/>
      <c r="HFD1" s="428"/>
      <c r="HFE1" s="429"/>
      <c r="HFF1" s="428"/>
      <c r="HFG1" s="429"/>
      <c r="HFH1" s="428"/>
      <c r="HFI1" s="429"/>
      <c r="HFJ1" s="428"/>
      <c r="HFK1" s="429"/>
      <c r="HFL1" s="428"/>
      <c r="HFM1" s="429"/>
      <c r="HFN1" s="428"/>
      <c r="HFO1" s="429"/>
      <c r="HFP1" s="428"/>
      <c r="HFQ1" s="429"/>
      <c r="HFR1" s="428"/>
      <c r="HFS1" s="429"/>
      <c r="HFT1" s="428"/>
      <c r="HFU1" s="429"/>
      <c r="HFV1" s="428"/>
      <c r="HFW1" s="429"/>
      <c r="HFX1" s="428"/>
      <c r="HFY1" s="429"/>
      <c r="HFZ1" s="428"/>
      <c r="HGA1" s="429"/>
      <c r="HGB1" s="428"/>
      <c r="HGC1" s="429"/>
      <c r="HGD1" s="428"/>
      <c r="HGE1" s="429"/>
      <c r="HGF1" s="428"/>
      <c r="HGG1" s="429"/>
      <c r="HGH1" s="428"/>
      <c r="HGI1" s="429"/>
      <c r="HGJ1" s="428"/>
      <c r="HGK1" s="429"/>
      <c r="HGL1" s="428"/>
      <c r="HGM1" s="429"/>
      <c r="HGN1" s="428"/>
      <c r="HGO1" s="429"/>
      <c r="HGP1" s="428"/>
      <c r="HGQ1" s="429"/>
      <c r="HGR1" s="428"/>
      <c r="HGS1" s="429"/>
      <c r="HGT1" s="428"/>
      <c r="HGU1" s="429"/>
      <c r="HGV1" s="428"/>
      <c r="HGW1" s="429"/>
      <c r="HGX1" s="428"/>
      <c r="HGY1" s="429"/>
      <c r="HGZ1" s="428"/>
      <c r="HHA1" s="429"/>
      <c r="HHB1" s="428"/>
      <c r="HHC1" s="429"/>
      <c r="HHD1" s="428"/>
      <c r="HHE1" s="429"/>
      <c r="HHF1" s="428"/>
      <c r="HHG1" s="429"/>
      <c r="HHH1" s="428"/>
      <c r="HHI1" s="429"/>
      <c r="HHJ1" s="428"/>
      <c r="HHK1" s="429"/>
      <c r="HHL1" s="428"/>
      <c r="HHM1" s="429"/>
      <c r="HHN1" s="428"/>
      <c r="HHO1" s="429"/>
      <c r="HHP1" s="428"/>
      <c r="HHQ1" s="429"/>
      <c r="HHR1" s="428"/>
      <c r="HHS1" s="429"/>
      <c r="HHT1" s="428"/>
      <c r="HHU1" s="429"/>
      <c r="HHV1" s="428"/>
      <c r="HHW1" s="429"/>
      <c r="HHX1" s="428"/>
      <c r="HHY1" s="429"/>
      <c r="HHZ1" s="428"/>
      <c r="HIA1" s="429"/>
      <c r="HIB1" s="428"/>
      <c r="HIC1" s="429"/>
      <c r="HID1" s="428"/>
      <c r="HIE1" s="429"/>
      <c r="HIF1" s="428"/>
      <c r="HIG1" s="429"/>
      <c r="HIH1" s="428"/>
      <c r="HII1" s="429"/>
      <c r="HIJ1" s="428"/>
      <c r="HIK1" s="429"/>
      <c r="HIL1" s="428"/>
      <c r="HIM1" s="429"/>
      <c r="HIN1" s="428"/>
      <c r="HIO1" s="429"/>
      <c r="HIP1" s="428"/>
      <c r="HIQ1" s="429"/>
      <c r="HIR1" s="428"/>
      <c r="HIS1" s="429"/>
      <c r="HIT1" s="428"/>
      <c r="HIU1" s="429"/>
      <c r="HIV1" s="428"/>
      <c r="HIW1" s="429"/>
      <c r="HIX1" s="428"/>
      <c r="HIY1" s="429"/>
      <c r="HIZ1" s="428"/>
      <c r="HJA1" s="429"/>
      <c r="HJB1" s="428"/>
      <c r="HJC1" s="429"/>
      <c r="HJD1" s="428"/>
      <c r="HJE1" s="429"/>
      <c r="HJF1" s="428"/>
      <c r="HJG1" s="429"/>
      <c r="HJH1" s="428"/>
      <c r="HJI1" s="429"/>
      <c r="HJJ1" s="428"/>
      <c r="HJK1" s="429"/>
      <c r="HJL1" s="428"/>
      <c r="HJM1" s="429"/>
      <c r="HJN1" s="428"/>
      <c r="HJO1" s="429"/>
      <c r="HJP1" s="428"/>
      <c r="HJQ1" s="429"/>
      <c r="HJR1" s="428"/>
      <c r="HJS1" s="429"/>
      <c r="HJT1" s="428"/>
      <c r="HJU1" s="429"/>
      <c r="HJV1" s="428"/>
      <c r="HJW1" s="429"/>
      <c r="HJX1" s="428"/>
      <c r="HJY1" s="429"/>
      <c r="HJZ1" s="428"/>
      <c r="HKA1" s="429"/>
      <c r="HKB1" s="428"/>
      <c r="HKC1" s="429"/>
      <c r="HKD1" s="428"/>
      <c r="HKE1" s="429"/>
      <c r="HKF1" s="428"/>
      <c r="HKG1" s="429"/>
      <c r="HKH1" s="428"/>
      <c r="HKI1" s="429"/>
      <c r="HKJ1" s="428"/>
      <c r="HKK1" s="429"/>
      <c r="HKL1" s="428"/>
      <c r="HKM1" s="429"/>
      <c r="HKN1" s="428"/>
      <c r="HKO1" s="429"/>
      <c r="HKP1" s="428"/>
      <c r="HKQ1" s="429"/>
      <c r="HKR1" s="428"/>
      <c r="HKS1" s="429"/>
      <c r="HKT1" s="428"/>
      <c r="HKU1" s="429"/>
      <c r="HKV1" s="428"/>
      <c r="HKW1" s="429"/>
      <c r="HKX1" s="428"/>
      <c r="HKY1" s="429"/>
      <c r="HKZ1" s="428"/>
      <c r="HLA1" s="429"/>
      <c r="HLB1" s="428"/>
      <c r="HLC1" s="429"/>
      <c r="HLD1" s="428"/>
      <c r="HLE1" s="429"/>
      <c r="HLF1" s="428"/>
      <c r="HLG1" s="429"/>
      <c r="HLH1" s="428"/>
      <c r="HLI1" s="429"/>
      <c r="HLJ1" s="428"/>
      <c r="HLK1" s="429"/>
      <c r="HLL1" s="428"/>
      <c r="HLM1" s="429"/>
      <c r="HLN1" s="428"/>
      <c r="HLO1" s="429"/>
      <c r="HLP1" s="428"/>
      <c r="HLQ1" s="429"/>
      <c r="HLR1" s="428"/>
      <c r="HLS1" s="429"/>
      <c r="HLT1" s="428"/>
      <c r="HLU1" s="429"/>
      <c r="HLV1" s="428"/>
      <c r="HLW1" s="429"/>
      <c r="HLX1" s="428"/>
      <c r="HLY1" s="429"/>
      <c r="HLZ1" s="428"/>
      <c r="HMA1" s="429"/>
      <c r="HMB1" s="428"/>
      <c r="HMC1" s="429"/>
      <c r="HMD1" s="428"/>
      <c r="HME1" s="429"/>
      <c r="HMF1" s="428"/>
      <c r="HMG1" s="429"/>
      <c r="HMH1" s="428"/>
      <c r="HMI1" s="429"/>
      <c r="HMJ1" s="428"/>
      <c r="HMK1" s="429"/>
      <c r="HML1" s="428"/>
      <c r="HMM1" s="429"/>
      <c r="HMN1" s="428"/>
      <c r="HMO1" s="429"/>
      <c r="HMP1" s="428"/>
      <c r="HMQ1" s="429"/>
      <c r="HMR1" s="428"/>
      <c r="HMS1" s="429"/>
      <c r="HMT1" s="428"/>
      <c r="HMU1" s="429"/>
      <c r="HMV1" s="428"/>
      <c r="HMW1" s="429"/>
      <c r="HMX1" s="428"/>
      <c r="HMY1" s="429"/>
      <c r="HMZ1" s="428"/>
      <c r="HNA1" s="429"/>
      <c r="HNB1" s="428"/>
      <c r="HNC1" s="429"/>
      <c r="HND1" s="428"/>
      <c r="HNE1" s="429"/>
      <c r="HNF1" s="428"/>
      <c r="HNG1" s="429"/>
      <c r="HNH1" s="428"/>
      <c r="HNI1" s="429"/>
      <c r="HNJ1" s="428"/>
      <c r="HNK1" s="429"/>
      <c r="HNL1" s="428"/>
      <c r="HNM1" s="429"/>
      <c r="HNN1" s="428"/>
      <c r="HNO1" s="429"/>
      <c r="HNP1" s="428"/>
      <c r="HNQ1" s="429"/>
      <c r="HNR1" s="428"/>
      <c r="HNS1" s="429"/>
      <c r="HNT1" s="428"/>
      <c r="HNU1" s="429"/>
      <c r="HNV1" s="428"/>
      <c r="HNW1" s="429"/>
      <c r="HNX1" s="428"/>
      <c r="HNY1" s="429"/>
      <c r="HNZ1" s="428"/>
      <c r="HOA1" s="429"/>
      <c r="HOB1" s="428"/>
      <c r="HOC1" s="429"/>
      <c r="HOD1" s="428"/>
      <c r="HOE1" s="429"/>
      <c r="HOF1" s="428"/>
      <c r="HOG1" s="429"/>
      <c r="HOH1" s="428"/>
      <c r="HOI1" s="429"/>
      <c r="HOJ1" s="428"/>
      <c r="HOK1" s="429"/>
      <c r="HOL1" s="428"/>
      <c r="HOM1" s="429"/>
      <c r="HON1" s="428"/>
      <c r="HOO1" s="429"/>
      <c r="HOP1" s="428"/>
      <c r="HOQ1" s="429"/>
      <c r="HOR1" s="428"/>
      <c r="HOS1" s="429"/>
      <c r="HOT1" s="428"/>
      <c r="HOU1" s="429"/>
      <c r="HOV1" s="428"/>
      <c r="HOW1" s="429"/>
      <c r="HOX1" s="428"/>
      <c r="HOY1" s="429"/>
      <c r="HOZ1" s="428"/>
      <c r="HPA1" s="429"/>
      <c r="HPB1" s="428"/>
      <c r="HPC1" s="429"/>
      <c r="HPD1" s="428"/>
      <c r="HPE1" s="429"/>
      <c r="HPF1" s="428"/>
      <c r="HPG1" s="429"/>
      <c r="HPH1" s="428"/>
      <c r="HPI1" s="429"/>
      <c r="HPJ1" s="428"/>
      <c r="HPK1" s="429"/>
      <c r="HPL1" s="428"/>
      <c r="HPM1" s="429"/>
      <c r="HPN1" s="428"/>
      <c r="HPO1" s="429"/>
      <c r="HPP1" s="428"/>
      <c r="HPQ1" s="429"/>
      <c r="HPR1" s="428"/>
      <c r="HPS1" s="429"/>
      <c r="HPT1" s="428"/>
      <c r="HPU1" s="429"/>
      <c r="HPV1" s="428"/>
      <c r="HPW1" s="429"/>
      <c r="HPX1" s="428"/>
      <c r="HPY1" s="429"/>
      <c r="HPZ1" s="428"/>
      <c r="HQA1" s="429"/>
      <c r="HQB1" s="428"/>
      <c r="HQC1" s="429"/>
      <c r="HQD1" s="428"/>
      <c r="HQE1" s="429"/>
      <c r="HQF1" s="428"/>
      <c r="HQG1" s="429"/>
      <c r="HQH1" s="428"/>
      <c r="HQI1" s="429"/>
      <c r="HQJ1" s="428"/>
      <c r="HQK1" s="429"/>
      <c r="HQL1" s="428"/>
      <c r="HQM1" s="429"/>
      <c r="HQN1" s="428"/>
      <c r="HQO1" s="429"/>
      <c r="HQP1" s="428"/>
      <c r="HQQ1" s="429"/>
      <c r="HQR1" s="428"/>
      <c r="HQS1" s="429"/>
      <c r="HQT1" s="428"/>
      <c r="HQU1" s="429"/>
      <c r="HQV1" s="428"/>
      <c r="HQW1" s="429"/>
      <c r="HQX1" s="428"/>
      <c r="HQY1" s="429"/>
      <c r="HQZ1" s="428"/>
      <c r="HRA1" s="429"/>
      <c r="HRB1" s="428"/>
      <c r="HRC1" s="429"/>
      <c r="HRD1" s="428"/>
      <c r="HRE1" s="429"/>
      <c r="HRF1" s="428"/>
      <c r="HRG1" s="429"/>
      <c r="HRH1" s="428"/>
      <c r="HRI1" s="429"/>
      <c r="HRJ1" s="428"/>
      <c r="HRK1" s="429"/>
      <c r="HRL1" s="428"/>
      <c r="HRM1" s="429"/>
      <c r="HRN1" s="428"/>
      <c r="HRO1" s="429"/>
      <c r="HRP1" s="428"/>
      <c r="HRQ1" s="429"/>
      <c r="HRR1" s="428"/>
      <c r="HRS1" s="429"/>
      <c r="HRT1" s="428"/>
      <c r="HRU1" s="429"/>
      <c r="HRV1" s="428"/>
      <c r="HRW1" s="429"/>
      <c r="HRX1" s="428"/>
      <c r="HRY1" s="429"/>
      <c r="HRZ1" s="428"/>
      <c r="HSA1" s="429"/>
      <c r="HSB1" s="428"/>
      <c r="HSC1" s="429"/>
      <c r="HSD1" s="428"/>
      <c r="HSE1" s="429"/>
      <c r="HSF1" s="428"/>
      <c r="HSG1" s="429"/>
      <c r="HSH1" s="428"/>
      <c r="HSI1" s="429"/>
      <c r="HSJ1" s="428"/>
      <c r="HSK1" s="429"/>
      <c r="HSL1" s="428"/>
      <c r="HSM1" s="429"/>
      <c r="HSN1" s="428"/>
      <c r="HSO1" s="429"/>
      <c r="HSP1" s="428"/>
      <c r="HSQ1" s="429"/>
      <c r="HSR1" s="428"/>
      <c r="HSS1" s="429"/>
      <c r="HST1" s="428"/>
      <c r="HSU1" s="429"/>
      <c r="HSV1" s="428"/>
      <c r="HSW1" s="429"/>
      <c r="HSX1" s="428"/>
      <c r="HSY1" s="429"/>
      <c r="HSZ1" s="428"/>
      <c r="HTA1" s="429"/>
      <c r="HTB1" s="428"/>
      <c r="HTC1" s="429"/>
      <c r="HTD1" s="428"/>
      <c r="HTE1" s="429"/>
      <c r="HTF1" s="428"/>
      <c r="HTG1" s="429"/>
      <c r="HTH1" s="428"/>
      <c r="HTI1" s="429"/>
      <c r="HTJ1" s="428"/>
      <c r="HTK1" s="429"/>
      <c r="HTL1" s="428"/>
      <c r="HTM1" s="429"/>
      <c r="HTN1" s="428"/>
      <c r="HTO1" s="429"/>
      <c r="HTP1" s="428"/>
      <c r="HTQ1" s="429"/>
      <c r="HTR1" s="428"/>
      <c r="HTS1" s="429"/>
      <c r="HTT1" s="428"/>
      <c r="HTU1" s="429"/>
      <c r="HTV1" s="428"/>
      <c r="HTW1" s="429"/>
      <c r="HTX1" s="428"/>
      <c r="HTY1" s="429"/>
      <c r="HTZ1" s="428"/>
      <c r="HUA1" s="429"/>
      <c r="HUB1" s="428"/>
      <c r="HUC1" s="429"/>
      <c r="HUD1" s="428"/>
      <c r="HUE1" s="429"/>
      <c r="HUF1" s="428"/>
      <c r="HUG1" s="429"/>
      <c r="HUH1" s="428"/>
      <c r="HUI1" s="429"/>
      <c r="HUJ1" s="428"/>
      <c r="HUK1" s="429"/>
      <c r="HUL1" s="428"/>
      <c r="HUM1" s="429"/>
      <c r="HUN1" s="428"/>
      <c r="HUO1" s="429"/>
      <c r="HUP1" s="428"/>
      <c r="HUQ1" s="429"/>
      <c r="HUR1" s="428"/>
      <c r="HUS1" s="429"/>
      <c r="HUT1" s="428"/>
      <c r="HUU1" s="429"/>
      <c r="HUV1" s="428"/>
      <c r="HUW1" s="429"/>
      <c r="HUX1" s="428"/>
      <c r="HUY1" s="429"/>
      <c r="HUZ1" s="428"/>
      <c r="HVA1" s="429"/>
      <c r="HVB1" s="428"/>
      <c r="HVC1" s="429"/>
      <c r="HVD1" s="428"/>
      <c r="HVE1" s="429"/>
      <c r="HVF1" s="428"/>
      <c r="HVG1" s="429"/>
      <c r="HVH1" s="428"/>
      <c r="HVI1" s="429"/>
      <c r="HVJ1" s="428"/>
      <c r="HVK1" s="429"/>
      <c r="HVL1" s="428"/>
      <c r="HVM1" s="429"/>
      <c r="HVN1" s="428"/>
      <c r="HVO1" s="429"/>
      <c r="HVP1" s="428"/>
      <c r="HVQ1" s="429"/>
      <c r="HVR1" s="428"/>
      <c r="HVS1" s="429"/>
      <c r="HVT1" s="428"/>
      <c r="HVU1" s="429"/>
      <c r="HVV1" s="428"/>
      <c r="HVW1" s="429"/>
      <c r="HVX1" s="428"/>
      <c r="HVY1" s="429"/>
      <c r="HVZ1" s="428"/>
      <c r="HWA1" s="429"/>
      <c r="HWB1" s="428"/>
      <c r="HWC1" s="429"/>
      <c r="HWD1" s="428"/>
      <c r="HWE1" s="429"/>
      <c r="HWF1" s="428"/>
      <c r="HWG1" s="429"/>
      <c r="HWH1" s="428"/>
      <c r="HWI1" s="429"/>
      <c r="HWJ1" s="428"/>
      <c r="HWK1" s="429"/>
      <c r="HWL1" s="428"/>
      <c r="HWM1" s="429"/>
      <c r="HWN1" s="428"/>
      <c r="HWO1" s="429"/>
      <c r="HWP1" s="428"/>
      <c r="HWQ1" s="429"/>
      <c r="HWR1" s="428"/>
      <c r="HWS1" s="429"/>
      <c r="HWT1" s="428"/>
      <c r="HWU1" s="429"/>
      <c r="HWV1" s="428"/>
      <c r="HWW1" s="429"/>
      <c r="HWX1" s="428"/>
      <c r="HWY1" s="429"/>
      <c r="HWZ1" s="428"/>
      <c r="HXA1" s="429"/>
      <c r="HXB1" s="428"/>
      <c r="HXC1" s="429"/>
      <c r="HXD1" s="428"/>
      <c r="HXE1" s="429"/>
      <c r="HXF1" s="428"/>
      <c r="HXG1" s="429"/>
      <c r="HXH1" s="428"/>
      <c r="HXI1" s="429"/>
      <c r="HXJ1" s="428"/>
      <c r="HXK1" s="429"/>
      <c r="HXL1" s="428"/>
      <c r="HXM1" s="429"/>
      <c r="HXN1" s="428"/>
      <c r="HXO1" s="429"/>
      <c r="HXP1" s="428"/>
      <c r="HXQ1" s="429"/>
      <c r="HXR1" s="428"/>
      <c r="HXS1" s="429"/>
      <c r="HXT1" s="428"/>
      <c r="HXU1" s="429"/>
      <c r="HXV1" s="428"/>
      <c r="HXW1" s="429"/>
      <c r="HXX1" s="428"/>
      <c r="HXY1" s="429"/>
      <c r="HXZ1" s="428"/>
      <c r="HYA1" s="429"/>
      <c r="HYB1" s="428"/>
      <c r="HYC1" s="429"/>
      <c r="HYD1" s="428"/>
      <c r="HYE1" s="429"/>
      <c r="HYF1" s="428"/>
      <c r="HYG1" s="429"/>
      <c r="HYH1" s="428"/>
      <c r="HYI1" s="429"/>
      <c r="HYJ1" s="428"/>
      <c r="HYK1" s="429"/>
      <c r="HYL1" s="428"/>
      <c r="HYM1" s="429"/>
      <c r="HYN1" s="428"/>
      <c r="HYO1" s="429"/>
      <c r="HYP1" s="428"/>
      <c r="HYQ1" s="429"/>
      <c r="HYR1" s="428"/>
      <c r="HYS1" s="429"/>
      <c r="HYT1" s="428"/>
      <c r="HYU1" s="429"/>
      <c r="HYV1" s="428"/>
      <c r="HYW1" s="429"/>
      <c r="HYX1" s="428"/>
      <c r="HYY1" s="429"/>
      <c r="HYZ1" s="428"/>
      <c r="HZA1" s="429"/>
      <c r="HZB1" s="428"/>
      <c r="HZC1" s="429"/>
      <c r="HZD1" s="428"/>
      <c r="HZE1" s="429"/>
      <c r="HZF1" s="428"/>
      <c r="HZG1" s="429"/>
      <c r="HZH1" s="428"/>
      <c r="HZI1" s="429"/>
      <c r="HZJ1" s="428"/>
      <c r="HZK1" s="429"/>
      <c r="HZL1" s="428"/>
      <c r="HZM1" s="429"/>
      <c r="HZN1" s="428"/>
      <c r="HZO1" s="429"/>
      <c r="HZP1" s="428"/>
      <c r="HZQ1" s="429"/>
      <c r="HZR1" s="428"/>
      <c r="HZS1" s="429"/>
      <c r="HZT1" s="428"/>
      <c r="HZU1" s="429"/>
      <c r="HZV1" s="428"/>
      <c r="HZW1" s="429"/>
      <c r="HZX1" s="428"/>
      <c r="HZY1" s="429"/>
      <c r="HZZ1" s="428"/>
      <c r="IAA1" s="429"/>
      <c r="IAB1" s="428"/>
      <c r="IAC1" s="429"/>
      <c r="IAD1" s="428"/>
      <c r="IAE1" s="429"/>
      <c r="IAF1" s="428"/>
      <c r="IAG1" s="429"/>
      <c r="IAH1" s="428"/>
      <c r="IAI1" s="429"/>
      <c r="IAJ1" s="428"/>
      <c r="IAK1" s="429"/>
      <c r="IAL1" s="428"/>
      <c r="IAM1" s="429"/>
      <c r="IAN1" s="428"/>
      <c r="IAO1" s="429"/>
      <c r="IAP1" s="428"/>
      <c r="IAQ1" s="429"/>
      <c r="IAR1" s="428"/>
      <c r="IAS1" s="429"/>
      <c r="IAT1" s="428"/>
      <c r="IAU1" s="429"/>
      <c r="IAV1" s="428"/>
      <c r="IAW1" s="429"/>
      <c r="IAX1" s="428"/>
      <c r="IAY1" s="429"/>
      <c r="IAZ1" s="428"/>
      <c r="IBA1" s="429"/>
      <c r="IBB1" s="428"/>
      <c r="IBC1" s="429"/>
      <c r="IBD1" s="428"/>
      <c r="IBE1" s="429"/>
      <c r="IBF1" s="428"/>
      <c r="IBG1" s="429"/>
      <c r="IBH1" s="428"/>
      <c r="IBI1" s="429"/>
      <c r="IBJ1" s="428"/>
      <c r="IBK1" s="429"/>
      <c r="IBL1" s="428"/>
      <c r="IBM1" s="429"/>
      <c r="IBN1" s="428"/>
      <c r="IBO1" s="429"/>
      <c r="IBP1" s="428"/>
      <c r="IBQ1" s="429"/>
      <c r="IBR1" s="428"/>
      <c r="IBS1" s="429"/>
      <c r="IBT1" s="428"/>
      <c r="IBU1" s="429"/>
      <c r="IBV1" s="428"/>
      <c r="IBW1" s="429"/>
      <c r="IBX1" s="428"/>
      <c r="IBY1" s="429"/>
      <c r="IBZ1" s="428"/>
      <c r="ICA1" s="429"/>
      <c r="ICB1" s="428"/>
      <c r="ICC1" s="429"/>
      <c r="ICD1" s="428"/>
      <c r="ICE1" s="429"/>
      <c r="ICF1" s="428"/>
      <c r="ICG1" s="429"/>
      <c r="ICH1" s="428"/>
      <c r="ICI1" s="429"/>
      <c r="ICJ1" s="428"/>
      <c r="ICK1" s="429"/>
      <c r="ICL1" s="428"/>
      <c r="ICM1" s="429"/>
      <c r="ICN1" s="428"/>
      <c r="ICO1" s="429"/>
      <c r="ICP1" s="428"/>
      <c r="ICQ1" s="429"/>
      <c r="ICR1" s="428"/>
      <c r="ICS1" s="429"/>
      <c r="ICT1" s="428"/>
      <c r="ICU1" s="429"/>
      <c r="ICV1" s="428"/>
      <c r="ICW1" s="429"/>
      <c r="ICX1" s="428"/>
      <c r="ICY1" s="429"/>
      <c r="ICZ1" s="428"/>
      <c r="IDA1" s="429"/>
      <c r="IDB1" s="428"/>
      <c r="IDC1" s="429"/>
      <c r="IDD1" s="428"/>
      <c r="IDE1" s="429"/>
      <c r="IDF1" s="428"/>
      <c r="IDG1" s="429"/>
      <c r="IDH1" s="428"/>
      <c r="IDI1" s="429"/>
      <c r="IDJ1" s="428"/>
      <c r="IDK1" s="429"/>
      <c r="IDL1" s="428"/>
      <c r="IDM1" s="429"/>
      <c r="IDN1" s="428"/>
      <c r="IDO1" s="429"/>
      <c r="IDP1" s="428"/>
      <c r="IDQ1" s="429"/>
      <c r="IDR1" s="428"/>
      <c r="IDS1" s="429"/>
      <c r="IDT1" s="428"/>
      <c r="IDU1" s="429"/>
      <c r="IDV1" s="428"/>
      <c r="IDW1" s="429"/>
      <c r="IDX1" s="428"/>
      <c r="IDY1" s="429"/>
      <c r="IDZ1" s="428"/>
      <c r="IEA1" s="429"/>
      <c r="IEB1" s="428"/>
      <c r="IEC1" s="429"/>
      <c r="IED1" s="428"/>
      <c r="IEE1" s="429"/>
      <c r="IEF1" s="428"/>
      <c r="IEG1" s="429"/>
      <c r="IEH1" s="428"/>
      <c r="IEI1" s="429"/>
      <c r="IEJ1" s="428"/>
      <c r="IEK1" s="429"/>
      <c r="IEL1" s="428"/>
      <c r="IEM1" s="429"/>
      <c r="IEN1" s="428"/>
      <c r="IEO1" s="429"/>
      <c r="IEP1" s="428"/>
      <c r="IEQ1" s="429"/>
      <c r="IER1" s="428"/>
      <c r="IES1" s="429"/>
      <c r="IET1" s="428"/>
      <c r="IEU1" s="429"/>
      <c r="IEV1" s="428"/>
      <c r="IEW1" s="429"/>
      <c r="IEX1" s="428"/>
      <c r="IEY1" s="429"/>
      <c r="IEZ1" s="428"/>
      <c r="IFA1" s="429"/>
      <c r="IFB1" s="428"/>
      <c r="IFC1" s="429"/>
      <c r="IFD1" s="428"/>
      <c r="IFE1" s="429"/>
      <c r="IFF1" s="428"/>
      <c r="IFG1" s="429"/>
      <c r="IFH1" s="428"/>
      <c r="IFI1" s="429"/>
      <c r="IFJ1" s="428"/>
      <c r="IFK1" s="429"/>
      <c r="IFL1" s="428"/>
      <c r="IFM1" s="429"/>
      <c r="IFN1" s="428"/>
      <c r="IFO1" s="429"/>
      <c r="IFP1" s="428"/>
      <c r="IFQ1" s="429"/>
      <c r="IFR1" s="428"/>
      <c r="IFS1" s="429"/>
      <c r="IFT1" s="428"/>
      <c r="IFU1" s="429"/>
      <c r="IFV1" s="428"/>
      <c r="IFW1" s="429"/>
      <c r="IFX1" s="428"/>
      <c r="IFY1" s="429"/>
      <c r="IFZ1" s="428"/>
      <c r="IGA1" s="429"/>
      <c r="IGB1" s="428"/>
      <c r="IGC1" s="429"/>
      <c r="IGD1" s="428"/>
      <c r="IGE1" s="429"/>
      <c r="IGF1" s="428"/>
      <c r="IGG1" s="429"/>
      <c r="IGH1" s="428"/>
      <c r="IGI1" s="429"/>
      <c r="IGJ1" s="428"/>
      <c r="IGK1" s="429"/>
      <c r="IGL1" s="428"/>
      <c r="IGM1" s="429"/>
      <c r="IGN1" s="428"/>
      <c r="IGO1" s="429"/>
      <c r="IGP1" s="428"/>
      <c r="IGQ1" s="429"/>
      <c r="IGR1" s="428"/>
      <c r="IGS1" s="429"/>
      <c r="IGT1" s="428"/>
      <c r="IGU1" s="429"/>
      <c r="IGV1" s="428"/>
      <c r="IGW1" s="429"/>
      <c r="IGX1" s="428"/>
      <c r="IGY1" s="429"/>
      <c r="IGZ1" s="428"/>
      <c r="IHA1" s="429"/>
      <c r="IHB1" s="428"/>
      <c r="IHC1" s="429"/>
      <c r="IHD1" s="428"/>
      <c r="IHE1" s="429"/>
      <c r="IHF1" s="428"/>
      <c r="IHG1" s="429"/>
      <c r="IHH1" s="428"/>
      <c r="IHI1" s="429"/>
      <c r="IHJ1" s="428"/>
      <c r="IHK1" s="429"/>
      <c r="IHL1" s="428"/>
      <c r="IHM1" s="429"/>
      <c r="IHN1" s="428"/>
      <c r="IHO1" s="429"/>
      <c r="IHP1" s="428"/>
      <c r="IHQ1" s="429"/>
      <c r="IHR1" s="428"/>
      <c r="IHS1" s="429"/>
      <c r="IHT1" s="428"/>
      <c r="IHU1" s="429"/>
      <c r="IHV1" s="428"/>
      <c r="IHW1" s="429"/>
      <c r="IHX1" s="428"/>
      <c r="IHY1" s="429"/>
      <c r="IHZ1" s="428"/>
      <c r="IIA1" s="429"/>
      <c r="IIB1" s="428"/>
      <c r="IIC1" s="429"/>
      <c r="IID1" s="428"/>
      <c r="IIE1" s="429"/>
      <c r="IIF1" s="428"/>
      <c r="IIG1" s="429"/>
      <c r="IIH1" s="428"/>
      <c r="III1" s="429"/>
      <c r="IIJ1" s="428"/>
      <c r="IIK1" s="429"/>
      <c r="IIL1" s="428"/>
      <c r="IIM1" s="429"/>
      <c r="IIN1" s="428"/>
      <c r="IIO1" s="429"/>
      <c r="IIP1" s="428"/>
      <c r="IIQ1" s="429"/>
      <c r="IIR1" s="428"/>
      <c r="IIS1" s="429"/>
      <c r="IIT1" s="428"/>
      <c r="IIU1" s="429"/>
      <c r="IIV1" s="428"/>
      <c r="IIW1" s="429"/>
      <c r="IIX1" s="428"/>
      <c r="IIY1" s="429"/>
      <c r="IIZ1" s="428"/>
      <c r="IJA1" s="429"/>
      <c r="IJB1" s="428"/>
      <c r="IJC1" s="429"/>
      <c r="IJD1" s="428"/>
      <c r="IJE1" s="429"/>
      <c r="IJF1" s="428"/>
      <c r="IJG1" s="429"/>
      <c r="IJH1" s="428"/>
      <c r="IJI1" s="429"/>
      <c r="IJJ1" s="428"/>
      <c r="IJK1" s="429"/>
      <c r="IJL1" s="428"/>
      <c r="IJM1" s="429"/>
      <c r="IJN1" s="428"/>
      <c r="IJO1" s="429"/>
      <c r="IJP1" s="428"/>
      <c r="IJQ1" s="429"/>
      <c r="IJR1" s="428"/>
      <c r="IJS1" s="429"/>
      <c r="IJT1" s="428"/>
      <c r="IJU1" s="429"/>
      <c r="IJV1" s="428"/>
      <c r="IJW1" s="429"/>
      <c r="IJX1" s="428"/>
      <c r="IJY1" s="429"/>
      <c r="IJZ1" s="428"/>
      <c r="IKA1" s="429"/>
      <c r="IKB1" s="428"/>
      <c r="IKC1" s="429"/>
      <c r="IKD1" s="428"/>
      <c r="IKE1" s="429"/>
      <c r="IKF1" s="428"/>
      <c r="IKG1" s="429"/>
      <c r="IKH1" s="428"/>
      <c r="IKI1" s="429"/>
      <c r="IKJ1" s="428"/>
      <c r="IKK1" s="429"/>
      <c r="IKL1" s="428"/>
      <c r="IKM1" s="429"/>
      <c r="IKN1" s="428"/>
      <c r="IKO1" s="429"/>
      <c r="IKP1" s="428"/>
      <c r="IKQ1" s="429"/>
      <c r="IKR1" s="428"/>
      <c r="IKS1" s="429"/>
      <c r="IKT1" s="428"/>
      <c r="IKU1" s="429"/>
      <c r="IKV1" s="428"/>
      <c r="IKW1" s="429"/>
      <c r="IKX1" s="428"/>
      <c r="IKY1" s="429"/>
      <c r="IKZ1" s="428"/>
      <c r="ILA1" s="429"/>
      <c r="ILB1" s="428"/>
      <c r="ILC1" s="429"/>
      <c r="ILD1" s="428"/>
      <c r="ILE1" s="429"/>
      <c r="ILF1" s="428"/>
      <c r="ILG1" s="429"/>
      <c r="ILH1" s="428"/>
      <c r="ILI1" s="429"/>
      <c r="ILJ1" s="428"/>
      <c r="ILK1" s="429"/>
      <c r="ILL1" s="428"/>
      <c r="ILM1" s="429"/>
      <c r="ILN1" s="428"/>
      <c r="ILO1" s="429"/>
      <c r="ILP1" s="428"/>
      <c r="ILQ1" s="429"/>
      <c r="ILR1" s="428"/>
      <c r="ILS1" s="429"/>
      <c r="ILT1" s="428"/>
      <c r="ILU1" s="429"/>
      <c r="ILV1" s="428"/>
      <c r="ILW1" s="429"/>
      <c r="ILX1" s="428"/>
      <c r="ILY1" s="429"/>
      <c r="ILZ1" s="428"/>
      <c r="IMA1" s="429"/>
      <c r="IMB1" s="428"/>
      <c r="IMC1" s="429"/>
      <c r="IMD1" s="428"/>
      <c r="IME1" s="429"/>
      <c r="IMF1" s="428"/>
      <c r="IMG1" s="429"/>
      <c r="IMH1" s="428"/>
      <c r="IMI1" s="429"/>
      <c r="IMJ1" s="428"/>
      <c r="IMK1" s="429"/>
      <c r="IML1" s="428"/>
      <c r="IMM1" s="429"/>
      <c r="IMN1" s="428"/>
      <c r="IMO1" s="429"/>
      <c r="IMP1" s="428"/>
      <c r="IMQ1" s="429"/>
      <c r="IMR1" s="428"/>
      <c r="IMS1" s="429"/>
      <c r="IMT1" s="428"/>
      <c r="IMU1" s="429"/>
      <c r="IMV1" s="428"/>
      <c r="IMW1" s="429"/>
      <c r="IMX1" s="428"/>
      <c r="IMY1" s="429"/>
      <c r="IMZ1" s="428"/>
      <c r="INA1" s="429"/>
      <c r="INB1" s="428"/>
      <c r="INC1" s="429"/>
      <c r="IND1" s="428"/>
      <c r="INE1" s="429"/>
      <c r="INF1" s="428"/>
      <c r="ING1" s="429"/>
      <c r="INH1" s="428"/>
      <c r="INI1" s="429"/>
      <c r="INJ1" s="428"/>
      <c r="INK1" s="429"/>
      <c r="INL1" s="428"/>
      <c r="INM1" s="429"/>
      <c r="INN1" s="428"/>
      <c r="INO1" s="429"/>
      <c r="INP1" s="428"/>
      <c r="INQ1" s="429"/>
      <c r="INR1" s="428"/>
      <c r="INS1" s="429"/>
      <c r="INT1" s="428"/>
      <c r="INU1" s="429"/>
      <c r="INV1" s="428"/>
      <c r="INW1" s="429"/>
      <c r="INX1" s="428"/>
      <c r="INY1" s="429"/>
      <c r="INZ1" s="428"/>
      <c r="IOA1" s="429"/>
      <c r="IOB1" s="428"/>
      <c r="IOC1" s="429"/>
      <c r="IOD1" s="428"/>
      <c r="IOE1" s="429"/>
      <c r="IOF1" s="428"/>
      <c r="IOG1" s="429"/>
      <c r="IOH1" s="428"/>
      <c r="IOI1" s="429"/>
      <c r="IOJ1" s="428"/>
      <c r="IOK1" s="429"/>
      <c r="IOL1" s="428"/>
      <c r="IOM1" s="429"/>
      <c r="ION1" s="428"/>
      <c r="IOO1" s="429"/>
      <c r="IOP1" s="428"/>
      <c r="IOQ1" s="429"/>
      <c r="IOR1" s="428"/>
      <c r="IOS1" s="429"/>
      <c r="IOT1" s="428"/>
      <c r="IOU1" s="429"/>
      <c r="IOV1" s="428"/>
      <c r="IOW1" s="429"/>
      <c r="IOX1" s="428"/>
      <c r="IOY1" s="429"/>
      <c r="IOZ1" s="428"/>
      <c r="IPA1" s="429"/>
      <c r="IPB1" s="428"/>
      <c r="IPC1" s="429"/>
      <c r="IPD1" s="428"/>
      <c r="IPE1" s="429"/>
      <c r="IPF1" s="428"/>
      <c r="IPG1" s="429"/>
      <c r="IPH1" s="428"/>
      <c r="IPI1" s="429"/>
      <c r="IPJ1" s="428"/>
      <c r="IPK1" s="429"/>
      <c r="IPL1" s="428"/>
      <c r="IPM1" s="429"/>
      <c r="IPN1" s="428"/>
      <c r="IPO1" s="429"/>
      <c r="IPP1" s="428"/>
      <c r="IPQ1" s="429"/>
      <c r="IPR1" s="428"/>
      <c r="IPS1" s="429"/>
      <c r="IPT1" s="428"/>
      <c r="IPU1" s="429"/>
      <c r="IPV1" s="428"/>
      <c r="IPW1" s="429"/>
      <c r="IPX1" s="428"/>
      <c r="IPY1" s="429"/>
      <c r="IPZ1" s="428"/>
      <c r="IQA1" s="429"/>
      <c r="IQB1" s="428"/>
      <c r="IQC1" s="429"/>
      <c r="IQD1" s="428"/>
      <c r="IQE1" s="429"/>
      <c r="IQF1" s="428"/>
      <c r="IQG1" s="429"/>
      <c r="IQH1" s="428"/>
      <c r="IQI1" s="429"/>
      <c r="IQJ1" s="428"/>
      <c r="IQK1" s="429"/>
      <c r="IQL1" s="428"/>
      <c r="IQM1" s="429"/>
      <c r="IQN1" s="428"/>
      <c r="IQO1" s="429"/>
      <c r="IQP1" s="428"/>
      <c r="IQQ1" s="429"/>
      <c r="IQR1" s="428"/>
      <c r="IQS1" s="429"/>
      <c r="IQT1" s="428"/>
      <c r="IQU1" s="429"/>
      <c r="IQV1" s="428"/>
      <c r="IQW1" s="429"/>
      <c r="IQX1" s="428"/>
      <c r="IQY1" s="429"/>
      <c r="IQZ1" s="428"/>
      <c r="IRA1" s="429"/>
      <c r="IRB1" s="428"/>
      <c r="IRC1" s="429"/>
      <c r="IRD1" s="428"/>
      <c r="IRE1" s="429"/>
      <c r="IRF1" s="428"/>
      <c r="IRG1" s="429"/>
      <c r="IRH1" s="428"/>
      <c r="IRI1" s="429"/>
      <c r="IRJ1" s="428"/>
      <c r="IRK1" s="429"/>
      <c r="IRL1" s="428"/>
      <c r="IRM1" s="429"/>
      <c r="IRN1" s="428"/>
      <c r="IRO1" s="429"/>
      <c r="IRP1" s="428"/>
      <c r="IRQ1" s="429"/>
      <c r="IRR1" s="428"/>
      <c r="IRS1" s="429"/>
      <c r="IRT1" s="428"/>
      <c r="IRU1" s="429"/>
      <c r="IRV1" s="428"/>
      <c r="IRW1" s="429"/>
      <c r="IRX1" s="428"/>
      <c r="IRY1" s="429"/>
      <c r="IRZ1" s="428"/>
      <c r="ISA1" s="429"/>
      <c r="ISB1" s="428"/>
      <c r="ISC1" s="429"/>
      <c r="ISD1" s="428"/>
      <c r="ISE1" s="429"/>
      <c r="ISF1" s="428"/>
      <c r="ISG1" s="429"/>
      <c r="ISH1" s="428"/>
      <c r="ISI1" s="429"/>
      <c r="ISJ1" s="428"/>
      <c r="ISK1" s="429"/>
      <c r="ISL1" s="428"/>
      <c r="ISM1" s="429"/>
      <c r="ISN1" s="428"/>
      <c r="ISO1" s="429"/>
      <c r="ISP1" s="428"/>
      <c r="ISQ1" s="429"/>
      <c r="ISR1" s="428"/>
      <c r="ISS1" s="429"/>
      <c r="IST1" s="428"/>
      <c r="ISU1" s="429"/>
      <c r="ISV1" s="428"/>
      <c r="ISW1" s="429"/>
      <c r="ISX1" s="428"/>
      <c r="ISY1" s="429"/>
      <c r="ISZ1" s="428"/>
      <c r="ITA1" s="429"/>
      <c r="ITB1" s="428"/>
      <c r="ITC1" s="429"/>
      <c r="ITD1" s="428"/>
      <c r="ITE1" s="429"/>
      <c r="ITF1" s="428"/>
      <c r="ITG1" s="429"/>
      <c r="ITH1" s="428"/>
      <c r="ITI1" s="429"/>
      <c r="ITJ1" s="428"/>
      <c r="ITK1" s="429"/>
      <c r="ITL1" s="428"/>
      <c r="ITM1" s="429"/>
      <c r="ITN1" s="428"/>
      <c r="ITO1" s="429"/>
      <c r="ITP1" s="428"/>
      <c r="ITQ1" s="429"/>
      <c r="ITR1" s="428"/>
      <c r="ITS1" s="429"/>
      <c r="ITT1" s="428"/>
      <c r="ITU1" s="429"/>
      <c r="ITV1" s="428"/>
      <c r="ITW1" s="429"/>
      <c r="ITX1" s="428"/>
      <c r="ITY1" s="429"/>
      <c r="ITZ1" s="428"/>
      <c r="IUA1" s="429"/>
      <c r="IUB1" s="428"/>
      <c r="IUC1" s="429"/>
      <c r="IUD1" s="428"/>
      <c r="IUE1" s="429"/>
      <c r="IUF1" s="428"/>
      <c r="IUG1" s="429"/>
      <c r="IUH1" s="428"/>
      <c r="IUI1" s="429"/>
      <c r="IUJ1" s="428"/>
      <c r="IUK1" s="429"/>
      <c r="IUL1" s="428"/>
      <c r="IUM1" s="429"/>
      <c r="IUN1" s="428"/>
      <c r="IUO1" s="429"/>
      <c r="IUP1" s="428"/>
      <c r="IUQ1" s="429"/>
      <c r="IUR1" s="428"/>
      <c r="IUS1" s="429"/>
      <c r="IUT1" s="428"/>
      <c r="IUU1" s="429"/>
      <c r="IUV1" s="428"/>
      <c r="IUW1" s="429"/>
      <c r="IUX1" s="428"/>
      <c r="IUY1" s="429"/>
      <c r="IUZ1" s="428"/>
      <c r="IVA1" s="429"/>
      <c r="IVB1" s="428"/>
      <c r="IVC1" s="429"/>
      <c r="IVD1" s="428"/>
      <c r="IVE1" s="429"/>
      <c r="IVF1" s="428"/>
      <c r="IVG1" s="429"/>
      <c r="IVH1" s="428"/>
      <c r="IVI1" s="429"/>
      <c r="IVJ1" s="428"/>
      <c r="IVK1" s="429"/>
      <c r="IVL1" s="428"/>
      <c r="IVM1" s="429"/>
      <c r="IVN1" s="428"/>
      <c r="IVO1" s="429"/>
      <c r="IVP1" s="428"/>
      <c r="IVQ1" s="429"/>
      <c r="IVR1" s="428"/>
      <c r="IVS1" s="429"/>
      <c r="IVT1" s="428"/>
      <c r="IVU1" s="429"/>
      <c r="IVV1" s="428"/>
      <c r="IVW1" s="429"/>
      <c r="IVX1" s="428"/>
      <c r="IVY1" s="429"/>
      <c r="IVZ1" s="428"/>
      <c r="IWA1" s="429"/>
      <c r="IWB1" s="428"/>
      <c r="IWC1" s="429"/>
      <c r="IWD1" s="428"/>
      <c r="IWE1" s="429"/>
      <c r="IWF1" s="428"/>
      <c r="IWG1" s="429"/>
      <c r="IWH1" s="428"/>
      <c r="IWI1" s="429"/>
      <c r="IWJ1" s="428"/>
      <c r="IWK1" s="429"/>
      <c r="IWL1" s="428"/>
      <c r="IWM1" s="429"/>
      <c r="IWN1" s="428"/>
      <c r="IWO1" s="429"/>
      <c r="IWP1" s="428"/>
      <c r="IWQ1" s="429"/>
      <c r="IWR1" s="428"/>
      <c r="IWS1" s="429"/>
      <c r="IWT1" s="428"/>
      <c r="IWU1" s="429"/>
      <c r="IWV1" s="428"/>
      <c r="IWW1" s="429"/>
      <c r="IWX1" s="428"/>
      <c r="IWY1" s="429"/>
      <c r="IWZ1" s="428"/>
      <c r="IXA1" s="429"/>
      <c r="IXB1" s="428"/>
      <c r="IXC1" s="429"/>
      <c r="IXD1" s="428"/>
      <c r="IXE1" s="429"/>
      <c r="IXF1" s="428"/>
      <c r="IXG1" s="429"/>
      <c r="IXH1" s="428"/>
      <c r="IXI1" s="429"/>
      <c r="IXJ1" s="428"/>
      <c r="IXK1" s="429"/>
      <c r="IXL1" s="428"/>
      <c r="IXM1" s="429"/>
      <c r="IXN1" s="428"/>
      <c r="IXO1" s="429"/>
      <c r="IXP1" s="428"/>
      <c r="IXQ1" s="429"/>
      <c r="IXR1" s="428"/>
      <c r="IXS1" s="429"/>
      <c r="IXT1" s="428"/>
      <c r="IXU1" s="429"/>
      <c r="IXV1" s="428"/>
      <c r="IXW1" s="429"/>
      <c r="IXX1" s="428"/>
      <c r="IXY1" s="429"/>
      <c r="IXZ1" s="428"/>
      <c r="IYA1" s="429"/>
      <c r="IYB1" s="428"/>
      <c r="IYC1" s="429"/>
      <c r="IYD1" s="428"/>
      <c r="IYE1" s="429"/>
      <c r="IYF1" s="428"/>
      <c r="IYG1" s="429"/>
      <c r="IYH1" s="428"/>
      <c r="IYI1" s="429"/>
      <c r="IYJ1" s="428"/>
      <c r="IYK1" s="429"/>
      <c r="IYL1" s="428"/>
      <c r="IYM1" s="429"/>
      <c r="IYN1" s="428"/>
      <c r="IYO1" s="429"/>
      <c r="IYP1" s="428"/>
      <c r="IYQ1" s="429"/>
      <c r="IYR1" s="428"/>
      <c r="IYS1" s="429"/>
      <c r="IYT1" s="428"/>
      <c r="IYU1" s="429"/>
      <c r="IYV1" s="428"/>
      <c r="IYW1" s="429"/>
      <c r="IYX1" s="428"/>
      <c r="IYY1" s="429"/>
      <c r="IYZ1" s="428"/>
      <c r="IZA1" s="429"/>
      <c r="IZB1" s="428"/>
      <c r="IZC1" s="429"/>
      <c r="IZD1" s="428"/>
      <c r="IZE1" s="429"/>
      <c r="IZF1" s="428"/>
      <c r="IZG1" s="429"/>
      <c r="IZH1" s="428"/>
      <c r="IZI1" s="429"/>
      <c r="IZJ1" s="428"/>
      <c r="IZK1" s="429"/>
      <c r="IZL1" s="428"/>
      <c r="IZM1" s="429"/>
      <c r="IZN1" s="428"/>
      <c r="IZO1" s="429"/>
      <c r="IZP1" s="428"/>
      <c r="IZQ1" s="429"/>
      <c r="IZR1" s="428"/>
      <c r="IZS1" s="429"/>
      <c r="IZT1" s="428"/>
      <c r="IZU1" s="429"/>
      <c r="IZV1" s="428"/>
      <c r="IZW1" s="429"/>
      <c r="IZX1" s="428"/>
      <c r="IZY1" s="429"/>
      <c r="IZZ1" s="428"/>
      <c r="JAA1" s="429"/>
      <c r="JAB1" s="428"/>
      <c r="JAC1" s="429"/>
      <c r="JAD1" s="428"/>
      <c r="JAE1" s="429"/>
      <c r="JAF1" s="428"/>
      <c r="JAG1" s="429"/>
      <c r="JAH1" s="428"/>
      <c r="JAI1" s="429"/>
      <c r="JAJ1" s="428"/>
      <c r="JAK1" s="429"/>
      <c r="JAL1" s="428"/>
      <c r="JAM1" s="429"/>
      <c r="JAN1" s="428"/>
      <c r="JAO1" s="429"/>
      <c r="JAP1" s="428"/>
      <c r="JAQ1" s="429"/>
      <c r="JAR1" s="428"/>
      <c r="JAS1" s="429"/>
      <c r="JAT1" s="428"/>
      <c r="JAU1" s="429"/>
      <c r="JAV1" s="428"/>
      <c r="JAW1" s="429"/>
      <c r="JAX1" s="428"/>
      <c r="JAY1" s="429"/>
      <c r="JAZ1" s="428"/>
      <c r="JBA1" s="429"/>
      <c r="JBB1" s="428"/>
      <c r="JBC1" s="429"/>
      <c r="JBD1" s="428"/>
      <c r="JBE1" s="429"/>
      <c r="JBF1" s="428"/>
      <c r="JBG1" s="429"/>
      <c r="JBH1" s="428"/>
      <c r="JBI1" s="429"/>
      <c r="JBJ1" s="428"/>
      <c r="JBK1" s="429"/>
      <c r="JBL1" s="428"/>
      <c r="JBM1" s="429"/>
      <c r="JBN1" s="428"/>
      <c r="JBO1" s="429"/>
      <c r="JBP1" s="428"/>
      <c r="JBQ1" s="429"/>
      <c r="JBR1" s="428"/>
      <c r="JBS1" s="429"/>
      <c r="JBT1" s="428"/>
      <c r="JBU1" s="429"/>
      <c r="JBV1" s="428"/>
      <c r="JBW1" s="429"/>
      <c r="JBX1" s="428"/>
      <c r="JBY1" s="429"/>
      <c r="JBZ1" s="428"/>
      <c r="JCA1" s="429"/>
      <c r="JCB1" s="428"/>
      <c r="JCC1" s="429"/>
      <c r="JCD1" s="428"/>
      <c r="JCE1" s="429"/>
      <c r="JCF1" s="428"/>
      <c r="JCG1" s="429"/>
      <c r="JCH1" s="428"/>
      <c r="JCI1" s="429"/>
      <c r="JCJ1" s="428"/>
      <c r="JCK1" s="429"/>
      <c r="JCL1" s="428"/>
      <c r="JCM1" s="429"/>
      <c r="JCN1" s="428"/>
      <c r="JCO1" s="429"/>
      <c r="JCP1" s="428"/>
      <c r="JCQ1" s="429"/>
      <c r="JCR1" s="428"/>
      <c r="JCS1" s="429"/>
      <c r="JCT1" s="428"/>
      <c r="JCU1" s="429"/>
      <c r="JCV1" s="428"/>
      <c r="JCW1" s="429"/>
      <c r="JCX1" s="428"/>
      <c r="JCY1" s="429"/>
      <c r="JCZ1" s="428"/>
      <c r="JDA1" s="429"/>
      <c r="JDB1" s="428"/>
      <c r="JDC1" s="429"/>
      <c r="JDD1" s="428"/>
      <c r="JDE1" s="429"/>
      <c r="JDF1" s="428"/>
      <c r="JDG1" s="429"/>
      <c r="JDH1" s="428"/>
      <c r="JDI1" s="429"/>
      <c r="JDJ1" s="428"/>
      <c r="JDK1" s="429"/>
      <c r="JDL1" s="428"/>
      <c r="JDM1" s="429"/>
      <c r="JDN1" s="428"/>
      <c r="JDO1" s="429"/>
      <c r="JDP1" s="428"/>
      <c r="JDQ1" s="429"/>
      <c r="JDR1" s="428"/>
      <c r="JDS1" s="429"/>
      <c r="JDT1" s="428"/>
      <c r="JDU1" s="429"/>
      <c r="JDV1" s="428"/>
      <c r="JDW1" s="429"/>
      <c r="JDX1" s="428"/>
      <c r="JDY1" s="429"/>
      <c r="JDZ1" s="428"/>
      <c r="JEA1" s="429"/>
      <c r="JEB1" s="428"/>
      <c r="JEC1" s="429"/>
      <c r="JED1" s="428"/>
      <c r="JEE1" s="429"/>
      <c r="JEF1" s="428"/>
      <c r="JEG1" s="429"/>
      <c r="JEH1" s="428"/>
      <c r="JEI1" s="429"/>
      <c r="JEJ1" s="428"/>
      <c r="JEK1" s="429"/>
      <c r="JEL1" s="428"/>
      <c r="JEM1" s="429"/>
      <c r="JEN1" s="428"/>
      <c r="JEO1" s="429"/>
      <c r="JEP1" s="428"/>
      <c r="JEQ1" s="429"/>
      <c r="JER1" s="428"/>
      <c r="JES1" s="429"/>
      <c r="JET1" s="428"/>
      <c r="JEU1" s="429"/>
      <c r="JEV1" s="428"/>
      <c r="JEW1" s="429"/>
      <c r="JEX1" s="428"/>
      <c r="JEY1" s="429"/>
      <c r="JEZ1" s="428"/>
      <c r="JFA1" s="429"/>
      <c r="JFB1" s="428"/>
      <c r="JFC1" s="429"/>
      <c r="JFD1" s="428"/>
      <c r="JFE1" s="429"/>
      <c r="JFF1" s="428"/>
      <c r="JFG1" s="429"/>
      <c r="JFH1" s="428"/>
      <c r="JFI1" s="429"/>
      <c r="JFJ1" s="428"/>
      <c r="JFK1" s="429"/>
      <c r="JFL1" s="428"/>
      <c r="JFM1" s="429"/>
      <c r="JFN1" s="428"/>
      <c r="JFO1" s="429"/>
      <c r="JFP1" s="428"/>
      <c r="JFQ1" s="429"/>
      <c r="JFR1" s="428"/>
      <c r="JFS1" s="429"/>
      <c r="JFT1" s="428"/>
      <c r="JFU1" s="429"/>
      <c r="JFV1" s="428"/>
      <c r="JFW1" s="429"/>
      <c r="JFX1" s="428"/>
      <c r="JFY1" s="429"/>
      <c r="JFZ1" s="428"/>
      <c r="JGA1" s="429"/>
      <c r="JGB1" s="428"/>
      <c r="JGC1" s="429"/>
      <c r="JGD1" s="428"/>
      <c r="JGE1" s="429"/>
      <c r="JGF1" s="428"/>
      <c r="JGG1" s="429"/>
      <c r="JGH1" s="428"/>
      <c r="JGI1" s="429"/>
      <c r="JGJ1" s="428"/>
      <c r="JGK1" s="429"/>
      <c r="JGL1" s="428"/>
      <c r="JGM1" s="429"/>
      <c r="JGN1" s="428"/>
      <c r="JGO1" s="429"/>
      <c r="JGP1" s="428"/>
      <c r="JGQ1" s="429"/>
      <c r="JGR1" s="428"/>
      <c r="JGS1" s="429"/>
      <c r="JGT1" s="428"/>
      <c r="JGU1" s="429"/>
      <c r="JGV1" s="428"/>
      <c r="JGW1" s="429"/>
      <c r="JGX1" s="428"/>
      <c r="JGY1" s="429"/>
      <c r="JGZ1" s="428"/>
      <c r="JHA1" s="429"/>
      <c r="JHB1" s="428"/>
      <c r="JHC1" s="429"/>
      <c r="JHD1" s="428"/>
      <c r="JHE1" s="429"/>
      <c r="JHF1" s="428"/>
      <c r="JHG1" s="429"/>
      <c r="JHH1" s="428"/>
      <c r="JHI1" s="429"/>
      <c r="JHJ1" s="428"/>
      <c r="JHK1" s="429"/>
      <c r="JHL1" s="428"/>
      <c r="JHM1" s="429"/>
      <c r="JHN1" s="428"/>
      <c r="JHO1" s="429"/>
      <c r="JHP1" s="428"/>
      <c r="JHQ1" s="429"/>
      <c r="JHR1" s="428"/>
      <c r="JHS1" s="429"/>
      <c r="JHT1" s="428"/>
      <c r="JHU1" s="429"/>
      <c r="JHV1" s="428"/>
      <c r="JHW1" s="429"/>
      <c r="JHX1" s="428"/>
      <c r="JHY1" s="429"/>
      <c r="JHZ1" s="428"/>
      <c r="JIA1" s="429"/>
      <c r="JIB1" s="428"/>
      <c r="JIC1" s="429"/>
      <c r="JID1" s="428"/>
      <c r="JIE1" s="429"/>
      <c r="JIF1" s="428"/>
      <c r="JIG1" s="429"/>
      <c r="JIH1" s="428"/>
      <c r="JII1" s="429"/>
      <c r="JIJ1" s="428"/>
      <c r="JIK1" s="429"/>
      <c r="JIL1" s="428"/>
      <c r="JIM1" s="429"/>
      <c r="JIN1" s="428"/>
      <c r="JIO1" s="429"/>
      <c r="JIP1" s="428"/>
      <c r="JIQ1" s="429"/>
      <c r="JIR1" s="428"/>
      <c r="JIS1" s="429"/>
      <c r="JIT1" s="428"/>
      <c r="JIU1" s="429"/>
      <c r="JIV1" s="428"/>
      <c r="JIW1" s="429"/>
      <c r="JIX1" s="428"/>
      <c r="JIY1" s="429"/>
      <c r="JIZ1" s="428"/>
      <c r="JJA1" s="429"/>
      <c r="JJB1" s="428"/>
      <c r="JJC1" s="429"/>
      <c r="JJD1" s="428"/>
      <c r="JJE1" s="429"/>
      <c r="JJF1" s="428"/>
      <c r="JJG1" s="429"/>
      <c r="JJH1" s="428"/>
      <c r="JJI1" s="429"/>
      <c r="JJJ1" s="428"/>
      <c r="JJK1" s="429"/>
      <c r="JJL1" s="428"/>
      <c r="JJM1" s="429"/>
      <c r="JJN1" s="428"/>
      <c r="JJO1" s="429"/>
      <c r="JJP1" s="428"/>
      <c r="JJQ1" s="429"/>
      <c r="JJR1" s="428"/>
      <c r="JJS1" s="429"/>
      <c r="JJT1" s="428"/>
      <c r="JJU1" s="429"/>
      <c r="JJV1" s="428"/>
      <c r="JJW1" s="429"/>
      <c r="JJX1" s="428"/>
      <c r="JJY1" s="429"/>
      <c r="JJZ1" s="428"/>
      <c r="JKA1" s="429"/>
      <c r="JKB1" s="428"/>
      <c r="JKC1" s="429"/>
      <c r="JKD1" s="428"/>
      <c r="JKE1" s="429"/>
      <c r="JKF1" s="428"/>
      <c r="JKG1" s="429"/>
      <c r="JKH1" s="428"/>
      <c r="JKI1" s="429"/>
      <c r="JKJ1" s="428"/>
      <c r="JKK1" s="429"/>
      <c r="JKL1" s="428"/>
      <c r="JKM1" s="429"/>
      <c r="JKN1" s="428"/>
      <c r="JKO1" s="429"/>
      <c r="JKP1" s="428"/>
      <c r="JKQ1" s="429"/>
      <c r="JKR1" s="428"/>
      <c r="JKS1" s="429"/>
      <c r="JKT1" s="428"/>
      <c r="JKU1" s="429"/>
      <c r="JKV1" s="428"/>
      <c r="JKW1" s="429"/>
      <c r="JKX1" s="428"/>
      <c r="JKY1" s="429"/>
      <c r="JKZ1" s="428"/>
      <c r="JLA1" s="429"/>
      <c r="JLB1" s="428"/>
      <c r="JLC1" s="429"/>
      <c r="JLD1" s="428"/>
      <c r="JLE1" s="429"/>
      <c r="JLF1" s="428"/>
      <c r="JLG1" s="429"/>
      <c r="JLH1" s="428"/>
      <c r="JLI1" s="429"/>
      <c r="JLJ1" s="428"/>
      <c r="JLK1" s="429"/>
      <c r="JLL1" s="428"/>
      <c r="JLM1" s="429"/>
      <c r="JLN1" s="428"/>
      <c r="JLO1" s="429"/>
      <c r="JLP1" s="428"/>
      <c r="JLQ1" s="429"/>
      <c r="JLR1" s="428"/>
      <c r="JLS1" s="429"/>
      <c r="JLT1" s="428"/>
      <c r="JLU1" s="429"/>
      <c r="JLV1" s="428"/>
      <c r="JLW1" s="429"/>
      <c r="JLX1" s="428"/>
      <c r="JLY1" s="429"/>
      <c r="JLZ1" s="428"/>
      <c r="JMA1" s="429"/>
      <c r="JMB1" s="428"/>
      <c r="JMC1" s="429"/>
      <c r="JMD1" s="428"/>
      <c r="JME1" s="429"/>
      <c r="JMF1" s="428"/>
      <c r="JMG1" s="429"/>
      <c r="JMH1" s="428"/>
      <c r="JMI1" s="429"/>
      <c r="JMJ1" s="428"/>
      <c r="JMK1" s="429"/>
      <c r="JML1" s="428"/>
      <c r="JMM1" s="429"/>
      <c r="JMN1" s="428"/>
      <c r="JMO1" s="429"/>
      <c r="JMP1" s="428"/>
      <c r="JMQ1" s="429"/>
      <c r="JMR1" s="428"/>
      <c r="JMS1" s="429"/>
      <c r="JMT1" s="428"/>
      <c r="JMU1" s="429"/>
      <c r="JMV1" s="428"/>
      <c r="JMW1" s="429"/>
      <c r="JMX1" s="428"/>
      <c r="JMY1" s="429"/>
      <c r="JMZ1" s="428"/>
      <c r="JNA1" s="429"/>
      <c r="JNB1" s="428"/>
      <c r="JNC1" s="429"/>
      <c r="JND1" s="428"/>
      <c r="JNE1" s="429"/>
      <c r="JNF1" s="428"/>
      <c r="JNG1" s="429"/>
      <c r="JNH1" s="428"/>
      <c r="JNI1" s="429"/>
      <c r="JNJ1" s="428"/>
      <c r="JNK1" s="429"/>
      <c r="JNL1" s="428"/>
      <c r="JNM1" s="429"/>
      <c r="JNN1" s="428"/>
      <c r="JNO1" s="429"/>
      <c r="JNP1" s="428"/>
      <c r="JNQ1" s="429"/>
      <c r="JNR1" s="428"/>
      <c r="JNS1" s="429"/>
      <c r="JNT1" s="428"/>
      <c r="JNU1" s="429"/>
      <c r="JNV1" s="428"/>
      <c r="JNW1" s="429"/>
      <c r="JNX1" s="428"/>
      <c r="JNY1" s="429"/>
      <c r="JNZ1" s="428"/>
      <c r="JOA1" s="429"/>
      <c r="JOB1" s="428"/>
      <c r="JOC1" s="429"/>
      <c r="JOD1" s="428"/>
      <c r="JOE1" s="429"/>
      <c r="JOF1" s="428"/>
      <c r="JOG1" s="429"/>
      <c r="JOH1" s="428"/>
      <c r="JOI1" s="429"/>
      <c r="JOJ1" s="428"/>
      <c r="JOK1" s="429"/>
      <c r="JOL1" s="428"/>
      <c r="JOM1" s="429"/>
      <c r="JON1" s="428"/>
      <c r="JOO1" s="429"/>
      <c r="JOP1" s="428"/>
      <c r="JOQ1" s="429"/>
      <c r="JOR1" s="428"/>
      <c r="JOS1" s="429"/>
      <c r="JOT1" s="428"/>
      <c r="JOU1" s="429"/>
      <c r="JOV1" s="428"/>
      <c r="JOW1" s="429"/>
      <c r="JOX1" s="428"/>
      <c r="JOY1" s="429"/>
      <c r="JOZ1" s="428"/>
      <c r="JPA1" s="429"/>
      <c r="JPB1" s="428"/>
      <c r="JPC1" s="429"/>
      <c r="JPD1" s="428"/>
      <c r="JPE1" s="429"/>
      <c r="JPF1" s="428"/>
      <c r="JPG1" s="429"/>
      <c r="JPH1" s="428"/>
      <c r="JPI1" s="429"/>
      <c r="JPJ1" s="428"/>
      <c r="JPK1" s="429"/>
      <c r="JPL1" s="428"/>
      <c r="JPM1" s="429"/>
      <c r="JPN1" s="428"/>
      <c r="JPO1" s="429"/>
      <c r="JPP1" s="428"/>
      <c r="JPQ1" s="429"/>
      <c r="JPR1" s="428"/>
      <c r="JPS1" s="429"/>
      <c r="JPT1" s="428"/>
      <c r="JPU1" s="429"/>
      <c r="JPV1" s="428"/>
      <c r="JPW1" s="429"/>
      <c r="JPX1" s="428"/>
      <c r="JPY1" s="429"/>
      <c r="JPZ1" s="428"/>
      <c r="JQA1" s="429"/>
      <c r="JQB1" s="428"/>
      <c r="JQC1" s="429"/>
      <c r="JQD1" s="428"/>
      <c r="JQE1" s="429"/>
      <c r="JQF1" s="428"/>
      <c r="JQG1" s="429"/>
      <c r="JQH1" s="428"/>
      <c r="JQI1" s="429"/>
      <c r="JQJ1" s="428"/>
      <c r="JQK1" s="429"/>
      <c r="JQL1" s="428"/>
      <c r="JQM1" s="429"/>
      <c r="JQN1" s="428"/>
      <c r="JQO1" s="429"/>
      <c r="JQP1" s="428"/>
      <c r="JQQ1" s="429"/>
      <c r="JQR1" s="428"/>
      <c r="JQS1" s="429"/>
      <c r="JQT1" s="428"/>
      <c r="JQU1" s="429"/>
      <c r="JQV1" s="428"/>
      <c r="JQW1" s="429"/>
      <c r="JQX1" s="428"/>
      <c r="JQY1" s="429"/>
      <c r="JQZ1" s="428"/>
      <c r="JRA1" s="429"/>
      <c r="JRB1" s="428"/>
      <c r="JRC1" s="429"/>
      <c r="JRD1" s="428"/>
      <c r="JRE1" s="429"/>
      <c r="JRF1" s="428"/>
      <c r="JRG1" s="429"/>
      <c r="JRH1" s="428"/>
      <c r="JRI1" s="429"/>
      <c r="JRJ1" s="428"/>
      <c r="JRK1" s="429"/>
      <c r="JRL1" s="428"/>
      <c r="JRM1" s="429"/>
      <c r="JRN1" s="428"/>
      <c r="JRO1" s="429"/>
      <c r="JRP1" s="428"/>
      <c r="JRQ1" s="429"/>
      <c r="JRR1" s="428"/>
      <c r="JRS1" s="429"/>
      <c r="JRT1" s="428"/>
      <c r="JRU1" s="429"/>
      <c r="JRV1" s="428"/>
      <c r="JRW1" s="429"/>
      <c r="JRX1" s="428"/>
      <c r="JRY1" s="429"/>
      <c r="JRZ1" s="428"/>
      <c r="JSA1" s="429"/>
      <c r="JSB1" s="428"/>
      <c r="JSC1" s="429"/>
      <c r="JSD1" s="428"/>
      <c r="JSE1" s="429"/>
      <c r="JSF1" s="428"/>
      <c r="JSG1" s="429"/>
      <c r="JSH1" s="428"/>
      <c r="JSI1" s="429"/>
      <c r="JSJ1" s="428"/>
      <c r="JSK1" s="429"/>
      <c r="JSL1" s="428"/>
      <c r="JSM1" s="429"/>
      <c r="JSN1" s="428"/>
      <c r="JSO1" s="429"/>
      <c r="JSP1" s="428"/>
      <c r="JSQ1" s="429"/>
      <c r="JSR1" s="428"/>
      <c r="JSS1" s="429"/>
      <c r="JST1" s="428"/>
      <c r="JSU1" s="429"/>
      <c r="JSV1" s="428"/>
      <c r="JSW1" s="429"/>
      <c r="JSX1" s="428"/>
      <c r="JSY1" s="429"/>
      <c r="JSZ1" s="428"/>
      <c r="JTA1" s="429"/>
      <c r="JTB1" s="428"/>
      <c r="JTC1" s="429"/>
      <c r="JTD1" s="428"/>
      <c r="JTE1" s="429"/>
      <c r="JTF1" s="428"/>
      <c r="JTG1" s="429"/>
      <c r="JTH1" s="428"/>
      <c r="JTI1" s="429"/>
      <c r="JTJ1" s="428"/>
      <c r="JTK1" s="429"/>
      <c r="JTL1" s="428"/>
      <c r="JTM1" s="429"/>
      <c r="JTN1" s="428"/>
      <c r="JTO1" s="429"/>
      <c r="JTP1" s="428"/>
      <c r="JTQ1" s="429"/>
      <c r="JTR1" s="428"/>
      <c r="JTS1" s="429"/>
      <c r="JTT1" s="428"/>
      <c r="JTU1" s="429"/>
      <c r="JTV1" s="428"/>
      <c r="JTW1" s="429"/>
      <c r="JTX1" s="428"/>
      <c r="JTY1" s="429"/>
      <c r="JTZ1" s="428"/>
      <c r="JUA1" s="429"/>
      <c r="JUB1" s="428"/>
      <c r="JUC1" s="429"/>
      <c r="JUD1" s="428"/>
      <c r="JUE1" s="429"/>
      <c r="JUF1" s="428"/>
      <c r="JUG1" s="429"/>
      <c r="JUH1" s="428"/>
      <c r="JUI1" s="429"/>
      <c r="JUJ1" s="428"/>
      <c r="JUK1" s="429"/>
      <c r="JUL1" s="428"/>
      <c r="JUM1" s="429"/>
      <c r="JUN1" s="428"/>
      <c r="JUO1" s="429"/>
      <c r="JUP1" s="428"/>
      <c r="JUQ1" s="429"/>
      <c r="JUR1" s="428"/>
      <c r="JUS1" s="429"/>
      <c r="JUT1" s="428"/>
      <c r="JUU1" s="429"/>
      <c r="JUV1" s="428"/>
      <c r="JUW1" s="429"/>
      <c r="JUX1" s="428"/>
      <c r="JUY1" s="429"/>
      <c r="JUZ1" s="428"/>
      <c r="JVA1" s="429"/>
      <c r="JVB1" s="428"/>
      <c r="JVC1" s="429"/>
      <c r="JVD1" s="428"/>
      <c r="JVE1" s="429"/>
      <c r="JVF1" s="428"/>
      <c r="JVG1" s="429"/>
      <c r="JVH1" s="428"/>
      <c r="JVI1" s="429"/>
      <c r="JVJ1" s="428"/>
      <c r="JVK1" s="429"/>
      <c r="JVL1" s="428"/>
      <c r="JVM1" s="429"/>
      <c r="JVN1" s="428"/>
      <c r="JVO1" s="429"/>
      <c r="JVP1" s="428"/>
      <c r="JVQ1" s="429"/>
      <c r="JVR1" s="428"/>
      <c r="JVS1" s="429"/>
      <c r="JVT1" s="428"/>
      <c r="JVU1" s="429"/>
      <c r="JVV1" s="428"/>
      <c r="JVW1" s="429"/>
      <c r="JVX1" s="428"/>
      <c r="JVY1" s="429"/>
      <c r="JVZ1" s="428"/>
      <c r="JWA1" s="429"/>
      <c r="JWB1" s="428"/>
      <c r="JWC1" s="429"/>
      <c r="JWD1" s="428"/>
      <c r="JWE1" s="429"/>
      <c r="JWF1" s="428"/>
      <c r="JWG1" s="429"/>
      <c r="JWH1" s="428"/>
      <c r="JWI1" s="429"/>
      <c r="JWJ1" s="428"/>
      <c r="JWK1" s="429"/>
      <c r="JWL1" s="428"/>
      <c r="JWM1" s="429"/>
      <c r="JWN1" s="428"/>
      <c r="JWO1" s="429"/>
      <c r="JWP1" s="428"/>
      <c r="JWQ1" s="429"/>
      <c r="JWR1" s="428"/>
      <c r="JWS1" s="429"/>
      <c r="JWT1" s="428"/>
      <c r="JWU1" s="429"/>
      <c r="JWV1" s="428"/>
      <c r="JWW1" s="429"/>
      <c r="JWX1" s="428"/>
      <c r="JWY1" s="429"/>
      <c r="JWZ1" s="428"/>
      <c r="JXA1" s="429"/>
      <c r="JXB1" s="428"/>
      <c r="JXC1" s="429"/>
      <c r="JXD1" s="428"/>
      <c r="JXE1" s="429"/>
      <c r="JXF1" s="428"/>
      <c r="JXG1" s="429"/>
      <c r="JXH1" s="428"/>
      <c r="JXI1" s="429"/>
      <c r="JXJ1" s="428"/>
      <c r="JXK1" s="429"/>
      <c r="JXL1" s="428"/>
      <c r="JXM1" s="429"/>
      <c r="JXN1" s="428"/>
      <c r="JXO1" s="429"/>
      <c r="JXP1" s="428"/>
      <c r="JXQ1" s="429"/>
      <c r="JXR1" s="428"/>
      <c r="JXS1" s="429"/>
      <c r="JXT1" s="428"/>
      <c r="JXU1" s="429"/>
      <c r="JXV1" s="428"/>
      <c r="JXW1" s="429"/>
      <c r="JXX1" s="428"/>
      <c r="JXY1" s="429"/>
      <c r="JXZ1" s="428"/>
      <c r="JYA1" s="429"/>
      <c r="JYB1" s="428"/>
      <c r="JYC1" s="429"/>
      <c r="JYD1" s="428"/>
      <c r="JYE1" s="429"/>
      <c r="JYF1" s="428"/>
      <c r="JYG1" s="429"/>
      <c r="JYH1" s="428"/>
      <c r="JYI1" s="429"/>
      <c r="JYJ1" s="428"/>
      <c r="JYK1" s="429"/>
      <c r="JYL1" s="428"/>
      <c r="JYM1" s="429"/>
      <c r="JYN1" s="428"/>
      <c r="JYO1" s="429"/>
      <c r="JYP1" s="428"/>
      <c r="JYQ1" s="429"/>
      <c r="JYR1" s="428"/>
      <c r="JYS1" s="429"/>
      <c r="JYT1" s="428"/>
      <c r="JYU1" s="429"/>
      <c r="JYV1" s="428"/>
      <c r="JYW1" s="429"/>
      <c r="JYX1" s="428"/>
      <c r="JYY1" s="429"/>
      <c r="JYZ1" s="428"/>
      <c r="JZA1" s="429"/>
      <c r="JZB1" s="428"/>
      <c r="JZC1" s="429"/>
      <c r="JZD1" s="428"/>
      <c r="JZE1" s="429"/>
      <c r="JZF1" s="428"/>
      <c r="JZG1" s="429"/>
      <c r="JZH1" s="428"/>
      <c r="JZI1" s="429"/>
      <c r="JZJ1" s="428"/>
      <c r="JZK1" s="429"/>
      <c r="JZL1" s="428"/>
      <c r="JZM1" s="429"/>
      <c r="JZN1" s="428"/>
      <c r="JZO1" s="429"/>
      <c r="JZP1" s="428"/>
      <c r="JZQ1" s="429"/>
      <c r="JZR1" s="428"/>
      <c r="JZS1" s="429"/>
      <c r="JZT1" s="428"/>
      <c r="JZU1" s="429"/>
      <c r="JZV1" s="428"/>
      <c r="JZW1" s="429"/>
      <c r="JZX1" s="428"/>
      <c r="JZY1" s="429"/>
      <c r="JZZ1" s="428"/>
      <c r="KAA1" s="429"/>
      <c r="KAB1" s="428"/>
      <c r="KAC1" s="429"/>
      <c r="KAD1" s="428"/>
      <c r="KAE1" s="429"/>
      <c r="KAF1" s="428"/>
      <c r="KAG1" s="429"/>
      <c r="KAH1" s="428"/>
      <c r="KAI1" s="429"/>
      <c r="KAJ1" s="428"/>
      <c r="KAK1" s="429"/>
      <c r="KAL1" s="428"/>
      <c r="KAM1" s="429"/>
      <c r="KAN1" s="428"/>
      <c r="KAO1" s="429"/>
      <c r="KAP1" s="428"/>
      <c r="KAQ1" s="429"/>
      <c r="KAR1" s="428"/>
      <c r="KAS1" s="429"/>
      <c r="KAT1" s="428"/>
      <c r="KAU1" s="429"/>
      <c r="KAV1" s="428"/>
      <c r="KAW1" s="429"/>
      <c r="KAX1" s="428"/>
      <c r="KAY1" s="429"/>
      <c r="KAZ1" s="428"/>
      <c r="KBA1" s="429"/>
      <c r="KBB1" s="428"/>
      <c r="KBC1" s="429"/>
      <c r="KBD1" s="428"/>
      <c r="KBE1" s="429"/>
      <c r="KBF1" s="428"/>
      <c r="KBG1" s="429"/>
      <c r="KBH1" s="428"/>
      <c r="KBI1" s="429"/>
      <c r="KBJ1" s="428"/>
      <c r="KBK1" s="429"/>
      <c r="KBL1" s="428"/>
      <c r="KBM1" s="429"/>
      <c r="KBN1" s="428"/>
      <c r="KBO1" s="429"/>
      <c r="KBP1" s="428"/>
      <c r="KBQ1" s="429"/>
      <c r="KBR1" s="428"/>
      <c r="KBS1" s="429"/>
      <c r="KBT1" s="428"/>
      <c r="KBU1" s="429"/>
      <c r="KBV1" s="428"/>
      <c r="KBW1" s="429"/>
      <c r="KBX1" s="428"/>
      <c r="KBY1" s="429"/>
      <c r="KBZ1" s="428"/>
      <c r="KCA1" s="429"/>
      <c r="KCB1" s="428"/>
      <c r="KCC1" s="429"/>
      <c r="KCD1" s="428"/>
      <c r="KCE1" s="429"/>
      <c r="KCF1" s="428"/>
      <c r="KCG1" s="429"/>
      <c r="KCH1" s="428"/>
      <c r="KCI1" s="429"/>
      <c r="KCJ1" s="428"/>
      <c r="KCK1" s="429"/>
      <c r="KCL1" s="428"/>
      <c r="KCM1" s="429"/>
      <c r="KCN1" s="428"/>
      <c r="KCO1" s="429"/>
      <c r="KCP1" s="428"/>
      <c r="KCQ1" s="429"/>
      <c r="KCR1" s="428"/>
      <c r="KCS1" s="429"/>
      <c r="KCT1" s="428"/>
      <c r="KCU1" s="429"/>
      <c r="KCV1" s="428"/>
      <c r="KCW1" s="429"/>
      <c r="KCX1" s="428"/>
      <c r="KCY1" s="429"/>
      <c r="KCZ1" s="428"/>
      <c r="KDA1" s="429"/>
      <c r="KDB1" s="428"/>
      <c r="KDC1" s="429"/>
      <c r="KDD1" s="428"/>
      <c r="KDE1" s="429"/>
      <c r="KDF1" s="428"/>
      <c r="KDG1" s="429"/>
      <c r="KDH1" s="428"/>
      <c r="KDI1" s="429"/>
      <c r="KDJ1" s="428"/>
      <c r="KDK1" s="429"/>
      <c r="KDL1" s="428"/>
      <c r="KDM1" s="429"/>
      <c r="KDN1" s="428"/>
      <c r="KDO1" s="429"/>
      <c r="KDP1" s="428"/>
      <c r="KDQ1" s="429"/>
      <c r="KDR1" s="428"/>
      <c r="KDS1" s="429"/>
      <c r="KDT1" s="428"/>
      <c r="KDU1" s="429"/>
      <c r="KDV1" s="428"/>
      <c r="KDW1" s="429"/>
      <c r="KDX1" s="428"/>
      <c r="KDY1" s="429"/>
      <c r="KDZ1" s="428"/>
      <c r="KEA1" s="429"/>
      <c r="KEB1" s="428"/>
      <c r="KEC1" s="429"/>
      <c r="KED1" s="428"/>
      <c r="KEE1" s="429"/>
      <c r="KEF1" s="428"/>
      <c r="KEG1" s="429"/>
      <c r="KEH1" s="428"/>
      <c r="KEI1" s="429"/>
      <c r="KEJ1" s="428"/>
      <c r="KEK1" s="429"/>
      <c r="KEL1" s="428"/>
      <c r="KEM1" s="429"/>
      <c r="KEN1" s="428"/>
      <c r="KEO1" s="429"/>
      <c r="KEP1" s="428"/>
      <c r="KEQ1" s="429"/>
      <c r="KER1" s="428"/>
      <c r="KES1" s="429"/>
      <c r="KET1" s="428"/>
      <c r="KEU1" s="429"/>
      <c r="KEV1" s="428"/>
      <c r="KEW1" s="429"/>
      <c r="KEX1" s="428"/>
      <c r="KEY1" s="429"/>
      <c r="KEZ1" s="428"/>
      <c r="KFA1" s="429"/>
      <c r="KFB1" s="428"/>
      <c r="KFC1" s="429"/>
      <c r="KFD1" s="428"/>
      <c r="KFE1" s="429"/>
      <c r="KFF1" s="428"/>
      <c r="KFG1" s="429"/>
      <c r="KFH1" s="428"/>
      <c r="KFI1" s="429"/>
      <c r="KFJ1" s="428"/>
      <c r="KFK1" s="429"/>
      <c r="KFL1" s="428"/>
      <c r="KFM1" s="429"/>
      <c r="KFN1" s="428"/>
      <c r="KFO1" s="429"/>
      <c r="KFP1" s="428"/>
      <c r="KFQ1" s="429"/>
      <c r="KFR1" s="428"/>
      <c r="KFS1" s="429"/>
      <c r="KFT1" s="428"/>
      <c r="KFU1" s="429"/>
      <c r="KFV1" s="428"/>
      <c r="KFW1" s="429"/>
      <c r="KFX1" s="428"/>
      <c r="KFY1" s="429"/>
      <c r="KFZ1" s="428"/>
      <c r="KGA1" s="429"/>
      <c r="KGB1" s="428"/>
      <c r="KGC1" s="429"/>
      <c r="KGD1" s="428"/>
      <c r="KGE1" s="429"/>
      <c r="KGF1" s="428"/>
      <c r="KGG1" s="429"/>
      <c r="KGH1" s="428"/>
      <c r="KGI1" s="429"/>
      <c r="KGJ1" s="428"/>
      <c r="KGK1" s="429"/>
      <c r="KGL1" s="428"/>
      <c r="KGM1" s="429"/>
      <c r="KGN1" s="428"/>
      <c r="KGO1" s="429"/>
      <c r="KGP1" s="428"/>
      <c r="KGQ1" s="429"/>
      <c r="KGR1" s="428"/>
      <c r="KGS1" s="429"/>
      <c r="KGT1" s="428"/>
      <c r="KGU1" s="429"/>
      <c r="KGV1" s="428"/>
      <c r="KGW1" s="429"/>
      <c r="KGX1" s="428"/>
      <c r="KGY1" s="429"/>
      <c r="KGZ1" s="428"/>
      <c r="KHA1" s="429"/>
      <c r="KHB1" s="428"/>
      <c r="KHC1" s="429"/>
      <c r="KHD1" s="428"/>
      <c r="KHE1" s="429"/>
      <c r="KHF1" s="428"/>
      <c r="KHG1" s="429"/>
      <c r="KHH1" s="428"/>
      <c r="KHI1" s="429"/>
      <c r="KHJ1" s="428"/>
      <c r="KHK1" s="429"/>
      <c r="KHL1" s="428"/>
      <c r="KHM1" s="429"/>
      <c r="KHN1" s="428"/>
      <c r="KHO1" s="429"/>
      <c r="KHP1" s="428"/>
      <c r="KHQ1" s="429"/>
      <c r="KHR1" s="428"/>
      <c r="KHS1" s="429"/>
      <c r="KHT1" s="428"/>
      <c r="KHU1" s="429"/>
      <c r="KHV1" s="428"/>
      <c r="KHW1" s="429"/>
      <c r="KHX1" s="428"/>
      <c r="KHY1" s="429"/>
      <c r="KHZ1" s="428"/>
      <c r="KIA1" s="429"/>
      <c r="KIB1" s="428"/>
      <c r="KIC1" s="429"/>
      <c r="KID1" s="428"/>
      <c r="KIE1" s="429"/>
      <c r="KIF1" s="428"/>
      <c r="KIG1" s="429"/>
      <c r="KIH1" s="428"/>
      <c r="KII1" s="429"/>
      <c r="KIJ1" s="428"/>
      <c r="KIK1" s="429"/>
      <c r="KIL1" s="428"/>
      <c r="KIM1" s="429"/>
      <c r="KIN1" s="428"/>
      <c r="KIO1" s="429"/>
      <c r="KIP1" s="428"/>
      <c r="KIQ1" s="429"/>
      <c r="KIR1" s="428"/>
      <c r="KIS1" s="429"/>
      <c r="KIT1" s="428"/>
      <c r="KIU1" s="429"/>
      <c r="KIV1" s="428"/>
      <c r="KIW1" s="429"/>
      <c r="KIX1" s="428"/>
      <c r="KIY1" s="429"/>
      <c r="KIZ1" s="428"/>
      <c r="KJA1" s="429"/>
      <c r="KJB1" s="428"/>
      <c r="KJC1" s="429"/>
      <c r="KJD1" s="428"/>
      <c r="KJE1" s="429"/>
      <c r="KJF1" s="428"/>
      <c r="KJG1" s="429"/>
      <c r="KJH1" s="428"/>
      <c r="KJI1" s="429"/>
      <c r="KJJ1" s="428"/>
      <c r="KJK1" s="429"/>
      <c r="KJL1" s="428"/>
      <c r="KJM1" s="429"/>
      <c r="KJN1" s="428"/>
      <c r="KJO1" s="429"/>
      <c r="KJP1" s="428"/>
      <c r="KJQ1" s="429"/>
      <c r="KJR1" s="428"/>
      <c r="KJS1" s="429"/>
      <c r="KJT1" s="428"/>
      <c r="KJU1" s="429"/>
      <c r="KJV1" s="428"/>
      <c r="KJW1" s="429"/>
      <c r="KJX1" s="428"/>
      <c r="KJY1" s="429"/>
      <c r="KJZ1" s="428"/>
      <c r="KKA1" s="429"/>
      <c r="KKB1" s="428"/>
      <c r="KKC1" s="429"/>
      <c r="KKD1" s="428"/>
      <c r="KKE1" s="429"/>
      <c r="KKF1" s="428"/>
      <c r="KKG1" s="429"/>
      <c r="KKH1" s="428"/>
      <c r="KKI1" s="429"/>
      <c r="KKJ1" s="428"/>
      <c r="KKK1" s="429"/>
      <c r="KKL1" s="428"/>
      <c r="KKM1" s="429"/>
      <c r="KKN1" s="428"/>
      <c r="KKO1" s="429"/>
      <c r="KKP1" s="428"/>
      <c r="KKQ1" s="429"/>
      <c r="KKR1" s="428"/>
      <c r="KKS1" s="429"/>
      <c r="KKT1" s="428"/>
      <c r="KKU1" s="429"/>
      <c r="KKV1" s="428"/>
      <c r="KKW1" s="429"/>
      <c r="KKX1" s="428"/>
      <c r="KKY1" s="429"/>
      <c r="KKZ1" s="428"/>
      <c r="KLA1" s="429"/>
      <c r="KLB1" s="428"/>
      <c r="KLC1" s="429"/>
      <c r="KLD1" s="428"/>
      <c r="KLE1" s="429"/>
      <c r="KLF1" s="428"/>
      <c r="KLG1" s="429"/>
      <c r="KLH1" s="428"/>
      <c r="KLI1" s="429"/>
      <c r="KLJ1" s="428"/>
      <c r="KLK1" s="429"/>
      <c r="KLL1" s="428"/>
      <c r="KLM1" s="429"/>
      <c r="KLN1" s="428"/>
      <c r="KLO1" s="429"/>
      <c r="KLP1" s="428"/>
      <c r="KLQ1" s="429"/>
      <c r="KLR1" s="428"/>
      <c r="KLS1" s="429"/>
      <c r="KLT1" s="428"/>
      <c r="KLU1" s="429"/>
      <c r="KLV1" s="428"/>
      <c r="KLW1" s="429"/>
      <c r="KLX1" s="428"/>
      <c r="KLY1" s="429"/>
      <c r="KLZ1" s="428"/>
      <c r="KMA1" s="429"/>
      <c r="KMB1" s="428"/>
      <c r="KMC1" s="429"/>
      <c r="KMD1" s="428"/>
      <c r="KME1" s="429"/>
      <c r="KMF1" s="428"/>
      <c r="KMG1" s="429"/>
      <c r="KMH1" s="428"/>
      <c r="KMI1" s="429"/>
      <c r="KMJ1" s="428"/>
      <c r="KMK1" s="429"/>
      <c r="KML1" s="428"/>
      <c r="KMM1" s="429"/>
      <c r="KMN1" s="428"/>
      <c r="KMO1" s="429"/>
      <c r="KMP1" s="428"/>
      <c r="KMQ1" s="429"/>
      <c r="KMR1" s="428"/>
      <c r="KMS1" s="429"/>
      <c r="KMT1" s="428"/>
      <c r="KMU1" s="429"/>
      <c r="KMV1" s="428"/>
      <c r="KMW1" s="429"/>
      <c r="KMX1" s="428"/>
      <c r="KMY1" s="429"/>
      <c r="KMZ1" s="428"/>
      <c r="KNA1" s="429"/>
      <c r="KNB1" s="428"/>
      <c r="KNC1" s="429"/>
      <c r="KND1" s="428"/>
      <c r="KNE1" s="429"/>
      <c r="KNF1" s="428"/>
      <c r="KNG1" s="429"/>
      <c r="KNH1" s="428"/>
      <c r="KNI1" s="429"/>
      <c r="KNJ1" s="428"/>
      <c r="KNK1" s="429"/>
      <c r="KNL1" s="428"/>
      <c r="KNM1" s="429"/>
      <c r="KNN1" s="428"/>
      <c r="KNO1" s="429"/>
      <c r="KNP1" s="428"/>
      <c r="KNQ1" s="429"/>
      <c r="KNR1" s="428"/>
      <c r="KNS1" s="429"/>
      <c r="KNT1" s="428"/>
      <c r="KNU1" s="429"/>
      <c r="KNV1" s="428"/>
      <c r="KNW1" s="429"/>
      <c r="KNX1" s="428"/>
      <c r="KNY1" s="429"/>
      <c r="KNZ1" s="428"/>
      <c r="KOA1" s="429"/>
      <c r="KOB1" s="428"/>
      <c r="KOC1" s="429"/>
      <c r="KOD1" s="428"/>
      <c r="KOE1" s="429"/>
      <c r="KOF1" s="428"/>
      <c r="KOG1" s="429"/>
      <c r="KOH1" s="428"/>
      <c r="KOI1" s="429"/>
      <c r="KOJ1" s="428"/>
      <c r="KOK1" s="429"/>
      <c r="KOL1" s="428"/>
      <c r="KOM1" s="429"/>
      <c r="KON1" s="428"/>
      <c r="KOO1" s="429"/>
      <c r="KOP1" s="428"/>
      <c r="KOQ1" s="429"/>
      <c r="KOR1" s="428"/>
      <c r="KOS1" s="429"/>
      <c r="KOT1" s="428"/>
      <c r="KOU1" s="429"/>
      <c r="KOV1" s="428"/>
      <c r="KOW1" s="429"/>
      <c r="KOX1" s="428"/>
      <c r="KOY1" s="429"/>
      <c r="KOZ1" s="428"/>
      <c r="KPA1" s="429"/>
      <c r="KPB1" s="428"/>
      <c r="KPC1" s="429"/>
      <c r="KPD1" s="428"/>
      <c r="KPE1" s="429"/>
      <c r="KPF1" s="428"/>
      <c r="KPG1" s="429"/>
      <c r="KPH1" s="428"/>
      <c r="KPI1" s="429"/>
      <c r="KPJ1" s="428"/>
      <c r="KPK1" s="429"/>
      <c r="KPL1" s="428"/>
      <c r="KPM1" s="429"/>
      <c r="KPN1" s="428"/>
      <c r="KPO1" s="429"/>
      <c r="KPP1" s="428"/>
      <c r="KPQ1" s="429"/>
      <c r="KPR1" s="428"/>
      <c r="KPS1" s="429"/>
      <c r="KPT1" s="428"/>
      <c r="KPU1" s="429"/>
      <c r="KPV1" s="428"/>
      <c r="KPW1" s="429"/>
      <c r="KPX1" s="428"/>
      <c r="KPY1" s="429"/>
      <c r="KPZ1" s="428"/>
      <c r="KQA1" s="429"/>
      <c r="KQB1" s="428"/>
      <c r="KQC1" s="429"/>
      <c r="KQD1" s="428"/>
      <c r="KQE1" s="429"/>
      <c r="KQF1" s="428"/>
      <c r="KQG1" s="429"/>
      <c r="KQH1" s="428"/>
      <c r="KQI1" s="429"/>
      <c r="KQJ1" s="428"/>
      <c r="KQK1" s="429"/>
      <c r="KQL1" s="428"/>
      <c r="KQM1" s="429"/>
      <c r="KQN1" s="428"/>
      <c r="KQO1" s="429"/>
      <c r="KQP1" s="428"/>
      <c r="KQQ1" s="429"/>
      <c r="KQR1" s="428"/>
      <c r="KQS1" s="429"/>
      <c r="KQT1" s="428"/>
      <c r="KQU1" s="429"/>
      <c r="KQV1" s="428"/>
      <c r="KQW1" s="429"/>
      <c r="KQX1" s="428"/>
      <c r="KQY1" s="429"/>
      <c r="KQZ1" s="428"/>
      <c r="KRA1" s="429"/>
      <c r="KRB1" s="428"/>
      <c r="KRC1" s="429"/>
      <c r="KRD1" s="428"/>
      <c r="KRE1" s="429"/>
      <c r="KRF1" s="428"/>
      <c r="KRG1" s="429"/>
      <c r="KRH1" s="428"/>
      <c r="KRI1" s="429"/>
      <c r="KRJ1" s="428"/>
      <c r="KRK1" s="429"/>
      <c r="KRL1" s="428"/>
      <c r="KRM1" s="429"/>
      <c r="KRN1" s="428"/>
      <c r="KRO1" s="429"/>
      <c r="KRP1" s="428"/>
      <c r="KRQ1" s="429"/>
      <c r="KRR1" s="428"/>
      <c r="KRS1" s="429"/>
      <c r="KRT1" s="428"/>
      <c r="KRU1" s="429"/>
      <c r="KRV1" s="428"/>
      <c r="KRW1" s="429"/>
      <c r="KRX1" s="428"/>
      <c r="KRY1" s="429"/>
      <c r="KRZ1" s="428"/>
      <c r="KSA1" s="429"/>
      <c r="KSB1" s="428"/>
      <c r="KSC1" s="429"/>
      <c r="KSD1" s="428"/>
      <c r="KSE1" s="429"/>
      <c r="KSF1" s="428"/>
      <c r="KSG1" s="429"/>
      <c r="KSH1" s="428"/>
      <c r="KSI1" s="429"/>
      <c r="KSJ1" s="428"/>
      <c r="KSK1" s="429"/>
      <c r="KSL1" s="428"/>
      <c r="KSM1" s="429"/>
      <c r="KSN1" s="428"/>
      <c r="KSO1" s="429"/>
      <c r="KSP1" s="428"/>
      <c r="KSQ1" s="429"/>
      <c r="KSR1" s="428"/>
      <c r="KSS1" s="429"/>
      <c r="KST1" s="428"/>
      <c r="KSU1" s="429"/>
      <c r="KSV1" s="428"/>
      <c r="KSW1" s="429"/>
      <c r="KSX1" s="428"/>
      <c r="KSY1" s="429"/>
      <c r="KSZ1" s="428"/>
      <c r="KTA1" s="429"/>
      <c r="KTB1" s="428"/>
      <c r="KTC1" s="429"/>
      <c r="KTD1" s="428"/>
      <c r="KTE1" s="429"/>
      <c r="KTF1" s="428"/>
      <c r="KTG1" s="429"/>
      <c r="KTH1" s="428"/>
      <c r="KTI1" s="429"/>
      <c r="KTJ1" s="428"/>
      <c r="KTK1" s="429"/>
      <c r="KTL1" s="428"/>
      <c r="KTM1" s="429"/>
      <c r="KTN1" s="428"/>
      <c r="KTO1" s="429"/>
      <c r="KTP1" s="428"/>
      <c r="KTQ1" s="429"/>
      <c r="KTR1" s="428"/>
      <c r="KTS1" s="429"/>
      <c r="KTT1" s="428"/>
      <c r="KTU1" s="429"/>
      <c r="KTV1" s="428"/>
      <c r="KTW1" s="429"/>
      <c r="KTX1" s="428"/>
      <c r="KTY1" s="429"/>
      <c r="KTZ1" s="428"/>
      <c r="KUA1" s="429"/>
      <c r="KUB1" s="428"/>
      <c r="KUC1" s="429"/>
      <c r="KUD1" s="428"/>
      <c r="KUE1" s="429"/>
      <c r="KUF1" s="428"/>
      <c r="KUG1" s="429"/>
      <c r="KUH1" s="428"/>
      <c r="KUI1" s="429"/>
      <c r="KUJ1" s="428"/>
      <c r="KUK1" s="429"/>
      <c r="KUL1" s="428"/>
      <c r="KUM1" s="429"/>
      <c r="KUN1" s="428"/>
      <c r="KUO1" s="429"/>
      <c r="KUP1" s="428"/>
      <c r="KUQ1" s="429"/>
      <c r="KUR1" s="428"/>
      <c r="KUS1" s="429"/>
      <c r="KUT1" s="428"/>
      <c r="KUU1" s="429"/>
      <c r="KUV1" s="428"/>
      <c r="KUW1" s="429"/>
      <c r="KUX1" s="428"/>
      <c r="KUY1" s="429"/>
      <c r="KUZ1" s="428"/>
      <c r="KVA1" s="429"/>
      <c r="KVB1" s="428"/>
      <c r="KVC1" s="429"/>
      <c r="KVD1" s="428"/>
      <c r="KVE1" s="429"/>
      <c r="KVF1" s="428"/>
      <c r="KVG1" s="429"/>
      <c r="KVH1" s="428"/>
      <c r="KVI1" s="429"/>
      <c r="KVJ1" s="428"/>
      <c r="KVK1" s="429"/>
      <c r="KVL1" s="428"/>
      <c r="KVM1" s="429"/>
      <c r="KVN1" s="428"/>
      <c r="KVO1" s="429"/>
      <c r="KVP1" s="428"/>
      <c r="KVQ1" s="429"/>
      <c r="KVR1" s="428"/>
      <c r="KVS1" s="429"/>
      <c r="KVT1" s="428"/>
      <c r="KVU1" s="429"/>
      <c r="KVV1" s="428"/>
      <c r="KVW1" s="429"/>
      <c r="KVX1" s="428"/>
      <c r="KVY1" s="429"/>
      <c r="KVZ1" s="428"/>
      <c r="KWA1" s="429"/>
      <c r="KWB1" s="428"/>
      <c r="KWC1" s="429"/>
      <c r="KWD1" s="428"/>
      <c r="KWE1" s="429"/>
      <c r="KWF1" s="428"/>
      <c r="KWG1" s="429"/>
      <c r="KWH1" s="428"/>
      <c r="KWI1" s="429"/>
      <c r="KWJ1" s="428"/>
      <c r="KWK1" s="429"/>
      <c r="KWL1" s="428"/>
      <c r="KWM1" s="429"/>
      <c r="KWN1" s="428"/>
      <c r="KWO1" s="429"/>
      <c r="KWP1" s="428"/>
      <c r="KWQ1" s="429"/>
      <c r="KWR1" s="428"/>
      <c r="KWS1" s="429"/>
      <c r="KWT1" s="428"/>
      <c r="KWU1" s="429"/>
      <c r="KWV1" s="428"/>
      <c r="KWW1" s="429"/>
      <c r="KWX1" s="428"/>
      <c r="KWY1" s="429"/>
      <c r="KWZ1" s="428"/>
      <c r="KXA1" s="429"/>
      <c r="KXB1" s="428"/>
      <c r="KXC1" s="429"/>
      <c r="KXD1" s="428"/>
      <c r="KXE1" s="429"/>
      <c r="KXF1" s="428"/>
      <c r="KXG1" s="429"/>
      <c r="KXH1" s="428"/>
      <c r="KXI1" s="429"/>
      <c r="KXJ1" s="428"/>
      <c r="KXK1" s="429"/>
      <c r="KXL1" s="428"/>
      <c r="KXM1" s="429"/>
      <c r="KXN1" s="428"/>
      <c r="KXO1" s="429"/>
      <c r="KXP1" s="428"/>
      <c r="KXQ1" s="429"/>
      <c r="KXR1" s="428"/>
      <c r="KXS1" s="429"/>
      <c r="KXT1" s="428"/>
      <c r="KXU1" s="429"/>
      <c r="KXV1" s="428"/>
      <c r="KXW1" s="429"/>
      <c r="KXX1" s="428"/>
      <c r="KXY1" s="429"/>
      <c r="KXZ1" s="428"/>
      <c r="KYA1" s="429"/>
      <c r="KYB1" s="428"/>
      <c r="KYC1" s="429"/>
      <c r="KYD1" s="428"/>
      <c r="KYE1" s="429"/>
      <c r="KYF1" s="428"/>
      <c r="KYG1" s="429"/>
      <c r="KYH1" s="428"/>
      <c r="KYI1" s="429"/>
      <c r="KYJ1" s="428"/>
      <c r="KYK1" s="429"/>
      <c r="KYL1" s="428"/>
      <c r="KYM1" s="429"/>
      <c r="KYN1" s="428"/>
      <c r="KYO1" s="429"/>
      <c r="KYP1" s="428"/>
      <c r="KYQ1" s="429"/>
      <c r="KYR1" s="428"/>
      <c r="KYS1" s="429"/>
      <c r="KYT1" s="428"/>
      <c r="KYU1" s="429"/>
      <c r="KYV1" s="428"/>
      <c r="KYW1" s="429"/>
      <c r="KYX1" s="428"/>
      <c r="KYY1" s="429"/>
      <c r="KYZ1" s="428"/>
      <c r="KZA1" s="429"/>
      <c r="KZB1" s="428"/>
      <c r="KZC1" s="429"/>
      <c r="KZD1" s="428"/>
      <c r="KZE1" s="429"/>
      <c r="KZF1" s="428"/>
      <c r="KZG1" s="429"/>
      <c r="KZH1" s="428"/>
      <c r="KZI1" s="429"/>
      <c r="KZJ1" s="428"/>
      <c r="KZK1" s="429"/>
      <c r="KZL1" s="428"/>
      <c r="KZM1" s="429"/>
      <c r="KZN1" s="428"/>
      <c r="KZO1" s="429"/>
      <c r="KZP1" s="428"/>
      <c r="KZQ1" s="429"/>
      <c r="KZR1" s="428"/>
      <c r="KZS1" s="429"/>
      <c r="KZT1" s="428"/>
      <c r="KZU1" s="429"/>
      <c r="KZV1" s="428"/>
      <c r="KZW1" s="429"/>
      <c r="KZX1" s="428"/>
      <c r="KZY1" s="429"/>
      <c r="KZZ1" s="428"/>
      <c r="LAA1" s="429"/>
      <c r="LAB1" s="428"/>
      <c r="LAC1" s="429"/>
      <c r="LAD1" s="428"/>
      <c r="LAE1" s="429"/>
      <c r="LAF1" s="428"/>
      <c r="LAG1" s="429"/>
      <c r="LAH1" s="428"/>
      <c r="LAI1" s="429"/>
      <c r="LAJ1" s="428"/>
      <c r="LAK1" s="429"/>
      <c r="LAL1" s="428"/>
      <c r="LAM1" s="429"/>
      <c r="LAN1" s="428"/>
      <c r="LAO1" s="429"/>
      <c r="LAP1" s="428"/>
      <c r="LAQ1" s="429"/>
      <c r="LAR1" s="428"/>
      <c r="LAS1" s="429"/>
      <c r="LAT1" s="428"/>
      <c r="LAU1" s="429"/>
      <c r="LAV1" s="428"/>
      <c r="LAW1" s="429"/>
      <c r="LAX1" s="428"/>
      <c r="LAY1" s="429"/>
      <c r="LAZ1" s="428"/>
      <c r="LBA1" s="429"/>
      <c r="LBB1" s="428"/>
      <c r="LBC1" s="429"/>
      <c r="LBD1" s="428"/>
      <c r="LBE1" s="429"/>
      <c r="LBF1" s="428"/>
      <c r="LBG1" s="429"/>
      <c r="LBH1" s="428"/>
      <c r="LBI1" s="429"/>
      <c r="LBJ1" s="428"/>
      <c r="LBK1" s="429"/>
      <c r="LBL1" s="428"/>
      <c r="LBM1" s="429"/>
      <c r="LBN1" s="428"/>
      <c r="LBO1" s="429"/>
      <c r="LBP1" s="428"/>
      <c r="LBQ1" s="429"/>
      <c r="LBR1" s="428"/>
      <c r="LBS1" s="429"/>
      <c r="LBT1" s="428"/>
      <c r="LBU1" s="429"/>
      <c r="LBV1" s="428"/>
      <c r="LBW1" s="429"/>
      <c r="LBX1" s="428"/>
      <c r="LBY1" s="429"/>
      <c r="LBZ1" s="428"/>
      <c r="LCA1" s="429"/>
      <c r="LCB1" s="428"/>
      <c r="LCC1" s="429"/>
      <c r="LCD1" s="428"/>
      <c r="LCE1" s="429"/>
      <c r="LCF1" s="428"/>
      <c r="LCG1" s="429"/>
      <c r="LCH1" s="428"/>
      <c r="LCI1" s="429"/>
      <c r="LCJ1" s="428"/>
      <c r="LCK1" s="429"/>
      <c r="LCL1" s="428"/>
      <c r="LCM1" s="429"/>
      <c r="LCN1" s="428"/>
      <c r="LCO1" s="429"/>
      <c r="LCP1" s="428"/>
      <c r="LCQ1" s="429"/>
      <c r="LCR1" s="428"/>
      <c r="LCS1" s="429"/>
      <c r="LCT1" s="428"/>
      <c r="LCU1" s="429"/>
      <c r="LCV1" s="428"/>
      <c r="LCW1" s="429"/>
      <c r="LCX1" s="428"/>
      <c r="LCY1" s="429"/>
      <c r="LCZ1" s="428"/>
      <c r="LDA1" s="429"/>
      <c r="LDB1" s="428"/>
      <c r="LDC1" s="429"/>
      <c r="LDD1" s="428"/>
      <c r="LDE1" s="429"/>
      <c r="LDF1" s="428"/>
      <c r="LDG1" s="429"/>
      <c r="LDH1" s="428"/>
      <c r="LDI1" s="429"/>
      <c r="LDJ1" s="428"/>
      <c r="LDK1" s="429"/>
      <c r="LDL1" s="428"/>
      <c r="LDM1" s="429"/>
      <c r="LDN1" s="428"/>
      <c r="LDO1" s="429"/>
      <c r="LDP1" s="428"/>
      <c r="LDQ1" s="429"/>
      <c r="LDR1" s="428"/>
      <c r="LDS1" s="429"/>
      <c r="LDT1" s="428"/>
      <c r="LDU1" s="429"/>
      <c r="LDV1" s="428"/>
      <c r="LDW1" s="429"/>
      <c r="LDX1" s="428"/>
      <c r="LDY1" s="429"/>
      <c r="LDZ1" s="428"/>
      <c r="LEA1" s="429"/>
      <c r="LEB1" s="428"/>
      <c r="LEC1" s="429"/>
      <c r="LED1" s="428"/>
      <c r="LEE1" s="429"/>
      <c r="LEF1" s="428"/>
      <c r="LEG1" s="429"/>
      <c r="LEH1" s="428"/>
      <c r="LEI1" s="429"/>
      <c r="LEJ1" s="428"/>
      <c r="LEK1" s="429"/>
      <c r="LEL1" s="428"/>
      <c r="LEM1" s="429"/>
      <c r="LEN1" s="428"/>
      <c r="LEO1" s="429"/>
      <c r="LEP1" s="428"/>
      <c r="LEQ1" s="429"/>
      <c r="LER1" s="428"/>
      <c r="LES1" s="429"/>
      <c r="LET1" s="428"/>
      <c r="LEU1" s="429"/>
      <c r="LEV1" s="428"/>
      <c r="LEW1" s="429"/>
      <c r="LEX1" s="428"/>
      <c r="LEY1" s="429"/>
      <c r="LEZ1" s="428"/>
      <c r="LFA1" s="429"/>
      <c r="LFB1" s="428"/>
      <c r="LFC1" s="429"/>
      <c r="LFD1" s="428"/>
      <c r="LFE1" s="429"/>
      <c r="LFF1" s="428"/>
      <c r="LFG1" s="429"/>
      <c r="LFH1" s="428"/>
      <c r="LFI1" s="429"/>
      <c r="LFJ1" s="428"/>
      <c r="LFK1" s="429"/>
      <c r="LFL1" s="428"/>
      <c r="LFM1" s="429"/>
      <c r="LFN1" s="428"/>
      <c r="LFO1" s="429"/>
      <c r="LFP1" s="428"/>
      <c r="LFQ1" s="429"/>
      <c r="LFR1" s="428"/>
      <c r="LFS1" s="429"/>
      <c r="LFT1" s="428"/>
      <c r="LFU1" s="429"/>
      <c r="LFV1" s="428"/>
      <c r="LFW1" s="429"/>
      <c r="LFX1" s="428"/>
      <c r="LFY1" s="429"/>
      <c r="LFZ1" s="428"/>
      <c r="LGA1" s="429"/>
      <c r="LGB1" s="428"/>
      <c r="LGC1" s="429"/>
      <c r="LGD1" s="428"/>
      <c r="LGE1" s="429"/>
      <c r="LGF1" s="428"/>
      <c r="LGG1" s="429"/>
      <c r="LGH1" s="428"/>
      <c r="LGI1" s="429"/>
      <c r="LGJ1" s="428"/>
      <c r="LGK1" s="429"/>
      <c r="LGL1" s="428"/>
      <c r="LGM1" s="429"/>
      <c r="LGN1" s="428"/>
      <c r="LGO1" s="429"/>
      <c r="LGP1" s="428"/>
      <c r="LGQ1" s="429"/>
      <c r="LGR1" s="428"/>
      <c r="LGS1" s="429"/>
      <c r="LGT1" s="428"/>
      <c r="LGU1" s="429"/>
      <c r="LGV1" s="428"/>
      <c r="LGW1" s="429"/>
      <c r="LGX1" s="428"/>
      <c r="LGY1" s="429"/>
      <c r="LGZ1" s="428"/>
      <c r="LHA1" s="429"/>
      <c r="LHB1" s="428"/>
      <c r="LHC1" s="429"/>
      <c r="LHD1" s="428"/>
      <c r="LHE1" s="429"/>
      <c r="LHF1" s="428"/>
      <c r="LHG1" s="429"/>
      <c r="LHH1" s="428"/>
      <c r="LHI1" s="429"/>
      <c r="LHJ1" s="428"/>
      <c r="LHK1" s="429"/>
      <c r="LHL1" s="428"/>
      <c r="LHM1" s="429"/>
      <c r="LHN1" s="428"/>
      <c r="LHO1" s="429"/>
      <c r="LHP1" s="428"/>
      <c r="LHQ1" s="429"/>
      <c r="LHR1" s="428"/>
      <c r="LHS1" s="429"/>
      <c r="LHT1" s="428"/>
      <c r="LHU1" s="429"/>
      <c r="LHV1" s="428"/>
      <c r="LHW1" s="429"/>
      <c r="LHX1" s="428"/>
      <c r="LHY1" s="429"/>
      <c r="LHZ1" s="428"/>
      <c r="LIA1" s="429"/>
      <c r="LIB1" s="428"/>
      <c r="LIC1" s="429"/>
      <c r="LID1" s="428"/>
      <c r="LIE1" s="429"/>
      <c r="LIF1" s="428"/>
      <c r="LIG1" s="429"/>
      <c r="LIH1" s="428"/>
      <c r="LII1" s="429"/>
      <c r="LIJ1" s="428"/>
      <c r="LIK1" s="429"/>
      <c r="LIL1" s="428"/>
      <c r="LIM1" s="429"/>
      <c r="LIN1" s="428"/>
      <c r="LIO1" s="429"/>
      <c r="LIP1" s="428"/>
      <c r="LIQ1" s="429"/>
      <c r="LIR1" s="428"/>
      <c r="LIS1" s="429"/>
      <c r="LIT1" s="428"/>
      <c r="LIU1" s="429"/>
      <c r="LIV1" s="428"/>
      <c r="LIW1" s="429"/>
      <c r="LIX1" s="428"/>
      <c r="LIY1" s="429"/>
      <c r="LIZ1" s="428"/>
      <c r="LJA1" s="429"/>
      <c r="LJB1" s="428"/>
      <c r="LJC1" s="429"/>
      <c r="LJD1" s="428"/>
      <c r="LJE1" s="429"/>
      <c r="LJF1" s="428"/>
      <c r="LJG1" s="429"/>
      <c r="LJH1" s="428"/>
      <c r="LJI1" s="429"/>
      <c r="LJJ1" s="428"/>
      <c r="LJK1" s="429"/>
      <c r="LJL1" s="428"/>
      <c r="LJM1" s="429"/>
      <c r="LJN1" s="428"/>
      <c r="LJO1" s="429"/>
      <c r="LJP1" s="428"/>
      <c r="LJQ1" s="429"/>
      <c r="LJR1" s="428"/>
      <c r="LJS1" s="429"/>
      <c r="LJT1" s="428"/>
      <c r="LJU1" s="429"/>
      <c r="LJV1" s="428"/>
      <c r="LJW1" s="429"/>
      <c r="LJX1" s="428"/>
      <c r="LJY1" s="429"/>
      <c r="LJZ1" s="428"/>
      <c r="LKA1" s="429"/>
      <c r="LKB1" s="428"/>
      <c r="LKC1" s="429"/>
      <c r="LKD1" s="428"/>
      <c r="LKE1" s="429"/>
      <c r="LKF1" s="428"/>
      <c r="LKG1" s="429"/>
      <c r="LKH1" s="428"/>
      <c r="LKI1" s="429"/>
      <c r="LKJ1" s="428"/>
      <c r="LKK1" s="429"/>
      <c r="LKL1" s="428"/>
      <c r="LKM1" s="429"/>
      <c r="LKN1" s="428"/>
      <c r="LKO1" s="429"/>
      <c r="LKP1" s="428"/>
      <c r="LKQ1" s="429"/>
      <c r="LKR1" s="428"/>
      <c r="LKS1" s="429"/>
      <c r="LKT1" s="428"/>
      <c r="LKU1" s="429"/>
      <c r="LKV1" s="428"/>
      <c r="LKW1" s="429"/>
      <c r="LKX1" s="428"/>
      <c r="LKY1" s="429"/>
      <c r="LKZ1" s="428"/>
      <c r="LLA1" s="429"/>
      <c r="LLB1" s="428"/>
      <c r="LLC1" s="429"/>
      <c r="LLD1" s="428"/>
      <c r="LLE1" s="429"/>
      <c r="LLF1" s="428"/>
      <c r="LLG1" s="429"/>
      <c r="LLH1" s="428"/>
      <c r="LLI1" s="429"/>
      <c r="LLJ1" s="428"/>
      <c r="LLK1" s="429"/>
      <c r="LLL1" s="428"/>
      <c r="LLM1" s="429"/>
      <c r="LLN1" s="428"/>
      <c r="LLO1" s="429"/>
      <c r="LLP1" s="428"/>
      <c r="LLQ1" s="429"/>
      <c r="LLR1" s="428"/>
      <c r="LLS1" s="429"/>
      <c r="LLT1" s="428"/>
      <c r="LLU1" s="429"/>
      <c r="LLV1" s="428"/>
      <c r="LLW1" s="429"/>
      <c r="LLX1" s="428"/>
      <c r="LLY1" s="429"/>
      <c r="LLZ1" s="428"/>
      <c r="LMA1" s="429"/>
      <c r="LMB1" s="428"/>
      <c r="LMC1" s="429"/>
      <c r="LMD1" s="428"/>
      <c r="LME1" s="429"/>
      <c r="LMF1" s="428"/>
      <c r="LMG1" s="429"/>
      <c r="LMH1" s="428"/>
      <c r="LMI1" s="429"/>
      <c r="LMJ1" s="428"/>
      <c r="LMK1" s="429"/>
      <c r="LML1" s="428"/>
      <c r="LMM1" s="429"/>
      <c r="LMN1" s="428"/>
      <c r="LMO1" s="429"/>
      <c r="LMP1" s="428"/>
      <c r="LMQ1" s="429"/>
      <c r="LMR1" s="428"/>
      <c r="LMS1" s="429"/>
      <c r="LMT1" s="428"/>
      <c r="LMU1" s="429"/>
      <c r="LMV1" s="428"/>
      <c r="LMW1" s="429"/>
      <c r="LMX1" s="428"/>
      <c r="LMY1" s="429"/>
      <c r="LMZ1" s="428"/>
      <c r="LNA1" s="429"/>
      <c r="LNB1" s="428"/>
      <c r="LNC1" s="429"/>
      <c r="LND1" s="428"/>
      <c r="LNE1" s="429"/>
      <c r="LNF1" s="428"/>
      <c r="LNG1" s="429"/>
      <c r="LNH1" s="428"/>
      <c r="LNI1" s="429"/>
      <c r="LNJ1" s="428"/>
      <c r="LNK1" s="429"/>
      <c r="LNL1" s="428"/>
      <c r="LNM1" s="429"/>
      <c r="LNN1" s="428"/>
      <c r="LNO1" s="429"/>
      <c r="LNP1" s="428"/>
      <c r="LNQ1" s="429"/>
      <c r="LNR1" s="428"/>
      <c r="LNS1" s="429"/>
      <c r="LNT1" s="428"/>
      <c r="LNU1" s="429"/>
      <c r="LNV1" s="428"/>
      <c r="LNW1" s="429"/>
      <c r="LNX1" s="428"/>
      <c r="LNY1" s="429"/>
      <c r="LNZ1" s="428"/>
      <c r="LOA1" s="429"/>
      <c r="LOB1" s="428"/>
      <c r="LOC1" s="429"/>
      <c r="LOD1" s="428"/>
      <c r="LOE1" s="429"/>
      <c r="LOF1" s="428"/>
      <c r="LOG1" s="429"/>
      <c r="LOH1" s="428"/>
      <c r="LOI1" s="429"/>
      <c r="LOJ1" s="428"/>
      <c r="LOK1" s="429"/>
      <c r="LOL1" s="428"/>
      <c r="LOM1" s="429"/>
      <c r="LON1" s="428"/>
      <c r="LOO1" s="429"/>
      <c r="LOP1" s="428"/>
      <c r="LOQ1" s="429"/>
      <c r="LOR1" s="428"/>
      <c r="LOS1" s="429"/>
      <c r="LOT1" s="428"/>
      <c r="LOU1" s="429"/>
      <c r="LOV1" s="428"/>
      <c r="LOW1" s="429"/>
      <c r="LOX1" s="428"/>
      <c r="LOY1" s="429"/>
      <c r="LOZ1" s="428"/>
      <c r="LPA1" s="429"/>
      <c r="LPB1" s="428"/>
      <c r="LPC1" s="429"/>
      <c r="LPD1" s="428"/>
      <c r="LPE1" s="429"/>
      <c r="LPF1" s="428"/>
      <c r="LPG1" s="429"/>
      <c r="LPH1" s="428"/>
      <c r="LPI1" s="429"/>
      <c r="LPJ1" s="428"/>
      <c r="LPK1" s="429"/>
      <c r="LPL1" s="428"/>
      <c r="LPM1" s="429"/>
      <c r="LPN1" s="428"/>
      <c r="LPO1" s="429"/>
      <c r="LPP1" s="428"/>
      <c r="LPQ1" s="429"/>
      <c r="LPR1" s="428"/>
      <c r="LPS1" s="429"/>
      <c r="LPT1" s="428"/>
      <c r="LPU1" s="429"/>
      <c r="LPV1" s="428"/>
      <c r="LPW1" s="429"/>
      <c r="LPX1" s="428"/>
      <c r="LPY1" s="429"/>
      <c r="LPZ1" s="428"/>
      <c r="LQA1" s="429"/>
      <c r="LQB1" s="428"/>
      <c r="LQC1" s="429"/>
      <c r="LQD1" s="428"/>
      <c r="LQE1" s="429"/>
      <c r="LQF1" s="428"/>
      <c r="LQG1" s="429"/>
      <c r="LQH1" s="428"/>
      <c r="LQI1" s="429"/>
      <c r="LQJ1" s="428"/>
      <c r="LQK1" s="429"/>
      <c r="LQL1" s="428"/>
      <c r="LQM1" s="429"/>
      <c r="LQN1" s="428"/>
      <c r="LQO1" s="429"/>
      <c r="LQP1" s="428"/>
      <c r="LQQ1" s="429"/>
      <c r="LQR1" s="428"/>
      <c r="LQS1" s="429"/>
      <c r="LQT1" s="428"/>
      <c r="LQU1" s="429"/>
      <c r="LQV1" s="428"/>
      <c r="LQW1" s="429"/>
      <c r="LQX1" s="428"/>
      <c r="LQY1" s="429"/>
      <c r="LQZ1" s="428"/>
      <c r="LRA1" s="429"/>
      <c r="LRB1" s="428"/>
      <c r="LRC1" s="429"/>
      <c r="LRD1" s="428"/>
      <c r="LRE1" s="429"/>
      <c r="LRF1" s="428"/>
      <c r="LRG1" s="429"/>
      <c r="LRH1" s="428"/>
      <c r="LRI1" s="429"/>
      <c r="LRJ1" s="428"/>
      <c r="LRK1" s="429"/>
      <c r="LRL1" s="428"/>
      <c r="LRM1" s="429"/>
      <c r="LRN1" s="428"/>
      <c r="LRO1" s="429"/>
      <c r="LRP1" s="428"/>
      <c r="LRQ1" s="429"/>
      <c r="LRR1" s="428"/>
      <c r="LRS1" s="429"/>
      <c r="LRT1" s="428"/>
      <c r="LRU1" s="429"/>
      <c r="LRV1" s="428"/>
      <c r="LRW1" s="429"/>
      <c r="LRX1" s="428"/>
      <c r="LRY1" s="429"/>
      <c r="LRZ1" s="428"/>
      <c r="LSA1" s="429"/>
      <c r="LSB1" s="428"/>
      <c r="LSC1" s="429"/>
      <c r="LSD1" s="428"/>
      <c r="LSE1" s="429"/>
      <c r="LSF1" s="428"/>
      <c r="LSG1" s="429"/>
      <c r="LSH1" s="428"/>
      <c r="LSI1" s="429"/>
      <c r="LSJ1" s="428"/>
      <c r="LSK1" s="429"/>
      <c r="LSL1" s="428"/>
      <c r="LSM1" s="429"/>
      <c r="LSN1" s="428"/>
      <c r="LSO1" s="429"/>
      <c r="LSP1" s="428"/>
      <c r="LSQ1" s="429"/>
      <c r="LSR1" s="428"/>
      <c r="LSS1" s="429"/>
      <c r="LST1" s="428"/>
      <c r="LSU1" s="429"/>
      <c r="LSV1" s="428"/>
      <c r="LSW1" s="429"/>
      <c r="LSX1" s="428"/>
      <c r="LSY1" s="429"/>
      <c r="LSZ1" s="428"/>
      <c r="LTA1" s="429"/>
      <c r="LTB1" s="428"/>
      <c r="LTC1" s="429"/>
      <c r="LTD1" s="428"/>
      <c r="LTE1" s="429"/>
      <c r="LTF1" s="428"/>
      <c r="LTG1" s="429"/>
      <c r="LTH1" s="428"/>
      <c r="LTI1" s="429"/>
      <c r="LTJ1" s="428"/>
      <c r="LTK1" s="429"/>
      <c r="LTL1" s="428"/>
      <c r="LTM1" s="429"/>
      <c r="LTN1" s="428"/>
      <c r="LTO1" s="429"/>
      <c r="LTP1" s="428"/>
      <c r="LTQ1" s="429"/>
      <c r="LTR1" s="428"/>
      <c r="LTS1" s="429"/>
      <c r="LTT1" s="428"/>
      <c r="LTU1" s="429"/>
      <c r="LTV1" s="428"/>
      <c r="LTW1" s="429"/>
      <c r="LTX1" s="428"/>
      <c r="LTY1" s="429"/>
      <c r="LTZ1" s="428"/>
      <c r="LUA1" s="429"/>
      <c r="LUB1" s="428"/>
      <c r="LUC1" s="429"/>
      <c r="LUD1" s="428"/>
      <c r="LUE1" s="429"/>
      <c r="LUF1" s="428"/>
      <c r="LUG1" s="429"/>
      <c r="LUH1" s="428"/>
      <c r="LUI1" s="429"/>
      <c r="LUJ1" s="428"/>
      <c r="LUK1" s="429"/>
      <c r="LUL1" s="428"/>
      <c r="LUM1" s="429"/>
      <c r="LUN1" s="428"/>
      <c r="LUO1" s="429"/>
      <c r="LUP1" s="428"/>
      <c r="LUQ1" s="429"/>
      <c r="LUR1" s="428"/>
      <c r="LUS1" s="429"/>
      <c r="LUT1" s="428"/>
      <c r="LUU1" s="429"/>
      <c r="LUV1" s="428"/>
      <c r="LUW1" s="429"/>
      <c r="LUX1" s="428"/>
      <c r="LUY1" s="429"/>
      <c r="LUZ1" s="428"/>
      <c r="LVA1" s="429"/>
      <c r="LVB1" s="428"/>
      <c r="LVC1" s="429"/>
      <c r="LVD1" s="428"/>
      <c r="LVE1" s="429"/>
      <c r="LVF1" s="428"/>
      <c r="LVG1" s="429"/>
      <c r="LVH1" s="428"/>
      <c r="LVI1" s="429"/>
      <c r="LVJ1" s="428"/>
      <c r="LVK1" s="429"/>
      <c r="LVL1" s="428"/>
      <c r="LVM1" s="429"/>
      <c r="LVN1" s="428"/>
      <c r="LVO1" s="429"/>
      <c r="LVP1" s="428"/>
      <c r="LVQ1" s="429"/>
      <c r="LVR1" s="428"/>
      <c r="LVS1" s="429"/>
      <c r="LVT1" s="428"/>
      <c r="LVU1" s="429"/>
      <c r="LVV1" s="428"/>
      <c r="LVW1" s="429"/>
      <c r="LVX1" s="428"/>
      <c r="LVY1" s="429"/>
      <c r="LVZ1" s="428"/>
      <c r="LWA1" s="429"/>
      <c r="LWB1" s="428"/>
      <c r="LWC1" s="429"/>
      <c r="LWD1" s="428"/>
      <c r="LWE1" s="429"/>
      <c r="LWF1" s="428"/>
      <c r="LWG1" s="429"/>
      <c r="LWH1" s="428"/>
      <c r="LWI1" s="429"/>
      <c r="LWJ1" s="428"/>
      <c r="LWK1" s="429"/>
      <c r="LWL1" s="428"/>
      <c r="LWM1" s="429"/>
      <c r="LWN1" s="428"/>
      <c r="LWO1" s="429"/>
      <c r="LWP1" s="428"/>
      <c r="LWQ1" s="429"/>
      <c r="LWR1" s="428"/>
      <c r="LWS1" s="429"/>
      <c r="LWT1" s="428"/>
      <c r="LWU1" s="429"/>
      <c r="LWV1" s="428"/>
      <c r="LWW1" s="429"/>
      <c r="LWX1" s="428"/>
      <c r="LWY1" s="429"/>
      <c r="LWZ1" s="428"/>
      <c r="LXA1" s="429"/>
      <c r="LXB1" s="428"/>
      <c r="LXC1" s="429"/>
      <c r="LXD1" s="428"/>
      <c r="LXE1" s="429"/>
      <c r="LXF1" s="428"/>
      <c r="LXG1" s="429"/>
      <c r="LXH1" s="428"/>
      <c r="LXI1" s="429"/>
      <c r="LXJ1" s="428"/>
      <c r="LXK1" s="429"/>
      <c r="LXL1" s="428"/>
      <c r="LXM1" s="429"/>
      <c r="LXN1" s="428"/>
      <c r="LXO1" s="429"/>
      <c r="LXP1" s="428"/>
      <c r="LXQ1" s="429"/>
      <c r="LXR1" s="428"/>
      <c r="LXS1" s="429"/>
      <c r="LXT1" s="428"/>
      <c r="LXU1" s="429"/>
      <c r="LXV1" s="428"/>
      <c r="LXW1" s="429"/>
      <c r="LXX1" s="428"/>
      <c r="LXY1" s="429"/>
      <c r="LXZ1" s="428"/>
      <c r="LYA1" s="429"/>
      <c r="LYB1" s="428"/>
      <c r="LYC1" s="429"/>
      <c r="LYD1" s="428"/>
      <c r="LYE1" s="429"/>
      <c r="LYF1" s="428"/>
      <c r="LYG1" s="429"/>
      <c r="LYH1" s="428"/>
      <c r="LYI1" s="429"/>
      <c r="LYJ1" s="428"/>
      <c r="LYK1" s="429"/>
      <c r="LYL1" s="428"/>
      <c r="LYM1" s="429"/>
      <c r="LYN1" s="428"/>
      <c r="LYO1" s="429"/>
      <c r="LYP1" s="428"/>
      <c r="LYQ1" s="429"/>
      <c r="LYR1" s="428"/>
      <c r="LYS1" s="429"/>
      <c r="LYT1" s="428"/>
      <c r="LYU1" s="429"/>
      <c r="LYV1" s="428"/>
      <c r="LYW1" s="429"/>
      <c r="LYX1" s="428"/>
      <c r="LYY1" s="429"/>
      <c r="LYZ1" s="428"/>
      <c r="LZA1" s="429"/>
      <c r="LZB1" s="428"/>
      <c r="LZC1" s="429"/>
      <c r="LZD1" s="428"/>
      <c r="LZE1" s="429"/>
      <c r="LZF1" s="428"/>
      <c r="LZG1" s="429"/>
      <c r="LZH1" s="428"/>
      <c r="LZI1" s="429"/>
      <c r="LZJ1" s="428"/>
      <c r="LZK1" s="429"/>
      <c r="LZL1" s="428"/>
      <c r="LZM1" s="429"/>
      <c r="LZN1" s="428"/>
      <c r="LZO1" s="429"/>
      <c r="LZP1" s="428"/>
      <c r="LZQ1" s="429"/>
      <c r="LZR1" s="428"/>
      <c r="LZS1" s="429"/>
      <c r="LZT1" s="428"/>
      <c r="LZU1" s="429"/>
      <c r="LZV1" s="428"/>
      <c r="LZW1" s="429"/>
      <c r="LZX1" s="428"/>
      <c r="LZY1" s="429"/>
      <c r="LZZ1" s="428"/>
      <c r="MAA1" s="429"/>
      <c r="MAB1" s="428"/>
      <c r="MAC1" s="429"/>
      <c r="MAD1" s="428"/>
      <c r="MAE1" s="429"/>
      <c r="MAF1" s="428"/>
      <c r="MAG1" s="429"/>
      <c r="MAH1" s="428"/>
      <c r="MAI1" s="429"/>
      <c r="MAJ1" s="428"/>
      <c r="MAK1" s="429"/>
      <c r="MAL1" s="428"/>
      <c r="MAM1" s="429"/>
      <c r="MAN1" s="428"/>
      <c r="MAO1" s="429"/>
      <c r="MAP1" s="428"/>
      <c r="MAQ1" s="429"/>
      <c r="MAR1" s="428"/>
      <c r="MAS1" s="429"/>
      <c r="MAT1" s="428"/>
      <c r="MAU1" s="429"/>
      <c r="MAV1" s="428"/>
      <c r="MAW1" s="429"/>
      <c r="MAX1" s="428"/>
      <c r="MAY1" s="429"/>
      <c r="MAZ1" s="428"/>
      <c r="MBA1" s="429"/>
      <c r="MBB1" s="428"/>
      <c r="MBC1" s="429"/>
      <c r="MBD1" s="428"/>
      <c r="MBE1" s="429"/>
      <c r="MBF1" s="428"/>
      <c r="MBG1" s="429"/>
      <c r="MBH1" s="428"/>
      <c r="MBI1" s="429"/>
      <c r="MBJ1" s="428"/>
      <c r="MBK1" s="429"/>
      <c r="MBL1" s="428"/>
      <c r="MBM1" s="429"/>
      <c r="MBN1" s="428"/>
      <c r="MBO1" s="429"/>
      <c r="MBP1" s="428"/>
      <c r="MBQ1" s="429"/>
      <c r="MBR1" s="428"/>
      <c r="MBS1" s="429"/>
      <c r="MBT1" s="428"/>
      <c r="MBU1" s="429"/>
      <c r="MBV1" s="428"/>
      <c r="MBW1" s="429"/>
      <c r="MBX1" s="428"/>
      <c r="MBY1" s="429"/>
      <c r="MBZ1" s="428"/>
      <c r="MCA1" s="429"/>
      <c r="MCB1" s="428"/>
      <c r="MCC1" s="429"/>
      <c r="MCD1" s="428"/>
      <c r="MCE1" s="429"/>
      <c r="MCF1" s="428"/>
      <c r="MCG1" s="429"/>
      <c r="MCH1" s="428"/>
      <c r="MCI1" s="429"/>
      <c r="MCJ1" s="428"/>
      <c r="MCK1" s="429"/>
      <c r="MCL1" s="428"/>
      <c r="MCM1" s="429"/>
      <c r="MCN1" s="428"/>
      <c r="MCO1" s="429"/>
      <c r="MCP1" s="428"/>
      <c r="MCQ1" s="429"/>
      <c r="MCR1" s="428"/>
      <c r="MCS1" s="429"/>
      <c r="MCT1" s="428"/>
      <c r="MCU1" s="429"/>
      <c r="MCV1" s="428"/>
      <c r="MCW1" s="429"/>
      <c r="MCX1" s="428"/>
      <c r="MCY1" s="429"/>
      <c r="MCZ1" s="428"/>
      <c r="MDA1" s="429"/>
      <c r="MDB1" s="428"/>
      <c r="MDC1" s="429"/>
      <c r="MDD1" s="428"/>
      <c r="MDE1" s="429"/>
      <c r="MDF1" s="428"/>
      <c r="MDG1" s="429"/>
      <c r="MDH1" s="428"/>
      <c r="MDI1" s="429"/>
      <c r="MDJ1" s="428"/>
      <c r="MDK1" s="429"/>
      <c r="MDL1" s="428"/>
      <c r="MDM1" s="429"/>
      <c r="MDN1" s="428"/>
      <c r="MDO1" s="429"/>
      <c r="MDP1" s="428"/>
      <c r="MDQ1" s="429"/>
      <c r="MDR1" s="428"/>
      <c r="MDS1" s="429"/>
      <c r="MDT1" s="428"/>
      <c r="MDU1" s="429"/>
      <c r="MDV1" s="428"/>
      <c r="MDW1" s="429"/>
      <c r="MDX1" s="428"/>
      <c r="MDY1" s="429"/>
      <c r="MDZ1" s="428"/>
      <c r="MEA1" s="429"/>
      <c r="MEB1" s="428"/>
      <c r="MEC1" s="429"/>
      <c r="MED1" s="428"/>
      <c r="MEE1" s="429"/>
      <c r="MEF1" s="428"/>
      <c r="MEG1" s="429"/>
      <c r="MEH1" s="428"/>
      <c r="MEI1" s="429"/>
      <c r="MEJ1" s="428"/>
      <c r="MEK1" s="429"/>
      <c r="MEL1" s="428"/>
      <c r="MEM1" s="429"/>
      <c r="MEN1" s="428"/>
      <c r="MEO1" s="429"/>
      <c r="MEP1" s="428"/>
      <c r="MEQ1" s="429"/>
      <c r="MER1" s="428"/>
      <c r="MES1" s="429"/>
      <c r="MET1" s="428"/>
      <c r="MEU1" s="429"/>
      <c r="MEV1" s="428"/>
      <c r="MEW1" s="429"/>
      <c r="MEX1" s="428"/>
      <c r="MEY1" s="429"/>
      <c r="MEZ1" s="428"/>
      <c r="MFA1" s="429"/>
      <c r="MFB1" s="428"/>
      <c r="MFC1" s="429"/>
      <c r="MFD1" s="428"/>
      <c r="MFE1" s="429"/>
      <c r="MFF1" s="428"/>
      <c r="MFG1" s="429"/>
      <c r="MFH1" s="428"/>
      <c r="MFI1" s="429"/>
      <c r="MFJ1" s="428"/>
      <c r="MFK1" s="429"/>
      <c r="MFL1" s="428"/>
      <c r="MFM1" s="429"/>
      <c r="MFN1" s="428"/>
      <c r="MFO1" s="429"/>
      <c r="MFP1" s="428"/>
      <c r="MFQ1" s="429"/>
      <c r="MFR1" s="428"/>
      <c r="MFS1" s="429"/>
      <c r="MFT1" s="428"/>
      <c r="MFU1" s="429"/>
      <c r="MFV1" s="428"/>
      <c r="MFW1" s="429"/>
      <c r="MFX1" s="428"/>
      <c r="MFY1" s="429"/>
      <c r="MFZ1" s="428"/>
      <c r="MGA1" s="429"/>
      <c r="MGB1" s="428"/>
      <c r="MGC1" s="429"/>
      <c r="MGD1" s="428"/>
      <c r="MGE1" s="429"/>
      <c r="MGF1" s="428"/>
      <c r="MGG1" s="429"/>
      <c r="MGH1" s="428"/>
      <c r="MGI1" s="429"/>
      <c r="MGJ1" s="428"/>
      <c r="MGK1" s="429"/>
      <c r="MGL1" s="428"/>
      <c r="MGM1" s="429"/>
      <c r="MGN1" s="428"/>
      <c r="MGO1" s="429"/>
      <c r="MGP1" s="428"/>
      <c r="MGQ1" s="429"/>
      <c r="MGR1" s="428"/>
      <c r="MGS1" s="429"/>
      <c r="MGT1" s="428"/>
      <c r="MGU1" s="429"/>
      <c r="MGV1" s="428"/>
      <c r="MGW1" s="429"/>
      <c r="MGX1" s="428"/>
      <c r="MGY1" s="429"/>
      <c r="MGZ1" s="428"/>
      <c r="MHA1" s="429"/>
      <c r="MHB1" s="428"/>
      <c r="MHC1" s="429"/>
      <c r="MHD1" s="428"/>
      <c r="MHE1" s="429"/>
      <c r="MHF1" s="428"/>
      <c r="MHG1" s="429"/>
      <c r="MHH1" s="428"/>
      <c r="MHI1" s="429"/>
      <c r="MHJ1" s="428"/>
      <c r="MHK1" s="429"/>
      <c r="MHL1" s="428"/>
      <c r="MHM1" s="429"/>
      <c r="MHN1" s="428"/>
      <c r="MHO1" s="429"/>
      <c r="MHP1" s="428"/>
      <c r="MHQ1" s="429"/>
      <c r="MHR1" s="428"/>
      <c r="MHS1" s="429"/>
      <c r="MHT1" s="428"/>
      <c r="MHU1" s="429"/>
      <c r="MHV1" s="428"/>
      <c r="MHW1" s="429"/>
      <c r="MHX1" s="428"/>
      <c r="MHY1" s="429"/>
      <c r="MHZ1" s="428"/>
      <c r="MIA1" s="429"/>
      <c r="MIB1" s="428"/>
      <c r="MIC1" s="429"/>
      <c r="MID1" s="428"/>
      <c r="MIE1" s="429"/>
      <c r="MIF1" s="428"/>
      <c r="MIG1" s="429"/>
      <c r="MIH1" s="428"/>
      <c r="MII1" s="429"/>
      <c r="MIJ1" s="428"/>
      <c r="MIK1" s="429"/>
      <c r="MIL1" s="428"/>
      <c r="MIM1" s="429"/>
      <c r="MIN1" s="428"/>
      <c r="MIO1" s="429"/>
      <c r="MIP1" s="428"/>
      <c r="MIQ1" s="429"/>
      <c r="MIR1" s="428"/>
      <c r="MIS1" s="429"/>
      <c r="MIT1" s="428"/>
      <c r="MIU1" s="429"/>
      <c r="MIV1" s="428"/>
      <c r="MIW1" s="429"/>
      <c r="MIX1" s="428"/>
      <c r="MIY1" s="429"/>
      <c r="MIZ1" s="428"/>
      <c r="MJA1" s="429"/>
      <c r="MJB1" s="428"/>
      <c r="MJC1" s="429"/>
      <c r="MJD1" s="428"/>
      <c r="MJE1" s="429"/>
      <c r="MJF1" s="428"/>
      <c r="MJG1" s="429"/>
      <c r="MJH1" s="428"/>
      <c r="MJI1" s="429"/>
      <c r="MJJ1" s="428"/>
      <c r="MJK1" s="429"/>
      <c r="MJL1" s="428"/>
      <c r="MJM1" s="429"/>
      <c r="MJN1" s="428"/>
      <c r="MJO1" s="429"/>
      <c r="MJP1" s="428"/>
      <c r="MJQ1" s="429"/>
      <c r="MJR1" s="428"/>
      <c r="MJS1" s="429"/>
      <c r="MJT1" s="428"/>
      <c r="MJU1" s="429"/>
      <c r="MJV1" s="428"/>
      <c r="MJW1" s="429"/>
      <c r="MJX1" s="428"/>
      <c r="MJY1" s="429"/>
      <c r="MJZ1" s="428"/>
      <c r="MKA1" s="429"/>
      <c r="MKB1" s="428"/>
      <c r="MKC1" s="429"/>
      <c r="MKD1" s="428"/>
      <c r="MKE1" s="429"/>
      <c r="MKF1" s="428"/>
      <c r="MKG1" s="429"/>
      <c r="MKH1" s="428"/>
      <c r="MKI1" s="429"/>
      <c r="MKJ1" s="428"/>
      <c r="MKK1" s="429"/>
      <c r="MKL1" s="428"/>
      <c r="MKM1" s="429"/>
      <c r="MKN1" s="428"/>
      <c r="MKO1" s="429"/>
      <c r="MKP1" s="428"/>
      <c r="MKQ1" s="429"/>
      <c r="MKR1" s="428"/>
      <c r="MKS1" s="429"/>
      <c r="MKT1" s="428"/>
      <c r="MKU1" s="429"/>
      <c r="MKV1" s="428"/>
      <c r="MKW1" s="429"/>
      <c r="MKX1" s="428"/>
      <c r="MKY1" s="429"/>
      <c r="MKZ1" s="428"/>
      <c r="MLA1" s="429"/>
      <c r="MLB1" s="428"/>
      <c r="MLC1" s="429"/>
      <c r="MLD1" s="428"/>
      <c r="MLE1" s="429"/>
      <c r="MLF1" s="428"/>
      <c r="MLG1" s="429"/>
      <c r="MLH1" s="428"/>
      <c r="MLI1" s="429"/>
      <c r="MLJ1" s="428"/>
      <c r="MLK1" s="429"/>
      <c r="MLL1" s="428"/>
      <c r="MLM1" s="429"/>
      <c r="MLN1" s="428"/>
      <c r="MLO1" s="429"/>
      <c r="MLP1" s="428"/>
      <c r="MLQ1" s="429"/>
      <c r="MLR1" s="428"/>
      <c r="MLS1" s="429"/>
      <c r="MLT1" s="428"/>
      <c r="MLU1" s="429"/>
      <c r="MLV1" s="428"/>
      <c r="MLW1" s="429"/>
      <c r="MLX1" s="428"/>
      <c r="MLY1" s="429"/>
      <c r="MLZ1" s="428"/>
      <c r="MMA1" s="429"/>
      <c r="MMB1" s="428"/>
      <c r="MMC1" s="429"/>
      <c r="MMD1" s="428"/>
      <c r="MME1" s="429"/>
      <c r="MMF1" s="428"/>
      <c r="MMG1" s="429"/>
      <c r="MMH1" s="428"/>
      <c r="MMI1" s="429"/>
      <c r="MMJ1" s="428"/>
      <c r="MMK1" s="429"/>
      <c r="MML1" s="428"/>
      <c r="MMM1" s="429"/>
      <c r="MMN1" s="428"/>
      <c r="MMO1" s="429"/>
      <c r="MMP1" s="428"/>
      <c r="MMQ1" s="429"/>
      <c r="MMR1" s="428"/>
      <c r="MMS1" s="429"/>
      <c r="MMT1" s="428"/>
      <c r="MMU1" s="429"/>
      <c r="MMV1" s="428"/>
      <c r="MMW1" s="429"/>
      <c r="MMX1" s="428"/>
      <c r="MMY1" s="429"/>
      <c r="MMZ1" s="428"/>
      <c r="MNA1" s="429"/>
      <c r="MNB1" s="428"/>
      <c r="MNC1" s="429"/>
      <c r="MND1" s="428"/>
      <c r="MNE1" s="429"/>
      <c r="MNF1" s="428"/>
      <c r="MNG1" s="429"/>
      <c r="MNH1" s="428"/>
      <c r="MNI1" s="429"/>
      <c r="MNJ1" s="428"/>
      <c r="MNK1" s="429"/>
      <c r="MNL1" s="428"/>
      <c r="MNM1" s="429"/>
      <c r="MNN1" s="428"/>
      <c r="MNO1" s="429"/>
      <c r="MNP1" s="428"/>
      <c r="MNQ1" s="429"/>
      <c r="MNR1" s="428"/>
      <c r="MNS1" s="429"/>
      <c r="MNT1" s="428"/>
      <c r="MNU1" s="429"/>
      <c r="MNV1" s="428"/>
      <c r="MNW1" s="429"/>
      <c r="MNX1" s="428"/>
      <c r="MNY1" s="429"/>
      <c r="MNZ1" s="428"/>
      <c r="MOA1" s="429"/>
      <c r="MOB1" s="428"/>
      <c r="MOC1" s="429"/>
      <c r="MOD1" s="428"/>
      <c r="MOE1" s="429"/>
      <c r="MOF1" s="428"/>
      <c r="MOG1" s="429"/>
      <c r="MOH1" s="428"/>
      <c r="MOI1" s="429"/>
      <c r="MOJ1" s="428"/>
      <c r="MOK1" s="429"/>
      <c r="MOL1" s="428"/>
      <c r="MOM1" s="429"/>
      <c r="MON1" s="428"/>
      <c r="MOO1" s="429"/>
      <c r="MOP1" s="428"/>
      <c r="MOQ1" s="429"/>
      <c r="MOR1" s="428"/>
      <c r="MOS1" s="429"/>
      <c r="MOT1" s="428"/>
      <c r="MOU1" s="429"/>
      <c r="MOV1" s="428"/>
      <c r="MOW1" s="429"/>
      <c r="MOX1" s="428"/>
      <c r="MOY1" s="429"/>
      <c r="MOZ1" s="428"/>
      <c r="MPA1" s="429"/>
      <c r="MPB1" s="428"/>
      <c r="MPC1" s="429"/>
      <c r="MPD1" s="428"/>
      <c r="MPE1" s="429"/>
      <c r="MPF1" s="428"/>
      <c r="MPG1" s="429"/>
      <c r="MPH1" s="428"/>
      <c r="MPI1" s="429"/>
      <c r="MPJ1" s="428"/>
      <c r="MPK1" s="429"/>
      <c r="MPL1" s="428"/>
      <c r="MPM1" s="429"/>
      <c r="MPN1" s="428"/>
      <c r="MPO1" s="429"/>
      <c r="MPP1" s="428"/>
      <c r="MPQ1" s="429"/>
      <c r="MPR1" s="428"/>
      <c r="MPS1" s="429"/>
      <c r="MPT1" s="428"/>
      <c r="MPU1" s="429"/>
      <c r="MPV1" s="428"/>
      <c r="MPW1" s="429"/>
      <c r="MPX1" s="428"/>
      <c r="MPY1" s="429"/>
      <c r="MPZ1" s="428"/>
      <c r="MQA1" s="429"/>
      <c r="MQB1" s="428"/>
      <c r="MQC1" s="429"/>
      <c r="MQD1" s="428"/>
      <c r="MQE1" s="429"/>
      <c r="MQF1" s="428"/>
      <c r="MQG1" s="429"/>
      <c r="MQH1" s="428"/>
      <c r="MQI1" s="429"/>
      <c r="MQJ1" s="428"/>
      <c r="MQK1" s="429"/>
      <c r="MQL1" s="428"/>
      <c r="MQM1" s="429"/>
      <c r="MQN1" s="428"/>
      <c r="MQO1" s="429"/>
      <c r="MQP1" s="428"/>
      <c r="MQQ1" s="429"/>
      <c r="MQR1" s="428"/>
      <c r="MQS1" s="429"/>
      <c r="MQT1" s="428"/>
      <c r="MQU1" s="429"/>
      <c r="MQV1" s="428"/>
      <c r="MQW1" s="429"/>
      <c r="MQX1" s="428"/>
      <c r="MQY1" s="429"/>
      <c r="MQZ1" s="428"/>
      <c r="MRA1" s="429"/>
      <c r="MRB1" s="428"/>
      <c r="MRC1" s="429"/>
      <c r="MRD1" s="428"/>
      <c r="MRE1" s="429"/>
      <c r="MRF1" s="428"/>
      <c r="MRG1" s="429"/>
      <c r="MRH1" s="428"/>
      <c r="MRI1" s="429"/>
      <c r="MRJ1" s="428"/>
      <c r="MRK1" s="429"/>
      <c r="MRL1" s="428"/>
      <c r="MRM1" s="429"/>
      <c r="MRN1" s="428"/>
      <c r="MRO1" s="429"/>
      <c r="MRP1" s="428"/>
      <c r="MRQ1" s="429"/>
      <c r="MRR1" s="428"/>
      <c r="MRS1" s="429"/>
      <c r="MRT1" s="428"/>
      <c r="MRU1" s="429"/>
      <c r="MRV1" s="428"/>
      <c r="MRW1" s="429"/>
      <c r="MRX1" s="428"/>
      <c r="MRY1" s="429"/>
      <c r="MRZ1" s="428"/>
      <c r="MSA1" s="429"/>
      <c r="MSB1" s="428"/>
      <c r="MSC1" s="429"/>
      <c r="MSD1" s="428"/>
      <c r="MSE1" s="429"/>
      <c r="MSF1" s="428"/>
      <c r="MSG1" s="429"/>
      <c r="MSH1" s="428"/>
      <c r="MSI1" s="429"/>
      <c r="MSJ1" s="428"/>
      <c r="MSK1" s="429"/>
      <c r="MSL1" s="428"/>
      <c r="MSM1" s="429"/>
      <c r="MSN1" s="428"/>
      <c r="MSO1" s="429"/>
      <c r="MSP1" s="428"/>
      <c r="MSQ1" s="429"/>
      <c r="MSR1" s="428"/>
      <c r="MSS1" s="429"/>
      <c r="MST1" s="428"/>
      <c r="MSU1" s="429"/>
      <c r="MSV1" s="428"/>
      <c r="MSW1" s="429"/>
      <c r="MSX1" s="428"/>
      <c r="MSY1" s="429"/>
      <c r="MSZ1" s="428"/>
      <c r="MTA1" s="429"/>
      <c r="MTB1" s="428"/>
      <c r="MTC1" s="429"/>
      <c r="MTD1" s="428"/>
      <c r="MTE1" s="429"/>
      <c r="MTF1" s="428"/>
      <c r="MTG1" s="429"/>
      <c r="MTH1" s="428"/>
      <c r="MTI1" s="429"/>
      <c r="MTJ1" s="428"/>
      <c r="MTK1" s="429"/>
      <c r="MTL1" s="428"/>
      <c r="MTM1" s="429"/>
      <c r="MTN1" s="428"/>
      <c r="MTO1" s="429"/>
      <c r="MTP1" s="428"/>
      <c r="MTQ1" s="429"/>
      <c r="MTR1" s="428"/>
      <c r="MTS1" s="429"/>
      <c r="MTT1" s="428"/>
      <c r="MTU1" s="429"/>
      <c r="MTV1" s="428"/>
      <c r="MTW1" s="429"/>
      <c r="MTX1" s="428"/>
      <c r="MTY1" s="429"/>
      <c r="MTZ1" s="428"/>
      <c r="MUA1" s="429"/>
      <c r="MUB1" s="428"/>
      <c r="MUC1" s="429"/>
      <c r="MUD1" s="428"/>
      <c r="MUE1" s="429"/>
      <c r="MUF1" s="428"/>
      <c r="MUG1" s="429"/>
      <c r="MUH1" s="428"/>
      <c r="MUI1" s="429"/>
      <c r="MUJ1" s="428"/>
      <c r="MUK1" s="429"/>
      <c r="MUL1" s="428"/>
      <c r="MUM1" s="429"/>
      <c r="MUN1" s="428"/>
      <c r="MUO1" s="429"/>
      <c r="MUP1" s="428"/>
      <c r="MUQ1" s="429"/>
      <c r="MUR1" s="428"/>
      <c r="MUS1" s="429"/>
      <c r="MUT1" s="428"/>
      <c r="MUU1" s="429"/>
      <c r="MUV1" s="428"/>
      <c r="MUW1" s="429"/>
      <c r="MUX1" s="428"/>
      <c r="MUY1" s="429"/>
      <c r="MUZ1" s="428"/>
      <c r="MVA1" s="429"/>
      <c r="MVB1" s="428"/>
      <c r="MVC1" s="429"/>
      <c r="MVD1" s="428"/>
      <c r="MVE1" s="429"/>
      <c r="MVF1" s="428"/>
      <c r="MVG1" s="429"/>
      <c r="MVH1" s="428"/>
      <c r="MVI1" s="429"/>
      <c r="MVJ1" s="428"/>
      <c r="MVK1" s="429"/>
      <c r="MVL1" s="428"/>
      <c r="MVM1" s="429"/>
      <c r="MVN1" s="428"/>
      <c r="MVO1" s="429"/>
      <c r="MVP1" s="428"/>
      <c r="MVQ1" s="429"/>
      <c r="MVR1" s="428"/>
      <c r="MVS1" s="429"/>
      <c r="MVT1" s="428"/>
      <c r="MVU1" s="429"/>
      <c r="MVV1" s="428"/>
      <c r="MVW1" s="429"/>
      <c r="MVX1" s="428"/>
      <c r="MVY1" s="429"/>
      <c r="MVZ1" s="428"/>
      <c r="MWA1" s="429"/>
      <c r="MWB1" s="428"/>
      <c r="MWC1" s="429"/>
      <c r="MWD1" s="428"/>
      <c r="MWE1" s="429"/>
      <c r="MWF1" s="428"/>
      <c r="MWG1" s="429"/>
      <c r="MWH1" s="428"/>
      <c r="MWI1" s="429"/>
      <c r="MWJ1" s="428"/>
      <c r="MWK1" s="429"/>
      <c r="MWL1" s="428"/>
      <c r="MWM1" s="429"/>
      <c r="MWN1" s="428"/>
      <c r="MWO1" s="429"/>
      <c r="MWP1" s="428"/>
      <c r="MWQ1" s="429"/>
      <c r="MWR1" s="428"/>
      <c r="MWS1" s="429"/>
      <c r="MWT1" s="428"/>
      <c r="MWU1" s="429"/>
      <c r="MWV1" s="428"/>
      <c r="MWW1" s="429"/>
      <c r="MWX1" s="428"/>
      <c r="MWY1" s="429"/>
      <c r="MWZ1" s="428"/>
      <c r="MXA1" s="429"/>
      <c r="MXB1" s="428"/>
      <c r="MXC1" s="429"/>
      <c r="MXD1" s="428"/>
      <c r="MXE1" s="429"/>
      <c r="MXF1" s="428"/>
      <c r="MXG1" s="429"/>
      <c r="MXH1" s="428"/>
      <c r="MXI1" s="429"/>
      <c r="MXJ1" s="428"/>
      <c r="MXK1" s="429"/>
      <c r="MXL1" s="428"/>
      <c r="MXM1" s="429"/>
      <c r="MXN1" s="428"/>
      <c r="MXO1" s="429"/>
      <c r="MXP1" s="428"/>
      <c r="MXQ1" s="429"/>
      <c r="MXR1" s="428"/>
      <c r="MXS1" s="429"/>
      <c r="MXT1" s="428"/>
      <c r="MXU1" s="429"/>
      <c r="MXV1" s="428"/>
      <c r="MXW1" s="429"/>
      <c r="MXX1" s="428"/>
      <c r="MXY1" s="429"/>
      <c r="MXZ1" s="428"/>
      <c r="MYA1" s="429"/>
      <c r="MYB1" s="428"/>
      <c r="MYC1" s="429"/>
      <c r="MYD1" s="428"/>
      <c r="MYE1" s="429"/>
      <c r="MYF1" s="428"/>
      <c r="MYG1" s="429"/>
      <c r="MYH1" s="428"/>
      <c r="MYI1" s="429"/>
      <c r="MYJ1" s="428"/>
      <c r="MYK1" s="429"/>
      <c r="MYL1" s="428"/>
      <c r="MYM1" s="429"/>
      <c r="MYN1" s="428"/>
      <c r="MYO1" s="429"/>
      <c r="MYP1" s="428"/>
      <c r="MYQ1" s="429"/>
      <c r="MYR1" s="428"/>
      <c r="MYS1" s="429"/>
      <c r="MYT1" s="428"/>
      <c r="MYU1" s="429"/>
      <c r="MYV1" s="428"/>
      <c r="MYW1" s="429"/>
      <c r="MYX1" s="428"/>
      <c r="MYY1" s="429"/>
      <c r="MYZ1" s="428"/>
      <c r="MZA1" s="429"/>
      <c r="MZB1" s="428"/>
      <c r="MZC1" s="429"/>
      <c r="MZD1" s="428"/>
      <c r="MZE1" s="429"/>
      <c r="MZF1" s="428"/>
      <c r="MZG1" s="429"/>
      <c r="MZH1" s="428"/>
      <c r="MZI1" s="429"/>
      <c r="MZJ1" s="428"/>
      <c r="MZK1" s="429"/>
      <c r="MZL1" s="428"/>
      <c r="MZM1" s="429"/>
      <c r="MZN1" s="428"/>
      <c r="MZO1" s="429"/>
      <c r="MZP1" s="428"/>
      <c r="MZQ1" s="429"/>
      <c r="MZR1" s="428"/>
      <c r="MZS1" s="429"/>
      <c r="MZT1" s="428"/>
      <c r="MZU1" s="429"/>
      <c r="MZV1" s="428"/>
      <c r="MZW1" s="429"/>
      <c r="MZX1" s="428"/>
      <c r="MZY1" s="429"/>
      <c r="MZZ1" s="428"/>
      <c r="NAA1" s="429"/>
      <c r="NAB1" s="428"/>
      <c r="NAC1" s="429"/>
      <c r="NAD1" s="428"/>
      <c r="NAE1" s="429"/>
      <c r="NAF1" s="428"/>
      <c r="NAG1" s="429"/>
      <c r="NAH1" s="428"/>
      <c r="NAI1" s="429"/>
      <c r="NAJ1" s="428"/>
      <c r="NAK1" s="429"/>
      <c r="NAL1" s="428"/>
      <c r="NAM1" s="429"/>
      <c r="NAN1" s="428"/>
      <c r="NAO1" s="429"/>
      <c r="NAP1" s="428"/>
      <c r="NAQ1" s="429"/>
      <c r="NAR1" s="428"/>
      <c r="NAS1" s="429"/>
      <c r="NAT1" s="428"/>
      <c r="NAU1" s="429"/>
      <c r="NAV1" s="428"/>
      <c r="NAW1" s="429"/>
      <c r="NAX1" s="428"/>
      <c r="NAY1" s="429"/>
      <c r="NAZ1" s="428"/>
      <c r="NBA1" s="429"/>
      <c r="NBB1" s="428"/>
      <c r="NBC1" s="429"/>
      <c r="NBD1" s="428"/>
      <c r="NBE1" s="429"/>
      <c r="NBF1" s="428"/>
      <c r="NBG1" s="429"/>
      <c r="NBH1" s="428"/>
      <c r="NBI1" s="429"/>
      <c r="NBJ1" s="428"/>
      <c r="NBK1" s="429"/>
      <c r="NBL1" s="428"/>
      <c r="NBM1" s="429"/>
      <c r="NBN1" s="428"/>
      <c r="NBO1" s="429"/>
      <c r="NBP1" s="428"/>
      <c r="NBQ1" s="429"/>
      <c r="NBR1" s="428"/>
      <c r="NBS1" s="429"/>
      <c r="NBT1" s="428"/>
      <c r="NBU1" s="429"/>
      <c r="NBV1" s="428"/>
      <c r="NBW1" s="429"/>
      <c r="NBX1" s="428"/>
      <c r="NBY1" s="429"/>
      <c r="NBZ1" s="428"/>
      <c r="NCA1" s="429"/>
      <c r="NCB1" s="428"/>
      <c r="NCC1" s="429"/>
      <c r="NCD1" s="428"/>
      <c r="NCE1" s="429"/>
      <c r="NCF1" s="428"/>
      <c r="NCG1" s="429"/>
      <c r="NCH1" s="428"/>
      <c r="NCI1" s="429"/>
      <c r="NCJ1" s="428"/>
      <c r="NCK1" s="429"/>
      <c r="NCL1" s="428"/>
      <c r="NCM1" s="429"/>
      <c r="NCN1" s="428"/>
      <c r="NCO1" s="429"/>
      <c r="NCP1" s="428"/>
      <c r="NCQ1" s="429"/>
      <c r="NCR1" s="428"/>
      <c r="NCS1" s="429"/>
      <c r="NCT1" s="428"/>
      <c r="NCU1" s="429"/>
      <c r="NCV1" s="428"/>
      <c r="NCW1" s="429"/>
      <c r="NCX1" s="428"/>
      <c r="NCY1" s="429"/>
      <c r="NCZ1" s="428"/>
      <c r="NDA1" s="429"/>
      <c r="NDB1" s="428"/>
      <c r="NDC1" s="429"/>
      <c r="NDD1" s="428"/>
      <c r="NDE1" s="429"/>
      <c r="NDF1" s="428"/>
      <c r="NDG1" s="429"/>
      <c r="NDH1" s="428"/>
      <c r="NDI1" s="429"/>
      <c r="NDJ1" s="428"/>
      <c r="NDK1" s="429"/>
      <c r="NDL1" s="428"/>
      <c r="NDM1" s="429"/>
      <c r="NDN1" s="428"/>
      <c r="NDO1" s="429"/>
      <c r="NDP1" s="428"/>
      <c r="NDQ1" s="429"/>
      <c r="NDR1" s="428"/>
      <c r="NDS1" s="429"/>
      <c r="NDT1" s="428"/>
      <c r="NDU1" s="429"/>
      <c r="NDV1" s="428"/>
      <c r="NDW1" s="429"/>
      <c r="NDX1" s="428"/>
      <c r="NDY1" s="429"/>
      <c r="NDZ1" s="428"/>
      <c r="NEA1" s="429"/>
      <c r="NEB1" s="428"/>
      <c r="NEC1" s="429"/>
      <c r="NED1" s="428"/>
      <c r="NEE1" s="429"/>
      <c r="NEF1" s="428"/>
      <c r="NEG1" s="429"/>
      <c r="NEH1" s="428"/>
      <c r="NEI1" s="429"/>
      <c r="NEJ1" s="428"/>
      <c r="NEK1" s="429"/>
      <c r="NEL1" s="428"/>
      <c r="NEM1" s="429"/>
      <c r="NEN1" s="428"/>
      <c r="NEO1" s="429"/>
      <c r="NEP1" s="428"/>
      <c r="NEQ1" s="429"/>
      <c r="NER1" s="428"/>
      <c r="NES1" s="429"/>
      <c r="NET1" s="428"/>
      <c r="NEU1" s="429"/>
      <c r="NEV1" s="428"/>
      <c r="NEW1" s="429"/>
      <c r="NEX1" s="428"/>
      <c r="NEY1" s="429"/>
      <c r="NEZ1" s="428"/>
      <c r="NFA1" s="429"/>
      <c r="NFB1" s="428"/>
      <c r="NFC1" s="429"/>
      <c r="NFD1" s="428"/>
      <c r="NFE1" s="429"/>
      <c r="NFF1" s="428"/>
      <c r="NFG1" s="429"/>
      <c r="NFH1" s="428"/>
      <c r="NFI1" s="429"/>
      <c r="NFJ1" s="428"/>
      <c r="NFK1" s="429"/>
      <c r="NFL1" s="428"/>
      <c r="NFM1" s="429"/>
      <c r="NFN1" s="428"/>
      <c r="NFO1" s="429"/>
      <c r="NFP1" s="428"/>
      <c r="NFQ1" s="429"/>
      <c r="NFR1" s="428"/>
      <c r="NFS1" s="429"/>
      <c r="NFT1" s="428"/>
      <c r="NFU1" s="429"/>
      <c r="NFV1" s="428"/>
      <c r="NFW1" s="429"/>
      <c r="NFX1" s="428"/>
      <c r="NFY1" s="429"/>
      <c r="NFZ1" s="428"/>
      <c r="NGA1" s="429"/>
      <c r="NGB1" s="428"/>
      <c r="NGC1" s="429"/>
      <c r="NGD1" s="428"/>
      <c r="NGE1" s="429"/>
      <c r="NGF1" s="428"/>
      <c r="NGG1" s="429"/>
      <c r="NGH1" s="428"/>
      <c r="NGI1" s="429"/>
      <c r="NGJ1" s="428"/>
      <c r="NGK1" s="429"/>
      <c r="NGL1" s="428"/>
      <c r="NGM1" s="429"/>
      <c r="NGN1" s="428"/>
      <c r="NGO1" s="429"/>
      <c r="NGP1" s="428"/>
      <c r="NGQ1" s="429"/>
      <c r="NGR1" s="428"/>
      <c r="NGS1" s="429"/>
      <c r="NGT1" s="428"/>
      <c r="NGU1" s="429"/>
      <c r="NGV1" s="428"/>
      <c r="NGW1" s="429"/>
      <c r="NGX1" s="428"/>
      <c r="NGY1" s="429"/>
      <c r="NGZ1" s="428"/>
      <c r="NHA1" s="429"/>
      <c r="NHB1" s="428"/>
      <c r="NHC1" s="429"/>
      <c r="NHD1" s="428"/>
      <c r="NHE1" s="429"/>
      <c r="NHF1" s="428"/>
      <c r="NHG1" s="429"/>
      <c r="NHH1" s="428"/>
      <c r="NHI1" s="429"/>
      <c r="NHJ1" s="428"/>
      <c r="NHK1" s="429"/>
      <c r="NHL1" s="428"/>
      <c r="NHM1" s="429"/>
      <c r="NHN1" s="428"/>
      <c r="NHO1" s="429"/>
      <c r="NHP1" s="428"/>
      <c r="NHQ1" s="429"/>
      <c r="NHR1" s="428"/>
      <c r="NHS1" s="429"/>
      <c r="NHT1" s="428"/>
      <c r="NHU1" s="429"/>
      <c r="NHV1" s="428"/>
      <c r="NHW1" s="429"/>
      <c r="NHX1" s="428"/>
      <c r="NHY1" s="429"/>
      <c r="NHZ1" s="428"/>
      <c r="NIA1" s="429"/>
      <c r="NIB1" s="428"/>
      <c r="NIC1" s="429"/>
      <c r="NID1" s="428"/>
      <c r="NIE1" s="429"/>
      <c r="NIF1" s="428"/>
      <c r="NIG1" s="429"/>
      <c r="NIH1" s="428"/>
      <c r="NII1" s="429"/>
      <c r="NIJ1" s="428"/>
      <c r="NIK1" s="429"/>
      <c r="NIL1" s="428"/>
      <c r="NIM1" s="429"/>
      <c r="NIN1" s="428"/>
      <c r="NIO1" s="429"/>
      <c r="NIP1" s="428"/>
      <c r="NIQ1" s="429"/>
      <c r="NIR1" s="428"/>
      <c r="NIS1" s="429"/>
      <c r="NIT1" s="428"/>
      <c r="NIU1" s="429"/>
      <c r="NIV1" s="428"/>
      <c r="NIW1" s="429"/>
      <c r="NIX1" s="428"/>
      <c r="NIY1" s="429"/>
      <c r="NIZ1" s="428"/>
      <c r="NJA1" s="429"/>
      <c r="NJB1" s="428"/>
      <c r="NJC1" s="429"/>
      <c r="NJD1" s="428"/>
      <c r="NJE1" s="429"/>
      <c r="NJF1" s="428"/>
      <c r="NJG1" s="429"/>
      <c r="NJH1" s="428"/>
      <c r="NJI1" s="429"/>
      <c r="NJJ1" s="428"/>
      <c r="NJK1" s="429"/>
      <c r="NJL1" s="428"/>
      <c r="NJM1" s="429"/>
      <c r="NJN1" s="428"/>
      <c r="NJO1" s="429"/>
      <c r="NJP1" s="428"/>
      <c r="NJQ1" s="429"/>
      <c r="NJR1" s="428"/>
      <c r="NJS1" s="429"/>
      <c r="NJT1" s="428"/>
      <c r="NJU1" s="429"/>
      <c r="NJV1" s="428"/>
      <c r="NJW1" s="429"/>
      <c r="NJX1" s="428"/>
      <c r="NJY1" s="429"/>
      <c r="NJZ1" s="428"/>
      <c r="NKA1" s="429"/>
      <c r="NKB1" s="428"/>
      <c r="NKC1" s="429"/>
      <c r="NKD1" s="428"/>
      <c r="NKE1" s="429"/>
      <c r="NKF1" s="428"/>
      <c r="NKG1" s="429"/>
      <c r="NKH1" s="428"/>
      <c r="NKI1" s="429"/>
      <c r="NKJ1" s="428"/>
      <c r="NKK1" s="429"/>
      <c r="NKL1" s="428"/>
      <c r="NKM1" s="429"/>
      <c r="NKN1" s="428"/>
      <c r="NKO1" s="429"/>
      <c r="NKP1" s="428"/>
      <c r="NKQ1" s="429"/>
      <c r="NKR1" s="428"/>
      <c r="NKS1" s="429"/>
      <c r="NKT1" s="428"/>
      <c r="NKU1" s="429"/>
      <c r="NKV1" s="428"/>
      <c r="NKW1" s="429"/>
      <c r="NKX1" s="428"/>
      <c r="NKY1" s="429"/>
      <c r="NKZ1" s="428"/>
      <c r="NLA1" s="429"/>
      <c r="NLB1" s="428"/>
      <c r="NLC1" s="429"/>
      <c r="NLD1" s="428"/>
      <c r="NLE1" s="429"/>
      <c r="NLF1" s="428"/>
      <c r="NLG1" s="429"/>
      <c r="NLH1" s="428"/>
      <c r="NLI1" s="429"/>
      <c r="NLJ1" s="428"/>
      <c r="NLK1" s="429"/>
      <c r="NLL1" s="428"/>
      <c r="NLM1" s="429"/>
      <c r="NLN1" s="428"/>
      <c r="NLO1" s="429"/>
      <c r="NLP1" s="428"/>
      <c r="NLQ1" s="429"/>
      <c r="NLR1" s="428"/>
      <c r="NLS1" s="429"/>
      <c r="NLT1" s="428"/>
      <c r="NLU1" s="429"/>
      <c r="NLV1" s="428"/>
      <c r="NLW1" s="429"/>
      <c r="NLX1" s="428"/>
      <c r="NLY1" s="429"/>
      <c r="NLZ1" s="428"/>
      <c r="NMA1" s="429"/>
      <c r="NMB1" s="428"/>
      <c r="NMC1" s="429"/>
      <c r="NMD1" s="428"/>
      <c r="NME1" s="429"/>
      <c r="NMF1" s="428"/>
      <c r="NMG1" s="429"/>
      <c r="NMH1" s="428"/>
      <c r="NMI1" s="429"/>
      <c r="NMJ1" s="428"/>
      <c r="NMK1" s="429"/>
      <c r="NML1" s="428"/>
      <c r="NMM1" s="429"/>
      <c r="NMN1" s="428"/>
      <c r="NMO1" s="429"/>
      <c r="NMP1" s="428"/>
      <c r="NMQ1" s="429"/>
      <c r="NMR1" s="428"/>
      <c r="NMS1" s="429"/>
      <c r="NMT1" s="428"/>
      <c r="NMU1" s="429"/>
      <c r="NMV1" s="428"/>
      <c r="NMW1" s="429"/>
      <c r="NMX1" s="428"/>
      <c r="NMY1" s="429"/>
      <c r="NMZ1" s="428"/>
      <c r="NNA1" s="429"/>
      <c r="NNB1" s="428"/>
      <c r="NNC1" s="429"/>
      <c r="NND1" s="428"/>
      <c r="NNE1" s="429"/>
      <c r="NNF1" s="428"/>
      <c r="NNG1" s="429"/>
      <c r="NNH1" s="428"/>
      <c r="NNI1" s="429"/>
      <c r="NNJ1" s="428"/>
      <c r="NNK1" s="429"/>
      <c r="NNL1" s="428"/>
      <c r="NNM1" s="429"/>
      <c r="NNN1" s="428"/>
      <c r="NNO1" s="429"/>
      <c r="NNP1" s="428"/>
      <c r="NNQ1" s="429"/>
      <c r="NNR1" s="428"/>
      <c r="NNS1" s="429"/>
      <c r="NNT1" s="428"/>
      <c r="NNU1" s="429"/>
      <c r="NNV1" s="428"/>
      <c r="NNW1" s="429"/>
      <c r="NNX1" s="428"/>
      <c r="NNY1" s="429"/>
      <c r="NNZ1" s="428"/>
      <c r="NOA1" s="429"/>
      <c r="NOB1" s="428"/>
      <c r="NOC1" s="429"/>
      <c r="NOD1" s="428"/>
      <c r="NOE1" s="429"/>
      <c r="NOF1" s="428"/>
      <c r="NOG1" s="429"/>
      <c r="NOH1" s="428"/>
      <c r="NOI1" s="429"/>
      <c r="NOJ1" s="428"/>
      <c r="NOK1" s="429"/>
      <c r="NOL1" s="428"/>
      <c r="NOM1" s="429"/>
      <c r="NON1" s="428"/>
      <c r="NOO1" s="429"/>
      <c r="NOP1" s="428"/>
      <c r="NOQ1" s="429"/>
      <c r="NOR1" s="428"/>
      <c r="NOS1" s="429"/>
      <c r="NOT1" s="428"/>
      <c r="NOU1" s="429"/>
      <c r="NOV1" s="428"/>
      <c r="NOW1" s="429"/>
      <c r="NOX1" s="428"/>
      <c r="NOY1" s="429"/>
      <c r="NOZ1" s="428"/>
      <c r="NPA1" s="429"/>
      <c r="NPB1" s="428"/>
      <c r="NPC1" s="429"/>
      <c r="NPD1" s="428"/>
      <c r="NPE1" s="429"/>
      <c r="NPF1" s="428"/>
      <c r="NPG1" s="429"/>
      <c r="NPH1" s="428"/>
      <c r="NPI1" s="429"/>
      <c r="NPJ1" s="428"/>
      <c r="NPK1" s="429"/>
      <c r="NPL1" s="428"/>
      <c r="NPM1" s="429"/>
      <c r="NPN1" s="428"/>
      <c r="NPO1" s="429"/>
      <c r="NPP1" s="428"/>
      <c r="NPQ1" s="429"/>
      <c r="NPR1" s="428"/>
      <c r="NPS1" s="429"/>
      <c r="NPT1" s="428"/>
      <c r="NPU1" s="429"/>
      <c r="NPV1" s="428"/>
      <c r="NPW1" s="429"/>
      <c r="NPX1" s="428"/>
      <c r="NPY1" s="429"/>
      <c r="NPZ1" s="428"/>
      <c r="NQA1" s="429"/>
      <c r="NQB1" s="428"/>
      <c r="NQC1" s="429"/>
      <c r="NQD1" s="428"/>
      <c r="NQE1" s="429"/>
      <c r="NQF1" s="428"/>
      <c r="NQG1" s="429"/>
      <c r="NQH1" s="428"/>
      <c r="NQI1" s="429"/>
      <c r="NQJ1" s="428"/>
      <c r="NQK1" s="429"/>
      <c r="NQL1" s="428"/>
      <c r="NQM1" s="429"/>
      <c r="NQN1" s="428"/>
      <c r="NQO1" s="429"/>
      <c r="NQP1" s="428"/>
      <c r="NQQ1" s="429"/>
      <c r="NQR1" s="428"/>
      <c r="NQS1" s="429"/>
      <c r="NQT1" s="428"/>
      <c r="NQU1" s="429"/>
      <c r="NQV1" s="428"/>
      <c r="NQW1" s="429"/>
      <c r="NQX1" s="428"/>
      <c r="NQY1" s="429"/>
      <c r="NQZ1" s="428"/>
      <c r="NRA1" s="429"/>
      <c r="NRB1" s="428"/>
      <c r="NRC1" s="429"/>
      <c r="NRD1" s="428"/>
      <c r="NRE1" s="429"/>
      <c r="NRF1" s="428"/>
      <c r="NRG1" s="429"/>
      <c r="NRH1" s="428"/>
      <c r="NRI1" s="429"/>
      <c r="NRJ1" s="428"/>
      <c r="NRK1" s="429"/>
      <c r="NRL1" s="428"/>
      <c r="NRM1" s="429"/>
      <c r="NRN1" s="428"/>
      <c r="NRO1" s="429"/>
      <c r="NRP1" s="428"/>
      <c r="NRQ1" s="429"/>
      <c r="NRR1" s="428"/>
      <c r="NRS1" s="429"/>
      <c r="NRT1" s="428"/>
      <c r="NRU1" s="429"/>
      <c r="NRV1" s="428"/>
      <c r="NRW1" s="429"/>
      <c r="NRX1" s="428"/>
      <c r="NRY1" s="429"/>
      <c r="NRZ1" s="428"/>
      <c r="NSA1" s="429"/>
      <c r="NSB1" s="428"/>
      <c r="NSC1" s="429"/>
      <c r="NSD1" s="428"/>
      <c r="NSE1" s="429"/>
      <c r="NSF1" s="428"/>
      <c r="NSG1" s="429"/>
      <c r="NSH1" s="428"/>
      <c r="NSI1" s="429"/>
      <c r="NSJ1" s="428"/>
      <c r="NSK1" s="429"/>
      <c r="NSL1" s="428"/>
      <c r="NSM1" s="429"/>
      <c r="NSN1" s="428"/>
      <c r="NSO1" s="429"/>
      <c r="NSP1" s="428"/>
      <c r="NSQ1" s="429"/>
      <c r="NSR1" s="428"/>
      <c r="NSS1" s="429"/>
      <c r="NST1" s="428"/>
      <c r="NSU1" s="429"/>
      <c r="NSV1" s="428"/>
      <c r="NSW1" s="429"/>
      <c r="NSX1" s="428"/>
      <c r="NSY1" s="429"/>
      <c r="NSZ1" s="428"/>
      <c r="NTA1" s="429"/>
      <c r="NTB1" s="428"/>
      <c r="NTC1" s="429"/>
      <c r="NTD1" s="428"/>
      <c r="NTE1" s="429"/>
      <c r="NTF1" s="428"/>
      <c r="NTG1" s="429"/>
      <c r="NTH1" s="428"/>
      <c r="NTI1" s="429"/>
      <c r="NTJ1" s="428"/>
      <c r="NTK1" s="429"/>
      <c r="NTL1" s="428"/>
      <c r="NTM1" s="429"/>
      <c r="NTN1" s="428"/>
      <c r="NTO1" s="429"/>
      <c r="NTP1" s="428"/>
      <c r="NTQ1" s="429"/>
      <c r="NTR1" s="428"/>
      <c r="NTS1" s="429"/>
      <c r="NTT1" s="428"/>
      <c r="NTU1" s="429"/>
      <c r="NTV1" s="428"/>
      <c r="NTW1" s="429"/>
      <c r="NTX1" s="428"/>
      <c r="NTY1" s="429"/>
      <c r="NTZ1" s="428"/>
      <c r="NUA1" s="429"/>
      <c r="NUB1" s="428"/>
      <c r="NUC1" s="429"/>
      <c r="NUD1" s="428"/>
      <c r="NUE1" s="429"/>
      <c r="NUF1" s="428"/>
      <c r="NUG1" s="429"/>
      <c r="NUH1" s="428"/>
      <c r="NUI1" s="429"/>
      <c r="NUJ1" s="428"/>
      <c r="NUK1" s="429"/>
      <c r="NUL1" s="428"/>
      <c r="NUM1" s="429"/>
      <c r="NUN1" s="428"/>
      <c r="NUO1" s="429"/>
      <c r="NUP1" s="428"/>
      <c r="NUQ1" s="429"/>
      <c r="NUR1" s="428"/>
      <c r="NUS1" s="429"/>
      <c r="NUT1" s="428"/>
      <c r="NUU1" s="429"/>
      <c r="NUV1" s="428"/>
      <c r="NUW1" s="429"/>
      <c r="NUX1" s="428"/>
      <c r="NUY1" s="429"/>
      <c r="NUZ1" s="428"/>
      <c r="NVA1" s="429"/>
      <c r="NVB1" s="428"/>
      <c r="NVC1" s="429"/>
      <c r="NVD1" s="428"/>
      <c r="NVE1" s="429"/>
      <c r="NVF1" s="428"/>
      <c r="NVG1" s="429"/>
      <c r="NVH1" s="428"/>
      <c r="NVI1" s="429"/>
      <c r="NVJ1" s="428"/>
      <c r="NVK1" s="429"/>
      <c r="NVL1" s="428"/>
      <c r="NVM1" s="429"/>
      <c r="NVN1" s="428"/>
      <c r="NVO1" s="429"/>
      <c r="NVP1" s="428"/>
      <c r="NVQ1" s="429"/>
      <c r="NVR1" s="428"/>
      <c r="NVS1" s="429"/>
      <c r="NVT1" s="428"/>
      <c r="NVU1" s="429"/>
      <c r="NVV1" s="428"/>
      <c r="NVW1" s="429"/>
      <c r="NVX1" s="428"/>
      <c r="NVY1" s="429"/>
      <c r="NVZ1" s="428"/>
      <c r="NWA1" s="429"/>
      <c r="NWB1" s="428"/>
      <c r="NWC1" s="429"/>
      <c r="NWD1" s="428"/>
      <c r="NWE1" s="429"/>
      <c r="NWF1" s="428"/>
      <c r="NWG1" s="429"/>
      <c r="NWH1" s="428"/>
      <c r="NWI1" s="429"/>
      <c r="NWJ1" s="428"/>
      <c r="NWK1" s="429"/>
      <c r="NWL1" s="428"/>
      <c r="NWM1" s="429"/>
      <c r="NWN1" s="428"/>
      <c r="NWO1" s="429"/>
      <c r="NWP1" s="428"/>
      <c r="NWQ1" s="429"/>
      <c r="NWR1" s="428"/>
      <c r="NWS1" s="429"/>
      <c r="NWT1" s="428"/>
      <c r="NWU1" s="429"/>
      <c r="NWV1" s="428"/>
      <c r="NWW1" s="429"/>
      <c r="NWX1" s="428"/>
      <c r="NWY1" s="429"/>
      <c r="NWZ1" s="428"/>
      <c r="NXA1" s="429"/>
      <c r="NXB1" s="428"/>
      <c r="NXC1" s="429"/>
      <c r="NXD1" s="428"/>
      <c r="NXE1" s="429"/>
      <c r="NXF1" s="428"/>
      <c r="NXG1" s="429"/>
      <c r="NXH1" s="428"/>
      <c r="NXI1" s="429"/>
      <c r="NXJ1" s="428"/>
      <c r="NXK1" s="429"/>
      <c r="NXL1" s="428"/>
      <c r="NXM1" s="429"/>
      <c r="NXN1" s="428"/>
      <c r="NXO1" s="429"/>
      <c r="NXP1" s="428"/>
      <c r="NXQ1" s="429"/>
      <c r="NXR1" s="428"/>
      <c r="NXS1" s="429"/>
      <c r="NXT1" s="428"/>
      <c r="NXU1" s="429"/>
      <c r="NXV1" s="428"/>
      <c r="NXW1" s="429"/>
      <c r="NXX1" s="428"/>
      <c r="NXY1" s="429"/>
      <c r="NXZ1" s="428"/>
      <c r="NYA1" s="429"/>
      <c r="NYB1" s="428"/>
      <c r="NYC1" s="429"/>
      <c r="NYD1" s="428"/>
      <c r="NYE1" s="429"/>
      <c r="NYF1" s="428"/>
      <c r="NYG1" s="429"/>
      <c r="NYH1" s="428"/>
      <c r="NYI1" s="429"/>
      <c r="NYJ1" s="428"/>
      <c r="NYK1" s="429"/>
      <c r="NYL1" s="428"/>
      <c r="NYM1" s="429"/>
      <c r="NYN1" s="428"/>
      <c r="NYO1" s="429"/>
      <c r="NYP1" s="428"/>
      <c r="NYQ1" s="429"/>
      <c r="NYR1" s="428"/>
      <c r="NYS1" s="429"/>
      <c r="NYT1" s="428"/>
      <c r="NYU1" s="429"/>
      <c r="NYV1" s="428"/>
      <c r="NYW1" s="429"/>
      <c r="NYX1" s="428"/>
      <c r="NYY1" s="429"/>
      <c r="NYZ1" s="428"/>
      <c r="NZA1" s="429"/>
      <c r="NZB1" s="428"/>
      <c r="NZC1" s="429"/>
      <c r="NZD1" s="428"/>
      <c r="NZE1" s="429"/>
      <c r="NZF1" s="428"/>
      <c r="NZG1" s="429"/>
      <c r="NZH1" s="428"/>
      <c r="NZI1" s="429"/>
      <c r="NZJ1" s="428"/>
      <c r="NZK1" s="429"/>
      <c r="NZL1" s="428"/>
      <c r="NZM1" s="429"/>
      <c r="NZN1" s="428"/>
      <c r="NZO1" s="429"/>
      <c r="NZP1" s="428"/>
      <c r="NZQ1" s="429"/>
      <c r="NZR1" s="428"/>
      <c r="NZS1" s="429"/>
      <c r="NZT1" s="428"/>
      <c r="NZU1" s="429"/>
      <c r="NZV1" s="428"/>
      <c r="NZW1" s="429"/>
      <c r="NZX1" s="428"/>
      <c r="NZY1" s="429"/>
      <c r="NZZ1" s="428"/>
      <c r="OAA1" s="429"/>
      <c r="OAB1" s="428"/>
      <c r="OAC1" s="429"/>
      <c r="OAD1" s="428"/>
      <c r="OAE1" s="429"/>
      <c r="OAF1" s="428"/>
      <c r="OAG1" s="429"/>
      <c r="OAH1" s="428"/>
      <c r="OAI1" s="429"/>
      <c r="OAJ1" s="428"/>
      <c r="OAK1" s="429"/>
      <c r="OAL1" s="428"/>
      <c r="OAM1" s="429"/>
      <c r="OAN1" s="428"/>
      <c r="OAO1" s="429"/>
      <c r="OAP1" s="428"/>
      <c r="OAQ1" s="429"/>
      <c r="OAR1" s="428"/>
      <c r="OAS1" s="429"/>
      <c r="OAT1" s="428"/>
      <c r="OAU1" s="429"/>
      <c r="OAV1" s="428"/>
      <c r="OAW1" s="429"/>
      <c r="OAX1" s="428"/>
      <c r="OAY1" s="429"/>
      <c r="OAZ1" s="428"/>
      <c r="OBA1" s="429"/>
      <c r="OBB1" s="428"/>
      <c r="OBC1" s="429"/>
      <c r="OBD1" s="428"/>
      <c r="OBE1" s="429"/>
      <c r="OBF1" s="428"/>
      <c r="OBG1" s="429"/>
      <c r="OBH1" s="428"/>
      <c r="OBI1" s="429"/>
      <c r="OBJ1" s="428"/>
      <c r="OBK1" s="429"/>
      <c r="OBL1" s="428"/>
      <c r="OBM1" s="429"/>
      <c r="OBN1" s="428"/>
      <c r="OBO1" s="429"/>
      <c r="OBP1" s="428"/>
      <c r="OBQ1" s="429"/>
      <c r="OBR1" s="428"/>
      <c r="OBS1" s="429"/>
      <c r="OBT1" s="428"/>
      <c r="OBU1" s="429"/>
      <c r="OBV1" s="428"/>
      <c r="OBW1" s="429"/>
      <c r="OBX1" s="428"/>
      <c r="OBY1" s="429"/>
      <c r="OBZ1" s="428"/>
      <c r="OCA1" s="429"/>
      <c r="OCB1" s="428"/>
      <c r="OCC1" s="429"/>
      <c r="OCD1" s="428"/>
      <c r="OCE1" s="429"/>
      <c r="OCF1" s="428"/>
      <c r="OCG1" s="429"/>
      <c r="OCH1" s="428"/>
      <c r="OCI1" s="429"/>
      <c r="OCJ1" s="428"/>
      <c r="OCK1" s="429"/>
      <c r="OCL1" s="428"/>
      <c r="OCM1" s="429"/>
      <c r="OCN1" s="428"/>
      <c r="OCO1" s="429"/>
      <c r="OCP1" s="428"/>
      <c r="OCQ1" s="429"/>
      <c r="OCR1" s="428"/>
      <c r="OCS1" s="429"/>
      <c r="OCT1" s="428"/>
      <c r="OCU1" s="429"/>
      <c r="OCV1" s="428"/>
      <c r="OCW1" s="429"/>
      <c r="OCX1" s="428"/>
      <c r="OCY1" s="429"/>
      <c r="OCZ1" s="428"/>
      <c r="ODA1" s="429"/>
      <c r="ODB1" s="428"/>
      <c r="ODC1" s="429"/>
      <c r="ODD1" s="428"/>
      <c r="ODE1" s="429"/>
      <c r="ODF1" s="428"/>
      <c r="ODG1" s="429"/>
      <c r="ODH1" s="428"/>
      <c r="ODI1" s="429"/>
      <c r="ODJ1" s="428"/>
      <c r="ODK1" s="429"/>
      <c r="ODL1" s="428"/>
      <c r="ODM1" s="429"/>
      <c r="ODN1" s="428"/>
      <c r="ODO1" s="429"/>
      <c r="ODP1" s="428"/>
      <c r="ODQ1" s="429"/>
      <c r="ODR1" s="428"/>
      <c r="ODS1" s="429"/>
      <c r="ODT1" s="428"/>
      <c r="ODU1" s="429"/>
      <c r="ODV1" s="428"/>
      <c r="ODW1" s="429"/>
      <c r="ODX1" s="428"/>
      <c r="ODY1" s="429"/>
      <c r="ODZ1" s="428"/>
      <c r="OEA1" s="429"/>
      <c r="OEB1" s="428"/>
      <c r="OEC1" s="429"/>
      <c r="OED1" s="428"/>
      <c r="OEE1" s="429"/>
      <c r="OEF1" s="428"/>
      <c r="OEG1" s="429"/>
      <c r="OEH1" s="428"/>
      <c r="OEI1" s="429"/>
      <c r="OEJ1" s="428"/>
      <c r="OEK1" s="429"/>
      <c r="OEL1" s="428"/>
      <c r="OEM1" s="429"/>
      <c r="OEN1" s="428"/>
      <c r="OEO1" s="429"/>
      <c r="OEP1" s="428"/>
      <c r="OEQ1" s="429"/>
      <c r="OER1" s="428"/>
      <c r="OES1" s="429"/>
      <c r="OET1" s="428"/>
      <c r="OEU1" s="429"/>
      <c r="OEV1" s="428"/>
      <c r="OEW1" s="429"/>
      <c r="OEX1" s="428"/>
      <c r="OEY1" s="429"/>
      <c r="OEZ1" s="428"/>
      <c r="OFA1" s="429"/>
      <c r="OFB1" s="428"/>
      <c r="OFC1" s="429"/>
      <c r="OFD1" s="428"/>
      <c r="OFE1" s="429"/>
      <c r="OFF1" s="428"/>
      <c r="OFG1" s="429"/>
      <c r="OFH1" s="428"/>
      <c r="OFI1" s="429"/>
      <c r="OFJ1" s="428"/>
      <c r="OFK1" s="429"/>
      <c r="OFL1" s="428"/>
      <c r="OFM1" s="429"/>
      <c r="OFN1" s="428"/>
      <c r="OFO1" s="429"/>
      <c r="OFP1" s="428"/>
      <c r="OFQ1" s="429"/>
      <c r="OFR1" s="428"/>
      <c r="OFS1" s="429"/>
      <c r="OFT1" s="428"/>
      <c r="OFU1" s="429"/>
      <c r="OFV1" s="428"/>
      <c r="OFW1" s="429"/>
      <c r="OFX1" s="428"/>
      <c r="OFY1" s="429"/>
      <c r="OFZ1" s="428"/>
      <c r="OGA1" s="429"/>
      <c r="OGB1" s="428"/>
      <c r="OGC1" s="429"/>
      <c r="OGD1" s="428"/>
      <c r="OGE1" s="429"/>
      <c r="OGF1" s="428"/>
      <c r="OGG1" s="429"/>
      <c r="OGH1" s="428"/>
      <c r="OGI1" s="429"/>
      <c r="OGJ1" s="428"/>
      <c r="OGK1" s="429"/>
      <c r="OGL1" s="428"/>
      <c r="OGM1" s="429"/>
      <c r="OGN1" s="428"/>
      <c r="OGO1" s="429"/>
      <c r="OGP1" s="428"/>
      <c r="OGQ1" s="429"/>
      <c r="OGR1" s="428"/>
      <c r="OGS1" s="429"/>
      <c r="OGT1" s="428"/>
      <c r="OGU1" s="429"/>
      <c r="OGV1" s="428"/>
      <c r="OGW1" s="429"/>
      <c r="OGX1" s="428"/>
      <c r="OGY1" s="429"/>
      <c r="OGZ1" s="428"/>
      <c r="OHA1" s="429"/>
      <c r="OHB1" s="428"/>
      <c r="OHC1" s="429"/>
      <c r="OHD1" s="428"/>
      <c r="OHE1" s="429"/>
      <c r="OHF1" s="428"/>
      <c r="OHG1" s="429"/>
      <c r="OHH1" s="428"/>
      <c r="OHI1" s="429"/>
      <c r="OHJ1" s="428"/>
      <c r="OHK1" s="429"/>
      <c r="OHL1" s="428"/>
      <c r="OHM1" s="429"/>
      <c r="OHN1" s="428"/>
      <c r="OHO1" s="429"/>
      <c r="OHP1" s="428"/>
      <c r="OHQ1" s="429"/>
      <c r="OHR1" s="428"/>
      <c r="OHS1" s="429"/>
      <c r="OHT1" s="428"/>
      <c r="OHU1" s="429"/>
      <c r="OHV1" s="428"/>
      <c r="OHW1" s="429"/>
      <c r="OHX1" s="428"/>
      <c r="OHY1" s="429"/>
      <c r="OHZ1" s="428"/>
      <c r="OIA1" s="429"/>
      <c r="OIB1" s="428"/>
      <c r="OIC1" s="429"/>
      <c r="OID1" s="428"/>
      <c r="OIE1" s="429"/>
      <c r="OIF1" s="428"/>
      <c r="OIG1" s="429"/>
      <c r="OIH1" s="428"/>
      <c r="OII1" s="429"/>
      <c r="OIJ1" s="428"/>
      <c r="OIK1" s="429"/>
      <c r="OIL1" s="428"/>
      <c r="OIM1" s="429"/>
      <c r="OIN1" s="428"/>
      <c r="OIO1" s="429"/>
      <c r="OIP1" s="428"/>
      <c r="OIQ1" s="429"/>
      <c r="OIR1" s="428"/>
      <c r="OIS1" s="429"/>
      <c r="OIT1" s="428"/>
      <c r="OIU1" s="429"/>
      <c r="OIV1" s="428"/>
      <c r="OIW1" s="429"/>
      <c r="OIX1" s="428"/>
      <c r="OIY1" s="429"/>
      <c r="OIZ1" s="428"/>
      <c r="OJA1" s="429"/>
      <c r="OJB1" s="428"/>
      <c r="OJC1" s="429"/>
      <c r="OJD1" s="428"/>
      <c r="OJE1" s="429"/>
      <c r="OJF1" s="428"/>
      <c r="OJG1" s="429"/>
      <c r="OJH1" s="428"/>
      <c r="OJI1" s="429"/>
      <c r="OJJ1" s="428"/>
      <c r="OJK1" s="429"/>
      <c r="OJL1" s="428"/>
      <c r="OJM1" s="429"/>
      <c r="OJN1" s="428"/>
      <c r="OJO1" s="429"/>
      <c r="OJP1" s="428"/>
      <c r="OJQ1" s="429"/>
      <c r="OJR1" s="428"/>
      <c r="OJS1" s="429"/>
      <c r="OJT1" s="428"/>
      <c r="OJU1" s="429"/>
      <c r="OJV1" s="428"/>
      <c r="OJW1" s="429"/>
      <c r="OJX1" s="428"/>
      <c r="OJY1" s="429"/>
      <c r="OJZ1" s="428"/>
      <c r="OKA1" s="429"/>
      <c r="OKB1" s="428"/>
      <c r="OKC1" s="429"/>
      <c r="OKD1" s="428"/>
      <c r="OKE1" s="429"/>
      <c r="OKF1" s="428"/>
      <c r="OKG1" s="429"/>
      <c r="OKH1" s="428"/>
      <c r="OKI1" s="429"/>
      <c r="OKJ1" s="428"/>
      <c r="OKK1" s="429"/>
      <c r="OKL1" s="428"/>
      <c r="OKM1" s="429"/>
      <c r="OKN1" s="428"/>
      <c r="OKO1" s="429"/>
      <c r="OKP1" s="428"/>
      <c r="OKQ1" s="429"/>
      <c r="OKR1" s="428"/>
      <c r="OKS1" s="429"/>
      <c r="OKT1" s="428"/>
      <c r="OKU1" s="429"/>
      <c r="OKV1" s="428"/>
      <c r="OKW1" s="429"/>
      <c r="OKX1" s="428"/>
      <c r="OKY1" s="429"/>
      <c r="OKZ1" s="428"/>
      <c r="OLA1" s="429"/>
      <c r="OLB1" s="428"/>
      <c r="OLC1" s="429"/>
      <c r="OLD1" s="428"/>
      <c r="OLE1" s="429"/>
      <c r="OLF1" s="428"/>
      <c r="OLG1" s="429"/>
      <c r="OLH1" s="428"/>
      <c r="OLI1" s="429"/>
      <c r="OLJ1" s="428"/>
      <c r="OLK1" s="429"/>
      <c r="OLL1" s="428"/>
      <c r="OLM1" s="429"/>
      <c r="OLN1" s="428"/>
      <c r="OLO1" s="429"/>
      <c r="OLP1" s="428"/>
      <c r="OLQ1" s="429"/>
      <c r="OLR1" s="428"/>
      <c r="OLS1" s="429"/>
      <c r="OLT1" s="428"/>
      <c r="OLU1" s="429"/>
      <c r="OLV1" s="428"/>
      <c r="OLW1" s="429"/>
      <c r="OLX1" s="428"/>
      <c r="OLY1" s="429"/>
      <c r="OLZ1" s="428"/>
      <c r="OMA1" s="429"/>
      <c r="OMB1" s="428"/>
      <c r="OMC1" s="429"/>
      <c r="OMD1" s="428"/>
      <c r="OME1" s="429"/>
      <c r="OMF1" s="428"/>
      <c r="OMG1" s="429"/>
      <c r="OMH1" s="428"/>
      <c r="OMI1" s="429"/>
      <c r="OMJ1" s="428"/>
      <c r="OMK1" s="429"/>
      <c r="OML1" s="428"/>
      <c r="OMM1" s="429"/>
      <c r="OMN1" s="428"/>
      <c r="OMO1" s="429"/>
      <c r="OMP1" s="428"/>
      <c r="OMQ1" s="429"/>
      <c r="OMR1" s="428"/>
      <c r="OMS1" s="429"/>
      <c r="OMT1" s="428"/>
      <c r="OMU1" s="429"/>
      <c r="OMV1" s="428"/>
      <c r="OMW1" s="429"/>
      <c r="OMX1" s="428"/>
      <c r="OMY1" s="429"/>
      <c r="OMZ1" s="428"/>
      <c r="ONA1" s="429"/>
      <c r="ONB1" s="428"/>
      <c r="ONC1" s="429"/>
      <c r="OND1" s="428"/>
      <c r="ONE1" s="429"/>
      <c r="ONF1" s="428"/>
      <c r="ONG1" s="429"/>
      <c r="ONH1" s="428"/>
      <c r="ONI1" s="429"/>
      <c r="ONJ1" s="428"/>
      <c r="ONK1" s="429"/>
      <c r="ONL1" s="428"/>
      <c r="ONM1" s="429"/>
      <c r="ONN1" s="428"/>
      <c r="ONO1" s="429"/>
      <c r="ONP1" s="428"/>
      <c r="ONQ1" s="429"/>
      <c r="ONR1" s="428"/>
      <c r="ONS1" s="429"/>
      <c r="ONT1" s="428"/>
      <c r="ONU1" s="429"/>
      <c r="ONV1" s="428"/>
      <c r="ONW1" s="429"/>
      <c r="ONX1" s="428"/>
      <c r="ONY1" s="429"/>
      <c r="ONZ1" s="428"/>
      <c r="OOA1" s="429"/>
      <c r="OOB1" s="428"/>
      <c r="OOC1" s="429"/>
      <c r="OOD1" s="428"/>
      <c r="OOE1" s="429"/>
      <c r="OOF1" s="428"/>
      <c r="OOG1" s="429"/>
      <c r="OOH1" s="428"/>
      <c r="OOI1" s="429"/>
      <c r="OOJ1" s="428"/>
      <c r="OOK1" s="429"/>
      <c r="OOL1" s="428"/>
      <c r="OOM1" s="429"/>
      <c r="OON1" s="428"/>
      <c r="OOO1" s="429"/>
      <c r="OOP1" s="428"/>
      <c r="OOQ1" s="429"/>
      <c r="OOR1" s="428"/>
      <c r="OOS1" s="429"/>
      <c r="OOT1" s="428"/>
      <c r="OOU1" s="429"/>
      <c r="OOV1" s="428"/>
      <c r="OOW1" s="429"/>
      <c r="OOX1" s="428"/>
      <c r="OOY1" s="429"/>
      <c r="OOZ1" s="428"/>
      <c r="OPA1" s="429"/>
      <c r="OPB1" s="428"/>
      <c r="OPC1" s="429"/>
      <c r="OPD1" s="428"/>
      <c r="OPE1" s="429"/>
      <c r="OPF1" s="428"/>
      <c r="OPG1" s="429"/>
      <c r="OPH1" s="428"/>
      <c r="OPI1" s="429"/>
      <c r="OPJ1" s="428"/>
      <c r="OPK1" s="429"/>
      <c r="OPL1" s="428"/>
      <c r="OPM1" s="429"/>
      <c r="OPN1" s="428"/>
      <c r="OPO1" s="429"/>
      <c r="OPP1" s="428"/>
      <c r="OPQ1" s="429"/>
      <c r="OPR1" s="428"/>
      <c r="OPS1" s="429"/>
      <c r="OPT1" s="428"/>
      <c r="OPU1" s="429"/>
      <c r="OPV1" s="428"/>
      <c r="OPW1" s="429"/>
      <c r="OPX1" s="428"/>
      <c r="OPY1" s="429"/>
      <c r="OPZ1" s="428"/>
      <c r="OQA1" s="429"/>
      <c r="OQB1" s="428"/>
      <c r="OQC1" s="429"/>
      <c r="OQD1" s="428"/>
      <c r="OQE1" s="429"/>
      <c r="OQF1" s="428"/>
      <c r="OQG1" s="429"/>
      <c r="OQH1" s="428"/>
      <c r="OQI1" s="429"/>
      <c r="OQJ1" s="428"/>
      <c r="OQK1" s="429"/>
      <c r="OQL1" s="428"/>
      <c r="OQM1" s="429"/>
      <c r="OQN1" s="428"/>
      <c r="OQO1" s="429"/>
      <c r="OQP1" s="428"/>
      <c r="OQQ1" s="429"/>
      <c r="OQR1" s="428"/>
      <c r="OQS1" s="429"/>
      <c r="OQT1" s="428"/>
      <c r="OQU1" s="429"/>
      <c r="OQV1" s="428"/>
      <c r="OQW1" s="429"/>
      <c r="OQX1" s="428"/>
      <c r="OQY1" s="429"/>
      <c r="OQZ1" s="428"/>
      <c r="ORA1" s="429"/>
      <c r="ORB1" s="428"/>
      <c r="ORC1" s="429"/>
      <c r="ORD1" s="428"/>
      <c r="ORE1" s="429"/>
      <c r="ORF1" s="428"/>
      <c r="ORG1" s="429"/>
      <c r="ORH1" s="428"/>
      <c r="ORI1" s="429"/>
      <c r="ORJ1" s="428"/>
      <c r="ORK1" s="429"/>
      <c r="ORL1" s="428"/>
      <c r="ORM1" s="429"/>
      <c r="ORN1" s="428"/>
      <c r="ORO1" s="429"/>
      <c r="ORP1" s="428"/>
      <c r="ORQ1" s="429"/>
      <c r="ORR1" s="428"/>
      <c r="ORS1" s="429"/>
      <c r="ORT1" s="428"/>
      <c r="ORU1" s="429"/>
      <c r="ORV1" s="428"/>
      <c r="ORW1" s="429"/>
      <c r="ORX1" s="428"/>
      <c r="ORY1" s="429"/>
      <c r="ORZ1" s="428"/>
      <c r="OSA1" s="429"/>
      <c r="OSB1" s="428"/>
      <c r="OSC1" s="429"/>
      <c r="OSD1" s="428"/>
      <c r="OSE1" s="429"/>
      <c r="OSF1" s="428"/>
      <c r="OSG1" s="429"/>
      <c r="OSH1" s="428"/>
      <c r="OSI1" s="429"/>
      <c r="OSJ1" s="428"/>
      <c r="OSK1" s="429"/>
      <c r="OSL1" s="428"/>
      <c r="OSM1" s="429"/>
      <c r="OSN1" s="428"/>
      <c r="OSO1" s="429"/>
      <c r="OSP1" s="428"/>
      <c r="OSQ1" s="429"/>
      <c r="OSR1" s="428"/>
      <c r="OSS1" s="429"/>
      <c r="OST1" s="428"/>
      <c r="OSU1" s="429"/>
      <c r="OSV1" s="428"/>
      <c r="OSW1" s="429"/>
      <c r="OSX1" s="428"/>
      <c r="OSY1" s="429"/>
      <c r="OSZ1" s="428"/>
      <c r="OTA1" s="429"/>
      <c r="OTB1" s="428"/>
      <c r="OTC1" s="429"/>
      <c r="OTD1" s="428"/>
      <c r="OTE1" s="429"/>
      <c r="OTF1" s="428"/>
      <c r="OTG1" s="429"/>
      <c r="OTH1" s="428"/>
      <c r="OTI1" s="429"/>
      <c r="OTJ1" s="428"/>
      <c r="OTK1" s="429"/>
      <c r="OTL1" s="428"/>
      <c r="OTM1" s="429"/>
      <c r="OTN1" s="428"/>
      <c r="OTO1" s="429"/>
      <c r="OTP1" s="428"/>
      <c r="OTQ1" s="429"/>
      <c r="OTR1" s="428"/>
      <c r="OTS1" s="429"/>
      <c r="OTT1" s="428"/>
      <c r="OTU1" s="429"/>
      <c r="OTV1" s="428"/>
      <c r="OTW1" s="429"/>
      <c r="OTX1" s="428"/>
      <c r="OTY1" s="429"/>
      <c r="OTZ1" s="428"/>
      <c r="OUA1" s="429"/>
      <c r="OUB1" s="428"/>
      <c r="OUC1" s="429"/>
      <c r="OUD1" s="428"/>
      <c r="OUE1" s="429"/>
      <c r="OUF1" s="428"/>
      <c r="OUG1" s="429"/>
      <c r="OUH1" s="428"/>
      <c r="OUI1" s="429"/>
      <c r="OUJ1" s="428"/>
      <c r="OUK1" s="429"/>
      <c r="OUL1" s="428"/>
      <c r="OUM1" s="429"/>
      <c r="OUN1" s="428"/>
      <c r="OUO1" s="429"/>
      <c r="OUP1" s="428"/>
      <c r="OUQ1" s="429"/>
      <c r="OUR1" s="428"/>
      <c r="OUS1" s="429"/>
      <c r="OUT1" s="428"/>
      <c r="OUU1" s="429"/>
      <c r="OUV1" s="428"/>
      <c r="OUW1" s="429"/>
      <c r="OUX1" s="428"/>
      <c r="OUY1" s="429"/>
      <c r="OUZ1" s="428"/>
      <c r="OVA1" s="429"/>
      <c r="OVB1" s="428"/>
      <c r="OVC1" s="429"/>
      <c r="OVD1" s="428"/>
      <c r="OVE1" s="429"/>
      <c r="OVF1" s="428"/>
      <c r="OVG1" s="429"/>
      <c r="OVH1" s="428"/>
      <c r="OVI1" s="429"/>
      <c r="OVJ1" s="428"/>
      <c r="OVK1" s="429"/>
      <c r="OVL1" s="428"/>
      <c r="OVM1" s="429"/>
      <c r="OVN1" s="428"/>
      <c r="OVO1" s="429"/>
      <c r="OVP1" s="428"/>
      <c r="OVQ1" s="429"/>
      <c r="OVR1" s="428"/>
      <c r="OVS1" s="429"/>
      <c r="OVT1" s="428"/>
      <c r="OVU1" s="429"/>
      <c r="OVV1" s="428"/>
      <c r="OVW1" s="429"/>
      <c r="OVX1" s="428"/>
      <c r="OVY1" s="429"/>
      <c r="OVZ1" s="428"/>
      <c r="OWA1" s="429"/>
      <c r="OWB1" s="428"/>
      <c r="OWC1" s="429"/>
      <c r="OWD1" s="428"/>
      <c r="OWE1" s="429"/>
      <c r="OWF1" s="428"/>
      <c r="OWG1" s="429"/>
      <c r="OWH1" s="428"/>
      <c r="OWI1" s="429"/>
      <c r="OWJ1" s="428"/>
      <c r="OWK1" s="429"/>
      <c r="OWL1" s="428"/>
      <c r="OWM1" s="429"/>
      <c r="OWN1" s="428"/>
      <c r="OWO1" s="429"/>
      <c r="OWP1" s="428"/>
      <c r="OWQ1" s="429"/>
      <c r="OWR1" s="428"/>
      <c r="OWS1" s="429"/>
      <c r="OWT1" s="428"/>
      <c r="OWU1" s="429"/>
      <c r="OWV1" s="428"/>
      <c r="OWW1" s="429"/>
      <c r="OWX1" s="428"/>
      <c r="OWY1" s="429"/>
      <c r="OWZ1" s="428"/>
      <c r="OXA1" s="429"/>
      <c r="OXB1" s="428"/>
      <c r="OXC1" s="429"/>
      <c r="OXD1" s="428"/>
      <c r="OXE1" s="429"/>
      <c r="OXF1" s="428"/>
      <c r="OXG1" s="429"/>
      <c r="OXH1" s="428"/>
      <c r="OXI1" s="429"/>
      <c r="OXJ1" s="428"/>
      <c r="OXK1" s="429"/>
      <c r="OXL1" s="428"/>
      <c r="OXM1" s="429"/>
      <c r="OXN1" s="428"/>
      <c r="OXO1" s="429"/>
      <c r="OXP1" s="428"/>
      <c r="OXQ1" s="429"/>
      <c r="OXR1" s="428"/>
      <c r="OXS1" s="429"/>
      <c r="OXT1" s="428"/>
      <c r="OXU1" s="429"/>
      <c r="OXV1" s="428"/>
      <c r="OXW1" s="429"/>
      <c r="OXX1" s="428"/>
      <c r="OXY1" s="429"/>
      <c r="OXZ1" s="428"/>
      <c r="OYA1" s="429"/>
      <c r="OYB1" s="428"/>
      <c r="OYC1" s="429"/>
      <c r="OYD1" s="428"/>
      <c r="OYE1" s="429"/>
      <c r="OYF1" s="428"/>
      <c r="OYG1" s="429"/>
      <c r="OYH1" s="428"/>
      <c r="OYI1" s="429"/>
      <c r="OYJ1" s="428"/>
      <c r="OYK1" s="429"/>
      <c r="OYL1" s="428"/>
      <c r="OYM1" s="429"/>
      <c r="OYN1" s="428"/>
      <c r="OYO1" s="429"/>
      <c r="OYP1" s="428"/>
      <c r="OYQ1" s="429"/>
      <c r="OYR1" s="428"/>
      <c r="OYS1" s="429"/>
      <c r="OYT1" s="428"/>
      <c r="OYU1" s="429"/>
      <c r="OYV1" s="428"/>
      <c r="OYW1" s="429"/>
      <c r="OYX1" s="428"/>
      <c r="OYY1" s="429"/>
      <c r="OYZ1" s="428"/>
      <c r="OZA1" s="429"/>
      <c r="OZB1" s="428"/>
      <c r="OZC1" s="429"/>
      <c r="OZD1" s="428"/>
      <c r="OZE1" s="429"/>
      <c r="OZF1" s="428"/>
      <c r="OZG1" s="429"/>
      <c r="OZH1" s="428"/>
      <c r="OZI1" s="429"/>
      <c r="OZJ1" s="428"/>
      <c r="OZK1" s="429"/>
      <c r="OZL1" s="428"/>
      <c r="OZM1" s="429"/>
      <c r="OZN1" s="428"/>
      <c r="OZO1" s="429"/>
      <c r="OZP1" s="428"/>
      <c r="OZQ1" s="429"/>
      <c r="OZR1" s="428"/>
      <c r="OZS1" s="429"/>
      <c r="OZT1" s="428"/>
      <c r="OZU1" s="429"/>
      <c r="OZV1" s="428"/>
      <c r="OZW1" s="429"/>
      <c r="OZX1" s="428"/>
      <c r="OZY1" s="429"/>
      <c r="OZZ1" s="428"/>
      <c r="PAA1" s="429"/>
      <c r="PAB1" s="428"/>
      <c r="PAC1" s="429"/>
      <c r="PAD1" s="428"/>
      <c r="PAE1" s="429"/>
      <c r="PAF1" s="428"/>
      <c r="PAG1" s="429"/>
      <c r="PAH1" s="428"/>
      <c r="PAI1" s="429"/>
      <c r="PAJ1" s="428"/>
      <c r="PAK1" s="429"/>
      <c r="PAL1" s="428"/>
      <c r="PAM1" s="429"/>
      <c r="PAN1" s="428"/>
      <c r="PAO1" s="429"/>
      <c r="PAP1" s="428"/>
      <c r="PAQ1" s="429"/>
      <c r="PAR1" s="428"/>
      <c r="PAS1" s="429"/>
      <c r="PAT1" s="428"/>
      <c r="PAU1" s="429"/>
      <c r="PAV1" s="428"/>
      <c r="PAW1" s="429"/>
      <c r="PAX1" s="428"/>
      <c r="PAY1" s="429"/>
      <c r="PAZ1" s="428"/>
      <c r="PBA1" s="429"/>
      <c r="PBB1" s="428"/>
      <c r="PBC1" s="429"/>
      <c r="PBD1" s="428"/>
      <c r="PBE1" s="429"/>
      <c r="PBF1" s="428"/>
      <c r="PBG1" s="429"/>
      <c r="PBH1" s="428"/>
      <c r="PBI1" s="429"/>
      <c r="PBJ1" s="428"/>
      <c r="PBK1" s="429"/>
      <c r="PBL1" s="428"/>
      <c r="PBM1" s="429"/>
      <c r="PBN1" s="428"/>
      <c r="PBO1" s="429"/>
      <c r="PBP1" s="428"/>
      <c r="PBQ1" s="429"/>
      <c r="PBR1" s="428"/>
      <c r="PBS1" s="429"/>
      <c r="PBT1" s="428"/>
      <c r="PBU1" s="429"/>
      <c r="PBV1" s="428"/>
      <c r="PBW1" s="429"/>
      <c r="PBX1" s="428"/>
      <c r="PBY1" s="429"/>
      <c r="PBZ1" s="428"/>
      <c r="PCA1" s="429"/>
      <c r="PCB1" s="428"/>
      <c r="PCC1" s="429"/>
      <c r="PCD1" s="428"/>
      <c r="PCE1" s="429"/>
      <c r="PCF1" s="428"/>
      <c r="PCG1" s="429"/>
      <c r="PCH1" s="428"/>
      <c r="PCI1" s="429"/>
      <c r="PCJ1" s="428"/>
      <c r="PCK1" s="429"/>
      <c r="PCL1" s="428"/>
      <c r="PCM1" s="429"/>
      <c r="PCN1" s="428"/>
      <c r="PCO1" s="429"/>
      <c r="PCP1" s="428"/>
      <c r="PCQ1" s="429"/>
      <c r="PCR1" s="428"/>
      <c r="PCS1" s="429"/>
      <c r="PCT1" s="428"/>
      <c r="PCU1" s="429"/>
      <c r="PCV1" s="428"/>
      <c r="PCW1" s="429"/>
      <c r="PCX1" s="428"/>
      <c r="PCY1" s="429"/>
      <c r="PCZ1" s="428"/>
      <c r="PDA1" s="429"/>
      <c r="PDB1" s="428"/>
      <c r="PDC1" s="429"/>
      <c r="PDD1" s="428"/>
      <c r="PDE1" s="429"/>
      <c r="PDF1" s="428"/>
      <c r="PDG1" s="429"/>
      <c r="PDH1" s="428"/>
      <c r="PDI1" s="429"/>
      <c r="PDJ1" s="428"/>
      <c r="PDK1" s="429"/>
      <c r="PDL1" s="428"/>
      <c r="PDM1" s="429"/>
      <c r="PDN1" s="428"/>
      <c r="PDO1" s="429"/>
      <c r="PDP1" s="428"/>
      <c r="PDQ1" s="429"/>
      <c r="PDR1" s="428"/>
      <c r="PDS1" s="429"/>
      <c r="PDT1" s="428"/>
      <c r="PDU1" s="429"/>
      <c r="PDV1" s="428"/>
      <c r="PDW1" s="429"/>
      <c r="PDX1" s="428"/>
      <c r="PDY1" s="429"/>
      <c r="PDZ1" s="428"/>
      <c r="PEA1" s="429"/>
      <c r="PEB1" s="428"/>
      <c r="PEC1" s="429"/>
      <c r="PED1" s="428"/>
      <c r="PEE1" s="429"/>
      <c r="PEF1" s="428"/>
      <c r="PEG1" s="429"/>
      <c r="PEH1" s="428"/>
      <c r="PEI1" s="429"/>
      <c r="PEJ1" s="428"/>
      <c r="PEK1" s="429"/>
      <c r="PEL1" s="428"/>
      <c r="PEM1" s="429"/>
      <c r="PEN1" s="428"/>
      <c r="PEO1" s="429"/>
      <c r="PEP1" s="428"/>
      <c r="PEQ1" s="429"/>
      <c r="PER1" s="428"/>
      <c r="PES1" s="429"/>
      <c r="PET1" s="428"/>
      <c r="PEU1" s="429"/>
      <c r="PEV1" s="428"/>
      <c r="PEW1" s="429"/>
      <c r="PEX1" s="428"/>
      <c r="PEY1" s="429"/>
      <c r="PEZ1" s="428"/>
      <c r="PFA1" s="429"/>
      <c r="PFB1" s="428"/>
      <c r="PFC1" s="429"/>
      <c r="PFD1" s="428"/>
      <c r="PFE1" s="429"/>
      <c r="PFF1" s="428"/>
      <c r="PFG1" s="429"/>
      <c r="PFH1" s="428"/>
      <c r="PFI1" s="429"/>
      <c r="PFJ1" s="428"/>
      <c r="PFK1" s="429"/>
      <c r="PFL1" s="428"/>
      <c r="PFM1" s="429"/>
      <c r="PFN1" s="428"/>
      <c r="PFO1" s="429"/>
      <c r="PFP1" s="428"/>
      <c r="PFQ1" s="429"/>
      <c r="PFR1" s="428"/>
      <c r="PFS1" s="429"/>
      <c r="PFT1" s="428"/>
      <c r="PFU1" s="429"/>
      <c r="PFV1" s="428"/>
      <c r="PFW1" s="429"/>
      <c r="PFX1" s="428"/>
      <c r="PFY1" s="429"/>
      <c r="PFZ1" s="428"/>
      <c r="PGA1" s="429"/>
      <c r="PGB1" s="428"/>
      <c r="PGC1" s="429"/>
      <c r="PGD1" s="428"/>
      <c r="PGE1" s="429"/>
      <c r="PGF1" s="428"/>
      <c r="PGG1" s="429"/>
      <c r="PGH1" s="428"/>
      <c r="PGI1" s="429"/>
      <c r="PGJ1" s="428"/>
      <c r="PGK1" s="429"/>
      <c r="PGL1" s="428"/>
      <c r="PGM1" s="429"/>
      <c r="PGN1" s="428"/>
      <c r="PGO1" s="429"/>
      <c r="PGP1" s="428"/>
      <c r="PGQ1" s="429"/>
      <c r="PGR1" s="428"/>
      <c r="PGS1" s="429"/>
      <c r="PGT1" s="428"/>
      <c r="PGU1" s="429"/>
      <c r="PGV1" s="428"/>
      <c r="PGW1" s="429"/>
      <c r="PGX1" s="428"/>
      <c r="PGY1" s="429"/>
      <c r="PGZ1" s="428"/>
      <c r="PHA1" s="429"/>
      <c r="PHB1" s="428"/>
      <c r="PHC1" s="429"/>
      <c r="PHD1" s="428"/>
      <c r="PHE1" s="429"/>
      <c r="PHF1" s="428"/>
      <c r="PHG1" s="429"/>
      <c r="PHH1" s="428"/>
      <c r="PHI1" s="429"/>
      <c r="PHJ1" s="428"/>
      <c r="PHK1" s="429"/>
      <c r="PHL1" s="428"/>
      <c r="PHM1" s="429"/>
      <c r="PHN1" s="428"/>
      <c r="PHO1" s="429"/>
      <c r="PHP1" s="428"/>
      <c r="PHQ1" s="429"/>
      <c r="PHR1" s="428"/>
      <c r="PHS1" s="429"/>
      <c r="PHT1" s="428"/>
      <c r="PHU1" s="429"/>
      <c r="PHV1" s="428"/>
      <c r="PHW1" s="429"/>
      <c r="PHX1" s="428"/>
      <c r="PHY1" s="429"/>
      <c r="PHZ1" s="428"/>
      <c r="PIA1" s="429"/>
      <c r="PIB1" s="428"/>
      <c r="PIC1" s="429"/>
      <c r="PID1" s="428"/>
      <c r="PIE1" s="429"/>
      <c r="PIF1" s="428"/>
      <c r="PIG1" s="429"/>
      <c r="PIH1" s="428"/>
      <c r="PII1" s="429"/>
      <c r="PIJ1" s="428"/>
      <c r="PIK1" s="429"/>
      <c r="PIL1" s="428"/>
      <c r="PIM1" s="429"/>
      <c r="PIN1" s="428"/>
      <c r="PIO1" s="429"/>
      <c r="PIP1" s="428"/>
      <c r="PIQ1" s="429"/>
      <c r="PIR1" s="428"/>
      <c r="PIS1" s="429"/>
      <c r="PIT1" s="428"/>
      <c r="PIU1" s="429"/>
      <c r="PIV1" s="428"/>
      <c r="PIW1" s="429"/>
      <c r="PIX1" s="428"/>
      <c r="PIY1" s="429"/>
      <c r="PIZ1" s="428"/>
      <c r="PJA1" s="429"/>
      <c r="PJB1" s="428"/>
      <c r="PJC1" s="429"/>
      <c r="PJD1" s="428"/>
      <c r="PJE1" s="429"/>
      <c r="PJF1" s="428"/>
      <c r="PJG1" s="429"/>
      <c r="PJH1" s="428"/>
      <c r="PJI1" s="429"/>
      <c r="PJJ1" s="428"/>
      <c r="PJK1" s="429"/>
      <c r="PJL1" s="428"/>
      <c r="PJM1" s="429"/>
      <c r="PJN1" s="428"/>
      <c r="PJO1" s="429"/>
      <c r="PJP1" s="428"/>
      <c r="PJQ1" s="429"/>
      <c r="PJR1" s="428"/>
      <c r="PJS1" s="429"/>
      <c r="PJT1" s="428"/>
      <c r="PJU1" s="429"/>
      <c r="PJV1" s="428"/>
      <c r="PJW1" s="429"/>
      <c r="PJX1" s="428"/>
      <c r="PJY1" s="429"/>
      <c r="PJZ1" s="428"/>
      <c r="PKA1" s="429"/>
      <c r="PKB1" s="428"/>
      <c r="PKC1" s="429"/>
      <c r="PKD1" s="428"/>
      <c r="PKE1" s="429"/>
      <c r="PKF1" s="428"/>
      <c r="PKG1" s="429"/>
      <c r="PKH1" s="428"/>
      <c r="PKI1" s="429"/>
      <c r="PKJ1" s="428"/>
      <c r="PKK1" s="429"/>
      <c r="PKL1" s="428"/>
      <c r="PKM1" s="429"/>
      <c r="PKN1" s="428"/>
      <c r="PKO1" s="429"/>
      <c r="PKP1" s="428"/>
      <c r="PKQ1" s="429"/>
      <c r="PKR1" s="428"/>
      <c r="PKS1" s="429"/>
      <c r="PKT1" s="428"/>
      <c r="PKU1" s="429"/>
      <c r="PKV1" s="428"/>
      <c r="PKW1" s="429"/>
      <c r="PKX1" s="428"/>
      <c r="PKY1" s="429"/>
      <c r="PKZ1" s="428"/>
      <c r="PLA1" s="429"/>
      <c r="PLB1" s="428"/>
      <c r="PLC1" s="429"/>
      <c r="PLD1" s="428"/>
      <c r="PLE1" s="429"/>
      <c r="PLF1" s="428"/>
      <c r="PLG1" s="429"/>
      <c r="PLH1" s="428"/>
      <c r="PLI1" s="429"/>
      <c r="PLJ1" s="428"/>
      <c r="PLK1" s="429"/>
      <c r="PLL1" s="428"/>
      <c r="PLM1" s="429"/>
      <c r="PLN1" s="428"/>
      <c r="PLO1" s="429"/>
      <c r="PLP1" s="428"/>
      <c r="PLQ1" s="429"/>
      <c r="PLR1" s="428"/>
      <c r="PLS1" s="429"/>
      <c r="PLT1" s="428"/>
      <c r="PLU1" s="429"/>
      <c r="PLV1" s="428"/>
      <c r="PLW1" s="429"/>
      <c r="PLX1" s="428"/>
      <c r="PLY1" s="429"/>
      <c r="PLZ1" s="428"/>
      <c r="PMA1" s="429"/>
      <c r="PMB1" s="428"/>
      <c r="PMC1" s="429"/>
      <c r="PMD1" s="428"/>
      <c r="PME1" s="429"/>
      <c r="PMF1" s="428"/>
      <c r="PMG1" s="429"/>
      <c r="PMH1" s="428"/>
      <c r="PMI1" s="429"/>
      <c r="PMJ1" s="428"/>
      <c r="PMK1" s="429"/>
      <c r="PML1" s="428"/>
      <c r="PMM1" s="429"/>
      <c r="PMN1" s="428"/>
      <c r="PMO1" s="429"/>
      <c r="PMP1" s="428"/>
      <c r="PMQ1" s="429"/>
      <c r="PMR1" s="428"/>
      <c r="PMS1" s="429"/>
      <c r="PMT1" s="428"/>
      <c r="PMU1" s="429"/>
      <c r="PMV1" s="428"/>
      <c r="PMW1" s="429"/>
      <c r="PMX1" s="428"/>
      <c r="PMY1" s="429"/>
      <c r="PMZ1" s="428"/>
      <c r="PNA1" s="429"/>
      <c r="PNB1" s="428"/>
      <c r="PNC1" s="429"/>
      <c r="PND1" s="428"/>
      <c r="PNE1" s="429"/>
      <c r="PNF1" s="428"/>
      <c r="PNG1" s="429"/>
      <c r="PNH1" s="428"/>
      <c r="PNI1" s="429"/>
      <c r="PNJ1" s="428"/>
      <c r="PNK1" s="429"/>
      <c r="PNL1" s="428"/>
      <c r="PNM1" s="429"/>
      <c r="PNN1" s="428"/>
      <c r="PNO1" s="429"/>
      <c r="PNP1" s="428"/>
      <c r="PNQ1" s="429"/>
      <c r="PNR1" s="428"/>
      <c r="PNS1" s="429"/>
      <c r="PNT1" s="428"/>
      <c r="PNU1" s="429"/>
      <c r="PNV1" s="428"/>
      <c r="PNW1" s="429"/>
      <c r="PNX1" s="428"/>
      <c r="PNY1" s="429"/>
      <c r="PNZ1" s="428"/>
      <c r="POA1" s="429"/>
      <c r="POB1" s="428"/>
      <c r="POC1" s="429"/>
      <c r="POD1" s="428"/>
      <c r="POE1" s="429"/>
      <c r="POF1" s="428"/>
      <c r="POG1" s="429"/>
      <c r="POH1" s="428"/>
      <c r="POI1" s="429"/>
      <c r="POJ1" s="428"/>
      <c r="POK1" s="429"/>
      <c r="POL1" s="428"/>
      <c r="POM1" s="429"/>
      <c r="PON1" s="428"/>
      <c r="POO1" s="429"/>
      <c r="POP1" s="428"/>
      <c r="POQ1" s="429"/>
      <c r="POR1" s="428"/>
      <c r="POS1" s="429"/>
      <c r="POT1" s="428"/>
      <c r="POU1" s="429"/>
      <c r="POV1" s="428"/>
      <c r="POW1" s="429"/>
      <c r="POX1" s="428"/>
      <c r="POY1" s="429"/>
      <c r="POZ1" s="428"/>
      <c r="PPA1" s="429"/>
      <c r="PPB1" s="428"/>
      <c r="PPC1" s="429"/>
      <c r="PPD1" s="428"/>
      <c r="PPE1" s="429"/>
      <c r="PPF1" s="428"/>
      <c r="PPG1" s="429"/>
      <c r="PPH1" s="428"/>
      <c r="PPI1" s="429"/>
      <c r="PPJ1" s="428"/>
      <c r="PPK1" s="429"/>
      <c r="PPL1" s="428"/>
      <c r="PPM1" s="429"/>
      <c r="PPN1" s="428"/>
      <c r="PPO1" s="429"/>
      <c r="PPP1" s="428"/>
      <c r="PPQ1" s="429"/>
      <c r="PPR1" s="428"/>
      <c r="PPS1" s="429"/>
      <c r="PPT1" s="428"/>
      <c r="PPU1" s="429"/>
      <c r="PPV1" s="428"/>
      <c r="PPW1" s="429"/>
      <c r="PPX1" s="428"/>
      <c r="PPY1" s="429"/>
      <c r="PPZ1" s="428"/>
      <c r="PQA1" s="429"/>
      <c r="PQB1" s="428"/>
      <c r="PQC1" s="429"/>
      <c r="PQD1" s="428"/>
      <c r="PQE1" s="429"/>
      <c r="PQF1" s="428"/>
      <c r="PQG1" s="429"/>
      <c r="PQH1" s="428"/>
      <c r="PQI1" s="429"/>
      <c r="PQJ1" s="428"/>
      <c r="PQK1" s="429"/>
      <c r="PQL1" s="428"/>
      <c r="PQM1" s="429"/>
      <c r="PQN1" s="428"/>
      <c r="PQO1" s="429"/>
      <c r="PQP1" s="428"/>
      <c r="PQQ1" s="429"/>
      <c r="PQR1" s="428"/>
      <c r="PQS1" s="429"/>
      <c r="PQT1" s="428"/>
      <c r="PQU1" s="429"/>
      <c r="PQV1" s="428"/>
      <c r="PQW1" s="429"/>
      <c r="PQX1" s="428"/>
      <c r="PQY1" s="429"/>
      <c r="PQZ1" s="428"/>
      <c r="PRA1" s="429"/>
      <c r="PRB1" s="428"/>
      <c r="PRC1" s="429"/>
      <c r="PRD1" s="428"/>
      <c r="PRE1" s="429"/>
      <c r="PRF1" s="428"/>
      <c r="PRG1" s="429"/>
      <c r="PRH1" s="428"/>
      <c r="PRI1" s="429"/>
      <c r="PRJ1" s="428"/>
      <c r="PRK1" s="429"/>
      <c r="PRL1" s="428"/>
      <c r="PRM1" s="429"/>
      <c r="PRN1" s="428"/>
      <c r="PRO1" s="429"/>
      <c r="PRP1" s="428"/>
      <c r="PRQ1" s="429"/>
      <c r="PRR1" s="428"/>
      <c r="PRS1" s="429"/>
      <c r="PRT1" s="428"/>
      <c r="PRU1" s="429"/>
      <c r="PRV1" s="428"/>
      <c r="PRW1" s="429"/>
      <c r="PRX1" s="428"/>
      <c r="PRY1" s="429"/>
      <c r="PRZ1" s="428"/>
      <c r="PSA1" s="429"/>
      <c r="PSB1" s="428"/>
      <c r="PSC1" s="429"/>
      <c r="PSD1" s="428"/>
      <c r="PSE1" s="429"/>
      <c r="PSF1" s="428"/>
      <c r="PSG1" s="429"/>
      <c r="PSH1" s="428"/>
      <c r="PSI1" s="429"/>
      <c r="PSJ1" s="428"/>
      <c r="PSK1" s="429"/>
      <c r="PSL1" s="428"/>
      <c r="PSM1" s="429"/>
      <c r="PSN1" s="428"/>
      <c r="PSO1" s="429"/>
      <c r="PSP1" s="428"/>
      <c r="PSQ1" s="429"/>
      <c r="PSR1" s="428"/>
      <c r="PSS1" s="429"/>
      <c r="PST1" s="428"/>
      <c r="PSU1" s="429"/>
      <c r="PSV1" s="428"/>
      <c r="PSW1" s="429"/>
      <c r="PSX1" s="428"/>
      <c r="PSY1" s="429"/>
      <c r="PSZ1" s="428"/>
      <c r="PTA1" s="429"/>
      <c r="PTB1" s="428"/>
      <c r="PTC1" s="429"/>
      <c r="PTD1" s="428"/>
      <c r="PTE1" s="429"/>
      <c r="PTF1" s="428"/>
      <c r="PTG1" s="429"/>
      <c r="PTH1" s="428"/>
      <c r="PTI1" s="429"/>
      <c r="PTJ1" s="428"/>
      <c r="PTK1" s="429"/>
      <c r="PTL1" s="428"/>
      <c r="PTM1" s="429"/>
      <c r="PTN1" s="428"/>
      <c r="PTO1" s="429"/>
      <c r="PTP1" s="428"/>
      <c r="PTQ1" s="429"/>
      <c r="PTR1" s="428"/>
      <c r="PTS1" s="429"/>
      <c r="PTT1" s="428"/>
      <c r="PTU1" s="429"/>
      <c r="PTV1" s="428"/>
      <c r="PTW1" s="429"/>
      <c r="PTX1" s="428"/>
      <c r="PTY1" s="429"/>
      <c r="PTZ1" s="428"/>
      <c r="PUA1" s="429"/>
      <c r="PUB1" s="428"/>
      <c r="PUC1" s="429"/>
      <c r="PUD1" s="428"/>
      <c r="PUE1" s="429"/>
      <c r="PUF1" s="428"/>
      <c r="PUG1" s="429"/>
      <c r="PUH1" s="428"/>
      <c r="PUI1" s="429"/>
      <c r="PUJ1" s="428"/>
      <c r="PUK1" s="429"/>
      <c r="PUL1" s="428"/>
      <c r="PUM1" s="429"/>
      <c r="PUN1" s="428"/>
      <c r="PUO1" s="429"/>
      <c r="PUP1" s="428"/>
      <c r="PUQ1" s="429"/>
      <c r="PUR1" s="428"/>
      <c r="PUS1" s="429"/>
      <c r="PUT1" s="428"/>
      <c r="PUU1" s="429"/>
      <c r="PUV1" s="428"/>
      <c r="PUW1" s="429"/>
      <c r="PUX1" s="428"/>
      <c r="PUY1" s="429"/>
      <c r="PUZ1" s="428"/>
      <c r="PVA1" s="429"/>
      <c r="PVB1" s="428"/>
      <c r="PVC1" s="429"/>
      <c r="PVD1" s="428"/>
      <c r="PVE1" s="429"/>
      <c r="PVF1" s="428"/>
      <c r="PVG1" s="429"/>
      <c r="PVH1" s="428"/>
      <c r="PVI1" s="429"/>
      <c r="PVJ1" s="428"/>
      <c r="PVK1" s="429"/>
      <c r="PVL1" s="428"/>
      <c r="PVM1" s="429"/>
      <c r="PVN1" s="428"/>
      <c r="PVO1" s="429"/>
      <c r="PVP1" s="428"/>
      <c r="PVQ1" s="429"/>
      <c r="PVR1" s="428"/>
      <c r="PVS1" s="429"/>
      <c r="PVT1" s="428"/>
      <c r="PVU1" s="429"/>
      <c r="PVV1" s="428"/>
      <c r="PVW1" s="429"/>
      <c r="PVX1" s="428"/>
      <c r="PVY1" s="429"/>
      <c r="PVZ1" s="428"/>
      <c r="PWA1" s="429"/>
      <c r="PWB1" s="428"/>
      <c r="PWC1" s="429"/>
      <c r="PWD1" s="428"/>
      <c r="PWE1" s="429"/>
      <c r="PWF1" s="428"/>
      <c r="PWG1" s="429"/>
      <c r="PWH1" s="428"/>
      <c r="PWI1" s="429"/>
      <c r="PWJ1" s="428"/>
      <c r="PWK1" s="429"/>
      <c r="PWL1" s="428"/>
      <c r="PWM1" s="429"/>
      <c r="PWN1" s="428"/>
      <c r="PWO1" s="429"/>
      <c r="PWP1" s="428"/>
      <c r="PWQ1" s="429"/>
      <c r="PWR1" s="428"/>
      <c r="PWS1" s="429"/>
      <c r="PWT1" s="428"/>
      <c r="PWU1" s="429"/>
      <c r="PWV1" s="428"/>
      <c r="PWW1" s="429"/>
      <c r="PWX1" s="428"/>
      <c r="PWY1" s="429"/>
      <c r="PWZ1" s="428"/>
      <c r="PXA1" s="429"/>
      <c r="PXB1" s="428"/>
      <c r="PXC1" s="429"/>
      <c r="PXD1" s="428"/>
      <c r="PXE1" s="429"/>
      <c r="PXF1" s="428"/>
      <c r="PXG1" s="429"/>
      <c r="PXH1" s="428"/>
      <c r="PXI1" s="429"/>
      <c r="PXJ1" s="428"/>
      <c r="PXK1" s="429"/>
      <c r="PXL1" s="428"/>
      <c r="PXM1" s="429"/>
      <c r="PXN1" s="428"/>
      <c r="PXO1" s="429"/>
      <c r="PXP1" s="428"/>
      <c r="PXQ1" s="429"/>
      <c r="PXR1" s="428"/>
      <c r="PXS1" s="429"/>
      <c r="PXT1" s="428"/>
      <c r="PXU1" s="429"/>
      <c r="PXV1" s="428"/>
      <c r="PXW1" s="429"/>
      <c r="PXX1" s="428"/>
      <c r="PXY1" s="429"/>
      <c r="PXZ1" s="428"/>
      <c r="PYA1" s="429"/>
      <c r="PYB1" s="428"/>
      <c r="PYC1" s="429"/>
      <c r="PYD1" s="428"/>
      <c r="PYE1" s="429"/>
      <c r="PYF1" s="428"/>
      <c r="PYG1" s="429"/>
      <c r="PYH1" s="428"/>
      <c r="PYI1" s="429"/>
      <c r="PYJ1" s="428"/>
      <c r="PYK1" s="429"/>
      <c r="PYL1" s="428"/>
      <c r="PYM1" s="429"/>
      <c r="PYN1" s="428"/>
      <c r="PYO1" s="429"/>
      <c r="PYP1" s="428"/>
      <c r="PYQ1" s="429"/>
      <c r="PYR1" s="428"/>
      <c r="PYS1" s="429"/>
      <c r="PYT1" s="428"/>
      <c r="PYU1" s="429"/>
      <c r="PYV1" s="428"/>
      <c r="PYW1" s="429"/>
      <c r="PYX1" s="428"/>
      <c r="PYY1" s="429"/>
      <c r="PYZ1" s="428"/>
      <c r="PZA1" s="429"/>
      <c r="PZB1" s="428"/>
      <c r="PZC1" s="429"/>
      <c r="PZD1" s="428"/>
      <c r="PZE1" s="429"/>
      <c r="PZF1" s="428"/>
      <c r="PZG1" s="429"/>
      <c r="PZH1" s="428"/>
      <c r="PZI1" s="429"/>
      <c r="PZJ1" s="428"/>
      <c r="PZK1" s="429"/>
      <c r="PZL1" s="428"/>
      <c r="PZM1" s="429"/>
      <c r="PZN1" s="428"/>
      <c r="PZO1" s="429"/>
      <c r="PZP1" s="428"/>
      <c r="PZQ1" s="429"/>
      <c r="PZR1" s="428"/>
      <c r="PZS1" s="429"/>
      <c r="PZT1" s="428"/>
      <c r="PZU1" s="429"/>
      <c r="PZV1" s="428"/>
      <c r="PZW1" s="429"/>
      <c r="PZX1" s="428"/>
      <c r="PZY1" s="429"/>
      <c r="PZZ1" s="428"/>
      <c r="QAA1" s="429"/>
      <c r="QAB1" s="428"/>
      <c r="QAC1" s="429"/>
      <c r="QAD1" s="428"/>
      <c r="QAE1" s="429"/>
      <c r="QAF1" s="428"/>
      <c r="QAG1" s="429"/>
      <c r="QAH1" s="428"/>
      <c r="QAI1" s="429"/>
      <c r="QAJ1" s="428"/>
      <c r="QAK1" s="429"/>
      <c r="QAL1" s="428"/>
      <c r="QAM1" s="429"/>
      <c r="QAN1" s="428"/>
      <c r="QAO1" s="429"/>
      <c r="QAP1" s="428"/>
      <c r="QAQ1" s="429"/>
      <c r="QAR1" s="428"/>
      <c r="QAS1" s="429"/>
      <c r="QAT1" s="428"/>
      <c r="QAU1" s="429"/>
      <c r="QAV1" s="428"/>
      <c r="QAW1" s="429"/>
      <c r="QAX1" s="428"/>
      <c r="QAY1" s="429"/>
      <c r="QAZ1" s="428"/>
      <c r="QBA1" s="429"/>
      <c r="QBB1" s="428"/>
      <c r="QBC1" s="429"/>
      <c r="QBD1" s="428"/>
      <c r="QBE1" s="429"/>
      <c r="QBF1" s="428"/>
      <c r="QBG1" s="429"/>
      <c r="QBH1" s="428"/>
      <c r="QBI1" s="429"/>
      <c r="QBJ1" s="428"/>
      <c r="QBK1" s="429"/>
      <c r="QBL1" s="428"/>
      <c r="QBM1" s="429"/>
      <c r="QBN1" s="428"/>
      <c r="QBO1" s="429"/>
      <c r="QBP1" s="428"/>
      <c r="QBQ1" s="429"/>
      <c r="QBR1" s="428"/>
      <c r="QBS1" s="429"/>
      <c r="QBT1" s="428"/>
      <c r="QBU1" s="429"/>
      <c r="QBV1" s="428"/>
      <c r="QBW1" s="429"/>
      <c r="QBX1" s="428"/>
      <c r="QBY1" s="429"/>
      <c r="QBZ1" s="428"/>
      <c r="QCA1" s="429"/>
      <c r="QCB1" s="428"/>
      <c r="QCC1" s="429"/>
      <c r="QCD1" s="428"/>
      <c r="QCE1" s="429"/>
      <c r="QCF1" s="428"/>
      <c r="QCG1" s="429"/>
      <c r="QCH1" s="428"/>
      <c r="QCI1" s="429"/>
      <c r="QCJ1" s="428"/>
      <c r="QCK1" s="429"/>
      <c r="QCL1" s="428"/>
      <c r="QCM1" s="429"/>
      <c r="QCN1" s="428"/>
      <c r="QCO1" s="429"/>
      <c r="QCP1" s="428"/>
      <c r="QCQ1" s="429"/>
      <c r="QCR1" s="428"/>
      <c r="QCS1" s="429"/>
      <c r="QCT1" s="428"/>
      <c r="QCU1" s="429"/>
      <c r="QCV1" s="428"/>
      <c r="QCW1" s="429"/>
      <c r="QCX1" s="428"/>
      <c r="QCY1" s="429"/>
      <c r="QCZ1" s="428"/>
      <c r="QDA1" s="429"/>
      <c r="QDB1" s="428"/>
      <c r="QDC1" s="429"/>
      <c r="QDD1" s="428"/>
      <c r="QDE1" s="429"/>
      <c r="QDF1" s="428"/>
      <c r="QDG1" s="429"/>
      <c r="QDH1" s="428"/>
      <c r="QDI1" s="429"/>
      <c r="QDJ1" s="428"/>
      <c r="QDK1" s="429"/>
      <c r="QDL1" s="428"/>
      <c r="QDM1" s="429"/>
      <c r="QDN1" s="428"/>
      <c r="QDO1" s="429"/>
      <c r="QDP1" s="428"/>
      <c r="QDQ1" s="429"/>
      <c r="QDR1" s="428"/>
      <c r="QDS1" s="429"/>
      <c r="QDT1" s="428"/>
      <c r="QDU1" s="429"/>
      <c r="QDV1" s="428"/>
      <c r="QDW1" s="429"/>
      <c r="QDX1" s="428"/>
      <c r="QDY1" s="429"/>
      <c r="QDZ1" s="428"/>
      <c r="QEA1" s="429"/>
      <c r="QEB1" s="428"/>
      <c r="QEC1" s="429"/>
      <c r="QED1" s="428"/>
      <c r="QEE1" s="429"/>
      <c r="QEF1" s="428"/>
      <c r="QEG1" s="429"/>
      <c r="QEH1" s="428"/>
      <c r="QEI1" s="429"/>
      <c r="QEJ1" s="428"/>
      <c r="QEK1" s="429"/>
      <c r="QEL1" s="428"/>
      <c r="QEM1" s="429"/>
      <c r="QEN1" s="428"/>
      <c r="QEO1" s="429"/>
      <c r="QEP1" s="428"/>
      <c r="QEQ1" s="429"/>
      <c r="QER1" s="428"/>
      <c r="QES1" s="429"/>
      <c r="QET1" s="428"/>
      <c r="QEU1" s="429"/>
      <c r="QEV1" s="428"/>
      <c r="QEW1" s="429"/>
      <c r="QEX1" s="428"/>
      <c r="QEY1" s="429"/>
      <c r="QEZ1" s="428"/>
      <c r="QFA1" s="429"/>
      <c r="QFB1" s="428"/>
      <c r="QFC1" s="429"/>
      <c r="QFD1" s="428"/>
      <c r="QFE1" s="429"/>
      <c r="QFF1" s="428"/>
      <c r="QFG1" s="429"/>
      <c r="QFH1" s="428"/>
      <c r="QFI1" s="429"/>
      <c r="QFJ1" s="428"/>
      <c r="QFK1" s="429"/>
      <c r="QFL1" s="428"/>
      <c r="QFM1" s="429"/>
      <c r="QFN1" s="428"/>
      <c r="QFO1" s="429"/>
      <c r="QFP1" s="428"/>
      <c r="QFQ1" s="429"/>
      <c r="QFR1" s="428"/>
      <c r="QFS1" s="429"/>
      <c r="QFT1" s="428"/>
      <c r="QFU1" s="429"/>
      <c r="QFV1" s="428"/>
      <c r="QFW1" s="429"/>
      <c r="QFX1" s="428"/>
      <c r="QFY1" s="429"/>
      <c r="QFZ1" s="428"/>
      <c r="QGA1" s="429"/>
      <c r="QGB1" s="428"/>
      <c r="QGC1" s="429"/>
      <c r="QGD1" s="428"/>
      <c r="QGE1" s="429"/>
      <c r="QGF1" s="428"/>
      <c r="QGG1" s="429"/>
      <c r="QGH1" s="428"/>
      <c r="QGI1" s="429"/>
      <c r="QGJ1" s="428"/>
      <c r="QGK1" s="429"/>
      <c r="QGL1" s="428"/>
      <c r="QGM1" s="429"/>
      <c r="QGN1" s="428"/>
      <c r="QGO1" s="429"/>
      <c r="QGP1" s="428"/>
      <c r="QGQ1" s="429"/>
      <c r="QGR1" s="428"/>
      <c r="QGS1" s="429"/>
      <c r="QGT1" s="428"/>
      <c r="QGU1" s="429"/>
      <c r="QGV1" s="428"/>
      <c r="QGW1" s="429"/>
      <c r="QGX1" s="428"/>
      <c r="QGY1" s="429"/>
      <c r="QGZ1" s="428"/>
      <c r="QHA1" s="429"/>
      <c r="QHB1" s="428"/>
      <c r="QHC1" s="429"/>
      <c r="QHD1" s="428"/>
      <c r="QHE1" s="429"/>
      <c r="QHF1" s="428"/>
      <c r="QHG1" s="429"/>
      <c r="QHH1" s="428"/>
      <c r="QHI1" s="429"/>
      <c r="QHJ1" s="428"/>
      <c r="QHK1" s="429"/>
      <c r="QHL1" s="428"/>
      <c r="QHM1" s="429"/>
      <c r="QHN1" s="428"/>
      <c r="QHO1" s="429"/>
      <c r="QHP1" s="428"/>
      <c r="QHQ1" s="429"/>
      <c r="QHR1" s="428"/>
      <c r="QHS1" s="429"/>
      <c r="QHT1" s="428"/>
      <c r="QHU1" s="429"/>
      <c r="QHV1" s="428"/>
      <c r="QHW1" s="429"/>
      <c r="QHX1" s="428"/>
      <c r="QHY1" s="429"/>
      <c r="QHZ1" s="428"/>
      <c r="QIA1" s="429"/>
      <c r="QIB1" s="428"/>
      <c r="QIC1" s="429"/>
      <c r="QID1" s="428"/>
      <c r="QIE1" s="429"/>
      <c r="QIF1" s="428"/>
      <c r="QIG1" s="429"/>
      <c r="QIH1" s="428"/>
      <c r="QII1" s="429"/>
      <c r="QIJ1" s="428"/>
      <c r="QIK1" s="429"/>
      <c r="QIL1" s="428"/>
      <c r="QIM1" s="429"/>
      <c r="QIN1" s="428"/>
      <c r="QIO1" s="429"/>
      <c r="QIP1" s="428"/>
      <c r="QIQ1" s="429"/>
      <c r="QIR1" s="428"/>
      <c r="QIS1" s="429"/>
      <c r="QIT1" s="428"/>
      <c r="QIU1" s="429"/>
      <c r="QIV1" s="428"/>
      <c r="QIW1" s="429"/>
      <c r="QIX1" s="428"/>
      <c r="QIY1" s="429"/>
      <c r="QIZ1" s="428"/>
      <c r="QJA1" s="429"/>
      <c r="QJB1" s="428"/>
      <c r="QJC1" s="429"/>
      <c r="QJD1" s="428"/>
      <c r="QJE1" s="429"/>
      <c r="QJF1" s="428"/>
      <c r="QJG1" s="429"/>
      <c r="QJH1" s="428"/>
      <c r="QJI1" s="429"/>
      <c r="QJJ1" s="428"/>
      <c r="QJK1" s="429"/>
      <c r="QJL1" s="428"/>
      <c r="QJM1" s="429"/>
      <c r="QJN1" s="428"/>
      <c r="QJO1" s="429"/>
      <c r="QJP1" s="428"/>
      <c r="QJQ1" s="429"/>
      <c r="QJR1" s="428"/>
      <c r="QJS1" s="429"/>
      <c r="QJT1" s="428"/>
      <c r="QJU1" s="429"/>
      <c r="QJV1" s="428"/>
      <c r="QJW1" s="429"/>
      <c r="QJX1" s="428"/>
      <c r="QJY1" s="429"/>
      <c r="QJZ1" s="428"/>
      <c r="QKA1" s="429"/>
      <c r="QKB1" s="428"/>
      <c r="QKC1" s="429"/>
      <c r="QKD1" s="428"/>
      <c r="QKE1" s="429"/>
      <c r="QKF1" s="428"/>
      <c r="QKG1" s="429"/>
      <c r="QKH1" s="428"/>
      <c r="QKI1" s="429"/>
      <c r="QKJ1" s="428"/>
      <c r="QKK1" s="429"/>
      <c r="QKL1" s="428"/>
      <c r="QKM1" s="429"/>
      <c r="QKN1" s="428"/>
      <c r="QKO1" s="429"/>
      <c r="QKP1" s="428"/>
      <c r="QKQ1" s="429"/>
      <c r="QKR1" s="428"/>
      <c r="QKS1" s="429"/>
      <c r="QKT1" s="428"/>
      <c r="QKU1" s="429"/>
      <c r="QKV1" s="428"/>
      <c r="QKW1" s="429"/>
      <c r="QKX1" s="428"/>
      <c r="QKY1" s="429"/>
      <c r="QKZ1" s="428"/>
      <c r="QLA1" s="429"/>
      <c r="QLB1" s="428"/>
      <c r="QLC1" s="429"/>
      <c r="QLD1" s="428"/>
      <c r="QLE1" s="429"/>
      <c r="QLF1" s="428"/>
      <c r="QLG1" s="429"/>
      <c r="QLH1" s="428"/>
      <c r="QLI1" s="429"/>
      <c r="QLJ1" s="428"/>
      <c r="QLK1" s="429"/>
      <c r="QLL1" s="428"/>
      <c r="QLM1" s="429"/>
      <c r="QLN1" s="428"/>
      <c r="QLO1" s="429"/>
      <c r="QLP1" s="428"/>
      <c r="QLQ1" s="429"/>
      <c r="QLR1" s="428"/>
      <c r="QLS1" s="429"/>
      <c r="QLT1" s="428"/>
      <c r="QLU1" s="429"/>
      <c r="QLV1" s="428"/>
      <c r="QLW1" s="429"/>
      <c r="QLX1" s="428"/>
      <c r="QLY1" s="429"/>
      <c r="QLZ1" s="428"/>
      <c r="QMA1" s="429"/>
      <c r="QMB1" s="428"/>
      <c r="QMC1" s="429"/>
      <c r="QMD1" s="428"/>
      <c r="QME1" s="429"/>
      <c r="QMF1" s="428"/>
      <c r="QMG1" s="429"/>
      <c r="QMH1" s="428"/>
      <c r="QMI1" s="429"/>
      <c r="QMJ1" s="428"/>
      <c r="QMK1" s="429"/>
      <c r="QML1" s="428"/>
      <c r="QMM1" s="429"/>
      <c r="QMN1" s="428"/>
      <c r="QMO1" s="429"/>
      <c r="QMP1" s="428"/>
      <c r="QMQ1" s="429"/>
      <c r="QMR1" s="428"/>
      <c r="QMS1" s="429"/>
      <c r="QMT1" s="428"/>
      <c r="QMU1" s="429"/>
      <c r="QMV1" s="428"/>
      <c r="QMW1" s="429"/>
      <c r="QMX1" s="428"/>
      <c r="QMY1" s="429"/>
      <c r="QMZ1" s="428"/>
      <c r="QNA1" s="429"/>
      <c r="QNB1" s="428"/>
      <c r="QNC1" s="429"/>
      <c r="QND1" s="428"/>
      <c r="QNE1" s="429"/>
      <c r="QNF1" s="428"/>
      <c r="QNG1" s="429"/>
      <c r="QNH1" s="428"/>
      <c r="QNI1" s="429"/>
      <c r="QNJ1" s="428"/>
      <c r="QNK1" s="429"/>
      <c r="QNL1" s="428"/>
      <c r="QNM1" s="429"/>
      <c r="QNN1" s="428"/>
      <c r="QNO1" s="429"/>
      <c r="QNP1" s="428"/>
      <c r="QNQ1" s="429"/>
      <c r="QNR1" s="428"/>
      <c r="QNS1" s="429"/>
      <c r="QNT1" s="428"/>
      <c r="QNU1" s="429"/>
      <c r="QNV1" s="428"/>
      <c r="QNW1" s="429"/>
      <c r="QNX1" s="428"/>
      <c r="QNY1" s="429"/>
      <c r="QNZ1" s="428"/>
      <c r="QOA1" s="429"/>
      <c r="QOB1" s="428"/>
      <c r="QOC1" s="429"/>
      <c r="QOD1" s="428"/>
      <c r="QOE1" s="429"/>
      <c r="QOF1" s="428"/>
      <c r="QOG1" s="429"/>
      <c r="QOH1" s="428"/>
      <c r="QOI1" s="429"/>
      <c r="QOJ1" s="428"/>
      <c r="QOK1" s="429"/>
      <c r="QOL1" s="428"/>
      <c r="QOM1" s="429"/>
      <c r="QON1" s="428"/>
      <c r="QOO1" s="429"/>
      <c r="QOP1" s="428"/>
      <c r="QOQ1" s="429"/>
      <c r="QOR1" s="428"/>
      <c r="QOS1" s="429"/>
      <c r="QOT1" s="428"/>
      <c r="QOU1" s="429"/>
      <c r="QOV1" s="428"/>
      <c r="QOW1" s="429"/>
      <c r="QOX1" s="428"/>
      <c r="QOY1" s="429"/>
      <c r="QOZ1" s="428"/>
      <c r="QPA1" s="429"/>
      <c r="QPB1" s="428"/>
      <c r="QPC1" s="429"/>
      <c r="QPD1" s="428"/>
      <c r="QPE1" s="429"/>
      <c r="QPF1" s="428"/>
      <c r="QPG1" s="429"/>
      <c r="QPH1" s="428"/>
      <c r="QPI1" s="429"/>
      <c r="QPJ1" s="428"/>
      <c r="QPK1" s="429"/>
      <c r="QPL1" s="428"/>
      <c r="QPM1" s="429"/>
      <c r="QPN1" s="428"/>
      <c r="QPO1" s="429"/>
      <c r="QPP1" s="428"/>
      <c r="QPQ1" s="429"/>
      <c r="QPR1" s="428"/>
      <c r="QPS1" s="429"/>
      <c r="QPT1" s="428"/>
      <c r="QPU1" s="429"/>
      <c r="QPV1" s="428"/>
      <c r="QPW1" s="429"/>
      <c r="QPX1" s="428"/>
      <c r="QPY1" s="429"/>
      <c r="QPZ1" s="428"/>
      <c r="QQA1" s="429"/>
      <c r="QQB1" s="428"/>
      <c r="QQC1" s="429"/>
      <c r="QQD1" s="428"/>
      <c r="QQE1" s="429"/>
      <c r="QQF1" s="428"/>
      <c r="QQG1" s="429"/>
      <c r="QQH1" s="428"/>
      <c r="QQI1" s="429"/>
      <c r="QQJ1" s="428"/>
      <c r="QQK1" s="429"/>
      <c r="QQL1" s="428"/>
      <c r="QQM1" s="429"/>
      <c r="QQN1" s="428"/>
      <c r="QQO1" s="429"/>
      <c r="QQP1" s="428"/>
      <c r="QQQ1" s="429"/>
      <c r="QQR1" s="428"/>
      <c r="QQS1" s="429"/>
      <c r="QQT1" s="428"/>
      <c r="QQU1" s="429"/>
      <c r="QQV1" s="428"/>
      <c r="QQW1" s="429"/>
      <c r="QQX1" s="428"/>
      <c r="QQY1" s="429"/>
      <c r="QQZ1" s="428"/>
      <c r="QRA1" s="429"/>
      <c r="QRB1" s="428"/>
      <c r="QRC1" s="429"/>
      <c r="QRD1" s="428"/>
      <c r="QRE1" s="429"/>
      <c r="QRF1" s="428"/>
      <c r="QRG1" s="429"/>
      <c r="QRH1" s="428"/>
      <c r="QRI1" s="429"/>
      <c r="QRJ1" s="428"/>
      <c r="QRK1" s="429"/>
      <c r="QRL1" s="428"/>
      <c r="QRM1" s="429"/>
      <c r="QRN1" s="428"/>
      <c r="QRO1" s="429"/>
      <c r="QRP1" s="428"/>
      <c r="QRQ1" s="429"/>
      <c r="QRR1" s="428"/>
      <c r="QRS1" s="429"/>
      <c r="QRT1" s="428"/>
      <c r="QRU1" s="429"/>
      <c r="QRV1" s="428"/>
      <c r="QRW1" s="429"/>
      <c r="QRX1" s="428"/>
      <c r="QRY1" s="429"/>
      <c r="QRZ1" s="428"/>
      <c r="QSA1" s="429"/>
      <c r="QSB1" s="428"/>
      <c r="QSC1" s="429"/>
      <c r="QSD1" s="428"/>
      <c r="QSE1" s="429"/>
      <c r="QSF1" s="428"/>
      <c r="QSG1" s="429"/>
      <c r="QSH1" s="428"/>
      <c r="QSI1" s="429"/>
      <c r="QSJ1" s="428"/>
      <c r="QSK1" s="429"/>
      <c r="QSL1" s="428"/>
      <c r="QSM1" s="429"/>
      <c r="QSN1" s="428"/>
      <c r="QSO1" s="429"/>
      <c r="QSP1" s="428"/>
      <c r="QSQ1" s="429"/>
      <c r="QSR1" s="428"/>
      <c r="QSS1" s="429"/>
      <c r="QST1" s="428"/>
      <c r="QSU1" s="429"/>
      <c r="QSV1" s="428"/>
      <c r="QSW1" s="429"/>
      <c r="QSX1" s="428"/>
      <c r="QSY1" s="429"/>
      <c r="QSZ1" s="428"/>
      <c r="QTA1" s="429"/>
      <c r="QTB1" s="428"/>
      <c r="QTC1" s="429"/>
      <c r="QTD1" s="428"/>
      <c r="QTE1" s="429"/>
      <c r="QTF1" s="428"/>
      <c r="QTG1" s="429"/>
      <c r="QTH1" s="428"/>
      <c r="QTI1" s="429"/>
      <c r="QTJ1" s="428"/>
      <c r="QTK1" s="429"/>
      <c r="QTL1" s="428"/>
      <c r="QTM1" s="429"/>
      <c r="QTN1" s="428"/>
      <c r="QTO1" s="429"/>
      <c r="QTP1" s="428"/>
      <c r="QTQ1" s="429"/>
      <c r="QTR1" s="428"/>
      <c r="QTS1" s="429"/>
      <c r="QTT1" s="428"/>
      <c r="QTU1" s="429"/>
      <c r="QTV1" s="428"/>
      <c r="QTW1" s="429"/>
      <c r="QTX1" s="428"/>
      <c r="QTY1" s="429"/>
      <c r="QTZ1" s="428"/>
      <c r="QUA1" s="429"/>
      <c r="QUB1" s="428"/>
      <c r="QUC1" s="429"/>
      <c r="QUD1" s="428"/>
      <c r="QUE1" s="429"/>
      <c r="QUF1" s="428"/>
      <c r="QUG1" s="429"/>
      <c r="QUH1" s="428"/>
      <c r="QUI1" s="429"/>
      <c r="QUJ1" s="428"/>
      <c r="QUK1" s="429"/>
      <c r="QUL1" s="428"/>
      <c r="QUM1" s="429"/>
      <c r="QUN1" s="428"/>
      <c r="QUO1" s="429"/>
      <c r="QUP1" s="428"/>
      <c r="QUQ1" s="429"/>
      <c r="QUR1" s="428"/>
      <c r="QUS1" s="429"/>
      <c r="QUT1" s="428"/>
      <c r="QUU1" s="429"/>
      <c r="QUV1" s="428"/>
      <c r="QUW1" s="429"/>
      <c r="QUX1" s="428"/>
      <c r="QUY1" s="429"/>
      <c r="QUZ1" s="428"/>
      <c r="QVA1" s="429"/>
      <c r="QVB1" s="428"/>
      <c r="QVC1" s="429"/>
      <c r="QVD1" s="428"/>
      <c r="QVE1" s="429"/>
      <c r="QVF1" s="428"/>
      <c r="QVG1" s="429"/>
      <c r="QVH1" s="428"/>
      <c r="QVI1" s="429"/>
      <c r="QVJ1" s="428"/>
      <c r="QVK1" s="429"/>
      <c r="QVL1" s="428"/>
      <c r="QVM1" s="429"/>
      <c r="QVN1" s="428"/>
      <c r="QVO1" s="429"/>
      <c r="QVP1" s="428"/>
      <c r="QVQ1" s="429"/>
      <c r="QVR1" s="428"/>
      <c r="QVS1" s="429"/>
      <c r="QVT1" s="428"/>
      <c r="QVU1" s="429"/>
      <c r="QVV1" s="428"/>
      <c r="QVW1" s="429"/>
      <c r="QVX1" s="428"/>
      <c r="QVY1" s="429"/>
      <c r="QVZ1" s="428"/>
      <c r="QWA1" s="429"/>
      <c r="QWB1" s="428"/>
      <c r="QWC1" s="429"/>
      <c r="QWD1" s="428"/>
      <c r="QWE1" s="429"/>
      <c r="QWF1" s="428"/>
      <c r="QWG1" s="429"/>
      <c r="QWH1" s="428"/>
      <c r="QWI1" s="429"/>
      <c r="QWJ1" s="428"/>
      <c r="QWK1" s="429"/>
      <c r="QWL1" s="428"/>
      <c r="QWM1" s="429"/>
      <c r="QWN1" s="428"/>
      <c r="QWO1" s="429"/>
      <c r="QWP1" s="428"/>
      <c r="QWQ1" s="429"/>
      <c r="QWR1" s="428"/>
      <c r="QWS1" s="429"/>
      <c r="QWT1" s="428"/>
      <c r="QWU1" s="429"/>
      <c r="QWV1" s="428"/>
      <c r="QWW1" s="429"/>
      <c r="QWX1" s="428"/>
      <c r="QWY1" s="429"/>
      <c r="QWZ1" s="428"/>
      <c r="QXA1" s="429"/>
      <c r="QXB1" s="428"/>
      <c r="QXC1" s="429"/>
      <c r="QXD1" s="428"/>
      <c r="QXE1" s="429"/>
      <c r="QXF1" s="428"/>
      <c r="QXG1" s="429"/>
      <c r="QXH1" s="428"/>
      <c r="QXI1" s="429"/>
      <c r="QXJ1" s="428"/>
      <c r="QXK1" s="429"/>
      <c r="QXL1" s="428"/>
      <c r="QXM1" s="429"/>
      <c r="QXN1" s="428"/>
      <c r="QXO1" s="429"/>
      <c r="QXP1" s="428"/>
      <c r="QXQ1" s="429"/>
      <c r="QXR1" s="428"/>
      <c r="QXS1" s="429"/>
      <c r="QXT1" s="428"/>
      <c r="QXU1" s="429"/>
      <c r="QXV1" s="428"/>
      <c r="QXW1" s="429"/>
      <c r="QXX1" s="428"/>
      <c r="QXY1" s="429"/>
      <c r="QXZ1" s="428"/>
      <c r="QYA1" s="429"/>
      <c r="QYB1" s="428"/>
      <c r="QYC1" s="429"/>
      <c r="QYD1" s="428"/>
      <c r="QYE1" s="429"/>
      <c r="QYF1" s="428"/>
      <c r="QYG1" s="429"/>
      <c r="QYH1" s="428"/>
      <c r="QYI1" s="429"/>
      <c r="QYJ1" s="428"/>
      <c r="QYK1" s="429"/>
      <c r="QYL1" s="428"/>
      <c r="QYM1" s="429"/>
      <c r="QYN1" s="428"/>
      <c r="QYO1" s="429"/>
      <c r="QYP1" s="428"/>
      <c r="QYQ1" s="429"/>
      <c r="QYR1" s="428"/>
      <c r="QYS1" s="429"/>
      <c r="QYT1" s="428"/>
      <c r="QYU1" s="429"/>
      <c r="QYV1" s="428"/>
      <c r="QYW1" s="429"/>
      <c r="QYX1" s="428"/>
      <c r="QYY1" s="429"/>
      <c r="QYZ1" s="428"/>
      <c r="QZA1" s="429"/>
      <c r="QZB1" s="428"/>
      <c r="QZC1" s="429"/>
      <c r="QZD1" s="428"/>
      <c r="QZE1" s="429"/>
      <c r="QZF1" s="428"/>
      <c r="QZG1" s="429"/>
      <c r="QZH1" s="428"/>
      <c r="QZI1" s="429"/>
      <c r="QZJ1" s="428"/>
      <c r="QZK1" s="429"/>
      <c r="QZL1" s="428"/>
      <c r="QZM1" s="429"/>
      <c r="QZN1" s="428"/>
      <c r="QZO1" s="429"/>
      <c r="QZP1" s="428"/>
      <c r="QZQ1" s="429"/>
      <c r="QZR1" s="428"/>
      <c r="QZS1" s="429"/>
      <c r="QZT1" s="428"/>
      <c r="QZU1" s="429"/>
      <c r="QZV1" s="428"/>
      <c r="QZW1" s="429"/>
      <c r="QZX1" s="428"/>
      <c r="QZY1" s="429"/>
      <c r="QZZ1" s="428"/>
      <c r="RAA1" s="429"/>
      <c r="RAB1" s="428"/>
      <c r="RAC1" s="429"/>
      <c r="RAD1" s="428"/>
      <c r="RAE1" s="429"/>
      <c r="RAF1" s="428"/>
      <c r="RAG1" s="429"/>
      <c r="RAH1" s="428"/>
      <c r="RAI1" s="429"/>
      <c r="RAJ1" s="428"/>
      <c r="RAK1" s="429"/>
      <c r="RAL1" s="428"/>
      <c r="RAM1" s="429"/>
      <c r="RAN1" s="428"/>
      <c r="RAO1" s="429"/>
      <c r="RAP1" s="428"/>
      <c r="RAQ1" s="429"/>
      <c r="RAR1" s="428"/>
      <c r="RAS1" s="429"/>
      <c r="RAT1" s="428"/>
      <c r="RAU1" s="429"/>
      <c r="RAV1" s="428"/>
      <c r="RAW1" s="429"/>
      <c r="RAX1" s="428"/>
      <c r="RAY1" s="429"/>
      <c r="RAZ1" s="428"/>
      <c r="RBA1" s="429"/>
      <c r="RBB1" s="428"/>
      <c r="RBC1" s="429"/>
      <c r="RBD1" s="428"/>
      <c r="RBE1" s="429"/>
      <c r="RBF1" s="428"/>
      <c r="RBG1" s="429"/>
      <c r="RBH1" s="428"/>
      <c r="RBI1" s="429"/>
      <c r="RBJ1" s="428"/>
      <c r="RBK1" s="429"/>
      <c r="RBL1" s="428"/>
      <c r="RBM1" s="429"/>
      <c r="RBN1" s="428"/>
      <c r="RBO1" s="429"/>
      <c r="RBP1" s="428"/>
      <c r="RBQ1" s="429"/>
      <c r="RBR1" s="428"/>
      <c r="RBS1" s="429"/>
      <c r="RBT1" s="428"/>
      <c r="RBU1" s="429"/>
      <c r="RBV1" s="428"/>
      <c r="RBW1" s="429"/>
      <c r="RBX1" s="428"/>
      <c r="RBY1" s="429"/>
      <c r="RBZ1" s="428"/>
      <c r="RCA1" s="429"/>
      <c r="RCB1" s="428"/>
      <c r="RCC1" s="429"/>
      <c r="RCD1" s="428"/>
      <c r="RCE1" s="429"/>
      <c r="RCF1" s="428"/>
      <c r="RCG1" s="429"/>
      <c r="RCH1" s="428"/>
      <c r="RCI1" s="429"/>
      <c r="RCJ1" s="428"/>
      <c r="RCK1" s="429"/>
      <c r="RCL1" s="428"/>
      <c r="RCM1" s="429"/>
      <c r="RCN1" s="428"/>
      <c r="RCO1" s="429"/>
      <c r="RCP1" s="428"/>
      <c r="RCQ1" s="429"/>
      <c r="RCR1" s="428"/>
      <c r="RCS1" s="429"/>
      <c r="RCT1" s="428"/>
      <c r="RCU1" s="429"/>
      <c r="RCV1" s="428"/>
      <c r="RCW1" s="429"/>
      <c r="RCX1" s="428"/>
      <c r="RCY1" s="429"/>
      <c r="RCZ1" s="428"/>
      <c r="RDA1" s="429"/>
      <c r="RDB1" s="428"/>
      <c r="RDC1" s="429"/>
      <c r="RDD1" s="428"/>
      <c r="RDE1" s="429"/>
      <c r="RDF1" s="428"/>
      <c r="RDG1" s="429"/>
      <c r="RDH1" s="428"/>
      <c r="RDI1" s="429"/>
      <c r="RDJ1" s="428"/>
      <c r="RDK1" s="429"/>
      <c r="RDL1" s="428"/>
      <c r="RDM1" s="429"/>
      <c r="RDN1" s="428"/>
      <c r="RDO1" s="429"/>
      <c r="RDP1" s="428"/>
      <c r="RDQ1" s="429"/>
      <c r="RDR1" s="428"/>
      <c r="RDS1" s="429"/>
      <c r="RDT1" s="428"/>
      <c r="RDU1" s="429"/>
      <c r="RDV1" s="428"/>
      <c r="RDW1" s="429"/>
      <c r="RDX1" s="428"/>
      <c r="RDY1" s="429"/>
      <c r="RDZ1" s="428"/>
      <c r="REA1" s="429"/>
      <c r="REB1" s="428"/>
      <c r="REC1" s="429"/>
      <c r="RED1" s="428"/>
      <c r="REE1" s="429"/>
      <c r="REF1" s="428"/>
      <c r="REG1" s="429"/>
      <c r="REH1" s="428"/>
      <c r="REI1" s="429"/>
      <c r="REJ1" s="428"/>
      <c r="REK1" s="429"/>
      <c r="REL1" s="428"/>
      <c r="REM1" s="429"/>
      <c r="REN1" s="428"/>
      <c r="REO1" s="429"/>
      <c r="REP1" s="428"/>
      <c r="REQ1" s="429"/>
      <c r="RER1" s="428"/>
      <c r="RES1" s="429"/>
      <c r="RET1" s="428"/>
      <c r="REU1" s="429"/>
      <c r="REV1" s="428"/>
      <c r="REW1" s="429"/>
      <c r="REX1" s="428"/>
      <c r="REY1" s="429"/>
      <c r="REZ1" s="428"/>
      <c r="RFA1" s="429"/>
      <c r="RFB1" s="428"/>
      <c r="RFC1" s="429"/>
      <c r="RFD1" s="428"/>
      <c r="RFE1" s="429"/>
      <c r="RFF1" s="428"/>
      <c r="RFG1" s="429"/>
      <c r="RFH1" s="428"/>
      <c r="RFI1" s="429"/>
      <c r="RFJ1" s="428"/>
      <c r="RFK1" s="429"/>
      <c r="RFL1" s="428"/>
      <c r="RFM1" s="429"/>
      <c r="RFN1" s="428"/>
      <c r="RFO1" s="429"/>
      <c r="RFP1" s="428"/>
      <c r="RFQ1" s="429"/>
      <c r="RFR1" s="428"/>
      <c r="RFS1" s="429"/>
      <c r="RFT1" s="428"/>
      <c r="RFU1" s="429"/>
      <c r="RFV1" s="428"/>
      <c r="RFW1" s="429"/>
      <c r="RFX1" s="428"/>
      <c r="RFY1" s="429"/>
      <c r="RFZ1" s="428"/>
      <c r="RGA1" s="429"/>
      <c r="RGB1" s="428"/>
      <c r="RGC1" s="429"/>
      <c r="RGD1" s="428"/>
      <c r="RGE1" s="429"/>
      <c r="RGF1" s="428"/>
      <c r="RGG1" s="429"/>
      <c r="RGH1" s="428"/>
      <c r="RGI1" s="429"/>
      <c r="RGJ1" s="428"/>
      <c r="RGK1" s="429"/>
      <c r="RGL1" s="428"/>
      <c r="RGM1" s="429"/>
      <c r="RGN1" s="428"/>
      <c r="RGO1" s="429"/>
      <c r="RGP1" s="428"/>
      <c r="RGQ1" s="429"/>
      <c r="RGR1" s="428"/>
      <c r="RGS1" s="429"/>
      <c r="RGT1" s="428"/>
      <c r="RGU1" s="429"/>
      <c r="RGV1" s="428"/>
      <c r="RGW1" s="429"/>
      <c r="RGX1" s="428"/>
      <c r="RGY1" s="429"/>
      <c r="RGZ1" s="428"/>
      <c r="RHA1" s="429"/>
      <c r="RHB1" s="428"/>
      <c r="RHC1" s="429"/>
      <c r="RHD1" s="428"/>
      <c r="RHE1" s="429"/>
      <c r="RHF1" s="428"/>
      <c r="RHG1" s="429"/>
      <c r="RHH1" s="428"/>
      <c r="RHI1" s="429"/>
      <c r="RHJ1" s="428"/>
      <c r="RHK1" s="429"/>
      <c r="RHL1" s="428"/>
      <c r="RHM1" s="429"/>
      <c r="RHN1" s="428"/>
      <c r="RHO1" s="429"/>
      <c r="RHP1" s="428"/>
      <c r="RHQ1" s="429"/>
      <c r="RHR1" s="428"/>
      <c r="RHS1" s="429"/>
      <c r="RHT1" s="428"/>
      <c r="RHU1" s="429"/>
      <c r="RHV1" s="428"/>
      <c r="RHW1" s="429"/>
      <c r="RHX1" s="428"/>
      <c r="RHY1" s="429"/>
      <c r="RHZ1" s="428"/>
      <c r="RIA1" s="429"/>
      <c r="RIB1" s="428"/>
      <c r="RIC1" s="429"/>
      <c r="RID1" s="428"/>
      <c r="RIE1" s="429"/>
      <c r="RIF1" s="428"/>
      <c r="RIG1" s="429"/>
      <c r="RIH1" s="428"/>
      <c r="RII1" s="429"/>
      <c r="RIJ1" s="428"/>
      <c r="RIK1" s="429"/>
      <c r="RIL1" s="428"/>
      <c r="RIM1" s="429"/>
      <c r="RIN1" s="428"/>
      <c r="RIO1" s="429"/>
      <c r="RIP1" s="428"/>
      <c r="RIQ1" s="429"/>
      <c r="RIR1" s="428"/>
      <c r="RIS1" s="429"/>
      <c r="RIT1" s="428"/>
      <c r="RIU1" s="429"/>
      <c r="RIV1" s="428"/>
      <c r="RIW1" s="429"/>
      <c r="RIX1" s="428"/>
      <c r="RIY1" s="429"/>
      <c r="RIZ1" s="428"/>
      <c r="RJA1" s="429"/>
      <c r="RJB1" s="428"/>
      <c r="RJC1" s="429"/>
      <c r="RJD1" s="428"/>
      <c r="RJE1" s="429"/>
      <c r="RJF1" s="428"/>
      <c r="RJG1" s="429"/>
      <c r="RJH1" s="428"/>
      <c r="RJI1" s="429"/>
      <c r="RJJ1" s="428"/>
      <c r="RJK1" s="429"/>
      <c r="RJL1" s="428"/>
      <c r="RJM1" s="429"/>
      <c r="RJN1" s="428"/>
      <c r="RJO1" s="429"/>
      <c r="RJP1" s="428"/>
      <c r="RJQ1" s="429"/>
      <c r="RJR1" s="428"/>
      <c r="RJS1" s="429"/>
      <c r="RJT1" s="428"/>
      <c r="RJU1" s="429"/>
      <c r="RJV1" s="428"/>
      <c r="RJW1" s="429"/>
      <c r="RJX1" s="428"/>
      <c r="RJY1" s="429"/>
      <c r="RJZ1" s="428"/>
      <c r="RKA1" s="429"/>
      <c r="RKB1" s="428"/>
      <c r="RKC1" s="429"/>
      <c r="RKD1" s="428"/>
      <c r="RKE1" s="429"/>
      <c r="RKF1" s="428"/>
      <c r="RKG1" s="429"/>
      <c r="RKH1" s="428"/>
      <c r="RKI1" s="429"/>
      <c r="RKJ1" s="428"/>
      <c r="RKK1" s="429"/>
      <c r="RKL1" s="428"/>
      <c r="RKM1" s="429"/>
      <c r="RKN1" s="428"/>
      <c r="RKO1" s="429"/>
      <c r="RKP1" s="428"/>
      <c r="RKQ1" s="429"/>
      <c r="RKR1" s="428"/>
      <c r="RKS1" s="429"/>
      <c r="RKT1" s="428"/>
      <c r="RKU1" s="429"/>
      <c r="RKV1" s="428"/>
      <c r="RKW1" s="429"/>
      <c r="RKX1" s="428"/>
      <c r="RKY1" s="429"/>
      <c r="RKZ1" s="428"/>
      <c r="RLA1" s="429"/>
      <c r="RLB1" s="428"/>
      <c r="RLC1" s="429"/>
      <c r="RLD1" s="428"/>
      <c r="RLE1" s="429"/>
      <c r="RLF1" s="428"/>
      <c r="RLG1" s="429"/>
      <c r="RLH1" s="428"/>
      <c r="RLI1" s="429"/>
      <c r="RLJ1" s="428"/>
      <c r="RLK1" s="429"/>
      <c r="RLL1" s="428"/>
      <c r="RLM1" s="429"/>
      <c r="RLN1" s="428"/>
      <c r="RLO1" s="429"/>
      <c r="RLP1" s="428"/>
      <c r="RLQ1" s="429"/>
      <c r="RLR1" s="428"/>
      <c r="RLS1" s="429"/>
      <c r="RLT1" s="428"/>
      <c r="RLU1" s="429"/>
      <c r="RLV1" s="428"/>
      <c r="RLW1" s="429"/>
      <c r="RLX1" s="428"/>
      <c r="RLY1" s="429"/>
      <c r="RLZ1" s="428"/>
      <c r="RMA1" s="429"/>
      <c r="RMB1" s="428"/>
      <c r="RMC1" s="429"/>
      <c r="RMD1" s="428"/>
      <c r="RME1" s="429"/>
      <c r="RMF1" s="428"/>
      <c r="RMG1" s="429"/>
      <c r="RMH1" s="428"/>
      <c r="RMI1" s="429"/>
      <c r="RMJ1" s="428"/>
      <c r="RMK1" s="429"/>
      <c r="RML1" s="428"/>
      <c r="RMM1" s="429"/>
      <c r="RMN1" s="428"/>
      <c r="RMO1" s="429"/>
      <c r="RMP1" s="428"/>
      <c r="RMQ1" s="429"/>
      <c r="RMR1" s="428"/>
      <c r="RMS1" s="429"/>
      <c r="RMT1" s="428"/>
      <c r="RMU1" s="429"/>
      <c r="RMV1" s="428"/>
      <c r="RMW1" s="429"/>
      <c r="RMX1" s="428"/>
      <c r="RMY1" s="429"/>
      <c r="RMZ1" s="428"/>
      <c r="RNA1" s="429"/>
      <c r="RNB1" s="428"/>
      <c r="RNC1" s="429"/>
      <c r="RND1" s="428"/>
      <c r="RNE1" s="429"/>
      <c r="RNF1" s="428"/>
      <c r="RNG1" s="429"/>
      <c r="RNH1" s="428"/>
      <c r="RNI1" s="429"/>
      <c r="RNJ1" s="428"/>
      <c r="RNK1" s="429"/>
      <c r="RNL1" s="428"/>
      <c r="RNM1" s="429"/>
      <c r="RNN1" s="428"/>
      <c r="RNO1" s="429"/>
      <c r="RNP1" s="428"/>
      <c r="RNQ1" s="429"/>
      <c r="RNR1" s="428"/>
      <c r="RNS1" s="429"/>
      <c r="RNT1" s="428"/>
      <c r="RNU1" s="429"/>
      <c r="RNV1" s="428"/>
      <c r="RNW1" s="429"/>
      <c r="RNX1" s="428"/>
      <c r="RNY1" s="429"/>
      <c r="RNZ1" s="428"/>
      <c r="ROA1" s="429"/>
      <c r="ROB1" s="428"/>
      <c r="ROC1" s="429"/>
      <c r="ROD1" s="428"/>
      <c r="ROE1" s="429"/>
      <c r="ROF1" s="428"/>
      <c r="ROG1" s="429"/>
      <c r="ROH1" s="428"/>
      <c r="ROI1" s="429"/>
      <c r="ROJ1" s="428"/>
      <c r="ROK1" s="429"/>
      <c r="ROL1" s="428"/>
      <c r="ROM1" s="429"/>
      <c r="RON1" s="428"/>
      <c r="ROO1" s="429"/>
      <c r="ROP1" s="428"/>
      <c r="ROQ1" s="429"/>
      <c r="ROR1" s="428"/>
      <c r="ROS1" s="429"/>
      <c r="ROT1" s="428"/>
      <c r="ROU1" s="429"/>
      <c r="ROV1" s="428"/>
      <c r="ROW1" s="429"/>
      <c r="ROX1" s="428"/>
      <c r="ROY1" s="429"/>
      <c r="ROZ1" s="428"/>
      <c r="RPA1" s="429"/>
      <c r="RPB1" s="428"/>
      <c r="RPC1" s="429"/>
      <c r="RPD1" s="428"/>
      <c r="RPE1" s="429"/>
      <c r="RPF1" s="428"/>
      <c r="RPG1" s="429"/>
      <c r="RPH1" s="428"/>
      <c r="RPI1" s="429"/>
      <c r="RPJ1" s="428"/>
      <c r="RPK1" s="429"/>
      <c r="RPL1" s="428"/>
      <c r="RPM1" s="429"/>
      <c r="RPN1" s="428"/>
      <c r="RPO1" s="429"/>
      <c r="RPP1" s="428"/>
      <c r="RPQ1" s="429"/>
      <c r="RPR1" s="428"/>
      <c r="RPS1" s="429"/>
      <c r="RPT1" s="428"/>
      <c r="RPU1" s="429"/>
      <c r="RPV1" s="428"/>
      <c r="RPW1" s="429"/>
      <c r="RPX1" s="428"/>
      <c r="RPY1" s="429"/>
      <c r="RPZ1" s="428"/>
      <c r="RQA1" s="429"/>
      <c r="RQB1" s="428"/>
      <c r="RQC1" s="429"/>
      <c r="RQD1" s="428"/>
      <c r="RQE1" s="429"/>
      <c r="RQF1" s="428"/>
      <c r="RQG1" s="429"/>
      <c r="RQH1" s="428"/>
      <c r="RQI1" s="429"/>
      <c r="RQJ1" s="428"/>
      <c r="RQK1" s="429"/>
      <c r="RQL1" s="428"/>
      <c r="RQM1" s="429"/>
      <c r="RQN1" s="428"/>
      <c r="RQO1" s="429"/>
      <c r="RQP1" s="428"/>
      <c r="RQQ1" s="429"/>
      <c r="RQR1" s="428"/>
      <c r="RQS1" s="429"/>
      <c r="RQT1" s="428"/>
      <c r="RQU1" s="429"/>
      <c r="RQV1" s="428"/>
      <c r="RQW1" s="429"/>
      <c r="RQX1" s="428"/>
      <c r="RQY1" s="429"/>
      <c r="RQZ1" s="428"/>
      <c r="RRA1" s="429"/>
      <c r="RRB1" s="428"/>
      <c r="RRC1" s="429"/>
      <c r="RRD1" s="428"/>
      <c r="RRE1" s="429"/>
      <c r="RRF1" s="428"/>
      <c r="RRG1" s="429"/>
      <c r="RRH1" s="428"/>
      <c r="RRI1" s="429"/>
      <c r="RRJ1" s="428"/>
      <c r="RRK1" s="429"/>
      <c r="RRL1" s="428"/>
      <c r="RRM1" s="429"/>
      <c r="RRN1" s="428"/>
      <c r="RRO1" s="429"/>
      <c r="RRP1" s="428"/>
      <c r="RRQ1" s="429"/>
      <c r="RRR1" s="428"/>
      <c r="RRS1" s="429"/>
      <c r="RRT1" s="428"/>
      <c r="RRU1" s="429"/>
      <c r="RRV1" s="428"/>
      <c r="RRW1" s="429"/>
      <c r="RRX1" s="428"/>
      <c r="RRY1" s="429"/>
      <c r="RRZ1" s="428"/>
      <c r="RSA1" s="429"/>
      <c r="RSB1" s="428"/>
      <c r="RSC1" s="429"/>
      <c r="RSD1" s="428"/>
      <c r="RSE1" s="429"/>
      <c r="RSF1" s="428"/>
      <c r="RSG1" s="429"/>
      <c r="RSH1" s="428"/>
      <c r="RSI1" s="429"/>
      <c r="RSJ1" s="428"/>
      <c r="RSK1" s="429"/>
      <c r="RSL1" s="428"/>
      <c r="RSM1" s="429"/>
      <c r="RSN1" s="428"/>
      <c r="RSO1" s="429"/>
      <c r="RSP1" s="428"/>
      <c r="RSQ1" s="429"/>
      <c r="RSR1" s="428"/>
      <c r="RSS1" s="429"/>
      <c r="RST1" s="428"/>
      <c r="RSU1" s="429"/>
      <c r="RSV1" s="428"/>
      <c r="RSW1" s="429"/>
      <c r="RSX1" s="428"/>
      <c r="RSY1" s="429"/>
      <c r="RSZ1" s="428"/>
      <c r="RTA1" s="429"/>
      <c r="RTB1" s="428"/>
      <c r="RTC1" s="429"/>
      <c r="RTD1" s="428"/>
      <c r="RTE1" s="429"/>
      <c r="RTF1" s="428"/>
      <c r="RTG1" s="429"/>
      <c r="RTH1" s="428"/>
      <c r="RTI1" s="429"/>
      <c r="RTJ1" s="428"/>
      <c r="RTK1" s="429"/>
      <c r="RTL1" s="428"/>
      <c r="RTM1" s="429"/>
      <c r="RTN1" s="428"/>
      <c r="RTO1" s="429"/>
      <c r="RTP1" s="428"/>
      <c r="RTQ1" s="429"/>
      <c r="RTR1" s="428"/>
      <c r="RTS1" s="429"/>
      <c r="RTT1" s="428"/>
      <c r="RTU1" s="429"/>
      <c r="RTV1" s="428"/>
      <c r="RTW1" s="429"/>
      <c r="RTX1" s="428"/>
      <c r="RTY1" s="429"/>
      <c r="RTZ1" s="428"/>
      <c r="RUA1" s="429"/>
      <c r="RUB1" s="428"/>
      <c r="RUC1" s="429"/>
      <c r="RUD1" s="428"/>
      <c r="RUE1" s="429"/>
      <c r="RUF1" s="428"/>
      <c r="RUG1" s="429"/>
      <c r="RUH1" s="428"/>
      <c r="RUI1" s="429"/>
      <c r="RUJ1" s="428"/>
      <c r="RUK1" s="429"/>
      <c r="RUL1" s="428"/>
      <c r="RUM1" s="429"/>
      <c r="RUN1" s="428"/>
      <c r="RUO1" s="429"/>
      <c r="RUP1" s="428"/>
      <c r="RUQ1" s="429"/>
      <c r="RUR1" s="428"/>
      <c r="RUS1" s="429"/>
      <c r="RUT1" s="428"/>
      <c r="RUU1" s="429"/>
      <c r="RUV1" s="428"/>
      <c r="RUW1" s="429"/>
      <c r="RUX1" s="428"/>
      <c r="RUY1" s="429"/>
      <c r="RUZ1" s="428"/>
      <c r="RVA1" s="429"/>
      <c r="RVB1" s="428"/>
      <c r="RVC1" s="429"/>
      <c r="RVD1" s="428"/>
      <c r="RVE1" s="429"/>
      <c r="RVF1" s="428"/>
      <c r="RVG1" s="429"/>
      <c r="RVH1" s="428"/>
      <c r="RVI1" s="429"/>
      <c r="RVJ1" s="428"/>
      <c r="RVK1" s="429"/>
      <c r="RVL1" s="428"/>
      <c r="RVM1" s="429"/>
      <c r="RVN1" s="428"/>
      <c r="RVO1" s="429"/>
      <c r="RVP1" s="428"/>
      <c r="RVQ1" s="429"/>
      <c r="RVR1" s="428"/>
      <c r="RVS1" s="429"/>
      <c r="RVT1" s="428"/>
      <c r="RVU1" s="429"/>
      <c r="RVV1" s="428"/>
      <c r="RVW1" s="429"/>
      <c r="RVX1" s="428"/>
      <c r="RVY1" s="429"/>
      <c r="RVZ1" s="428"/>
      <c r="RWA1" s="429"/>
      <c r="RWB1" s="428"/>
      <c r="RWC1" s="429"/>
      <c r="RWD1" s="428"/>
      <c r="RWE1" s="429"/>
      <c r="RWF1" s="428"/>
      <c r="RWG1" s="429"/>
      <c r="RWH1" s="428"/>
      <c r="RWI1" s="429"/>
      <c r="RWJ1" s="428"/>
      <c r="RWK1" s="429"/>
      <c r="RWL1" s="428"/>
      <c r="RWM1" s="429"/>
      <c r="RWN1" s="428"/>
      <c r="RWO1" s="429"/>
      <c r="RWP1" s="428"/>
      <c r="RWQ1" s="429"/>
      <c r="RWR1" s="428"/>
      <c r="RWS1" s="429"/>
      <c r="RWT1" s="428"/>
      <c r="RWU1" s="429"/>
      <c r="RWV1" s="428"/>
      <c r="RWW1" s="429"/>
      <c r="RWX1" s="428"/>
      <c r="RWY1" s="429"/>
      <c r="RWZ1" s="428"/>
      <c r="RXA1" s="429"/>
      <c r="RXB1" s="428"/>
      <c r="RXC1" s="429"/>
      <c r="RXD1" s="428"/>
      <c r="RXE1" s="429"/>
      <c r="RXF1" s="428"/>
      <c r="RXG1" s="429"/>
      <c r="RXH1" s="428"/>
      <c r="RXI1" s="429"/>
      <c r="RXJ1" s="428"/>
      <c r="RXK1" s="429"/>
      <c r="RXL1" s="428"/>
      <c r="RXM1" s="429"/>
      <c r="RXN1" s="428"/>
      <c r="RXO1" s="429"/>
      <c r="RXP1" s="428"/>
      <c r="RXQ1" s="429"/>
      <c r="RXR1" s="428"/>
      <c r="RXS1" s="429"/>
      <c r="RXT1" s="428"/>
      <c r="RXU1" s="429"/>
      <c r="RXV1" s="428"/>
      <c r="RXW1" s="429"/>
      <c r="RXX1" s="428"/>
      <c r="RXY1" s="429"/>
      <c r="RXZ1" s="428"/>
      <c r="RYA1" s="429"/>
      <c r="RYB1" s="428"/>
      <c r="RYC1" s="429"/>
      <c r="RYD1" s="428"/>
      <c r="RYE1" s="429"/>
      <c r="RYF1" s="428"/>
      <c r="RYG1" s="429"/>
      <c r="RYH1" s="428"/>
      <c r="RYI1" s="429"/>
      <c r="RYJ1" s="428"/>
      <c r="RYK1" s="429"/>
      <c r="RYL1" s="428"/>
      <c r="RYM1" s="429"/>
      <c r="RYN1" s="428"/>
      <c r="RYO1" s="429"/>
      <c r="RYP1" s="428"/>
      <c r="RYQ1" s="429"/>
      <c r="RYR1" s="428"/>
      <c r="RYS1" s="429"/>
      <c r="RYT1" s="428"/>
      <c r="RYU1" s="429"/>
      <c r="RYV1" s="428"/>
      <c r="RYW1" s="429"/>
      <c r="RYX1" s="428"/>
      <c r="RYY1" s="429"/>
      <c r="RYZ1" s="428"/>
      <c r="RZA1" s="429"/>
      <c r="RZB1" s="428"/>
      <c r="RZC1" s="429"/>
      <c r="RZD1" s="428"/>
      <c r="RZE1" s="429"/>
      <c r="RZF1" s="428"/>
      <c r="RZG1" s="429"/>
      <c r="RZH1" s="428"/>
      <c r="RZI1" s="429"/>
      <c r="RZJ1" s="428"/>
      <c r="RZK1" s="429"/>
      <c r="RZL1" s="428"/>
      <c r="RZM1" s="429"/>
      <c r="RZN1" s="428"/>
      <c r="RZO1" s="429"/>
      <c r="RZP1" s="428"/>
      <c r="RZQ1" s="429"/>
      <c r="RZR1" s="428"/>
      <c r="RZS1" s="429"/>
      <c r="RZT1" s="428"/>
      <c r="RZU1" s="429"/>
      <c r="RZV1" s="428"/>
      <c r="RZW1" s="429"/>
      <c r="RZX1" s="428"/>
      <c r="RZY1" s="429"/>
      <c r="RZZ1" s="428"/>
      <c r="SAA1" s="429"/>
      <c r="SAB1" s="428"/>
      <c r="SAC1" s="429"/>
      <c r="SAD1" s="428"/>
      <c r="SAE1" s="429"/>
      <c r="SAF1" s="428"/>
      <c r="SAG1" s="429"/>
      <c r="SAH1" s="428"/>
      <c r="SAI1" s="429"/>
      <c r="SAJ1" s="428"/>
      <c r="SAK1" s="429"/>
      <c r="SAL1" s="428"/>
      <c r="SAM1" s="429"/>
      <c r="SAN1" s="428"/>
      <c r="SAO1" s="429"/>
      <c r="SAP1" s="428"/>
      <c r="SAQ1" s="429"/>
      <c r="SAR1" s="428"/>
      <c r="SAS1" s="429"/>
      <c r="SAT1" s="428"/>
      <c r="SAU1" s="429"/>
      <c r="SAV1" s="428"/>
      <c r="SAW1" s="429"/>
      <c r="SAX1" s="428"/>
      <c r="SAY1" s="429"/>
      <c r="SAZ1" s="428"/>
      <c r="SBA1" s="429"/>
      <c r="SBB1" s="428"/>
      <c r="SBC1" s="429"/>
      <c r="SBD1" s="428"/>
      <c r="SBE1" s="429"/>
      <c r="SBF1" s="428"/>
      <c r="SBG1" s="429"/>
      <c r="SBH1" s="428"/>
      <c r="SBI1" s="429"/>
      <c r="SBJ1" s="428"/>
      <c r="SBK1" s="429"/>
      <c r="SBL1" s="428"/>
      <c r="SBM1" s="429"/>
      <c r="SBN1" s="428"/>
      <c r="SBO1" s="429"/>
      <c r="SBP1" s="428"/>
      <c r="SBQ1" s="429"/>
      <c r="SBR1" s="428"/>
      <c r="SBS1" s="429"/>
      <c r="SBT1" s="428"/>
      <c r="SBU1" s="429"/>
      <c r="SBV1" s="428"/>
      <c r="SBW1" s="429"/>
      <c r="SBX1" s="428"/>
      <c r="SBY1" s="429"/>
      <c r="SBZ1" s="428"/>
      <c r="SCA1" s="429"/>
      <c r="SCB1" s="428"/>
      <c r="SCC1" s="429"/>
      <c r="SCD1" s="428"/>
      <c r="SCE1" s="429"/>
      <c r="SCF1" s="428"/>
      <c r="SCG1" s="429"/>
      <c r="SCH1" s="428"/>
      <c r="SCI1" s="429"/>
      <c r="SCJ1" s="428"/>
      <c r="SCK1" s="429"/>
      <c r="SCL1" s="428"/>
      <c r="SCM1" s="429"/>
      <c r="SCN1" s="428"/>
      <c r="SCO1" s="429"/>
      <c r="SCP1" s="428"/>
      <c r="SCQ1" s="429"/>
      <c r="SCR1" s="428"/>
      <c r="SCS1" s="429"/>
      <c r="SCT1" s="428"/>
      <c r="SCU1" s="429"/>
      <c r="SCV1" s="428"/>
      <c r="SCW1" s="429"/>
      <c r="SCX1" s="428"/>
      <c r="SCY1" s="429"/>
      <c r="SCZ1" s="428"/>
      <c r="SDA1" s="429"/>
      <c r="SDB1" s="428"/>
      <c r="SDC1" s="429"/>
      <c r="SDD1" s="428"/>
      <c r="SDE1" s="429"/>
      <c r="SDF1" s="428"/>
      <c r="SDG1" s="429"/>
      <c r="SDH1" s="428"/>
      <c r="SDI1" s="429"/>
      <c r="SDJ1" s="428"/>
      <c r="SDK1" s="429"/>
      <c r="SDL1" s="428"/>
      <c r="SDM1" s="429"/>
      <c r="SDN1" s="428"/>
      <c r="SDO1" s="429"/>
      <c r="SDP1" s="428"/>
      <c r="SDQ1" s="429"/>
      <c r="SDR1" s="428"/>
      <c r="SDS1" s="429"/>
      <c r="SDT1" s="428"/>
      <c r="SDU1" s="429"/>
      <c r="SDV1" s="428"/>
      <c r="SDW1" s="429"/>
      <c r="SDX1" s="428"/>
      <c r="SDY1" s="429"/>
      <c r="SDZ1" s="428"/>
      <c r="SEA1" s="429"/>
      <c r="SEB1" s="428"/>
      <c r="SEC1" s="429"/>
      <c r="SED1" s="428"/>
      <c r="SEE1" s="429"/>
      <c r="SEF1" s="428"/>
      <c r="SEG1" s="429"/>
      <c r="SEH1" s="428"/>
      <c r="SEI1" s="429"/>
      <c r="SEJ1" s="428"/>
      <c r="SEK1" s="429"/>
      <c r="SEL1" s="428"/>
      <c r="SEM1" s="429"/>
      <c r="SEN1" s="428"/>
      <c r="SEO1" s="429"/>
      <c r="SEP1" s="428"/>
      <c r="SEQ1" s="429"/>
      <c r="SER1" s="428"/>
      <c r="SES1" s="429"/>
      <c r="SET1" s="428"/>
      <c r="SEU1" s="429"/>
      <c r="SEV1" s="428"/>
      <c r="SEW1" s="429"/>
      <c r="SEX1" s="428"/>
      <c r="SEY1" s="429"/>
      <c r="SEZ1" s="428"/>
      <c r="SFA1" s="429"/>
      <c r="SFB1" s="428"/>
      <c r="SFC1" s="429"/>
      <c r="SFD1" s="428"/>
      <c r="SFE1" s="429"/>
      <c r="SFF1" s="428"/>
      <c r="SFG1" s="429"/>
      <c r="SFH1" s="428"/>
      <c r="SFI1" s="429"/>
      <c r="SFJ1" s="428"/>
      <c r="SFK1" s="429"/>
      <c r="SFL1" s="428"/>
      <c r="SFM1" s="429"/>
      <c r="SFN1" s="428"/>
      <c r="SFO1" s="429"/>
      <c r="SFP1" s="428"/>
      <c r="SFQ1" s="429"/>
      <c r="SFR1" s="428"/>
      <c r="SFS1" s="429"/>
      <c r="SFT1" s="428"/>
      <c r="SFU1" s="429"/>
      <c r="SFV1" s="428"/>
      <c r="SFW1" s="429"/>
      <c r="SFX1" s="428"/>
      <c r="SFY1" s="429"/>
      <c r="SFZ1" s="428"/>
      <c r="SGA1" s="429"/>
      <c r="SGB1" s="428"/>
      <c r="SGC1" s="429"/>
      <c r="SGD1" s="428"/>
      <c r="SGE1" s="429"/>
      <c r="SGF1" s="428"/>
      <c r="SGG1" s="429"/>
      <c r="SGH1" s="428"/>
      <c r="SGI1" s="429"/>
      <c r="SGJ1" s="428"/>
      <c r="SGK1" s="429"/>
      <c r="SGL1" s="428"/>
      <c r="SGM1" s="429"/>
      <c r="SGN1" s="428"/>
      <c r="SGO1" s="429"/>
      <c r="SGP1" s="428"/>
      <c r="SGQ1" s="429"/>
      <c r="SGR1" s="428"/>
      <c r="SGS1" s="429"/>
      <c r="SGT1" s="428"/>
      <c r="SGU1" s="429"/>
      <c r="SGV1" s="428"/>
      <c r="SGW1" s="429"/>
      <c r="SGX1" s="428"/>
      <c r="SGY1" s="429"/>
      <c r="SGZ1" s="428"/>
      <c r="SHA1" s="429"/>
      <c r="SHB1" s="428"/>
      <c r="SHC1" s="429"/>
      <c r="SHD1" s="428"/>
      <c r="SHE1" s="429"/>
      <c r="SHF1" s="428"/>
      <c r="SHG1" s="429"/>
      <c r="SHH1" s="428"/>
      <c r="SHI1" s="429"/>
      <c r="SHJ1" s="428"/>
      <c r="SHK1" s="429"/>
      <c r="SHL1" s="428"/>
      <c r="SHM1" s="429"/>
      <c r="SHN1" s="428"/>
      <c r="SHO1" s="429"/>
      <c r="SHP1" s="428"/>
      <c r="SHQ1" s="429"/>
      <c r="SHR1" s="428"/>
      <c r="SHS1" s="429"/>
      <c r="SHT1" s="428"/>
      <c r="SHU1" s="429"/>
      <c r="SHV1" s="428"/>
      <c r="SHW1" s="429"/>
      <c r="SHX1" s="428"/>
      <c r="SHY1" s="429"/>
      <c r="SHZ1" s="428"/>
      <c r="SIA1" s="429"/>
      <c r="SIB1" s="428"/>
      <c r="SIC1" s="429"/>
      <c r="SID1" s="428"/>
      <c r="SIE1" s="429"/>
      <c r="SIF1" s="428"/>
      <c r="SIG1" s="429"/>
      <c r="SIH1" s="428"/>
      <c r="SII1" s="429"/>
      <c r="SIJ1" s="428"/>
      <c r="SIK1" s="429"/>
      <c r="SIL1" s="428"/>
      <c r="SIM1" s="429"/>
      <c r="SIN1" s="428"/>
      <c r="SIO1" s="429"/>
      <c r="SIP1" s="428"/>
      <c r="SIQ1" s="429"/>
      <c r="SIR1" s="428"/>
      <c r="SIS1" s="429"/>
      <c r="SIT1" s="428"/>
      <c r="SIU1" s="429"/>
      <c r="SIV1" s="428"/>
      <c r="SIW1" s="429"/>
      <c r="SIX1" s="428"/>
      <c r="SIY1" s="429"/>
      <c r="SIZ1" s="428"/>
      <c r="SJA1" s="429"/>
      <c r="SJB1" s="428"/>
      <c r="SJC1" s="429"/>
      <c r="SJD1" s="428"/>
      <c r="SJE1" s="429"/>
      <c r="SJF1" s="428"/>
      <c r="SJG1" s="429"/>
      <c r="SJH1" s="428"/>
      <c r="SJI1" s="429"/>
      <c r="SJJ1" s="428"/>
      <c r="SJK1" s="429"/>
      <c r="SJL1" s="428"/>
      <c r="SJM1" s="429"/>
      <c r="SJN1" s="428"/>
      <c r="SJO1" s="429"/>
      <c r="SJP1" s="428"/>
      <c r="SJQ1" s="429"/>
      <c r="SJR1" s="428"/>
      <c r="SJS1" s="429"/>
      <c r="SJT1" s="428"/>
      <c r="SJU1" s="429"/>
      <c r="SJV1" s="428"/>
      <c r="SJW1" s="429"/>
      <c r="SJX1" s="428"/>
      <c r="SJY1" s="429"/>
      <c r="SJZ1" s="428"/>
      <c r="SKA1" s="429"/>
      <c r="SKB1" s="428"/>
      <c r="SKC1" s="429"/>
      <c r="SKD1" s="428"/>
      <c r="SKE1" s="429"/>
      <c r="SKF1" s="428"/>
      <c r="SKG1" s="429"/>
      <c r="SKH1" s="428"/>
      <c r="SKI1" s="429"/>
      <c r="SKJ1" s="428"/>
      <c r="SKK1" s="429"/>
      <c r="SKL1" s="428"/>
      <c r="SKM1" s="429"/>
      <c r="SKN1" s="428"/>
      <c r="SKO1" s="429"/>
      <c r="SKP1" s="428"/>
      <c r="SKQ1" s="429"/>
      <c r="SKR1" s="428"/>
      <c r="SKS1" s="429"/>
      <c r="SKT1" s="428"/>
      <c r="SKU1" s="429"/>
      <c r="SKV1" s="428"/>
      <c r="SKW1" s="429"/>
      <c r="SKX1" s="428"/>
      <c r="SKY1" s="429"/>
      <c r="SKZ1" s="428"/>
      <c r="SLA1" s="429"/>
      <c r="SLB1" s="428"/>
      <c r="SLC1" s="429"/>
      <c r="SLD1" s="428"/>
      <c r="SLE1" s="429"/>
      <c r="SLF1" s="428"/>
      <c r="SLG1" s="429"/>
      <c r="SLH1" s="428"/>
      <c r="SLI1" s="429"/>
      <c r="SLJ1" s="428"/>
      <c r="SLK1" s="429"/>
      <c r="SLL1" s="428"/>
      <c r="SLM1" s="429"/>
      <c r="SLN1" s="428"/>
      <c r="SLO1" s="429"/>
      <c r="SLP1" s="428"/>
      <c r="SLQ1" s="429"/>
      <c r="SLR1" s="428"/>
      <c r="SLS1" s="429"/>
      <c r="SLT1" s="428"/>
      <c r="SLU1" s="429"/>
      <c r="SLV1" s="428"/>
      <c r="SLW1" s="429"/>
      <c r="SLX1" s="428"/>
      <c r="SLY1" s="429"/>
      <c r="SLZ1" s="428"/>
      <c r="SMA1" s="429"/>
      <c r="SMB1" s="428"/>
      <c r="SMC1" s="429"/>
      <c r="SMD1" s="428"/>
      <c r="SME1" s="429"/>
      <c r="SMF1" s="428"/>
      <c r="SMG1" s="429"/>
      <c r="SMH1" s="428"/>
      <c r="SMI1" s="429"/>
      <c r="SMJ1" s="428"/>
      <c r="SMK1" s="429"/>
      <c r="SML1" s="428"/>
      <c r="SMM1" s="429"/>
      <c r="SMN1" s="428"/>
      <c r="SMO1" s="429"/>
      <c r="SMP1" s="428"/>
      <c r="SMQ1" s="429"/>
      <c r="SMR1" s="428"/>
      <c r="SMS1" s="429"/>
      <c r="SMT1" s="428"/>
      <c r="SMU1" s="429"/>
      <c r="SMV1" s="428"/>
      <c r="SMW1" s="429"/>
      <c r="SMX1" s="428"/>
      <c r="SMY1" s="429"/>
      <c r="SMZ1" s="428"/>
      <c r="SNA1" s="429"/>
      <c r="SNB1" s="428"/>
      <c r="SNC1" s="429"/>
      <c r="SND1" s="428"/>
      <c r="SNE1" s="429"/>
      <c r="SNF1" s="428"/>
      <c r="SNG1" s="429"/>
      <c r="SNH1" s="428"/>
      <c r="SNI1" s="429"/>
      <c r="SNJ1" s="428"/>
      <c r="SNK1" s="429"/>
      <c r="SNL1" s="428"/>
      <c r="SNM1" s="429"/>
      <c r="SNN1" s="428"/>
      <c r="SNO1" s="429"/>
      <c r="SNP1" s="428"/>
      <c r="SNQ1" s="429"/>
      <c r="SNR1" s="428"/>
      <c r="SNS1" s="429"/>
      <c r="SNT1" s="428"/>
      <c r="SNU1" s="429"/>
      <c r="SNV1" s="428"/>
      <c r="SNW1" s="429"/>
      <c r="SNX1" s="428"/>
      <c r="SNY1" s="429"/>
      <c r="SNZ1" s="428"/>
      <c r="SOA1" s="429"/>
      <c r="SOB1" s="428"/>
      <c r="SOC1" s="429"/>
      <c r="SOD1" s="428"/>
      <c r="SOE1" s="429"/>
      <c r="SOF1" s="428"/>
      <c r="SOG1" s="429"/>
      <c r="SOH1" s="428"/>
      <c r="SOI1" s="429"/>
      <c r="SOJ1" s="428"/>
      <c r="SOK1" s="429"/>
      <c r="SOL1" s="428"/>
      <c r="SOM1" s="429"/>
      <c r="SON1" s="428"/>
      <c r="SOO1" s="429"/>
      <c r="SOP1" s="428"/>
      <c r="SOQ1" s="429"/>
      <c r="SOR1" s="428"/>
      <c r="SOS1" s="429"/>
      <c r="SOT1" s="428"/>
      <c r="SOU1" s="429"/>
      <c r="SOV1" s="428"/>
      <c r="SOW1" s="429"/>
      <c r="SOX1" s="428"/>
      <c r="SOY1" s="429"/>
      <c r="SOZ1" s="428"/>
      <c r="SPA1" s="429"/>
      <c r="SPB1" s="428"/>
      <c r="SPC1" s="429"/>
      <c r="SPD1" s="428"/>
      <c r="SPE1" s="429"/>
      <c r="SPF1" s="428"/>
      <c r="SPG1" s="429"/>
      <c r="SPH1" s="428"/>
      <c r="SPI1" s="429"/>
      <c r="SPJ1" s="428"/>
      <c r="SPK1" s="429"/>
      <c r="SPL1" s="428"/>
      <c r="SPM1" s="429"/>
      <c r="SPN1" s="428"/>
      <c r="SPO1" s="429"/>
      <c r="SPP1" s="428"/>
      <c r="SPQ1" s="429"/>
      <c r="SPR1" s="428"/>
      <c r="SPS1" s="429"/>
      <c r="SPT1" s="428"/>
      <c r="SPU1" s="429"/>
      <c r="SPV1" s="428"/>
      <c r="SPW1" s="429"/>
      <c r="SPX1" s="428"/>
      <c r="SPY1" s="429"/>
      <c r="SPZ1" s="428"/>
      <c r="SQA1" s="429"/>
      <c r="SQB1" s="428"/>
      <c r="SQC1" s="429"/>
      <c r="SQD1" s="428"/>
      <c r="SQE1" s="429"/>
      <c r="SQF1" s="428"/>
      <c r="SQG1" s="429"/>
      <c r="SQH1" s="428"/>
      <c r="SQI1" s="429"/>
      <c r="SQJ1" s="428"/>
      <c r="SQK1" s="429"/>
      <c r="SQL1" s="428"/>
      <c r="SQM1" s="429"/>
      <c r="SQN1" s="428"/>
      <c r="SQO1" s="429"/>
      <c r="SQP1" s="428"/>
      <c r="SQQ1" s="429"/>
      <c r="SQR1" s="428"/>
      <c r="SQS1" s="429"/>
      <c r="SQT1" s="428"/>
      <c r="SQU1" s="429"/>
      <c r="SQV1" s="428"/>
      <c r="SQW1" s="429"/>
      <c r="SQX1" s="428"/>
      <c r="SQY1" s="429"/>
      <c r="SQZ1" s="428"/>
      <c r="SRA1" s="429"/>
      <c r="SRB1" s="428"/>
      <c r="SRC1" s="429"/>
      <c r="SRD1" s="428"/>
      <c r="SRE1" s="429"/>
      <c r="SRF1" s="428"/>
      <c r="SRG1" s="429"/>
      <c r="SRH1" s="428"/>
      <c r="SRI1" s="429"/>
      <c r="SRJ1" s="428"/>
      <c r="SRK1" s="429"/>
      <c r="SRL1" s="428"/>
      <c r="SRM1" s="429"/>
      <c r="SRN1" s="428"/>
      <c r="SRO1" s="429"/>
      <c r="SRP1" s="428"/>
      <c r="SRQ1" s="429"/>
      <c r="SRR1" s="428"/>
      <c r="SRS1" s="429"/>
      <c r="SRT1" s="428"/>
      <c r="SRU1" s="429"/>
      <c r="SRV1" s="428"/>
      <c r="SRW1" s="429"/>
      <c r="SRX1" s="428"/>
      <c r="SRY1" s="429"/>
      <c r="SRZ1" s="428"/>
      <c r="SSA1" s="429"/>
      <c r="SSB1" s="428"/>
      <c r="SSC1" s="429"/>
      <c r="SSD1" s="428"/>
      <c r="SSE1" s="429"/>
      <c r="SSF1" s="428"/>
      <c r="SSG1" s="429"/>
      <c r="SSH1" s="428"/>
      <c r="SSI1" s="429"/>
      <c r="SSJ1" s="428"/>
      <c r="SSK1" s="429"/>
      <c r="SSL1" s="428"/>
      <c r="SSM1" s="429"/>
      <c r="SSN1" s="428"/>
      <c r="SSO1" s="429"/>
      <c r="SSP1" s="428"/>
      <c r="SSQ1" s="429"/>
      <c r="SSR1" s="428"/>
      <c r="SSS1" s="429"/>
      <c r="SST1" s="428"/>
      <c r="SSU1" s="429"/>
      <c r="SSV1" s="428"/>
      <c r="SSW1" s="429"/>
      <c r="SSX1" s="428"/>
      <c r="SSY1" s="429"/>
      <c r="SSZ1" s="428"/>
      <c r="STA1" s="429"/>
      <c r="STB1" s="428"/>
      <c r="STC1" s="429"/>
      <c r="STD1" s="428"/>
      <c r="STE1" s="429"/>
      <c r="STF1" s="428"/>
      <c r="STG1" s="429"/>
      <c r="STH1" s="428"/>
      <c r="STI1" s="429"/>
      <c r="STJ1" s="428"/>
      <c r="STK1" s="429"/>
      <c r="STL1" s="428"/>
      <c r="STM1" s="429"/>
      <c r="STN1" s="428"/>
      <c r="STO1" s="429"/>
      <c r="STP1" s="428"/>
      <c r="STQ1" s="429"/>
      <c r="STR1" s="428"/>
      <c r="STS1" s="429"/>
      <c r="STT1" s="428"/>
      <c r="STU1" s="429"/>
      <c r="STV1" s="428"/>
      <c r="STW1" s="429"/>
      <c r="STX1" s="428"/>
      <c r="STY1" s="429"/>
      <c r="STZ1" s="428"/>
      <c r="SUA1" s="429"/>
      <c r="SUB1" s="428"/>
      <c r="SUC1" s="429"/>
      <c r="SUD1" s="428"/>
      <c r="SUE1" s="429"/>
      <c r="SUF1" s="428"/>
      <c r="SUG1" s="429"/>
      <c r="SUH1" s="428"/>
      <c r="SUI1" s="429"/>
      <c r="SUJ1" s="428"/>
      <c r="SUK1" s="429"/>
      <c r="SUL1" s="428"/>
      <c r="SUM1" s="429"/>
      <c r="SUN1" s="428"/>
      <c r="SUO1" s="429"/>
      <c r="SUP1" s="428"/>
      <c r="SUQ1" s="429"/>
      <c r="SUR1" s="428"/>
      <c r="SUS1" s="429"/>
      <c r="SUT1" s="428"/>
      <c r="SUU1" s="429"/>
      <c r="SUV1" s="428"/>
      <c r="SUW1" s="429"/>
      <c r="SUX1" s="428"/>
      <c r="SUY1" s="429"/>
      <c r="SUZ1" s="428"/>
      <c r="SVA1" s="429"/>
      <c r="SVB1" s="428"/>
      <c r="SVC1" s="429"/>
      <c r="SVD1" s="428"/>
      <c r="SVE1" s="429"/>
      <c r="SVF1" s="428"/>
      <c r="SVG1" s="429"/>
      <c r="SVH1" s="428"/>
      <c r="SVI1" s="429"/>
      <c r="SVJ1" s="428"/>
      <c r="SVK1" s="429"/>
      <c r="SVL1" s="428"/>
      <c r="SVM1" s="429"/>
      <c r="SVN1" s="428"/>
      <c r="SVO1" s="429"/>
      <c r="SVP1" s="428"/>
      <c r="SVQ1" s="429"/>
      <c r="SVR1" s="428"/>
      <c r="SVS1" s="429"/>
      <c r="SVT1" s="428"/>
      <c r="SVU1" s="429"/>
      <c r="SVV1" s="428"/>
      <c r="SVW1" s="429"/>
      <c r="SVX1" s="428"/>
      <c r="SVY1" s="429"/>
      <c r="SVZ1" s="428"/>
      <c r="SWA1" s="429"/>
      <c r="SWB1" s="428"/>
      <c r="SWC1" s="429"/>
      <c r="SWD1" s="428"/>
      <c r="SWE1" s="429"/>
      <c r="SWF1" s="428"/>
      <c r="SWG1" s="429"/>
      <c r="SWH1" s="428"/>
      <c r="SWI1" s="429"/>
      <c r="SWJ1" s="428"/>
      <c r="SWK1" s="429"/>
      <c r="SWL1" s="428"/>
      <c r="SWM1" s="429"/>
      <c r="SWN1" s="428"/>
      <c r="SWO1" s="429"/>
      <c r="SWP1" s="428"/>
      <c r="SWQ1" s="429"/>
      <c r="SWR1" s="428"/>
      <c r="SWS1" s="429"/>
      <c r="SWT1" s="428"/>
      <c r="SWU1" s="429"/>
      <c r="SWV1" s="428"/>
      <c r="SWW1" s="429"/>
      <c r="SWX1" s="428"/>
      <c r="SWY1" s="429"/>
      <c r="SWZ1" s="428"/>
      <c r="SXA1" s="429"/>
      <c r="SXB1" s="428"/>
      <c r="SXC1" s="429"/>
      <c r="SXD1" s="428"/>
      <c r="SXE1" s="429"/>
      <c r="SXF1" s="428"/>
      <c r="SXG1" s="429"/>
      <c r="SXH1" s="428"/>
      <c r="SXI1" s="429"/>
      <c r="SXJ1" s="428"/>
      <c r="SXK1" s="429"/>
      <c r="SXL1" s="428"/>
      <c r="SXM1" s="429"/>
      <c r="SXN1" s="428"/>
      <c r="SXO1" s="429"/>
      <c r="SXP1" s="428"/>
      <c r="SXQ1" s="429"/>
      <c r="SXR1" s="428"/>
      <c r="SXS1" s="429"/>
      <c r="SXT1" s="428"/>
      <c r="SXU1" s="429"/>
      <c r="SXV1" s="428"/>
      <c r="SXW1" s="429"/>
      <c r="SXX1" s="428"/>
      <c r="SXY1" s="429"/>
      <c r="SXZ1" s="428"/>
      <c r="SYA1" s="429"/>
      <c r="SYB1" s="428"/>
      <c r="SYC1" s="429"/>
      <c r="SYD1" s="428"/>
      <c r="SYE1" s="429"/>
      <c r="SYF1" s="428"/>
      <c r="SYG1" s="429"/>
      <c r="SYH1" s="428"/>
      <c r="SYI1" s="429"/>
      <c r="SYJ1" s="428"/>
      <c r="SYK1" s="429"/>
      <c r="SYL1" s="428"/>
      <c r="SYM1" s="429"/>
      <c r="SYN1" s="428"/>
      <c r="SYO1" s="429"/>
      <c r="SYP1" s="428"/>
      <c r="SYQ1" s="429"/>
      <c r="SYR1" s="428"/>
      <c r="SYS1" s="429"/>
      <c r="SYT1" s="428"/>
      <c r="SYU1" s="429"/>
      <c r="SYV1" s="428"/>
      <c r="SYW1" s="429"/>
      <c r="SYX1" s="428"/>
      <c r="SYY1" s="429"/>
      <c r="SYZ1" s="428"/>
      <c r="SZA1" s="429"/>
      <c r="SZB1" s="428"/>
      <c r="SZC1" s="429"/>
      <c r="SZD1" s="428"/>
      <c r="SZE1" s="429"/>
      <c r="SZF1" s="428"/>
      <c r="SZG1" s="429"/>
      <c r="SZH1" s="428"/>
      <c r="SZI1" s="429"/>
      <c r="SZJ1" s="428"/>
      <c r="SZK1" s="429"/>
      <c r="SZL1" s="428"/>
      <c r="SZM1" s="429"/>
      <c r="SZN1" s="428"/>
      <c r="SZO1" s="429"/>
      <c r="SZP1" s="428"/>
      <c r="SZQ1" s="429"/>
      <c r="SZR1" s="428"/>
      <c r="SZS1" s="429"/>
      <c r="SZT1" s="428"/>
      <c r="SZU1" s="429"/>
      <c r="SZV1" s="428"/>
      <c r="SZW1" s="429"/>
      <c r="SZX1" s="428"/>
      <c r="SZY1" s="429"/>
      <c r="SZZ1" s="428"/>
      <c r="TAA1" s="429"/>
      <c r="TAB1" s="428"/>
      <c r="TAC1" s="429"/>
      <c r="TAD1" s="428"/>
      <c r="TAE1" s="429"/>
      <c r="TAF1" s="428"/>
      <c r="TAG1" s="429"/>
      <c r="TAH1" s="428"/>
      <c r="TAI1" s="429"/>
      <c r="TAJ1" s="428"/>
      <c r="TAK1" s="429"/>
      <c r="TAL1" s="428"/>
      <c r="TAM1" s="429"/>
      <c r="TAN1" s="428"/>
      <c r="TAO1" s="429"/>
      <c r="TAP1" s="428"/>
      <c r="TAQ1" s="429"/>
      <c r="TAR1" s="428"/>
      <c r="TAS1" s="429"/>
      <c r="TAT1" s="428"/>
      <c r="TAU1" s="429"/>
      <c r="TAV1" s="428"/>
      <c r="TAW1" s="429"/>
      <c r="TAX1" s="428"/>
      <c r="TAY1" s="429"/>
      <c r="TAZ1" s="428"/>
      <c r="TBA1" s="429"/>
      <c r="TBB1" s="428"/>
      <c r="TBC1" s="429"/>
      <c r="TBD1" s="428"/>
      <c r="TBE1" s="429"/>
      <c r="TBF1" s="428"/>
      <c r="TBG1" s="429"/>
      <c r="TBH1" s="428"/>
      <c r="TBI1" s="429"/>
      <c r="TBJ1" s="428"/>
      <c r="TBK1" s="429"/>
      <c r="TBL1" s="428"/>
      <c r="TBM1" s="429"/>
      <c r="TBN1" s="428"/>
      <c r="TBO1" s="429"/>
      <c r="TBP1" s="428"/>
      <c r="TBQ1" s="429"/>
      <c r="TBR1" s="428"/>
      <c r="TBS1" s="429"/>
      <c r="TBT1" s="428"/>
      <c r="TBU1" s="429"/>
      <c r="TBV1" s="428"/>
      <c r="TBW1" s="429"/>
      <c r="TBX1" s="428"/>
      <c r="TBY1" s="429"/>
      <c r="TBZ1" s="428"/>
      <c r="TCA1" s="429"/>
      <c r="TCB1" s="428"/>
      <c r="TCC1" s="429"/>
      <c r="TCD1" s="428"/>
      <c r="TCE1" s="429"/>
      <c r="TCF1" s="428"/>
      <c r="TCG1" s="429"/>
      <c r="TCH1" s="428"/>
      <c r="TCI1" s="429"/>
      <c r="TCJ1" s="428"/>
      <c r="TCK1" s="429"/>
      <c r="TCL1" s="428"/>
      <c r="TCM1" s="429"/>
      <c r="TCN1" s="428"/>
      <c r="TCO1" s="429"/>
      <c r="TCP1" s="428"/>
      <c r="TCQ1" s="429"/>
      <c r="TCR1" s="428"/>
      <c r="TCS1" s="429"/>
      <c r="TCT1" s="428"/>
      <c r="TCU1" s="429"/>
      <c r="TCV1" s="428"/>
      <c r="TCW1" s="429"/>
      <c r="TCX1" s="428"/>
      <c r="TCY1" s="429"/>
      <c r="TCZ1" s="428"/>
      <c r="TDA1" s="429"/>
      <c r="TDB1" s="428"/>
      <c r="TDC1" s="429"/>
      <c r="TDD1" s="428"/>
      <c r="TDE1" s="429"/>
      <c r="TDF1" s="428"/>
      <c r="TDG1" s="429"/>
      <c r="TDH1" s="428"/>
      <c r="TDI1" s="429"/>
      <c r="TDJ1" s="428"/>
      <c r="TDK1" s="429"/>
      <c r="TDL1" s="428"/>
      <c r="TDM1" s="429"/>
      <c r="TDN1" s="428"/>
      <c r="TDO1" s="429"/>
      <c r="TDP1" s="428"/>
      <c r="TDQ1" s="429"/>
      <c r="TDR1" s="428"/>
      <c r="TDS1" s="429"/>
      <c r="TDT1" s="428"/>
      <c r="TDU1" s="429"/>
      <c r="TDV1" s="428"/>
      <c r="TDW1" s="429"/>
      <c r="TDX1" s="428"/>
      <c r="TDY1" s="429"/>
      <c r="TDZ1" s="428"/>
      <c r="TEA1" s="429"/>
      <c r="TEB1" s="428"/>
      <c r="TEC1" s="429"/>
      <c r="TED1" s="428"/>
      <c r="TEE1" s="429"/>
      <c r="TEF1" s="428"/>
      <c r="TEG1" s="429"/>
      <c r="TEH1" s="428"/>
      <c r="TEI1" s="429"/>
      <c r="TEJ1" s="428"/>
      <c r="TEK1" s="429"/>
      <c r="TEL1" s="428"/>
      <c r="TEM1" s="429"/>
      <c r="TEN1" s="428"/>
      <c r="TEO1" s="429"/>
      <c r="TEP1" s="428"/>
      <c r="TEQ1" s="429"/>
      <c r="TER1" s="428"/>
      <c r="TES1" s="429"/>
      <c r="TET1" s="428"/>
      <c r="TEU1" s="429"/>
      <c r="TEV1" s="428"/>
      <c r="TEW1" s="429"/>
      <c r="TEX1" s="428"/>
      <c r="TEY1" s="429"/>
      <c r="TEZ1" s="428"/>
      <c r="TFA1" s="429"/>
      <c r="TFB1" s="428"/>
      <c r="TFC1" s="429"/>
      <c r="TFD1" s="428"/>
      <c r="TFE1" s="429"/>
      <c r="TFF1" s="428"/>
      <c r="TFG1" s="429"/>
      <c r="TFH1" s="428"/>
      <c r="TFI1" s="429"/>
      <c r="TFJ1" s="428"/>
      <c r="TFK1" s="429"/>
      <c r="TFL1" s="428"/>
      <c r="TFM1" s="429"/>
      <c r="TFN1" s="428"/>
      <c r="TFO1" s="429"/>
      <c r="TFP1" s="428"/>
      <c r="TFQ1" s="429"/>
      <c r="TFR1" s="428"/>
      <c r="TFS1" s="429"/>
      <c r="TFT1" s="428"/>
      <c r="TFU1" s="429"/>
      <c r="TFV1" s="428"/>
      <c r="TFW1" s="429"/>
      <c r="TFX1" s="428"/>
      <c r="TFY1" s="429"/>
      <c r="TFZ1" s="428"/>
      <c r="TGA1" s="429"/>
      <c r="TGB1" s="428"/>
      <c r="TGC1" s="429"/>
      <c r="TGD1" s="428"/>
      <c r="TGE1" s="429"/>
      <c r="TGF1" s="428"/>
      <c r="TGG1" s="429"/>
      <c r="TGH1" s="428"/>
      <c r="TGI1" s="429"/>
      <c r="TGJ1" s="428"/>
      <c r="TGK1" s="429"/>
      <c r="TGL1" s="428"/>
      <c r="TGM1" s="429"/>
      <c r="TGN1" s="428"/>
      <c r="TGO1" s="429"/>
      <c r="TGP1" s="428"/>
      <c r="TGQ1" s="429"/>
      <c r="TGR1" s="428"/>
      <c r="TGS1" s="429"/>
      <c r="TGT1" s="428"/>
      <c r="TGU1" s="429"/>
      <c r="TGV1" s="428"/>
      <c r="TGW1" s="429"/>
      <c r="TGX1" s="428"/>
      <c r="TGY1" s="429"/>
      <c r="TGZ1" s="428"/>
      <c r="THA1" s="429"/>
      <c r="THB1" s="428"/>
      <c r="THC1" s="429"/>
      <c r="THD1" s="428"/>
      <c r="THE1" s="429"/>
      <c r="THF1" s="428"/>
      <c r="THG1" s="429"/>
      <c r="THH1" s="428"/>
      <c r="THI1" s="429"/>
      <c r="THJ1" s="428"/>
      <c r="THK1" s="429"/>
      <c r="THL1" s="428"/>
      <c r="THM1" s="429"/>
      <c r="THN1" s="428"/>
      <c r="THO1" s="429"/>
      <c r="THP1" s="428"/>
      <c r="THQ1" s="429"/>
      <c r="THR1" s="428"/>
      <c r="THS1" s="429"/>
      <c r="THT1" s="428"/>
      <c r="THU1" s="429"/>
      <c r="THV1" s="428"/>
      <c r="THW1" s="429"/>
      <c r="THX1" s="428"/>
      <c r="THY1" s="429"/>
      <c r="THZ1" s="428"/>
      <c r="TIA1" s="429"/>
      <c r="TIB1" s="428"/>
      <c r="TIC1" s="429"/>
      <c r="TID1" s="428"/>
      <c r="TIE1" s="429"/>
      <c r="TIF1" s="428"/>
      <c r="TIG1" s="429"/>
      <c r="TIH1" s="428"/>
      <c r="TII1" s="429"/>
      <c r="TIJ1" s="428"/>
      <c r="TIK1" s="429"/>
      <c r="TIL1" s="428"/>
      <c r="TIM1" s="429"/>
      <c r="TIN1" s="428"/>
      <c r="TIO1" s="429"/>
      <c r="TIP1" s="428"/>
      <c r="TIQ1" s="429"/>
      <c r="TIR1" s="428"/>
      <c r="TIS1" s="429"/>
      <c r="TIT1" s="428"/>
      <c r="TIU1" s="429"/>
      <c r="TIV1" s="428"/>
      <c r="TIW1" s="429"/>
      <c r="TIX1" s="428"/>
      <c r="TIY1" s="429"/>
      <c r="TIZ1" s="428"/>
      <c r="TJA1" s="429"/>
      <c r="TJB1" s="428"/>
      <c r="TJC1" s="429"/>
      <c r="TJD1" s="428"/>
      <c r="TJE1" s="429"/>
      <c r="TJF1" s="428"/>
      <c r="TJG1" s="429"/>
      <c r="TJH1" s="428"/>
      <c r="TJI1" s="429"/>
      <c r="TJJ1" s="428"/>
      <c r="TJK1" s="429"/>
      <c r="TJL1" s="428"/>
      <c r="TJM1" s="429"/>
      <c r="TJN1" s="428"/>
      <c r="TJO1" s="429"/>
      <c r="TJP1" s="428"/>
      <c r="TJQ1" s="429"/>
      <c r="TJR1" s="428"/>
      <c r="TJS1" s="429"/>
      <c r="TJT1" s="428"/>
      <c r="TJU1" s="429"/>
      <c r="TJV1" s="428"/>
      <c r="TJW1" s="429"/>
      <c r="TJX1" s="428"/>
      <c r="TJY1" s="429"/>
      <c r="TJZ1" s="428"/>
      <c r="TKA1" s="429"/>
      <c r="TKB1" s="428"/>
      <c r="TKC1" s="429"/>
      <c r="TKD1" s="428"/>
      <c r="TKE1" s="429"/>
      <c r="TKF1" s="428"/>
      <c r="TKG1" s="429"/>
      <c r="TKH1" s="428"/>
      <c r="TKI1" s="429"/>
      <c r="TKJ1" s="428"/>
      <c r="TKK1" s="429"/>
      <c r="TKL1" s="428"/>
      <c r="TKM1" s="429"/>
      <c r="TKN1" s="428"/>
      <c r="TKO1" s="429"/>
      <c r="TKP1" s="428"/>
      <c r="TKQ1" s="429"/>
      <c r="TKR1" s="428"/>
      <c r="TKS1" s="429"/>
      <c r="TKT1" s="428"/>
      <c r="TKU1" s="429"/>
      <c r="TKV1" s="428"/>
      <c r="TKW1" s="429"/>
      <c r="TKX1" s="428"/>
      <c r="TKY1" s="429"/>
      <c r="TKZ1" s="428"/>
      <c r="TLA1" s="429"/>
      <c r="TLB1" s="428"/>
      <c r="TLC1" s="429"/>
      <c r="TLD1" s="428"/>
      <c r="TLE1" s="429"/>
      <c r="TLF1" s="428"/>
      <c r="TLG1" s="429"/>
      <c r="TLH1" s="428"/>
      <c r="TLI1" s="429"/>
      <c r="TLJ1" s="428"/>
      <c r="TLK1" s="429"/>
      <c r="TLL1" s="428"/>
      <c r="TLM1" s="429"/>
      <c r="TLN1" s="428"/>
      <c r="TLO1" s="429"/>
      <c r="TLP1" s="428"/>
      <c r="TLQ1" s="429"/>
      <c r="TLR1" s="428"/>
      <c r="TLS1" s="429"/>
      <c r="TLT1" s="428"/>
      <c r="TLU1" s="429"/>
      <c r="TLV1" s="428"/>
      <c r="TLW1" s="429"/>
      <c r="TLX1" s="428"/>
      <c r="TLY1" s="429"/>
      <c r="TLZ1" s="428"/>
      <c r="TMA1" s="429"/>
      <c r="TMB1" s="428"/>
      <c r="TMC1" s="429"/>
      <c r="TMD1" s="428"/>
      <c r="TME1" s="429"/>
      <c r="TMF1" s="428"/>
      <c r="TMG1" s="429"/>
      <c r="TMH1" s="428"/>
      <c r="TMI1" s="429"/>
      <c r="TMJ1" s="428"/>
      <c r="TMK1" s="429"/>
      <c r="TML1" s="428"/>
      <c r="TMM1" s="429"/>
      <c r="TMN1" s="428"/>
      <c r="TMO1" s="429"/>
      <c r="TMP1" s="428"/>
      <c r="TMQ1" s="429"/>
      <c r="TMR1" s="428"/>
      <c r="TMS1" s="429"/>
      <c r="TMT1" s="428"/>
      <c r="TMU1" s="429"/>
      <c r="TMV1" s="428"/>
      <c r="TMW1" s="429"/>
      <c r="TMX1" s="428"/>
      <c r="TMY1" s="429"/>
      <c r="TMZ1" s="428"/>
      <c r="TNA1" s="429"/>
      <c r="TNB1" s="428"/>
      <c r="TNC1" s="429"/>
      <c r="TND1" s="428"/>
      <c r="TNE1" s="429"/>
      <c r="TNF1" s="428"/>
      <c r="TNG1" s="429"/>
      <c r="TNH1" s="428"/>
      <c r="TNI1" s="429"/>
      <c r="TNJ1" s="428"/>
      <c r="TNK1" s="429"/>
      <c r="TNL1" s="428"/>
      <c r="TNM1" s="429"/>
      <c r="TNN1" s="428"/>
      <c r="TNO1" s="429"/>
      <c r="TNP1" s="428"/>
      <c r="TNQ1" s="429"/>
      <c r="TNR1" s="428"/>
      <c r="TNS1" s="429"/>
      <c r="TNT1" s="428"/>
      <c r="TNU1" s="429"/>
      <c r="TNV1" s="428"/>
      <c r="TNW1" s="429"/>
      <c r="TNX1" s="428"/>
      <c r="TNY1" s="429"/>
      <c r="TNZ1" s="428"/>
      <c r="TOA1" s="429"/>
      <c r="TOB1" s="428"/>
      <c r="TOC1" s="429"/>
      <c r="TOD1" s="428"/>
      <c r="TOE1" s="429"/>
      <c r="TOF1" s="428"/>
      <c r="TOG1" s="429"/>
      <c r="TOH1" s="428"/>
      <c r="TOI1" s="429"/>
      <c r="TOJ1" s="428"/>
      <c r="TOK1" s="429"/>
      <c r="TOL1" s="428"/>
      <c r="TOM1" s="429"/>
      <c r="TON1" s="428"/>
      <c r="TOO1" s="429"/>
      <c r="TOP1" s="428"/>
      <c r="TOQ1" s="429"/>
      <c r="TOR1" s="428"/>
      <c r="TOS1" s="429"/>
      <c r="TOT1" s="428"/>
      <c r="TOU1" s="429"/>
      <c r="TOV1" s="428"/>
      <c r="TOW1" s="429"/>
      <c r="TOX1" s="428"/>
      <c r="TOY1" s="429"/>
      <c r="TOZ1" s="428"/>
      <c r="TPA1" s="429"/>
      <c r="TPB1" s="428"/>
      <c r="TPC1" s="429"/>
      <c r="TPD1" s="428"/>
      <c r="TPE1" s="429"/>
      <c r="TPF1" s="428"/>
      <c r="TPG1" s="429"/>
      <c r="TPH1" s="428"/>
      <c r="TPI1" s="429"/>
      <c r="TPJ1" s="428"/>
      <c r="TPK1" s="429"/>
      <c r="TPL1" s="428"/>
      <c r="TPM1" s="429"/>
      <c r="TPN1" s="428"/>
      <c r="TPO1" s="429"/>
      <c r="TPP1" s="428"/>
      <c r="TPQ1" s="429"/>
      <c r="TPR1" s="428"/>
      <c r="TPS1" s="429"/>
      <c r="TPT1" s="428"/>
      <c r="TPU1" s="429"/>
      <c r="TPV1" s="428"/>
      <c r="TPW1" s="429"/>
      <c r="TPX1" s="428"/>
      <c r="TPY1" s="429"/>
      <c r="TPZ1" s="428"/>
      <c r="TQA1" s="429"/>
      <c r="TQB1" s="428"/>
      <c r="TQC1" s="429"/>
      <c r="TQD1" s="428"/>
      <c r="TQE1" s="429"/>
      <c r="TQF1" s="428"/>
      <c r="TQG1" s="429"/>
      <c r="TQH1" s="428"/>
      <c r="TQI1" s="429"/>
      <c r="TQJ1" s="428"/>
      <c r="TQK1" s="429"/>
      <c r="TQL1" s="428"/>
      <c r="TQM1" s="429"/>
      <c r="TQN1" s="428"/>
      <c r="TQO1" s="429"/>
      <c r="TQP1" s="428"/>
      <c r="TQQ1" s="429"/>
      <c r="TQR1" s="428"/>
      <c r="TQS1" s="429"/>
      <c r="TQT1" s="428"/>
      <c r="TQU1" s="429"/>
      <c r="TQV1" s="428"/>
      <c r="TQW1" s="429"/>
      <c r="TQX1" s="428"/>
      <c r="TQY1" s="429"/>
      <c r="TQZ1" s="428"/>
      <c r="TRA1" s="429"/>
      <c r="TRB1" s="428"/>
      <c r="TRC1" s="429"/>
      <c r="TRD1" s="428"/>
      <c r="TRE1" s="429"/>
      <c r="TRF1" s="428"/>
      <c r="TRG1" s="429"/>
      <c r="TRH1" s="428"/>
      <c r="TRI1" s="429"/>
      <c r="TRJ1" s="428"/>
      <c r="TRK1" s="429"/>
      <c r="TRL1" s="428"/>
      <c r="TRM1" s="429"/>
      <c r="TRN1" s="428"/>
      <c r="TRO1" s="429"/>
      <c r="TRP1" s="428"/>
      <c r="TRQ1" s="429"/>
      <c r="TRR1" s="428"/>
      <c r="TRS1" s="429"/>
      <c r="TRT1" s="428"/>
      <c r="TRU1" s="429"/>
      <c r="TRV1" s="428"/>
      <c r="TRW1" s="429"/>
      <c r="TRX1" s="428"/>
      <c r="TRY1" s="429"/>
      <c r="TRZ1" s="428"/>
      <c r="TSA1" s="429"/>
      <c r="TSB1" s="428"/>
      <c r="TSC1" s="429"/>
      <c r="TSD1" s="428"/>
      <c r="TSE1" s="429"/>
      <c r="TSF1" s="428"/>
      <c r="TSG1" s="429"/>
      <c r="TSH1" s="428"/>
      <c r="TSI1" s="429"/>
      <c r="TSJ1" s="428"/>
      <c r="TSK1" s="429"/>
      <c r="TSL1" s="428"/>
      <c r="TSM1" s="429"/>
      <c r="TSN1" s="428"/>
      <c r="TSO1" s="429"/>
      <c r="TSP1" s="428"/>
      <c r="TSQ1" s="429"/>
      <c r="TSR1" s="428"/>
      <c r="TSS1" s="429"/>
      <c r="TST1" s="428"/>
      <c r="TSU1" s="429"/>
      <c r="TSV1" s="428"/>
      <c r="TSW1" s="429"/>
      <c r="TSX1" s="428"/>
      <c r="TSY1" s="429"/>
      <c r="TSZ1" s="428"/>
      <c r="TTA1" s="429"/>
      <c r="TTB1" s="428"/>
      <c r="TTC1" s="429"/>
      <c r="TTD1" s="428"/>
      <c r="TTE1" s="429"/>
      <c r="TTF1" s="428"/>
      <c r="TTG1" s="429"/>
      <c r="TTH1" s="428"/>
      <c r="TTI1" s="429"/>
      <c r="TTJ1" s="428"/>
      <c r="TTK1" s="429"/>
      <c r="TTL1" s="428"/>
      <c r="TTM1" s="429"/>
      <c r="TTN1" s="428"/>
      <c r="TTO1" s="429"/>
      <c r="TTP1" s="428"/>
      <c r="TTQ1" s="429"/>
      <c r="TTR1" s="428"/>
      <c r="TTS1" s="429"/>
      <c r="TTT1" s="428"/>
      <c r="TTU1" s="429"/>
      <c r="TTV1" s="428"/>
      <c r="TTW1" s="429"/>
      <c r="TTX1" s="428"/>
      <c r="TTY1" s="429"/>
      <c r="TTZ1" s="428"/>
      <c r="TUA1" s="429"/>
      <c r="TUB1" s="428"/>
      <c r="TUC1" s="429"/>
      <c r="TUD1" s="428"/>
      <c r="TUE1" s="429"/>
      <c r="TUF1" s="428"/>
      <c r="TUG1" s="429"/>
      <c r="TUH1" s="428"/>
      <c r="TUI1" s="429"/>
      <c r="TUJ1" s="428"/>
      <c r="TUK1" s="429"/>
      <c r="TUL1" s="428"/>
      <c r="TUM1" s="429"/>
      <c r="TUN1" s="428"/>
      <c r="TUO1" s="429"/>
      <c r="TUP1" s="428"/>
      <c r="TUQ1" s="429"/>
      <c r="TUR1" s="428"/>
      <c r="TUS1" s="429"/>
      <c r="TUT1" s="428"/>
      <c r="TUU1" s="429"/>
      <c r="TUV1" s="428"/>
      <c r="TUW1" s="429"/>
      <c r="TUX1" s="428"/>
      <c r="TUY1" s="429"/>
      <c r="TUZ1" s="428"/>
      <c r="TVA1" s="429"/>
      <c r="TVB1" s="428"/>
      <c r="TVC1" s="429"/>
      <c r="TVD1" s="428"/>
      <c r="TVE1" s="429"/>
      <c r="TVF1" s="428"/>
      <c r="TVG1" s="429"/>
      <c r="TVH1" s="428"/>
      <c r="TVI1" s="429"/>
      <c r="TVJ1" s="428"/>
      <c r="TVK1" s="429"/>
      <c r="TVL1" s="428"/>
      <c r="TVM1" s="429"/>
      <c r="TVN1" s="428"/>
      <c r="TVO1" s="429"/>
      <c r="TVP1" s="428"/>
      <c r="TVQ1" s="429"/>
      <c r="TVR1" s="428"/>
      <c r="TVS1" s="429"/>
      <c r="TVT1" s="428"/>
      <c r="TVU1" s="429"/>
      <c r="TVV1" s="428"/>
      <c r="TVW1" s="429"/>
      <c r="TVX1" s="428"/>
      <c r="TVY1" s="429"/>
      <c r="TVZ1" s="428"/>
      <c r="TWA1" s="429"/>
      <c r="TWB1" s="428"/>
      <c r="TWC1" s="429"/>
      <c r="TWD1" s="428"/>
      <c r="TWE1" s="429"/>
      <c r="TWF1" s="428"/>
      <c r="TWG1" s="429"/>
      <c r="TWH1" s="428"/>
      <c r="TWI1" s="429"/>
      <c r="TWJ1" s="428"/>
      <c r="TWK1" s="429"/>
      <c r="TWL1" s="428"/>
      <c r="TWM1" s="429"/>
      <c r="TWN1" s="428"/>
      <c r="TWO1" s="429"/>
      <c r="TWP1" s="428"/>
      <c r="TWQ1" s="429"/>
      <c r="TWR1" s="428"/>
      <c r="TWS1" s="429"/>
      <c r="TWT1" s="428"/>
      <c r="TWU1" s="429"/>
      <c r="TWV1" s="428"/>
      <c r="TWW1" s="429"/>
      <c r="TWX1" s="428"/>
      <c r="TWY1" s="429"/>
      <c r="TWZ1" s="428"/>
      <c r="TXA1" s="429"/>
      <c r="TXB1" s="428"/>
      <c r="TXC1" s="429"/>
      <c r="TXD1" s="428"/>
      <c r="TXE1" s="429"/>
      <c r="TXF1" s="428"/>
      <c r="TXG1" s="429"/>
      <c r="TXH1" s="428"/>
      <c r="TXI1" s="429"/>
      <c r="TXJ1" s="428"/>
      <c r="TXK1" s="429"/>
      <c r="TXL1" s="428"/>
      <c r="TXM1" s="429"/>
      <c r="TXN1" s="428"/>
      <c r="TXO1" s="429"/>
      <c r="TXP1" s="428"/>
      <c r="TXQ1" s="429"/>
      <c r="TXR1" s="428"/>
      <c r="TXS1" s="429"/>
      <c r="TXT1" s="428"/>
      <c r="TXU1" s="429"/>
      <c r="TXV1" s="428"/>
      <c r="TXW1" s="429"/>
      <c r="TXX1" s="428"/>
      <c r="TXY1" s="429"/>
      <c r="TXZ1" s="428"/>
      <c r="TYA1" s="429"/>
      <c r="TYB1" s="428"/>
      <c r="TYC1" s="429"/>
      <c r="TYD1" s="428"/>
      <c r="TYE1" s="429"/>
      <c r="TYF1" s="428"/>
      <c r="TYG1" s="429"/>
      <c r="TYH1" s="428"/>
      <c r="TYI1" s="429"/>
      <c r="TYJ1" s="428"/>
      <c r="TYK1" s="429"/>
      <c r="TYL1" s="428"/>
      <c r="TYM1" s="429"/>
      <c r="TYN1" s="428"/>
      <c r="TYO1" s="429"/>
      <c r="TYP1" s="428"/>
      <c r="TYQ1" s="429"/>
      <c r="TYR1" s="428"/>
      <c r="TYS1" s="429"/>
      <c r="TYT1" s="428"/>
      <c r="TYU1" s="429"/>
      <c r="TYV1" s="428"/>
      <c r="TYW1" s="429"/>
      <c r="TYX1" s="428"/>
      <c r="TYY1" s="429"/>
      <c r="TYZ1" s="428"/>
      <c r="TZA1" s="429"/>
      <c r="TZB1" s="428"/>
      <c r="TZC1" s="429"/>
      <c r="TZD1" s="428"/>
      <c r="TZE1" s="429"/>
      <c r="TZF1" s="428"/>
      <c r="TZG1" s="429"/>
      <c r="TZH1" s="428"/>
      <c r="TZI1" s="429"/>
      <c r="TZJ1" s="428"/>
      <c r="TZK1" s="429"/>
      <c r="TZL1" s="428"/>
      <c r="TZM1" s="429"/>
      <c r="TZN1" s="428"/>
      <c r="TZO1" s="429"/>
      <c r="TZP1" s="428"/>
      <c r="TZQ1" s="429"/>
      <c r="TZR1" s="428"/>
      <c r="TZS1" s="429"/>
      <c r="TZT1" s="428"/>
      <c r="TZU1" s="429"/>
      <c r="TZV1" s="428"/>
      <c r="TZW1" s="429"/>
      <c r="TZX1" s="428"/>
      <c r="TZY1" s="429"/>
      <c r="TZZ1" s="428"/>
      <c r="UAA1" s="429"/>
      <c r="UAB1" s="428"/>
      <c r="UAC1" s="429"/>
      <c r="UAD1" s="428"/>
      <c r="UAE1" s="429"/>
      <c r="UAF1" s="428"/>
      <c r="UAG1" s="429"/>
      <c r="UAH1" s="428"/>
      <c r="UAI1" s="429"/>
      <c r="UAJ1" s="428"/>
      <c r="UAK1" s="429"/>
      <c r="UAL1" s="428"/>
      <c r="UAM1" s="429"/>
      <c r="UAN1" s="428"/>
      <c r="UAO1" s="429"/>
      <c r="UAP1" s="428"/>
      <c r="UAQ1" s="429"/>
      <c r="UAR1" s="428"/>
      <c r="UAS1" s="429"/>
      <c r="UAT1" s="428"/>
      <c r="UAU1" s="429"/>
      <c r="UAV1" s="428"/>
      <c r="UAW1" s="429"/>
      <c r="UAX1" s="428"/>
      <c r="UAY1" s="429"/>
      <c r="UAZ1" s="428"/>
      <c r="UBA1" s="429"/>
      <c r="UBB1" s="428"/>
      <c r="UBC1" s="429"/>
      <c r="UBD1" s="428"/>
      <c r="UBE1" s="429"/>
      <c r="UBF1" s="428"/>
      <c r="UBG1" s="429"/>
      <c r="UBH1" s="428"/>
      <c r="UBI1" s="429"/>
      <c r="UBJ1" s="428"/>
      <c r="UBK1" s="429"/>
      <c r="UBL1" s="428"/>
      <c r="UBM1" s="429"/>
      <c r="UBN1" s="428"/>
      <c r="UBO1" s="429"/>
      <c r="UBP1" s="428"/>
      <c r="UBQ1" s="429"/>
      <c r="UBR1" s="428"/>
      <c r="UBS1" s="429"/>
      <c r="UBT1" s="428"/>
      <c r="UBU1" s="429"/>
      <c r="UBV1" s="428"/>
      <c r="UBW1" s="429"/>
      <c r="UBX1" s="428"/>
      <c r="UBY1" s="429"/>
      <c r="UBZ1" s="428"/>
      <c r="UCA1" s="429"/>
      <c r="UCB1" s="428"/>
      <c r="UCC1" s="429"/>
      <c r="UCD1" s="428"/>
      <c r="UCE1" s="429"/>
      <c r="UCF1" s="428"/>
      <c r="UCG1" s="429"/>
      <c r="UCH1" s="428"/>
      <c r="UCI1" s="429"/>
      <c r="UCJ1" s="428"/>
      <c r="UCK1" s="429"/>
      <c r="UCL1" s="428"/>
      <c r="UCM1" s="429"/>
      <c r="UCN1" s="428"/>
      <c r="UCO1" s="429"/>
      <c r="UCP1" s="428"/>
      <c r="UCQ1" s="429"/>
      <c r="UCR1" s="428"/>
      <c r="UCS1" s="429"/>
      <c r="UCT1" s="428"/>
      <c r="UCU1" s="429"/>
      <c r="UCV1" s="428"/>
      <c r="UCW1" s="429"/>
      <c r="UCX1" s="428"/>
      <c r="UCY1" s="429"/>
      <c r="UCZ1" s="428"/>
      <c r="UDA1" s="429"/>
      <c r="UDB1" s="428"/>
      <c r="UDC1" s="429"/>
      <c r="UDD1" s="428"/>
      <c r="UDE1" s="429"/>
      <c r="UDF1" s="428"/>
      <c r="UDG1" s="429"/>
      <c r="UDH1" s="428"/>
      <c r="UDI1" s="429"/>
      <c r="UDJ1" s="428"/>
      <c r="UDK1" s="429"/>
      <c r="UDL1" s="428"/>
      <c r="UDM1" s="429"/>
      <c r="UDN1" s="428"/>
      <c r="UDO1" s="429"/>
      <c r="UDP1" s="428"/>
      <c r="UDQ1" s="429"/>
      <c r="UDR1" s="428"/>
      <c r="UDS1" s="429"/>
      <c r="UDT1" s="428"/>
      <c r="UDU1" s="429"/>
      <c r="UDV1" s="428"/>
      <c r="UDW1" s="429"/>
      <c r="UDX1" s="428"/>
      <c r="UDY1" s="429"/>
      <c r="UDZ1" s="428"/>
      <c r="UEA1" s="429"/>
      <c r="UEB1" s="428"/>
      <c r="UEC1" s="429"/>
      <c r="UED1" s="428"/>
      <c r="UEE1" s="429"/>
      <c r="UEF1" s="428"/>
      <c r="UEG1" s="429"/>
      <c r="UEH1" s="428"/>
      <c r="UEI1" s="429"/>
      <c r="UEJ1" s="428"/>
      <c r="UEK1" s="429"/>
      <c r="UEL1" s="428"/>
      <c r="UEM1" s="429"/>
      <c r="UEN1" s="428"/>
      <c r="UEO1" s="429"/>
      <c r="UEP1" s="428"/>
      <c r="UEQ1" s="429"/>
      <c r="UER1" s="428"/>
      <c r="UES1" s="429"/>
      <c r="UET1" s="428"/>
      <c r="UEU1" s="429"/>
      <c r="UEV1" s="428"/>
      <c r="UEW1" s="429"/>
      <c r="UEX1" s="428"/>
      <c r="UEY1" s="429"/>
      <c r="UEZ1" s="428"/>
      <c r="UFA1" s="429"/>
      <c r="UFB1" s="428"/>
      <c r="UFC1" s="429"/>
      <c r="UFD1" s="428"/>
      <c r="UFE1" s="429"/>
      <c r="UFF1" s="428"/>
      <c r="UFG1" s="429"/>
      <c r="UFH1" s="428"/>
      <c r="UFI1" s="429"/>
      <c r="UFJ1" s="428"/>
      <c r="UFK1" s="429"/>
      <c r="UFL1" s="428"/>
      <c r="UFM1" s="429"/>
      <c r="UFN1" s="428"/>
      <c r="UFO1" s="429"/>
      <c r="UFP1" s="428"/>
      <c r="UFQ1" s="429"/>
      <c r="UFR1" s="428"/>
      <c r="UFS1" s="429"/>
      <c r="UFT1" s="428"/>
      <c r="UFU1" s="429"/>
      <c r="UFV1" s="428"/>
      <c r="UFW1" s="429"/>
      <c r="UFX1" s="428"/>
      <c r="UFY1" s="429"/>
      <c r="UFZ1" s="428"/>
      <c r="UGA1" s="429"/>
      <c r="UGB1" s="428"/>
      <c r="UGC1" s="429"/>
      <c r="UGD1" s="428"/>
      <c r="UGE1" s="429"/>
      <c r="UGF1" s="428"/>
      <c r="UGG1" s="429"/>
      <c r="UGH1" s="428"/>
      <c r="UGI1" s="429"/>
      <c r="UGJ1" s="428"/>
      <c r="UGK1" s="429"/>
      <c r="UGL1" s="428"/>
      <c r="UGM1" s="429"/>
      <c r="UGN1" s="428"/>
      <c r="UGO1" s="429"/>
      <c r="UGP1" s="428"/>
      <c r="UGQ1" s="429"/>
      <c r="UGR1" s="428"/>
      <c r="UGS1" s="429"/>
      <c r="UGT1" s="428"/>
      <c r="UGU1" s="429"/>
      <c r="UGV1" s="428"/>
      <c r="UGW1" s="429"/>
      <c r="UGX1" s="428"/>
      <c r="UGY1" s="429"/>
      <c r="UGZ1" s="428"/>
      <c r="UHA1" s="429"/>
      <c r="UHB1" s="428"/>
      <c r="UHC1" s="429"/>
      <c r="UHD1" s="428"/>
      <c r="UHE1" s="429"/>
      <c r="UHF1" s="428"/>
      <c r="UHG1" s="429"/>
      <c r="UHH1" s="428"/>
      <c r="UHI1" s="429"/>
      <c r="UHJ1" s="428"/>
      <c r="UHK1" s="429"/>
      <c r="UHL1" s="428"/>
      <c r="UHM1" s="429"/>
      <c r="UHN1" s="428"/>
      <c r="UHO1" s="429"/>
      <c r="UHP1" s="428"/>
      <c r="UHQ1" s="429"/>
      <c r="UHR1" s="428"/>
      <c r="UHS1" s="429"/>
      <c r="UHT1" s="428"/>
      <c r="UHU1" s="429"/>
      <c r="UHV1" s="428"/>
      <c r="UHW1" s="429"/>
      <c r="UHX1" s="428"/>
      <c r="UHY1" s="429"/>
      <c r="UHZ1" s="428"/>
      <c r="UIA1" s="429"/>
      <c r="UIB1" s="428"/>
      <c r="UIC1" s="429"/>
      <c r="UID1" s="428"/>
      <c r="UIE1" s="429"/>
      <c r="UIF1" s="428"/>
      <c r="UIG1" s="429"/>
      <c r="UIH1" s="428"/>
      <c r="UII1" s="429"/>
      <c r="UIJ1" s="428"/>
      <c r="UIK1" s="429"/>
      <c r="UIL1" s="428"/>
      <c r="UIM1" s="429"/>
      <c r="UIN1" s="428"/>
      <c r="UIO1" s="429"/>
      <c r="UIP1" s="428"/>
      <c r="UIQ1" s="429"/>
      <c r="UIR1" s="428"/>
      <c r="UIS1" s="429"/>
      <c r="UIT1" s="428"/>
      <c r="UIU1" s="429"/>
      <c r="UIV1" s="428"/>
      <c r="UIW1" s="429"/>
      <c r="UIX1" s="428"/>
      <c r="UIY1" s="429"/>
      <c r="UIZ1" s="428"/>
      <c r="UJA1" s="429"/>
      <c r="UJB1" s="428"/>
      <c r="UJC1" s="429"/>
      <c r="UJD1" s="428"/>
      <c r="UJE1" s="429"/>
      <c r="UJF1" s="428"/>
      <c r="UJG1" s="429"/>
      <c r="UJH1" s="428"/>
      <c r="UJI1" s="429"/>
      <c r="UJJ1" s="428"/>
      <c r="UJK1" s="429"/>
      <c r="UJL1" s="428"/>
      <c r="UJM1" s="429"/>
      <c r="UJN1" s="428"/>
      <c r="UJO1" s="429"/>
      <c r="UJP1" s="428"/>
      <c r="UJQ1" s="429"/>
      <c r="UJR1" s="428"/>
      <c r="UJS1" s="429"/>
      <c r="UJT1" s="428"/>
      <c r="UJU1" s="429"/>
      <c r="UJV1" s="428"/>
      <c r="UJW1" s="429"/>
      <c r="UJX1" s="428"/>
      <c r="UJY1" s="429"/>
      <c r="UJZ1" s="428"/>
      <c r="UKA1" s="429"/>
      <c r="UKB1" s="428"/>
      <c r="UKC1" s="429"/>
      <c r="UKD1" s="428"/>
      <c r="UKE1" s="429"/>
      <c r="UKF1" s="428"/>
      <c r="UKG1" s="429"/>
      <c r="UKH1" s="428"/>
      <c r="UKI1" s="429"/>
      <c r="UKJ1" s="428"/>
      <c r="UKK1" s="429"/>
      <c r="UKL1" s="428"/>
      <c r="UKM1" s="429"/>
      <c r="UKN1" s="428"/>
      <c r="UKO1" s="429"/>
      <c r="UKP1" s="428"/>
      <c r="UKQ1" s="429"/>
      <c r="UKR1" s="428"/>
      <c r="UKS1" s="429"/>
      <c r="UKT1" s="428"/>
      <c r="UKU1" s="429"/>
      <c r="UKV1" s="428"/>
      <c r="UKW1" s="429"/>
      <c r="UKX1" s="428"/>
      <c r="UKY1" s="429"/>
      <c r="UKZ1" s="428"/>
      <c r="ULA1" s="429"/>
      <c r="ULB1" s="428"/>
      <c r="ULC1" s="429"/>
      <c r="ULD1" s="428"/>
      <c r="ULE1" s="429"/>
      <c r="ULF1" s="428"/>
      <c r="ULG1" s="429"/>
      <c r="ULH1" s="428"/>
      <c r="ULI1" s="429"/>
      <c r="ULJ1" s="428"/>
      <c r="ULK1" s="429"/>
      <c r="ULL1" s="428"/>
      <c r="ULM1" s="429"/>
      <c r="ULN1" s="428"/>
      <c r="ULO1" s="429"/>
      <c r="ULP1" s="428"/>
      <c r="ULQ1" s="429"/>
      <c r="ULR1" s="428"/>
      <c r="ULS1" s="429"/>
      <c r="ULT1" s="428"/>
      <c r="ULU1" s="429"/>
      <c r="ULV1" s="428"/>
      <c r="ULW1" s="429"/>
      <c r="ULX1" s="428"/>
      <c r="ULY1" s="429"/>
      <c r="ULZ1" s="428"/>
      <c r="UMA1" s="429"/>
      <c r="UMB1" s="428"/>
      <c r="UMC1" s="429"/>
      <c r="UMD1" s="428"/>
      <c r="UME1" s="429"/>
      <c r="UMF1" s="428"/>
      <c r="UMG1" s="429"/>
      <c r="UMH1" s="428"/>
      <c r="UMI1" s="429"/>
      <c r="UMJ1" s="428"/>
      <c r="UMK1" s="429"/>
      <c r="UML1" s="428"/>
      <c r="UMM1" s="429"/>
      <c r="UMN1" s="428"/>
      <c r="UMO1" s="429"/>
      <c r="UMP1" s="428"/>
      <c r="UMQ1" s="429"/>
      <c r="UMR1" s="428"/>
      <c r="UMS1" s="429"/>
      <c r="UMT1" s="428"/>
      <c r="UMU1" s="429"/>
      <c r="UMV1" s="428"/>
      <c r="UMW1" s="429"/>
      <c r="UMX1" s="428"/>
      <c r="UMY1" s="429"/>
      <c r="UMZ1" s="428"/>
      <c r="UNA1" s="429"/>
      <c r="UNB1" s="428"/>
      <c r="UNC1" s="429"/>
      <c r="UND1" s="428"/>
      <c r="UNE1" s="429"/>
      <c r="UNF1" s="428"/>
      <c r="UNG1" s="429"/>
      <c r="UNH1" s="428"/>
      <c r="UNI1" s="429"/>
      <c r="UNJ1" s="428"/>
      <c r="UNK1" s="429"/>
      <c r="UNL1" s="428"/>
      <c r="UNM1" s="429"/>
      <c r="UNN1" s="428"/>
      <c r="UNO1" s="429"/>
      <c r="UNP1" s="428"/>
      <c r="UNQ1" s="429"/>
      <c r="UNR1" s="428"/>
      <c r="UNS1" s="429"/>
      <c r="UNT1" s="428"/>
      <c r="UNU1" s="429"/>
      <c r="UNV1" s="428"/>
      <c r="UNW1" s="429"/>
      <c r="UNX1" s="428"/>
      <c r="UNY1" s="429"/>
      <c r="UNZ1" s="428"/>
      <c r="UOA1" s="429"/>
      <c r="UOB1" s="428"/>
      <c r="UOC1" s="429"/>
      <c r="UOD1" s="428"/>
      <c r="UOE1" s="429"/>
      <c r="UOF1" s="428"/>
      <c r="UOG1" s="429"/>
      <c r="UOH1" s="428"/>
      <c r="UOI1" s="429"/>
      <c r="UOJ1" s="428"/>
      <c r="UOK1" s="429"/>
      <c r="UOL1" s="428"/>
      <c r="UOM1" s="429"/>
      <c r="UON1" s="428"/>
      <c r="UOO1" s="429"/>
      <c r="UOP1" s="428"/>
      <c r="UOQ1" s="429"/>
      <c r="UOR1" s="428"/>
      <c r="UOS1" s="429"/>
      <c r="UOT1" s="428"/>
      <c r="UOU1" s="429"/>
      <c r="UOV1" s="428"/>
      <c r="UOW1" s="429"/>
      <c r="UOX1" s="428"/>
      <c r="UOY1" s="429"/>
      <c r="UOZ1" s="428"/>
      <c r="UPA1" s="429"/>
      <c r="UPB1" s="428"/>
      <c r="UPC1" s="429"/>
      <c r="UPD1" s="428"/>
      <c r="UPE1" s="429"/>
      <c r="UPF1" s="428"/>
      <c r="UPG1" s="429"/>
      <c r="UPH1" s="428"/>
      <c r="UPI1" s="429"/>
      <c r="UPJ1" s="428"/>
      <c r="UPK1" s="429"/>
      <c r="UPL1" s="428"/>
      <c r="UPM1" s="429"/>
      <c r="UPN1" s="428"/>
      <c r="UPO1" s="429"/>
      <c r="UPP1" s="428"/>
      <c r="UPQ1" s="429"/>
      <c r="UPR1" s="428"/>
      <c r="UPS1" s="429"/>
      <c r="UPT1" s="428"/>
      <c r="UPU1" s="429"/>
      <c r="UPV1" s="428"/>
      <c r="UPW1" s="429"/>
      <c r="UPX1" s="428"/>
      <c r="UPY1" s="429"/>
      <c r="UPZ1" s="428"/>
      <c r="UQA1" s="429"/>
      <c r="UQB1" s="428"/>
      <c r="UQC1" s="429"/>
      <c r="UQD1" s="428"/>
      <c r="UQE1" s="429"/>
      <c r="UQF1" s="428"/>
      <c r="UQG1" s="429"/>
      <c r="UQH1" s="428"/>
      <c r="UQI1" s="429"/>
      <c r="UQJ1" s="428"/>
      <c r="UQK1" s="429"/>
      <c r="UQL1" s="428"/>
      <c r="UQM1" s="429"/>
      <c r="UQN1" s="428"/>
      <c r="UQO1" s="429"/>
      <c r="UQP1" s="428"/>
      <c r="UQQ1" s="429"/>
      <c r="UQR1" s="428"/>
      <c r="UQS1" s="429"/>
      <c r="UQT1" s="428"/>
      <c r="UQU1" s="429"/>
      <c r="UQV1" s="428"/>
      <c r="UQW1" s="429"/>
      <c r="UQX1" s="428"/>
      <c r="UQY1" s="429"/>
      <c r="UQZ1" s="428"/>
      <c r="URA1" s="429"/>
      <c r="URB1" s="428"/>
      <c r="URC1" s="429"/>
      <c r="URD1" s="428"/>
      <c r="URE1" s="429"/>
      <c r="URF1" s="428"/>
      <c r="URG1" s="429"/>
      <c r="URH1" s="428"/>
      <c r="URI1" s="429"/>
      <c r="URJ1" s="428"/>
      <c r="URK1" s="429"/>
      <c r="URL1" s="428"/>
      <c r="URM1" s="429"/>
      <c r="URN1" s="428"/>
      <c r="URO1" s="429"/>
      <c r="URP1" s="428"/>
      <c r="URQ1" s="429"/>
      <c r="URR1" s="428"/>
      <c r="URS1" s="429"/>
      <c r="URT1" s="428"/>
      <c r="URU1" s="429"/>
      <c r="URV1" s="428"/>
      <c r="URW1" s="429"/>
      <c r="URX1" s="428"/>
      <c r="URY1" s="429"/>
      <c r="URZ1" s="428"/>
      <c r="USA1" s="429"/>
      <c r="USB1" s="428"/>
      <c r="USC1" s="429"/>
      <c r="USD1" s="428"/>
      <c r="USE1" s="429"/>
      <c r="USF1" s="428"/>
      <c r="USG1" s="429"/>
      <c r="USH1" s="428"/>
      <c r="USI1" s="429"/>
      <c r="USJ1" s="428"/>
      <c r="USK1" s="429"/>
      <c r="USL1" s="428"/>
      <c r="USM1" s="429"/>
      <c r="USN1" s="428"/>
      <c r="USO1" s="429"/>
      <c r="USP1" s="428"/>
      <c r="USQ1" s="429"/>
      <c r="USR1" s="428"/>
      <c r="USS1" s="429"/>
      <c r="UST1" s="428"/>
      <c r="USU1" s="429"/>
      <c r="USV1" s="428"/>
      <c r="USW1" s="429"/>
      <c r="USX1" s="428"/>
      <c r="USY1" s="429"/>
      <c r="USZ1" s="428"/>
      <c r="UTA1" s="429"/>
      <c r="UTB1" s="428"/>
      <c r="UTC1" s="429"/>
      <c r="UTD1" s="428"/>
      <c r="UTE1" s="429"/>
      <c r="UTF1" s="428"/>
      <c r="UTG1" s="429"/>
      <c r="UTH1" s="428"/>
      <c r="UTI1" s="429"/>
      <c r="UTJ1" s="428"/>
      <c r="UTK1" s="429"/>
      <c r="UTL1" s="428"/>
      <c r="UTM1" s="429"/>
      <c r="UTN1" s="428"/>
      <c r="UTO1" s="429"/>
      <c r="UTP1" s="428"/>
      <c r="UTQ1" s="429"/>
      <c r="UTR1" s="428"/>
      <c r="UTS1" s="429"/>
      <c r="UTT1" s="428"/>
      <c r="UTU1" s="429"/>
      <c r="UTV1" s="428"/>
      <c r="UTW1" s="429"/>
      <c r="UTX1" s="428"/>
      <c r="UTY1" s="429"/>
      <c r="UTZ1" s="428"/>
      <c r="UUA1" s="429"/>
      <c r="UUB1" s="428"/>
      <c r="UUC1" s="429"/>
      <c r="UUD1" s="428"/>
      <c r="UUE1" s="429"/>
      <c r="UUF1" s="428"/>
      <c r="UUG1" s="429"/>
      <c r="UUH1" s="428"/>
      <c r="UUI1" s="429"/>
      <c r="UUJ1" s="428"/>
      <c r="UUK1" s="429"/>
      <c r="UUL1" s="428"/>
      <c r="UUM1" s="429"/>
      <c r="UUN1" s="428"/>
      <c r="UUO1" s="429"/>
      <c r="UUP1" s="428"/>
      <c r="UUQ1" s="429"/>
      <c r="UUR1" s="428"/>
      <c r="UUS1" s="429"/>
      <c r="UUT1" s="428"/>
      <c r="UUU1" s="429"/>
      <c r="UUV1" s="428"/>
      <c r="UUW1" s="429"/>
      <c r="UUX1" s="428"/>
      <c r="UUY1" s="429"/>
      <c r="UUZ1" s="428"/>
      <c r="UVA1" s="429"/>
      <c r="UVB1" s="428"/>
      <c r="UVC1" s="429"/>
      <c r="UVD1" s="428"/>
      <c r="UVE1" s="429"/>
      <c r="UVF1" s="428"/>
      <c r="UVG1" s="429"/>
      <c r="UVH1" s="428"/>
      <c r="UVI1" s="429"/>
      <c r="UVJ1" s="428"/>
      <c r="UVK1" s="429"/>
      <c r="UVL1" s="428"/>
      <c r="UVM1" s="429"/>
      <c r="UVN1" s="428"/>
      <c r="UVO1" s="429"/>
      <c r="UVP1" s="428"/>
      <c r="UVQ1" s="429"/>
      <c r="UVR1" s="428"/>
      <c r="UVS1" s="429"/>
      <c r="UVT1" s="428"/>
      <c r="UVU1" s="429"/>
      <c r="UVV1" s="428"/>
      <c r="UVW1" s="429"/>
      <c r="UVX1" s="428"/>
      <c r="UVY1" s="429"/>
      <c r="UVZ1" s="428"/>
      <c r="UWA1" s="429"/>
      <c r="UWB1" s="428"/>
      <c r="UWC1" s="429"/>
      <c r="UWD1" s="428"/>
      <c r="UWE1" s="429"/>
      <c r="UWF1" s="428"/>
      <c r="UWG1" s="429"/>
      <c r="UWH1" s="428"/>
      <c r="UWI1" s="429"/>
      <c r="UWJ1" s="428"/>
      <c r="UWK1" s="429"/>
      <c r="UWL1" s="428"/>
      <c r="UWM1" s="429"/>
      <c r="UWN1" s="428"/>
      <c r="UWO1" s="429"/>
      <c r="UWP1" s="428"/>
      <c r="UWQ1" s="429"/>
      <c r="UWR1" s="428"/>
      <c r="UWS1" s="429"/>
      <c r="UWT1" s="428"/>
      <c r="UWU1" s="429"/>
      <c r="UWV1" s="428"/>
      <c r="UWW1" s="429"/>
      <c r="UWX1" s="428"/>
      <c r="UWY1" s="429"/>
      <c r="UWZ1" s="428"/>
      <c r="UXA1" s="429"/>
      <c r="UXB1" s="428"/>
      <c r="UXC1" s="429"/>
      <c r="UXD1" s="428"/>
      <c r="UXE1" s="429"/>
      <c r="UXF1" s="428"/>
      <c r="UXG1" s="429"/>
      <c r="UXH1" s="428"/>
      <c r="UXI1" s="429"/>
      <c r="UXJ1" s="428"/>
      <c r="UXK1" s="429"/>
      <c r="UXL1" s="428"/>
      <c r="UXM1" s="429"/>
      <c r="UXN1" s="428"/>
      <c r="UXO1" s="429"/>
      <c r="UXP1" s="428"/>
      <c r="UXQ1" s="429"/>
      <c r="UXR1" s="428"/>
      <c r="UXS1" s="429"/>
      <c r="UXT1" s="428"/>
      <c r="UXU1" s="429"/>
      <c r="UXV1" s="428"/>
      <c r="UXW1" s="429"/>
      <c r="UXX1" s="428"/>
      <c r="UXY1" s="429"/>
      <c r="UXZ1" s="428"/>
      <c r="UYA1" s="429"/>
      <c r="UYB1" s="428"/>
      <c r="UYC1" s="429"/>
      <c r="UYD1" s="428"/>
      <c r="UYE1" s="429"/>
      <c r="UYF1" s="428"/>
      <c r="UYG1" s="429"/>
      <c r="UYH1" s="428"/>
      <c r="UYI1" s="429"/>
      <c r="UYJ1" s="428"/>
      <c r="UYK1" s="429"/>
      <c r="UYL1" s="428"/>
      <c r="UYM1" s="429"/>
      <c r="UYN1" s="428"/>
      <c r="UYO1" s="429"/>
      <c r="UYP1" s="428"/>
      <c r="UYQ1" s="429"/>
      <c r="UYR1" s="428"/>
      <c r="UYS1" s="429"/>
      <c r="UYT1" s="428"/>
      <c r="UYU1" s="429"/>
      <c r="UYV1" s="428"/>
      <c r="UYW1" s="429"/>
      <c r="UYX1" s="428"/>
      <c r="UYY1" s="429"/>
      <c r="UYZ1" s="428"/>
      <c r="UZA1" s="429"/>
      <c r="UZB1" s="428"/>
      <c r="UZC1" s="429"/>
      <c r="UZD1" s="428"/>
      <c r="UZE1" s="429"/>
      <c r="UZF1" s="428"/>
      <c r="UZG1" s="429"/>
      <c r="UZH1" s="428"/>
      <c r="UZI1" s="429"/>
      <c r="UZJ1" s="428"/>
      <c r="UZK1" s="429"/>
      <c r="UZL1" s="428"/>
      <c r="UZM1" s="429"/>
      <c r="UZN1" s="428"/>
      <c r="UZO1" s="429"/>
      <c r="UZP1" s="428"/>
      <c r="UZQ1" s="429"/>
      <c r="UZR1" s="428"/>
      <c r="UZS1" s="429"/>
      <c r="UZT1" s="428"/>
      <c r="UZU1" s="429"/>
      <c r="UZV1" s="428"/>
      <c r="UZW1" s="429"/>
      <c r="UZX1" s="428"/>
      <c r="UZY1" s="429"/>
      <c r="UZZ1" s="428"/>
      <c r="VAA1" s="429"/>
      <c r="VAB1" s="428"/>
      <c r="VAC1" s="429"/>
      <c r="VAD1" s="428"/>
      <c r="VAE1" s="429"/>
      <c r="VAF1" s="428"/>
      <c r="VAG1" s="429"/>
      <c r="VAH1" s="428"/>
      <c r="VAI1" s="429"/>
      <c r="VAJ1" s="428"/>
      <c r="VAK1" s="429"/>
      <c r="VAL1" s="428"/>
      <c r="VAM1" s="429"/>
      <c r="VAN1" s="428"/>
      <c r="VAO1" s="429"/>
      <c r="VAP1" s="428"/>
      <c r="VAQ1" s="429"/>
      <c r="VAR1" s="428"/>
      <c r="VAS1" s="429"/>
      <c r="VAT1" s="428"/>
      <c r="VAU1" s="429"/>
      <c r="VAV1" s="428"/>
      <c r="VAW1" s="429"/>
      <c r="VAX1" s="428"/>
      <c r="VAY1" s="429"/>
      <c r="VAZ1" s="428"/>
      <c r="VBA1" s="429"/>
      <c r="VBB1" s="428"/>
      <c r="VBC1" s="429"/>
      <c r="VBD1" s="428"/>
      <c r="VBE1" s="429"/>
      <c r="VBF1" s="428"/>
      <c r="VBG1" s="429"/>
      <c r="VBH1" s="428"/>
      <c r="VBI1" s="429"/>
      <c r="VBJ1" s="428"/>
      <c r="VBK1" s="429"/>
      <c r="VBL1" s="428"/>
      <c r="VBM1" s="429"/>
      <c r="VBN1" s="428"/>
      <c r="VBO1" s="429"/>
      <c r="VBP1" s="428"/>
      <c r="VBQ1" s="429"/>
      <c r="VBR1" s="428"/>
      <c r="VBS1" s="429"/>
      <c r="VBT1" s="428"/>
      <c r="VBU1" s="429"/>
      <c r="VBV1" s="428"/>
      <c r="VBW1" s="429"/>
      <c r="VBX1" s="428"/>
      <c r="VBY1" s="429"/>
      <c r="VBZ1" s="428"/>
      <c r="VCA1" s="429"/>
      <c r="VCB1" s="428"/>
      <c r="VCC1" s="429"/>
      <c r="VCD1" s="428"/>
      <c r="VCE1" s="429"/>
      <c r="VCF1" s="428"/>
      <c r="VCG1" s="429"/>
      <c r="VCH1" s="428"/>
      <c r="VCI1" s="429"/>
      <c r="VCJ1" s="428"/>
      <c r="VCK1" s="429"/>
      <c r="VCL1" s="428"/>
      <c r="VCM1" s="429"/>
      <c r="VCN1" s="428"/>
      <c r="VCO1" s="429"/>
      <c r="VCP1" s="428"/>
      <c r="VCQ1" s="429"/>
      <c r="VCR1" s="428"/>
      <c r="VCS1" s="429"/>
      <c r="VCT1" s="428"/>
      <c r="VCU1" s="429"/>
      <c r="VCV1" s="428"/>
      <c r="VCW1" s="429"/>
      <c r="VCX1" s="428"/>
      <c r="VCY1" s="429"/>
      <c r="VCZ1" s="428"/>
      <c r="VDA1" s="429"/>
      <c r="VDB1" s="428"/>
      <c r="VDC1" s="429"/>
      <c r="VDD1" s="428"/>
      <c r="VDE1" s="429"/>
      <c r="VDF1" s="428"/>
      <c r="VDG1" s="429"/>
      <c r="VDH1" s="428"/>
      <c r="VDI1" s="429"/>
      <c r="VDJ1" s="428"/>
      <c r="VDK1" s="429"/>
      <c r="VDL1" s="428"/>
      <c r="VDM1" s="429"/>
      <c r="VDN1" s="428"/>
      <c r="VDO1" s="429"/>
      <c r="VDP1" s="428"/>
      <c r="VDQ1" s="429"/>
      <c r="VDR1" s="428"/>
      <c r="VDS1" s="429"/>
      <c r="VDT1" s="428"/>
      <c r="VDU1" s="429"/>
      <c r="VDV1" s="428"/>
      <c r="VDW1" s="429"/>
      <c r="VDX1" s="428"/>
      <c r="VDY1" s="429"/>
      <c r="VDZ1" s="428"/>
      <c r="VEA1" s="429"/>
      <c r="VEB1" s="428"/>
      <c r="VEC1" s="429"/>
      <c r="VED1" s="428"/>
      <c r="VEE1" s="429"/>
      <c r="VEF1" s="428"/>
      <c r="VEG1" s="429"/>
      <c r="VEH1" s="428"/>
      <c r="VEI1" s="429"/>
      <c r="VEJ1" s="428"/>
      <c r="VEK1" s="429"/>
      <c r="VEL1" s="428"/>
      <c r="VEM1" s="429"/>
      <c r="VEN1" s="428"/>
      <c r="VEO1" s="429"/>
      <c r="VEP1" s="428"/>
      <c r="VEQ1" s="429"/>
      <c r="VER1" s="428"/>
      <c r="VES1" s="429"/>
      <c r="VET1" s="428"/>
      <c r="VEU1" s="429"/>
      <c r="VEV1" s="428"/>
      <c r="VEW1" s="429"/>
      <c r="VEX1" s="428"/>
      <c r="VEY1" s="429"/>
      <c r="VEZ1" s="428"/>
      <c r="VFA1" s="429"/>
      <c r="VFB1" s="428"/>
      <c r="VFC1" s="429"/>
      <c r="VFD1" s="428"/>
      <c r="VFE1" s="429"/>
      <c r="VFF1" s="428"/>
      <c r="VFG1" s="429"/>
      <c r="VFH1" s="428"/>
      <c r="VFI1" s="429"/>
      <c r="VFJ1" s="428"/>
      <c r="VFK1" s="429"/>
      <c r="VFL1" s="428"/>
      <c r="VFM1" s="429"/>
      <c r="VFN1" s="428"/>
      <c r="VFO1" s="429"/>
      <c r="VFP1" s="428"/>
      <c r="VFQ1" s="429"/>
      <c r="VFR1" s="428"/>
      <c r="VFS1" s="429"/>
      <c r="VFT1" s="428"/>
      <c r="VFU1" s="429"/>
      <c r="VFV1" s="428"/>
      <c r="VFW1" s="429"/>
      <c r="VFX1" s="428"/>
      <c r="VFY1" s="429"/>
      <c r="VFZ1" s="428"/>
      <c r="VGA1" s="429"/>
      <c r="VGB1" s="428"/>
      <c r="VGC1" s="429"/>
      <c r="VGD1" s="428"/>
      <c r="VGE1" s="429"/>
      <c r="VGF1" s="428"/>
      <c r="VGG1" s="429"/>
      <c r="VGH1" s="428"/>
      <c r="VGI1" s="429"/>
      <c r="VGJ1" s="428"/>
      <c r="VGK1" s="429"/>
      <c r="VGL1" s="428"/>
      <c r="VGM1" s="429"/>
      <c r="VGN1" s="428"/>
      <c r="VGO1" s="429"/>
      <c r="VGP1" s="428"/>
      <c r="VGQ1" s="429"/>
      <c r="VGR1" s="428"/>
      <c r="VGS1" s="429"/>
      <c r="VGT1" s="428"/>
      <c r="VGU1" s="429"/>
      <c r="VGV1" s="428"/>
      <c r="VGW1" s="429"/>
      <c r="VGX1" s="428"/>
      <c r="VGY1" s="429"/>
      <c r="VGZ1" s="428"/>
      <c r="VHA1" s="429"/>
      <c r="VHB1" s="428"/>
      <c r="VHC1" s="429"/>
      <c r="VHD1" s="428"/>
      <c r="VHE1" s="429"/>
      <c r="VHF1" s="428"/>
      <c r="VHG1" s="429"/>
      <c r="VHH1" s="428"/>
      <c r="VHI1" s="429"/>
      <c r="VHJ1" s="428"/>
      <c r="VHK1" s="429"/>
      <c r="VHL1" s="428"/>
      <c r="VHM1" s="429"/>
      <c r="VHN1" s="428"/>
      <c r="VHO1" s="429"/>
      <c r="VHP1" s="428"/>
      <c r="VHQ1" s="429"/>
      <c r="VHR1" s="428"/>
      <c r="VHS1" s="429"/>
      <c r="VHT1" s="428"/>
      <c r="VHU1" s="429"/>
      <c r="VHV1" s="428"/>
      <c r="VHW1" s="429"/>
      <c r="VHX1" s="428"/>
      <c r="VHY1" s="429"/>
      <c r="VHZ1" s="428"/>
      <c r="VIA1" s="429"/>
      <c r="VIB1" s="428"/>
      <c r="VIC1" s="429"/>
      <c r="VID1" s="428"/>
      <c r="VIE1" s="429"/>
      <c r="VIF1" s="428"/>
      <c r="VIG1" s="429"/>
      <c r="VIH1" s="428"/>
      <c r="VII1" s="429"/>
      <c r="VIJ1" s="428"/>
      <c r="VIK1" s="429"/>
      <c r="VIL1" s="428"/>
      <c r="VIM1" s="429"/>
      <c r="VIN1" s="428"/>
      <c r="VIO1" s="429"/>
      <c r="VIP1" s="428"/>
      <c r="VIQ1" s="429"/>
      <c r="VIR1" s="428"/>
      <c r="VIS1" s="429"/>
      <c r="VIT1" s="428"/>
      <c r="VIU1" s="429"/>
      <c r="VIV1" s="428"/>
      <c r="VIW1" s="429"/>
      <c r="VIX1" s="428"/>
      <c r="VIY1" s="429"/>
      <c r="VIZ1" s="428"/>
      <c r="VJA1" s="429"/>
      <c r="VJB1" s="428"/>
      <c r="VJC1" s="429"/>
      <c r="VJD1" s="428"/>
      <c r="VJE1" s="429"/>
      <c r="VJF1" s="428"/>
      <c r="VJG1" s="429"/>
      <c r="VJH1" s="428"/>
      <c r="VJI1" s="429"/>
      <c r="VJJ1" s="428"/>
      <c r="VJK1" s="429"/>
      <c r="VJL1" s="428"/>
      <c r="VJM1" s="429"/>
      <c r="VJN1" s="428"/>
      <c r="VJO1" s="429"/>
      <c r="VJP1" s="428"/>
      <c r="VJQ1" s="429"/>
      <c r="VJR1" s="428"/>
      <c r="VJS1" s="429"/>
      <c r="VJT1" s="428"/>
      <c r="VJU1" s="429"/>
      <c r="VJV1" s="428"/>
      <c r="VJW1" s="429"/>
      <c r="VJX1" s="428"/>
      <c r="VJY1" s="429"/>
      <c r="VJZ1" s="428"/>
      <c r="VKA1" s="429"/>
      <c r="VKB1" s="428"/>
      <c r="VKC1" s="429"/>
      <c r="VKD1" s="428"/>
      <c r="VKE1" s="429"/>
      <c r="VKF1" s="428"/>
      <c r="VKG1" s="429"/>
      <c r="VKH1" s="428"/>
      <c r="VKI1" s="429"/>
      <c r="VKJ1" s="428"/>
      <c r="VKK1" s="429"/>
      <c r="VKL1" s="428"/>
      <c r="VKM1" s="429"/>
      <c r="VKN1" s="428"/>
      <c r="VKO1" s="429"/>
      <c r="VKP1" s="428"/>
      <c r="VKQ1" s="429"/>
      <c r="VKR1" s="428"/>
      <c r="VKS1" s="429"/>
      <c r="VKT1" s="428"/>
      <c r="VKU1" s="429"/>
      <c r="VKV1" s="428"/>
      <c r="VKW1" s="429"/>
      <c r="VKX1" s="428"/>
      <c r="VKY1" s="429"/>
      <c r="VKZ1" s="428"/>
      <c r="VLA1" s="429"/>
      <c r="VLB1" s="428"/>
      <c r="VLC1" s="429"/>
      <c r="VLD1" s="428"/>
      <c r="VLE1" s="429"/>
      <c r="VLF1" s="428"/>
      <c r="VLG1" s="429"/>
      <c r="VLH1" s="428"/>
      <c r="VLI1" s="429"/>
      <c r="VLJ1" s="428"/>
      <c r="VLK1" s="429"/>
      <c r="VLL1" s="428"/>
      <c r="VLM1" s="429"/>
      <c r="VLN1" s="428"/>
      <c r="VLO1" s="429"/>
      <c r="VLP1" s="428"/>
      <c r="VLQ1" s="429"/>
      <c r="VLR1" s="428"/>
      <c r="VLS1" s="429"/>
      <c r="VLT1" s="428"/>
      <c r="VLU1" s="429"/>
      <c r="VLV1" s="428"/>
      <c r="VLW1" s="429"/>
      <c r="VLX1" s="428"/>
      <c r="VLY1" s="429"/>
      <c r="VLZ1" s="428"/>
      <c r="VMA1" s="429"/>
      <c r="VMB1" s="428"/>
      <c r="VMC1" s="429"/>
      <c r="VMD1" s="428"/>
      <c r="VME1" s="429"/>
      <c r="VMF1" s="428"/>
      <c r="VMG1" s="429"/>
      <c r="VMH1" s="428"/>
      <c r="VMI1" s="429"/>
      <c r="VMJ1" s="428"/>
      <c r="VMK1" s="429"/>
      <c r="VML1" s="428"/>
      <c r="VMM1" s="429"/>
      <c r="VMN1" s="428"/>
      <c r="VMO1" s="429"/>
      <c r="VMP1" s="428"/>
      <c r="VMQ1" s="429"/>
      <c r="VMR1" s="428"/>
      <c r="VMS1" s="429"/>
      <c r="VMT1" s="428"/>
      <c r="VMU1" s="429"/>
      <c r="VMV1" s="428"/>
      <c r="VMW1" s="429"/>
      <c r="VMX1" s="428"/>
      <c r="VMY1" s="429"/>
      <c r="VMZ1" s="428"/>
      <c r="VNA1" s="429"/>
      <c r="VNB1" s="428"/>
      <c r="VNC1" s="429"/>
      <c r="VND1" s="428"/>
      <c r="VNE1" s="429"/>
      <c r="VNF1" s="428"/>
      <c r="VNG1" s="429"/>
      <c r="VNH1" s="428"/>
      <c r="VNI1" s="429"/>
      <c r="VNJ1" s="428"/>
      <c r="VNK1" s="429"/>
      <c r="VNL1" s="428"/>
      <c r="VNM1" s="429"/>
      <c r="VNN1" s="428"/>
      <c r="VNO1" s="429"/>
      <c r="VNP1" s="428"/>
      <c r="VNQ1" s="429"/>
      <c r="VNR1" s="428"/>
      <c r="VNS1" s="429"/>
      <c r="VNT1" s="428"/>
      <c r="VNU1" s="429"/>
      <c r="VNV1" s="428"/>
      <c r="VNW1" s="429"/>
      <c r="VNX1" s="428"/>
      <c r="VNY1" s="429"/>
      <c r="VNZ1" s="428"/>
      <c r="VOA1" s="429"/>
      <c r="VOB1" s="428"/>
      <c r="VOC1" s="429"/>
      <c r="VOD1" s="428"/>
      <c r="VOE1" s="429"/>
      <c r="VOF1" s="428"/>
      <c r="VOG1" s="429"/>
      <c r="VOH1" s="428"/>
      <c r="VOI1" s="429"/>
      <c r="VOJ1" s="428"/>
      <c r="VOK1" s="429"/>
      <c r="VOL1" s="428"/>
      <c r="VOM1" s="429"/>
      <c r="VON1" s="428"/>
      <c r="VOO1" s="429"/>
      <c r="VOP1" s="428"/>
      <c r="VOQ1" s="429"/>
      <c r="VOR1" s="428"/>
      <c r="VOS1" s="429"/>
      <c r="VOT1" s="428"/>
      <c r="VOU1" s="429"/>
      <c r="VOV1" s="428"/>
      <c r="VOW1" s="429"/>
      <c r="VOX1" s="428"/>
      <c r="VOY1" s="429"/>
      <c r="VOZ1" s="428"/>
      <c r="VPA1" s="429"/>
      <c r="VPB1" s="428"/>
      <c r="VPC1" s="429"/>
      <c r="VPD1" s="428"/>
      <c r="VPE1" s="429"/>
      <c r="VPF1" s="428"/>
      <c r="VPG1" s="429"/>
      <c r="VPH1" s="428"/>
      <c r="VPI1" s="429"/>
      <c r="VPJ1" s="428"/>
      <c r="VPK1" s="429"/>
      <c r="VPL1" s="428"/>
      <c r="VPM1" s="429"/>
      <c r="VPN1" s="428"/>
      <c r="VPO1" s="429"/>
      <c r="VPP1" s="428"/>
      <c r="VPQ1" s="429"/>
      <c r="VPR1" s="428"/>
      <c r="VPS1" s="429"/>
      <c r="VPT1" s="428"/>
      <c r="VPU1" s="429"/>
      <c r="VPV1" s="428"/>
      <c r="VPW1" s="429"/>
      <c r="VPX1" s="428"/>
      <c r="VPY1" s="429"/>
      <c r="VPZ1" s="428"/>
      <c r="VQA1" s="429"/>
      <c r="VQB1" s="428"/>
      <c r="VQC1" s="429"/>
      <c r="VQD1" s="428"/>
      <c r="VQE1" s="429"/>
      <c r="VQF1" s="428"/>
      <c r="VQG1" s="429"/>
      <c r="VQH1" s="428"/>
      <c r="VQI1" s="429"/>
      <c r="VQJ1" s="428"/>
      <c r="VQK1" s="429"/>
      <c r="VQL1" s="428"/>
      <c r="VQM1" s="429"/>
      <c r="VQN1" s="428"/>
      <c r="VQO1" s="429"/>
      <c r="VQP1" s="428"/>
      <c r="VQQ1" s="429"/>
      <c r="VQR1" s="428"/>
      <c r="VQS1" s="429"/>
      <c r="VQT1" s="428"/>
      <c r="VQU1" s="429"/>
      <c r="VQV1" s="428"/>
      <c r="VQW1" s="429"/>
      <c r="VQX1" s="428"/>
      <c r="VQY1" s="429"/>
      <c r="VQZ1" s="428"/>
      <c r="VRA1" s="429"/>
      <c r="VRB1" s="428"/>
      <c r="VRC1" s="429"/>
      <c r="VRD1" s="428"/>
      <c r="VRE1" s="429"/>
      <c r="VRF1" s="428"/>
      <c r="VRG1" s="429"/>
      <c r="VRH1" s="428"/>
      <c r="VRI1" s="429"/>
      <c r="VRJ1" s="428"/>
      <c r="VRK1" s="429"/>
      <c r="VRL1" s="428"/>
      <c r="VRM1" s="429"/>
      <c r="VRN1" s="428"/>
      <c r="VRO1" s="429"/>
      <c r="VRP1" s="428"/>
      <c r="VRQ1" s="429"/>
      <c r="VRR1" s="428"/>
      <c r="VRS1" s="429"/>
      <c r="VRT1" s="428"/>
      <c r="VRU1" s="429"/>
      <c r="VRV1" s="428"/>
      <c r="VRW1" s="429"/>
      <c r="VRX1" s="428"/>
      <c r="VRY1" s="429"/>
      <c r="VRZ1" s="428"/>
      <c r="VSA1" s="429"/>
      <c r="VSB1" s="428"/>
      <c r="VSC1" s="429"/>
      <c r="VSD1" s="428"/>
      <c r="VSE1" s="429"/>
      <c r="VSF1" s="428"/>
      <c r="VSG1" s="429"/>
      <c r="VSH1" s="428"/>
      <c r="VSI1" s="429"/>
      <c r="VSJ1" s="428"/>
      <c r="VSK1" s="429"/>
      <c r="VSL1" s="428"/>
      <c r="VSM1" s="429"/>
      <c r="VSN1" s="428"/>
      <c r="VSO1" s="429"/>
      <c r="VSP1" s="428"/>
      <c r="VSQ1" s="429"/>
      <c r="VSR1" s="428"/>
      <c r="VSS1" s="429"/>
      <c r="VST1" s="428"/>
      <c r="VSU1" s="429"/>
      <c r="VSV1" s="428"/>
      <c r="VSW1" s="429"/>
      <c r="VSX1" s="428"/>
      <c r="VSY1" s="429"/>
      <c r="VSZ1" s="428"/>
      <c r="VTA1" s="429"/>
      <c r="VTB1" s="428"/>
      <c r="VTC1" s="429"/>
      <c r="VTD1" s="428"/>
      <c r="VTE1" s="429"/>
      <c r="VTF1" s="428"/>
      <c r="VTG1" s="429"/>
      <c r="VTH1" s="428"/>
      <c r="VTI1" s="429"/>
      <c r="VTJ1" s="428"/>
      <c r="VTK1" s="429"/>
      <c r="VTL1" s="428"/>
      <c r="VTM1" s="429"/>
      <c r="VTN1" s="428"/>
      <c r="VTO1" s="429"/>
      <c r="VTP1" s="428"/>
      <c r="VTQ1" s="429"/>
      <c r="VTR1" s="428"/>
      <c r="VTS1" s="429"/>
      <c r="VTT1" s="428"/>
      <c r="VTU1" s="429"/>
      <c r="VTV1" s="428"/>
      <c r="VTW1" s="429"/>
      <c r="VTX1" s="428"/>
      <c r="VTY1" s="429"/>
      <c r="VTZ1" s="428"/>
      <c r="VUA1" s="429"/>
      <c r="VUB1" s="428"/>
      <c r="VUC1" s="429"/>
      <c r="VUD1" s="428"/>
      <c r="VUE1" s="429"/>
      <c r="VUF1" s="428"/>
      <c r="VUG1" s="429"/>
      <c r="VUH1" s="428"/>
      <c r="VUI1" s="429"/>
      <c r="VUJ1" s="428"/>
      <c r="VUK1" s="429"/>
      <c r="VUL1" s="428"/>
      <c r="VUM1" s="429"/>
      <c r="VUN1" s="428"/>
      <c r="VUO1" s="429"/>
      <c r="VUP1" s="428"/>
      <c r="VUQ1" s="429"/>
      <c r="VUR1" s="428"/>
      <c r="VUS1" s="429"/>
      <c r="VUT1" s="428"/>
      <c r="VUU1" s="429"/>
      <c r="VUV1" s="428"/>
      <c r="VUW1" s="429"/>
      <c r="VUX1" s="428"/>
      <c r="VUY1" s="429"/>
      <c r="VUZ1" s="428"/>
      <c r="VVA1" s="429"/>
      <c r="VVB1" s="428"/>
      <c r="VVC1" s="429"/>
      <c r="VVD1" s="428"/>
      <c r="VVE1" s="429"/>
      <c r="VVF1" s="428"/>
      <c r="VVG1" s="429"/>
      <c r="VVH1" s="428"/>
      <c r="VVI1" s="429"/>
      <c r="VVJ1" s="428"/>
      <c r="VVK1" s="429"/>
      <c r="VVL1" s="428"/>
      <c r="VVM1" s="429"/>
      <c r="VVN1" s="428"/>
      <c r="VVO1" s="429"/>
      <c r="VVP1" s="428"/>
      <c r="VVQ1" s="429"/>
      <c r="VVR1" s="428"/>
      <c r="VVS1" s="429"/>
      <c r="VVT1" s="428"/>
      <c r="VVU1" s="429"/>
      <c r="VVV1" s="428"/>
      <c r="VVW1" s="429"/>
      <c r="VVX1" s="428"/>
      <c r="VVY1" s="429"/>
      <c r="VVZ1" s="428"/>
      <c r="VWA1" s="429"/>
      <c r="VWB1" s="428"/>
      <c r="VWC1" s="429"/>
      <c r="VWD1" s="428"/>
      <c r="VWE1" s="429"/>
      <c r="VWF1" s="428"/>
      <c r="VWG1" s="429"/>
      <c r="VWH1" s="428"/>
      <c r="VWI1" s="429"/>
      <c r="VWJ1" s="428"/>
      <c r="VWK1" s="429"/>
      <c r="VWL1" s="428"/>
      <c r="VWM1" s="429"/>
      <c r="VWN1" s="428"/>
      <c r="VWO1" s="429"/>
      <c r="VWP1" s="428"/>
      <c r="VWQ1" s="429"/>
      <c r="VWR1" s="428"/>
      <c r="VWS1" s="429"/>
      <c r="VWT1" s="428"/>
      <c r="VWU1" s="429"/>
      <c r="VWV1" s="428"/>
      <c r="VWW1" s="429"/>
      <c r="VWX1" s="428"/>
      <c r="VWY1" s="429"/>
      <c r="VWZ1" s="428"/>
      <c r="VXA1" s="429"/>
      <c r="VXB1" s="428"/>
      <c r="VXC1" s="429"/>
      <c r="VXD1" s="428"/>
      <c r="VXE1" s="429"/>
      <c r="VXF1" s="428"/>
      <c r="VXG1" s="429"/>
      <c r="VXH1" s="428"/>
      <c r="VXI1" s="429"/>
      <c r="VXJ1" s="428"/>
      <c r="VXK1" s="429"/>
      <c r="VXL1" s="428"/>
      <c r="VXM1" s="429"/>
      <c r="VXN1" s="428"/>
      <c r="VXO1" s="429"/>
      <c r="VXP1" s="428"/>
      <c r="VXQ1" s="429"/>
      <c r="VXR1" s="428"/>
      <c r="VXS1" s="429"/>
      <c r="VXT1" s="428"/>
      <c r="VXU1" s="429"/>
      <c r="VXV1" s="428"/>
      <c r="VXW1" s="429"/>
      <c r="VXX1" s="428"/>
      <c r="VXY1" s="429"/>
      <c r="VXZ1" s="428"/>
      <c r="VYA1" s="429"/>
      <c r="VYB1" s="428"/>
      <c r="VYC1" s="429"/>
      <c r="VYD1" s="428"/>
      <c r="VYE1" s="429"/>
      <c r="VYF1" s="428"/>
      <c r="VYG1" s="429"/>
      <c r="VYH1" s="428"/>
      <c r="VYI1" s="429"/>
      <c r="VYJ1" s="428"/>
      <c r="VYK1" s="429"/>
      <c r="VYL1" s="428"/>
      <c r="VYM1" s="429"/>
      <c r="VYN1" s="428"/>
      <c r="VYO1" s="429"/>
      <c r="VYP1" s="428"/>
      <c r="VYQ1" s="429"/>
      <c r="VYR1" s="428"/>
      <c r="VYS1" s="429"/>
      <c r="VYT1" s="428"/>
      <c r="VYU1" s="429"/>
      <c r="VYV1" s="428"/>
      <c r="VYW1" s="429"/>
      <c r="VYX1" s="428"/>
      <c r="VYY1" s="429"/>
      <c r="VYZ1" s="428"/>
      <c r="VZA1" s="429"/>
      <c r="VZB1" s="428"/>
      <c r="VZC1" s="429"/>
      <c r="VZD1" s="428"/>
      <c r="VZE1" s="429"/>
      <c r="VZF1" s="428"/>
      <c r="VZG1" s="429"/>
      <c r="VZH1" s="428"/>
      <c r="VZI1" s="429"/>
      <c r="VZJ1" s="428"/>
      <c r="VZK1" s="429"/>
      <c r="VZL1" s="428"/>
      <c r="VZM1" s="429"/>
      <c r="VZN1" s="428"/>
      <c r="VZO1" s="429"/>
      <c r="VZP1" s="428"/>
      <c r="VZQ1" s="429"/>
      <c r="VZR1" s="428"/>
      <c r="VZS1" s="429"/>
      <c r="VZT1" s="428"/>
      <c r="VZU1" s="429"/>
      <c r="VZV1" s="428"/>
      <c r="VZW1" s="429"/>
      <c r="VZX1" s="428"/>
      <c r="VZY1" s="429"/>
      <c r="VZZ1" s="428"/>
      <c r="WAA1" s="429"/>
      <c r="WAB1" s="428"/>
      <c r="WAC1" s="429"/>
      <c r="WAD1" s="428"/>
      <c r="WAE1" s="429"/>
      <c r="WAF1" s="428"/>
      <c r="WAG1" s="429"/>
      <c r="WAH1" s="428"/>
      <c r="WAI1" s="429"/>
      <c r="WAJ1" s="428"/>
      <c r="WAK1" s="429"/>
      <c r="WAL1" s="428"/>
      <c r="WAM1" s="429"/>
      <c r="WAN1" s="428"/>
      <c r="WAO1" s="429"/>
      <c r="WAP1" s="428"/>
      <c r="WAQ1" s="429"/>
      <c r="WAR1" s="428"/>
      <c r="WAS1" s="429"/>
      <c r="WAT1" s="428"/>
      <c r="WAU1" s="429"/>
      <c r="WAV1" s="428"/>
      <c r="WAW1" s="429"/>
      <c r="WAX1" s="428"/>
      <c r="WAY1" s="429"/>
      <c r="WAZ1" s="428"/>
      <c r="WBA1" s="429"/>
      <c r="WBB1" s="428"/>
      <c r="WBC1" s="429"/>
      <c r="WBD1" s="428"/>
      <c r="WBE1" s="429"/>
      <c r="WBF1" s="428"/>
      <c r="WBG1" s="429"/>
      <c r="WBH1" s="428"/>
      <c r="WBI1" s="429"/>
      <c r="WBJ1" s="428"/>
      <c r="WBK1" s="429"/>
      <c r="WBL1" s="428"/>
      <c r="WBM1" s="429"/>
      <c r="WBN1" s="428"/>
      <c r="WBO1" s="429"/>
      <c r="WBP1" s="428"/>
      <c r="WBQ1" s="429"/>
      <c r="WBR1" s="428"/>
      <c r="WBS1" s="429"/>
      <c r="WBT1" s="428"/>
      <c r="WBU1" s="429"/>
      <c r="WBV1" s="428"/>
      <c r="WBW1" s="429"/>
      <c r="WBX1" s="428"/>
      <c r="WBY1" s="429"/>
      <c r="WBZ1" s="428"/>
      <c r="WCA1" s="429"/>
      <c r="WCB1" s="428"/>
      <c r="WCC1" s="429"/>
      <c r="WCD1" s="428"/>
      <c r="WCE1" s="429"/>
      <c r="WCF1" s="428"/>
      <c r="WCG1" s="429"/>
      <c r="WCH1" s="428"/>
      <c r="WCI1" s="429"/>
      <c r="WCJ1" s="428"/>
      <c r="WCK1" s="429"/>
      <c r="WCL1" s="428"/>
      <c r="WCM1" s="429"/>
      <c r="WCN1" s="428"/>
      <c r="WCO1" s="429"/>
      <c r="WCP1" s="428"/>
      <c r="WCQ1" s="429"/>
      <c r="WCR1" s="428"/>
      <c r="WCS1" s="429"/>
      <c r="WCT1" s="428"/>
      <c r="WCU1" s="429"/>
      <c r="WCV1" s="428"/>
      <c r="WCW1" s="429"/>
      <c r="WCX1" s="428"/>
      <c r="WCY1" s="429"/>
      <c r="WCZ1" s="428"/>
      <c r="WDA1" s="429"/>
      <c r="WDB1" s="428"/>
      <c r="WDC1" s="429"/>
      <c r="WDD1" s="428"/>
      <c r="WDE1" s="429"/>
      <c r="WDF1" s="428"/>
      <c r="WDG1" s="429"/>
      <c r="WDH1" s="428"/>
      <c r="WDI1" s="429"/>
      <c r="WDJ1" s="428"/>
      <c r="WDK1" s="429"/>
      <c r="WDL1" s="428"/>
      <c r="WDM1" s="429"/>
      <c r="WDN1" s="428"/>
      <c r="WDO1" s="429"/>
      <c r="WDP1" s="428"/>
      <c r="WDQ1" s="429"/>
      <c r="WDR1" s="428"/>
      <c r="WDS1" s="429"/>
      <c r="WDT1" s="428"/>
      <c r="WDU1" s="429"/>
      <c r="WDV1" s="428"/>
      <c r="WDW1" s="429"/>
      <c r="WDX1" s="428"/>
      <c r="WDY1" s="429"/>
      <c r="WDZ1" s="428"/>
      <c r="WEA1" s="429"/>
      <c r="WEB1" s="428"/>
      <c r="WEC1" s="429"/>
      <c r="WED1" s="428"/>
      <c r="WEE1" s="429"/>
      <c r="WEF1" s="428"/>
      <c r="WEG1" s="429"/>
      <c r="WEH1" s="428"/>
      <c r="WEI1" s="429"/>
      <c r="WEJ1" s="428"/>
      <c r="WEK1" s="429"/>
      <c r="WEL1" s="428"/>
      <c r="WEM1" s="429"/>
      <c r="WEN1" s="428"/>
      <c r="WEO1" s="429"/>
      <c r="WEP1" s="428"/>
      <c r="WEQ1" s="429"/>
      <c r="WER1" s="428"/>
      <c r="WES1" s="429"/>
      <c r="WET1" s="428"/>
      <c r="WEU1" s="429"/>
      <c r="WEV1" s="428"/>
      <c r="WEW1" s="429"/>
      <c r="WEX1" s="428"/>
      <c r="WEY1" s="429"/>
      <c r="WEZ1" s="428"/>
      <c r="WFA1" s="429"/>
      <c r="WFB1" s="428"/>
      <c r="WFC1" s="429"/>
      <c r="WFD1" s="428"/>
      <c r="WFE1" s="429"/>
      <c r="WFF1" s="428"/>
      <c r="WFG1" s="429"/>
      <c r="WFH1" s="428"/>
      <c r="WFI1" s="429"/>
      <c r="WFJ1" s="428"/>
      <c r="WFK1" s="429"/>
      <c r="WFL1" s="428"/>
      <c r="WFM1" s="429"/>
      <c r="WFN1" s="428"/>
      <c r="WFO1" s="429"/>
      <c r="WFP1" s="428"/>
      <c r="WFQ1" s="429"/>
      <c r="WFR1" s="428"/>
      <c r="WFS1" s="429"/>
      <c r="WFT1" s="428"/>
      <c r="WFU1" s="429"/>
      <c r="WFV1" s="428"/>
      <c r="WFW1" s="429"/>
      <c r="WFX1" s="428"/>
      <c r="WFY1" s="429"/>
      <c r="WFZ1" s="428"/>
      <c r="WGA1" s="429"/>
      <c r="WGB1" s="428"/>
      <c r="WGC1" s="429"/>
      <c r="WGD1" s="428"/>
      <c r="WGE1" s="429"/>
      <c r="WGF1" s="428"/>
      <c r="WGG1" s="429"/>
      <c r="WGH1" s="428"/>
      <c r="WGI1" s="429"/>
      <c r="WGJ1" s="428"/>
      <c r="WGK1" s="429"/>
      <c r="WGL1" s="428"/>
      <c r="WGM1" s="429"/>
      <c r="WGN1" s="428"/>
      <c r="WGO1" s="429"/>
      <c r="WGP1" s="428"/>
      <c r="WGQ1" s="429"/>
      <c r="WGR1" s="428"/>
      <c r="WGS1" s="429"/>
      <c r="WGT1" s="428"/>
      <c r="WGU1" s="429"/>
      <c r="WGV1" s="428"/>
      <c r="WGW1" s="429"/>
      <c r="WGX1" s="428"/>
      <c r="WGY1" s="429"/>
      <c r="WGZ1" s="428"/>
      <c r="WHA1" s="429"/>
      <c r="WHB1" s="428"/>
      <c r="WHC1" s="429"/>
      <c r="WHD1" s="428"/>
      <c r="WHE1" s="429"/>
      <c r="WHF1" s="428"/>
      <c r="WHG1" s="429"/>
      <c r="WHH1" s="428"/>
      <c r="WHI1" s="429"/>
      <c r="WHJ1" s="428"/>
      <c r="WHK1" s="429"/>
      <c r="WHL1" s="428"/>
      <c r="WHM1" s="429"/>
      <c r="WHN1" s="428"/>
      <c r="WHO1" s="429"/>
      <c r="WHP1" s="428"/>
      <c r="WHQ1" s="429"/>
      <c r="WHR1" s="428"/>
      <c r="WHS1" s="429"/>
      <c r="WHT1" s="428"/>
      <c r="WHU1" s="429"/>
      <c r="WHV1" s="428"/>
      <c r="WHW1" s="429"/>
      <c r="WHX1" s="428"/>
      <c r="WHY1" s="429"/>
      <c r="WHZ1" s="428"/>
      <c r="WIA1" s="429"/>
      <c r="WIB1" s="428"/>
      <c r="WIC1" s="429"/>
      <c r="WID1" s="428"/>
      <c r="WIE1" s="429"/>
      <c r="WIF1" s="428"/>
      <c r="WIG1" s="429"/>
      <c r="WIH1" s="428"/>
      <c r="WII1" s="429"/>
      <c r="WIJ1" s="428"/>
      <c r="WIK1" s="429"/>
      <c r="WIL1" s="428"/>
      <c r="WIM1" s="429"/>
      <c r="WIN1" s="428"/>
      <c r="WIO1" s="429"/>
      <c r="WIP1" s="428"/>
      <c r="WIQ1" s="429"/>
      <c r="WIR1" s="428"/>
      <c r="WIS1" s="429"/>
      <c r="WIT1" s="428"/>
      <c r="WIU1" s="429"/>
      <c r="WIV1" s="428"/>
      <c r="WIW1" s="429"/>
      <c r="WIX1" s="428"/>
      <c r="WIY1" s="429"/>
      <c r="WIZ1" s="428"/>
      <c r="WJA1" s="429"/>
      <c r="WJB1" s="428"/>
      <c r="WJC1" s="429"/>
      <c r="WJD1" s="428"/>
      <c r="WJE1" s="429"/>
      <c r="WJF1" s="428"/>
      <c r="WJG1" s="429"/>
      <c r="WJH1" s="428"/>
      <c r="WJI1" s="429"/>
      <c r="WJJ1" s="428"/>
      <c r="WJK1" s="429"/>
      <c r="WJL1" s="428"/>
      <c r="WJM1" s="429"/>
      <c r="WJN1" s="428"/>
      <c r="WJO1" s="429"/>
      <c r="WJP1" s="428"/>
      <c r="WJQ1" s="429"/>
      <c r="WJR1" s="428"/>
      <c r="WJS1" s="429"/>
      <c r="WJT1" s="428"/>
      <c r="WJU1" s="429"/>
      <c r="WJV1" s="428"/>
      <c r="WJW1" s="429"/>
      <c r="WJX1" s="428"/>
      <c r="WJY1" s="429"/>
      <c r="WJZ1" s="428"/>
      <c r="WKA1" s="429"/>
      <c r="WKB1" s="428"/>
      <c r="WKC1" s="429"/>
      <c r="WKD1" s="428"/>
      <c r="WKE1" s="429"/>
      <c r="WKF1" s="428"/>
      <c r="WKG1" s="429"/>
      <c r="WKH1" s="428"/>
      <c r="WKI1" s="429"/>
      <c r="WKJ1" s="428"/>
      <c r="WKK1" s="429"/>
      <c r="WKL1" s="428"/>
      <c r="WKM1" s="429"/>
      <c r="WKN1" s="428"/>
      <c r="WKO1" s="429"/>
      <c r="WKP1" s="428"/>
      <c r="WKQ1" s="429"/>
      <c r="WKR1" s="428"/>
      <c r="WKS1" s="429"/>
      <c r="WKT1" s="428"/>
      <c r="WKU1" s="429"/>
      <c r="WKV1" s="428"/>
      <c r="WKW1" s="429"/>
      <c r="WKX1" s="428"/>
      <c r="WKY1" s="429"/>
      <c r="WKZ1" s="428"/>
      <c r="WLA1" s="429"/>
      <c r="WLB1" s="428"/>
      <c r="WLC1" s="429"/>
      <c r="WLD1" s="428"/>
      <c r="WLE1" s="429"/>
      <c r="WLF1" s="428"/>
      <c r="WLG1" s="429"/>
      <c r="WLH1" s="428"/>
      <c r="WLI1" s="429"/>
      <c r="WLJ1" s="428"/>
      <c r="WLK1" s="429"/>
      <c r="WLL1" s="428"/>
      <c r="WLM1" s="429"/>
      <c r="WLN1" s="428"/>
      <c r="WLO1" s="429"/>
      <c r="WLP1" s="428"/>
      <c r="WLQ1" s="429"/>
      <c r="WLR1" s="428"/>
      <c r="WLS1" s="429"/>
      <c r="WLT1" s="428"/>
      <c r="WLU1" s="429"/>
      <c r="WLV1" s="428"/>
      <c r="WLW1" s="429"/>
      <c r="WLX1" s="428"/>
      <c r="WLY1" s="429"/>
      <c r="WLZ1" s="428"/>
      <c r="WMA1" s="429"/>
      <c r="WMB1" s="428"/>
      <c r="WMC1" s="429"/>
      <c r="WMD1" s="428"/>
      <c r="WME1" s="429"/>
      <c r="WMF1" s="428"/>
      <c r="WMG1" s="429"/>
      <c r="WMH1" s="428"/>
      <c r="WMI1" s="429"/>
      <c r="WMJ1" s="428"/>
      <c r="WMK1" s="429"/>
      <c r="WML1" s="428"/>
      <c r="WMM1" s="429"/>
      <c r="WMN1" s="428"/>
      <c r="WMO1" s="429"/>
      <c r="WMP1" s="428"/>
      <c r="WMQ1" s="429"/>
      <c r="WMR1" s="428"/>
      <c r="WMS1" s="429"/>
      <c r="WMT1" s="428"/>
      <c r="WMU1" s="429"/>
      <c r="WMV1" s="428"/>
      <c r="WMW1" s="429"/>
      <c r="WMX1" s="428"/>
      <c r="WMY1" s="429"/>
      <c r="WMZ1" s="428"/>
      <c r="WNA1" s="429"/>
      <c r="WNB1" s="428"/>
      <c r="WNC1" s="429"/>
      <c r="WND1" s="428"/>
      <c r="WNE1" s="429"/>
      <c r="WNF1" s="428"/>
      <c r="WNG1" s="429"/>
      <c r="WNH1" s="428"/>
      <c r="WNI1" s="429"/>
      <c r="WNJ1" s="428"/>
      <c r="WNK1" s="429"/>
      <c r="WNL1" s="428"/>
      <c r="WNM1" s="429"/>
      <c r="WNN1" s="428"/>
      <c r="WNO1" s="429"/>
      <c r="WNP1" s="428"/>
      <c r="WNQ1" s="429"/>
      <c r="WNR1" s="428"/>
      <c r="WNS1" s="429"/>
      <c r="WNT1" s="428"/>
      <c r="WNU1" s="429"/>
      <c r="WNV1" s="428"/>
      <c r="WNW1" s="429"/>
      <c r="WNX1" s="428"/>
      <c r="WNY1" s="429"/>
      <c r="WNZ1" s="428"/>
      <c r="WOA1" s="429"/>
      <c r="WOB1" s="428"/>
      <c r="WOC1" s="429"/>
      <c r="WOD1" s="428"/>
      <c r="WOE1" s="429"/>
      <c r="WOF1" s="428"/>
      <c r="WOG1" s="429"/>
      <c r="WOH1" s="428"/>
      <c r="WOI1" s="429"/>
      <c r="WOJ1" s="428"/>
      <c r="WOK1" s="429"/>
      <c r="WOL1" s="428"/>
      <c r="WOM1" s="429"/>
      <c r="WON1" s="428"/>
      <c r="WOO1" s="429"/>
      <c r="WOP1" s="428"/>
      <c r="WOQ1" s="429"/>
      <c r="WOR1" s="428"/>
      <c r="WOS1" s="429"/>
      <c r="WOT1" s="428"/>
      <c r="WOU1" s="429"/>
      <c r="WOV1" s="428"/>
      <c r="WOW1" s="429"/>
      <c r="WOX1" s="428"/>
      <c r="WOY1" s="429"/>
      <c r="WOZ1" s="428"/>
      <c r="WPA1" s="429"/>
      <c r="WPB1" s="428"/>
      <c r="WPC1" s="429"/>
      <c r="WPD1" s="428"/>
      <c r="WPE1" s="429"/>
      <c r="WPF1" s="428"/>
      <c r="WPG1" s="429"/>
      <c r="WPH1" s="428"/>
      <c r="WPI1" s="429"/>
      <c r="WPJ1" s="428"/>
      <c r="WPK1" s="429"/>
      <c r="WPL1" s="428"/>
      <c r="WPM1" s="429"/>
      <c r="WPN1" s="428"/>
      <c r="WPO1" s="429"/>
      <c r="WPP1" s="428"/>
      <c r="WPQ1" s="429"/>
      <c r="WPR1" s="428"/>
      <c r="WPS1" s="429"/>
      <c r="WPT1" s="428"/>
      <c r="WPU1" s="429"/>
      <c r="WPV1" s="428"/>
      <c r="WPW1" s="429"/>
      <c r="WPX1" s="428"/>
      <c r="WPY1" s="429"/>
      <c r="WPZ1" s="428"/>
      <c r="WQA1" s="429"/>
      <c r="WQB1" s="428"/>
      <c r="WQC1" s="429"/>
      <c r="WQD1" s="428"/>
      <c r="WQE1" s="429"/>
      <c r="WQF1" s="428"/>
      <c r="WQG1" s="429"/>
      <c r="WQH1" s="428"/>
      <c r="WQI1" s="429"/>
      <c r="WQJ1" s="428"/>
      <c r="WQK1" s="429"/>
      <c r="WQL1" s="428"/>
      <c r="WQM1" s="429"/>
      <c r="WQN1" s="428"/>
      <c r="WQO1" s="429"/>
      <c r="WQP1" s="428"/>
      <c r="WQQ1" s="429"/>
      <c r="WQR1" s="428"/>
      <c r="WQS1" s="429"/>
      <c r="WQT1" s="428"/>
      <c r="WQU1" s="429"/>
      <c r="WQV1" s="428"/>
      <c r="WQW1" s="429"/>
      <c r="WQX1" s="428"/>
      <c r="WQY1" s="429"/>
      <c r="WQZ1" s="428"/>
      <c r="WRA1" s="429"/>
      <c r="WRB1" s="428"/>
      <c r="WRC1" s="429"/>
      <c r="WRD1" s="428"/>
      <c r="WRE1" s="429"/>
      <c r="WRF1" s="428"/>
      <c r="WRG1" s="429"/>
      <c r="WRH1" s="428"/>
      <c r="WRI1" s="429"/>
      <c r="WRJ1" s="428"/>
      <c r="WRK1" s="429"/>
      <c r="WRL1" s="428"/>
      <c r="WRM1" s="429"/>
      <c r="WRN1" s="428"/>
      <c r="WRO1" s="429"/>
      <c r="WRP1" s="428"/>
      <c r="WRQ1" s="429"/>
      <c r="WRR1" s="428"/>
      <c r="WRS1" s="429"/>
      <c r="WRT1" s="428"/>
      <c r="WRU1" s="429"/>
      <c r="WRV1" s="428"/>
      <c r="WRW1" s="429"/>
      <c r="WRX1" s="428"/>
      <c r="WRY1" s="429"/>
      <c r="WRZ1" s="428"/>
      <c r="WSA1" s="429"/>
      <c r="WSB1" s="428"/>
      <c r="WSC1" s="429"/>
      <c r="WSD1" s="428"/>
      <c r="WSE1" s="429"/>
      <c r="WSF1" s="428"/>
      <c r="WSG1" s="429"/>
      <c r="WSH1" s="428"/>
      <c r="WSI1" s="429"/>
      <c r="WSJ1" s="428"/>
      <c r="WSK1" s="429"/>
      <c r="WSL1" s="428"/>
      <c r="WSM1" s="429"/>
      <c r="WSN1" s="428"/>
      <c r="WSO1" s="429"/>
      <c r="WSP1" s="428"/>
      <c r="WSQ1" s="429"/>
      <c r="WSR1" s="428"/>
      <c r="WSS1" s="429"/>
      <c r="WST1" s="428"/>
      <c r="WSU1" s="429"/>
      <c r="WSV1" s="428"/>
      <c r="WSW1" s="429"/>
      <c r="WSX1" s="428"/>
      <c r="WSY1" s="429"/>
      <c r="WSZ1" s="428"/>
      <c r="WTA1" s="429"/>
      <c r="WTB1" s="428"/>
      <c r="WTC1" s="429"/>
      <c r="WTD1" s="428"/>
      <c r="WTE1" s="429"/>
      <c r="WTF1" s="428"/>
      <c r="WTG1" s="429"/>
      <c r="WTH1" s="428"/>
      <c r="WTI1" s="429"/>
      <c r="WTJ1" s="428"/>
      <c r="WTK1" s="429"/>
      <c r="WTL1" s="428"/>
      <c r="WTM1" s="429"/>
      <c r="WTN1" s="428"/>
      <c r="WTO1" s="429"/>
      <c r="WTP1" s="428"/>
      <c r="WTQ1" s="429"/>
      <c r="WTR1" s="428"/>
      <c r="WTS1" s="429"/>
      <c r="WTT1" s="428"/>
      <c r="WTU1" s="429"/>
      <c r="WTV1" s="428"/>
      <c r="WTW1" s="429"/>
      <c r="WTX1" s="428"/>
      <c r="WTY1" s="429"/>
      <c r="WTZ1" s="428"/>
      <c r="WUA1" s="429"/>
      <c r="WUB1" s="428"/>
      <c r="WUC1" s="429"/>
      <c r="WUD1" s="428"/>
      <c r="WUE1" s="429"/>
      <c r="WUF1" s="428"/>
      <c r="WUG1" s="429"/>
      <c r="WUH1" s="428"/>
      <c r="WUI1" s="429"/>
      <c r="WUJ1" s="428"/>
      <c r="WUK1" s="429"/>
      <c r="WUL1" s="428"/>
      <c r="WUM1" s="429"/>
      <c r="WUN1" s="428"/>
      <c r="WUO1" s="429"/>
      <c r="WUP1" s="428"/>
      <c r="WUQ1" s="429"/>
      <c r="WUR1" s="428"/>
      <c r="WUS1" s="429"/>
      <c r="WUT1" s="428"/>
      <c r="WUU1" s="429"/>
      <c r="WUV1" s="428"/>
      <c r="WUW1" s="429"/>
      <c r="WUX1" s="428"/>
      <c r="WUY1" s="429"/>
      <c r="WUZ1" s="428"/>
      <c r="WVA1" s="429"/>
      <c r="WVB1" s="428"/>
      <c r="WVC1" s="429"/>
      <c r="WVD1" s="428"/>
      <c r="WVE1" s="429"/>
      <c r="WVF1" s="428"/>
      <c r="WVG1" s="429"/>
      <c r="WVH1" s="428"/>
      <c r="WVI1" s="429"/>
      <c r="WVJ1" s="428"/>
      <c r="WVK1" s="429"/>
      <c r="WVL1" s="428"/>
      <c r="WVM1" s="429"/>
      <c r="WVN1" s="428"/>
      <c r="WVO1" s="429"/>
      <c r="WVP1" s="428"/>
      <c r="WVQ1" s="429"/>
      <c r="WVR1" s="428"/>
      <c r="WVS1" s="429"/>
      <c r="WVT1" s="428"/>
      <c r="WVU1" s="429"/>
      <c r="WVV1" s="428"/>
      <c r="WVW1" s="429"/>
      <c r="WVX1" s="428"/>
      <c r="WVY1" s="429"/>
      <c r="WVZ1" s="428"/>
      <c r="WWA1" s="429"/>
      <c r="WWB1" s="428"/>
      <c r="WWC1" s="429"/>
      <c r="WWD1" s="428"/>
      <c r="WWE1" s="429"/>
      <c r="WWF1" s="428"/>
      <c r="WWG1" s="429"/>
      <c r="WWH1" s="428"/>
      <c r="WWI1" s="429"/>
      <c r="WWJ1" s="428"/>
      <c r="WWK1" s="429"/>
      <c r="WWL1" s="428"/>
      <c r="WWM1" s="429"/>
      <c r="WWN1" s="428"/>
      <c r="WWO1" s="429"/>
      <c r="WWP1" s="428"/>
      <c r="WWQ1" s="429"/>
      <c r="WWR1" s="428"/>
      <c r="WWS1" s="429"/>
      <c r="WWT1" s="428"/>
      <c r="WWU1" s="429"/>
      <c r="WWV1" s="428"/>
      <c r="WWW1" s="429"/>
      <c r="WWX1" s="428"/>
      <c r="WWY1" s="429"/>
      <c r="WWZ1" s="428"/>
      <c r="WXA1" s="429"/>
      <c r="WXB1" s="428"/>
      <c r="WXC1" s="429"/>
      <c r="WXD1" s="428"/>
      <c r="WXE1" s="429"/>
      <c r="WXF1" s="428"/>
      <c r="WXG1" s="429"/>
      <c r="WXH1" s="428"/>
      <c r="WXI1" s="429"/>
      <c r="WXJ1" s="428"/>
      <c r="WXK1" s="429"/>
      <c r="WXL1" s="428"/>
      <c r="WXM1" s="429"/>
      <c r="WXN1" s="428"/>
      <c r="WXO1" s="429"/>
      <c r="WXP1" s="428"/>
      <c r="WXQ1" s="429"/>
      <c r="WXR1" s="428"/>
      <c r="WXS1" s="429"/>
      <c r="WXT1" s="428"/>
      <c r="WXU1" s="429"/>
      <c r="WXV1" s="428"/>
      <c r="WXW1" s="429"/>
      <c r="WXX1" s="428"/>
      <c r="WXY1" s="429"/>
      <c r="WXZ1" s="428"/>
      <c r="WYA1" s="429"/>
      <c r="WYB1" s="428"/>
      <c r="WYC1" s="429"/>
      <c r="WYD1" s="428"/>
      <c r="WYE1" s="429"/>
      <c r="WYF1" s="428"/>
      <c r="WYG1" s="429"/>
      <c r="WYH1" s="428"/>
      <c r="WYI1" s="429"/>
      <c r="WYJ1" s="428"/>
      <c r="WYK1" s="429"/>
      <c r="WYL1" s="428"/>
      <c r="WYM1" s="429"/>
      <c r="WYN1" s="428"/>
      <c r="WYO1" s="429"/>
      <c r="WYP1" s="428"/>
      <c r="WYQ1" s="429"/>
      <c r="WYR1" s="428"/>
      <c r="WYS1" s="429"/>
      <c r="WYT1" s="428"/>
      <c r="WYU1" s="429"/>
      <c r="WYV1" s="428"/>
      <c r="WYW1" s="429"/>
      <c r="WYX1" s="428"/>
      <c r="WYY1" s="429"/>
      <c r="WYZ1" s="428"/>
      <c r="WZA1" s="429"/>
      <c r="WZB1" s="428"/>
      <c r="WZC1" s="429"/>
      <c r="WZD1" s="428"/>
      <c r="WZE1" s="429"/>
      <c r="WZF1" s="428"/>
      <c r="WZG1" s="429"/>
      <c r="WZH1" s="428"/>
      <c r="WZI1" s="429"/>
      <c r="WZJ1" s="428"/>
      <c r="WZK1" s="429"/>
      <c r="WZL1" s="428"/>
      <c r="WZM1" s="429"/>
      <c r="WZN1" s="428"/>
      <c r="WZO1" s="429"/>
      <c r="WZP1" s="428"/>
      <c r="WZQ1" s="429"/>
      <c r="WZR1" s="428"/>
      <c r="WZS1" s="429"/>
      <c r="WZT1" s="428"/>
      <c r="WZU1" s="429"/>
      <c r="WZV1" s="428"/>
      <c r="WZW1" s="429"/>
      <c r="WZX1" s="428"/>
      <c r="WZY1" s="429"/>
      <c r="WZZ1" s="428"/>
      <c r="XAA1" s="429"/>
      <c r="XAB1" s="428"/>
      <c r="XAC1" s="429"/>
      <c r="XAD1" s="428"/>
      <c r="XAE1" s="429"/>
      <c r="XAF1" s="428"/>
      <c r="XAG1" s="429"/>
      <c r="XAH1" s="428"/>
      <c r="XAI1" s="429"/>
      <c r="XAJ1" s="428"/>
      <c r="XAK1" s="429"/>
      <c r="XAL1" s="428"/>
      <c r="XAM1" s="429"/>
      <c r="XAN1" s="428"/>
      <c r="XAO1" s="429"/>
      <c r="XAP1" s="428"/>
      <c r="XAQ1" s="429"/>
      <c r="XAR1" s="428"/>
      <c r="XAS1" s="429"/>
      <c r="XAT1" s="428"/>
      <c r="XAU1" s="429"/>
      <c r="XAV1" s="428"/>
      <c r="XAW1" s="429"/>
      <c r="XAX1" s="428"/>
      <c r="XAY1" s="429"/>
      <c r="XAZ1" s="428"/>
      <c r="XBA1" s="429"/>
      <c r="XBB1" s="428"/>
      <c r="XBC1" s="429"/>
      <c r="XBD1" s="428"/>
      <c r="XBE1" s="429"/>
      <c r="XBF1" s="428"/>
      <c r="XBG1" s="429"/>
      <c r="XBH1" s="428"/>
      <c r="XBI1" s="429"/>
      <c r="XBJ1" s="428"/>
      <c r="XBK1" s="429"/>
      <c r="XBL1" s="428"/>
      <c r="XBM1" s="429"/>
      <c r="XBN1" s="428"/>
      <c r="XBO1" s="429"/>
      <c r="XBP1" s="428"/>
      <c r="XBQ1" s="429"/>
      <c r="XBR1" s="428"/>
      <c r="XBS1" s="429"/>
      <c r="XBT1" s="428"/>
      <c r="XBU1" s="429"/>
      <c r="XBV1" s="428"/>
      <c r="XBW1" s="429"/>
      <c r="XBX1" s="428"/>
      <c r="XBY1" s="429"/>
      <c r="XBZ1" s="428"/>
      <c r="XCA1" s="429"/>
      <c r="XCB1" s="428"/>
      <c r="XCC1" s="429"/>
      <c r="XCD1" s="428"/>
      <c r="XCE1" s="429"/>
      <c r="XCF1" s="428"/>
      <c r="XCG1" s="429"/>
      <c r="XCH1" s="428"/>
      <c r="XCI1" s="429"/>
      <c r="XCJ1" s="428"/>
      <c r="XCK1" s="429"/>
      <c r="XCL1" s="428"/>
      <c r="XCM1" s="429"/>
      <c r="XCN1" s="428"/>
      <c r="XCO1" s="429"/>
      <c r="XCP1" s="428"/>
      <c r="XCQ1" s="429"/>
      <c r="XCR1" s="428"/>
      <c r="XCS1" s="429"/>
      <c r="XCT1" s="428"/>
      <c r="XCU1" s="429"/>
      <c r="XCV1" s="428"/>
      <c r="XCW1" s="429"/>
      <c r="XCX1" s="428"/>
      <c r="XCY1" s="429"/>
      <c r="XCZ1" s="428"/>
      <c r="XDA1" s="429"/>
      <c r="XDB1" s="428"/>
      <c r="XDC1" s="429"/>
      <c r="XDD1" s="428"/>
      <c r="XDE1" s="429"/>
      <c r="XDF1" s="428"/>
      <c r="XDG1" s="429"/>
      <c r="XDH1" s="428"/>
      <c r="XDI1" s="429"/>
      <c r="XDJ1" s="428"/>
      <c r="XDK1" s="429"/>
      <c r="XDL1" s="428"/>
      <c r="XDM1" s="429"/>
      <c r="XDN1" s="428"/>
      <c r="XDO1" s="429"/>
      <c r="XDP1" s="428"/>
      <c r="XDQ1" s="429"/>
      <c r="XDR1" s="428"/>
      <c r="XDS1" s="429"/>
      <c r="XDT1" s="428"/>
      <c r="XDU1" s="429"/>
      <c r="XDV1" s="428"/>
      <c r="XDW1" s="429"/>
      <c r="XDX1" s="428"/>
      <c r="XDY1" s="429"/>
      <c r="XDZ1" s="428"/>
      <c r="XEA1" s="429"/>
      <c r="XEB1" s="428"/>
      <c r="XEC1" s="429"/>
      <c r="XED1" s="428"/>
      <c r="XEE1" s="429"/>
      <c r="XEF1" s="428"/>
      <c r="XEG1" s="429"/>
      <c r="XEH1" s="428"/>
      <c r="XEI1" s="429"/>
      <c r="XEJ1" s="428"/>
      <c r="XEK1" s="429"/>
      <c r="XEL1" s="428"/>
      <c r="XEM1" s="429"/>
      <c r="XEN1" s="428"/>
      <c r="XEO1" s="429"/>
      <c r="XEP1" s="428"/>
      <c r="XEQ1" s="429"/>
      <c r="XER1" s="428"/>
      <c r="XES1" s="429"/>
      <c r="XET1" s="428"/>
      <c r="XEU1" s="429"/>
      <c r="XEV1" s="428"/>
      <c r="XEW1" s="429"/>
      <c r="XEX1" s="428"/>
      <c r="XEY1" s="429"/>
      <c r="XEZ1" s="428"/>
      <c r="XFA1" s="429"/>
      <c r="XFB1" s="428"/>
      <c r="XFC1" s="429"/>
      <c r="XFD1" s="428"/>
    </row>
    <row r="2" spans="1:16384">
      <c r="A2" s="60"/>
      <c r="B2" s="432"/>
      <c r="C2" s="427"/>
      <c r="D2" s="433"/>
      <c r="E2" s="429"/>
      <c r="F2" s="433"/>
      <c r="G2" s="429"/>
      <c r="H2" s="433"/>
      <c r="I2" s="429"/>
      <c r="J2" s="433"/>
      <c r="K2" s="429"/>
      <c r="L2" s="433"/>
      <c r="M2" s="429"/>
      <c r="N2" s="433"/>
      <c r="O2" s="429"/>
      <c r="P2" s="433"/>
      <c r="Q2" s="434"/>
      <c r="R2" s="433"/>
      <c r="S2" s="429"/>
      <c r="T2" s="433"/>
      <c r="U2" s="429"/>
      <c r="V2" s="433"/>
      <c r="W2" s="429"/>
      <c r="X2" s="433"/>
      <c r="Y2" s="429"/>
      <c r="Z2" s="433"/>
      <c r="AA2" s="429"/>
      <c r="AB2" s="433"/>
      <c r="AC2" s="429"/>
      <c r="AD2" s="433"/>
      <c r="AE2" s="429"/>
      <c r="AF2" s="433"/>
      <c r="AG2" s="429"/>
      <c r="AH2" s="433"/>
      <c r="AI2" s="429"/>
      <c r="AJ2" s="433"/>
      <c r="AK2" s="429"/>
      <c r="AL2" s="433"/>
      <c r="AM2" s="429"/>
      <c r="AN2" s="433"/>
      <c r="AO2" s="429"/>
      <c r="AP2" s="433"/>
      <c r="AQ2" s="429"/>
      <c r="AR2" s="433"/>
      <c r="AS2" s="429"/>
      <c r="AT2" s="433"/>
      <c r="AU2" s="429"/>
      <c r="AV2" s="433"/>
      <c r="AW2" s="429"/>
      <c r="AX2" s="433"/>
      <c r="AY2" s="429"/>
      <c r="AZ2" s="433"/>
      <c r="BA2" s="429"/>
      <c r="BB2" s="433"/>
      <c r="BC2" s="429"/>
      <c r="BD2" s="433"/>
      <c r="BE2" s="429"/>
      <c r="BF2" s="433"/>
      <c r="BG2" s="429"/>
      <c r="BH2" s="433"/>
      <c r="BI2" s="429"/>
      <c r="BJ2" s="433"/>
      <c r="BK2" s="429"/>
      <c r="BL2" s="433"/>
      <c r="BM2" s="429"/>
      <c r="BN2" s="433"/>
      <c r="BO2" s="429"/>
      <c r="BP2" s="433"/>
      <c r="BQ2" s="429"/>
      <c r="BR2" s="433"/>
      <c r="BS2" s="429"/>
      <c r="BT2" s="433"/>
      <c r="BU2" s="429"/>
      <c r="BV2" s="433"/>
      <c r="BW2" s="429"/>
      <c r="BX2" s="433"/>
      <c r="BY2" s="429"/>
      <c r="BZ2" s="433"/>
      <c r="CA2" s="429"/>
      <c r="CB2" s="433"/>
      <c r="CC2" s="429"/>
      <c r="CD2" s="433"/>
      <c r="CE2" s="429"/>
      <c r="CF2" s="433"/>
      <c r="CG2" s="429"/>
      <c r="CH2" s="433"/>
      <c r="CI2" s="429"/>
      <c r="CJ2" s="433"/>
      <c r="CK2" s="429"/>
      <c r="CL2" s="433"/>
      <c r="CM2" s="429"/>
      <c r="CN2" s="433"/>
      <c r="CO2" s="429"/>
      <c r="CP2" s="433"/>
      <c r="CQ2" s="429"/>
      <c r="CR2" s="433"/>
      <c r="CS2" s="429"/>
      <c r="CT2" s="433"/>
      <c r="CU2" s="429"/>
      <c r="CV2" s="433"/>
      <c r="CW2" s="429"/>
      <c r="CX2" s="433"/>
      <c r="CY2" s="429"/>
      <c r="CZ2" s="433"/>
      <c r="DA2" s="429"/>
      <c r="DB2" s="433"/>
      <c r="DC2" s="429"/>
      <c r="DD2" s="433"/>
      <c r="DE2" s="429"/>
      <c r="DF2" s="433"/>
      <c r="DG2" s="429"/>
      <c r="DH2" s="433"/>
      <c r="DI2" s="429"/>
      <c r="DJ2" s="433"/>
      <c r="DK2" s="429"/>
      <c r="DL2" s="433"/>
      <c r="DM2" s="429"/>
      <c r="DN2" s="433"/>
      <c r="DO2" s="429"/>
      <c r="DP2" s="433"/>
      <c r="DQ2" s="429"/>
      <c r="DR2" s="433"/>
      <c r="DS2" s="429"/>
      <c r="DT2" s="433"/>
      <c r="DU2" s="429"/>
      <c r="DV2" s="433"/>
      <c r="DW2" s="429"/>
      <c r="DX2" s="433"/>
      <c r="DY2" s="429"/>
      <c r="DZ2" s="433"/>
      <c r="EA2" s="429"/>
      <c r="EB2" s="433"/>
      <c r="EC2" s="429"/>
      <c r="ED2" s="433"/>
      <c r="EE2" s="429"/>
      <c r="EF2" s="433"/>
      <c r="EG2" s="429"/>
      <c r="EH2" s="433"/>
      <c r="EI2" s="429"/>
      <c r="EJ2" s="433"/>
      <c r="EK2" s="429"/>
      <c r="EL2" s="433"/>
      <c r="EM2" s="429"/>
      <c r="EN2" s="433"/>
      <c r="EO2" s="429"/>
      <c r="EP2" s="433"/>
      <c r="EQ2" s="429"/>
      <c r="ER2" s="433"/>
      <c r="ES2" s="429"/>
      <c r="ET2" s="433"/>
      <c r="EU2" s="429"/>
      <c r="EV2" s="433"/>
      <c r="EW2" s="429"/>
      <c r="EX2" s="433"/>
      <c r="EY2" s="429"/>
      <c r="EZ2" s="433"/>
      <c r="FA2" s="429"/>
      <c r="FB2" s="433"/>
      <c r="FC2" s="429"/>
      <c r="FD2" s="433"/>
      <c r="FE2" s="429"/>
      <c r="FF2" s="433"/>
      <c r="FG2" s="429"/>
      <c r="FH2" s="433"/>
      <c r="FI2" s="429"/>
      <c r="FJ2" s="433"/>
      <c r="FK2" s="429"/>
      <c r="FL2" s="433"/>
      <c r="FM2" s="429"/>
      <c r="FN2" s="433"/>
      <c r="FO2" s="429"/>
      <c r="FP2" s="433"/>
      <c r="FQ2" s="429"/>
      <c r="FR2" s="433"/>
      <c r="FS2" s="429"/>
      <c r="FT2" s="433"/>
      <c r="FU2" s="429"/>
      <c r="FV2" s="433"/>
      <c r="FW2" s="429"/>
      <c r="FX2" s="433"/>
      <c r="FY2" s="429"/>
      <c r="FZ2" s="433"/>
      <c r="GA2" s="429"/>
      <c r="GB2" s="433"/>
      <c r="GC2" s="429"/>
      <c r="GD2" s="433"/>
      <c r="GE2" s="429"/>
      <c r="GF2" s="433"/>
      <c r="GG2" s="429"/>
      <c r="GH2" s="433"/>
      <c r="GI2" s="429"/>
      <c r="GJ2" s="433"/>
      <c r="GK2" s="429"/>
      <c r="GL2" s="433"/>
      <c r="GM2" s="429"/>
      <c r="GN2" s="433"/>
      <c r="GO2" s="429"/>
      <c r="GP2" s="433"/>
      <c r="GQ2" s="429"/>
      <c r="GR2" s="433"/>
      <c r="GS2" s="429"/>
      <c r="GT2" s="433"/>
      <c r="GU2" s="429"/>
      <c r="GV2" s="433"/>
      <c r="GW2" s="429"/>
      <c r="GX2" s="433"/>
      <c r="GY2" s="429"/>
      <c r="GZ2" s="433"/>
      <c r="HA2" s="429"/>
      <c r="HB2" s="433"/>
      <c r="HC2" s="429"/>
      <c r="HD2" s="433"/>
      <c r="HE2" s="429"/>
      <c r="HF2" s="433"/>
      <c r="HG2" s="429"/>
      <c r="HH2" s="433"/>
      <c r="HI2" s="429"/>
      <c r="HJ2" s="433"/>
      <c r="HK2" s="429"/>
      <c r="HL2" s="433"/>
      <c r="HM2" s="429"/>
      <c r="HN2" s="433"/>
      <c r="HO2" s="429"/>
      <c r="HP2" s="433"/>
      <c r="HQ2" s="429"/>
      <c r="HR2" s="433"/>
      <c r="HS2" s="429"/>
      <c r="HT2" s="433"/>
      <c r="HU2" s="429"/>
      <c r="HV2" s="433"/>
      <c r="HW2" s="429"/>
      <c r="HX2" s="433"/>
      <c r="HY2" s="429"/>
      <c r="HZ2" s="433"/>
      <c r="IA2" s="429"/>
      <c r="IB2" s="433"/>
      <c r="IC2" s="429"/>
      <c r="ID2" s="433"/>
      <c r="IE2" s="429"/>
      <c r="IF2" s="433"/>
      <c r="IG2" s="429"/>
      <c r="IH2" s="433"/>
      <c r="II2" s="429"/>
      <c r="IJ2" s="433"/>
      <c r="IK2" s="429"/>
      <c r="IL2" s="433"/>
      <c r="IM2" s="429"/>
      <c r="IN2" s="433"/>
      <c r="IO2" s="429"/>
      <c r="IP2" s="433"/>
      <c r="IQ2" s="429"/>
      <c r="IR2" s="433"/>
      <c r="IS2" s="429"/>
      <c r="IT2" s="433"/>
      <c r="IU2" s="429"/>
      <c r="IV2" s="433"/>
      <c r="IW2" s="429"/>
      <c r="IX2" s="433"/>
      <c r="IY2" s="429"/>
      <c r="IZ2" s="433"/>
      <c r="JA2" s="429"/>
      <c r="JB2" s="433"/>
      <c r="JC2" s="429"/>
      <c r="JD2" s="433"/>
      <c r="JE2" s="429"/>
      <c r="JF2" s="433"/>
      <c r="JG2" s="429"/>
      <c r="JH2" s="433"/>
      <c r="JI2" s="429"/>
      <c r="JJ2" s="433"/>
      <c r="JK2" s="429"/>
      <c r="JL2" s="433"/>
      <c r="JM2" s="429"/>
      <c r="JN2" s="433"/>
      <c r="JO2" s="429"/>
      <c r="JP2" s="433"/>
      <c r="JQ2" s="429"/>
      <c r="JR2" s="433"/>
      <c r="JS2" s="429"/>
      <c r="JT2" s="433"/>
      <c r="JU2" s="429"/>
      <c r="JV2" s="433"/>
      <c r="JW2" s="429"/>
      <c r="JX2" s="433"/>
      <c r="JY2" s="429"/>
      <c r="JZ2" s="433"/>
      <c r="KA2" s="429"/>
      <c r="KB2" s="433"/>
      <c r="KC2" s="429"/>
      <c r="KD2" s="433"/>
      <c r="KE2" s="429"/>
      <c r="KF2" s="433"/>
      <c r="KG2" s="429"/>
      <c r="KH2" s="433"/>
      <c r="KI2" s="429"/>
      <c r="KJ2" s="433"/>
      <c r="KK2" s="429"/>
      <c r="KL2" s="433"/>
      <c r="KM2" s="429"/>
      <c r="KN2" s="433"/>
      <c r="KO2" s="429"/>
      <c r="KP2" s="433"/>
      <c r="KQ2" s="429"/>
      <c r="KR2" s="433"/>
      <c r="KS2" s="429"/>
      <c r="KT2" s="433"/>
      <c r="KU2" s="429"/>
      <c r="KV2" s="433"/>
      <c r="KW2" s="429"/>
      <c r="KX2" s="433"/>
      <c r="KY2" s="429"/>
      <c r="KZ2" s="433"/>
      <c r="LA2" s="429"/>
      <c r="LB2" s="433"/>
      <c r="LC2" s="429"/>
      <c r="LD2" s="433"/>
      <c r="LE2" s="429"/>
      <c r="LF2" s="433"/>
      <c r="LG2" s="429"/>
      <c r="LH2" s="433"/>
      <c r="LI2" s="429"/>
      <c r="LJ2" s="433"/>
      <c r="LK2" s="429"/>
      <c r="LL2" s="433"/>
      <c r="LM2" s="429"/>
      <c r="LN2" s="433"/>
      <c r="LO2" s="429"/>
      <c r="LP2" s="433"/>
      <c r="LQ2" s="429"/>
      <c r="LR2" s="433"/>
      <c r="LS2" s="429"/>
      <c r="LT2" s="433"/>
      <c r="LU2" s="429"/>
      <c r="LV2" s="433"/>
      <c r="LW2" s="429"/>
      <c r="LX2" s="433"/>
      <c r="LY2" s="429"/>
      <c r="LZ2" s="433"/>
      <c r="MA2" s="429"/>
      <c r="MB2" s="433"/>
      <c r="MC2" s="429"/>
      <c r="MD2" s="433"/>
      <c r="ME2" s="429"/>
      <c r="MF2" s="433"/>
      <c r="MG2" s="429"/>
      <c r="MH2" s="433"/>
      <c r="MI2" s="429"/>
      <c r="MJ2" s="433"/>
      <c r="MK2" s="429"/>
      <c r="ML2" s="433"/>
      <c r="MM2" s="429"/>
      <c r="MN2" s="433"/>
      <c r="MO2" s="429"/>
      <c r="MP2" s="433"/>
      <c r="MQ2" s="429"/>
      <c r="MR2" s="433"/>
      <c r="MS2" s="429"/>
      <c r="MT2" s="433"/>
      <c r="MU2" s="429"/>
      <c r="MV2" s="433"/>
      <c r="MW2" s="429"/>
      <c r="MX2" s="433"/>
      <c r="MY2" s="429"/>
      <c r="MZ2" s="433"/>
      <c r="NA2" s="429"/>
      <c r="NB2" s="433"/>
      <c r="NC2" s="429"/>
      <c r="ND2" s="433"/>
      <c r="NE2" s="429"/>
      <c r="NF2" s="433"/>
      <c r="NG2" s="429"/>
      <c r="NH2" s="433"/>
      <c r="NI2" s="429"/>
      <c r="NJ2" s="433"/>
      <c r="NK2" s="429"/>
      <c r="NL2" s="433"/>
      <c r="NM2" s="429"/>
      <c r="NN2" s="433"/>
      <c r="NO2" s="429"/>
      <c r="NP2" s="433"/>
      <c r="NQ2" s="429"/>
      <c r="NR2" s="433"/>
      <c r="NS2" s="429"/>
      <c r="NT2" s="433"/>
      <c r="NU2" s="429"/>
      <c r="NV2" s="433"/>
      <c r="NW2" s="429"/>
      <c r="NX2" s="433"/>
      <c r="NY2" s="429"/>
      <c r="NZ2" s="433"/>
      <c r="OA2" s="429"/>
      <c r="OB2" s="433"/>
      <c r="OC2" s="429"/>
      <c r="OD2" s="433"/>
      <c r="OE2" s="429"/>
      <c r="OF2" s="433"/>
      <c r="OG2" s="429"/>
      <c r="OH2" s="433"/>
      <c r="OI2" s="429"/>
      <c r="OJ2" s="433"/>
      <c r="OK2" s="429"/>
      <c r="OL2" s="433"/>
      <c r="OM2" s="429"/>
      <c r="ON2" s="433"/>
      <c r="OO2" s="429"/>
      <c r="OP2" s="433"/>
      <c r="OQ2" s="429"/>
      <c r="OR2" s="433"/>
      <c r="OS2" s="429"/>
      <c r="OT2" s="433"/>
      <c r="OU2" s="429"/>
      <c r="OV2" s="433"/>
      <c r="OW2" s="429"/>
      <c r="OX2" s="433"/>
      <c r="OY2" s="429"/>
      <c r="OZ2" s="433"/>
      <c r="PA2" s="429"/>
      <c r="PB2" s="433"/>
      <c r="PC2" s="429"/>
      <c r="PD2" s="433"/>
      <c r="PE2" s="429"/>
      <c r="PF2" s="433"/>
      <c r="PG2" s="429"/>
      <c r="PH2" s="433"/>
      <c r="PI2" s="429"/>
      <c r="PJ2" s="433"/>
      <c r="PK2" s="429"/>
      <c r="PL2" s="433"/>
      <c r="PM2" s="429"/>
      <c r="PN2" s="433"/>
      <c r="PO2" s="429"/>
      <c r="PP2" s="433"/>
      <c r="PQ2" s="429"/>
      <c r="PR2" s="433"/>
      <c r="PS2" s="429"/>
      <c r="PT2" s="433"/>
      <c r="PU2" s="429"/>
      <c r="PV2" s="433"/>
      <c r="PW2" s="429"/>
      <c r="PX2" s="433"/>
      <c r="PY2" s="429"/>
      <c r="PZ2" s="433"/>
      <c r="QA2" s="429"/>
      <c r="QB2" s="433"/>
      <c r="QC2" s="429"/>
      <c r="QD2" s="433"/>
      <c r="QE2" s="429"/>
      <c r="QF2" s="433"/>
      <c r="QG2" s="429"/>
      <c r="QH2" s="433"/>
      <c r="QI2" s="429"/>
      <c r="QJ2" s="433"/>
      <c r="QK2" s="429"/>
      <c r="QL2" s="433"/>
      <c r="QM2" s="429"/>
      <c r="QN2" s="433"/>
      <c r="QO2" s="429"/>
      <c r="QP2" s="433"/>
      <c r="QQ2" s="429"/>
      <c r="QR2" s="433"/>
      <c r="QS2" s="429"/>
      <c r="QT2" s="433"/>
      <c r="QU2" s="429"/>
      <c r="QV2" s="433"/>
      <c r="QW2" s="429"/>
      <c r="QX2" s="433"/>
      <c r="QY2" s="429"/>
      <c r="QZ2" s="433"/>
      <c r="RA2" s="429"/>
      <c r="RB2" s="433"/>
      <c r="RC2" s="429"/>
      <c r="RD2" s="433"/>
      <c r="RE2" s="429"/>
      <c r="RF2" s="433"/>
      <c r="RG2" s="429"/>
      <c r="RH2" s="433"/>
      <c r="RI2" s="429"/>
      <c r="RJ2" s="433"/>
      <c r="RK2" s="429"/>
      <c r="RL2" s="433"/>
      <c r="RM2" s="429"/>
      <c r="RN2" s="433"/>
      <c r="RO2" s="429"/>
      <c r="RP2" s="433"/>
      <c r="RQ2" s="429"/>
      <c r="RR2" s="433"/>
      <c r="RS2" s="429"/>
      <c r="RT2" s="433"/>
      <c r="RU2" s="429"/>
      <c r="RV2" s="433"/>
      <c r="RW2" s="429"/>
      <c r="RX2" s="433"/>
      <c r="RY2" s="429"/>
      <c r="RZ2" s="433"/>
      <c r="SA2" s="429"/>
      <c r="SB2" s="433"/>
      <c r="SC2" s="429"/>
      <c r="SD2" s="433"/>
      <c r="SE2" s="429"/>
      <c r="SF2" s="433"/>
      <c r="SG2" s="429"/>
      <c r="SH2" s="433"/>
      <c r="SI2" s="429"/>
      <c r="SJ2" s="433"/>
      <c r="SK2" s="429"/>
      <c r="SL2" s="433"/>
      <c r="SM2" s="429"/>
      <c r="SN2" s="433"/>
      <c r="SO2" s="429"/>
      <c r="SP2" s="433"/>
      <c r="SQ2" s="429"/>
      <c r="SR2" s="433"/>
      <c r="SS2" s="429"/>
      <c r="ST2" s="433"/>
      <c r="SU2" s="429"/>
      <c r="SV2" s="433"/>
      <c r="SW2" s="429"/>
      <c r="SX2" s="433"/>
      <c r="SY2" s="429"/>
      <c r="SZ2" s="433"/>
      <c r="TA2" s="429"/>
      <c r="TB2" s="433"/>
      <c r="TC2" s="429"/>
      <c r="TD2" s="433"/>
      <c r="TE2" s="429"/>
      <c r="TF2" s="433"/>
      <c r="TG2" s="429"/>
      <c r="TH2" s="433"/>
      <c r="TI2" s="429"/>
      <c r="TJ2" s="433"/>
      <c r="TK2" s="429"/>
      <c r="TL2" s="433"/>
      <c r="TM2" s="429"/>
      <c r="TN2" s="433"/>
      <c r="TO2" s="429"/>
      <c r="TP2" s="433"/>
      <c r="TQ2" s="429"/>
      <c r="TR2" s="433"/>
      <c r="TS2" s="429"/>
      <c r="TT2" s="433"/>
      <c r="TU2" s="429"/>
      <c r="TV2" s="433"/>
      <c r="TW2" s="429"/>
      <c r="TX2" s="433"/>
      <c r="TY2" s="429"/>
      <c r="TZ2" s="433"/>
      <c r="UA2" s="429"/>
      <c r="UB2" s="433"/>
      <c r="UC2" s="429"/>
      <c r="UD2" s="433"/>
      <c r="UE2" s="429"/>
      <c r="UF2" s="433"/>
      <c r="UG2" s="429"/>
      <c r="UH2" s="433"/>
      <c r="UI2" s="429"/>
      <c r="UJ2" s="433"/>
      <c r="UK2" s="429"/>
      <c r="UL2" s="433"/>
      <c r="UM2" s="429"/>
      <c r="UN2" s="433"/>
      <c r="UO2" s="429"/>
      <c r="UP2" s="433"/>
      <c r="UQ2" s="429"/>
      <c r="UR2" s="433"/>
      <c r="US2" s="429"/>
      <c r="UT2" s="433"/>
      <c r="UU2" s="429"/>
      <c r="UV2" s="433"/>
      <c r="UW2" s="429"/>
      <c r="UX2" s="433"/>
      <c r="UY2" s="429"/>
      <c r="UZ2" s="433"/>
      <c r="VA2" s="429"/>
      <c r="VB2" s="433"/>
      <c r="VC2" s="429"/>
      <c r="VD2" s="433"/>
      <c r="VE2" s="429"/>
      <c r="VF2" s="433"/>
      <c r="VG2" s="429"/>
      <c r="VH2" s="433"/>
      <c r="VI2" s="429"/>
      <c r="VJ2" s="433"/>
      <c r="VK2" s="429"/>
      <c r="VL2" s="433"/>
      <c r="VM2" s="429"/>
      <c r="VN2" s="433"/>
      <c r="VO2" s="429"/>
      <c r="VP2" s="433"/>
      <c r="VQ2" s="429"/>
      <c r="VR2" s="433"/>
      <c r="VS2" s="429"/>
      <c r="VT2" s="433"/>
      <c r="VU2" s="429"/>
      <c r="VV2" s="433"/>
      <c r="VW2" s="429"/>
      <c r="VX2" s="433"/>
      <c r="VY2" s="429"/>
      <c r="VZ2" s="433"/>
      <c r="WA2" s="429"/>
      <c r="WB2" s="433"/>
      <c r="WC2" s="429"/>
      <c r="WD2" s="433"/>
      <c r="WE2" s="429"/>
      <c r="WF2" s="433"/>
      <c r="WG2" s="429"/>
      <c r="WH2" s="433"/>
      <c r="WI2" s="429"/>
      <c r="WJ2" s="433"/>
      <c r="WK2" s="429"/>
      <c r="WL2" s="433"/>
      <c r="WM2" s="429"/>
      <c r="WN2" s="433"/>
      <c r="WO2" s="429"/>
      <c r="WP2" s="433"/>
      <c r="WQ2" s="429"/>
      <c r="WR2" s="433"/>
      <c r="WS2" s="429"/>
      <c r="WT2" s="433"/>
      <c r="WU2" s="429"/>
      <c r="WV2" s="433"/>
      <c r="WW2" s="429"/>
      <c r="WX2" s="433"/>
      <c r="WY2" s="429"/>
      <c r="WZ2" s="433"/>
      <c r="XA2" s="429"/>
      <c r="XB2" s="433"/>
      <c r="XC2" s="429"/>
      <c r="XD2" s="433"/>
      <c r="XE2" s="429"/>
      <c r="XF2" s="433"/>
      <c r="XG2" s="429"/>
      <c r="XH2" s="433"/>
      <c r="XI2" s="429"/>
      <c r="XJ2" s="433"/>
      <c r="XK2" s="429"/>
      <c r="XL2" s="433"/>
      <c r="XM2" s="429"/>
      <c r="XN2" s="433"/>
      <c r="XO2" s="429"/>
      <c r="XP2" s="433"/>
      <c r="XQ2" s="429"/>
      <c r="XR2" s="433"/>
      <c r="XS2" s="429"/>
      <c r="XT2" s="433"/>
      <c r="XU2" s="429"/>
      <c r="XV2" s="433"/>
      <c r="XW2" s="429"/>
      <c r="XX2" s="433"/>
      <c r="XY2" s="429"/>
      <c r="XZ2" s="433"/>
      <c r="YA2" s="429"/>
      <c r="YB2" s="433"/>
      <c r="YC2" s="429"/>
      <c r="YD2" s="433"/>
      <c r="YE2" s="429"/>
      <c r="YF2" s="433"/>
      <c r="YG2" s="429"/>
      <c r="YH2" s="433"/>
      <c r="YI2" s="429"/>
      <c r="YJ2" s="433"/>
      <c r="YK2" s="429"/>
      <c r="YL2" s="433"/>
      <c r="YM2" s="429"/>
      <c r="YN2" s="433"/>
      <c r="YO2" s="429"/>
      <c r="YP2" s="433"/>
      <c r="YQ2" s="429"/>
      <c r="YR2" s="433"/>
      <c r="YS2" s="429"/>
      <c r="YT2" s="433"/>
      <c r="YU2" s="429"/>
      <c r="YV2" s="433"/>
      <c r="YW2" s="429"/>
      <c r="YX2" s="433"/>
      <c r="YY2" s="429"/>
      <c r="YZ2" s="433"/>
      <c r="ZA2" s="429"/>
      <c r="ZB2" s="433"/>
      <c r="ZC2" s="429"/>
      <c r="ZD2" s="433"/>
      <c r="ZE2" s="429"/>
      <c r="ZF2" s="433"/>
      <c r="ZG2" s="429"/>
      <c r="ZH2" s="433"/>
      <c r="ZI2" s="429"/>
      <c r="ZJ2" s="433"/>
      <c r="ZK2" s="429"/>
      <c r="ZL2" s="433"/>
      <c r="ZM2" s="429"/>
      <c r="ZN2" s="433"/>
      <c r="ZO2" s="429"/>
      <c r="ZP2" s="433"/>
      <c r="ZQ2" s="429"/>
      <c r="ZR2" s="433"/>
      <c r="ZS2" s="429"/>
      <c r="ZT2" s="433"/>
      <c r="ZU2" s="429"/>
      <c r="ZV2" s="433"/>
      <c r="ZW2" s="429"/>
      <c r="ZX2" s="433"/>
      <c r="ZY2" s="429"/>
      <c r="ZZ2" s="433"/>
      <c r="AAA2" s="429"/>
      <c r="AAB2" s="433"/>
      <c r="AAC2" s="429"/>
      <c r="AAD2" s="433"/>
      <c r="AAE2" s="429"/>
      <c r="AAF2" s="433"/>
      <c r="AAG2" s="429"/>
      <c r="AAH2" s="433"/>
      <c r="AAI2" s="429"/>
      <c r="AAJ2" s="433"/>
      <c r="AAK2" s="429"/>
      <c r="AAL2" s="433"/>
      <c r="AAM2" s="429"/>
      <c r="AAN2" s="433"/>
      <c r="AAO2" s="429"/>
      <c r="AAP2" s="433"/>
      <c r="AAQ2" s="429"/>
      <c r="AAR2" s="433"/>
      <c r="AAS2" s="429"/>
      <c r="AAT2" s="433"/>
      <c r="AAU2" s="429"/>
      <c r="AAV2" s="433"/>
      <c r="AAW2" s="429"/>
      <c r="AAX2" s="433"/>
      <c r="AAY2" s="429"/>
      <c r="AAZ2" s="433"/>
      <c r="ABA2" s="429"/>
      <c r="ABB2" s="433"/>
      <c r="ABC2" s="429"/>
      <c r="ABD2" s="433"/>
      <c r="ABE2" s="429"/>
      <c r="ABF2" s="433"/>
      <c r="ABG2" s="429"/>
      <c r="ABH2" s="433"/>
      <c r="ABI2" s="429"/>
      <c r="ABJ2" s="433"/>
      <c r="ABK2" s="429"/>
      <c r="ABL2" s="433"/>
      <c r="ABM2" s="429"/>
      <c r="ABN2" s="433"/>
      <c r="ABO2" s="429"/>
      <c r="ABP2" s="433"/>
      <c r="ABQ2" s="429"/>
      <c r="ABR2" s="433"/>
      <c r="ABS2" s="429"/>
      <c r="ABT2" s="433"/>
      <c r="ABU2" s="429"/>
      <c r="ABV2" s="433"/>
      <c r="ABW2" s="429"/>
      <c r="ABX2" s="433"/>
      <c r="ABY2" s="429"/>
      <c r="ABZ2" s="433"/>
      <c r="ACA2" s="429"/>
      <c r="ACB2" s="433"/>
      <c r="ACC2" s="429"/>
      <c r="ACD2" s="433"/>
      <c r="ACE2" s="429"/>
      <c r="ACF2" s="433"/>
      <c r="ACG2" s="429"/>
      <c r="ACH2" s="433"/>
      <c r="ACI2" s="429"/>
      <c r="ACJ2" s="433"/>
      <c r="ACK2" s="429"/>
      <c r="ACL2" s="433"/>
      <c r="ACM2" s="429"/>
      <c r="ACN2" s="433"/>
      <c r="ACO2" s="429"/>
      <c r="ACP2" s="433"/>
      <c r="ACQ2" s="429"/>
      <c r="ACR2" s="433"/>
      <c r="ACS2" s="429"/>
      <c r="ACT2" s="433"/>
      <c r="ACU2" s="429"/>
      <c r="ACV2" s="433"/>
      <c r="ACW2" s="429"/>
      <c r="ACX2" s="433"/>
      <c r="ACY2" s="429"/>
      <c r="ACZ2" s="433"/>
      <c r="ADA2" s="429"/>
      <c r="ADB2" s="433"/>
      <c r="ADC2" s="429"/>
      <c r="ADD2" s="433"/>
      <c r="ADE2" s="429"/>
      <c r="ADF2" s="433"/>
      <c r="ADG2" s="429"/>
      <c r="ADH2" s="433"/>
      <c r="ADI2" s="429"/>
      <c r="ADJ2" s="433"/>
      <c r="ADK2" s="429"/>
      <c r="ADL2" s="433"/>
      <c r="ADM2" s="429"/>
      <c r="ADN2" s="433"/>
      <c r="ADO2" s="429"/>
      <c r="ADP2" s="433"/>
      <c r="ADQ2" s="429"/>
      <c r="ADR2" s="433"/>
      <c r="ADS2" s="429"/>
      <c r="ADT2" s="433"/>
      <c r="ADU2" s="429"/>
      <c r="ADV2" s="433"/>
      <c r="ADW2" s="429"/>
      <c r="ADX2" s="433"/>
      <c r="ADY2" s="429"/>
      <c r="ADZ2" s="433"/>
      <c r="AEA2" s="429"/>
      <c r="AEB2" s="433"/>
      <c r="AEC2" s="429"/>
      <c r="AED2" s="433"/>
      <c r="AEE2" s="429"/>
      <c r="AEF2" s="433"/>
      <c r="AEG2" s="429"/>
      <c r="AEH2" s="433"/>
      <c r="AEI2" s="429"/>
      <c r="AEJ2" s="433"/>
      <c r="AEK2" s="429"/>
      <c r="AEL2" s="433"/>
      <c r="AEM2" s="429"/>
      <c r="AEN2" s="433"/>
      <c r="AEO2" s="429"/>
      <c r="AEP2" s="433"/>
      <c r="AEQ2" s="429"/>
      <c r="AER2" s="433"/>
      <c r="AES2" s="429"/>
      <c r="AET2" s="433"/>
      <c r="AEU2" s="429"/>
      <c r="AEV2" s="433"/>
      <c r="AEW2" s="429"/>
      <c r="AEX2" s="433"/>
      <c r="AEY2" s="429"/>
      <c r="AEZ2" s="433"/>
      <c r="AFA2" s="429"/>
      <c r="AFB2" s="433"/>
      <c r="AFC2" s="429"/>
      <c r="AFD2" s="433"/>
      <c r="AFE2" s="429"/>
      <c r="AFF2" s="433"/>
      <c r="AFG2" s="429"/>
      <c r="AFH2" s="433"/>
      <c r="AFI2" s="429"/>
      <c r="AFJ2" s="433"/>
      <c r="AFK2" s="429"/>
      <c r="AFL2" s="433"/>
      <c r="AFM2" s="429"/>
      <c r="AFN2" s="433"/>
      <c r="AFO2" s="429"/>
      <c r="AFP2" s="433"/>
      <c r="AFQ2" s="429"/>
      <c r="AFR2" s="433"/>
      <c r="AFS2" s="429"/>
      <c r="AFT2" s="433"/>
      <c r="AFU2" s="429"/>
      <c r="AFV2" s="433"/>
      <c r="AFW2" s="429"/>
      <c r="AFX2" s="433"/>
      <c r="AFY2" s="429"/>
      <c r="AFZ2" s="433"/>
      <c r="AGA2" s="429"/>
      <c r="AGB2" s="433"/>
      <c r="AGC2" s="429"/>
      <c r="AGD2" s="433"/>
      <c r="AGE2" s="429"/>
      <c r="AGF2" s="433"/>
      <c r="AGG2" s="429"/>
      <c r="AGH2" s="433"/>
      <c r="AGI2" s="429"/>
      <c r="AGJ2" s="433"/>
      <c r="AGK2" s="429"/>
      <c r="AGL2" s="433"/>
      <c r="AGM2" s="429"/>
      <c r="AGN2" s="433"/>
      <c r="AGO2" s="429"/>
      <c r="AGP2" s="433"/>
      <c r="AGQ2" s="429"/>
      <c r="AGR2" s="433"/>
      <c r="AGS2" s="429"/>
      <c r="AGT2" s="433"/>
      <c r="AGU2" s="429"/>
      <c r="AGV2" s="433"/>
      <c r="AGW2" s="429"/>
      <c r="AGX2" s="433"/>
      <c r="AGY2" s="429"/>
      <c r="AGZ2" s="433"/>
      <c r="AHA2" s="429"/>
      <c r="AHB2" s="433"/>
      <c r="AHC2" s="429"/>
      <c r="AHD2" s="433"/>
      <c r="AHE2" s="429"/>
      <c r="AHF2" s="433"/>
      <c r="AHG2" s="429"/>
      <c r="AHH2" s="433"/>
      <c r="AHI2" s="429"/>
      <c r="AHJ2" s="433"/>
      <c r="AHK2" s="429"/>
      <c r="AHL2" s="433"/>
      <c r="AHM2" s="429"/>
      <c r="AHN2" s="433"/>
      <c r="AHO2" s="429"/>
      <c r="AHP2" s="433"/>
      <c r="AHQ2" s="429"/>
      <c r="AHR2" s="433"/>
      <c r="AHS2" s="429"/>
      <c r="AHT2" s="433"/>
      <c r="AHU2" s="429"/>
      <c r="AHV2" s="433"/>
      <c r="AHW2" s="429"/>
      <c r="AHX2" s="433"/>
      <c r="AHY2" s="429"/>
      <c r="AHZ2" s="433"/>
      <c r="AIA2" s="429"/>
      <c r="AIB2" s="433"/>
      <c r="AIC2" s="429"/>
      <c r="AID2" s="433"/>
      <c r="AIE2" s="429"/>
      <c r="AIF2" s="433"/>
      <c r="AIG2" s="429"/>
      <c r="AIH2" s="433"/>
      <c r="AII2" s="429"/>
      <c r="AIJ2" s="433"/>
      <c r="AIK2" s="429"/>
      <c r="AIL2" s="433"/>
      <c r="AIM2" s="429"/>
      <c r="AIN2" s="433"/>
      <c r="AIO2" s="429"/>
      <c r="AIP2" s="433"/>
      <c r="AIQ2" s="429"/>
      <c r="AIR2" s="433"/>
      <c r="AIS2" s="429"/>
      <c r="AIT2" s="433"/>
      <c r="AIU2" s="429"/>
      <c r="AIV2" s="433"/>
      <c r="AIW2" s="429"/>
      <c r="AIX2" s="433"/>
      <c r="AIY2" s="429"/>
      <c r="AIZ2" s="433"/>
      <c r="AJA2" s="429"/>
      <c r="AJB2" s="433"/>
      <c r="AJC2" s="429"/>
      <c r="AJD2" s="433"/>
      <c r="AJE2" s="429"/>
      <c r="AJF2" s="433"/>
      <c r="AJG2" s="429"/>
      <c r="AJH2" s="433"/>
      <c r="AJI2" s="429"/>
      <c r="AJJ2" s="433"/>
      <c r="AJK2" s="429"/>
      <c r="AJL2" s="433"/>
      <c r="AJM2" s="429"/>
      <c r="AJN2" s="433"/>
      <c r="AJO2" s="429"/>
      <c r="AJP2" s="433"/>
      <c r="AJQ2" s="429"/>
      <c r="AJR2" s="433"/>
      <c r="AJS2" s="429"/>
      <c r="AJT2" s="433"/>
      <c r="AJU2" s="429"/>
      <c r="AJV2" s="433"/>
      <c r="AJW2" s="429"/>
      <c r="AJX2" s="433"/>
      <c r="AJY2" s="429"/>
      <c r="AJZ2" s="433"/>
      <c r="AKA2" s="429"/>
      <c r="AKB2" s="433"/>
      <c r="AKC2" s="429"/>
      <c r="AKD2" s="433"/>
      <c r="AKE2" s="429"/>
      <c r="AKF2" s="433"/>
      <c r="AKG2" s="429"/>
      <c r="AKH2" s="433"/>
      <c r="AKI2" s="429"/>
      <c r="AKJ2" s="433"/>
      <c r="AKK2" s="429"/>
      <c r="AKL2" s="433"/>
      <c r="AKM2" s="429"/>
      <c r="AKN2" s="433"/>
      <c r="AKO2" s="429"/>
      <c r="AKP2" s="433"/>
      <c r="AKQ2" s="429"/>
      <c r="AKR2" s="433"/>
      <c r="AKS2" s="429"/>
      <c r="AKT2" s="433"/>
      <c r="AKU2" s="429"/>
      <c r="AKV2" s="433"/>
      <c r="AKW2" s="429"/>
      <c r="AKX2" s="433"/>
      <c r="AKY2" s="429"/>
      <c r="AKZ2" s="433"/>
      <c r="ALA2" s="429"/>
      <c r="ALB2" s="433"/>
      <c r="ALC2" s="429"/>
      <c r="ALD2" s="433"/>
      <c r="ALE2" s="429"/>
      <c r="ALF2" s="433"/>
      <c r="ALG2" s="429"/>
      <c r="ALH2" s="433"/>
      <c r="ALI2" s="429"/>
      <c r="ALJ2" s="433"/>
      <c r="ALK2" s="429"/>
      <c r="ALL2" s="433"/>
      <c r="ALM2" s="429"/>
      <c r="ALN2" s="433"/>
      <c r="ALO2" s="429"/>
      <c r="ALP2" s="433"/>
      <c r="ALQ2" s="429"/>
      <c r="ALR2" s="433"/>
      <c r="ALS2" s="429"/>
      <c r="ALT2" s="433"/>
      <c r="ALU2" s="429"/>
      <c r="ALV2" s="433"/>
      <c r="ALW2" s="429"/>
      <c r="ALX2" s="433"/>
      <c r="ALY2" s="429"/>
      <c r="ALZ2" s="433"/>
      <c r="AMA2" s="429"/>
      <c r="AMB2" s="433"/>
      <c r="AMC2" s="429"/>
      <c r="AMD2" s="433"/>
      <c r="AME2" s="429"/>
      <c r="AMF2" s="433"/>
      <c r="AMG2" s="429"/>
      <c r="AMH2" s="433"/>
      <c r="AMI2" s="429"/>
      <c r="AMJ2" s="433"/>
      <c r="AMK2" s="429"/>
      <c r="AML2" s="433"/>
      <c r="AMM2" s="429"/>
      <c r="AMN2" s="433"/>
      <c r="AMO2" s="429"/>
      <c r="AMP2" s="433"/>
      <c r="AMQ2" s="429"/>
      <c r="AMR2" s="433"/>
      <c r="AMS2" s="429"/>
      <c r="AMT2" s="433"/>
      <c r="AMU2" s="429"/>
      <c r="AMV2" s="433"/>
      <c r="AMW2" s="429"/>
      <c r="AMX2" s="433"/>
      <c r="AMY2" s="429"/>
      <c r="AMZ2" s="433"/>
      <c r="ANA2" s="429"/>
      <c r="ANB2" s="433"/>
      <c r="ANC2" s="429"/>
      <c r="AND2" s="433"/>
      <c r="ANE2" s="429"/>
      <c r="ANF2" s="433"/>
      <c r="ANG2" s="429"/>
      <c r="ANH2" s="433"/>
      <c r="ANI2" s="429"/>
      <c r="ANJ2" s="433"/>
      <c r="ANK2" s="429"/>
      <c r="ANL2" s="433"/>
      <c r="ANM2" s="429"/>
      <c r="ANN2" s="433"/>
      <c r="ANO2" s="429"/>
      <c r="ANP2" s="433"/>
      <c r="ANQ2" s="429"/>
      <c r="ANR2" s="433"/>
      <c r="ANS2" s="429"/>
      <c r="ANT2" s="433"/>
      <c r="ANU2" s="429"/>
      <c r="ANV2" s="433"/>
      <c r="ANW2" s="429"/>
      <c r="ANX2" s="433"/>
      <c r="ANY2" s="429"/>
      <c r="ANZ2" s="433"/>
      <c r="AOA2" s="429"/>
      <c r="AOB2" s="433"/>
      <c r="AOC2" s="429"/>
      <c r="AOD2" s="433"/>
      <c r="AOE2" s="429"/>
      <c r="AOF2" s="433"/>
      <c r="AOG2" s="429"/>
      <c r="AOH2" s="433"/>
      <c r="AOI2" s="429"/>
      <c r="AOJ2" s="433"/>
      <c r="AOK2" s="429"/>
      <c r="AOL2" s="433"/>
      <c r="AOM2" s="429"/>
      <c r="AON2" s="433"/>
      <c r="AOO2" s="429"/>
      <c r="AOP2" s="433"/>
      <c r="AOQ2" s="429"/>
      <c r="AOR2" s="433"/>
      <c r="AOS2" s="429"/>
      <c r="AOT2" s="433"/>
      <c r="AOU2" s="429"/>
      <c r="AOV2" s="433"/>
      <c r="AOW2" s="429"/>
      <c r="AOX2" s="433"/>
      <c r="AOY2" s="429"/>
      <c r="AOZ2" s="433"/>
      <c r="APA2" s="429"/>
      <c r="APB2" s="433"/>
      <c r="APC2" s="429"/>
      <c r="APD2" s="433"/>
      <c r="APE2" s="429"/>
      <c r="APF2" s="433"/>
      <c r="APG2" s="429"/>
      <c r="APH2" s="433"/>
      <c r="API2" s="429"/>
      <c r="APJ2" s="433"/>
      <c r="APK2" s="429"/>
      <c r="APL2" s="433"/>
      <c r="APM2" s="429"/>
      <c r="APN2" s="433"/>
      <c r="APO2" s="429"/>
      <c r="APP2" s="433"/>
      <c r="APQ2" s="429"/>
      <c r="APR2" s="433"/>
      <c r="APS2" s="429"/>
      <c r="APT2" s="433"/>
      <c r="APU2" s="429"/>
      <c r="APV2" s="433"/>
      <c r="APW2" s="429"/>
      <c r="APX2" s="433"/>
      <c r="APY2" s="429"/>
      <c r="APZ2" s="433"/>
      <c r="AQA2" s="429"/>
      <c r="AQB2" s="433"/>
      <c r="AQC2" s="429"/>
      <c r="AQD2" s="433"/>
      <c r="AQE2" s="429"/>
      <c r="AQF2" s="433"/>
      <c r="AQG2" s="429"/>
      <c r="AQH2" s="433"/>
      <c r="AQI2" s="429"/>
      <c r="AQJ2" s="433"/>
      <c r="AQK2" s="429"/>
      <c r="AQL2" s="433"/>
      <c r="AQM2" s="429"/>
      <c r="AQN2" s="433"/>
      <c r="AQO2" s="429"/>
      <c r="AQP2" s="433"/>
      <c r="AQQ2" s="429"/>
      <c r="AQR2" s="433"/>
      <c r="AQS2" s="429"/>
      <c r="AQT2" s="433"/>
      <c r="AQU2" s="429"/>
      <c r="AQV2" s="433"/>
      <c r="AQW2" s="429"/>
      <c r="AQX2" s="433"/>
      <c r="AQY2" s="429"/>
      <c r="AQZ2" s="433"/>
      <c r="ARA2" s="429"/>
      <c r="ARB2" s="433"/>
      <c r="ARC2" s="429"/>
      <c r="ARD2" s="433"/>
      <c r="ARE2" s="429"/>
      <c r="ARF2" s="433"/>
      <c r="ARG2" s="429"/>
      <c r="ARH2" s="433"/>
      <c r="ARI2" s="429"/>
      <c r="ARJ2" s="433"/>
      <c r="ARK2" s="429"/>
      <c r="ARL2" s="433"/>
      <c r="ARM2" s="429"/>
      <c r="ARN2" s="433"/>
      <c r="ARO2" s="429"/>
      <c r="ARP2" s="433"/>
      <c r="ARQ2" s="429"/>
      <c r="ARR2" s="433"/>
      <c r="ARS2" s="429"/>
      <c r="ART2" s="433"/>
      <c r="ARU2" s="429"/>
      <c r="ARV2" s="433"/>
      <c r="ARW2" s="429"/>
      <c r="ARX2" s="433"/>
      <c r="ARY2" s="429"/>
      <c r="ARZ2" s="433"/>
      <c r="ASA2" s="429"/>
      <c r="ASB2" s="433"/>
      <c r="ASC2" s="429"/>
      <c r="ASD2" s="433"/>
      <c r="ASE2" s="429"/>
      <c r="ASF2" s="433"/>
      <c r="ASG2" s="429"/>
      <c r="ASH2" s="433"/>
      <c r="ASI2" s="429"/>
      <c r="ASJ2" s="433"/>
      <c r="ASK2" s="429"/>
      <c r="ASL2" s="433"/>
      <c r="ASM2" s="429"/>
      <c r="ASN2" s="433"/>
      <c r="ASO2" s="429"/>
      <c r="ASP2" s="433"/>
      <c r="ASQ2" s="429"/>
      <c r="ASR2" s="433"/>
      <c r="ASS2" s="429"/>
      <c r="AST2" s="433"/>
      <c r="ASU2" s="429"/>
      <c r="ASV2" s="433"/>
      <c r="ASW2" s="429"/>
      <c r="ASX2" s="433"/>
      <c r="ASY2" s="429"/>
      <c r="ASZ2" s="433"/>
      <c r="ATA2" s="429"/>
      <c r="ATB2" s="433"/>
      <c r="ATC2" s="429"/>
      <c r="ATD2" s="433"/>
      <c r="ATE2" s="429"/>
      <c r="ATF2" s="433"/>
      <c r="ATG2" s="429"/>
      <c r="ATH2" s="433"/>
      <c r="ATI2" s="429"/>
      <c r="ATJ2" s="433"/>
      <c r="ATK2" s="429"/>
      <c r="ATL2" s="433"/>
      <c r="ATM2" s="429"/>
      <c r="ATN2" s="433"/>
      <c r="ATO2" s="429"/>
      <c r="ATP2" s="433"/>
      <c r="ATQ2" s="429"/>
      <c r="ATR2" s="433"/>
      <c r="ATS2" s="429"/>
      <c r="ATT2" s="433"/>
      <c r="ATU2" s="429"/>
      <c r="ATV2" s="433"/>
      <c r="ATW2" s="429"/>
      <c r="ATX2" s="433"/>
      <c r="ATY2" s="429"/>
      <c r="ATZ2" s="433"/>
      <c r="AUA2" s="429"/>
      <c r="AUB2" s="433"/>
      <c r="AUC2" s="429"/>
      <c r="AUD2" s="433"/>
      <c r="AUE2" s="429"/>
      <c r="AUF2" s="433"/>
      <c r="AUG2" s="429"/>
      <c r="AUH2" s="433"/>
      <c r="AUI2" s="429"/>
      <c r="AUJ2" s="433"/>
      <c r="AUK2" s="429"/>
      <c r="AUL2" s="433"/>
      <c r="AUM2" s="429"/>
      <c r="AUN2" s="433"/>
      <c r="AUO2" s="429"/>
      <c r="AUP2" s="433"/>
      <c r="AUQ2" s="429"/>
      <c r="AUR2" s="433"/>
      <c r="AUS2" s="429"/>
      <c r="AUT2" s="433"/>
      <c r="AUU2" s="429"/>
      <c r="AUV2" s="433"/>
      <c r="AUW2" s="429"/>
      <c r="AUX2" s="433"/>
      <c r="AUY2" s="429"/>
      <c r="AUZ2" s="433"/>
      <c r="AVA2" s="429"/>
      <c r="AVB2" s="433"/>
      <c r="AVC2" s="429"/>
      <c r="AVD2" s="433"/>
      <c r="AVE2" s="429"/>
      <c r="AVF2" s="433"/>
      <c r="AVG2" s="429"/>
      <c r="AVH2" s="433"/>
      <c r="AVI2" s="429"/>
      <c r="AVJ2" s="433"/>
      <c r="AVK2" s="429"/>
      <c r="AVL2" s="433"/>
      <c r="AVM2" s="429"/>
      <c r="AVN2" s="433"/>
      <c r="AVO2" s="429"/>
      <c r="AVP2" s="433"/>
      <c r="AVQ2" s="429"/>
      <c r="AVR2" s="433"/>
      <c r="AVS2" s="429"/>
      <c r="AVT2" s="433"/>
      <c r="AVU2" s="429"/>
      <c r="AVV2" s="433"/>
      <c r="AVW2" s="429"/>
      <c r="AVX2" s="433"/>
      <c r="AVY2" s="429"/>
      <c r="AVZ2" s="433"/>
      <c r="AWA2" s="429"/>
      <c r="AWB2" s="433"/>
      <c r="AWC2" s="429"/>
      <c r="AWD2" s="433"/>
      <c r="AWE2" s="429"/>
      <c r="AWF2" s="433"/>
      <c r="AWG2" s="429"/>
      <c r="AWH2" s="433"/>
      <c r="AWI2" s="429"/>
      <c r="AWJ2" s="433"/>
      <c r="AWK2" s="429"/>
      <c r="AWL2" s="433"/>
      <c r="AWM2" s="429"/>
      <c r="AWN2" s="433"/>
      <c r="AWO2" s="429"/>
      <c r="AWP2" s="433"/>
      <c r="AWQ2" s="429"/>
      <c r="AWR2" s="433"/>
      <c r="AWS2" s="429"/>
      <c r="AWT2" s="433"/>
      <c r="AWU2" s="429"/>
      <c r="AWV2" s="433"/>
      <c r="AWW2" s="429"/>
      <c r="AWX2" s="433"/>
      <c r="AWY2" s="429"/>
      <c r="AWZ2" s="433"/>
      <c r="AXA2" s="429"/>
      <c r="AXB2" s="433"/>
      <c r="AXC2" s="429"/>
      <c r="AXD2" s="433"/>
      <c r="AXE2" s="429"/>
      <c r="AXF2" s="433"/>
      <c r="AXG2" s="429"/>
      <c r="AXH2" s="433"/>
      <c r="AXI2" s="429"/>
      <c r="AXJ2" s="433"/>
      <c r="AXK2" s="429"/>
      <c r="AXL2" s="433"/>
      <c r="AXM2" s="429"/>
      <c r="AXN2" s="433"/>
      <c r="AXO2" s="429"/>
      <c r="AXP2" s="433"/>
      <c r="AXQ2" s="429"/>
      <c r="AXR2" s="433"/>
      <c r="AXS2" s="429"/>
      <c r="AXT2" s="433"/>
      <c r="AXU2" s="429"/>
      <c r="AXV2" s="433"/>
      <c r="AXW2" s="429"/>
      <c r="AXX2" s="433"/>
      <c r="AXY2" s="429"/>
      <c r="AXZ2" s="433"/>
      <c r="AYA2" s="429"/>
      <c r="AYB2" s="433"/>
      <c r="AYC2" s="429"/>
      <c r="AYD2" s="433"/>
      <c r="AYE2" s="429"/>
      <c r="AYF2" s="433"/>
      <c r="AYG2" s="429"/>
      <c r="AYH2" s="433"/>
      <c r="AYI2" s="429"/>
      <c r="AYJ2" s="433"/>
      <c r="AYK2" s="429"/>
      <c r="AYL2" s="433"/>
      <c r="AYM2" s="429"/>
      <c r="AYN2" s="433"/>
      <c r="AYO2" s="429"/>
      <c r="AYP2" s="433"/>
      <c r="AYQ2" s="429"/>
      <c r="AYR2" s="433"/>
      <c r="AYS2" s="429"/>
      <c r="AYT2" s="433"/>
      <c r="AYU2" s="429"/>
      <c r="AYV2" s="433"/>
      <c r="AYW2" s="429"/>
      <c r="AYX2" s="433"/>
      <c r="AYY2" s="429"/>
      <c r="AYZ2" s="433"/>
      <c r="AZA2" s="429"/>
      <c r="AZB2" s="433"/>
      <c r="AZC2" s="429"/>
      <c r="AZD2" s="433"/>
      <c r="AZE2" s="429"/>
      <c r="AZF2" s="433"/>
      <c r="AZG2" s="429"/>
      <c r="AZH2" s="433"/>
      <c r="AZI2" s="429"/>
      <c r="AZJ2" s="433"/>
      <c r="AZK2" s="429"/>
      <c r="AZL2" s="433"/>
      <c r="AZM2" s="429"/>
      <c r="AZN2" s="433"/>
      <c r="AZO2" s="429"/>
      <c r="AZP2" s="433"/>
      <c r="AZQ2" s="429"/>
      <c r="AZR2" s="433"/>
      <c r="AZS2" s="429"/>
      <c r="AZT2" s="433"/>
      <c r="AZU2" s="429"/>
      <c r="AZV2" s="433"/>
      <c r="AZW2" s="429"/>
      <c r="AZX2" s="433"/>
      <c r="AZY2" s="429"/>
      <c r="AZZ2" s="433"/>
      <c r="BAA2" s="429"/>
      <c r="BAB2" s="433"/>
      <c r="BAC2" s="429"/>
      <c r="BAD2" s="433"/>
      <c r="BAE2" s="429"/>
      <c r="BAF2" s="433"/>
      <c r="BAG2" s="429"/>
      <c r="BAH2" s="433"/>
      <c r="BAI2" s="429"/>
      <c r="BAJ2" s="433"/>
      <c r="BAK2" s="429"/>
      <c r="BAL2" s="433"/>
      <c r="BAM2" s="429"/>
      <c r="BAN2" s="433"/>
      <c r="BAO2" s="429"/>
      <c r="BAP2" s="433"/>
      <c r="BAQ2" s="429"/>
      <c r="BAR2" s="433"/>
      <c r="BAS2" s="429"/>
      <c r="BAT2" s="433"/>
      <c r="BAU2" s="429"/>
      <c r="BAV2" s="433"/>
      <c r="BAW2" s="429"/>
      <c r="BAX2" s="433"/>
      <c r="BAY2" s="429"/>
      <c r="BAZ2" s="433"/>
      <c r="BBA2" s="429"/>
      <c r="BBB2" s="433"/>
      <c r="BBC2" s="429"/>
      <c r="BBD2" s="433"/>
      <c r="BBE2" s="429"/>
      <c r="BBF2" s="433"/>
      <c r="BBG2" s="429"/>
      <c r="BBH2" s="433"/>
      <c r="BBI2" s="429"/>
      <c r="BBJ2" s="433"/>
      <c r="BBK2" s="429"/>
      <c r="BBL2" s="433"/>
      <c r="BBM2" s="429"/>
      <c r="BBN2" s="433"/>
      <c r="BBO2" s="429"/>
      <c r="BBP2" s="433"/>
      <c r="BBQ2" s="429"/>
      <c r="BBR2" s="433"/>
      <c r="BBS2" s="429"/>
      <c r="BBT2" s="433"/>
      <c r="BBU2" s="429"/>
      <c r="BBV2" s="433"/>
      <c r="BBW2" s="429"/>
      <c r="BBX2" s="433"/>
      <c r="BBY2" s="429"/>
      <c r="BBZ2" s="433"/>
      <c r="BCA2" s="429"/>
      <c r="BCB2" s="433"/>
      <c r="BCC2" s="429"/>
      <c r="BCD2" s="433"/>
      <c r="BCE2" s="429"/>
      <c r="BCF2" s="433"/>
      <c r="BCG2" s="429"/>
      <c r="BCH2" s="433"/>
      <c r="BCI2" s="429"/>
      <c r="BCJ2" s="433"/>
      <c r="BCK2" s="429"/>
      <c r="BCL2" s="433"/>
      <c r="BCM2" s="429"/>
      <c r="BCN2" s="433"/>
      <c r="BCO2" s="429"/>
      <c r="BCP2" s="433"/>
      <c r="BCQ2" s="429"/>
      <c r="BCR2" s="433"/>
      <c r="BCS2" s="429"/>
      <c r="BCT2" s="433"/>
      <c r="BCU2" s="429"/>
      <c r="BCV2" s="433"/>
      <c r="BCW2" s="429"/>
      <c r="BCX2" s="433"/>
      <c r="BCY2" s="429"/>
      <c r="BCZ2" s="433"/>
      <c r="BDA2" s="429"/>
      <c r="BDB2" s="433"/>
      <c r="BDC2" s="429"/>
      <c r="BDD2" s="433"/>
      <c r="BDE2" s="429"/>
      <c r="BDF2" s="433"/>
      <c r="BDG2" s="429"/>
      <c r="BDH2" s="433"/>
      <c r="BDI2" s="429"/>
      <c r="BDJ2" s="433"/>
      <c r="BDK2" s="429"/>
      <c r="BDL2" s="433"/>
      <c r="BDM2" s="429"/>
      <c r="BDN2" s="433"/>
      <c r="BDO2" s="429"/>
      <c r="BDP2" s="433"/>
      <c r="BDQ2" s="429"/>
      <c r="BDR2" s="433"/>
      <c r="BDS2" s="429"/>
      <c r="BDT2" s="433"/>
      <c r="BDU2" s="429"/>
      <c r="BDV2" s="433"/>
      <c r="BDW2" s="429"/>
      <c r="BDX2" s="433"/>
      <c r="BDY2" s="429"/>
      <c r="BDZ2" s="433"/>
      <c r="BEA2" s="429"/>
      <c r="BEB2" s="433"/>
      <c r="BEC2" s="429"/>
      <c r="BED2" s="433"/>
      <c r="BEE2" s="429"/>
      <c r="BEF2" s="433"/>
      <c r="BEG2" s="429"/>
      <c r="BEH2" s="433"/>
      <c r="BEI2" s="429"/>
      <c r="BEJ2" s="433"/>
      <c r="BEK2" s="429"/>
      <c r="BEL2" s="433"/>
      <c r="BEM2" s="429"/>
      <c r="BEN2" s="433"/>
      <c r="BEO2" s="429"/>
      <c r="BEP2" s="433"/>
      <c r="BEQ2" s="429"/>
      <c r="BER2" s="433"/>
      <c r="BES2" s="429"/>
      <c r="BET2" s="433"/>
      <c r="BEU2" s="429"/>
      <c r="BEV2" s="433"/>
      <c r="BEW2" s="429"/>
      <c r="BEX2" s="433"/>
      <c r="BEY2" s="429"/>
      <c r="BEZ2" s="433"/>
      <c r="BFA2" s="429"/>
      <c r="BFB2" s="433"/>
      <c r="BFC2" s="429"/>
      <c r="BFD2" s="433"/>
      <c r="BFE2" s="429"/>
      <c r="BFF2" s="433"/>
      <c r="BFG2" s="429"/>
      <c r="BFH2" s="433"/>
      <c r="BFI2" s="429"/>
      <c r="BFJ2" s="433"/>
      <c r="BFK2" s="429"/>
      <c r="BFL2" s="433"/>
      <c r="BFM2" s="429"/>
      <c r="BFN2" s="433"/>
      <c r="BFO2" s="429"/>
      <c r="BFP2" s="433"/>
      <c r="BFQ2" s="429"/>
      <c r="BFR2" s="433"/>
      <c r="BFS2" s="429"/>
      <c r="BFT2" s="433"/>
      <c r="BFU2" s="429"/>
      <c r="BFV2" s="433"/>
      <c r="BFW2" s="429"/>
      <c r="BFX2" s="433"/>
      <c r="BFY2" s="429"/>
      <c r="BFZ2" s="433"/>
      <c r="BGA2" s="429"/>
      <c r="BGB2" s="433"/>
      <c r="BGC2" s="429"/>
      <c r="BGD2" s="433"/>
      <c r="BGE2" s="429"/>
      <c r="BGF2" s="433"/>
      <c r="BGG2" s="429"/>
      <c r="BGH2" s="433"/>
      <c r="BGI2" s="429"/>
      <c r="BGJ2" s="433"/>
      <c r="BGK2" s="429"/>
      <c r="BGL2" s="433"/>
      <c r="BGM2" s="429"/>
      <c r="BGN2" s="433"/>
      <c r="BGO2" s="429"/>
      <c r="BGP2" s="433"/>
      <c r="BGQ2" s="429"/>
      <c r="BGR2" s="433"/>
      <c r="BGS2" s="429"/>
      <c r="BGT2" s="433"/>
      <c r="BGU2" s="429"/>
      <c r="BGV2" s="433"/>
      <c r="BGW2" s="429"/>
      <c r="BGX2" s="433"/>
      <c r="BGY2" s="429"/>
      <c r="BGZ2" s="433"/>
      <c r="BHA2" s="429"/>
      <c r="BHB2" s="433"/>
      <c r="BHC2" s="429"/>
      <c r="BHD2" s="433"/>
      <c r="BHE2" s="429"/>
      <c r="BHF2" s="433"/>
      <c r="BHG2" s="429"/>
      <c r="BHH2" s="433"/>
      <c r="BHI2" s="429"/>
      <c r="BHJ2" s="433"/>
      <c r="BHK2" s="429"/>
      <c r="BHL2" s="433"/>
      <c r="BHM2" s="429"/>
      <c r="BHN2" s="433"/>
      <c r="BHO2" s="429"/>
      <c r="BHP2" s="433"/>
      <c r="BHQ2" s="429"/>
      <c r="BHR2" s="433"/>
      <c r="BHS2" s="429"/>
      <c r="BHT2" s="433"/>
      <c r="BHU2" s="429"/>
      <c r="BHV2" s="433"/>
      <c r="BHW2" s="429"/>
      <c r="BHX2" s="433"/>
      <c r="BHY2" s="429"/>
      <c r="BHZ2" s="433"/>
      <c r="BIA2" s="429"/>
      <c r="BIB2" s="433"/>
      <c r="BIC2" s="429"/>
      <c r="BID2" s="433"/>
      <c r="BIE2" s="429"/>
      <c r="BIF2" s="433"/>
      <c r="BIG2" s="429"/>
      <c r="BIH2" s="433"/>
      <c r="BII2" s="429"/>
      <c r="BIJ2" s="433"/>
      <c r="BIK2" s="429"/>
      <c r="BIL2" s="433"/>
      <c r="BIM2" s="429"/>
      <c r="BIN2" s="433"/>
      <c r="BIO2" s="429"/>
      <c r="BIP2" s="433"/>
      <c r="BIQ2" s="429"/>
      <c r="BIR2" s="433"/>
      <c r="BIS2" s="429"/>
      <c r="BIT2" s="433"/>
      <c r="BIU2" s="429"/>
      <c r="BIV2" s="433"/>
      <c r="BIW2" s="429"/>
      <c r="BIX2" s="433"/>
      <c r="BIY2" s="429"/>
      <c r="BIZ2" s="433"/>
      <c r="BJA2" s="429"/>
      <c r="BJB2" s="433"/>
      <c r="BJC2" s="429"/>
      <c r="BJD2" s="433"/>
      <c r="BJE2" s="429"/>
      <c r="BJF2" s="433"/>
      <c r="BJG2" s="429"/>
      <c r="BJH2" s="433"/>
      <c r="BJI2" s="429"/>
      <c r="BJJ2" s="433"/>
      <c r="BJK2" s="429"/>
      <c r="BJL2" s="433"/>
      <c r="BJM2" s="429"/>
      <c r="BJN2" s="433"/>
      <c r="BJO2" s="429"/>
      <c r="BJP2" s="433"/>
      <c r="BJQ2" s="429"/>
      <c r="BJR2" s="433"/>
      <c r="BJS2" s="429"/>
      <c r="BJT2" s="433"/>
      <c r="BJU2" s="429"/>
      <c r="BJV2" s="433"/>
      <c r="BJW2" s="429"/>
      <c r="BJX2" s="433"/>
      <c r="BJY2" s="429"/>
      <c r="BJZ2" s="433"/>
      <c r="BKA2" s="429"/>
      <c r="BKB2" s="433"/>
      <c r="BKC2" s="429"/>
      <c r="BKD2" s="433"/>
      <c r="BKE2" s="429"/>
      <c r="BKF2" s="433"/>
      <c r="BKG2" s="429"/>
      <c r="BKH2" s="433"/>
      <c r="BKI2" s="429"/>
      <c r="BKJ2" s="433"/>
      <c r="BKK2" s="429"/>
      <c r="BKL2" s="433"/>
      <c r="BKM2" s="429"/>
      <c r="BKN2" s="433"/>
      <c r="BKO2" s="429"/>
      <c r="BKP2" s="433"/>
      <c r="BKQ2" s="429"/>
      <c r="BKR2" s="433"/>
      <c r="BKS2" s="429"/>
      <c r="BKT2" s="433"/>
      <c r="BKU2" s="429"/>
      <c r="BKV2" s="433"/>
      <c r="BKW2" s="429"/>
      <c r="BKX2" s="433"/>
      <c r="BKY2" s="429"/>
      <c r="BKZ2" s="433"/>
      <c r="BLA2" s="429"/>
      <c r="BLB2" s="433"/>
      <c r="BLC2" s="429"/>
      <c r="BLD2" s="433"/>
      <c r="BLE2" s="429"/>
      <c r="BLF2" s="433"/>
      <c r="BLG2" s="429"/>
      <c r="BLH2" s="433"/>
      <c r="BLI2" s="429"/>
      <c r="BLJ2" s="433"/>
      <c r="BLK2" s="429"/>
      <c r="BLL2" s="433"/>
      <c r="BLM2" s="429"/>
      <c r="BLN2" s="433"/>
      <c r="BLO2" s="429"/>
      <c r="BLP2" s="433"/>
      <c r="BLQ2" s="429"/>
      <c r="BLR2" s="433"/>
      <c r="BLS2" s="429"/>
      <c r="BLT2" s="433"/>
      <c r="BLU2" s="429"/>
      <c r="BLV2" s="433"/>
      <c r="BLW2" s="429"/>
      <c r="BLX2" s="433"/>
      <c r="BLY2" s="429"/>
      <c r="BLZ2" s="433"/>
      <c r="BMA2" s="429"/>
      <c r="BMB2" s="433"/>
      <c r="BMC2" s="429"/>
      <c r="BMD2" s="433"/>
      <c r="BME2" s="429"/>
      <c r="BMF2" s="433"/>
      <c r="BMG2" s="429"/>
      <c r="BMH2" s="433"/>
      <c r="BMI2" s="429"/>
      <c r="BMJ2" s="433"/>
      <c r="BMK2" s="429"/>
      <c r="BML2" s="433"/>
      <c r="BMM2" s="429"/>
      <c r="BMN2" s="433"/>
      <c r="BMO2" s="429"/>
      <c r="BMP2" s="433"/>
      <c r="BMQ2" s="429"/>
      <c r="BMR2" s="433"/>
      <c r="BMS2" s="429"/>
      <c r="BMT2" s="433"/>
      <c r="BMU2" s="429"/>
      <c r="BMV2" s="433"/>
      <c r="BMW2" s="429"/>
      <c r="BMX2" s="433"/>
      <c r="BMY2" s="429"/>
      <c r="BMZ2" s="433"/>
      <c r="BNA2" s="429"/>
      <c r="BNB2" s="433"/>
      <c r="BNC2" s="429"/>
      <c r="BND2" s="433"/>
      <c r="BNE2" s="429"/>
      <c r="BNF2" s="433"/>
      <c r="BNG2" s="429"/>
      <c r="BNH2" s="433"/>
      <c r="BNI2" s="429"/>
      <c r="BNJ2" s="433"/>
      <c r="BNK2" s="429"/>
      <c r="BNL2" s="433"/>
      <c r="BNM2" s="429"/>
      <c r="BNN2" s="433"/>
      <c r="BNO2" s="429"/>
      <c r="BNP2" s="433"/>
      <c r="BNQ2" s="429"/>
      <c r="BNR2" s="433"/>
      <c r="BNS2" s="429"/>
      <c r="BNT2" s="433"/>
      <c r="BNU2" s="429"/>
      <c r="BNV2" s="433"/>
      <c r="BNW2" s="429"/>
      <c r="BNX2" s="433"/>
      <c r="BNY2" s="429"/>
      <c r="BNZ2" s="433"/>
      <c r="BOA2" s="429"/>
      <c r="BOB2" s="433"/>
      <c r="BOC2" s="429"/>
      <c r="BOD2" s="433"/>
      <c r="BOE2" s="429"/>
      <c r="BOF2" s="433"/>
      <c r="BOG2" s="429"/>
      <c r="BOH2" s="433"/>
      <c r="BOI2" s="429"/>
      <c r="BOJ2" s="433"/>
      <c r="BOK2" s="429"/>
      <c r="BOL2" s="433"/>
      <c r="BOM2" s="429"/>
      <c r="BON2" s="433"/>
      <c r="BOO2" s="429"/>
      <c r="BOP2" s="433"/>
      <c r="BOQ2" s="429"/>
      <c r="BOR2" s="433"/>
      <c r="BOS2" s="429"/>
      <c r="BOT2" s="433"/>
      <c r="BOU2" s="429"/>
      <c r="BOV2" s="433"/>
      <c r="BOW2" s="429"/>
      <c r="BOX2" s="433"/>
      <c r="BOY2" s="429"/>
      <c r="BOZ2" s="433"/>
      <c r="BPA2" s="429"/>
      <c r="BPB2" s="433"/>
      <c r="BPC2" s="429"/>
      <c r="BPD2" s="433"/>
      <c r="BPE2" s="429"/>
      <c r="BPF2" s="433"/>
      <c r="BPG2" s="429"/>
      <c r="BPH2" s="433"/>
      <c r="BPI2" s="429"/>
      <c r="BPJ2" s="433"/>
      <c r="BPK2" s="429"/>
      <c r="BPL2" s="433"/>
      <c r="BPM2" s="429"/>
      <c r="BPN2" s="433"/>
      <c r="BPO2" s="429"/>
      <c r="BPP2" s="433"/>
      <c r="BPQ2" s="429"/>
      <c r="BPR2" s="433"/>
      <c r="BPS2" s="429"/>
      <c r="BPT2" s="433"/>
      <c r="BPU2" s="429"/>
      <c r="BPV2" s="433"/>
      <c r="BPW2" s="429"/>
      <c r="BPX2" s="433"/>
      <c r="BPY2" s="429"/>
      <c r="BPZ2" s="433"/>
      <c r="BQA2" s="429"/>
      <c r="BQB2" s="433"/>
      <c r="BQC2" s="429"/>
      <c r="BQD2" s="433"/>
      <c r="BQE2" s="429"/>
      <c r="BQF2" s="433"/>
      <c r="BQG2" s="429"/>
      <c r="BQH2" s="433"/>
      <c r="BQI2" s="429"/>
      <c r="BQJ2" s="433"/>
      <c r="BQK2" s="429"/>
      <c r="BQL2" s="433"/>
      <c r="BQM2" s="429"/>
      <c r="BQN2" s="433"/>
      <c r="BQO2" s="429"/>
      <c r="BQP2" s="433"/>
      <c r="BQQ2" s="429"/>
      <c r="BQR2" s="433"/>
      <c r="BQS2" s="429"/>
      <c r="BQT2" s="433"/>
      <c r="BQU2" s="429"/>
      <c r="BQV2" s="433"/>
      <c r="BQW2" s="429"/>
      <c r="BQX2" s="433"/>
      <c r="BQY2" s="429"/>
      <c r="BQZ2" s="433"/>
      <c r="BRA2" s="429"/>
      <c r="BRB2" s="433"/>
      <c r="BRC2" s="429"/>
      <c r="BRD2" s="433"/>
      <c r="BRE2" s="429"/>
      <c r="BRF2" s="433"/>
      <c r="BRG2" s="429"/>
      <c r="BRH2" s="433"/>
      <c r="BRI2" s="429"/>
      <c r="BRJ2" s="433"/>
      <c r="BRK2" s="429"/>
      <c r="BRL2" s="433"/>
      <c r="BRM2" s="429"/>
      <c r="BRN2" s="433"/>
      <c r="BRO2" s="429"/>
      <c r="BRP2" s="433"/>
      <c r="BRQ2" s="429"/>
      <c r="BRR2" s="433"/>
      <c r="BRS2" s="429"/>
      <c r="BRT2" s="433"/>
      <c r="BRU2" s="429"/>
      <c r="BRV2" s="433"/>
      <c r="BRW2" s="429"/>
      <c r="BRX2" s="433"/>
      <c r="BRY2" s="429"/>
      <c r="BRZ2" s="433"/>
      <c r="BSA2" s="429"/>
      <c r="BSB2" s="433"/>
      <c r="BSC2" s="429"/>
      <c r="BSD2" s="433"/>
      <c r="BSE2" s="429"/>
      <c r="BSF2" s="433"/>
      <c r="BSG2" s="429"/>
      <c r="BSH2" s="433"/>
      <c r="BSI2" s="429"/>
      <c r="BSJ2" s="433"/>
      <c r="BSK2" s="429"/>
      <c r="BSL2" s="433"/>
      <c r="BSM2" s="429"/>
      <c r="BSN2" s="433"/>
      <c r="BSO2" s="429"/>
      <c r="BSP2" s="433"/>
      <c r="BSQ2" s="429"/>
      <c r="BSR2" s="433"/>
      <c r="BSS2" s="429"/>
      <c r="BST2" s="433"/>
      <c r="BSU2" s="429"/>
      <c r="BSV2" s="433"/>
      <c r="BSW2" s="429"/>
      <c r="BSX2" s="433"/>
      <c r="BSY2" s="429"/>
      <c r="BSZ2" s="433"/>
      <c r="BTA2" s="429"/>
      <c r="BTB2" s="433"/>
      <c r="BTC2" s="429"/>
      <c r="BTD2" s="433"/>
      <c r="BTE2" s="429"/>
      <c r="BTF2" s="433"/>
      <c r="BTG2" s="429"/>
      <c r="BTH2" s="433"/>
      <c r="BTI2" s="429"/>
      <c r="BTJ2" s="433"/>
      <c r="BTK2" s="429"/>
      <c r="BTL2" s="433"/>
      <c r="BTM2" s="429"/>
      <c r="BTN2" s="433"/>
      <c r="BTO2" s="429"/>
      <c r="BTP2" s="433"/>
      <c r="BTQ2" s="429"/>
      <c r="BTR2" s="433"/>
      <c r="BTS2" s="429"/>
      <c r="BTT2" s="433"/>
      <c r="BTU2" s="429"/>
      <c r="BTV2" s="433"/>
      <c r="BTW2" s="429"/>
      <c r="BTX2" s="433"/>
      <c r="BTY2" s="429"/>
      <c r="BTZ2" s="433"/>
      <c r="BUA2" s="429"/>
      <c r="BUB2" s="433"/>
      <c r="BUC2" s="429"/>
      <c r="BUD2" s="433"/>
      <c r="BUE2" s="429"/>
      <c r="BUF2" s="433"/>
      <c r="BUG2" s="429"/>
      <c r="BUH2" s="433"/>
      <c r="BUI2" s="429"/>
      <c r="BUJ2" s="433"/>
      <c r="BUK2" s="429"/>
      <c r="BUL2" s="433"/>
      <c r="BUM2" s="429"/>
      <c r="BUN2" s="433"/>
      <c r="BUO2" s="429"/>
      <c r="BUP2" s="433"/>
      <c r="BUQ2" s="429"/>
      <c r="BUR2" s="433"/>
      <c r="BUS2" s="429"/>
      <c r="BUT2" s="433"/>
      <c r="BUU2" s="429"/>
      <c r="BUV2" s="433"/>
      <c r="BUW2" s="429"/>
      <c r="BUX2" s="433"/>
      <c r="BUY2" s="429"/>
      <c r="BUZ2" s="433"/>
      <c r="BVA2" s="429"/>
      <c r="BVB2" s="433"/>
      <c r="BVC2" s="429"/>
      <c r="BVD2" s="433"/>
      <c r="BVE2" s="429"/>
      <c r="BVF2" s="433"/>
      <c r="BVG2" s="429"/>
      <c r="BVH2" s="433"/>
      <c r="BVI2" s="429"/>
      <c r="BVJ2" s="433"/>
      <c r="BVK2" s="429"/>
      <c r="BVL2" s="433"/>
      <c r="BVM2" s="429"/>
      <c r="BVN2" s="433"/>
      <c r="BVO2" s="429"/>
      <c r="BVP2" s="433"/>
      <c r="BVQ2" s="429"/>
      <c r="BVR2" s="433"/>
      <c r="BVS2" s="429"/>
      <c r="BVT2" s="433"/>
      <c r="BVU2" s="429"/>
      <c r="BVV2" s="433"/>
      <c r="BVW2" s="429"/>
      <c r="BVX2" s="433"/>
      <c r="BVY2" s="429"/>
      <c r="BVZ2" s="433"/>
      <c r="BWA2" s="429"/>
      <c r="BWB2" s="433"/>
      <c r="BWC2" s="429"/>
      <c r="BWD2" s="433"/>
      <c r="BWE2" s="429"/>
      <c r="BWF2" s="433"/>
      <c r="BWG2" s="429"/>
      <c r="BWH2" s="433"/>
      <c r="BWI2" s="429"/>
      <c r="BWJ2" s="433"/>
      <c r="BWK2" s="429"/>
      <c r="BWL2" s="433"/>
      <c r="BWM2" s="429"/>
      <c r="BWN2" s="433"/>
      <c r="BWO2" s="429"/>
      <c r="BWP2" s="433"/>
      <c r="BWQ2" s="429"/>
      <c r="BWR2" s="433"/>
      <c r="BWS2" s="429"/>
      <c r="BWT2" s="433"/>
      <c r="BWU2" s="429"/>
      <c r="BWV2" s="433"/>
      <c r="BWW2" s="429"/>
      <c r="BWX2" s="433"/>
      <c r="BWY2" s="429"/>
      <c r="BWZ2" s="433"/>
      <c r="BXA2" s="429"/>
      <c r="BXB2" s="433"/>
      <c r="BXC2" s="429"/>
      <c r="BXD2" s="433"/>
      <c r="BXE2" s="429"/>
      <c r="BXF2" s="433"/>
      <c r="BXG2" s="429"/>
      <c r="BXH2" s="433"/>
      <c r="BXI2" s="429"/>
      <c r="BXJ2" s="433"/>
      <c r="BXK2" s="429"/>
      <c r="BXL2" s="433"/>
      <c r="BXM2" s="429"/>
      <c r="BXN2" s="433"/>
      <c r="BXO2" s="429"/>
      <c r="BXP2" s="433"/>
      <c r="BXQ2" s="429"/>
      <c r="BXR2" s="433"/>
      <c r="BXS2" s="429"/>
      <c r="BXT2" s="433"/>
      <c r="BXU2" s="429"/>
      <c r="BXV2" s="433"/>
      <c r="BXW2" s="429"/>
      <c r="BXX2" s="433"/>
      <c r="BXY2" s="429"/>
      <c r="BXZ2" s="433"/>
      <c r="BYA2" s="429"/>
      <c r="BYB2" s="433"/>
      <c r="BYC2" s="429"/>
      <c r="BYD2" s="433"/>
      <c r="BYE2" s="429"/>
      <c r="BYF2" s="433"/>
      <c r="BYG2" s="429"/>
      <c r="BYH2" s="433"/>
      <c r="BYI2" s="429"/>
      <c r="BYJ2" s="433"/>
      <c r="BYK2" s="429"/>
      <c r="BYL2" s="433"/>
      <c r="BYM2" s="429"/>
      <c r="BYN2" s="433"/>
      <c r="BYO2" s="429"/>
      <c r="BYP2" s="433"/>
      <c r="BYQ2" s="429"/>
      <c r="BYR2" s="433"/>
      <c r="BYS2" s="429"/>
      <c r="BYT2" s="433"/>
      <c r="BYU2" s="429"/>
      <c r="BYV2" s="433"/>
      <c r="BYW2" s="429"/>
      <c r="BYX2" s="433"/>
      <c r="BYY2" s="429"/>
      <c r="BYZ2" s="433"/>
      <c r="BZA2" s="429"/>
      <c r="BZB2" s="433"/>
      <c r="BZC2" s="429"/>
      <c r="BZD2" s="433"/>
      <c r="BZE2" s="429"/>
      <c r="BZF2" s="433"/>
      <c r="BZG2" s="429"/>
      <c r="BZH2" s="433"/>
      <c r="BZI2" s="429"/>
      <c r="BZJ2" s="433"/>
      <c r="BZK2" s="429"/>
      <c r="BZL2" s="433"/>
      <c r="BZM2" s="429"/>
      <c r="BZN2" s="433"/>
      <c r="BZO2" s="429"/>
      <c r="BZP2" s="433"/>
      <c r="BZQ2" s="429"/>
      <c r="BZR2" s="433"/>
      <c r="BZS2" s="429"/>
      <c r="BZT2" s="433"/>
      <c r="BZU2" s="429"/>
      <c r="BZV2" s="433"/>
      <c r="BZW2" s="429"/>
      <c r="BZX2" s="433"/>
      <c r="BZY2" s="429"/>
      <c r="BZZ2" s="433"/>
      <c r="CAA2" s="429"/>
      <c r="CAB2" s="433"/>
      <c r="CAC2" s="429"/>
      <c r="CAD2" s="433"/>
      <c r="CAE2" s="429"/>
      <c r="CAF2" s="433"/>
      <c r="CAG2" s="429"/>
      <c r="CAH2" s="433"/>
      <c r="CAI2" s="429"/>
      <c r="CAJ2" s="433"/>
      <c r="CAK2" s="429"/>
      <c r="CAL2" s="433"/>
      <c r="CAM2" s="429"/>
      <c r="CAN2" s="433"/>
      <c r="CAO2" s="429"/>
      <c r="CAP2" s="433"/>
      <c r="CAQ2" s="429"/>
      <c r="CAR2" s="433"/>
      <c r="CAS2" s="429"/>
      <c r="CAT2" s="433"/>
      <c r="CAU2" s="429"/>
      <c r="CAV2" s="433"/>
      <c r="CAW2" s="429"/>
      <c r="CAX2" s="433"/>
      <c r="CAY2" s="429"/>
      <c r="CAZ2" s="433"/>
      <c r="CBA2" s="429"/>
      <c r="CBB2" s="433"/>
      <c r="CBC2" s="429"/>
      <c r="CBD2" s="433"/>
      <c r="CBE2" s="429"/>
      <c r="CBF2" s="433"/>
      <c r="CBG2" s="429"/>
      <c r="CBH2" s="433"/>
      <c r="CBI2" s="429"/>
      <c r="CBJ2" s="433"/>
      <c r="CBK2" s="429"/>
      <c r="CBL2" s="433"/>
      <c r="CBM2" s="429"/>
      <c r="CBN2" s="433"/>
      <c r="CBO2" s="429"/>
      <c r="CBP2" s="433"/>
      <c r="CBQ2" s="429"/>
      <c r="CBR2" s="433"/>
      <c r="CBS2" s="429"/>
      <c r="CBT2" s="433"/>
      <c r="CBU2" s="429"/>
      <c r="CBV2" s="433"/>
      <c r="CBW2" s="429"/>
      <c r="CBX2" s="433"/>
      <c r="CBY2" s="429"/>
      <c r="CBZ2" s="433"/>
      <c r="CCA2" s="429"/>
      <c r="CCB2" s="433"/>
      <c r="CCC2" s="429"/>
      <c r="CCD2" s="433"/>
      <c r="CCE2" s="429"/>
      <c r="CCF2" s="433"/>
      <c r="CCG2" s="429"/>
      <c r="CCH2" s="433"/>
      <c r="CCI2" s="429"/>
      <c r="CCJ2" s="433"/>
      <c r="CCK2" s="429"/>
      <c r="CCL2" s="433"/>
      <c r="CCM2" s="429"/>
      <c r="CCN2" s="433"/>
      <c r="CCO2" s="429"/>
      <c r="CCP2" s="433"/>
      <c r="CCQ2" s="429"/>
      <c r="CCR2" s="433"/>
      <c r="CCS2" s="429"/>
      <c r="CCT2" s="433"/>
      <c r="CCU2" s="429"/>
      <c r="CCV2" s="433"/>
      <c r="CCW2" s="429"/>
      <c r="CCX2" s="433"/>
      <c r="CCY2" s="429"/>
      <c r="CCZ2" s="433"/>
      <c r="CDA2" s="429"/>
      <c r="CDB2" s="433"/>
      <c r="CDC2" s="429"/>
      <c r="CDD2" s="433"/>
      <c r="CDE2" s="429"/>
      <c r="CDF2" s="433"/>
      <c r="CDG2" s="429"/>
      <c r="CDH2" s="433"/>
      <c r="CDI2" s="429"/>
      <c r="CDJ2" s="433"/>
      <c r="CDK2" s="429"/>
      <c r="CDL2" s="433"/>
      <c r="CDM2" s="429"/>
      <c r="CDN2" s="433"/>
      <c r="CDO2" s="429"/>
      <c r="CDP2" s="433"/>
      <c r="CDQ2" s="429"/>
      <c r="CDR2" s="433"/>
      <c r="CDS2" s="429"/>
      <c r="CDT2" s="433"/>
      <c r="CDU2" s="429"/>
      <c r="CDV2" s="433"/>
      <c r="CDW2" s="429"/>
      <c r="CDX2" s="433"/>
      <c r="CDY2" s="429"/>
      <c r="CDZ2" s="433"/>
      <c r="CEA2" s="429"/>
      <c r="CEB2" s="433"/>
      <c r="CEC2" s="429"/>
      <c r="CED2" s="433"/>
      <c r="CEE2" s="429"/>
      <c r="CEF2" s="433"/>
      <c r="CEG2" s="429"/>
      <c r="CEH2" s="433"/>
      <c r="CEI2" s="429"/>
      <c r="CEJ2" s="433"/>
      <c r="CEK2" s="429"/>
      <c r="CEL2" s="433"/>
      <c r="CEM2" s="429"/>
      <c r="CEN2" s="433"/>
      <c r="CEO2" s="429"/>
      <c r="CEP2" s="433"/>
      <c r="CEQ2" s="429"/>
      <c r="CER2" s="433"/>
      <c r="CES2" s="429"/>
      <c r="CET2" s="433"/>
      <c r="CEU2" s="429"/>
      <c r="CEV2" s="433"/>
      <c r="CEW2" s="429"/>
      <c r="CEX2" s="433"/>
      <c r="CEY2" s="429"/>
      <c r="CEZ2" s="433"/>
      <c r="CFA2" s="429"/>
      <c r="CFB2" s="433"/>
      <c r="CFC2" s="429"/>
      <c r="CFD2" s="433"/>
      <c r="CFE2" s="429"/>
      <c r="CFF2" s="433"/>
      <c r="CFG2" s="429"/>
      <c r="CFH2" s="433"/>
      <c r="CFI2" s="429"/>
      <c r="CFJ2" s="433"/>
      <c r="CFK2" s="429"/>
      <c r="CFL2" s="433"/>
      <c r="CFM2" s="429"/>
      <c r="CFN2" s="433"/>
      <c r="CFO2" s="429"/>
      <c r="CFP2" s="433"/>
      <c r="CFQ2" s="429"/>
      <c r="CFR2" s="433"/>
      <c r="CFS2" s="429"/>
      <c r="CFT2" s="433"/>
      <c r="CFU2" s="429"/>
      <c r="CFV2" s="433"/>
      <c r="CFW2" s="429"/>
      <c r="CFX2" s="433"/>
      <c r="CFY2" s="429"/>
      <c r="CFZ2" s="433"/>
      <c r="CGA2" s="429"/>
      <c r="CGB2" s="433"/>
      <c r="CGC2" s="429"/>
      <c r="CGD2" s="433"/>
      <c r="CGE2" s="429"/>
      <c r="CGF2" s="433"/>
      <c r="CGG2" s="429"/>
      <c r="CGH2" s="433"/>
      <c r="CGI2" s="429"/>
      <c r="CGJ2" s="433"/>
      <c r="CGK2" s="429"/>
      <c r="CGL2" s="433"/>
      <c r="CGM2" s="429"/>
      <c r="CGN2" s="433"/>
      <c r="CGO2" s="429"/>
      <c r="CGP2" s="433"/>
      <c r="CGQ2" s="429"/>
      <c r="CGR2" s="433"/>
      <c r="CGS2" s="429"/>
      <c r="CGT2" s="433"/>
      <c r="CGU2" s="429"/>
      <c r="CGV2" s="433"/>
      <c r="CGW2" s="429"/>
      <c r="CGX2" s="433"/>
      <c r="CGY2" s="429"/>
      <c r="CGZ2" s="433"/>
      <c r="CHA2" s="429"/>
      <c r="CHB2" s="433"/>
      <c r="CHC2" s="429"/>
      <c r="CHD2" s="433"/>
      <c r="CHE2" s="429"/>
      <c r="CHF2" s="433"/>
      <c r="CHG2" s="429"/>
      <c r="CHH2" s="433"/>
      <c r="CHI2" s="429"/>
      <c r="CHJ2" s="433"/>
      <c r="CHK2" s="429"/>
      <c r="CHL2" s="433"/>
      <c r="CHM2" s="429"/>
      <c r="CHN2" s="433"/>
      <c r="CHO2" s="429"/>
      <c r="CHP2" s="433"/>
      <c r="CHQ2" s="429"/>
      <c r="CHR2" s="433"/>
      <c r="CHS2" s="429"/>
      <c r="CHT2" s="433"/>
      <c r="CHU2" s="429"/>
      <c r="CHV2" s="433"/>
      <c r="CHW2" s="429"/>
      <c r="CHX2" s="433"/>
      <c r="CHY2" s="429"/>
      <c r="CHZ2" s="433"/>
      <c r="CIA2" s="429"/>
      <c r="CIB2" s="433"/>
      <c r="CIC2" s="429"/>
      <c r="CID2" s="433"/>
      <c r="CIE2" s="429"/>
      <c r="CIF2" s="433"/>
      <c r="CIG2" s="429"/>
      <c r="CIH2" s="433"/>
      <c r="CII2" s="429"/>
      <c r="CIJ2" s="433"/>
      <c r="CIK2" s="429"/>
      <c r="CIL2" s="433"/>
      <c r="CIM2" s="429"/>
      <c r="CIN2" s="433"/>
      <c r="CIO2" s="429"/>
      <c r="CIP2" s="433"/>
      <c r="CIQ2" s="429"/>
      <c r="CIR2" s="433"/>
      <c r="CIS2" s="429"/>
      <c r="CIT2" s="433"/>
      <c r="CIU2" s="429"/>
      <c r="CIV2" s="433"/>
      <c r="CIW2" s="429"/>
      <c r="CIX2" s="433"/>
      <c r="CIY2" s="429"/>
      <c r="CIZ2" s="433"/>
      <c r="CJA2" s="429"/>
      <c r="CJB2" s="433"/>
      <c r="CJC2" s="429"/>
      <c r="CJD2" s="433"/>
      <c r="CJE2" s="429"/>
      <c r="CJF2" s="433"/>
      <c r="CJG2" s="429"/>
      <c r="CJH2" s="433"/>
      <c r="CJI2" s="429"/>
      <c r="CJJ2" s="433"/>
      <c r="CJK2" s="429"/>
      <c r="CJL2" s="433"/>
      <c r="CJM2" s="429"/>
      <c r="CJN2" s="433"/>
      <c r="CJO2" s="429"/>
      <c r="CJP2" s="433"/>
      <c r="CJQ2" s="429"/>
      <c r="CJR2" s="433"/>
      <c r="CJS2" s="429"/>
      <c r="CJT2" s="433"/>
      <c r="CJU2" s="429"/>
      <c r="CJV2" s="433"/>
      <c r="CJW2" s="429"/>
      <c r="CJX2" s="433"/>
      <c r="CJY2" s="429"/>
      <c r="CJZ2" s="433"/>
      <c r="CKA2" s="429"/>
      <c r="CKB2" s="433"/>
      <c r="CKC2" s="429"/>
      <c r="CKD2" s="433"/>
      <c r="CKE2" s="429"/>
      <c r="CKF2" s="433"/>
      <c r="CKG2" s="429"/>
      <c r="CKH2" s="433"/>
      <c r="CKI2" s="429"/>
      <c r="CKJ2" s="433"/>
      <c r="CKK2" s="429"/>
      <c r="CKL2" s="433"/>
      <c r="CKM2" s="429"/>
      <c r="CKN2" s="433"/>
      <c r="CKO2" s="429"/>
      <c r="CKP2" s="433"/>
      <c r="CKQ2" s="429"/>
      <c r="CKR2" s="433"/>
      <c r="CKS2" s="429"/>
      <c r="CKT2" s="433"/>
      <c r="CKU2" s="429"/>
      <c r="CKV2" s="433"/>
      <c r="CKW2" s="429"/>
      <c r="CKX2" s="433"/>
      <c r="CKY2" s="429"/>
      <c r="CKZ2" s="433"/>
      <c r="CLA2" s="429"/>
      <c r="CLB2" s="433"/>
      <c r="CLC2" s="429"/>
      <c r="CLD2" s="433"/>
      <c r="CLE2" s="429"/>
      <c r="CLF2" s="433"/>
      <c r="CLG2" s="429"/>
      <c r="CLH2" s="433"/>
      <c r="CLI2" s="429"/>
      <c r="CLJ2" s="433"/>
      <c r="CLK2" s="429"/>
      <c r="CLL2" s="433"/>
      <c r="CLM2" s="429"/>
      <c r="CLN2" s="433"/>
      <c r="CLO2" s="429"/>
      <c r="CLP2" s="433"/>
      <c r="CLQ2" s="429"/>
      <c r="CLR2" s="433"/>
      <c r="CLS2" s="429"/>
      <c r="CLT2" s="433"/>
      <c r="CLU2" s="429"/>
      <c r="CLV2" s="433"/>
      <c r="CLW2" s="429"/>
      <c r="CLX2" s="433"/>
      <c r="CLY2" s="429"/>
      <c r="CLZ2" s="433"/>
      <c r="CMA2" s="429"/>
      <c r="CMB2" s="433"/>
      <c r="CMC2" s="429"/>
      <c r="CMD2" s="433"/>
      <c r="CME2" s="429"/>
      <c r="CMF2" s="433"/>
      <c r="CMG2" s="429"/>
      <c r="CMH2" s="433"/>
      <c r="CMI2" s="429"/>
      <c r="CMJ2" s="433"/>
      <c r="CMK2" s="429"/>
      <c r="CML2" s="433"/>
      <c r="CMM2" s="429"/>
      <c r="CMN2" s="433"/>
      <c r="CMO2" s="429"/>
      <c r="CMP2" s="433"/>
      <c r="CMQ2" s="429"/>
      <c r="CMR2" s="433"/>
      <c r="CMS2" s="429"/>
      <c r="CMT2" s="433"/>
      <c r="CMU2" s="429"/>
      <c r="CMV2" s="433"/>
      <c r="CMW2" s="429"/>
      <c r="CMX2" s="433"/>
      <c r="CMY2" s="429"/>
      <c r="CMZ2" s="433"/>
      <c r="CNA2" s="429"/>
      <c r="CNB2" s="433"/>
      <c r="CNC2" s="429"/>
      <c r="CND2" s="433"/>
      <c r="CNE2" s="429"/>
      <c r="CNF2" s="433"/>
      <c r="CNG2" s="429"/>
      <c r="CNH2" s="433"/>
      <c r="CNI2" s="429"/>
      <c r="CNJ2" s="433"/>
      <c r="CNK2" s="429"/>
      <c r="CNL2" s="433"/>
      <c r="CNM2" s="429"/>
      <c r="CNN2" s="433"/>
      <c r="CNO2" s="429"/>
      <c r="CNP2" s="433"/>
      <c r="CNQ2" s="429"/>
      <c r="CNR2" s="433"/>
      <c r="CNS2" s="429"/>
      <c r="CNT2" s="433"/>
      <c r="CNU2" s="429"/>
      <c r="CNV2" s="433"/>
      <c r="CNW2" s="429"/>
      <c r="CNX2" s="433"/>
      <c r="CNY2" s="429"/>
      <c r="CNZ2" s="433"/>
      <c r="COA2" s="429"/>
      <c r="COB2" s="433"/>
      <c r="COC2" s="429"/>
      <c r="COD2" s="433"/>
      <c r="COE2" s="429"/>
      <c r="COF2" s="433"/>
      <c r="COG2" s="429"/>
      <c r="COH2" s="433"/>
      <c r="COI2" s="429"/>
      <c r="COJ2" s="433"/>
      <c r="COK2" s="429"/>
      <c r="COL2" s="433"/>
      <c r="COM2" s="429"/>
      <c r="CON2" s="433"/>
      <c r="COO2" s="429"/>
      <c r="COP2" s="433"/>
      <c r="COQ2" s="429"/>
      <c r="COR2" s="433"/>
      <c r="COS2" s="429"/>
      <c r="COT2" s="433"/>
      <c r="COU2" s="429"/>
      <c r="COV2" s="433"/>
      <c r="COW2" s="429"/>
      <c r="COX2" s="433"/>
      <c r="COY2" s="429"/>
      <c r="COZ2" s="433"/>
      <c r="CPA2" s="429"/>
      <c r="CPB2" s="433"/>
      <c r="CPC2" s="429"/>
      <c r="CPD2" s="433"/>
      <c r="CPE2" s="429"/>
      <c r="CPF2" s="433"/>
      <c r="CPG2" s="429"/>
      <c r="CPH2" s="433"/>
      <c r="CPI2" s="429"/>
      <c r="CPJ2" s="433"/>
      <c r="CPK2" s="429"/>
      <c r="CPL2" s="433"/>
      <c r="CPM2" s="429"/>
      <c r="CPN2" s="433"/>
      <c r="CPO2" s="429"/>
      <c r="CPP2" s="433"/>
      <c r="CPQ2" s="429"/>
      <c r="CPR2" s="433"/>
      <c r="CPS2" s="429"/>
      <c r="CPT2" s="433"/>
      <c r="CPU2" s="429"/>
      <c r="CPV2" s="433"/>
      <c r="CPW2" s="429"/>
      <c r="CPX2" s="433"/>
      <c r="CPY2" s="429"/>
      <c r="CPZ2" s="433"/>
      <c r="CQA2" s="429"/>
      <c r="CQB2" s="433"/>
      <c r="CQC2" s="429"/>
      <c r="CQD2" s="433"/>
      <c r="CQE2" s="429"/>
      <c r="CQF2" s="433"/>
      <c r="CQG2" s="429"/>
      <c r="CQH2" s="433"/>
      <c r="CQI2" s="429"/>
      <c r="CQJ2" s="433"/>
      <c r="CQK2" s="429"/>
      <c r="CQL2" s="433"/>
      <c r="CQM2" s="429"/>
      <c r="CQN2" s="433"/>
      <c r="CQO2" s="429"/>
      <c r="CQP2" s="433"/>
      <c r="CQQ2" s="429"/>
      <c r="CQR2" s="433"/>
      <c r="CQS2" s="429"/>
      <c r="CQT2" s="433"/>
      <c r="CQU2" s="429"/>
      <c r="CQV2" s="433"/>
      <c r="CQW2" s="429"/>
      <c r="CQX2" s="433"/>
      <c r="CQY2" s="429"/>
      <c r="CQZ2" s="433"/>
      <c r="CRA2" s="429"/>
      <c r="CRB2" s="433"/>
      <c r="CRC2" s="429"/>
      <c r="CRD2" s="433"/>
      <c r="CRE2" s="429"/>
      <c r="CRF2" s="433"/>
      <c r="CRG2" s="429"/>
      <c r="CRH2" s="433"/>
      <c r="CRI2" s="429"/>
      <c r="CRJ2" s="433"/>
      <c r="CRK2" s="429"/>
      <c r="CRL2" s="433"/>
      <c r="CRM2" s="429"/>
      <c r="CRN2" s="433"/>
      <c r="CRO2" s="429"/>
      <c r="CRP2" s="433"/>
      <c r="CRQ2" s="429"/>
      <c r="CRR2" s="433"/>
      <c r="CRS2" s="429"/>
      <c r="CRT2" s="433"/>
      <c r="CRU2" s="429"/>
      <c r="CRV2" s="433"/>
      <c r="CRW2" s="429"/>
      <c r="CRX2" s="433"/>
      <c r="CRY2" s="429"/>
      <c r="CRZ2" s="433"/>
      <c r="CSA2" s="429"/>
      <c r="CSB2" s="433"/>
      <c r="CSC2" s="429"/>
      <c r="CSD2" s="433"/>
      <c r="CSE2" s="429"/>
      <c r="CSF2" s="433"/>
      <c r="CSG2" s="429"/>
      <c r="CSH2" s="433"/>
      <c r="CSI2" s="429"/>
      <c r="CSJ2" s="433"/>
      <c r="CSK2" s="429"/>
      <c r="CSL2" s="433"/>
      <c r="CSM2" s="429"/>
      <c r="CSN2" s="433"/>
      <c r="CSO2" s="429"/>
      <c r="CSP2" s="433"/>
      <c r="CSQ2" s="429"/>
      <c r="CSR2" s="433"/>
      <c r="CSS2" s="429"/>
      <c r="CST2" s="433"/>
      <c r="CSU2" s="429"/>
      <c r="CSV2" s="433"/>
      <c r="CSW2" s="429"/>
      <c r="CSX2" s="433"/>
      <c r="CSY2" s="429"/>
      <c r="CSZ2" s="433"/>
      <c r="CTA2" s="429"/>
      <c r="CTB2" s="433"/>
      <c r="CTC2" s="429"/>
      <c r="CTD2" s="433"/>
      <c r="CTE2" s="429"/>
      <c r="CTF2" s="433"/>
      <c r="CTG2" s="429"/>
      <c r="CTH2" s="433"/>
      <c r="CTI2" s="429"/>
      <c r="CTJ2" s="433"/>
      <c r="CTK2" s="429"/>
      <c r="CTL2" s="433"/>
      <c r="CTM2" s="429"/>
      <c r="CTN2" s="433"/>
      <c r="CTO2" s="429"/>
      <c r="CTP2" s="433"/>
      <c r="CTQ2" s="429"/>
      <c r="CTR2" s="433"/>
      <c r="CTS2" s="429"/>
      <c r="CTT2" s="433"/>
      <c r="CTU2" s="429"/>
      <c r="CTV2" s="433"/>
      <c r="CTW2" s="429"/>
      <c r="CTX2" s="433"/>
      <c r="CTY2" s="429"/>
      <c r="CTZ2" s="433"/>
      <c r="CUA2" s="429"/>
      <c r="CUB2" s="433"/>
      <c r="CUC2" s="429"/>
      <c r="CUD2" s="433"/>
      <c r="CUE2" s="429"/>
      <c r="CUF2" s="433"/>
      <c r="CUG2" s="429"/>
      <c r="CUH2" s="433"/>
      <c r="CUI2" s="429"/>
      <c r="CUJ2" s="433"/>
      <c r="CUK2" s="429"/>
      <c r="CUL2" s="433"/>
      <c r="CUM2" s="429"/>
      <c r="CUN2" s="433"/>
      <c r="CUO2" s="429"/>
      <c r="CUP2" s="433"/>
      <c r="CUQ2" s="429"/>
      <c r="CUR2" s="433"/>
      <c r="CUS2" s="429"/>
      <c r="CUT2" s="433"/>
      <c r="CUU2" s="429"/>
      <c r="CUV2" s="433"/>
      <c r="CUW2" s="429"/>
      <c r="CUX2" s="433"/>
      <c r="CUY2" s="429"/>
      <c r="CUZ2" s="433"/>
      <c r="CVA2" s="429"/>
      <c r="CVB2" s="433"/>
      <c r="CVC2" s="429"/>
      <c r="CVD2" s="433"/>
      <c r="CVE2" s="429"/>
      <c r="CVF2" s="433"/>
      <c r="CVG2" s="429"/>
      <c r="CVH2" s="433"/>
      <c r="CVI2" s="429"/>
      <c r="CVJ2" s="433"/>
      <c r="CVK2" s="429"/>
      <c r="CVL2" s="433"/>
      <c r="CVM2" s="429"/>
      <c r="CVN2" s="433"/>
      <c r="CVO2" s="429"/>
      <c r="CVP2" s="433"/>
      <c r="CVQ2" s="429"/>
      <c r="CVR2" s="433"/>
      <c r="CVS2" s="429"/>
      <c r="CVT2" s="433"/>
      <c r="CVU2" s="429"/>
      <c r="CVV2" s="433"/>
      <c r="CVW2" s="429"/>
      <c r="CVX2" s="433"/>
      <c r="CVY2" s="429"/>
      <c r="CVZ2" s="433"/>
      <c r="CWA2" s="429"/>
      <c r="CWB2" s="433"/>
      <c r="CWC2" s="429"/>
      <c r="CWD2" s="433"/>
      <c r="CWE2" s="429"/>
      <c r="CWF2" s="433"/>
      <c r="CWG2" s="429"/>
      <c r="CWH2" s="433"/>
      <c r="CWI2" s="429"/>
      <c r="CWJ2" s="433"/>
      <c r="CWK2" s="429"/>
      <c r="CWL2" s="433"/>
      <c r="CWM2" s="429"/>
      <c r="CWN2" s="433"/>
      <c r="CWO2" s="429"/>
      <c r="CWP2" s="433"/>
      <c r="CWQ2" s="429"/>
      <c r="CWR2" s="433"/>
      <c r="CWS2" s="429"/>
      <c r="CWT2" s="433"/>
      <c r="CWU2" s="429"/>
      <c r="CWV2" s="433"/>
      <c r="CWW2" s="429"/>
      <c r="CWX2" s="433"/>
      <c r="CWY2" s="429"/>
      <c r="CWZ2" s="433"/>
      <c r="CXA2" s="429"/>
      <c r="CXB2" s="433"/>
      <c r="CXC2" s="429"/>
      <c r="CXD2" s="433"/>
      <c r="CXE2" s="429"/>
      <c r="CXF2" s="433"/>
      <c r="CXG2" s="429"/>
      <c r="CXH2" s="433"/>
      <c r="CXI2" s="429"/>
      <c r="CXJ2" s="433"/>
      <c r="CXK2" s="429"/>
      <c r="CXL2" s="433"/>
      <c r="CXM2" s="429"/>
      <c r="CXN2" s="433"/>
      <c r="CXO2" s="429"/>
      <c r="CXP2" s="433"/>
      <c r="CXQ2" s="429"/>
      <c r="CXR2" s="433"/>
      <c r="CXS2" s="429"/>
      <c r="CXT2" s="433"/>
      <c r="CXU2" s="429"/>
      <c r="CXV2" s="433"/>
      <c r="CXW2" s="429"/>
      <c r="CXX2" s="433"/>
      <c r="CXY2" s="429"/>
      <c r="CXZ2" s="433"/>
      <c r="CYA2" s="429"/>
      <c r="CYB2" s="433"/>
      <c r="CYC2" s="429"/>
      <c r="CYD2" s="433"/>
      <c r="CYE2" s="429"/>
      <c r="CYF2" s="433"/>
      <c r="CYG2" s="429"/>
      <c r="CYH2" s="433"/>
      <c r="CYI2" s="429"/>
      <c r="CYJ2" s="433"/>
      <c r="CYK2" s="429"/>
      <c r="CYL2" s="433"/>
      <c r="CYM2" s="429"/>
      <c r="CYN2" s="433"/>
      <c r="CYO2" s="429"/>
      <c r="CYP2" s="433"/>
      <c r="CYQ2" s="429"/>
      <c r="CYR2" s="433"/>
      <c r="CYS2" s="429"/>
      <c r="CYT2" s="433"/>
      <c r="CYU2" s="429"/>
      <c r="CYV2" s="433"/>
      <c r="CYW2" s="429"/>
      <c r="CYX2" s="433"/>
      <c r="CYY2" s="429"/>
      <c r="CYZ2" s="433"/>
      <c r="CZA2" s="429"/>
      <c r="CZB2" s="433"/>
      <c r="CZC2" s="429"/>
      <c r="CZD2" s="433"/>
      <c r="CZE2" s="429"/>
      <c r="CZF2" s="433"/>
      <c r="CZG2" s="429"/>
      <c r="CZH2" s="433"/>
      <c r="CZI2" s="429"/>
      <c r="CZJ2" s="433"/>
      <c r="CZK2" s="429"/>
      <c r="CZL2" s="433"/>
      <c r="CZM2" s="429"/>
      <c r="CZN2" s="433"/>
      <c r="CZO2" s="429"/>
      <c r="CZP2" s="433"/>
      <c r="CZQ2" s="429"/>
      <c r="CZR2" s="433"/>
      <c r="CZS2" s="429"/>
      <c r="CZT2" s="433"/>
      <c r="CZU2" s="429"/>
      <c r="CZV2" s="433"/>
      <c r="CZW2" s="429"/>
      <c r="CZX2" s="433"/>
      <c r="CZY2" s="429"/>
      <c r="CZZ2" s="433"/>
      <c r="DAA2" s="429"/>
      <c r="DAB2" s="433"/>
      <c r="DAC2" s="429"/>
      <c r="DAD2" s="433"/>
      <c r="DAE2" s="429"/>
      <c r="DAF2" s="433"/>
      <c r="DAG2" s="429"/>
      <c r="DAH2" s="433"/>
      <c r="DAI2" s="429"/>
      <c r="DAJ2" s="433"/>
      <c r="DAK2" s="429"/>
      <c r="DAL2" s="433"/>
      <c r="DAM2" s="429"/>
      <c r="DAN2" s="433"/>
      <c r="DAO2" s="429"/>
      <c r="DAP2" s="433"/>
      <c r="DAQ2" s="429"/>
      <c r="DAR2" s="433"/>
      <c r="DAS2" s="429"/>
      <c r="DAT2" s="433"/>
      <c r="DAU2" s="429"/>
      <c r="DAV2" s="433"/>
      <c r="DAW2" s="429"/>
      <c r="DAX2" s="433"/>
      <c r="DAY2" s="429"/>
      <c r="DAZ2" s="433"/>
      <c r="DBA2" s="429"/>
      <c r="DBB2" s="433"/>
      <c r="DBC2" s="429"/>
      <c r="DBD2" s="433"/>
      <c r="DBE2" s="429"/>
      <c r="DBF2" s="433"/>
      <c r="DBG2" s="429"/>
      <c r="DBH2" s="433"/>
      <c r="DBI2" s="429"/>
      <c r="DBJ2" s="433"/>
      <c r="DBK2" s="429"/>
      <c r="DBL2" s="433"/>
      <c r="DBM2" s="429"/>
      <c r="DBN2" s="433"/>
      <c r="DBO2" s="429"/>
      <c r="DBP2" s="433"/>
      <c r="DBQ2" s="429"/>
      <c r="DBR2" s="433"/>
      <c r="DBS2" s="429"/>
      <c r="DBT2" s="433"/>
      <c r="DBU2" s="429"/>
      <c r="DBV2" s="433"/>
      <c r="DBW2" s="429"/>
      <c r="DBX2" s="433"/>
      <c r="DBY2" s="429"/>
      <c r="DBZ2" s="433"/>
      <c r="DCA2" s="429"/>
      <c r="DCB2" s="433"/>
      <c r="DCC2" s="429"/>
      <c r="DCD2" s="433"/>
      <c r="DCE2" s="429"/>
      <c r="DCF2" s="433"/>
      <c r="DCG2" s="429"/>
      <c r="DCH2" s="433"/>
      <c r="DCI2" s="429"/>
      <c r="DCJ2" s="433"/>
      <c r="DCK2" s="429"/>
      <c r="DCL2" s="433"/>
      <c r="DCM2" s="429"/>
      <c r="DCN2" s="433"/>
      <c r="DCO2" s="429"/>
      <c r="DCP2" s="433"/>
      <c r="DCQ2" s="429"/>
      <c r="DCR2" s="433"/>
      <c r="DCS2" s="429"/>
      <c r="DCT2" s="433"/>
      <c r="DCU2" s="429"/>
      <c r="DCV2" s="433"/>
      <c r="DCW2" s="429"/>
      <c r="DCX2" s="433"/>
      <c r="DCY2" s="429"/>
      <c r="DCZ2" s="433"/>
      <c r="DDA2" s="429"/>
      <c r="DDB2" s="433"/>
      <c r="DDC2" s="429"/>
      <c r="DDD2" s="433"/>
      <c r="DDE2" s="429"/>
      <c r="DDF2" s="433"/>
      <c r="DDG2" s="429"/>
      <c r="DDH2" s="433"/>
      <c r="DDI2" s="429"/>
      <c r="DDJ2" s="433"/>
      <c r="DDK2" s="429"/>
      <c r="DDL2" s="433"/>
      <c r="DDM2" s="429"/>
      <c r="DDN2" s="433"/>
      <c r="DDO2" s="429"/>
      <c r="DDP2" s="433"/>
      <c r="DDQ2" s="429"/>
      <c r="DDR2" s="433"/>
      <c r="DDS2" s="429"/>
      <c r="DDT2" s="433"/>
      <c r="DDU2" s="429"/>
      <c r="DDV2" s="433"/>
      <c r="DDW2" s="429"/>
      <c r="DDX2" s="433"/>
      <c r="DDY2" s="429"/>
      <c r="DDZ2" s="433"/>
      <c r="DEA2" s="429"/>
      <c r="DEB2" s="433"/>
      <c r="DEC2" s="429"/>
      <c r="DED2" s="433"/>
      <c r="DEE2" s="429"/>
      <c r="DEF2" s="433"/>
      <c r="DEG2" s="429"/>
      <c r="DEH2" s="433"/>
      <c r="DEI2" s="429"/>
      <c r="DEJ2" s="433"/>
      <c r="DEK2" s="429"/>
      <c r="DEL2" s="433"/>
      <c r="DEM2" s="429"/>
      <c r="DEN2" s="433"/>
      <c r="DEO2" s="429"/>
      <c r="DEP2" s="433"/>
      <c r="DEQ2" s="429"/>
      <c r="DER2" s="433"/>
      <c r="DES2" s="429"/>
      <c r="DET2" s="433"/>
      <c r="DEU2" s="429"/>
      <c r="DEV2" s="433"/>
      <c r="DEW2" s="429"/>
      <c r="DEX2" s="433"/>
      <c r="DEY2" s="429"/>
      <c r="DEZ2" s="433"/>
      <c r="DFA2" s="429"/>
      <c r="DFB2" s="433"/>
      <c r="DFC2" s="429"/>
      <c r="DFD2" s="433"/>
      <c r="DFE2" s="429"/>
      <c r="DFF2" s="433"/>
      <c r="DFG2" s="429"/>
      <c r="DFH2" s="433"/>
      <c r="DFI2" s="429"/>
      <c r="DFJ2" s="433"/>
      <c r="DFK2" s="429"/>
      <c r="DFL2" s="433"/>
      <c r="DFM2" s="429"/>
      <c r="DFN2" s="433"/>
      <c r="DFO2" s="429"/>
      <c r="DFP2" s="433"/>
      <c r="DFQ2" s="429"/>
      <c r="DFR2" s="433"/>
      <c r="DFS2" s="429"/>
      <c r="DFT2" s="433"/>
      <c r="DFU2" s="429"/>
      <c r="DFV2" s="433"/>
      <c r="DFW2" s="429"/>
      <c r="DFX2" s="433"/>
      <c r="DFY2" s="429"/>
      <c r="DFZ2" s="433"/>
      <c r="DGA2" s="429"/>
      <c r="DGB2" s="433"/>
      <c r="DGC2" s="429"/>
      <c r="DGD2" s="433"/>
      <c r="DGE2" s="429"/>
      <c r="DGF2" s="433"/>
      <c r="DGG2" s="429"/>
      <c r="DGH2" s="433"/>
      <c r="DGI2" s="429"/>
      <c r="DGJ2" s="433"/>
      <c r="DGK2" s="429"/>
      <c r="DGL2" s="433"/>
      <c r="DGM2" s="429"/>
      <c r="DGN2" s="433"/>
      <c r="DGO2" s="429"/>
      <c r="DGP2" s="433"/>
      <c r="DGQ2" s="429"/>
      <c r="DGR2" s="433"/>
      <c r="DGS2" s="429"/>
      <c r="DGT2" s="433"/>
      <c r="DGU2" s="429"/>
      <c r="DGV2" s="433"/>
      <c r="DGW2" s="429"/>
      <c r="DGX2" s="433"/>
      <c r="DGY2" s="429"/>
      <c r="DGZ2" s="433"/>
      <c r="DHA2" s="429"/>
      <c r="DHB2" s="433"/>
      <c r="DHC2" s="429"/>
      <c r="DHD2" s="433"/>
      <c r="DHE2" s="429"/>
      <c r="DHF2" s="433"/>
      <c r="DHG2" s="429"/>
      <c r="DHH2" s="433"/>
      <c r="DHI2" s="429"/>
      <c r="DHJ2" s="433"/>
      <c r="DHK2" s="429"/>
      <c r="DHL2" s="433"/>
      <c r="DHM2" s="429"/>
      <c r="DHN2" s="433"/>
      <c r="DHO2" s="429"/>
      <c r="DHP2" s="433"/>
      <c r="DHQ2" s="429"/>
      <c r="DHR2" s="433"/>
      <c r="DHS2" s="429"/>
      <c r="DHT2" s="433"/>
      <c r="DHU2" s="429"/>
      <c r="DHV2" s="433"/>
      <c r="DHW2" s="429"/>
      <c r="DHX2" s="433"/>
      <c r="DHY2" s="429"/>
      <c r="DHZ2" s="433"/>
      <c r="DIA2" s="429"/>
      <c r="DIB2" s="433"/>
      <c r="DIC2" s="429"/>
      <c r="DID2" s="433"/>
      <c r="DIE2" s="429"/>
      <c r="DIF2" s="433"/>
      <c r="DIG2" s="429"/>
      <c r="DIH2" s="433"/>
      <c r="DII2" s="429"/>
      <c r="DIJ2" s="433"/>
      <c r="DIK2" s="429"/>
      <c r="DIL2" s="433"/>
      <c r="DIM2" s="429"/>
      <c r="DIN2" s="433"/>
      <c r="DIO2" s="429"/>
      <c r="DIP2" s="433"/>
      <c r="DIQ2" s="429"/>
      <c r="DIR2" s="433"/>
      <c r="DIS2" s="429"/>
      <c r="DIT2" s="433"/>
      <c r="DIU2" s="429"/>
      <c r="DIV2" s="433"/>
      <c r="DIW2" s="429"/>
      <c r="DIX2" s="433"/>
      <c r="DIY2" s="429"/>
      <c r="DIZ2" s="433"/>
      <c r="DJA2" s="429"/>
      <c r="DJB2" s="433"/>
      <c r="DJC2" s="429"/>
      <c r="DJD2" s="433"/>
      <c r="DJE2" s="429"/>
      <c r="DJF2" s="433"/>
      <c r="DJG2" s="429"/>
      <c r="DJH2" s="433"/>
      <c r="DJI2" s="429"/>
      <c r="DJJ2" s="433"/>
      <c r="DJK2" s="429"/>
      <c r="DJL2" s="433"/>
      <c r="DJM2" s="429"/>
      <c r="DJN2" s="433"/>
      <c r="DJO2" s="429"/>
      <c r="DJP2" s="433"/>
      <c r="DJQ2" s="429"/>
      <c r="DJR2" s="433"/>
      <c r="DJS2" s="429"/>
      <c r="DJT2" s="433"/>
      <c r="DJU2" s="429"/>
      <c r="DJV2" s="433"/>
      <c r="DJW2" s="429"/>
      <c r="DJX2" s="433"/>
      <c r="DJY2" s="429"/>
      <c r="DJZ2" s="433"/>
      <c r="DKA2" s="429"/>
      <c r="DKB2" s="433"/>
      <c r="DKC2" s="429"/>
      <c r="DKD2" s="433"/>
      <c r="DKE2" s="429"/>
      <c r="DKF2" s="433"/>
      <c r="DKG2" s="429"/>
      <c r="DKH2" s="433"/>
      <c r="DKI2" s="429"/>
      <c r="DKJ2" s="433"/>
      <c r="DKK2" s="429"/>
      <c r="DKL2" s="433"/>
      <c r="DKM2" s="429"/>
      <c r="DKN2" s="433"/>
      <c r="DKO2" s="429"/>
      <c r="DKP2" s="433"/>
      <c r="DKQ2" s="429"/>
      <c r="DKR2" s="433"/>
      <c r="DKS2" s="429"/>
      <c r="DKT2" s="433"/>
      <c r="DKU2" s="429"/>
      <c r="DKV2" s="433"/>
      <c r="DKW2" s="429"/>
      <c r="DKX2" s="433"/>
      <c r="DKY2" s="429"/>
      <c r="DKZ2" s="433"/>
      <c r="DLA2" s="429"/>
      <c r="DLB2" s="433"/>
      <c r="DLC2" s="429"/>
      <c r="DLD2" s="433"/>
      <c r="DLE2" s="429"/>
      <c r="DLF2" s="433"/>
      <c r="DLG2" s="429"/>
      <c r="DLH2" s="433"/>
      <c r="DLI2" s="429"/>
      <c r="DLJ2" s="433"/>
      <c r="DLK2" s="429"/>
      <c r="DLL2" s="433"/>
      <c r="DLM2" s="429"/>
      <c r="DLN2" s="433"/>
      <c r="DLO2" s="429"/>
      <c r="DLP2" s="433"/>
      <c r="DLQ2" s="429"/>
      <c r="DLR2" s="433"/>
      <c r="DLS2" s="429"/>
      <c r="DLT2" s="433"/>
      <c r="DLU2" s="429"/>
      <c r="DLV2" s="433"/>
      <c r="DLW2" s="429"/>
      <c r="DLX2" s="433"/>
      <c r="DLY2" s="429"/>
      <c r="DLZ2" s="433"/>
      <c r="DMA2" s="429"/>
      <c r="DMB2" s="433"/>
      <c r="DMC2" s="429"/>
      <c r="DMD2" s="433"/>
      <c r="DME2" s="429"/>
      <c r="DMF2" s="433"/>
      <c r="DMG2" s="429"/>
      <c r="DMH2" s="433"/>
      <c r="DMI2" s="429"/>
      <c r="DMJ2" s="433"/>
      <c r="DMK2" s="429"/>
      <c r="DML2" s="433"/>
      <c r="DMM2" s="429"/>
      <c r="DMN2" s="433"/>
      <c r="DMO2" s="429"/>
      <c r="DMP2" s="433"/>
      <c r="DMQ2" s="429"/>
      <c r="DMR2" s="433"/>
      <c r="DMS2" s="429"/>
      <c r="DMT2" s="433"/>
      <c r="DMU2" s="429"/>
      <c r="DMV2" s="433"/>
      <c r="DMW2" s="429"/>
      <c r="DMX2" s="433"/>
      <c r="DMY2" s="429"/>
      <c r="DMZ2" s="433"/>
      <c r="DNA2" s="429"/>
      <c r="DNB2" s="433"/>
      <c r="DNC2" s="429"/>
      <c r="DND2" s="433"/>
      <c r="DNE2" s="429"/>
      <c r="DNF2" s="433"/>
      <c r="DNG2" s="429"/>
      <c r="DNH2" s="433"/>
      <c r="DNI2" s="429"/>
      <c r="DNJ2" s="433"/>
      <c r="DNK2" s="429"/>
      <c r="DNL2" s="433"/>
      <c r="DNM2" s="429"/>
      <c r="DNN2" s="433"/>
      <c r="DNO2" s="429"/>
      <c r="DNP2" s="433"/>
      <c r="DNQ2" s="429"/>
      <c r="DNR2" s="433"/>
      <c r="DNS2" s="429"/>
      <c r="DNT2" s="433"/>
      <c r="DNU2" s="429"/>
      <c r="DNV2" s="433"/>
      <c r="DNW2" s="429"/>
      <c r="DNX2" s="433"/>
      <c r="DNY2" s="429"/>
      <c r="DNZ2" s="433"/>
      <c r="DOA2" s="429"/>
      <c r="DOB2" s="433"/>
      <c r="DOC2" s="429"/>
      <c r="DOD2" s="433"/>
      <c r="DOE2" s="429"/>
      <c r="DOF2" s="433"/>
      <c r="DOG2" s="429"/>
      <c r="DOH2" s="433"/>
      <c r="DOI2" s="429"/>
      <c r="DOJ2" s="433"/>
      <c r="DOK2" s="429"/>
      <c r="DOL2" s="433"/>
      <c r="DOM2" s="429"/>
      <c r="DON2" s="433"/>
      <c r="DOO2" s="429"/>
      <c r="DOP2" s="433"/>
      <c r="DOQ2" s="429"/>
      <c r="DOR2" s="433"/>
      <c r="DOS2" s="429"/>
      <c r="DOT2" s="433"/>
      <c r="DOU2" s="429"/>
      <c r="DOV2" s="433"/>
      <c r="DOW2" s="429"/>
      <c r="DOX2" s="433"/>
      <c r="DOY2" s="429"/>
      <c r="DOZ2" s="433"/>
      <c r="DPA2" s="429"/>
      <c r="DPB2" s="433"/>
      <c r="DPC2" s="429"/>
      <c r="DPD2" s="433"/>
      <c r="DPE2" s="429"/>
      <c r="DPF2" s="433"/>
      <c r="DPG2" s="429"/>
      <c r="DPH2" s="433"/>
      <c r="DPI2" s="429"/>
      <c r="DPJ2" s="433"/>
      <c r="DPK2" s="429"/>
      <c r="DPL2" s="433"/>
      <c r="DPM2" s="429"/>
      <c r="DPN2" s="433"/>
      <c r="DPO2" s="429"/>
      <c r="DPP2" s="433"/>
      <c r="DPQ2" s="429"/>
      <c r="DPR2" s="433"/>
      <c r="DPS2" s="429"/>
      <c r="DPT2" s="433"/>
      <c r="DPU2" s="429"/>
      <c r="DPV2" s="433"/>
      <c r="DPW2" s="429"/>
      <c r="DPX2" s="433"/>
      <c r="DPY2" s="429"/>
      <c r="DPZ2" s="433"/>
      <c r="DQA2" s="429"/>
      <c r="DQB2" s="433"/>
      <c r="DQC2" s="429"/>
      <c r="DQD2" s="433"/>
      <c r="DQE2" s="429"/>
      <c r="DQF2" s="433"/>
      <c r="DQG2" s="429"/>
      <c r="DQH2" s="433"/>
      <c r="DQI2" s="429"/>
      <c r="DQJ2" s="433"/>
      <c r="DQK2" s="429"/>
      <c r="DQL2" s="433"/>
      <c r="DQM2" s="429"/>
      <c r="DQN2" s="433"/>
      <c r="DQO2" s="429"/>
      <c r="DQP2" s="433"/>
      <c r="DQQ2" s="429"/>
      <c r="DQR2" s="433"/>
      <c r="DQS2" s="429"/>
      <c r="DQT2" s="433"/>
      <c r="DQU2" s="429"/>
      <c r="DQV2" s="433"/>
      <c r="DQW2" s="429"/>
      <c r="DQX2" s="433"/>
      <c r="DQY2" s="429"/>
      <c r="DQZ2" s="433"/>
      <c r="DRA2" s="429"/>
      <c r="DRB2" s="433"/>
      <c r="DRC2" s="429"/>
      <c r="DRD2" s="433"/>
      <c r="DRE2" s="429"/>
      <c r="DRF2" s="433"/>
      <c r="DRG2" s="429"/>
      <c r="DRH2" s="433"/>
      <c r="DRI2" s="429"/>
      <c r="DRJ2" s="433"/>
      <c r="DRK2" s="429"/>
      <c r="DRL2" s="433"/>
      <c r="DRM2" s="429"/>
      <c r="DRN2" s="433"/>
      <c r="DRO2" s="429"/>
      <c r="DRP2" s="433"/>
      <c r="DRQ2" s="429"/>
      <c r="DRR2" s="433"/>
      <c r="DRS2" s="429"/>
      <c r="DRT2" s="433"/>
      <c r="DRU2" s="429"/>
      <c r="DRV2" s="433"/>
      <c r="DRW2" s="429"/>
      <c r="DRX2" s="433"/>
      <c r="DRY2" s="429"/>
      <c r="DRZ2" s="433"/>
      <c r="DSA2" s="429"/>
      <c r="DSB2" s="433"/>
      <c r="DSC2" s="429"/>
      <c r="DSD2" s="433"/>
      <c r="DSE2" s="429"/>
      <c r="DSF2" s="433"/>
      <c r="DSG2" s="429"/>
      <c r="DSH2" s="433"/>
      <c r="DSI2" s="429"/>
      <c r="DSJ2" s="433"/>
      <c r="DSK2" s="429"/>
      <c r="DSL2" s="433"/>
      <c r="DSM2" s="429"/>
      <c r="DSN2" s="433"/>
      <c r="DSO2" s="429"/>
      <c r="DSP2" s="433"/>
      <c r="DSQ2" s="429"/>
      <c r="DSR2" s="433"/>
      <c r="DSS2" s="429"/>
      <c r="DST2" s="433"/>
      <c r="DSU2" s="429"/>
      <c r="DSV2" s="433"/>
      <c r="DSW2" s="429"/>
      <c r="DSX2" s="433"/>
      <c r="DSY2" s="429"/>
      <c r="DSZ2" s="433"/>
      <c r="DTA2" s="429"/>
      <c r="DTB2" s="433"/>
      <c r="DTC2" s="429"/>
      <c r="DTD2" s="433"/>
      <c r="DTE2" s="429"/>
      <c r="DTF2" s="433"/>
      <c r="DTG2" s="429"/>
      <c r="DTH2" s="433"/>
      <c r="DTI2" s="429"/>
      <c r="DTJ2" s="433"/>
      <c r="DTK2" s="429"/>
      <c r="DTL2" s="433"/>
      <c r="DTM2" s="429"/>
      <c r="DTN2" s="433"/>
      <c r="DTO2" s="429"/>
      <c r="DTP2" s="433"/>
      <c r="DTQ2" s="429"/>
      <c r="DTR2" s="433"/>
      <c r="DTS2" s="429"/>
      <c r="DTT2" s="433"/>
      <c r="DTU2" s="429"/>
      <c r="DTV2" s="433"/>
      <c r="DTW2" s="429"/>
      <c r="DTX2" s="433"/>
      <c r="DTY2" s="429"/>
      <c r="DTZ2" s="433"/>
      <c r="DUA2" s="429"/>
      <c r="DUB2" s="433"/>
      <c r="DUC2" s="429"/>
      <c r="DUD2" s="433"/>
      <c r="DUE2" s="429"/>
      <c r="DUF2" s="433"/>
      <c r="DUG2" s="429"/>
      <c r="DUH2" s="433"/>
      <c r="DUI2" s="429"/>
      <c r="DUJ2" s="433"/>
      <c r="DUK2" s="429"/>
      <c r="DUL2" s="433"/>
      <c r="DUM2" s="429"/>
      <c r="DUN2" s="433"/>
      <c r="DUO2" s="429"/>
      <c r="DUP2" s="433"/>
      <c r="DUQ2" s="429"/>
      <c r="DUR2" s="433"/>
      <c r="DUS2" s="429"/>
      <c r="DUT2" s="433"/>
      <c r="DUU2" s="429"/>
      <c r="DUV2" s="433"/>
      <c r="DUW2" s="429"/>
      <c r="DUX2" s="433"/>
      <c r="DUY2" s="429"/>
      <c r="DUZ2" s="433"/>
      <c r="DVA2" s="429"/>
      <c r="DVB2" s="433"/>
      <c r="DVC2" s="429"/>
      <c r="DVD2" s="433"/>
      <c r="DVE2" s="429"/>
      <c r="DVF2" s="433"/>
      <c r="DVG2" s="429"/>
      <c r="DVH2" s="433"/>
      <c r="DVI2" s="429"/>
      <c r="DVJ2" s="433"/>
      <c r="DVK2" s="429"/>
      <c r="DVL2" s="433"/>
      <c r="DVM2" s="429"/>
      <c r="DVN2" s="433"/>
      <c r="DVO2" s="429"/>
      <c r="DVP2" s="433"/>
      <c r="DVQ2" s="429"/>
      <c r="DVR2" s="433"/>
      <c r="DVS2" s="429"/>
      <c r="DVT2" s="433"/>
      <c r="DVU2" s="429"/>
      <c r="DVV2" s="433"/>
      <c r="DVW2" s="429"/>
      <c r="DVX2" s="433"/>
      <c r="DVY2" s="429"/>
      <c r="DVZ2" s="433"/>
      <c r="DWA2" s="429"/>
      <c r="DWB2" s="433"/>
      <c r="DWC2" s="429"/>
      <c r="DWD2" s="433"/>
      <c r="DWE2" s="429"/>
      <c r="DWF2" s="433"/>
      <c r="DWG2" s="429"/>
      <c r="DWH2" s="433"/>
      <c r="DWI2" s="429"/>
      <c r="DWJ2" s="433"/>
      <c r="DWK2" s="429"/>
      <c r="DWL2" s="433"/>
      <c r="DWM2" s="429"/>
      <c r="DWN2" s="433"/>
      <c r="DWO2" s="429"/>
      <c r="DWP2" s="433"/>
      <c r="DWQ2" s="429"/>
      <c r="DWR2" s="433"/>
      <c r="DWS2" s="429"/>
      <c r="DWT2" s="433"/>
      <c r="DWU2" s="429"/>
      <c r="DWV2" s="433"/>
      <c r="DWW2" s="429"/>
      <c r="DWX2" s="433"/>
      <c r="DWY2" s="429"/>
      <c r="DWZ2" s="433"/>
      <c r="DXA2" s="429"/>
      <c r="DXB2" s="433"/>
      <c r="DXC2" s="429"/>
      <c r="DXD2" s="433"/>
      <c r="DXE2" s="429"/>
      <c r="DXF2" s="433"/>
      <c r="DXG2" s="429"/>
      <c r="DXH2" s="433"/>
      <c r="DXI2" s="429"/>
      <c r="DXJ2" s="433"/>
      <c r="DXK2" s="429"/>
      <c r="DXL2" s="433"/>
      <c r="DXM2" s="429"/>
      <c r="DXN2" s="433"/>
      <c r="DXO2" s="429"/>
      <c r="DXP2" s="433"/>
      <c r="DXQ2" s="429"/>
      <c r="DXR2" s="433"/>
      <c r="DXS2" s="429"/>
      <c r="DXT2" s="433"/>
      <c r="DXU2" s="429"/>
      <c r="DXV2" s="433"/>
      <c r="DXW2" s="429"/>
      <c r="DXX2" s="433"/>
      <c r="DXY2" s="429"/>
      <c r="DXZ2" s="433"/>
      <c r="DYA2" s="429"/>
      <c r="DYB2" s="433"/>
      <c r="DYC2" s="429"/>
      <c r="DYD2" s="433"/>
      <c r="DYE2" s="429"/>
      <c r="DYF2" s="433"/>
      <c r="DYG2" s="429"/>
      <c r="DYH2" s="433"/>
      <c r="DYI2" s="429"/>
      <c r="DYJ2" s="433"/>
      <c r="DYK2" s="429"/>
      <c r="DYL2" s="433"/>
      <c r="DYM2" s="429"/>
      <c r="DYN2" s="433"/>
      <c r="DYO2" s="429"/>
      <c r="DYP2" s="433"/>
      <c r="DYQ2" s="429"/>
      <c r="DYR2" s="433"/>
      <c r="DYS2" s="429"/>
      <c r="DYT2" s="433"/>
      <c r="DYU2" s="429"/>
      <c r="DYV2" s="433"/>
      <c r="DYW2" s="429"/>
      <c r="DYX2" s="433"/>
      <c r="DYY2" s="429"/>
      <c r="DYZ2" s="433"/>
      <c r="DZA2" s="429"/>
      <c r="DZB2" s="433"/>
      <c r="DZC2" s="429"/>
      <c r="DZD2" s="433"/>
      <c r="DZE2" s="429"/>
      <c r="DZF2" s="433"/>
      <c r="DZG2" s="429"/>
      <c r="DZH2" s="433"/>
      <c r="DZI2" s="429"/>
      <c r="DZJ2" s="433"/>
      <c r="DZK2" s="429"/>
      <c r="DZL2" s="433"/>
      <c r="DZM2" s="429"/>
      <c r="DZN2" s="433"/>
      <c r="DZO2" s="429"/>
      <c r="DZP2" s="433"/>
      <c r="DZQ2" s="429"/>
      <c r="DZR2" s="433"/>
      <c r="DZS2" s="429"/>
      <c r="DZT2" s="433"/>
      <c r="DZU2" s="429"/>
      <c r="DZV2" s="433"/>
      <c r="DZW2" s="429"/>
      <c r="DZX2" s="433"/>
      <c r="DZY2" s="429"/>
      <c r="DZZ2" s="433"/>
      <c r="EAA2" s="429"/>
      <c r="EAB2" s="433"/>
      <c r="EAC2" s="429"/>
      <c r="EAD2" s="433"/>
      <c r="EAE2" s="429"/>
      <c r="EAF2" s="433"/>
      <c r="EAG2" s="429"/>
      <c r="EAH2" s="433"/>
      <c r="EAI2" s="429"/>
      <c r="EAJ2" s="433"/>
      <c r="EAK2" s="429"/>
      <c r="EAL2" s="433"/>
      <c r="EAM2" s="429"/>
      <c r="EAN2" s="433"/>
      <c r="EAO2" s="429"/>
      <c r="EAP2" s="433"/>
      <c r="EAQ2" s="429"/>
      <c r="EAR2" s="433"/>
      <c r="EAS2" s="429"/>
      <c r="EAT2" s="433"/>
      <c r="EAU2" s="429"/>
      <c r="EAV2" s="433"/>
      <c r="EAW2" s="429"/>
      <c r="EAX2" s="433"/>
      <c r="EAY2" s="429"/>
      <c r="EAZ2" s="433"/>
      <c r="EBA2" s="429"/>
      <c r="EBB2" s="433"/>
      <c r="EBC2" s="429"/>
      <c r="EBD2" s="433"/>
      <c r="EBE2" s="429"/>
      <c r="EBF2" s="433"/>
      <c r="EBG2" s="429"/>
      <c r="EBH2" s="433"/>
      <c r="EBI2" s="429"/>
      <c r="EBJ2" s="433"/>
      <c r="EBK2" s="429"/>
      <c r="EBL2" s="433"/>
      <c r="EBM2" s="429"/>
      <c r="EBN2" s="433"/>
      <c r="EBO2" s="429"/>
      <c r="EBP2" s="433"/>
      <c r="EBQ2" s="429"/>
      <c r="EBR2" s="433"/>
      <c r="EBS2" s="429"/>
      <c r="EBT2" s="433"/>
      <c r="EBU2" s="429"/>
      <c r="EBV2" s="433"/>
      <c r="EBW2" s="429"/>
      <c r="EBX2" s="433"/>
      <c r="EBY2" s="429"/>
      <c r="EBZ2" s="433"/>
      <c r="ECA2" s="429"/>
      <c r="ECB2" s="433"/>
      <c r="ECC2" s="429"/>
      <c r="ECD2" s="433"/>
      <c r="ECE2" s="429"/>
      <c r="ECF2" s="433"/>
      <c r="ECG2" s="429"/>
      <c r="ECH2" s="433"/>
      <c r="ECI2" s="429"/>
      <c r="ECJ2" s="433"/>
      <c r="ECK2" s="429"/>
      <c r="ECL2" s="433"/>
      <c r="ECM2" s="429"/>
      <c r="ECN2" s="433"/>
      <c r="ECO2" s="429"/>
      <c r="ECP2" s="433"/>
      <c r="ECQ2" s="429"/>
      <c r="ECR2" s="433"/>
      <c r="ECS2" s="429"/>
      <c r="ECT2" s="433"/>
      <c r="ECU2" s="429"/>
      <c r="ECV2" s="433"/>
      <c r="ECW2" s="429"/>
      <c r="ECX2" s="433"/>
      <c r="ECY2" s="429"/>
      <c r="ECZ2" s="433"/>
      <c r="EDA2" s="429"/>
      <c r="EDB2" s="433"/>
      <c r="EDC2" s="429"/>
      <c r="EDD2" s="433"/>
      <c r="EDE2" s="429"/>
      <c r="EDF2" s="433"/>
      <c r="EDG2" s="429"/>
      <c r="EDH2" s="433"/>
      <c r="EDI2" s="429"/>
      <c r="EDJ2" s="433"/>
      <c r="EDK2" s="429"/>
      <c r="EDL2" s="433"/>
      <c r="EDM2" s="429"/>
      <c r="EDN2" s="433"/>
      <c r="EDO2" s="429"/>
      <c r="EDP2" s="433"/>
      <c r="EDQ2" s="429"/>
      <c r="EDR2" s="433"/>
      <c r="EDS2" s="429"/>
      <c r="EDT2" s="433"/>
      <c r="EDU2" s="429"/>
      <c r="EDV2" s="433"/>
      <c r="EDW2" s="429"/>
      <c r="EDX2" s="433"/>
      <c r="EDY2" s="429"/>
      <c r="EDZ2" s="433"/>
      <c r="EEA2" s="429"/>
      <c r="EEB2" s="433"/>
      <c r="EEC2" s="429"/>
      <c r="EED2" s="433"/>
      <c r="EEE2" s="429"/>
      <c r="EEF2" s="433"/>
      <c r="EEG2" s="429"/>
      <c r="EEH2" s="433"/>
      <c r="EEI2" s="429"/>
      <c r="EEJ2" s="433"/>
      <c r="EEK2" s="429"/>
      <c r="EEL2" s="433"/>
      <c r="EEM2" s="429"/>
      <c r="EEN2" s="433"/>
      <c r="EEO2" s="429"/>
      <c r="EEP2" s="433"/>
      <c r="EEQ2" s="429"/>
      <c r="EER2" s="433"/>
      <c r="EES2" s="429"/>
      <c r="EET2" s="433"/>
      <c r="EEU2" s="429"/>
      <c r="EEV2" s="433"/>
      <c r="EEW2" s="429"/>
      <c r="EEX2" s="433"/>
      <c r="EEY2" s="429"/>
      <c r="EEZ2" s="433"/>
      <c r="EFA2" s="429"/>
      <c r="EFB2" s="433"/>
      <c r="EFC2" s="429"/>
      <c r="EFD2" s="433"/>
      <c r="EFE2" s="429"/>
      <c r="EFF2" s="433"/>
      <c r="EFG2" s="429"/>
      <c r="EFH2" s="433"/>
      <c r="EFI2" s="429"/>
      <c r="EFJ2" s="433"/>
      <c r="EFK2" s="429"/>
      <c r="EFL2" s="433"/>
      <c r="EFM2" s="429"/>
      <c r="EFN2" s="433"/>
      <c r="EFO2" s="429"/>
      <c r="EFP2" s="433"/>
      <c r="EFQ2" s="429"/>
      <c r="EFR2" s="433"/>
      <c r="EFS2" s="429"/>
      <c r="EFT2" s="433"/>
      <c r="EFU2" s="429"/>
      <c r="EFV2" s="433"/>
      <c r="EFW2" s="429"/>
      <c r="EFX2" s="433"/>
      <c r="EFY2" s="429"/>
      <c r="EFZ2" s="433"/>
      <c r="EGA2" s="429"/>
      <c r="EGB2" s="433"/>
      <c r="EGC2" s="429"/>
      <c r="EGD2" s="433"/>
      <c r="EGE2" s="429"/>
      <c r="EGF2" s="433"/>
      <c r="EGG2" s="429"/>
      <c r="EGH2" s="433"/>
      <c r="EGI2" s="429"/>
      <c r="EGJ2" s="433"/>
      <c r="EGK2" s="429"/>
      <c r="EGL2" s="433"/>
      <c r="EGM2" s="429"/>
      <c r="EGN2" s="433"/>
      <c r="EGO2" s="429"/>
      <c r="EGP2" s="433"/>
      <c r="EGQ2" s="429"/>
      <c r="EGR2" s="433"/>
      <c r="EGS2" s="429"/>
      <c r="EGT2" s="433"/>
      <c r="EGU2" s="429"/>
      <c r="EGV2" s="433"/>
      <c r="EGW2" s="429"/>
      <c r="EGX2" s="433"/>
      <c r="EGY2" s="429"/>
      <c r="EGZ2" s="433"/>
      <c r="EHA2" s="429"/>
      <c r="EHB2" s="433"/>
      <c r="EHC2" s="429"/>
      <c r="EHD2" s="433"/>
      <c r="EHE2" s="429"/>
      <c r="EHF2" s="433"/>
      <c r="EHG2" s="429"/>
      <c r="EHH2" s="433"/>
      <c r="EHI2" s="429"/>
      <c r="EHJ2" s="433"/>
      <c r="EHK2" s="429"/>
      <c r="EHL2" s="433"/>
      <c r="EHM2" s="429"/>
      <c r="EHN2" s="433"/>
      <c r="EHO2" s="429"/>
      <c r="EHP2" s="433"/>
      <c r="EHQ2" s="429"/>
      <c r="EHR2" s="433"/>
      <c r="EHS2" s="429"/>
      <c r="EHT2" s="433"/>
      <c r="EHU2" s="429"/>
      <c r="EHV2" s="433"/>
      <c r="EHW2" s="429"/>
      <c r="EHX2" s="433"/>
      <c r="EHY2" s="429"/>
      <c r="EHZ2" s="433"/>
      <c r="EIA2" s="429"/>
      <c r="EIB2" s="433"/>
      <c r="EIC2" s="429"/>
      <c r="EID2" s="433"/>
      <c r="EIE2" s="429"/>
      <c r="EIF2" s="433"/>
      <c r="EIG2" s="429"/>
      <c r="EIH2" s="433"/>
      <c r="EII2" s="429"/>
      <c r="EIJ2" s="433"/>
      <c r="EIK2" s="429"/>
      <c r="EIL2" s="433"/>
      <c r="EIM2" s="429"/>
      <c r="EIN2" s="433"/>
      <c r="EIO2" s="429"/>
      <c r="EIP2" s="433"/>
      <c r="EIQ2" s="429"/>
      <c r="EIR2" s="433"/>
      <c r="EIS2" s="429"/>
      <c r="EIT2" s="433"/>
      <c r="EIU2" s="429"/>
      <c r="EIV2" s="433"/>
      <c r="EIW2" s="429"/>
      <c r="EIX2" s="433"/>
      <c r="EIY2" s="429"/>
      <c r="EIZ2" s="433"/>
      <c r="EJA2" s="429"/>
      <c r="EJB2" s="433"/>
      <c r="EJC2" s="429"/>
      <c r="EJD2" s="433"/>
      <c r="EJE2" s="429"/>
      <c r="EJF2" s="433"/>
      <c r="EJG2" s="429"/>
      <c r="EJH2" s="433"/>
      <c r="EJI2" s="429"/>
      <c r="EJJ2" s="433"/>
      <c r="EJK2" s="429"/>
      <c r="EJL2" s="433"/>
      <c r="EJM2" s="429"/>
      <c r="EJN2" s="433"/>
      <c r="EJO2" s="429"/>
      <c r="EJP2" s="433"/>
      <c r="EJQ2" s="429"/>
      <c r="EJR2" s="433"/>
      <c r="EJS2" s="429"/>
      <c r="EJT2" s="433"/>
      <c r="EJU2" s="429"/>
      <c r="EJV2" s="433"/>
      <c r="EJW2" s="429"/>
      <c r="EJX2" s="433"/>
      <c r="EJY2" s="429"/>
      <c r="EJZ2" s="433"/>
      <c r="EKA2" s="429"/>
      <c r="EKB2" s="433"/>
      <c r="EKC2" s="429"/>
      <c r="EKD2" s="433"/>
      <c r="EKE2" s="429"/>
      <c r="EKF2" s="433"/>
      <c r="EKG2" s="429"/>
      <c r="EKH2" s="433"/>
      <c r="EKI2" s="429"/>
      <c r="EKJ2" s="433"/>
      <c r="EKK2" s="429"/>
      <c r="EKL2" s="433"/>
      <c r="EKM2" s="429"/>
      <c r="EKN2" s="433"/>
      <c r="EKO2" s="429"/>
      <c r="EKP2" s="433"/>
      <c r="EKQ2" s="429"/>
      <c r="EKR2" s="433"/>
      <c r="EKS2" s="429"/>
      <c r="EKT2" s="433"/>
      <c r="EKU2" s="429"/>
      <c r="EKV2" s="433"/>
      <c r="EKW2" s="429"/>
      <c r="EKX2" s="433"/>
      <c r="EKY2" s="429"/>
      <c r="EKZ2" s="433"/>
      <c r="ELA2" s="429"/>
      <c r="ELB2" s="433"/>
      <c r="ELC2" s="429"/>
      <c r="ELD2" s="433"/>
      <c r="ELE2" s="429"/>
      <c r="ELF2" s="433"/>
      <c r="ELG2" s="429"/>
      <c r="ELH2" s="433"/>
      <c r="ELI2" s="429"/>
      <c r="ELJ2" s="433"/>
      <c r="ELK2" s="429"/>
      <c r="ELL2" s="433"/>
      <c r="ELM2" s="429"/>
      <c r="ELN2" s="433"/>
      <c r="ELO2" s="429"/>
      <c r="ELP2" s="433"/>
      <c r="ELQ2" s="429"/>
      <c r="ELR2" s="433"/>
      <c r="ELS2" s="429"/>
      <c r="ELT2" s="433"/>
      <c r="ELU2" s="429"/>
      <c r="ELV2" s="433"/>
      <c r="ELW2" s="429"/>
      <c r="ELX2" s="433"/>
      <c r="ELY2" s="429"/>
      <c r="ELZ2" s="433"/>
      <c r="EMA2" s="429"/>
      <c r="EMB2" s="433"/>
      <c r="EMC2" s="429"/>
      <c r="EMD2" s="433"/>
      <c r="EME2" s="429"/>
      <c r="EMF2" s="433"/>
      <c r="EMG2" s="429"/>
      <c r="EMH2" s="433"/>
      <c r="EMI2" s="429"/>
      <c r="EMJ2" s="433"/>
      <c r="EMK2" s="429"/>
      <c r="EML2" s="433"/>
      <c r="EMM2" s="429"/>
      <c r="EMN2" s="433"/>
      <c r="EMO2" s="429"/>
      <c r="EMP2" s="433"/>
      <c r="EMQ2" s="429"/>
      <c r="EMR2" s="433"/>
      <c r="EMS2" s="429"/>
      <c r="EMT2" s="433"/>
      <c r="EMU2" s="429"/>
      <c r="EMV2" s="433"/>
      <c r="EMW2" s="429"/>
      <c r="EMX2" s="433"/>
      <c r="EMY2" s="429"/>
      <c r="EMZ2" s="433"/>
      <c r="ENA2" s="429"/>
      <c r="ENB2" s="433"/>
      <c r="ENC2" s="429"/>
      <c r="END2" s="433"/>
      <c r="ENE2" s="429"/>
      <c r="ENF2" s="433"/>
      <c r="ENG2" s="429"/>
      <c r="ENH2" s="433"/>
      <c r="ENI2" s="429"/>
      <c r="ENJ2" s="433"/>
      <c r="ENK2" s="429"/>
      <c r="ENL2" s="433"/>
      <c r="ENM2" s="429"/>
      <c r="ENN2" s="433"/>
      <c r="ENO2" s="429"/>
      <c r="ENP2" s="433"/>
      <c r="ENQ2" s="429"/>
      <c r="ENR2" s="433"/>
      <c r="ENS2" s="429"/>
      <c r="ENT2" s="433"/>
      <c r="ENU2" s="429"/>
      <c r="ENV2" s="433"/>
      <c r="ENW2" s="429"/>
      <c r="ENX2" s="433"/>
      <c r="ENY2" s="429"/>
      <c r="ENZ2" s="433"/>
      <c r="EOA2" s="429"/>
      <c r="EOB2" s="433"/>
      <c r="EOC2" s="429"/>
      <c r="EOD2" s="433"/>
      <c r="EOE2" s="429"/>
      <c r="EOF2" s="433"/>
      <c r="EOG2" s="429"/>
      <c r="EOH2" s="433"/>
      <c r="EOI2" s="429"/>
      <c r="EOJ2" s="433"/>
      <c r="EOK2" s="429"/>
      <c r="EOL2" s="433"/>
      <c r="EOM2" s="429"/>
      <c r="EON2" s="433"/>
      <c r="EOO2" s="429"/>
      <c r="EOP2" s="433"/>
      <c r="EOQ2" s="429"/>
      <c r="EOR2" s="433"/>
      <c r="EOS2" s="429"/>
      <c r="EOT2" s="433"/>
      <c r="EOU2" s="429"/>
      <c r="EOV2" s="433"/>
      <c r="EOW2" s="429"/>
      <c r="EOX2" s="433"/>
      <c r="EOY2" s="429"/>
      <c r="EOZ2" s="433"/>
      <c r="EPA2" s="429"/>
      <c r="EPB2" s="433"/>
      <c r="EPC2" s="429"/>
      <c r="EPD2" s="433"/>
      <c r="EPE2" s="429"/>
      <c r="EPF2" s="433"/>
      <c r="EPG2" s="429"/>
      <c r="EPH2" s="433"/>
      <c r="EPI2" s="429"/>
      <c r="EPJ2" s="433"/>
      <c r="EPK2" s="429"/>
      <c r="EPL2" s="433"/>
      <c r="EPM2" s="429"/>
      <c r="EPN2" s="433"/>
      <c r="EPO2" s="429"/>
      <c r="EPP2" s="433"/>
      <c r="EPQ2" s="429"/>
      <c r="EPR2" s="433"/>
      <c r="EPS2" s="429"/>
      <c r="EPT2" s="433"/>
      <c r="EPU2" s="429"/>
      <c r="EPV2" s="433"/>
      <c r="EPW2" s="429"/>
      <c r="EPX2" s="433"/>
      <c r="EPY2" s="429"/>
      <c r="EPZ2" s="433"/>
      <c r="EQA2" s="429"/>
      <c r="EQB2" s="433"/>
      <c r="EQC2" s="429"/>
      <c r="EQD2" s="433"/>
      <c r="EQE2" s="429"/>
      <c r="EQF2" s="433"/>
      <c r="EQG2" s="429"/>
      <c r="EQH2" s="433"/>
      <c r="EQI2" s="429"/>
      <c r="EQJ2" s="433"/>
      <c r="EQK2" s="429"/>
      <c r="EQL2" s="433"/>
      <c r="EQM2" s="429"/>
      <c r="EQN2" s="433"/>
      <c r="EQO2" s="429"/>
      <c r="EQP2" s="433"/>
      <c r="EQQ2" s="429"/>
      <c r="EQR2" s="433"/>
      <c r="EQS2" s="429"/>
      <c r="EQT2" s="433"/>
      <c r="EQU2" s="429"/>
      <c r="EQV2" s="433"/>
      <c r="EQW2" s="429"/>
      <c r="EQX2" s="433"/>
      <c r="EQY2" s="429"/>
      <c r="EQZ2" s="433"/>
      <c r="ERA2" s="429"/>
      <c r="ERB2" s="433"/>
      <c r="ERC2" s="429"/>
      <c r="ERD2" s="433"/>
      <c r="ERE2" s="429"/>
      <c r="ERF2" s="433"/>
      <c r="ERG2" s="429"/>
      <c r="ERH2" s="433"/>
      <c r="ERI2" s="429"/>
      <c r="ERJ2" s="433"/>
      <c r="ERK2" s="429"/>
      <c r="ERL2" s="433"/>
      <c r="ERM2" s="429"/>
      <c r="ERN2" s="433"/>
      <c r="ERO2" s="429"/>
      <c r="ERP2" s="433"/>
      <c r="ERQ2" s="429"/>
      <c r="ERR2" s="433"/>
      <c r="ERS2" s="429"/>
      <c r="ERT2" s="433"/>
      <c r="ERU2" s="429"/>
      <c r="ERV2" s="433"/>
      <c r="ERW2" s="429"/>
      <c r="ERX2" s="433"/>
      <c r="ERY2" s="429"/>
      <c r="ERZ2" s="433"/>
      <c r="ESA2" s="429"/>
      <c r="ESB2" s="433"/>
      <c r="ESC2" s="429"/>
      <c r="ESD2" s="433"/>
      <c r="ESE2" s="429"/>
      <c r="ESF2" s="433"/>
      <c r="ESG2" s="429"/>
      <c r="ESH2" s="433"/>
      <c r="ESI2" s="429"/>
      <c r="ESJ2" s="433"/>
      <c r="ESK2" s="429"/>
      <c r="ESL2" s="433"/>
      <c r="ESM2" s="429"/>
      <c r="ESN2" s="433"/>
      <c r="ESO2" s="429"/>
      <c r="ESP2" s="433"/>
      <c r="ESQ2" s="429"/>
      <c r="ESR2" s="433"/>
      <c r="ESS2" s="429"/>
      <c r="EST2" s="433"/>
      <c r="ESU2" s="429"/>
      <c r="ESV2" s="433"/>
      <c r="ESW2" s="429"/>
      <c r="ESX2" s="433"/>
      <c r="ESY2" s="429"/>
      <c r="ESZ2" s="433"/>
      <c r="ETA2" s="429"/>
      <c r="ETB2" s="433"/>
      <c r="ETC2" s="429"/>
      <c r="ETD2" s="433"/>
      <c r="ETE2" s="429"/>
      <c r="ETF2" s="433"/>
      <c r="ETG2" s="429"/>
      <c r="ETH2" s="433"/>
      <c r="ETI2" s="429"/>
      <c r="ETJ2" s="433"/>
      <c r="ETK2" s="429"/>
      <c r="ETL2" s="433"/>
      <c r="ETM2" s="429"/>
      <c r="ETN2" s="433"/>
      <c r="ETO2" s="429"/>
      <c r="ETP2" s="433"/>
      <c r="ETQ2" s="429"/>
      <c r="ETR2" s="433"/>
      <c r="ETS2" s="429"/>
      <c r="ETT2" s="433"/>
      <c r="ETU2" s="429"/>
      <c r="ETV2" s="433"/>
      <c r="ETW2" s="429"/>
      <c r="ETX2" s="433"/>
      <c r="ETY2" s="429"/>
      <c r="ETZ2" s="433"/>
      <c r="EUA2" s="429"/>
      <c r="EUB2" s="433"/>
      <c r="EUC2" s="429"/>
      <c r="EUD2" s="433"/>
      <c r="EUE2" s="429"/>
      <c r="EUF2" s="433"/>
      <c r="EUG2" s="429"/>
      <c r="EUH2" s="433"/>
      <c r="EUI2" s="429"/>
      <c r="EUJ2" s="433"/>
      <c r="EUK2" s="429"/>
      <c r="EUL2" s="433"/>
      <c r="EUM2" s="429"/>
      <c r="EUN2" s="433"/>
      <c r="EUO2" s="429"/>
      <c r="EUP2" s="433"/>
      <c r="EUQ2" s="429"/>
      <c r="EUR2" s="433"/>
      <c r="EUS2" s="429"/>
      <c r="EUT2" s="433"/>
      <c r="EUU2" s="429"/>
      <c r="EUV2" s="433"/>
      <c r="EUW2" s="429"/>
      <c r="EUX2" s="433"/>
      <c r="EUY2" s="429"/>
      <c r="EUZ2" s="433"/>
      <c r="EVA2" s="429"/>
      <c r="EVB2" s="433"/>
      <c r="EVC2" s="429"/>
      <c r="EVD2" s="433"/>
      <c r="EVE2" s="429"/>
      <c r="EVF2" s="433"/>
      <c r="EVG2" s="429"/>
      <c r="EVH2" s="433"/>
      <c r="EVI2" s="429"/>
      <c r="EVJ2" s="433"/>
      <c r="EVK2" s="429"/>
      <c r="EVL2" s="433"/>
      <c r="EVM2" s="429"/>
      <c r="EVN2" s="433"/>
      <c r="EVO2" s="429"/>
      <c r="EVP2" s="433"/>
      <c r="EVQ2" s="429"/>
      <c r="EVR2" s="433"/>
      <c r="EVS2" s="429"/>
      <c r="EVT2" s="433"/>
      <c r="EVU2" s="429"/>
      <c r="EVV2" s="433"/>
      <c r="EVW2" s="429"/>
      <c r="EVX2" s="433"/>
      <c r="EVY2" s="429"/>
      <c r="EVZ2" s="433"/>
      <c r="EWA2" s="429"/>
      <c r="EWB2" s="433"/>
      <c r="EWC2" s="429"/>
      <c r="EWD2" s="433"/>
      <c r="EWE2" s="429"/>
      <c r="EWF2" s="433"/>
      <c r="EWG2" s="429"/>
      <c r="EWH2" s="433"/>
      <c r="EWI2" s="429"/>
      <c r="EWJ2" s="433"/>
      <c r="EWK2" s="429"/>
      <c r="EWL2" s="433"/>
      <c r="EWM2" s="429"/>
      <c r="EWN2" s="433"/>
      <c r="EWO2" s="429"/>
      <c r="EWP2" s="433"/>
      <c r="EWQ2" s="429"/>
      <c r="EWR2" s="433"/>
      <c r="EWS2" s="429"/>
      <c r="EWT2" s="433"/>
      <c r="EWU2" s="429"/>
      <c r="EWV2" s="433"/>
      <c r="EWW2" s="429"/>
      <c r="EWX2" s="433"/>
      <c r="EWY2" s="429"/>
      <c r="EWZ2" s="433"/>
      <c r="EXA2" s="429"/>
      <c r="EXB2" s="433"/>
      <c r="EXC2" s="429"/>
      <c r="EXD2" s="433"/>
      <c r="EXE2" s="429"/>
      <c r="EXF2" s="433"/>
      <c r="EXG2" s="429"/>
      <c r="EXH2" s="433"/>
      <c r="EXI2" s="429"/>
      <c r="EXJ2" s="433"/>
      <c r="EXK2" s="429"/>
      <c r="EXL2" s="433"/>
      <c r="EXM2" s="429"/>
      <c r="EXN2" s="433"/>
      <c r="EXO2" s="429"/>
      <c r="EXP2" s="433"/>
      <c r="EXQ2" s="429"/>
      <c r="EXR2" s="433"/>
      <c r="EXS2" s="429"/>
      <c r="EXT2" s="433"/>
      <c r="EXU2" s="429"/>
      <c r="EXV2" s="433"/>
      <c r="EXW2" s="429"/>
      <c r="EXX2" s="433"/>
      <c r="EXY2" s="429"/>
      <c r="EXZ2" s="433"/>
      <c r="EYA2" s="429"/>
      <c r="EYB2" s="433"/>
      <c r="EYC2" s="429"/>
      <c r="EYD2" s="433"/>
      <c r="EYE2" s="429"/>
      <c r="EYF2" s="433"/>
      <c r="EYG2" s="429"/>
      <c r="EYH2" s="433"/>
      <c r="EYI2" s="429"/>
      <c r="EYJ2" s="433"/>
      <c r="EYK2" s="429"/>
      <c r="EYL2" s="433"/>
      <c r="EYM2" s="429"/>
      <c r="EYN2" s="433"/>
      <c r="EYO2" s="429"/>
      <c r="EYP2" s="433"/>
      <c r="EYQ2" s="429"/>
      <c r="EYR2" s="433"/>
      <c r="EYS2" s="429"/>
      <c r="EYT2" s="433"/>
      <c r="EYU2" s="429"/>
      <c r="EYV2" s="433"/>
      <c r="EYW2" s="429"/>
      <c r="EYX2" s="433"/>
      <c r="EYY2" s="429"/>
      <c r="EYZ2" s="433"/>
      <c r="EZA2" s="429"/>
      <c r="EZB2" s="433"/>
      <c r="EZC2" s="429"/>
      <c r="EZD2" s="433"/>
      <c r="EZE2" s="429"/>
      <c r="EZF2" s="433"/>
      <c r="EZG2" s="429"/>
      <c r="EZH2" s="433"/>
      <c r="EZI2" s="429"/>
      <c r="EZJ2" s="433"/>
      <c r="EZK2" s="429"/>
      <c r="EZL2" s="433"/>
      <c r="EZM2" s="429"/>
      <c r="EZN2" s="433"/>
      <c r="EZO2" s="429"/>
      <c r="EZP2" s="433"/>
      <c r="EZQ2" s="429"/>
      <c r="EZR2" s="433"/>
      <c r="EZS2" s="429"/>
      <c r="EZT2" s="433"/>
      <c r="EZU2" s="429"/>
      <c r="EZV2" s="433"/>
      <c r="EZW2" s="429"/>
      <c r="EZX2" s="433"/>
      <c r="EZY2" s="429"/>
      <c r="EZZ2" s="433"/>
      <c r="FAA2" s="429"/>
      <c r="FAB2" s="433"/>
      <c r="FAC2" s="429"/>
      <c r="FAD2" s="433"/>
      <c r="FAE2" s="429"/>
      <c r="FAF2" s="433"/>
      <c r="FAG2" s="429"/>
      <c r="FAH2" s="433"/>
      <c r="FAI2" s="429"/>
      <c r="FAJ2" s="433"/>
      <c r="FAK2" s="429"/>
      <c r="FAL2" s="433"/>
      <c r="FAM2" s="429"/>
      <c r="FAN2" s="433"/>
      <c r="FAO2" s="429"/>
      <c r="FAP2" s="433"/>
      <c r="FAQ2" s="429"/>
      <c r="FAR2" s="433"/>
      <c r="FAS2" s="429"/>
      <c r="FAT2" s="433"/>
      <c r="FAU2" s="429"/>
      <c r="FAV2" s="433"/>
      <c r="FAW2" s="429"/>
      <c r="FAX2" s="433"/>
      <c r="FAY2" s="429"/>
      <c r="FAZ2" s="433"/>
      <c r="FBA2" s="429"/>
      <c r="FBB2" s="433"/>
      <c r="FBC2" s="429"/>
      <c r="FBD2" s="433"/>
      <c r="FBE2" s="429"/>
      <c r="FBF2" s="433"/>
      <c r="FBG2" s="429"/>
      <c r="FBH2" s="433"/>
      <c r="FBI2" s="429"/>
      <c r="FBJ2" s="433"/>
      <c r="FBK2" s="429"/>
      <c r="FBL2" s="433"/>
      <c r="FBM2" s="429"/>
      <c r="FBN2" s="433"/>
      <c r="FBO2" s="429"/>
      <c r="FBP2" s="433"/>
      <c r="FBQ2" s="429"/>
      <c r="FBR2" s="433"/>
      <c r="FBS2" s="429"/>
      <c r="FBT2" s="433"/>
      <c r="FBU2" s="429"/>
      <c r="FBV2" s="433"/>
      <c r="FBW2" s="429"/>
      <c r="FBX2" s="433"/>
      <c r="FBY2" s="429"/>
      <c r="FBZ2" s="433"/>
      <c r="FCA2" s="429"/>
      <c r="FCB2" s="433"/>
      <c r="FCC2" s="429"/>
      <c r="FCD2" s="433"/>
      <c r="FCE2" s="429"/>
      <c r="FCF2" s="433"/>
      <c r="FCG2" s="429"/>
      <c r="FCH2" s="433"/>
      <c r="FCI2" s="429"/>
      <c r="FCJ2" s="433"/>
      <c r="FCK2" s="429"/>
      <c r="FCL2" s="433"/>
      <c r="FCM2" s="429"/>
      <c r="FCN2" s="433"/>
      <c r="FCO2" s="429"/>
      <c r="FCP2" s="433"/>
      <c r="FCQ2" s="429"/>
      <c r="FCR2" s="433"/>
      <c r="FCS2" s="429"/>
      <c r="FCT2" s="433"/>
      <c r="FCU2" s="429"/>
      <c r="FCV2" s="433"/>
      <c r="FCW2" s="429"/>
      <c r="FCX2" s="433"/>
      <c r="FCY2" s="429"/>
      <c r="FCZ2" s="433"/>
      <c r="FDA2" s="429"/>
      <c r="FDB2" s="433"/>
      <c r="FDC2" s="429"/>
      <c r="FDD2" s="433"/>
      <c r="FDE2" s="429"/>
      <c r="FDF2" s="433"/>
      <c r="FDG2" s="429"/>
      <c r="FDH2" s="433"/>
      <c r="FDI2" s="429"/>
      <c r="FDJ2" s="433"/>
      <c r="FDK2" s="429"/>
      <c r="FDL2" s="433"/>
      <c r="FDM2" s="429"/>
      <c r="FDN2" s="433"/>
      <c r="FDO2" s="429"/>
      <c r="FDP2" s="433"/>
      <c r="FDQ2" s="429"/>
      <c r="FDR2" s="433"/>
      <c r="FDS2" s="429"/>
      <c r="FDT2" s="433"/>
      <c r="FDU2" s="429"/>
      <c r="FDV2" s="433"/>
      <c r="FDW2" s="429"/>
      <c r="FDX2" s="433"/>
      <c r="FDY2" s="429"/>
      <c r="FDZ2" s="433"/>
      <c r="FEA2" s="429"/>
      <c r="FEB2" s="433"/>
      <c r="FEC2" s="429"/>
      <c r="FED2" s="433"/>
      <c r="FEE2" s="429"/>
      <c r="FEF2" s="433"/>
      <c r="FEG2" s="429"/>
      <c r="FEH2" s="433"/>
      <c r="FEI2" s="429"/>
      <c r="FEJ2" s="433"/>
      <c r="FEK2" s="429"/>
      <c r="FEL2" s="433"/>
      <c r="FEM2" s="429"/>
      <c r="FEN2" s="433"/>
      <c r="FEO2" s="429"/>
      <c r="FEP2" s="433"/>
      <c r="FEQ2" s="429"/>
      <c r="FER2" s="433"/>
      <c r="FES2" s="429"/>
      <c r="FET2" s="433"/>
      <c r="FEU2" s="429"/>
      <c r="FEV2" s="433"/>
      <c r="FEW2" s="429"/>
      <c r="FEX2" s="433"/>
      <c r="FEY2" s="429"/>
      <c r="FEZ2" s="433"/>
      <c r="FFA2" s="429"/>
      <c r="FFB2" s="433"/>
      <c r="FFC2" s="429"/>
      <c r="FFD2" s="433"/>
      <c r="FFE2" s="429"/>
      <c r="FFF2" s="433"/>
      <c r="FFG2" s="429"/>
      <c r="FFH2" s="433"/>
      <c r="FFI2" s="429"/>
      <c r="FFJ2" s="433"/>
      <c r="FFK2" s="429"/>
      <c r="FFL2" s="433"/>
      <c r="FFM2" s="429"/>
      <c r="FFN2" s="433"/>
      <c r="FFO2" s="429"/>
      <c r="FFP2" s="433"/>
      <c r="FFQ2" s="429"/>
      <c r="FFR2" s="433"/>
      <c r="FFS2" s="429"/>
      <c r="FFT2" s="433"/>
      <c r="FFU2" s="429"/>
      <c r="FFV2" s="433"/>
      <c r="FFW2" s="429"/>
      <c r="FFX2" s="433"/>
      <c r="FFY2" s="429"/>
      <c r="FFZ2" s="433"/>
      <c r="FGA2" s="429"/>
      <c r="FGB2" s="433"/>
      <c r="FGC2" s="429"/>
      <c r="FGD2" s="433"/>
      <c r="FGE2" s="429"/>
      <c r="FGF2" s="433"/>
      <c r="FGG2" s="429"/>
      <c r="FGH2" s="433"/>
      <c r="FGI2" s="429"/>
      <c r="FGJ2" s="433"/>
      <c r="FGK2" s="429"/>
      <c r="FGL2" s="433"/>
      <c r="FGM2" s="429"/>
      <c r="FGN2" s="433"/>
      <c r="FGO2" s="429"/>
      <c r="FGP2" s="433"/>
      <c r="FGQ2" s="429"/>
      <c r="FGR2" s="433"/>
      <c r="FGS2" s="429"/>
      <c r="FGT2" s="433"/>
      <c r="FGU2" s="429"/>
      <c r="FGV2" s="433"/>
      <c r="FGW2" s="429"/>
      <c r="FGX2" s="433"/>
      <c r="FGY2" s="429"/>
      <c r="FGZ2" s="433"/>
      <c r="FHA2" s="429"/>
      <c r="FHB2" s="433"/>
      <c r="FHC2" s="429"/>
      <c r="FHD2" s="433"/>
      <c r="FHE2" s="429"/>
      <c r="FHF2" s="433"/>
      <c r="FHG2" s="429"/>
      <c r="FHH2" s="433"/>
      <c r="FHI2" s="429"/>
      <c r="FHJ2" s="433"/>
      <c r="FHK2" s="429"/>
      <c r="FHL2" s="433"/>
      <c r="FHM2" s="429"/>
      <c r="FHN2" s="433"/>
      <c r="FHO2" s="429"/>
      <c r="FHP2" s="433"/>
      <c r="FHQ2" s="429"/>
      <c r="FHR2" s="433"/>
      <c r="FHS2" s="429"/>
      <c r="FHT2" s="433"/>
      <c r="FHU2" s="429"/>
      <c r="FHV2" s="433"/>
      <c r="FHW2" s="429"/>
      <c r="FHX2" s="433"/>
      <c r="FHY2" s="429"/>
      <c r="FHZ2" s="433"/>
      <c r="FIA2" s="429"/>
      <c r="FIB2" s="433"/>
      <c r="FIC2" s="429"/>
      <c r="FID2" s="433"/>
      <c r="FIE2" s="429"/>
      <c r="FIF2" s="433"/>
      <c r="FIG2" s="429"/>
      <c r="FIH2" s="433"/>
      <c r="FII2" s="429"/>
      <c r="FIJ2" s="433"/>
      <c r="FIK2" s="429"/>
      <c r="FIL2" s="433"/>
      <c r="FIM2" s="429"/>
      <c r="FIN2" s="433"/>
      <c r="FIO2" s="429"/>
      <c r="FIP2" s="433"/>
      <c r="FIQ2" s="429"/>
      <c r="FIR2" s="433"/>
      <c r="FIS2" s="429"/>
      <c r="FIT2" s="433"/>
      <c r="FIU2" s="429"/>
      <c r="FIV2" s="433"/>
      <c r="FIW2" s="429"/>
      <c r="FIX2" s="433"/>
      <c r="FIY2" s="429"/>
      <c r="FIZ2" s="433"/>
      <c r="FJA2" s="429"/>
      <c r="FJB2" s="433"/>
      <c r="FJC2" s="429"/>
      <c r="FJD2" s="433"/>
      <c r="FJE2" s="429"/>
      <c r="FJF2" s="433"/>
      <c r="FJG2" s="429"/>
      <c r="FJH2" s="433"/>
      <c r="FJI2" s="429"/>
      <c r="FJJ2" s="433"/>
      <c r="FJK2" s="429"/>
      <c r="FJL2" s="433"/>
      <c r="FJM2" s="429"/>
      <c r="FJN2" s="433"/>
      <c r="FJO2" s="429"/>
      <c r="FJP2" s="433"/>
      <c r="FJQ2" s="429"/>
      <c r="FJR2" s="433"/>
      <c r="FJS2" s="429"/>
      <c r="FJT2" s="433"/>
      <c r="FJU2" s="429"/>
      <c r="FJV2" s="433"/>
      <c r="FJW2" s="429"/>
      <c r="FJX2" s="433"/>
      <c r="FJY2" s="429"/>
      <c r="FJZ2" s="433"/>
      <c r="FKA2" s="429"/>
      <c r="FKB2" s="433"/>
      <c r="FKC2" s="429"/>
      <c r="FKD2" s="433"/>
      <c r="FKE2" s="429"/>
      <c r="FKF2" s="433"/>
      <c r="FKG2" s="429"/>
      <c r="FKH2" s="433"/>
      <c r="FKI2" s="429"/>
      <c r="FKJ2" s="433"/>
      <c r="FKK2" s="429"/>
      <c r="FKL2" s="433"/>
      <c r="FKM2" s="429"/>
      <c r="FKN2" s="433"/>
      <c r="FKO2" s="429"/>
      <c r="FKP2" s="433"/>
      <c r="FKQ2" s="429"/>
      <c r="FKR2" s="433"/>
      <c r="FKS2" s="429"/>
      <c r="FKT2" s="433"/>
      <c r="FKU2" s="429"/>
      <c r="FKV2" s="433"/>
      <c r="FKW2" s="429"/>
      <c r="FKX2" s="433"/>
      <c r="FKY2" s="429"/>
      <c r="FKZ2" s="433"/>
      <c r="FLA2" s="429"/>
      <c r="FLB2" s="433"/>
      <c r="FLC2" s="429"/>
      <c r="FLD2" s="433"/>
      <c r="FLE2" s="429"/>
      <c r="FLF2" s="433"/>
      <c r="FLG2" s="429"/>
      <c r="FLH2" s="433"/>
      <c r="FLI2" s="429"/>
      <c r="FLJ2" s="433"/>
      <c r="FLK2" s="429"/>
      <c r="FLL2" s="433"/>
      <c r="FLM2" s="429"/>
      <c r="FLN2" s="433"/>
      <c r="FLO2" s="429"/>
      <c r="FLP2" s="433"/>
      <c r="FLQ2" s="429"/>
      <c r="FLR2" s="433"/>
      <c r="FLS2" s="429"/>
      <c r="FLT2" s="433"/>
      <c r="FLU2" s="429"/>
      <c r="FLV2" s="433"/>
      <c r="FLW2" s="429"/>
      <c r="FLX2" s="433"/>
      <c r="FLY2" s="429"/>
      <c r="FLZ2" s="433"/>
      <c r="FMA2" s="429"/>
      <c r="FMB2" s="433"/>
      <c r="FMC2" s="429"/>
      <c r="FMD2" s="433"/>
      <c r="FME2" s="429"/>
      <c r="FMF2" s="433"/>
      <c r="FMG2" s="429"/>
      <c r="FMH2" s="433"/>
      <c r="FMI2" s="429"/>
      <c r="FMJ2" s="433"/>
      <c r="FMK2" s="429"/>
      <c r="FML2" s="433"/>
      <c r="FMM2" s="429"/>
      <c r="FMN2" s="433"/>
      <c r="FMO2" s="429"/>
      <c r="FMP2" s="433"/>
      <c r="FMQ2" s="429"/>
      <c r="FMR2" s="433"/>
      <c r="FMS2" s="429"/>
      <c r="FMT2" s="433"/>
      <c r="FMU2" s="429"/>
      <c r="FMV2" s="433"/>
      <c r="FMW2" s="429"/>
      <c r="FMX2" s="433"/>
      <c r="FMY2" s="429"/>
      <c r="FMZ2" s="433"/>
      <c r="FNA2" s="429"/>
      <c r="FNB2" s="433"/>
      <c r="FNC2" s="429"/>
      <c r="FND2" s="433"/>
      <c r="FNE2" s="429"/>
      <c r="FNF2" s="433"/>
      <c r="FNG2" s="429"/>
      <c r="FNH2" s="433"/>
      <c r="FNI2" s="429"/>
      <c r="FNJ2" s="433"/>
      <c r="FNK2" s="429"/>
      <c r="FNL2" s="433"/>
      <c r="FNM2" s="429"/>
      <c r="FNN2" s="433"/>
      <c r="FNO2" s="429"/>
      <c r="FNP2" s="433"/>
      <c r="FNQ2" s="429"/>
      <c r="FNR2" s="433"/>
      <c r="FNS2" s="429"/>
      <c r="FNT2" s="433"/>
      <c r="FNU2" s="429"/>
      <c r="FNV2" s="433"/>
      <c r="FNW2" s="429"/>
      <c r="FNX2" s="433"/>
      <c r="FNY2" s="429"/>
      <c r="FNZ2" s="433"/>
      <c r="FOA2" s="429"/>
      <c r="FOB2" s="433"/>
      <c r="FOC2" s="429"/>
      <c r="FOD2" s="433"/>
      <c r="FOE2" s="429"/>
      <c r="FOF2" s="433"/>
      <c r="FOG2" s="429"/>
      <c r="FOH2" s="433"/>
      <c r="FOI2" s="429"/>
      <c r="FOJ2" s="433"/>
      <c r="FOK2" s="429"/>
      <c r="FOL2" s="433"/>
      <c r="FOM2" s="429"/>
      <c r="FON2" s="433"/>
      <c r="FOO2" s="429"/>
      <c r="FOP2" s="433"/>
      <c r="FOQ2" s="429"/>
      <c r="FOR2" s="433"/>
      <c r="FOS2" s="429"/>
      <c r="FOT2" s="433"/>
      <c r="FOU2" s="429"/>
      <c r="FOV2" s="433"/>
      <c r="FOW2" s="429"/>
      <c r="FOX2" s="433"/>
      <c r="FOY2" s="429"/>
      <c r="FOZ2" s="433"/>
      <c r="FPA2" s="429"/>
      <c r="FPB2" s="433"/>
      <c r="FPC2" s="429"/>
      <c r="FPD2" s="433"/>
      <c r="FPE2" s="429"/>
      <c r="FPF2" s="433"/>
      <c r="FPG2" s="429"/>
      <c r="FPH2" s="433"/>
      <c r="FPI2" s="429"/>
      <c r="FPJ2" s="433"/>
      <c r="FPK2" s="429"/>
      <c r="FPL2" s="433"/>
      <c r="FPM2" s="429"/>
      <c r="FPN2" s="433"/>
      <c r="FPO2" s="429"/>
      <c r="FPP2" s="433"/>
      <c r="FPQ2" s="429"/>
      <c r="FPR2" s="433"/>
      <c r="FPS2" s="429"/>
      <c r="FPT2" s="433"/>
      <c r="FPU2" s="429"/>
      <c r="FPV2" s="433"/>
      <c r="FPW2" s="429"/>
      <c r="FPX2" s="433"/>
      <c r="FPY2" s="429"/>
      <c r="FPZ2" s="433"/>
      <c r="FQA2" s="429"/>
      <c r="FQB2" s="433"/>
      <c r="FQC2" s="429"/>
      <c r="FQD2" s="433"/>
      <c r="FQE2" s="429"/>
      <c r="FQF2" s="433"/>
      <c r="FQG2" s="429"/>
      <c r="FQH2" s="433"/>
      <c r="FQI2" s="429"/>
      <c r="FQJ2" s="433"/>
      <c r="FQK2" s="429"/>
      <c r="FQL2" s="433"/>
      <c r="FQM2" s="429"/>
      <c r="FQN2" s="433"/>
      <c r="FQO2" s="429"/>
      <c r="FQP2" s="433"/>
      <c r="FQQ2" s="429"/>
      <c r="FQR2" s="433"/>
      <c r="FQS2" s="429"/>
      <c r="FQT2" s="433"/>
      <c r="FQU2" s="429"/>
      <c r="FQV2" s="433"/>
      <c r="FQW2" s="429"/>
      <c r="FQX2" s="433"/>
      <c r="FQY2" s="429"/>
      <c r="FQZ2" s="433"/>
      <c r="FRA2" s="429"/>
      <c r="FRB2" s="433"/>
      <c r="FRC2" s="429"/>
      <c r="FRD2" s="433"/>
      <c r="FRE2" s="429"/>
      <c r="FRF2" s="433"/>
      <c r="FRG2" s="429"/>
      <c r="FRH2" s="433"/>
      <c r="FRI2" s="429"/>
      <c r="FRJ2" s="433"/>
      <c r="FRK2" s="429"/>
      <c r="FRL2" s="433"/>
      <c r="FRM2" s="429"/>
      <c r="FRN2" s="433"/>
      <c r="FRO2" s="429"/>
      <c r="FRP2" s="433"/>
      <c r="FRQ2" s="429"/>
      <c r="FRR2" s="433"/>
      <c r="FRS2" s="429"/>
      <c r="FRT2" s="433"/>
      <c r="FRU2" s="429"/>
      <c r="FRV2" s="433"/>
      <c r="FRW2" s="429"/>
      <c r="FRX2" s="433"/>
      <c r="FRY2" s="429"/>
      <c r="FRZ2" s="433"/>
      <c r="FSA2" s="429"/>
      <c r="FSB2" s="433"/>
      <c r="FSC2" s="429"/>
      <c r="FSD2" s="433"/>
      <c r="FSE2" s="429"/>
      <c r="FSF2" s="433"/>
      <c r="FSG2" s="429"/>
      <c r="FSH2" s="433"/>
      <c r="FSI2" s="429"/>
      <c r="FSJ2" s="433"/>
      <c r="FSK2" s="429"/>
      <c r="FSL2" s="433"/>
      <c r="FSM2" s="429"/>
      <c r="FSN2" s="433"/>
      <c r="FSO2" s="429"/>
      <c r="FSP2" s="433"/>
      <c r="FSQ2" s="429"/>
      <c r="FSR2" s="433"/>
      <c r="FSS2" s="429"/>
      <c r="FST2" s="433"/>
      <c r="FSU2" s="429"/>
      <c r="FSV2" s="433"/>
      <c r="FSW2" s="429"/>
      <c r="FSX2" s="433"/>
      <c r="FSY2" s="429"/>
      <c r="FSZ2" s="433"/>
      <c r="FTA2" s="429"/>
      <c r="FTB2" s="433"/>
      <c r="FTC2" s="429"/>
      <c r="FTD2" s="433"/>
      <c r="FTE2" s="429"/>
      <c r="FTF2" s="433"/>
      <c r="FTG2" s="429"/>
      <c r="FTH2" s="433"/>
      <c r="FTI2" s="429"/>
      <c r="FTJ2" s="433"/>
      <c r="FTK2" s="429"/>
      <c r="FTL2" s="433"/>
      <c r="FTM2" s="429"/>
      <c r="FTN2" s="433"/>
      <c r="FTO2" s="429"/>
      <c r="FTP2" s="433"/>
      <c r="FTQ2" s="429"/>
      <c r="FTR2" s="433"/>
      <c r="FTS2" s="429"/>
      <c r="FTT2" s="433"/>
      <c r="FTU2" s="429"/>
      <c r="FTV2" s="433"/>
      <c r="FTW2" s="429"/>
      <c r="FTX2" s="433"/>
      <c r="FTY2" s="429"/>
      <c r="FTZ2" s="433"/>
      <c r="FUA2" s="429"/>
      <c r="FUB2" s="433"/>
      <c r="FUC2" s="429"/>
      <c r="FUD2" s="433"/>
      <c r="FUE2" s="429"/>
      <c r="FUF2" s="433"/>
      <c r="FUG2" s="429"/>
      <c r="FUH2" s="433"/>
      <c r="FUI2" s="429"/>
      <c r="FUJ2" s="433"/>
      <c r="FUK2" s="429"/>
      <c r="FUL2" s="433"/>
      <c r="FUM2" s="429"/>
      <c r="FUN2" s="433"/>
      <c r="FUO2" s="429"/>
      <c r="FUP2" s="433"/>
      <c r="FUQ2" s="429"/>
      <c r="FUR2" s="433"/>
      <c r="FUS2" s="429"/>
      <c r="FUT2" s="433"/>
      <c r="FUU2" s="429"/>
      <c r="FUV2" s="433"/>
      <c r="FUW2" s="429"/>
      <c r="FUX2" s="433"/>
      <c r="FUY2" s="429"/>
      <c r="FUZ2" s="433"/>
      <c r="FVA2" s="429"/>
      <c r="FVB2" s="433"/>
      <c r="FVC2" s="429"/>
      <c r="FVD2" s="433"/>
      <c r="FVE2" s="429"/>
      <c r="FVF2" s="433"/>
      <c r="FVG2" s="429"/>
      <c r="FVH2" s="433"/>
      <c r="FVI2" s="429"/>
      <c r="FVJ2" s="433"/>
      <c r="FVK2" s="429"/>
      <c r="FVL2" s="433"/>
      <c r="FVM2" s="429"/>
      <c r="FVN2" s="433"/>
      <c r="FVO2" s="429"/>
      <c r="FVP2" s="433"/>
      <c r="FVQ2" s="429"/>
      <c r="FVR2" s="433"/>
      <c r="FVS2" s="429"/>
      <c r="FVT2" s="433"/>
      <c r="FVU2" s="429"/>
      <c r="FVV2" s="433"/>
      <c r="FVW2" s="429"/>
      <c r="FVX2" s="433"/>
      <c r="FVY2" s="429"/>
      <c r="FVZ2" s="433"/>
      <c r="FWA2" s="429"/>
      <c r="FWB2" s="433"/>
      <c r="FWC2" s="429"/>
      <c r="FWD2" s="433"/>
      <c r="FWE2" s="429"/>
      <c r="FWF2" s="433"/>
      <c r="FWG2" s="429"/>
      <c r="FWH2" s="433"/>
      <c r="FWI2" s="429"/>
      <c r="FWJ2" s="433"/>
      <c r="FWK2" s="429"/>
      <c r="FWL2" s="433"/>
      <c r="FWM2" s="429"/>
      <c r="FWN2" s="433"/>
      <c r="FWO2" s="429"/>
      <c r="FWP2" s="433"/>
      <c r="FWQ2" s="429"/>
      <c r="FWR2" s="433"/>
      <c r="FWS2" s="429"/>
      <c r="FWT2" s="433"/>
      <c r="FWU2" s="429"/>
      <c r="FWV2" s="433"/>
      <c r="FWW2" s="429"/>
      <c r="FWX2" s="433"/>
      <c r="FWY2" s="429"/>
      <c r="FWZ2" s="433"/>
      <c r="FXA2" s="429"/>
      <c r="FXB2" s="433"/>
      <c r="FXC2" s="429"/>
      <c r="FXD2" s="433"/>
      <c r="FXE2" s="429"/>
      <c r="FXF2" s="433"/>
      <c r="FXG2" s="429"/>
      <c r="FXH2" s="433"/>
      <c r="FXI2" s="429"/>
      <c r="FXJ2" s="433"/>
      <c r="FXK2" s="429"/>
      <c r="FXL2" s="433"/>
      <c r="FXM2" s="429"/>
      <c r="FXN2" s="433"/>
      <c r="FXO2" s="429"/>
      <c r="FXP2" s="433"/>
      <c r="FXQ2" s="429"/>
      <c r="FXR2" s="433"/>
      <c r="FXS2" s="429"/>
      <c r="FXT2" s="433"/>
      <c r="FXU2" s="429"/>
      <c r="FXV2" s="433"/>
      <c r="FXW2" s="429"/>
      <c r="FXX2" s="433"/>
      <c r="FXY2" s="429"/>
      <c r="FXZ2" s="433"/>
      <c r="FYA2" s="429"/>
      <c r="FYB2" s="433"/>
      <c r="FYC2" s="429"/>
      <c r="FYD2" s="433"/>
      <c r="FYE2" s="429"/>
      <c r="FYF2" s="433"/>
      <c r="FYG2" s="429"/>
      <c r="FYH2" s="433"/>
      <c r="FYI2" s="429"/>
      <c r="FYJ2" s="433"/>
      <c r="FYK2" s="429"/>
      <c r="FYL2" s="433"/>
      <c r="FYM2" s="429"/>
      <c r="FYN2" s="433"/>
      <c r="FYO2" s="429"/>
      <c r="FYP2" s="433"/>
      <c r="FYQ2" s="429"/>
      <c r="FYR2" s="433"/>
      <c r="FYS2" s="429"/>
      <c r="FYT2" s="433"/>
      <c r="FYU2" s="429"/>
      <c r="FYV2" s="433"/>
      <c r="FYW2" s="429"/>
      <c r="FYX2" s="433"/>
      <c r="FYY2" s="429"/>
      <c r="FYZ2" s="433"/>
      <c r="FZA2" s="429"/>
      <c r="FZB2" s="433"/>
      <c r="FZC2" s="429"/>
      <c r="FZD2" s="433"/>
      <c r="FZE2" s="429"/>
      <c r="FZF2" s="433"/>
      <c r="FZG2" s="429"/>
      <c r="FZH2" s="433"/>
      <c r="FZI2" s="429"/>
      <c r="FZJ2" s="433"/>
      <c r="FZK2" s="429"/>
      <c r="FZL2" s="433"/>
      <c r="FZM2" s="429"/>
      <c r="FZN2" s="433"/>
      <c r="FZO2" s="429"/>
      <c r="FZP2" s="433"/>
      <c r="FZQ2" s="429"/>
      <c r="FZR2" s="433"/>
      <c r="FZS2" s="429"/>
      <c r="FZT2" s="433"/>
      <c r="FZU2" s="429"/>
      <c r="FZV2" s="433"/>
      <c r="FZW2" s="429"/>
      <c r="FZX2" s="433"/>
      <c r="FZY2" s="429"/>
      <c r="FZZ2" s="433"/>
      <c r="GAA2" s="429"/>
      <c r="GAB2" s="433"/>
      <c r="GAC2" s="429"/>
      <c r="GAD2" s="433"/>
      <c r="GAE2" s="429"/>
      <c r="GAF2" s="433"/>
      <c r="GAG2" s="429"/>
      <c r="GAH2" s="433"/>
      <c r="GAI2" s="429"/>
      <c r="GAJ2" s="433"/>
      <c r="GAK2" s="429"/>
      <c r="GAL2" s="433"/>
      <c r="GAM2" s="429"/>
      <c r="GAN2" s="433"/>
      <c r="GAO2" s="429"/>
      <c r="GAP2" s="433"/>
      <c r="GAQ2" s="429"/>
      <c r="GAR2" s="433"/>
      <c r="GAS2" s="429"/>
      <c r="GAT2" s="433"/>
      <c r="GAU2" s="429"/>
      <c r="GAV2" s="433"/>
      <c r="GAW2" s="429"/>
      <c r="GAX2" s="433"/>
      <c r="GAY2" s="429"/>
      <c r="GAZ2" s="433"/>
      <c r="GBA2" s="429"/>
      <c r="GBB2" s="433"/>
      <c r="GBC2" s="429"/>
      <c r="GBD2" s="433"/>
      <c r="GBE2" s="429"/>
      <c r="GBF2" s="433"/>
      <c r="GBG2" s="429"/>
      <c r="GBH2" s="433"/>
      <c r="GBI2" s="429"/>
      <c r="GBJ2" s="433"/>
      <c r="GBK2" s="429"/>
      <c r="GBL2" s="433"/>
      <c r="GBM2" s="429"/>
      <c r="GBN2" s="433"/>
      <c r="GBO2" s="429"/>
      <c r="GBP2" s="433"/>
      <c r="GBQ2" s="429"/>
      <c r="GBR2" s="433"/>
      <c r="GBS2" s="429"/>
      <c r="GBT2" s="433"/>
      <c r="GBU2" s="429"/>
      <c r="GBV2" s="433"/>
      <c r="GBW2" s="429"/>
      <c r="GBX2" s="433"/>
      <c r="GBY2" s="429"/>
      <c r="GBZ2" s="433"/>
      <c r="GCA2" s="429"/>
      <c r="GCB2" s="433"/>
      <c r="GCC2" s="429"/>
      <c r="GCD2" s="433"/>
      <c r="GCE2" s="429"/>
      <c r="GCF2" s="433"/>
      <c r="GCG2" s="429"/>
      <c r="GCH2" s="433"/>
      <c r="GCI2" s="429"/>
      <c r="GCJ2" s="433"/>
      <c r="GCK2" s="429"/>
      <c r="GCL2" s="433"/>
      <c r="GCM2" s="429"/>
      <c r="GCN2" s="433"/>
      <c r="GCO2" s="429"/>
      <c r="GCP2" s="433"/>
      <c r="GCQ2" s="429"/>
      <c r="GCR2" s="433"/>
      <c r="GCS2" s="429"/>
      <c r="GCT2" s="433"/>
      <c r="GCU2" s="429"/>
      <c r="GCV2" s="433"/>
      <c r="GCW2" s="429"/>
      <c r="GCX2" s="433"/>
      <c r="GCY2" s="429"/>
      <c r="GCZ2" s="433"/>
      <c r="GDA2" s="429"/>
      <c r="GDB2" s="433"/>
      <c r="GDC2" s="429"/>
      <c r="GDD2" s="433"/>
      <c r="GDE2" s="429"/>
      <c r="GDF2" s="433"/>
      <c r="GDG2" s="429"/>
      <c r="GDH2" s="433"/>
      <c r="GDI2" s="429"/>
      <c r="GDJ2" s="433"/>
      <c r="GDK2" s="429"/>
      <c r="GDL2" s="433"/>
      <c r="GDM2" s="429"/>
      <c r="GDN2" s="433"/>
      <c r="GDO2" s="429"/>
      <c r="GDP2" s="433"/>
      <c r="GDQ2" s="429"/>
      <c r="GDR2" s="433"/>
      <c r="GDS2" s="429"/>
      <c r="GDT2" s="433"/>
      <c r="GDU2" s="429"/>
      <c r="GDV2" s="433"/>
      <c r="GDW2" s="429"/>
      <c r="GDX2" s="433"/>
      <c r="GDY2" s="429"/>
      <c r="GDZ2" s="433"/>
      <c r="GEA2" s="429"/>
      <c r="GEB2" s="433"/>
      <c r="GEC2" s="429"/>
      <c r="GED2" s="433"/>
      <c r="GEE2" s="429"/>
      <c r="GEF2" s="433"/>
      <c r="GEG2" s="429"/>
      <c r="GEH2" s="433"/>
      <c r="GEI2" s="429"/>
      <c r="GEJ2" s="433"/>
      <c r="GEK2" s="429"/>
      <c r="GEL2" s="433"/>
      <c r="GEM2" s="429"/>
      <c r="GEN2" s="433"/>
      <c r="GEO2" s="429"/>
      <c r="GEP2" s="433"/>
      <c r="GEQ2" s="429"/>
      <c r="GER2" s="433"/>
      <c r="GES2" s="429"/>
      <c r="GET2" s="433"/>
      <c r="GEU2" s="429"/>
      <c r="GEV2" s="433"/>
      <c r="GEW2" s="429"/>
      <c r="GEX2" s="433"/>
      <c r="GEY2" s="429"/>
      <c r="GEZ2" s="433"/>
      <c r="GFA2" s="429"/>
      <c r="GFB2" s="433"/>
      <c r="GFC2" s="429"/>
      <c r="GFD2" s="433"/>
      <c r="GFE2" s="429"/>
      <c r="GFF2" s="433"/>
      <c r="GFG2" s="429"/>
      <c r="GFH2" s="433"/>
      <c r="GFI2" s="429"/>
      <c r="GFJ2" s="433"/>
      <c r="GFK2" s="429"/>
      <c r="GFL2" s="433"/>
      <c r="GFM2" s="429"/>
      <c r="GFN2" s="433"/>
      <c r="GFO2" s="429"/>
      <c r="GFP2" s="433"/>
      <c r="GFQ2" s="429"/>
      <c r="GFR2" s="433"/>
      <c r="GFS2" s="429"/>
      <c r="GFT2" s="433"/>
      <c r="GFU2" s="429"/>
      <c r="GFV2" s="433"/>
      <c r="GFW2" s="429"/>
      <c r="GFX2" s="433"/>
      <c r="GFY2" s="429"/>
      <c r="GFZ2" s="433"/>
      <c r="GGA2" s="429"/>
      <c r="GGB2" s="433"/>
      <c r="GGC2" s="429"/>
      <c r="GGD2" s="433"/>
      <c r="GGE2" s="429"/>
      <c r="GGF2" s="433"/>
      <c r="GGG2" s="429"/>
      <c r="GGH2" s="433"/>
      <c r="GGI2" s="429"/>
      <c r="GGJ2" s="433"/>
      <c r="GGK2" s="429"/>
      <c r="GGL2" s="433"/>
      <c r="GGM2" s="429"/>
      <c r="GGN2" s="433"/>
      <c r="GGO2" s="429"/>
      <c r="GGP2" s="433"/>
      <c r="GGQ2" s="429"/>
      <c r="GGR2" s="433"/>
      <c r="GGS2" s="429"/>
      <c r="GGT2" s="433"/>
      <c r="GGU2" s="429"/>
      <c r="GGV2" s="433"/>
      <c r="GGW2" s="429"/>
      <c r="GGX2" s="433"/>
      <c r="GGY2" s="429"/>
      <c r="GGZ2" s="433"/>
      <c r="GHA2" s="429"/>
      <c r="GHB2" s="433"/>
      <c r="GHC2" s="429"/>
      <c r="GHD2" s="433"/>
      <c r="GHE2" s="429"/>
      <c r="GHF2" s="433"/>
      <c r="GHG2" s="429"/>
      <c r="GHH2" s="433"/>
      <c r="GHI2" s="429"/>
      <c r="GHJ2" s="433"/>
      <c r="GHK2" s="429"/>
      <c r="GHL2" s="433"/>
      <c r="GHM2" s="429"/>
      <c r="GHN2" s="433"/>
      <c r="GHO2" s="429"/>
      <c r="GHP2" s="433"/>
      <c r="GHQ2" s="429"/>
      <c r="GHR2" s="433"/>
      <c r="GHS2" s="429"/>
      <c r="GHT2" s="433"/>
      <c r="GHU2" s="429"/>
      <c r="GHV2" s="433"/>
      <c r="GHW2" s="429"/>
      <c r="GHX2" s="433"/>
      <c r="GHY2" s="429"/>
      <c r="GHZ2" s="433"/>
      <c r="GIA2" s="429"/>
      <c r="GIB2" s="433"/>
      <c r="GIC2" s="429"/>
      <c r="GID2" s="433"/>
      <c r="GIE2" s="429"/>
      <c r="GIF2" s="433"/>
      <c r="GIG2" s="429"/>
      <c r="GIH2" s="433"/>
      <c r="GII2" s="429"/>
      <c r="GIJ2" s="433"/>
      <c r="GIK2" s="429"/>
      <c r="GIL2" s="433"/>
      <c r="GIM2" s="429"/>
      <c r="GIN2" s="433"/>
      <c r="GIO2" s="429"/>
      <c r="GIP2" s="433"/>
      <c r="GIQ2" s="429"/>
      <c r="GIR2" s="433"/>
      <c r="GIS2" s="429"/>
      <c r="GIT2" s="433"/>
      <c r="GIU2" s="429"/>
      <c r="GIV2" s="433"/>
      <c r="GIW2" s="429"/>
      <c r="GIX2" s="433"/>
      <c r="GIY2" s="429"/>
      <c r="GIZ2" s="433"/>
      <c r="GJA2" s="429"/>
      <c r="GJB2" s="433"/>
      <c r="GJC2" s="429"/>
      <c r="GJD2" s="433"/>
      <c r="GJE2" s="429"/>
      <c r="GJF2" s="433"/>
      <c r="GJG2" s="429"/>
      <c r="GJH2" s="433"/>
      <c r="GJI2" s="429"/>
      <c r="GJJ2" s="433"/>
      <c r="GJK2" s="429"/>
      <c r="GJL2" s="433"/>
      <c r="GJM2" s="429"/>
      <c r="GJN2" s="433"/>
      <c r="GJO2" s="429"/>
      <c r="GJP2" s="433"/>
      <c r="GJQ2" s="429"/>
      <c r="GJR2" s="433"/>
      <c r="GJS2" s="429"/>
      <c r="GJT2" s="433"/>
      <c r="GJU2" s="429"/>
      <c r="GJV2" s="433"/>
      <c r="GJW2" s="429"/>
      <c r="GJX2" s="433"/>
      <c r="GJY2" s="429"/>
      <c r="GJZ2" s="433"/>
      <c r="GKA2" s="429"/>
      <c r="GKB2" s="433"/>
      <c r="GKC2" s="429"/>
      <c r="GKD2" s="433"/>
      <c r="GKE2" s="429"/>
      <c r="GKF2" s="433"/>
      <c r="GKG2" s="429"/>
      <c r="GKH2" s="433"/>
      <c r="GKI2" s="429"/>
      <c r="GKJ2" s="433"/>
      <c r="GKK2" s="429"/>
      <c r="GKL2" s="433"/>
      <c r="GKM2" s="429"/>
      <c r="GKN2" s="433"/>
      <c r="GKO2" s="429"/>
      <c r="GKP2" s="433"/>
      <c r="GKQ2" s="429"/>
      <c r="GKR2" s="433"/>
      <c r="GKS2" s="429"/>
      <c r="GKT2" s="433"/>
      <c r="GKU2" s="429"/>
      <c r="GKV2" s="433"/>
      <c r="GKW2" s="429"/>
      <c r="GKX2" s="433"/>
      <c r="GKY2" s="429"/>
      <c r="GKZ2" s="433"/>
      <c r="GLA2" s="429"/>
      <c r="GLB2" s="433"/>
      <c r="GLC2" s="429"/>
      <c r="GLD2" s="433"/>
      <c r="GLE2" s="429"/>
      <c r="GLF2" s="433"/>
      <c r="GLG2" s="429"/>
      <c r="GLH2" s="433"/>
      <c r="GLI2" s="429"/>
      <c r="GLJ2" s="433"/>
      <c r="GLK2" s="429"/>
      <c r="GLL2" s="433"/>
      <c r="GLM2" s="429"/>
      <c r="GLN2" s="433"/>
      <c r="GLO2" s="429"/>
      <c r="GLP2" s="433"/>
      <c r="GLQ2" s="429"/>
      <c r="GLR2" s="433"/>
      <c r="GLS2" s="429"/>
      <c r="GLT2" s="433"/>
      <c r="GLU2" s="429"/>
      <c r="GLV2" s="433"/>
      <c r="GLW2" s="429"/>
      <c r="GLX2" s="433"/>
      <c r="GLY2" s="429"/>
      <c r="GLZ2" s="433"/>
      <c r="GMA2" s="429"/>
      <c r="GMB2" s="433"/>
      <c r="GMC2" s="429"/>
      <c r="GMD2" s="433"/>
      <c r="GME2" s="429"/>
      <c r="GMF2" s="433"/>
      <c r="GMG2" s="429"/>
      <c r="GMH2" s="433"/>
      <c r="GMI2" s="429"/>
      <c r="GMJ2" s="433"/>
      <c r="GMK2" s="429"/>
      <c r="GML2" s="433"/>
      <c r="GMM2" s="429"/>
      <c r="GMN2" s="433"/>
      <c r="GMO2" s="429"/>
      <c r="GMP2" s="433"/>
      <c r="GMQ2" s="429"/>
      <c r="GMR2" s="433"/>
      <c r="GMS2" s="429"/>
      <c r="GMT2" s="433"/>
      <c r="GMU2" s="429"/>
      <c r="GMV2" s="433"/>
      <c r="GMW2" s="429"/>
      <c r="GMX2" s="433"/>
      <c r="GMY2" s="429"/>
      <c r="GMZ2" s="433"/>
      <c r="GNA2" s="429"/>
      <c r="GNB2" s="433"/>
      <c r="GNC2" s="429"/>
      <c r="GND2" s="433"/>
      <c r="GNE2" s="429"/>
      <c r="GNF2" s="433"/>
      <c r="GNG2" s="429"/>
      <c r="GNH2" s="433"/>
      <c r="GNI2" s="429"/>
      <c r="GNJ2" s="433"/>
      <c r="GNK2" s="429"/>
      <c r="GNL2" s="433"/>
      <c r="GNM2" s="429"/>
      <c r="GNN2" s="433"/>
      <c r="GNO2" s="429"/>
      <c r="GNP2" s="433"/>
      <c r="GNQ2" s="429"/>
      <c r="GNR2" s="433"/>
      <c r="GNS2" s="429"/>
      <c r="GNT2" s="433"/>
      <c r="GNU2" s="429"/>
      <c r="GNV2" s="433"/>
      <c r="GNW2" s="429"/>
      <c r="GNX2" s="433"/>
      <c r="GNY2" s="429"/>
      <c r="GNZ2" s="433"/>
      <c r="GOA2" s="429"/>
      <c r="GOB2" s="433"/>
      <c r="GOC2" s="429"/>
      <c r="GOD2" s="433"/>
      <c r="GOE2" s="429"/>
      <c r="GOF2" s="433"/>
      <c r="GOG2" s="429"/>
      <c r="GOH2" s="433"/>
      <c r="GOI2" s="429"/>
      <c r="GOJ2" s="433"/>
      <c r="GOK2" s="429"/>
      <c r="GOL2" s="433"/>
      <c r="GOM2" s="429"/>
      <c r="GON2" s="433"/>
      <c r="GOO2" s="429"/>
      <c r="GOP2" s="433"/>
      <c r="GOQ2" s="429"/>
      <c r="GOR2" s="433"/>
      <c r="GOS2" s="429"/>
      <c r="GOT2" s="433"/>
      <c r="GOU2" s="429"/>
      <c r="GOV2" s="433"/>
      <c r="GOW2" s="429"/>
      <c r="GOX2" s="433"/>
      <c r="GOY2" s="429"/>
      <c r="GOZ2" s="433"/>
      <c r="GPA2" s="429"/>
      <c r="GPB2" s="433"/>
      <c r="GPC2" s="429"/>
      <c r="GPD2" s="433"/>
      <c r="GPE2" s="429"/>
      <c r="GPF2" s="433"/>
      <c r="GPG2" s="429"/>
      <c r="GPH2" s="433"/>
      <c r="GPI2" s="429"/>
      <c r="GPJ2" s="433"/>
      <c r="GPK2" s="429"/>
      <c r="GPL2" s="433"/>
      <c r="GPM2" s="429"/>
      <c r="GPN2" s="433"/>
      <c r="GPO2" s="429"/>
      <c r="GPP2" s="433"/>
      <c r="GPQ2" s="429"/>
      <c r="GPR2" s="433"/>
      <c r="GPS2" s="429"/>
      <c r="GPT2" s="433"/>
      <c r="GPU2" s="429"/>
      <c r="GPV2" s="433"/>
      <c r="GPW2" s="429"/>
      <c r="GPX2" s="433"/>
      <c r="GPY2" s="429"/>
      <c r="GPZ2" s="433"/>
      <c r="GQA2" s="429"/>
      <c r="GQB2" s="433"/>
      <c r="GQC2" s="429"/>
      <c r="GQD2" s="433"/>
      <c r="GQE2" s="429"/>
      <c r="GQF2" s="433"/>
      <c r="GQG2" s="429"/>
      <c r="GQH2" s="433"/>
      <c r="GQI2" s="429"/>
      <c r="GQJ2" s="433"/>
      <c r="GQK2" s="429"/>
      <c r="GQL2" s="433"/>
      <c r="GQM2" s="429"/>
      <c r="GQN2" s="433"/>
      <c r="GQO2" s="429"/>
      <c r="GQP2" s="433"/>
      <c r="GQQ2" s="429"/>
      <c r="GQR2" s="433"/>
      <c r="GQS2" s="429"/>
      <c r="GQT2" s="433"/>
      <c r="GQU2" s="429"/>
      <c r="GQV2" s="433"/>
      <c r="GQW2" s="429"/>
      <c r="GQX2" s="433"/>
      <c r="GQY2" s="429"/>
      <c r="GQZ2" s="433"/>
      <c r="GRA2" s="429"/>
      <c r="GRB2" s="433"/>
      <c r="GRC2" s="429"/>
      <c r="GRD2" s="433"/>
      <c r="GRE2" s="429"/>
      <c r="GRF2" s="433"/>
      <c r="GRG2" s="429"/>
      <c r="GRH2" s="433"/>
      <c r="GRI2" s="429"/>
      <c r="GRJ2" s="433"/>
      <c r="GRK2" s="429"/>
      <c r="GRL2" s="433"/>
      <c r="GRM2" s="429"/>
      <c r="GRN2" s="433"/>
      <c r="GRO2" s="429"/>
      <c r="GRP2" s="433"/>
      <c r="GRQ2" s="429"/>
      <c r="GRR2" s="433"/>
      <c r="GRS2" s="429"/>
      <c r="GRT2" s="433"/>
      <c r="GRU2" s="429"/>
      <c r="GRV2" s="433"/>
      <c r="GRW2" s="429"/>
      <c r="GRX2" s="433"/>
      <c r="GRY2" s="429"/>
      <c r="GRZ2" s="433"/>
      <c r="GSA2" s="429"/>
      <c r="GSB2" s="433"/>
      <c r="GSC2" s="429"/>
      <c r="GSD2" s="433"/>
      <c r="GSE2" s="429"/>
      <c r="GSF2" s="433"/>
      <c r="GSG2" s="429"/>
      <c r="GSH2" s="433"/>
      <c r="GSI2" s="429"/>
      <c r="GSJ2" s="433"/>
      <c r="GSK2" s="429"/>
      <c r="GSL2" s="433"/>
      <c r="GSM2" s="429"/>
      <c r="GSN2" s="433"/>
      <c r="GSO2" s="429"/>
      <c r="GSP2" s="433"/>
      <c r="GSQ2" s="429"/>
      <c r="GSR2" s="433"/>
      <c r="GSS2" s="429"/>
      <c r="GST2" s="433"/>
      <c r="GSU2" s="429"/>
      <c r="GSV2" s="433"/>
      <c r="GSW2" s="429"/>
      <c r="GSX2" s="433"/>
      <c r="GSY2" s="429"/>
      <c r="GSZ2" s="433"/>
      <c r="GTA2" s="429"/>
      <c r="GTB2" s="433"/>
      <c r="GTC2" s="429"/>
      <c r="GTD2" s="433"/>
      <c r="GTE2" s="429"/>
      <c r="GTF2" s="433"/>
      <c r="GTG2" s="429"/>
      <c r="GTH2" s="433"/>
      <c r="GTI2" s="429"/>
      <c r="GTJ2" s="433"/>
      <c r="GTK2" s="429"/>
      <c r="GTL2" s="433"/>
      <c r="GTM2" s="429"/>
      <c r="GTN2" s="433"/>
      <c r="GTO2" s="429"/>
      <c r="GTP2" s="433"/>
      <c r="GTQ2" s="429"/>
      <c r="GTR2" s="433"/>
      <c r="GTS2" s="429"/>
      <c r="GTT2" s="433"/>
      <c r="GTU2" s="429"/>
      <c r="GTV2" s="433"/>
      <c r="GTW2" s="429"/>
      <c r="GTX2" s="433"/>
      <c r="GTY2" s="429"/>
      <c r="GTZ2" s="433"/>
      <c r="GUA2" s="429"/>
      <c r="GUB2" s="433"/>
      <c r="GUC2" s="429"/>
      <c r="GUD2" s="433"/>
      <c r="GUE2" s="429"/>
      <c r="GUF2" s="433"/>
      <c r="GUG2" s="429"/>
      <c r="GUH2" s="433"/>
      <c r="GUI2" s="429"/>
      <c r="GUJ2" s="433"/>
      <c r="GUK2" s="429"/>
      <c r="GUL2" s="433"/>
      <c r="GUM2" s="429"/>
      <c r="GUN2" s="433"/>
      <c r="GUO2" s="429"/>
      <c r="GUP2" s="433"/>
      <c r="GUQ2" s="429"/>
      <c r="GUR2" s="433"/>
      <c r="GUS2" s="429"/>
      <c r="GUT2" s="433"/>
      <c r="GUU2" s="429"/>
      <c r="GUV2" s="433"/>
      <c r="GUW2" s="429"/>
      <c r="GUX2" s="433"/>
      <c r="GUY2" s="429"/>
      <c r="GUZ2" s="433"/>
      <c r="GVA2" s="429"/>
      <c r="GVB2" s="433"/>
      <c r="GVC2" s="429"/>
      <c r="GVD2" s="433"/>
      <c r="GVE2" s="429"/>
      <c r="GVF2" s="433"/>
      <c r="GVG2" s="429"/>
      <c r="GVH2" s="433"/>
      <c r="GVI2" s="429"/>
      <c r="GVJ2" s="433"/>
      <c r="GVK2" s="429"/>
      <c r="GVL2" s="433"/>
      <c r="GVM2" s="429"/>
      <c r="GVN2" s="433"/>
      <c r="GVO2" s="429"/>
      <c r="GVP2" s="433"/>
      <c r="GVQ2" s="429"/>
      <c r="GVR2" s="433"/>
      <c r="GVS2" s="429"/>
      <c r="GVT2" s="433"/>
      <c r="GVU2" s="429"/>
      <c r="GVV2" s="433"/>
      <c r="GVW2" s="429"/>
      <c r="GVX2" s="433"/>
      <c r="GVY2" s="429"/>
      <c r="GVZ2" s="433"/>
      <c r="GWA2" s="429"/>
      <c r="GWB2" s="433"/>
      <c r="GWC2" s="429"/>
      <c r="GWD2" s="433"/>
      <c r="GWE2" s="429"/>
      <c r="GWF2" s="433"/>
      <c r="GWG2" s="429"/>
      <c r="GWH2" s="433"/>
      <c r="GWI2" s="429"/>
      <c r="GWJ2" s="433"/>
      <c r="GWK2" s="429"/>
      <c r="GWL2" s="433"/>
      <c r="GWM2" s="429"/>
      <c r="GWN2" s="433"/>
      <c r="GWO2" s="429"/>
      <c r="GWP2" s="433"/>
      <c r="GWQ2" s="429"/>
      <c r="GWR2" s="433"/>
      <c r="GWS2" s="429"/>
      <c r="GWT2" s="433"/>
      <c r="GWU2" s="429"/>
      <c r="GWV2" s="433"/>
      <c r="GWW2" s="429"/>
      <c r="GWX2" s="433"/>
      <c r="GWY2" s="429"/>
      <c r="GWZ2" s="433"/>
      <c r="GXA2" s="429"/>
      <c r="GXB2" s="433"/>
      <c r="GXC2" s="429"/>
      <c r="GXD2" s="433"/>
      <c r="GXE2" s="429"/>
      <c r="GXF2" s="433"/>
      <c r="GXG2" s="429"/>
      <c r="GXH2" s="433"/>
      <c r="GXI2" s="429"/>
      <c r="GXJ2" s="433"/>
      <c r="GXK2" s="429"/>
      <c r="GXL2" s="433"/>
      <c r="GXM2" s="429"/>
      <c r="GXN2" s="433"/>
      <c r="GXO2" s="429"/>
      <c r="GXP2" s="433"/>
      <c r="GXQ2" s="429"/>
      <c r="GXR2" s="433"/>
      <c r="GXS2" s="429"/>
      <c r="GXT2" s="433"/>
      <c r="GXU2" s="429"/>
      <c r="GXV2" s="433"/>
      <c r="GXW2" s="429"/>
      <c r="GXX2" s="433"/>
      <c r="GXY2" s="429"/>
      <c r="GXZ2" s="433"/>
      <c r="GYA2" s="429"/>
      <c r="GYB2" s="433"/>
      <c r="GYC2" s="429"/>
      <c r="GYD2" s="433"/>
      <c r="GYE2" s="429"/>
      <c r="GYF2" s="433"/>
      <c r="GYG2" s="429"/>
      <c r="GYH2" s="433"/>
      <c r="GYI2" s="429"/>
      <c r="GYJ2" s="433"/>
      <c r="GYK2" s="429"/>
      <c r="GYL2" s="433"/>
      <c r="GYM2" s="429"/>
      <c r="GYN2" s="433"/>
      <c r="GYO2" s="429"/>
      <c r="GYP2" s="433"/>
      <c r="GYQ2" s="429"/>
      <c r="GYR2" s="433"/>
      <c r="GYS2" s="429"/>
      <c r="GYT2" s="433"/>
      <c r="GYU2" s="429"/>
      <c r="GYV2" s="433"/>
      <c r="GYW2" s="429"/>
      <c r="GYX2" s="433"/>
      <c r="GYY2" s="429"/>
      <c r="GYZ2" s="433"/>
      <c r="GZA2" s="429"/>
      <c r="GZB2" s="433"/>
      <c r="GZC2" s="429"/>
      <c r="GZD2" s="433"/>
      <c r="GZE2" s="429"/>
      <c r="GZF2" s="433"/>
      <c r="GZG2" s="429"/>
      <c r="GZH2" s="433"/>
      <c r="GZI2" s="429"/>
      <c r="GZJ2" s="433"/>
      <c r="GZK2" s="429"/>
      <c r="GZL2" s="433"/>
      <c r="GZM2" s="429"/>
      <c r="GZN2" s="433"/>
      <c r="GZO2" s="429"/>
      <c r="GZP2" s="433"/>
      <c r="GZQ2" s="429"/>
      <c r="GZR2" s="433"/>
      <c r="GZS2" s="429"/>
      <c r="GZT2" s="433"/>
      <c r="GZU2" s="429"/>
      <c r="GZV2" s="433"/>
      <c r="GZW2" s="429"/>
      <c r="GZX2" s="433"/>
      <c r="GZY2" s="429"/>
      <c r="GZZ2" s="433"/>
      <c r="HAA2" s="429"/>
      <c r="HAB2" s="433"/>
      <c r="HAC2" s="429"/>
      <c r="HAD2" s="433"/>
      <c r="HAE2" s="429"/>
      <c r="HAF2" s="433"/>
      <c r="HAG2" s="429"/>
      <c r="HAH2" s="433"/>
      <c r="HAI2" s="429"/>
      <c r="HAJ2" s="433"/>
      <c r="HAK2" s="429"/>
      <c r="HAL2" s="433"/>
      <c r="HAM2" s="429"/>
      <c r="HAN2" s="433"/>
      <c r="HAO2" s="429"/>
      <c r="HAP2" s="433"/>
      <c r="HAQ2" s="429"/>
      <c r="HAR2" s="433"/>
      <c r="HAS2" s="429"/>
      <c r="HAT2" s="433"/>
      <c r="HAU2" s="429"/>
      <c r="HAV2" s="433"/>
      <c r="HAW2" s="429"/>
      <c r="HAX2" s="433"/>
      <c r="HAY2" s="429"/>
      <c r="HAZ2" s="433"/>
      <c r="HBA2" s="429"/>
      <c r="HBB2" s="433"/>
      <c r="HBC2" s="429"/>
      <c r="HBD2" s="433"/>
      <c r="HBE2" s="429"/>
      <c r="HBF2" s="433"/>
      <c r="HBG2" s="429"/>
      <c r="HBH2" s="433"/>
      <c r="HBI2" s="429"/>
      <c r="HBJ2" s="433"/>
      <c r="HBK2" s="429"/>
      <c r="HBL2" s="433"/>
      <c r="HBM2" s="429"/>
      <c r="HBN2" s="433"/>
      <c r="HBO2" s="429"/>
      <c r="HBP2" s="433"/>
      <c r="HBQ2" s="429"/>
      <c r="HBR2" s="433"/>
      <c r="HBS2" s="429"/>
      <c r="HBT2" s="433"/>
      <c r="HBU2" s="429"/>
      <c r="HBV2" s="433"/>
      <c r="HBW2" s="429"/>
      <c r="HBX2" s="433"/>
      <c r="HBY2" s="429"/>
      <c r="HBZ2" s="433"/>
      <c r="HCA2" s="429"/>
      <c r="HCB2" s="433"/>
      <c r="HCC2" s="429"/>
      <c r="HCD2" s="433"/>
      <c r="HCE2" s="429"/>
      <c r="HCF2" s="433"/>
      <c r="HCG2" s="429"/>
      <c r="HCH2" s="433"/>
      <c r="HCI2" s="429"/>
      <c r="HCJ2" s="433"/>
      <c r="HCK2" s="429"/>
      <c r="HCL2" s="433"/>
      <c r="HCM2" s="429"/>
      <c r="HCN2" s="433"/>
      <c r="HCO2" s="429"/>
      <c r="HCP2" s="433"/>
      <c r="HCQ2" s="429"/>
      <c r="HCR2" s="433"/>
      <c r="HCS2" s="429"/>
      <c r="HCT2" s="433"/>
      <c r="HCU2" s="429"/>
      <c r="HCV2" s="433"/>
      <c r="HCW2" s="429"/>
      <c r="HCX2" s="433"/>
      <c r="HCY2" s="429"/>
      <c r="HCZ2" s="433"/>
      <c r="HDA2" s="429"/>
      <c r="HDB2" s="433"/>
      <c r="HDC2" s="429"/>
      <c r="HDD2" s="433"/>
      <c r="HDE2" s="429"/>
      <c r="HDF2" s="433"/>
      <c r="HDG2" s="429"/>
      <c r="HDH2" s="433"/>
      <c r="HDI2" s="429"/>
      <c r="HDJ2" s="433"/>
      <c r="HDK2" s="429"/>
      <c r="HDL2" s="433"/>
      <c r="HDM2" s="429"/>
      <c r="HDN2" s="433"/>
      <c r="HDO2" s="429"/>
      <c r="HDP2" s="433"/>
      <c r="HDQ2" s="429"/>
      <c r="HDR2" s="433"/>
      <c r="HDS2" s="429"/>
      <c r="HDT2" s="433"/>
      <c r="HDU2" s="429"/>
      <c r="HDV2" s="433"/>
      <c r="HDW2" s="429"/>
      <c r="HDX2" s="433"/>
      <c r="HDY2" s="429"/>
      <c r="HDZ2" s="433"/>
      <c r="HEA2" s="429"/>
      <c r="HEB2" s="433"/>
      <c r="HEC2" s="429"/>
      <c r="HED2" s="433"/>
      <c r="HEE2" s="429"/>
      <c r="HEF2" s="433"/>
      <c r="HEG2" s="429"/>
      <c r="HEH2" s="433"/>
      <c r="HEI2" s="429"/>
      <c r="HEJ2" s="433"/>
      <c r="HEK2" s="429"/>
      <c r="HEL2" s="433"/>
      <c r="HEM2" s="429"/>
      <c r="HEN2" s="433"/>
      <c r="HEO2" s="429"/>
      <c r="HEP2" s="433"/>
      <c r="HEQ2" s="429"/>
      <c r="HER2" s="433"/>
      <c r="HES2" s="429"/>
      <c r="HET2" s="433"/>
      <c r="HEU2" s="429"/>
      <c r="HEV2" s="433"/>
      <c r="HEW2" s="429"/>
      <c r="HEX2" s="433"/>
      <c r="HEY2" s="429"/>
      <c r="HEZ2" s="433"/>
      <c r="HFA2" s="429"/>
      <c r="HFB2" s="433"/>
      <c r="HFC2" s="429"/>
      <c r="HFD2" s="433"/>
      <c r="HFE2" s="429"/>
      <c r="HFF2" s="433"/>
      <c r="HFG2" s="429"/>
      <c r="HFH2" s="433"/>
      <c r="HFI2" s="429"/>
      <c r="HFJ2" s="433"/>
      <c r="HFK2" s="429"/>
      <c r="HFL2" s="433"/>
      <c r="HFM2" s="429"/>
      <c r="HFN2" s="433"/>
      <c r="HFO2" s="429"/>
      <c r="HFP2" s="433"/>
      <c r="HFQ2" s="429"/>
      <c r="HFR2" s="433"/>
      <c r="HFS2" s="429"/>
      <c r="HFT2" s="433"/>
      <c r="HFU2" s="429"/>
      <c r="HFV2" s="433"/>
      <c r="HFW2" s="429"/>
      <c r="HFX2" s="433"/>
      <c r="HFY2" s="429"/>
      <c r="HFZ2" s="433"/>
      <c r="HGA2" s="429"/>
      <c r="HGB2" s="433"/>
      <c r="HGC2" s="429"/>
      <c r="HGD2" s="433"/>
      <c r="HGE2" s="429"/>
      <c r="HGF2" s="433"/>
      <c r="HGG2" s="429"/>
      <c r="HGH2" s="433"/>
      <c r="HGI2" s="429"/>
      <c r="HGJ2" s="433"/>
      <c r="HGK2" s="429"/>
      <c r="HGL2" s="433"/>
      <c r="HGM2" s="429"/>
      <c r="HGN2" s="433"/>
      <c r="HGO2" s="429"/>
      <c r="HGP2" s="433"/>
      <c r="HGQ2" s="429"/>
      <c r="HGR2" s="433"/>
      <c r="HGS2" s="429"/>
      <c r="HGT2" s="433"/>
      <c r="HGU2" s="429"/>
      <c r="HGV2" s="433"/>
      <c r="HGW2" s="429"/>
      <c r="HGX2" s="433"/>
      <c r="HGY2" s="429"/>
      <c r="HGZ2" s="433"/>
      <c r="HHA2" s="429"/>
      <c r="HHB2" s="433"/>
      <c r="HHC2" s="429"/>
      <c r="HHD2" s="433"/>
      <c r="HHE2" s="429"/>
      <c r="HHF2" s="433"/>
      <c r="HHG2" s="429"/>
      <c r="HHH2" s="433"/>
      <c r="HHI2" s="429"/>
      <c r="HHJ2" s="433"/>
      <c r="HHK2" s="429"/>
      <c r="HHL2" s="433"/>
      <c r="HHM2" s="429"/>
      <c r="HHN2" s="433"/>
      <c r="HHO2" s="429"/>
      <c r="HHP2" s="433"/>
      <c r="HHQ2" s="429"/>
      <c r="HHR2" s="433"/>
      <c r="HHS2" s="429"/>
      <c r="HHT2" s="433"/>
      <c r="HHU2" s="429"/>
      <c r="HHV2" s="433"/>
      <c r="HHW2" s="429"/>
      <c r="HHX2" s="433"/>
      <c r="HHY2" s="429"/>
      <c r="HHZ2" s="433"/>
      <c r="HIA2" s="429"/>
      <c r="HIB2" s="433"/>
      <c r="HIC2" s="429"/>
      <c r="HID2" s="433"/>
      <c r="HIE2" s="429"/>
      <c r="HIF2" s="433"/>
      <c r="HIG2" s="429"/>
      <c r="HIH2" s="433"/>
      <c r="HII2" s="429"/>
      <c r="HIJ2" s="433"/>
      <c r="HIK2" s="429"/>
      <c r="HIL2" s="433"/>
      <c r="HIM2" s="429"/>
      <c r="HIN2" s="433"/>
      <c r="HIO2" s="429"/>
      <c r="HIP2" s="433"/>
      <c r="HIQ2" s="429"/>
      <c r="HIR2" s="433"/>
      <c r="HIS2" s="429"/>
      <c r="HIT2" s="433"/>
      <c r="HIU2" s="429"/>
      <c r="HIV2" s="433"/>
      <c r="HIW2" s="429"/>
      <c r="HIX2" s="433"/>
      <c r="HIY2" s="429"/>
      <c r="HIZ2" s="433"/>
      <c r="HJA2" s="429"/>
      <c r="HJB2" s="433"/>
      <c r="HJC2" s="429"/>
      <c r="HJD2" s="433"/>
      <c r="HJE2" s="429"/>
      <c r="HJF2" s="433"/>
      <c r="HJG2" s="429"/>
      <c r="HJH2" s="433"/>
      <c r="HJI2" s="429"/>
      <c r="HJJ2" s="433"/>
      <c r="HJK2" s="429"/>
      <c r="HJL2" s="433"/>
      <c r="HJM2" s="429"/>
      <c r="HJN2" s="433"/>
      <c r="HJO2" s="429"/>
      <c r="HJP2" s="433"/>
      <c r="HJQ2" s="429"/>
      <c r="HJR2" s="433"/>
      <c r="HJS2" s="429"/>
      <c r="HJT2" s="433"/>
      <c r="HJU2" s="429"/>
      <c r="HJV2" s="433"/>
      <c r="HJW2" s="429"/>
      <c r="HJX2" s="433"/>
      <c r="HJY2" s="429"/>
      <c r="HJZ2" s="433"/>
      <c r="HKA2" s="429"/>
      <c r="HKB2" s="433"/>
      <c r="HKC2" s="429"/>
      <c r="HKD2" s="433"/>
      <c r="HKE2" s="429"/>
      <c r="HKF2" s="433"/>
      <c r="HKG2" s="429"/>
      <c r="HKH2" s="433"/>
      <c r="HKI2" s="429"/>
      <c r="HKJ2" s="433"/>
      <c r="HKK2" s="429"/>
      <c r="HKL2" s="433"/>
      <c r="HKM2" s="429"/>
      <c r="HKN2" s="433"/>
      <c r="HKO2" s="429"/>
      <c r="HKP2" s="433"/>
      <c r="HKQ2" s="429"/>
      <c r="HKR2" s="433"/>
      <c r="HKS2" s="429"/>
      <c r="HKT2" s="433"/>
      <c r="HKU2" s="429"/>
      <c r="HKV2" s="433"/>
      <c r="HKW2" s="429"/>
      <c r="HKX2" s="433"/>
      <c r="HKY2" s="429"/>
      <c r="HKZ2" s="433"/>
      <c r="HLA2" s="429"/>
      <c r="HLB2" s="433"/>
      <c r="HLC2" s="429"/>
      <c r="HLD2" s="433"/>
      <c r="HLE2" s="429"/>
      <c r="HLF2" s="433"/>
      <c r="HLG2" s="429"/>
      <c r="HLH2" s="433"/>
      <c r="HLI2" s="429"/>
      <c r="HLJ2" s="433"/>
      <c r="HLK2" s="429"/>
      <c r="HLL2" s="433"/>
      <c r="HLM2" s="429"/>
      <c r="HLN2" s="433"/>
      <c r="HLO2" s="429"/>
      <c r="HLP2" s="433"/>
      <c r="HLQ2" s="429"/>
      <c r="HLR2" s="433"/>
      <c r="HLS2" s="429"/>
      <c r="HLT2" s="433"/>
      <c r="HLU2" s="429"/>
      <c r="HLV2" s="433"/>
      <c r="HLW2" s="429"/>
      <c r="HLX2" s="433"/>
      <c r="HLY2" s="429"/>
      <c r="HLZ2" s="433"/>
      <c r="HMA2" s="429"/>
      <c r="HMB2" s="433"/>
      <c r="HMC2" s="429"/>
      <c r="HMD2" s="433"/>
      <c r="HME2" s="429"/>
      <c r="HMF2" s="433"/>
      <c r="HMG2" s="429"/>
      <c r="HMH2" s="433"/>
      <c r="HMI2" s="429"/>
      <c r="HMJ2" s="433"/>
      <c r="HMK2" s="429"/>
      <c r="HML2" s="433"/>
      <c r="HMM2" s="429"/>
      <c r="HMN2" s="433"/>
      <c r="HMO2" s="429"/>
      <c r="HMP2" s="433"/>
      <c r="HMQ2" s="429"/>
      <c r="HMR2" s="433"/>
      <c r="HMS2" s="429"/>
      <c r="HMT2" s="433"/>
      <c r="HMU2" s="429"/>
      <c r="HMV2" s="433"/>
      <c r="HMW2" s="429"/>
      <c r="HMX2" s="433"/>
      <c r="HMY2" s="429"/>
      <c r="HMZ2" s="433"/>
      <c r="HNA2" s="429"/>
      <c r="HNB2" s="433"/>
      <c r="HNC2" s="429"/>
      <c r="HND2" s="433"/>
      <c r="HNE2" s="429"/>
      <c r="HNF2" s="433"/>
      <c r="HNG2" s="429"/>
      <c r="HNH2" s="433"/>
      <c r="HNI2" s="429"/>
      <c r="HNJ2" s="433"/>
      <c r="HNK2" s="429"/>
      <c r="HNL2" s="433"/>
      <c r="HNM2" s="429"/>
      <c r="HNN2" s="433"/>
      <c r="HNO2" s="429"/>
      <c r="HNP2" s="433"/>
      <c r="HNQ2" s="429"/>
      <c r="HNR2" s="433"/>
      <c r="HNS2" s="429"/>
      <c r="HNT2" s="433"/>
      <c r="HNU2" s="429"/>
      <c r="HNV2" s="433"/>
      <c r="HNW2" s="429"/>
      <c r="HNX2" s="433"/>
      <c r="HNY2" s="429"/>
      <c r="HNZ2" s="433"/>
      <c r="HOA2" s="429"/>
      <c r="HOB2" s="433"/>
      <c r="HOC2" s="429"/>
      <c r="HOD2" s="433"/>
      <c r="HOE2" s="429"/>
      <c r="HOF2" s="433"/>
      <c r="HOG2" s="429"/>
      <c r="HOH2" s="433"/>
      <c r="HOI2" s="429"/>
      <c r="HOJ2" s="433"/>
      <c r="HOK2" s="429"/>
      <c r="HOL2" s="433"/>
      <c r="HOM2" s="429"/>
      <c r="HON2" s="433"/>
      <c r="HOO2" s="429"/>
      <c r="HOP2" s="433"/>
      <c r="HOQ2" s="429"/>
      <c r="HOR2" s="433"/>
      <c r="HOS2" s="429"/>
      <c r="HOT2" s="433"/>
      <c r="HOU2" s="429"/>
      <c r="HOV2" s="433"/>
      <c r="HOW2" s="429"/>
      <c r="HOX2" s="433"/>
      <c r="HOY2" s="429"/>
      <c r="HOZ2" s="433"/>
      <c r="HPA2" s="429"/>
      <c r="HPB2" s="433"/>
      <c r="HPC2" s="429"/>
      <c r="HPD2" s="433"/>
      <c r="HPE2" s="429"/>
      <c r="HPF2" s="433"/>
      <c r="HPG2" s="429"/>
      <c r="HPH2" s="433"/>
      <c r="HPI2" s="429"/>
      <c r="HPJ2" s="433"/>
      <c r="HPK2" s="429"/>
      <c r="HPL2" s="433"/>
      <c r="HPM2" s="429"/>
      <c r="HPN2" s="433"/>
      <c r="HPO2" s="429"/>
      <c r="HPP2" s="433"/>
      <c r="HPQ2" s="429"/>
      <c r="HPR2" s="433"/>
      <c r="HPS2" s="429"/>
      <c r="HPT2" s="433"/>
      <c r="HPU2" s="429"/>
      <c r="HPV2" s="433"/>
      <c r="HPW2" s="429"/>
      <c r="HPX2" s="433"/>
      <c r="HPY2" s="429"/>
      <c r="HPZ2" s="433"/>
      <c r="HQA2" s="429"/>
      <c r="HQB2" s="433"/>
      <c r="HQC2" s="429"/>
      <c r="HQD2" s="433"/>
      <c r="HQE2" s="429"/>
      <c r="HQF2" s="433"/>
      <c r="HQG2" s="429"/>
      <c r="HQH2" s="433"/>
      <c r="HQI2" s="429"/>
      <c r="HQJ2" s="433"/>
      <c r="HQK2" s="429"/>
      <c r="HQL2" s="433"/>
      <c r="HQM2" s="429"/>
      <c r="HQN2" s="433"/>
      <c r="HQO2" s="429"/>
      <c r="HQP2" s="433"/>
      <c r="HQQ2" s="429"/>
      <c r="HQR2" s="433"/>
      <c r="HQS2" s="429"/>
      <c r="HQT2" s="433"/>
      <c r="HQU2" s="429"/>
      <c r="HQV2" s="433"/>
      <c r="HQW2" s="429"/>
      <c r="HQX2" s="433"/>
      <c r="HQY2" s="429"/>
      <c r="HQZ2" s="433"/>
      <c r="HRA2" s="429"/>
      <c r="HRB2" s="433"/>
      <c r="HRC2" s="429"/>
      <c r="HRD2" s="433"/>
      <c r="HRE2" s="429"/>
      <c r="HRF2" s="433"/>
      <c r="HRG2" s="429"/>
      <c r="HRH2" s="433"/>
      <c r="HRI2" s="429"/>
      <c r="HRJ2" s="433"/>
      <c r="HRK2" s="429"/>
      <c r="HRL2" s="433"/>
      <c r="HRM2" s="429"/>
      <c r="HRN2" s="433"/>
      <c r="HRO2" s="429"/>
      <c r="HRP2" s="433"/>
      <c r="HRQ2" s="429"/>
      <c r="HRR2" s="433"/>
      <c r="HRS2" s="429"/>
      <c r="HRT2" s="433"/>
      <c r="HRU2" s="429"/>
      <c r="HRV2" s="433"/>
      <c r="HRW2" s="429"/>
      <c r="HRX2" s="433"/>
      <c r="HRY2" s="429"/>
      <c r="HRZ2" s="433"/>
      <c r="HSA2" s="429"/>
      <c r="HSB2" s="433"/>
      <c r="HSC2" s="429"/>
      <c r="HSD2" s="433"/>
      <c r="HSE2" s="429"/>
      <c r="HSF2" s="433"/>
      <c r="HSG2" s="429"/>
      <c r="HSH2" s="433"/>
      <c r="HSI2" s="429"/>
      <c r="HSJ2" s="433"/>
      <c r="HSK2" s="429"/>
      <c r="HSL2" s="433"/>
      <c r="HSM2" s="429"/>
      <c r="HSN2" s="433"/>
      <c r="HSO2" s="429"/>
      <c r="HSP2" s="433"/>
      <c r="HSQ2" s="429"/>
      <c r="HSR2" s="433"/>
      <c r="HSS2" s="429"/>
      <c r="HST2" s="433"/>
      <c r="HSU2" s="429"/>
      <c r="HSV2" s="433"/>
      <c r="HSW2" s="429"/>
      <c r="HSX2" s="433"/>
      <c r="HSY2" s="429"/>
      <c r="HSZ2" s="433"/>
      <c r="HTA2" s="429"/>
      <c r="HTB2" s="433"/>
      <c r="HTC2" s="429"/>
      <c r="HTD2" s="433"/>
      <c r="HTE2" s="429"/>
      <c r="HTF2" s="433"/>
      <c r="HTG2" s="429"/>
      <c r="HTH2" s="433"/>
      <c r="HTI2" s="429"/>
      <c r="HTJ2" s="433"/>
      <c r="HTK2" s="429"/>
      <c r="HTL2" s="433"/>
      <c r="HTM2" s="429"/>
      <c r="HTN2" s="433"/>
      <c r="HTO2" s="429"/>
      <c r="HTP2" s="433"/>
      <c r="HTQ2" s="429"/>
      <c r="HTR2" s="433"/>
      <c r="HTS2" s="429"/>
      <c r="HTT2" s="433"/>
      <c r="HTU2" s="429"/>
      <c r="HTV2" s="433"/>
      <c r="HTW2" s="429"/>
      <c r="HTX2" s="433"/>
      <c r="HTY2" s="429"/>
      <c r="HTZ2" s="433"/>
      <c r="HUA2" s="429"/>
      <c r="HUB2" s="433"/>
      <c r="HUC2" s="429"/>
      <c r="HUD2" s="433"/>
      <c r="HUE2" s="429"/>
      <c r="HUF2" s="433"/>
      <c r="HUG2" s="429"/>
      <c r="HUH2" s="433"/>
      <c r="HUI2" s="429"/>
      <c r="HUJ2" s="433"/>
      <c r="HUK2" s="429"/>
      <c r="HUL2" s="433"/>
      <c r="HUM2" s="429"/>
      <c r="HUN2" s="433"/>
      <c r="HUO2" s="429"/>
      <c r="HUP2" s="433"/>
      <c r="HUQ2" s="429"/>
      <c r="HUR2" s="433"/>
      <c r="HUS2" s="429"/>
      <c r="HUT2" s="433"/>
      <c r="HUU2" s="429"/>
      <c r="HUV2" s="433"/>
      <c r="HUW2" s="429"/>
      <c r="HUX2" s="433"/>
      <c r="HUY2" s="429"/>
      <c r="HUZ2" s="433"/>
      <c r="HVA2" s="429"/>
      <c r="HVB2" s="433"/>
      <c r="HVC2" s="429"/>
      <c r="HVD2" s="433"/>
      <c r="HVE2" s="429"/>
      <c r="HVF2" s="433"/>
      <c r="HVG2" s="429"/>
      <c r="HVH2" s="433"/>
      <c r="HVI2" s="429"/>
      <c r="HVJ2" s="433"/>
      <c r="HVK2" s="429"/>
      <c r="HVL2" s="433"/>
      <c r="HVM2" s="429"/>
      <c r="HVN2" s="433"/>
      <c r="HVO2" s="429"/>
      <c r="HVP2" s="433"/>
      <c r="HVQ2" s="429"/>
      <c r="HVR2" s="433"/>
      <c r="HVS2" s="429"/>
      <c r="HVT2" s="433"/>
      <c r="HVU2" s="429"/>
      <c r="HVV2" s="433"/>
      <c r="HVW2" s="429"/>
      <c r="HVX2" s="433"/>
      <c r="HVY2" s="429"/>
      <c r="HVZ2" s="433"/>
      <c r="HWA2" s="429"/>
      <c r="HWB2" s="433"/>
      <c r="HWC2" s="429"/>
      <c r="HWD2" s="433"/>
      <c r="HWE2" s="429"/>
      <c r="HWF2" s="433"/>
      <c r="HWG2" s="429"/>
      <c r="HWH2" s="433"/>
      <c r="HWI2" s="429"/>
      <c r="HWJ2" s="433"/>
      <c r="HWK2" s="429"/>
      <c r="HWL2" s="433"/>
      <c r="HWM2" s="429"/>
      <c r="HWN2" s="433"/>
      <c r="HWO2" s="429"/>
      <c r="HWP2" s="433"/>
      <c r="HWQ2" s="429"/>
      <c r="HWR2" s="433"/>
      <c r="HWS2" s="429"/>
      <c r="HWT2" s="433"/>
      <c r="HWU2" s="429"/>
      <c r="HWV2" s="433"/>
      <c r="HWW2" s="429"/>
      <c r="HWX2" s="433"/>
      <c r="HWY2" s="429"/>
      <c r="HWZ2" s="433"/>
      <c r="HXA2" s="429"/>
      <c r="HXB2" s="433"/>
      <c r="HXC2" s="429"/>
      <c r="HXD2" s="433"/>
      <c r="HXE2" s="429"/>
      <c r="HXF2" s="433"/>
      <c r="HXG2" s="429"/>
      <c r="HXH2" s="433"/>
      <c r="HXI2" s="429"/>
      <c r="HXJ2" s="433"/>
      <c r="HXK2" s="429"/>
      <c r="HXL2" s="433"/>
      <c r="HXM2" s="429"/>
      <c r="HXN2" s="433"/>
      <c r="HXO2" s="429"/>
      <c r="HXP2" s="433"/>
      <c r="HXQ2" s="429"/>
      <c r="HXR2" s="433"/>
      <c r="HXS2" s="429"/>
      <c r="HXT2" s="433"/>
      <c r="HXU2" s="429"/>
      <c r="HXV2" s="433"/>
      <c r="HXW2" s="429"/>
      <c r="HXX2" s="433"/>
      <c r="HXY2" s="429"/>
      <c r="HXZ2" s="433"/>
      <c r="HYA2" s="429"/>
      <c r="HYB2" s="433"/>
      <c r="HYC2" s="429"/>
      <c r="HYD2" s="433"/>
      <c r="HYE2" s="429"/>
      <c r="HYF2" s="433"/>
      <c r="HYG2" s="429"/>
      <c r="HYH2" s="433"/>
      <c r="HYI2" s="429"/>
      <c r="HYJ2" s="433"/>
      <c r="HYK2" s="429"/>
      <c r="HYL2" s="433"/>
      <c r="HYM2" s="429"/>
      <c r="HYN2" s="433"/>
      <c r="HYO2" s="429"/>
      <c r="HYP2" s="433"/>
      <c r="HYQ2" s="429"/>
      <c r="HYR2" s="433"/>
      <c r="HYS2" s="429"/>
      <c r="HYT2" s="433"/>
      <c r="HYU2" s="429"/>
      <c r="HYV2" s="433"/>
      <c r="HYW2" s="429"/>
      <c r="HYX2" s="433"/>
      <c r="HYY2" s="429"/>
      <c r="HYZ2" s="433"/>
      <c r="HZA2" s="429"/>
      <c r="HZB2" s="433"/>
      <c r="HZC2" s="429"/>
      <c r="HZD2" s="433"/>
      <c r="HZE2" s="429"/>
      <c r="HZF2" s="433"/>
      <c r="HZG2" s="429"/>
      <c r="HZH2" s="433"/>
      <c r="HZI2" s="429"/>
      <c r="HZJ2" s="433"/>
      <c r="HZK2" s="429"/>
      <c r="HZL2" s="433"/>
      <c r="HZM2" s="429"/>
      <c r="HZN2" s="433"/>
      <c r="HZO2" s="429"/>
      <c r="HZP2" s="433"/>
      <c r="HZQ2" s="429"/>
      <c r="HZR2" s="433"/>
      <c r="HZS2" s="429"/>
      <c r="HZT2" s="433"/>
      <c r="HZU2" s="429"/>
      <c r="HZV2" s="433"/>
      <c r="HZW2" s="429"/>
      <c r="HZX2" s="433"/>
      <c r="HZY2" s="429"/>
      <c r="HZZ2" s="433"/>
      <c r="IAA2" s="429"/>
      <c r="IAB2" s="433"/>
      <c r="IAC2" s="429"/>
      <c r="IAD2" s="433"/>
      <c r="IAE2" s="429"/>
      <c r="IAF2" s="433"/>
      <c r="IAG2" s="429"/>
      <c r="IAH2" s="433"/>
      <c r="IAI2" s="429"/>
      <c r="IAJ2" s="433"/>
      <c r="IAK2" s="429"/>
      <c r="IAL2" s="433"/>
      <c r="IAM2" s="429"/>
      <c r="IAN2" s="433"/>
      <c r="IAO2" s="429"/>
      <c r="IAP2" s="433"/>
      <c r="IAQ2" s="429"/>
      <c r="IAR2" s="433"/>
      <c r="IAS2" s="429"/>
      <c r="IAT2" s="433"/>
      <c r="IAU2" s="429"/>
      <c r="IAV2" s="433"/>
      <c r="IAW2" s="429"/>
      <c r="IAX2" s="433"/>
      <c r="IAY2" s="429"/>
      <c r="IAZ2" s="433"/>
      <c r="IBA2" s="429"/>
      <c r="IBB2" s="433"/>
      <c r="IBC2" s="429"/>
      <c r="IBD2" s="433"/>
      <c r="IBE2" s="429"/>
      <c r="IBF2" s="433"/>
      <c r="IBG2" s="429"/>
      <c r="IBH2" s="433"/>
      <c r="IBI2" s="429"/>
      <c r="IBJ2" s="433"/>
      <c r="IBK2" s="429"/>
      <c r="IBL2" s="433"/>
      <c r="IBM2" s="429"/>
      <c r="IBN2" s="433"/>
      <c r="IBO2" s="429"/>
      <c r="IBP2" s="433"/>
      <c r="IBQ2" s="429"/>
      <c r="IBR2" s="433"/>
      <c r="IBS2" s="429"/>
      <c r="IBT2" s="433"/>
      <c r="IBU2" s="429"/>
      <c r="IBV2" s="433"/>
      <c r="IBW2" s="429"/>
      <c r="IBX2" s="433"/>
      <c r="IBY2" s="429"/>
      <c r="IBZ2" s="433"/>
      <c r="ICA2" s="429"/>
      <c r="ICB2" s="433"/>
      <c r="ICC2" s="429"/>
      <c r="ICD2" s="433"/>
      <c r="ICE2" s="429"/>
      <c r="ICF2" s="433"/>
      <c r="ICG2" s="429"/>
      <c r="ICH2" s="433"/>
      <c r="ICI2" s="429"/>
      <c r="ICJ2" s="433"/>
      <c r="ICK2" s="429"/>
      <c r="ICL2" s="433"/>
      <c r="ICM2" s="429"/>
      <c r="ICN2" s="433"/>
      <c r="ICO2" s="429"/>
      <c r="ICP2" s="433"/>
      <c r="ICQ2" s="429"/>
      <c r="ICR2" s="433"/>
      <c r="ICS2" s="429"/>
      <c r="ICT2" s="433"/>
      <c r="ICU2" s="429"/>
      <c r="ICV2" s="433"/>
      <c r="ICW2" s="429"/>
      <c r="ICX2" s="433"/>
      <c r="ICY2" s="429"/>
      <c r="ICZ2" s="433"/>
      <c r="IDA2" s="429"/>
      <c r="IDB2" s="433"/>
      <c r="IDC2" s="429"/>
      <c r="IDD2" s="433"/>
      <c r="IDE2" s="429"/>
      <c r="IDF2" s="433"/>
      <c r="IDG2" s="429"/>
      <c r="IDH2" s="433"/>
      <c r="IDI2" s="429"/>
      <c r="IDJ2" s="433"/>
      <c r="IDK2" s="429"/>
      <c r="IDL2" s="433"/>
      <c r="IDM2" s="429"/>
      <c r="IDN2" s="433"/>
      <c r="IDO2" s="429"/>
      <c r="IDP2" s="433"/>
      <c r="IDQ2" s="429"/>
      <c r="IDR2" s="433"/>
      <c r="IDS2" s="429"/>
      <c r="IDT2" s="433"/>
      <c r="IDU2" s="429"/>
      <c r="IDV2" s="433"/>
      <c r="IDW2" s="429"/>
      <c r="IDX2" s="433"/>
      <c r="IDY2" s="429"/>
      <c r="IDZ2" s="433"/>
      <c r="IEA2" s="429"/>
      <c r="IEB2" s="433"/>
      <c r="IEC2" s="429"/>
      <c r="IED2" s="433"/>
      <c r="IEE2" s="429"/>
      <c r="IEF2" s="433"/>
      <c r="IEG2" s="429"/>
      <c r="IEH2" s="433"/>
      <c r="IEI2" s="429"/>
      <c r="IEJ2" s="433"/>
      <c r="IEK2" s="429"/>
      <c r="IEL2" s="433"/>
      <c r="IEM2" s="429"/>
      <c r="IEN2" s="433"/>
      <c r="IEO2" s="429"/>
      <c r="IEP2" s="433"/>
      <c r="IEQ2" s="429"/>
      <c r="IER2" s="433"/>
      <c r="IES2" s="429"/>
      <c r="IET2" s="433"/>
      <c r="IEU2" s="429"/>
      <c r="IEV2" s="433"/>
      <c r="IEW2" s="429"/>
      <c r="IEX2" s="433"/>
      <c r="IEY2" s="429"/>
      <c r="IEZ2" s="433"/>
      <c r="IFA2" s="429"/>
      <c r="IFB2" s="433"/>
      <c r="IFC2" s="429"/>
      <c r="IFD2" s="433"/>
      <c r="IFE2" s="429"/>
      <c r="IFF2" s="433"/>
      <c r="IFG2" s="429"/>
      <c r="IFH2" s="433"/>
      <c r="IFI2" s="429"/>
      <c r="IFJ2" s="433"/>
      <c r="IFK2" s="429"/>
      <c r="IFL2" s="433"/>
      <c r="IFM2" s="429"/>
      <c r="IFN2" s="433"/>
      <c r="IFO2" s="429"/>
      <c r="IFP2" s="433"/>
      <c r="IFQ2" s="429"/>
      <c r="IFR2" s="433"/>
      <c r="IFS2" s="429"/>
      <c r="IFT2" s="433"/>
      <c r="IFU2" s="429"/>
      <c r="IFV2" s="433"/>
      <c r="IFW2" s="429"/>
      <c r="IFX2" s="433"/>
      <c r="IFY2" s="429"/>
      <c r="IFZ2" s="433"/>
      <c r="IGA2" s="429"/>
      <c r="IGB2" s="433"/>
      <c r="IGC2" s="429"/>
      <c r="IGD2" s="433"/>
      <c r="IGE2" s="429"/>
      <c r="IGF2" s="433"/>
      <c r="IGG2" s="429"/>
      <c r="IGH2" s="433"/>
      <c r="IGI2" s="429"/>
      <c r="IGJ2" s="433"/>
      <c r="IGK2" s="429"/>
      <c r="IGL2" s="433"/>
      <c r="IGM2" s="429"/>
      <c r="IGN2" s="433"/>
      <c r="IGO2" s="429"/>
      <c r="IGP2" s="433"/>
      <c r="IGQ2" s="429"/>
      <c r="IGR2" s="433"/>
      <c r="IGS2" s="429"/>
      <c r="IGT2" s="433"/>
      <c r="IGU2" s="429"/>
      <c r="IGV2" s="433"/>
      <c r="IGW2" s="429"/>
      <c r="IGX2" s="433"/>
      <c r="IGY2" s="429"/>
      <c r="IGZ2" s="433"/>
      <c r="IHA2" s="429"/>
      <c r="IHB2" s="433"/>
      <c r="IHC2" s="429"/>
      <c r="IHD2" s="433"/>
      <c r="IHE2" s="429"/>
      <c r="IHF2" s="433"/>
      <c r="IHG2" s="429"/>
      <c r="IHH2" s="433"/>
      <c r="IHI2" s="429"/>
      <c r="IHJ2" s="433"/>
      <c r="IHK2" s="429"/>
      <c r="IHL2" s="433"/>
      <c r="IHM2" s="429"/>
      <c r="IHN2" s="433"/>
      <c r="IHO2" s="429"/>
      <c r="IHP2" s="433"/>
      <c r="IHQ2" s="429"/>
      <c r="IHR2" s="433"/>
      <c r="IHS2" s="429"/>
      <c r="IHT2" s="433"/>
      <c r="IHU2" s="429"/>
      <c r="IHV2" s="433"/>
      <c r="IHW2" s="429"/>
      <c r="IHX2" s="433"/>
      <c r="IHY2" s="429"/>
      <c r="IHZ2" s="433"/>
      <c r="IIA2" s="429"/>
      <c r="IIB2" s="433"/>
      <c r="IIC2" s="429"/>
      <c r="IID2" s="433"/>
      <c r="IIE2" s="429"/>
      <c r="IIF2" s="433"/>
      <c r="IIG2" s="429"/>
      <c r="IIH2" s="433"/>
      <c r="III2" s="429"/>
      <c r="IIJ2" s="433"/>
      <c r="IIK2" s="429"/>
      <c r="IIL2" s="433"/>
      <c r="IIM2" s="429"/>
      <c r="IIN2" s="433"/>
      <c r="IIO2" s="429"/>
      <c r="IIP2" s="433"/>
      <c r="IIQ2" s="429"/>
      <c r="IIR2" s="433"/>
      <c r="IIS2" s="429"/>
      <c r="IIT2" s="433"/>
      <c r="IIU2" s="429"/>
      <c r="IIV2" s="433"/>
      <c r="IIW2" s="429"/>
      <c r="IIX2" s="433"/>
      <c r="IIY2" s="429"/>
      <c r="IIZ2" s="433"/>
      <c r="IJA2" s="429"/>
      <c r="IJB2" s="433"/>
      <c r="IJC2" s="429"/>
      <c r="IJD2" s="433"/>
      <c r="IJE2" s="429"/>
      <c r="IJF2" s="433"/>
      <c r="IJG2" s="429"/>
      <c r="IJH2" s="433"/>
      <c r="IJI2" s="429"/>
      <c r="IJJ2" s="433"/>
      <c r="IJK2" s="429"/>
      <c r="IJL2" s="433"/>
      <c r="IJM2" s="429"/>
      <c r="IJN2" s="433"/>
      <c r="IJO2" s="429"/>
      <c r="IJP2" s="433"/>
      <c r="IJQ2" s="429"/>
      <c r="IJR2" s="433"/>
      <c r="IJS2" s="429"/>
      <c r="IJT2" s="433"/>
      <c r="IJU2" s="429"/>
      <c r="IJV2" s="433"/>
      <c r="IJW2" s="429"/>
      <c r="IJX2" s="433"/>
      <c r="IJY2" s="429"/>
      <c r="IJZ2" s="433"/>
      <c r="IKA2" s="429"/>
      <c r="IKB2" s="433"/>
      <c r="IKC2" s="429"/>
      <c r="IKD2" s="433"/>
      <c r="IKE2" s="429"/>
      <c r="IKF2" s="433"/>
      <c r="IKG2" s="429"/>
      <c r="IKH2" s="433"/>
      <c r="IKI2" s="429"/>
      <c r="IKJ2" s="433"/>
      <c r="IKK2" s="429"/>
      <c r="IKL2" s="433"/>
      <c r="IKM2" s="429"/>
      <c r="IKN2" s="433"/>
      <c r="IKO2" s="429"/>
      <c r="IKP2" s="433"/>
      <c r="IKQ2" s="429"/>
      <c r="IKR2" s="433"/>
      <c r="IKS2" s="429"/>
      <c r="IKT2" s="433"/>
      <c r="IKU2" s="429"/>
      <c r="IKV2" s="433"/>
      <c r="IKW2" s="429"/>
      <c r="IKX2" s="433"/>
      <c r="IKY2" s="429"/>
      <c r="IKZ2" s="433"/>
      <c r="ILA2" s="429"/>
      <c r="ILB2" s="433"/>
      <c r="ILC2" s="429"/>
      <c r="ILD2" s="433"/>
      <c r="ILE2" s="429"/>
      <c r="ILF2" s="433"/>
      <c r="ILG2" s="429"/>
      <c r="ILH2" s="433"/>
      <c r="ILI2" s="429"/>
      <c r="ILJ2" s="433"/>
      <c r="ILK2" s="429"/>
      <c r="ILL2" s="433"/>
      <c r="ILM2" s="429"/>
      <c r="ILN2" s="433"/>
      <c r="ILO2" s="429"/>
      <c r="ILP2" s="433"/>
      <c r="ILQ2" s="429"/>
      <c r="ILR2" s="433"/>
      <c r="ILS2" s="429"/>
      <c r="ILT2" s="433"/>
      <c r="ILU2" s="429"/>
      <c r="ILV2" s="433"/>
      <c r="ILW2" s="429"/>
      <c r="ILX2" s="433"/>
      <c r="ILY2" s="429"/>
      <c r="ILZ2" s="433"/>
      <c r="IMA2" s="429"/>
      <c r="IMB2" s="433"/>
      <c r="IMC2" s="429"/>
      <c r="IMD2" s="433"/>
      <c r="IME2" s="429"/>
      <c r="IMF2" s="433"/>
      <c r="IMG2" s="429"/>
      <c r="IMH2" s="433"/>
      <c r="IMI2" s="429"/>
      <c r="IMJ2" s="433"/>
      <c r="IMK2" s="429"/>
      <c r="IML2" s="433"/>
      <c r="IMM2" s="429"/>
      <c r="IMN2" s="433"/>
      <c r="IMO2" s="429"/>
      <c r="IMP2" s="433"/>
      <c r="IMQ2" s="429"/>
      <c r="IMR2" s="433"/>
      <c r="IMS2" s="429"/>
      <c r="IMT2" s="433"/>
      <c r="IMU2" s="429"/>
      <c r="IMV2" s="433"/>
      <c r="IMW2" s="429"/>
      <c r="IMX2" s="433"/>
      <c r="IMY2" s="429"/>
      <c r="IMZ2" s="433"/>
      <c r="INA2" s="429"/>
      <c r="INB2" s="433"/>
      <c r="INC2" s="429"/>
      <c r="IND2" s="433"/>
      <c r="INE2" s="429"/>
      <c r="INF2" s="433"/>
      <c r="ING2" s="429"/>
      <c r="INH2" s="433"/>
      <c r="INI2" s="429"/>
      <c r="INJ2" s="433"/>
      <c r="INK2" s="429"/>
      <c r="INL2" s="433"/>
      <c r="INM2" s="429"/>
      <c r="INN2" s="433"/>
      <c r="INO2" s="429"/>
      <c r="INP2" s="433"/>
      <c r="INQ2" s="429"/>
      <c r="INR2" s="433"/>
      <c r="INS2" s="429"/>
      <c r="INT2" s="433"/>
      <c r="INU2" s="429"/>
      <c r="INV2" s="433"/>
      <c r="INW2" s="429"/>
      <c r="INX2" s="433"/>
      <c r="INY2" s="429"/>
      <c r="INZ2" s="433"/>
      <c r="IOA2" s="429"/>
      <c r="IOB2" s="433"/>
      <c r="IOC2" s="429"/>
      <c r="IOD2" s="433"/>
      <c r="IOE2" s="429"/>
      <c r="IOF2" s="433"/>
      <c r="IOG2" s="429"/>
      <c r="IOH2" s="433"/>
      <c r="IOI2" s="429"/>
      <c r="IOJ2" s="433"/>
      <c r="IOK2" s="429"/>
      <c r="IOL2" s="433"/>
      <c r="IOM2" s="429"/>
      <c r="ION2" s="433"/>
      <c r="IOO2" s="429"/>
      <c r="IOP2" s="433"/>
      <c r="IOQ2" s="429"/>
      <c r="IOR2" s="433"/>
      <c r="IOS2" s="429"/>
      <c r="IOT2" s="433"/>
      <c r="IOU2" s="429"/>
      <c r="IOV2" s="433"/>
      <c r="IOW2" s="429"/>
      <c r="IOX2" s="433"/>
      <c r="IOY2" s="429"/>
      <c r="IOZ2" s="433"/>
      <c r="IPA2" s="429"/>
      <c r="IPB2" s="433"/>
      <c r="IPC2" s="429"/>
      <c r="IPD2" s="433"/>
      <c r="IPE2" s="429"/>
      <c r="IPF2" s="433"/>
      <c r="IPG2" s="429"/>
      <c r="IPH2" s="433"/>
      <c r="IPI2" s="429"/>
      <c r="IPJ2" s="433"/>
      <c r="IPK2" s="429"/>
      <c r="IPL2" s="433"/>
      <c r="IPM2" s="429"/>
      <c r="IPN2" s="433"/>
      <c r="IPO2" s="429"/>
      <c r="IPP2" s="433"/>
      <c r="IPQ2" s="429"/>
      <c r="IPR2" s="433"/>
      <c r="IPS2" s="429"/>
      <c r="IPT2" s="433"/>
      <c r="IPU2" s="429"/>
      <c r="IPV2" s="433"/>
      <c r="IPW2" s="429"/>
      <c r="IPX2" s="433"/>
      <c r="IPY2" s="429"/>
      <c r="IPZ2" s="433"/>
      <c r="IQA2" s="429"/>
      <c r="IQB2" s="433"/>
      <c r="IQC2" s="429"/>
      <c r="IQD2" s="433"/>
      <c r="IQE2" s="429"/>
      <c r="IQF2" s="433"/>
      <c r="IQG2" s="429"/>
      <c r="IQH2" s="433"/>
      <c r="IQI2" s="429"/>
      <c r="IQJ2" s="433"/>
      <c r="IQK2" s="429"/>
      <c r="IQL2" s="433"/>
      <c r="IQM2" s="429"/>
      <c r="IQN2" s="433"/>
      <c r="IQO2" s="429"/>
      <c r="IQP2" s="433"/>
      <c r="IQQ2" s="429"/>
      <c r="IQR2" s="433"/>
      <c r="IQS2" s="429"/>
      <c r="IQT2" s="433"/>
      <c r="IQU2" s="429"/>
      <c r="IQV2" s="433"/>
      <c r="IQW2" s="429"/>
      <c r="IQX2" s="433"/>
      <c r="IQY2" s="429"/>
      <c r="IQZ2" s="433"/>
      <c r="IRA2" s="429"/>
      <c r="IRB2" s="433"/>
      <c r="IRC2" s="429"/>
      <c r="IRD2" s="433"/>
      <c r="IRE2" s="429"/>
      <c r="IRF2" s="433"/>
      <c r="IRG2" s="429"/>
      <c r="IRH2" s="433"/>
      <c r="IRI2" s="429"/>
      <c r="IRJ2" s="433"/>
      <c r="IRK2" s="429"/>
      <c r="IRL2" s="433"/>
      <c r="IRM2" s="429"/>
      <c r="IRN2" s="433"/>
      <c r="IRO2" s="429"/>
      <c r="IRP2" s="433"/>
      <c r="IRQ2" s="429"/>
      <c r="IRR2" s="433"/>
      <c r="IRS2" s="429"/>
      <c r="IRT2" s="433"/>
      <c r="IRU2" s="429"/>
      <c r="IRV2" s="433"/>
      <c r="IRW2" s="429"/>
      <c r="IRX2" s="433"/>
      <c r="IRY2" s="429"/>
      <c r="IRZ2" s="433"/>
      <c r="ISA2" s="429"/>
      <c r="ISB2" s="433"/>
      <c r="ISC2" s="429"/>
      <c r="ISD2" s="433"/>
      <c r="ISE2" s="429"/>
      <c r="ISF2" s="433"/>
      <c r="ISG2" s="429"/>
      <c r="ISH2" s="433"/>
      <c r="ISI2" s="429"/>
      <c r="ISJ2" s="433"/>
      <c r="ISK2" s="429"/>
      <c r="ISL2" s="433"/>
      <c r="ISM2" s="429"/>
      <c r="ISN2" s="433"/>
      <c r="ISO2" s="429"/>
      <c r="ISP2" s="433"/>
      <c r="ISQ2" s="429"/>
      <c r="ISR2" s="433"/>
      <c r="ISS2" s="429"/>
      <c r="IST2" s="433"/>
      <c r="ISU2" s="429"/>
      <c r="ISV2" s="433"/>
      <c r="ISW2" s="429"/>
      <c r="ISX2" s="433"/>
      <c r="ISY2" s="429"/>
      <c r="ISZ2" s="433"/>
      <c r="ITA2" s="429"/>
      <c r="ITB2" s="433"/>
      <c r="ITC2" s="429"/>
      <c r="ITD2" s="433"/>
      <c r="ITE2" s="429"/>
      <c r="ITF2" s="433"/>
      <c r="ITG2" s="429"/>
      <c r="ITH2" s="433"/>
      <c r="ITI2" s="429"/>
      <c r="ITJ2" s="433"/>
      <c r="ITK2" s="429"/>
      <c r="ITL2" s="433"/>
      <c r="ITM2" s="429"/>
      <c r="ITN2" s="433"/>
      <c r="ITO2" s="429"/>
      <c r="ITP2" s="433"/>
      <c r="ITQ2" s="429"/>
      <c r="ITR2" s="433"/>
      <c r="ITS2" s="429"/>
      <c r="ITT2" s="433"/>
      <c r="ITU2" s="429"/>
      <c r="ITV2" s="433"/>
      <c r="ITW2" s="429"/>
      <c r="ITX2" s="433"/>
      <c r="ITY2" s="429"/>
      <c r="ITZ2" s="433"/>
      <c r="IUA2" s="429"/>
      <c r="IUB2" s="433"/>
      <c r="IUC2" s="429"/>
      <c r="IUD2" s="433"/>
      <c r="IUE2" s="429"/>
      <c r="IUF2" s="433"/>
      <c r="IUG2" s="429"/>
      <c r="IUH2" s="433"/>
      <c r="IUI2" s="429"/>
      <c r="IUJ2" s="433"/>
      <c r="IUK2" s="429"/>
      <c r="IUL2" s="433"/>
      <c r="IUM2" s="429"/>
      <c r="IUN2" s="433"/>
      <c r="IUO2" s="429"/>
      <c r="IUP2" s="433"/>
      <c r="IUQ2" s="429"/>
      <c r="IUR2" s="433"/>
      <c r="IUS2" s="429"/>
      <c r="IUT2" s="433"/>
      <c r="IUU2" s="429"/>
      <c r="IUV2" s="433"/>
      <c r="IUW2" s="429"/>
      <c r="IUX2" s="433"/>
      <c r="IUY2" s="429"/>
      <c r="IUZ2" s="433"/>
      <c r="IVA2" s="429"/>
      <c r="IVB2" s="433"/>
      <c r="IVC2" s="429"/>
      <c r="IVD2" s="433"/>
      <c r="IVE2" s="429"/>
      <c r="IVF2" s="433"/>
      <c r="IVG2" s="429"/>
      <c r="IVH2" s="433"/>
      <c r="IVI2" s="429"/>
      <c r="IVJ2" s="433"/>
      <c r="IVK2" s="429"/>
      <c r="IVL2" s="433"/>
      <c r="IVM2" s="429"/>
      <c r="IVN2" s="433"/>
      <c r="IVO2" s="429"/>
      <c r="IVP2" s="433"/>
      <c r="IVQ2" s="429"/>
      <c r="IVR2" s="433"/>
      <c r="IVS2" s="429"/>
      <c r="IVT2" s="433"/>
      <c r="IVU2" s="429"/>
      <c r="IVV2" s="433"/>
      <c r="IVW2" s="429"/>
      <c r="IVX2" s="433"/>
      <c r="IVY2" s="429"/>
      <c r="IVZ2" s="433"/>
      <c r="IWA2" s="429"/>
      <c r="IWB2" s="433"/>
      <c r="IWC2" s="429"/>
      <c r="IWD2" s="433"/>
      <c r="IWE2" s="429"/>
      <c r="IWF2" s="433"/>
      <c r="IWG2" s="429"/>
      <c r="IWH2" s="433"/>
      <c r="IWI2" s="429"/>
      <c r="IWJ2" s="433"/>
      <c r="IWK2" s="429"/>
      <c r="IWL2" s="433"/>
      <c r="IWM2" s="429"/>
      <c r="IWN2" s="433"/>
      <c r="IWO2" s="429"/>
      <c r="IWP2" s="433"/>
      <c r="IWQ2" s="429"/>
      <c r="IWR2" s="433"/>
      <c r="IWS2" s="429"/>
      <c r="IWT2" s="433"/>
      <c r="IWU2" s="429"/>
      <c r="IWV2" s="433"/>
      <c r="IWW2" s="429"/>
      <c r="IWX2" s="433"/>
      <c r="IWY2" s="429"/>
      <c r="IWZ2" s="433"/>
      <c r="IXA2" s="429"/>
      <c r="IXB2" s="433"/>
      <c r="IXC2" s="429"/>
      <c r="IXD2" s="433"/>
      <c r="IXE2" s="429"/>
      <c r="IXF2" s="433"/>
      <c r="IXG2" s="429"/>
      <c r="IXH2" s="433"/>
      <c r="IXI2" s="429"/>
      <c r="IXJ2" s="433"/>
      <c r="IXK2" s="429"/>
      <c r="IXL2" s="433"/>
      <c r="IXM2" s="429"/>
      <c r="IXN2" s="433"/>
      <c r="IXO2" s="429"/>
      <c r="IXP2" s="433"/>
      <c r="IXQ2" s="429"/>
      <c r="IXR2" s="433"/>
      <c r="IXS2" s="429"/>
      <c r="IXT2" s="433"/>
      <c r="IXU2" s="429"/>
      <c r="IXV2" s="433"/>
      <c r="IXW2" s="429"/>
      <c r="IXX2" s="433"/>
      <c r="IXY2" s="429"/>
      <c r="IXZ2" s="433"/>
      <c r="IYA2" s="429"/>
      <c r="IYB2" s="433"/>
      <c r="IYC2" s="429"/>
      <c r="IYD2" s="433"/>
      <c r="IYE2" s="429"/>
      <c r="IYF2" s="433"/>
      <c r="IYG2" s="429"/>
      <c r="IYH2" s="433"/>
      <c r="IYI2" s="429"/>
      <c r="IYJ2" s="433"/>
      <c r="IYK2" s="429"/>
      <c r="IYL2" s="433"/>
      <c r="IYM2" s="429"/>
      <c r="IYN2" s="433"/>
      <c r="IYO2" s="429"/>
      <c r="IYP2" s="433"/>
      <c r="IYQ2" s="429"/>
      <c r="IYR2" s="433"/>
      <c r="IYS2" s="429"/>
      <c r="IYT2" s="433"/>
      <c r="IYU2" s="429"/>
      <c r="IYV2" s="433"/>
      <c r="IYW2" s="429"/>
      <c r="IYX2" s="433"/>
      <c r="IYY2" s="429"/>
      <c r="IYZ2" s="433"/>
      <c r="IZA2" s="429"/>
      <c r="IZB2" s="433"/>
      <c r="IZC2" s="429"/>
      <c r="IZD2" s="433"/>
      <c r="IZE2" s="429"/>
      <c r="IZF2" s="433"/>
      <c r="IZG2" s="429"/>
      <c r="IZH2" s="433"/>
      <c r="IZI2" s="429"/>
      <c r="IZJ2" s="433"/>
      <c r="IZK2" s="429"/>
      <c r="IZL2" s="433"/>
      <c r="IZM2" s="429"/>
      <c r="IZN2" s="433"/>
      <c r="IZO2" s="429"/>
      <c r="IZP2" s="433"/>
      <c r="IZQ2" s="429"/>
      <c r="IZR2" s="433"/>
      <c r="IZS2" s="429"/>
      <c r="IZT2" s="433"/>
      <c r="IZU2" s="429"/>
      <c r="IZV2" s="433"/>
      <c r="IZW2" s="429"/>
      <c r="IZX2" s="433"/>
      <c r="IZY2" s="429"/>
      <c r="IZZ2" s="433"/>
      <c r="JAA2" s="429"/>
      <c r="JAB2" s="433"/>
      <c r="JAC2" s="429"/>
      <c r="JAD2" s="433"/>
      <c r="JAE2" s="429"/>
      <c r="JAF2" s="433"/>
      <c r="JAG2" s="429"/>
      <c r="JAH2" s="433"/>
      <c r="JAI2" s="429"/>
      <c r="JAJ2" s="433"/>
      <c r="JAK2" s="429"/>
      <c r="JAL2" s="433"/>
      <c r="JAM2" s="429"/>
      <c r="JAN2" s="433"/>
      <c r="JAO2" s="429"/>
      <c r="JAP2" s="433"/>
      <c r="JAQ2" s="429"/>
      <c r="JAR2" s="433"/>
      <c r="JAS2" s="429"/>
      <c r="JAT2" s="433"/>
      <c r="JAU2" s="429"/>
      <c r="JAV2" s="433"/>
      <c r="JAW2" s="429"/>
      <c r="JAX2" s="433"/>
      <c r="JAY2" s="429"/>
      <c r="JAZ2" s="433"/>
      <c r="JBA2" s="429"/>
      <c r="JBB2" s="433"/>
      <c r="JBC2" s="429"/>
      <c r="JBD2" s="433"/>
      <c r="JBE2" s="429"/>
      <c r="JBF2" s="433"/>
      <c r="JBG2" s="429"/>
      <c r="JBH2" s="433"/>
      <c r="JBI2" s="429"/>
      <c r="JBJ2" s="433"/>
      <c r="JBK2" s="429"/>
      <c r="JBL2" s="433"/>
      <c r="JBM2" s="429"/>
      <c r="JBN2" s="433"/>
      <c r="JBO2" s="429"/>
      <c r="JBP2" s="433"/>
      <c r="JBQ2" s="429"/>
      <c r="JBR2" s="433"/>
      <c r="JBS2" s="429"/>
      <c r="JBT2" s="433"/>
      <c r="JBU2" s="429"/>
      <c r="JBV2" s="433"/>
      <c r="JBW2" s="429"/>
      <c r="JBX2" s="433"/>
      <c r="JBY2" s="429"/>
      <c r="JBZ2" s="433"/>
      <c r="JCA2" s="429"/>
      <c r="JCB2" s="433"/>
      <c r="JCC2" s="429"/>
      <c r="JCD2" s="433"/>
      <c r="JCE2" s="429"/>
      <c r="JCF2" s="433"/>
      <c r="JCG2" s="429"/>
      <c r="JCH2" s="433"/>
      <c r="JCI2" s="429"/>
      <c r="JCJ2" s="433"/>
      <c r="JCK2" s="429"/>
      <c r="JCL2" s="433"/>
      <c r="JCM2" s="429"/>
      <c r="JCN2" s="433"/>
      <c r="JCO2" s="429"/>
      <c r="JCP2" s="433"/>
      <c r="JCQ2" s="429"/>
      <c r="JCR2" s="433"/>
      <c r="JCS2" s="429"/>
      <c r="JCT2" s="433"/>
      <c r="JCU2" s="429"/>
      <c r="JCV2" s="433"/>
      <c r="JCW2" s="429"/>
      <c r="JCX2" s="433"/>
      <c r="JCY2" s="429"/>
      <c r="JCZ2" s="433"/>
      <c r="JDA2" s="429"/>
      <c r="JDB2" s="433"/>
      <c r="JDC2" s="429"/>
      <c r="JDD2" s="433"/>
      <c r="JDE2" s="429"/>
      <c r="JDF2" s="433"/>
      <c r="JDG2" s="429"/>
      <c r="JDH2" s="433"/>
      <c r="JDI2" s="429"/>
      <c r="JDJ2" s="433"/>
      <c r="JDK2" s="429"/>
      <c r="JDL2" s="433"/>
      <c r="JDM2" s="429"/>
      <c r="JDN2" s="433"/>
      <c r="JDO2" s="429"/>
      <c r="JDP2" s="433"/>
      <c r="JDQ2" s="429"/>
      <c r="JDR2" s="433"/>
      <c r="JDS2" s="429"/>
      <c r="JDT2" s="433"/>
      <c r="JDU2" s="429"/>
      <c r="JDV2" s="433"/>
      <c r="JDW2" s="429"/>
      <c r="JDX2" s="433"/>
      <c r="JDY2" s="429"/>
      <c r="JDZ2" s="433"/>
      <c r="JEA2" s="429"/>
      <c r="JEB2" s="433"/>
      <c r="JEC2" s="429"/>
      <c r="JED2" s="433"/>
      <c r="JEE2" s="429"/>
      <c r="JEF2" s="433"/>
      <c r="JEG2" s="429"/>
      <c r="JEH2" s="433"/>
      <c r="JEI2" s="429"/>
      <c r="JEJ2" s="433"/>
      <c r="JEK2" s="429"/>
      <c r="JEL2" s="433"/>
      <c r="JEM2" s="429"/>
      <c r="JEN2" s="433"/>
      <c r="JEO2" s="429"/>
      <c r="JEP2" s="433"/>
      <c r="JEQ2" s="429"/>
      <c r="JER2" s="433"/>
      <c r="JES2" s="429"/>
      <c r="JET2" s="433"/>
      <c r="JEU2" s="429"/>
      <c r="JEV2" s="433"/>
      <c r="JEW2" s="429"/>
      <c r="JEX2" s="433"/>
      <c r="JEY2" s="429"/>
      <c r="JEZ2" s="433"/>
      <c r="JFA2" s="429"/>
      <c r="JFB2" s="433"/>
      <c r="JFC2" s="429"/>
      <c r="JFD2" s="433"/>
      <c r="JFE2" s="429"/>
      <c r="JFF2" s="433"/>
      <c r="JFG2" s="429"/>
      <c r="JFH2" s="433"/>
      <c r="JFI2" s="429"/>
      <c r="JFJ2" s="433"/>
      <c r="JFK2" s="429"/>
      <c r="JFL2" s="433"/>
      <c r="JFM2" s="429"/>
      <c r="JFN2" s="433"/>
      <c r="JFO2" s="429"/>
      <c r="JFP2" s="433"/>
      <c r="JFQ2" s="429"/>
      <c r="JFR2" s="433"/>
      <c r="JFS2" s="429"/>
      <c r="JFT2" s="433"/>
      <c r="JFU2" s="429"/>
      <c r="JFV2" s="433"/>
      <c r="JFW2" s="429"/>
      <c r="JFX2" s="433"/>
      <c r="JFY2" s="429"/>
      <c r="JFZ2" s="433"/>
      <c r="JGA2" s="429"/>
      <c r="JGB2" s="433"/>
      <c r="JGC2" s="429"/>
      <c r="JGD2" s="433"/>
      <c r="JGE2" s="429"/>
      <c r="JGF2" s="433"/>
      <c r="JGG2" s="429"/>
      <c r="JGH2" s="433"/>
      <c r="JGI2" s="429"/>
      <c r="JGJ2" s="433"/>
      <c r="JGK2" s="429"/>
      <c r="JGL2" s="433"/>
      <c r="JGM2" s="429"/>
      <c r="JGN2" s="433"/>
      <c r="JGO2" s="429"/>
      <c r="JGP2" s="433"/>
      <c r="JGQ2" s="429"/>
      <c r="JGR2" s="433"/>
      <c r="JGS2" s="429"/>
      <c r="JGT2" s="433"/>
      <c r="JGU2" s="429"/>
      <c r="JGV2" s="433"/>
      <c r="JGW2" s="429"/>
      <c r="JGX2" s="433"/>
      <c r="JGY2" s="429"/>
      <c r="JGZ2" s="433"/>
      <c r="JHA2" s="429"/>
      <c r="JHB2" s="433"/>
      <c r="JHC2" s="429"/>
      <c r="JHD2" s="433"/>
      <c r="JHE2" s="429"/>
      <c r="JHF2" s="433"/>
      <c r="JHG2" s="429"/>
      <c r="JHH2" s="433"/>
      <c r="JHI2" s="429"/>
      <c r="JHJ2" s="433"/>
      <c r="JHK2" s="429"/>
      <c r="JHL2" s="433"/>
      <c r="JHM2" s="429"/>
      <c r="JHN2" s="433"/>
      <c r="JHO2" s="429"/>
      <c r="JHP2" s="433"/>
      <c r="JHQ2" s="429"/>
      <c r="JHR2" s="433"/>
      <c r="JHS2" s="429"/>
      <c r="JHT2" s="433"/>
      <c r="JHU2" s="429"/>
      <c r="JHV2" s="433"/>
      <c r="JHW2" s="429"/>
      <c r="JHX2" s="433"/>
      <c r="JHY2" s="429"/>
      <c r="JHZ2" s="433"/>
      <c r="JIA2" s="429"/>
      <c r="JIB2" s="433"/>
      <c r="JIC2" s="429"/>
      <c r="JID2" s="433"/>
      <c r="JIE2" s="429"/>
      <c r="JIF2" s="433"/>
      <c r="JIG2" s="429"/>
      <c r="JIH2" s="433"/>
      <c r="JII2" s="429"/>
      <c r="JIJ2" s="433"/>
      <c r="JIK2" s="429"/>
      <c r="JIL2" s="433"/>
      <c r="JIM2" s="429"/>
      <c r="JIN2" s="433"/>
      <c r="JIO2" s="429"/>
      <c r="JIP2" s="433"/>
      <c r="JIQ2" s="429"/>
      <c r="JIR2" s="433"/>
      <c r="JIS2" s="429"/>
      <c r="JIT2" s="433"/>
      <c r="JIU2" s="429"/>
      <c r="JIV2" s="433"/>
      <c r="JIW2" s="429"/>
      <c r="JIX2" s="433"/>
      <c r="JIY2" s="429"/>
      <c r="JIZ2" s="433"/>
      <c r="JJA2" s="429"/>
      <c r="JJB2" s="433"/>
      <c r="JJC2" s="429"/>
      <c r="JJD2" s="433"/>
      <c r="JJE2" s="429"/>
      <c r="JJF2" s="433"/>
      <c r="JJG2" s="429"/>
      <c r="JJH2" s="433"/>
      <c r="JJI2" s="429"/>
      <c r="JJJ2" s="433"/>
      <c r="JJK2" s="429"/>
      <c r="JJL2" s="433"/>
      <c r="JJM2" s="429"/>
      <c r="JJN2" s="433"/>
      <c r="JJO2" s="429"/>
      <c r="JJP2" s="433"/>
      <c r="JJQ2" s="429"/>
      <c r="JJR2" s="433"/>
      <c r="JJS2" s="429"/>
      <c r="JJT2" s="433"/>
      <c r="JJU2" s="429"/>
      <c r="JJV2" s="433"/>
      <c r="JJW2" s="429"/>
      <c r="JJX2" s="433"/>
      <c r="JJY2" s="429"/>
      <c r="JJZ2" s="433"/>
      <c r="JKA2" s="429"/>
      <c r="JKB2" s="433"/>
      <c r="JKC2" s="429"/>
      <c r="JKD2" s="433"/>
      <c r="JKE2" s="429"/>
      <c r="JKF2" s="433"/>
      <c r="JKG2" s="429"/>
      <c r="JKH2" s="433"/>
      <c r="JKI2" s="429"/>
      <c r="JKJ2" s="433"/>
      <c r="JKK2" s="429"/>
      <c r="JKL2" s="433"/>
      <c r="JKM2" s="429"/>
      <c r="JKN2" s="433"/>
      <c r="JKO2" s="429"/>
      <c r="JKP2" s="433"/>
      <c r="JKQ2" s="429"/>
      <c r="JKR2" s="433"/>
      <c r="JKS2" s="429"/>
      <c r="JKT2" s="433"/>
      <c r="JKU2" s="429"/>
      <c r="JKV2" s="433"/>
      <c r="JKW2" s="429"/>
      <c r="JKX2" s="433"/>
      <c r="JKY2" s="429"/>
      <c r="JKZ2" s="433"/>
      <c r="JLA2" s="429"/>
      <c r="JLB2" s="433"/>
      <c r="JLC2" s="429"/>
      <c r="JLD2" s="433"/>
      <c r="JLE2" s="429"/>
      <c r="JLF2" s="433"/>
      <c r="JLG2" s="429"/>
      <c r="JLH2" s="433"/>
      <c r="JLI2" s="429"/>
      <c r="JLJ2" s="433"/>
      <c r="JLK2" s="429"/>
      <c r="JLL2" s="433"/>
      <c r="JLM2" s="429"/>
      <c r="JLN2" s="433"/>
      <c r="JLO2" s="429"/>
      <c r="JLP2" s="433"/>
      <c r="JLQ2" s="429"/>
      <c r="JLR2" s="433"/>
      <c r="JLS2" s="429"/>
      <c r="JLT2" s="433"/>
      <c r="JLU2" s="429"/>
      <c r="JLV2" s="433"/>
      <c r="JLW2" s="429"/>
      <c r="JLX2" s="433"/>
      <c r="JLY2" s="429"/>
      <c r="JLZ2" s="433"/>
      <c r="JMA2" s="429"/>
      <c r="JMB2" s="433"/>
      <c r="JMC2" s="429"/>
      <c r="JMD2" s="433"/>
      <c r="JME2" s="429"/>
      <c r="JMF2" s="433"/>
      <c r="JMG2" s="429"/>
      <c r="JMH2" s="433"/>
      <c r="JMI2" s="429"/>
      <c r="JMJ2" s="433"/>
      <c r="JMK2" s="429"/>
      <c r="JML2" s="433"/>
      <c r="JMM2" s="429"/>
      <c r="JMN2" s="433"/>
      <c r="JMO2" s="429"/>
      <c r="JMP2" s="433"/>
      <c r="JMQ2" s="429"/>
      <c r="JMR2" s="433"/>
      <c r="JMS2" s="429"/>
      <c r="JMT2" s="433"/>
      <c r="JMU2" s="429"/>
      <c r="JMV2" s="433"/>
      <c r="JMW2" s="429"/>
      <c r="JMX2" s="433"/>
      <c r="JMY2" s="429"/>
      <c r="JMZ2" s="433"/>
      <c r="JNA2" s="429"/>
      <c r="JNB2" s="433"/>
      <c r="JNC2" s="429"/>
      <c r="JND2" s="433"/>
      <c r="JNE2" s="429"/>
      <c r="JNF2" s="433"/>
      <c r="JNG2" s="429"/>
      <c r="JNH2" s="433"/>
      <c r="JNI2" s="429"/>
      <c r="JNJ2" s="433"/>
      <c r="JNK2" s="429"/>
      <c r="JNL2" s="433"/>
      <c r="JNM2" s="429"/>
      <c r="JNN2" s="433"/>
      <c r="JNO2" s="429"/>
      <c r="JNP2" s="433"/>
      <c r="JNQ2" s="429"/>
      <c r="JNR2" s="433"/>
      <c r="JNS2" s="429"/>
      <c r="JNT2" s="433"/>
      <c r="JNU2" s="429"/>
      <c r="JNV2" s="433"/>
      <c r="JNW2" s="429"/>
      <c r="JNX2" s="433"/>
      <c r="JNY2" s="429"/>
      <c r="JNZ2" s="433"/>
      <c r="JOA2" s="429"/>
      <c r="JOB2" s="433"/>
      <c r="JOC2" s="429"/>
      <c r="JOD2" s="433"/>
      <c r="JOE2" s="429"/>
      <c r="JOF2" s="433"/>
      <c r="JOG2" s="429"/>
      <c r="JOH2" s="433"/>
      <c r="JOI2" s="429"/>
      <c r="JOJ2" s="433"/>
      <c r="JOK2" s="429"/>
      <c r="JOL2" s="433"/>
      <c r="JOM2" s="429"/>
      <c r="JON2" s="433"/>
      <c r="JOO2" s="429"/>
      <c r="JOP2" s="433"/>
      <c r="JOQ2" s="429"/>
      <c r="JOR2" s="433"/>
      <c r="JOS2" s="429"/>
      <c r="JOT2" s="433"/>
      <c r="JOU2" s="429"/>
      <c r="JOV2" s="433"/>
      <c r="JOW2" s="429"/>
      <c r="JOX2" s="433"/>
      <c r="JOY2" s="429"/>
      <c r="JOZ2" s="433"/>
      <c r="JPA2" s="429"/>
      <c r="JPB2" s="433"/>
      <c r="JPC2" s="429"/>
      <c r="JPD2" s="433"/>
      <c r="JPE2" s="429"/>
      <c r="JPF2" s="433"/>
      <c r="JPG2" s="429"/>
      <c r="JPH2" s="433"/>
      <c r="JPI2" s="429"/>
      <c r="JPJ2" s="433"/>
      <c r="JPK2" s="429"/>
      <c r="JPL2" s="433"/>
      <c r="JPM2" s="429"/>
      <c r="JPN2" s="433"/>
      <c r="JPO2" s="429"/>
      <c r="JPP2" s="433"/>
      <c r="JPQ2" s="429"/>
      <c r="JPR2" s="433"/>
      <c r="JPS2" s="429"/>
      <c r="JPT2" s="433"/>
      <c r="JPU2" s="429"/>
      <c r="JPV2" s="433"/>
      <c r="JPW2" s="429"/>
      <c r="JPX2" s="433"/>
      <c r="JPY2" s="429"/>
      <c r="JPZ2" s="433"/>
      <c r="JQA2" s="429"/>
      <c r="JQB2" s="433"/>
      <c r="JQC2" s="429"/>
      <c r="JQD2" s="433"/>
      <c r="JQE2" s="429"/>
      <c r="JQF2" s="433"/>
      <c r="JQG2" s="429"/>
      <c r="JQH2" s="433"/>
      <c r="JQI2" s="429"/>
      <c r="JQJ2" s="433"/>
      <c r="JQK2" s="429"/>
      <c r="JQL2" s="433"/>
      <c r="JQM2" s="429"/>
      <c r="JQN2" s="433"/>
      <c r="JQO2" s="429"/>
      <c r="JQP2" s="433"/>
      <c r="JQQ2" s="429"/>
      <c r="JQR2" s="433"/>
      <c r="JQS2" s="429"/>
      <c r="JQT2" s="433"/>
      <c r="JQU2" s="429"/>
      <c r="JQV2" s="433"/>
      <c r="JQW2" s="429"/>
      <c r="JQX2" s="433"/>
      <c r="JQY2" s="429"/>
      <c r="JQZ2" s="433"/>
      <c r="JRA2" s="429"/>
      <c r="JRB2" s="433"/>
      <c r="JRC2" s="429"/>
      <c r="JRD2" s="433"/>
      <c r="JRE2" s="429"/>
      <c r="JRF2" s="433"/>
      <c r="JRG2" s="429"/>
      <c r="JRH2" s="433"/>
      <c r="JRI2" s="429"/>
      <c r="JRJ2" s="433"/>
      <c r="JRK2" s="429"/>
      <c r="JRL2" s="433"/>
      <c r="JRM2" s="429"/>
      <c r="JRN2" s="433"/>
      <c r="JRO2" s="429"/>
      <c r="JRP2" s="433"/>
      <c r="JRQ2" s="429"/>
      <c r="JRR2" s="433"/>
      <c r="JRS2" s="429"/>
      <c r="JRT2" s="433"/>
      <c r="JRU2" s="429"/>
      <c r="JRV2" s="433"/>
      <c r="JRW2" s="429"/>
      <c r="JRX2" s="433"/>
      <c r="JRY2" s="429"/>
      <c r="JRZ2" s="433"/>
      <c r="JSA2" s="429"/>
      <c r="JSB2" s="433"/>
      <c r="JSC2" s="429"/>
      <c r="JSD2" s="433"/>
      <c r="JSE2" s="429"/>
      <c r="JSF2" s="433"/>
      <c r="JSG2" s="429"/>
      <c r="JSH2" s="433"/>
      <c r="JSI2" s="429"/>
      <c r="JSJ2" s="433"/>
      <c r="JSK2" s="429"/>
      <c r="JSL2" s="433"/>
      <c r="JSM2" s="429"/>
      <c r="JSN2" s="433"/>
      <c r="JSO2" s="429"/>
      <c r="JSP2" s="433"/>
      <c r="JSQ2" s="429"/>
      <c r="JSR2" s="433"/>
      <c r="JSS2" s="429"/>
      <c r="JST2" s="433"/>
      <c r="JSU2" s="429"/>
      <c r="JSV2" s="433"/>
      <c r="JSW2" s="429"/>
      <c r="JSX2" s="433"/>
      <c r="JSY2" s="429"/>
      <c r="JSZ2" s="433"/>
      <c r="JTA2" s="429"/>
      <c r="JTB2" s="433"/>
      <c r="JTC2" s="429"/>
      <c r="JTD2" s="433"/>
      <c r="JTE2" s="429"/>
      <c r="JTF2" s="433"/>
      <c r="JTG2" s="429"/>
      <c r="JTH2" s="433"/>
      <c r="JTI2" s="429"/>
      <c r="JTJ2" s="433"/>
      <c r="JTK2" s="429"/>
      <c r="JTL2" s="433"/>
      <c r="JTM2" s="429"/>
      <c r="JTN2" s="433"/>
      <c r="JTO2" s="429"/>
      <c r="JTP2" s="433"/>
      <c r="JTQ2" s="429"/>
      <c r="JTR2" s="433"/>
      <c r="JTS2" s="429"/>
      <c r="JTT2" s="433"/>
      <c r="JTU2" s="429"/>
      <c r="JTV2" s="433"/>
      <c r="JTW2" s="429"/>
      <c r="JTX2" s="433"/>
      <c r="JTY2" s="429"/>
      <c r="JTZ2" s="433"/>
      <c r="JUA2" s="429"/>
      <c r="JUB2" s="433"/>
      <c r="JUC2" s="429"/>
      <c r="JUD2" s="433"/>
      <c r="JUE2" s="429"/>
      <c r="JUF2" s="433"/>
      <c r="JUG2" s="429"/>
      <c r="JUH2" s="433"/>
      <c r="JUI2" s="429"/>
      <c r="JUJ2" s="433"/>
      <c r="JUK2" s="429"/>
      <c r="JUL2" s="433"/>
      <c r="JUM2" s="429"/>
      <c r="JUN2" s="433"/>
      <c r="JUO2" s="429"/>
      <c r="JUP2" s="433"/>
      <c r="JUQ2" s="429"/>
      <c r="JUR2" s="433"/>
      <c r="JUS2" s="429"/>
      <c r="JUT2" s="433"/>
      <c r="JUU2" s="429"/>
      <c r="JUV2" s="433"/>
      <c r="JUW2" s="429"/>
      <c r="JUX2" s="433"/>
      <c r="JUY2" s="429"/>
      <c r="JUZ2" s="433"/>
      <c r="JVA2" s="429"/>
      <c r="JVB2" s="433"/>
      <c r="JVC2" s="429"/>
      <c r="JVD2" s="433"/>
      <c r="JVE2" s="429"/>
      <c r="JVF2" s="433"/>
      <c r="JVG2" s="429"/>
      <c r="JVH2" s="433"/>
      <c r="JVI2" s="429"/>
      <c r="JVJ2" s="433"/>
      <c r="JVK2" s="429"/>
      <c r="JVL2" s="433"/>
      <c r="JVM2" s="429"/>
      <c r="JVN2" s="433"/>
      <c r="JVO2" s="429"/>
      <c r="JVP2" s="433"/>
      <c r="JVQ2" s="429"/>
      <c r="JVR2" s="433"/>
      <c r="JVS2" s="429"/>
      <c r="JVT2" s="433"/>
      <c r="JVU2" s="429"/>
      <c r="JVV2" s="433"/>
      <c r="JVW2" s="429"/>
      <c r="JVX2" s="433"/>
      <c r="JVY2" s="429"/>
      <c r="JVZ2" s="433"/>
      <c r="JWA2" s="429"/>
      <c r="JWB2" s="433"/>
      <c r="JWC2" s="429"/>
      <c r="JWD2" s="433"/>
      <c r="JWE2" s="429"/>
      <c r="JWF2" s="433"/>
      <c r="JWG2" s="429"/>
      <c r="JWH2" s="433"/>
      <c r="JWI2" s="429"/>
      <c r="JWJ2" s="433"/>
      <c r="JWK2" s="429"/>
      <c r="JWL2" s="433"/>
      <c r="JWM2" s="429"/>
      <c r="JWN2" s="433"/>
      <c r="JWO2" s="429"/>
      <c r="JWP2" s="433"/>
      <c r="JWQ2" s="429"/>
      <c r="JWR2" s="433"/>
      <c r="JWS2" s="429"/>
      <c r="JWT2" s="433"/>
      <c r="JWU2" s="429"/>
      <c r="JWV2" s="433"/>
      <c r="JWW2" s="429"/>
      <c r="JWX2" s="433"/>
      <c r="JWY2" s="429"/>
      <c r="JWZ2" s="433"/>
      <c r="JXA2" s="429"/>
      <c r="JXB2" s="433"/>
      <c r="JXC2" s="429"/>
      <c r="JXD2" s="433"/>
      <c r="JXE2" s="429"/>
      <c r="JXF2" s="433"/>
      <c r="JXG2" s="429"/>
      <c r="JXH2" s="433"/>
      <c r="JXI2" s="429"/>
      <c r="JXJ2" s="433"/>
      <c r="JXK2" s="429"/>
      <c r="JXL2" s="433"/>
      <c r="JXM2" s="429"/>
      <c r="JXN2" s="433"/>
      <c r="JXO2" s="429"/>
      <c r="JXP2" s="433"/>
      <c r="JXQ2" s="429"/>
      <c r="JXR2" s="433"/>
      <c r="JXS2" s="429"/>
      <c r="JXT2" s="433"/>
      <c r="JXU2" s="429"/>
      <c r="JXV2" s="433"/>
      <c r="JXW2" s="429"/>
      <c r="JXX2" s="433"/>
      <c r="JXY2" s="429"/>
      <c r="JXZ2" s="433"/>
      <c r="JYA2" s="429"/>
      <c r="JYB2" s="433"/>
      <c r="JYC2" s="429"/>
      <c r="JYD2" s="433"/>
      <c r="JYE2" s="429"/>
      <c r="JYF2" s="433"/>
      <c r="JYG2" s="429"/>
      <c r="JYH2" s="433"/>
      <c r="JYI2" s="429"/>
      <c r="JYJ2" s="433"/>
      <c r="JYK2" s="429"/>
      <c r="JYL2" s="433"/>
      <c r="JYM2" s="429"/>
      <c r="JYN2" s="433"/>
      <c r="JYO2" s="429"/>
      <c r="JYP2" s="433"/>
      <c r="JYQ2" s="429"/>
      <c r="JYR2" s="433"/>
      <c r="JYS2" s="429"/>
      <c r="JYT2" s="433"/>
      <c r="JYU2" s="429"/>
      <c r="JYV2" s="433"/>
      <c r="JYW2" s="429"/>
      <c r="JYX2" s="433"/>
      <c r="JYY2" s="429"/>
      <c r="JYZ2" s="433"/>
      <c r="JZA2" s="429"/>
      <c r="JZB2" s="433"/>
      <c r="JZC2" s="429"/>
      <c r="JZD2" s="433"/>
      <c r="JZE2" s="429"/>
      <c r="JZF2" s="433"/>
      <c r="JZG2" s="429"/>
      <c r="JZH2" s="433"/>
      <c r="JZI2" s="429"/>
      <c r="JZJ2" s="433"/>
      <c r="JZK2" s="429"/>
      <c r="JZL2" s="433"/>
      <c r="JZM2" s="429"/>
      <c r="JZN2" s="433"/>
      <c r="JZO2" s="429"/>
      <c r="JZP2" s="433"/>
      <c r="JZQ2" s="429"/>
      <c r="JZR2" s="433"/>
      <c r="JZS2" s="429"/>
      <c r="JZT2" s="433"/>
      <c r="JZU2" s="429"/>
      <c r="JZV2" s="433"/>
      <c r="JZW2" s="429"/>
      <c r="JZX2" s="433"/>
      <c r="JZY2" s="429"/>
      <c r="JZZ2" s="433"/>
      <c r="KAA2" s="429"/>
      <c r="KAB2" s="433"/>
      <c r="KAC2" s="429"/>
      <c r="KAD2" s="433"/>
      <c r="KAE2" s="429"/>
      <c r="KAF2" s="433"/>
      <c r="KAG2" s="429"/>
      <c r="KAH2" s="433"/>
      <c r="KAI2" s="429"/>
      <c r="KAJ2" s="433"/>
      <c r="KAK2" s="429"/>
      <c r="KAL2" s="433"/>
      <c r="KAM2" s="429"/>
      <c r="KAN2" s="433"/>
      <c r="KAO2" s="429"/>
      <c r="KAP2" s="433"/>
      <c r="KAQ2" s="429"/>
      <c r="KAR2" s="433"/>
      <c r="KAS2" s="429"/>
      <c r="KAT2" s="433"/>
      <c r="KAU2" s="429"/>
      <c r="KAV2" s="433"/>
      <c r="KAW2" s="429"/>
      <c r="KAX2" s="433"/>
      <c r="KAY2" s="429"/>
      <c r="KAZ2" s="433"/>
      <c r="KBA2" s="429"/>
      <c r="KBB2" s="433"/>
      <c r="KBC2" s="429"/>
      <c r="KBD2" s="433"/>
      <c r="KBE2" s="429"/>
      <c r="KBF2" s="433"/>
      <c r="KBG2" s="429"/>
      <c r="KBH2" s="433"/>
      <c r="KBI2" s="429"/>
      <c r="KBJ2" s="433"/>
      <c r="KBK2" s="429"/>
      <c r="KBL2" s="433"/>
      <c r="KBM2" s="429"/>
      <c r="KBN2" s="433"/>
      <c r="KBO2" s="429"/>
      <c r="KBP2" s="433"/>
      <c r="KBQ2" s="429"/>
      <c r="KBR2" s="433"/>
      <c r="KBS2" s="429"/>
      <c r="KBT2" s="433"/>
      <c r="KBU2" s="429"/>
      <c r="KBV2" s="433"/>
      <c r="KBW2" s="429"/>
      <c r="KBX2" s="433"/>
      <c r="KBY2" s="429"/>
      <c r="KBZ2" s="433"/>
      <c r="KCA2" s="429"/>
      <c r="KCB2" s="433"/>
      <c r="KCC2" s="429"/>
      <c r="KCD2" s="433"/>
      <c r="KCE2" s="429"/>
      <c r="KCF2" s="433"/>
      <c r="KCG2" s="429"/>
      <c r="KCH2" s="433"/>
      <c r="KCI2" s="429"/>
      <c r="KCJ2" s="433"/>
      <c r="KCK2" s="429"/>
      <c r="KCL2" s="433"/>
      <c r="KCM2" s="429"/>
      <c r="KCN2" s="433"/>
      <c r="KCO2" s="429"/>
      <c r="KCP2" s="433"/>
      <c r="KCQ2" s="429"/>
      <c r="KCR2" s="433"/>
      <c r="KCS2" s="429"/>
      <c r="KCT2" s="433"/>
      <c r="KCU2" s="429"/>
      <c r="KCV2" s="433"/>
      <c r="KCW2" s="429"/>
      <c r="KCX2" s="433"/>
      <c r="KCY2" s="429"/>
      <c r="KCZ2" s="433"/>
      <c r="KDA2" s="429"/>
      <c r="KDB2" s="433"/>
      <c r="KDC2" s="429"/>
      <c r="KDD2" s="433"/>
      <c r="KDE2" s="429"/>
      <c r="KDF2" s="433"/>
      <c r="KDG2" s="429"/>
      <c r="KDH2" s="433"/>
      <c r="KDI2" s="429"/>
      <c r="KDJ2" s="433"/>
      <c r="KDK2" s="429"/>
      <c r="KDL2" s="433"/>
      <c r="KDM2" s="429"/>
      <c r="KDN2" s="433"/>
      <c r="KDO2" s="429"/>
      <c r="KDP2" s="433"/>
      <c r="KDQ2" s="429"/>
      <c r="KDR2" s="433"/>
      <c r="KDS2" s="429"/>
      <c r="KDT2" s="433"/>
      <c r="KDU2" s="429"/>
      <c r="KDV2" s="433"/>
      <c r="KDW2" s="429"/>
      <c r="KDX2" s="433"/>
      <c r="KDY2" s="429"/>
      <c r="KDZ2" s="433"/>
      <c r="KEA2" s="429"/>
      <c r="KEB2" s="433"/>
      <c r="KEC2" s="429"/>
      <c r="KED2" s="433"/>
      <c r="KEE2" s="429"/>
      <c r="KEF2" s="433"/>
      <c r="KEG2" s="429"/>
      <c r="KEH2" s="433"/>
      <c r="KEI2" s="429"/>
      <c r="KEJ2" s="433"/>
      <c r="KEK2" s="429"/>
      <c r="KEL2" s="433"/>
      <c r="KEM2" s="429"/>
      <c r="KEN2" s="433"/>
      <c r="KEO2" s="429"/>
      <c r="KEP2" s="433"/>
      <c r="KEQ2" s="429"/>
      <c r="KER2" s="433"/>
      <c r="KES2" s="429"/>
      <c r="KET2" s="433"/>
      <c r="KEU2" s="429"/>
      <c r="KEV2" s="433"/>
      <c r="KEW2" s="429"/>
      <c r="KEX2" s="433"/>
      <c r="KEY2" s="429"/>
      <c r="KEZ2" s="433"/>
      <c r="KFA2" s="429"/>
      <c r="KFB2" s="433"/>
      <c r="KFC2" s="429"/>
      <c r="KFD2" s="433"/>
      <c r="KFE2" s="429"/>
      <c r="KFF2" s="433"/>
      <c r="KFG2" s="429"/>
      <c r="KFH2" s="433"/>
      <c r="KFI2" s="429"/>
      <c r="KFJ2" s="433"/>
      <c r="KFK2" s="429"/>
      <c r="KFL2" s="433"/>
      <c r="KFM2" s="429"/>
      <c r="KFN2" s="433"/>
      <c r="KFO2" s="429"/>
      <c r="KFP2" s="433"/>
      <c r="KFQ2" s="429"/>
      <c r="KFR2" s="433"/>
      <c r="KFS2" s="429"/>
      <c r="KFT2" s="433"/>
      <c r="KFU2" s="429"/>
      <c r="KFV2" s="433"/>
      <c r="KFW2" s="429"/>
      <c r="KFX2" s="433"/>
      <c r="KFY2" s="429"/>
      <c r="KFZ2" s="433"/>
      <c r="KGA2" s="429"/>
      <c r="KGB2" s="433"/>
      <c r="KGC2" s="429"/>
      <c r="KGD2" s="433"/>
      <c r="KGE2" s="429"/>
      <c r="KGF2" s="433"/>
      <c r="KGG2" s="429"/>
      <c r="KGH2" s="433"/>
      <c r="KGI2" s="429"/>
      <c r="KGJ2" s="433"/>
      <c r="KGK2" s="429"/>
      <c r="KGL2" s="433"/>
      <c r="KGM2" s="429"/>
      <c r="KGN2" s="433"/>
      <c r="KGO2" s="429"/>
      <c r="KGP2" s="433"/>
      <c r="KGQ2" s="429"/>
      <c r="KGR2" s="433"/>
      <c r="KGS2" s="429"/>
      <c r="KGT2" s="433"/>
      <c r="KGU2" s="429"/>
      <c r="KGV2" s="433"/>
      <c r="KGW2" s="429"/>
      <c r="KGX2" s="433"/>
      <c r="KGY2" s="429"/>
      <c r="KGZ2" s="433"/>
      <c r="KHA2" s="429"/>
      <c r="KHB2" s="433"/>
      <c r="KHC2" s="429"/>
      <c r="KHD2" s="433"/>
      <c r="KHE2" s="429"/>
      <c r="KHF2" s="433"/>
      <c r="KHG2" s="429"/>
      <c r="KHH2" s="433"/>
      <c r="KHI2" s="429"/>
      <c r="KHJ2" s="433"/>
      <c r="KHK2" s="429"/>
      <c r="KHL2" s="433"/>
      <c r="KHM2" s="429"/>
      <c r="KHN2" s="433"/>
      <c r="KHO2" s="429"/>
      <c r="KHP2" s="433"/>
      <c r="KHQ2" s="429"/>
      <c r="KHR2" s="433"/>
      <c r="KHS2" s="429"/>
      <c r="KHT2" s="433"/>
      <c r="KHU2" s="429"/>
      <c r="KHV2" s="433"/>
      <c r="KHW2" s="429"/>
      <c r="KHX2" s="433"/>
      <c r="KHY2" s="429"/>
      <c r="KHZ2" s="433"/>
      <c r="KIA2" s="429"/>
      <c r="KIB2" s="433"/>
      <c r="KIC2" s="429"/>
      <c r="KID2" s="433"/>
      <c r="KIE2" s="429"/>
      <c r="KIF2" s="433"/>
      <c r="KIG2" s="429"/>
      <c r="KIH2" s="433"/>
      <c r="KII2" s="429"/>
      <c r="KIJ2" s="433"/>
      <c r="KIK2" s="429"/>
      <c r="KIL2" s="433"/>
      <c r="KIM2" s="429"/>
      <c r="KIN2" s="433"/>
      <c r="KIO2" s="429"/>
      <c r="KIP2" s="433"/>
      <c r="KIQ2" s="429"/>
      <c r="KIR2" s="433"/>
      <c r="KIS2" s="429"/>
      <c r="KIT2" s="433"/>
      <c r="KIU2" s="429"/>
      <c r="KIV2" s="433"/>
      <c r="KIW2" s="429"/>
      <c r="KIX2" s="433"/>
      <c r="KIY2" s="429"/>
      <c r="KIZ2" s="433"/>
      <c r="KJA2" s="429"/>
      <c r="KJB2" s="433"/>
      <c r="KJC2" s="429"/>
      <c r="KJD2" s="433"/>
      <c r="KJE2" s="429"/>
      <c r="KJF2" s="433"/>
      <c r="KJG2" s="429"/>
      <c r="KJH2" s="433"/>
      <c r="KJI2" s="429"/>
      <c r="KJJ2" s="433"/>
      <c r="KJK2" s="429"/>
      <c r="KJL2" s="433"/>
      <c r="KJM2" s="429"/>
      <c r="KJN2" s="433"/>
      <c r="KJO2" s="429"/>
      <c r="KJP2" s="433"/>
      <c r="KJQ2" s="429"/>
      <c r="KJR2" s="433"/>
      <c r="KJS2" s="429"/>
      <c r="KJT2" s="433"/>
      <c r="KJU2" s="429"/>
      <c r="KJV2" s="433"/>
      <c r="KJW2" s="429"/>
      <c r="KJX2" s="433"/>
      <c r="KJY2" s="429"/>
      <c r="KJZ2" s="433"/>
      <c r="KKA2" s="429"/>
      <c r="KKB2" s="433"/>
      <c r="KKC2" s="429"/>
      <c r="KKD2" s="433"/>
      <c r="KKE2" s="429"/>
      <c r="KKF2" s="433"/>
      <c r="KKG2" s="429"/>
      <c r="KKH2" s="433"/>
      <c r="KKI2" s="429"/>
      <c r="KKJ2" s="433"/>
      <c r="KKK2" s="429"/>
      <c r="KKL2" s="433"/>
      <c r="KKM2" s="429"/>
      <c r="KKN2" s="433"/>
      <c r="KKO2" s="429"/>
      <c r="KKP2" s="433"/>
      <c r="KKQ2" s="429"/>
      <c r="KKR2" s="433"/>
      <c r="KKS2" s="429"/>
      <c r="KKT2" s="433"/>
      <c r="KKU2" s="429"/>
      <c r="KKV2" s="433"/>
      <c r="KKW2" s="429"/>
      <c r="KKX2" s="433"/>
      <c r="KKY2" s="429"/>
      <c r="KKZ2" s="433"/>
      <c r="KLA2" s="429"/>
      <c r="KLB2" s="433"/>
      <c r="KLC2" s="429"/>
      <c r="KLD2" s="433"/>
      <c r="KLE2" s="429"/>
      <c r="KLF2" s="433"/>
      <c r="KLG2" s="429"/>
      <c r="KLH2" s="433"/>
      <c r="KLI2" s="429"/>
      <c r="KLJ2" s="433"/>
      <c r="KLK2" s="429"/>
      <c r="KLL2" s="433"/>
      <c r="KLM2" s="429"/>
      <c r="KLN2" s="433"/>
      <c r="KLO2" s="429"/>
      <c r="KLP2" s="433"/>
      <c r="KLQ2" s="429"/>
      <c r="KLR2" s="433"/>
      <c r="KLS2" s="429"/>
      <c r="KLT2" s="433"/>
      <c r="KLU2" s="429"/>
      <c r="KLV2" s="433"/>
      <c r="KLW2" s="429"/>
      <c r="KLX2" s="433"/>
      <c r="KLY2" s="429"/>
      <c r="KLZ2" s="433"/>
      <c r="KMA2" s="429"/>
      <c r="KMB2" s="433"/>
      <c r="KMC2" s="429"/>
      <c r="KMD2" s="433"/>
      <c r="KME2" s="429"/>
      <c r="KMF2" s="433"/>
      <c r="KMG2" s="429"/>
      <c r="KMH2" s="433"/>
      <c r="KMI2" s="429"/>
      <c r="KMJ2" s="433"/>
      <c r="KMK2" s="429"/>
      <c r="KML2" s="433"/>
      <c r="KMM2" s="429"/>
      <c r="KMN2" s="433"/>
      <c r="KMO2" s="429"/>
      <c r="KMP2" s="433"/>
      <c r="KMQ2" s="429"/>
      <c r="KMR2" s="433"/>
      <c r="KMS2" s="429"/>
      <c r="KMT2" s="433"/>
      <c r="KMU2" s="429"/>
      <c r="KMV2" s="433"/>
      <c r="KMW2" s="429"/>
      <c r="KMX2" s="433"/>
      <c r="KMY2" s="429"/>
      <c r="KMZ2" s="433"/>
      <c r="KNA2" s="429"/>
      <c r="KNB2" s="433"/>
      <c r="KNC2" s="429"/>
      <c r="KND2" s="433"/>
      <c r="KNE2" s="429"/>
      <c r="KNF2" s="433"/>
      <c r="KNG2" s="429"/>
      <c r="KNH2" s="433"/>
      <c r="KNI2" s="429"/>
      <c r="KNJ2" s="433"/>
      <c r="KNK2" s="429"/>
      <c r="KNL2" s="433"/>
      <c r="KNM2" s="429"/>
      <c r="KNN2" s="433"/>
      <c r="KNO2" s="429"/>
      <c r="KNP2" s="433"/>
      <c r="KNQ2" s="429"/>
      <c r="KNR2" s="433"/>
      <c r="KNS2" s="429"/>
      <c r="KNT2" s="433"/>
      <c r="KNU2" s="429"/>
      <c r="KNV2" s="433"/>
      <c r="KNW2" s="429"/>
      <c r="KNX2" s="433"/>
      <c r="KNY2" s="429"/>
      <c r="KNZ2" s="433"/>
      <c r="KOA2" s="429"/>
      <c r="KOB2" s="433"/>
      <c r="KOC2" s="429"/>
      <c r="KOD2" s="433"/>
      <c r="KOE2" s="429"/>
      <c r="KOF2" s="433"/>
      <c r="KOG2" s="429"/>
      <c r="KOH2" s="433"/>
      <c r="KOI2" s="429"/>
      <c r="KOJ2" s="433"/>
      <c r="KOK2" s="429"/>
      <c r="KOL2" s="433"/>
      <c r="KOM2" s="429"/>
      <c r="KON2" s="433"/>
      <c r="KOO2" s="429"/>
      <c r="KOP2" s="433"/>
      <c r="KOQ2" s="429"/>
      <c r="KOR2" s="433"/>
      <c r="KOS2" s="429"/>
      <c r="KOT2" s="433"/>
      <c r="KOU2" s="429"/>
      <c r="KOV2" s="433"/>
      <c r="KOW2" s="429"/>
      <c r="KOX2" s="433"/>
      <c r="KOY2" s="429"/>
      <c r="KOZ2" s="433"/>
      <c r="KPA2" s="429"/>
      <c r="KPB2" s="433"/>
      <c r="KPC2" s="429"/>
      <c r="KPD2" s="433"/>
      <c r="KPE2" s="429"/>
      <c r="KPF2" s="433"/>
      <c r="KPG2" s="429"/>
      <c r="KPH2" s="433"/>
      <c r="KPI2" s="429"/>
      <c r="KPJ2" s="433"/>
      <c r="KPK2" s="429"/>
      <c r="KPL2" s="433"/>
      <c r="KPM2" s="429"/>
      <c r="KPN2" s="433"/>
      <c r="KPO2" s="429"/>
      <c r="KPP2" s="433"/>
      <c r="KPQ2" s="429"/>
      <c r="KPR2" s="433"/>
      <c r="KPS2" s="429"/>
      <c r="KPT2" s="433"/>
      <c r="KPU2" s="429"/>
      <c r="KPV2" s="433"/>
      <c r="KPW2" s="429"/>
      <c r="KPX2" s="433"/>
      <c r="KPY2" s="429"/>
      <c r="KPZ2" s="433"/>
      <c r="KQA2" s="429"/>
      <c r="KQB2" s="433"/>
      <c r="KQC2" s="429"/>
      <c r="KQD2" s="433"/>
      <c r="KQE2" s="429"/>
      <c r="KQF2" s="433"/>
      <c r="KQG2" s="429"/>
      <c r="KQH2" s="433"/>
      <c r="KQI2" s="429"/>
      <c r="KQJ2" s="433"/>
      <c r="KQK2" s="429"/>
      <c r="KQL2" s="433"/>
      <c r="KQM2" s="429"/>
      <c r="KQN2" s="433"/>
      <c r="KQO2" s="429"/>
      <c r="KQP2" s="433"/>
      <c r="KQQ2" s="429"/>
      <c r="KQR2" s="433"/>
      <c r="KQS2" s="429"/>
      <c r="KQT2" s="433"/>
      <c r="KQU2" s="429"/>
      <c r="KQV2" s="433"/>
      <c r="KQW2" s="429"/>
      <c r="KQX2" s="433"/>
      <c r="KQY2" s="429"/>
      <c r="KQZ2" s="433"/>
      <c r="KRA2" s="429"/>
      <c r="KRB2" s="433"/>
      <c r="KRC2" s="429"/>
      <c r="KRD2" s="433"/>
      <c r="KRE2" s="429"/>
      <c r="KRF2" s="433"/>
      <c r="KRG2" s="429"/>
      <c r="KRH2" s="433"/>
      <c r="KRI2" s="429"/>
      <c r="KRJ2" s="433"/>
      <c r="KRK2" s="429"/>
      <c r="KRL2" s="433"/>
      <c r="KRM2" s="429"/>
      <c r="KRN2" s="433"/>
      <c r="KRO2" s="429"/>
      <c r="KRP2" s="433"/>
      <c r="KRQ2" s="429"/>
      <c r="KRR2" s="433"/>
      <c r="KRS2" s="429"/>
      <c r="KRT2" s="433"/>
      <c r="KRU2" s="429"/>
      <c r="KRV2" s="433"/>
      <c r="KRW2" s="429"/>
      <c r="KRX2" s="433"/>
      <c r="KRY2" s="429"/>
      <c r="KRZ2" s="433"/>
      <c r="KSA2" s="429"/>
      <c r="KSB2" s="433"/>
      <c r="KSC2" s="429"/>
      <c r="KSD2" s="433"/>
      <c r="KSE2" s="429"/>
      <c r="KSF2" s="433"/>
      <c r="KSG2" s="429"/>
      <c r="KSH2" s="433"/>
      <c r="KSI2" s="429"/>
      <c r="KSJ2" s="433"/>
      <c r="KSK2" s="429"/>
      <c r="KSL2" s="433"/>
      <c r="KSM2" s="429"/>
      <c r="KSN2" s="433"/>
      <c r="KSO2" s="429"/>
      <c r="KSP2" s="433"/>
      <c r="KSQ2" s="429"/>
      <c r="KSR2" s="433"/>
      <c r="KSS2" s="429"/>
      <c r="KST2" s="433"/>
      <c r="KSU2" s="429"/>
      <c r="KSV2" s="433"/>
      <c r="KSW2" s="429"/>
      <c r="KSX2" s="433"/>
      <c r="KSY2" s="429"/>
      <c r="KSZ2" s="433"/>
      <c r="KTA2" s="429"/>
      <c r="KTB2" s="433"/>
      <c r="KTC2" s="429"/>
      <c r="KTD2" s="433"/>
      <c r="KTE2" s="429"/>
      <c r="KTF2" s="433"/>
      <c r="KTG2" s="429"/>
      <c r="KTH2" s="433"/>
      <c r="KTI2" s="429"/>
      <c r="KTJ2" s="433"/>
      <c r="KTK2" s="429"/>
      <c r="KTL2" s="433"/>
      <c r="KTM2" s="429"/>
      <c r="KTN2" s="433"/>
      <c r="KTO2" s="429"/>
      <c r="KTP2" s="433"/>
      <c r="KTQ2" s="429"/>
      <c r="KTR2" s="433"/>
      <c r="KTS2" s="429"/>
      <c r="KTT2" s="433"/>
      <c r="KTU2" s="429"/>
      <c r="KTV2" s="433"/>
      <c r="KTW2" s="429"/>
      <c r="KTX2" s="433"/>
      <c r="KTY2" s="429"/>
      <c r="KTZ2" s="433"/>
      <c r="KUA2" s="429"/>
      <c r="KUB2" s="433"/>
      <c r="KUC2" s="429"/>
      <c r="KUD2" s="433"/>
      <c r="KUE2" s="429"/>
      <c r="KUF2" s="433"/>
      <c r="KUG2" s="429"/>
      <c r="KUH2" s="433"/>
      <c r="KUI2" s="429"/>
      <c r="KUJ2" s="433"/>
      <c r="KUK2" s="429"/>
      <c r="KUL2" s="433"/>
      <c r="KUM2" s="429"/>
      <c r="KUN2" s="433"/>
      <c r="KUO2" s="429"/>
      <c r="KUP2" s="433"/>
      <c r="KUQ2" s="429"/>
      <c r="KUR2" s="433"/>
      <c r="KUS2" s="429"/>
      <c r="KUT2" s="433"/>
      <c r="KUU2" s="429"/>
      <c r="KUV2" s="433"/>
      <c r="KUW2" s="429"/>
      <c r="KUX2" s="433"/>
      <c r="KUY2" s="429"/>
      <c r="KUZ2" s="433"/>
      <c r="KVA2" s="429"/>
      <c r="KVB2" s="433"/>
      <c r="KVC2" s="429"/>
      <c r="KVD2" s="433"/>
      <c r="KVE2" s="429"/>
      <c r="KVF2" s="433"/>
      <c r="KVG2" s="429"/>
      <c r="KVH2" s="433"/>
      <c r="KVI2" s="429"/>
      <c r="KVJ2" s="433"/>
      <c r="KVK2" s="429"/>
      <c r="KVL2" s="433"/>
      <c r="KVM2" s="429"/>
      <c r="KVN2" s="433"/>
      <c r="KVO2" s="429"/>
      <c r="KVP2" s="433"/>
      <c r="KVQ2" s="429"/>
      <c r="KVR2" s="433"/>
      <c r="KVS2" s="429"/>
      <c r="KVT2" s="433"/>
      <c r="KVU2" s="429"/>
      <c r="KVV2" s="433"/>
      <c r="KVW2" s="429"/>
      <c r="KVX2" s="433"/>
      <c r="KVY2" s="429"/>
      <c r="KVZ2" s="433"/>
      <c r="KWA2" s="429"/>
      <c r="KWB2" s="433"/>
      <c r="KWC2" s="429"/>
      <c r="KWD2" s="433"/>
      <c r="KWE2" s="429"/>
      <c r="KWF2" s="433"/>
      <c r="KWG2" s="429"/>
      <c r="KWH2" s="433"/>
      <c r="KWI2" s="429"/>
      <c r="KWJ2" s="433"/>
      <c r="KWK2" s="429"/>
      <c r="KWL2" s="433"/>
      <c r="KWM2" s="429"/>
      <c r="KWN2" s="433"/>
      <c r="KWO2" s="429"/>
      <c r="KWP2" s="433"/>
      <c r="KWQ2" s="429"/>
      <c r="KWR2" s="433"/>
      <c r="KWS2" s="429"/>
      <c r="KWT2" s="433"/>
      <c r="KWU2" s="429"/>
      <c r="KWV2" s="433"/>
      <c r="KWW2" s="429"/>
      <c r="KWX2" s="433"/>
      <c r="KWY2" s="429"/>
      <c r="KWZ2" s="433"/>
      <c r="KXA2" s="429"/>
      <c r="KXB2" s="433"/>
      <c r="KXC2" s="429"/>
      <c r="KXD2" s="433"/>
      <c r="KXE2" s="429"/>
      <c r="KXF2" s="433"/>
      <c r="KXG2" s="429"/>
      <c r="KXH2" s="433"/>
      <c r="KXI2" s="429"/>
      <c r="KXJ2" s="433"/>
      <c r="KXK2" s="429"/>
      <c r="KXL2" s="433"/>
      <c r="KXM2" s="429"/>
      <c r="KXN2" s="433"/>
      <c r="KXO2" s="429"/>
      <c r="KXP2" s="433"/>
      <c r="KXQ2" s="429"/>
      <c r="KXR2" s="433"/>
      <c r="KXS2" s="429"/>
      <c r="KXT2" s="433"/>
      <c r="KXU2" s="429"/>
      <c r="KXV2" s="433"/>
      <c r="KXW2" s="429"/>
      <c r="KXX2" s="433"/>
      <c r="KXY2" s="429"/>
      <c r="KXZ2" s="433"/>
      <c r="KYA2" s="429"/>
      <c r="KYB2" s="433"/>
      <c r="KYC2" s="429"/>
      <c r="KYD2" s="433"/>
      <c r="KYE2" s="429"/>
      <c r="KYF2" s="433"/>
      <c r="KYG2" s="429"/>
      <c r="KYH2" s="433"/>
      <c r="KYI2" s="429"/>
      <c r="KYJ2" s="433"/>
      <c r="KYK2" s="429"/>
      <c r="KYL2" s="433"/>
      <c r="KYM2" s="429"/>
      <c r="KYN2" s="433"/>
      <c r="KYO2" s="429"/>
      <c r="KYP2" s="433"/>
      <c r="KYQ2" s="429"/>
      <c r="KYR2" s="433"/>
      <c r="KYS2" s="429"/>
      <c r="KYT2" s="433"/>
      <c r="KYU2" s="429"/>
      <c r="KYV2" s="433"/>
      <c r="KYW2" s="429"/>
      <c r="KYX2" s="433"/>
      <c r="KYY2" s="429"/>
      <c r="KYZ2" s="433"/>
      <c r="KZA2" s="429"/>
      <c r="KZB2" s="433"/>
      <c r="KZC2" s="429"/>
      <c r="KZD2" s="433"/>
      <c r="KZE2" s="429"/>
      <c r="KZF2" s="433"/>
      <c r="KZG2" s="429"/>
      <c r="KZH2" s="433"/>
      <c r="KZI2" s="429"/>
      <c r="KZJ2" s="433"/>
      <c r="KZK2" s="429"/>
      <c r="KZL2" s="433"/>
      <c r="KZM2" s="429"/>
      <c r="KZN2" s="433"/>
      <c r="KZO2" s="429"/>
      <c r="KZP2" s="433"/>
      <c r="KZQ2" s="429"/>
      <c r="KZR2" s="433"/>
      <c r="KZS2" s="429"/>
      <c r="KZT2" s="433"/>
      <c r="KZU2" s="429"/>
      <c r="KZV2" s="433"/>
      <c r="KZW2" s="429"/>
      <c r="KZX2" s="433"/>
      <c r="KZY2" s="429"/>
      <c r="KZZ2" s="433"/>
      <c r="LAA2" s="429"/>
      <c r="LAB2" s="433"/>
      <c r="LAC2" s="429"/>
      <c r="LAD2" s="433"/>
      <c r="LAE2" s="429"/>
      <c r="LAF2" s="433"/>
      <c r="LAG2" s="429"/>
      <c r="LAH2" s="433"/>
      <c r="LAI2" s="429"/>
      <c r="LAJ2" s="433"/>
      <c r="LAK2" s="429"/>
      <c r="LAL2" s="433"/>
      <c r="LAM2" s="429"/>
      <c r="LAN2" s="433"/>
      <c r="LAO2" s="429"/>
      <c r="LAP2" s="433"/>
      <c r="LAQ2" s="429"/>
      <c r="LAR2" s="433"/>
      <c r="LAS2" s="429"/>
      <c r="LAT2" s="433"/>
      <c r="LAU2" s="429"/>
      <c r="LAV2" s="433"/>
      <c r="LAW2" s="429"/>
      <c r="LAX2" s="433"/>
      <c r="LAY2" s="429"/>
      <c r="LAZ2" s="433"/>
      <c r="LBA2" s="429"/>
      <c r="LBB2" s="433"/>
      <c r="LBC2" s="429"/>
      <c r="LBD2" s="433"/>
      <c r="LBE2" s="429"/>
      <c r="LBF2" s="433"/>
      <c r="LBG2" s="429"/>
      <c r="LBH2" s="433"/>
      <c r="LBI2" s="429"/>
      <c r="LBJ2" s="433"/>
      <c r="LBK2" s="429"/>
      <c r="LBL2" s="433"/>
      <c r="LBM2" s="429"/>
      <c r="LBN2" s="433"/>
      <c r="LBO2" s="429"/>
      <c r="LBP2" s="433"/>
      <c r="LBQ2" s="429"/>
      <c r="LBR2" s="433"/>
      <c r="LBS2" s="429"/>
      <c r="LBT2" s="433"/>
      <c r="LBU2" s="429"/>
      <c r="LBV2" s="433"/>
      <c r="LBW2" s="429"/>
      <c r="LBX2" s="433"/>
      <c r="LBY2" s="429"/>
      <c r="LBZ2" s="433"/>
      <c r="LCA2" s="429"/>
      <c r="LCB2" s="433"/>
      <c r="LCC2" s="429"/>
      <c r="LCD2" s="433"/>
      <c r="LCE2" s="429"/>
      <c r="LCF2" s="433"/>
      <c r="LCG2" s="429"/>
      <c r="LCH2" s="433"/>
      <c r="LCI2" s="429"/>
      <c r="LCJ2" s="433"/>
      <c r="LCK2" s="429"/>
      <c r="LCL2" s="433"/>
      <c r="LCM2" s="429"/>
      <c r="LCN2" s="433"/>
      <c r="LCO2" s="429"/>
      <c r="LCP2" s="433"/>
      <c r="LCQ2" s="429"/>
      <c r="LCR2" s="433"/>
      <c r="LCS2" s="429"/>
      <c r="LCT2" s="433"/>
      <c r="LCU2" s="429"/>
      <c r="LCV2" s="433"/>
      <c r="LCW2" s="429"/>
      <c r="LCX2" s="433"/>
      <c r="LCY2" s="429"/>
      <c r="LCZ2" s="433"/>
      <c r="LDA2" s="429"/>
      <c r="LDB2" s="433"/>
      <c r="LDC2" s="429"/>
      <c r="LDD2" s="433"/>
      <c r="LDE2" s="429"/>
      <c r="LDF2" s="433"/>
      <c r="LDG2" s="429"/>
      <c r="LDH2" s="433"/>
      <c r="LDI2" s="429"/>
      <c r="LDJ2" s="433"/>
      <c r="LDK2" s="429"/>
      <c r="LDL2" s="433"/>
      <c r="LDM2" s="429"/>
      <c r="LDN2" s="433"/>
      <c r="LDO2" s="429"/>
      <c r="LDP2" s="433"/>
      <c r="LDQ2" s="429"/>
      <c r="LDR2" s="433"/>
      <c r="LDS2" s="429"/>
      <c r="LDT2" s="433"/>
      <c r="LDU2" s="429"/>
      <c r="LDV2" s="433"/>
      <c r="LDW2" s="429"/>
      <c r="LDX2" s="433"/>
      <c r="LDY2" s="429"/>
      <c r="LDZ2" s="433"/>
      <c r="LEA2" s="429"/>
      <c r="LEB2" s="433"/>
      <c r="LEC2" s="429"/>
      <c r="LED2" s="433"/>
      <c r="LEE2" s="429"/>
      <c r="LEF2" s="433"/>
      <c r="LEG2" s="429"/>
      <c r="LEH2" s="433"/>
      <c r="LEI2" s="429"/>
      <c r="LEJ2" s="433"/>
      <c r="LEK2" s="429"/>
      <c r="LEL2" s="433"/>
      <c r="LEM2" s="429"/>
      <c r="LEN2" s="433"/>
      <c r="LEO2" s="429"/>
      <c r="LEP2" s="433"/>
      <c r="LEQ2" s="429"/>
      <c r="LER2" s="433"/>
      <c r="LES2" s="429"/>
      <c r="LET2" s="433"/>
      <c r="LEU2" s="429"/>
      <c r="LEV2" s="433"/>
      <c r="LEW2" s="429"/>
      <c r="LEX2" s="433"/>
      <c r="LEY2" s="429"/>
      <c r="LEZ2" s="433"/>
      <c r="LFA2" s="429"/>
      <c r="LFB2" s="433"/>
      <c r="LFC2" s="429"/>
      <c r="LFD2" s="433"/>
      <c r="LFE2" s="429"/>
      <c r="LFF2" s="433"/>
      <c r="LFG2" s="429"/>
      <c r="LFH2" s="433"/>
      <c r="LFI2" s="429"/>
      <c r="LFJ2" s="433"/>
      <c r="LFK2" s="429"/>
      <c r="LFL2" s="433"/>
      <c r="LFM2" s="429"/>
      <c r="LFN2" s="433"/>
      <c r="LFO2" s="429"/>
      <c r="LFP2" s="433"/>
      <c r="LFQ2" s="429"/>
      <c r="LFR2" s="433"/>
      <c r="LFS2" s="429"/>
      <c r="LFT2" s="433"/>
      <c r="LFU2" s="429"/>
      <c r="LFV2" s="433"/>
      <c r="LFW2" s="429"/>
      <c r="LFX2" s="433"/>
      <c r="LFY2" s="429"/>
      <c r="LFZ2" s="433"/>
      <c r="LGA2" s="429"/>
      <c r="LGB2" s="433"/>
      <c r="LGC2" s="429"/>
      <c r="LGD2" s="433"/>
      <c r="LGE2" s="429"/>
      <c r="LGF2" s="433"/>
      <c r="LGG2" s="429"/>
      <c r="LGH2" s="433"/>
      <c r="LGI2" s="429"/>
      <c r="LGJ2" s="433"/>
      <c r="LGK2" s="429"/>
      <c r="LGL2" s="433"/>
      <c r="LGM2" s="429"/>
      <c r="LGN2" s="433"/>
      <c r="LGO2" s="429"/>
      <c r="LGP2" s="433"/>
      <c r="LGQ2" s="429"/>
      <c r="LGR2" s="433"/>
      <c r="LGS2" s="429"/>
      <c r="LGT2" s="433"/>
      <c r="LGU2" s="429"/>
      <c r="LGV2" s="433"/>
      <c r="LGW2" s="429"/>
      <c r="LGX2" s="433"/>
      <c r="LGY2" s="429"/>
      <c r="LGZ2" s="433"/>
      <c r="LHA2" s="429"/>
      <c r="LHB2" s="433"/>
      <c r="LHC2" s="429"/>
      <c r="LHD2" s="433"/>
      <c r="LHE2" s="429"/>
      <c r="LHF2" s="433"/>
      <c r="LHG2" s="429"/>
      <c r="LHH2" s="433"/>
      <c r="LHI2" s="429"/>
      <c r="LHJ2" s="433"/>
      <c r="LHK2" s="429"/>
      <c r="LHL2" s="433"/>
      <c r="LHM2" s="429"/>
      <c r="LHN2" s="433"/>
      <c r="LHO2" s="429"/>
      <c r="LHP2" s="433"/>
      <c r="LHQ2" s="429"/>
      <c r="LHR2" s="433"/>
      <c r="LHS2" s="429"/>
      <c r="LHT2" s="433"/>
      <c r="LHU2" s="429"/>
      <c r="LHV2" s="433"/>
      <c r="LHW2" s="429"/>
      <c r="LHX2" s="433"/>
      <c r="LHY2" s="429"/>
      <c r="LHZ2" s="433"/>
      <c r="LIA2" s="429"/>
      <c r="LIB2" s="433"/>
      <c r="LIC2" s="429"/>
      <c r="LID2" s="433"/>
      <c r="LIE2" s="429"/>
      <c r="LIF2" s="433"/>
      <c r="LIG2" s="429"/>
      <c r="LIH2" s="433"/>
      <c r="LII2" s="429"/>
      <c r="LIJ2" s="433"/>
      <c r="LIK2" s="429"/>
      <c r="LIL2" s="433"/>
      <c r="LIM2" s="429"/>
      <c r="LIN2" s="433"/>
      <c r="LIO2" s="429"/>
      <c r="LIP2" s="433"/>
      <c r="LIQ2" s="429"/>
      <c r="LIR2" s="433"/>
      <c r="LIS2" s="429"/>
      <c r="LIT2" s="433"/>
      <c r="LIU2" s="429"/>
      <c r="LIV2" s="433"/>
      <c r="LIW2" s="429"/>
      <c r="LIX2" s="433"/>
      <c r="LIY2" s="429"/>
      <c r="LIZ2" s="433"/>
      <c r="LJA2" s="429"/>
      <c r="LJB2" s="433"/>
      <c r="LJC2" s="429"/>
      <c r="LJD2" s="433"/>
      <c r="LJE2" s="429"/>
      <c r="LJF2" s="433"/>
      <c r="LJG2" s="429"/>
      <c r="LJH2" s="433"/>
      <c r="LJI2" s="429"/>
      <c r="LJJ2" s="433"/>
      <c r="LJK2" s="429"/>
      <c r="LJL2" s="433"/>
      <c r="LJM2" s="429"/>
      <c r="LJN2" s="433"/>
      <c r="LJO2" s="429"/>
      <c r="LJP2" s="433"/>
      <c r="LJQ2" s="429"/>
      <c r="LJR2" s="433"/>
      <c r="LJS2" s="429"/>
      <c r="LJT2" s="433"/>
      <c r="LJU2" s="429"/>
      <c r="LJV2" s="433"/>
      <c r="LJW2" s="429"/>
      <c r="LJX2" s="433"/>
      <c r="LJY2" s="429"/>
      <c r="LJZ2" s="433"/>
      <c r="LKA2" s="429"/>
      <c r="LKB2" s="433"/>
      <c r="LKC2" s="429"/>
      <c r="LKD2" s="433"/>
      <c r="LKE2" s="429"/>
      <c r="LKF2" s="433"/>
      <c r="LKG2" s="429"/>
      <c r="LKH2" s="433"/>
      <c r="LKI2" s="429"/>
      <c r="LKJ2" s="433"/>
      <c r="LKK2" s="429"/>
      <c r="LKL2" s="433"/>
      <c r="LKM2" s="429"/>
      <c r="LKN2" s="433"/>
      <c r="LKO2" s="429"/>
      <c r="LKP2" s="433"/>
      <c r="LKQ2" s="429"/>
      <c r="LKR2" s="433"/>
      <c r="LKS2" s="429"/>
      <c r="LKT2" s="433"/>
      <c r="LKU2" s="429"/>
      <c r="LKV2" s="433"/>
      <c r="LKW2" s="429"/>
      <c r="LKX2" s="433"/>
      <c r="LKY2" s="429"/>
      <c r="LKZ2" s="433"/>
      <c r="LLA2" s="429"/>
      <c r="LLB2" s="433"/>
      <c r="LLC2" s="429"/>
      <c r="LLD2" s="433"/>
      <c r="LLE2" s="429"/>
      <c r="LLF2" s="433"/>
      <c r="LLG2" s="429"/>
      <c r="LLH2" s="433"/>
      <c r="LLI2" s="429"/>
      <c r="LLJ2" s="433"/>
      <c r="LLK2" s="429"/>
      <c r="LLL2" s="433"/>
      <c r="LLM2" s="429"/>
      <c r="LLN2" s="433"/>
      <c r="LLO2" s="429"/>
      <c r="LLP2" s="433"/>
      <c r="LLQ2" s="429"/>
      <c r="LLR2" s="433"/>
      <c r="LLS2" s="429"/>
      <c r="LLT2" s="433"/>
      <c r="LLU2" s="429"/>
      <c r="LLV2" s="433"/>
      <c r="LLW2" s="429"/>
      <c r="LLX2" s="433"/>
      <c r="LLY2" s="429"/>
      <c r="LLZ2" s="433"/>
      <c r="LMA2" s="429"/>
      <c r="LMB2" s="433"/>
      <c r="LMC2" s="429"/>
      <c r="LMD2" s="433"/>
      <c r="LME2" s="429"/>
      <c r="LMF2" s="433"/>
      <c r="LMG2" s="429"/>
      <c r="LMH2" s="433"/>
      <c r="LMI2" s="429"/>
      <c r="LMJ2" s="433"/>
      <c r="LMK2" s="429"/>
      <c r="LML2" s="433"/>
      <c r="LMM2" s="429"/>
      <c r="LMN2" s="433"/>
      <c r="LMO2" s="429"/>
      <c r="LMP2" s="433"/>
      <c r="LMQ2" s="429"/>
      <c r="LMR2" s="433"/>
      <c r="LMS2" s="429"/>
      <c r="LMT2" s="433"/>
      <c r="LMU2" s="429"/>
      <c r="LMV2" s="433"/>
      <c r="LMW2" s="429"/>
      <c r="LMX2" s="433"/>
      <c r="LMY2" s="429"/>
      <c r="LMZ2" s="433"/>
      <c r="LNA2" s="429"/>
      <c r="LNB2" s="433"/>
      <c r="LNC2" s="429"/>
      <c r="LND2" s="433"/>
      <c r="LNE2" s="429"/>
      <c r="LNF2" s="433"/>
      <c r="LNG2" s="429"/>
      <c r="LNH2" s="433"/>
      <c r="LNI2" s="429"/>
      <c r="LNJ2" s="433"/>
      <c r="LNK2" s="429"/>
      <c r="LNL2" s="433"/>
      <c r="LNM2" s="429"/>
      <c r="LNN2" s="433"/>
      <c r="LNO2" s="429"/>
      <c r="LNP2" s="433"/>
      <c r="LNQ2" s="429"/>
      <c r="LNR2" s="433"/>
      <c r="LNS2" s="429"/>
      <c r="LNT2" s="433"/>
      <c r="LNU2" s="429"/>
      <c r="LNV2" s="433"/>
      <c r="LNW2" s="429"/>
      <c r="LNX2" s="433"/>
      <c r="LNY2" s="429"/>
      <c r="LNZ2" s="433"/>
      <c r="LOA2" s="429"/>
      <c r="LOB2" s="433"/>
      <c r="LOC2" s="429"/>
      <c r="LOD2" s="433"/>
      <c r="LOE2" s="429"/>
      <c r="LOF2" s="433"/>
      <c r="LOG2" s="429"/>
      <c r="LOH2" s="433"/>
      <c r="LOI2" s="429"/>
      <c r="LOJ2" s="433"/>
      <c r="LOK2" s="429"/>
      <c r="LOL2" s="433"/>
      <c r="LOM2" s="429"/>
      <c r="LON2" s="433"/>
      <c r="LOO2" s="429"/>
      <c r="LOP2" s="433"/>
      <c r="LOQ2" s="429"/>
      <c r="LOR2" s="433"/>
      <c r="LOS2" s="429"/>
      <c r="LOT2" s="433"/>
      <c r="LOU2" s="429"/>
      <c r="LOV2" s="433"/>
      <c r="LOW2" s="429"/>
      <c r="LOX2" s="433"/>
      <c r="LOY2" s="429"/>
      <c r="LOZ2" s="433"/>
      <c r="LPA2" s="429"/>
      <c r="LPB2" s="433"/>
      <c r="LPC2" s="429"/>
      <c r="LPD2" s="433"/>
      <c r="LPE2" s="429"/>
      <c r="LPF2" s="433"/>
      <c r="LPG2" s="429"/>
      <c r="LPH2" s="433"/>
      <c r="LPI2" s="429"/>
      <c r="LPJ2" s="433"/>
      <c r="LPK2" s="429"/>
      <c r="LPL2" s="433"/>
      <c r="LPM2" s="429"/>
      <c r="LPN2" s="433"/>
      <c r="LPO2" s="429"/>
      <c r="LPP2" s="433"/>
      <c r="LPQ2" s="429"/>
      <c r="LPR2" s="433"/>
      <c r="LPS2" s="429"/>
      <c r="LPT2" s="433"/>
      <c r="LPU2" s="429"/>
      <c r="LPV2" s="433"/>
      <c r="LPW2" s="429"/>
      <c r="LPX2" s="433"/>
      <c r="LPY2" s="429"/>
      <c r="LPZ2" s="433"/>
      <c r="LQA2" s="429"/>
      <c r="LQB2" s="433"/>
      <c r="LQC2" s="429"/>
      <c r="LQD2" s="433"/>
      <c r="LQE2" s="429"/>
      <c r="LQF2" s="433"/>
      <c r="LQG2" s="429"/>
      <c r="LQH2" s="433"/>
      <c r="LQI2" s="429"/>
      <c r="LQJ2" s="433"/>
      <c r="LQK2" s="429"/>
      <c r="LQL2" s="433"/>
      <c r="LQM2" s="429"/>
      <c r="LQN2" s="433"/>
      <c r="LQO2" s="429"/>
      <c r="LQP2" s="433"/>
      <c r="LQQ2" s="429"/>
      <c r="LQR2" s="433"/>
      <c r="LQS2" s="429"/>
      <c r="LQT2" s="433"/>
      <c r="LQU2" s="429"/>
      <c r="LQV2" s="433"/>
      <c r="LQW2" s="429"/>
      <c r="LQX2" s="433"/>
      <c r="LQY2" s="429"/>
      <c r="LQZ2" s="433"/>
      <c r="LRA2" s="429"/>
      <c r="LRB2" s="433"/>
      <c r="LRC2" s="429"/>
      <c r="LRD2" s="433"/>
      <c r="LRE2" s="429"/>
      <c r="LRF2" s="433"/>
      <c r="LRG2" s="429"/>
      <c r="LRH2" s="433"/>
      <c r="LRI2" s="429"/>
      <c r="LRJ2" s="433"/>
      <c r="LRK2" s="429"/>
      <c r="LRL2" s="433"/>
      <c r="LRM2" s="429"/>
      <c r="LRN2" s="433"/>
      <c r="LRO2" s="429"/>
      <c r="LRP2" s="433"/>
      <c r="LRQ2" s="429"/>
      <c r="LRR2" s="433"/>
      <c r="LRS2" s="429"/>
      <c r="LRT2" s="433"/>
      <c r="LRU2" s="429"/>
      <c r="LRV2" s="433"/>
      <c r="LRW2" s="429"/>
      <c r="LRX2" s="433"/>
      <c r="LRY2" s="429"/>
      <c r="LRZ2" s="433"/>
      <c r="LSA2" s="429"/>
      <c r="LSB2" s="433"/>
      <c r="LSC2" s="429"/>
      <c r="LSD2" s="433"/>
      <c r="LSE2" s="429"/>
      <c r="LSF2" s="433"/>
      <c r="LSG2" s="429"/>
      <c r="LSH2" s="433"/>
      <c r="LSI2" s="429"/>
      <c r="LSJ2" s="433"/>
      <c r="LSK2" s="429"/>
      <c r="LSL2" s="433"/>
      <c r="LSM2" s="429"/>
      <c r="LSN2" s="433"/>
      <c r="LSO2" s="429"/>
      <c r="LSP2" s="433"/>
      <c r="LSQ2" s="429"/>
      <c r="LSR2" s="433"/>
      <c r="LSS2" s="429"/>
      <c r="LST2" s="433"/>
      <c r="LSU2" s="429"/>
      <c r="LSV2" s="433"/>
      <c r="LSW2" s="429"/>
      <c r="LSX2" s="433"/>
      <c r="LSY2" s="429"/>
      <c r="LSZ2" s="433"/>
      <c r="LTA2" s="429"/>
      <c r="LTB2" s="433"/>
      <c r="LTC2" s="429"/>
      <c r="LTD2" s="433"/>
      <c r="LTE2" s="429"/>
      <c r="LTF2" s="433"/>
      <c r="LTG2" s="429"/>
      <c r="LTH2" s="433"/>
      <c r="LTI2" s="429"/>
      <c r="LTJ2" s="433"/>
      <c r="LTK2" s="429"/>
      <c r="LTL2" s="433"/>
      <c r="LTM2" s="429"/>
      <c r="LTN2" s="433"/>
      <c r="LTO2" s="429"/>
      <c r="LTP2" s="433"/>
      <c r="LTQ2" s="429"/>
      <c r="LTR2" s="433"/>
      <c r="LTS2" s="429"/>
      <c r="LTT2" s="433"/>
      <c r="LTU2" s="429"/>
      <c r="LTV2" s="433"/>
      <c r="LTW2" s="429"/>
      <c r="LTX2" s="433"/>
      <c r="LTY2" s="429"/>
      <c r="LTZ2" s="433"/>
      <c r="LUA2" s="429"/>
      <c r="LUB2" s="433"/>
      <c r="LUC2" s="429"/>
      <c r="LUD2" s="433"/>
      <c r="LUE2" s="429"/>
      <c r="LUF2" s="433"/>
      <c r="LUG2" s="429"/>
      <c r="LUH2" s="433"/>
      <c r="LUI2" s="429"/>
      <c r="LUJ2" s="433"/>
      <c r="LUK2" s="429"/>
      <c r="LUL2" s="433"/>
      <c r="LUM2" s="429"/>
      <c r="LUN2" s="433"/>
      <c r="LUO2" s="429"/>
      <c r="LUP2" s="433"/>
      <c r="LUQ2" s="429"/>
      <c r="LUR2" s="433"/>
      <c r="LUS2" s="429"/>
      <c r="LUT2" s="433"/>
      <c r="LUU2" s="429"/>
      <c r="LUV2" s="433"/>
      <c r="LUW2" s="429"/>
      <c r="LUX2" s="433"/>
      <c r="LUY2" s="429"/>
      <c r="LUZ2" s="433"/>
      <c r="LVA2" s="429"/>
      <c r="LVB2" s="433"/>
      <c r="LVC2" s="429"/>
      <c r="LVD2" s="433"/>
      <c r="LVE2" s="429"/>
      <c r="LVF2" s="433"/>
      <c r="LVG2" s="429"/>
      <c r="LVH2" s="433"/>
      <c r="LVI2" s="429"/>
      <c r="LVJ2" s="433"/>
      <c r="LVK2" s="429"/>
      <c r="LVL2" s="433"/>
      <c r="LVM2" s="429"/>
      <c r="LVN2" s="433"/>
      <c r="LVO2" s="429"/>
      <c r="LVP2" s="433"/>
      <c r="LVQ2" s="429"/>
      <c r="LVR2" s="433"/>
      <c r="LVS2" s="429"/>
      <c r="LVT2" s="433"/>
      <c r="LVU2" s="429"/>
      <c r="LVV2" s="433"/>
      <c r="LVW2" s="429"/>
      <c r="LVX2" s="433"/>
      <c r="LVY2" s="429"/>
      <c r="LVZ2" s="433"/>
      <c r="LWA2" s="429"/>
      <c r="LWB2" s="433"/>
      <c r="LWC2" s="429"/>
      <c r="LWD2" s="433"/>
      <c r="LWE2" s="429"/>
      <c r="LWF2" s="433"/>
      <c r="LWG2" s="429"/>
      <c r="LWH2" s="433"/>
      <c r="LWI2" s="429"/>
      <c r="LWJ2" s="433"/>
      <c r="LWK2" s="429"/>
      <c r="LWL2" s="433"/>
      <c r="LWM2" s="429"/>
      <c r="LWN2" s="433"/>
      <c r="LWO2" s="429"/>
      <c r="LWP2" s="433"/>
      <c r="LWQ2" s="429"/>
      <c r="LWR2" s="433"/>
      <c r="LWS2" s="429"/>
      <c r="LWT2" s="433"/>
      <c r="LWU2" s="429"/>
      <c r="LWV2" s="433"/>
      <c r="LWW2" s="429"/>
      <c r="LWX2" s="433"/>
      <c r="LWY2" s="429"/>
      <c r="LWZ2" s="433"/>
      <c r="LXA2" s="429"/>
      <c r="LXB2" s="433"/>
      <c r="LXC2" s="429"/>
      <c r="LXD2" s="433"/>
      <c r="LXE2" s="429"/>
      <c r="LXF2" s="433"/>
      <c r="LXG2" s="429"/>
      <c r="LXH2" s="433"/>
      <c r="LXI2" s="429"/>
      <c r="LXJ2" s="433"/>
      <c r="LXK2" s="429"/>
      <c r="LXL2" s="433"/>
      <c r="LXM2" s="429"/>
      <c r="LXN2" s="433"/>
      <c r="LXO2" s="429"/>
      <c r="LXP2" s="433"/>
      <c r="LXQ2" s="429"/>
      <c r="LXR2" s="433"/>
      <c r="LXS2" s="429"/>
      <c r="LXT2" s="433"/>
      <c r="LXU2" s="429"/>
      <c r="LXV2" s="433"/>
      <c r="LXW2" s="429"/>
      <c r="LXX2" s="433"/>
      <c r="LXY2" s="429"/>
      <c r="LXZ2" s="433"/>
      <c r="LYA2" s="429"/>
      <c r="LYB2" s="433"/>
      <c r="LYC2" s="429"/>
      <c r="LYD2" s="433"/>
      <c r="LYE2" s="429"/>
      <c r="LYF2" s="433"/>
      <c r="LYG2" s="429"/>
      <c r="LYH2" s="433"/>
      <c r="LYI2" s="429"/>
      <c r="LYJ2" s="433"/>
      <c r="LYK2" s="429"/>
      <c r="LYL2" s="433"/>
      <c r="LYM2" s="429"/>
      <c r="LYN2" s="433"/>
      <c r="LYO2" s="429"/>
      <c r="LYP2" s="433"/>
      <c r="LYQ2" s="429"/>
      <c r="LYR2" s="433"/>
      <c r="LYS2" s="429"/>
      <c r="LYT2" s="433"/>
      <c r="LYU2" s="429"/>
      <c r="LYV2" s="433"/>
      <c r="LYW2" s="429"/>
      <c r="LYX2" s="433"/>
      <c r="LYY2" s="429"/>
      <c r="LYZ2" s="433"/>
      <c r="LZA2" s="429"/>
      <c r="LZB2" s="433"/>
      <c r="LZC2" s="429"/>
      <c r="LZD2" s="433"/>
      <c r="LZE2" s="429"/>
      <c r="LZF2" s="433"/>
      <c r="LZG2" s="429"/>
      <c r="LZH2" s="433"/>
      <c r="LZI2" s="429"/>
      <c r="LZJ2" s="433"/>
      <c r="LZK2" s="429"/>
      <c r="LZL2" s="433"/>
      <c r="LZM2" s="429"/>
      <c r="LZN2" s="433"/>
      <c r="LZO2" s="429"/>
      <c r="LZP2" s="433"/>
      <c r="LZQ2" s="429"/>
      <c r="LZR2" s="433"/>
      <c r="LZS2" s="429"/>
      <c r="LZT2" s="433"/>
      <c r="LZU2" s="429"/>
      <c r="LZV2" s="433"/>
      <c r="LZW2" s="429"/>
      <c r="LZX2" s="433"/>
      <c r="LZY2" s="429"/>
      <c r="LZZ2" s="433"/>
      <c r="MAA2" s="429"/>
      <c r="MAB2" s="433"/>
      <c r="MAC2" s="429"/>
      <c r="MAD2" s="433"/>
      <c r="MAE2" s="429"/>
      <c r="MAF2" s="433"/>
      <c r="MAG2" s="429"/>
      <c r="MAH2" s="433"/>
      <c r="MAI2" s="429"/>
      <c r="MAJ2" s="433"/>
      <c r="MAK2" s="429"/>
      <c r="MAL2" s="433"/>
      <c r="MAM2" s="429"/>
      <c r="MAN2" s="433"/>
      <c r="MAO2" s="429"/>
      <c r="MAP2" s="433"/>
      <c r="MAQ2" s="429"/>
      <c r="MAR2" s="433"/>
      <c r="MAS2" s="429"/>
      <c r="MAT2" s="433"/>
      <c r="MAU2" s="429"/>
      <c r="MAV2" s="433"/>
      <c r="MAW2" s="429"/>
      <c r="MAX2" s="433"/>
      <c r="MAY2" s="429"/>
      <c r="MAZ2" s="433"/>
      <c r="MBA2" s="429"/>
      <c r="MBB2" s="433"/>
      <c r="MBC2" s="429"/>
      <c r="MBD2" s="433"/>
      <c r="MBE2" s="429"/>
      <c r="MBF2" s="433"/>
      <c r="MBG2" s="429"/>
      <c r="MBH2" s="433"/>
      <c r="MBI2" s="429"/>
      <c r="MBJ2" s="433"/>
      <c r="MBK2" s="429"/>
      <c r="MBL2" s="433"/>
      <c r="MBM2" s="429"/>
      <c r="MBN2" s="433"/>
      <c r="MBO2" s="429"/>
      <c r="MBP2" s="433"/>
      <c r="MBQ2" s="429"/>
      <c r="MBR2" s="433"/>
      <c r="MBS2" s="429"/>
      <c r="MBT2" s="433"/>
      <c r="MBU2" s="429"/>
      <c r="MBV2" s="433"/>
      <c r="MBW2" s="429"/>
      <c r="MBX2" s="433"/>
      <c r="MBY2" s="429"/>
      <c r="MBZ2" s="433"/>
      <c r="MCA2" s="429"/>
      <c r="MCB2" s="433"/>
      <c r="MCC2" s="429"/>
      <c r="MCD2" s="433"/>
      <c r="MCE2" s="429"/>
      <c r="MCF2" s="433"/>
      <c r="MCG2" s="429"/>
      <c r="MCH2" s="433"/>
      <c r="MCI2" s="429"/>
      <c r="MCJ2" s="433"/>
      <c r="MCK2" s="429"/>
      <c r="MCL2" s="433"/>
      <c r="MCM2" s="429"/>
      <c r="MCN2" s="433"/>
      <c r="MCO2" s="429"/>
      <c r="MCP2" s="433"/>
      <c r="MCQ2" s="429"/>
      <c r="MCR2" s="433"/>
      <c r="MCS2" s="429"/>
      <c r="MCT2" s="433"/>
      <c r="MCU2" s="429"/>
      <c r="MCV2" s="433"/>
      <c r="MCW2" s="429"/>
      <c r="MCX2" s="433"/>
      <c r="MCY2" s="429"/>
      <c r="MCZ2" s="433"/>
      <c r="MDA2" s="429"/>
      <c r="MDB2" s="433"/>
      <c r="MDC2" s="429"/>
      <c r="MDD2" s="433"/>
      <c r="MDE2" s="429"/>
      <c r="MDF2" s="433"/>
      <c r="MDG2" s="429"/>
      <c r="MDH2" s="433"/>
      <c r="MDI2" s="429"/>
      <c r="MDJ2" s="433"/>
      <c r="MDK2" s="429"/>
      <c r="MDL2" s="433"/>
      <c r="MDM2" s="429"/>
      <c r="MDN2" s="433"/>
      <c r="MDO2" s="429"/>
      <c r="MDP2" s="433"/>
      <c r="MDQ2" s="429"/>
      <c r="MDR2" s="433"/>
      <c r="MDS2" s="429"/>
      <c r="MDT2" s="433"/>
      <c r="MDU2" s="429"/>
      <c r="MDV2" s="433"/>
      <c r="MDW2" s="429"/>
      <c r="MDX2" s="433"/>
      <c r="MDY2" s="429"/>
      <c r="MDZ2" s="433"/>
      <c r="MEA2" s="429"/>
      <c r="MEB2" s="433"/>
      <c r="MEC2" s="429"/>
      <c r="MED2" s="433"/>
      <c r="MEE2" s="429"/>
      <c r="MEF2" s="433"/>
      <c r="MEG2" s="429"/>
      <c r="MEH2" s="433"/>
      <c r="MEI2" s="429"/>
      <c r="MEJ2" s="433"/>
      <c r="MEK2" s="429"/>
      <c r="MEL2" s="433"/>
      <c r="MEM2" s="429"/>
      <c r="MEN2" s="433"/>
      <c r="MEO2" s="429"/>
      <c r="MEP2" s="433"/>
      <c r="MEQ2" s="429"/>
      <c r="MER2" s="433"/>
      <c r="MES2" s="429"/>
      <c r="MET2" s="433"/>
      <c r="MEU2" s="429"/>
      <c r="MEV2" s="433"/>
      <c r="MEW2" s="429"/>
      <c r="MEX2" s="433"/>
      <c r="MEY2" s="429"/>
      <c r="MEZ2" s="433"/>
      <c r="MFA2" s="429"/>
      <c r="MFB2" s="433"/>
      <c r="MFC2" s="429"/>
      <c r="MFD2" s="433"/>
      <c r="MFE2" s="429"/>
      <c r="MFF2" s="433"/>
      <c r="MFG2" s="429"/>
      <c r="MFH2" s="433"/>
      <c r="MFI2" s="429"/>
      <c r="MFJ2" s="433"/>
      <c r="MFK2" s="429"/>
      <c r="MFL2" s="433"/>
      <c r="MFM2" s="429"/>
      <c r="MFN2" s="433"/>
      <c r="MFO2" s="429"/>
      <c r="MFP2" s="433"/>
      <c r="MFQ2" s="429"/>
      <c r="MFR2" s="433"/>
      <c r="MFS2" s="429"/>
      <c r="MFT2" s="433"/>
      <c r="MFU2" s="429"/>
      <c r="MFV2" s="433"/>
      <c r="MFW2" s="429"/>
      <c r="MFX2" s="433"/>
      <c r="MFY2" s="429"/>
      <c r="MFZ2" s="433"/>
      <c r="MGA2" s="429"/>
      <c r="MGB2" s="433"/>
      <c r="MGC2" s="429"/>
      <c r="MGD2" s="433"/>
      <c r="MGE2" s="429"/>
      <c r="MGF2" s="433"/>
      <c r="MGG2" s="429"/>
      <c r="MGH2" s="433"/>
      <c r="MGI2" s="429"/>
      <c r="MGJ2" s="433"/>
      <c r="MGK2" s="429"/>
      <c r="MGL2" s="433"/>
      <c r="MGM2" s="429"/>
      <c r="MGN2" s="433"/>
      <c r="MGO2" s="429"/>
      <c r="MGP2" s="433"/>
      <c r="MGQ2" s="429"/>
      <c r="MGR2" s="433"/>
      <c r="MGS2" s="429"/>
      <c r="MGT2" s="433"/>
      <c r="MGU2" s="429"/>
      <c r="MGV2" s="433"/>
      <c r="MGW2" s="429"/>
      <c r="MGX2" s="433"/>
      <c r="MGY2" s="429"/>
      <c r="MGZ2" s="433"/>
      <c r="MHA2" s="429"/>
      <c r="MHB2" s="433"/>
      <c r="MHC2" s="429"/>
      <c r="MHD2" s="433"/>
      <c r="MHE2" s="429"/>
      <c r="MHF2" s="433"/>
      <c r="MHG2" s="429"/>
      <c r="MHH2" s="433"/>
      <c r="MHI2" s="429"/>
      <c r="MHJ2" s="433"/>
      <c r="MHK2" s="429"/>
      <c r="MHL2" s="433"/>
      <c r="MHM2" s="429"/>
      <c r="MHN2" s="433"/>
      <c r="MHO2" s="429"/>
      <c r="MHP2" s="433"/>
      <c r="MHQ2" s="429"/>
      <c r="MHR2" s="433"/>
      <c r="MHS2" s="429"/>
      <c r="MHT2" s="433"/>
      <c r="MHU2" s="429"/>
      <c r="MHV2" s="433"/>
      <c r="MHW2" s="429"/>
      <c r="MHX2" s="433"/>
      <c r="MHY2" s="429"/>
      <c r="MHZ2" s="433"/>
      <c r="MIA2" s="429"/>
      <c r="MIB2" s="433"/>
      <c r="MIC2" s="429"/>
      <c r="MID2" s="433"/>
      <c r="MIE2" s="429"/>
      <c r="MIF2" s="433"/>
      <c r="MIG2" s="429"/>
      <c r="MIH2" s="433"/>
      <c r="MII2" s="429"/>
      <c r="MIJ2" s="433"/>
      <c r="MIK2" s="429"/>
      <c r="MIL2" s="433"/>
      <c r="MIM2" s="429"/>
      <c r="MIN2" s="433"/>
      <c r="MIO2" s="429"/>
      <c r="MIP2" s="433"/>
      <c r="MIQ2" s="429"/>
      <c r="MIR2" s="433"/>
      <c r="MIS2" s="429"/>
      <c r="MIT2" s="433"/>
      <c r="MIU2" s="429"/>
      <c r="MIV2" s="433"/>
      <c r="MIW2" s="429"/>
      <c r="MIX2" s="433"/>
      <c r="MIY2" s="429"/>
      <c r="MIZ2" s="433"/>
      <c r="MJA2" s="429"/>
      <c r="MJB2" s="433"/>
      <c r="MJC2" s="429"/>
      <c r="MJD2" s="433"/>
      <c r="MJE2" s="429"/>
      <c r="MJF2" s="433"/>
      <c r="MJG2" s="429"/>
      <c r="MJH2" s="433"/>
      <c r="MJI2" s="429"/>
      <c r="MJJ2" s="433"/>
      <c r="MJK2" s="429"/>
      <c r="MJL2" s="433"/>
      <c r="MJM2" s="429"/>
      <c r="MJN2" s="433"/>
      <c r="MJO2" s="429"/>
      <c r="MJP2" s="433"/>
      <c r="MJQ2" s="429"/>
      <c r="MJR2" s="433"/>
      <c r="MJS2" s="429"/>
      <c r="MJT2" s="433"/>
      <c r="MJU2" s="429"/>
      <c r="MJV2" s="433"/>
      <c r="MJW2" s="429"/>
      <c r="MJX2" s="433"/>
      <c r="MJY2" s="429"/>
      <c r="MJZ2" s="433"/>
      <c r="MKA2" s="429"/>
      <c r="MKB2" s="433"/>
      <c r="MKC2" s="429"/>
      <c r="MKD2" s="433"/>
      <c r="MKE2" s="429"/>
      <c r="MKF2" s="433"/>
      <c r="MKG2" s="429"/>
      <c r="MKH2" s="433"/>
      <c r="MKI2" s="429"/>
      <c r="MKJ2" s="433"/>
      <c r="MKK2" s="429"/>
      <c r="MKL2" s="433"/>
      <c r="MKM2" s="429"/>
      <c r="MKN2" s="433"/>
      <c r="MKO2" s="429"/>
      <c r="MKP2" s="433"/>
      <c r="MKQ2" s="429"/>
      <c r="MKR2" s="433"/>
      <c r="MKS2" s="429"/>
      <c r="MKT2" s="433"/>
      <c r="MKU2" s="429"/>
      <c r="MKV2" s="433"/>
      <c r="MKW2" s="429"/>
      <c r="MKX2" s="433"/>
      <c r="MKY2" s="429"/>
      <c r="MKZ2" s="433"/>
      <c r="MLA2" s="429"/>
      <c r="MLB2" s="433"/>
      <c r="MLC2" s="429"/>
      <c r="MLD2" s="433"/>
      <c r="MLE2" s="429"/>
      <c r="MLF2" s="433"/>
      <c r="MLG2" s="429"/>
      <c r="MLH2" s="433"/>
      <c r="MLI2" s="429"/>
      <c r="MLJ2" s="433"/>
      <c r="MLK2" s="429"/>
      <c r="MLL2" s="433"/>
      <c r="MLM2" s="429"/>
      <c r="MLN2" s="433"/>
      <c r="MLO2" s="429"/>
      <c r="MLP2" s="433"/>
      <c r="MLQ2" s="429"/>
      <c r="MLR2" s="433"/>
      <c r="MLS2" s="429"/>
      <c r="MLT2" s="433"/>
      <c r="MLU2" s="429"/>
      <c r="MLV2" s="433"/>
      <c r="MLW2" s="429"/>
      <c r="MLX2" s="433"/>
      <c r="MLY2" s="429"/>
      <c r="MLZ2" s="433"/>
      <c r="MMA2" s="429"/>
      <c r="MMB2" s="433"/>
      <c r="MMC2" s="429"/>
      <c r="MMD2" s="433"/>
      <c r="MME2" s="429"/>
      <c r="MMF2" s="433"/>
      <c r="MMG2" s="429"/>
      <c r="MMH2" s="433"/>
      <c r="MMI2" s="429"/>
      <c r="MMJ2" s="433"/>
      <c r="MMK2" s="429"/>
      <c r="MML2" s="433"/>
      <c r="MMM2" s="429"/>
      <c r="MMN2" s="433"/>
      <c r="MMO2" s="429"/>
      <c r="MMP2" s="433"/>
      <c r="MMQ2" s="429"/>
      <c r="MMR2" s="433"/>
      <c r="MMS2" s="429"/>
      <c r="MMT2" s="433"/>
      <c r="MMU2" s="429"/>
      <c r="MMV2" s="433"/>
      <c r="MMW2" s="429"/>
      <c r="MMX2" s="433"/>
      <c r="MMY2" s="429"/>
      <c r="MMZ2" s="433"/>
      <c r="MNA2" s="429"/>
      <c r="MNB2" s="433"/>
      <c r="MNC2" s="429"/>
      <c r="MND2" s="433"/>
      <c r="MNE2" s="429"/>
      <c r="MNF2" s="433"/>
      <c r="MNG2" s="429"/>
      <c r="MNH2" s="433"/>
      <c r="MNI2" s="429"/>
      <c r="MNJ2" s="433"/>
      <c r="MNK2" s="429"/>
      <c r="MNL2" s="433"/>
      <c r="MNM2" s="429"/>
      <c r="MNN2" s="433"/>
      <c r="MNO2" s="429"/>
      <c r="MNP2" s="433"/>
      <c r="MNQ2" s="429"/>
      <c r="MNR2" s="433"/>
      <c r="MNS2" s="429"/>
      <c r="MNT2" s="433"/>
      <c r="MNU2" s="429"/>
      <c r="MNV2" s="433"/>
      <c r="MNW2" s="429"/>
      <c r="MNX2" s="433"/>
      <c r="MNY2" s="429"/>
      <c r="MNZ2" s="433"/>
      <c r="MOA2" s="429"/>
      <c r="MOB2" s="433"/>
      <c r="MOC2" s="429"/>
      <c r="MOD2" s="433"/>
      <c r="MOE2" s="429"/>
      <c r="MOF2" s="433"/>
      <c r="MOG2" s="429"/>
      <c r="MOH2" s="433"/>
      <c r="MOI2" s="429"/>
      <c r="MOJ2" s="433"/>
      <c r="MOK2" s="429"/>
      <c r="MOL2" s="433"/>
      <c r="MOM2" s="429"/>
      <c r="MON2" s="433"/>
      <c r="MOO2" s="429"/>
      <c r="MOP2" s="433"/>
      <c r="MOQ2" s="429"/>
      <c r="MOR2" s="433"/>
      <c r="MOS2" s="429"/>
      <c r="MOT2" s="433"/>
      <c r="MOU2" s="429"/>
      <c r="MOV2" s="433"/>
      <c r="MOW2" s="429"/>
      <c r="MOX2" s="433"/>
      <c r="MOY2" s="429"/>
      <c r="MOZ2" s="433"/>
      <c r="MPA2" s="429"/>
      <c r="MPB2" s="433"/>
      <c r="MPC2" s="429"/>
      <c r="MPD2" s="433"/>
      <c r="MPE2" s="429"/>
      <c r="MPF2" s="433"/>
      <c r="MPG2" s="429"/>
      <c r="MPH2" s="433"/>
      <c r="MPI2" s="429"/>
      <c r="MPJ2" s="433"/>
      <c r="MPK2" s="429"/>
      <c r="MPL2" s="433"/>
      <c r="MPM2" s="429"/>
      <c r="MPN2" s="433"/>
      <c r="MPO2" s="429"/>
      <c r="MPP2" s="433"/>
      <c r="MPQ2" s="429"/>
      <c r="MPR2" s="433"/>
      <c r="MPS2" s="429"/>
      <c r="MPT2" s="433"/>
      <c r="MPU2" s="429"/>
      <c r="MPV2" s="433"/>
      <c r="MPW2" s="429"/>
      <c r="MPX2" s="433"/>
      <c r="MPY2" s="429"/>
      <c r="MPZ2" s="433"/>
      <c r="MQA2" s="429"/>
      <c r="MQB2" s="433"/>
      <c r="MQC2" s="429"/>
      <c r="MQD2" s="433"/>
      <c r="MQE2" s="429"/>
      <c r="MQF2" s="433"/>
      <c r="MQG2" s="429"/>
      <c r="MQH2" s="433"/>
      <c r="MQI2" s="429"/>
      <c r="MQJ2" s="433"/>
      <c r="MQK2" s="429"/>
      <c r="MQL2" s="433"/>
      <c r="MQM2" s="429"/>
      <c r="MQN2" s="433"/>
      <c r="MQO2" s="429"/>
      <c r="MQP2" s="433"/>
      <c r="MQQ2" s="429"/>
      <c r="MQR2" s="433"/>
      <c r="MQS2" s="429"/>
      <c r="MQT2" s="433"/>
      <c r="MQU2" s="429"/>
      <c r="MQV2" s="433"/>
      <c r="MQW2" s="429"/>
      <c r="MQX2" s="433"/>
      <c r="MQY2" s="429"/>
      <c r="MQZ2" s="433"/>
      <c r="MRA2" s="429"/>
      <c r="MRB2" s="433"/>
      <c r="MRC2" s="429"/>
      <c r="MRD2" s="433"/>
      <c r="MRE2" s="429"/>
      <c r="MRF2" s="433"/>
      <c r="MRG2" s="429"/>
      <c r="MRH2" s="433"/>
      <c r="MRI2" s="429"/>
      <c r="MRJ2" s="433"/>
      <c r="MRK2" s="429"/>
      <c r="MRL2" s="433"/>
      <c r="MRM2" s="429"/>
      <c r="MRN2" s="433"/>
      <c r="MRO2" s="429"/>
      <c r="MRP2" s="433"/>
      <c r="MRQ2" s="429"/>
      <c r="MRR2" s="433"/>
      <c r="MRS2" s="429"/>
      <c r="MRT2" s="433"/>
      <c r="MRU2" s="429"/>
      <c r="MRV2" s="433"/>
      <c r="MRW2" s="429"/>
      <c r="MRX2" s="433"/>
      <c r="MRY2" s="429"/>
      <c r="MRZ2" s="433"/>
      <c r="MSA2" s="429"/>
      <c r="MSB2" s="433"/>
      <c r="MSC2" s="429"/>
      <c r="MSD2" s="433"/>
      <c r="MSE2" s="429"/>
      <c r="MSF2" s="433"/>
      <c r="MSG2" s="429"/>
      <c r="MSH2" s="433"/>
      <c r="MSI2" s="429"/>
      <c r="MSJ2" s="433"/>
      <c r="MSK2" s="429"/>
      <c r="MSL2" s="433"/>
      <c r="MSM2" s="429"/>
      <c r="MSN2" s="433"/>
      <c r="MSO2" s="429"/>
      <c r="MSP2" s="433"/>
      <c r="MSQ2" s="429"/>
      <c r="MSR2" s="433"/>
      <c r="MSS2" s="429"/>
      <c r="MST2" s="433"/>
      <c r="MSU2" s="429"/>
      <c r="MSV2" s="433"/>
      <c r="MSW2" s="429"/>
      <c r="MSX2" s="433"/>
      <c r="MSY2" s="429"/>
      <c r="MSZ2" s="433"/>
      <c r="MTA2" s="429"/>
      <c r="MTB2" s="433"/>
      <c r="MTC2" s="429"/>
      <c r="MTD2" s="433"/>
      <c r="MTE2" s="429"/>
      <c r="MTF2" s="433"/>
      <c r="MTG2" s="429"/>
      <c r="MTH2" s="433"/>
      <c r="MTI2" s="429"/>
      <c r="MTJ2" s="433"/>
      <c r="MTK2" s="429"/>
      <c r="MTL2" s="433"/>
      <c r="MTM2" s="429"/>
      <c r="MTN2" s="433"/>
      <c r="MTO2" s="429"/>
      <c r="MTP2" s="433"/>
      <c r="MTQ2" s="429"/>
      <c r="MTR2" s="433"/>
      <c r="MTS2" s="429"/>
      <c r="MTT2" s="433"/>
      <c r="MTU2" s="429"/>
      <c r="MTV2" s="433"/>
      <c r="MTW2" s="429"/>
      <c r="MTX2" s="433"/>
      <c r="MTY2" s="429"/>
      <c r="MTZ2" s="433"/>
      <c r="MUA2" s="429"/>
      <c r="MUB2" s="433"/>
      <c r="MUC2" s="429"/>
      <c r="MUD2" s="433"/>
      <c r="MUE2" s="429"/>
      <c r="MUF2" s="433"/>
      <c r="MUG2" s="429"/>
      <c r="MUH2" s="433"/>
      <c r="MUI2" s="429"/>
      <c r="MUJ2" s="433"/>
      <c r="MUK2" s="429"/>
      <c r="MUL2" s="433"/>
      <c r="MUM2" s="429"/>
      <c r="MUN2" s="433"/>
      <c r="MUO2" s="429"/>
      <c r="MUP2" s="433"/>
      <c r="MUQ2" s="429"/>
      <c r="MUR2" s="433"/>
      <c r="MUS2" s="429"/>
      <c r="MUT2" s="433"/>
      <c r="MUU2" s="429"/>
      <c r="MUV2" s="433"/>
      <c r="MUW2" s="429"/>
      <c r="MUX2" s="433"/>
      <c r="MUY2" s="429"/>
      <c r="MUZ2" s="433"/>
      <c r="MVA2" s="429"/>
      <c r="MVB2" s="433"/>
      <c r="MVC2" s="429"/>
      <c r="MVD2" s="433"/>
      <c r="MVE2" s="429"/>
      <c r="MVF2" s="433"/>
      <c r="MVG2" s="429"/>
      <c r="MVH2" s="433"/>
      <c r="MVI2" s="429"/>
      <c r="MVJ2" s="433"/>
      <c r="MVK2" s="429"/>
      <c r="MVL2" s="433"/>
      <c r="MVM2" s="429"/>
      <c r="MVN2" s="433"/>
      <c r="MVO2" s="429"/>
      <c r="MVP2" s="433"/>
      <c r="MVQ2" s="429"/>
      <c r="MVR2" s="433"/>
      <c r="MVS2" s="429"/>
      <c r="MVT2" s="433"/>
      <c r="MVU2" s="429"/>
      <c r="MVV2" s="433"/>
      <c r="MVW2" s="429"/>
      <c r="MVX2" s="433"/>
      <c r="MVY2" s="429"/>
      <c r="MVZ2" s="433"/>
      <c r="MWA2" s="429"/>
      <c r="MWB2" s="433"/>
      <c r="MWC2" s="429"/>
      <c r="MWD2" s="433"/>
      <c r="MWE2" s="429"/>
      <c r="MWF2" s="433"/>
      <c r="MWG2" s="429"/>
      <c r="MWH2" s="433"/>
      <c r="MWI2" s="429"/>
      <c r="MWJ2" s="433"/>
      <c r="MWK2" s="429"/>
      <c r="MWL2" s="433"/>
      <c r="MWM2" s="429"/>
      <c r="MWN2" s="433"/>
      <c r="MWO2" s="429"/>
      <c r="MWP2" s="433"/>
      <c r="MWQ2" s="429"/>
      <c r="MWR2" s="433"/>
      <c r="MWS2" s="429"/>
      <c r="MWT2" s="433"/>
      <c r="MWU2" s="429"/>
      <c r="MWV2" s="433"/>
      <c r="MWW2" s="429"/>
      <c r="MWX2" s="433"/>
      <c r="MWY2" s="429"/>
      <c r="MWZ2" s="433"/>
      <c r="MXA2" s="429"/>
      <c r="MXB2" s="433"/>
      <c r="MXC2" s="429"/>
      <c r="MXD2" s="433"/>
      <c r="MXE2" s="429"/>
      <c r="MXF2" s="433"/>
      <c r="MXG2" s="429"/>
      <c r="MXH2" s="433"/>
      <c r="MXI2" s="429"/>
      <c r="MXJ2" s="433"/>
      <c r="MXK2" s="429"/>
      <c r="MXL2" s="433"/>
      <c r="MXM2" s="429"/>
      <c r="MXN2" s="433"/>
      <c r="MXO2" s="429"/>
      <c r="MXP2" s="433"/>
      <c r="MXQ2" s="429"/>
      <c r="MXR2" s="433"/>
      <c r="MXS2" s="429"/>
      <c r="MXT2" s="433"/>
      <c r="MXU2" s="429"/>
      <c r="MXV2" s="433"/>
      <c r="MXW2" s="429"/>
      <c r="MXX2" s="433"/>
      <c r="MXY2" s="429"/>
      <c r="MXZ2" s="433"/>
      <c r="MYA2" s="429"/>
      <c r="MYB2" s="433"/>
      <c r="MYC2" s="429"/>
      <c r="MYD2" s="433"/>
      <c r="MYE2" s="429"/>
      <c r="MYF2" s="433"/>
      <c r="MYG2" s="429"/>
      <c r="MYH2" s="433"/>
      <c r="MYI2" s="429"/>
      <c r="MYJ2" s="433"/>
      <c r="MYK2" s="429"/>
      <c r="MYL2" s="433"/>
      <c r="MYM2" s="429"/>
      <c r="MYN2" s="433"/>
      <c r="MYO2" s="429"/>
      <c r="MYP2" s="433"/>
      <c r="MYQ2" s="429"/>
      <c r="MYR2" s="433"/>
      <c r="MYS2" s="429"/>
      <c r="MYT2" s="433"/>
      <c r="MYU2" s="429"/>
      <c r="MYV2" s="433"/>
      <c r="MYW2" s="429"/>
      <c r="MYX2" s="433"/>
      <c r="MYY2" s="429"/>
      <c r="MYZ2" s="433"/>
      <c r="MZA2" s="429"/>
      <c r="MZB2" s="433"/>
      <c r="MZC2" s="429"/>
      <c r="MZD2" s="433"/>
      <c r="MZE2" s="429"/>
      <c r="MZF2" s="433"/>
      <c r="MZG2" s="429"/>
      <c r="MZH2" s="433"/>
      <c r="MZI2" s="429"/>
      <c r="MZJ2" s="433"/>
      <c r="MZK2" s="429"/>
      <c r="MZL2" s="433"/>
      <c r="MZM2" s="429"/>
      <c r="MZN2" s="433"/>
      <c r="MZO2" s="429"/>
      <c r="MZP2" s="433"/>
      <c r="MZQ2" s="429"/>
      <c r="MZR2" s="433"/>
      <c r="MZS2" s="429"/>
      <c r="MZT2" s="433"/>
      <c r="MZU2" s="429"/>
      <c r="MZV2" s="433"/>
      <c r="MZW2" s="429"/>
      <c r="MZX2" s="433"/>
      <c r="MZY2" s="429"/>
      <c r="MZZ2" s="433"/>
      <c r="NAA2" s="429"/>
      <c r="NAB2" s="433"/>
      <c r="NAC2" s="429"/>
      <c r="NAD2" s="433"/>
      <c r="NAE2" s="429"/>
      <c r="NAF2" s="433"/>
      <c r="NAG2" s="429"/>
      <c r="NAH2" s="433"/>
      <c r="NAI2" s="429"/>
      <c r="NAJ2" s="433"/>
      <c r="NAK2" s="429"/>
      <c r="NAL2" s="433"/>
      <c r="NAM2" s="429"/>
      <c r="NAN2" s="433"/>
      <c r="NAO2" s="429"/>
      <c r="NAP2" s="433"/>
      <c r="NAQ2" s="429"/>
      <c r="NAR2" s="433"/>
      <c r="NAS2" s="429"/>
      <c r="NAT2" s="433"/>
      <c r="NAU2" s="429"/>
      <c r="NAV2" s="433"/>
      <c r="NAW2" s="429"/>
      <c r="NAX2" s="433"/>
      <c r="NAY2" s="429"/>
      <c r="NAZ2" s="433"/>
      <c r="NBA2" s="429"/>
      <c r="NBB2" s="433"/>
      <c r="NBC2" s="429"/>
      <c r="NBD2" s="433"/>
      <c r="NBE2" s="429"/>
      <c r="NBF2" s="433"/>
      <c r="NBG2" s="429"/>
      <c r="NBH2" s="433"/>
      <c r="NBI2" s="429"/>
      <c r="NBJ2" s="433"/>
      <c r="NBK2" s="429"/>
      <c r="NBL2" s="433"/>
      <c r="NBM2" s="429"/>
      <c r="NBN2" s="433"/>
      <c r="NBO2" s="429"/>
      <c r="NBP2" s="433"/>
      <c r="NBQ2" s="429"/>
      <c r="NBR2" s="433"/>
      <c r="NBS2" s="429"/>
      <c r="NBT2" s="433"/>
      <c r="NBU2" s="429"/>
      <c r="NBV2" s="433"/>
      <c r="NBW2" s="429"/>
      <c r="NBX2" s="433"/>
      <c r="NBY2" s="429"/>
      <c r="NBZ2" s="433"/>
      <c r="NCA2" s="429"/>
      <c r="NCB2" s="433"/>
      <c r="NCC2" s="429"/>
      <c r="NCD2" s="433"/>
      <c r="NCE2" s="429"/>
      <c r="NCF2" s="433"/>
      <c r="NCG2" s="429"/>
      <c r="NCH2" s="433"/>
      <c r="NCI2" s="429"/>
      <c r="NCJ2" s="433"/>
      <c r="NCK2" s="429"/>
      <c r="NCL2" s="433"/>
      <c r="NCM2" s="429"/>
      <c r="NCN2" s="433"/>
      <c r="NCO2" s="429"/>
      <c r="NCP2" s="433"/>
      <c r="NCQ2" s="429"/>
      <c r="NCR2" s="433"/>
      <c r="NCS2" s="429"/>
      <c r="NCT2" s="433"/>
      <c r="NCU2" s="429"/>
      <c r="NCV2" s="433"/>
      <c r="NCW2" s="429"/>
      <c r="NCX2" s="433"/>
      <c r="NCY2" s="429"/>
      <c r="NCZ2" s="433"/>
      <c r="NDA2" s="429"/>
      <c r="NDB2" s="433"/>
      <c r="NDC2" s="429"/>
      <c r="NDD2" s="433"/>
      <c r="NDE2" s="429"/>
      <c r="NDF2" s="433"/>
      <c r="NDG2" s="429"/>
      <c r="NDH2" s="433"/>
      <c r="NDI2" s="429"/>
      <c r="NDJ2" s="433"/>
      <c r="NDK2" s="429"/>
      <c r="NDL2" s="433"/>
      <c r="NDM2" s="429"/>
      <c r="NDN2" s="433"/>
      <c r="NDO2" s="429"/>
      <c r="NDP2" s="433"/>
      <c r="NDQ2" s="429"/>
      <c r="NDR2" s="433"/>
      <c r="NDS2" s="429"/>
      <c r="NDT2" s="433"/>
      <c r="NDU2" s="429"/>
      <c r="NDV2" s="433"/>
      <c r="NDW2" s="429"/>
      <c r="NDX2" s="433"/>
      <c r="NDY2" s="429"/>
      <c r="NDZ2" s="433"/>
      <c r="NEA2" s="429"/>
      <c r="NEB2" s="433"/>
      <c r="NEC2" s="429"/>
      <c r="NED2" s="433"/>
      <c r="NEE2" s="429"/>
      <c r="NEF2" s="433"/>
      <c r="NEG2" s="429"/>
      <c r="NEH2" s="433"/>
      <c r="NEI2" s="429"/>
      <c r="NEJ2" s="433"/>
      <c r="NEK2" s="429"/>
      <c r="NEL2" s="433"/>
      <c r="NEM2" s="429"/>
      <c r="NEN2" s="433"/>
      <c r="NEO2" s="429"/>
      <c r="NEP2" s="433"/>
      <c r="NEQ2" s="429"/>
      <c r="NER2" s="433"/>
      <c r="NES2" s="429"/>
      <c r="NET2" s="433"/>
      <c r="NEU2" s="429"/>
      <c r="NEV2" s="433"/>
      <c r="NEW2" s="429"/>
      <c r="NEX2" s="433"/>
      <c r="NEY2" s="429"/>
      <c r="NEZ2" s="433"/>
      <c r="NFA2" s="429"/>
      <c r="NFB2" s="433"/>
      <c r="NFC2" s="429"/>
      <c r="NFD2" s="433"/>
      <c r="NFE2" s="429"/>
      <c r="NFF2" s="433"/>
      <c r="NFG2" s="429"/>
      <c r="NFH2" s="433"/>
      <c r="NFI2" s="429"/>
      <c r="NFJ2" s="433"/>
      <c r="NFK2" s="429"/>
      <c r="NFL2" s="433"/>
      <c r="NFM2" s="429"/>
      <c r="NFN2" s="433"/>
      <c r="NFO2" s="429"/>
      <c r="NFP2" s="433"/>
      <c r="NFQ2" s="429"/>
      <c r="NFR2" s="433"/>
      <c r="NFS2" s="429"/>
      <c r="NFT2" s="433"/>
      <c r="NFU2" s="429"/>
      <c r="NFV2" s="433"/>
      <c r="NFW2" s="429"/>
      <c r="NFX2" s="433"/>
      <c r="NFY2" s="429"/>
      <c r="NFZ2" s="433"/>
      <c r="NGA2" s="429"/>
      <c r="NGB2" s="433"/>
      <c r="NGC2" s="429"/>
      <c r="NGD2" s="433"/>
      <c r="NGE2" s="429"/>
      <c r="NGF2" s="433"/>
      <c r="NGG2" s="429"/>
      <c r="NGH2" s="433"/>
      <c r="NGI2" s="429"/>
      <c r="NGJ2" s="433"/>
      <c r="NGK2" s="429"/>
      <c r="NGL2" s="433"/>
      <c r="NGM2" s="429"/>
      <c r="NGN2" s="433"/>
      <c r="NGO2" s="429"/>
      <c r="NGP2" s="433"/>
      <c r="NGQ2" s="429"/>
      <c r="NGR2" s="433"/>
      <c r="NGS2" s="429"/>
      <c r="NGT2" s="433"/>
      <c r="NGU2" s="429"/>
      <c r="NGV2" s="433"/>
      <c r="NGW2" s="429"/>
      <c r="NGX2" s="433"/>
      <c r="NGY2" s="429"/>
      <c r="NGZ2" s="433"/>
      <c r="NHA2" s="429"/>
      <c r="NHB2" s="433"/>
      <c r="NHC2" s="429"/>
      <c r="NHD2" s="433"/>
      <c r="NHE2" s="429"/>
      <c r="NHF2" s="433"/>
      <c r="NHG2" s="429"/>
      <c r="NHH2" s="433"/>
      <c r="NHI2" s="429"/>
      <c r="NHJ2" s="433"/>
      <c r="NHK2" s="429"/>
      <c r="NHL2" s="433"/>
      <c r="NHM2" s="429"/>
      <c r="NHN2" s="433"/>
      <c r="NHO2" s="429"/>
      <c r="NHP2" s="433"/>
      <c r="NHQ2" s="429"/>
      <c r="NHR2" s="433"/>
      <c r="NHS2" s="429"/>
      <c r="NHT2" s="433"/>
      <c r="NHU2" s="429"/>
      <c r="NHV2" s="433"/>
      <c r="NHW2" s="429"/>
      <c r="NHX2" s="433"/>
      <c r="NHY2" s="429"/>
      <c r="NHZ2" s="433"/>
      <c r="NIA2" s="429"/>
      <c r="NIB2" s="433"/>
      <c r="NIC2" s="429"/>
      <c r="NID2" s="433"/>
      <c r="NIE2" s="429"/>
      <c r="NIF2" s="433"/>
      <c r="NIG2" s="429"/>
      <c r="NIH2" s="433"/>
      <c r="NII2" s="429"/>
      <c r="NIJ2" s="433"/>
      <c r="NIK2" s="429"/>
      <c r="NIL2" s="433"/>
      <c r="NIM2" s="429"/>
      <c r="NIN2" s="433"/>
      <c r="NIO2" s="429"/>
      <c r="NIP2" s="433"/>
      <c r="NIQ2" s="429"/>
      <c r="NIR2" s="433"/>
      <c r="NIS2" s="429"/>
      <c r="NIT2" s="433"/>
      <c r="NIU2" s="429"/>
      <c r="NIV2" s="433"/>
      <c r="NIW2" s="429"/>
      <c r="NIX2" s="433"/>
      <c r="NIY2" s="429"/>
      <c r="NIZ2" s="433"/>
      <c r="NJA2" s="429"/>
      <c r="NJB2" s="433"/>
      <c r="NJC2" s="429"/>
      <c r="NJD2" s="433"/>
      <c r="NJE2" s="429"/>
      <c r="NJF2" s="433"/>
      <c r="NJG2" s="429"/>
      <c r="NJH2" s="433"/>
      <c r="NJI2" s="429"/>
      <c r="NJJ2" s="433"/>
      <c r="NJK2" s="429"/>
      <c r="NJL2" s="433"/>
      <c r="NJM2" s="429"/>
      <c r="NJN2" s="433"/>
      <c r="NJO2" s="429"/>
      <c r="NJP2" s="433"/>
      <c r="NJQ2" s="429"/>
      <c r="NJR2" s="433"/>
      <c r="NJS2" s="429"/>
      <c r="NJT2" s="433"/>
      <c r="NJU2" s="429"/>
      <c r="NJV2" s="433"/>
      <c r="NJW2" s="429"/>
      <c r="NJX2" s="433"/>
      <c r="NJY2" s="429"/>
      <c r="NJZ2" s="433"/>
      <c r="NKA2" s="429"/>
      <c r="NKB2" s="433"/>
      <c r="NKC2" s="429"/>
      <c r="NKD2" s="433"/>
      <c r="NKE2" s="429"/>
      <c r="NKF2" s="433"/>
      <c r="NKG2" s="429"/>
      <c r="NKH2" s="433"/>
      <c r="NKI2" s="429"/>
      <c r="NKJ2" s="433"/>
      <c r="NKK2" s="429"/>
      <c r="NKL2" s="433"/>
      <c r="NKM2" s="429"/>
      <c r="NKN2" s="433"/>
      <c r="NKO2" s="429"/>
      <c r="NKP2" s="433"/>
      <c r="NKQ2" s="429"/>
      <c r="NKR2" s="433"/>
      <c r="NKS2" s="429"/>
      <c r="NKT2" s="433"/>
      <c r="NKU2" s="429"/>
      <c r="NKV2" s="433"/>
      <c r="NKW2" s="429"/>
      <c r="NKX2" s="433"/>
      <c r="NKY2" s="429"/>
      <c r="NKZ2" s="433"/>
      <c r="NLA2" s="429"/>
      <c r="NLB2" s="433"/>
      <c r="NLC2" s="429"/>
      <c r="NLD2" s="433"/>
      <c r="NLE2" s="429"/>
      <c r="NLF2" s="433"/>
      <c r="NLG2" s="429"/>
      <c r="NLH2" s="433"/>
      <c r="NLI2" s="429"/>
      <c r="NLJ2" s="433"/>
      <c r="NLK2" s="429"/>
      <c r="NLL2" s="433"/>
      <c r="NLM2" s="429"/>
      <c r="NLN2" s="433"/>
      <c r="NLO2" s="429"/>
      <c r="NLP2" s="433"/>
      <c r="NLQ2" s="429"/>
      <c r="NLR2" s="433"/>
      <c r="NLS2" s="429"/>
      <c r="NLT2" s="433"/>
      <c r="NLU2" s="429"/>
      <c r="NLV2" s="433"/>
      <c r="NLW2" s="429"/>
      <c r="NLX2" s="433"/>
      <c r="NLY2" s="429"/>
      <c r="NLZ2" s="433"/>
      <c r="NMA2" s="429"/>
      <c r="NMB2" s="433"/>
      <c r="NMC2" s="429"/>
      <c r="NMD2" s="433"/>
      <c r="NME2" s="429"/>
      <c r="NMF2" s="433"/>
      <c r="NMG2" s="429"/>
      <c r="NMH2" s="433"/>
      <c r="NMI2" s="429"/>
      <c r="NMJ2" s="433"/>
      <c r="NMK2" s="429"/>
      <c r="NML2" s="433"/>
      <c r="NMM2" s="429"/>
      <c r="NMN2" s="433"/>
      <c r="NMO2" s="429"/>
      <c r="NMP2" s="433"/>
      <c r="NMQ2" s="429"/>
      <c r="NMR2" s="433"/>
      <c r="NMS2" s="429"/>
      <c r="NMT2" s="433"/>
      <c r="NMU2" s="429"/>
      <c r="NMV2" s="433"/>
      <c r="NMW2" s="429"/>
      <c r="NMX2" s="433"/>
      <c r="NMY2" s="429"/>
      <c r="NMZ2" s="433"/>
      <c r="NNA2" s="429"/>
      <c r="NNB2" s="433"/>
      <c r="NNC2" s="429"/>
      <c r="NND2" s="433"/>
      <c r="NNE2" s="429"/>
      <c r="NNF2" s="433"/>
      <c r="NNG2" s="429"/>
      <c r="NNH2" s="433"/>
      <c r="NNI2" s="429"/>
      <c r="NNJ2" s="433"/>
      <c r="NNK2" s="429"/>
      <c r="NNL2" s="433"/>
      <c r="NNM2" s="429"/>
      <c r="NNN2" s="433"/>
      <c r="NNO2" s="429"/>
      <c r="NNP2" s="433"/>
      <c r="NNQ2" s="429"/>
      <c r="NNR2" s="433"/>
      <c r="NNS2" s="429"/>
      <c r="NNT2" s="433"/>
      <c r="NNU2" s="429"/>
      <c r="NNV2" s="433"/>
      <c r="NNW2" s="429"/>
      <c r="NNX2" s="433"/>
      <c r="NNY2" s="429"/>
      <c r="NNZ2" s="433"/>
      <c r="NOA2" s="429"/>
      <c r="NOB2" s="433"/>
      <c r="NOC2" s="429"/>
      <c r="NOD2" s="433"/>
      <c r="NOE2" s="429"/>
      <c r="NOF2" s="433"/>
      <c r="NOG2" s="429"/>
      <c r="NOH2" s="433"/>
      <c r="NOI2" s="429"/>
      <c r="NOJ2" s="433"/>
      <c r="NOK2" s="429"/>
      <c r="NOL2" s="433"/>
      <c r="NOM2" s="429"/>
      <c r="NON2" s="433"/>
      <c r="NOO2" s="429"/>
      <c r="NOP2" s="433"/>
      <c r="NOQ2" s="429"/>
      <c r="NOR2" s="433"/>
      <c r="NOS2" s="429"/>
      <c r="NOT2" s="433"/>
      <c r="NOU2" s="429"/>
      <c r="NOV2" s="433"/>
      <c r="NOW2" s="429"/>
      <c r="NOX2" s="433"/>
      <c r="NOY2" s="429"/>
      <c r="NOZ2" s="433"/>
      <c r="NPA2" s="429"/>
      <c r="NPB2" s="433"/>
      <c r="NPC2" s="429"/>
      <c r="NPD2" s="433"/>
      <c r="NPE2" s="429"/>
      <c r="NPF2" s="433"/>
      <c r="NPG2" s="429"/>
      <c r="NPH2" s="433"/>
      <c r="NPI2" s="429"/>
      <c r="NPJ2" s="433"/>
      <c r="NPK2" s="429"/>
      <c r="NPL2" s="433"/>
      <c r="NPM2" s="429"/>
      <c r="NPN2" s="433"/>
      <c r="NPO2" s="429"/>
      <c r="NPP2" s="433"/>
      <c r="NPQ2" s="429"/>
      <c r="NPR2" s="433"/>
      <c r="NPS2" s="429"/>
      <c r="NPT2" s="433"/>
      <c r="NPU2" s="429"/>
      <c r="NPV2" s="433"/>
      <c r="NPW2" s="429"/>
      <c r="NPX2" s="433"/>
      <c r="NPY2" s="429"/>
      <c r="NPZ2" s="433"/>
      <c r="NQA2" s="429"/>
      <c r="NQB2" s="433"/>
      <c r="NQC2" s="429"/>
      <c r="NQD2" s="433"/>
      <c r="NQE2" s="429"/>
      <c r="NQF2" s="433"/>
      <c r="NQG2" s="429"/>
      <c r="NQH2" s="433"/>
      <c r="NQI2" s="429"/>
      <c r="NQJ2" s="433"/>
      <c r="NQK2" s="429"/>
      <c r="NQL2" s="433"/>
      <c r="NQM2" s="429"/>
      <c r="NQN2" s="433"/>
      <c r="NQO2" s="429"/>
      <c r="NQP2" s="433"/>
      <c r="NQQ2" s="429"/>
      <c r="NQR2" s="433"/>
      <c r="NQS2" s="429"/>
      <c r="NQT2" s="433"/>
      <c r="NQU2" s="429"/>
      <c r="NQV2" s="433"/>
      <c r="NQW2" s="429"/>
      <c r="NQX2" s="433"/>
      <c r="NQY2" s="429"/>
      <c r="NQZ2" s="433"/>
      <c r="NRA2" s="429"/>
      <c r="NRB2" s="433"/>
      <c r="NRC2" s="429"/>
      <c r="NRD2" s="433"/>
      <c r="NRE2" s="429"/>
      <c r="NRF2" s="433"/>
      <c r="NRG2" s="429"/>
      <c r="NRH2" s="433"/>
      <c r="NRI2" s="429"/>
      <c r="NRJ2" s="433"/>
      <c r="NRK2" s="429"/>
      <c r="NRL2" s="433"/>
      <c r="NRM2" s="429"/>
      <c r="NRN2" s="433"/>
      <c r="NRO2" s="429"/>
      <c r="NRP2" s="433"/>
      <c r="NRQ2" s="429"/>
      <c r="NRR2" s="433"/>
      <c r="NRS2" s="429"/>
      <c r="NRT2" s="433"/>
      <c r="NRU2" s="429"/>
      <c r="NRV2" s="433"/>
      <c r="NRW2" s="429"/>
      <c r="NRX2" s="433"/>
      <c r="NRY2" s="429"/>
      <c r="NRZ2" s="433"/>
      <c r="NSA2" s="429"/>
      <c r="NSB2" s="433"/>
      <c r="NSC2" s="429"/>
      <c r="NSD2" s="433"/>
      <c r="NSE2" s="429"/>
      <c r="NSF2" s="433"/>
      <c r="NSG2" s="429"/>
      <c r="NSH2" s="433"/>
      <c r="NSI2" s="429"/>
      <c r="NSJ2" s="433"/>
      <c r="NSK2" s="429"/>
      <c r="NSL2" s="433"/>
      <c r="NSM2" s="429"/>
      <c r="NSN2" s="433"/>
      <c r="NSO2" s="429"/>
      <c r="NSP2" s="433"/>
      <c r="NSQ2" s="429"/>
      <c r="NSR2" s="433"/>
      <c r="NSS2" s="429"/>
      <c r="NST2" s="433"/>
      <c r="NSU2" s="429"/>
      <c r="NSV2" s="433"/>
      <c r="NSW2" s="429"/>
      <c r="NSX2" s="433"/>
      <c r="NSY2" s="429"/>
      <c r="NSZ2" s="433"/>
      <c r="NTA2" s="429"/>
      <c r="NTB2" s="433"/>
      <c r="NTC2" s="429"/>
      <c r="NTD2" s="433"/>
      <c r="NTE2" s="429"/>
      <c r="NTF2" s="433"/>
      <c r="NTG2" s="429"/>
      <c r="NTH2" s="433"/>
      <c r="NTI2" s="429"/>
      <c r="NTJ2" s="433"/>
      <c r="NTK2" s="429"/>
      <c r="NTL2" s="433"/>
      <c r="NTM2" s="429"/>
      <c r="NTN2" s="433"/>
      <c r="NTO2" s="429"/>
      <c r="NTP2" s="433"/>
      <c r="NTQ2" s="429"/>
      <c r="NTR2" s="433"/>
      <c r="NTS2" s="429"/>
      <c r="NTT2" s="433"/>
      <c r="NTU2" s="429"/>
      <c r="NTV2" s="433"/>
      <c r="NTW2" s="429"/>
      <c r="NTX2" s="433"/>
      <c r="NTY2" s="429"/>
      <c r="NTZ2" s="433"/>
      <c r="NUA2" s="429"/>
      <c r="NUB2" s="433"/>
      <c r="NUC2" s="429"/>
      <c r="NUD2" s="433"/>
      <c r="NUE2" s="429"/>
      <c r="NUF2" s="433"/>
      <c r="NUG2" s="429"/>
      <c r="NUH2" s="433"/>
      <c r="NUI2" s="429"/>
      <c r="NUJ2" s="433"/>
      <c r="NUK2" s="429"/>
      <c r="NUL2" s="433"/>
      <c r="NUM2" s="429"/>
      <c r="NUN2" s="433"/>
      <c r="NUO2" s="429"/>
      <c r="NUP2" s="433"/>
      <c r="NUQ2" s="429"/>
      <c r="NUR2" s="433"/>
      <c r="NUS2" s="429"/>
      <c r="NUT2" s="433"/>
      <c r="NUU2" s="429"/>
      <c r="NUV2" s="433"/>
      <c r="NUW2" s="429"/>
      <c r="NUX2" s="433"/>
      <c r="NUY2" s="429"/>
      <c r="NUZ2" s="433"/>
      <c r="NVA2" s="429"/>
      <c r="NVB2" s="433"/>
      <c r="NVC2" s="429"/>
      <c r="NVD2" s="433"/>
      <c r="NVE2" s="429"/>
      <c r="NVF2" s="433"/>
      <c r="NVG2" s="429"/>
      <c r="NVH2" s="433"/>
      <c r="NVI2" s="429"/>
      <c r="NVJ2" s="433"/>
      <c r="NVK2" s="429"/>
      <c r="NVL2" s="433"/>
      <c r="NVM2" s="429"/>
      <c r="NVN2" s="433"/>
      <c r="NVO2" s="429"/>
      <c r="NVP2" s="433"/>
      <c r="NVQ2" s="429"/>
      <c r="NVR2" s="433"/>
      <c r="NVS2" s="429"/>
      <c r="NVT2" s="433"/>
      <c r="NVU2" s="429"/>
      <c r="NVV2" s="433"/>
      <c r="NVW2" s="429"/>
      <c r="NVX2" s="433"/>
      <c r="NVY2" s="429"/>
      <c r="NVZ2" s="433"/>
      <c r="NWA2" s="429"/>
      <c r="NWB2" s="433"/>
      <c r="NWC2" s="429"/>
      <c r="NWD2" s="433"/>
      <c r="NWE2" s="429"/>
      <c r="NWF2" s="433"/>
      <c r="NWG2" s="429"/>
      <c r="NWH2" s="433"/>
      <c r="NWI2" s="429"/>
      <c r="NWJ2" s="433"/>
      <c r="NWK2" s="429"/>
      <c r="NWL2" s="433"/>
      <c r="NWM2" s="429"/>
      <c r="NWN2" s="433"/>
      <c r="NWO2" s="429"/>
      <c r="NWP2" s="433"/>
      <c r="NWQ2" s="429"/>
      <c r="NWR2" s="433"/>
      <c r="NWS2" s="429"/>
      <c r="NWT2" s="433"/>
      <c r="NWU2" s="429"/>
      <c r="NWV2" s="433"/>
      <c r="NWW2" s="429"/>
      <c r="NWX2" s="433"/>
      <c r="NWY2" s="429"/>
      <c r="NWZ2" s="433"/>
      <c r="NXA2" s="429"/>
      <c r="NXB2" s="433"/>
      <c r="NXC2" s="429"/>
      <c r="NXD2" s="433"/>
      <c r="NXE2" s="429"/>
      <c r="NXF2" s="433"/>
      <c r="NXG2" s="429"/>
      <c r="NXH2" s="433"/>
      <c r="NXI2" s="429"/>
      <c r="NXJ2" s="433"/>
      <c r="NXK2" s="429"/>
      <c r="NXL2" s="433"/>
      <c r="NXM2" s="429"/>
      <c r="NXN2" s="433"/>
      <c r="NXO2" s="429"/>
      <c r="NXP2" s="433"/>
      <c r="NXQ2" s="429"/>
      <c r="NXR2" s="433"/>
      <c r="NXS2" s="429"/>
      <c r="NXT2" s="433"/>
      <c r="NXU2" s="429"/>
      <c r="NXV2" s="433"/>
      <c r="NXW2" s="429"/>
      <c r="NXX2" s="433"/>
      <c r="NXY2" s="429"/>
      <c r="NXZ2" s="433"/>
      <c r="NYA2" s="429"/>
      <c r="NYB2" s="433"/>
      <c r="NYC2" s="429"/>
      <c r="NYD2" s="433"/>
      <c r="NYE2" s="429"/>
      <c r="NYF2" s="433"/>
      <c r="NYG2" s="429"/>
      <c r="NYH2" s="433"/>
      <c r="NYI2" s="429"/>
      <c r="NYJ2" s="433"/>
      <c r="NYK2" s="429"/>
      <c r="NYL2" s="433"/>
      <c r="NYM2" s="429"/>
      <c r="NYN2" s="433"/>
      <c r="NYO2" s="429"/>
      <c r="NYP2" s="433"/>
      <c r="NYQ2" s="429"/>
      <c r="NYR2" s="433"/>
      <c r="NYS2" s="429"/>
      <c r="NYT2" s="433"/>
      <c r="NYU2" s="429"/>
      <c r="NYV2" s="433"/>
      <c r="NYW2" s="429"/>
      <c r="NYX2" s="433"/>
      <c r="NYY2" s="429"/>
      <c r="NYZ2" s="433"/>
      <c r="NZA2" s="429"/>
      <c r="NZB2" s="433"/>
      <c r="NZC2" s="429"/>
      <c r="NZD2" s="433"/>
      <c r="NZE2" s="429"/>
      <c r="NZF2" s="433"/>
      <c r="NZG2" s="429"/>
      <c r="NZH2" s="433"/>
      <c r="NZI2" s="429"/>
      <c r="NZJ2" s="433"/>
      <c r="NZK2" s="429"/>
      <c r="NZL2" s="433"/>
      <c r="NZM2" s="429"/>
      <c r="NZN2" s="433"/>
      <c r="NZO2" s="429"/>
      <c r="NZP2" s="433"/>
      <c r="NZQ2" s="429"/>
      <c r="NZR2" s="433"/>
      <c r="NZS2" s="429"/>
      <c r="NZT2" s="433"/>
      <c r="NZU2" s="429"/>
      <c r="NZV2" s="433"/>
      <c r="NZW2" s="429"/>
      <c r="NZX2" s="433"/>
      <c r="NZY2" s="429"/>
      <c r="NZZ2" s="433"/>
      <c r="OAA2" s="429"/>
      <c r="OAB2" s="433"/>
      <c r="OAC2" s="429"/>
      <c r="OAD2" s="433"/>
      <c r="OAE2" s="429"/>
      <c r="OAF2" s="433"/>
      <c r="OAG2" s="429"/>
      <c r="OAH2" s="433"/>
      <c r="OAI2" s="429"/>
      <c r="OAJ2" s="433"/>
      <c r="OAK2" s="429"/>
      <c r="OAL2" s="433"/>
      <c r="OAM2" s="429"/>
      <c r="OAN2" s="433"/>
      <c r="OAO2" s="429"/>
      <c r="OAP2" s="433"/>
      <c r="OAQ2" s="429"/>
      <c r="OAR2" s="433"/>
      <c r="OAS2" s="429"/>
      <c r="OAT2" s="433"/>
      <c r="OAU2" s="429"/>
      <c r="OAV2" s="433"/>
      <c r="OAW2" s="429"/>
      <c r="OAX2" s="433"/>
      <c r="OAY2" s="429"/>
      <c r="OAZ2" s="433"/>
      <c r="OBA2" s="429"/>
      <c r="OBB2" s="433"/>
      <c r="OBC2" s="429"/>
      <c r="OBD2" s="433"/>
      <c r="OBE2" s="429"/>
      <c r="OBF2" s="433"/>
      <c r="OBG2" s="429"/>
      <c r="OBH2" s="433"/>
      <c r="OBI2" s="429"/>
      <c r="OBJ2" s="433"/>
      <c r="OBK2" s="429"/>
      <c r="OBL2" s="433"/>
      <c r="OBM2" s="429"/>
      <c r="OBN2" s="433"/>
      <c r="OBO2" s="429"/>
      <c r="OBP2" s="433"/>
      <c r="OBQ2" s="429"/>
      <c r="OBR2" s="433"/>
      <c r="OBS2" s="429"/>
      <c r="OBT2" s="433"/>
      <c r="OBU2" s="429"/>
      <c r="OBV2" s="433"/>
      <c r="OBW2" s="429"/>
      <c r="OBX2" s="433"/>
      <c r="OBY2" s="429"/>
      <c r="OBZ2" s="433"/>
      <c r="OCA2" s="429"/>
      <c r="OCB2" s="433"/>
      <c r="OCC2" s="429"/>
      <c r="OCD2" s="433"/>
      <c r="OCE2" s="429"/>
      <c r="OCF2" s="433"/>
      <c r="OCG2" s="429"/>
      <c r="OCH2" s="433"/>
      <c r="OCI2" s="429"/>
      <c r="OCJ2" s="433"/>
      <c r="OCK2" s="429"/>
      <c r="OCL2" s="433"/>
      <c r="OCM2" s="429"/>
      <c r="OCN2" s="433"/>
      <c r="OCO2" s="429"/>
      <c r="OCP2" s="433"/>
      <c r="OCQ2" s="429"/>
      <c r="OCR2" s="433"/>
      <c r="OCS2" s="429"/>
      <c r="OCT2" s="433"/>
      <c r="OCU2" s="429"/>
      <c r="OCV2" s="433"/>
      <c r="OCW2" s="429"/>
      <c r="OCX2" s="433"/>
      <c r="OCY2" s="429"/>
      <c r="OCZ2" s="433"/>
      <c r="ODA2" s="429"/>
      <c r="ODB2" s="433"/>
      <c r="ODC2" s="429"/>
      <c r="ODD2" s="433"/>
      <c r="ODE2" s="429"/>
      <c r="ODF2" s="433"/>
      <c r="ODG2" s="429"/>
      <c r="ODH2" s="433"/>
      <c r="ODI2" s="429"/>
      <c r="ODJ2" s="433"/>
      <c r="ODK2" s="429"/>
      <c r="ODL2" s="433"/>
      <c r="ODM2" s="429"/>
      <c r="ODN2" s="433"/>
      <c r="ODO2" s="429"/>
      <c r="ODP2" s="433"/>
      <c r="ODQ2" s="429"/>
      <c r="ODR2" s="433"/>
      <c r="ODS2" s="429"/>
      <c r="ODT2" s="433"/>
      <c r="ODU2" s="429"/>
      <c r="ODV2" s="433"/>
      <c r="ODW2" s="429"/>
      <c r="ODX2" s="433"/>
      <c r="ODY2" s="429"/>
      <c r="ODZ2" s="433"/>
      <c r="OEA2" s="429"/>
      <c r="OEB2" s="433"/>
      <c r="OEC2" s="429"/>
      <c r="OED2" s="433"/>
      <c r="OEE2" s="429"/>
      <c r="OEF2" s="433"/>
      <c r="OEG2" s="429"/>
      <c r="OEH2" s="433"/>
      <c r="OEI2" s="429"/>
      <c r="OEJ2" s="433"/>
      <c r="OEK2" s="429"/>
      <c r="OEL2" s="433"/>
      <c r="OEM2" s="429"/>
      <c r="OEN2" s="433"/>
      <c r="OEO2" s="429"/>
      <c r="OEP2" s="433"/>
      <c r="OEQ2" s="429"/>
      <c r="OER2" s="433"/>
      <c r="OES2" s="429"/>
      <c r="OET2" s="433"/>
      <c r="OEU2" s="429"/>
      <c r="OEV2" s="433"/>
      <c r="OEW2" s="429"/>
      <c r="OEX2" s="433"/>
      <c r="OEY2" s="429"/>
      <c r="OEZ2" s="433"/>
      <c r="OFA2" s="429"/>
      <c r="OFB2" s="433"/>
      <c r="OFC2" s="429"/>
      <c r="OFD2" s="433"/>
      <c r="OFE2" s="429"/>
      <c r="OFF2" s="433"/>
      <c r="OFG2" s="429"/>
      <c r="OFH2" s="433"/>
      <c r="OFI2" s="429"/>
      <c r="OFJ2" s="433"/>
      <c r="OFK2" s="429"/>
      <c r="OFL2" s="433"/>
      <c r="OFM2" s="429"/>
      <c r="OFN2" s="433"/>
      <c r="OFO2" s="429"/>
      <c r="OFP2" s="433"/>
      <c r="OFQ2" s="429"/>
      <c r="OFR2" s="433"/>
      <c r="OFS2" s="429"/>
      <c r="OFT2" s="433"/>
      <c r="OFU2" s="429"/>
      <c r="OFV2" s="433"/>
      <c r="OFW2" s="429"/>
      <c r="OFX2" s="433"/>
      <c r="OFY2" s="429"/>
      <c r="OFZ2" s="433"/>
      <c r="OGA2" s="429"/>
      <c r="OGB2" s="433"/>
      <c r="OGC2" s="429"/>
      <c r="OGD2" s="433"/>
      <c r="OGE2" s="429"/>
      <c r="OGF2" s="433"/>
      <c r="OGG2" s="429"/>
      <c r="OGH2" s="433"/>
      <c r="OGI2" s="429"/>
      <c r="OGJ2" s="433"/>
      <c r="OGK2" s="429"/>
      <c r="OGL2" s="433"/>
      <c r="OGM2" s="429"/>
      <c r="OGN2" s="433"/>
      <c r="OGO2" s="429"/>
      <c r="OGP2" s="433"/>
      <c r="OGQ2" s="429"/>
      <c r="OGR2" s="433"/>
      <c r="OGS2" s="429"/>
      <c r="OGT2" s="433"/>
      <c r="OGU2" s="429"/>
      <c r="OGV2" s="433"/>
      <c r="OGW2" s="429"/>
      <c r="OGX2" s="433"/>
      <c r="OGY2" s="429"/>
      <c r="OGZ2" s="433"/>
      <c r="OHA2" s="429"/>
      <c r="OHB2" s="433"/>
      <c r="OHC2" s="429"/>
      <c r="OHD2" s="433"/>
      <c r="OHE2" s="429"/>
      <c r="OHF2" s="433"/>
      <c r="OHG2" s="429"/>
      <c r="OHH2" s="433"/>
      <c r="OHI2" s="429"/>
      <c r="OHJ2" s="433"/>
      <c r="OHK2" s="429"/>
      <c r="OHL2" s="433"/>
      <c r="OHM2" s="429"/>
      <c r="OHN2" s="433"/>
      <c r="OHO2" s="429"/>
      <c r="OHP2" s="433"/>
      <c r="OHQ2" s="429"/>
      <c r="OHR2" s="433"/>
      <c r="OHS2" s="429"/>
      <c r="OHT2" s="433"/>
      <c r="OHU2" s="429"/>
      <c r="OHV2" s="433"/>
      <c r="OHW2" s="429"/>
      <c r="OHX2" s="433"/>
      <c r="OHY2" s="429"/>
      <c r="OHZ2" s="433"/>
      <c r="OIA2" s="429"/>
      <c r="OIB2" s="433"/>
      <c r="OIC2" s="429"/>
      <c r="OID2" s="433"/>
      <c r="OIE2" s="429"/>
      <c r="OIF2" s="433"/>
      <c r="OIG2" s="429"/>
      <c r="OIH2" s="433"/>
      <c r="OII2" s="429"/>
      <c r="OIJ2" s="433"/>
      <c r="OIK2" s="429"/>
      <c r="OIL2" s="433"/>
      <c r="OIM2" s="429"/>
      <c r="OIN2" s="433"/>
      <c r="OIO2" s="429"/>
      <c r="OIP2" s="433"/>
      <c r="OIQ2" s="429"/>
      <c r="OIR2" s="433"/>
      <c r="OIS2" s="429"/>
      <c r="OIT2" s="433"/>
      <c r="OIU2" s="429"/>
      <c r="OIV2" s="433"/>
      <c r="OIW2" s="429"/>
      <c r="OIX2" s="433"/>
      <c r="OIY2" s="429"/>
      <c r="OIZ2" s="433"/>
      <c r="OJA2" s="429"/>
      <c r="OJB2" s="433"/>
      <c r="OJC2" s="429"/>
      <c r="OJD2" s="433"/>
      <c r="OJE2" s="429"/>
      <c r="OJF2" s="433"/>
      <c r="OJG2" s="429"/>
      <c r="OJH2" s="433"/>
      <c r="OJI2" s="429"/>
      <c r="OJJ2" s="433"/>
      <c r="OJK2" s="429"/>
      <c r="OJL2" s="433"/>
      <c r="OJM2" s="429"/>
      <c r="OJN2" s="433"/>
      <c r="OJO2" s="429"/>
      <c r="OJP2" s="433"/>
      <c r="OJQ2" s="429"/>
      <c r="OJR2" s="433"/>
      <c r="OJS2" s="429"/>
      <c r="OJT2" s="433"/>
      <c r="OJU2" s="429"/>
      <c r="OJV2" s="433"/>
      <c r="OJW2" s="429"/>
      <c r="OJX2" s="433"/>
      <c r="OJY2" s="429"/>
      <c r="OJZ2" s="433"/>
      <c r="OKA2" s="429"/>
      <c r="OKB2" s="433"/>
      <c r="OKC2" s="429"/>
      <c r="OKD2" s="433"/>
      <c r="OKE2" s="429"/>
      <c r="OKF2" s="433"/>
      <c r="OKG2" s="429"/>
      <c r="OKH2" s="433"/>
      <c r="OKI2" s="429"/>
      <c r="OKJ2" s="433"/>
      <c r="OKK2" s="429"/>
      <c r="OKL2" s="433"/>
      <c r="OKM2" s="429"/>
      <c r="OKN2" s="433"/>
      <c r="OKO2" s="429"/>
      <c r="OKP2" s="433"/>
      <c r="OKQ2" s="429"/>
      <c r="OKR2" s="433"/>
      <c r="OKS2" s="429"/>
      <c r="OKT2" s="433"/>
      <c r="OKU2" s="429"/>
      <c r="OKV2" s="433"/>
      <c r="OKW2" s="429"/>
      <c r="OKX2" s="433"/>
      <c r="OKY2" s="429"/>
      <c r="OKZ2" s="433"/>
      <c r="OLA2" s="429"/>
      <c r="OLB2" s="433"/>
      <c r="OLC2" s="429"/>
      <c r="OLD2" s="433"/>
      <c r="OLE2" s="429"/>
      <c r="OLF2" s="433"/>
      <c r="OLG2" s="429"/>
      <c r="OLH2" s="433"/>
      <c r="OLI2" s="429"/>
      <c r="OLJ2" s="433"/>
      <c r="OLK2" s="429"/>
      <c r="OLL2" s="433"/>
      <c r="OLM2" s="429"/>
      <c r="OLN2" s="433"/>
      <c r="OLO2" s="429"/>
      <c r="OLP2" s="433"/>
      <c r="OLQ2" s="429"/>
      <c r="OLR2" s="433"/>
      <c r="OLS2" s="429"/>
      <c r="OLT2" s="433"/>
      <c r="OLU2" s="429"/>
      <c r="OLV2" s="433"/>
      <c r="OLW2" s="429"/>
      <c r="OLX2" s="433"/>
      <c r="OLY2" s="429"/>
      <c r="OLZ2" s="433"/>
      <c r="OMA2" s="429"/>
      <c r="OMB2" s="433"/>
      <c r="OMC2" s="429"/>
      <c r="OMD2" s="433"/>
      <c r="OME2" s="429"/>
      <c r="OMF2" s="433"/>
      <c r="OMG2" s="429"/>
      <c r="OMH2" s="433"/>
      <c r="OMI2" s="429"/>
      <c r="OMJ2" s="433"/>
      <c r="OMK2" s="429"/>
      <c r="OML2" s="433"/>
      <c r="OMM2" s="429"/>
      <c r="OMN2" s="433"/>
      <c r="OMO2" s="429"/>
      <c r="OMP2" s="433"/>
      <c r="OMQ2" s="429"/>
      <c r="OMR2" s="433"/>
      <c r="OMS2" s="429"/>
      <c r="OMT2" s="433"/>
      <c r="OMU2" s="429"/>
      <c r="OMV2" s="433"/>
      <c r="OMW2" s="429"/>
      <c r="OMX2" s="433"/>
      <c r="OMY2" s="429"/>
      <c r="OMZ2" s="433"/>
      <c r="ONA2" s="429"/>
      <c r="ONB2" s="433"/>
      <c r="ONC2" s="429"/>
      <c r="OND2" s="433"/>
      <c r="ONE2" s="429"/>
      <c r="ONF2" s="433"/>
      <c r="ONG2" s="429"/>
      <c r="ONH2" s="433"/>
      <c r="ONI2" s="429"/>
      <c r="ONJ2" s="433"/>
      <c r="ONK2" s="429"/>
      <c r="ONL2" s="433"/>
      <c r="ONM2" s="429"/>
      <c r="ONN2" s="433"/>
      <c r="ONO2" s="429"/>
      <c r="ONP2" s="433"/>
      <c r="ONQ2" s="429"/>
      <c r="ONR2" s="433"/>
      <c r="ONS2" s="429"/>
      <c r="ONT2" s="433"/>
      <c r="ONU2" s="429"/>
      <c r="ONV2" s="433"/>
      <c r="ONW2" s="429"/>
      <c r="ONX2" s="433"/>
      <c r="ONY2" s="429"/>
      <c r="ONZ2" s="433"/>
      <c r="OOA2" s="429"/>
      <c r="OOB2" s="433"/>
      <c r="OOC2" s="429"/>
      <c r="OOD2" s="433"/>
      <c r="OOE2" s="429"/>
      <c r="OOF2" s="433"/>
      <c r="OOG2" s="429"/>
      <c r="OOH2" s="433"/>
      <c r="OOI2" s="429"/>
      <c r="OOJ2" s="433"/>
      <c r="OOK2" s="429"/>
      <c r="OOL2" s="433"/>
      <c r="OOM2" s="429"/>
      <c r="OON2" s="433"/>
      <c r="OOO2" s="429"/>
      <c r="OOP2" s="433"/>
      <c r="OOQ2" s="429"/>
      <c r="OOR2" s="433"/>
      <c r="OOS2" s="429"/>
      <c r="OOT2" s="433"/>
      <c r="OOU2" s="429"/>
      <c r="OOV2" s="433"/>
      <c r="OOW2" s="429"/>
      <c r="OOX2" s="433"/>
      <c r="OOY2" s="429"/>
      <c r="OOZ2" s="433"/>
      <c r="OPA2" s="429"/>
      <c r="OPB2" s="433"/>
      <c r="OPC2" s="429"/>
      <c r="OPD2" s="433"/>
      <c r="OPE2" s="429"/>
      <c r="OPF2" s="433"/>
      <c r="OPG2" s="429"/>
      <c r="OPH2" s="433"/>
      <c r="OPI2" s="429"/>
      <c r="OPJ2" s="433"/>
      <c r="OPK2" s="429"/>
      <c r="OPL2" s="433"/>
      <c r="OPM2" s="429"/>
      <c r="OPN2" s="433"/>
      <c r="OPO2" s="429"/>
      <c r="OPP2" s="433"/>
      <c r="OPQ2" s="429"/>
      <c r="OPR2" s="433"/>
      <c r="OPS2" s="429"/>
      <c r="OPT2" s="433"/>
      <c r="OPU2" s="429"/>
      <c r="OPV2" s="433"/>
      <c r="OPW2" s="429"/>
      <c r="OPX2" s="433"/>
      <c r="OPY2" s="429"/>
      <c r="OPZ2" s="433"/>
      <c r="OQA2" s="429"/>
      <c r="OQB2" s="433"/>
      <c r="OQC2" s="429"/>
      <c r="OQD2" s="433"/>
      <c r="OQE2" s="429"/>
      <c r="OQF2" s="433"/>
      <c r="OQG2" s="429"/>
      <c r="OQH2" s="433"/>
      <c r="OQI2" s="429"/>
      <c r="OQJ2" s="433"/>
      <c r="OQK2" s="429"/>
      <c r="OQL2" s="433"/>
      <c r="OQM2" s="429"/>
      <c r="OQN2" s="433"/>
      <c r="OQO2" s="429"/>
      <c r="OQP2" s="433"/>
      <c r="OQQ2" s="429"/>
      <c r="OQR2" s="433"/>
      <c r="OQS2" s="429"/>
      <c r="OQT2" s="433"/>
      <c r="OQU2" s="429"/>
      <c r="OQV2" s="433"/>
      <c r="OQW2" s="429"/>
      <c r="OQX2" s="433"/>
      <c r="OQY2" s="429"/>
      <c r="OQZ2" s="433"/>
      <c r="ORA2" s="429"/>
      <c r="ORB2" s="433"/>
      <c r="ORC2" s="429"/>
      <c r="ORD2" s="433"/>
      <c r="ORE2" s="429"/>
      <c r="ORF2" s="433"/>
      <c r="ORG2" s="429"/>
      <c r="ORH2" s="433"/>
      <c r="ORI2" s="429"/>
      <c r="ORJ2" s="433"/>
      <c r="ORK2" s="429"/>
      <c r="ORL2" s="433"/>
      <c r="ORM2" s="429"/>
      <c r="ORN2" s="433"/>
      <c r="ORO2" s="429"/>
      <c r="ORP2" s="433"/>
      <c r="ORQ2" s="429"/>
      <c r="ORR2" s="433"/>
      <c r="ORS2" s="429"/>
      <c r="ORT2" s="433"/>
      <c r="ORU2" s="429"/>
      <c r="ORV2" s="433"/>
      <c r="ORW2" s="429"/>
      <c r="ORX2" s="433"/>
      <c r="ORY2" s="429"/>
      <c r="ORZ2" s="433"/>
      <c r="OSA2" s="429"/>
      <c r="OSB2" s="433"/>
      <c r="OSC2" s="429"/>
      <c r="OSD2" s="433"/>
      <c r="OSE2" s="429"/>
      <c r="OSF2" s="433"/>
      <c r="OSG2" s="429"/>
      <c r="OSH2" s="433"/>
      <c r="OSI2" s="429"/>
      <c r="OSJ2" s="433"/>
      <c r="OSK2" s="429"/>
      <c r="OSL2" s="433"/>
      <c r="OSM2" s="429"/>
      <c r="OSN2" s="433"/>
      <c r="OSO2" s="429"/>
      <c r="OSP2" s="433"/>
      <c r="OSQ2" s="429"/>
      <c r="OSR2" s="433"/>
      <c r="OSS2" s="429"/>
      <c r="OST2" s="433"/>
      <c r="OSU2" s="429"/>
      <c r="OSV2" s="433"/>
      <c r="OSW2" s="429"/>
      <c r="OSX2" s="433"/>
      <c r="OSY2" s="429"/>
      <c r="OSZ2" s="433"/>
      <c r="OTA2" s="429"/>
      <c r="OTB2" s="433"/>
      <c r="OTC2" s="429"/>
      <c r="OTD2" s="433"/>
      <c r="OTE2" s="429"/>
      <c r="OTF2" s="433"/>
      <c r="OTG2" s="429"/>
      <c r="OTH2" s="433"/>
      <c r="OTI2" s="429"/>
      <c r="OTJ2" s="433"/>
      <c r="OTK2" s="429"/>
      <c r="OTL2" s="433"/>
      <c r="OTM2" s="429"/>
      <c r="OTN2" s="433"/>
      <c r="OTO2" s="429"/>
      <c r="OTP2" s="433"/>
      <c r="OTQ2" s="429"/>
      <c r="OTR2" s="433"/>
      <c r="OTS2" s="429"/>
      <c r="OTT2" s="433"/>
      <c r="OTU2" s="429"/>
      <c r="OTV2" s="433"/>
      <c r="OTW2" s="429"/>
      <c r="OTX2" s="433"/>
      <c r="OTY2" s="429"/>
      <c r="OTZ2" s="433"/>
      <c r="OUA2" s="429"/>
      <c r="OUB2" s="433"/>
      <c r="OUC2" s="429"/>
      <c r="OUD2" s="433"/>
      <c r="OUE2" s="429"/>
      <c r="OUF2" s="433"/>
      <c r="OUG2" s="429"/>
      <c r="OUH2" s="433"/>
      <c r="OUI2" s="429"/>
      <c r="OUJ2" s="433"/>
      <c r="OUK2" s="429"/>
      <c r="OUL2" s="433"/>
      <c r="OUM2" s="429"/>
      <c r="OUN2" s="433"/>
      <c r="OUO2" s="429"/>
      <c r="OUP2" s="433"/>
      <c r="OUQ2" s="429"/>
      <c r="OUR2" s="433"/>
      <c r="OUS2" s="429"/>
      <c r="OUT2" s="433"/>
      <c r="OUU2" s="429"/>
      <c r="OUV2" s="433"/>
      <c r="OUW2" s="429"/>
      <c r="OUX2" s="433"/>
      <c r="OUY2" s="429"/>
      <c r="OUZ2" s="433"/>
      <c r="OVA2" s="429"/>
      <c r="OVB2" s="433"/>
      <c r="OVC2" s="429"/>
      <c r="OVD2" s="433"/>
      <c r="OVE2" s="429"/>
      <c r="OVF2" s="433"/>
      <c r="OVG2" s="429"/>
      <c r="OVH2" s="433"/>
      <c r="OVI2" s="429"/>
      <c r="OVJ2" s="433"/>
      <c r="OVK2" s="429"/>
      <c r="OVL2" s="433"/>
      <c r="OVM2" s="429"/>
      <c r="OVN2" s="433"/>
      <c r="OVO2" s="429"/>
      <c r="OVP2" s="433"/>
      <c r="OVQ2" s="429"/>
      <c r="OVR2" s="433"/>
      <c r="OVS2" s="429"/>
      <c r="OVT2" s="433"/>
      <c r="OVU2" s="429"/>
      <c r="OVV2" s="433"/>
      <c r="OVW2" s="429"/>
      <c r="OVX2" s="433"/>
      <c r="OVY2" s="429"/>
      <c r="OVZ2" s="433"/>
      <c r="OWA2" s="429"/>
      <c r="OWB2" s="433"/>
      <c r="OWC2" s="429"/>
      <c r="OWD2" s="433"/>
      <c r="OWE2" s="429"/>
      <c r="OWF2" s="433"/>
      <c r="OWG2" s="429"/>
      <c r="OWH2" s="433"/>
      <c r="OWI2" s="429"/>
      <c r="OWJ2" s="433"/>
      <c r="OWK2" s="429"/>
      <c r="OWL2" s="433"/>
      <c r="OWM2" s="429"/>
      <c r="OWN2" s="433"/>
      <c r="OWO2" s="429"/>
      <c r="OWP2" s="433"/>
      <c r="OWQ2" s="429"/>
      <c r="OWR2" s="433"/>
      <c r="OWS2" s="429"/>
      <c r="OWT2" s="433"/>
      <c r="OWU2" s="429"/>
      <c r="OWV2" s="433"/>
      <c r="OWW2" s="429"/>
      <c r="OWX2" s="433"/>
      <c r="OWY2" s="429"/>
      <c r="OWZ2" s="433"/>
      <c r="OXA2" s="429"/>
      <c r="OXB2" s="433"/>
      <c r="OXC2" s="429"/>
      <c r="OXD2" s="433"/>
      <c r="OXE2" s="429"/>
      <c r="OXF2" s="433"/>
      <c r="OXG2" s="429"/>
      <c r="OXH2" s="433"/>
      <c r="OXI2" s="429"/>
      <c r="OXJ2" s="433"/>
      <c r="OXK2" s="429"/>
      <c r="OXL2" s="433"/>
      <c r="OXM2" s="429"/>
      <c r="OXN2" s="433"/>
      <c r="OXO2" s="429"/>
      <c r="OXP2" s="433"/>
      <c r="OXQ2" s="429"/>
      <c r="OXR2" s="433"/>
      <c r="OXS2" s="429"/>
      <c r="OXT2" s="433"/>
      <c r="OXU2" s="429"/>
      <c r="OXV2" s="433"/>
      <c r="OXW2" s="429"/>
      <c r="OXX2" s="433"/>
      <c r="OXY2" s="429"/>
      <c r="OXZ2" s="433"/>
      <c r="OYA2" s="429"/>
      <c r="OYB2" s="433"/>
      <c r="OYC2" s="429"/>
      <c r="OYD2" s="433"/>
      <c r="OYE2" s="429"/>
      <c r="OYF2" s="433"/>
      <c r="OYG2" s="429"/>
      <c r="OYH2" s="433"/>
      <c r="OYI2" s="429"/>
      <c r="OYJ2" s="433"/>
      <c r="OYK2" s="429"/>
      <c r="OYL2" s="433"/>
      <c r="OYM2" s="429"/>
      <c r="OYN2" s="433"/>
      <c r="OYO2" s="429"/>
      <c r="OYP2" s="433"/>
      <c r="OYQ2" s="429"/>
      <c r="OYR2" s="433"/>
      <c r="OYS2" s="429"/>
      <c r="OYT2" s="433"/>
      <c r="OYU2" s="429"/>
      <c r="OYV2" s="433"/>
      <c r="OYW2" s="429"/>
      <c r="OYX2" s="433"/>
      <c r="OYY2" s="429"/>
      <c r="OYZ2" s="433"/>
      <c r="OZA2" s="429"/>
      <c r="OZB2" s="433"/>
      <c r="OZC2" s="429"/>
      <c r="OZD2" s="433"/>
      <c r="OZE2" s="429"/>
      <c r="OZF2" s="433"/>
      <c r="OZG2" s="429"/>
      <c r="OZH2" s="433"/>
      <c r="OZI2" s="429"/>
      <c r="OZJ2" s="433"/>
      <c r="OZK2" s="429"/>
      <c r="OZL2" s="433"/>
      <c r="OZM2" s="429"/>
      <c r="OZN2" s="433"/>
      <c r="OZO2" s="429"/>
      <c r="OZP2" s="433"/>
      <c r="OZQ2" s="429"/>
      <c r="OZR2" s="433"/>
      <c r="OZS2" s="429"/>
      <c r="OZT2" s="433"/>
      <c r="OZU2" s="429"/>
      <c r="OZV2" s="433"/>
      <c r="OZW2" s="429"/>
      <c r="OZX2" s="433"/>
      <c r="OZY2" s="429"/>
      <c r="OZZ2" s="433"/>
      <c r="PAA2" s="429"/>
      <c r="PAB2" s="433"/>
      <c r="PAC2" s="429"/>
      <c r="PAD2" s="433"/>
      <c r="PAE2" s="429"/>
      <c r="PAF2" s="433"/>
      <c r="PAG2" s="429"/>
      <c r="PAH2" s="433"/>
      <c r="PAI2" s="429"/>
      <c r="PAJ2" s="433"/>
      <c r="PAK2" s="429"/>
      <c r="PAL2" s="433"/>
      <c r="PAM2" s="429"/>
      <c r="PAN2" s="433"/>
      <c r="PAO2" s="429"/>
      <c r="PAP2" s="433"/>
      <c r="PAQ2" s="429"/>
      <c r="PAR2" s="433"/>
      <c r="PAS2" s="429"/>
      <c r="PAT2" s="433"/>
      <c r="PAU2" s="429"/>
      <c r="PAV2" s="433"/>
      <c r="PAW2" s="429"/>
      <c r="PAX2" s="433"/>
      <c r="PAY2" s="429"/>
      <c r="PAZ2" s="433"/>
      <c r="PBA2" s="429"/>
      <c r="PBB2" s="433"/>
      <c r="PBC2" s="429"/>
      <c r="PBD2" s="433"/>
      <c r="PBE2" s="429"/>
      <c r="PBF2" s="433"/>
      <c r="PBG2" s="429"/>
      <c r="PBH2" s="433"/>
      <c r="PBI2" s="429"/>
      <c r="PBJ2" s="433"/>
      <c r="PBK2" s="429"/>
      <c r="PBL2" s="433"/>
      <c r="PBM2" s="429"/>
      <c r="PBN2" s="433"/>
      <c r="PBO2" s="429"/>
      <c r="PBP2" s="433"/>
      <c r="PBQ2" s="429"/>
      <c r="PBR2" s="433"/>
      <c r="PBS2" s="429"/>
      <c r="PBT2" s="433"/>
      <c r="PBU2" s="429"/>
      <c r="PBV2" s="433"/>
      <c r="PBW2" s="429"/>
      <c r="PBX2" s="433"/>
      <c r="PBY2" s="429"/>
      <c r="PBZ2" s="433"/>
      <c r="PCA2" s="429"/>
      <c r="PCB2" s="433"/>
      <c r="PCC2" s="429"/>
      <c r="PCD2" s="433"/>
      <c r="PCE2" s="429"/>
      <c r="PCF2" s="433"/>
      <c r="PCG2" s="429"/>
      <c r="PCH2" s="433"/>
      <c r="PCI2" s="429"/>
      <c r="PCJ2" s="433"/>
      <c r="PCK2" s="429"/>
      <c r="PCL2" s="433"/>
      <c r="PCM2" s="429"/>
      <c r="PCN2" s="433"/>
      <c r="PCO2" s="429"/>
      <c r="PCP2" s="433"/>
      <c r="PCQ2" s="429"/>
      <c r="PCR2" s="433"/>
      <c r="PCS2" s="429"/>
      <c r="PCT2" s="433"/>
      <c r="PCU2" s="429"/>
      <c r="PCV2" s="433"/>
      <c r="PCW2" s="429"/>
      <c r="PCX2" s="433"/>
      <c r="PCY2" s="429"/>
      <c r="PCZ2" s="433"/>
      <c r="PDA2" s="429"/>
      <c r="PDB2" s="433"/>
      <c r="PDC2" s="429"/>
      <c r="PDD2" s="433"/>
      <c r="PDE2" s="429"/>
      <c r="PDF2" s="433"/>
      <c r="PDG2" s="429"/>
      <c r="PDH2" s="433"/>
      <c r="PDI2" s="429"/>
      <c r="PDJ2" s="433"/>
      <c r="PDK2" s="429"/>
      <c r="PDL2" s="433"/>
      <c r="PDM2" s="429"/>
      <c r="PDN2" s="433"/>
      <c r="PDO2" s="429"/>
      <c r="PDP2" s="433"/>
      <c r="PDQ2" s="429"/>
      <c r="PDR2" s="433"/>
      <c r="PDS2" s="429"/>
      <c r="PDT2" s="433"/>
      <c r="PDU2" s="429"/>
      <c r="PDV2" s="433"/>
      <c r="PDW2" s="429"/>
      <c r="PDX2" s="433"/>
      <c r="PDY2" s="429"/>
      <c r="PDZ2" s="433"/>
      <c r="PEA2" s="429"/>
      <c r="PEB2" s="433"/>
      <c r="PEC2" s="429"/>
      <c r="PED2" s="433"/>
      <c r="PEE2" s="429"/>
      <c r="PEF2" s="433"/>
      <c r="PEG2" s="429"/>
      <c r="PEH2" s="433"/>
      <c r="PEI2" s="429"/>
      <c r="PEJ2" s="433"/>
      <c r="PEK2" s="429"/>
      <c r="PEL2" s="433"/>
      <c r="PEM2" s="429"/>
      <c r="PEN2" s="433"/>
      <c r="PEO2" s="429"/>
      <c r="PEP2" s="433"/>
      <c r="PEQ2" s="429"/>
      <c r="PER2" s="433"/>
      <c r="PES2" s="429"/>
      <c r="PET2" s="433"/>
      <c r="PEU2" s="429"/>
      <c r="PEV2" s="433"/>
      <c r="PEW2" s="429"/>
      <c r="PEX2" s="433"/>
      <c r="PEY2" s="429"/>
      <c r="PEZ2" s="433"/>
      <c r="PFA2" s="429"/>
      <c r="PFB2" s="433"/>
      <c r="PFC2" s="429"/>
      <c r="PFD2" s="433"/>
      <c r="PFE2" s="429"/>
      <c r="PFF2" s="433"/>
      <c r="PFG2" s="429"/>
      <c r="PFH2" s="433"/>
      <c r="PFI2" s="429"/>
      <c r="PFJ2" s="433"/>
      <c r="PFK2" s="429"/>
      <c r="PFL2" s="433"/>
      <c r="PFM2" s="429"/>
      <c r="PFN2" s="433"/>
      <c r="PFO2" s="429"/>
      <c r="PFP2" s="433"/>
      <c r="PFQ2" s="429"/>
      <c r="PFR2" s="433"/>
      <c r="PFS2" s="429"/>
      <c r="PFT2" s="433"/>
      <c r="PFU2" s="429"/>
      <c r="PFV2" s="433"/>
      <c r="PFW2" s="429"/>
      <c r="PFX2" s="433"/>
      <c r="PFY2" s="429"/>
      <c r="PFZ2" s="433"/>
      <c r="PGA2" s="429"/>
      <c r="PGB2" s="433"/>
      <c r="PGC2" s="429"/>
      <c r="PGD2" s="433"/>
      <c r="PGE2" s="429"/>
      <c r="PGF2" s="433"/>
      <c r="PGG2" s="429"/>
      <c r="PGH2" s="433"/>
      <c r="PGI2" s="429"/>
      <c r="PGJ2" s="433"/>
      <c r="PGK2" s="429"/>
      <c r="PGL2" s="433"/>
      <c r="PGM2" s="429"/>
      <c r="PGN2" s="433"/>
      <c r="PGO2" s="429"/>
      <c r="PGP2" s="433"/>
      <c r="PGQ2" s="429"/>
      <c r="PGR2" s="433"/>
      <c r="PGS2" s="429"/>
      <c r="PGT2" s="433"/>
      <c r="PGU2" s="429"/>
      <c r="PGV2" s="433"/>
      <c r="PGW2" s="429"/>
      <c r="PGX2" s="433"/>
      <c r="PGY2" s="429"/>
      <c r="PGZ2" s="433"/>
      <c r="PHA2" s="429"/>
      <c r="PHB2" s="433"/>
      <c r="PHC2" s="429"/>
      <c r="PHD2" s="433"/>
      <c r="PHE2" s="429"/>
      <c r="PHF2" s="433"/>
      <c r="PHG2" s="429"/>
      <c r="PHH2" s="433"/>
      <c r="PHI2" s="429"/>
      <c r="PHJ2" s="433"/>
      <c r="PHK2" s="429"/>
      <c r="PHL2" s="433"/>
      <c r="PHM2" s="429"/>
      <c r="PHN2" s="433"/>
      <c r="PHO2" s="429"/>
      <c r="PHP2" s="433"/>
      <c r="PHQ2" s="429"/>
      <c r="PHR2" s="433"/>
      <c r="PHS2" s="429"/>
      <c r="PHT2" s="433"/>
      <c r="PHU2" s="429"/>
      <c r="PHV2" s="433"/>
      <c r="PHW2" s="429"/>
      <c r="PHX2" s="433"/>
      <c r="PHY2" s="429"/>
      <c r="PHZ2" s="433"/>
      <c r="PIA2" s="429"/>
      <c r="PIB2" s="433"/>
      <c r="PIC2" s="429"/>
      <c r="PID2" s="433"/>
      <c r="PIE2" s="429"/>
      <c r="PIF2" s="433"/>
      <c r="PIG2" s="429"/>
      <c r="PIH2" s="433"/>
      <c r="PII2" s="429"/>
      <c r="PIJ2" s="433"/>
      <c r="PIK2" s="429"/>
      <c r="PIL2" s="433"/>
      <c r="PIM2" s="429"/>
      <c r="PIN2" s="433"/>
      <c r="PIO2" s="429"/>
      <c r="PIP2" s="433"/>
      <c r="PIQ2" s="429"/>
      <c r="PIR2" s="433"/>
      <c r="PIS2" s="429"/>
      <c r="PIT2" s="433"/>
      <c r="PIU2" s="429"/>
      <c r="PIV2" s="433"/>
      <c r="PIW2" s="429"/>
      <c r="PIX2" s="433"/>
      <c r="PIY2" s="429"/>
      <c r="PIZ2" s="433"/>
      <c r="PJA2" s="429"/>
      <c r="PJB2" s="433"/>
      <c r="PJC2" s="429"/>
      <c r="PJD2" s="433"/>
      <c r="PJE2" s="429"/>
      <c r="PJF2" s="433"/>
      <c r="PJG2" s="429"/>
      <c r="PJH2" s="433"/>
      <c r="PJI2" s="429"/>
      <c r="PJJ2" s="433"/>
      <c r="PJK2" s="429"/>
      <c r="PJL2" s="433"/>
      <c r="PJM2" s="429"/>
      <c r="PJN2" s="433"/>
      <c r="PJO2" s="429"/>
      <c r="PJP2" s="433"/>
      <c r="PJQ2" s="429"/>
      <c r="PJR2" s="433"/>
      <c r="PJS2" s="429"/>
      <c r="PJT2" s="433"/>
      <c r="PJU2" s="429"/>
      <c r="PJV2" s="433"/>
      <c r="PJW2" s="429"/>
      <c r="PJX2" s="433"/>
      <c r="PJY2" s="429"/>
      <c r="PJZ2" s="433"/>
      <c r="PKA2" s="429"/>
      <c r="PKB2" s="433"/>
      <c r="PKC2" s="429"/>
      <c r="PKD2" s="433"/>
      <c r="PKE2" s="429"/>
      <c r="PKF2" s="433"/>
      <c r="PKG2" s="429"/>
      <c r="PKH2" s="433"/>
      <c r="PKI2" s="429"/>
      <c r="PKJ2" s="433"/>
      <c r="PKK2" s="429"/>
      <c r="PKL2" s="433"/>
      <c r="PKM2" s="429"/>
      <c r="PKN2" s="433"/>
      <c r="PKO2" s="429"/>
      <c r="PKP2" s="433"/>
      <c r="PKQ2" s="429"/>
      <c r="PKR2" s="433"/>
      <c r="PKS2" s="429"/>
      <c r="PKT2" s="433"/>
      <c r="PKU2" s="429"/>
      <c r="PKV2" s="433"/>
      <c r="PKW2" s="429"/>
      <c r="PKX2" s="433"/>
      <c r="PKY2" s="429"/>
      <c r="PKZ2" s="433"/>
      <c r="PLA2" s="429"/>
      <c r="PLB2" s="433"/>
      <c r="PLC2" s="429"/>
      <c r="PLD2" s="433"/>
      <c r="PLE2" s="429"/>
      <c r="PLF2" s="433"/>
      <c r="PLG2" s="429"/>
      <c r="PLH2" s="433"/>
      <c r="PLI2" s="429"/>
      <c r="PLJ2" s="433"/>
      <c r="PLK2" s="429"/>
      <c r="PLL2" s="433"/>
      <c r="PLM2" s="429"/>
      <c r="PLN2" s="433"/>
      <c r="PLO2" s="429"/>
      <c r="PLP2" s="433"/>
      <c r="PLQ2" s="429"/>
      <c r="PLR2" s="433"/>
      <c r="PLS2" s="429"/>
      <c r="PLT2" s="433"/>
      <c r="PLU2" s="429"/>
      <c r="PLV2" s="433"/>
      <c r="PLW2" s="429"/>
      <c r="PLX2" s="433"/>
      <c r="PLY2" s="429"/>
      <c r="PLZ2" s="433"/>
      <c r="PMA2" s="429"/>
      <c r="PMB2" s="433"/>
      <c r="PMC2" s="429"/>
      <c r="PMD2" s="433"/>
      <c r="PME2" s="429"/>
      <c r="PMF2" s="433"/>
      <c r="PMG2" s="429"/>
      <c r="PMH2" s="433"/>
      <c r="PMI2" s="429"/>
      <c r="PMJ2" s="433"/>
      <c r="PMK2" s="429"/>
      <c r="PML2" s="433"/>
      <c r="PMM2" s="429"/>
      <c r="PMN2" s="433"/>
      <c r="PMO2" s="429"/>
      <c r="PMP2" s="433"/>
      <c r="PMQ2" s="429"/>
      <c r="PMR2" s="433"/>
      <c r="PMS2" s="429"/>
      <c r="PMT2" s="433"/>
      <c r="PMU2" s="429"/>
      <c r="PMV2" s="433"/>
      <c r="PMW2" s="429"/>
      <c r="PMX2" s="433"/>
      <c r="PMY2" s="429"/>
      <c r="PMZ2" s="433"/>
      <c r="PNA2" s="429"/>
      <c r="PNB2" s="433"/>
      <c r="PNC2" s="429"/>
      <c r="PND2" s="433"/>
      <c r="PNE2" s="429"/>
      <c r="PNF2" s="433"/>
      <c r="PNG2" s="429"/>
      <c r="PNH2" s="433"/>
      <c r="PNI2" s="429"/>
      <c r="PNJ2" s="433"/>
      <c r="PNK2" s="429"/>
      <c r="PNL2" s="433"/>
      <c r="PNM2" s="429"/>
      <c r="PNN2" s="433"/>
      <c r="PNO2" s="429"/>
      <c r="PNP2" s="433"/>
      <c r="PNQ2" s="429"/>
      <c r="PNR2" s="433"/>
      <c r="PNS2" s="429"/>
      <c r="PNT2" s="433"/>
      <c r="PNU2" s="429"/>
      <c r="PNV2" s="433"/>
      <c r="PNW2" s="429"/>
      <c r="PNX2" s="433"/>
      <c r="PNY2" s="429"/>
      <c r="PNZ2" s="433"/>
      <c r="POA2" s="429"/>
      <c r="POB2" s="433"/>
      <c r="POC2" s="429"/>
      <c r="POD2" s="433"/>
      <c r="POE2" s="429"/>
      <c r="POF2" s="433"/>
      <c r="POG2" s="429"/>
      <c r="POH2" s="433"/>
      <c r="POI2" s="429"/>
      <c r="POJ2" s="433"/>
      <c r="POK2" s="429"/>
      <c r="POL2" s="433"/>
      <c r="POM2" s="429"/>
      <c r="PON2" s="433"/>
      <c r="POO2" s="429"/>
      <c r="POP2" s="433"/>
      <c r="POQ2" s="429"/>
      <c r="POR2" s="433"/>
      <c r="POS2" s="429"/>
      <c r="POT2" s="433"/>
      <c r="POU2" s="429"/>
      <c r="POV2" s="433"/>
      <c r="POW2" s="429"/>
      <c r="POX2" s="433"/>
      <c r="POY2" s="429"/>
      <c r="POZ2" s="433"/>
      <c r="PPA2" s="429"/>
      <c r="PPB2" s="433"/>
      <c r="PPC2" s="429"/>
      <c r="PPD2" s="433"/>
      <c r="PPE2" s="429"/>
      <c r="PPF2" s="433"/>
      <c r="PPG2" s="429"/>
      <c r="PPH2" s="433"/>
      <c r="PPI2" s="429"/>
      <c r="PPJ2" s="433"/>
      <c r="PPK2" s="429"/>
      <c r="PPL2" s="433"/>
      <c r="PPM2" s="429"/>
      <c r="PPN2" s="433"/>
      <c r="PPO2" s="429"/>
      <c r="PPP2" s="433"/>
      <c r="PPQ2" s="429"/>
      <c r="PPR2" s="433"/>
      <c r="PPS2" s="429"/>
      <c r="PPT2" s="433"/>
      <c r="PPU2" s="429"/>
      <c r="PPV2" s="433"/>
      <c r="PPW2" s="429"/>
      <c r="PPX2" s="433"/>
      <c r="PPY2" s="429"/>
      <c r="PPZ2" s="433"/>
      <c r="PQA2" s="429"/>
      <c r="PQB2" s="433"/>
      <c r="PQC2" s="429"/>
      <c r="PQD2" s="433"/>
      <c r="PQE2" s="429"/>
      <c r="PQF2" s="433"/>
      <c r="PQG2" s="429"/>
      <c r="PQH2" s="433"/>
      <c r="PQI2" s="429"/>
      <c r="PQJ2" s="433"/>
      <c r="PQK2" s="429"/>
      <c r="PQL2" s="433"/>
      <c r="PQM2" s="429"/>
      <c r="PQN2" s="433"/>
      <c r="PQO2" s="429"/>
      <c r="PQP2" s="433"/>
      <c r="PQQ2" s="429"/>
      <c r="PQR2" s="433"/>
      <c r="PQS2" s="429"/>
      <c r="PQT2" s="433"/>
      <c r="PQU2" s="429"/>
      <c r="PQV2" s="433"/>
      <c r="PQW2" s="429"/>
      <c r="PQX2" s="433"/>
      <c r="PQY2" s="429"/>
      <c r="PQZ2" s="433"/>
      <c r="PRA2" s="429"/>
      <c r="PRB2" s="433"/>
      <c r="PRC2" s="429"/>
      <c r="PRD2" s="433"/>
      <c r="PRE2" s="429"/>
      <c r="PRF2" s="433"/>
      <c r="PRG2" s="429"/>
      <c r="PRH2" s="433"/>
      <c r="PRI2" s="429"/>
      <c r="PRJ2" s="433"/>
      <c r="PRK2" s="429"/>
      <c r="PRL2" s="433"/>
      <c r="PRM2" s="429"/>
      <c r="PRN2" s="433"/>
      <c r="PRO2" s="429"/>
      <c r="PRP2" s="433"/>
      <c r="PRQ2" s="429"/>
      <c r="PRR2" s="433"/>
      <c r="PRS2" s="429"/>
      <c r="PRT2" s="433"/>
      <c r="PRU2" s="429"/>
      <c r="PRV2" s="433"/>
      <c r="PRW2" s="429"/>
      <c r="PRX2" s="433"/>
      <c r="PRY2" s="429"/>
      <c r="PRZ2" s="433"/>
      <c r="PSA2" s="429"/>
      <c r="PSB2" s="433"/>
      <c r="PSC2" s="429"/>
      <c r="PSD2" s="433"/>
      <c r="PSE2" s="429"/>
      <c r="PSF2" s="433"/>
      <c r="PSG2" s="429"/>
      <c r="PSH2" s="433"/>
      <c r="PSI2" s="429"/>
      <c r="PSJ2" s="433"/>
      <c r="PSK2" s="429"/>
      <c r="PSL2" s="433"/>
      <c r="PSM2" s="429"/>
      <c r="PSN2" s="433"/>
      <c r="PSO2" s="429"/>
      <c r="PSP2" s="433"/>
      <c r="PSQ2" s="429"/>
      <c r="PSR2" s="433"/>
      <c r="PSS2" s="429"/>
      <c r="PST2" s="433"/>
      <c r="PSU2" s="429"/>
      <c r="PSV2" s="433"/>
      <c r="PSW2" s="429"/>
      <c r="PSX2" s="433"/>
      <c r="PSY2" s="429"/>
      <c r="PSZ2" s="433"/>
      <c r="PTA2" s="429"/>
      <c r="PTB2" s="433"/>
      <c r="PTC2" s="429"/>
      <c r="PTD2" s="433"/>
      <c r="PTE2" s="429"/>
      <c r="PTF2" s="433"/>
      <c r="PTG2" s="429"/>
      <c r="PTH2" s="433"/>
      <c r="PTI2" s="429"/>
      <c r="PTJ2" s="433"/>
      <c r="PTK2" s="429"/>
      <c r="PTL2" s="433"/>
      <c r="PTM2" s="429"/>
      <c r="PTN2" s="433"/>
      <c r="PTO2" s="429"/>
      <c r="PTP2" s="433"/>
      <c r="PTQ2" s="429"/>
      <c r="PTR2" s="433"/>
      <c r="PTS2" s="429"/>
      <c r="PTT2" s="433"/>
      <c r="PTU2" s="429"/>
      <c r="PTV2" s="433"/>
      <c r="PTW2" s="429"/>
      <c r="PTX2" s="433"/>
      <c r="PTY2" s="429"/>
      <c r="PTZ2" s="433"/>
      <c r="PUA2" s="429"/>
      <c r="PUB2" s="433"/>
      <c r="PUC2" s="429"/>
      <c r="PUD2" s="433"/>
      <c r="PUE2" s="429"/>
      <c r="PUF2" s="433"/>
      <c r="PUG2" s="429"/>
      <c r="PUH2" s="433"/>
      <c r="PUI2" s="429"/>
      <c r="PUJ2" s="433"/>
      <c r="PUK2" s="429"/>
      <c r="PUL2" s="433"/>
      <c r="PUM2" s="429"/>
      <c r="PUN2" s="433"/>
      <c r="PUO2" s="429"/>
      <c r="PUP2" s="433"/>
      <c r="PUQ2" s="429"/>
      <c r="PUR2" s="433"/>
      <c r="PUS2" s="429"/>
      <c r="PUT2" s="433"/>
      <c r="PUU2" s="429"/>
      <c r="PUV2" s="433"/>
      <c r="PUW2" s="429"/>
      <c r="PUX2" s="433"/>
      <c r="PUY2" s="429"/>
      <c r="PUZ2" s="433"/>
      <c r="PVA2" s="429"/>
      <c r="PVB2" s="433"/>
      <c r="PVC2" s="429"/>
      <c r="PVD2" s="433"/>
      <c r="PVE2" s="429"/>
      <c r="PVF2" s="433"/>
      <c r="PVG2" s="429"/>
      <c r="PVH2" s="433"/>
      <c r="PVI2" s="429"/>
      <c r="PVJ2" s="433"/>
      <c r="PVK2" s="429"/>
      <c r="PVL2" s="433"/>
      <c r="PVM2" s="429"/>
      <c r="PVN2" s="433"/>
      <c r="PVO2" s="429"/>
      <c r="PVP2" s="433"/>
      <c r="PVQ2" s="429"/>
      <c r="PVR2" s="433"/>
      <c r="PVS2" s="429"/>
      <c r="PVT2" s="433"/>
      <c r="PVU2" s="429"/>
      <c r="PVV2" s="433"/>
      <c r="PVW2" s="429"/>
      <c r="PVX2" s="433"/>
      <c r="PVY2" s="429"/>
      <c r="PVZ2" s="433"/>
      <c r="PWA2" s="429"/>
      <c r="PWB2" s="433"/>
      <c r="PWC2" s="429"/>
      <c r="PWD2" s="433"/>
      <c r="PWE2" s="429"/>
      <c r="PWF2" s="433"/>
      <c r="PWG2" s="429"/>
      <c r="PWH2" s="433"/>
      <c r="PWI2" s="429"/>
      <c r="PWJ2" s="433"/>
      <c r="PWK2" s="429"/>
      <c r="PWL2" s="433"/>
      <c r="PWM2" s="429"/>
      <c r="PWN2" s="433"/>
      <c r="PWO2" s="429"/>
      <c r="PWP2" s="433"/>
      <c r="PWQ2" s="429"/>
      <c r="PWR2" s="433"/>
      <c r="PWS2" s="429"/>
      <c r="PWT2" s="433"/>
      <c r="PWU2" s="429"/>
      <c r="PWV2" s="433"/>
      <c r="PWW2" s="429"/>
      <c r="PWX2" s="433"/>
      <c r="PWY2" s="429"/>
      <c r="PWZ2" s="433"/>
      <c r="PXA2" s="429"/>
      <c r="PXB2" s="433"/>
      <c r="PXC2" s="429"/>
      <c r="PXD2" s="433"/>
      <c r="PXE2" s="429"/>
      <c r="PXF2" s="433"/>
      <c r="PXG2" s="429"/>
      <c r="PXH2" s="433"/>
      <c r="PXI2" s="429"/>
      <c r="PXJ2" s="433"/>
      <c r="PXK2" s="429"/>
      <c r="PXL2" s="433"/>
      <c r="PXM2" s="429"/>
      <c r="PXN2" s="433"/>
      <c r="PXO2" s="429"/>
      <c r="PXP2" s="433"/>
      <c r="PXQ2" s="429"/>
      <c r="PXR2" s="433"/>
      <c r="PXS2" s="429"/>
      <c r="PXT2" s="433"/>
      <c r="PXU2" s="429"/>
      <c r="PXV2" s="433"/>
      <c r="PXW2" s="429"/>
      <c r="PXX2" s="433"/>
      <c r="PXY2" s="429"/>
      <c r="PXZ2" s="433"/>
      <c r="PYA2" s="429"/>
      <c r="PYB2" s="433"/>
      <c r="PYC2" s="429"/>
      <c r="PYD2" s="433"/>
      <c r="PYE2" s="429"/>
      <c r="PYF2" s="433"/>
      <c r="PYG2" s="429"/>
      <c r="PYH2" s="433"/>
      <c r="PYI2" s="429"/>
      <c r="PYJ2" s="433"/>
      <c r="PYK2" s="429"/>
      <c r="PYL2" s="433"/>
      <c r="PYM2" s="429"/>
      <c r="PYN2" s="433"/>
      <c r="PYO2" s="429"/>
      <c r="PYP2" s="433"/>
      <c r="PYQ2" s="429"/>
      <c r="PYR2" s="433"/>
      <c r="PYS2" s="429"/>
      <c r="PYT2" s="433"/>
      <c r="PYU2" s="429"/>
      <c r="PYV2" s="433"/>
      <c r="PYW2" s="429"/>
      <c r="PYX2" s="433"/>
      <c r="PYY2" s="429"/>
      <c r="PYZ2" s="433"/>
      <c r="PZA2" s="429"/>
      <c r="PZB2" s="433"/>
      <c r="PZC2" s="429"/>
      <c r="PZD2" s="433"/>
      <c r="PZE2" s="429"/>
      <c r="PZF2" s="433"/>
      <c r="PZG2" s="429"/>
      <c r="PZH2" s="433"/>
      <c r="PZI2" s="429"/>
      <c r="PZJ2" s="433"/>
      <c r="PZK2" s="429"/>
      <c r="PZL2" s="433"/>
      <c r="PZM2" s="429"/>
      <c r="PZN2" s="433"/>
      <c r="PZO2" s="429"/>
      <c r="PZP2" s="433"/>
      <c r="PZQ2" s="429"/>
      <c r="PZR2" s="433"/>
      <c r="PZS2" s="429"/>
      <c r="PZT2" s="433"/>
      <c r="PZU2" s="429"/>
      <c r="PZV2" s="433"/>
      <c r="PZW2" s="429"/>
      <c r="PZX2" s="433"/>
      <c r="PZY2" s="429"/>
      <c r="PZZ2" s="433"/>
      <c r="QAA2" s="429"/>
      <c r="QAB2" s="433"/>
      <c r="QAC2" s="429"/>
      <c r="QAD2" s="433"/>
      <c r="QAE2" s="429"/>
      <c r="QAF2" s="433"/>
      <c r="QAG2" s="429"/>
      <c r="QAH2" s="433"/>
      <c r="QAI2" s="429"/>
      <c r="QAJ2" s="433"/>
      <c r="QAK2" s="429"/>
      <c r="QAL2" s="433"/>
      <c r="QAM2" s="429"/>
      <c r="QAN2" s="433"/>
      <c r="QAO2" s="429"/>
      <c r="QAP2" s="433"/>
      <c r="QAQ2" s="429"/>
      <c r="QAR2" s="433"/>
      <c r="QAS2" s="429"/>
      <c r="QAT2" s="433"/>
      <c r="QAU2" s="429"/>
      <c r="QAV2" s="433"/>
      <c r="QAW2" s="429"/>
      <c r="QAX2" s="433"/>
      <c r="QAY2" s="429"/>
      <c r="QAZ2" s="433"/>
      <c r="QBA2" s="429"/>
      <c r="QBB2" s="433"/>
      <c r="QBC2" s="429"/>
      <c r="QBD2" s="433"/>
      <c r="QBE2" s="429"/>
      <c r="QBF2" s="433"/>
      <c r="QBG2" s="429"/>
      <c r="QBH2" s="433"/>
      <c r="QBI2" s="429"/>
      <c r="QBJ2" s="433"/>
      <c r="QBK2" s="429"/>
      <c r="QBL2" s="433"/>
      <c r="QBM2" s="429"/>
      <c r="QBN2" s="433"/>
      <c r="QBO2" s="429"/>
      <c r="QBP2" s="433"/>
      <c r="QBQ2" s="429"/>
      <c r="QBR2" s="433"/>
      <c r="QBS2" s="429"/>
      <c r="QBT2" s="433"/>
      <c r="QBU2" s="429"/>
      <c r="QBV2" s="433"/>
      <c r="QBW2" s="429"/>
      <c r="QBX2" s="433"/>
      <c r="QBY2" s="429"/>
      <c r="QBZ2" s="433"/>
      <c r="QCA2" s="429"/>
      <c r="QCB2" s="433"/>
      <c r="QCC2" s="429"/>
      <c r="QCD2" s="433"/>
      <c r="QCE2" s="429"/>
      <c r="QCF2" s="433"/>
      <c r="QCG2" s="429"/>
      <c r="QCH2" s="433"/>
      <c r="QCI2" s="429"/>
      <c r="QCJ2" s="433"/>
      <c r="QCK2" s="429"/>
      <c r="QCL2" s="433"/>
      <c r="QCM2" s="429"/>
      <c r="QCN2" s="433"/>
      <c r="QCO2" s="429"/>
      <c r="QCP2" s="433"/>
      <c r="QCQ2" s="429"/>
      <c r="QCR2" s="433"/>
      <c r="QCS2" s="429"/>
      <c r="QCT2" s="433"/>
      <c r="QCU2" s="429"/>
      <c r="QCV2" s="433"/>
      <c r="QCW2" s="429"/>
      <c r="QCX2" s="433"/>
      <c r="QCY2" s="429"/>
      <c r="QCZ2" s="433"/>
      <c r="QDA2" s="429"/>
      <c r="QDB2" s="433"/>
      <c r="QDC2" s="429"/>
      <c r="QDD2" s="433"/>
      <c r="QDE2" s="429"/>
      <c r="QDF2" s="433"/>
      <c r="QDG2" s="429"/>
      <c r="QDH2" s="433"/>
      <c r="QDI2" s="429"/>
      <c r="QDJ2" s="433"/>
      <c r="QDK2" s="429"/>
      <c r="QDL2" s="433"/>
      <c r="QDM2" s="429"/>
      <c r="QDN2" s="433"/>
      <c r="QDO2" s="429"/>
      <c r="QDP2" s="433"/>
      <c r="QDQ2" s="429"/>
      <c r="QDR2" s="433"/>
      <c r="QDS2" s="429"/>
      <c r="QDT2" s="433"/>
      <c r="QDU2" s="429"/>
      <c r="QDV2" s="433"/>
      <c r="QDW2" s="429"/>
      <c r="QDX2" s="433"/>
      <c r="QDY2" s="429"/>
      <c r="QDZ2" s="433"/>
      <c r="QEA2" s="429"/>
      <c r="QEB2" s="433"/>
      <c r="QEC2" s="429"/>
      <c r="QED2" s="433"/>
      <c r="QEE2" s="429"/>
      <c r="QEF2" s="433"/>
      <c r="QEG2" s="429"/>
      <c r="QEH2" s="433"/>
      <c r="QEI2" s="429"/>
      <c r="QEJ2" s="433"/>
      <c r="QEK2" s="429"/>
      <c r="QEL2" s="433"/>
      <c r="QEM2" s="429"/>
      <c r="QEN2" s="433"/>
      <c r="QEO2" s="429"/>
      <c r="QEP2" s="433"/>
      <c r="QEQ2" s="429"/>
      <c r="QER2" s="433"/>
      <c r="QES2" s="429"/>
      <c r="QET2" s="433"/>
      <c r="QEU2" s="429"/>
      <c r="QEV2" s="433"/>
      <c r="QEW2" s="429"/>
      <c r="QEX2" s="433"/>
      <c r="QEY2" s="429"/>
      <c r="QEZ2" s="433"/>
      <c r="QFA2" s="429"/>
      <c r="QFB2" s="433"/>
      <c r="QFC2" s="429"/>
      <c r="QFD2" s="433"/>
      <c r="QFE2" s="429"/>
      <c r="QFF2" s="433"/>
      <c r="QFG2" s="429"/>
      <c r="QFH2" s="433"/>
      <c r="QFI2" s="429"/>
      <c r="QFJ2" s="433"/>
      <c r="QFK2" s="429"/>
      <c r="QFL2" s="433"/>
      <c r="QFM2" s="429"/>
      <c r="QFN2" s="433"/>
      <c r="QFO2" s="429"/>
      <c r="QFP2" s="433"/>
      <c r="QFQ2" s="429"/>
      <c r="QFR2" s="433"/>
      <c r="QFS2" s="429"/>
      <c r="QFT2" s="433"/>
      <c r="QFU2" s="429"/>
      <c r="QFV2" s="433"/>
      <c r="QFW2" s="429"/>
      <c r="QFX2" s="433"/>
      <c r="QFY2" s="429"/>
      <c r="QFZ2" s="433"/>
      <c r="QGA2" s="429"/>
      <c r="QGB2" s="433"/>
      <c r="QGC2" s="429"/>
      <c r="QGD2" s="433"/>
      <c r="QGE2" s="429"/>
      <c r="QGF2" s="433"/>
      <c r="QGG2" s="429"/>
      <c r="QGH2" s="433"/>
      <c r="QGI2" s="429"/>
      <c r="QGJ2" s="433"/>
      <c r="QGK2" s="429"/>
      <c r="QGL2" s="433"/>
      <c r="QGM2" s="429"/>
      <c r="QGN2" s="433"/>
      <c r="QGO2" s="429"/>
      <c r="QGP2" s="433"/>
      <c r="QGQ2" s="429"/>
      <c r="QGR2" s="433"/>
      <c r="QGS2" s="429"/>
      <c r="QGT2" s="433"/>
      <c r="QGU2" s="429"/>
      <c r="QGV2" s="433"/>
      <c r="QGW2" s="429"/>
      <c r="QGX2" s="433"/>
      <c r="QGY2" s="429"/>
      <c r="QGZ2" s="433"/>
      <c r="QHA2" s="429"/>
      <c r="QHB2" s="433"/>
      <c r="QHC2" s="429"/>
      <c r="QHD2" s="433"/>
      <c r="QHE2" s="429"/>
      <c r="QHF2" s="433"/>
      <c r="QHG2" s="429"/>
      <c r="QHH2" s="433"/>
      <c r="QHI2" s="429"/>
      <c r="QHJ2" s="433"/>
      <c r="QHK2" s="429"/>
      <c r="QHL2" s="433"/>
      <c r="QHM2" s="429"/>
      <c r="QHN2" s="433"/>
      <c r="QHO2" s="429"/>
      <c r="QHP2" s="433"/>
      <c r="QHQ2" s="429"/>
      <c r="QHR2" s="433"/>
      <c r="QHS2" s="429"/>
      <c r="QHT2" s="433"/>
      <c r="QHU2" s="429"/>
      <c r="QHV2" s="433"/>
      <c r="QHW2" s="429"/>
      <c r="QHX2" s="433"/>
      <c r="QHY2" s="429"/>
      <c r="QHZ2" s="433"/>
      <c r="QIA2" s="429"/>
      <c r="QIB2" s="433"/>
      <c r="QIC2" s="429"/>
      <c r="QID2" s="433"/>
      <c r="QIE2" s="429"/>
      <c r="QIF2" s="433"/>
      <c r="QIG2" s="429"/>
      <c r="QIH2" s="433"/>
      <c r="QII2" s="429"/>
      <c r="QIJ2" s="433"/>
      <c r="QIK2" s="429"/>
      <c r="QIL2" s="433"/>
      <c r="QIM2" s="429"/>
      <c r="QIN2" s="433"/>
      <c r="QIO2" s="429"/>
      <c r="QIP2" s="433"/>
      <c r="QIQ2" s="429"/>
      <c r="QIR2" s="433"/>
      <c r="QIS2" s="429"/>
      <c r="QIT2" s="433"/>
      <c r="QIU2" s="429"/>
      <c r="QIV2" s="433"/>
      <c r="QIW2" s="429"/>
      <c r="QIX2" s="433"/>
      <c r="QIY2" s="429"/>
      <c r="QIZ2" s="433"/>
      <c r="QJA2" s="429"/>
      <c r="QJB2" s="433"/>
      <c r="QJC2" s="429"/>
      <c r="QJD2" s="433"/>
      <c r="QJE2" s="429"/>
      <c r="QJF2" s="433"/>
      <c r="QJG2" s="429"/>
      <c r="QJH2" s="433"/>
      <c r="QJI2" s="429"/>
      <c r="QJJ2" s="433"/>
      <c r="QJK2" s="429"/>
      <c r="QJL2" s="433"/>
      <c r="QJM2" s="429"/>
      <c r="QJN2" s="433"/>
      <c r="QJO2" s="429"/>
      <c r="QJP2" s="433"/>
      <c r="QJQ2" s="429"/>
      <c r="QJR2" s="433"/>
      <c r="QJS2" s="429"/>
      <c r="QJT2" s="433"/>
      <c r="QJU2" s="429"/>
      <c r="QJV2" s="433"/>
      <c r="QJW2" s="429"/>
      <c r="QJX2" s="433"/>
      <c r="QJY2" s="429"/>
      <c r="QJZ2" s="433"/>
      <c r="QKA2" s="429"/>
      <c r="QKB2" s="433"/>
      <c r="QKC2" s="429"/>
      <c r="QKD2" s="433"/>
      <c r="QKE2" s="429"/>
      <c r="QKF2" s="433"/>
      <c r="QKG2" s="429"/>
      <c r="QKH2" s="433"/>
      <c r="QKI2" s="429"/>
      <c r="QKJ2" s="433"/>
      <c r="QKK2" s="429"/>
      <c r="QKL2" s="433"/>
      <c r="QKM2" s="429"/>
      <c r="QKN2" s="433"/>
      <c r="QKO2" s="429"/>
      <c r="QKP2" s="433"/>
      <c r="QKQ2" s="429"/>
      <c r="QKR2" s="433"/>
      <c r="QKS2" s="429"/>
      <c r="QKT2" s="433"/>
      <c r="QKU2" s="429"/>
      <c r="QKV2" s="433"/>
      <c r="QKW2" s="429"/>
      <c r="QKX2" s="433"/>
      <c r="QKY2" s="429"/>
      <c r="QKZ2" s="433"/>
      <c r="QLA2" s="429"/>
      <c r="QLB2" s="433"/>
      <c r="QLC2" s="429"/>
      <c r="QLD2" s="433"/>
      <c r="QLE2" s="429"/>
      <c r="QLF2" s="433"/>
      <c r="QLG2" s="429"/>
      <c r="QLH2" s="433"/>
      <c r="QLI2" s="429"/>
      <c r="QLJ2" s="433"/>
      <c r="QLK2" s="429"/>
      <c r="QLL2" s="433"/>
      <c r="QLM2" s="429"/>
      <c r="QLN2" s="433"/>
      <c r="QLO2" s="429"/>
      <c r="QLP2" s="433"/>
      <c r="QLQ2" s="429"/>
      <c r="QLR2" s="433"/>
      <c r="QLS2" s="429"/>
      <c r="QLT2" s="433"/>
      <c r="QLU2" s="429"/>
      <c r="QLV2" s="433"/>
      <c r="QLW2" s="429"/>
      <c r="QLX2" s="433"/>
      <c r="QLY2" s="429"/>
      <c r="QLZ2" s="433"/>
      <c r="QMA2" s="429"/>
      <c r="QMB2" s="433"/>
      <c r="QMC2" s="429"/>
      <c r="QMD2" s="433"/>
      <c r="QME2" s="429"/>
      <c r="QMF2" s="433"/>
      <c r="QMG2" s="429"/>
      <c r="QMH2" s="433"/>
      <c r="QMI2" s="429"/>
      <c r="QMJ2" s="433"/>
      <c r="QMK2" s="429"/>
      <c r="QML2" s="433"/>
      <c r="QMM2" s="429"/>
      <c r="QMN2" s="433"/>
      <c r="QMO2" s="429"/>
      <c r="QMP2" s="433"/>
      <c r="QMQ2" s="429"/>
      <c r="QMR2" s="433"/>
      <c r="QMS2" s="429"/>
      <c r="QMT2" s="433"/>
      <c r="QMU2" s="429"/>
      <c r="QMV2" s="433"/>
      <c r="QMW2" s="429"/>
      <c r="QMX2" s="433"/>
      <c r="QMY2" s="429"/>
      <c r="QMZ2" s="433"/>
      <c r="QNA2" s="429"/>
      <c r="QNB2" s="433"/>
      <c r="QNC2" s="429"/>
      <c r="QND2" s="433"/>
      <c r="QNE2" s="429"/>
      <c r="QNF2" s="433"/>
      <c r="QNG2" s="429"/>
      <c r="QNH2" s="433"/>
      <c r="QNI2" s="429"/>
      <c r="QNJ2" s="433"/>
      <c r="QNK2" s="429"/>
      <c r="QNL2" s="433"/>
      <c r="QNM2" s="429"/>
      <c r="QNN2" s="433"/>
      <c r="QNO2" s="429"/>
      <c r="QNP2" s="433"/>
      <c r="QNQ2" s="429"/>
      <c r="QNR2" s="433"/>
      <c r="QNS2" s="429"/>
      <c r="QNT2" s="433"/>
      <c r="QNU2" s="429"/>
      <c r="QNV2" s="433"/>
      <c r="QNW2" s="429"/>
      <c r="QNX2" s="433"/>
      <c r="QNY2" s="429"/>
      <c r="QNZ2" s="433"/>
      <c r="QOA2" s="429"/>
      <c r="QOB2" s="433"/>
      <c r="QOC2" s="429"/>
      <c r="QOD2" s="433"/>
      <c r="QOE2" s="429"/>
      <c r="QOF2" s="433"/>
      <c r="QOG2" s="429"/>
      <c r="QOH2" s="433"/>
      <c r="QOI2" s="429"/>
      <c r="QOJ2" s="433"/>
      <c r="QOK2" s="429"/>
      <c r="QOL2" s="433"/>
      <c r="QOM2" s="429"/>
      <c r="QON2" s="433"/>
      <c r="QOO2" s="429"/>
      <c r="QOP2" s="433"/>
      <c r="QOQ2" s="429"/>
      <c r="QOR2" s="433"/>
      <c r="QOS2" s="429"/>
      <c r="QOT2" s="433"/>
      <c r="QOU2" s="429"/>
      <c r="QOV2" s="433"/>
      <c r="QOW2" s="429"/>
      <c r="QOX2" s="433"/>
      <c r="QOY2" s="429"/>
      <c r="QOZ2" s="433"/>
      <c r="QPA2" s="429"/>
      <c r="QPB2" s="433"/>
      <c r="QPC2" s="429"/>
      <c r="QPD2" s="433"/>
      <c r="QPE2" s="429"/>
      <c r="QPF2" s="433"/>
      <c r="QPG2" s="429"/>
      <c r="QPH2" s="433"/>
      <c r="QPI2" s="429"/>
      <c r="QPJ2" s="433"/>
      <c r="QPK2" s="429"/>
      <c r="QPL2" s="433"/>
      <c r="QPM2" s="429"/>
      <c r="QPN2" s="433"/>
      <c r="QPO2" s="429"/>
      <c r="QPP2" s="433"/>
      <c r="QPQ2" s="429"/>
      <c r="QPR2" s="433"/>
      <c r="QPS2" s="429"/>
      <c r="QPT2" s="433"/>
      <c r="QPU2" s="429"/>
      <c r="QPV2" s="433"/>
      <c r="QPW2" s="429"/>
      <c r="QPX2" s="433"/>
      <c r="QPY2" s="429"/>
      <c r="QPZ2" s="433"/>
      <c r="QQA2" s="429"/>
      <c r="QQB2" s="433"/>
      <c r="QQC2" s="429"/>
      <c r="QQD2" s="433"/>
      <c r="QQE2" s="429"/>
      <c r="QQF2" s="433"/>
      <c r="QQG2" s="429"/>
      <c r="QQH2" s="433"/>
      <c r="QQI2" s="429"/>
      <c r="QQJ2" s="433"/>
      <c r="QQK2" s="429"/>
      <c r="QQL2" s="433"/>
      <c r="QQM2" s="429"/>
      <c r="QQN2" s="433"/>
      <c r="QQO2" s="429"/>
      <c r="QQP2" s="433"/>
      <c r="QQQ2" s="429"/>
      <c r="QQR2" s="433"/>
      <c r="QQS2" s="429"/>
      <c r="QQT2" s="433"/>
      <c r="QQU2" s="429"/>
      <c r="QQV2" s="433"/>
      <c r="QQW2" s="429"/>
      <c r="QQX2" s="433"/>
      <c r="QQY2" s="429"/>
      <c r="QQZ2" s="433"/>
      <c r="QRA2" s="429"/>
      <c r="QRB2" s="433"/>
      <c r="QRC2" s="429"/>
      <c r="QRD2" s="433"/>
      <c r="QRE2" s="429"/>
      <c r="QRF2" s="433"/>
      <c r="QRG2" s="429"/>
      <c r="QRH2" s="433"/>
      <c r="QRI2" s="429"/>
      <c r="QRJ2" s="433"/>
      <c r="QRK2" s="429"/>
      <c r="QRL2" s="433"/>
      <c r="QRM2" s="429"/>
      <c r="QRN2" s="433"/>
      <c r="QRO2" s="429"/>
      <c r="QRP2" s="433"/>
      <c r="QRQ2" s="429"/>
      <c r="QRR2" s="433"/>
      <c r="QRS2" s="429"/>
      <c r="QRT2" s="433"/>
      <c r="QRU2" s="429"/>
      <c r="QRV2" s="433"/>
      <c r="QRW2" s="429"/>
      <c r="QRX2" s="433"/>
      <c r="QRY2" s="429"/>
      <c r="QRZ2" s="433"/>
      <c r="QSA2" s="429"/>
      <c r="QSB2" s="433"/>
      <c r="QSC2" s="429"/>
      <c r="QSD2" s="433"/>
      <c r="QSE2" s="429"/>
      <c r="QSF2" s="433"/>
      <c r="QSG2" s="429"/>
      <c r="QSH2" s="433"/>
      <c r="QSI2" s="429"/>
      <c r="QSJ2" s="433"/>
      <c r="QSK2" s="429"/>
      <c r="QSL2" s="433"/>
      <c r="QSM2" s="429"/>
      <c r="QSN2" s="433"/>
      <c r="QSO2" s="429"/>
      <c r="QSP2" s="433"/>
      <c r="QSQ2" s="429"/>
      <c r="QSR2" s="433"/>
      <c r="QSS2" s="429"/>
      <c r="QST2" s="433"/>
      <c r="QSU2" s="429"/>
      <c r="QSV2" s="433"/>
      <c r="QSW2" s="429"/>
      <c r="QSX2" s="433"/>
      <c r="QSY2" s="429"/>
      <c r="QSZ2" s="433"/>
      <c r="QTA2" s="429"/>
      <c r="QTB2" s="433"/>
      <c r="QTC2" s="429"/>
      <c r="QTD2" s="433"/>
      <c r="QTE2" s="429"/>
      <c r="QTF2" s="433"/>
      <c r="QTG2" s="429"/>
      <c r="QTH2" s="433"/>
      <c r="QTI2" s="429"/>
      <c r="QTJ2" s="433"/>
      <c r="QTK2" s="429"/>
      <c r="QTL2" s="433"/>
      <c r="QTM2" s="429"/>
      <c r="QTN2" s="433"/>
      <c r="QTO2" s="429"/>
      <c r="QTP2" s="433"/>
      <c r="QTQ2" s="429"/>
      <c r="QTR2" s="433"/>
      <c r="QTS2" s="429"/>
      <c r="QTT2" s="433"/>
      <c r="QTU2" s="429"/>
      <c r="QTV2" s="433"/>
      <c r="QTW2" s="429"/>
      <c r="QTX2" s="433"/>
      <c r="QTY2" s="429"/>
      <c r="QTZ2" s="433"/>
      <c r="QUA2" s="429"/>
      <c r="QUB2" s="433"/>
      <c r="QUC2" s="429"/>
      <c r="QUD2" s="433"/>
      <c r="QUE2" s="429"/>
      <c r="QUF2" s="433"/>
      <c r="QUG2" s="429"/>
      <c r="QUH2" s="433"/>
      <c r="QUI2" s="429"/>
      <c r="QUJ2" s="433"/>
      <c r="QUK2" s="429"/>
      <c r="QUL2" s="433"/>
      <c r="QUM2" s="429"/>
      <c r="QUN2" s="433"/>
      <c r="QUO2" s="429"/>
      <c r="QUP2" s="433"/>
      <c r="QUQ2" s="429"/>
      <c r="QUR2" s="433"/>
      <c r="QUS2" s="429"/>
      <c r="QUT2" s="433"/>
      <c r="QUU2" s="429"/>
      <c r="QUV2" s="433"/>
      <c r="QUW2" s="429"/>
      <c r="QUX2" s="433"/>
      <c r="QUY2" s="429"/>
      <c r="QUZ2" s="433"/>
      <c r="QVA2" s="429"/>
      <c r="QVB2" s="433"/>
      <c r="QVC2" s="429"/>
      <c r="QVD2" s="433"/>
      <c r="QVE2" s="429"/>
      <c r="QVF2" s="433"/>
      <c r="QVG2" s="429"/>
      <c r="QVH2" s="433"/>
      <c r="QVI2" s="429"/>
      <c r="QVJ2" s="433"/>
      <c r="QVK2" s="429"/>
      <c r="QVL2" s="433"/>
      <c r="QVM2" s="429"/>
      <c r="QVN2" s="433"/>
      <c r="QVO2" s="429"/>
      <c r="QVP2" s="433"/>
      <c r="QVQ2" s="429"/>
      <c r="QVR2" s="433"/>
      <c r="QVS2" s="429"/>
      <c r="QVT2" s="433"/>
      <c r="QVU2" s="429"/>
      <c r="QVV2" s="433"/>
      <c r="QVW2" s="429"/>
      <c r="QVX2" s="433"/>
      <c r="QVY2" s="429"/>
      <c r="QVZ2" s="433"/>
      <c r="QWA2" s="429"/>
      <c r="QWB2" s="433"/>
      <c r="QWC2" s="429"/>
      <c r="QWD2" s="433"/>
      <c r="QWE2" s="429"/>
      <c r="QWF2" s="433"/>
      <c r="QWG2" s="429"/>
      <c r="QWH2" s="433"/>
      <c r="QWI2" s="429"/>
      <c r="QWJ2" s="433"/>
      <c r="QWK2" s="429"/>
      <c r="QWL2" s="433"/>
      <c r="QWM2" s="429"/>
      <c r="QWN2" s="433"/>
      <c r="QWO2" s="429"/>
      <c r="QWP2" s="433"/>
      <c r="QWQ2" s="429"/>
      <c r="QWR2" s="433"/>
      <c r="QWS2" s="429"/>
      <c r="QWT2" s="433"/>
      <c r="QWU2" s="429"/>
      <c r="QWV2" s="433"/>
      <c r="QWW2" s="429"/>
      <c r="QWX2" s="433"/>
      <c r="QWY2" s="429"/>
      <c r="QWZ2" s="433"/>
      <c r="QXA2" s="429"/>
      <c r="QXB2" s="433"/>
      <c r="QXC2" s="429"/>
      <c r="QXD2" s="433"/>
      <c r="QXE2" s="429"/>
      <c r="QXF2" s="433"/>
      <c r="QXG2" s="429"/>
      <c r="QXH2" s="433"/>
      <c r="QXI2" s="429"/>
      <c r="QXJ2" s="433"/>
      <c r="QXK2" s="429"/>
      <c r="QXL2" s="433"/>
      <c r="QXM2" s="429"/>
      <c r="QXN2" s="433"/>
      <c r="QXO2" s="429"/>
      <c r="QXP2" s="433"/>
      <c r="QXQ2" s="429"/>
      <c r="QXR2" s="433"/>
      <c r="QXS2" s="429"/>
      <c r="QXT2" s="433"/>
      <c r="QXU2" s="429"/>
      <c r="QXV2" s="433"/>
      <c r="QXW2" s="429"/>
      <c r="QXX2" s="433"/>
      <c r="QXY2" s="429"/>
      <c r="QXZ2" s="433"/>
      <c r="QYA2" s="429"/>
      <c r="QYB2" s="433"/>
      <c r="QYC2" s="429"/>
      <c r="QYD2" s="433"/>
      <c r="QYE2" s="429"/>
      <c r="QYF2" s="433"/>
      <c r="QYG2" s="429"/>
      <c r="QYH2" s="433"/>
      <c r="QYI2" s="429"/>
      <c r="QYJ2" s="433"/>
      <c r="QYK2" s="429"/>
      <c r="QYL2" s="433"/>
      <c r="QYM2" s="429"/>
      <c r="QYN2" s="433"/>
      <c r="QYO2" s="429"/>
      <c r="QYP2" s="433"/>
      <c r="QYQ2" s="429"/>
      <c r="QYR2" s="433"/>
      <c r="QYS2" s="429"/>
      <c r="QYT2" s="433"/>
      <c r="QYU2" s="429"/>
      <c r="QYV2" s="433"/>
      <c r="QYW2" s="429"/>
      <c r="QYX2" s="433"/>
      <c r="QYY2" s="429"/>
      <c r="QYZ2" s="433"/>
      <c r="QZA2" s="429"/>
      <c r="QZB2" s="433"/>
      <c r="QZC2" s="429"/>
      <c r="QZD2" s="433"/>
      <c r="QZE2" s="429"/>
      <c r="QZF2" s="433"/>
      <c r="QZG2" s="429"/>
      <c r="QZH2" s="433"/>
      <c r="QZI2" s="429"/>
      <c r="QZJ2" s="433"/>
      <c r="QZK2" s="429"/>
      <c r="QZL2" s="433"/>
      <c r="QZM2" s="429"/>
      <c r="QZN2" s="433"/>
      <c r="QZO2" s="429"/>
      <c r="QZP2" s="433"/>
      <c r="QZQ2" s="429"/>
      <c r="QZR2" s="433"/>
      <c r="QZS2" s="429"/>
      <c r="QZT2" s="433"/>
      <c r="QZU2" s="429"/>
      <c r="QZV2" s="433"/>
      <c r="QZW2" s="429"/>
      <c r="QZX2" s="433"/>
      <c r="QZY2" s="429"/>
      <c r="QZZ2" s="433"/>
      <c r="RAA2" s="429"/>
      <c r="RAB2" s="433"/>
      <c r="RAC2" s="429"/>
      <c r="RAD2" s="433"/>
      <c r="RAE2" s="429"/>
      <c r="RAF2" s="433"/>
      <c r="RAG2" s="429"/>
      <c r="RAH2" s="433"/>
      <c r="RAI2" s="429"/>
      <c r="RAJ2" s="433"/>
      <c r="RAK2" s="429"/>
      <c r="RAL2" s="433"/>
      <c r="RAM2" s="429"/>
      <c r="RAN2" s="433"/>
      <c r="RAO2" s="429"/>
      <c r="RAP2" s="433"/>
      <c r="RAQ2" s="429"/>
      <c r="RAR2" s="433"/>
      <c r="RAS2" s="429"/>
      <c r="RAT2" s="433"/>
      <c r="RAU2" s="429"/>
      <c r="RAV2" s="433"/>
      <c r="RAW2" s="429"/>
      <c r="RAX2" s="433"/>
      <c r="RAY2" s="429"/>
      <c r="RAZ2" s="433"/>
      <c r="RBA2" s="429"/>
      <c r="RBB2" s="433"/>
      <c r="RBC2" s="429"/>
      <c r="RBD2" s="433"/>
      <c r="RBE2" s="429"/>
      <c r="RBF2" s="433"/>
      <c r="RBG2" s="429"/>
      <c r="RBH2" s="433"/>
      <c r="RBI2" s="429"/>
      <c r="RBJ2" s="433"/>
      <c r="RBK2" s="429"/>
      <c r="RBL2" s="433"/>
      <c r="RBM2" s="429"/>
      <c r="RBN2" s="433"/>
      <c r="RBO2" s="429"/>
      <c r="RBP2" s="433"/>
      <c r="RBQ2" s="429"/>
      <c r="RBR2" s="433"/>
      <c r="RBS2" s="429"/>
      <c r="RBT2" s="433"/>
      <c r="RBU2" s="429"/>
      <c r="RBV2" s="433"/>
      <c r="RBW2" s="429"/>
      <c r="RBX2" s="433"/>
      <c r="RBY2" s="429"/>
      <c r="RBZ2" s="433"/>
      <c r="RCA2" s="429"/>
      <c r="RCB2" s="433"/>
      <c r="RCC2" s="429"/>
      <c r="RCD2" s="433"/>
      <c r="RCE2" s="429"/>
      <c r="RCF2" s="433"/>
      <c r="RCG2" s="429"/>
      <c r="RCH2" s="433"/>
      <c r="RCI2" s="429"/>
      <c r="RCJ2" s="433"/>
      <c r="RCK2" s="429"/>
      <c r="RCL2" s="433"/>
      <c r="RCM2" s="429"/>
      <c r="RCN2" s="433"/>
      <c r="RCO2" s="429"/>
      <c r="RCP2" s="433"/>
      <c r="RCQ2" s="429"/>
      <c r="RCR2" s="433"/>
      <c r="RCS2" s="429"/>
      <c r="RCT2" s="433"/>
      <c r="RCU2" s="429"/>
      <c r="RCV2" s="433"/>
      <c r="RCW2" s="429"/>
      <c r="RCX2" s="433"/>
      <c r="RCY2" s="429"/>
      <c r="RCZ2" s="433"/>
      <c r="RDA2" s="429"/>
      <c r="RDB2" s="433"/>
      <c r="RDC2" s="429"/>
      <c r="RDD2" s="433"/>
      <c r="RDE2" s="429"/>
      <c r="RDF2" s="433"/>
      <c r="RDG2" s="429"/>
      <c r="RDH2" s="433"/>
      <c r="RDI2" s="429"/>
      <c r="RDJ2" s="433"/>
      <c r="RDK2" s="429"/>
      <c r="RDL2" s="433"/>
      <c r="RDM2" s="429"/>
      <c r="RDN2" s="433"/>
      <c r="RDO2" s="429"/>
      <c r="RDP2" s="433"/>
      <c r="RDQ2" s="429"/>
      <c r="RDR2" s="433"/>
      <c r="RDS2" s="429"/>
      <c r="RDT2" s="433"/>
      <c r="RDU2" s="429"/>
      <c r="RDV2" s="433"/>
      <c r="RDW2" s="429"/>
      <c r="RDX2" s="433"/>
      <c r="RDY2" s="429"/>
      <c r="RDZ2" s="433"/>
      <c r="REA2" s="429"/>
      <c r="REB2" s="433"/>
      <c r="REC2" s="429"/>
      <c r="RED2" s="433"/>
      <c r="REE2" s="429"/>
      <c r="REF2" s="433"/>
      <c r="REG2" s="429"/>
      <c r="REH2" s="433"/>
      <c r="REI2" s="429"/>
      <c r="REJ2" s="433"/>
      <c r="REK2" s="429"/>
      <c r="REL2" s="433"/>
      <c r="REM2" s="429"/>
      <c r="REN2" s="433"/>
      <c r="REO2" s="429"/>
      <c r="REP2" s="433"/>
      <c r="REQ2" s="429"/>
      <c r="RER2" s="433"/>
      <c r="RES2" s="429"/>
      <c r="RET2" s="433"/>
      <c r="REU2" s="429"/>
      <c r="REV2" s="433"/>
      <c r="REW2" s="429"/>
      <c r="REX2" s="433"/>
      <c r="REY2" s="429"/>
      <c r="REZ2" s="433"/>
      <c r="RFA2" s="429"/>
      <c r="RFB2" s="433"/>
      <c r="RFC2" s="429"/>
      <c r="RFD2" s="433"/>
      <c r="RFE2" s="429"/>
      <c r="RFF2" s="433"/>
      <c r="RFG2" s="429"/>
      <c r="RFH2" s="433"/>
      <c r="RFI2" s="429"/>
      <c r="RFJ2" s="433"/>
      <c r="RFK2" s="429"/>
      <c r="RFL2" s="433"/>
      <c r="RFM2" s="429"/>
      <c r="RFN2" s="433"/>
      <c r="RFO2" s="429"/>
      <c r="RFP2" s="433"/>
      <c r="RFQ2" s="429"/>
      <c r="RFR2" s="433"/>
      <c r="RFS2" s="429"/>
      <c r="RFT2" s="433"/>
      <c r="RFU2" s="429"/>
      <c r="RFV2" s="433"/>
      <c r="RFW2" s="429"/>
      <c r="RFX2" s="433"/>
      <c r="RFY2" s="429"/>
      <c r="RFZ2" s="433"/>
      <c r="RGA2" s="429"/>
      <c r="RGB2" s="433"/>
      <c r="RGC2" s="429"/>
      <c r="RGD2" s="433"/>
      <c r="RGE2" s="429"/>
      <c r="RGF2" s="433"/>
      <c r="RGG2" s="429"/>
      <c r="RGH2" s="433"/>
      <c r="RGI2" s="429"/>
      <c r="RGJ2" s="433"/>
      <c r="RGK2" s="429"/>
      <c r="RGL2" s="433"/>
      <c r="RGM2" s="429"/>
      <c r="RGN2" s="433"/>
      <c r="RGO2" s="429"/>
      <c r="RGP2" s="433"/>
      <c r="RGQ2" s="429"/>
      <c r="RGR2" s="433"/>
      <c r="RGS2" s="429"/>
      <c r="RGT2" s="433"/>
      <c r="RGU2" s="429"/>
      <c r="RGV2" s="433"/>
      <c r="RGW2" s="429"/>
      <c r="RGX2" s="433"/>
      <c r="RGY2" s="429"/>
      <c r="RGZ2" s="433"/>
      <c r="RHA2" s="429"/>
      <c r="RHB2" s="433"/>
      <c r="RHC2" s="429"/>
      <c r="RHD2" s="433"/>
      <c r="RHE2" s="429"/>
      <c r="RHF2" s="433"/>
      <c r="RHG2" s="429"/>
      <c r="RHH2" s="433"/>
      <c r="RHI2" s="429"/>
      <c r="RHJ2" s="433"/>
      <c r="RHK2" s="429"/>
      <c r="RHL2" s="433"/>
      <c r="RHM2" s="429"/>
      <c r="RHN2" s="433"/>
      <c r="RHO2" s="429"/>
      <c r="RHP2" s="433"/>
      <c r="RHQ2" s="429"/>
      <c r="RHR2" s="433"/>
      <c r="RHS2" s="429"/>
      <c r="RHT2" s="433"/>
      <c r="RHU2" s="429"/>
      <c r="RHV2" s="433"/>
      <c r="RHW2" s="429"/>
      <c r="RHX2" s="433"/>
      <c r="RHY2" s="429"/>
      <c r="RHZ2" s="433"/>
      <c r="RIA2" s="429"/>
      <c r="RIB2" s="433"/>
      <c r="RIC2" s="429"/>
      <c r="RID2" s="433"/>
      <c r="RIE2" s="429"/>
      <c r="RIF2" s="433"/>
      <c r="RIG2" s="429"/>
      <c r="RIH2" s="433"/>
      <c r="RII2" s="429"/>
      <c r="RIJ2" s="433"/>
      <c r="RIK2" s="429"/>
      <c r="RIL2" s="433"/>
      <c r="RIM2" s="429"/>
      <c r="RIN2" s="433"/>
      <c r="RIO2" s="429"/>
      <c r="RIP2" s="433"/>
      <c r="RIQ2" s="429"/>
      <c r="RIR2" s="433"/>
      <c r="RIS2" s="429"/>
      <c r="RIT2" s="433"/>
      <c r="RIU2" s="429"/>
      <c r="RIV2" s="433"/>
      <c r="RIW2" s="429"/>
      <c r="RIX2" s="433"/>
      <c r="RIY2" s="429"/>
      <c r="RIZ2" s="433"/>
      <c r="RJA2" s="429"/>
      <c r="RJB2" s="433"/>
      <c r="RJC2" s="429"/>
      <c r="RJD2" s="433"/>
      <c r="RJE2" s="429"/>
      <c r="RJF2" s="433"/>
      <c r="RJG2" s="429"/>
      <c r="RJH2" s="433"/>
      <c r="RJI2" s="429"/>
      <c r="RJJ2" s="433"/>
      <c r="RJK2" s="429"/>
      <c r="RJL2" s="433"/>
      <c r="RJM2" s="429"/>
      <c r="RJN2" s="433"/>
      <c r="RJO2" s="429"/>
      <c r="RJP2" s="433"/>
      <c r="RJQ2" s="429"/>
      <c r="RJR2" s="433"/>
      <c r="RJS2" s="429"/>
      <c r="RJT2" s="433"/>
      <c r="RJU2" s="429"/>
      <c r="RJV2" s="433"/>
      <c r="RJW2" s="429"/>
      <c r="RJX2" s="433"/>
      <c r="RJY2" s="429"/>
      <c r="RJZ2" s="433"/>
      <c r="RKA2" s="429"/>
      <c r="RKB2" s="433"/>
      <c r="RKC2" s="429"/>
      <c r="RKD2" s="433"/>
      <c r="RKE2" s="429"/>
      <c r="RKF2" s="433"/>
      <c r="RKG2" s="429"/>
      <c r="RKH2" s="433"/>
      <c r="RKI2" s="429"/>
      <c r="RKJ2" s="433"/>
      <c r="RKK2" s="429"/>
      <c r="RKL2" s="433"/>
      <c r="RKM2" s="429"/>
      <c r="RKN2" s="433"/>
      <c r="RKO2" s="429"/>
      <c r="RKP2" s="433"/>
      <c r="RKQ2" s="429"/>
      <c r="RKR2" s="433"/>
      <c r="RKS2" s="429"/>
      <c r="RKT2" s="433"/>
      <c r="RKU2" s="429"/>
      <c r="RKV2" s="433"/>
      <c r="RKW2" s="429"/>
      <c r="RKX2" s="433"/>
      <c r="RKY2" s="429"/>
      <c r="RKZ2" s="433"/>
      <c r="RLA2" s="429"/>
      <c r="RLB2" s="433"/>
      <c r="RLC2" s="429"/>
      <c r="RLD2" s="433"/>
      <c r="RLE2" s="429"/>
      <c r="RLF2" s="433"/>
      <c r="RLG2" s="429"/>
      <c r="RLH2" s="433"/>
      <c r="RLI2" s="429"/>
      <c r="RLJ2" s="433"/>
      <c r="RLK2" s="429"/>
      <c r="RLL2" s="433"/>
      <c r="RLM2" s="429"/>
      <c r="RLN2" s="433"/>
      <c r="RLO2" s="429"/>
      <c r="RLP2" s="433"/>
      <c r="RLQ2" s="429"/>
      <c r="RLR2" s="433"/>
      <c r="RLS2" s="429"/>
      <c r="RLT2" s="433"/>
      <c r="RLU2" s="429"/>
      <c r="RLV2" s="433"/>
      <c r="RLW2" s="429"/>
      <c r="RLX2" s="433"/>
      <c r="RLY2" s="429"/>
      <c r="RLZ2" s="433"/>
      <c r="RMA2" s="429"/>
      <c r="RMB2" s="433"/>
      <c r="RMC2" s="429"/>
      <c r="RMD2" s="433"/>
      <c r="RME2" s="429"/>
      <c r="RMF2" s="433"/>
      <c r="RMG2" s="429"/>
      <c r="RMH2" s="433"/>
      <c r="RMI2" s="429"/>
      <c r="RMJ2" s="433"/>
      <c r="RMK2" s="429"/>
      <c r="RML2" s="433"/>
      <c r="RMM2" s="429"/>
      <c r="RMN2" s="433"/>
      <c r="RMO2" s="429"/>
      <c r="RMP2" s="433"/>
      <c r="RMQ2" s="429"/>
      <c r="RMR2" s="433"/>
      <c r="RMS2" s="429"/>
      <c r="RMT2" s="433"/>
      <c r="RMU2" s="429"/>
      <c r="RMV2" s="433"/>
      <c r="RMW2" s="429"/>
      <c r="RMX2" s="433"/>
      <c r="RMY2" s="429"/>
      <c r="RMZ2" s="433"/>
      <c r="RNA2" s="429"/>
      <c r="RNB2" s="433"/>
      <c r="RNC2" s="429"/>
      <c r="RND2" s="433"/>
      <c r="RNE2" s="429"/>
      <c r="RNF2" s="433"/>
      <c r="RNG2" s="429"/>
      <c r="RNH2" s="433"/>
      <c r="RNI2" s="429"/>
      <c r="RNJ2" s="433"/>
      <c r="RNK2" s="429"/>
      <c r="RNL2" s="433"/>
      <c r="RNM2" s="429"/>
      <c r="RNN2" s="433"/>
      <c r="RNO2" s="429"/>
      <c r="RNP2" s="433"/>
      <c r="RNQ2" s="429"/>
      <c r="RNR2" s="433"/>
      <c r="RNS2" s="429"/>
      <c r="RNT2" s="433"/>
      <c r="RNU2" s="429"/>
      <c r="RNV2" s="433"/>
      <c r="RNW2" s="429"/>
      <c r="RNX2" s="433"/>
      <c r="RNY2" s="429"/>
      <c r="RNZ2" s="433"/>
      <c r="ROA2" s="429"/>
      <c r="ROB2" s="433"/>
      <c r="ROC2" s="429"/>
      <c r="ROD2" s="433"/>
      <c r="ROE2" s="429"/>
      <c r="ROF2" s="433"/>
      <c r="ROG2" s="429"/>
      <c r="ROH2" s="433"/>
      <c r="ROI2" s="429"/>
      <c r="ROJ2" s="433"/>
      <c r="ROK2" s="429"/>
      <c r="ROL2" s="433"/>
      <c r="ROM2" s="429"/>
      <c r="RON2" s="433"/>
      <c r="ROO2" s="429"/>
      <c r="ROP2" s="433"/>
      <c r="ROQ2" s="429"/>
      <c r="ROR2" s="433"/>
      <c r="ROS2" s="429"/>
      <c r="ROT2" s="433"/>
      <c r="ROU2" s="429"/>
      <c r="ROV2" s="433"/>
      <c r="ROW2" s="429"/>
      <c r="ROX2" s="433"/>
      <c r="ROY2" s="429"/>
      <c r="ROZ2" s="433"/>
      <c r="RPA2" s="429"/>
      <c r="RPB2" s="433"/>
      <c r="RPC2" s="429"/>
      <c r="RPD2" s="433"/>
      <c r="RPE2" s="429"/>
      <c r="RPF2" s="433"/>
      <c r="RPG2" s="429"/>
      <c r="RPH2" s="433"/>
      <c r="RPI2" s="429"/>
      <c r="RPJ2" s="433"/>
      <c r="RPK2" s="429"/>
      <c r="RPL2" s="433"/>
      <c r="RPM2" s="429"/>
      <c r="RPN2" s="433"/>
      <c r="RPO2" s="429"/>
      <c r="RPP2" s="433"/>
      <c r="RPQ2" s="429"/>
      <c r="RPR2" s="433"/>
      <c r="RPS2" s="429"/>
      <c r="RPT2" s="433"/>
      <c r="RPU2" s="429"/>
      <c r="RPV2" s="433"/>
      <c r="RPW2" s="429"/>
      <c r="RPX2" s="433"/>
      <c r="RPY2" s="429"/>
      <c r="RPZ2" s="433"/>
      <c r="RQA2" s="429"/>
      <c r="RQB2" s="433"/>
      <c r="RQC2" s="429"/>
      <c r="RQD2" s="433"/>
      <c r="RQE2" s="429"/>
      <c r="RQF2" s="433"/>
      <c r="RQG2" s="429"/>
      <c r="RQH2" s="433"/>
      <c r="RQI2" s="429"/>
      <c r="RQJ2" s="433"/>
      <c r="RQK2" s="429"/>
      <c r="RQL2" s="433"/>
      <c r="RQM2" s="429"/>
      <c r="RQN2" s="433"/>
      <c r="RQO2" s="429"/>
      <c r="RQP2" s="433"/>
      <c r="RQQ2" s="429"/>
      <c r="RQR2" s="433"/>
      <c r="RQS2" s="429"/>
      <c r="RQT2" s="433"/>
      <c r="RQU2" s="429"/>
      <c r="RQV2" s="433"/>
      <c r="RQW2" s="429"/>
      <c r="RQX2" s="433"/>
      <c r="RQY2" s="429"/>
      <c r="RQZ2" s="433"/>
      <c r="RRA2" s="429"/>
      <c r="RRB2" s="433"/>
      <c r="RRC2" s="429"/>
      <c r="RRD2" s="433"/>
      <c r="RRE2" s="429"/>
      <c r="RRF2" s="433"/>
      <c r="RRG2" s="429"/>
      <c r="RRH2" s="433"/>
      <c r="RRI2" s="429"/>
      <c r="RRJ2" s="433"/>
      <c r="RRK2" s="429"/>
      <c r="RRL2" s="433"/>
      <c r="RRM2" s="429"/>
      <c r="RRN2" s="433"/>
      <c r="RRO2" s="429"/>
      <c r="RRP2" s="433"/>
      <c r="RRQ2" s="429"/>
      <c r="RRR2" s="433"/>
      <c r="RRS2" s="429"/>
      <c r="RRT2" s="433"/>
      <c r="RRU2" s="429"/>
      <c r="RRV2" s="433"/>
      <c r="RRW2" s="429"/>
      <c r="RRX2" s="433"/>
      <c r="RRY2" s="429"/>
      <c r="RRZ2" s="433"/>
      <c r="RSA2" s="429"/>
      <c r="RSB2" s="433"/>
      <c r="RSC2" s="429"/>
      <c r="RSD2" s="433"/>
      <c r="RSE2" s="429"/>
      <c r="RSF2" s="433"/>
      <c r="RSG2" s="429"/>
      <c r="RSH2" s="433"/>
      <c r="RSI2" s="429"/>
      <c r="RSJ2" s="433"/>
      <c r="RSK2" s="429"/>
      <c r="RSL2" s="433"/>
      <c r="RSM2" s="429"/>
      <c r="RSN2" s="433"/>
      <c r="RSO2" s="429"/>
      <c r="RSP2" s="433"/>
      <c r="RSQ2" s="429"/>
      <c r="RSR2" s="433"/>
      <c r="RSS2" s="429"/>
      <c r="RST2" s="433"/>
      <c r="RSU2" s="429"/>
      <c r="RSV2" s="433"/>
      <c r="RSW2" s="429"/>
      <c r="RSX2" s="433"/>
      <c r="RSY2" s="429"/>
      <c r="RSZ2" s="433"/>
      <c r="RTA2" s="429"/>
      <c r="RTB2" s="433"/>
      <c r="RTC2" s="429"/>
      <c r="RTD2" s="433"/>
      <c r="RTE2" s="429"/>
      <c r="RTF2" s="433"/>
      <c r="RTG2" s="429"/>
      <c r="RTH2" s="433"/>
      <c r="RTI2" s="429"/>
      <c r="RTJ2" s="433"/>
      <c r="RTK2" s="429"/>
      <c r="RTL2" s="433"/>
      <c r="RTM2" s="429"/>
      <c r="RTN2" s="433"/>
      <c r="RTO2" s="429"/>
      <c r="RTP2" s="433"/>
      <c r="RTQ2" s="429"/>
      <c r="RTR2" s="433"/>
      <c r="RTS2" s="429"/>
      <c r="RTT2" s="433"/>
      <c r="RTU2" s="429"/>
      <c r="RTV2" s="433"/>
      <c r="RTW2" s="429"/>
      <c r="RTX2" s="433"/>
      <c r="RTY2" s="429"/>
      <c r="RTZ2" s="433"/>
      <c r="RUA2" s="429"/>
      <c r="RUB2" s="433"/>
      <c r="RUC2" s="429"/>
      <c r="RUD2" s="433"/>
      <c r="RUE2" s="429"/>
      <c r="RUF2" s="433"/>
      <c r="RUG2" s="429"/>
      <c r="RUH2" s="433"/>
      <c r="RUI2" s="429"/>
      <c r="RUJ2" s="433"/>
      <c r="RUK2" s="429"/>
      <c r="RUL2" s="433"/>
      <c r="RUM2" s="429"/>
      <c r="RUN2" s="433"/>
      <c r="RUO2" s="429"/>
      <c r="RUP2" s="433"/>
      <c r="RUQ2" s="429"/>
      <c r="RUR2" s="433"/>
      <c r="RUS2" s="429"/>
      <c r="RUT2" s="433"/>
      <c r="RUU2" s="429"/>
      <c r="RUV2" s="433"/>
      <c r="RUW2" s="429"/>
      <c r="RUX2" s="433"/>
      <c r="RUY2" s="429"/>
      <c r="RUZ2" s="433"/>
      <c r="RVA2" s="429"/>
      <c r="RVB2" s="433"/>
      <c r="RVC2" s="429"/>
      <c r="RVD2" s="433"/>
      <c r="RVE2" s="429"/>
      <c r="RVF2" s="433"/>
      <c r="RVG2" s="429"/>
      <c r="RVH2" s="433"/>
      <c r="RVI2" s="429"/>
      <c r="RVJ2" s="433"/>
      <c r="RVK2" s="429"/>
      <c r="RVL2" s="433"/>
      <c r="RVM2" s="429"/>
      <c r="RVN2" s="433"/>
      <c r="RVO2" s="429"/>
      <c r="RVP2" s="433"/>
      <c r="RVQ2" s="429"/>
      <c r="RVR2" s="433"/>
      <c r="RVS2" s="429"/>
      <c r="RVT2" s="433"/>
      <c r="RVU2" s="429"/>
      <c r="RVV2" s="433"/>
      <c r="RVW2" s="429"/>
      <c r="RVX2" s="433"/>
      <c r="RVY2" s="429"/>
      <c r="RVZ2" s="433"/>
      <c r="RWA2" s="429"/>
      <c r="RWB2" s="433"/>
      <c r="RWC2" s="429"/>
      <c r="RWD2" s="433"/>
      <c r="RWE2" s="429"/>
      <c r="RWF2" s="433"/>
      <c r="RWG2" s="429"/>
      <c r="RWH2" s="433"/>
      <c r="RWI2" s="429"/>
      <c r="RWJ2" s="433"/>
      <c r="RWK2" s="429"/>
      <c r="RWL2" s="433"/>
      <c r="RWM2" s="429"/>
      <c r="RWN2" s="433"/>
      <c r="RWO2" s="429"/>
      <c r="RWP2" s="433"/>
      <c r="RWQ2" s="429"/>
      <c r="RWR2" s="433"/>
      <c r="RWS2" s="429"/>
      <c r="RWT2" s="433"/>
      <c r="RWU2" s="429"/>
      <c r="RWV2" s="433"/>
      <c r="RWW2" s="429"/>
      <c r="RWX2" s="433"/>
      <c r="RWY2" s="429"/>
      <c r="RWZ2" s="433"/>
      <c r="RXA2" s="429"/>
      <c r="RXB2" s="433"/>
      <c r="RXC2" s="429"/>
      <c r="RXD2" s="433"/>
      <c r="RXE2" s="429"/>
      <c r="RXF2" s="433"/>
      <c r="RXG2" s="429"/>
      <c r="RXH2" s="433"/>
      <c r="RXI2" s="429"/>
      <c r="RXJ2" s="433"/>
      <c r="RXK2" s="429"/>
      <c r="RXL2" s="433"/>
      <c r="RXM2" s="429"/>
      <c r="RXN2" s="433"/>
      <c r="RXO2" s="429"/>
      <c r="RXP2" s="433"/>
      <c r="RXQ2" s="429"/>
      <c r="RXR2" s="433"/>
      <c r="RXS2" s="429"/>
      <c r="RXT2" s="433"/>
      <c r="RXU2" s="429"/>
      <c r="RXV2" s="433"/>
      <c r="RXW2" s="429"/>
      <c r="RXX2" s="433"/>
      <c r="RXY2" s="429"/>
      <c r="RXZ2" s="433"/>
      <c r="RYA2" s="429"/>
      <c r="RYB2" s="433"/>
      <c r="RYC2" s="429"/>
      <c r="RYD2" s="433"/>
      <c r="RYE2" s="429"/>
      <c r="RYF2" s="433"/>
      <c r="RYG2" s="429"/>
      <c r="RYH2" s="433"/>
      <c r="RYI2" s="429"/>
      <c r="RYJ2" s="433"/>
      <c r="RYK2" s="429"/>
      <c r="RYL2" s="433"/>
      <c r="RYM2" s="429"/>
      <c r="RYN2" s="433"/>
      <c r="RYO2" s="429"/>
      <c r="RYP2" s="433"/>
      <c r="RYQ2" s="429"/>
      <c r="RYR2" s="433"/>
      <c r="RYS2" s="429"/>
      <c r="RYT2" s="433"/>
      <c r="RYU2" s="429"/>
      <c r="RYV2" s="433"/>
      <c r="RYW2" s="429"/>
      <c r="RYX2" s="433"/>
      <c r="RYY2" s="429"/>
      <c r="RYZ2" s="433"/>
      <c r="RZA2" s="429"/>
      <c r="RZB2" s="433"/>
      <c r="RZC2" s="429"/>
      <c r="RZD2" s="433"/>
      <c r="RZE2" s="429"/>
      <c r="RZF2" s="433"/>
      <c r="RZG2" s="429"/>
      <c r="RZH2" s="433"/>
      <c r="RZI2" s="429"/>
      <c r="RZJ2" s="433"/>
      <c r="RZK2" s="429"/>
      <c r="RZL2" s="433"/>
      <c r="RZM2" s="429"/>
      <c r="RZN2" s="433"/>
      <c r="RZO2" s="429"/>
      <c r="RZP2" s="433"/>
      <c r="RZQ2" s="429"/>
      <c r="RZR2" s="433"/>
      <c r="RZS2" s="429"/>
      <c r="RZT2" s="433"/>
      <c r="RZU2" s="429"/>
      <c r="RZV2" s="433"/>
      <c r="RZW2" s="429"/>
      <c r="RZX2" s="433"/>
      <c r="RZY2" s="429"/>
      <c r="RZZ2" s="433"/>
      <c r="SAA2" s="429"/>
      <c r="SAB2" s="433"/>
      <c r="SAC2" s="429"/>
      <c r="SAD2" s="433"/>
      <c r="SAE2" s="429"/>
      <c r="SAF2" s="433"/>
      <c r="SAG2" s="429"/>
      <c r="SAH2" s="433"/>
      <c r="SAI2" s="429"/>
      <c r="SAJ2" s="433"/>
      <c r="SAK2" s="429"/>
      <c r="SAL2" s="433"/>
      <c r="SAM2" s="429"/>
      <c r="SAN2" s="433"/>
      <c r="SAO2" s="429"/>
      <c r="SAP2" s="433"/>
      <c r="SAQ2" s="429"/>
      <c r="SAR2" s="433"/>
      <c r="SAS2" s="429"/>
      <c r="SAT2" s="433"/>
      <c r="SAU2" s="429"/>
      <c r="SAV2" s="433"/>
      <c r="SAW2" s="429"/>
      <c r="SAX2" s="433"/>
      <c r="SAY2" s="429"/>
      <c r="SAZ2" s="433"/>
      <c r="SBA2" s="429"/>
      <c r="SBB2" s="433"/>
      <c r="SBC2" s="429"/>
      <c r="SBD2" s="433"/>
      <c r="SBE2" s="429"/>
      <c r="SBF2" s="433"/>
      <c r="SBG2" s="429"/>
      <c r="SBH2" s="433"/>
      <c r="SBI2" s="429"/>
      <c r="SBJ2" s="433"/>
      <c r="SBK2" s="429"/>
      <c r="SBL2" s="433"/>
      <c r="SBM2" s="429"/>
      <c r="SBN2" s="433"/>
      <c r="SBO2" s="429"/>
      <c r="SBP2" s="433"/>
      <c r="SBQ2" s="429"/>
      <c r="SBR2" s="433"/>
      <c r="SBS2" s="429"/>
      <c r="SBT2" s="433"/>
      <c r="SBU2" s="429"/>
      <c r="SBV2" s="433"/>
      <c r="SBW2" s="429"/>
      <c r="SBX2" s="433"/>
      <c r="SBY2" s="429"/>
      <c r="SBZ2" s="433"/>
      <c r="SCA2" s="429"/>
      <c r="SCB2" s="433"/>
      <c r="SCC2" s="429"/>
      <c r="SCD2" s="433"/>
      <c r="SCE2" s="429"/>
      <c r="SCF2" s="433"/>
      <c r="SCG2" s="429"/>
      <c r="SCH2" s="433"/>
      <c r="SCI2" s="429"/>
      <c r="SCJ2" s="433"/>
      <c r="SCK2" s="429"/>
      <c r="SCL2" s="433"/>
      <c r="SCM2" s="429"/>
      <c r="SCN2" s="433"/>
      <c r="SCO2" s="429"/>
      <c r="SCP2" s="433"/>
      <c r="SCQ2" s="429"/>
      <c r="SCR2" s="433"/>
      <c r="SCS2" s="429"/>
      <c r="SCT2" s="433"/>
      <c r="SCU2" s="429"/>
      <c r="SCV2" s="433"/>
      <c r="SCW2" s="429"/>
      <c r="SCX2" s="433"/>
      <c r="SCY2" s="429"/>
      <c r="SCZ2" s="433"/>
      <c r="SDA2" s="429"/>
      <c r="SDB2" s="433"/>
      <c r="SDC2" s="429"/>
      <c r="SDD2" s="433"/>
      <c r="SDE2" s="429"/>
      <c r="SDF2" s="433"/>
      <c r="SDG2" s="429"/>
      <c r="SDH2" s="433"/>
      <c r="SDI2" s="429"/>
      <c r="SDJ2" s="433"/>
      <c r="SDK2" s="429"/>
      <c r="SDL2" s="433"/>
      <c r="SDM2" s="429"/>
      <c r="SDN2" s="433"/>
      <c r="SDO2" s="429"/>
      <c r="SDP2" s="433"/>
      <c r="SDQ2" s="429"/>
      <c r="SDR2" s="433"/>
      <c r="SDS2" s="429"/>
      <c r="SDT2" s="433"/>
      <c r="SDU2" s="429"/>
      <c r="SDV2" s="433"/>
      <c r="SDW2" s="429"/>
      <c r="SDX2" s="433"/>
      <c r="SDY2" s="429"/>
      <c r="SDZ2" s="433"/>
      <c r="SEA2" s="429"/>
      <c r="SEB2" s="433"/>
      <c r="SEC2" s="429"/>
      <c r="SED2" s="433"/>
      <c r="SEE2" s="429"/>
      <c r="SEF2" s="433"/>
      <c r="SEG2" s="429"/>
      <c r="SEH2" s="433"/>
      <c r="SEI2" s="429"/>
      <c r="SEJ2" s="433"/>
      <c r="SEK2" s="429"/>
      <c r="SEL2" s="433"/>
      <c r="SEM2" s="429"/>
      <c r="SEN2" s="433"/>
      <c r="SEO2" s="429"/>
      <c r="SEP2" s="433"/>
      <c r="SEQ2" s="429"/>
      <c r="SER2" s="433"/>
      <c r="SES2" s="429"/>
      <c r="SET2" s="433"/>
      <c r="SEU2" s="429"/>
      <c r="SEV2" s="433"/>
      <c r="SEW2" s="429"/>
      <c r="SEX2" s="433"/>
      <c r="SEY2" s="429"/>
      <c r="SEZ2" s="433"/>
      <c r="SFA2" s="429"/>
      <c r="SFB2" s="433"/>
      <c r="SFC2" s="429"/>
      <c r="SFD2" s="433"/>
      <c r="SFE2" s="429"/>
      <c r="SFF2" s="433"/>
      <c r="SFG2" s="429"/>
      <c r="SFH2" s="433"/>
      <c r="SFI2" s="429"/>
      <c r="SFJ2" s="433"/>
      <c r="SFK2" s="429"/>
      <c r="SFL2" s="433"/>
      <c r="SFM2" s="429"/>
      <c r="SFN2" s="433"/>
      <c r="SFO2" s="429"/>
      <c r="SFP2" s="433"/>
      <c r="SFQ2" s="429"/>
      <c r="SFR2" s="433"/>
      <c r="SFS2" s="429"/>
      <c r="SFT2" s="433"/>
      <c r="SFU2" s="429"/>
      <c r="SFV2" s="433"/>
      <c r="SFW2" s="429"/>
      <c r="SFX2" s="433"/>
      <c r="SFY2" s="429"/>
      <c r="SFZ2" s="433"/>
      <c r="SGA2" s="429"/>
      <c r="SGB2" s="433"/>
      <c r="SGC2" s="429"/>
      <c r="SGD2" s="433"/>
      <c r="SGE2" s="429"/>
      <c r="SGF2" s="433"/>
      <c r="SGG2" s="429"/>
      <c r="SGH2" s="433"/>
      <c r="SGI2" s="429"/>
      <c r="SGJ2" s="433"/>
      <c r="SGK2" s="429"/>
      <c r="SGL2" s="433"/>
      <c r="SGM2" s="429"/>
      <c r="SGN2" s="433"/>
      <c r="SGO2" s="429"/>
      <c r="SGP2" s="433"/>
      <c r="SGQ2" s="429"/>
      <c r="SGR2" s="433"/>
      <c r="SGS2" s="429"/>
      <c r="SGT2" s="433"/>
      <c r="SGU2" s="429"/>
      <c r="SGV2" s="433"/>
      <c r="SGW2" s="429"/>
      <c r="SGX2" s="433"/>
      <c r="SGY2" s="429"/>
      <c r="SGZ2" s="433"/>
      <c r="SHA2" s="429"/>
      <c r="SHB2" s="433"/>
      <c r="SHC2" s="429"/>
      <c r="SHD2" s="433"/>
      <c r="SHE2" s="429"/>
      <c r="SHF2" s="433"/>
      <c r="SHG2" s="429"/>
      <c r="SHH2" s="433"/>
      <c r="SHI2" s="429"/>
      <c r="SHJ2" s="433"/>
      <c r="SHK2" s="429"/>
      <c r="SHL2" s="433"/>
      <c r="SHM2" s="429"/>
      <c r="SHN2" s="433"/>
      <c r="SHO2" s="429"/>
      <c r="SHP2" s="433"/>
      <c r="SHQ2" s="429"/>
      <c r="SHR2" s="433"/>
      <c r="SHS2" s="429"/>
      <c r="SHT2" s="433"/>
      <c r="SHU2" s="429"/>
      <c r="SHV2" s="433"/>
      <c r="SHW2" s="429"/>
      <c r="SHX2" s="433"/>
      <c r="SHY2" s="429"/>
      <c r="SHZ2" s="433"/>
      <c r="SIA2" s="429"/>
      <c r="SIB2" s="433"/>
      <c r="SIC2" s="429"/>
      <c r="SID2" s="433"/>
      <c r="SIE2" s="429"/>
      <c r="SIF2" s="433"/>
      <c r="SIG2" s="429"/>
      <c r="SIH2" s="433"/>
      <c r="SII2" s="429"/>
      <c r="SIJ2" s="433"/>
      <c r="SIK2" s="429"/>
      <c r="SIL2" s="433"/>
      <c r="SIM2" s="429"/>
      <c r="SIN2" s="433"/>
      <c r="SIO2" s="429"/>
      <c r="SIP2" s="433"/>
      <c r="SIQ2" s="429"/>
      <c r="SIR2" s="433"/>
      <c r="SIS2" s="429"/>
      <c r="SIT2" s="433"/>
      <c r="SIU2" s="429"/>
      <c r="SIV2" s="433"/>
      <c r="SIW2" s="429"/>
      <c r="SIX2" s="433"/>
      <c r="SIY2" s="429"/>
      <c r="SIZ2" s="433"/>
      <c r="SJA2" s="429"/>
      <c r="SJB2" s="433"/>
      <c r="SJC2" s="429"/>
      <c r="SJD2" s="433"/>
      <c r="SJE2" s="429"/>
      <c r="SJF2" s="433"/>
      <c r="SJG2" s="429"/>
      <c r="SJH2" s="433"/>
      <c r="SJI2" s="429"/>
      <c r="SJJ2" s="433"/>
      <c r="SJK2" s="429"/>
      <c r="SJL2" s="433"/>
      <c r="SJM2" s="429"/>
      <c r="SJN2" s="433"/>
      <c r="SJO2" s="429"/>
      <c r="SJP2" s="433"/>
      <c r="SJQ2" s="429"/>
      <c r="SJR2" s="433"/>
      <c r="SJS2" s="429"/>
      <c r="SJT2" s="433"/>
      <c r="SJU2" s="429"/>
      <c r="SJV2" s="433"/>
      <c r="SJW2" s="429"/>
      <c r="SJX2" s="433"/>
      <c r="SJY2" s="429"/>
      <c r="SJZ2" s="433"/>
      <c r="SKA2" s="429"/>
      <c r="SKB2" s="433"/>
      <c r="SKC2" s="429"/>
      <c r="SKD2" s="433"/>
      <c r="SKE2" s="429"/>
      <c r="SKF2" s="433"/>
      <c r="SKG2" s="429"/>
      <c r="SKH2" s="433"/>
      <c r="SKI2" s="429"/>
      <c r="SKJ2" s="433"/>
      <c r="SKK2" s="429"/>
      <c r="SKL2" s="433"/>
      <c r="SKM2" s="429"/>
      <c r="SKN2" s="433"/>
      <c r="SKO2" s="429"/>
      <c r="SKP2" s="433"/>
      <c r="SKQ2" s="429"/>
      <c r="SKR2" s="433"/>
      <c r="SKS2" s="429"/>
      <c r="SKT2" s="433"/>
      <c r="SKU2" s="429"/>
      <c r="SKV2" s="433"/>
      <c r="SKW2" s="429"/>
      <c r="SKX2" s="433"/>
      <c r="SKY2" s="429"/>
      <c r="SKZ2" s="433"/>
      <c r="SLA2" s="429"/>
      <c r="SLB2" s="433"/>
      <c r="SLC2" s="429"/>
      <c r="SLD2" s="433"/>
      <c r="SLE2" s="429"/>
      <c r="SLF2" s="433"/>
      <c r="SLG2" s="429"/>
      <c r="SLH2" s="433"/>
      <c r="SLI2" s="429"/>
      <c r="SLJ2" s="433"/>
      <c r="SLK2" s="429"/>
      <c r="SLL2" s="433"/>
      <c r="SLM2" s="429"/>
      <c r="SLN2" s="433"/>
      <c r="SLO2" s="429"/>
      <c r="SLP2" s="433"/>
      <c r="SLQ2" s="429"/>
      <c r="SLR2" s="433"/>
      <c r="SLS2" s="429"/>
      <c r="SLT2" s="433"/>
      <c r="SLU2" s="429"/>
      <c r="SLV2" s="433"/>
      <c r="SLW2" s="429"/>
      <c r="SLX2" s="433"/>
      <c r="SLY2" s="429"/>
      <c r="SLZ2" s="433"/>
      <c r="SMA2" s="429"/>
      <c r="SMB2" s="433"/>
      <c r="SMC2" s="429"/>
      <c r="SMD2" s="433"/>
      <c r="SME2" s="429"/>
      <c r="SMF2" s="433"/>
      <c r="SMG2" s="429"/>
      <c r="SMH2" s="433"/>
      <c r="SMI2" s="429"/>
      <c r="SMJ2" s="433"/>
      <c r="SMK2" s="429"/>
      <c r="SML2" s="433"/>
      <c r="SMM2" s="429"/>
      <c r="SMN2" s="433"/>
      <c r="SMO2" s="429"/>
      <c r="SMP2" s="433"/>
      <c r="SMQ2" s="429"/>
      <c r="SMR2" s="433"/>
      <c r="SMS2" s="429"/>
      <c r="SMT2" s="433"/>
      <c r="SMU2" s="429"/>
      <c r="SMV2" s="433"/>
      <c r="SMW2" s="429"/>
      <c r="SMX2" s="433"/>
      <c r="SMY2" s="429"/>
      <c r="SMZ2" s="433"/>
      <c r="SNA2" s="429"/>
      <c r="SNB2" s="433"/>
      <c r="SNC2" s="429"/>
      <c r="SND2" s="433"/>
      <c r="SNE2" s="429"/>
      <c r="SNF2" s="433"/>
      <c r="SNG2" s="429"/>
      <c r="SNH2" s="433"/>
      <c r="SNI2" s="429"/>
      <c r="SNJ2" s="433"/>
      <c r="SNK2" s="429"/>
      <c r="SNL2" s="433"/>
      <c r="SNM2" s="429"/>
      <c r="SNN2" s="433"/>
      <c r="SNO2" s="429"/>
      <c r="SNP2" s="433"/>
      <c r="SNQ2" s="429"/>
      <c r="SNR2" s="433"/>
      <c r="SNS2" s="429"/>
      <c r="SNT2" s="433"/>
      <c r="SNU2" s="429"/>
      <c r="SNV2" s="433"/>
      <c r="SNW2" s="429"/>
      <c r="SNX2" s="433"/>
      <c r="SNY2" s="429"/>
      <c r="SNZ2" s="433"/>
      <c r="SOA2" s="429"/>
      <c r="SOB2" s="433"/>
      <c r="SOC2" s="429"/>
      <c r="SOD2" s="433"/>
      <c r="SOE2" s="429"/>
      <c r="SOF2" s="433"/>
      <c r="SOG2" s="429"/>
      <c r="SOH2" s="433"/>
      <c r="SOI2" s="429"/>
      <c r="SOJ2" s="433"/>
      <c r="SOK2" s="429"/>
      <c r="SOL2" s="433"/>
      <c r="SOM2" s="429"/>
      <c r="SON2" s="433"/>
      <c r="SOO2" s="429"/>
      <c r="SOP2" s="433"/>
      <c r="SOQ2" s="429"/>
      <c r="SOR2" s="433"/>
      <c r="SOS2" s="429"/>
      <c r="SOT2" s="433"/>
      <c r="SOU2" s="429"/>
      <c r="SOV2" s="433"/>
      <c r="SOW2" s="429"/>
      <c r="SOX2" s="433"/>
      <c r="SOY2" s="429"/>
      <c r="SOZ2" s="433"/>
      <c r="SPA2" s="429"/>
      <c r="SPB2" s="433"/>
      <c r="SPC2" s="429"/>
      <c r="SPD2" s="433"/>
      <c r="SPE2" s="429"/>
      <c r="SPF2" s="433"/>
      <c r="SPG2" s="429"/>
      <c r="SPH2" s="433"/>
      <c r="SPI2" s="429"/>
      <c r="SPJ2" s="433"/>
      <c r="SPK2" s="429"/>
      <c r="SPL2" s="433"/>
      <c r="SPM2" s="429"/>
      <c r="SPN2" s="433"/>
      <c r="SPO2" s="429"/>
      <c r="SPP2" s="433"/>
      <c r="SPQ2" s="429"/>
      <c r="SPR2" s="433"/>
      <c r="SPS2" s="429"/>
      <c r="SPT2" s="433"/>
      <c r="SPU2" s="429"/>
      <c r="SPV2" s="433"/>
      <c r="SPW2" s="429"/>
      <c r="SPX2" s="433"/>
      <c r="SPY2" s="429"/>
      <c r="SPZ2" s="433"/>
      <c r="SQA2" s="429"/>
      <c r="SQB2" s="433"/>
      <c r="SQC2" s="429"/>
      <c r="SQD2" s="433"/>
      <c r="SQE2" s="429"/>
      <c r="SQF2" s="433"/>
      <c r="SQG2" s="429"/>
      <c r="SQH2" s="433"/>
      <c r="SQI2" s="429"/>
      <c r="SQJ2" s="433"/>
      <c r="SQK2" s="429"/>
      <c r="SQL2" s="433"/>
      <c r="SQM2" s="429"/>
      <c r="SQN2" s="433"/>
      <c r="SQO2" s="429"/>
      <c r="SQP2" s="433"/>
      <c r="SQQ2" s="429"/>
      <c r="SQR2" s="433"/>
      <c r="SQS2" s="429"/>
      <c r="SQT2" s="433"/>
      <c r="SQU2" s="429"/>
      <c r="SQV2" s="433"/>
      <c r="SQW2" s="429"/>
      <c r="SQX2" s="433"/>
      <c r="SQY2" s="429"/>
      <c r="SQZ2" s="433"/>
      <c r="SRA2" s="429"/>
      <c r="SRB2" s="433"/>
      <c r="SRC2" s="429"/>
      <c r="SRD2" s="433"/>
      <c r="SRE2" s="429"/>
      <c r="SRF2" s="433"/>
      <c r="SRG2" s="429"/>
      <c r="SRH2" s="433"/>
      <c r="SRI2" s="429"/>
      <c r="SRJ2" s="433"/>
      <c r="SRK2" s="429"/>
      <c r="SRL2" s="433"/>
      <c r="SRM2" s="429"/>
      <c r="SRN2" s="433"/>
      <c r="SRO2" s="429"/>
      <c r="SRP2" s="433"/>
      <c r="SRQ2" s="429"/>
      <c r="SRR2" s="433"/>
      <c r="SRS2" s="429"/>
      <c r="SRT2" s="433"/>
      <c r="SRU2" s="429"/>
      <c r="SRV2" s="433"/>
      <c r="SRW2" s="429"/>
      <c r="SRX2" s="433"/>
      <c r="SRY2" s="429"/>
      <c r="SRZ2" s="433"/>
      <c r="SSA2" s="429"/>
      <c r="SSB2" s="433"/>
      <c r="SSC2" s="429"/>
      <c r="SSD2" s="433"/>
      <c r="SSE2" s="429"/>
      <c r="SSF2" s="433"/>
      <c r="SSG2" s="429"/>
      <c r="SSH2" s="433"/>
      <c r="SSI2" s="429"/>
      <c r="SSJ2" s="433"/>
      <c r="SSK2" s="429"/>
      <c r="SSL2" s="433"/>
      <c r="SSM2" s="429"/>
      <c r="SSN2" s="433"/>
      <c r="SSO2" s="429"/>
      <c r="SSP2" s="433"/>
      <c r="SSQ2" s="429"/>
      <c r="SSR2" s="433"/>
      <c r="SSS2" s="429"/>
      <c r="SST2" s="433"/>
      <c r="SSU2" s="429"/>
      <c r="SSV2" s="433"/>
      <c r="SSW2" s="429"/>
      <c r="SSX2" s="433"/>
      <c r="SSY2" s="429"/>
      <c r="SSZ2" s="433"/>
      <c r="STA2" s="429"/>
      <c r="STB2" s="433"/>
      <c r="STC2" s="429"/>
      <c r="STD2" s="433"/>
      <c r="STE2" s="429"/>
      <c r="STF2" s="433"/>
      <c r="STG2" s="429"/>
      <c r="STH2" s="433"/>
      <c r="STI2" s="429"/>
      <c r="STJ2" s="433"/>
      <c r="STK2" s="429"/>
      <c r="STL2" s="433"/>
      <c r="STM2" s="429"/>
      <c r="STN2" s="433"/>
      <c r="STO2" s="429"/>
      <c r="STP2" s="433"/>
      <c r="STQ2" s="429"/>
      <c r="STR2" s="433"/>
      <c r="STS2" s="429"/>
      <c r="STT2" s="433"/>
      <c r="STU2" s="429"/>
      <c r="STV2" s="433"/>
      <c r="STW2" s="429"/>
      <c r="STX2" s="433"/>
      <c r="STY2" s="429"/>
      <c r="STZ2" s="433"/>
      <c r="SUA2" s="429"/>
      <c r="SUB2" s="433"/>
      <c r="SUC2" s="429"/>
      <c r="SUD2" s="433"/>
      <c r="SUE2" s="429"/>
      <c r="SUF2" s="433"/>
      <c r="SUG2" s="429"/>
      <c r="SUH2" s="433"/>
      <c r="SUI2" s="429"/>
      <c r="SUJ2" s="433"/>
      <c r="SUK2" s="429"/>
      <c r="SUL2" s="433"/>
      <c r="SUM2" s="429"/>
      <c r="SUN2" s="433"/>
      <c r="SUO2" s="429"/>
      <c r="SUP2" s="433"/>
      <c r="SUQ2" s="429"/>
      <c r="SUR2" s="433"/>
      <c r="SUS2" s="429"/>
      <c r="SUT2" s="433"/>
      <c r="SUU2" s="429"/>
      <c r="SUV2" s="433"/>
      <c r="SUW2" s="429"/>
      <c r="SUX2" s="433"/>
      <c r="SUY2" s="429"/>
      <c r="SUZ2" s="433"/>
      <c r="SVA2" s="429"/>
      <c r="SVB2" s="433"/>
      <c r="SVC2" s="429"/>
      <c r="SVD2" s="433"/>
      <c r="SVE2" s="429"/>
      <c r="SVF2" s="433"/>
      <c r="SVG2" s="429"/>
      <c r="SVH2" s="433"/>
      <c r="SVI2" s="429"/>
      <c r="SVJ2" s="433"/>
      <c r="SVK2" s="429"/>
      <c r="SVL2" s="433"/>
      <c r="SVM2" s="429"/>
      <c r="SVN2" s="433"/>
      <c r="SVO2" s="429"/>
      <c r="SVP2" s="433"/>
      <c r="SVQ2" s="429"/>
      <c r="SVR2" s="433"/>
      <c r="SVS2" s="429"/>
      <c r="SVT2" s="433"/>
      <c r="SVU2" s="429"/>
      <c r="SVV2" s="433"/>
      <c r="SVW2" s="429"/>
      <c r="SVX2" s="433"/>
      <c r="SVY2" s="429"/>
      <c r="SVZ2" s="433"/>
      <c r="SWA2" s="429"/>
      <c r="SWB2" s="433"/>
      <c r="SWC2" s="429"/>
      <c r="SWD2" s="433"/>
      <c r="SWE2" s="429"/>
      <c r="SWF2" s="433"/>
      <c r="SWG2" s="429"/>
      <c r="SWH2" s="433"/>
      <c r="SWI2" s="429"/>
      <c r="SWJ2" s="433"/>
      <c r="SWK2" s="429"/>
      <c r="SWL2" s="433"/>
      <c r="SWM2" s="429"/>
      <c r="SWN2" s="433"/>
      <c r="SWO2" s="429"/>
      <c r="SWP2" s="433"/>
      <c r="SWQ2" s="429"/>
      <c r="SWR2" s="433"/>
      <c r="SWS2" s="429"/>
      <c r="SWT2" s="433"/>
      <c r="SWU2" s="429"/>
      <c r="SWV2" s="433"/>
      <c r="SWW2" s="429"/>
      <c r="SWX2" s="433"/>
      <c r="SWY2" s="429"/>
      <c r="SWZ2" s="433"/>
      <c r="SXA2" s="429"/>
      <c r="SXB2" s="433"/>
      <c r="SXC2" s="429"/>
      <c r="SXD2" s="433"/>
      <c r="SXE2" s="429"/>
      <c r="SXF2" s="433"/>
      <c r="SXG2" s="429"/>
      <c r="SXH2" s="433"/>
      <c r="SXI2" s="429"/>
      <c r="SXJ2" s="433"/>
      <c r="SXK2" s="429"/>
      <c r="SXL2" s="433"/>
      <c r="SXM2" s="429"/>
      <c r="SXN2" s="433"/>
      <c r="SXO2" s="429"/>
      <c r="SXP2" s="433"/>
      <c r="SXQ2" s="429"/>
      <c r="SXR2" s="433"/>
      <c r="SXS2" s="429"/>
      <c r="SXT2" s="433"/>
      <c r="SXU2" s="429"/>
      <c r="SXV2" s="433"/>
      <c r="SXW2" s="429"/>
      <c r="SXX2" s="433"/>
      <c r="SXY2" s="429"/>
      <c r="SXZ2" s="433"/>
      <c r="SYA2" s="429"/>
      <c r="SYB2" s="433"/>
      <c r="SYC2" s="429"/>
      <c r="SYD2" s="433"/>
      <c r="SYE2" s="429"/>
      <c r="SYF2" s="433"/>
      <c r="SYG2" s="429"/>
      <c r="SYH2" s="433"/>
      <c r="SYI2" s="429"/>
      <c r="SYJ2" s="433"/>
      <c r="SYK2" s="429"/>
      <c r="SYL2" s="433"/>
      <c r="SYM2" s="429"/>
      <c r="SYN2" s="433"/>
      <c r="SYO2" s="429"/>
      <c r="SYP2" s="433"/>
      <c r="SYQ2" s="429"/>
      <c r="SYR2" s="433"/>
      <c r="SYS2" s="429"/>
      <c r="SYT2" s="433"/>
      <c r="SYU2" s="429"/>
      <c r="SYV2" s="433"/>
      <c r="SYW2" s="429"/>
      <c r="SYX2" s="433"/>
      <c r="SYY2" s="429"/>
      <c r="SYZ2" s="433"/>
      <c r="SZA2" s="429"/>
      <c r="SZB2" s="433"/>
      <c r="SZC2" s="429"/>
      <c r="SZD2" s="433"/>
      <c r="SZE2" s="429"/>
      <c r="SZF2" s="433"/>
      <c r="SZG2" s="429"/>
      <c r="SZH2" s="433"/>
      <c r="SZI2" s="429"/>
      <c r="SZJ2" s="433"/>
      <c r="SZK2" s="429"/>
      <c r="SZL2" s="433"/>
      <c r="SZM2" s="429"/>
      <c r="SZN2" s="433"/>
      <c r="SZO2" s="429"/>
      <c r="SZP2" s="433"/>
      <c r="SZQ2" s="429"/>
      <c r="SZR2" s="433"/>
      <c r="SZS2" s="429"/>
      <c r="SZT2" s="433"/>
      <c r="SZU2" s="429"/>
      <c r="SZV2" s="433"/>
      <c r="SZW2" s="429"/>
      <c r="SZX2" s="433"/>
      <c r="SZY2" s="429"/>
      <c r="SZZ2" s="433"/>
      <c r="TAA2" s="429"/>
      <c r="TAB2" s="433"/>
      <c r="TAC2" s="429"/>
      <c r="TAD2" s="433"/>
      <c r="TAE2" s="429"/>
      <c r="TAF2" s="433"/>
      <c r="TAG2" s="429"/>
      <c r="TAH2" s="433"/>
      <c r="TAI2" s="429"/>
      <c r="TAJ2" s="433"/>
      <c r="TAK2" s="429"/>
      <c r="TAL2" s="433"/>
      <c r="TAM2" s="429"/>
      <c r="TAN2" s="433"/>
      <c r="TAO2" s="429"/>
      <c r="TAP2" s="433"/>
      <c r="TAQ2" s="429"/>
      <c r="TAR2" s="433"/>
      <c r="TAS2" s="429"/>
      <c r="TAT2" s="433"/>
      <c r="TAU2" s="429"/>
      <c r="TAV2" s="433"/>
      <c r="TAW2" s="429"/>
      <c r="TAX2" s="433"/>
      <c r="TAY2" s="429"/>
      <c r="TAZ2" s="433"/>
      <c r="TBA2" s="429"/>
      <c r="TBB2" s="433"/>
      <c r="TBC2" s="429"/>
      <c r="TBD2" s="433"/>
      <c r="TBE2" s="429"/>
      <c r="TBF2" s="433"/>
      <c r="TBG2" s="429"/>
      <c r="TBH2" s="433"/>
      <c r="TBI2" s="429"/>
      <c r="TBJ2" s="433"/>
      <c r="TBK2" s="429"/>
      <c r="TBL2" s="433"/>
      <c r="TBM2" s="429"/>
      <c r="TBN2" s="433"/>
      <c r="TBO2" s="429"/>
      <c r="TBP2" s="433"/>
      <c r="TBQ2" s="429"/>
      <c r="TBR2" s="433"/>
      <c r="TBS2" s="429"/>
      <c r="TBT2" s="433"/>
      <c r="TBU2" s="429"/>
      <c r="TBV2" s="433"/>
      <c r="TBW2" s="429"/>
      <c r="TBX2" s="433"/>
      <c r="TBY2" s="429"/>
      <c r="TBZ2" s="433"/>
      <c r="TCA2" s="429"/>
      <c r="TCB2" s="433"/>
      <c r="TCC2" s="429"/>
      <c r="TCD2" s="433"/>
      <c r="TCE2" s="429"/>
      <c r="TCF2" s="433"/>
      <c r="TCG2" s="429"/>
      <c r="TCH2" s="433"/>
      <c r="TCI2" s="429"/>
      <c r="TCJ2" s="433"/>
      <c r="TCK2" s="429"/>
      <c r="TCL2" s="433"/>
      <c r="TCM2" s="429"/>
      <c r="TCN2" s="433"/>
      <c r="TCO2" s="429"/>
      <c r="TCP2" s="433"/>
      <c r="TCQ2" s="429"/>
      <c r="TCR2" s="433"/>
      <c r="TCS2" s="429"/>
      <c r="TCT2" s="433"/>
      <c r="TCU2" s="429"/>
      <c r="TCV2" s="433"/>
      <c r="TCW2" s="429"/>
      <c r="TCX2" s="433"/>
      <c r="TCY2" s="429"/>
      <c r="TCZ2" s="433"/>
      <c r="TDA2" s="429"/>
      <c r="TDB2" s="433"/>
      <c r="TDC2" s="429"/>
      <c r="TDD2" s="433"/>
      <c r="TDE2" s="429"/>
      <c r="TDF2" s="433"/>
      <c r="TDG2" s="429"/>
      <c r="TDH2" s="433"/>
      <c r="TDI2" s="429"/>
      <c r="TDJ2" s="433"/>
      <c r="TDK2" s="429"/>
      <c r="TDL2" s="433"/>
      <c r="TDM2" s="429"/>
      <c r="TDN2" s="433"/>
      <c r="TDO2" s="429"/>
      <c r="TDP2" s="433"/>
      <c r="TDQ2" s="429"/>
      <c r="TDR2" s="433"/>
      <c r="TDS2" s="429"/>
      <c r="TDT2" s="433"/>
      <c r="TDU2" s="429"/>
      <c r="TDV2" s="433"/>
      <c r="TDW2" s="429"/>
      <c r="TDX2" s="433"/>
      <c r="TDY2" s="429"/>
      <c r="TDZ2" s="433"/>
      <c r="TEA2" s="429"/>
      <c r="TEB2" s="433"/>
      <c r="TEC2" s="429"/>
      <c r="TED2" s="433"/>
      <c r="TEE2" s="429"/>
      <c r="TEF2" s="433"/>
      <c r="TEG2" s="429"/>
      <c r="TEH2" s="433"/>
      <c r="TEI2" s="429"/>
      <c r="TEJ2" s="433"/>
      <c r="TEK2" s="429"/>
      <c r="TEL2" s="433"/>
      <c r="TEM2" s="429"/>
      <c r="TEN2" s="433"/>
      <c r="TEO2" s="429"/>
      <c r="TEP2" s="433"/>
      <c r="TEQ2" s="429"/>
      <c r="TER2" s="433"/>
      <c r="TES2" s="429"/>
      <c r="TET2" s="433"/>
      <c r="TEU2" s="429"/>
      <c r="TEV2" s="433"/>
      <c r="TEW2" s="429"/>
      <c r="TEX2" s="433"/>
      <c r="TEY2" s="429"/>
      <c r="TEZ2" s="433"/>
      <c r="TFA2" s="429"/>
      <c r="TFB2" s="433"/>
      <c r="TFC2" s="429"/>
      <c r="TFD2" s="433"/>
      <c r="TFE2" s="429"/>
      <c r="TFF2" s="433"/>
      <c r="TFG2" s="429"/>
      <c r="TFH2" s="433"/>
      <c r="TFI2" s="429"/>
      <c r="TFJ2" s="433"/>
      <c r="TFK2" s="429"/>
      <c r="TFL2" s="433"/>
      <c r="TFM2" s="429"/>
      <c r="TFN2" s="433"/>
      <c r="TFO2" s="429"/>
      <c r="TFP2" s="433"/>
      <c r="TFQ2" s="429"/>
      <c r="TFR2" s="433"/>
      <c r="TFS2" s="429"/>
      <c r="TFT2" s="433"/>
      <c r="TFU2" s="429"/>
      <c r="TFV2" s="433"/>
      <c r="TFW2" s="429"/>
      <c r="TFX2" s="433"/>
      <c r="TFY2" s="429"/>
      <c r="TFZ2" s="433"/>
      <c r="TGA2" s="429"/>
      <c r="TGB2" s="433"/>
      <c r="TGC2" s="429"/>
      <c r="TGD2" s="433"/>
      <c r="TGE2" s="429"/>
      <c r="TGF2" s="433"/>
      <c r="TGG2" s="429"/>
      <c r="TGH2" s="433"/>
      <c r="TGI2" s="429"/>
      <c r="TGJ2" s="433"/>
      <c r="TGK2" s="429"/>
      <c r="TGL2" s="433"/>
      <c r="TGM2" s="429"/>
      <c r="TGN2" s="433"/>
      <c r="TGO2" s="429"/>
      <c r="TGP2" s="433"/>
      <c r="TGQ2" s="429"/>
      <c r="TGR2" s="433"/>
      <c r="TGS2" s="429"/>
      <c r="TGT2" s="433"/>
      <c r="TGU2" s="429"/>
      <c r="TGV2" s="433"/>
      <c r="TGW2" s="429"/>
      <c r="TGX2" s="433"/>
      <c r="TGY2" s="429"/>
      <c r="TGZ2" s="433"/>
      <c r="THA2" s="429"/>
      <c r="THB2" s="433"/>
      <c r="THC2" s="429"/>
      <c r="THD2" s="433"/>
      <c r="THE2" s="429"/>
      <c r="THF2" s="433"/>
      <c r="THG2" s="429"/>
      <c r="THH2" s="433"/>
      <c r="THI2" s="429"/>
      <c r="THJ2" s="433"/>
      <c r="THK2" s="429"/>
      <c r="THL2" s="433"/>
      <c r="THM2" s="429"/>
      <c r="THN2" s="433"/>
      <c r="THO2" s="429"/>
      <c r="THP2" s="433"/>
      <c r="THQ2" s="429"/>
      <c r="THR2" s="433"/>
      <c r="THS2" s="429"/>
      <c r="THT2" s="433"/>
      <c r="THU2" s="429"/>
      <c r="THV2" s="433"/>
      <c r="THW2" s="429"/>
      <c r="THX2" s="433"/>
      <c r="THY2" s="429"/>
      <c r="THZ2" s="433"/>
      <c r="TIA2" s="429"/>
      <c r="TIB2" s="433"/>
      <c r="TIC2" s="429"/>
      <c r="TID2" s="433"/>
      <c r="TIE2" s="429"/>
      <c r="TIF2" s="433"/>
      <c r="TIG2" s="429"/>
      <c r="TIH2" s="433"/>
      <c r="TII2" s="429"/>
      <c r="TIJ2" s="433"/>
      <c r="TIK2" s="429"/>
      <c r="TIL2" s="433"/>
      <c r="TIM2" s="429"/>
      <c r="TIN2" s="433"/>
      <c r="TIO2" s="429"/>
      <c r="TIP2" s="433"/>
      <c r="TIQ2" s="429"/>
      <c r="TIR2" s="433"/>
      <c r="TIS2" s="429"/>
      <c r="TIT2" s="433"/>
      <c r="TIU2" s="429"/>
      <c r="TIV2" s="433"/>
      <c r="TIW2" s="429"/>
      <c r="TIX2" s="433"/>
      <c r="TIY2" s="429"/>
      <c r="TIZ2" s="433"/>
      <c r="TJA2" s="429"/>
      <c r="TJB2" s="433"/>
      <c r="TJC2" s="429"/>
      <c r="TJD2" s="433"/>
      <c r="TJE2" s="429"/>
      <c r="TJF2" s="433"/>
      <c r="TJG2" s="429"/>
      <c r="TJH2" s="433"/>
      <c r="TJI2" s="429"/>
      <c r="TJJ2" s="433"/>
      <c r="TJK2" s="429"/>
      <c r="TJL2" s="433"/>
      <c r="TJM2" s="429"/>
      <c r="TJN2" s="433"/>
      <c r="TJO2" s="429"/>
      <c r="TJP2" s="433"/>
      <c r="TJQ2" s="429"/>
      <c r="TJR2" s="433"/>
      <c r="TJS2" s="429"/>
      <c r="TJT2" s="433"/>
      <c r="TJU2" s="429"/>
      <c r="TJV2" s="433"/>
      <c r="TJW2" s="429"/>
      <c r="TJX2" s="433"/>
      <c r="TJY2" s="429"/>
      <c r="TJZ2" s="433"/>
      <c r="TKA2" s="429"/>
      <c r="TKB2" s="433"/>
      <c r="TKC2" s="429"/>
      <c r="TKD2" s="433"/>
      <c r="TKE2" s="429"/>
      <c r="TKF2" s="433"/>
      <c r="TKG2" s="429"/>
      <c r="TKH2" s="433"/>
      <c r="TKI2" s="429"/>
      <c r="TKJ2" s="433"/>
      <c r="TKK2" s="429"/>
      <c r="TKL2" s="433"/>
      <c r="TKM2" s="429"/>
      <c r="TKN2" s="433"/>
      <c r="TKO2" s="429"/>
      <c r="TKP2" s="433"/>
      <c r="TKQ2" s="429"/>
      <c r="TKR2" s="433"/>
      <c r="TKS2" s="429"/>
      <c r="TKT2" s="433"/>
      <c r="TKU2" s="429"/>
      <c r="TKV2" s="433"/>
      <c r="TKW2" s="429"/>
      <c r="TKX2" s="433"/>
      <c r="TKY2" s="429"/>
      <c r="TKZ2" s="433"/>
      <c r="TLA2" s="429"/>
      <c r="TLB2" s="433"/>
      <c r="TLC2" s="429"/>
      <c r="TLD2" s="433"/>
      <c r="TLE2" s="429"/>
      <c r="TLF2" s="433"/>
      <c r="TLG2" s="429"/>
      <c r="TLH2" s="433"/>
      <c r="TLI2" s="429"/>
      <c r="TLJ2" s="433"/>
      <c r="TLK2" s="429"/>
      <c r="TLL2" s="433"/>
      <c r="TLM2" s="429"/>
      <c r="TLN2" s="433"/>
      <c r="TLO2" s="429"/>
      <c r="TLP2" s="433"/>
      <c r="TLQ2" s="429"/>
      <c r="TLR2" s="433"/>
      <c r="TLS2" s="429"/>
      <c r="TLT2" s="433"/>
      <c r="TLU2" s="429"/>
      <c r="TLV2" s="433"/>
      <c r="TLW2" s="429"/>
      <c r="TLX2" s="433"/>
      <c r="TLY2" s="429"/>
      <c r="TLZ2" s="433"/>
      <c r="TMA2" s="429"/>
      <c r="TMB2" s="433"/>
      <c r="TMC2" s="429"/>
      <c r="TMD2" s="433"/>
      <c r="TME2" s="429"/>
      <c r="TMF2" s="433"/>
      <c r="TMG2" s="429"/>
      <c r="TMH2" s="433"/>
      <c r="TMI2" s="429"/>
      <c r="TMJ2" s="433"/>
      <c r="TMK2" s="429"/>
      <c r="TML2" s="433"/>
      <c r="TMM2" s="429"/>
      <c r="TMN2" s="433"/>
      <c r="TMO2" s="429"/>
      <c r="TMP2" s="433"/>
      <c r="TMQ2" s="429"/>
      <c r="TMR2" s="433"/>
      <c r="TMS2" s="429"/>
      <c r="TMT2" s="433"/>
      <c r="TMU2" s="429"/>
      <c r="TMV2" s="433"/>
      <c r="TMW2" s="429"/>
      <c r="TMX2" s="433"/>
      <c r="TMY2" s="429"/>
      <c r="TMZ2" s="433"/>
      <c r="TNA2" s="429"/>
      <c r="TNB2" s="433"/>
      <c r="TNC2" s="429"/>
      <c r="TND2" s="433"/>
      <c r="TNE2" s="429"/>
      <c r="TNF2" s="433"/>
      <c r="TNG2" s="429"/>
      <c r="TNH2" s="433"/>
      <c r="TNI2" s="429"/>
      <c r="TNJ2" s="433"/>
      <c r="TNK2" s="429"/>
      <c r="TNL2" s="433"/>
      <c r="TNM2" s="429"/>
      <c r="TNN2" s="433"/>
      <c r="TNO2" s="429"/>
      <c r="TNP2" s="433"/>
      <c r="TNQ2" s="429"/>
      <c r="TNR2" s="433"/>
      <c r="TNS2" s="429"/>
      <c r="TNT2" s="433"/>
      <c r="TNU2" s="429"/>
      <c r="TNV2" s="433"/>
      <c r="TNW2" s="429"/>
      <c r="TNX2" s="433"/>
      <c r="TNY2" s="429"/>
      <c r="TNZ2" s="433"/>
      <c r="TOA2" s="429"/>
      <c r="TOB2" s="433"/>
      <c r="TOC2" s="429"/>
      <c r="TOD2" s="433"/>
      <c r="TOE2" s="429"/>
      <c r="TOF2" s="433"/>
      <c r="TOG2" s="429"/>
      <c r="TOH2" s="433"/>
      <c r="TOI2" s="429"/>
      <c r="TOJ2" s="433"/>
      <c r="TOK2" s="429"/>
      <c r="TOL2" s="433"/>
      <c r="TOM2" s="429"/>
      <c r="TON2" s="433"/>
      <c r="TOO2" s="429"/>
      <c r="TOP2" s="433"/>
      <c r="TOQ2" s="429"/>
      <c r="TOR2" s="433"/>
      <c r="TOS2" s="429"/>
      <c r="TOT2" s="433"/>
      <c r="TOU2" s="429"/>
      <c r="TOV2" s="433"/>
      <c r="TOW2" s="429"/>
      <c r="TOX2" s="433"/>
      <c r="TOY2" s="429"/>
      <c r="TOZ2" s="433"/>
      <c r="TPA2" s="429"/>
      <c r="TPB2" s="433"/>
      <c r="TPC2" s="429"/>
      <c r="TPD2" s="433"/>
      <c r="TPE2" s="429"/>
      <c r="TPF2" s="433"/>
      <c r="TPG2" s="429"/>
      <c r="TPH2" s="433"/>
      <c r="TPI2" s="429"/>
      <c r="TPJ2" s="433"/>
      <c r="TPK2" s="429"/>
      <c r="TPL2" s="433"/>
      <c r="TPM2" s="429"/>
      <c r="TPN2" s="433"/>
      <c r="TPO2" s="429"/>
      <c r="TPP2" s="433"/>
      <c r="TPQ2" s="429"/>
      <c r="TPR2" s="433"/>
      <c r="TPS2" s="429"/>
      <c r="TPT2" s="433"/>
      <c r="TPU2" s="429"/>
      <c r="TPV2" s="433"/>
      <c r="TPW2" s="429"/>
      <c r="TPX2" s="433"/>
      <c r="TPY2" s="429"/>
      <c r="TPZ2" s="433"/>
      <c r="TQA2" s="429"/>
      <c r="TQB2" s="433"/>
      <c r="TQC2" s="429"/>
      <c r="TQD2" s="433"/>
      <c r="TQE2" s="429"/>
      <c r="TQF2" s="433"/>
      <c r="TQG2" s="429"/>
      <c r="TQH2" s="433"/>
      <c r="TQI2" s="429"/>
      <c r="TQJ2" s="433"/>
      <c r="TQK2" s="429"/>
      <c r="TQL2" s="433"/>
      <c r="TQM2" s="429"/>
      <c r="TQN2" s="433"/>
      <c r="TQO2" s="429"/>
      <c r="TQP2" s="433"/>
      <c r="TQQ2" s="429"/>
      <c r="TQR2" s="433"/>
      <c r="TQS2" s="429"/>
      <c r="TQT2" s="433"/>
      <c r="TQU2" s="429"/>
      <c r="TQV2" s="433"/>
      <c r="TQW2" s="429"/>
      <c r="TQX2" s="433"/>
      <c r="TQY2" s="429"/>
      <c r="TQZ2" s="433"/>
      <c r="TRA2" s="429"/>
      <c r="TRB2" s="433"/>
      <c r="TRC2" s="429"/>
      <c r="TRD2" s="433"/>
      <c r="TRE2" s="429"/>
      <c r="TRF2" s="433"/>
      <c r="TRG2" s="429"/>
      <c r="TRH2" s="433"/>
      <c r="TRI2" s="429"/>
      <c r="TRJ2" s="433"/>
      <c r="TRK2" s="429"/>
      <c r="TRL2" s="433"/>
      <c r="TRM2" s="429"/>
      <c r="TRN2" s="433"/>
      <c r="TRO2" s="429"/>
      <c r="TRP2" s="433"/>
      <c r="TRQ2" s="429"/>
      <c r="TRR2" s="433"/>
      <c r="TRS2" s="429"/>
      <c r="TRT2" s="433"/>
      <c r="TRU2" s="429"/>
      <c r="TRV2" s="433"/>
      <c r="TRW2" s="429"/>
      <c r="TRX2" s="433"/>
      <c r="TRY2" s="429"/>
      <c r="TRZ2" s="433"/>
      <c r="TSA2" s="429"/>
      <c r="TSB2" s="433"/>
      <c r="TSC2" s="429"/>
      <c r="TSD2" s="433"/>
      <c r="TSE2" s="429"/>
      <c r="TSF2" s="433"/>
      <c r="TSG2" s="429"/>
      <c r="TSH2" s="433"/>
      <c r="TSI2" s="429"/>
      <c r="TSJ2" s="433"/>
      <c r="TSK2" s="429"/>
      <c r="TSL2" s="433"/>
      <c r="TSM2" s="429"/>
      <c r="TSN2" s="433"/>
      <c r="TSO2" s="429"/>
      <c r="TSP2" s="433"/>
      <c r="TSQ2" s="429"/>
      <c r="TSR2" s="433"/>
      <c r="TSS2" s="429"/>
      <c r="TST2" s="433"/>
      <c r="TSU2" s="429"/>
      <c r="TSV2" s="433"/>
      <c r="TSW2" s="429"/>
      <c r="TSX2" s="433"/>
      <c r="TSY2" s="429"/>
      <c r="TSZ2" s="433"/>
      <c r="TTA2" s="429"/>
      <c r="TTB2" s="433"/>
      <c r="TTC2" s="429"/>
      <c r="TTD2" s="433"/>
      <c r="TTE2" s="429"/>
      <c r="TTF2" s="433"/>
      <c r="TTG2" s="429"/>
      <c r="TTH2" s="433"/>
      <c r="TTI2" s="429"/>
      <c r="TTJ2" s="433"/>
      <c r="TTK2" s="429"/>
      <c r="TTL2" s="433"/>
      <c r="TTM2" s="429"/>
      <c r="TTN2" s="433"/>
      <c r="TTO2" s="429"/>
      <c r="TTP2" s="433"/>
      <c r="TTQ2" s="429"/>
      <c r="TTR2" s="433"/>
      <c r="TTS2" s="429"/>
      <c r="TTT2" s="433"/>
      <c r="TTU2" s="429"/>
      <c r="TTV2" s="433"/>
      <c r="TTW2" s="429"/>
      <c r="TTX2" s="433"/>
      <c r="TTY2" s="429"/>
      <c r="TTZ2" s="433"/>
      <c r="TUA2" s="429"/>
      <c r="TUB2" s="433"/>
      <c r="TUC2" s="429"/>
      <c r="TUD2" s="433"/>
      <c r="TUE2" s="429"/>
      <c r="TUF2" s="433"/>
      <c r="TUG2" s="429"/>
      <c r="TUH2" s="433"/>
      <c r="TUI2" s="429"/>
      <c r="TUJ2" s="433"/>
      <c r="TUK2" s="429"/>
      <c r="TUL2" s="433"/>
      <c r="TUM2" s="429"/>
      <c r="TUN2" s="433"/>
      <c r="TUO2" s="429"/>
      <c r="TUP2" s="433"/>
      <c r="TUQ2" s="429"/>
      <c r="TUR2" s="433"/>
      <c r="TUS2" s="429"/>
      <c r="TUT2" s="433"/>
      <c r="TUU2" s="429"/>
      <c r="TUV2" s="433"/>
      <c r="TUW2" s="429"/>
      <c r="TUX2" s="433"/>
      <c r="TUY2" s="429"/>
      <c r="TUZ2" s="433"/>
      <c r="TVA2" s="429"/>
      <c r="TVB2" s="433"/>
      <c r="TVC2" s="429"/>
      <c r="TVD2" s="433"/>
      <c r="TVE2" s="429"/>
      <c r="TVF2" s="433"/>
      <c r="TVG2" s="429"/>
      <c r="TVH2" s="433"/>
      <c r="TVI2" s="429"/>
      <c r="TVJ2" s="433"/>
      <c r="TVK2" s="429"/>
      <c r="TVL2" s="433"/>
      <c r="TVM2" s="429"/>
      <c r="TVN2" s="433"/>
      <c r="TVO2" s="429"/>
      <c r="TVP2" s="433"/>
      <c r="TVQ2" s="429"/>
      <c r="TVR2" s="433"/>
      <c r="TVS2" s="429"/>
      <c r="TVT2" s="433"/>
      <c r="TVU2" s="429"/>
      <c r="TVV2" s="433"/>
      <c r="TVW2" s="429"/>
      <c r="TVX2" s="433"/>
      <c r="TVY2" s="429"/>
      <c r="TVZ2" s="433"/>
      <c r="TWA2" s="429"/>
      <c r="TWB2" s="433"/>
      <c r="TWC2" s="429"/>
      <c r="TWD2" s="433"/>
      <c r="TWE2" s="429"/>
      <c r="TWF2" s="433"/>
      <c r="TWG2" s="429"/>
      <c r="TWH2" s="433"/>
      <c r="TWI2" s="429"/>
      <c r="TWJ2" s="433"/>
      <c r="TWK2" s="429"/>
      <c r="TWL2" s="433"/>
      <c r="TWM2" s="429"/>
      <c r="TWN2" s="433"/>
      <c r="TWO2" s="429"/>
      <c r="TWP2" s="433"/>
      <c r="TWQ2" s="429"/>
      <c r="TWR2" s="433"/>
      <c r="TWS2" s="429"/>
      <c r="TWT2" s="433"/>
      <c r="TWU2" s="429"/>
      <c r="TWV2" s="433"/>
      <c r="TWW2" s="429"/>
      <c r="TWX2" s="433"/>
      <c r="TWY2" s="429"/>
      <c r="TWZ2" s="433"/>
      <c r="TXA2" s="429"/>
      <c r="TXB2" s="433"/>
      <c r="TXC2" s="429"/>
      <c r="TXD2" s="433"/>
      <c r="TXE2" s="429"/>
      <c r="TXF2" s="433"/>
      <c r="TXG2" s="429"/>
      <c r="TXH2" s="433"/>
      <c r="TXI2" s="429"/>
      <c r="TXJ2" s="433"/>
      <c r="TXK2" s="429"/>
      <c r="TXL2" s="433"/>
      <c r="TXM2" s="429"/>
      <c r="TXN2" s="433"/>
      <c r="TXO2" s="429"/>
      <c r="TXP2" s="433"/>
      <c r="TXQ2" s="429"/>
      <c r="TXR2" s="433"/>
      <c r="TXS2" s="429"/>
      <c r="TXT2" s="433"/>
      <c r="TXU2" s="429"/>
      <c r="TXV2" s="433"/>
      <c r="TXW2" s="429"/>
      <c r="TXX2" s="433"/>
      <c r="TXY2" s="429"/>
      <c r="TXZ2" s="433"/>
      <c r="TYA2" s="429"/>
      <c r="TYB2" s="433"/>
      <c r="TYC2" s="429"/>
      <c r="TYD2" s="433"/>
      <c r="TYE2" s="429"/>
      <c r="TYF2" s="433"/>
      <c r="TYG2" s="429"/>
      <c r="TYH2" s="433"/>
      <c r="TYI2" s="429"/>
      <c r="TYJ2" s="433"/>
      <c r="TYK2" s="429"/>
      <c r="TYL2" s="433"/>
      <c r="TYM2" s="429"/>
      <c r="TYN2" s="433"/>
      <c r="TYO2" s="429"/>
      <c r="TYP2" s="433"/>
      <c r="TYQ2" s="429"/>
      <c r="TYR2" s="433"/>
      <c r="TYS2" s="429"/>
      <c r="TYT2" s="433"/>
      <c r="TYU2" s="429"/>
      <c r="TYV2" s="433"/>
      <c r="TYW2" s="429"/>
      <c r="TYX2" s="433"/>
      <c r="TYY2" s="429"/>
      <c r="TYZ2" s="433"/>
      <c r="TZA2" s="429"/>
      <c r="TZB2" s="433"/>
      <c r="TZC2" s="429"/>
      <c r="TZD2" s="433"/>
      <c r="TZE2" s="429"/>
      <c r="TZF2" s="433"/>
      <c r="TZG2" s="429"/>
      <c r="TZH2" s="433"/>
      <c r="TZI2" s="429"/>
      <c r="TZJ2" s="433"/>
      <c r="TZK2" s="429"/>
      <c r="TZL2" s="433"/>
      <c r="TZM2" s="429"/>
      <c r="TZN2" s="433"/>
      <c r="TZO2" s="429"/>
      <c r="TZP2" s="433"/>
      <c r="TZQ2" s="429"/>
      <c r="TZR2" s="433"/>
      <c r="TZS2" s="429"/>
      <c r="TZT2" s="433"/>
      <c r="TZU2" s="429"/>
      <c r="TZV2" s="433"/>
      <c r="TZW2" s="429"/>
      <c r="TZX2" s="433"/>
      <c r="TZY2" s="429"/>
      <c r="TZZ2" s="433"/>
      <c r="UAA2" s="429"/>
      <c r="UAB2" s="433"/>
      <c r="UAC2" s="429"/>
      <c r="UAD2" s="433"/>
      <c r="UAE2" s="429"/>
      <c r="UAF2" s="433"/>
      <c r="UAG2" s="429"/>
      <c r="UAH2" s="433"/>
      <c r="UAI2" s="429"/>
      <c r="UAJ2" s="433"/>
      <c r="UAK2" s="429"/>
      <c r="UAL2" s="433"/>
      <c r="UAM2" s="429"/>
      <c r="UAN2" s="433"/>
      <c r="UAO2" s="429"/>
      <c r="UAP2" s="433"/>
      <c r="UAQ2" s="429"/>
      <c r="UAR2" s="433"/>
      <c r="UAS2" s="429"/>
      <c r="UAT2" s="433"/>
      <c r="UAU2" s="429"/>
      <c r="UAV2" s="433"/>
      <c r="UAW2" s="429"/>
      <c r="UAX2" s="433"/>
      <c r="UAY2" s="429"/>
      <c r="UAZ2" s="433"/>
      <c r="UBA2" s="429"/>
      <c r="UBB2" s="433"/>
      <c r="UBC2" s="429"/>
      <c r="UBD2" s="433"/>
      <c r="UBE2" s="429"/>
      <c r="UBF2" s="433"/>
      <c r="UBG2" s="429"/>
      <c r="UBH2" s="433"/>
      <c r="UBI2" s="429"/>
      <c r="UBJ2" s="433"/>
      <c r="UBK2" s="429"/>
      <c r="UBL2" s="433"/>
      <c r="UBM2" s="429"/>
      <c r="UBN2" s="433"/>
      <c r="UBO2" s="429"/>
      <c r="UBP2" s="433"/>
      <c r="UBQ2" s="429"/>
      <c r="UBR2" s="433"/>
      <c r="UBS2" s="429"/>
      <c r="UBT2" s="433"/>
      <c r="UBU2" s="429"/>
      <c r="UBV2" s="433"/>
      <c r="UBW2" s="429"/>
      <c r="UBX2" s="433"/>
      <c r="UBY2" s="429"/>
      <c r="UBZ2" s="433"/>
      <c r="UCA2" s="429"/>
      <c r="UCB2" s="433"/>
      <c r="UCC2" s="429"/>
      <c r="UCD2" s="433"/>
      <c r="UCE2" s="429"/>
      <c r="UCF2" s="433"/>
      <c r="UCG2" s="429"/>
      <c r="UCH2" s="433"/>
      <c r="UCI2" s="429"/>
      <c r="UCJ2" s="433"/>
      <c r="UCK2" s="429"/>
      <c r="UCL2" s="433"/>
      <c r="UCM2" s="429"/>
      <c r="UCN2" s="433"/>
      <c r="UCO2" s="429"/>
      <c r="UCP2" s="433"/>
      <c r="UCQ2" s="429"/>
      <c r="UCR2" s="433"/>
      <c r="UCS2" s="429"/>
      <c r="UCT2" s="433"/>
      <c r="UCU2" s="429"/>
      <c r="UCV2" s="433"/>
      <c r="UCW2" s="429"/>
      <c r="UCX2" s="433"/>
      <c r="UCY2" s="429"/>
      <c r="UCZ2" s="433"/>
      <c r="UDA2" s="429"/>
      <c r="UDB2" s="433"/>
      <c r="UDC2" s="429"/>
      <c r="UDD2" s="433"/>
      <c r="UDE2" s="429"/>
      <c r="UDF2" s="433"/>
      <c r="UDG2" s="429"/>
      <c r="UDH2" s="433"/>
      <c r="UDI2" s="429"/>
      <c r="UDJ2" s="433"/>
      <c r="UDK2" s="429"/>
      <c r="UDL2" s="433"/>
      <c r="UDM2" s="429"/>
      <c r="UDN2" s="433"/>
      <c r="UDO2" s="429"/>
      <c r="UDP2" s="433"/>
      <c r="UDQ2" s="429"/>
      <c r="UDR2" s="433"/>
      <c r="UDS2" s="429"/>
      <c r="UDT2" s="433"/>
      <c r="UDU2" s="429"/>
      <c r="UDV2" s="433"/>
      <c r="UDW2" s="429"/>
      <c r="UDX2" s="433"/>
      <c r="UDY2" s="429"/>
      <c r="UDZ2" s="433"/>
      <c r="UEA2" s="429"/>
      <c r="UEB2" s="433"/>
      <c r="UEC2" s="429"/>
      <c r="UED2" s="433"/>
      <c r="UEE2" s="429"/>
      <c r="UEF2" s="433"/>
      <c r="UEG2" s="429"/>
      <c r="UEH2" s="433"/>
      <c r="UEI2" s="429"/>
      <c r="UEJ2" s="433"/>
      <c r="UEK2" s="429"/>
      <c r="UEL2" s="433"/>
      <c r="UEM2" s="429"/>
      <c r="UEN2" s="433"/>
      <c r="UEO2" s="429"/>
      <c r="UEP2" s="433"/>
      <c r="UEQ2" s="429"/>
      <c r="UER2" s="433"/>
      <c r="UES2" s="429"/>
      <c r="UET2" s="433"/>
      <c r="UEU2" s="429"/>
      <c r="UEV2" s="433"/>
      <c r="UEW2" s="429"/>
      <c r="UEX2" s="433"/>
      <c r="UEY2" s="429"/>
      <c r="UEZ2" s="433"/>
      <c r="UFA2" s="429"/>
      <c r="UFB2" s="433"/>
      <c r="UFC2" s="429"/>
      <c r="UFD2" s="433"/>
      <c r="UFE2" s="429"/>
      <c r="UFF2" s="433"/>
      <c r="UFG2" s="429"/>
      <c r="UFH2" s="433"/>
      <c r="UFI2" s="429"/>
      <c r="UFJ2" s="433"/>
      <c r="UFK2" s="429"/>
      <c r="UFL2" s="433"/>
      <c r="UFM2" s="429"/>
      <c r="UFN2" s="433"/>
      <c r="UFO2" s="429"/>
      <c r="UFP2" s="433"/>
      <c r="UFQ2" s="429"/>
      <c r="UFR2" s="433"/>
      <c r="UFS2" s="429"/>
      <c r="UFT2" s="433"/>
      <c r="UFU2" s="429"/>
      <c r="UFV2" s="433"/>
      <c r="UFW2" s="429"/>
      <c r="UFX2" s="433"/>
      <c r="UFY2" s="429"/>
      <c r="UFZ2" s="433"/>
      <c r="UGA2" s="429"/>
      <c r="UGB2" s="433"/>
      <c r="UGC2" s="429"/>
      <c r="UGD2" s="433"/>
      <c r="UGE2" s="429"/>
      <c r="UGF2" s="433"/>
      <c r="UGG2" s="429"/>
      <c r="UGH2" s="433"/>
      <c r="UGI2" s="429"/>
      <c r="UGJ2" s="433"/>
      <c r="UGK2" s="429"/>
      <c r="UGL2" s="433"/>
      <c r="UGM2" s="429"/>
      <c r="UGN2" s="433"/>
      <c r="UGO2" s="429"/>
      <c r="UGP2" s="433"/>
      <c r="UGQ2" s="429"/>
      <c r="UGR2" s="433"/>
      <c r="UGS2" s="429"/>
      <c r="UGT2" s="433"/>
      <c r="UGU2" s="429"/>
      <c r="UGV2" s="433"/>
      <c r="UGW2" s="429"/>
      <c r="UGX2" s="433"/>
      <c r="UGY2" s="429"/>
      <c r="UGZ2" s="433"/>
      <c r="UHA2" s="429"/>
      <c r="UHB2" s="433"/>
      <c r="UHC2" s="429"/>
      <c r="UHD2" s="433"/>
      <c r="UHE2" s="429"/>
      <c r="UHF2" s="433"/>
      <c r="UHG2" s="429"/>
      <c r="UHH2" s="433"/>
      <c r="UHI2" s="429"/>
      <c r="UHJ2" s="433"/>
      <c r="UHK2" s="429"/>
      <c r="UHL2" s="433"/>
      <c r="UHM2" s="429"/>
      <c r="UHN2" s="433"/>
      <c r="UHO2" s="429"/>
      <c r="UHP2" s="433"/>
      <c r="UHQ2" s="429"/>
      <c r="UHR2" s="433"/>
      <c r="UHS2" s="429"/>
      <c r="UHT2" s="433"/>
      <c r="UHU2" s="429"/>
      <c r="UHV2" s="433"/>
      <c r="UHW2" s="429"/>
      <c r="UHX2" s="433"/>
      <c r="UHY2" s="429"/>
      <c r="UHZ2" s="433"/>
      <c r="UIA2" s="429"/>
      <c r="UIB2" s="433"/>
      <c r="UIC2" s="429"/>
      <c r="UID2" s="433"/>
      <c r="UIE2" s="429"/>
      <c r="UIF2" s="433"/>
      <c r="UIG2" s="429"/>
      <c r="UIH2" s="433"/>
      <c r="UII2" s="429"/>
      <c r="UIJ2" s="433"/>
      <c r="UIK2" s="429"/>
      <c r="UIL2" s="433"/>
      <c r="UIM2" s="429"/>
      <c r="UIN2" s="433"/>
      <c r="UIO2" s="429"/>
      <c r="UIP2" s="433"/>
      <c r="UIQ2" s="429"/>
      <c r="UIR2" s="433"/>
      <c r="UIS2" s="429"/>
      <c r="UIT2" s="433"/>
      <c r="UIU2" s="429"/>
      <c r="UIV2" s="433"/>
      <c r="UIW2" s="429"/>
      <c r="UIX2" s="433"/>
      <c r="UIY2" s="429"/>
      <c r="UIZ2" s="433"/>
      <c r="UJA2" s="429"/>
      <c r="UJB2" s="433"/>
      <c r="UJC2" s="429"/>
      <c r="UJD2" s="433"/>
      <c r="UJE2" s="429"/>
      <c r="UJF2" s="433"/>
      <c r="UJG2" s="429"/>
      <c r="UJH2" s="433"/>
      <c r="UJI2" s="429"/>
      <c r="UJJ2" s="433"/>
      <c r="UJK2" s="429"/>
      <c r="UJL2" s="433"/>
      <c r="UJM2" s="429"/>
      <c r="UJN2" s="433"/>
      <c r="UJO2" s="429"/>
      <c r="UJP2" s="433"/>
      <c r="UJQ2" s="429"/>
      <c r="UJR2" s="433"/>
      <c r="UJS2" s="429"/>
      <c r="UJT2" s="433"/>
      <c r="UJU2" s="429"/>
      <c r="UJV2" s="433"/>
      <c r="UJW2" s="429"/>
      <c r="UJX2" s="433"/>
      <c r="UJY2" s="429"/>
      <c r="UJZ2" s="433"/>
      <c r="UKA2" s="429"/>
      <c r="UKB2" s="433"/>
      <c r="UKC2" s="429"/>
      <c r="UKD2" s="433"/>
      <c r="UKE2" s="429"/>
      <c r="UKF2" s="433"/>
      <c r="UKG2" s="429"/>
      <c r="UKH2" s="433"/>
      <c r="UKI2" s="429"/>
      <c r="UKJ2" s="433"/>
      <c r="UKK2" s="429"/>
      <c r="UKL2" s="433"/>
      <c r="UKM2" s="429"/>
      <c r="UKN2" s="433"/>
      <c r="UKO2" s="429"/>
      <c r="UKP2" s="433"/>
      <c r="UKQ2" s="429"/>
      <c r="UKR2" s="433"/>
      <c r="UKS2" s="429"/>
      <c r="UKT2" s="433"/>
      <c r="UKU2" s="429"/>
      <c r="UKV2" s="433"/>
      <c r="UKW2" s="429"/>
      <c r="UKX2" s="433"/>
      <c r="UKY2" s="429"/>
      <c r="UKZ2" s="433"/>
      <c r="ULA2" s="429"/>
      <c r="ULB2" s="433"/>
      <c r="ULC2" s="429"/>
      <c r="ULD2" s="433"/>
      <c r="ULE2" s="429"/>
      <c r="ULF2" s="433"/>
      <c r="ULG2" s="429"/>
      <c r="ULH2" s="433"/>
      <c r="ULI2" s="429"/>
      <c r="ULJ2" s="433"/>
      <c r="ULK2" s="429"/>
      <c r="ULL2" s="433"/>
      <c r="ULM2" s="429"/>
      <c r="ULN2" s="433"/>
      <c r="ULO2" s="429"/>
      <c r="ULP2" s="433"/>
      <c r="ULQ2" s="429"/>
      <c r="ULR2" s="433"/>
      <c r="ULS2" s="429"/>
      <c r="ULT2" s="433"/>
      <c r="ULU2" s="429"/>
      <c r="ULV2" s="433"/>
      <c r="ULW2" s="429"/>
      <c r="ULX2" s="433"/>
      <c r="ULY2" s="429"/>
      <c r="ULZ2" s="433"/>
      <c r="UMA2" s="429"/>
      <c r="UMB2" s="433"/>
      <c r="UMC2" s="429"/>
      <c r="UMD2" s="433"/>
      <c r="UME2" s="429"/>
      <c r="UMF2" s="433"/>
      <c r="UMG2" s="429"/>
      <c r="UMH2" s="433"/>
      <c r="UMI2" s="429"/>
      <c r="UMJ2" s="433"/>
      <c r="UMK2" s="429"/>
      <c r="UML2" s="433"/>
      <c r="UMM2" s="429"/>
      <c r="UMN2" s="433"/>
      <c r="UMO2" s="429"/>
      <c r="UMP2" s="433"/>
      <c r="UMQ2" s="429"/>
      <c r="UMR2" s="433"/>
      <c r="UMS2" s="429"/>
      <c r="UMT2" s="433"/>
      <c r="UMU2" s="429"/>
      <c r="UMV2" s="433"/>
      <c r="UMW2" s="429"/>
      <c r="UMX2" s="433"/>
      <c r="UMY2" s="429"/>
      <c r="UMZ2" s="433"/>
      <c r="UNA2" s="429"/>
      <c r="UNB2" s="433"/>
      <c r="UNC2" s="429"/>
      <c r="UND2" s="433"/>
      <c r="UNE2" s="429"/>
      <c r="UNF2" s="433"/>
      <c r="UNG2" s="429"/>
      <c r="UNH2" s="433"/>
      <c r="UNI2" s="429"/>
      <c r="UNJ2" s="433"/>
      <c r="UNK2" s="429"/>
      <c r="UNL2" s="433"/>
      <c r="UNM2" s="429"/>
      <c r="UNN2" s="433"/>
      <c r="UNO2" s="429"/>
      <c r="UNP2" s="433"/>
      <c r="UNQ2" s="429"/>
      <c r="UNR2" s="433"/>
      <c r="UNS2" s="429"/>
      <c r="UNT2" s="433"/>
      <c r="UNU2" s="429"/>
      <c r="UNV2" s="433"/>
      <c r="UNW2" s="429"/>
      <c r="UNX2" s="433"/>
      <c r="UNY2" s="429"/>
      <c r="UNZ2" s="433"/>
      <c r="UOA2" s="429"/>
      <c r="UOB2" s="433"/>
      <c r="UOC2" s="429"/>
      <c r="UOD2" s="433"/>
      <c r="UOE2" s="429"/>
      <c r="UOF2" s="433"/>
      <c r="UOG2" s="429"/>
      <c r="UOH2" s="433"/>
      <c r="UOI2" s="429"/>
      <c r="UOJ2" s="433"/>
      <c r="UOK2" s="429"/>
      <c r="UOL2" s="433"/>
      <c r="UOM2" s="429"/>
      <c r="UON2" s="433"/>
      <c r="UOO2" s="429"/>
      <c r="UOP2" s="433"/>
      <c r="UOQ2" s="429"/>
      <c r="UOR2" s="433"/>
      <c r="UOS2" s="429"/>
      <c r="UOT2" s="433"/>
      <c r="UOU2" s="429"/>
      <c r="UOV2" s="433"/>
      <c r="UOW2" s="429"/>
      <c r="UOX2" s="433"/>
      <c r="UOY2" s="429"/>
      <c r="UOZ2" s="433"/>
      <c r="UPA2" s="429"/>
      <c r="UPB2" s="433"/>
      <c r="UPC2" s="429"/>
      <c r="UPD2" s="433"/>
      <c r="UPE2" s="429"/>
      <c r="UPF2" s="433"/>
      <c r="UPG2" s="429"/>
      <c r="UPH2" s="433"/>
      <c r="UPI2" s="429"/>
      <c r="UPJ2" s="433"/>
      <c r="UPK2" s="429"/>
      <c r="UPL2" s="433"/>
      <c r="UPM2" s="429"/>
      <c r="UPN2" s="433"/>
      <c r="UPO2" s="429"/>
      <c r="UPP2" s="433"/>
      <c r="UPQ2" s="429"/>
      <c r="UPR2" s="433"/>
      <c r="UPS2" s="429"/>
      <c r="UPT2" s="433"/>
      <c r="UPU2" s="429"/>
      <c r="UPV2" s="433"/>
      <c r="UPW2" s="429"/>
      <c r="UPX2" s="433"/>
      <c r="UPY2" s="429"/>
      <c r="UPZ2" s="433"/>
      <c r="UQA2" s="429"/>
      <c r="UQB2" s="433"/>
      <c r="UQC2" s="429"/>
      <c r="UQD2" s="433"/>
      <c r="UQE2" s="429"/>
      <c r="UQF2" s="433"/>
      <c r="UQG2" s="429"/>
      <c r="UQH2" s="433"/>
      <c r="UQI2" s="429"/>
      <c r="UQJ2" s="433"/>
      <c r="UQK2" s="429"/>
      <c r="UQL2" s="433"/>
      <c r="UQM2" s="429"/>
      <c r="UQN2" s="433"/>
      <c r="UQO2" s="429"/>
      <c r="UQP2" s="433"/>
      <c r="UQQ2" s="429"/>
      <c r="UQR2" s="433"/>
      <c r="UQS2" s="429"/>
      <c r="UQT2" s="433"/>
      <c r="UQU2" s="429"/>
      <c r="UQV2" s="433"/>
      <c r="UQW2" s="429"/>
      <c r="UQX2" s="433"/>
      <c r="UQY2" s="429"/>
      <c r="UQZ2" s="433"/>
      <c r="URA2" s="429"/>
      <c r="URB2" s="433"/>
      <c r="URC2" s="429"/>
      <c r="URD2" s="433"/>
      <c r="URE2" s="429"/>
      <c r="URF2" s="433"/>
      <c r="URG2" s="429"/>
      <c r="URH2" s="433"/>
      <c r="URI2" s="429"/>
      <c r="URJ2" s="433"/>
      <c r="URK2" s="429"/>
      <c r="URL2" s="433"/>
      <c r="URM2" s="429"/>
      <c r="URN2" s="433"/>
      <c r="URO2" s="429"/>
      <c r="URP2" s="433"/>
      <c r="URQ2" s="429"/>
      <c r="URR2" s="433"/>
      <c r="URS2" s="429"/>
      <c r="URT2" s="433"/>
      <c r="URU2" s="429"/>
      <c r="URV2" s="433"/>
      <c r="URW2" s="429"/>
      <c r="URX2" s="433"/>
      <c r="URY2" s="429"/>
      <c r="URZ2" s="433"/>
      <c r="USA2" s="429"/>
      <c r="USB2" s="433"/>
      <c r="USC2" s="429"/>
      <c r="USD2" s="433"/>
      <c r="USE2" s="429"/>
      <c r="USF2" s="433"/>
      <c r="USG2" s="429"/>
      <c r="USH2" s="433"/>
      <c r="USI2" s="429"/>
      <c r="USJ2" s="433"/>
      <c r="USK2" s="429"/>
      <c r="USL2" s="433"/>
      <c r="USM2" s="429"/>
      <c r="USN2" s="433"/>
      <c r="USO2" s="429"/>
      <c r="USP2" s="433"/>
      <c r="USQ2" s="429"/>
      <c r="USR2" s="433"/>
      <c r="USS2" s="429"/>
      <c r="UST2" s="433"/>
      <c r="USU2" s="429"/>
      <c r="USV2" s="433"/>
      <c r="USW2" s="429"/>
      <c r="USX2" s="433"/>
      <c r="USY2" s="429"/>
      <c r="USZ2" s="433"/>
      <c r="UTA2" s="429"/>
      <c r="UTB2" s="433"/>
      <c r="UTC2" s="429"/>
      <c r="UTD2" s="433"/>
      <c r="UTE2" s="429"/>
      <c r="UTF2" s="433"/>
      <c r="UTG2" s="429"/>
      <c r="UTH2" s="433"/>
      <c r="UTI2" s="429"/>
      <c r="UTJ2" s="433"/>
      <c r="UTK2" s="429"/>
      <c r="UTL2" s="433"/>
      <c r="UTM2" s="429"/>
      <c r="UTN2" s="433"/>
      <c r="UTO2" s="429"/>
      <c r="UTP2" s="433"/>
      <c r="UTQ2" s="429"/>
      <c r="UTR2" s="433"/>
      <c r="UTS2" s="429"/>
      <c r="UTT2" s="433"/>
      <c r="UTU2" s="429"/>
      <c r="UTV2" s="433"/>
      <c r="UTW2" s="429"/>
      <c r="UTX2" s="433"/>
      <c r="UTY2" s="429"/>
      <c r="UTZ2" s="433"/>
      <c r="UUA2" s="429"/>
      <c r="UUB2" s="433"/>
      <c r="UUC2" s="429"/>
      <c r="UUD2" s="433"/>
      <c r="UUE2" s="429"/>
      <c r="UUF2" s="433"/>
      <c r="UUG2" s="429"/>
      <c r="UUH2" s="433"/>
      <c r="UUI2" s="429"/>
      <c r="UUJ2" s="433"/>
      <c r="UUK2" s="429"/>
      <c r="UUL2" s="433"/>
      <c r="UUM2" s="429"/>
      <c r="UUN2" s="433"/>
      <c r="UUO2" s="429"/>
      <c r="UUP2" s="433"/>
      <c r="UUQ2" s="429"/>
      <c r="UUR2" s="433"/>
      <c r="UUS2" s="429"/>
      <c r="UUT2" s="433"/>
      <c r="UUU2" s="429"/>
      <c r="UUV2" s="433"/>
      <c r="UUW2" s="429"/>
      <c r="UUX2" s="433"/>
      <c r="UUY2" s="429"/>
      <c r="UUZ2" s="433"/>
      <c r="UVA2" s="429"/>
      <c r="UVB2" s="433"/>
      <c r="UVC2" s="429"/>
      <c r="UVD2" s="433"/>
      <c r="UVE2" s="429"/>
      <c r="UVF2" s="433"/>
      <c r="UVG2" s="429"/>
      <c r="UVH2" s="433"/>
      <c r="UVI2" s="429"/>
      <c r="UVJ2" s="433"/>
      <c r="UVK2" s="429"/>
      <c r="UVL2" s="433"/>
      <c r="UVM2" s="429"/>
      <c r="UVN2" s="433"/>
      <c r="UVO2" s="429"/>
      <c r="UVP2" s="433"/>
      <c r="UVQ2" s="429"/>
      <c r="UVR2" s="433"/>
      <c r="UVS2" s="429"/>
      <c r="UVT2" s="433"/>
      <c r="UVU2" s="429"/>
      <c r="UVV2" s="433"/>
      <c r="UVW2" s="429"/>
      <c r="UVX2" s="433"/>
      <c r="UVY2" s="429"/>
      <c r="UVZ2" s="433"/>
      <c r="UWA2" s="429"/>
      <c r="UWB2" s="433"/>
      <c r="UWC2" s="429"/>
      <c r="UWD2" s="433"/>
      <c r="UWE2" s="429"/>
      <c r="UWF2" s="433"/>
      <c r="UWG2" s="429"/>
      <c r="UWH2" s="433"/>
      <c r="UWI2" s="429"/>
      <c r="UWJ2" s="433"/>
      <c r="UWK2" s="429"/>
      <c r="UWL2" s="433"/>
      <c r="UWM2" s="429"/>
      <c r="UWN2" s="433"/>
      <c r="UWO2" s="429"/>
      <c r="UWP2" s="433"/>
      <c r="UWQ2" s="429"/>
      <c r="UWR2" s="433"/>
      <c r="UWS2" s="429"/>
      <c r="UWT2" s="433"/>
      <c r="UWU2" s="429"/>
      <c r="UWV2" s="433"/>
      <c r="UWW2" s="429"/>
      <c r="UWX2" s="433"/>
      <c r="UWY2" s="429"/>
      <c r="UWZ2" s="433"/>
      <c r="UXA2" s="429"/>
      <c r="UXB2" s="433"/>
      <c r="UXC2" s="429"/>
      <c r="UXD2" s="433"/>
      <c r="UXE2" s="429"/>
      <c r="UXF2" s="433"/>
      <c r="UXG2" s="429"/>
      <c r="UXH2" s="433"/>
      <c r="UXI2" s="429"/>
      <c r="UXJ2" s="433"/>
      <c r="UXK2" s="429"/>
      <c r="UXL2" s="433"/>
      <c r="UXM2" s="429"/>
      <c r="UXN2" s="433"/>
      <c r="UXO2" s="429"/>
      <c r="UXP2" s="433"/>
      <c r="UXQ2" s="429"/>
      <c r="UXR2" s="433"/>
      <c r="UXS2" s="429"/>
      <c r="UXT2" s="433"/>
      <c r="UXU2" s="429"/>
      <c r="UXV2" s="433"/>
      <c r="UXW2" s="429"/>
      <c r="UXX2" s="433"/>
      <c r="UXY2" s="429"/>
      <c r="UXZ2" s="433"/>
      <c r="UYA2" s="429"/>
      <c r="UYB2" s="433"/>
      <c r="UYC2" s="429"/>
      <c r="UYD2" s="433"/>
      <c r="UYE2" s="429"/>
      <c r="UYF2" s="433"/>
      <c r="UYG2" s="429"/>
      <c r="UYH2" s="433"/>
      <c r="UYI2" s="429"/>
      <c r="UYJ2" s="433"/>
      <c r="UYK2" s="429"/>
      <c r="UYL2" s="433"/>
      <c r="UYM2" s="429"/>
      <c r="UYN2" s="433"/>
      <c r="UYO2" s="429"/>
      <c r="UYP2" s="433"/>
      <c r="UYQ2" s="429"/>
      <c r="UYR2" s="433"/>
      <c r="UYS2" s="429"/>
      <c r="UYT2" s="433"/>
      <c r="UYU2" s="429"/>
      <c r="UYV2" s="433"/>
      <c r="UYW2" s="429"/>
      <c r="UYX2" s="433"/>
      <c r="UYY2" s="429"/>
      <c r="UYZ2" s="433"/>
      <c r="UZA2" s="429"/>
      <c r="UZB2" s="433"/>
      <c r="UZC2" s="429"/>
      <c r="UZD2" s="433"/>
      <c r="UZE2" s="429"/>
      <c r="UZF2" s="433"/>
      <c r="UZG2" s="429"/>
      <c r="UZH2" s="433"/>
      <c r="UZI2" s="429"/>
      <c r="UZJ2" s="433"/>
      <c r="UZK2" s="429"/>
      <c r="UZL2" s="433"/>
      <c r="UZM2" s="429"/>
      <c r="UZN2" s="433"/>
      <c r="UZO2" s="429"/>
      <c r="UZP2" s="433"/>
      <c r="UZQ2" s="429"/>
      <c r="UZR2" s="433"/>
      <c r="UZS2" s="429"/>
      <c r="UZT2" s="433"/>
      <c r="UZU2" s="429"/>
      <c r="UZV2" s="433"/>
      <c r="UZW2" s="429"/>
      <c r="UZX2" s="433"/>
      <c r="UZY2" s="429"/>
      <c r="UZZ2" s="433"/>
      <c r="VAA2" s="429"/>
      <c r="VAB2" s="433"/>
      <c r="VAC2" s="429"/>
      <c r="VAD2" s="433"/>
      <c r="VAE2" s="429"/>
      <c r="VAF2" s="433"/>
      <c r="VAG2" s="429"/>
      <c r="VAH2" s="433"/>
      <c r="VAI2" s="429"/>
      <c r="VAJ2" s="433"/>
      <c r="VAK2" s="429"/>
      <c r="VAL2" s="433"/>
      <c r="VAM2" s="429"/>
      <c r="VAN2" s="433"/>
      <c r="VAO2" s="429"/>
      <c r="VAP2" s="433"/>
      <c r="VAQ2" s="429"/>
      <c r="VAR2" s="433"/>
      <c r="VAS2" s="429"/>
      <c r="VAT2" s="433"/>
      <c r="VAU2" s="429"/>
      <c r="VAV2" s="433"/>
      <c r="VAW2" s="429"/>
      <c r="VAX2" s="433"/>
      <c r="VAY2" s="429"/>
      <c r="VAZ2" s="433"/>
      <c r="VBA2" s="429"/>
      <c r="VBB2" s="433"/>
      <c r="VBC2" s="429"/>
      <c r="VBD2" s="433"/>
      <c r="VBE2" s="429"/>
      <c r="VBF2" s="433"/>
      <c r="VBG2" s="429"/>
      <c r="VBH2" s="433"/>
      <c r="VBI2" s="429"/>
      <c r="VBJ2" s="433"/>
      <c r="VBK2" s="429"/>
      <c r="VBL2" s="433"/>
      <c r="VBM2" s="429"/>
      <c r="VBN2" s="433"/>
      <c r="VBO2" s="429"/>
      <c r="VBP2" s="433"/>
      <c r="VBQ2" s="429"/>
      <c r="VBR2" s="433"/>
      <c r="VBS2" s="429"/>
      <c r="VBT2" s="433"/>
      <c r="VBU2" s="429"/>
      <c r="VBV2" s="433"/>
      <c r="VBW2" s="429"/>
      <c r="VBX2" s="433"/>
      <c r="VBY2" s="429"/>
      <c r="VBZ2" s="433"/>
      <c r="VCA2" s="429"/>
      <c r="VCB2" s="433"/>
      <c r="VCC2" s="429"/>
      <c r="VCD2" s="433"/>
      <c r="VCE2" s="429"/>
      <c r="VCF2" s="433"/>
      <c r="VCG2" s="429"/>
      <c r="VCH2" s="433"/>
      <c r="VCI2" s="429"/>
      <c r="VCJ2" s="433"/>
      <c r="VCK2" s="429"/>
      <c r="VCL2" s="433"/>
      <c r="VCM2" s="429"/>
      <c r="VCN2" s="433"/>
      <c r="VCO2" s="429"/>
      <c r="VCP2" s="433"/>
      <c r="VCQ2" s="429"/>
      <c r="VCR2" s="433"/>
      <c r="VCS2" s="429"/>
      <c r="VCT2" s="433"/>
      <c r="VCU2" s="429"/>
      <c r="VCV2" s="433"/>
      <c r="VCW2" s="429"/>
      <c r="VCX2" s="433"/>
      <c r="VCY2" s="429"/>
      <c r="VCZ2" s="433"/>
      <c r="VDA2" s="429"/>
      <c r="VDB2" s="433"/>
      <c r="VDC2" s="429"/>
      <c r="VDD2" s="433"/>
      <c r="VDE2" s="429"/>
      <c r="VDF2" s="433"/>
      <c r="VDG2" s="429"/>
      <c r="VDH2" s="433"/>
      <c r="VDI2" s="429"/>
      <c r="VDJ2" s="433"/>
      <c r="VDK2" s="429"/>
      <c r="VDL2" s="433"/>
      <c r="VDM2" s="429"/>
      <c r="VDN2" s="433"/>
      <c r="VDO2" s="429"/>
      <c r="VDP2" s="433"/>
      <c r="VDQ2" s="429"/>
      <c r="VDR2" s="433"/>
      <c r="VDS2" s="429"/>
      <c r="VDT2" s="433"/>
      <c r="VDU2" s="429"/>
      <c r="VDV2" s="433"/>
      <c r="VDW2" s="429"/>
      <c r="VDX2" s="433"/>
      <c r="VDY2" s="429"/>
      <c r="VDZ2" s="433"/>
      <c r="VEA2" s="429"/>
      <c r="VEB2" s="433"/>
      <c r="VEC2" s="429"/>
      <c r="VED2" s="433"/>
      <c r="VEE2" s="429"/>
      <c r="VEF2" s="433"/>
      <c r="VEG2" s="429"/>
      <c r="VEH2" s="433"/>
      <c r="VEI2" s="429"/>
      <c r="VEJ2" s="433"/>
      <c r="VEK2" s="429"/>
      <c r="VEL2" s="433"/>
      <c r="VEM2" s="429"/>
      <c r="VEN2" s="433"/>
      <c r="VEO2" s="429"/>
      <c r="VEP2" s="433"/>
      <c r="VEQ2" s="429"/>
      <c r="VER2" s="433"/>
      <c r="VES2" s="429"/>
      <c r="VET2" s="433"/>
      <c r="VEU2" s="429"/>
      <c r="VEV2" s="433"/>
      <c r="VEW2" s="429"/>
      <c r="VEX2" s="433"/>
      <c r="VEY2" s="429"/>
      <c r="VEZ2" s="433"/>
      <c r="VFA2" s="429"/>
      <c r="VFB2" s="433"/>
      <c r="VFC2" s="429"/>
      <c r="VFD2" s="433"/>
      <c r="VFE2" s="429"/>
      <c r="VFF2" s="433"/>
      <c r="VFG2" s="429"/>
      <c r="VFH2" s="433"/>
      <c r="VFI2" s="429"/>
      <c r="VFJ2" s="433"/>
      <c r="VFK2" s="429"/>
      <c r="VFL2" s="433"/>
      <c r="VFM2" s="429"/>
      <c r="VFN2" s="433"/>
      <c r="VFO2" s="429"/>
      <c r="VFP2" s="433"/>
      <c r="VFQ2" s="429"/>
      <c r="VFR2" s="433"/>
      <c r="VFS2" s="429"/>
      <c r="VFT2" s="433"/>
      <c r="VFU2" s="429"/>
      <c r="VFV2" s="433"/>
      <c r="VFW2" s="429"/>
      <c r="VFX2" s="433"/>
      <c r="VFY2" s="429"/>
      <c r="VFZ2" s="433"/>
      <c r="VGA2" s="429"/>
      <c r="VGB2" s="433"/>
      <c r="VGC2" s="429"/>
      <c r="VGD2" s="433"/>
      <c r="VGE2" s="429"/>
      <c r="VGF2" s="433"/>
      <c r="VGG2" s="429"/>
      <c r="VGH2" s="433"/>
      <c r="VGI2" s="429"/>
      <c r="VGJ2" s="433"/>
      <c r="VGK2" s="429"/>
      <c r="VGL2" s="433"/>
      <c r="VGM2" s="429"/>
      <c r="VGN2" s="433"/>
      <c r="VGO2" s="429"/>
      <c r="VGP2" s="433"/>
      <c r="VGQ2" s="429"/>
      <c r="VGR2" s="433"/>
      <c r="VGS2" s="429"/>
      <c r="VGT2" s="433"/>
      <c r="VGU2" s="429"/>
      <c r="VGV2" s="433"/>
      <c r="VGW2" s="429"/>
      <c r="VGX2" s="433"/>
      <c r="VGY2" s="429"/>
      <c r="VGZ2" s="433"/>
      <c r="VHA2" s="429"/>
      <c r="VHB2" s="433"/>
      <c r="VHC2" s="429"/>
      <c r="VHD2" s="433"/>
      <c r="VHE2" s="429"/>
      <c r="VHF2" s="433"/>
      <c r="VHG2" s="429"/>
      <c r="VHH2" s="433"/>
      <c r="VHI2" s="429"/>
      <c r="VHJ2" s="433"/>
      <c r="VHK2" s="429"/>
      <c r="VHL2" s="433"/>
      <c r="VHM2" s="429"/>
      <c r="VHN2" s="433"/>
      <c r="VHO2" s="429"/>
      <c r="VHP2" s="433"/>
      <c r="VHQ2" s="429"/>
      <c r="VHR2" s="433"/>
      <c r="VHS2" s="429"/>
      <c r="VHT2" s="433"/>
      <c r="VHU2" s="429"/>
      <c r="VHV2" s="433"/>
      <c r="VHW2" s="429"/>
      <c r="VHX2" s="433"/>
      <c r="VHY2" s="429"/>
      <c r="VHZ2" s="433"/>
      <c r="VIA2" s="429"/>
      <c r="VIB2" s="433"/>
      <c r="VIC2" s="429"/>
      <c r="VID2" s="433"/>
      <c r="VIE2" s="429"/>
      <c r="VIF2" s="433"/>
      <c r="VIG2" s="429"/>
      <c r="VIH2" s="433"/>
      <c r="VII2" s="429"/>
      <c r="VIJ2" s="433"/>
      <c r="VIK2" s="429"/>
      <c r="VIL2" s="433"/>
      <c r="VIM2" s="429"/>
      <c r="VIN2" s="433"/>
      <c r="VIO2" s="429"/>
      <c r="VIP2" s="433"/>
      <c r="VIQ2" s="429"/>
      <c r="VIR2" s="433"/>
      <c r="VIS2" s="429"/>
      <c r="VIT2" s="433"/>
      <c r="VIU2" s="429"/>
      <c r="VIV2" s="433"/>
      <c r="VIW2" s="429"/>
      <c r="VIX2" s="433"/>
      <c r="VIY2" s="429"/>
      <c r="VIZ2" s="433"/>
      <c r="VJA2" s="429"/>
      <c r="VJB2" s="433"/>
      <c r="VJC2" s="429"/>
      <c r="VJD2" s="433"/>
      <c r="VJE2" s="429"/>
      <c r="VJF2" s="433"/>
      <c r="VJG2" s="429"/>
      <c r="VJH2" s="433"/>
      <c r="VJI2" s="429"/>
      <c r="VJJ2" s="433"/>
      <c r="VJK2" s="429"/>
      <c r="VJL2" s="433"/>
      <c r="VJM2" s="429"/>
      <c r="VJN2" s="433"/>
      <c r="VJO2" s="429"/>
      <c r="VJP2" s="433"/>
      <c r="VJQ2" s="429"/>
      <c r="VJR2" s="433"/>
      <c r="VJS2" s="429"/>
      <c r="VJT2" s="433"/>
      <c r="VJU2" s="429"/>
      <c r="VJV2" s="433"/>
      <c r="VJW2" s="429"/>
      <c r="VJX2" s="433"/>
      <c r="VJY2" s="429"/>
      <c r="VJZ2" s="433"/>
      <c r="VKA2" s="429"/>
      <c r="VKB2" s="433"/>
      <c r="VKC2" s="429"/>
      <c r="VKD2" s="433"/>
      <c r="VKE2" s="429"/>
      <c r="VKF2" s="433"/>
      <c r="VKG2" s="429"/>
      <c r="VKH2" s="433"/>
      <c r="VKI2" s="429"/>
      <c r="VKJ2" s="433"/>
      <c r="VKK2" s="429"/>
      <c r="VKL2" s="433"/>
      <c r="VKM2" s="429"/>
      <c r="VKN2" s="433"/>
      <c r="VKO2" s="429"/>
      <c r="VKP2" s="433"/>
      <c r="VKQ2" s="429"/>
      <c r="VKR2" s="433"/>
      <c r="VKS2" s="429"/>
      <c r="VKT2" s="433"/>
      <c r="VKU2" s="429"/>
      <c r="VKV2" s="433"/>
      <c r="VKW2" s="429"/>
      <c r="VKX2" s="433"/>
      <c r="VKY2" s="429"/>
      <c r="VKZ2" s="433"/>
      <c r="VLA2" s="429"/>
      <c r="VLB2" s="433"/>
      <c r="VLC2" s="429"/>
      <c r="VLD2" s="433"/>
      <c r="VLE2" s="429"/>
      <c r="VLF2" s="433"/>
      <c r="VLG2" s="429"/>
      <c r="VLH2" s="433"/>
      <c r="VLI2" s="429"/>
      <c r="VLJ2" s="433"/>
      <c r="VLK2" s="429"/>
      <c r="VLL2" s="433"/>
      <c r="VLM2" s="429"/>
      <c r="VLN2" s="433"/>
      <c r="VLO2" s="429"/>
      <c r="VLP2" s="433"/>
      <c r="VLQ2" s="429"/>
      <c r="VLR2" s="433"/>
      <c r="VLS2" s="429"/>
      <c r="VLT2" s="433"/>
      <c r="VLU2" s="429"/>
      <c r="VLV2" s="433"/>
      <c r="VLW2" s="429"/>
      <c r="VLX2" s="433"/>
      <c r="VLY2" s="429"/>
      <c r="VLZ2" s="433"/>
      <c r="VMA2" s="429"/>
      <c r="VMB2" s="433"/>
      <c r="VMC2" s="429"/>
      <c r="VMD2" s="433"/>
      <c r="VME2" s="429"/>
      <c r="VMF2" s="433"/>
      <c r="VMG2" s="429"/>
      <c r="VMH2" s="433"/>
      <c r="VMI2" s="429"/>
      <c r="VMJ2" s="433"/>
      <c r="VMK2" s="429"/>
      <c r="VML2" s="433"/>
      <c r="VMM2" s="429"/>
      <c r="VMN2" s="433"/>
      <c r="VMO2" s="429"/>
      <c r="VMP2" s="433"/>
      <c r="VMQ2" s="429"/>
      <c r="VMR2" s="433"/>
      <c r="VMS2" s="429"/>
      <c r="VMT2" s="433"/>
      <c r="VMU2" s="429"/>
      <c r="VMV2" s="433"/>
      <c r="VMW2" s="429"/>
      <c r="VMX2" s="433"/>
      <c r="VMY2" s="429"/>
      <c r="VMZ2" s="433"/>
      <c r="VNA2" s="429"/>
      <c r="VNB2" s="433"/>
      <c r="VNC2" s="429"/>
      <c r="VND2" s="433"/>
      <c r="VNE2" s="429"/>
      <c r="VNF2" s="433"/>
      <c r="VNG2" s="429"/>
      <c r="VNH2" s="433"/>
      <c r="VNI2" s="429"/>
      <c r="VNJ2" s="433"/>
      <c r="VNK2" s="429"/>
      <c r="VNL2" s="433"/>
      <c r="VNM2" s="429"/>
      <c r="VNN2" s="433"/>
      <c r="VNO2" s="429"/>
      <c r="VNP2" s="433"/>
      <c r="VNQ2" s="429"/>
      <c r="VNR2" s="433"/>
      <c r="VNS2" s="429"/>
      <c r="VNT2" s="433"/>
      <c r="VNU2" s="429"/>
      <c r="VNV2" s="433"/>
      <c r="VNW2" s="429"/>
      <c r="VNX2" s="433"/>
      <c r="VNY2" s="429"/>
      <c r="VNZ2" s="433"/>
      <c r="VOA2" s="429"/>
      <c r="VOB2" s="433"/>
      <c r="VOC2" s="429"/>
      <c r="VOD2" s="433"/>
      <c r="VOE2" s="429"/>
      <c r="VOF2" s="433"/>
      <c r="VOG2" s="429"/>
      <c r="VOH2" s="433"/>
      <c r="VOI2" s="429"/>
      <c r="VOJ2" s="433"/>
      <c r="VOK2" s="429"/>
      <c r="VOL2" s="433"/>
      <c r="VOM2" s="429"/>
      <c r="VON2" s="433"/>
      <c r="VOO2" s="429"/>
      <c r="VOP2" s="433"/>
      <c r="VOQ2" s="429"/>
      <c r="VOR2" s="433"/>
      <c r="VOS2" s="429"/>
      <c r="VOT2" s="433"/>
      <c r="VOU2" s="429"/>
      <c r="VOV2" s="433"/>
      <c r="VOW2" s="429"/>
      <c r="VOX2" s="433"/>
      <c r="VOY2" s="429"/>
      <c r="VOZ2" s="433"/>
      <c r="VPA2" s="429"/>
      <c r="VPB2" s="433"/>
      <c r="VPC2" s="429"/>
      <c r="VPD2" s="433"/>
      <c r="VPE2" s="429"/>
      <c r="VPF2" s="433"/>
      <c r="VPG2" s="429"/>
      <c r="VPH2" s="433"/>
      <c r="VPI2" s="429"/>
      <c r="VPJ2" s="433"/>
      <c r="VPK2" s="429"/>
      <c r="VPL2" s="433"/>
      <c r="VPM2" s="429"/>
      <c r="VPN2" s="433"/>
      <c r="VPO2" s="429"/>
      <c r="VPP2" s="433"/>
      <c r="VPQ2" s="429"/>
      <c r="VPR2" s="433"/>
      <c r="VPS2" s="429"/>
      <c r="VPT2" s="433"/>
      <c r="VPU2" s="429"/>
      <c r="VPV2" s="433"/>
      <c r="VPW2" s="429"/>
      <c r="VPX2" s="433"/>
      <c r="VPY2" s="429"/>
      <c r="VPZ2" s="433"/>
      <c r="VQA2" s="429"/>
      <c r="VQB2" s="433"/>
      <c r="VQC2" s="429"/>
      <c r="VQD2" s="433"/>
      <c r="VQE2" s="429"/>
      <c r="VQF2" s="433"/>
      <c r="VQG2" s="429"/>
      <c r="VQH2" s="433"/>
      <c r="VQI2" s="429"/>
      <c r="VQJ2" s="433"/>
      <c r="VQK2" s="429"/>
      <c r="VQL2" s="433"/>
      <c r="VQM2" s="429"/>
      <c r="VQN2" s="433"/>
      <c r="VQO2" s="429"/>
      <c r="VQP2" s="433"/>
      <c r="VQQ2" s="429"/>
      <c r="VQR2" s="433"/>
      <c r="VQS2" s="429"/>
      <c r="VQT2" s="433"/>
      <c r="VQU2" s="429"/>
      <c r="VQV2" s="433"/>
      <c r="VQW2" s="429"/>
      <c r="VQX2" s="433"/>
      <c r="VQY2" s="429"/>
      <c r="VQZ2" s="433"/>
      <c r="VRA2" s="429"/>
      <c r="VRB2" s="433"/>
      <c r="VRC2" s="429"/>
      <c r="VRD2" s="433"/>
      <c r="VRE2" s="429"/>
      <c r="VRF2" s="433"/>
      <c r="VRG2" s="429"/>
      <c r="VRH2" s="433"/>
      <c r="VRI2" s="429"/>
      <c r="VRJ2" s="433"/>
      <c r="VRK2" s="429"/>
      <c r="VRL2" s="433"/>
      <c r="VRM2" s="429"/>
      <c r="VRN2" s="433"/>
      <c r="VRO2" s="429"/>
      <c r="VRP2" s="433"/>
      <c r="VRQ2" s="429"/>
      <c r="VRR2" s="433"/>
      <c r="VRS2" s="429"/>
      <c r="VRT2" s="433"/>
      <c r="VRU2" s="429"/>
      <c r="VRV2" s="433"/>
      <c r="VRW2" s="429"/>
      <c r="VRX2" s="433"/>
      <c r="VRY2" s="429"/>
      <c r="VRZ2" s="433"/>
      <c r="VSA2" s="429"/>
      <c r="VSB2" s="433"/>
      <c r="VSC2" s="429"/>
      <c r="VSD2" s="433"/>
      <c r="VSE2" s="429"/>
      <c r="VSF2" s="433"/>
      <c r="VSG2" s="429"/>
      <c r="VSH2" s="433"/>
      <c r="VSI2" s="429"/>
      <c r="VSJ2" s="433"/>
      <c r="VSK2" s="429"/>
      <c r="VSL2" s="433"/>
      <c r="VSM2" s="429"/>
      <c r="VSN2" s="433"/>
      <c r="VSO2" s="429"/>
      <c r="VSP2" s="433"/>
      <c r="VSQ2" s="429"/>
      <c r="VSR2" s="433"/>
      <c r="VSS2" s="429"/>
      <c r="VST2" s="433"/>
      <c r="VSU2" s="429"/>
      <c r="VSV2" s="433"/>
      <c r="VSW2" s="429"/>
      <c r="VSX2" s="433"/>
      <c r="VSY2" s="429"/>
      <c r="VSZ2" s="433"/>
      <c r="VTA2" s="429"/>
      <c r="VTB2" s="433"/>
      <c r="VTC2" s="429"/>
      <c r="VTD2" s="433"/>
      <c r="VTE2" s="429"/>
      <c r="VTF2" s="433"/>
      <c r="VTG2" s="429"/>
      <c r="VTH2" s="433"/>
      <c r="VTI2" s="429"/>
      <c r="VTJ2" s="433"/>
      <c r="VTK2" s="429"/>
      <c r="VTL2" s="433"/>
      <c r="VTM2" s="429"/>
      <c r="VTN2" s="433"/>
      <c r="VTO2" s="429"/>
      <c r="VTP2" s="433"/>
      <c r="VTQ2" s="429"/>
      <c r="VTR2" s="433"/>
      <c r="VTS2" s="429"/>
      <c r="VTT2" s="433"/>
      <c r="VTU2" s="429"/>
      <c r="VTV2" s="433"/>
      <c r="VTW2" s="429"/>
      <c r="VTX2" s="433"/>
      <c r="VTY2" s="429"/>
      <c r="VTZ2" s="433"/>
      <c r="VUA2" s="429"/>
      <c r="VUB2" s="433"/>
      <c r="VUC2" s="429"/>
      <c r="VUD2" s="433"/>
      <c r="VUE2" s="429"/>
      <c r="VUF2" s="433"/>
      <c r="VUG2" s="429"/>
      <c r="VUH2" s="433"/>
      <c r="VUI2" s="429"/>
      <c r="VUJ2" s="433"/>
      <c r="VUK2" s="429"/>
      <c r="VUL2" s="433"/>
      <c r="VUM2" s="429"/>
      <c r="VUN2" s="433"/>
      <c r="VUO2" s="429"/>
      <c r="VUP2" s="433"/>
      <c r="VUQ2" s="429"/>
      <c r="VUR2" s="433"/>
      <c r="VUS2" s="429"/>
      <c r="VUT2" s="433"/>
      <c r="VUU2" s="429"/>
      <c r="VUV2" s="433"/>
      <c r="VUW2" s="429"/>
      <c r="VUX2" s="433"/>
      <c r="VUY2" s="429"/>
      <c r="VUZ2" s="433"/>
      <c r="VVA2" s="429"/>
      <c r="VVB2" s="433"/>
      <c r="VVC2" s="429"/>
      <c r="VVD2" s="433"/>
      <c r="VVE2" s="429"/>
      <c r="VVF2" s="433"/>
      <c r="VVG2" s="429"/>
      <c r="VVH2" s="433"/>
      <c r="VVI2" s="429"/>
      <c r="VVJ2" s="433"/>
      <c r="VVK2" s="429"/>
      <c r="VVL2" s="433"/>
      <c r="VVM2" s="429"/>
      <c r="VVN2" s="433"/>
      <c r="VVO2" s="429"/>
      <c r="VVP2" s="433"/>
      <c r="VVQ2" s="429"/>
      <c r="VVR2" s="433"/>
      <c r="VVS2" s="429"/>
      <c r="VVT2" s="433"/>
      <c r="VVU2" s="429"/>
      <c r="VVV2" s="433"/>
      <c r="VVW2" s="429"/>
      <c r="VVX2" s="433"/>
      <c r="VVY2" s="429"/>
      <c r="VVZ2" s="433"/>
      <c r="VWA2" s="429"/>
      <c r="VWB2" s="433"/>
      <c r="VWC2" s="429"/>
      <c r="VWD2" s="433"/>
      <c r="VWE2" s="429"/>
      <c r="VWF2" s="433"/>
      <c r="VWG2" s="429"/>
      <c r="VWH2" s="433"/>
      <c r="VWI2" s="429"/>
      <c r="VWJ2" s="433"/>
      <c r="VWK2" s="429"/>
      <c r="VWL2" s="433"/>
      <c r="VWM2" s="429"/>
      <c r="VWN2" s="433"/>
      <c r="VWO2" s="429"/>
      <c r="VWP2" s="433"/>
      <c r="VWQ2" s="429"/>
      <c r="VWR2" s="433"/>
      <c r="VWS2" s="429"/>
      <c r="VWT2" s="433"/>
      <c r="VWU2" s="429"/>
      <c r="VWV2" s="433"/>
      <c r="VWW2" s="429"/>
      <c r="VWX2" s="433"/>
      <c r="VWY2" s="429"/>
      <c r="VWZ2" s="433"/>
      <c r="VXA2" s="429"/>
      <c r="VXB2" s="433"/>
      <c r="VXC2" s="429"/>
      <c r="VXD2" s="433"/>
      <c r="VXE2" s="429"/>
      <c r="VXF2" s="433"/>
      <c r="VXG2" s="429"/>
      <c r="VXH2" s="433"/>
      <c r="VXI2" s="429"/>
      <c r="VXJ2" s="433"/>
      <c r="VXK2" s="429"/>
      <c r="VXL2" s="433"/>
      <c r="VXM2" s="429"/>
      <c r="VXN2" s="433"/>
      <c r="VXO2" s="429"/>
      <c r="VXP2" s="433"/>
      <c r="VXQ2" s="429"/>
      <c r="VXR2" s="433"/>
      <c r="VXS2" s="429"/>
      <c r="VXT2" s="433"/>
      <c r="VXU2" s="429"/>
      <c r="VXV2" s="433"/>
      <c r="VXW2" s="429"/>
      <c r="VXX2" s="433"/>
      <c r="VXY2" s="429"/>
      <c r="VXZ2" s="433"/>
      <c r="VYA2" s="429"/>
      <c r="VYB2" s="433"/>
      <c r="VYC2" s="429"/>
      <c r="VYD2" s="433"/>
      <c r="VYE2" s="429"/>
      <c r="VYF2" s="433"/>
      <c r="VYG2" s="429"/>
      <c r="VYH2" s="433"/>
      <c r="VYI2" s="429"/>
      <c r="VYJ2" s="433"/>
      <c r="VYK2" s="429"/>
      <c r="VYL2" s="433"/>
      <c r="VYM2" s="429"/>
      <c r="VYN2" s="433"/>
      <c r="VYO2" s="429"/>
      <c r="VYP2" s="433"/>
      <c r="VYQ2" s="429"/>
      <c r="VYR2" s="433"/>
      <c r="VYS2" s="429"/>
      <c r="VYT2" s="433"/>
      <c r="VYU2" s="429"/>
      <c r="VYV2" s="433"/>
      <c r="VYW2" s="429"/>
      <c r="VYX2" s="433"/>
      <c r="VYY2" s="429"/>
      <c r="VYZ2" s="433"/>
      <c r="VZA2" s="429"/>
      <c r="VZB2" s="433"/>
      <c r="VZC2" s="429"/>
      <c r="VZD2" s="433"/>
      <c r="VZE2" s="429"/>
      <c r="VZF2" s="433"/>
      <c r="VZG2" s="429"/>
      <c r="VZH2" s="433"/>
      <c r="VZI2" s="429"/>
      <c r="VZJ2" s="433"/>
      <c r="VZK2" s="429"/>
      <c r="VZL2" s="433"/>
      <c r="VZM2" s="429"/>
      <c r="VZN2" s="433"/>
      <c r="VZO2" s="429"/>
      <c r="VZP2" s="433"/>
      <c r="VZQ2" s="429"/>
      <c r="VZR2" s="433"/>
      <c r="VZS2" s="429"/>
      <c r="VZT2" s="433"/>
      <c r="VZU2" s="429"/>
      <c r="VZV2" s="433"/>
      <c r="VZW2" s="429"/>
      <c r="VZX2" s="433"/>
      <c r="VZY2" s="429"/>
      <c r="VZZ2" s="433"/>
      <c r="WAA2" s="429"/>
      <c r="WAB2" s="433"/>
      <c r="WAC2" s="429"/>
      <c r="WAD2" s="433"/>
      <c r="WAE2" s="429"/>
      <c r="WAF2" s="433"/>
      <c r="WAG2" s="429"/>
      <c r="WAH2" s="433"/>
      <c r="WAI2" s="429"/>
      <c r="WAJ2" s="433"/>
      <c r="WAK2" s="429"/>
      <c r="WAL2" s="433"/>
      <c r="WAM2" s="429"/>
      <c r="WAN2" s="433"/>
      <c r="WAO2" s="429"/>
      <c r="WAP2" s="433"/>
      <c r="WAQ2" s="429"/>
      <c r="WAR2" s="433"/>
      <c r="WAS2" s="429"/>
      <c r="WAT2" s="433"/>
      <c r="WAU2" s="429"/>
      <c r="WAV2" s="433"/>
      <c r="WAW2" s="429"/>
      <c r="WAX2" s="433"/>
      <c r="WAY2" s="429"/>
      <c r="WAZ2" s="433"/>
      <c r="WBA2" s="429"/>
      <c r="WBB2" s="433"/>
      <c r="WBC2" s="429"/>
      <c r="WBD2" s="433"/>
      <c r="WBE2" s="429"/>
      <c r="WBF2" s="433"/>
      <c r="WBG2" s="429"/>
      <c r="WBH2" s="433"/>
      <c r="WBI2" s="429"/>
      <c r="WBJ2" s="433"/>
      <c r="WBK2" s="429"/>
      <c r="WBL2" s="433"/>
      <c r="WBM2" s="429"/>
      <c r="WBN2" s="433"/>
      <c r="WBO2" s="429"/>
      <c r="WBP2" s="433"/>
      <c r="WBQ2" s="429"/>
      <c r="WBR2" s="433"/>
      <c r="WBS2" s="429"/>
      <c r="WBT2" s="433"/>
      <c r="WBU2" s="429"/>
      <c r="WBV2" s="433"/>
      <c r="WBW2" s="429"/>
      <c r="WBX2" s="433"/>
      <c r="WBY2" s="429"/>
      <c r="WBZ2" s="433"/>
      <c r="WCA2" s="429"/>
      <c r="WCB2" s="433"/>
      <c r="WCC2" s="429"/>
      <c r="WCD2" s="433"/>
      <c r="WCE2" s="429"/>
      <c r="WCF2" s="433"/>
      <c r="WCG2" s="429"/>
      <c r="WCH2" s="433"/>
      <c r="WCI2" s="429"/>
      <c r="WCJ2" s="433"/>
      <c r="WCK2" s="429"/>
      <c r="WCL2" s="433"/>
      <c r="WCM2" s="429"/>
      <c r="WCN2" s="433"/>
      <c r="WCO2" s="429"/>
      <c r="WCP2" s="433"/>
      <c r="WCQ2" s="429"/>
      <c r="WCR2" s="433"/>
      <c r="WCS2" s="429"/>
      <c r="WCT2" s="433"/>
      <c r="WCU2" s="429"/>
      <c r="WCV2" s="433"/>
      <c r="WCW2" s="429"/>
      <c r="WCX2" s="433"/>
      <c r="WCY2" s="429"/>
      <c r="WCZ2" s="433"/>
      <c r="WDA2" s="429"/>
      <c r="WDB2" s="433"/>
      <c r="WDC2" s="429"/>
      <c r="WDD2" s="433"/>
      <c r="WDE2" s="429"/>
      <c r="WDF2" s="433"/>
      <c r="WDG2" s="429"/>
      <c r="WDH2" s="433"/>
      <c r="WDI2" s="429"/>
      <c r="WDJ2" s="433"/>
      <c r="WDK2" s="429"/>
      <c r="WDL2" s="433"/>
      <c r="WDM2" s="429"/>
      <c r="WDN2" s="433"/>
      <c r="WDO2" s="429"/>
      <c r="WDP2" s="433"/>
      <c r="WDQ2" s="429"/>
      <c r="WDR2" s="433"/>
      <c r="WDS2" s="429"/>
      <c r="WDT2" s="433"/>
      <c r="WDU2" s="429"/>
      <c r="WDV2" s="433"/>
      <c r="WDW2" s="429"/>
      <c r="WDX2" s="433"/>
      <c r="WDY2" s="429"/>
      <c r="WDZ2" s="433"/>
      <c r="WEA2" s="429"/>
      <c r="WEB2" s="433"/>
      <c r="WEC2" s="429"/>
      <c r="WED2" s="433"/>
      <c r="WEE2" s="429"/>
      <c r="WEF2" s="433"/>
      <c r="WEG2" s="429"/>
      <c r="WEH2" s="433"/>
      <c r="WEI2" s="429"/>
      <c r="WEJ2" s="433"/>
      <c r="WEK2" s="429"/>
      <c r="WEL2" s="433"/>
      <c r="WEM2" s="429"/>
      <c r="WEN2" s="433"/>
      <c r="WEO2" s="429"/>
      <c r="WEP2" s="433"/>
      <c r="WEQ2" s="429"/>
      <c r="WER2" s="433"/>
      <c r="WES2" s="429"/>
      <c r="WET2" s="433"/>
      <c r="WEU2" s="429"/>
      <c r="WEV2" s="433"/>
      <c r="WEW2" s="429"/>
      <c r="WEX2" s="433"/>
      <c r="WEY2" s="429"/>
      <c r="WEZ2" s="433"/>
      <c r="WFA2" s="429"/>
      <c r="WFB2" s="433"/>
      <c r="WFC2" s="429"/>
      <c r="WFD2" s="433"/>
      <c r="WFE2" s="429"/>
      <c r="WFF2" s="433"/>
      <c r="WFG2" s="429"/>
      <c r="WFH2" s="433"/>
      <c r="WFI2" s="429"/>
      <c r="WFJ2" s="433"/>
      <c r="WFK2" s="429"/>
      <c r="WFL2" s="433"/>
      <c r="WFM2" s="429"/>
      <c r="WFN2" s="433"/>
      <c r="WFO2" s="429"/>
      <c r="WFP2" s="433"/>
      <c r="WFQ2" s="429"/>
      <c r="WFR2" s="433"/>
      <c r="WFS2" s="429"/>
      <c r="WFT2" s="433"/>
      <c r="WFU2" s="429"/>
      <c r="WFV2" s="433"/>
      <c r="WFW2" s="429"/>
      <c r="WFX2" s="433"/>
      <c r="WFY2" s="429"/>
      <c r="WFZ2" s="433"/>
      <c r="WGA2" s="429"/>
      <c r="WGB2" s="433"/>
      <c r="WGC2" s="429"/>
      <c r="WGD2" s="433"/>
      <c r="WGE2" s="429"/>
      <c r="WGF2" s="433"/>
      <c r="WGG2" s="429"/>
      <c r="WGH2" s="433"/>
      <c r="WGI2" s="429"/>
      <c r="WGJ2" s="433"/>
      <c r="WGK2" s="429"/>
      <c r="WGL2" s="433"/>
      <c r="WGM2" s="429"/>
      <c r="WGN2" s="433"/>
      <c r="WGO2" s="429"/>
      <c r="WGP2" s="433"/>
      <c r="WGQ2" s="429"/>
      <c r="WGR2" s="433"/>
      <c r="WGS2" s="429"/>
      <c r="WGT2" s="433"/>
      <c r="WGU2" s="429"/>
      <c r="WGV2" s="433"/>
      <c r="WGW2" s="429"/>
      <c r="WGX2" s="433"/>
      <c r="WGY2" s="429"/>
      <c r="WGZ2" s="433"/>
      <c r="WHA2" s="429"/>
      <c r="WHB2" s="433"/>
      <c r="WHC2" s="429"/>
      <c r="WHD2" s="433"/>
      <c r="WHE2" s="429"/>
      <c r="WHF2" s="433"/>
      <c r="WHG2" s="429"/>
      <c r="WHH2" s="433"/>
      <c r="WHI2" s="429"/>
      <c r="WHJ2" s="433"/>
      <c r="WHK2" s="429"/>
      <c r="WHL2" s="433"/>
      <c r="WHM2" s="429"/>
      <c r="WHN2" s="433"/>
      <c r="WHO2" s="429"/>
      <c r="WHP2" s="433"/>
      <c r="WHQ2" s="429"/>
      <c r="WHR2" s="433"/>
      <c r="WHS2" s="429"/>
      <c r="WHT2" s="433"/>
      <c r="WHU2" s="429"/>
      <c r="WHV2" s="433"/>
      <c r="WHW2" s="429"/>
      <c r="WHX2" s="433"/>
      <c r="WHY2" s="429"/>
      <c r="WHZ2" s="433"/>
      <c r="WIA2" s="429"/>
      <c r="WIB2" s="433"/>
      <c r="WIC2" s="429"/>
      <c r="WID2" s="433"/>
      <c r="WIE2" s="429"/>
      <c r="WIF2" s="433"/>
      <c r="WIG2" s="429"/>
      <c r="WIH2" s="433"/>
      <c r="WII2" s="429"/>
      <c r="WIJ2" s="433"/>
      <c r="WIK2" s="429"/>
      <c r="WIL2" s="433"/>
      <c r="WIM2" s="429"/>
      <c r="WIN2" s="433"/>
      <c r="WIO2" s="429"/>
      <c r="WIP2" s="433"/>
      <c r="WIQ2" s="429"/>
      <c r="WIR2" s="433"/>
      <c r="WIS2" s="429"/>
      <c r="WIT2" s="433"/>
      <c r="WIU2" s="429"/>
      <c r="WIV2" s="433"/>
      <c r="WIW2" s="429"/>
      <c r="WIX2" s="433"/>
      <c r="WIY2" s="429"/>
      <c r="WIZ2" s="433"/>
      <c r="WJA2" s="429"/>
      <c r="WJB2" s="433"/>
      <c r="WJC2" s="429"/>
      <c r="WJD2" s="433"/>
      <c r="WJE2" s="429"/>
      <c r="WJF2" s="433"/>
      <c r="WJG2" s="429"/>
      <c r="WJH2" s="433"/>
      <c r="WJI2" s="429"/>
      <c r="WJJ2" s="433"/>
      <c r="WJK2" s="429"/>
      <c r="WJL2" s="433"/>
      <c r="WJM2" s="429"/>
      <c r="WJN2" s="433"/>
      <c r="WJO2" s="429"/>
      <c r="WJP2" s="433"/>
      <c r="WJQ2" s="429"/>
      <c r="WJR2" s="433"/>
      <c r="WJS2" s="429"/>
      <c r="WJT2" s="433"/>
      <c r="WJU2" s="429"/>
      <c r="WJV2" s="433"/>
      <c r="WJW2" s="429"/>
      <c r="WJX2" s="433"/>
      <c r="WJY2" s="429"/>
      <c r="WJZ2" s="433"/>
      <c r="WKA2" s="429"/>
      <c r="WKB2" s="433"/>
      <c r="WKC2" s="429"/>
      <c r="WKD2" s="433"/>
      <c r="WKE2" s="429"/>
      <c r="WKF2" s="433"/>
      <c r="WKG2" s="429"/>
      <c r="WKH2" s="433"/>
      <c r="WKI2" s="429"/>
      <c r="WKJ2" s="433"/>
      <c r="WKK2" s="429"/>
      <c r="WKL2" s="433"/>
      <c r="WKM2" s="429"/>
      <c r="WKN2" s="433"/>
      <c r="WKO2" s="429"/>
      <c r="WKP2" s="433"/>
      <c r="WKQ2" s="429"/>
      <c r="WKR2" s="433"/>
      <c r="WKS2" s="429"/>
      <c r="WKT2" s="433"/>
      <c r="WKU2" s="429"/>
      <c r="WKV2" s="433"/>
      <c r="WKW2" s="429"/>
      <c r="WKX2" s="433"/>
      <c r="WKY2" s="429"/>
      <c r="WKZ2" s="433"/>
      <c r="WLA2" s="429"/>
      <c r="WLB2" s="433"/>
      <c r="WLC2" s="429"/>
      <c r="WLD2" s="433"/>
      <c r="WLE2" s="429"/>
      <c r="WLF2" s="433"/>
      <c r="WLG2" s="429"/>
      <c r="WLH2" s="433"/>
      <c r="WLI2" s="429"/>
      <c r="WLJ2" s="433"/>
      <c r="WLK2" s="429"/>
      <c r="WLL2" s="433"/>
      <c r="WLM2" s="429"/>
      <c r="WLN2" s="433"/>
      <c r="WLO2" s="429"/>
      <c r="WLP2" s="433"/>
      <c r="WLQ2" s="429"/>
      <c r="WLR2" s="433"/>
      <c r="WLS2" s="429"/>
      <c r="WLT2" s="433"/>
      <c r="WLU2" s="429"/>
      <c r="WLV2" s="433"/>
      <c r="WLW2" s="429"/>
      <c r="WLX2" s="433"/>
      <c r="WLY2" s="429"/>
      <c r="WLZ2" s="433"/>
      <c r="WMA2" s="429"/>
      <c r="WMB2" s="433"/>
      <c r="WMC2" s="429"/>
      <c r="WMD2" s="433"/>
      <c r="WME2" s="429"/>
      <c r="WMF2" s="433"/>
      <c r="WMG2" s="429"/>
      <c r="WMH2" s="433"/>
      <c r="WMI2" s="429"/>
      <c r="WMJ2" s="433"/>
      <c r="WMK2" s="429"/>
      <c r="WML2" s="433"/>
      <c r="WMM2" s="429"/>
      <c r="WMN2" s="433"/>
      <c r="WMO2" s="429"/>
      <c r="WMP2" s="433"/>
      <c r="WMQ2" s="429"/>
      <c r="WMR2" s="433"/>
      <c r="WMS2" s="429"/>
      <c r="WMT2" s="433"/>
      <c r="WMU2" s="429"/>
      <c r="WMV2" s="433"/>
      <c r="WMW2" s="429"/>
      <c r="WMX2" s="433"/>
      <c r="WMY2" s="429"/>
      <c r="WMZ2" s="433"/>
      <c r="WNA2" s="429"/>
      <c r="WNB2" s="433"/>
      <c r="WNC2" s="429"/>
      <c r="WND2" s="433"/>
      <c r="WNE2" s="429"/>
      <c r="WNF2" s="433"/>
      <c r="WNG2" s="429"/>
      <c r="WNH2" s="433"/>
      <c r="WNI2" s="429"/>
      <c r="WNJ2" s="433"/>
      <c r="WNK2" s="429"/>
      <c r="WNL2" s="433"/>
      <c r="WNM2" s="429"/>
      <c r="WNN2" s="433"/>
      <c r="WNO2" s="429"/>
      <c r="WNP2" s="433"/>
      <c r="WNQ2" s="429"/>
      <c r="WNR2" s="433"/>
      <c r="WNS2" s="429"/>
      <c r="WNT2" s="433"/>
      <c r="WNU2" s="429"/>
      <c r="WNV2" s="433"/>
      <c r="WNW2" s="429"/>
      <c r="WNX2" s="433"/>
      <c r="WNY2" s="429"/>
      <c r="WNZ2" s="433"/>
      <c r="WOA2" s="429"/>
      <c r="WOB2" s="433"/>
      <c r="WOC2" s="429"/>
      <c r="WOD2" s="433"/>
      <c r="WOE2" s="429"/>
      <c r="WOF2" s="433"/>
      <c r="WOG2" s="429"/>
      <c r="WOH2" s="433"/>
      <c r="WOI2" s="429"/>
      <c r="WOJ2" s="433"/>
      <c r="WOK2" s="429"/>
      <c r="WOL2" s="433"/>
      <c r="WOM2" s="429"/>
      <c r="WON2" s="433"/>
      <c r="WOO2" s="429"/>
      <c r="WOP2" s="433"/>
      <c r="WOQ2" s="429"/>
      <c r="WOR2" s="433"/>
      <c r="WOS2" s="429"/>
      <c r="WOT2" s="433"/>
      <c r="WOU2" s="429"/>
      <c r="WOV2" s="433"/>
      <c r="WOW2" s="429"/>
      <c r="WOX2" s="433"/>
      <c r="WOY2" s="429"/>
      <c r="WOZ2" s="433"/>
      <c r="WPA2" s="429"/>
      <c r="WPB2" s="433"/>
      <c r="WPC2" s="429"/>
      <c r="WPD2" s="433"/>
      <c r="WPE2" s="429"/>
      <c r="WPF2" s="433"/>
      <c r="WPG2" s="429"/>
      <c r="WPH2" s="433"/>
      <c r="WPI2" s="429"/>
      <c r="WPJ2" s="433"/>
      <c r="WPK2" s="429"/>
      <c r="WPL2" s="433"/>
      <c r="WPM2" s="429"/>
      <c r="WPN2" s="433"/>
      <c r="WPO2" s="429"/>
      <c r="WPP2" s="433"/>
      <c r="WPQ2" s="429"/>
      <c r="WPR2" s="433"/>
      <c r="WPS2" s="429"/>
      <c r="WPT2" s="433"/>
      <c r="WPU2" s="429"/>
      <c r="WPV2" s="433"/>
      <c r="WPW2" s="429"/>
      <c r="WPX2" s="433"/>
      <c r="WPY2" s="429"/>
      <c r="WPZ2" s="433"/>
      <c r="WQA2" s="429"/>
      <c r="WQB2" s="433"/>
      <c r="WQC2" s="429"/>
      <c r="WQD2" s="433"/>
      <c r="WQE2" s="429"/>
      <c r="WQF2" s="433"/>
      <c r="WQG2" s="429"/>
      <c r="WQH2" s="433"/>
      <c r="WQI2" s="429"/>
      <c r="WQJ2" s="433"/>
      <c r="WQK2" s="429"/>
      <c r="WQL2" s="433"/>
      <c r="WQM2" s="429"/>
      <c r="WQN2" s="433"/>
      <c r="WQO2" s="429"/>
      <c r="WQP2" s="433"/>
      <c r="WQQ2" s="429"/>
      <c r="WQR2" s="433"/>
      <c r="WQS2" s="429"/>
      <c r="WQT2" s="433"/>
      <c r="WQU2" s="429"/>
      <c r="WQV2" s="433"/>
      <c r="WQW2" s="429"/>
      <c r="WQX2" s="433"/>
      <c r="WQY2" s="429"/>
      <c r="WQZ2" s="433"/>
      <c r="WRA2" s="429"/>
      <c r="WRB2" s="433"/>
      <c r="WRC2" s="429"/>
      <c r="WRD2" s="433"/>
      <c r="WRE2" s="429"/>
      <c r="WRF2" s="433"/>
      <c r="WRG2" s="429"/>
      <c r="WRH2" s="433"/>
      <c r="WRI2" s="429"/>
      <c r="WRJ2" s="433"/>
      <c r="WRK2" s="429"/>
      <c r="WRL2" s="433"/>
      <c r="WRM2" s="429"/>
      <c r="WRN2" s="433"/>
      <c r="WRO2" s="429"/>
      <c r="WRP2" s="433"/>
      <c r="WRQ2" s="429"/>
      <c r="WRR2" s="433"/>
      <c r="WRS2" s="429"/>
      <c r="WRT2" s="433"/>
      <c r="WRU2" s="429"/>
      <c r="WRV2" s="433"/>
      <c r="WRW2" s="429"/>
      <c r="WRX2" s="433"/>
      <c r="WRY2" s="429"/>
      <c r="WRZ2" s="433"/>
      <c r="WSA2" s="429"/>
      <c r="WSB2" s="433"/>
      <c r="WSC2" s="429"/>
      <c r="WSD2" s="433"/>
      <c r="WSE2" s="429"/>
      <c r="WSF2" s="433"/>
      <c r="WSG2" s="429"/>
      <c r="WSH2" s="433"/>
      <c r="WSI2" s="429"/>
      <c r="WSJ2" s="433"/>
      <c r="WSK2" s="429"/>
      <c r="WSL2" s="433"/>
      <c r="WSM2" s="429"/>
      <c r="WSN2" s="433"/>
      <c r="WSO2" s="429"/>
      <c r="WSP2" s="433"/>
      <c r="WSQ2" s="429"/>
      <c r="WSR2" s="433"/>
      <c r="WSS2" s="429"/>
      <c r="WST2" s="433"/>
      <c r="WSU2" s="429"/>
      <c r="WSV2" s="433"/>
      <c r="WSW2" s="429"/>
      <c r="WSX2" s="433"/>
      <c r="WSY2" s="429"/>
      <c r="WSZ2" s="433"/>
      <c r="WTA2" s="429"/>
      <c r="WTB2" s="433"/>
      <c r="WTC2" s="429"/>
      <c r="WTD2" s="433"/>
      <c r="WTE2" s="429"/>
      <c r="WTF2" s="433"/>
      <c r="WTG2" s="429"/>
      <c r="WTH2" s="433"/>
      <c r="WTI2" s="429"/>
      <c r="WTJ2" s="433"/>
      <c r="WTK2" s="429"/>
      <c r="WTL2" s="433"/>
      <c r="WTM2" s="429"/>
      <c r="WTN2" s="433"/>
      <c r="WTO2" s="429"/>
      <c r="WTP2" s="433"/>
      <c r="WTQ2" s="429"/>
      <c r="WTR2" s="433"/>
      <c r="WTS2" s="429"/>
      <c r="WTT2" s="433"/>
      <c r="WTU2" s="429"/>
      <c r="WTV2" s="433"/>
      <c r="WTW2" s="429"/>
      <c r="WTX2" s="433"/>
      <c r="WTY2" s="429"/>
      <c r="WTZ2" s="433"/>
      <c r="WUA2" s="429"/>
      <c r="WUB2" s="433"/>
      <c r="WUC2" s="429"/>
      <c r="WUD2" s="433"/>
      <c r="WUE2" s="429"/>
      <c r="WUF2" s="433"/>
      <c r="WUG2" s="429"/>
      <c r="WUH2" s="433"/>
      <c r="WUI2" s="429"/>
      <c r="WUJ2" s="433"/>
      <c r="WUK2" s="429"/>
      <c r="WUL2" s="433"/>
      <c r="WUM2" s="429"/>
      <c r="WUN2" s="433"/>
      <c r="WUO2" s="429"/>
      <c r="WUP2" s="433"/>
      <c r="WUQ2" s="429"/>
      <c r="WUR2" s="433"/>
      <c r="WUS2" s="429"/>
      <c r="WUT2" s="433"/>
      <c r="WUU2" s="429"/>
      <c r="WUV2" s="433"/>
      <c r="WUW2" s="429"/>
      <c r="WUX2" s="433"/>
      <c r="WUY2" s="429"/>
      <c r="WUZ2" s="433"/>
      <c r="WVA2" s="429"/>
      <c r="WVB2" s="433"/>
      <c r="WVC2" s="429"/>
      <c r="WVD2" s="433"/>
      <c r="WVE2" s="429"/>
      <c r="WVF2" s="433"/>
      <c r="WVG2" s="429"/>
      <c r="WVH2" s="433"/>
      <c r="WVI2" s="429"/>
      <c r="WVJ2" s="433"/>
      <c r="WVK2" s="429"/>
      <c r="WVL2" s="433"/>
      <c r="WVM2" s="429"/>
      <c r="WVN2" s="433"/>
      <c r="WVO2" s="429"/>
      <c r="WVP2" s="433"/>
      <c r="WVQ2" s="429"/>
      <c r="WVR2" s="433"/>
      <c r="WVS2" s="429"/>
      <c r="WVT2" s="433"/>
      <c r="WVU2" s="429"/>
      <c r="WVV2" s="433"/>
      <c r="WVW2" s="429"/>
      <c r="WVX2" s="433"/>
      <c r="WVY2" s="429"/>
      <c r="WVZ2" s="433"/>
      <c r="WWA2" s="429"/>
      <c r="WWB2" s="433"/>
      <c r="WWC2" s="429"/>
      <c r="WWD2" s="433"/>
      <c r="WWE2" s="429"/>
      <c r="WWF2" s="433"/>
      <c r="WWG2" s="429"/>
      <c r="WWH2" s="433"/>
      <c r="WWI2" s="429"/>
      <c r="WWJ2" s="433"/>
      <c r="WWK2" s="429"/>
      <c r="WWL2" s="433"/>
      <c r="WWM2" s="429"/>
      <c r="WWN2" s="433"/>
      <c r="WWO2" s="429"/>
      <c r="WWP2" s="433"/>
      <c r="WWQ2" s="429"/>
      <c r="WWR2" s="433"/>
      <c r="WWS2" s="429"/>
      <c r="WWT2" s="433"/>
      <c r="WWU2" s="429"/>
      <c r="WWV2" s="433"/>
      <c r="WWW2" s="429"/>
      <c r="WWX2" s="433"/>
      <c r="WWY2" s="429"/>
      <c r="WWZ2" s="433"/>
      <c r="WXA2" s="429"/>
      <c r="WXB2" s="433"/>
      <c r="WXC2" s="429"/>
      <c r="WXD2" s="433"/>
      <c r="WXE2" s="429"/>
      <c r="WXF2" s="433"/>
      <c r="WXG2" s="429"/>
      <c r="WXH2" s="433"/>
      <c r="WXI2" s="429"/>
      <c r="WXJ2" s="433"/>
      <c r="WXK2" s="429"/>
      <c r="WXL2" s="433"/>
      <c r="WXM2" s="429"/>
      <c r="WXN2" s="433"/>
      <c r="WXO2" s="429"/>
      <c r="WXP2" s="433"/>
      <c r="WXQ2" s="429"/>
      <c r="WXR2" s="433"/>
      <c r="WXS2" s="429"/>
      <c r="WXT2" s="433"/>
      <c r="WXU2" s="429"/>
      <c r="WXV2" s="433"/>
      <c r="WXW2" s="429"/>
      <c r="WXX2" s="433"/>
      <c r="WXY2" s="429"/>
      <c r="WXZ2" s="433"/>
      <c r="WYA2" s="429"/>
      <c r="WYB2" s="433"/>
      <c r="WYC2" s="429"/>
      <c r="WYD2" s="433"/>
      <c r="WYE2" s="429"/>
      <c r="WYF2" s="433"/>
      <c r="WYG2" s="429"/>
      <c r="WYH2" s="433"/>
      <c r="WYI2" s="429"/>
      <c r="WYJ2" s="433"/>
      <c r="WYK2" s="429"/>
      <c r="WYL2" s="433"/>
      <c r="WYM2" s="429"/>
      <c r="WYN2" s="433"/>
      <c r="WYO2" s="429"/>
      <c r="WYP2" s="433"/>
      <c r="WYQ2" s="429"/>
      <c r="WYR2" s="433"/>
      <c r="WYS2" s="429"/>
      <c r="WYT2" s="433"/>
      <c r="WYU2" s="429"/>
      <c r="WYV2" s="433"/>
      <c r="WYW2" s="429"/>
      <c r="WYX2" s="433"/>
      <c r="WYY2" s="429"/>
      <c r="WYZ2" s="433"/>
      <c r="WZA2" s="429"/>
      <c r="WZB2" s="433"/>
      <c r="WZC2" s="429"/>
      <c r="WZD2" s="433"/>
      <c r="WZE2" s="429"/>
      <c r="WZF2" s="433"/>
      <c r="WZG2" s="429"/>
      <c r="WZH2" s="433"/>
      <c r="WZI2" s="429"/>
      <c r="WZJ2" s="433"/>
      <c r="WZK2" s="429"/>
      <c r="WZL2" s="433"/>
      <c r="WZM2" s="429"/>
      <c r="WZN2" s="433"/>
      <c r="WZO2" s="429"/>
      <c r="WZP2" s="433"/>
      <c r="WZQ2" s="429"/>
      <c r="WZR2" s="433"/>
      <c r="WZS2" s="429"/>
      <c r="WZT2" s="433"/>
      <c r="WZU2" s="429"/>
      <c r="WZV2" s="433"/>
      <c r="WZW2" s="429"/>
      <c r="WZX2" s="433"/>
      <c r="WZY2" s="429"/>
      <c r="WZZ2" s="433"/>
      <c r="XAA2" s="429"/>
      <c r="XAB2" s="433"/>
      <c r="XAC2" s="429"/>
      <c r="XAD2" s="433"/>
      <c r="XAE2" s="429"/>
      <c r="XAF2" s="433"/>
      <c r="XAG2" s="429"/>
      <c r="XAH2" s="433"/>
      <c r="XAI2" s="429"/>
      <c r="XAJ2" s="433"/>
      <c r="XAK2" s="429"/>
      <c r="XAL2" s="433"/>
      <c r="XAM2" s="429"/>
      <c r="XAN2" s="433"/>
      <c r="XAO2" s="429"/>
      <c r="XAP2" s="433"/>
      <c r="XAQ2" s="429"/>
      <c r="XAR2" s="433"/>
      <c r="XAS2" s="429"/>
      <c r="XAT2" s="433"/>
      <c r="XAU2" s="429"/>
      <c r="XAV2" s="433"/>
      <c r="XAW2" s="429"/>
      <c r="XAX2" s="433"/>
      <c r="XAY2" s="429"/>
      <c r="XAZ2" s="433"/>
      <c r="XBA2" s="429"/>
      <c r="XBB2" s="433"/>
      <c r="XBC2" s="429"/>
      <c r="XBD2" s="433"/>
      <c r="XBE2" s="429"/>
      <c r="XBF2" s="433"/>
      <c r="XBG2" s="429"/>
      <c r="XBH2" s="433"/>
      <c r="XBI2" s="429"/>
      <c r="XBJ2" s="433"/>
      <c r="XBK2" s="429"/>
      <c r="XBL2" s="433"/>
      <c r="XBM2" s="429"/>
      <c r="XBN2" s="433"/>
      <c r="XBO2" s="429"/>
      <c r="XBP2" s="433"/>
      <c r="XBQ2" s="429"/>
      <c r="XBR2" s="433"/>
      <c r="XBS2" s="429"/>
      <c r="XBT2" s="433"/>
      <c r="XBU2" s="429"/>
      <c r="XBV2" s="433"/>
      <c r="XBW2" s="429"/>
      <c r="XBX2" s="433"/>
      <c r="XBY2" s="429"/>
      <c r="XBZ2" s="433"/>
      <c r="XCA2" s="429"/>
      <c r="XCB2" s="433"/>
      <c r="XCC2" s="429"/>
      <c r="XCD2" s="433"/>
      <c r="XCE2" s="429"/>
      <c r="XCF2" s="433"/>
      <c r="XCG2" s="429"/>
      <c r="XCH2" s="433"/>
      <c r="XCI2" s="429"/>
      <c r="XCJ2" s="433"/>
      <c r="XCK2" s="429"/>
      <c r="XCL2" s="433"/>
      <c r="XCM2" s="429"/>
      <c r="XCN2" s="433"/>
      <c r="XCO2" s="429"/>
      <c r="XCP2" s="433"/>
      <c r="XCQ2" s="429"/>
      <c r="XCR2" s="433"/>
      <c r="XCS2" s="429"/>
      <c r="XCT2" s="433"/>
      <c r="XCU2" s="429"/>
      <c r="XCV2" s="433"/>
      <c r="XCW2" s="429"/>
      <c r="XCX2" s="433"/>
      <c r="XCY2" s="429"/>
      <c r="XCZ2" s="433"/>
      <c r="XDA2" s="429"/>
      <c r="XDB2" s="433"/>
      <c r="XDC2" s="429"/>
      <c r="XDD2" s="433"/>
      <c r="XDE2" s="429"/>
      <c r="XDF2" s="433"/>
      <c r="XDG2" s="429"/>
      <c r="XDH2" s="433"/>
      <c r="XDI2" s="429"/>
      <c r="XDJ2" s="433"/>
      <c r="XDK2" s="429"/>
      <c r="XDL2" s="433"/>
      <c r="XDM2" s="429"/>
      <c r="XDN2" s="433"/>
      <c r="XDO2" s="429"/>
      <c r="XDP2" s="433"/>
      <c r="XDQ2" s="429"/>
      <c r="XDR2" s="433"/>
      <c r="XDS2" s="429"/>
      <c r="XDT2" s="433"/>
      <c r="XDU2" s="429"/>
      <c r="XDV2" s="433"/>
      <c r="XDW2" s="429"/>
      <c r="XDX2" s="433"/>
      <c r="XDY2" s="429"/>
      <c r="XDZ2" s="433"/>
      <c r="XEA2" s="429"/>
      <c r="XEB2" s="433"/>
      <c r="XEC2" s="429"/>
      <c r="XED2" s="433"/>
      <c r="XEE2" s="429"/>
      <c r="XEF2" s="433"/>
      <c r="XEG2" s="429"/>
      <c r="XEH2" s="433"/>
      <c r="XEI2" s="429"/>
      <c r="XEJ2" s="433"/>
      <c r="XEK2" s="429"/>
      <c r="XEL2" s="433"/>
      <c r="XEM2" s="429"/>
      <c r="XEN2" s="433"/>
      <c r="XEO2" s="429"/>
      <c r="XEP2" s="433"/>
      <c r="XEQ2" s="429"/>
      <c r="XER2" s="433"/>
      <c r="XES2" s="429"/>
      <c r="XET2" s="433"/>
      <c r="XEU2" s="429"/>
      <c r="XEV2" s="433"/>
      <c r="XEW2" s="429"/>
      <c r="XEX2" s="433"/>
      <c r="XEY2" s="429"/>
      <c r="XEZ2" s="433"/>
      <c r="XFA2" s="429"/>
      <c r="XFB2" s="433"/>
      <c r="XFC2" s="429"/>
      <c r="XFD2" s="433"/>
    </row>
    <row r="3" spans="1:16384" ht="18">
      <c r="A3" s="1149" t="s">
        <v>2653</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row>
    <row r="4" spans="1:16384" ht="18">
      <c r="A4" s="1150" t="s">
        <v>3850</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row>
    <row r="5" spans="1:16384">
      <c r="Z5" s="67" t="s">
        <v>818</v>
      </c>
    </row>
    <row r="6" spans="1:16384" s="436" customFormat="1" ht="17.25" customHeight="1">
      <c r="A6" s="1217" t="s">
        <v>428</v>
      </c>
      <c r="B6" s="1217" t="s">
        <v>2594</v>
      </c>
      <c r="C6" s="1218" t="s">
        <v>796</v>
      </c>
      <c r="D6" s="1218"/>
      <c r="E6" s="1218"/>
      <c r="F6" s="1218"/>
      <c r="G6" s="1218"/>
      <c r="H6" s="1218"/>
      <c r="I6" s="1218"/>
      <c r="J6" s="1218"/>
      <c r="K6" s="1219" t="s">
        <v>790</v>
      </c>
      <c r="L6" s="1219"/>
      <c r="M6" s="1219"/>
      <c r="N6" s="1219"/>
      <c r="O6" s="1219"/>
      <c r="P6" s="1219"/>
      <c r="Q6" s="1219"/>
      <c r="R6" s="1219"/>
      <c r="S6" s="1217" t="s">
        <v>2595</v>
      </c>
      <c r="T6" s="1217"/>
      <c r="U6" s="1217"/>
      <c r="V6" s="1217"/>
      <c r="W6" s="1217"/>
      <c r="X6" s="1217"/>
      <c r="Y6" s="1217"/>
      <c r="Z6" s="1217"/>
    </row>
    <row r="7" spans="1:16384" s="436" customFormat="1" ht="21" customHeight="1">
      <c r="A7" s="1217"/>
      <c r="B7" s="1217"/>
      <c r="C7" s="1217" t="s">
        <v>414</v>
      </c>
      <c r="D7" s="1217" t="s">
        <v>898</v>
      </c>
      <c r="E7" s="1217" t="s">
        <v>725</v>
      </c>
      <c r="F7" s="1217"/>
      <c r="G7" s="1217"/>
      <c r="H7" s="1217"/>
      <c r="I7" s="1217"/>
      <c r="J7" s="1217"/>
      <c r="K7" s="1220" t="s">
        <v>414</v>
      </c>
      <c r="L7" s="1217" t="s">
        <v>898</v>
      </c>
      <c r="M7" s="1217" t="s">
        <v>725</v>
      </c>
      <c r="N7" s="1217"/>
      <c r="O7" s="1217"/>
      <c r="P7" s="1217"/>
      <c r="Q7" s="1217"/>
      <c r="R7" s="1217"/>
      <c r="S7" s="1217" t="s">
        <v>414</v>
      </c>
      <c r="T7" s="1217" t="s">
        <v>898</v>
      </c>
      <c r="U7" s="1217" t="s">
        <v>725</v>
      </c>
      <c r="V7" s="1217"/>
      <c r="W7" s="1217"/>
      <c r="X7" s="1217"/>
      <c r="Y7" s="1217"/>
      <c r="Z7" s="1217"/>
    </row>
    <row r="8" spans="1:16384" s="436" customFormat="1" ht="18" customHeight="1">
      <c r="A8" s="1217"/>
      <c r="B8" s="1217"/>
      <c r="C8" s="1217"/>
      <c r="D8" s="1217"/>
      <c r="E8" s="1217" t="s">
        <v>414</v>
      </c>
      <c r="F8" s="1217" t="s">
        <v>2596</v>
      </c>
      <c r="G8" s="1217"/>
      <c r="H8" s="1217" t="s">
        <v>2597</v>
      </c>
      <c r="I8" s="1217" t="s">
        <v>2598</v>
      </c>
      <c r="J8" s="1217" t="s">
        <v>2599</v>
      </c>
      <c r="K8" s="1220"/>
      <c r="L8" s="1217"/>
      <c r="M8" s="1217" t="s">
        <v>414</v>
      </c>
      <c r="N8" s="1217" t="s">
        <v>2596</v>
      </c>
      <c r="O8" s="1217"/>
      <c r="P8" s="1217" t="s">
        <v>2597</v>
      </c>
      <c r="Q8" s="1222" t="s">
        <v>2598</v>
      </c>
      <c r="R8" s="1223" t="s">
        <v>2599</v>
      </c>
      <c r="S8" s="1217"/>
      <c r="T8" s="1217"/>
      <c r="U8" s="1217" t="s">
        <v>414</v>
      </c>
      <c r="V8" s="1217" t="s">
        <v>2596</v>
      </c>
      <c r="W8" s="1217"/>
      <c r="X8" s="1217" t="s">
        <v>2597</v>
      </c>
      <c r="Y8" s="1217" t="s">
        <v>2598</v>
      </c>
      <c r="Z8" s="1217" t="s">
        <v>2599</v>
      </c>
    </row>
    <row r="9" spans="1:16384" s="436" customFormat="1" ht="64.5" customHeight="1">
      <c r="A9" s="1217"/>
      <c r="B9" s="1217"/>
      <c r="C9" s="1217"/>
      <c r="D9" s="1217"/>
      <c r="E9" s="1217"/>
      <c r="F9" s="437" t="s">
        <v>2531</v>
      </c>
      <c r="G9" s="437" t="s">
        <v>2530</v>
      </c>
      <c r="H9" s="1217"/>
      <c r="I9" s="1217"/>
      <c r="J9" s="1217"/>
      <c r="K9" s="1220"/>
      <c r="L9" s="1217"/>
      <c r="M9" s="1217"/>
      <c r="N9" s="437" t="s">
        <v>2531</v>
      </c>
      <c r="O9" s="438" t="s">
        <v>2530</v>
      </c>
      <c r="P9" s="1217"/>
      <c r="Q9" s="1222"/>
      <c r="R9" s="1223"/>
      <c r="S9" s="1217"/>
      <c r="T9" s="1217"/>
      <c r="U9" s="1217"/>
      <c r="V9" s="437" t="s">
        <v>2531</v>
      </c>
      <c r="W9" s="437" t="s">
        <v>2530</v>
      </c>
      <c r="X9" s="1217"/>
      <c r="Y9" s="1217"/>
      <c r="Z9" s="1217"/>
    </row>
    <row r="10" spans="1:16384" s="436" customFormat="1" ht="15.75" customHeight="1">
      <c r="A10" s="437" t="s">
        <v>416</v>
      </c>
      <c r="B10" s="437" t="s">
        <v>417</v>
      </c>
      <c r="C10" s="437">
        <v>1</v>
      </c>
      <c r="D10" s="437">
        <v>2</v>
      </c>
      <c r="E10" s="437" t="s">
        <v>2600</v>
      </c>
      <c r="F10" s="437">
        <v>4</v>
      </c>
      <c r="G10" s="437">
        <v>5</v>
      </c>
      <c r="H10" s="437">
        <v>6</v>
      </c>
      <c r="I10" s="437">
        <v>7</v>
      </c>
      <c r="J10" s="437">
        <v>8</v>
      </c>
      <c r="K10" s="439">
        <v>9</v>
      </c>
      <c r="L10" s="437">
        <v>10</v>
      </c>
      <c r="M10" s="437" t="s">
        <v>2601</v>
      </c>
      <c r="N10" s="437">
        <v>12</v>
      </c>
      <c r="O10" s="438">
        <v>13</v>
      </c>
      <c r="P10" s="437">
        <v>14</v>
      </c>
      <c r="Q10" s="440">
        <v>15</v>
      </c>
      <c r="R10" s="441">
        <v>16</v>
      </c>
      <c r="S10" s="437" t="s">
        <v>2602</v>
      </c>
      <c r="T10" s="437" t="s">
        <v>2603</v>
      </c>
      <c r="U10" s="437" t="s">
        <v>2604</v>
      </c>
      <c r="V10" s="437" t="s">
        <v>2605</v>
      </c>
      <c r="W10" s="437" t="s">
        <v>2606</v>
      </c>
      <c r="X10" s="437" t="s">
        <v>2607</v>
      </c>
      <c r="Y10" s="437" t="s">
        <v>2608</v>
      </c>
      <c r="Z10" s="437" t="s">
        <v>2609</v>
      </c>
    </row>
    <row r="11" spans="1:16384" s="448" customFormat="1" ht="18.75" customHeight="1">
      <c r="A11" s="442"/>
      <c r="B11" s="443" t="s">
        <v>869</v>
      </c>
      <c r="C11" s="444">
        <f>D11+E11</f>
        <v>3506631000000</v>
      </c>
      <c r="D11" s="444">
        <f>SUM(D12:D19)-1000000</f>
        <v>3256742000000</v>
      </c>
      <c r="E11" s="444">
        <f t="shared" ref="E11:M11" si="0">SUM(E12:E19)</f>
        <v>249889000000</v>
      </c>
      <c r="F11" s="444">
        <f t="shared" si="0"/>
        <v>0</v>
      </c>
      <c r="G11" s="444">
        <f>SUM(G12:G19)</f>
        <v>249889000000</v>
      </c>
      <c r="H11" s="444">
        <f t="shared" si="0"/>
        <v>0</v>
      </c>
      <c r="I11" s="444">
        <f>SUM(I12:I19)</f>
        <v>249889000000</v>
      </c>
      <c r="J11" s="444">
        <f t="shared" si="0"/>
        <v>0</v>
      </c>
      <c r="K11" s="444">
        <f t="shared" si="0"/>
        <v>5911788272493</v>
      </c>
      <c r="L11" s="444">
        <f>SUM(L12:L19)</f>
        <v>3824871012000</v>
      </c>
      <c r="M11" s="444">
        <f t="shared" si="0"/>
        <v>2086917260493</v>
      </c>
      <c r="N11" s="443"/>
      <c r="O11" s="444">
        <f>SUM(O12:O19)</f>
        <v>2086917260493</v>
      </c>
      <c r="P11" s="444"/>
      <c r="Q11" s="444">
        <f>SUM(Q12:Q19)</f>
        <v>1823623028691</v>
      </c>
      <c r="R11" s="445">
        <f>SUM(R12:R19)</f>
        <v>263294231802</v>
      </c>
      <c r="S11" s="446">
        <f>K11/C11*100</f>
        <v>168.58883277119833</v>
      </c>
      <c r="T11" s="446">
        <f t="shared" ref="T11:Y19" si="1">L11/D11*100</f>
        <v>117.44470430878467</v>
      </c>
      <c r="U11" s="446">
        <f t="shared" si="1"/>
        <v>835.13770533837021</v>
      </c>
      <c r="V11" s="446"/>
      <c r="W11" s="446">
        <f t="shared" si="1"/>
        <v>835.13770533837021</v>
      </c>
      <c r="X11" s="446"/>
      <c r="Y11" s="446">
        <f>Q12/I11*100</f>
        <v>72.604939491934417</v>
      </c>
      <c r="Z11" s="447"/>
    </row>
    <row r="12" spans="1:16384" s="436" customFormat="1" ht="18.75" customHeight="1">
      <c r="A12" s="437">
        <v>1</v>
      </c>
      <c r="B12" s="449" t="s">
        <v>2610</v>
      </c>
      <c r="C12" s="450">
        <f>D12+E12</f>
        <v>487810000000</v>
      </c>
      <c r="D12" s="451">
        <v>439055000000</v>
      </c>
      <c r="E12" s="451">
        <v>48755000000</v>
      </c>
      <c r="F12" s="452"/>
      <c r="G12" s="451">
        <f>I12</f>
        <v>48755000000</v>
      </c>
      <c r="H12" s="452"/>
      <c r="I12" s="451">
        <v>48755000000</v>
      </c>
      <c r="J12" s="452"/>
      <c r="K12" s="450">
        <f>L12+M12</f>
        <v>771855264587</v>
      </c>
      <c r="L12" s="451">
        <v>502033000000</v>
      </c>
      <c r="M12" s="451">
        <f>O12</f>
        <v>269822264587</v>
      </c>
      <c r="N12" s="452"/>
      <c r="O12" s="450">
        <f t="shared" ref="O12:O19" si="2">Q12+R12</f>
        <v>269822264587</v>
      </c>
      <c r="P12" s="450"/>
      <c r="Q12" s="453">
        <f>269822264587-R12</f>
        <v>181431757247</v>
      </c>
      <c r="R12" s="454">
        <f>'58.31'!M12</f>
        <v>88390507340</v>
      </c>
      <c r="S12" s="455">
        <f t="shared" ref="S12:S19" si="3">K12/C12*100</f>
        <v>158.22866783932267</v>
      </c>
      <c r="T12" s="455">
        <f t="shared" si="1"/>
        <v>114.34398879411462</v>
      </c>
      <c r="U12" s="451">
        <f>M12/E12*100</f>
        <v>553.42480686493695</v>
      </c>
      <c r="V12" s="451"/>
      <c r="W12" s="451">
        <f t="shared" si="1"/>
        <v>553.42480686493695</v>
      </c>
      <c r="X12" s="451"/>
      <c r="Y12" s="446">
        <f>Q13/I12*100</f>
        <v>429.70911577479234</v>
      </c>
      <c r="Z12" s="456"/>
    </row>
    <row r="13" spans="1:16384" s="436" customFormat="1" ht="18.75" customHeight="1">
      <c r="A13" s="437">
        <v>2</v>
      </c>
      <c r="B13" s="457" t="s">
        <v>2585</v>
      </c>
      <c r="C13" s="450">
        <f>D13+E13</f>
        <v>458677000000</v>
      </c>
      <c r="D13" s="451">
        <v>429748000000</v>
      </c>
      <c r="E13" s="451">
        <f t="shared" ref="E13:E19" si="4">F13+G13</f>
        <v>28929000000</v>
      </c>
      <c r="F13" s="452"/>
      <c r="G13" s="451">
        <f t="shared" ref="G13:G19" si="5">I13</f>
        <v>28929000000</v>
      </c>
      <c r="H13" s="452"/>
      <c r="I13" s="451">
        <v>28929000000</v>
      </c>
      <c r="J13" s="452"/>
      <c r="K13" s="450">
        <f t="shared" ref="K13:K19" si="6">L13+M13</f>
        <v>753649758620</v>
      </c>
      <c r="L13" s="451">
        <v>497580833000</v>
      </c>
      <c r="M13" s="451">
        <f t="shared" ref="M13:M19" si="7">O13</f>
        <v>256068925620</v>
      </c>
      <c r="N13" s="452"/>
      <c r="O13" s="450">
        <f t="shared" si="2"/>
        <v>256068925620</v>
      </c>
      <c r="P13" s="450"/>
      <c r="Q13" s="458">
        <f>256068925620-R13</f>
        <v>209504679396</v>
      </c>
      <c r="R13" s="454">
        <f>'58.31'!M13</f>
        <v>46564246224</v>
      </c>
      <c r="S13" s="455">
        <f t="shared" si="3"/>
        <v>164.30947237816588</v>
      </c>
      <c r="T13" s="455">
        <f t="shared" si="1"/>
        <v>115.78432779210142</v>
      </c>
      <c r="U13" s="451">
        <f t="shared" si="1"/>
        <v>885.16341947526701</v>
      </c>
      <c r="V13" s="451"/>
      <c r="W13" s="451">
        <f t="shared" si="1"/>
        <v>885.16341947526701</v>
      </c>
      <c r="X13" s="451"/>
      <c r="Y13" s="451">
        <f>Q14/I13*100</f>
        <v>952.22627734798982</v>
      </c>
      <c r="Z13" s="456"/>
    </row>
    <row r="14" spans="1:16384" s="436" customFormat="1" ht="18.75" customHeight="1">
      <c r="A14" s="437">
        <v>3</v>
      </c>
      <c r="B14" s="457" t="s">
        <v>2586</v>
      </c>
      <c r="C14" s="450">
        <f t="shared" ref="C14:C19" si="8">D14+E14</f>
        <v>449917000000</v>
      </c>
      <c r="D14" s="451">
        <v>433820000000</v>
      </c>
      <c r="E14" s="451">
        <f t="shared" si="4"/>
        <v>16097000000</v>
      </c>
      <c r="F14" s="452"/>
      <c r="G14" s="451">
        <f>I14</f>
        <v>16097000000</v>
      </c>
      <c r="H14" s="452"/>
      <c r="I14" s="451">
        <v>16097000000</v>
      </c>
      <c r="J14" s="452"/>
      <c r="K14" s="450">
        <f t="shared" si="6"/>
        <v>812487765600</v>
      </c>
      <c r="L14" s="451">
        <v>515425000000</v>
      </c>
      <c r="M14" s="451">
        <f t="shared" si="7"/>
        <v>297062765600</v>
      </c>
      <c r="N14" s="452"/>
      <c r="O14" s="450">
        <f t="shared" si="2"/>
        <v>297062765600</v>
      </c>
      <c r="P14" s="450"/>
      <c r="Q14" s="459">
        <f>297062765600-R14</f>
        <v>275469539774</v>
      </c>
      <c r="R14" s="454">
        <f>'58.31'!M14</f>
        <v>21593225826</v>
      </c>
      <c r="S14" s="455">
        <f t="shared" si="3"/>
        <v>180.58614491117251</v>
      </c>
      <c r="T14" s="455">
        <f t="shared" si="1"/>
        <v>118.81079710479001</v>
      </c>
      <c r="U14" s="451">
        <f t="shared" si="1"/>
        <v>1845.4542187985339</v>
      </c>
      <c r="V14" s="451"/>
      <c r="W14" s="451">
        <f t="shared" si="1"/>
        <v>1845.4542187985339</v>
      </c>
      <c r="X14" s="451"/>
      <c r="Y14" s="451">
        <f>Q15/I14*100</f>
        <v>1871.1765217431819</v>
      </c>
      <c r="Z14" s="456"/>
    </row>
    <row r="15" spans="1:16384" s="436" customFormat="1" ht="18.75" customHeight="1">
      <c r="A15" s="437">
        <v>4</v>
      </c>
      <c r="B15" s="457" t="s">
        <v>2611</v>
      </c>
      <c r="C15" s="450">
        <f t="shared" si="8"/>
        <v>334938000000</v>
      </c>
      <c r="D15" s="451">
        <v>306467000000</v>
      </c>
      <c r="E15" s="451">
        <f t="shared" si="4"/>
        <v>28471000000</v>
      </c>
      <c r="F15" s="452"/>
      <c r="G15" s="451">
        <f t="shared" si="5"/>
        <v>28471000000</v>
      </c>
      <c r="H15" s="452"/>
      <c r="I15" s="451">
        <v>28471000000</v>
      </c>
      <c r="J15" s="452"/>
      <c r="K15" s="450">
        <f t="shared" si="6"/>
        <v>674382619705</v>
      </c>
      <c r="L15" s="451">
        <v>359046000000</v>
      </c>
      <c r="M15" s="451">
        <f t="shared" si="7"/>
        <v>315336619705</v>
      </c>
      <c r="N15" s="452"/>
      <c r="O15" s="450">
        <f t="shared" si="2"/>
        <v>315336619705</v>
      </c>
      <c r="P15" s="450"/>
      <c r="Q15" s="450">
        <f>315336619705-R15</f>
        <v>301203284705</v>
      </c>
      <c r="R15" s="454">
        <f>'58.31'!M15</f>
        <v>14133335000</v>
      </c>
      <c r="S15" s="455">
        <f t="shared" si="3"/>
        <v>201.34550863294103</v>
      </c>
      <c r="T15" s="455">
        <f t="shared" si="1"/>
        <v>117.15649645801996</v>
      </c>
      <c r="U15" s="451">
        <f t="shared" si="1"/>
        <v>1107.5712820238136</v>
      </c>
      <c r="V15" s="451"/>
      <c r="W15" s="451">
        <f t="shared" si="1"/>
        <v>1107.5712820238136</v>
      </c>
      <c r="X15" s="451"/>
      <c r="Y15" s="451">
        <f t="shared" si="1"/>
        <v>1057.9301208422605</v>
      </c>
      <c r="Z15" s="456"/>
    </row>
    <row r="16" spans="1:16384" s="436" customFormat="1" ht="18.75" customHeight="1">
      <c r="A16" s="437">
        <v>5</v>
      </c>
      <c r="B16" s="457" t="s">
        <v>2588</v>
      </c>
      <c r="C16" s="450">
        <f t="shared" si="8"/>
        <v>634962000000</v>
      </c>
      <c r="D16" s="451">
        <v>604917000000</v>
      </c>
      <c r="E16" s="451">
        <f t="shared" si="4"/>
        <v>30045000000</v>
      </c>
      <c r="F16" s="452"/>
      <c r="G16" s="451">
        <f t="shared" si="5"/>
        <v>30045000000</v>
      </c>
      <c r="H16" s="452"/>
      <c r="I16" s="451">
        <v>30045000000</v>
      </c>
      <c r="J16" s="452"/>
      <c r="K16" s="450">
        <f t="shared" si="6"/>
        <v>1020661719372</v>
      </c>
      <c r="L16" s="451">
        <v>708643400000</v>
      </c>
      <c r="M16" s="451">
        <f t="shared" si="7"/>
        <v>312018319372</v>
      </c>
      <c r="N16" s="452"/>
      <c r="O16" s="450">
        <f t="shared" si="2"/>
        <v>312018319372</v>
      </c>
      <c r="P16" s="450"/>
      <c r="Q16" s="450">
        <f>312018319372-R16</f>
        <v>281284931681</v>
      </c>
      <c r="R16" s="454">
        <f>'58.31'!M16</f>
        <v>30733387691</v>
      </c>
      <c r="S16" s="455">
        <f t="shared" si="3"/>
        <v>160.74374834588528</v>
      </c>
      <c r="T16" s="455">
        <f t="shared" si="1"/>
        <v>117.14721193155424</v>
      </c>
      <c r="U16" s="451">
        <f t="shared" si="1"/>
        <v>1038.5033096089198</v>
      </c>
      <c r="V16" s="451"/>
      <c r="W16" s="451">
        <f t="shared" si="1"/>
        <v>1038.5033096089198</v>
      </c>
      <c r="X16" s="451"/>
      <c r="Y16" s="451">
        <f t="shared" si="1"/>
        <v>936.21212075553331</v>
      </c>
      <c r="Z16" s="456"/>
    </row>
    <row r="17" spans="1:26" s="436" customFormat="1" ht="18.75" customHeight="1">
      <c r="A17" s="437">
        <v>6</v>
      </c>
      <c r="B17" s="457" t="s">
        <v>2612</v>
      </c>
      <c r="C17" s="450">
        <f t="shared" si="8"/>
        <v>165778000000</v>
      </c>
      <c r="D17" s="451">
        <v>158004000000</v>
      </c>
      <c r="E17" s="451">
        <f t="shared" si="4"/>
        <v>7774000000</v>
      </c>
      <c r="F17" s="452"/>
      <c r="G17" s="451">
        <f t="shared" si="5"/>
        <v>7774000000</v>
      </c>
      <c r="H17" s="452"/>
      <c r="I17" s="451">
        <v>7774000000</v>
      </c>
      <c r="J17" s="452"/>
      <c r="K17" s="450">
        <f t="shared" si="6"/>
        <v>338835092425</v>
      </c>
      <c r="L17" s="451">
        <v>195531479000</v>
      </c>
      <c r="M17" s="451">
        <f t="shared" si="7"/>
        <v>143303613425</v>
      </c>
      <c r="N17" s="452"/>
      <c r="O17" s="450">
        <f t="shared" si="2"/>
        <v>143303613425</v>
      </c>
      <c r="P17" s="450"/>
      <c r="Q17" s="450">
        <f>143303613425-R17</f>
        <v>140305782925</v>
      </c>
      <c r="R17" s="454">
        <f>'58.31'!M17</f>
        <v>2997830500</v>
      </c>
      <c r="S17" s="455">
        <f t="shared" si="3"/>
        <v>204.39086756083435</v>
      </c>
      <c r="T17" s="455">
        <f t="shared" si="1"/>
        <v>123.75096769702031</v>
      </c>
      <c r="U17" s="451">
        <f t="shared" si="1"/>
        <v>1843.3703810779523</v>
      </c>
      <c r="V17" s="451"/>
      <c r="W17" s="451">
        <f t="shared" si="1"/>
        <v>1843.3703810779523</v>
      </c>
      <c r="X17" s="451"/>
      <c r="Y17" s="451">
        <f t="shared" si="1"/>
        <v>1804.8081158348343</v>
      </c>
      <c r="Z17" s="456"/>
    </row>
    <row r="18" spans="1:26" s="436" customFormat="1" ht="18.75" customHeight="1">
      <c r="A18" s="437">
        <v>7</v>
      </c>
      <c r="B18" s="457" t="s">
        <v>2590</v>
      </c>
      <c r="C18" s="450">
        <f t="shared" si="8"/>
        <v>380645000000</v>
      </c>
      <c r="D18" s="451">
        <v>333579000000</v>
      </c>
      <c r="E18" s="451">
        <f t="shared" si="4"/>
        <v>47066000000</v>
      </c>
      <c r="F18" s="452"/>
      <c r="G18" s="451">
        <f t="shared" si="5"/>
        <v>47066000000</v>
      </c>
      <c r="H18" s="452"/>
      <c r="I18" s="451">
        <v>47066000000</v>
      </c>
      <c r="J18" s="452"/>
      <c r="K18" s="450">
        <f t="shared" si="6"/>
        <v>639423722084</v>
      </c>
      <c r="L18" s="451">
        <v>394965300000</v>
      </c>
      <c r="M18" s="451">
        <f t="shared" si="7"/>
        <v>244458422084</v>
      </c>
      <c r="N18" s="452"/>
      <c r="O18" s="450">
        <f t="shared" si="2"/>
        <v>244458422084</v>
      </c>
      <c r="P18" s="450"/>
      <c r="Q18" s="450">
        <f>244458422084-R18</f>
        <v>223551784562</v>
      </c>
      <c r="R18" s="454">
        <f>'58.31'!M18</f>
        <v>20906637522</v>
      </c>
      <c r="S18" s="455">
        <f t="shared" si="3"/>
        <v>167.98426935438533</v>
      </c>
      <c r="T18" s="455">
        <f t="shared" si="1"/>
        <v>118.40232748464381</v>
      </c>
      <c r="U18" s="451">
        <f t="shared" si="1"/>
        <v>519.39493920027201</v>
      </c>
      <c r="V18" s="451"/>
      <c r="W18" s="451">
        <f t="shared" si="1"/>
        <v>519.39493920027201</v>
      </c>
      <c r="X18" s="451"/>
      <c r="Y18" s="451">
        <f t="shared" si="1"/>
        <v>474.97510849020523</v>
      </c>
      <c r="Z18" s="456"/>
    </row>
    <row r="19" spans="1:26" s="436" customFormat="1" ht="18.75" customHeight="1">
      <c r="A19" s="437">
        <v>8</v>
      </c>
      <c r="B19" s="457" t="s">
        <v>2591</v>
      </c>
      <c r="C19" s="450">
        <f t="shared" si="8"/>
        <v>593905000000</v>
      </c>
      <c r="D19" s="451">
        <v>551153000000</v>
      </c>
      <c r="E19" s="451">
        <f t="shared" si="4"/>
        <v>42752000000</v>
      </c>
      <c r="F19" s="452"/>
      <c r="G19" s="451">
        <f t="shared" si="5"/>
        <v>42752000000</v>
      </c>
      <c r="H19" s="452"/>
      <c r="I19" s="451">
        <v>42752000000</v>
      </c>
      <c r="J19" s="452"/>
      <c r="K19" s="450">
        <f t="shared" si="6"/>
        <v>900492330100</v>
      </c>
      <c r="L19" s="451">
        <v>651646000000</v>
      </c>
      <c r="M19" s="451">
        <f t="shared" si="7"/>
        <v>248846330100</v>
      </c>
      <c r="N19" s="452"/>
      <c r="O19" s="450">
        <f t="shared" si="2"/>
        <v>248846330100</v>
      </c>
      <c r="P19" s="450"/>
      <c r="Q19" s="450">
        <f>248846330100-R19</f>
        <v>210871268401</v>
      </c>
      <c r="R19" s="454">
        <f>'58.31'!M19</f>
        <v>37975061699</v>
      </c>
      <c r="S19" s="455">
        <f t="shared" si="3"/>
        <v>151.62228472567162</v>
      </c>
      <c r="T19" s="455">
        <f t="shared" si="1"/>
        <v>118.2332310628809</v>
      </c>
      <c r="U19" s="451">
        <f t="shared" si="1"/>
        <v>582.06944727732036</v>
      </c>
      <c r="V19" s="451"/>
      <c r="W19" s="451">
        <f t="shared" si="1"/>
        <v>582.06944727732036</v>
      </c>
      <c r="X19" s="451"/>
      <c r="Y19" s="451">
        <f t="shared" si="1"/>
        <v>493.24304921641095</v>
      </c>
      <c r="Z19" s="456"/>
    </row>
    <row r="20" spans="1:26" s="428" customFormat="1" ht="18" customHeight="1">
      <c r="E20" s="460"/>
      <c r="Q20" s="461"/>
      <c r="S20" s="460"/>
    </row>
    <row r="21" spans="1:26" s="428" customFormat="1" ht="18" customHeight="1">
      <c r="E21" s="460"/>
      <c r="Q21" s="461"/>
      <c r="S21" s="460"/>
    </row>
    <row r="22" spans="1:26" s="428" customFormat="1" ht="22.5" customHeight="1">
      <c r="E22" s="460"/>
      <c r="Q22" s="461"/>
      <c r="R22" s="1221"/>
      <c r="S22" s="1221"/>
      <c r="T22" s="1221"/>
      <c r="U22" s="1221"/>
      <c r="V22" s="1221"/>
    </row>
    <row r="23" spans="1:26" s="428" customFormat="1" ht="16.5">
      <c r="E23" s="460"/>
      <c r="I23" s="460"/>
      <c r="Q23" s="461"/>
    </row>
  </sheetData>
  <mergeCells count="32">
    <mergeCell ref="A4:Z4"/>
    <mergeCell ref="R22:V22"/>
    <mergeCell ref="V8:W8"/>
    <mergeCell ref="X8:X9"/>
    <mergeCell ref="Y8:Y9"/>
    <mergeCell ref="U8:U9"/>
    <mergeCell ref="M7:R7"/>
    <mergeCell ref="S7:S9"/>
    <mergeCell ref="T7:T9"/>
    <mergeCell ref="U7:Z7"/>
    <mergeCell ref="Z8:Z9"/>
    <mergeCell ref="M8:M9"/>
    <mergeCell ref="N8:O8"/>
    <mergeCell ref="P8:P9"/>
    <mergeCell ref="Q8:Q9"/>
    <mergeCell ref="R8:R9"/>
    <mergeCell ref="A3:Z3"/>
    <mergeCell ref="A6:A9"/>
    <mergeCell ref="B6:B9"/>
    <mergeCell ref="C6:J6"/>
    <mergeCell ref="K6:R6"/>
    <mergeCell ref="S6:Z6"/>
    <mergeCell ref="C7:C9"/>
    <mergeCell ref="D7:D9"/>
    <mergeCell ref="E7:J7"/>
    <mergeCell ref="K7:K9"/>
    <mergeCell ref="E8:E9"/>
    <mergeCell ref="F8:G8"/>
    <mergeCell ref="H8:H9"/>
    <mergeCell ref="I8:I9"/>
    <mergeCell ref="J8:J9"/>
    <mergeCell ref="L7:L9"/>
  </mergeCells>
  <pageMargins left="0.23622047244094499" right="0.23622047244094499" top="0.51" bottom="0.74803149606299202" header="0.31496062992126" footer="0.31496062992126"/>
  <pageSetup paperSize="8"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workbookViewId="0">
      <selection activeCell="A4" sqref="A4:H4"/>
    </sheetView>
  </sheetViews>
  <sheetFormatPr defaultRowHeight="18"/>
  <cols>
    <col min="1" max="1" width="5.26953125" customWidth="1"/>
    <col min="2" max="2" width="13.6328125" customWidth="1"/>
    <col min="3" max="3" width="14.6328125" customWidth="1"/>
    <col min="4" max="4" width="14" customWidth="1"/>
    <col min="5" max="5" width="14.26953125" customWidth="1"/>
    <col min="6" max="6" width="13.81640625" customWidth="1"/>
    <col min="7" max="7" width="17" customWidth="1"/>
    <col min="8" max="8" width="16.6328125" customWidth="1"/>
  </cols>
  <sheetData>
    <row r="1" spans="1:16384">
      <c r="A1" s="462"/>
      <c r="B1" s="428"/>
      <c r="C1" s="429"/>
      <c r="D1" s="428"/>
      <c r="E1" s="429"/>
      <c r="F1" s="463"/>
      <c r="G1" s="21" t="s">
        <v>2613</v>
      </c>
      <c r="H1" s="428"/>
      <c r="I1" s="429"/>
      <c r="J1" s="428"/>
      <c r="K1" s="429"/>
      <c r="L1" s="428"/>
      <c r="M1" s="429"/>
      <c r="N1" s="428"/>
      <c r="O1" s="429"/>
      <c r="P1" s="428"/>
      <c r="Q1" s="429"/>
      <c r="R1" s="428"/>
      <c r="S1" s="429"/>
      <c r="T1" s="428"/>
      <c r="U1" s="405" t="s">
        <v>2593</v>
      </c>
      <c r="V1" s="428"/>
      <c r="W1" s="429"/>
      <c r="X1" s="428"/>
      <c r="Y1" s="429"/>
      <c r="Z1" s="428"/>
      <c r="AA1" s="429"/>
      <c r="AB1" s="428"/>
      <c r="AC1" s="429"/>
      <c r="AD1" s="428"/>
      <c r="AE1" s="429"/>
      <c r="AF1" s="428"/>
      <c r="AG1" s="429"/>
      <c r="AH1" s="428"/>
      <c r="AI1" s="429"/>
      <c r="AJ1" s="428"/>
      <c r="AK1" s="429"/>
      <c r="AL1" s="428"/>
      <c r="AM1" s="429"/>
      <c r="AN1" s="428"/>
      <c r="AO1" s="429"/>
      <c r="AP1" s="428"/>
      <c r="AQ1" s="429"/>
      <c r="AR1" s="428"/>
      <c r="AS1" s="429"/>
      <c r="AT1" s="428"/>
      <c r="AU1" s="429"/>
      <c r="AV1" s="428"/>
      <c r="AW1" s="429"/>
      <c r="AX1" s="428"/>
      <c r="AY1" s="429"/>
      <c r="AZ1" s="428"/>
      <c r="BA1" s="429"/>
      <c r="BB1" s="428"/>
      <c r="BC1" s="429"/>
      <c r="BD1" s="428"/>
      <c r="BE1" s="429"/>
      <c r="BF1" s="428"/>
      <c r="BG1" s="429"/>
      <c r="BH1" s="428"/>
      <c r="BI1" s="429"/>
      <c r="BJ1" s="428"/>
      <c r="BK1" s="429"/>
      <c r="BL1" s="428"/>
      <c r="BM1" s="429"/>
      <c r="BN1" s="428"/>
      <c r="BO1" s="429"/>
      <c r="BP1" s="428"/>
      <c r="BQ1" s="429"/>
      <c r="BR1" s="428"/>
      <c r="BS1" s="429"/>
      <c r="BT1" s="428"/>
      <c r="BU1" s="429"/>
      <c r="BV1" s="428"/>
      <c r="BW1" s="429"/>
      <c r="BX1" s="428"/>
      <c r="BY1" s="429"/>
      <c r="BZ1" s="428"/>
      <c r="CA1" s="429"/>
      <c r="CB1" s="428"/>
      <c r="CC1" s="429"/>
      <c r="CD1" s="428"/>
      <c r="CE1" s="429"/>
      <c r="CF1" s="428"/>
      <c r="CG1" s="429"/>
      <c r="CH1" s="428"/>
      <c r="CI1" s="429"/>
      <c r="CJ1" s="428"/>
      <c r="CK1" s="429"/>
      <c r="CL1" s="428"/>
      <c r="CM1" s="429"/>
      <c r="CN1" s="428"/>
      <c r="CO1" s="429"/>
      <c r="CP1" s="428"/>
      <c r="CQ1" s="429"/>
      <c r="CR1" s="428"/>
      <c r="CS1" s="429"/>
      <c r="CT1" s="428"/>
      <c r="CU1" s="429"/>
      <c r="CV1" s="428"/>
      <c r="CW1" s="429"/>
      <c r="CX1" s="428"/>
      <c r="CY1" s="429"/>
      <c r="CZ1" s="428"/>
      <c r="DA1" s="429"/>
      <c r="DB1" s="428"/>
      <c r="DC1" s="429"/>
      <c r="DD1" s="428"/>
      <c r="DE1" s="429"/>
      <c r="DF1" s="428"/>
      <c r="DG1" s="429"/>
      <c r="DH1" s="428"/>
      <c r="DI1" s="429"/>
      <c r="DJ1" s="428"/>
      <c r="DK1" s="429"/>
      <c r="DL1" s="428"/>
      <c r="DM1" s="429"/>
      <c r="DN1" s="428"/>
      <c r="DO1" s="429"/>
      <c r="DP1" s="428"/>
      <c r="DQ1" s="429"/>
      <c r="DR1" s="428"/>
      <c r="DS1" s="429"/>
      <c r="DT1" s="428"/>
      <c r="DU1" s="429"/>
      <c r="DV1" s="428"/>
      <c r="DW1" s="429"/>
      <c r="DX1" s="428"/>
      <c r="DY1" s="429"/>
      <c r="DZ1" s="428"/>
      <c r="EA1" s="429"/>
      <c r="EB1" s="428"/>
      <c r="EC1" s="429"/>
      <c r="ED1" s="428"/>
      <c r="EE1" s="429"/>
      <c r="EF1" s="428"/>
      <c r="EG1" s="429"/>
      <c r="EH1" s="428"/>
      <c r="EI1" s="429"/>
      <c r="EJ1" s="428"/>
      <c r="EK1" s="429"/>
      <c r="EL1" s="428"/>
      <c r="EM1" s="429"/>
      <c r="EN1" s="428"/>
      <c r="EO1" s="429"/>
      <c r="EP1" s="428"/>
      <c r="EQ1" s="429"/>
      <c r="ER1" s="428"/>
      <c r="ES1" s="429"/>
      <c r="ET1" s="428"/>
      <c r="EU1" s="429"/>
      <c r="EV1" s="428"/>
      <c r="EW1" s="429"/>
      <c r="EX1" s="428"/>
      <c r="EY1" s="429"/>
      <c r="EZ1" s="428"/>
      <c r="FA1" s="429"/>
      <c r="FB1" s="428"/>
      <c r="FC1" s="429"/>
      <c r="FD1" s="428"/>
      <c r="FE1" s="429"/>
      <c r="FF1" s="428"/>
      <c r="FG1" s="429"/>
      <c r="FH1" s="428"/>
      <c r="FI1" s="429"/>
      <c r="FJ1" s="428"/>
      <c r="FK1" s="429"/>
      <c r="FL1" s="428"/>
      <c r="FM1" s="429"/>
      <c r="FN1" s="428"/>
      <c r="FO1" s="429"/>
      <c r="FP1" s="428"/>
      <c r="FQ1" s="429"/>
      <c r="FR1" s="428"/>
      <c r="FS1" s="429"/>
      <c r="FT1" s="428"/>
      <c r="FU1" s="429"/>
      <c r="FV1" s="428"/>
      <c r="FW1" s="429"/>
      <c r="FX1" s="428"/>
      <c r="FY1" s="429"/>
      <c r="FZ1" s="428"/>
      <c r="GA1" s="429"/>
      <c r="GB1" s="428"/>
      <c r="GC1" s="429"/>
      <c r="GD1" s="428"/>
      <c r="GE1" s="429"/>
      <c r="GF1" s="428"/>
      <c r="GG1" s="429"/>
      <c r="GH1" s="428"/>
      <c r="GI1" s="429"/>
      <c r="GJ1" s="428"/>
      <c r="GK1" s="429"/>
      <c r="GL1" s="428"/>
      <c r="GM1" s="429"/>
      <c r="GN1" s="428"/>
      <c r="GO1" s="429"/>
      <c r="GP1" s="428"/>
      <c r="GQ1" s="429"/>
      <c r="GR1" s="428"/>
      <c r="GS1" s="429"/>
      <c r="GT1" s="428"/>
      <c r="GU1" s="429"/>
      <c r="GV1" s="428"/>
      <c r="GW1" s="429"/>
      <c r="GX1" s="428"/>
      <c r="GY1" s="429"/>
      <c r="GZ1" s="428"/>
      <c r="HA1" s="429"/>
      <c r="HB1" s="428"/>
      <c r="HC1" s="429"/>
      <c r="HD1" s="428"/>
      <c r="HE1" s="429"/>
      <c r="HF1" s="428"/>
      <c r="HG1" s="429"/>
      <c r="HH1" s="428"/>
      <c r="HI1" s="429"/>
      <c r="HJ1" s="428"/>
      <c r="HK1" s="429"/>
      <c r="HL1" s="428"/>
      <c r="HM1" s="429"/>
      <c r="HN1" s="428"/>
      <c r="HO1" s="429"/>
      <c r="HP1" s="428"/>
      <c r="HQ1" s="429"/>
      <c r="HR1" s="428"/>
      <c r="HS1" s="429"/>
      <c r="HT1" s="428"/>
      <c r="HU1" s="429"/>
      <c r="HV1" s="428"/>
      <c r="HW1" s="429"/>
      <c r="HX1" s="428"/>
      <c r="HY1" s="429"/>
      <c r="HZ1" s="428"/>
      <c r="IA1" s="429"/>
      <c r="IB1" s="428"/>
      <c r="IC1" s="429"/>
      <c r="ID1" s="428"/>
      <c r="IE1" s="429"/>
      <c r="IF1" s="428"/>
      <c r="IG1" s="429"/>
      <c r="IH1" s="428"/>
      <c r="II1" s="429"/>
      <c r="IJ1" s="428"/>
      <c r="IK1" s="429"/>
      <c r="IL1" s="428"/>
      <c r="IM1" s="429"/>
      <c r="IN1" s="428"/>
      <c r="IO1" s="429"/>
      <c r="IP1" s="428"/>
      <c r="IQ1" s="429"/>
      <c r="IR1" s="428"/>
      <c r="IS1" s="429"/>
      <c r="IT1" s="428"/>
      <c r="IU1" s="429"/>
      <c r="IV1" s="428"/>
      <c r="IW1" s="429"/>
      <c r="IX1" s="428"/>
      <c r="IY1" s="429"/>
      <c r="IZ1" s="428"/>
      <c r="JA1" s="429"/>
      <c r="JB1" s="428"/>
      <c r="JC1" s="429"/>
      <c r="JD1" s="428"/>
      <c r="JE1" s="429"/>
      <c r="JF1" s="428"/>
      <c r="JG1" s="429"/>
      <c r="JH1" s="428"/>
      <c r="JI1" s="429"/>
      <c r="JJ1" s="428"/>
      <c r="JK1" s="429"/>
      <c r="JL1" s="428"/>
      <c r="JM1" s="429"/>
      <c r="JN1" s="428"/>
      <c r="JO1" s="429"/>
      <c r="JP1" s="428"/>
      <c r="JQ1" s="429"/>
      <c r="JR1" s="428"/>
      <c r="JS1" s="429"/>
      <c r="JT1" s="428"/>
      <c r="JU1" s="429"/>
      <c r="JV1" s="428"/>
      <c r="JW1" s="429"/>
      <c r="JX1" s="428"/>
      <c r="JY1" s="429"/>
      <c r="JZ1" s="428"/>
      <c r="KA1" s="429"/>
      <c r="KB1" s="428"/>
      <c r="KC1" s="429"/>
      <c r="KD1" s="428"/>
      <c r="KE1" s="429"/>
      <c r="KF1" s="428"/>
      <c r="KG1" s="429"/>
      <c r="KH1" s="428"/>
      <c r="KI1" s="429"/>
      <c r="KJ1" s="428"/>
      <c r="KK1" s="429"/>
      <c r="KL1" s="428"/>
      <c r="KM1" s="429"/>
      <c r="KN1" s="428"/>
      <c r="KO1" s="429"/>
      <c r="KP1" s="428"/>
      <c r="KQ1" s="429"/>
      <c r="KR1" s="428"/>
      <c r="KS1" s="429"/>
      <c r="KT1" s="428"/>
      <c r="KU1" s="429"/>
      <c r="KV1" s="428"/>
      <c r="KW1" s="429"/>
      <c r="KX1" s="428"/>
      <c r="KY1" s="429"/>
      <c r="KZ1" s="428"/>
      <c r="LA1" s="429"/>
      <c r="LB1" s="428"/>
      <c r="LC1" s="429"/>
      <c r="LD1" s="428"/>
      <c r="LE1" s="429"/>
      <c r="LF1" s="428"/>
      <c r="LG1" s="429"/>
      <c r="LH1" s="428"/>
      <c r="LI1" s="429"/>
      <c r="LJ1" s="428"/>
      <c r="LK1" s="429"/>
      <c r="LL1" s="428"/>
      <c r="LM1" s="429"/>
      <c r="LN1" s="428"/>
      <c r="LO1" s="429"/>
      <c r="LP1" s="428"/>
      <c r="LQ1" s="429"/>
      <c r="LR1" s="428"/>
      <c r="LS1" s="429"/>
      <c r="LT1" s="428"/>
      <c r="LU1" s="429"/>
      <c r="LV1" s="428"/>
      <c r="LW1" s="429"/>
      <c r="LX1" s="428"/>
      <c r="LY1" s="429"/>
      <c r="LZ1" s="428"/>
      <c r="MA1" s="429"/>
      <c r="MB1" s="428"/>
      <c r="MC1" s="429"/>
      <c r="MD1" s="428"/>
      <c r="ME1" s="429"/>
      <c r="MF1" s="428"/>
      <c r="MG1" s="429"/>
      <c r="MH1" s="428"/>
      <c r="MI1" s="429"/>
      <c r="MJ1" s="428"/>
      <c r="MK1" s="429"/>
      <c r="ML1" s="428"/>
      <c r="MM1" s="429"/>
      <c r="MN1" s="428"/>
      <c r="MO1" s="429"/>
      <c r="MP1" s="428"/>
      <c r="MQ1" s="429"/>
      <c r="MR1" s="428"/>
      <c r="MS1" s="429"/>
      <c r="MT1" s="428"/>
      <c r="MU1" s="429"/>
      <c r="MV1" s="428"/>
      <c r="MW1" s="429"/>
      <c r="MX1" s="428"/>
      <c r="MY1" s="429"/>
      <c r="MZ1" s="428"/>
      <c r="NA1" s="429"/>
      <c r="NB1" s="428"/>
      <c r="NC1" s="429"/>
      <c r="ND1" s="428"/>
      <c r="NE1" s="429"/>
      <c r="NF1" s="428"/>
      <c r="NG1" s="429"/>
      <c r="NH1" s="428"/>
      <c r="NI1" s="429"/>
      <c r="NJ1" s="428"/>
      <c r="NK1" s="429"/>
      <c r="NL1" s="428"/>
      <c r="NM1" s="429"/>
      <c r="NN1" s="428"/>
      <c r="NO1" s="429"/>
      <c r="NP1" s="428"/>
      <c r="NQ1" s="429"/>
      <c r="NR1" s="428"/>
      <c r="NS1" s="429"/>
      <c r="NT1" s="428"/>
      <c r="NU1" s="429"/>
      <c r="NV1" s="428"/>
      <c r="NW1" s="429"/>
      <c r="NX1" s="428"/>
      <c r="NY1" s="429"/>
      <c r="NZ1" s="428"/>
      <c r="OA1" s="429"/>
      <c r="OB1" s="428"/>
      <c r="OC1" s="429"/>
      <c r="OD1" s="428"/>
      <c r="OE1" s="429"/>
      <c r="OF1" s="428"/>
      <c r="OG1" s="429"/>
      <c r="OH1" s="428"/>
      <c r="OI1" s="429"/>
      <c r="OJ1" s="428"/>
      <c r="OK1" s="429"/>
      <c r="OL1" s="428"/>
      <c r="OM1" s="429"/>
      <c r="ON1" s="428"/>
      <c r="OO1" s="429"/>
      <c r="OP1" s="428"/>
      <c r="OQ1" s="429"/>
      <c r="OR1" s="428"/>
      <c r="OS1" s="429"/>
      <c r="OT1" s="428"/>
      <c r="OU1" s="429"/>
      <c r="OV1" s="428"/>
      <c r="OW1" s="429"/>
      <c r="OX1" s="428"/>
      <c r="OY1" s="429"/>
      <c r="OZ1" s="428"/>
      <c r="PA1" s="429"/>
      <c r="PB1" s="428"/>
      <c r="PC1" s="429"/>
      <c r="PD1" s="428"/>
      <c r="PE1" s="429"/>
      <c r="PF1" s="428"/>
      <c r="PG1" s="429"/>
      <c r="PH1" s="428"/>
      <c r="PI1" s="429"/>
      <c r="PJ1" s="428"/>
      <c r="PK1" s="429"/>
      <c r="PL1" s="428"/>
      <c r="PM1" s="429"/>
      <c r="PN1" s="428"/>
      <c r="PO1" s="429"/>
      <c r="PP1" s="428"/>
      <c r="PQ1" s="429"/>
      <c r="PR1" s="428"/>
      <c r="PS1" s="429"/>
      <c r="PT1" s="428"/>
      <c r="PU1" s="429"/>
      <c r="PV1" s="428"/>
      <c r="PW1" s="429"/>
      <c r="PX1" s="428"/>
      <c r="PY1" s="429"/>
      <c r="PZ1" s="428"/>
      <c r="QA1" s="429"/>
      <c r="QB1" s="428"/>
      <c r="QC1" s="429"/>
      <c r="QD1" s="428"/>
      <c r="QE1" s="429"/>
      <c r="QF1" s="428"/>
      <c r="QG1" s="429"/>
      <c r="QH1" s="428"/>
      <c r="QI1" s="429"/>
      <c r="QJ1" s="428"/>
      <c r="QK1" s="429"/>
      <c r="QL1" s="428"/>
      <c r="QM1" s="429"/>
      <c r="QN1" s="428"/>
      <c r="QO1" s="429"/>
      <c r="QP1" s="428"/>
      <c r="QQ1" s="429"/>
      <c r="QR1" s="428"/>
      <c r="QS1" s="429"/>
      <c r="QT1" s="428"/>
      <c r="QU1" s="429"/>
      <c r="QV1" s="428"/>
      <c r="QW1" s="429"/>
      <c r="QX1" s="428"/>
      <c r="QY1" s="429"/>
      <c r="QZ1" s="428"/>
      <c r="RA1" s="429"/>
      <c r="RB1" s="428"/>
      <c r="RC1" s="429"/>
      <c r="RD1" s="428"/>
      <c r="RE1" s="429"/>
      <c r="RF1" s="428"/>
      <c r="RG1" s="429"/>
      <c r="RH1" s="428"/>
      <c r="RI1" s="429"/>
      <c r="RJ1" s="428"/>
      <c r="RK1" s="429"/>
      <c r="RL1" s="428"/>
      <c r="RM1" s="429"/>
      <c r="RN1" s="428"/>
      <c r="RO1" s="429"/>
      <c r="RP1" s="428"/>
      <c r="RQ1" s="429"/>
      <c r="RR1" s="428"/>
      <c r="RS1" s="429"/>
      <c r="RT1" s="428"/>
      <c r="RU1" s="429"/>
      <c r="RV1" s="428"/>
      <c r="RW1" s="429"/>
      <c r="RX1" s="428"/>
      <c r="RY1" s="429"/>
      <c r="RZ1" s="428"/>
      <c r="SA1" s="429"/>
      <c r="SB1" s="428"/>
      <c r="SC1" s="429"/>
      <c r="SD1" s="428"/>
      <c r="SE1" s="429"/>
      <c r="SF1" s="428"/>
      <c r="SG1" s="429"/>
      <c r="SH1" s="428"/>
      <c r="SI1" s="429"/>
      <c r="SJ1" s="428"/>
      <c r="SK1" s="429"/>
      <c r="SL1" s="428"/>
      <c r="SM1" s="429"/>
      <c r="SN1" s="428"/>
      <c r="SO1" s="429"/>
      <c r="SP1" s="428"/>
      <c r="SQ1" s="429"/>
      <c r="SR1" s="428"/>
      <c r="SS1" s="429"/>
      <c r="ST1" s="428"/>
      <c r="SU1" s="429"/>
      <c r="SV1" s="428"/>
      <c r="SW1" s="429"/>
      <c r="SX1" s="428"/>
      <c r="SY1" s="429"/>
      <c r="SZ1" s="428"/>
      <c r="TA1" s="429"/>
      <c r="TB1" s="428"/>
      <c r="TC1" s="429"/>
      <c r="TD1" s="428"/>
      <c r="TE1" s="429"/>
      <c r="TF1" s="428"/>
      <c r="TG1" s="429"/>
      <c r="TH1" s="428"/>
      <c r="TI1" s="429"/>
      <c r="TJ1" s="428"/>
      <c r="TK1" s="429"/>
      <c r="TL1" s="428"/>
      <c r="TM1" s="429"/>
      <c r="TN1" s="428"/>
      <c r="TO1" s="429"/>
      <c r="TP1" s="428"/>
      <c r="TQ1" s="429"/>
      <c r="TR1" s="428"/>
      <c r="TS1" s="429"/>
      <c r="TT1" s="428"/>
      <c r="TU1" s="429"/>
      <c r="TV1" s="428"/>
      <c r="TW1" s="429"/>
      <c r="TX1" s="428"/>
      <c r="TY1" s="429"/>
      <c r="TZ1" s="428"/>
      <c r="UA1" s="429"/>
      <c r="UB1" s="428"/>
      <c r="UC1" s="429"/>
      <c r="UD1" s="428"/>
      <c r="UE1" s="429"/>
      <c r="UF1" s="428"/>
      <c r="UG1" s="429"/>
      <c r="UH1" s="428"/>
      <c r="UI1" s="429"/>
      <c r="UJ1" s="428"/>
      <c r="UK1" s="429"/>
      <c r="UL1" s="428"/>
      <c r="UM1" s="429"/>
      <c r="UN1" s="428"/>
      <c r="UO1" s="429"/>
      <c r="UP1" s="428"/>
      <c r="UQ1" s="429"/>
      <c r="UR1" s="428"/>
      <c r="US1" s="429"/>
      <c r="UT1" s="428"/>
      <c r="UU1" s="429"/>
      <c r="UV1" s="428"/>
      <c r="UW1" s="429"/>
      <c r="UX1" s="428"/>
      <c r="UY1" s="429"/>
      <c r="UZ1" s="428"/>
      <c r="VA1" s="429"/>
      <c r="VB1" s="428"/>
      <c r="VC1" s="429"/>
      <c r="VD1" s="428"/>
      <c r="VE1" s="429"/>
      <c r="VF1" s="428"/>
      <c r="VG1" s="429"/>
      <c r="VH1" s="428"/>
      <c r="VI1" s="429"/>
      <c r="VJ1" s="428"/>
      <c r="VK1" s="429"/>
      <c r="VL1" s="428"/>
      <c r="VM1" s="429"/>
      <c r="VN1" s="428"/>
      <c r="VO1" s="429"/>
      <c r="VP1" s="428"/>
      <c r="VQ1" s="429"/>
      <c r="VR1" s="428"/>
      <c r="VS1" s="429"/>
      <c r="VT1" s="428"/>
      <c r="VU1" s="429"/>
      <c r="VV1" s="428"/>
      <c r="VW1" s="429"/>
      <c r="VX1" s="428"/>
      <c r="VY1" s="429"/>
      <c r="VZ1" s="428"/>
      <c r="WA1" s="429"/>
      <c r="WB1" s="428"/>
      <c r="WC1" s="429"/>
      <c r="WD1" s="428"/>
      <c r="WE1" s="429"/>
      <c r="WF1" s="428"/>
      <c r="WG1" s="429"/>
      <c r="WH1" s="428"/>
      <c r="WI1" s="429"/>
      <c r="WJ1" s="428"/>
      <c r="WK1" s="429"/>
      <c r="WL1" s="428"/>
      <c r="WM1" s="429"/>
      <c r="WN1" s="428"/>
      <c r="WO1" s="429"/>
      <c r="WP1" s="428"/>
      <c r="WQ1" s="429"/>
      <c r="WR1" s="428"/>
      <c r="WS1" s="429"/>
      <c r="WT1" s="428"/>
      <c r="WU1" s="429"/>
      <c r="WV1" s="428"/>
      <c r="WW1" s="429"/>
      <c r="WX1" s="428"/>
      <c r="WY1" s="429"/>
      <c r="WZ1" s="428"/>
      <c r="XA1" s="429"/>
      <c r="XB1" s="428"/>
      <c r="XC1" s="429"/>
      <c r="XD1" s="428"/>
      <c r="XE1" s="429"/>
      <c r="XF1" s="428"/>
      <c r="XG1" s="429"/>
      <c r="XH1" s="428"/>
      <c r="XI1" s="429"/>
      <c r="XJ1" s="428"/>
      <c r="XK1" s="429"/>
      <c r="XL1" s="428"/>
      <c r="XM1" s="429"/>
      <c r="XN1" s="428"/>
      <c r="XO1" s="429"/>
      <c r="XP1" s="428"/>
      <c r="XQ1" s="429"/>
      <c r="XR1" s="428"/>
      <c r="XS1" s="429"/>
      <c r="XT1" s="428"/>
      <c r="XU1" s="429"/>
      <c r="XV1" s="428"/>
      <c r="XW1" s="429"/>
      <c r="XX1" s="428"/>
      <c r="XY1" s="429"/>
      <c r="XZ1" s="428"/>
      <c r="YA1" s="429"/>
      <c r="YB1" s="428"/>
      <c r="YC1" s="429"/>
      <c r="YD1" s="428"/>
      <c r="YE1" s="429"/>
      <c r="YF1" s="428"/>
      <c r="YG1" s="429"/>
      <c r="YH1" s="428"/>
      <c r="YI1" s="429"/>
      <c r="YJ1" s="428"/>
      <c r="YK1" s="429"/>
      <c r="YL1" s="428"/>
      <c r="YM1" s="429"/>
      <c r="YN1" s="428"/>
      <c r="YO1" s="429"/>
      <c r="YP1" s="428"/>
      <c r="YQ1" s="429"/>
      <c r="YR1" s="428"/>
      <c r="YS1" s="429"/>
      <c r="YT1" s="428"/>
      <c r="YU1" s="429"/>
      <c r="YV1" s="428"/>
      <c r="YW1" s="429"/>
      <c r="YX1" s="428"/>
      <c r="YY1" s="429"/>
      <c r="YZ1" s="428"/>
      <c r="ZA1" s="429"/>
      <c r="ZB1" s="428"/>
      <c r="ZC1" s="429"/>
      <c r="ZD1" s="428"/>
      <c r="ZE1" s="429"/>
      <c r="ZF1" s="428"/>
      <c r="ZG1" s="429"/>
      <c r="ZH1" s="428"/>
      <c r="ZI1" s="429"/>
      <c r="ZJ1" s="428"/>
      <c r="ZK1" s="429"/>
      <c r="ZL1" s="428"/>
      <c r="ZM1" s="429"/>
      <c r="ZN1" s="428"/>
      <c r="ZO1" s="429"/>
      <c r="ZP1" s="428"/>
      <c r="ZQ1" s="429"/>
      <c r="ZR1" s="428"/>
      <c r="ZS1" s="429"/>
      <c r="ZT1" s="428"/>
      <c r="ZU1" s="429"/>
      <c r="ZV1" s="428"/>
      <c r="ZW1" s="429"/>
      <c r="ZX1" s="428"/>
      <c r="ZY1" s="429"/>
      <c r="ZZ1" s="428"/>
      <c r="AAA1" s="429"/>
      <c r="AAB1" s="428"/>
      <c r="AAC1" s="429"/>
      <c r="AAD1" s="428"/>
      <c r="AAE1" s="429"/>
      <c r="AAF1" s="428"/>
      <c r="AAG1" s="429"/>
      <c r="AAH1" s="428"/>
      <c r="AAI1" s="429"/>
      <c r="AAJ1" s="428"/>
      <c r="AAK1" s="429"/>
      <c r="AAL1" s="428"/>
      <c r="AAM1" s="429"/>
      <c r="AAN1" s="428"/>
      <c r="AAO1" s="429"/>
      <c r="AAP1" s="428"/>
      <c r="AAQ1" s="429"/>
      <c r="AAR1" s="428"/>
      <c r="AAS1" s="429"/>
      <c r="AAT1" s="428"/>
      <c r="AAU1" s="429"/>
      <c r="AAV1" s="428"/>
      <c r="AAW1" s="429"/>
      <c r="AAX1" s="428"/>
      <c r="AAY1" s="429"/>
      <c r="AAZ1" s="428"/>
      <c r="ABA1" s="429"/>
      <c r="ABB1" s="428"/>
      <c r="ABC1" s="429"/>
      <c r="ABD1" s="428"/>
      <c r="ABE1" s="429"/>
      <c r="ABF1" s="428"/>
      <c r="ABG1" s="429"/>
      <c r="ABH1" s="428"/>
      <c r="ABI1" s="429"/>
      <c r="ABJ1" s="428"/>
      <c r="ABK1" s="429"/>
      <c r="ABL1" s="428"/>
      <c r="ABM1" s="429"/>
      <c r="ABN1" s="428"/>
      <c r="ABO1" s="429"/>
      <c r="ABP1" s="428"/>
      <c r="ABQ1" s="429"/>
      <c r="ABR1" s="428"/>
      <c r="ABS1" s="429"/>
      <c r="ABT1" s="428"/>
      <c r="ABU1" s="429"/>
      <c r="ABV1" s="428"/>
      <c r="ABW1" s="429"/>
      <c r="ABX1" s="428"/>
      <c r="ABY1" s="429"/>
      <c r="ABZ1" s="428"/>
      <c r="ACA1" s="429"/>
      <c r="ACB1" s="428"/>
      <c r="ACC1" s="429"/>
      <c r="ACD1" s="428"/>
      <c r="ACE1" s="429"/>
      <c r="ACF1" s="428"/>
      <c r="ACG1" s="429"/>
      <c r="ACH1" s="428"/>
      <c r="ACI1" s="429"/>
      <c r="ACJ1" s="428"/>
      <c r="ACK1" s="429"/>
      <c r="ACL1" s="428"/>
      <c r="ACM1" s="429"/>
      <c r="ACN1" s="428"/>
      <c r="ACO1" s="429"/>
      <c r="ACP1" s="428"/>
      <c r="ACQ1" s="429"/>
      <c r="ACR1" s="428"/>
      <c r="ACS1" s="429"/>
      <c r="ACT1" s="428"/>
      <c r="ACU1" s="429"/>
      <c r="ACV1" s="428"/>
      <c r="ACW1" s="429"/>
      <c r="ACX1" s="428"/>
      <c r="ACY1" s="429"/>
      <c r="ACZ1" s="428"/>
      <c r="ADA1" s="429"/>
      <c r="ADB1" s="428"/>
      <c r="ADC1" s="429"/>
      <c r="ADD1" s="428"/>
      <c r="ADE1" s="429"/>
      <c r="ADF1" s="428"/>
      <c r="ADG1" s="429"/>
      <c r="ADH1" s="428"/>
      <c r="ADI1" s="429"/>
      <c r="ADJ1" s="428"/>
      <c r="ADK1" s="429"/>
      <c r="ADL1" s="428"/>
      <c r="ADM1" s="429"/>
      <c r="ADN1" s="428"/>
      <c r="ADO1" s="429"/>
      <c r="ADP1" s="428"/>
      <c r="ADQ1" s="429"/>
      <c r="ADR1" s="428"/>
      <c r="ADS1" s="429"/>
      <c r="ADT1" s="428"/>
      <c r="ADU1" s="429"/>
      <c r="ADV1" s="428"/>
      <c r="ADW1" s="429"/>
      <c r="ADX1" s="428"/>
      <c r="ADY1" s="429"/>
      <c r="ADZ1" s="428"/>
      <c r="AEA1" s="429"/>
      <c r="AEB1" s="428"/>
      <c r="AEC1" s="429"/>
      <c r="AED1" s="428"/>
      <c r="AEE1" s="429"/>
      <c r="AEF1" s="428"/>
      <c r="AEG1" s="429"/>
      <c r="AEH1" s="428"/>
      <c r="AEI1" s="429"/>
      <c r="AEJ1" s="428"/>
      <c r="AEK1" s="429"/>
      <c r="AEL1" s="428"/>
      <c r="AEM1" s="429"/>
      <c r="AEN1" s="428"/>
      <c r="AEO1" s="429"/>
      <c r="AEP1" s="428"/>
      <c r="AEQ1" s="429"/>
      <c r="AER1" s="428"/>
      <c r="AES1" s="429"/>
      <c r="AET1" s="428"/>
      <c r="AEU1" s="429"/>
      <c r="AEV1" s="428"/>
      <c r="AEW1" s="429"/>
      <c r="AEX1" s="428"/>
      <c r="AEY1" s="429"/>
      <c r="AEZ1" s="428"/>
      <c r="AFA1" s="429"/>
      <c r="AFB1" s="428"/>
      <c r="AFC1" s="429"/>
      <c r="AFD1" s="428"/>
      <c r="AFE1" s="429"/>
      <c r="AFF1" s="428"/>
      <c r="AFG1" s="429"/>
      <c r="AFH1" s="428"/>
      <c r="AFI1" s="429"/>
      <c r="AFJ1" s="428"/>
      <c r="AFK1" s="429"/>
      <c r="AFL1" s="428"/>
      <c r="AFM1" s="429"/>
      <c r="AFN1" s="428"/>
      <c r="AFO1" s="429"/>
      <c r="AFP1" s="428"/>
      <c r="AFQ1" s="429"/>
      <c r="AFR1" s="428"/>
      <c r="AFS1" s="429"/>
      <c r="AFT1" s="428"/>
      <c r="AFU1" s="429"/>
      <c r="AFV1" s="428"/>
      <c r="AFW1" s="429"/>
      <c r="AFX1" s="428"/>
      <c r="AFY1" s="429"/>
      <c r="AFZ1" s="428"/>
      <c r="AGA1" s="429"/>
      <c r="AGB1" s="428"/>
      <c r="AGC1" s="429"/>
      <c r="AGD1" s="428"/>
      <c r="AGE1" s="429"/>
      <c r="AGF1" s="428"/>
      <c r="AGG1" s="429"/>
      <c r="AGH1" s="428"/>
      <c r="AGI1" s="429"/>
      <c r="AGJ1" s="428"/>
      <c r="AGK1" s="429"/>
      <c r="AGL1" s="428"/>
      <c r="AGM1" s="429"/>
      <c r="AGN1" s="428"/>
      <c r="AGO1" s="429"/>
      <c r="AGP1" s="428"/>
      <c r="AGQ1" s="429"/>
      <c r="AGR1" s="428"/>
      <c r="AGS1" s="429"/>
      <c r="AGT1" s="428"/>
      <c r="AGU1" s="429"/>
      <c r="AGV1" s="428"/>
      <c r="AGW1" s="429"/>
      <c r="AGX1" s="428"/>
      <c r="AGY1" s="429"/>
      <c r="AGZ1" s="428"/>
      <c r="AHA1" s="429"/>
      <c r="AHB1" s="428"/>
      <c r="AHC1" s="429"/>
      <c r="AHD1" s="428"/>
      <c r="AHE1" s="429"/>
      <c r="AHF1" s="428"/>
      <c r="AHG1" s="429"/>
      <c r="AHH1" s="428"/>
      <c r="AHI1" s="429"/>
      <c r="AHJ1" s="428"/>
      <c r="AHK1" s="429"/>
      <c r="AHL1" s="428"/>
      <c r="AHM1" s="429"/>
      <c r="AHN1" s="428"/>
      <c r="AHO1" s="429"/>
      <c r="AHP1" s="428"/>
      <c r="AHQ1" s="429"/>
      <c r="AHR1" s="428"/>
      <c r="AHS1" s="429"/>
      <c r="AHT1" s="428"/>
      <c r="AHU1" s="429"/>
      <c r="AHV1" s="428"/>
      <c r="AHW1" s="429"/>
      <c r="AHX1" s="428"/>
      <c r="AHY1" s="429"/>
      <c r="AHZ1" s="428"/>
      <c r="AIA1" s="429"/>
      <c r="AIB1" s="428"/>
      <c r="AIC1" s="429"/>
      <c r="AID1" s="428"/>
      <c r="AIE1" s="429"/>
      <c r="AIF1" s="428"/>
      <c r="AIG1" s="429"/>
      <c r="AIH1" s="428"/>
      <c r="AII1" s="429"/>
      <c r="AIJ1" s="428"/>
      <c r="AIK1" s="429"/>
      <c r="AIL1" s="428"/>
      <c r="AIM1" s="429"/>
      <c r="AIN1" s="428"/>
      <c r="AIO1" s="429"/>
      <c r="AIP1" s="428"/>
      <c r="AIQ1" s="429"/>
      <c r="AIR1" s="428"/>
      <c r="AIS1" s="429"/>
      <c r="AIT1" s="428"/>
      <c r="AIU1" s="429"/>
      <c r="AIV1" s="428"/>
      <c r="AIW1" s="429"/>
      <c r="AIX1" s="428"/>
      <c r="AIY1" s="429"/>
      <c r="AIZ1" s="428"/>
      <c r="AJA1" s="429"/>
      <c r="AJB1" s="428"/>
      <c r="AJC1" s="429"/>
      <c r="AJD1" s="428"/>
      <c r="AJE1" s="429"/>
      <c r="AJF1" s="428"/>
      <c r="AJG1" s="429"/>
      <c r="AJH1" s="428"/>
      <c r="AJI1" s="429"/>
      <c r="AJJ1" s="428"/>
      <c r="AJK1" s="429"/>
      <c r="AJL1" s="428"/>
      <c r="AJM1" s="429"/>
      <c r="AJN1" s="428"/>
      <c r="AJO1" s="429"/>
      <c r="AJP1" s="428"/>
      <c r="AJQ1" s="429"/>
      <c r="AJR1" s="428"/>
      <c r="AJS1" s="429"/>
      <c r="AJT1" s="428"/>
      <c r="AJU1" s="429"/>
      <c r="AJV1" s="428"/>
      <c r="AJW1" s="429"/>
      <c r="AJX1" s="428"/>
      <c r="AJY1" s="429"/>
      <c r="AJZ1" s="428"/>
      <c r="AKA1" s="429"/>
      <c r="AKB1" s="428"/>
      <c r="AKC1" s="429"/>
      <c r="AKD1" s="428"/>
      <c r="AKE1" s="429"/>
      <c r="AKF1" s="428"/>
      <c r="AKG1" s="429"/>
      <c r="AKH1" s="428"/>
      <c r="AKI1" s="429"/>
      <c r="AKJ1" s="428"/>
      <c r="AKK1" s="429"/>
      <c r="AKL1" s="428"/>
      <c r="AKM1" s="429"/>
      <c r="AKN1" s="428"/>
      <c r="AKO1" s="429"/>
      <c r="AKP1" s="428"/>
      <c r="AKQ1" s="429"/>
      <c r="AKR1" s="428"/>
      <c r="AKS1" s="429"/>
      <c r="AKT1" s="428"/>
      <c r="AKU1" s="429"/>
      <c r="AKV1" s="428"/>
      <c r="AKW1" s="429"/>
      <c r="AKX1" s="428"/>
      <c r="AKY1" s="429"/>
      <c r="AKZ1" s="428"/>
      <c r="ALA1" s="429"/>
      <c r="ALB1" s="428"/>
      <c r="ALC1" s="429"/>
      <c r="ALD1" s="428"/>
      <c r="ALE1" s="429"/>
      <c r="ALF1" s="428"/>
      <c r="ALG1" s="429"/>
      <c r="ALH1" s="428"/>
      <c r="ALI1" s="429"/>
      <c r="ALJ1" s="428"/>
      <c r="ALK1" s="429"/>
      <c r="ALL1" s="428"/>
      <c r="ALM1" s="429"/>
      <c r="ALN1" s="428"/>
      <c r="ALO1" s="429"/>
      <c r="ALP1" s="428"/>
      <c r="ALQ1" s="429"/>
      <c r="ALR1" s="428"/>
      <c r="ALS1" s="429"/>
      <c r="ALT1" s="428"/>
      <c r="ALU1" s="429"/>
      <c r="ALV1" s="428"/>
      <c r="ALW1" s="429"/>
      <c r="ALX1" s="428"/>
      <c r="ALY1" s="429"/>
      <c r="ALZ1" s="428"/>
      <c r="AMA1" s="429"/>
      <c r="AMB1" s="428"/>
      <c r="AMC1" s="429"/>
      <c r="AMD1" s="428"/>
      <c r="AME1" s="429"/>
      <c r="AMF1" s="428"/>
      <c r="AMG1" s="429"/>
      <c r="AMH1" s="428"/>
      <c r="AMI1" s="429"/>
      <c r="AMJ1" s="428"/>
      <c r="AMK1" s="429"/>
      <c r="AML1" s="428"/>
      <c r="AMM1" s="429"/>
      <c r="AMN1" s="428"/>
      <c r="AMO1" s="429"/>
      <c r="AMP1" s="428"/>
      <c r="AMQ1" s="429"/>
      <c r="AMR1" s="428"/>
      <c r="AMS1" s="429"/>
      <c r="AMT1" s="428"/>
      <c r="AMU1" s="429"/>
      <c r="AMV1" s="428"/>
      <c r="AMW1" s="429"/>
      <c r="AMX1" s="428"/>
      <c r="AMY1" s="429"/>
      <c r="AMZ1" s="428"/>
      <c r="ANA1" s="429"/>
      <c r="ANB1" s="428"/>
      <c r="ANC1" s="429"/>
      <c r="AND1" s="428"/>
      <c r="ANE1" s="429"/>
      <c r="ANF1" s="428"/>
      <c r="ANG1" s="429"/>
      <c r="ANH1" s="428"/>
      <c r="ANI1" s="429"/>
      <c r="ANJ1" s="428"/>
      <c r="ANK1" s="429"/>
      <c r="ANL1" s="428"/>
      <c r="ANM1" s="429"/>
      <c r="ANN1" s="428"/>
      <c r="ANO1" s="429"/>
      <c r="ANP1" s="428"/>
      <c r="ANQ1" s="429"/>
      <c r="ANR1" s="428"/>
      <c r="ANS1" s="429"/>
      <c r="ANT1" s="428"/>
      <c r="ANU1" s="429"/>
      <c r="ANV1" s="428"/>
      <c r="ANW1" s="429"/>
      <c r="ANX1" s="428"/>
      <c r="ANY1" s="429"/>
      <c r="ANZ1" s="428"/>
      <c r="AOA1" s="429"/>
      <c r="AOB1" s="428"/>
      <c r="AOC1" s="429"/>
      <c r="AOD1" s="428"/>
      <c r="AOE1" s="429"/>
      <c r="AOF1" s="428"/>
      <c r="AOG1" s="429"/>
      <c r="AOH1" s="428"/>
      <c r="AOI1" s="429"/>
      <c r="AOJ1" s="428"/>
      <c r="AOK1" s="429"/>
      <c r="AOL1" s="428"/>
      <c r="AOM1" s="429"/>
      <c r="AON1" s="428"/>
      <c r="AOO1" s="429"/>
      <c r="AOP1" s="428"/>
      <c r="AOQ1" s="429"/>
      <c r="AOR1" s="428"/>
      <c r="AOS1" s="429"/>
      <c r="AOT1" s="428"/>
      <c r="AOU1" s="429"/>
      <c r="AOV1" s="428"/>
      <c r="AOW1" s="429"/>
      <c r="AOX1" s="428"/>
      <c r="AOY1" s="429"/>
      <c r="AOZ1" s="428"/>
      <c r="APA1" s="429"/>
      <c r="APB1" s="428"/>
      <c r="APC1" s="429"/>
      <c r="APD1" s="428"/>
      <c r="APE1" s="429"/>
      <c r="APF1" s="428"/>
      <c r="APG1" s="429"/>
      <c r="APH1" s="428"/>
      <c r="API1" s="429"/>
      <c r="APJ1" s="428"/>
      <c r="APK1" s="429"/>
      <c r="APL1" s="428"/>
      <c r="APM1" s="429"/>
      <c r="APN1" s="428"/>
      <c r="APO1" s="429"/>
      <c r="APP1" s="428"/>
      <c r="APQ1" s="429"/>
      <c r="APR1" s="428"/>
      <c r="APS1" s="429"/>
      <c r="APT1" s="428"/>
      <c r="APU1" s="429"/>
      <c r="APV1" s="428"/>
      <c r="APW1" s="429"/>
      <c r="APX1" s="428"/>
      <c r="APY1" s="429"/>
      <c r="APZ1" s="428"/>
      <c r="AQA1" s="429"/>
      <c r="AQB1" s="428"/>
      <c r="AQC1" s="429"/>
      <c r="AQD1" s="428"/>
      <c r="AQE1" s="429"/>
      <c r="AQF1" s="428"/>
      <c r="AQG1" s="429"/>
      <c r="AQH1" s="428"/>
      <c r="AQI1" s="429"/>
      <c r="AQJ1" s="428"/>
      <c r="AQK1" s="429"/>
      <c r="AQL1" s="428"/>
      <c r="AQM1" s="429"/>
      <c r="AQN1" s="428"/>
      <c r="AQO1" s="429"/>
      <c r="AQP1" s="428"/>
      <c r="AQQ1" s="429"/>
      <c r="AQR1" s="428"/>
      <c r="AQS1" s="429"/>
      <c r="AQT1" s="428"/>
      <c r="AQU1" s="429"/>
      <c r="AQV1" s="428"/>
      <c r="AQW1" s="429"/>
      <c r="AQX1" s="428"/>
      <c r="AQY1" s="429"/>
      <c r="AQZ1" s="428"/>
      <c r="ARA1" s="429"/>
      <c r="ARB1" s="428"/>
      <c r="ARC1" s="429"/>
      <c r="ARD1" s="428"/>
      <c r="ARE1" s="429"/>
      <c r="ARF1" s="428"/>
      <c r="ARG1" s="429"/>
      <c r="ARH1" s="428"/>
      <c r="ARI1" s="429"/>
      <c r="ARJ1" s="428"/>
      <c r="ARK1" s="429"/>
      <c r="ARL1" s="428"/>
      <c r="ARM1" s="429"/>
      <c r="ARN1" s="428"/>
      <c r="ARO1" s="429"/>
      <c r="ARP1" s="428"/>
      <c r="ARQ1" s="429"/>
      <c r="ARR1" s="428"/>
      <c r="ARS1" s="429"/>
      <c r="ART1" s="428"/>
      <c r="ARU1" s="429"/>
      <c r="ARV1" s="428"/>
      <c r="ARW1" s="429"/>
      <c r="ARX1" s="428"/>
      <c r="ARY1" s="429"/>
      <c r="ARZ1" s="428"/>
      <c r="ASA1" s="429"/>
      <c r="ASB1" s="428"/>
      <c r="ASC1" s="429"/>
      <c r="ASD1" s="428"/>
      <c r="ASE1" s="429"/>
      <c r="ASF1" s="428"/>
      <c r="ASG1" s="429"/>
      <c r="ASH1" s="428"/>
      <c r="ASI1" s="429"/>
      <c r="ASJ1" s="428"/>
      <c r="ASK1" s="429"/>
      <c r="ASL1" s="428"/>
      <c r="ASM1" s="429"/>
      <c r="ASN1" s="428"/>
      <c r="ASO1" s="429"/>
      <c r="ASP1" s="428"/>
      <c r="ASQ1" s="429"/>
      <c r="ASR1" s="428"/>
      <c r="ASS1" s="429"/>
      <c r="AST1" s="428"/>
      <c r="ASU1" s="429"/>
      <c r="ASV1" s="428"/>
      <c r="ASW1" s="429"/>
      <c r="ASX1" s="428"/>
      <c r="ASY1" s="429"/>
      <c r="ASZ1" s="428"/>
      <c r="ATA1" s="429"/>
      <c r="ATB1" s="428"/>
      <c r="ATC1" s="429"/>
      <c r="ATD1" s="428"/>
      <c r="ATE1" s="429"/>
      <c r="ATF1" s="428"/>
      <c r="ATG1" s="429"/>
      <c r="ATH1" s="428"/>
      <c r="ATI1" s="429"/>
      <c r="ATJ1" s="428"/>
      <c r="ATK1" s="429"/>
      <c r="ATL1" s="428"/>
      <c r="ATM1" s="429"/>
      <c r="ATN1" s="428"/>
      <c r="ATO1" s="429"/>
      <c r="ATP1" s="428"/>
      <c r="ATQ1" s="429"/>
      <c r="ATR1" s="428"/>
      <c r="ATS1" s="429"/>
      <c r="ATT1" s="428"/>
      <c r="ATU1" s="429"/>
      <c r="ATV1" s="428"/>
      <c r="ATW1" s="429"/>
      <c r="ATX1" s="428"/>
      <c r="ATY1" s="429"/>
      <c r="ATZ1" s="428"/>
      <c r="AUA1" s="429"/>
      <c r="AUB1" s="428"/>
      <c r="AUC1" s="429"/>
      <c r="AUD1" s="428"/>
      <c r="AUE1" s="429"/>
      <c r="AUF1" s="428"/>
      <c r="AUG1" s="429"/>
      <c r="AUH1" s="428"/>
      <c r="AUI1" s="429"/>
      <c r="AUJ1" s="428"/>
      <c r="AUK1" s="429"/>
      <c r="AUL1" s="428"/>
      <c r="AUM1" s="429"/>
      <c r="AUN1" s="428"/>
      <c r="AUO1" s="429"/>
      <c r="AUP1" s="428"/>
      <c r="AUQ1" s="429"/>
      <c r="AUR1" s="428"/>
      <c r="AUS1" s="429"/>
      <c r="AUT1" s="428"/>
      <c r="AUU1" s="429"/>
      <c r="AUV1" s="428"/>
      <c r="AUW1" s="429"/>
      <c r="AUX1" s="428"/>
      <c r="AUY1" s="429"/>
      <c r="AUZ1" s="428"/>
      <c r="AVA1" s="429"/>
      <c r="AVB1" s="428"/>
      <c r="AVC1" s="429"/>
      <c r="AVD1" s="428"/>
      <c r="AVE1" s="429"/>
      <c r="AVF1" s="428"/>
      <c r="AVG1" s="429"/>
      <c r="AVH1" s="428"/>
      <c r="AVI1" s="429"/>
      <c r="AVJ1" s="428"/>
      <c r="AVK1" s="429"/>
      <c r="AVL1" s="428"/>
      <c r="AVM1" s="429"/>
      <c r="AVN1" s="428"/>
      <c r="AVO1" s="429"/>
      <c r="AVP1" s="428"/>
      <c r="AVQ1" s="429"/>
      <c r="AVR1" s="428"/>
      <c r="AVS1" s="429"/>
      <c r="AVT1" s="428"/>
      <c r="AVU1" s="429"/>
      <c r="AVV1" s="428"/>
      <c r="AVW1" s="429"/>
      <c r="AVX1" s="428"/>
      <c r="AVY1" s="429"/>
      <c r="AVZ1" s="428"/>
      <c r="AWA1" s="429"/>
      <c r="AWB1" s="428"/>
      <c r="AWC1" s="429"/>
      <c r="AWD1" s="428"/>
      <c r="AWE1" s="429"/>
      <c r="AWF1" s="428"/>
      <c r="AWG1" s="429"/>
      <c r="AWH1" s="428"/>
      <c r="AWI1" s="429"/>
      <c r="AWJ1" s="428"/>
      <c r="AWK1" s="429"/>
      <c r="AWL1" s="428"/>
      <c r="AWM1" s="429"/>
      <c r="AWN1" s="428"/>
      <c r="AWO1" s="429"/>
      <c r="AWP1" s="428"/>
      <c r="AWQ1" s="429"/>
      <c r="AWR1" s="428"/>
      <c r="AWS1" s="429"/>
      <c r="AWT1" s="428"/>
      <c r="AWU1" s="429"/>
      <c r="AWV1" s="428"/>
      <c r="AWW1" s="429"/>
      <c r="AWX1" s="428"/>
      <c r="AWY1" s="429"/>
      <c r="AWZ1" s="428"/>
      <c r="AXA1" s="429"/>
      <c r="AXB1" s="428"/>
      <c r="AXC1" s="429"/>
      <c r="AXD1" s="428"/>
      <c r="AXE1" s="429"/>
      <c r="AXF1" s="428"/>
      <c r="AXG1" s="429"/>
      <c r="AXH1" s="428"/>
      <c r="AXI1" s="429"/>
      <c r="AXJ1" s="428"/>
      <c r="AXK1" s="429"/>
      <c r="AXL1" s="428"/>
      <c r="AXM1" s="429"/>
      <c r="AXN1" s="428"/>
      <c r="AXO1" s="429"/>
      <c r="AXP1" s="428"/>
      <c r="AXQ1" s="429"/>
      <c r="AXR1" s="428"/>
      <c r="AXS1" s="429"/>
      <c r="AXT1" s="428"/>
      <c r="AXU1" s="429"/>
      <c r="AXV1" s="428"/>
      <c r="AXW1" s="429"/>
      <c r="AXX1" s="428"/>
      <c r="AXY1" s="429"/>
      <c r="AXZ1" s="428"/>
      <c r="AYA1" s="429"/>
      <c r="AYB1" s="428"/>
      <c r="AYC1" s="429"/>
      <c r="AYD1" s="428"/>
      <c r="AYE1" s="429"/>
      <c r="AYF1" s="428"/>
      <c r="AYG1" s="429"/>
      <c r="AYH1" s="428"/>
      <c r="AYI1" s="429"/>
      <c r="AYJ1" s="428"/>
      <c r="AYK1" s="429"/>
      <c r="AYL1" s="428"/>
      <c r="AYM1" s="429"/>
      <c r="AYN1" s="428"/>
      <c r="AYO1" s="429"/>
      <c r="AYP1" s="428"/>
      <c r="AYQ1" s="429"/>
      <c r="AYR1" s="428"/>
      <c r="AYS1" s="429"/>
      <c r="AYT1" s="428"/>
      <c r="AYU1" s="429"/>
      <c r="AYV1" s="428"/>
      <c r="AYW1" s="429"/>
      <c r="AYX1" s="428"/>
      <c r="AYY1" s="429"/>
      <c r="AYZ1" s="428"/>
      <c r="AZA1" s="429"/>
      <c r="AZB1" s="428"/>
      <c r="AZC1" s="429"/>
      <c r="AZD1" s="428"/>
      <c r="AZE1" s="429"/>
      <c r="AZF1" s="428"/>
      <c r="AZG1" s="429"/>
      <c r="AZH1" s="428"/>
      <c r="AZI1" s="429"/>
      <c r="AZJ1" s="428"/>
      <c r="AZK1" s="429"/>
      <c r="AZL1" s="428"/>
      <c r="AZM1" s="429"/>
      <c r="AZN1" s="428"/>
      <c r="AZO1" s="429"/>
      <c r="AZP1" s="428"/>
      <c r="AZQ1" s="429"/>
      <c r="AZR1" s="428"/>
      <c r="AZS1" s="429"/>
      <c r="AZT1" s="428"/>
      <c r="AZU1" s="429"/>
      <c r="AZV1" s="428"/>
      <c r="AZW1" s="429"/>
      <c r="AZX1" s="428"/>
      <c r="AZY1" s="429"/>
      <c r="AZZ1" s="428"/>
      <c r="BAA1" s="429"/>
      <c r="BAB1" s="428"/>
      <c r="BAC1" s="429"/>
      <c r="BAD1" s="428"/>
      <c r="BAE1" s="429"/>
      <c r="BAF1" s="428"/>
      <c r="BAG1" s="429"/>
      <c r="BAH1" s="428"/>
      <c r="BAI1" s="429"/>
      <c r="BAJ1" s="428"/>
      <c r="BAK1" s="429"/>
      <c r="BAL1" s="428"/>
      <c r="BAM1" s="429"/>
      <c r="BAN1" s="428"/>
      <c r="BAO1" s="429"/>
      <c r="BAP1" s="428"/>
      <c r="BAQ1" s="429"/>
      <c r="BAR1" s="428"/>
      <c r="BAS1" s="429"/>
      <c r="BAT1" s="428"/>
      <c r="BAU1" s="429"/>
      <c r="BAV1" s="428"/>
      <c r="BAW1" s="429"/>
      <c r="BAX1" s="428"/>
      <c r="BAY1" s="429"/>
      <c r="BAZ1" s="428"/>
      <c r="BBA1" s="429"/>
      <c r="BBB1" s="428"/>
      <c r="BBC1" s="429"/>
      <c r="BBD1" s="428"/>
      <c r="BBE1" s="429"/>
      <c r="BBF1" s="428"/>
      <c r="BBG1" s="429"/>
      <c r="BBH1" s="428"/>
      <c r="BBI1" s="429"/>
      <c r="BBJ1" s="428"/>
      <c r="BBK1" s="429"/>
      <c r="BBL1" s="428"/>
      <c r="BBM1" s="429"/>
      <c r="BBN1" s="428"/>
      <c r="BBO1" s="429"/>
      <c r="BBP1" s="428"/>
      <c r="BBQ1" s="429"/>
      <c r="BBR1" s="428"/>
      <c r="BBS1" s="429"/>
      <c r="BBT1" s="428"/>
      <c r="BBU1" s="429"/>
      <c r="BBV1" s="428"/>
      <c r="BBW1" s="429"/>
      <c r="BBX1" s="428"/>
      <c r="BBY1" s="429"/>
      <c r="BBZ1" s="428"/>
      <c r="BCA1" s="429"/>
      <c r="BCB1" s="428"/>
      <c r="BCC1" s="429"/>
      <c r="BCD1" s="428"/>
      <c r="BCE1" s="429"/>
      <c r="BCF1" s="428"/>
      <c r="BCG1" s="429"/>
      <c r="BCH1" s="428"/>
      <c r="BCI1" s="429"/>
      <c r="BCJ1" s="428"/>
      <c r="BCK1" s="429"/>
      <c r="BCL1" s="428"/>
      <c r="BCM1" s="429"/>
      <c r="BCN1" s="428"/>
      <c r="BCO1" s="429"/>
      <c r="BCP1" s="428"/>
      <c r="BCQ1" s="429"/>
      <c r="BCR1" s="428"/>
      <c r="BCS1" s="429"/>
      <c r="BCT1" s="428"/>
      <c r="BCU1" s="429"/>
      <c r="BCV1" s="428"/>
      <c r="BCW1" s="429"/>
      <c r="BCX1" s="428"/>
      <c r="BCY1" s="429"/>
      <c r="BCZ1" s="428"/>
      <c r="BDA1" s="429"/>
      <c r="BDB1" s="428"/>
      <c r="BDC1" s="429"/>
      <c r="BDD1" s="428"/>
      <c r="BDE1" s="429"/>
      <c r="BDF1" s="428"/>
      <c r="BDG1" s="429"/>
      <c r="BDH1" s="428"/>
      <c r="BDI1" s="429"/>
      <c r="BDJ1" s="428"/>
      <c r="BDK1" s="429"/>
      <c r="BDL1" s="428"/>
      <c r="BDM1" s="429"/>
      <c r="BDN1" s="428"/>
      <c r="BDO1" s="429"/>
      <c r="BDP1" s="428"/>
      <c r="BDQ1" s="429"/>
      <c r="BDR1" s="428"/>
      <c r="BDS1" s="429"/>
      <c r="BDT1" s="428"/>
      <c r="BDU1" s="429"/>
      <c r="BDV1" s="428"/>
      <c r="BDW1" s="429"/>
      <c r="BDX1" s="428"/>
      <c r="BDY1" s="429"/>
      <c r="BDZ1" s="428"/>
      <c r="BEA1" s="429"/>
      <c r="BEB1" s="428"/>
      <c r="BEC1" s="429"/>
      <c r="BED1" s="428"/>
      <c r="BEE1" s="429"/>
      <c r="BEF1" s="428"/>
      <c r="BEG1" s="429"/>
      <c r="BEH1" s="428"/>
      <c r="BEI1" s="429"/>
      <c r="BEJ1" s="428"/>
      <c r="BEK1" s="429"/>
      <c r="BEL1" s="428"/>
      <c r="BEM1" s="429"/>
      <c r="BEN1" s="428"/>
      <c r="BEO1" s="429"/>
      <c r="BEP1" s="428"/>
      <c r="BEQ1" s="429"/>
      <c r="BER1" s="428"/>
      <c r="BES1" s="429"/>
      <c r="BET1" s="428"/>
      <c r="BEU1" s="429"/>
      <c r="BEV1" s="428"/>
      <c r="BEW1" s="429"/>
      <c r="BEX1" s="428"/>
      <c r="BEY1" s="429"/>
      <c r="BEZ1" s="428"/>
      <c r="BFA1" s="429"/>
      <c r="BFB1" s="428"/>
      <c r="BFC1" s="429"/>
      <c r="BFD1" s="428"/>
      <c r="BFE1" s="429"/>
      <c r="BFF1" s="428"/>
      <c r="BFG1" s="429"/>
      <c r="BFH1" s="428"/>
      <c r="BFI1" s="429"/>
      <c r="BFJ1" s="428"/>
      <c r="BFK1" s="429"/>
      <c r="BFL1" s="428"/>
      <c r="BFM1" s="429"/>
      <c r="BFN1" s="428"/>
      <c r="BFO1" s="429"/>
      <c r="BFP1" s="428"/>
      <c r="BFQ1" s="429"/>
      <c r="BFR1" s="428"/>
      <c r="BFS1" s="429"/>
      <c r="BFT1" s="428"/>
      <c r="BFU1" s="429"/>
      <c r="BFV1" s="428"/>
      <c r="BFW1" s="429"/>
      <c r="BFX1" s="428"/>
      <c r="BFY1" s="429"/>
      <c r="BFZ1" s="428"/>
      <c r="BGA1" s="429"/>
      <c r="BGB1" s="428"/>
      <c r="BGC1" s="429"/>
      <c r="BGD1" s="428"/>
      <c r="BGE1" s="429"/>
      <c r="BGF1" s="428"/>
      <c r="BGG1" s="429"/>
      <c r="BGH1" s="428"/>
      <c r="BGI1" s="429"/>
      <c r="BGJ1" s="428"/>
      <c r="BGK1" s="429"/>
      <c r="BGL1" s="428"/>
      <c r="BGM1" s="429"/>
      <c r="BGN1" s="428"/>
      <c r="BGO1" s="429"/>
      <c r="BGP1" s="428"/>
      <c r="BGQ1" s="429"/>
      <c r="BGR1" s="428"/>
      <c r="BGS1" s="429"/>
      <c r="BGT1" s="428"/>
      <c r="BGU1" s="429"/>
      <c r="BGV1" s="428"/>
      <c r="BGW1" s="429"/>
      <c r="BGX1" s="428"/>
      <c r="BGY1" s="429"/>
      <c r="BGZ1" s="428"/>
      <c r="BHA1" s="429"/>
      <c r="BHB1" s="428"/>
      <c r="BHC1" s="429"/>
      <c r="BHD1" s="428"/>
      <c r="BHE1" s="429"/>
      <c r="BHF1" s="428"/>
      <c r="BHG1" s="429"/>
      <c r="BHH1" s="428"/>
      <c r="BHI1" s="429"/>
      <c r="BHJ1" s="428"/>
      <c r="BHK1" s="429"/>
      <c r="BHL1" s="428"/>
      <c r="BHM1" s="429"/>
      <c r="BHN1" s="428"/>
      <c r="BHO1" s="429"/>
      <c r="BHP1" s="428"/>
      <c r="BHQ1" s="429"/>
      <c r="BHR1" s="428"/>
      <c r="BHS1" s="429"/>
      <c r="BHT1" s="428"/>
      <c r="BHU1" s="429"/>
      <c r="BHV1" s="428"/>
      <c r="BHW1" s="429"/>
      <c r="BHX1" s="428"/>
      <c r="BHY1" s="429"/>
      <c r="BHZ1" s="428"/>
      <c r="BIA1" s="429"/>
      <c r="BIB1" s="428"/>
      <c r="BIC1" s="429"/>
      <c r="BID1" s="428"/>
      <c r="BIE1" s="429"/>
      <c r="BIF1" s="428"/>
      <c r="BIG1" s="429"/>
      <c r="BIH1" s="428"/>
      <c r="BII1" s="429"/>
      <c r="BIJ1" s="428"/>
      <c r="BIK1" s="429"/>
      <c r="BIL1" s="428"/>
      <c r="BIM1" s="429"/>
      <c r="BIN1" s="428"/>
      <c r="BIO1" s="429"/>
      <c r="BIP1" s="428"/>
      <c r="BIQ1" s="429"/>
      <c r="BIR1" s="428"/>
      <c r="BIS1" s="429"/>
      <c r="BIT1" s="428"/>
      <c r="BIU1" s="429"/>
      <c r="BIV1" s="428"/>
      <c r="BIW1" s="429"/>
      <c r="BIX1" s="428"/>
      <c r="BIY1" s="429"/>
      <c r="BIZ1" s="428"/>
      <c r="BJA1" s="429"/>
      <c r="BJB1" s="428"/>
      <c r="BJC1" s="429"/>
      <c r="BJD1" s="428"/>
      <c r="BJE1" s="429"/>
      <c r="BJF1" s="428"/>
      <c r="BJG1" s="429"/>
      <c r="BJH1" s="428"/>
      <c r="BJI1" s="429"/>
      <c r="BJJ1" s="428"/>
      <c r="BJK1" s="429"/>
      <c r="BJL1" s="428"/>
      <c r="BJM1" s="429"/>
      <c r="BJN1" s="428"/>
      <c r="BJO1" s="429"/>
      <c r="BJP1" s="428"/>
      <c r="BJQ1" s="429"/>
      <c r="BJR1" s="428"/>
      <c r="BJS1" s="429"/>
      <c r="BJT1" s="428"/>
      <c r="BJU1" s="429"/>
      <c r="BJV1" s="428"/>
      <c r="BJW1" s="429"/>
      <c r="BJX1" s="428"/>
      <c r="BJY1" s="429"/>
      <c r="BJZ1" s="428"/>
      <c r="BKA1" s="429"/>
      <c r="BKB1" s="428"/>
      <c r="BKC1" s="429"/>
      <c r="BKD1" s="428"/>
      <c r="BKE1" s="429"/>
      <c r="BKF1" s="428"/>
      <c r="BKG1" s="429"/>
      <c r="BKH1" s="428"/>
      <c r="BKI1" s="429"/>
      <c r="BKJ1" s="428"/>
      <c r="BKK1" s="429"/>
      <c r="BKL1" s="428"/>
      <c r="BKM1" s="429"/>
      <c r="BKN1" s="428"/>
      <c r="BKO1" s="429"/>
      <c r="BKP1" s="428"/>
      <c r="BKQ1" s="429"/>
      <c r="BKR1" s="428"/>
      <c r="BKS1" s="429"/>
      <c r="BKT1" s="428"/>
      <c r="BKU1" s="429"/>
      <c r="BKV1" s="428"/>
      <c r="BKW1" s="429"/>
      <c r="BKX1" s="428"/>
      <c r="BKY1" s="429"/>
      <c r="BKZ1" s="428"/>
      <c r="BLA1" s="429"/>
      <c r="BLB1" s="428"/>
      <c r="BLC1" s="429"/>
      <c r="BLD1" s="428"/>
      <c r="BLE1" s="429"/>
      <c r="BLF1" s="428"/>
      <c r="BLG1" s="429"/>
      <c r="BLH1" s="428"/>
      <c r="BLI1" s="429"/>
      <c r="BLJ1" s="428"/>
      <c r="BLK1" s="429"/>
      <c r="BLL1" s="428"/>
      <c r="BLM1" s="429"/>
      <c r="BLN1" s="428"/>
      <c r="BLO1" s="429"/>
      <c r="BLP1" s="428"/>
      <c r="BLQ1" s="429"/>
      <c r="BLR1" s="428"/>
      <c r="BLS1" s="429"/>
      <c r="BLT1" s="428"/>
      <c r="BLU1" s="429"/>
      <c r="BLV1" s="428"/>
      <c r="BLW1" s="429"/>
      <c r="BLX1" s="428"/>
      <c r="BLY1" s="429"/>
      <c r="BLZ1" s="428"/>
      <c r="BMA1" s="429"/>
      <c r="BMB1" s="428"/>
      <c r="BMC1" s="429"/>
      <c r="BMD1" s="428"/>
      <c r="BME1" s="429"/>
      <c r="BMF1" s="428"/>
      <c r="BMG1" s="429"/>
      <c r="BMH1" s="428"/>
      <c r="BMI1" s="429"/>
      <c r="BMJ1" s="428"/>
      <c r="BMK1" s="429"/>
      <c r="BML1" s="428"/>
      <c r="BMM1" s="429"/>
      <c r="BMN1" s="428"/>
      <c r="BMO1" s="429"/>
      <c r="BMP1" s="428"/>
      <c r="BMQ1" s="429"/>
      <c r="BMR1" s="428"/>
      <c r="BMS1" s="429"/>
      <c r="BMT1" s="428"/>
      <c r="BMU1" s="429"/>
      <c r="BMV1" s="428"/>
      <c r="BMW1" s="429"/>
      <c r="BMX1" s="428"/>
      <c r="BMY1" s="429"/>
      <c r="BMZ1" s="428"/>
      <c r="BNA1" s="429"/>
      <c r="BNB1" s="428"/>
      <c r="BNC1" s="429"/>
      <c r="BND1" s="428"/>
      <c r="BNE1" s="429"/>
      <c r="BNF1" s="428"/>
      <c r="BNG1" s="429"/>
      <c r="BNH1" s="428"/>
      <c r="BNI1" s="429"/>
      <c r="BNJ1" s="428"/>
      <c r="BNK1" s="429"/>
      <c r="BNL1" s="428"/>
      <c r="BNM1" s="429"/>
      <c r="BNN1" s="428"/>
      <c r="BNO1" s="429"/>
      <c r="BNP1" s="428"/>
      <c r="BNQ1" s="429"/>
      <c r="BNR1" s="428"/>
      <c r="BNS1" s="429"/>
      <c r="BNT1" s="428"/>
      <c r="BNU1" s="429"/>
      <c r="BNV1" s="428"/>
      <c r="BNW1" s="429"/>
      <c r="BNX1" s="428"/>
      <c r="BNY1" s="429"/>
      <c r="BNZ1" s="428"/>
      <c r="BOA1" s="429"/>
      <c r="BOB1" s="428"/>
      <c r="BOC1" s="429"/>
      <c r="BOD1" s="428"/>
      <c r="BOE1" s="429"/>
      <c r="BOF1" s="428"/>
      <c r="BOG1" s="429"/>
      <c r="BOH1" s="428"/>
      <c r="BOI1" s="429"/>
      <c r="BOJ1" s="428"/>
      <c r="BOK1" s="429"/>
      <c r="BOL1" s="428"/>
      <c r="BOM1" s="429"/>
      <c r="BON1" s="428"/>
      <c r="BOO1" s="429"/>
      <c r="BOP1" s="428"/>
      <c r="BOQ1" s="429"/>
      <c r="BOR1" s="428"/>
      <c r="BOS1" s="429"/>
      <c r="BOT1" s="428"/>
      <c r="BOU1" s="429"/>
      <c r="BOV1" s="428"/>
      <c r="BOW1" s="429"/>
      <c r="BOX1" s="428"/>
      <c r="BOY1" s="429"/>
      <c r="BOZ1" s="428"/>
      <c r="BPA1" s="429"/>
      <c r="BPB1" s="428"/>
      <c r="BPC1" s="429"/>
      <c r="BPD1" s="428"/>
      <c r="BPE1" s="429"/>
      <c r="BPF1" s="428"/>
      <c r="BPG1" s="429"/>
      <c r="BPH1" s="428"/>
      <c r="BPI1" s="429"/>
      <c r="BPJ1" s="428"/>
      <c r="BPK1" s="429"/>
      <c r="BPL1" s="428"/>
      <c r="BPM1" s="429"/>
      <c r="BPN1" s="428"/>
      <c r="BPO1" s="429"/>
      <c r="BPP1" s="428"/>
      <c r="BPQ1" s="429"/>
      <c r="BPR1" s="428"/>
      <c r="BPS1" s="429"/>
      <c r="BPT1" s="428"/>
      <c r="BPU1" s="429"/>
      <c r="BPV1" s="428"/>
      <c r="BPW1" s="429"/>
      <c r="BPX1" s="428"/>
      <c r="BPY1" s="429"/>
      <c r="BPZ1" s="428"/>
      <c r="BQA1" s="429"/>
      <c r="BQB1" s="428"/>
      <c r="BQC1" s="429"/>
      <c r="BQD1" s="428"/>
      <c r="BQE1" s="429"/>
      <c r="BQF1" s="428"/>
      <c r="BQG1" s="429"/>
      <c r="BQH1" s="428"/>
      <c r="BQI1" s="429"/>
      <c r="BQJ1" s="428"/>
      <c r="BQK1" s="429"/>
      <c r="BQL1" s="428"/>
      <c r="BQM1" s="429"/>
      <c r="BQN1" s="428"/>
      <c r="BQO1" s="429"/>
      <c r="BQP1" s="428"/>
      <c r="BQQ1" s="429"/>
      <c r="BQR1" s="428"/>
      <c r="BQS1" s="429"/>
      <c r="BQT1" s="428"/>
      <c r="BQU1" s="429"/>
      <c r="BQV1" s="428"/>
      <c r="BQW1" s="429"/>
      <c r="BQX1" s="428"/>
      <c r="BQY1" s="429"/>
      <c r="BQZ1" s="428"/>
      <c r="BRA1" s="429"/>
      <c r="BRB1" s="428"/>
      <c r="BRC1" s="429"/>
      <c r="BRD1" s="428"/>
      <c r="BRE1" s="429"/>
      <c r="BRF1" s="428"/>
      <c r="BRG1" s="429"/>
      <c r="BRH1" s="428"/>
      <c r="BRI1" s="429"/>
      <c r="BRJ1" s="428"/>
      <c r="BRK1" s="429"/>
      <c r="BRL1" s="428"/>
      <c r="BRM1" s="429"/>
      <c r="BRN1" s="428"/>
      <c r="BRO1" s="429"/>
      <c r="BRP1" s="428"/>
      <c r="BRQ1" s="429"/>
      <c r="BRR1" s="428"/>
      <c r="BRS1" s="429"/>
      <c r="BRT1" s="428"/>
      <c r="BRU1" s="429"/>
      <c r="BRV1" s="428"/>
      <c r="BRW1" s="429"/>
      <c r="BRX1" s="428"/>
      <c r="BRY1" s="429"/>
      <c r="BRZ1" s="428"/>
      <c r="BSA1" s="429"/>
      <c r="BSB1" s="428"/>
      <c r="BSC1" s="429"/>
      <c r="BSD1" s="428"/>
      <c r="BSE1" s="429"/>
      <c r="BSF1" s="428"/>
      <c r="BSG1" s="429"/>
      <c r="BSH1" s="428"/>
      <c r="BSI1" s="429"/>
      <c r="BSJ1" s="428"/>
      <c r="BSK1" s="429"/>
      <c r="BSL1" s="428"/>
      <c r="BSM1" s="429"/>
      <c r="BSN1" s="428"/>
      <c r="BSO1" s="429"/>
      <c r="BSP1" s="428"/>
      <c r="BSQ1" s="429"/>
      <c r="BSR1" s="428"/>
      <c r="BSS1" s="429"/>
      <c r="BST1" s="428"/>
      <c r="BSU1" s="429"/>
      <c r="BSV1" s="428"/>
      <c r="BSW1" s="429"/>
      <c r="BSX1" s="428"/>
      <c r="BSY1" s="429"/>
      <c r="BSZ1" s="428"/>
      <c r="BTA1" s="429"/>
      <c r="BTB1" s="428"/>
      <c r="BTC1" s="429"/>
      <c r="BTD1" s="428"/>
      <c r="BTE1" s="429"/>
      <c r="BTF1" s="428"/>
      <c r="BTG1" s="429"/>
      <c r="BTH1" s="428"/>
      <c r="BTI1" s="429"/>
      <c r="BTJ1" s="428"/>
      <c r="BTK1" s="429"/>
      <c r="BTL1" s="428"/>
      <c r="BTM1" s="429"/>
      <c r="BTN1" s="428"/>
      <c r="BTO1" s="429"/>
      <c r="BTP1" s="428"/>
      <c r="BTQ1" s="429"/>
      <c r="BTR1" s="428"/>
      <c r="BTS1" s="429"/>
      <c r="BTT1" s="428"/>
      <c r="BTU1" s="429"/>
      <c r="BTV1" s="428"/>
      <c r="BTW1" s="429"/>
      <c r="BTX1" s="428"/>
      <c r="BTY1" s="429"/>
      <c r="BTZ1" s="428"/>
      <c r="BUA1" s="429"/>
      <c r="BUB1" s="428"/>
      <c r="BUC1" s="429"/>
      <c r="BUD1" s="428"/>
      <c r="BUE1" s="429"/>
      <c r="BUF1" s="428"/>
      <c r="BUG1" s="429"/>
      <c r="BUH1" s="428"/>
      <c r="BUI1" s="429"/>
      <c r="BUJ1" s="428"/>
      <c r="BUK1" s="429"/>
      <c r="BUL1" s="428"/>
      <c r="BUM1" s="429"/>
      <c r="BUN1" s="428"/>
      <c r="BUO1" s="429"/>
      <c r="BUP1" s="428"/>
      <c r="BUQ1" s="429"/>
      <c r="BUR1" s="428"/>
      <c r="BUS1" s="429"/>
      <c r="BUT1" s="428"/>
      <c r="BUU1" s="429"/>
      <c r="BUV1" s="428"/>
      <c r="BUW1" s="429"/>
      <c r="BUX1" s="428"/>
      <c r="BUY1" s="429"/>
      <c r="BUZ1" s="428"/>
      <c r="BVA1" s="429"/>
      <c r="BVB1" s="428"/>
      <c r="BVC1" s="429"/>
      <c r="BVD1" s="428"/>
      <c r="BVE1" s="429"/>
      <c r="BVF1" s="428"/>
      <c r="BVG1" s="429"/>
      <c r="BVH1" s="428"/>
      <c r="BVI1" s="429"/>
      <c r="BVJ1" s="428"/>
      <c r="BVK1" s="429"/>
      <c r="BVL1" s="428"/>
      <c r="BVM1" s="429"/>
      <c r="BVN1" s="428"/>
      <c r="BVO1" s="429"/>
      <c r="BVP1" s="428"/>
      <c r="BVQ1" s="429"/>
      <c r="BVR1" s="428"/>
      <c r="BVS1" s="429"/>
      <c r="BVT1" s="428"/>
      <c r="BVU1" s="429"/>
      <c r="BVV1" s="428"/>
      <c r="BVW1" s="429"/>
      <c r="BVX1" s="428"/>
      <c r="BVY1" s="429"/>
      <c r="BVZ1" s="428"/>
      <c r="BWA1" s="429"/>
      <c r="BWB1" s="428"/>
      <c r="BWC1" s="429"/>
      <c r="BWD1" s="428"/>
      <c r="BWE1" s="429"/>
      <c r="BWF1" s="428"/>
      <c r="BWG1" s="429"/>
      <c r="BWH1" s="428"/>
      <c r="BWI1" s="429"/>
      <c r="BWJ1" s="428"/>
      <c r="BWK1" s="429"/>
      <c r="BWL1" s="428"/>
      <c r="BWM1" s="429"/>
      <c r="BWN1" s="428"/>
      <c r="BWO1" s="429"/>
      <c r="BWP1" s="428"/>
      <c r="BWQ1" s="429"/>
      <c r="BWR1" s="428"/>
      <c r="BWS1" s="429"/>
      <c r="BWT1" s="428"/>
      <c r="BWU1" s="429"/>
      <c r="BWV1" s="428"/>
      <c r="BWW1" s="429"/>
      <c r="BWX1" s="428"/>
      <c r="BWY1" s="429"/>
      <c r="BWZ1" s="428"/>
      <c r="BXA1" s="429"/>
      <c r="BXB1" s="428"/>
      <c r="BXC1" s="429"/>
      <c r="BXD1" s="428"/>
      <c r="BXE1" s="429"/>
      <c r="BXF1" s="428"/>
      <c r="BXG1" s="429"/>
      <c r="BXH1" s="428"/>
      <c r="BXI1" s="429"/>
      <c r="BXJ1" s="428"/>
      <c r="BXK1" s="429"/>
      <c r="BXL1" s="428"/>
      <c r="BXM1" s="429"/>
      <c r="BXN1" s="428"/>
      <c r="BXO1" s="429"/>
      <c r="BXP1" s="428"/>
      <c r="BXQ1" s="429"/>
      <c r="BXR1" s="428"/>
      <c r="BXS1" s="429"/>
      <c r="BXT1" s="428"/>
      <c r="BXU1" s="429"/>
      <c r="BXV1" s="428"/>
      <c r="BXW1" s="429"/>
      <c r="BXX1" s="428"/>
      <c r="BXY1" s="429"/>
      <c r="BXZ1" s="428"/>
      <c r="BYA1" s="429"/>
      <c r="BYB1" s="428"/>
      <c r="BYC1" s="429"/>
      <c r="BYD1" s="428"/>
      <c r="BYE1" s="429"/>
      <c r="BYF1" s="428"/>
      <c r="BYG1" s="429"/>
      <c r="BYH1" s="428"/>
      <c r="BYI1" s="429"/>
      <c r="BYJ1" s="428"/>
      <c r="BYK1" s="429"/>
      <c r="BYL1" s="428"/>
      <c r="BYM1" s="429"/>
      <c r="BYN1" s="428"/>
      <c r="BYO1" s="429"/>
      <c r="BYP1" s="428"/>
      <c r="BYQ1" s="429"/>
      <c r="BYR1" s="428"/>
      <c r="BYS1" s="429"/>
      <c r="BYT1" s="428"/>
      <c r="BYU1" s="429"/>
      <c r="BYV1" s="428"/>
      <c r="BYW1" s="429"/>
      <c r="BYX1" s="428"/>
      <c r="BYY1" s="429"/>
      <c r="BYZ1" s="428"/>
      <c r="BZA1" s="429"/>
      <c r="BZB1" s="428"/>
      <c r="BZC1" s="429"/>
      <c r="BZD1" s="428"/>
      <c r="BZE1" s="429"/>
      <c r="BZF1" s="428"/>
      <c r="BZG1" s="429"/>
      <c r="BZH1" s="428"/>
      <c r="BZI1" s="429"/>
      <c r="BZJ1" s="428"/>
      <c r="BZK1" s="429"/>
      <c r="BZL1" s="428"/>
      <c r="BZM1" s="429"/>
      <c r="BZN1" s="428"/>
      <c r="BZO1" s="429"/>
      <c r="BZP1" s="428"/>
      <c r="BZQ1" s="429"/>
      <c r="BZR1" s="428"/>
      <c r="BZS1" s="429"/>
      <c r="BZT1" s="428"/>
      <c r="BZU1" s="429"/>
      <c r="BZV1" s="428"/>
      <c r="BZW1" s="429"/>
      <c r="BZX1" s="428"/>
      <c r="BZY1" s="429"/>
      <c r="BZZ1" s="428"/>
      <c r="CAA1" s="429"/>
      <c r="CAB1" s="428"/>
      <c r="CAC1" s="429"/>
      <c r="CAD1" s="428"/>
      <c r="CAE1" s="429"/>
      <c r="CAF1" s="428"/>
      <c r="CAG1" s="429"/>
      <c r="CAH1" s="428"/>
      <c r="CAI1" s="429"/>
      <c r="CAJ1" s="428"/>
      <c r="CAK1" s="429"/>
      <c r="CAL1" s="428"/>
      <c r="CAM1" s="429"/>
      <c r="CAN1" s="428"/>
      <c r="CAO1" s="429"/>
      <c r="CAP1" s="428"/>
      <c r="CAQ1" s="429"/>
      <c r="CAR1" s="428"/>
      <c r="CAS1" s="429"/>
      <c r="CAT1" s="428"/>
      <c r="CAU1" s="429"/>
      <c r="CAV1" s="428"/>
      <c r="CAW1" s="429"/>
      <c r="CAX1" s="428"/>
      <c r="CAY1" s="429"/>
      <c r="CAZ1" s="428"/>
      <c r="CBA1" s="429"/>
      <c r="CBB1" s="428"/>
      <c r="CBC1" s="429"/>
      <c r="CBD1" s="428"/>
      <c r="CBE1" s="429"/>
      <c r="CBF1" s="428"/>
      <c r="CBG1" s="429"/>
      <c r="CBH1" s="428"/>
      <c r="CBI1" s="429"/>
      <c r="CBJ1" s="428"/>
      <c r="CBK1" s="429"/>
      <c r="CBL1" s="428"/>
      <c r="CBM1" s="429"/>
      <c r="CBN1" s="428"/>
      <c r="CBO1" s="429"/>
      <c r="CBP1" s="428"/>
      <c r="CBQ1" s="429"/>
      <c r="CBR1" s="428"/>
      <c r="CBS1" s="429"/>
      <c r="CBT1" s="428"/>
      <c r="CBU1" s="429"/>
      <c r="CBV1" s="428"/>
      <c r="CBW1" s="429"/>
      <c r="CBX1" s="428"/>
      <c r="CBY1" s="429"/>
      <c r="CBZ1" s="428"/>
      <c r="CCA1" s="429"/>
      <c r="CCB1" s="428"/>
      <c r="CCC1" s="429"/>
      <c r="CCD1" s="428"/>
      <c r="CCE1" s="429"/>
      <c r="CCF1" s="428"/>
      <c r="CCG1" s="429"/>
      <c r="CCH1" s="428"/>
      <c r="CCI1" s="429"/>
      <c r="CCJ1" s="428"/>
      <c r="CCK1" s="429"/>
      <c r="CCL1" s="428"/>
      <c r="CCM1" s="429"/>
      <c r="CCN1" s="428"/>
      <c r="CCO1" s="429"/>
      <c r="CCP1" s="428"/>
      <c r="CCQ1" s="429"/>
      <c r="CCR1" s="428"/>
      <c r="CCS1" s="429"/>
      <c r="CCT1" s="428"/>
      <c r="CCU1" s="429"/>
      <c r="CCV1" s="428"/>
      <c r="CCW1" s="429"/>
      <c r="CCX1" s="428"/>
      <c r="CCY1" s="429"/>
      <c r="CCZ1" s="428"/>
      <c r="CDA1" s="429"/>
      <c r="CDB1" s="428"/>
      <c r="CDC1" s="429"/>
      <c r="CDD1" s="428"/>
      <c r="CDE1" s="429"/>
      <c r="CDF1" s="428"/>
      <c r="CDG1" s="429"/>
      <c r="CDH1" s="428"/>
      <c r="CDI1" s="429"/>
      <c r="CDJ1" s="428"/>
      <c r="CDK1" s="429"/>
      <c r="CDL1" s="428"/>
      <c r="CDM1" s="429"/>
      <c r="CDN1" s="428"/>
      <c r="CDO1" s="429"/>
      <c r="CDP1" s="428"/>
      <c r="CDQ1" s="429"/>
      <c r="CDR1" s="428"/>
      <c r="CDS1" s="429"/>
      <c r="CDT1" s="428"/>
      <c r="CDU1" s="429"/>
      <c r="CDV1" s="428"/>
      <c r="CDW1" s="429"/>
      <c r="CDX1" s="428"/>
      <c r="CDY1" s="429"/>
      <c r="CDZ1" s="428"/>
      <c r="CEA1" s="429"/>
      <c r="CEB1" s="428"/>
      <c r="CEC1" s="429"/>
      <c r="CED1" s="428"/>
      <c r="CEE1" s="429"/>
      <c r="CEF1" s="428"/>
      <c r="CEG1" s="429"/>
      <c r="CEH1" s="428"/>
      <c r="CEI1" s="429"/>
      <c r="CEJ1" s="428"/>
      <c r="CEK1" s="429"/>
      <c r="CEL1" s="428"/>
      <c r="CEM1" s="429"/>
      <c r="CEN1" s="428"/>
      <c r="CEO1" s="429"/>
      <c r="CEP1" s="428"/>
      <c r="CEQ1" s="429"/>
      <c r="CER1" s="428"/>
      <c r="CES1" s="429"/>
      <c r="CET1" s="428"/>
      <c r="CEU1" s="429"/>
      <c r="CEV1" s="428"/>
      <c r="CEW1" s="429"/>
      <c r="CEX1" s="428"/>
      <c r="CEY1" s="429"/>
      <c r="CEZ1" s="428"/>
      <c r="CFA1" s="429"/>
      <c r="CFB1" s="428"/>
      <c r="CFC1" s="429"/>
      <c r="CFD1" s="428"/>
      <c r="CFE1" s="429"/>
      <c r="CFF1" s="428"/>
      <c r="CFG1" s="429"/>
      <c r="CFH1" s="428"/>
      <c r="CFI1" s="429"/>
      <c r="CFJ1" s="428"/>
      <c r="CFK1" s="429"/>
      <c r="CFL1" s="428"/>
      <c r="CFM1" s="429"/>
      <c r="CFN1" s="428"/>
      <c r="CFO1" s="429"/>
      <c r="CFP1" s="428"/>
      <c r="CFQ1" s="429"/>
      <c r="CFR1" s="428"/>
      <c r="CFS1" s="429"/>
      <c r="CFT1" s="428"/>
      <c r="CFU1" s="429"/>
      <c r="CFV1" s="428"/>
      <c r="CFW1" s="429"/>
      <c r="CFX1" s="428"/>
      <c r="CFY1" s="429"/>
      <c r="CFZ1" s="428"/>
      <c r="CGA1" s="429"/>
      <c r="CGB1" s="428"/>
      <c r="CGC1" s="429"/>
      <c r="CGD1" s="428"/>
      <c r="CGE1" s="429"/>
      <c r="CGF1" s="428"/>
      <c r="CGG1" s="429"/>
      <c r="CGH1" s="428"/>
      <c r="CGI1" s="429"/>
      <c r="CGJ1" s="428"/>
      <c r="CGK1" s="429"/>
      <c r="CGL1" s="428"/>
      <c r="CGM1" s="429"/>
      <c r="CGN1" s="428"/>
      <c r="CGO1" s="429"/>
      <c r="CGP1" s="428"/>
      <c r="CGQ1" s="429"/>
      <c r="CGR1" s="428"/>
      <c r="CGS1" s="429"/>
      <c r="CGT1" s="428"/>
      <c r="CGU1" s="429"/>
      <c r="CGV1" s="428"/>
      <c r="CGW1" s="429"/>
      <c r="CGX1" s="428"/>
      <c r="CGY1" s="429"/>
      <c r="CGZ1" s="428"/>
      <c r="CHA1" s="429"/>
      <c r="CHB1" s="428"/>
      <c r="CHC1" s="429"/>
      <c r="CHD1" s="428"/>
      <c r="CHE1" s="429"/>
      <c r="CHF1" s="428"/>
      <c r="CHG1" s="429"/>
      <c r="CHH1" s="428"/>
      <c r="CHI1" s="429"/>
      <c r="CHJ1" s="428"/>
      <c r="CHK1" s="429"/>
      <c r="CHL1" s="428"/>
      <c r="CHM1" s="429"/>
      <c r="CHN1" s="428"/>
      <c r="CHO1" s="429"/>
      <c r="CHP1" s="428"/>
      <c r="CHQ1" s="429"/>
      <c r="CHR1" s="428"/>
      <c r="CHS1" s="429"/>
      <c r="CHT1" s="428"/>
      <c r="CHU1" s="429"/>
      <c r="CHV1" s="428"/>
      <c r="CHW1" s="429"/>
      <c r="CHX1" s="428"/>
      <c r="CHY1" s="429"/>
      <c r="CHZ1" s="428"/>
      <c r="CIA1" s="429"/>
      <c r="CIB1" s="428"/>
      <c r="CIC1" s="429"/>
      <c r="CID1" s="428"/>
      <c r="CIE1" s="429"/>
      <c r="CIF1" s="428"/>
      <c r="CIG1" s="429"/>
      <c r="CIH1" s="428"/>
      <c r="CII1" s="429"/>
      <c r="CIJ1" s="428"/>
      <c r="CIK1" s="429"/>
      <c r="CIL1" s="428"/>
      <c r="CIM1" s="429"/>
      <c r="CIN1" s="428"/>
      <c r="CIO1" s="429"/>
      <c r="CIP1" s="428"/>
      <c r="CIQ1" s="429"/>
      <c r="CIR1" s="428"/>
      <c r="CIS1" s="429"/>
      <c r="CIT1" s="428"/>
      <c r="CIU1" s="429"/>
      <c r="CIV1" s="428"/>
      <c r="CIW1" s="429"/>
      <c r="CIX1" s="428"/>
      <c r="CIY1" s="429"/>
      <c r="CIZ1" s="428"/>
      <c r="CJA1" s="429"/>
      <c r="CJB1" s="428"/>
      <c r="CJC1" s="429"/>
      <c r="CJD1" s="428"/>
      <c r="CJE1" s="429"/>
      <c r="CJF1" s="428"/>
      <c r="CJG1" s="429"/>
      <c r="CJH1" s="428"/>
      <c r="CJI1" s="429"/>
      <c r="CJJ1" s="428"/>
      <c r="CJK1" s="429"/>
      <c r="CJL1" s="428"/>
      <c r="CJM1" s="429"/>
      <c r="CJN1" s="428"/>
      <c r="CJO1" s="429"/>
      <c r="CJP1" s="428"/>
      <c r="CJQ1" s="429"/>
      <c r="CJR1" s="428"/>
      <c r="CJS1" s="429"/>
      <c r="CJT1" s="428"/>
      <c r="CJU1" s="429"/>
      <c r="CJV1" s="428"/>
      <c r="CJW1" s="429"/>
      <c r="CJX1" s="428"/>
      <c r="CJY1" s="429"/>
      <c r="CJZ1" s="428"/>
      <c r="CKA1" s="429"/>
      <c r="CKB1" s="428"/>
      <c r="CKC1" s="429"/>
      <c r="CKD1" s="428"/>
      <c r="CKE1" s="429"/>
      <c r="CKF1" s="428"/>
      <c r="CKG1" s="429"/>
      <c r="CKH1" s="428"/>
      <c r="CKI1" s="429"/>
      <c r="CKJ1" s="428"/>
      <c r="CKK1" s="429"/>
      <c r="CKL1" s="428"/>
      <c r="CKM1" s="429"/>
      <c r="CKN1" s="428"/>
      <c r="CKO1" s="429"/>
      <c r="CKP1" s="428"/>
      <c r="CKQ1" s="429"/>
      <c r="CKR1" s="428"/>
      <c r="CKS1" s="429"/>
      <c r="CKT1" s="428"/>
      <c r="CKU1" s="429"/>
      <c r="CKV1" s="428"/>
      <c r="CKW1" s="429"/>
      <c r="CKX1" s="428"/>
      <c r="CKY1" s="429"/>
      <c r="CKZ1" s="428"/>
      <c r="CLA1" s="429"/>
      <c r="CLB1" s="428"/>
      <c r="CLC1" s="429"/>
      <c r="CLD1" s="428"/>
      <c r="CLE1" s="429"/>
      <c r="CLF1" s="428"/>
      <c r="CLG1" s="429"/>
      <c r="CLH1" s="428"/>
      <c r="CLI1" s="429"/>
      <c r="CLJ1" s="428"/>
      <c r="CLK1" s="429"/>
      <c r="CLL1" s="428"/>
      <c r="CLM1" s="429"/>
      <c r="CLN1" s="428"/>
      <c r="CLO1" s="429"/>
      <c r="CLP1" s="428"/>
      <c r="CLQ1" s="429"/>
      <c r="CLR1" s="428"/>
      <c r="CLS1" s="429"/>
      <c r="CLT1" s="428"/>
      <c r="CLU1" s="429"/>
      <c r="CLV1" s="428"/>
      <c r="CLW1" s="429"/>
      <c r="CLX1" s="428"/>
      <c r="CLY1" s="429"/>
      <c r="CLZ1" s="428"/>
      <c r="CMA1" s="429"/>
      <c r="CMB1" s="428"/>
      <c r="CMC1" s="429"/>
      <c r="CMD1" s="428"/>
      <c r="CME1" s="429"/>
      <c r="CMF1" s="428"/>
      <c r="CMG1" s="429"/>
      <c r="CMH1" s="428"/>
      <c r="CMI1" s="429"/>
      <c r="CMJ1" s="428"/>
      <c r="CMK1" s="429"/>
      <c r="CML1" s="428"/>
      <c r="CMM1" s="429"/>
      <c r="CMN1" s="428"/>
      <c r="CMO1" s="429"/>
      <c r="CMP1" s="428"/>
      <c r="CMQ1" s="429"/>
      <c r="CMR1" s="428"/>
      <c r="CMS1" s="429"/>
      <c r="CMT1" s="428"/>
      <c r="CMU1" s="429"/>
      <c r="CMV1" s="428"/>
      <c r="CMW1" s="429"/>
      <c r="CMX1" s="428"/>
      <c r="CMY1" s="429"/>
      <c r="CMZ1" s="428"/>
      <c r="CNA1" s="429"/>
      <c r="CNB1" s="428"/>
      <c r="CNC1" s="429"/>
      <c r="CND1" s="428"/>
      <c r="CNE1" s="429"/>
      <c r="CNF1" s="428"/>
      <c r="CNG1" s="429"/>
      <c r="CNH1" s="428"/>
      <c r="CNI1" s="429"/>
      <c r="CNJ1" s="428"/>
      <c r="CNK1" s="429"/>
      <c r="CNL1" s="428"/>
      <c r="CNM1" s="429"/>
      <c r="CNN1" s="428"/>
      <c r="CNO1" s="429"/>
      <c r="CNP1" s="428"/>
      <c r="CNQ1" s="429"/>
      <c r="CNR1" s="428"/>
      <c r="CNS1" s="429"/>
      <c r="CNT1" s="428"/>
      <c r="CNU1" s="429"/>
      <c r="CNV1" s="428"/>
      <c r="CNW1" s="429"/>
      <c r="CNX1" s="428"/>
      <c r="CNY1" s="429"/>
      <c r="CNZ1" s="428"/>
      <c r="COA1" s="429"/>
      <c r="COB1" s="428"/>
      <c r="COC1" s="429"/>
      <c r="COD1" s="428"/>
      <c r="COE1" s="429"/>
      <c r="COF1" s="428"/>
      <c r="COG1" s="429"/>
      <c r="COH1" s="428"/>
      <c r="COI1" s="429"/>
      <c r="COJ1" s="428"/>
      <c r="COK1" s="429"/>
      <c r="COL1" s="428"/>
      <c r="COM1" s="429"/>
      <c r="CON1" s="428"/>
      <c r="COO1" s="429"/>
      <c r="COP1" s="428"/>
      <c r="COQ1" s="429"/>
      <c r="COR1" s="428"/>
      <c r="COS1" s="429"/>
      <c r="COT1" s="428"/>
      <c r="COU1" s="429"/>
      <c r="COV1" s="428"/>
      <c r="COW1" s="429"/>
      <c r="COX1" s="428"/>
      <c r="COY1" s="429"/>
      <c r="COZ1" s="428"/>
      <c r="CPA1" s="429"/>
      <c r="CPB1" s="428"/>
      <c r="CPC1" s="429"/>
      <c r="CPD1" s="428"/>
      <c r="CPE1" s="429"/>
      <c r="CPF1" s="428"/>
      <c r="CPG1" s="429"/>
      <c r="CPH1" s="428"/>
      <c r="CPI1" s="429"/>
      <c r="CPJ1" s="428"/>
      <c r="CPK1" s="429"/>
      <c r="CPL1" s="428"/>
      <c r="CPM1" s="429"/>
      <c r="CPN1" s="428"/>
      <c r="CPO1" s="429"/>
      <c r="CPP1" s="428"/>
      <c r="CPQ1" s="429"/>
      <c r="CPR1" s="428"/>
      <c r="CPS1" s="429"/>
      <c r="CPT1" s="428"/>
      <c r="CPU1" s="429"/>
      <c r="CPV1" s="428"/>
      <c r="CPW1" s="429"/>
      <c r="CPX1" s="428"/>
      <c r="CPY1" s="429"/>
      <c r="CPZ1" s="428"/>
      <c r="CQA1" s="429"/>
      <c r="CQB1" s="428"/>
      <c r="CQC1" s="429"/>
      <c r="CQD1" s="428"/>
      <c r="CQE1" s="429"/>
      <c r="CQF1" s="428"/>
      <c r="CQG1" s="429"/>
      <c r="CQH1" s="428"/>
      <c r="CQI1" s="429"/>
      <c r="CQJ1" s="428"/>
      <c r="CQK1" s="429"/>
      <c r="CQL1" s="428"/>
      <c r="CQM1" s="429"/>
      <c r="CQN1" s="428"/>
      <c r="CQO1" s="429"/>
      <c r="CQP1" s="428"/>
      <c r="CQQ1" s="429"/>
      <c r="CQR1" s="428"/>
      <c r="CQS1" s="429"/>
      <c r="CQT1" s="428"/>
      <c r="CQU1" s="429"/>
      <c r="CQV1" s="428"/>
      <c r="CQW1" s="429"/>
      <c r="CQX1" s="428"/>
      <c r="CQY1" s="429"/>
      <c r="CQZ1" s="428"/>
      <c r="CRA1" s="429"/>
      <c r="CRB1" s="428"/>
      <c r="CRC1" s="429"/>
      <c r="CRD1" s="428"/>
      <c r="CRE1" s="429"/>
      <c r="CRF1" s="428"/>
      <c r="CRG1" s="429"/>
      <c r="CRH1" s="428"/>
      <c r="CRI1" s="429"/>
      <c r="CRJ1" s="428"/>
      <c r="CRK1" s="429"/>
      <c r="CRL1" s="428"/>
      <c r="CRM1" s="429"/>
      <c r="CRN1" s="428"/>
      <c r="CRO1" s="429"/>
      <c r="CRP1" s="428"/>
      <c r="CRQ1" s="429"/>
      <c r="CRR1" s="428"/>
      <c r="CRS1" s="429"/>
      <c r="CRT1" s="428"/>
      <c r="CRU1" s="429"/>
      <c r="CRV1" s="428"/>
      <c r="CRW1" s="429"/>
      <c r="CRX1" s="428"/>
      <c r="CRY1" s="429"/>
      <c r="CRZ1" s="428"/>
      <c r="CSA1" s="429"/>
      <c r="CSB1" s="428"/>
      <c r="CSC1" s="429"/>
      <c r="CSD1" s="428"/>
      <c r="CSE1" s="429"/>
      <c r="CSF1" s="428"/>
      <c r="CSG1" s="429"/>
      <c r="CSH1" s="428"/>
      <c r="CSI1" s="429"/>
      <c r="CSJ1" s="428"/>
      <c r="CSK1" s="429"/>
      <c r="CSL1" s="428"/>
      <c r="CSM1" s="429"/>
      <c r="CSN1" s="428"/>
      <c r="CSO1" s="429"/>
      <c r="CSP1" s="428"/>
      <c r="CSQ1" s="429"/>
      <c r="CSR1" s="428"/>
      <c r="CSS1" s="429"/>
      <c r="CST1" s="428"/>
      <c r="CSU1" s="429"/>
      <c r="CSV1" s="428"/>
      <c r="CSW1" s="429"/>
      <c r="CSX1" s="428"/>
      <c r="CSY1" s="429"/>
      <c r="CSZ1" s="428"/>
      <c r="CTA1" s="429"/>
      <c r="CTB1" s="428"/>
      <c r="CTC1" s="429"/>
      <c r="CTD1" s="428"/>
      <c r="CTE1" s="429"/>
      <c r="CTF1" s="428"/>
      <c r="CTG1" s="429"/>
      <c r="CTH1" s="428"/>
      <c r="CTI1" s="429"/>
      <c r="CTJ1" s="428"/>
      <c r="CTK1" s="429"/>
      <c r="CTL1" s="428"/>
      <c r="CTM1" s="429"/>
      <c r="CTN1" s="428"/>
      <c r="CTO1" s="429"/>
      <c r="CTP1" s="428"/>
      <c r="CTQ1" s="429"/>
      <c r="CTR1" s="428"/>
      <c r="CTS1" s="429"/>
      <c r="CTT1" s="428"/>
      <c r="CTU1" s="429"/>
      <c r="CTV1" s="428"/>
      <c r="CTW1" s="429"/>
      <c r="CTX1" s="428"/>
      <c r="CTY1" s="429"/>
      <c r="CTZ1" s="428"/>
      <c r="CUA1" s="429"/>
      <c r="CUB1" s="428"/>
      <c r="CUC1" s="429"/>
      <c r="CUD1" s="428"/>
      <c r="CUE1" s="429"/>
      <c r="CUF1" s="428"/>
      <c r="CUG1" s="429"/>
      <c r="CUH1" s="428"/>
      <c r="CUI1" s="429"/>
      <c r="CUJ1" s="428"/>
      <c r="CUK1" s="429"/>
      <c r="CUL1" s="428"/>
      <c r="CUM1" s="429"/>
      <c r="CUN1" s="428"/>
      <c r="CUO1" s="429"/>
      <c r="CUP1" s="428"/>
      <c r="CUQ1" s="429"/>
      <c r="CUR1" s="428"/>
      <c r="CUS1" s="429"/>
      <c r="CUT1" s="428"/>
      <c r="CUU1" s="429"/>
      <c r="CUV1" s="428"/>
      <c r="CUW1" s="429"/>
      <c r="CUX1" s="428"/>
      <c r="CUY1" s="429"/>
      <c r="CUZ1" s="428"/>
      <c r="CVA1" s="429"/>
      <c r="CVB1" s="428"/>
      <c r="CVC1" s="429"/>
      <c r="CVD1" s="428"/>
      <c r="CVE1" s="429"/>
      <c r="CVF1" s="428"/>
      <c r="CVG1" s="429"/>
      <c r="CVH1" s="428"/>
      <c r="CVI1" s="429"/>
      <c r="CVJ1" s="428"/>
      <c r="CVK1" s="429"/>
      <c r="CVL1" s="428"/>
      <c r="CVM1" s="429"/>
      <c r="CVN1" s="428"/>
      <c r="CVO1" s="429"/>
      <c r="CVP1" s="428"/>
      <c r="CVQ1" s="429"/>
      <c r="CVR1" s="428"/>
      <c r="CVS1" s="429"/>
      <c r="CVT1" s="428"/>
      <c r="CVU1" s="429"/>
      <c r="CVV1" s="428"/>
      <c r="CVW1" s="429"/>
      <c r="CVX1" s="428"/>
      <c r="CVY1" s="429"/>
      <c r="CVZ1" s="428"/>
      <c r="CWA1" s="429"/>
      <c r="CWB1" s="428"/>
      <c r="CWC1" s="429"/>
      <c r="CWD1" s="428"/>
      <c r="CWE1" s="429"/>
      <c r="CWF1" s="428"/>
      <c r="CWG1" s="429"/>
      <c r="CWH1" s="428"/>
      <c r="CWI1" s="429"/>
      <c r="CWJ1" s="428"/>
      <c r="CWK1" s="429"/>
      <c r="CWL1" s="428"/>
      <c r="CWM1" s="429"/>
      <c r="CWN1" s="428"/>
      <c r="CWO1" s="429"/>
      <c r="CWP1" s="428"/>
      <c r="CWQ1" s="429"/>
      <c r="CWR1" s="428"/>
      <c r="CWS1" s="429"/>
      <c r="CWT1" s="428"/>
      <c r="CWU1" s="429"/>
      <c r="CWV1" s="428"/>
      <c r="CWW1" s="429"/>
      <c r="CWX1" s="428"/>
      <c r="CWY1" s="429"/>
      <c r="CWZ1" s="428"/>
      <c r="CXA1" s="429"/>
      <c r="CXB1" s="428"/>
      <c r="CXC1" s="429"/>
      <c r="CXD1" s="428"/>
      <c r="CXE1" s="429"/>
      <c r="CXF1" s="428"/>
      <c r="CXG1" s="429"/>
      <c r="CXH1" s="428"/>
      <c r="CXI1" s="429"/>
      <c r="CXJ1" s="428"/>
      <c r="CXK1" s="429"/>
      <c r="CXL1" s="428"/>
      <c r="CXM1" s="429"/>
      <c r="CXN1" s="428"/>
      <c r="CXO1" s="429"/>
      <c r="CXP1" s="428"/>
      <c r="CXQ1" s="429"/>
      <c r="CXR1" s="428"/>
      <c r="CXS1" s="429"/>
      <c r="CXT1" s="428"/>
      <c r="CXU1" s="429"/>
      <c r="CXV1" s="428"/>
      <c r="CXW1" s="429"/>
      <c r="CXX1" s="428"/>
      <c r="CXY1" s="429"/>
      <c r="CXZ1" s="428"/>
      <c r="CYA1" s="429"/>
      <c r="CYB1" s="428"/>
      <c r="CYC1" s="429"/>
      <c r="CYD1" s="428"/>
      <c r="CYE1" s="429"/>
      <c r="CYF1" s="428"/>
      <c r="CYG1" s="429"/>
      <c r="CYH1" s="428"/>
      <c r="CYI1" s="429"/>
      <c r="CYJ1" s="428"/>
      <c r="CYK1" s="429"/>
      <c r="CYL1" s="428"/>
      <c r="CYM1" s="429"/>
      <c r="CYN1" s="428"/>
      <c r="CYO1" s="429"/>
      <c r="CYP1" s="428"/>
      <c r="CYQ1" s="429"/>
      <c r="CYR1" s="428"/>
      <c r="CYS1" s="429"/>
      <c r="CYT1" s="428"/>
      <c r="CYU1" s="429"/>
      <c r="CYV1" s="428"/>
      <c r="CYW1" s="429"/>
      <c r="CYX1" s="428"/>
      <c r="CYY1" s="429"/>
      <c r="CYZ1" s="428"/>
      <c r="CZA1" s="429"/>
      <c r="CZB1" s="428"/>
      <c r="CZC1" s="429"/>
      <c r="CZD1" s="428"/>
      <c r="CZE1" s="429"/>
      <c r="CZF1" s="428"/>
      <c r="CZG1" s="429"/>
      <c r="CZH1" s="428"/>
      <c r="CZI1" s="429"/>
      <c r="CZJ1" s="428"/>
      <c r="CZK1" s="429"/>
      <c r="CZL1" s="428"/>
      <c r="CZM1" s="429"/>
      <c r="CZN1" s="428"/>
      <c r="CZO1" s="429"/>
      <c r="CZP1" s="428"/>
      <c r="CZQ1" s="429"/>
      <c r="CZR1" s="428"/>
      <c r="CZS1" s="429"/>
      <c r="CZT1" s="428"/>
      <c r="CZU1" s="429"/>
      <c r="CZV1" s="428"/>
      <c r="CZW1" s="429"/>
      <c r="CZX1" s="428"/>
      <c r="CZY1" s="429"/>
      <c r="CZZ1" s="428"/>
      <c r="DAA1" s="429"/>
      <c r="DAB1" s="428"/>
      <c r="DAC1" s="429"/>
      <c r="DAD1" s="428"/>
      <c r="DAE1" s="429"/>
      <c r="DAF1" s="428"/>
      <c r="DAG1" s="429"/>
      <c r="DAH1" s="428"/>
      <c r="DAI1" s="429"/>
      <c r="DAJ1" s="428"/>
      <c r="DAK1" s="429"/>
      <c r="DAL1" s="428"/>
      <c r="DAM1" s="429"/>
      <c r="DAN1" s="428"/>
      <c r="DAO1" s="429"/>
      <c r="DAP1" s="428"/>
      <c r="DAQ1" s="429"/>
      <c r="DAR1" s="428"/>
      <c r="DAS1" s="429"/>
      <c r="DAT1" s="428"/>
      <c r="DAU1" s="429"/>
      <c r="DAV1" s="428"/>
      <c r="DAW1" s="429"/>
      <c r="DAX1" s="428"/>
      <c r="DAY1" s="429"/>
      <c r="DAZ1" s="428"/>
      <c r="DBA1" s="429"/>
      <c r="DBB1" s="428"/>
      <c r="DBC1" s="429"/>
      <c r="DBD1" s="428"/>
      <c r="DBE1" s="429"/>
      <c r="DBF1" s="428"/>
      <c r="DBG1" s="429"/>
      <c r="DBH1" s="428"/>
      <c r="DBI1" s="429"/>
      <c r="DBJ1" s="428"/>
      <c r="DBK1" s="429"/>
      <c r="DBL1" s="428"/>
      <c r="DBM1" s="429"/>
      <c r="DBN1" s="428"/>
      <c r="DBO1" s="429"/>
      <c r="DBP1" s="428"/>
      <c r="DBQ1" s="429"/>
      <c r="DBR1" s="428"/>
      <c r="DBS1" s="429"/>
      <c r="DBT1" s="428"/>
      <c r="DBU1" s="429"/>
      <c r="DBV1" s="428"/>
      <c r="DBW1" s="429"/>
      <c r="DBX1" s="428"/>
      <c r="DBY1" s="429"/>
      <c r="DBZ1" s="428"/>
      <c r="DCA1" s="429"/>
      <c r="DCB1" s="428"/>
      <c r="DCC1" s="429"/>
      <c r="DCD1" s="428"/>
      <c r="DCE1" s="429"/>
      <c r="DCF1" s="428"/>
      <c r="DCG1" s="429"/>
      <c r="DCH1" s="428"/>
      <c r="DCI1" s="429"/>
      <c r="DCJ1" s="428"/>
      <c r="DCK1" s="429"/>
      <c r="DCL1" s="428"/>
      <c r="DCM1" s="429"/>
      <c r="DCN1" s="428"/>
      <c r="DCO1" s="429"/>
      <c r="DCP1" s="428"/>
      <c r="DCQ1" s="429"/>
      <c r="DCR1" s="428"/>
      <c r="DCS1" s="429"/>
      <c r="DCT1" s="428"/>
      <c r="DCU1" s="429"/>
      <c r="DCV1" s="428"/>
      <c r="DCW1" s="429"/>
      <c r="DCX1" s="428"/>
      <c r="DCY1" s="429"/>
      <c r="DCZ1" s="428"/>
      <c r="DDA1" s="429"/>
      <c r="DDB1" s="428"/>
      <c r="DDC1" s="429"/>
      <c r="DDD1" s="428"/>
      <c r="DDE1" s="429"/>
      <c r="DDF1" s="428"/>
      <c r="DDG1" s="429"/>
      <c r="DDH1" s="428"/>
      <c r="DDI1" s="429"/>
      <c r="DDJ1" s="428"/>
      <c r="DDK1" s="429"/>
      <c r="DDL1" s="428"/>
      <c r="DDM1" s="429"/>
      <c r="DDN1" s="428"/>
      <c r="DDO1" s="429"/>
      <c r="DDP1" s="428"/>
      <c r="DDQ1" s="429"/>
      <c r="DDR1" s="428"/>
      <c r="DDS1" s="429"/>
      <c r="DDT1" s="428"/>
      <c r="DDU1" s="429"/>
      <c r="DDV1" s="428"/>
      <c r="DDW1" s="429"/>
      <c r="DDX1" s="428"/>
      <c r="DDY1" s="429"/>
      <c r="DDZ1" s="428"/>
      <c r="DEA1" s="429"/>
      <c r="DEB1" s="428"/>
      <c r="DEC1" s="429"/>
      <c r="DED1" s="428"/>
      <c r="DEE1" s="429"/>
      <c r="DEF1" s="428"/>
      <c r="DEG1" s="429"/>
      <c r="DEH1" s="428"/>
      <c r="DEI1" s="429"/>
      <c r="DEJ1" s="428"/>
      <c r="DEK1" s="429"/>
      <c r="DEL1" s="428"/>
      <c r="DEM1" s="429"/>
      <c r="DEN1" s="428"/>
      <c r="DEO1" s="429"/>
      <c r="DEP1" s="428"/>
      <c r="DEQ1" s="429"/>
      <c r="DER1" s="428"/>
      <c r="DES1" s="429"/>
      <c r="DET1" s="428"/>
      <c r="DEU1" s="429"/>
      <c r="DEV1" s="428"/>
      <c r="DEW1" s="429"/>
      <c r="DEX1" s="428"/>
      <c r="DEY1" s="429"/>
      <c r="DEZ1" s="428"/>
      <c r="DFA1" s="429"/>
      <c r="DFB1" s="428"/>
      <c r="DFC1" s="429"/>
      <c r="DFD1" s="428"/>
      <c r="DFE1" s="429"/>
      <c r="DFF1" s="428"/>
      <c r="DFG1" s="429"/>
      <c r="DFH1" s="428"/>
      <c r="DFI1" s="429"/>
      <c r="DFJ1" s="428"/>
      <c r="DFK1" s="429"/>
      <c r="DFL1" s="428"/>
      <c r="DFM1" s="429"/>
      <c r="DFN1" s="428"/>
      <c r="DFO1" s="429"/>
      <c r="DFP1" s="428"/>
      <c r="DFQ1" s="429"/>
      <c r="DFR1" s="428"/>
      <c r="DFS1" s="429"/>
      <c r="DFT1" s="428"/>
      <c r="DFU1" s="429"/>
      <c r="DFV1" s="428"/>
      <c r="DFW1" s="429"/>
      <c r="DFX1" s="428"/>
      <c r="DFY1" s="429"/>
      <c r="DFZ1" s="428"/>
      <c r="DGA1" s="429"/>
      <c r="DGB1" s="428"/>
      <c r="DGC1" s="429"/>
      <c r="DGD1" s="428"/>
      <c r="DGE1" s="429"/>
      <c r="DGF1" s="428"/>
      <c r="DGG1" s="429"/>
      <c r="DGH1" s="428"/>
      <c r="DGI1" s="429"/>
      <c r="DGJ1" s="428"/>
      <c r="DGK1" s="429"/>
      <c r="DGL1" s="428"/>
      <c r="DGM1" s="429"/>
      <c r="DGN1" s="428"/>
      <c r="DGO1" s="429"/>
      <c r="DGP1" s="428"/>
      <c r="DGQ1" s="429"/>
      <c r="DGR1" s="428"/>
      <c r="DGS1" s="429"/>
      <c r="DGT1" s="428"/>
      <c r="DGU1" s="429"/>
      <c r="DGV1" s="428"/>
      <c r="DGW1" s="429"/>
      <c r="DGX1" s="428"/>
      <c r="DGY1" s="429"/>
      <c r="DGZ1" s="428"/>
      <c r="DHA1" s="429"/>
      <c r="DHB1" s="428"/>
      <c r="DHC1" s="429"/>
      <c r="DHD1" s="428"/>
      <c r="DHE1" s="429"/>
      <c r="DHF1" s="428"/>
      <c r="DHG1" s="429"/>
      <c r="DHH1" s="428"/>
      <c r="DHI1" s="429"/>
      <c r="DHJ1" s="428"/>
      <c r="DHK1" s="429"/>
      <c r="DHL1" s="428"/>
      <c r="DHM1" s="429"/>
      <c r="DHN1" s="428"/>
      <c r="DHO1" s="429"/>
      <c r="DHP1" s="428"/>
      <c r="DHQ1" s="429"/>
      <c r="DHR1" s="428"/>
      <c r="DHS1" s="429"/>
      <c r="DHT1" s="428"/>
      <c r="DHU1" s="429"/>
      <c r="DHV1" s="428"/>
      <c r="DHW1" s="429"/>
      <c r="DHX1" s="428"/>
      <c r="DHY1" s="429"/>
      <c r="DHZ1" s="428"/>
      <c r="DIA1" s="429"/>
      <c r="DIB1" s="428"/>
      <c r="DIC1" s="429"/>
      <c r="DID1" s="428"/>
      <c r="DIE1" s="429"/>
      <c r="DIF1" s="428"/>
      <c r="DIG1" s="429"/>
      <c r="DIH1" s="428"/>
      <c r="DII1" s="429"/>
      <c r="DIJ1" s="428"/>
      <c r="DIK1" s="429"/>
      <c r="DIL1" s="428"/>
      <c r="DIM1" s="429"/>
      <c r="DIN1" s="428"/>
      <c r="DIO1" s="429"/>
      <c r="DIP1" s="428"/>
      <c r="DIQ1" s="429"/>
      <c r="DIR1" s="428"/>
      <c r="DIS1" s="429"/>
      <c r="DIT1" s="428"/>
      <c r="DIU1" s="429"/>
      <c r="DIV1" s="428"/>
      <c r="DIW1" s="429"/>
      <c r="DIX1" s="428"/>
      <c r="DIY1" s="429"/>
      <c r="DIZ1" s="428"/>
      <c r="DJA1" s="429"/>
      <c r="DJB1" s="428"/>
      <c r="DJC1" s="429"/>
      <c r="DJD1" s="428"/>
      <c r="DJE1" s="429"/>
      <c r="DJF1" s="428"/>
      <c r="DJG1" s="429"/>
      <c r="DJH1" s="428"/>
      <c r="DJI1" s="429"/>
      <c r="DJJ1" s="428"/>
      <c r="DJK1" s="429"/>
      <c r="DJL1" s="428"/>
      <c r="DJM1" s="429"/>
      <c r="DJN1" s="428"/>
      <c r="DJO1" s="429"/>
      <c r="DJP1" s="428"/>
      <c r="DJQ1" s="429"/>
      <c r="DJR1" s="428"/>
      <c r="DJS1" s="429"/>
      <c r="DJT1" s="428"/>
      <c r="DJU1" s="429"/>
      <c r="DJV1" s="428"/>
      <c r="DJW1" s="429"/>
      <c r="DJX1" s="428"/>
      <c r="DJY1" s="429"/>
      <c r="DJZ1" s="428"/>
      <c r="DKA1" s="429"/>
      <c r="DKB1" s="428"/>
      <c r="DKC1" s="429"/>
      <c r="DKD1" s="428"/>
      <c r="DKE1" s="429"/>
      <c r="DKF1" s="428"/>
      <c r="DKG1" s="429"/>
      <c r="DKH1" s="428"/>
      <c r="DKI1" s="429"/>
      <c r="DKJ1" s="428"/>
      <c r="DKK1" s="429"/>
      <c r="DKL1" s="428"/>
      <c r="DKM1" s="429"/>
      <c r="DKN1" s="428"/>
      <c r="DKO1" s="429"/>
      <c r="DKP1" s="428"/>
      <c r="DKQ1" s="429"/>
      <c r="DKR1" s="428"/>
      <c r="DKS1" s="429"/>
      <c r="DKT1" s="428"/>
      <c r="DKU1" s="429"/>
      <c r="DKV1" s="428"/>
      <c r="DKW1" s="429"/>
      <c r="DKX1" s="428"/>
      <c r="DKY1" s="429"/>
      <c r="DKZ1" s="428"/>
      <c r="DLA1" s="429"/>
      <c r="DLB1" s="428"/>
      <c r="DLC1" s="429"/>
      <c r="DLD1" s="428"/>
      <c r="DLE1" s="429"/>
      <c r="DLF1" s="428"/>
      <c r="DLG1" s="429"/>
      <c r="DLH1" s="428"/>
      <c r="DLI1" s="429"/>
      <c r="DLJ1" s="428"/>
      <c r="DLK1" s="429"/>
      <c r="DLL1" s="428"/>
      <c r="DLM1" s="429"/>
      <c r="DLN1" s="428"/>
      <c r="DLO1" s="429"/>
      <c r="DLP1" s="428"/>
      <c r="DLQ1" s="429"/>
      <c r="DLR1" s="428"/>
      <c r="DLS1" s="429"/>
      <c r="DLT1" s="428"/>
      <c r="DLU1" s="429"/>
      <c r="DLV1" s="428"/>
      <c r="DLW1" s="429"/>
      <c r="DLX1" s="428"/>
      <c r="DLY1" s="429"/>
      <c r="DLZ1" s="428"/>
      <c r="DMA1" s="429"/>
      <c r="DMB1" s="428"/>
      <c r="DMC1" s="429"/>
      <c r="DMD1" s="428"/>
      <c r="DME1" s="429"/>
      <c r="DMF1" s="428"/>
      <c r="DMG1" s="429"/>
      <c r="DMH1" s="428"/>
      <c r="DMI1" s="429"/>
      <c r="DMJ1" s="428"/>
      <c r="DMK1" s="429"/>
      <c r="DML1" s="428"/>
      <c r="DMM1" s="429"/>
      <c r="DMN1" s="428"/>
      <c r="DMO1" s="429"/>
      <c r="DMP1" s="428"/>
      <c r="DMQ1" s="429"/>
      <c r="DMR1" s="428"/>
      <c r="DMS1" s="429"/>
      <c r="DMT1" s="428"/>
      <c r="DMU1" s="429"/>
      <c r="DMV1" s="428"/>
      <c r="DMW1" s="429"/>
      <c r="DMX1" s="428"/>
      <c r="DMY1" s="429"/>
      <c r="DMZ1" s="428"/>
      <c r="DNA1" s="429"/>
      <c r="DNB1" s="428"/>
      <c r="DNC1" s="429"/>
      <c r="DND1" s="428"/>
      <c r="DNE1" s="429"/>
      <c r="DNF1" s="428"/>
      <c r="DNG1" s="429"/>
      <c r="DNH1" s="428"/>
      <c r="DNI1" s="429"/>
      <c r="DNJ1" s="428"/>
      <c r="DNK1" s="429"/>
      <c r="DNL1" s="428"/>
      <c r="DNM1" s="429"/>
      <c r="DNN1" s="428"/>
      <c r="DNO1" s="429"/>
      <c r="DNP1" s="428"/>
      <c r="DNQ1" s="429"/>
      <c r="DNR1" s="428"/>
      <c r="DNS1" s="429"/>
      <c r="DNT1" s="428"/>
      <c r="DNU1" s="429"/>
      <c r="DNV1" s="428"/>
      <c r="DNW1" s="429"/>
      <c r="DNX1" s="428"/>
      <c r="DNY1" s="429"/>
      <c r="DNZ1" s="428"/>
      <c r="DOA1" s="429"/>
      <c r="DOB1" s="428"/>
      <c r="DOC1" s="429"/>
      <c r="DOD1" s="428"/>
      <c r="DOE1" s="429"/>
      <c r="DOF1" s="428"/>
      <c r="DOG1" s="429"/>
      <c r="DOH1" s="428"/>
      <c r="DOI1" s="429"/>
      <c r="DOJ1" s="428"/>
      <c r="DOK1" s="429"/>
      <c r="DOL1" s="428"/>
      <c r="DOM1" s="429"/>
      <c r="DON1" s="428"/>
      <c r="DOO1" s="429"/>
      <c r="DOP1" s="428"/>
      <c r="DOQ1" s="429"/>
      <c r="DOR1" s="428"/>
      <c r="DOS1" s="429"/>
      <c r="DOT1" s="428"/>
      <c r="DOU1" s="429"/>
      <c r="DOV1" s="428"/>
      <c r="DOW1" s="429"/>
      <c r="DOX1" s="428"/>
      <c r="DOY1" s="429"/>
      <c r="DOZ1" s="428"/>
      <c r="DPA1" s="429"/>
      <c r="DPB1" s="428"/>
      <c r="DPC1" s="429"/>
      <c r="DPD1" s="428"/>
      <c r="DPE1" s="429"/>
      <c r="DPF1" s="428"/>
      <c r="DPG1" s="429"/>
      <c r="DPH1" s="428"/>
      <c r="DPI1" s="429"/>
      <c r="DPJ1" s="428"/>
      <c r="DPK1" s="429"/>
      <c r="DPL1" s="428"/>
      <c r="DPM1" s="429"/>
      <c r="DPN1" s="428"/>
      <c r="DPO1" s="429"/>
      <c r="DPP1" s="428"/>
      <c r="DPQ1" s="429"/>
      <c r="DPR1" s="428"/>
      <c r="DPS1" s="429"/>
      <c r="DPT1" s="428"/>
      <c r="DPU1" s="429"/>
      <c r="DPV1" s="428"/>
      <c r="DPW1" s="429"/>
      <c r="DPX1" s="428"/>
      <c r="DPY1" s="429"/>
      <c r="DPZ1" s="428"/>
      <c r="DQA1" s="429"/>
      <c r="DQB1" s="428"/>
      <c r="DQC1" s="429"/>
      <c r="DQD1" s="428"/>
      <c r="DQE1" s="429"/>
      <c r="DQF1" s="428"/>
      <c r="DQG1" s="429"/>
      <c r="DQH1" s="428"/>
      <c r="DQI1" s="429"/>
      <c r="DQJ1" s="428"/>
      <c r="DQK1" s="429"/>
      <c r="DQL1" s="428"/>
      <c r="DQM1" s="429"/>
      <c r="DQN1" s="428"/>
      <c r="DQO1" s="429"/>
      <c r="DQP1" s="428"/>
      <c r="DQQ1" s="429"/>
      <c r="DQR1" s="428"/>
      <c r="DQS1" s="429"/>
      <c r="DQT1" s="428"/>
      <c r="DQU1" s="429"/>
      <c r="DQV1" s="428"/>
      <c r="DQW1" s="429"/>
      <c r="DQX1" s="428"/>
      <c r="DQY1" s="429"/>
      <c r="DQZ1" s="428"/>
      <c r="DRA1" s="429"/>
      <c r="DRB1" s="428"/>
      <c r="DRC1" s="429"/>
      <c r="DRD1" s="428"/>
      <c r="DRE1" s="429"/>
      <c r="DRF1" s="428"/>
      <c r="DRG1" s="429"/>
      <c r="DRH1" s="428"/>
      <c r="DRI1" s="429"/>
      <c r="DRJ1" s="428"/>
      <c r="DRK1" s="429"/>
      <c r="DRL1" s="428"/>
      <c r="DRM1" s="429"/>
      <c r="DRN1" s="428"/>
      <c r="DRO1" s="429"/>
      <c r="DRP1" s="428"/>
      <c r="DRQ1" s="429"/>
      <c r="DRR1" s="428"/>
      <c r="DRS1" s="429"/>
      <c r="DRT1" s="428"/>
      <c r="DRU1" s="429"/>
      <c r="DRV1" s="428"/>
      <c r="DRW1" s="429"/>
      <c r="DRX1" s="428"/>
      <c r="DRY1" s="429"/>
      <c r="DRZ1" s="428"/>
      <c r="DSA1" s="429"/>
      <c r="DSB1" s="428"/>
      <c r="DSC1" s="429"/>
      <c r="DSD1" s="428"/>
      <c r="DSE1" s="429"/>
      <c r="DSF1" s="428"/>
      <c r="DSG1" s="429"/>
      <c r="DSH1" s="428"/>
      <c r="DSI1" s="429"/>
      <c r="DSJ1" s="428"/>
      <c r="DSK1" s="429"/>
      <c r="DSL1" s="428"/>
      <c r="DSM1" s="429"/>
      <c r="DSN1" s="428"/>
      <c r="DSO1" s="429"/>
      <c r="DSP1" s="428"/>
      <c r="DSQ1" s="429"/>
      <c r="DSR1" s="428"/>
      <c r="DSS1" s="429"/>
      <c r="DST1" s="428"/>
      <c r="DSU1" s="429"/>
      <c r="DSV1" s="428"/>
      <c r="DSW1" s="429"/>
      <c r="DSX1" s="428"/>
      <c r="DSY1" s="429"/>
      <c r="DSZ1" s="428"/>
      <c r="DTA1" s="429"/>
      <c r="DTB1" s="428"/>
      <c r="DTC1" s="429"/>
      <c r="DTD1" s="428"/>
      <c r="DTE1" s="429"/>
      <c r="DTF1" s="428"/>
      <c r="DTG1" s="429"/>
      <c r="DTH1" s="428"/>
      <c r="DTI1" s="429"/>
      <c r="DTJ1" s="428"/>
      <c r="DTK1" s="429"/>
      <c r="DTL1" s="428"/>
      <c r="DTM1" s="429"/>
      <c r="DTN1" s="428"/>
      <c r="DTO1" s="429"/>
      <c r="DTP1" s="428"/>
      <c r="DTQ1" s="429"/>
      <c r="DTR1" s="428"/>
      <c r="DTS1" s="429"/>
      <c r="DTT1" s="428"/>
      <c r="DTU1" s="429"/>
      <c r="DTV1" s="428"/>
      <c r="DTW1" s="429"/>
      <c r="DTX1" s="428"/>
      <c r="DTY1" s="429"/>
      <c r="DTZ1" s="428"/>
      <c r="DUA1" s="429"/>
      <c r="DUB1" s="428"/>
      <c r="DUC1" s="429"/>
      <c r="DUD1" s="428"/>
      <c r="DUE1" s="429"/>
      <c r="DUF1" s="428"/>
      <c r="DUG1" s="429"/>
      <c r="DUH1" s="428"/>
      <c r="DUI1" s="429"/>
      <c r="DUJ1" s="428"/>
      <c r="DUK1" s="429"/>
      <c r="DUL1" s="428"/>
      <c r="DUM1" s="429"/>
      <c r="DUN1" s="428"/>
      <c r="DUO1" s="429"/>
      <c r="DUP1" s="428"/>
      <c r="DUQ1" s="429"/>
      <c r="DUR1" s="428"/>
      <c r="DUS1" s="429"/>
      <c r="DUT1" s="428"/>
      <c r="DUU1" s="429"/>
      <c r="DUV1" s="428"/>
      <c r="DUW1" s="429"/>
      <c r="DUX1" s="428"/>
      <c r="DUY1" s="429"/>
      <c r="DUZ1" s="428"/>
      <c r="DVA1" s="429"/>
      <c r="DVB1" s="428"/>
      <c r="DVC1" s="429"/>
      <c r="DVD1" s="428"/>
      <c r="DVE1" s="429"/>
      <c r="DVF1" s="428"/>
      <c r="DVG1" s="429"/>
      <c r="DVH1" s="428"/>
      <c r="DVI1" s="429"/>
      <c r="DVJ1" s="428"/>
      <c r="DVK1" s="429"/>
      <c r="DVL1" s="428"/>
      <c r="DVM1" s="429"/>
      <c r="DVN1" s="428"/>
      <c r="DVO1" s="429"/>
      <c r="DVP1" s="428"/>
      <c r="DVQ1" s="429"/>
      <c r="DVR1" s="428"/>
      <c r="DVS1" s="429"/>
      <c r="DVT1" s="428"/>
      <c r="DVU1" s="429"/>
      <c r="DVV1" s="428"/>
      <c r="DVW1" s="429"/>
      <c r="DVX1" s="428"/>
      <c r="DVY1" s="429"/>
      <c r="DVZ1" s="428"/>
      <c r="DWA1" s="429"/>
      <c r="DWB1" s="428"/>
      <c r="DWC1" s="429"/>
      <c r="DWD1" s="428"/>
      <c r="DWE1" s="429"/>
      <c r="DWF1" s="428"/>
      <c r="DWG1" s="429"/>
      <c r="DWH1" s="428"/>
      <c r="DWI1" s="429"/>
      <c r="DWJ1" s="428"/>
      <c r="DWK1" s="429"/>
      <c r="DWL1" s="428"/>
      <c r="DWM1" s="429"/>
      <c r="DWN1" s="428"/>
      <c r="DWO1" s="429"/>
      <c r="DWP1" s="428"/>
      <c r="DWQ1" s="429"/>
      <c r="DWR1" s="428"/>
      <c r="DWS1" s="429"/>
      <c r="DWT1" s="428"/>
      <c r="DWU1" s="429"/>
      <c r="DWV1" s="428"/>
      <c r="DWW1" s="429"/>
      <c r="DWX1" s="428"/>
      <c r="DWY1" s="429"/>
      <c r="DWZ1" s="428"/>
      <c r="DXA1" s="429"/>
      <c r="DXB1" s="428"/>
      <c r="DXC1" s="429"/>
      <c r="DXD1" s="428"/>
      <c r="DXE1" s="429"/>
      <c r="DXF1" s="428"/>
      <c r="DXG1" s="429"/>
      <c r="DXH1" s="428"/>
      <c r="DXI1" s="429"/>
      <c r="DXJ1" s="428"/>
      <c r="DXK1" s="429"/>
      <c r="DXL1" s="428"/>
      <c r="DXM1" s="429"/>
      <c r="DXN1" s="428"/>
      <c r="DXO1" s="429"/>
      <c r="DXP1" s="428"/>
      <c r="DXQ1" s="429"/>
      <c r="DXR1" s="428"/>
      <c r="DXS1" s="429"/>
      <c r="DXT1" s="428"/>
      <c r="DXU1" s="429"/>
      <c r="DXV1" s="428"/>
      <c r="DXW1" s="429"/>
      <c r="DXX1" s="428"/>
      <c r="DXY1" s="429"/>
      <c r="DXZ1" s="428"/>
      <c r="DYA1" s="429"/>
      <c r="DYB1" s="428"/>
      <c r="DYC1" s="429"/>
      <c r="DYD1" s="428"/>
      <c r="DYE1" s="429"/>
      <c r="DYF1" s="428"/>
      <c r="DYG1" s="429"/>
      <c r="DYH1" s="428"/>
      <c r="DYI1" s="429"/>
      <c r="DYJ1" s="428"/>
      <c r="DYK1" s="429"/>
      <c r="DYL1" s="428"/>
      <c r="DYM1" s="429"/>
      <c r="DYN1" s="428"/>
      <c r="DYO1" s="429"/>
      <c r="DYP1" s="428"/>
      <c r="DYQ1" s="429"/>
      <c r="DYR1" s="428"/>
      <c r="DYS1" s="429"/>
      <c r="DYT1" s="428"/>
      <c r="DYU1" s="429"/>
      <c r="DYV1" s="428"/>
      <c r="DYW1" s="429"/>
      <c r="DYX1" s="428"/>
      <c r="DYY1" s="429"/>
      <c r="DYZ1" s="428"/>
      <c r="DZA1" s="429"/>
      <c r="DZB1" s="428"/>
      <c r="DZC1" s="429"/>
      <c r="DZD1" s="428"/>
      <c r="DZE1" s="429"/>
      <c r="DZF1" s="428"/>
      <c r="DZG1" s="429"/>
      <c r="DZH1" s="428"/>
      <c r="DZI1" s="429"/>
      <c r="DZJ1" s="428"/>
      <c r="DZK1" s="429"/>
      <c r="DZL1" s="428"/>
      <c r="DZM1" s="429"/>
      <c r="DZN1" s="428"/>
      <c r="DZO1" s="429"/>
      <c r="DZP1" s="428"/>
      <c r="DZQ1" s="429"/>
      <c r="DZR1" s="428"/>
      <c r="DZS1" s="429"/>
      <c r="DZT1" s="428"/>
      <c r="DZU1" s="429"/>
      <c r="DZV1" s="428"/>
      <c r="DZW1" s="429"/>
      <c r="DZX1" s="428"/>
      <c r="DZY1" s="429"/>
      <c r="DZZ1" s="428"/>
      <c r="EAA1" s="429"/>
      <c r="EAB1" s="428"/>
      <c r="EAC1" s="429"/>
      <c r="EAD1" s="428"/>
      <c r="EAE1" s="429"/>
      <c r="EAF1" s="428"/>
      <c r="EAG1" s="429"/>
      <c r="EAH1" s="428"/>
      <c r="EAI1" s="429"/>
      <c r="EAJ1" s="428"/>
      <c r="EAK1" s="429"/>
      <c r="EAL1" s="428"/>
      <c r="EAM1" s="429"/>
      <c r="EAN1" s="428"/>
      <c r="EAO1" s="429"/>
      <c r="EAP1" s="428"/>
      <c r="EAQ1" s="429"/>
      <c r="EAR1" s="428"/>
      <c r="EAS1" s="429"/>
      <c r="EAT1" s="428"/>
      <c r="EAU1" s="429"/>
      <c r="EAV1" s="428"/>
      <c r="EAW1" s="429"/>
      <c r="EAX1" s="428"/>
      <c r="EAY1" s="429"/>
      <c r="EAZ1" s="428"/>
      <c r="EBA1" s="429"/>
      <c r="EBB1" s="428"/>
      <c r="EBC1" s="429"/>
      <c r="EBD1" s="428"/>
      <c r="EBE1" s="429"/>
      <c r="EBF1" s="428"/>
      <c r="EBG1" s="429"/>
      <c r="EBH1" s="428"/>
      <c r="EBI1" s="429"/>
      <c r="EBJ1" s="428"/>
      <c r="EBK1" s="429"/>
      <c r="EBL1" s="428"/>
      <c r="EBM1" s="429"/>
      <c r="EBN1" s="428"/>
      <c r="EBO1" s="429"/>
      <c r="EBP1" s="428"/>
      <c r="EBQ1" s="429"/>
      <c r="EBR1" s="428"/>
      <c r="EBS1" s="429"/>
      <c r="EBT1" s="428"/>
      <c r="EBU1" s="429"/>
      <c r="EBV1" s="428"/>
      <c r="EBW1" s="429"/>
      <c r="EBX1" s="428"/>
      <c r="EBY1" s="429"/>
      <c r="EBZ1" s="428"/>
      <c r="ECA1" s="429"/>
      <c r="ECB1" s="428"/>
      <c r="ECC1" s="429"/>
      <c r="ECD1" s="428"/>
      <c r="ECE1" s="429"/>
      <c r="ECF1" s="428"/>
      <c r="ECG1" s="429"/>
      <c r="ECH1" s="428"/>
      <c r="ECI1" s="429"/>
      <c r="ECJ1" s="428"/>
      <c r="ECK1" s="429"/>
      <c r="ECL1" s="428"/>
      <c r="ECM1" s="429"/>
      <c r="ECN1" s="428"/>
      <c r="ECO1" s="429"/>
      <c r="ECP1" s="428"/>
      <c r="ECQ1" s="429"/>
      <c r="ECR1" s="428"/>
      <c r="ECS1" s="429"/>
      <c r="ECT1" s="428"/>
      <c r="ECU1" s="429"/>
      <c r="ECV1" s="428"/>
      <c r="ECW1" s="429"/>
      <c r="ECX1" s="428"/>
      <c r="ECY1" s="429"/>
      <c r="ECZ1" s="428"/>
      <c r="EDA1" s="429"/>
      <c r="EDB1" s="428"/>
      <c r="EDC1" s="429"/>
      <c r="EDD1" s="428"/>
      <c r="EDE1" s="429"/>
      <c r="EDF1" s="428"/>
      <c r="EDG1" s="429"/>
      <c r="EDH1" s="428"/>
      <c r="EDI1" s="429"/>
      <c r="EDJ1" s="428"/>
      <c r="EDK1" s="429"/>
      <c r="EDL1" s="428"/>
      <c r="EDM1" s="429"/>
      <c r="EDN1" s="428"/>
      <c r="EDO1" s="429"/>
      <c r="EDP1" s="428"/>
      <c r="EDQ1" s="429"/>
      <c r="EDR1" s="428"/>
      <c r="EDS1" s="429"/>
      <c r="EDT1" s="428"/>
      <c r="EDU1" s="429"/>
      <c r="EDV1" s="428"/>
      <c r="EDW1" s="429"/>
      <c r="EDX1" s="428"/>
      <c r="EDY1" s="429"/>
      <c r="EDZ1" s="428"/>
      <c r="EEA1" s="429"/>
      <c r="EEB1" s="428"/>
      <c r="EEC1" s="429"/>
      <c r="EED1" s="428"/>
      <c r="EEE1" s="429"/>
      <c r="EEF1" s="428"/>
      <c r="EEG1" s="429"/>
      <c r="EEH1" s="428"/>
      <c r="EEI1" s="429"/>
      <c r="EEJ1" s="428"/>
      <c r="EEK1" s="429"/>
      <c r="EEL1" s="428"/>
      <c r="EEM1" s="429"/>
      <c r="EEN1" s="428"/>
      <c r="EEO1" s="429"/>
      <c r="EEP1" s="428"/>
      <c r="EEQ1" s="429"/>
      <c r="EER1" s="428"/>
      <c r="EES1" s="429"/>
      <c r="EET1" s="428"/>
      <c r="EEU1" s="429"/>
      <c r="EEV1" s="428"/>
      <c r="EEW1" s="429"/>
      <c r="EEX1" s="428"/>
      <c r="EEY1" s="429"/>
      <c r="EEZ1" s="428"/>
      <c r="EFA1" s="429"/>
      <c r="EFB1" s="428"/>
      <c r="EFC1" s="429"/>
      <c r="EFD1" s="428"/>
      <c r="EFE1" s="429"/>
      <c r="EFF1" s="428"/>
      <c r="EFG1" s="429"/>
      <c r="EFH1" s="428"/>
      <c r="EFI1" s="429"/>
      <c r="EFJ1" s="428"/>
      <c r="EFK1" s="429"/>
      <c r="EFL1" s="428"/>
      <c r="EFM1" s="429"/>
      <c r="EFN1" s="428"/>
      <c r="EFO1" s="429"/>
      <c r="EFP1" s="428"/>
      <c r="EFQ1" s="429"/>
      <c r="EFR1" s="428"/>
      <c r="EFS1" s="429"/>
      <c r="EFT1" s="428"/>
      <c r="EFU1" s="429"/>
      <c r="EFV1" s="428"/>
      <c r="EFW1" s="429"/>
      <c r="EFX1" s="428"/>
      <c r="EFY1" s="429"/>
      <c r="EFZ1" s="428"/>
      <c r="EGA1" s="429"/>
      <c r="EGB1" s="428"/>
      <c r="EGC1" s="429"/>
      <c r="EGD1" s="428"/>
      <c r="EGE1" s="429"/>
      <c r="EGF1" s="428"/>
      <c r="EGG1" s="429"/>
      <c r="EGH1" s="428"/>
      <c r="EGI1" s="429"/>
      <c r="EGJ1" s="428"/>
      <c r="EGK1" s="429"/>
      <c r="EGL1" s="428"/>
      <c r="EGM1" s="429"/>
      <c r="EGN1" s="428"/>
      <c r="EGO1" s="429"/>
      <c r="EGP1" s="428"/>
      <c r="EGQ1" s="429"/>
      <c r="EGR1" s="428"/>
      <c r="EGS1" s="429"/>
      <c r="EGT1" s="428"/>
      <c r="EGU1" s="429"/>
      <c r="EGV1" s="428"/>
      <c r="EGW1" s="429"/>
      <c r="EGX1" s="428"/>
      <c r="EGY1" s="429"/>
      <c r="EGZ1" s="428"/>
      <c r="EHA1" s="429"/>
      <c r="EHB1" s="428"/>
      <c r="EHC1" s="429"/>
      <c r="EHD1" s="428"/>
      <c r="EHE1" s="429"/>
      <c r="EHF1" s="428"/>
      <c r="EHG1" s="429"/>
      <c r="EHH1" s="428"/>
      <c r="EHI1" s="429"/>
      <c r="EHJ1" s="428"/>
      <c r="EHK1" s="429"/>
      <c r="EHL1" s="428"/>
      <c r="EHM1" s="429"/>
      <c r="EHN1" s="428"/>
      <c r="EHO1" s="429"/>
      <c r="EHP1" s="428"/>
      <c r="EHQ1" s="429"/>
      <c r="EHR1" s="428"/>
      <c r="EHS1" s="429"/>
      <c r="EHT1" s="428"/>
      <c r="EHU1" s="429"/>
      <c r="EHV1" s="428"/>
      <c r="EHW1" s="429"/>
      <c r="EHX1" s="428"/>
      <c r="EHY1" s="429"/>
      <c r="EHZ1" s="428"/>
      <c r="EIA1" s="429"/>
      <c r="EIB1" s="428"/>
      <c r="EIC1" s="429"/>
      <c r="EID1" s="428"/>
      <c r="EIE1" s="429"/>
      <c r="EIF1" s="428"/>
      <c r="EIG1" s="429"/>
      <c r="EIH1" s="428"/>
      <c r="EII1" s="429"/>
      <c r="EIJ1" s="428"/>
      <c r="EIK1" s="429"/>
      <c r="EIL1" s="428"/>
      <c r="EIM1" s="429"/>
      <c r="EIN1" s="428"/>
      <c r="EIO1" s="429"/>
      <c r="EIP1" s="428"/>
      <c r="EIQ1" s="429"/>
      <c r="EIR1" s="428"/>
      <c r="EIS1" s="429"/>
      <c r="EIT1" s="428"/>
      <c r="EIU1" s="429"/>
      <c r="EIV1" s="428"/>
      <c r="EIW1" s="429"/>
      <c r="EIX1" s="428"/>
      <c r="EIY1" s="429"/>
      <c r="EIZ1" s="428"/>
      <c r="EJA1" s="429"/>
      <c r="EJB1" s="428"/>
      <c r="EJC1" s="429"/>
      <c r="EJD1" s="428"/>
      <c r="EJE1" s="429"/>
      <c r="EJF1" s="428"/>
      <c r="EJG1" s="429"/>
      <c r="EJH1" s="428"/>
      <c r="EJI1" s="429"/>
      <c r="EJJ1" s="428"/>
      <c r="EJK1" s="429"/>
      <c r="EJL1" s="428"/>
      <c r="EJM1" s="429"/>
      <c r="EJN1" s="428"/>
      <c r="EJO1" s="429"/>
      <c r="EJP1" s="428"/>
      <c r="EJQ1" s="429"/>
      <c r="EJR1" s="428"/>
      <c r="EJS1" s="429"/>
      <c r="EJT1" s="428"/>
      <c r="EJU1" s="429"/>
      <c r="EJV1" s="428"/>
      <c r="EJW1" s="429"/>
      <c r="EJX1" s="428"/>
      <c r="EJY1" s="429"/>
      <c r="EJZ1" s="428"/>
      <c r="EKA1" s="429"/>
      <c r="EKB1" s="428"/>
      <c r="EKC1" s="429"/>
      <c r="EKD1" s="428"/>
      <c r="EKE1" s="429"/>
      <c r="EKF1" s="428"/>
      <c r="EKG1" s="429"/>
      <c r="EKH1" s="428"/>
      <c r="EKI1" s="429"/>
      <c r="EKJ1" s="428"/>
      <c r="EKK1" s="429"/>
      <c r="EKL1" s="428"/>
      <c r="EKM1" s="429"/>
      <c r="EKN1" s="428"/>
      <c r="EKO1" s="429"/>
      <c r="EKP1" s="428"/>
      <c r="EKQ1" s="429"/>
      <c r="EKR1" s="428"/>
      <c r="EKS1" s="429"/>
      <c r="EKT1" s="428"/>
      <c r="EKU1" s="429"/>
      <c r="EKV1" s="428"/>
      <c r="EKW1" s="429"/>
      <c r="EKX1" s="428"/>
      <c r="EKY1" s="429"/>
      <c r="EKZ1" s="428"/>
      <c r="ELA1" s="429"/>
      <c r="ELB1" s="428"/>
      <c r="ELC1" s="429"/>
      <c r="ELD1" s="428"/>
      <c r="ELE1" s="429"/>
      <c r="ELF1" s="428"/>
      <c r="ELG1" s="429"/>
      <c r="ELH1" s="428"/>
      <c r="ELI1" s="429"/>
      <c r="ELJ1" s="428"/>
      <c r="ELK1" s="429"/>
      <c r="ELL1" s="428"/>
      <c r="ELM1" s="429"/>
      <c r="ELN1" s="428"/>
      <c r="ELO1" s="429"/>
      <c r="ELP1" s="428"/>
      <c r="ELQ1" s="429"/>
      <c r="ELR1" s="428"/>
      <c r="ELS1" s="429"/>
      <c r="ELT1" s="428"/>
      <c r="ELU1" s="429"/>
      <c r="ELV1" s="428"/>
      <c r="ELW1" s="429"/>
      <c r="ELX1" s="428"/>
      <c r="ELY1" s="429"/>
      <c r="ELZ1" s="428"/>
      <c r="EMA1" s="429"/>
      <c r="EMB1" s="428"/>
      <c r="EMC1" s="429"/>
      <c r="EMD1" s="428"/>
      <c r="EME1" s="429"/>
      <c r="EMF1" s="428"/>
      <c r="EMG1" s="429"/>
      <c r="EMH1" s="428"/>
      <c r="EMI1" s="429"/>
      <c r="EMJ1" s="428"/>
      <c r="EMK1" s="429"/>
      <c r="EML1" s="428"/>
      <c r="EMM1" s="429"/>
      <c r="EMN1" s="428"/>
      <c r="EMO1" s="429"/>
      <c r="EMP1" s="428"/>
      <c r="EMQ1" s="429"/>
      <c r="EMR1" s="428"/>
      <c r="EMS1" s="429"/>
      <c r="EMT1" s="428"/>
      <c r="EMU1" s="429"/>
      <c r="EMV1" s="428"/>
      <c r="EMW1" s="429"/>
      <c r="EMX1" s="428"/>
      <c r="EMY1" s="429"/>
      <c r="EMZ1" s="428"/>
      <c r="ENA1" s="429"/>
      <c r="ENB1" s="428"/>
      <c r="ENC1" s="429"/>
      <c r="END1" s="428"/>
      <c r="ENE1" s="429"/>
      <c r="ENF1" s="428"/>
      <c r="ENG1" s="429"/>
      <c r="ENH1" s="428"/>
      <c r="ENI1" s="429"/>
      <c r="ENJ1" s="428"/>
      <c r="ENK1" s="429"/>
      <c r="ENL1" s="428"/>
      <c r="ENM1" s="429"/>
      <c r="ENN1" s="428"/>
      <c r="ENO1" s="429"/>
      <c r="ENP1" s="428"/>
      <c r="ENQ1" s="429"/>
      <c r="ENR1" s="428"/>
      <c r="ENS1" s="429"/>
      <c r="ENT1" s="428"/>
      <c r="ENU1" s="429"/>
      <c r="ENV1" s="428"/>
      <c r="ENW1" s="429"/>
      <c r="ENX1" s="428"/>
      <c r="ENY1" s="429"/>
      <c r="ENZ1" s="428"/>
      <c r="EOA1" s="429"/>
      <c r="EOB1" s="428"/>
      <c r="EOC1" s="429"/>
      <c r="EOD1" s="428"/>
      <c r="EOE1" s="429"/>
      <c r="EOF1" s="428"/>
      <c r="EOG1" s="429"/>
      <c r="EOH1" s="428"/>
      <c r="EOI1" s="429"/>
      <c r="EOJ1" s="428"/>
      <c r="EOK1" s="429"/>
      <c r="EOL1" s="428"/>
      <c r="EOM1" s="429"/>
      <c r="EON1" s="428"/>
      <c r="EOO1" s="429"/>
      <c r="EOP1" s="428"/>
      <c r="EOQ1" s="429"/>
      <c r="EOR1" s="428"/>
      <c r="EOS1" s="429"/>
      <c r="EOT1" s="428"/>
      <c r="EOU1" s="429"/>
      <c r="EOV1" s="428"/>
      <c r="EOW1" s="429"/>
      <c r="EOX1" s="428"/>
      <c r="EOY1" s="429"/>
      <c r="EOZ1" s="428"/>
      <c r="EPA1" s="429"/>
      <c r="EPB1" s="428"/>
      <c r="EPC1" s="429"/>
      <c r="EPD1" s="428"/>
      <c r="EPE1" s="429"/>
      <c r="EPF1" s="428"/>
      <c r="EPG1" s="429"/>
      <c r="EPH1" s="428"/>
      <c r="EPI1" s="429"/>
      <c r="EPJ1" s="428"/>
      <c r="EPK1" s="429"/>
      <c r="EPL1" s="428"/>
      <c r="EPM1" s="429"/>
      <c r="EPN1" s="428"/>
      <c r="EPO1" s="429"/>
      <c r="EPP1" s="428"/>
      <c r="EPQ1" s="429"/>
      <c r="EPR1" s="428"/>
      <c r="EPS1" s="429"/>
      <c r="EPT1" s="428"/>
      <c r="EPU1" s="429"/>
      <c r="EPV1" s="428"/>
      <c r="EPW1" s="429"/>
      <c r="EPX1" s="428"/>
      <c r="EPY1" s="429"/>
      <c r="EPZ1" s="428"/>
      <c r="EQA1" s="429"/>
      <c r="EQB1" s="428"/>
      <c r="EQC1" s="429"/>
      <c r="EQD1" s="428"/>
      <c r="EQE1" s="429"/>
      <c r="EQF1" s="428"/>
      <c r="EQG1" s="429"/>
      <c r="EQH1" s="428"/>
      <c r="EQI1" s="429"/>
      <c r="EQJ1" s="428"/>
      <c r="EQK1" s="429"/>
      <c r="EQL1" s="428"/>
      <c r="EQM1" s="429"/>
      <c r="EQN1" s="428"/>
      <c r="EQO1" s="429"/>
      <c r="EQP1" s="428"/>
      <c r="EQQ1" s="429"/>
      <c r="EQR1" s="428"/>
      <c r="EQS1" s="429"/>
      <c r="EQT1" s="428"/>
      <c r="EQU1" s="429"/>
      <c r="EQV1" s="428"/>
      <c r="EQW1" s="429"/>
      <c r="EQX1" s="428"/>
      <c r="EQY1" s="429"/>
      <c r="EQZ1" s="428"/>
      <c r="ERA1" s="429"/>
      <c r="ERB1" s="428"/>
      <c r="ERC1" s="429"/>
      <c r="ERD1" s="428"/>
      <c r="ERE1" s="429"/>
      <c r="ERF1" s="428"/>
      <c r="ERG1" s="429"/>
      <c r="ERH1" s="428"/>
      <c r="ERI1" s="429"/>
      <c r="ERJ1" s="428"/>
      <c r="ERK1" s="429"/>
      <c r="ERL1" s="428"/>
      <c r="ERM1" s="429"/>
      <c r="ERN1" s="428"/>
      <c r="ERO1" s="429"/>
      <c r="ERP1" s="428"/>
      <c r="ERQ1" s="429"/>
      <c r="ERR1" s="428"/>
      <c r="ERS1" s="429"/>
      <c r="ERT1" s="428"/>
      <c r="ERU1" s="429"/>
      <c r="ERV1" s="428"/>
      <c r="ERW1" s="429"/>
      <c r="ERX1" s="428"/>
      <c r="ERY1" s="429"/>
      <c r="ERZ1" s="428"/>
      <c r="ESA1" s="429"/>
      <c r="ESB1" s="428"/>
      <c r="ESC1" s="429"/>
      <c r="ESD1" s="428"/>
      <c r="ESE1" s="429"/>
      <c r="ESF1" s="428"/>
      <c r="ESG1" s="429"/>
      <c r="ESH1" s="428"/>
      <c r="ESI1" s="429"/>
      <c r="ESJ1" s="428"/>
      <c r="ESK1" s="429"/>
      <c r="ESL1" s="428"/>
      <c r="ESM1" s="429"/>
      <c r="ESN1" s="428"/>
      <c r="ESO1" s="429"/>
      <c r="ESP1" s="428"/>
      <c r="ESQ1" s="429"/>
      <c r="ESR1" s="428"/>
      <c r="ESS1" s="429"/>
      <c r="EST1" s="428"/>
      <c r="ESU1" s="429"/>
      <c r="ESV1" s="428"/>
      <c r="ESW1" s="429"/>
      <c r="ESX1" s="428"/>
      <c r="ESY1" s="429"/>
      <c r="ESZ1" s="428"/>
      <c r="ETA1" s="429"/>
      <c r="ETB1" s="428"/>
      <c r="ETC1" s="429"/>
      <c r="ETD1" s="428"/>
      <c r="ETE1" s="429"/>
      <c r="ETF1" s="428"/>
      <c r="ETG1" s="429"/>
      <c r="ETH1" s="428"/>
      <c r="ETI1" s="429"/>
      <c r="ETJ1" s="428"/>
      <c r="ETK1" s="429"/>
      <c r="ETL1" s="428"/>
      <c r="ETM1" s="429"/>
      <c r="ETN1" s="428"/>
      <c r="ETO1" s="429"/>
      <c r="ETP1" s="428"/>
      <c r="ETQ1" s="429"/>
      <c r="ETR1" s="428"/>
      <c r="ETS1" s="429"/>
      <c r="ETT1" s="428"/>
      <c r="ETU1" s="429"/>
      <c r="ETV1" s="428"/>
      <c r="ETW1" s="429"/>
      <c r="ETX1" s="428"/>
      <c r="ETY1" s="429"/>
      <c r="ETZ1" s="428"/>
      <c r="EUA1" s="429"/>
      <c r="EUB1" s="428"/>
      <c r="EUC1" s="429"/>
      <c r="EUD1" s="428"/>
      <c r="EUE1" s="429"/>
      <c r="EUF1" s="428"/>
      <c r="EUG1" s="429"/>
      <c r="EUH1" s="428"/>
      <c r="EUI1" s="429"/>
      <c r="EUJ1" s="428"/>
      <c r="EUK1" s="429"/>
      <c r="EUL1" s="428"/>
      <c r="EUM1" s="429"/>
      <c r="EUN1" s="428"/>
      <c r="EUO1" s="429"/>
      <c r="EUP1" s="428"/>
      <c r="EUQ1" s="429"/>
      <c r="EUR1" s="428"/>
      <c r="EUS1" s="429"/>
      <c r="EUT1" s="428"/>
      <c r="EUU1" s="429"/>
      <c r="EUV1" s="428"/>
      <c r="EUW1" s="429"/>
      <c r="EUX1" s="428"/>
      <c r="EUY1" s="429"/>
      <c r="EUZ1" s="428"/>
      <c r="EVA1" s="429"/>
      <c r="EVB1" s="428"/>
      <c r="EVC1" s="429"/>
      <c r="EVD1" s="428"/>
      <c r="EVE1" s="429"/>
      <c r="EVF1" s="428"/>
      <c r="EVG1" s="429"/>
      <c r="EVH1" s="428"/>
      <c r="EVI1" s="429"/>
      <c r="EVJ1" s="428"/>
      <c r="EVK1" s="429"/>
      <c r="EVL1" s="428"/>
      <c r="EVM1" s="429"/>
      <c r="EVN1" s="428"/>
      <c r="EVO1" s="429"/>
      <c r="EVP1" s="428"/>
      <c r="EVQ1" s="429"/>
      <c r="EVR1" s="428"/>
      <c r="EVS1" s="429"/>
      <c r="EVT1" s="428"/>
      <c r="EVU1" s="429"/>
      <c r="EVV1" s="428"/>
      <c r="EVW1" s="429"/>
      <c r="EVX1" s="428"/>
      <c r="EVY1" s="429"/>
      <c r="EVZ1" s="428"/>
      <c r="EWA1" s="429"/>
      <c r="EWB1" s="428"/>
      <c r="EWC1" s="429"/>
      <c r="EWD1" s="428"/>
      <c r="EWE1" s="429"/>
      <c r="EWF1" s="428"/>
      <c r="EWG1" s="429"/>
      <c r="EWH1" s="428"/>
      <c r="EWI1" s="429"/>
      <c r="EWJ1" s="428"/>
      <c r="EWK1" s="429"/>
      <c r="EWL1" s="428"/>
      <c r="EWM1" s="429"/>
      <c r="EWN1" s="428"/>
      <c r="EWO1" s="429"/>
      <c r="EWP1" s="428"/>
      <c r="EWQ1" s="429"/>
      <c r="EWR1" s="428"/>
      <c r="EWS1" s="429"/>
      <c r="EWT1" s="428"/>
      <c r="EWU1" s="429"/>
      <c r="EWV1" s="428"/>
      <c r="EWW1" s="429"/>
      <c r="EWX1" s="428"/>
      <c r="EWY1" s="429"/>
      <c r="EWZ1" s="428"/>
      <c r="EXA1" s="429"/>
      <c r="EXB1" s="428"/>
      <c r="EXC1" s="429"/>
      <c r="EXD1" s="428"/>
      <c r="EXE1" s="429"/>
      <c r="EXF1" s="428"/>
      <c r="EXG1" s="429"/>
      <c r="EXH1" s="428"/>
      <c r="EXI1" s="429"/>
      <c r="EXJ1" s="428"/>
      <c r="EXK1" s="429"/>
      <c r="EXL1" s="428"/>
      <c r="EXM1" s="429"/>
      <c r="EXN1" s="428"/>
      <c r="EXO1" s="429"/>
      <c r="EXP1" s="428"/>
      <c r="EXQ1" s="429"/>
      <c r="EXR1" s="428"/>
      <c r="EXS1" s="429"/>
      <c r="EXT1" s="428"/>
      <c r="EXU1" s="429"/>
      <c r="EXV1" s="428"/>
      <c r="EXW1" s="429"/>
      <c r="EXX1" s="428"/>
      <c r="EXY1" s="429"/>
      <c r="EXZ1" s="428"/>
      <c r="EYA1" s="429"/>
      <c r="EYB1" s="428"/>
      <c r="EYC1" s="429"/>
      <c r="EYD1" s="428"/>
      <c r="EYE1" s="429"/>
      <c r="EYF1" s="428"/>
      <c r="EYG1" s="429"/>
      <c r="EYH1" s="428"/>
      <c r="EYI1" s="429"/>
      <c r="EYJ1" s="428"/>
      <c r="EYK1" s="429"/>
      <c r="EYL1" s="428"/>
      <c r="EYM1" s="429"/>
      <c r="EYN1" s="428"/>
      <c r="EYO1" s="429"/>
      <c r="EYP1" s="428"/>
      <c r="EYQ1" s="429"/>
      <c r="EYR1" s="428"/>
      <c r="EYS1" s="429"/>
      <c r="EYT1" s="428"/>
      <c r="EYU1" s="429"/>
      <c r="EYV1" s="428"/>
      <c r="EYW1" s="429"/>
      <c r="EYX1" s="428"/>
      <c r="EYY1" s="429"/>
      <c r="EYZ1" s="428"/>
      <c r="EZA1" s="429"/>
      <c r="EZB1" s="428"/>
      <c r="EZC1" s="429"/>
      <c r="EZD1" s="428"/>
      <c r="EZE1" s="429"/>
      <c r="EZF1" s="428"/>
      <c r="EZG1" s="429"/>
      <c r="EZH1" s="428"/>
      <c r="EZI1" s="429"/>
      <c r="EZJ1" s="428"/>
      <c r="EZK1" s="429"/>
      <c r="EZL1" s="428"/>
      <c r="EZM1" s="429"/>
      <c r="EZN1" s="428"/>
      <c r="EZO1" s="429"/>
      <c r="EZP1" s="428"/>
      <c r="EZQ1" s="429"/>
      <c r="EZR1" s="428"/>
      <c r="EZS1" s="429"/>
      <c r="EZT1" s="428"/>
      <c r="EZU1" s="429"/>
      <c r="EZV1" s="428"/>
      <c r="EZW1" s="429"/>
      <c r="EZX1" s="428"/>
      <c r="EZY1" s="429"/>
      <c r="EZZ1" s="428"/>
      <c r="FAA1" s="429"/>
      <c r="FAB1" s="428"/>
      <c r="FAC1" s="429"/>
      <c r="FAD1" s="428"/>
      <c r="FAE1" s="429"/>
      <c r="FAF1" s="428"/>
      <c r="FAG1" s="429"/>
      <c r="FAH1" s="428"/>
      <c r="FAI1" s="429"/>
      <c r="FAJ1" s="428"/>
      <c r="FAK1" s="429"/>
      <c r="FAL1" s="428"/>
      <c r="FAM1" s="429"/>
      <c r="FAN1" s="428"/>
      <c r="FAO1" s="429"/>
      <c r="FAP1" s="428"/>
      <c r="FAQ1" s="429"/>
      <c r="FAR1" s="428"/>
      <c r="FAS1" s="429"/>
      <c r="FAT1" s="428"/>
      <c r="FAU1" s="429"/>
      <c r="FAV1" s="428"/>
      <c r="FAW1" s="429"/>
      <c r="FAX1" s="428"/>
      <c r="FAY1" s="429"/>
      <c r="FAZ1" s="428"/>
      <c r="FBA1" s="429"/>
      <c r="FBB1" s="428"/>
      <c r="FBC1" s="429"/>
      <c r="FBD1" s="428"/>
      <c r="FBE1" s="429"/>
      <c r="FBF1" s="428"/>
      <c r="FBG1" s="429"/>
      <c r="FBH1" s="428"/>
      <c r="FBI1" s="429"/>
      <c r="FBJ1" s="428"/>
      <c r="FBK1" s="429"/>
      <c r="FBL1" s="428"/>
      <c r="FBM1" s="429"/>
      <c r="FBN1" s="428"/>
      <c r="FBO1" s="429"/>
      <c r="FBP1" s="428"/>
      <c r="FBQ1" s="429"/>
      <c r="FBR1" s="428"/>
      <c r="FBS1" s="429"/>
      <c r="FBT1" s="428"/>
      <c r="FBU1" s="429"/>
      <c r="FBV1" s="428"/>
      <c r="FBW1" s="429"/>
      <c r="FBX1" s="428"/>
      <c r="FBY1" s="429"/>
      <c r="FBZ1" s="428"/>
      <c r="FCA1" s="429"/>
      <c r="FCB1" s="428"/>
      <c r="FCC1" s="429"/>
      <c r="FCD1" s="428"/>
      <c r="FCE1" s="429"/>
      <c r="FCF1" s="428"/>
      <c r="FCG1" s="429"/>
      <c r="FCH1" s="428"/>
      <c r="FCI1" s="429"/>
      <c r="FCJ1" s="428"/>
      <c r="FCK1" s="429"/>
      <c r="FCL1" s="428"/>
      <c r="FCM1" s="429"/>
      <c r="FCN1" s="428"/>
      <c r="FCO1" s="429"/>
      <c r="FCP1" s="428"/>
      <c r="FCQ1" s="429"/>
      <c r="FCR1" s="428"/>
      <c r="FCS1" s="429"/>
      <c r="FCT1" s="428"/>
      <c r="FCU1" s="429"/>
      <c r="FCV1" s="428"/>
      <c r="FCW1" s="429"/>
      <c r="FCX1" s="428"/>
      <c r="FCY1" s="429"/>
      <c r="FCZ1" s="428"/>
      <c r="FDA1" s="429"/>
      <c r="FDB1" s="428"/>
      <c r="FDC1" s="429"/>
      <c r="FDD1" s="428"/>
      <c r="FDE1" s="429"/>
      <c r="FDF1" s="428"/>
      <c r="FDG1" s="429"/>
      <c r="FDH1" s="428"/>
      <c r="FDI1" s="429"/>
      <c r="FDJ1" s="428"/>
      <c r="FDK1" s="429"/>
      <c r="FDL1" s="428"/>
      <c r="FDM1" s="429"/>
      <c r="FDN1" s="428"/>
      <c r="FDO1" s="429"/>
      <c r="FDP1" s="428"/>
      <c r="FDQ1" s="429"/>
      <c r="FDR1" s="428"/>
      <c r="FDS1" s="429"/>
      <c r="FDT1" s="428"/>
      <c r="FDU1" s="429"/>
      <c r="FDV1" s="428"/>
      <c r="FDW1" s="429"/>
      <c r="FDX1" s="428"/>
      <c r="FDY1" s="429"/>
      <c r="FDZ1" s="428"/>
      <c r="FEA1" s="429"/>
      <c r="FEB1" s="428"/>
      <c r="FEC1" s="429"/>
      <c r="FED1" s="428"/>
      <c r="FEE1" s="429"/>
      <c r="FEF1" s="428"/>
      <c r="FEG1" s="429"/>
      <c r="FEH1" s="428"/>
      <c r="FEI1" s="429"/>
      <c r="FEJ1" s="428"/>
      <c r="FEK1" s="429"/>
      <c r="FEL1" s="428"/>
      <c r="FEM1" s="429"/>
      <c r="FEN1" s="428"/>
      <c r="FEO1" s="429"/>
      <c r="FEP1" s="428"/>
      <c r="FEQ1" s="429"/>
      <c r="FER1" s="428"/>
      <c r="FES1" s="429"/>
      <c r="FET1" s="428"/>
      <c r="FEU1" s="429"/>
      <c r="FEV1" s="428"/>
      <c r="FEW1" s="429"/>
      <c r="FEX1" s="428"/>
      <c r="FEY1" s="429"/>
      <c r="FEZ1" s="428"/>
      <c r="FFA1" s="429"/>
      <c r="FFB1" s="428"/>
      <c r="FFC1" s="429"/>
      <c r="FFD1" s="428"/>
      <c r="FFE1" s="429"/>
      <c r="FFF1" s="428"/>
      <c r="FFG1" s="429"/>
      <c r="FFH1" s="428"/>
      <c r="FFI1" s="429"/>
      <c r="FFJ1" s="428"/>
      <c r="FFK1" s="429"/>
      <c r="FFL1" s="428"/>
      <c r="FFM1" s="429"/>
      <c r="FFN1" s="428"/>
      <c r="FFO1" s="429"/>
      <c r="FFP1" s="428"/>
      <c r="FFQ1" s="429"/>
      <c r="FFR1" s="428"/>
      <c r="FFS1" s="429"/>
      <c r="FFT1" s="428"/>
      <c r="FFU1" s="429"/>
      <c r="FFV1" s="428"/>
      <c r="FFW1" s="429"/>
      <c r="FFX1" s="428"/>
      <c r="FFY1" s="429"/>
      <c r="FFZ1" s="428"/>
      <c r="FGA1" s="429"/>
      <c r="FGB1" s="428"/>
      <c r="FGC1" s="429"/>
      <c r="FGD1" s="428"/>
      <c r="FGE1" s="429"/>
      <c r="FGF1" s="428"/>
      <c r="FGG1" s="429"/>
      <c r="FGH1" s="428"/>
      <c r="FGI1" s="429"/>
      <c r="FGJ1" s="428"/>
      <c r="FGK1" s="429"/>
      <c r="FGL1" s="428"/>
      <c r="FGM1" s="429"/>
      <c r="FGN1" s="428"/>
      <c r="FGO1" s="429"/>
      <c r="FGP1" s="428"/>
      <c r="FGQ1" s="429"/>
      <c r="FGR1" s="428"/>
      <c r="FGS1" s="429"/>
      <c r="FGT1" s="428"/>
      <c r="FGU1" s="429"/>
      <c r="FGV1" s="428"/>
      <c r="FGW1" s="429"/>
      <c r="FGX1" s="428"/>
      <c r="FGY1" s="429"/>
      <c r="FGZ1" s="428"/>
      <c r="FHA1" s="429"/>
      <c r="FHB1" s="428"/>
      <c r="FHC1" s="429"/>
      <c r="FHD1" s="428"/>
      <c r="FHE1" s="429"/>
      <c r="FHF1" s="428"/>
      <c r="FHG1" s="429"/>
      <c r="FHH1" s="428"/>
      <c r="FHI1" s="429"/>
      <c r="FHJ1" s="428"/>
      <c r="FHK1" s="429"/>
      <c r="FHL1" s="428"/>
      <c r="FHM1" s="429"/>
      <c r="FHN1" s="428"/>
      <c r="FHO1" s="429"/>
      <c r="FHP1" s="428"/>
      <c r="FHQ1" s="429"/>
      <c r="FHR1" s="428"/>
      <c r="FHS1" s="429"/>
      <c r="FHT1" s="428"/>
      <c r="FHU1" s="429"/>
      <c r="FHV1" s="428"/>
      <c r="FHW1" s="429"/>
      <c r="FHX1" s="428"/>
      <c r="FHY1" s="429"/>
      <c r="FHZ1" s="428"/>
      <c r="FIA1" s="429"/>
      <c r="FIB1" s="428"/>
      <c r="FIC1" s="429"/>
      <c r="FID1" s="428"/>
      <c r="FIE1" s="429"/>
      <c r="FIF1" s="428"/>
      <c r="FIG1" s="429"/>
      <c r="FIH1" s="428"/>
      <c r="FII1" s="429"/>
      <c r="FIJ1" s="428"/>
      <c r="FIK1" s="429"/>
      <c r="FIL1" s="428"/>
      <c r="FIM1" s="429"/>
      <c r="FIN1" s="428"/>
      <c r="FIO1" s="429"/>
      <c r="FIP1" s="428"/>
      <c r="FIQ1" s="429"/>
      <c r="FIR1" s="428"/>
      <c r="FIS1" s="429"/>
      <c r="FIT1" s="428"/>
      <c r="FIU1" s="429"/>
      <c r="FIV1" s="428"/>
      <c r="FIW1" s="429"/>
      <c r="FIX1" s="428"/>
      <c r="FIY1" s="429"/>
      <c r="FIZ1" s="428"/>
      <c r="FJA1" s="429"/>
      <c r="FJB1" s="428"/>
      <c r="FJC1" s="429"/>
      <c r="FJD1" s="428"/>
      <c r="FJE1" s="429"/>
      <c r="FJF1" s="428"/>
      <c r="FJG1" s="429"/>
      <c r="FJH1" s="428"/>
      <c r="FJI1" s="429"/>
      <c r="FJJ1" s="428"/>
      <c r="FJK1" s="429"/>
      <c r="FJL1" s="428"/>
      <c r="FJM1" s="429"/>
      <c r="FJN1" s="428"/>
      <c r="FJO1" s="429"/>
      <c r="FJP1" s="428"/>
      <c r="FJQ1" s="429"/>
      <c r="FJR1" s="428"/>
      <c r="FJS1" s="429"/>
      <c r="FJT1" s="428"/>
      <c r="FJU1" s="429"/>
      <c r="FJV1" s="428"/>
      <c r="FJW1" s="429"/>
      <c r="FJX1" s="428"/>
      <c r="FJY1" s="429"/>
      <c r="FJZ1" s="428"/>
      <c r="FKA1" s="429"/>
      <c r="FKB1" s="428"/>
      <c r="FKC1" s="429"/>
      <c r="FKD1" s="428"/>
      <c r="FKE1" s="429"/>
      <c r="FKF1" s="428"/>
      <c r="FKG1" s="429"/>
      <c r="FKH1" s="428"/>
      <c r="FKI1" s="429"/>
      <c r="FKJ1" s="428"/>
      <c r="FKK1" s="429"/>
      <c r="FKL1" s="428"/>
      <c r="FKM1" s="429"/>
      <c r="FKN1" s="428"/>
      <c r="FKO1" s="429"/>
      <c r="FKP1" s="428"/>
      <c r="FKQ1" s="429"/>
      <c r="FKR1" s="428"/>
      <c r="FKS1" s="429"/>
      <c r="FKT1" s="428"/>
      <c r="FKU1" s="429"/>
      <c r="FKV1" s="428"/>
      <c r="FKW1" s="429"/>
      <c r="FKX1" s="428"/>
      <c r="FKY1" s="429"/>
      <c r="FKZ1" s="428"/>
      <c r="FLA1" s="429"/>
      <c r="FLB1" s="428"/>
      <c r="FLC1" s="429"/>
      <c r="FLD1" s="428"/>
      <c r="FLE1" s="429"/>
      <c r="FLF1" s="428"/>
      <c r="FLG1" s="429"/>
      <c r="FLH1" s="428"/>
      <c r="FLI1" s="429"/>
      <c r="FLJ1" s="428"/>
      <c r="FLK1" s="429"/>
      <c r="FLL1" s="428"/>
      <c r="FLM1" s="429"/>
      <c r="FLN1" s="428"/>
      <c r="FLO1" s="429"/>
      <c r="FLP1" s="428"/>
      <c r="FLQ1" s="429"/>
      <c r="FLR1" s="428"/>
      <c r="FLS1" s="429"/>
      <c r="FLT1" s="428"/>
      <c r="FLU1" s="429"/>
      <c r="FLV1" s="428"/>
      <c r="FLW1" s="429"/>
      <c r="FLX1" s="428"/>
      <c r="FLY1" s="429"/>
      <c r="FLZ1" s="428"/>
      <c r="FMA1" s="429"/>
      <c r="FMB1" s="428"/>
      <c r="FMC1" s="429"/>
      <c r="FMD1" s="428"/>
      <c r="FME1" s="429"/>
      <c r="FMF1" s="428"/>
      <c r="FMG1" s="429"/>
      <c r="FMH1" s="428"/>
      <c r="FMI1" s="429"/>
      <c r="FMJ1" s="428"/>
      <c r="FMK1" s="429"/>
      <c r="FML1" s="428"/>
      <c r="FMM1" s="429"/>
      <c r="FMN1" s="428"/>
      <c r="FMO1" s="429"/>
      <c r="FMP1" s="428"/>
      <c r="FMQ1" s="429"/>
      <c r="FMR1" s="428"/>
      <c r="FMS1" s="429"/>
      <c r="FMT1" s="428"/>
      <c r="FMU1" s="429"/>
      <c r="FMV1" s="428"/>
      <c r="FMW1" s="429"/>
      <c r="FMX1" s="428"/>
      <c r="FMY1" s="429"/>
      <c r="FMZ1" s="428"/>
      <c r="FNA1" s="429"/>
      <c r="FNB1" s="428"/>
      <c r="FNC1" s="429"/>
      <c r="FND1" s="428"/>
      <c r="FNE1" s="429"/>
      <c r="FNF1" s="428"/>
      <c r="FNG1" s="429"/>
      <c r="FNH1" s="428"/>
      <c r="FNI1" s="429"/>
      <c r="FNJ1" s="428"/>
      <c r="FNK1" s="429"/>
      <c r="FNL1" s="428"/>
      <c r="FNM1" s="429"/>
      <c r="FNN1" s="428"/>
      <c r="FNO1" s="429"/>
      <c r="FNP1" s="428"/>
      <c r="FNQ1" s="429"/>
      <c r="FNR1" s="428"/>
      <c r="FNS1" s="429"/>
      <c r="FNT1" s="428"/>
      <c r="FNU1" s="429"/>
      <c r="FNV1" s="428"/>
      <c r="FNW1" s="429"/>
      <c r="FNX1" s="428"/>
      <c r="FNY1" s="429"/>
      <c r="FNZ1" s="428"/>
      <c r="FOA1" s="429"/>
      <c r="FOB1" s="428"/>
      <c r="FOC1" s="429"/>
      <c r="FOD1" s="428"/>
      <c r="FOE1" s="429"/>
      <c r="FOF1" s="428"/>
      <c r="FOG1" s="429"/>
      <c r="FOH1" s="428"/>
      <c r="FOI1" s="429"/>
      <c r="FOJ1" s="428"/>
      <c r="FOK1" s="429"/>
      <c r="FOL1" s="428"/>
      <c r="FOM1" s="429"/>
      <c r="FON1" s="428"/>
      <c r="FOO1" s="429"/>
      <c r="FOP1" s="428"/>
      <c r="FOQ1" s="429"/>
      <c r="FOR1" s="428"/>
      <c r="FOS1" s="429"/>
      <c r="FOT1" s="428"/>
      <c r="FOU1" s="429"/>
      <c r="FOV1" s="428"/>
      <c r="FOW1" s="429"/>
      <c r="FOX1" s="428"/>
      <c r="FOY1" s="429"/>
      <c r="FOZ1" s="428"/>
      <c r="FPA1" s="429"/>
      <c r="FPB1" s="428"/>
      <c r="FPC1" s="429"/>
      <c r="FPD1" s="428"/>
      <c r="FPE1" s="429"/>
      <c r="FPF1" s="428"/>
      <c r="FPG1" s="429"/>
      <c r="FPH1" s="428"/>
      <c r="FPI1" s="429"/>
      <c r="FPJ1" s="428"/>
      <c r="FPK1" s="429"/>
      <c r="FPL1" s="428"/>
      <c r="FPM1" s="429"/>
      <c r="FPN1" s="428"/>
      <c r="FPO1" s="429"/>
      <c r="FPP1" s="428"/>
      <c r="FPQ1" s="429"/>
      <c r="FPR1" s="428"/>
      <c r="FPS1" s="429"/>
      <c r="FPT1" s="428"/>
      <c r="FPU1" s="429"/>
      <c r="FPV1" s="428"/>
      <c r="FPW1" s="429"/>
      <c r="FPX1" s="428"/>
      <c r="FPY1" s="429"/>
      <c r="FPZ1" s="428"/>
      <c r="FQA1" s="429"/>
      <c r="FQB1" s="428"/>
      <c r="FQC1" s="429"/>
      <c r="FQD1" s="428"/>
      <c r="FQE1" s="429"/>
      <c r="FQF1" s="428"/>
      <c r="FQG1" s="429"/>
      <c r="FQH1" s="428"/>
      <c r="FQI1" s="429"/>
      <c r="FQJ1" s="428"/>
      <c r="FQK1" s="429"/>
      <c r="FQL1" s="428"/>
      <c r="FQM1" s="429"/>
      <c r="FQN1" s="428"/>
      <c r="FQO1" s="429"/>
      <c r="FQP1" s="428"/>
      <c r="FQQ1" s="429"/>
      <c r="FQR1" s="428"/>
      <c r="FQS1" s="429"/>
      <c r="FQT1" s="428"/>
      <c r="FQU1" s="429"/>
      <c r="FQV1" s="428"/>
      <c r="FQW1" s="429"/>
      <c r="FQX1" s="428"/>
      <c r="FQY1" s="429"/>
      <c r="FQZ1" s="428"/>
      <c r="FRA1" s="429"/>
      <c r="FRB1" s="428"/>
      <c r="FRC1" s="429"/>
      <c r="FRD1" s="428"/>
      <c r="FRE1" s="429"/>
      <c r="FRF1" s="428"/>
      <c r="FRG1" s="429"/>
      <c r="FRH1" s="428"/>
      <c r="FRI1" s="429"/>
      <c r="FRJ1" s="428"/>
      <c r="FRK1" s="429"/>
      <c r="FRL1" s="428"/>
      <c r="FRM1" s="429"/>
      <c r="FRN1" s="428"/>
      <c r="FRO1" s="429"/>
      <c r="FRP1" s="428"/>
      <c r="FRQ1" s="429"/>
      <c r="FRR1" s="428"/>
      <c r="FRS1" s="429"/>
      <c r="FRT1" s="428"/>
      <c r="FRU1" s="429"/>
      <c r="FRV1" s="428"/>
      <c r="FRW1" s="429"/>
      <c r="FRX1" s="428"/>
      <c r="FRY1" s="429"/>
      <c r="FRZ1" s="428"/>
      <c r="FSA1" s="429"/>
      <c r="FSB1" s="428"/>
      <c r="FSC1" s="429"/>
      <c r="FSD1" s="428"/>
      <c r="FSE1" s="429"/>
      <c r="FSF1" s="428"/>
      <c r="FSG1" s="429"/>
      <c r="FSH1" s="428"/>
      <c r="FSI1" s="429"/>
      <c r="FSJ1" s="428"/>
      <c r="FSK1" s="429"/>
      <c r="FSL1" s="428"/>
      <c r="FSM1" s="429"/>
      <c r="FSN1" s="428"/>
      <c r="FSO1" s="429"/>
      <c r="FSP1" s="428"/>
      <c r="FSQ1" s="429"/>
      <c r="FSR1" s="428"/>
      <c r="FSS1" s="429"/>
      <c r="FST1" s="428"/>
      <c r="FSU1" s="429"/>
      <c r="FSV1" s="428"/>
      <c r="FSW1" s="429"/>
      <c r="FSX1" s="428"/>
      <c r="FSY1" s="429"/>
      <c r="FSZ1" s="428"/>
      <c r="FTA1" s="429"/>
      <c r="FTB1" s="428"/>
      <c r="FTC1" s="429"/>
      <c r="FTD1" s="428"/>
      <c r="FTE1" s="429"/>
      <c r="FTF1" s="428"/>
      <c r="FTG1" s="429"/>
      <c r="FTH1" s="428"/>
      <c r="FTI1" s="429"/>
      <c r="FTJ1" s="428"/>
      <c r="FTK1" s="429"/>
      <c r="FTL1" s="428"/>
      <c r="FTM1" s="429"/>
      <c r="FTN1" s="428"/>
      <c r="FTO1" s="429"/>
      <c r="FTP1" s="428"/>
      <c r="FTQ1" s="429"/>
      <c r="FTR1" s="428"/>
      <c r="FTS1" s="429"/>
      <c r="FTT1" s="428"/>
      <c r="FTU1" s="429"/>
      <c r="FTV1" s="428"/>
      <c r="FTW1" s="429"/>
      <c r="FTX1" s="428"/>
      <c r="FTY1" s="429"/>
      <c r="FTZ1" s="428"/>
      <c r="FUA1" s="429"/>
      <c r="FUB1" s="428"/>
      <c r="FUC1" s="429"/>
      <c r="FUD1" s="428"/>
      <c r="FUE1" s="429"/>
      <c r="FUF1" s="428"/>
      <c r="FUG1" s="429"/>
      <c r="FUH1" s="428"/>
      <c r="FUI1" s="429"/>
      <c r="FUJ1" s="428"/>
      <c r="FUK1" s="429"/>
      <c r="FUL1" s="428"/>
      <c r="FUM1" s="429"/>
      <c r="FUN1" s="428"/>
      <c r="FUO1" s="429"/>
      <c r="FUP1" s="428"/>
      <c r="FUQ1" s="429"/>
      <c r="FUR1" s="428"/>
      <c r="FUS1" s="429"/>
      <c r="FUT1" s="428"/>
      <c r="FUU1" s="429"/>
      <c r="FUV1" s="428"/>
      <c r="FUW1" s="429"/>
      <c r="FUX1" s="428"/>
      <c r="FUY1" s="429"/>
      <c r="FUZ1" s="428"/>
      <c r="FVA1" s="429"/>
      <c r="FVB1" s="428"/>
      <c r="FVC1" s="429"/>
      <c r="FVD1" s="428"/>
      <c r="FVE1" s="429"/>
      <c r="FVF1" s="428"/>
      <c r="FVG1" s="429"/>
      <c r="FVH1" s="428"/>
      <c r="FVI1" s="429"/>
      <c r="FVJ1" s="428"/>
      <c r="FVK1" s="429"/>
      <c r="FVL1" s="428"/>
      <c r="FVM1" s="429"/>
      <c r="FVN1" s="428"/>
      <c r="FVO1" s="429"/>
      <c r="FVP1" s="428"/>
      <c r="FVQ1" s="429"/>
      <c r="FVR1" s="428"/>
      <c r="FVS1" s="429"/>
      <c r="FVT1" s="428"/>
      <c r="FVU1" s="429"/>
      <c r="FVV1" s="428"/>
      <c r="FVW1" s="429"/>
      <c r="FVX1" s="428"/>
      <c r="FVY1" s="429"/>
      <c r="FVZ1" s="428"/>
      <c r="FWA1" s="429"/>
      <c r="FWB1" s="428"/>
      <c r="FWC1" s="429"/>
      <c r="FWD1" s="428"/>
      <c r="FWE1" s="429"/>
      <c r="FWF1" s="428"/>
      <c r="FWG1" s="429"/>
      <c r="FWH1" s="428"/>
      <c r="FWI1" s="429"/>
      <c r="FWJ1" s="428"/>
      <c r="FWK1" s="429"/>
      <c r="FWL1" s="428"/>
      <c r="FWM1" s="429"/>
      <c r="FWN1" s="428"/>
      <c r="FWO1" s="429"/>
      <c r="FWP1" s="428"/>
      <c r="FWQ1" s="429"/>
      <c r="FWR1" s="428"/>
      <c r="FWS1" s="429"/>
      <c r="FWT1" s="428"/>
      <c r="FWU1" s="429"/>
      <c r="FWV1" s="428"/>
      <c r="FWW1" s="429"/>
      <c r="FWX1" s="428"/>
      <c r="FWY1" s="429"/>
      <c r="FWZ1" s="428"/>
      <c r="FXA1" s="429"/>
      <c r="FXB1" s="428"/>
      <c r="FXC1" s="429"/>
      <c r="FXD1" s="428"/>
      <c r="FXE1" s="429"/>
      <c r="FXF1" s="428"/>
      <c r="FXG1" s="429"/>
      <c r="FXH1" s="428"/>
      <c r="FXI1" s="429"/>
      <c r="FXJ1" s="428"/>
      <c r="FXK1" s="429"/>
      <c r="FXL1" s="428"/>
      <c r="FXM1" s="429"/>
      <c r="FXN1" s="428"/>
      <c r="FXO1" s="429"/>
      <c r="FXP1" s="428"/>
      <c r="FXQ1" s="429"/>
      <c r="FXR1" s="428"/>
      <c r="FXS1" s="429"/>
      <c r="FXT1" s="428"/>
      <c r="FXU1" s="429"/>
      <c r="FXV1" s="428"/>
      <c r="FXW1" s="429"/>
      <c r="FXX1" s="428"/>
      <c r="FXY1" s="429"/>
      <c r="FXZ1" s="428"/>
      <c r="FYA1" s="429"/>
      <c r="FYB1" s="428"/>
      <c r="FYC1" s="429"/>
      <c r="FYD1" s="428"/>
      <c r="FYE1" s="429"/>
      <c r="FYF1" s="428"/>
      <c r="FYG1" s="429"/>
      <c r="FYH1" s="428"/>
      <c r="FYI1" s="429"/>
      <c r="FYJ1" s="428"/>
      <c r="FYK1" s="429"/>
      <c r="FYL1" s="428"/>
      <c r="FYM1" s="429"/>
      <c r="FYN1" s="428"/>
      <c r="FYO1" s="429"/>
      <c r="FYP1" s="428"/>
      <c r="FYQ1" s="429"/>
      <c r="FYR1" s="428"/>
      <c r="FYS1" s="429"/>
      <c r="FYT1" s="428"/>
      <c r="FYU1" s="429"/>
      <c r="FYV1" s="428"/>
      <c r="FYW1" s="429"/>
      <c r="FYX1" s="428"/>
      <c r="FYY1" s="429"/>
      <c r="FYZ1" s="428"/>
      <c r="FZA1" s="429"/>
      <c r="FZB1" s="428"/>
      <c r="FZC1" s="429"/>
      <c r="FZD1" s="428"/>
      <c r="FZE1" s="429"/>
      <c r="FZF1" s="428"/>
      <c r="FZG1" s="429"/>
      <c r="FZH1" s="428"/>
      <c r="FZI1" s="429"/>
      <c r="FZJ1" s="428"/>
      <c r="FZK1" s="429"/>
      <c r="FZL1" s="428"/>
      <c r="FZM1" s="429"/>
      <c r="FZN1" s="428"/>
      <c r="FZO1" s="429"/>
      <c r="FZP1" s="428"/>
      <c r="FZQ1" s="429"/>
      <c r="FZR1" s="428"/>
      <c r="FZS1" s="429"/>
      <c r="FZT1" s="428"/>
      <c r="FZU1" s="429"/>
      <c r="FZV1" s="428"/>
      <c r="FZW1" s="429"/>
      <c r="FZX1" s="428"/>
      <c r="FZY1" s="429"/>
      <c r="FZZ1" s="428"/>
      <c r="GAA1" s="429"/>
      <c r="GAB1" s="428"/>
      <c r="GAC1" s="429"/>
      <c r="GAD1" s="428"/>
      <c r="GAE1" s="429"/>
      <c r="GAF1" s="428"/>
      <c r="GAG1" s="429"/>
      <c r="GAH1" s="428"/>
      <c r="GAI1" s="429"/>
      <c r="GAJ1" s="428"/>
      <c r="GAK1" s="429"/>
      <c r="GAL1" s="428"/>
      <c r="GAM1" s="429"/>
      <c r="GAN1" s="428"/>
      <c r="GAO1" s="429"/>
      <c r="GAP1" s="428"/>
      <c r="GAQ1" s="429"/>
      <c r="GAR1" s="428"/>
      <c r="GAS1" s="429"/>
      <c r="GAT1" s="428"/>
      <c r="GAU1" s="429"/>
      <c r="GAV1" s="428"/>
      <c r="GAW1" s="429"/>
      <c r="GAX1" s="428"/>
      <c r="GAY1" s="429"/>
      <c r="GAZ1" s="428"/>
      <c r="GBA1" s="429"/>
      <c r="GBB1" s="428"/>
      <c r="GBC1" s="429"/>
      <c r="GBD1" s="428"/>
      <c r="GBE1" s="429"/>
      <c r="GBF1" s="428"/>
      <c r="GBG1" s="429"/>
      <c r="GBH1" s="428"/>
      <c r="GBI1" s="429"/>
      <c r="GBJ1" s="428"/>
      <c r="GBK1" s="429"/>
      <c r="GBL1" s="428"/>
      <c r="GBM1" s="429"/>
      <c r="GBN1" s="428"/>
      <c r="GBO1" s="429"/>
      <c r="GBP1" s="428"/>
      <c r="GBQ1" s="429"/>
      <c r="GBR1" s="428"/>
      <c r="GBS1" s="429"/>
      <c r="GBT1" s="428"/>
      <c r="GBU1" s="429"/>
      <c r="GBV1" s="428"/>
      <c r="GBW1" s="429"/>
      <c r="GBX1" s="428"/>
      <c r="GBY1" s="429"/>
      <c r="GBZ1" s="428"/>
      <c r="GCA1" s="429"/>
      <c r="GCB1" s="428"/>
      <c r="GCC1" s="429"/>
      <c r="GCD1" s="428"/>
      <c r="GCE1" s="429"/>
      <c r="GCF1" s="428"/>
      <c r="GCG1" s="429"/>
      <c r="GCH1" s="428"/>
      <c r="GCI1" s="429"/>
      <c r="GCJ1" s="428"/>
      <c r="GCK1" s="429"/>
      <c r="GCL1" s="428"/>
      <c r="GCM1" s="429"/>
      <c r="GCN1" s="428"/>
      <c r="GCO1" s="429"/>
      <c r="GCP1" s="428"/>
      <c r="GCQ1" s="429"/>
      <c r="GCR1" s="428"/>
      <c r="GCS1" s="429"/>
      <c r="GCT1" s="428"/>
      <c r="GCU1" s="429"/>
      <c r="GCV1" s="428"/>
      <c r="GCW1" s="429"/>
      <c r="GCX1" s="428"/>
      <c r="GCY1" s="429"/>
      <c r="GCZ1" s="428"/>
      <c r="GDA1" s="429"/>
      <c r="GDB1" s="428"/>
      <c r="GDC1" s="429"/>
      <c r="GDD1" s="428"/>
      <c r="GDE1" s="429"/>
      <c r="GDF1" s="428"/>
      <c r="GDG1" s="429"/>
      <c r="GDH1" s="428"/>
      <c r="GDI1" s="429"/>
      <c r="GDJ1" s="428"/>
      <c r="GDK1" s="429"/>
      <c r="GDL1" s="428"/>
      <c r="GDM1" s="429"/>
      <c r="GDN1" s="428"/>
      <c r="GDO1" s="429"/>
      <c r="GDP1" s="428"/>
      <c r="GDQ1" s="429"/>
      <c r="GDR1" s="428"/>
      <c r="GDS1" s="429"/>
      <c r="GDT1" s="428"/>
      <c r="GDU1" s="429"/>
      <c r="GDV1" s="428"/>
      <c r="GDW1" s="429"/>
      <c r="GDX1" s="428"/>
      <c r="GDY1" s="429"/>
      <c r="GDZ1" s="428"/>
      <c r="GEA1" s="429"/>
      <c r="GEB1" s="428"/>
      <c r="GEC1" s="429"/>
      <c r="GED1" s="428"/>
      <c r="GEE1" s="429"/>
      <c r="GEF1" s="428"/>
      <c r="GEG1" s="429"/>
      <c r="GEH1" s="428"/>
      <c r="GEI1" s="429"/>
      <c r="GEJ1" s="428"/>
      <c r="GEK1" s="429"/>
      <c r="GEL1" s="428"/>
      <c r="GEM1" s="429"/>
      <c r="GEN1" s="428"/>
      <c r="GEO1" s="429"/>
      <c r="GEP1" s="428"/>
      <c r="GEQ1" s="429"/>
      <c r="GER1" s="428"/>
      <c r="GES1" s="429"/>
      <c r="GET1" s="428"/>
      <c r="GEU1" s="429"/>
      <c r="GEV1" s="428"/>
      <c r="GEW1" s="429"/>
      <c r="GEX1" s="428"/>
      <c r="GEY1" s="429"/>
      <c r="GEZ1" s="428"/>
      <c r="GFA1" s="429"/>
      <c r="GFB1" s="428"/>
      <c r="GFC1" s="429"/>
      <c r="GFD1" s="428"/>
      <c r="GFE1" s="429"/>
      <c r="GFF1" s="428"/>
      <c r="GFG1" s="429"/>
      <c r="GFH1" s="428"/>
      <c r="GFI1" s="429"/>
      <c r="GFJ1" s="428"/>
      <c r="GFK1" s="429"/>
      <c r="GFL1" s="428"/>
      <c r="GFM1" s="429"/>
      <c r="GFN1" s="428"/>
      <c r="GFO1" s="429"/>
      <c r="GFP1" s="428"/>
      <c r="GFQ1" s="429"/>
      <c r="GFR1" s="428"/>
      <c r="GFS1" s="429"/>
      <c r="GFT1" s="428"/>
      <c r="GFU1" s="429"/>
      <c r="GFV1" s="428"/>
      <c r="GFW1" s="429"/>
      <c r="GFX1" s="428"/>
      <c r="GFY1" s="429"/>
      <c r="GFZ1" s="428"/>
      <c r="GGA1" s="429"/>
      <c r="GGB1" s="428"/>
      <c r="GGC1" s="429"/>
      <c r="GGD1" s="428"/>
      <c r="GGE1" s="429"/>
      <c r="GGF1" s="428"/>
      <c r="GGG1" s="429"/>
      <c r="GGH1" s="428"/>
      <c r="GGI1" s="429"/>
      <c r="GGJ1" s="428"/>
      <c r="GGK1" s="429"/>
      <c r="GGL1" s="428"/>
      <c r="GGM1" s="429"/>
      <c r="GGN1" s="428"/>
      <c r="GGO1" s="429"/>
      <c r="GGP1" s="428"/>
      <c r="GGQ1" s="429"/>
      <c r="GGR1" s="428"/>
      <c r="GGS1" s="429"/>
      <c r="GGT1" s="428"/>
      <c r="GGU1" s="429"/>
      <c r="GGV1" s="428"/>
      <c r="GGW1" s="429"/>
      <c r="GGX1" s="428"/>
      <c r="GGY1" s="429"/>
      <c r="GGZ1" s="428"/>
      <c r="GHA1" s="429"/>
      <c r="GHB1" s="428"/>
      <c r="GHC1" s="429"/>
      <c r="GHD1" s="428"/>
      <c r="GHE1" s="429"/>
      <c r="GHF1" s="428"/>
      <c r="GHG1" s="429"/>
      <c r="GHH1" s="428"/>
      <c r="GHI1" s="429"/>
      <c r="GHJ1" s="428"/>
      <c r="GHK1" s="429"/>
      <c r="GHL1" s="428"/>
      <c r="GHM1" s="429"/>
      <c r="GHN1" s="428"/>
      <c r="GHO1" s="429"/>
      <c r="GHP1" s="428"/>
      <c r="GHQ1" s="429"/>
      <c r="GHR1" s="428"/>
      <c r="GHS1" s="429"/>
      <c r="GHT1" s="428"/>
      <c r="GHU1" s="429"/>
      <c r="GHV1" s="428"/>
      <c r="GHW1" s="429"/>
      <c r="GHX1" s="428"/>
      <c r="GHY1" s="429"/>
      <c r="GHZ1" s="428"/>
      <c r="GIA1" s="429"/>
      <c r="GIB1" s="428"/>
      <c r="GIC1" s="429"/>
      <c r="GID1" s="428"/>
      <c r="GIE1" s="429"/>
      <c r="GIF1" s="428"/>
      <c r="GIG1" s="429"/>
      <c r="GIH1" s="428"/>
      <c r="GII1" s="429"/>
      <c r="GIJ1" s="428"/>
      <c r="GIK1" s="429"/>
      <c r="GIL1" s="428"/>
      <c r="GIM1" s="429"/>
      <c r="GIN1" s="428"/>
      <c r="GIO1" s="429"/>
      <c r="GIP1" s="428"/>
      <c r="GIQ1" s="429"/>
      <c r="GIR1" s="428"/>
      <c r="GIS1" s="429"/>
      <c r="GIT1" s="428"/>
      <c r="GIU1" s="429"/>
      <c r="GIV1" s="428"/>
      <c r="GIW1" s="429"/>
      <c r="GIX1" s="428"/>
      <c r="GIY1" s="429"/>
      <c r="GIZ1" s="428"/>
      <c r="GJA1" s="429"/>
      <c r="GJB1" s="428"/>
      <c r="GJC1" s="429"/>
      <c r="GJD1" s="428"/>
      <c r="GJE1" s="429"/>
      <c r="GJF1" s="428"/>
      <c r="GJG1" s="429"/>
      <c r="GJH1" s="428"/>
      <c r="GJI1" s="429"/>
      <c r="GJJ1" s="428"/>
      <c r="GJK1" s="429"/>
      <c r="GJL1" s="428"/>
      <c r="GJM1" s="429"/>
      <c r="GJN1" s="428"/>
      <c r="GJO1" s="429"/>
      <c r="GJP1" s="428"/>
      <c r="GJQ1" s="429"/>
      <c r="GJR1" s="428"/>
      <c r="GJS1" s="429"/>
      <c r="GJT1" s="428"/>
      <c r="GJU1" s="429"/>
      <c r="GJV1" s="428"/>
      <c r="GJW1" s="429"/>
      <c r="GJX1" s="428"/>
      <c r="GJY1" s="429"/>
      <c r="GJZ1" s="428"/>
      <c r="GKA1" s="429"/>
      <c r="GKB1" s="428"/>
      <c r="GKC1" s="429"/>
      <c r="GKD1" s="428"/>
      <c r="GKE1" s="429"/>
      <c r="GKF1" s="428"/>
      <c r="GKG1" s="429"/>
      <c r="GKH1" s="428"/>
      <c r="GKI1" s="429"/>
      <c r="GKJ1" s="428"/>
      <c r="GKK1" s="429"/>
      <c r="GKL1" s="428"/>
      <c r="GKM1" s="429"/>
      <c r="GKN1" s="428"/>
      <c r="GKO1" s="429"/>
      <c r="GKP1" s="428"/>
      <c r="GKQ1" s="429"/>
      <c r="GKR1" s="428"/>
      <c r="GKS1" s="429"/>
      <c r="GKT1" s="428"/>
      <c r="GKU1" s="429"/>
      <c r="GKV1" s="428"/>
      <c r="GKW1" s="429"/>
      <c r="GKX1" s="428"/>
      <c r="GKY1" s="429"/>
      <c r="GKZ1" s="428"/>
      <c r="GLA1" s="429"/>
      <c r="GLB1" s="428"/>
      <c r="GLC1" s="429"/>
      <c r="GLD1" s="428"/>
      <c r="GLE1" s="429"/>
      <c r="GLF1" s="428"/>
      <c r="GLG1" s="429"/>
      <c r="GLH1" s="428"/>
      <c r="GLI1" s="429"/>
      <c r="GLJ1" s="428"/>
      <c r="GLK1" s="429"/>
      <c r="GLL1" s="428"/>
      <c r="GLM1" s="429"/>
      <c r="GLN1" s="428"/>
      <c r="GLO1" s="429"/>
      <c r="GLP1" s="428"/>
      <c r="GLQ1" s="429"/>
      <c r="GLR1" s="428"/>
      <c r="GLS1" s="429"/>
      <c r="GLT1" s="428"/>
      <c r="GLU1" s="429"/>
      <c r="GLV1" s="428"/>
      <c r="GLW1" s="429"/>
      <c r="GLX1" s="428"/>
      <c r="GLY1" s="429"/>
      <c r="GLZ1" s="428"/>
      <c r="GMA1" s="429"/>
      <c r="GMB1" s="428"/>
      <c r="GMC1" s="429"/>
      <c r="GMD1" s="428"/>
      <c r="GME1" s="429"/>
      <c r="GMF1" s="428"/>
      <c r="GMG1" s="429"/>
      <c r="GMH1" s="428"/>
      <c r="GMI1" s="429"/>
      <c r="GMJ1" s="428"/>
      <c r="GMK1" s="429"/>
      <c r="GML1" s="428"/>
      <c r="GMM1" s="429"/>
      <c r="GMN1" s="428"/>
      <c r="GMO1" s="429"/>
      <c r="GMP1" s="428"/>
      <c r="GMQ1" s="429"/>
      <c r="GMR1" s="428"/>
      <c r="GMS1" s="429"/>
      <c r="GMT1" s="428"/>
      <c r="GMU1" s="429"/>
      <c r="GMV1" s="428"/>
      <c r="GMW1" s="429"/>
      <c r="GMX1" s="428"/>
      <c r="GMY1" s="429"/>
      <c r="GMZ1" s="428"/>
      <c r="GNA1" s="429"/>
      <c r="GNB1" s="428"/>
      <c r="GNC1" s="429"/>
      <c r="GND1" s="428"/>
      <c r="GNE1" s="429"/>
      <c r="GNF1" s="428"/>
      <c r="GNG1" s="429"/>
      <c r="GNH1" s="428"/>
      <c r="GNI1" s="429"/>
      <c r="GNJ1" s="428"/>
      <c r="GNK1" s="429"/>
      <c r="GNL1" s="428"/>
      <c r="GNM1" s="429"/>
      <c r="GNN1" s="428"/>
      <c r="GNO1" s="429"/>
      <c r="GNP1" s="428"/>
      <c r="GNQ1" s="429"/>
      <c r="GNR1" s="428"/>
      <c r="GNS1" s="429"/>
      <c r="GNT1" s="428"/>
      <c r="GNU1" s="429"/>
      <c r="GNV1" s="428"/>
      <c r="GNW1" s="429"/>
      <c r="GNX1" s="428"/>
      <c r="GNY1" s="429"/>
      <c r="GNZ1" s="428"/>
      <c r="GOA1" s="429"/>
      <c r="GOB1" s="428"/>
      <c r="GOC1" s="429"/>
      <c r="GOD1" s="428"/>
      <c r="GOE1" s="429"/>
      <c r="GOF1" s="428"/>
      <c r="GOG1" s="429"/>
      <c r="GOH1" s="428"/>
      <c r="GOI1" s="429"/>
      <c r="GOJ1" s="428"/>
      <c r="GOK1" s="429"/>
      <c r="GOL1" s="428"/>
      <c r="GOM1" s="429"/>
      <c r="GON1" s="428"/>
      <c r="GOO1" s="429"/>
      <c r="GOP1" s="428"/>
      <c r="GOQ1" s="429"/>
      <c r="GOR1" s="428"/>
      <c r="GOS1" s="429"/>
      <c r="GOT1" s="428"/>
      <c r="GOU1" s="429"/>
      <c r="GOV1" s="428"/>
      <c r="GOW1" s="429"/>
      <c r="GOX1" s="428"/>
      <c r="GOY1" s="429"/>
      <c r="GOZ1" s="428"/>
      <c r="GPA1" s="429"/>
      <c r="GPB1" s="428"/>
      <c r="GPC1" s="429"/>
      <c r="GPD1" s="428"/>
      <c r="GPE1" s="429"/>
      <c r="GPF1" s="428"/>
      <c r="GPG1" s="429"/>
      <c r="GPH1" s="428"/>
      <c r="GPI1" s="429"/>
      <c r="GPJ1" s="428"/>
      <c r="GPK1" s="429"/>
      <c r="GPL1" s="428"/>
      <c r="GPM1" s="429"/>
      <c r="GPN1" s="428"/>
      <c r="GPO1" s="429"/>
      <c r="GPP1" s="428"/>
      <c r="GPQ1" s="429"/>
      <c r="GPR1" s="428"/>
      <c r="GPS1" s="429"/>
      <c r="GPT1" s="428"/>
      <c r="GPU1" s="429"/>
      <c r="GPV1" s="428"/>
      <c r="GPW1" s="429"/>
      <c r="GPX1" s="428"/>
      <c r="GPY1" s="429"/>
      <c r="GPZ1" s="428"/>
      <c r="GQA1" s="429"/>
      <c r="GQB1" s="428"/>
      <c r="GQC1" s="429"/>
      <c r="GQD1" s="428"/>
      <c r="GQE1" s="429"/>
      <c r="GQF1" s="428"/>
      <c r="GQG1" s="429"/>
      <c r="GQH1" s="428"/>
      <c r="GQI1" s="429"/>
      <c r="GQJ1" s="428"/>
      <c r="GQK1" s="429"/>
      <c r="GQL1" s="428"/>
      <c r="GQM1" s="429"/>
      <c r="GQN1" s="428"/>
      <c r="GQO1" s="429"/>
      <c r="GQP1" s="428"/>
      <c r="GQQ1" s="429"/>
      <c r="GQR1" s="428"/>
      <c r="GQS1" s="429"/>
      <c r="GQT1" s="428"/>
      <c r="GQU1" s="429"/>
      <c r="GQV1" s="428"/>
      <c r="GQW1" s="429"/>
      <c r="GQX1" s="428"/>
      <c r="GQY1" s="429"/>
      <c r="GQZ1" s="428"/>
      <c r="GRA1" s="429"/>
      <c r="GRB1" s="428"/>
      <c r="GRC1" s="429"/>
      <c r="GRD1" s="428"/>
      <c r="GRE1" s="429"/>
      <c r="GRF1" s="428"/>
      <c r="GRG1" s="429"/>
      <c r="GRH1" s="428"/>
      <c r="GRI1" s="429"/>
      <c r="GRJ1" s="428"/>
      <c r="GRK1" s="429"/>
      <c r="GRL1" s="428"/>
      <c r="GRM1" s="429"/>
      <c r="GRN1" s="428"/>
      <c r="GRO1" s="429"/>
      <c r="GRP1" s="428"/>
      <c r="GRQ1" s="429"/>
      <c r="GRR1" s="428"/>
      <c r="GRS1" s="429"/>
      <c r="GRT1" s="428"/>
      <c r="GRU1" s="429"/>
      <c r="GRV1" s="428"/>
      <c r="GRW1" s="429"/>
      <c r="GRX1" s="428"/>
      <c r="GRY1" s="429"/>
      <c r="GRZ1" s="428"/>
      <c r="GSA1" s="429"/>
      <c r="GSB1" s="428"/>
      <c r="GSC1" s="429"/>
      <c r="GSD1" s="428"/>
      <c r="GSE1" s="429"/>
      <c r="GSF1" s="428"/>
      <c r="GSG1" s="429"/>
      <c r="GSH1" s="428"/>
      <c r="GSI1" s="429"/>
      <c r="GSJ1" s="428"/>
      <c r="GSK1" s="429"/>
      <c r="GSL1" s="428"/>
      <c r="GSM1" s="429"/>
      <c r="GSN1" s="428"/>
      <c r="GSO1" s="429"/>
      <c r="GSP1" s="428"/>
      <c r="GSQ1" s="429"/>
      <c r="GSR1" s="428"/>
      <c r="GSS1" s="429"/>
      <c r="GST1" s="428"/>
      <c r="GSU1" s="429"/>
      <c r="GSV1" s="428"/>
      <c r="GSW1" s="429"/>
      <c r="GSX1" s="428"/>
      <c r="GSY1" s="429"/>
      <c r="GSZ1" s="428"/>
      <c r="GTA1" s="429"/>
      <c r="GTB1" s="428"/>
      <c r="GTC1" s="429"/>
      <c r="GTD1" s="428"/>
      <c r="GTE1" s="429"/>
      <c r="GTF1" s="428"/>
      <c r="GTG1" s="429"/>
      <c r="GTH1" s="428"/>
      <c r="GTI1" s="429"/>
      <c r="GTJ1" s="428"/>
      <c r="GTK1" s="429"/>
      <c r="GTL1" s="428"/>
      <c r="GTM1" s="429"/>
      <c r="GTN1" s="428"/>
      <c r="GTO1" s="429"/>
      <c r="GTP1" s="428"/>
      <c r="GTQ1" s="429"/>
      <c r="GTR1" s="428"/>
      <c r="GTS1" s="429"/>
      <c r="GTT1" s="428"/>
      <c r="GTU1" s="429"/>
      <c r="GTV1" s="428"/>
      <c r="GTW1" s="429"/>
      <c r="GTX1" s="428"/>
      <c r="GTY1" s="429"/>
      <c r="GTZ1" s="428"/>
      <c r="GUA1" s="429"/>
      <c r="GUB1" s="428"/>
      <c r="GUC1" s="429"/>
      <c r="GUD1" s="428"/>
      <c r="GUE1" s="429"/>
      <c r="GUF1" s="428"/>
      <c r="GUG1" s="429"/>
      <c r="GUH1" s="428"/>
      <c r="GUI1" s="429"/>
      <c r="GUJ1" s="428"/>
      <c r="GUK1" s="429"/>
      <c r="GUL1" s="428"/>
      <c r="GUM1" s="429"/>
      <c r="GUN1" s="428"/>
      <c r="GUO1" s="429"/>
      <c r="GUP1" s="428"/>
      <c r="GUQ1" s="429"/>
      <c r="GUR1" s="428"/>
      <c r="GUS1" s="429"/>
      <c r="GUT1" s="428"/>
      <c r="GUU1" s="429"/>
      <c r="GUV1" s="428"/>
      <c r="GUW1" s="429"/>
      <c r="GUX1" s="428"/>
      <c r="GUY1" s="429"/>
      <c r="GUZ1" s="428"/>
      <c r="GVA1" s="429"/>
      <c r="GVB1" s="428"/>
      <c r="GVC1" s="429"/>
      <c r="GVD1" s="428"/>
      <c r="GVE1" s="429"/>
      <c r="GVF1" s="428"/>
      <c r="GVG1" s="429"/>
      <c r="GVH1" s="428"/>
      <c r="GVI1" s="429"/>
      <c r="GVJ1" s="428"/>
      <c r="GVK1" s="429"/>
      <c r="GVL1" s="428"/>
      <c r="GVM1" s="429"/>
      <c r="GVN1" s="428"/>
      <c r="GVO1" s="429"/>
      <c r="GVP1" s="428"/>
      <c r="GVQ1" s="429"/>
      <c r="GVR1" s="428"/>
      <c r="GVS1" s="429"/>
      <c r="GVT1" s="428"/>
      <c r="GVU1" s="429"/>
      <c r="GVV1" s="428"/>
      <c r="GVW1" s="429"/>
      <c r="GVX1" s="428"/>
      <c r="GVY1" s="429"/>
      <c r="GVZ1" s="428"/>
      <c r="GWA1" s="429"/>
      <c r="GWB1" s="428"/>
      <c r="GWC1" s="429"/>
      <c r="GWD1" s="428"/>
      <c r="GWE1" s="429"/>
      <c r="GWF1" s="428"/>
      <c r="GWG1" s="429"/>
      <c r="GWH1" s="428"/>
      <c r="GWI1" s="429"/>
      <c r="GWJ1" s="428"/>
      <c r="GWK1" s="429"/>
      <c r="GWL1" s="428"/>
      <c r="GWM1" s="429"/>
      <c r="GWN1" s="428"/>
      <c r="GWO1" s="429"/>
      <c r="GWP1" s="428"/>
      <c r="GWQ1" s="429"/>
      <c r="GWR1" s="428"/>
      <c r="GWS1" s="429"/>
      <c r="GWT1" s="428"/>
      <c r="GWU1" s="429"/>
      <c r="GWV1" s="428"/>
      <c r="GWW1" s="429"/>
      <c r="GWX1" s="428"/>
      <c r="GWY1" s="429"/>
      <c r="GWZ1" s="428"/>
      <c r="GXA1" s="429"/>
      <c r="GXB1" s="428"/>
      <c r="GXC1" s="429"/>
      <c r="GXD1" s="428"/>
      <c r="GXE1" s="429"/>
      <c r="GXF1" s="428"/>
      <c r="GXG1" s="429"/>
      <c r="GXH1" s="428"/>
      <c r="GXI1" s="429"/>
      <c r="GXJ1" s="428"/>
      <c r="GXK1" s="429"/>
      <c r="GXL1" s="428"/>
      <c r="GXM1" s="429"/>
      <c r="GXN1" s="428"/>
      <c r="GXO1" s="429"/>
      <c r="GXP1" s="428"/>
      <c r="GXQ1" s="429"/>
      <c r="GXR1" s="428"/>
      <c r="GXS1" s="429"/>
      <c r="GXT1" s="428"/>
      <c r="GXU1" s="429"/>
      <c r="GXV1" s="428"/>
      <c r="GXW1" s="429"/>
      <c r="GXX1" s="428"/>
      <c r="GXY1" s="429"/>
      <c r="GXZ1" s="428"/>
      <c r="GYA1" s="429"/>
      <c r="GYB1" s="428"/>
      <c r="GYC1" s="429"/>
      <c r="GYD1" s="428"/>
      <c r="GYE1" s="429"/>
      <c r="GYF1" s="428"/>
      <c r="GYG1" s="429"/>
      <c r="GYH1" s="428"/>
      <c r="GYI1" s="429"/>
      <c r="GYJ1" s="428"/>
      <c r="GYK1" s="429"/>
      <c r="GYL1" s="428"/>
      <c r="GYM1" s="429"/>
      <c r="GYN1" s="428"/>
      <c r="GYO1" s="429"/>
      <c r="GYP1" s="428"/>
      <c r="GYQ1" s="429"/>
      <c r="GYR1" s="428"/>
      <c r="GYS1" s="429"/>
      <c r="GYT1" s="428"/>
      <c r="GYU1" s="429"/>
      <c r="GYV1" s="428"/>
      <c r="GYW1" s="429"/>
      <c r="GYX1" s="428"/>
      <c r="GYY1" s="429"/>
      <c r="GYZ1" s="428"/>
      <c r="GZA1" s="429"/>
      <c r="GZB1" s="428"/>
      <c r="GZC1" s="429"/>
      <c r="GZD1" s="428"/>
      <c r="GZE1" s="429"/>
      <c r="GZF1" s="428"/>
      <c r="GZG1" s="429"/>
      <c r="GZH1" s="428"/>
      <c r="GZI1" s="429"/>
      <c r="GZJ1" s="428"/>
      <c r="GZK1" s="429"/>
      <c r="GZL1" s="428"/>
      <c r="GZM1" s="429"/>
      <c r="GZN1" s="428"/>
      <c r="GZO1" s="429"/>
      <c r="GZP1" s="428"/>
      <c r="GZQ1" s="429"/>
      <c r="GZR1" s="428"/>
      <c r="GZS1" s="429"/>
      <c r="GZT1" s="428"/>
      <c r="GZU1" s="429"/>
      <c r="GZV1" s="428"/>
      <c r="GZW1" s="429"/>
      <c r="GZX1" s="428"/>
      <c r="GZY1" s="429"/>
      <c r="GZZ1" s="428"/>
      <c r="HAA1" s="429"/>
      <c r="HAB1" s="428"/>
      <c r="HAC1" s="429"/>
      <c r="HAD1" s="428"/>
      <c r="HAE1" s="429"/>
      <c r="HAF1" s="428"/>
      <c r="HAG1" s="429"/>
      <c r="HAH1" s="428"/>
      <c r="HAI1" s="429"/>
      <c r="HAJ1" s="428"/>
      <c r="HAK1" s="429"/>
      <c r="HAL1" s="428"/>
      <c r="HAM1" s="429"/>
      <c r="HAN1" s="428"/>
      <c r="HAO1" s="429"/>
      <c r="HAP1" s="428"/>
      <c r="HAQ1" s="429"/>
      <c r="HAR1" s="428"/>
      <c r="HAS1" s="429"/>
      <c r="HAT1" s="428"/>
      <c r="HAU1" s="429"/>
      <c r="HAV1" s="428"/>
      <c r="HAW1" s="429"/>
      <c r="HAX1" s="428"/>
      <c r="HAY1" s="429"/>
      <c r="HAZ1" s="428"/>
      <c r="HBA1" s="429"/>
      <c r="HBB1" s="428"/>
      <c r="HBC1" s="429"/>
      <c r="HBD1" s="428"/>
      <c r="HBE1" s="429"/>
      <c r="HBF1" s="428"/>
      <c r="HBG1" s="429"/>
      <c r="HBH1" s="428"/>
      <c r="HBI1" s="429"/>
      <c r="HBJ1" s="428"/>
      <c r="HBK1" s="429"/>
      <c r="HBL1" s="428"/>
      <c r="HBM1" s="429"/>
      <c r="HBN1" s="428"/>
      <c r="HBO1" s="429"/>
      <c r="HBP1" s="428"/>
      <c r="HBQ1" s="429"/>
      <c r="HBR1" s="428"/>
      <c r="HBS1" s="429"/>
      <c r="HBT1" s="428"/>
      <c r="HBU1" s="429"/>
      <c r="HBV1" s="428"/>
      <c r="HBW1" s="429"/>
      <c r="HBX1" s="428"/>
      <c r="HBY1" s="429"/>
      <c r="HBZ1" s="428"/>
      <c r="HCA1" s="429"/>
      <c r="HCB1" s="428"/>
      <c r="HCC1" s="429"/>
      <c r="HCD1" s="428"/>
      <c r="HCE1" s="429"/>
      <c r="HCF1" s="428"/>
      <c r="HCG1" s="429"/>
      <c r="HCH1" s="428"/>
      <c r="HCI1" s="429"/>
      <c r="HCJ1" s="428"/>
      <c r="HCK1" s="429"/>
      <c r="HCL1" s="428"/>
      <c r="HCM1" s="429"/>
      <c r="HCN1" s="428"/>
      <c r="HCO1" s="429"/>
      <c r="HCP1" s="428"/>
      <c r="HCQ1" s="429"/>
      <c r="HCR1" s="428"/>
      <c r="HCS1" s="429"/>
      <c r="HCT1" s="428"/>
      <c r="HCU1" s="429"/>
      <c r="HCV1" s="428"/>
      <c r="HCW1" s="429"/>
      <c r="HCX1" s="428"/>
      <c r="HCY1" s="429"/>
      <c r="HCZ1" s="428"/>
      <c r="HDA1" s="429"/>
      <c r="HDB1" s="428"/>
      <c r="HDC1" s="429"/>
      <c r="HDD1" s="428"/>
      <c r="HDE1" s="429"/>
      <c r="HDF1" s="428"/>
      <c r="HDG1" s="429"/>
      <c r="HDH1" s="428"/>
      <c r="HDI1" s="429"/>
      <c r="HDJ1" s="428"/>
      <c r="HDK1" s="429"/>
      <c r="HDL1" s="428"/>
      <c r="HDM1" s="429"/>
      <c r="HDN1" s="428"/>
      <c r="HDO1" s="429"/>
      <c r="HDP1" s="428"/>
      <c r="HDQ1" s="429"/>
      <c r="HDR1" s="428"/>
      <c r="HDS1" s="429"/>
      <c r="HDT1" s="428"/>
      <c r="HDU1" s="429"/>
      <c r="HDV1" s="428"/>
      <c r="HDW1" s="429"/>
      <c r="HDX1" s="428"/>
      <c r="HDY1" s="429"/>
      <c r="HDZ1" s="428"/>
      <c r="HEA1" s="429"/>
      <c r="HEB1" s="428"/>
      <c r="HEC1" s="429"/>
      <c r="HED1" s="428"/>
      <c r="HEE1" s="429"/>
      <c r="HEF1" s="428"/>
      <c r="HEG1" s="429"/>
      <c r="HEH1" s="428"/>
      <c r="HEI1" s="429"/>
      <c r="HEJ1" s="428"/>
      <c r="HEK1" s="429"/>
      <c r="HEL1" s="428"/>
      <c r="HEM1" s="429"/>
      <c r="HEN1" s="428"/>
      <c r="HEO1" s="429"/>
      <c r="HEP1" s="428"/>
      <c r="HEQ1" s="429"/>
      <c r="HER1" s="428"/>
      <c r="HES1" s="429"/>
      <c r="HET1" s="428"/>
      <c r="HEU1" s="429"/>
      <c r="HEV1" s="428"/>
      <c r="HEW1" s="429"/>
      <c r="HEX1" s="428"/>
      <c r="HEY1" s="429"/>
      <c r="HEZ1" s="428"/>
      <c r="HFA1" s="429"/>
      <c r="HFB1" s="428"/>
      <c r="HFC1" s="429"/>
      <c r="HFD1" s="428"/>
      <c r="HFE1" s="429"/>
      <c r="HFF1" s="428"/>
      <c r="HFG1" s="429"/>
      <c r="HFH1" s="428"/>
      <c r="HFI1" s="429"/>
      <c r="HFJ1" s="428"/>
      <c r="HFK1" s="429"/>
      <c r="HFL1" s="428"/>
      <c r="HFM1" s="429"/>
      <c r="HFN1" s="428"/>
      <c r="HFO1" s="429"/>
      <c r="HFP1" s="428"/>
      <c r="HFQ1" s="429"/>
      <c r="HFR1" s="428"/>
      <c r="HFS1" s="429"/>
      <c r="HFT1" s="428"/>
      <c r="HFU1" s="429"/>
      <c r="HFV1" s="428"/>
      <c r="HFW1" s="429"/>
      <c r="HFX1" s="428"/>
      <c r="HFY1" s="429"/>
      <c r="HFZ1" s="428"/>
      <c r="HGA1" s="429"/>
      <c r="HGB1" s="428"/>
      <c r="HGC1" s="429"/>
      <c r="HGD1" s="428"/>
      <c r="HGE1" s="429"/>
      <c r="HGF1" s="428"/>
      <c r="HGG1" s="429"/>
      <c r="HGH1" s="428"/>
      <c r="HGI1" s="429"/>
      <c r="HGJ1" s="428"/>
      <c r="HGK1" s="429"/>
      <c r="HGL1" s="428"/>
      <c r="HGM1" s="429"/>
      <c r="HGN1" s="428"/>
      <c r="HGO1" s="429"/>
      <c r="HGP1" s="428"/>
      <c r="HGQ1" s="429"/>
      <c r="HGR1" s="428"/>
      <c r="HGS1" s="429"/>
      <c r="HGT1" s="428"/>
      <c r="HGU1" s="429"/>
      <c r="HGV1" s="428"/>
      <c r="HGW1" s="429"/>
      <c r="HGX1" s="428"/>
      <c r="HGY1" s="429"/>
      <c r="HGZ1" s="428"/>
      <c r="HHA1" s="429"/>
      <c r="HHB1" s="428"/>
      <c r="HHC1" s="429"/>
      <c r="HHD1" s="428"/>
      <c r="HHE1" s="429"/>
      <c r="HHF1" s="428"/>
      <c r="HHG1" s="429"/>
      <c r="HHH1" s="428"/>
      <c r="HHI1" s="429"/>
      <c r="HHJ1" s="428"/>
      <c r="HHK1" s="429"/>
      <c r="HHL1" s="428"/>
      <c r="HHM1" s="429"/>
      <c r="HHN1" s="428"/>
      <c r="HHO1" s="429"/>
      <c r="HHP1" s="428"/>
      <c r="HHQ1" s="429"/>
      <c r="HHR1" s="428"/>
      <c r="HHS1" s="429"/>
      <c r="HHT1" s="428"/>
      <c r="HHU1" s="429"/>
      <c r="HHV1" s="428"/>
      <c r="HHW1" s="429"/>
      <c r="HHX1" s="428"/>
      <c r="HHY1" s="429"/>
      <c r="HHZ1" s="428"/>
      <c r="HIA1" s="429"/>
      <c r="HIB1" s="428"/>
      <c r="HIC1" s="429"/>
      <c r="HID1" s="428"/>
      <c r="HIE1" s="429"/>
      <c r="HIF1" s="428"/>
      <c r="HIG1" s="429"/>
      <c r="HIH1" s="428"/>
      <c r="HII1" s="429"/>
      <c r="HIJ1" s="428"/>
      <c r="HIK1" s="429"/>
      <c r="HIL1" s="428"/>
      <c r="HIM1" s="429"/>
      <c r="HIN1" s="428"/>
      <c r="HIO1" s="429"/>
      <c r="HIP1" s="428"/>
      <c r="HIQ1" s="429"/>
      <c r="HIR1" s="428"/>
      <c r="HIS1" s="429"/>
      <c r="HIT1" s="428"/>
      <c r="HIU1" s="429"/>
      <c r="HIV1" s="428"/>
      <c r="HIW1" s="429"/>
      <c r="HIX1" s="428"/>
      <c r="HIY1" s="429"/>
      <c r="HIZ1" s="428"/>
      <c r="HJA1" s="429"/>
      <c r="HJB1" s="428"/>
      <c r="HJC1" s="429"/>
      <c r="HJD1" s="428"/>
      <c r="HJE1" s="429"/>
      <c r="HJF1" s="428"/>
      <c r="HJG1" s="429"/>
      <c r="HJH1" s="428"/>
      <c r="HJI1" s="429"/>
      <c r="HJJ1" s="428"/>
      <c r="HJK1" s="429"/>
      <c r="HJL1" s="428"/>
      <c r="HJM1" s="429"/>
      <c r="HJN1" s="428"/>
      <c r="HJO1" s="429"/>
      <c r="HJP1" s="428"/>
      <c r="HJQ1" s="429"/>
      <c r="HJR1" s="428"/>
      <c r="HJS1" s="429"/>
      <c r="HJT1" s="428"/>
      <c r="HJU1" s="429"/>
      <c r="HJV1" s="428"/>
      <c r="HJW1" s="429"/>
      <c r="HJX1" s="428"/>
      <c r="HJY1" s="429"/>
      <c r="HJZ1" s="428"/>
      <c r="HKA1" s="429"/>
      <c r="HKB1" s="428"/>
      <c r="HKC1" s="429"/>
      <c r="HKD1" s="428"/>
      <c r="HKE1" s="429"/>
      <c r="HKF1" s="428"/>
      <c r="HKG1" s="429"/>
      <c r="HKH1" s="428"/>
      <c r="HKI1" s="429"/>
      <c r="HKJ1" s="428"/>
      <c r="HKK1" s="429"/>
      <c r="HKL1" s="428"/>
      <c r="HKM1" s="429"/>
      <c r="HKN1" s="428"/>
      <c r="HKO1" s="429"/>
      <c r="HKP1" s="428"/>
      <c r="HKQ1" s="429"/>
      <c r="HKR1" s="428"/>
      <c r="HKS1" s="429"/>
      <c r="HKT1" s="428"/>
      <c r="HKU1" s="429"/>
      <c r="HKV1" s="428"/>
      <c r="HKW1" s="429"/>
      <c r="HKX1" s="428"/>
      <c r="HKY1" s="429"/>
      <c r="HKZ1" s="428"/>
      <c r="HLA1" s="429"/>
      <c r="HLB1" s="428"/>
      <c r="HLC1" s="429"/>
      <c r="HLD1" s="428"/>
      <c r="HLE1" s="429"/>
      <c r="HLF1" s="428"/>
      <c r="HLG1" s="429"/>
      <c r="HLH1" s="428"/>
      <c r="HLI1" s="429"/>
      <c r="HLJ1" s="428"/>
      <c r="HLK1" s="429"/>
      <c r="HLL1" s="428"/>
      <c r="HLM1" s="429"/>
      <c r="HLN1" s="428"/>
      <c r="HLO1" s="429"/>
      <c r="HLP1" s="428"/>
      <c r="HLQ1" s="429"/>
      <c r="HLR1" s="428"/>
      <c r="HLS1" s="429"/>
      <c r="HLT1" s="428"/>
      <c r="HLU1" s="429"/>
      <c r="HLV1" s="428"/>
      <c r="HLW1" s="429"/>
      <c r="HLX1" s="428"/>
      <c r="HLY1" s="429"/>
      <c r="HLZ1" s="428"/>
      <c r="HMA1" s="429"/>
      <c r="HMB1" s="428"/>
      <c r="HMC1" s="429"/>
      <c r="HMD1" s="428"/>
      <c r="HME1" s="429"/>
      <c r="HMF1" s="428"/>
      <c r="HMG1" s="429"/>
      <c r="HMH1" s="428"/>
      <c r="HMI1" s="429"/>
      <c r="HMJ1" s="428"/>
      <c r="HMK1" s="429"/>
      <c r="HML1" s="428"/>
      <c r="HMM1" s="429"/>
      <c r="HMN1" s="428"/>
      <c r="HMO1" s="429"/>
      <c r="HMP1" s="428"/>
      <c r="HMQ1" s="429"/>
      <c r="HMR1" s="428"/>
      <c r="HMS1" s="429"/>
      <c r="HMT1" s="428"/>
      <c r="HMU1" s="429"/>
      <c r="HMV1" s="428"/>
      <c r="HMW1" s="429"/>
      <c r="HMX1" s="428"/>
      <c r="HMY1" s="429"/>
      <c r="HMZ1" s="428"/>
      <c r="HNA1" s="429"/>
      <c r="HNB1" s="428"/>
      <c r="HNC1" s="429"/>
      <c r="HND1" s="428"/>
      <c r="HNE1" s="429"/>
      <c r="HNF1" s="428"/>
      <c r="HNG1" s="429"/>
      <c r="HNH1" s="428"/>
      <c r="HNI1" s="429"/>
      <c r="HNJ1" s="428"/>
      <c r="HNK1" s="429"/>
      <c r="HNL1" s="428"/>
      <c r="HNM1" s="429"/>
      <c r="HNN1" s="428"/>
      <c r="HNO1" s="429"/>
      <c r="HNP1" s="428"/>
      <c r="HNQ1" s="429"/>
      <c r="HNR1" s="428"/>
      <c r="HNS1" s="429"/>
      <c r="HNT1" s="428"/>
      <c r="HNU1" s="429"/>
      <c r="HNV1" s="428"/>
      <c r="HNW1" s="429"/>
      <c r="HNX1" s="428"/>
      <c r="HNY1" s="429"/>
      <c r="HNZ1" s="428"/>
      <c r="HOA1" s="429"/>
      <c r="HOB1" s="428"/>
      <c r="HOC1" s="429"/>
      <c r="HOD1" s="428"/>
      <c r="HOE1" s="429"/>
      <c r="HOF1" s="428"/>
      <c r="HOG1" s="429"/>
      <c r="HOH1" s="428"/>
      <c r="HOI1" s="429"/>
      <c r="HOJ1" s="428"/>
      <c r="HOK1" s="429"/>
      <c r="HOL1" s="428"/>
      <c r="HOM1" s="429"/>
      <c r="HON1" s="428"/>
      <c r="HOO1" s="429"/>
      <c r="HOP1" s="428"/>
      <c r="HOQ1" s="429"/>
      <c r="HOR1" s="428"/>
      <c r="HOS1" s="429"/>
      <c r="HOT1" s="428"/>
      <c r="HOU1" s="429"/>
      <c r="HOV1" s="428"/>
      <c r="HOW1" s="429"/>
      <c r="HOX1" s="428"/>
      <c r="HOY1" s="429"/>
      <c r="HOZ1" s="428"/>
      <c r="HPA1" s="429"/>
      <c r="HPB1" s="428"/>
      <c r="HPC1" s="429"/>
      <c r="HPD1" s="428"/>
      <c r="HPE1" s="429"/>
      <c r="HPF1" s="428"/>
      <c r="HPG1" s="429"/>
      <c r="HPH1" s="428"/>
      <c r="HPI1" s="429"/>
      <c r="HPJ1" s="428"/>
      <c r="HPK1" s="429"/>
      <c r="HPL1" s="428"/>
      <c r="HPM1" s="429"/>
      <c r="HPN1" s="428"/>
      <c r="HPO1" s="429"/>
      <c r="HPP1" s="428"/>
      <c r="HPQ1" s="429"/>
      <c r="HPR1" s="428"/>
      <c r="HPS1" s="429"/>
      <c r="HPT1" s="428"/>
      <c r="HPU1" s="429"/>
      <c r="HPV1" s="428"/>
      <c r="HPW1" s="429"/>
      <c r="HPX1" s="428"/>
      <c r="HPY1" s="429"/>
      <c r="HPZ1" s="428"/>
      <c r="HQA1" s="429"/>
      <c r="HQB1" s="428"/>
      <c r="HQC1" s="429"/>
      <c r="HQD1" s="428"/>
      <c r="HQE1" s="429"/>
      <c r="HQF1" s="428"/>
      <c r="HQG1" s="429"/>
      <c r="HQH1" s="428"/>
      <c r="HQI1" s="429"/>
      <c r="HQJ1" s="428"/>
      <c r="HQK1" s="429"/>
      <c r="HQL1" s="428"/>
      <c r="HQM1" s="429"/>
      <c r="HQN1" s="428"/>
      <c r="HQO1" s="429"/>
      <c r="HQP1" s="428"/>
      <c r="HQQ1" s="429"/>
      <c r="HQR1" s="428"/>
      <c r="HQS1" s="429"/>
      <c r="HQT1" s="428"/>
      <c r="HQU1" s="429"/>
      <c r="HQV1" s="428"/>
      <c r="HQW1" s="429"/>
      <c r="HQX1" s="428"/>
      <c r="HQY1" s="429"/>
      <c r="HQZ1" s="428"/>
      <c r="HRA1" s="429"/>
      <c r="HRB1" s="428"/>
      <c r="HRC1" s="429"/>
      <c r="HRD1" s="428"/>
      <c r="HRE1" s="429"/>
      <c r="HRF1" s="428"/>
      <c r="HRG1" s="429"/>
      <c r="HRH1" s="428"/>
      <c r="HRI1" s="429"/>
      <c r="HRJ1" s="428"/>
      <c r="HRK1" s="429"/>
      <c r="HRL1" s="428"/>
      <c r="HRM1" s="429"/>
      <c r="HRN1" s="428"/>
      <c r="HRO1" s="429"/>
      <c r="HRP1" s="428"/>
      <c r="HRQ1" s="429"/>
      <c r="HRR1" s="428"/>
      <c r="HRS1" s="429"/>
      <c r="HRT1" s="428"/>
      <c r="HRU1" s="429"/>
      <c r="HRV1" s="428"/>
      <c r="HRW1" s="429"/>
      <c r="HRX1" s="428"/>
      <c r="HRY1" s="429"/>
      <c r="HRZ1" s="428"/>
      <c r="HSA1" s="429"/>
      <c r="HSB1" s="428"/>
      <c r="HSC1" s="429"/>
      <c r="HSD1" s="428"/>
      <c r="HSE1" s="429"/>
      <c r="HSF1" s="428"/>
      <c r="HSG1" s="429"/>
      <c r="HSH1" s="428"/>
      <c r="HSI1" s="429"/>
      <c r="HSJ1" s="428"/>
      <c r="HSK1" s="429"/>
      <c r="HSL1" s="428"/>
      <c r="HSM1" s="429"/>
      <c r="HSN1" s="428"/>
      <c r="HSO1" s="429"/>
      <c r="HSP1" s="428"/>
      <c r="HSQ1" s="429"/>
      <c r="HSR1" s="428"/>
      <c r="HSS1" s="429"/>
      <c r="HST1" s="428"/>
      <c r="HSU1" s="429"/>
      <c r="HSV1" s="428"/>
      <c r="HSW1" s="429"/>
      <c r="HSX1" s="428"/>
      <c r="HSY1" s="429"/>
      <c r="HSZ1" s="428"/>
      <c r="HTA1" s="429"/>
      <c r="HTB1" s="428"/>
      <c r="HTC1" s="429"/>
      <c r="HTD1" s="428"/>
      <c r="HTE1" s="429"/>
      <c r="HTF1" s="428"/>
      <c r="HTG1" s="429"/>
      <c r="HTH1" s="428"/>
      <c r="HTI1" s="429"/>
      <c r="HTJ1" s="428"/>
      <c r="HTK1" s="429"/>
      <c r="HTL1" s="428"/>
      <c r="HTM1" s="429"/>
      <c r="HTN1" s="428"/>
      <c r="HTO1" s="429"/>
      <c r="HTP1" s="428"/>
      <c r="HTQ1" s="429"/>
      <c r="HTR1" s="428"/>
      <c r="HTS1" s="429"/>
      <c r="HTT1" s="428"/>
      <c r="HTU1" s="429"/>
      <c r="HTV1" s="428"/>
      <c r="HTW1" s="429"/>
      <c r="HTX1" s="428"/>
      <c r="HTY1" s="429"/>
      <c r="HTZ1" s="428"/>
      <c r="HUA1" s="429"/>
      <c r="HUB1" s="428"/>
      <c r="HUC1" s="429"/>
      <c r="HUD1" s="428"/>
      <c r="HUE1" s="429"/>
      <c r="HUF1" s="428"/>
      <c r="HUG1" s="429"/>
      <c r="HUH1" s="428"/>
      <c r="HUI1" s="429"/>
      <c r="HUJ1" s="428"/>
      <c r="HUK1" s="429"/>
      <c r="HUL1" s="428"/>
      <c r="HUM1" s="429"/>
      <c r="HUN1" s="428"/>
      <c r="HUO1" s="429"/>
      <c r="HUP1" s="428"/>
      <c r="HUQ1" s="429"/>
      <c r="HUR1" s="428"/>
      <c r="HUS1" s="429"/>
      <c r="HUT1" s="428"/>
      <c r="HUU1" s="429"/>
      <c r="HUV1" s="428"/>
      <c r="HUW1" s="429"/>
      <c r="HUX1" s="428"/>
      <c r="HUY1" s="429"/>
      <c r="HUZ1" s="428"/>
      <c r="HVA1" s="429"/>
      <c r="HVB1" s="428"/>
      <c r="HVC1" s="429"/>
      <c r="HVD1" s="428"/>
      <c r="HVE1" s="429"/>
      <c r="HVF1" s="428"/>
      <c r="HVG1" s="429"/>
      <c r="HVH1" s="428"/>
      <c r="HVI1" s="429"/>
      <c r="HVJ1" s="428"/>
      <c r="HVK1" s="429"/>
      <c r="HVL1" s="428"/>
      <c r="HVM1" s="429"/>
      <c r="HVN1" s="428"/>
      <c r="HVO1" s="429"/>
      <c r="HVP1" s="428"/>
      <c r="HVQ1" s="429"/>
      <c r="HVR1" s="428"/>
      <c r="HVS1" s="429"/>
      <c r="HVT1" s="428"/>
      <c r="HVU1" s="429"/>
      <c r="HVV1" s="428"/>
      <c r="HVW1" s="429"/>
      <c r="HVX1" s="428"/>
      <c r="HVY1" s="429"/>
      <c r="HVZ1" s="428"/>
      <c r="HWA1" s="429"/>
      <c r="HWB1" s="428"/>
      <c r="HWC1" s="429"/>
      <c r="HWD1" s="428"/>
      <c r="HWE1" s="429"/>
      <c r="HWF1" s="428"/>
      <c r="HWG1" s="429"/>
      <c r="HWH1" s="428"/>
      <c r="HWI1" s="429"/>
      <c r="HWJ1" s="428"/>
      <c r="HWK1" s="429"/>
      <c r="HWL1" s="428"/>
      <c r="HWM1" s="429"/>
      <c r="HWN1" s="428"/>
      <c r="HWO1" s="429"/>
      <c r="HWP1" s="428"/>
      <c r="HWQ1" s="429"/>
      <c r="HWR1" s="428"/>
      <c r="HWS1" s="429"/>
      <c r="HWT1" s="428"/>
      <c r="HWU1" s="429"/>
      <c r="HWV1" s="428"/>
      <c r="HWW1" s="429"/>
      <c r="HWX1" s="428"/>
      <c r="HWY1" s="429"/>
      <c r="HWZ1" s="428"/>
      <c r="HXA1" s="429"/>
      <c r="HXB1" s="428"/>
      <c r="HXC1" s="429"/>
      <c r="HXD1" s="428"/>
      <c r="HXE1" s="429"/>
      <c r="HXF1" s="428"/>
      <c r="HXG1" s="429"/>
      <c r="HXH1" s="428"/>
      <c r="HXI1" s="429"/>
      <c r="HXJ1" s="428"/>
      <c r="HXK1" s="429"/>
      <c r="HXL1" s="428"/>
      <c r="HXM1" s="429"/>
      <c r="HXN1" s="428"/>
      <c r="HXO1" s="429"/>
      <c r="HXP1" s="428"/>
      <c r="HXQ1" s="429"/>
      <c r="HXR1" s="428"/>
      <c r="HXS1" s="429"/>
      <c r="HXT1" s="428"/>
      <c r="HXU1" s="429"/>
      <c r="HXV1" s="428"/>
      <c r="HXW1" s="429"/>
      <c r="HXX1" s="428"/>
      <c r="HXY1" s="429"/>
      <c r="HXZ1" s="428"/>
      <c r="HYA1" s="429"/>
      <c r="HYB1" s="428"/>
      <c r="HYC1" s="429"/>
      <c r="HYD1" s="428"/>
      <c r="HYE1" s="429"/>
      <c r="HYF1" s="428"/>
      <c r="HYG1" s="429"/>
      <c r="HYH1" s="428"/>
      <c r="HYI1" s="429"/>
      <c r="HYJ1" s="428"/>
      <c r="HYK1" s="429"/>
      <c r="HYL1" s="428"/>
      <c r="HYM1" s="429"/>
      <c r="HYN1" s="428"/>
      <c r="HYO1" s="429"/>
      <c r="HYP1" s="428"/>
      <c r="HYQ1" s="429"/>
      <c r="HYR1" s="428"/>
      <c r="HYS1" s="429"/>
      <c r="HYT1" s="428"/>
      <c r="HYU1" s="429"/>
      <c r="HYV1" s="428"/>
      <c r="HYW1" s="429"/>
      <c r="HYX1" s="428"/>
      <c r="HYY1" s="429"/>
      <c r="HYZ1" s="428"/>
      <c r="HZA1" s="429"/>
      <c r="HZB1" s="428"/>
      <c r="HZC1" s="429"/>
      <c r="HZD1" s="428"/>
      <c r="HZE1" s="429"/>
      <c r="HZF1" s="428"/>
      <c r="HZG1" s="429"/>
      <c r="HZH1" s="428"/>
      <c r="HZI1" s="429"/>
      <c r="HZJ1" s="428"/>
      <c r="HZK1" s="429"/>
      <c r="HZL1" s="428"/>
      <c r="HZM1" s="429"/>
      <c r="HZN1" s="428"/>
      <c r="HZO1" s="429"/>
      <c r="HZP1" s="428"/>
      <c r="HZQ1" s="429"/>
      <c r="HZR1" s="428"/>
      <c r="HZS1" s="429"/>
      <c r="HZT1" s="428"/>
      <c r="HZU1" s="429"/>
      <c r="HZV1" s="428"/>
      <c r="HZW1" s="429"/>
      <c r="HZX1" s="428"/>
      <c r="HZY1" s="429"/>
      <c r="HZZ1" s="428"/>
      <c r="IAA1" s="429"/>
      <c r="IAB1" s="428"/>
      <c r="IAC1" s="429"/>
      <c r="IAD1" s="428"/>
      <c r="IAE1" s="429"/>
      <c r="IAF1" s="428"/>
      <c r="IAG1" s="429"/>
      <c r="IAH1" s="428"/>
      <c r="IAI1" s="429"/>
      <c r="IAJ1" s="428"/>
      <c r="IAK1" s="429"/>
      <c r="IAL1" s="428"/>
      <c r="IAM1" s="429"/>
      <c r="IAN1" s="428"/>
      <c r="IAO1" s="429"/>
      <c r="IAP1" s="428"/>
      <c r="IAQ1" s="429"/>
      <c r="IAR1" s="428"/>
      <c r="IAS1" s="429"/>
      <c r="IAT1" s="428"/>
      <c r="IAU1" s="429"/>
      <c r="IAV1" s="428"/>
      <c r="IAW1" s="429"/>
      <c r="IAX1" s="428"/>
      <c r="IAY1" s="429"/>
      <c r="IAZ1" s="428"/>
      <c r="IBA1" s="429"/>
      <c r="IBB1" s="428"/>
      <c r="IBC1" s="429"/>
      <c r="IBD1" s="428"/>
      <c r="IBE1" s="429"/>
      <c r="IBF1" s="428"/>
      <c r="IBG1" s="429"/>
      <c r="IBH1" s="428"/>
      <c r="IBI1" s="429"/>
      <c r="IBJ1" s="428"/>
      <c r="IBK1" s="429"/>
      <c r="IBL1" s="428"/>
      <c r="IBM1" s="429"/>
      <c r="IBN1" s="428"/>
      <c r="IBO1" s="429"/>
      <c r="IBP1" s="428"/>
      <c r="IBQ1" s="429"/>
      <c r="IBR1" s="428"/>
      <c r="IBS1" s="429"/>
      <c r="IBT1" s="428"/>
      <c r="IBU1" s="429"/>
      <c r="IBV1" s="428"/>
      <c r="IBW1" s="429"/>
      <c r="IBX1" s="428"/>
      <c r="IBY1" s="429"/>
      <c r="IBZ1" s="428"/>
      <c r="ICA1" s="429"/>
      <c r="ICB1" s="428"/>
      <c r="ICC1" s="429"/>
      <c r="ICD1" s="428"/>
      <c r="ICE1" s="429"/>
      <c r="ICF1" s="428"/>
      <c r="ICG1" s="429"/>
      <c r="ICH1" s="428"/>
      <c r="ICI1" s="429"/>
      <c r="ICJ1" s="428"/>
      <c r="ICK1" s="429"/>
      <c r="ICL1" s="428"/>
      <c r="ICM1" s="429"/>
      <c r="ICN1" s="428"/>
      <c r="ICO1" s="429"/>
      <c r="ICP1" s="428"/>
      <c r="ICQ1" s="429"/>
      <c r="ICR1" s="428"/>
      <c r="ICS1" s="429"/>
      <c r="ICT1" s="428"/>
      <c r="ICU1" s="429"/>
      <c r="ICV1" s="428"/>
      <c r="ICW1" s="429"/>
      <c r="ICX1" s="428"/>
      <c r="ICY1" s="429"/>
      <c r="ICZ1" s="428"/>
      <c r="IDA1" s="429"/>
      <c r="IDB1" s="428"/>
      <c r="IDC1" s="429"/>
      <c r="IDD1" s="428"/>
      <c r="IDE1" s="429"/>
      <c r="IDF1" s="428"/>
      <c r="IDG1" s="429"/>
      <c r="IDH1" s="428"/>
      <c r="IDI1" s="429"/>
      <c r="IDJ1" s="428"/>
      <c r="IDK1" s="429"/>
      <c r="IDL1" s="428"/>
      <c r="IDM1" s="429"/>
      <c r="IDN1" s="428"/>
      <c r="IDO1" s="429"/>
      <c r="IDP1" s="428"/>
      <c r="IDQ1" s="429"/>
      <c r="IDR1" s="428"/>
      <c r="IDS1" s="429"/>
      <c r="IDT1" s="428"/>
      <c r="IDU1" s="429"/>
      <c r="IDV1" s="428"/>
      <c r="IDW1" s="429"/>
      <c r="IDX1" s="428"/>
      <c r="IDY1" s="429"/>
      <c r="IDZ1" s="428"/>
      <c r="IEA1" s="429"/>
      <c r="IEB1" s="428"/>
      <c r="IEC1" s="429"/>
      <c r="IED1" s="428"/>
      <c r="IEE1" s="429"/>
      <c r="IEF1" s="428"/>
      <c r="IEG1" s="429"/>
      <c r="IEH1" s="428"/>
      <c r="IEI1" s="429"/>
      <c r="IEJ1" s="428"/>
      <c r="IEK1" s="429"/>
      <c r="IEL1" s="428"/>
      <c r="IEM1" s="429"/>
      <c r="IEN1" s="428"/>
      <c r="IEO1" s="429"/>
      <c r="IEP1" s="428"/>
      <c r="IEQ1" s="429"/>
      <c r="IER1" s="428"/>
      <c r="IES1" s="429"/>
      <c r="IET1" s="428"/>
      <c r="IEU1" s="429"/>
      <c r="IEV1" s="428"/>
      <c r="IEW1" s="429"/>
      <c r="IEX1" s="428"/>
      <c r="IEY1" s="429"/>
      <c r="IEZ1" s="428"/>
      <c r="IFA1" s="429"/>
      <c r="IFB1" s="428"/>
      <c r="IFC1" s="429"/>
      <c r="IFD1" s="428"/>
      <c r="IFE1" s="429"/>
      <c r="IFF1" s="428"/>
      <c r="IFG1" s="429"/>
      <c r="IFH1" s="428"/>
      <c r="IFI1" s="429"/>
      <c r="IFJ1" s="428"/>
      <c r="IFK1" s="429"/>
      <c r="IFL1" s="428"/>
      <c r="IFM1" s="429"/>
      <c r="IFN1" s="428"/>
      <c r="IFO1" s="429"/>
      <c r="IFP1" s="428"/>
      <c r="IFQ1" s="429"/>
      <c r="IFR1" s="428"/>
      <c r="IFS1" s="429"/>
      <c r="IFT1" s="428"/>
      <c r="IFU1" s="429"/>
      <c r="IFV1" s="428"/>
      <c r="IFW1" s="429"/>
      <c r="IFX1" s="428"/>
      <c r="IFY1" s="429"/>
      <c r="IFZ1" s="428"/>
      <c r="IGA1" s="429"/>
      <c r="IGB1" s="428"/>
      <c r="IGC1" s="429"/>
      <c r="IGD1" s="428"/>
      <c r="IGE1" s="429"/>
      <c r="IGF1" s="428"/>
      <c r="IGG1" s="429"/>
      <c r="IGH1" s="428"/>
      <c r="IGI1" s="429"/>
      <c r="IGJ1" s="428"/>
      <c r="IGK1" s="429"/>
      <c r="IGL1" s="428"/>
      <c r="IGM1" s="429"/>
      <c r="IGN1" s="428"/>
      <c r="IGO1" s="429"/>
      <c r="IGP1" s="428"/>
      <c r="IGQ1" s="429"/>
      <c r="IGR1" s="428"/>
      <c r="IGS1" s="429"/>
      <c r="IGT1" s="428"/>
      <c r="IGU1" s="429"/>
      <c r="IGV1" s="428"/>
      <c r="IGW1" s="429"/>
      <c r="IGX1" s="428"/>
      <c r="IGY1" s="429"/>
      <c r="IGZ1" s="428"/>
      <c r="IHA1" s="429"/>
      <c r="IHB1" s="428"/>
      <c r="IHC1" s="429"/>
      <c r="IHD1" s="428"/>
      <c r="IHE1" s="429"/>
      <c r="IHF1" s="428"/>
      <c r="IHG1" s="429"/>
      <c r="IHH1" s="428"/>
      <c r="IHI1" s="429"/>
      <c r="IHJ1" s="428"/>
      <c r="IHK1" s="429"/>
      <c r="IHL1" s="428"/>
      <c r="IHM1" s="429"/>
      <c r="IHN1" s="428"/>
      <c r="IHO1" s="429"/>
      <c r="IHP1" s="428"/>
      <c r="IHQ1" s="429"/>
      <c r="IHR1" s="428"/>
      <c r="IHS1" s="429"/>
      <c r="IHT1" s="428"/>
      <c r="IHU1" s="429"/>
      <c r="IHV1" s="428"/>
      <c r="IHW1" s="429"/>
      <c r="IHX1" s="428"/>
      <c r="IHY1" s="429"/>
      <c r="IHZ1" s="428"/>
      <c r="IIA1" s="429"/>
      <c r="IIB1" s="428"/>
      <c r="IIC1" s="429"/>
      <c r="IID1" s="428"/>
      <c r="IIE1" s="429"/>
      <c r="IIF1" s="428"/>
      <c r="IIG1" s="429"/>
      <c r="IIH1" s="428"/>
      <c r="III1" s="429"/>
      <c r="IIJ1" s="428"/>
      <c r="IIK1" s="429"/>
      <c r="IIL1" s="428"/>
      <c r="IIM1" s="429"/>
      <c r="IIN1" s="428"/>
      <c r="IIO1" s="429"/>
      <c r="IIP1" s="428"/>
      <c r="IIQ1" s="429"/>
      <c r="IIR1" s="428"/>
      <c r="IIS1" s="429"/>
      <c r="IIT1" s="428"/>
      <c r="IIU1" s="429"/>
      <c r="IIV1" s="428"/>
      <c r="IIW1" s="429"/>
      <c r="IIX1" s="428"/>
      <c r="IIY1" s="429"/>
      <c r="IIZ1" s="428"/>
      <c r="IJA1" s="429"/>
      <c r="IJB1" s="428"/>
      <c r="IJC1" s="429"/>
      <c r="IJD1" s="428"/>
      <c r="IJE1" s="429"/>
      <c r="IJF1" s="428"/>
      <c r="IJG1" s="429"/>
      <c r="IJH1" s="428"/>
      <c r="IJI1" s="429"/>
      <c r="IJJ1" s="428"/>
      <c r="IJK1" s="429"/>
      <c r="IJL1" s="428"/>
      <c r="IJM1" s="429"/>
      <c r="IJN1" s="428"/>
      <c r="IJO1" s="429"/>
      <c r="IJP1" s="428"/>
      <c r="IJQ1" s="429"/>
      <c r="IJR1" s="428"/>
      <c r="IJS1" s="429"/>
      <c r="IJT1" s="428"/>
      <c r="IJU1" s="429"/>
      <c r="IJV1" s="428"/>
      <c r="IJW1" s="429"/>
      <c r="IJX1" s="428"/>
      <c r="IJY1" s="429"/>
      <c r="IJZ1" s="428"/>
      <c r="IKA1" s="429"/>
      <c r="IKB1" s="428"/>
      <c r="IKC1" s="429"/>
      <c r="IKD1" s="428"/>
      <c r="IKE1" s="429"/>
      <c r="IKF1" s="428"/>
      <c r="IKG1" s="429"/>
      <c r="IKH1" s="428"/>
      <c r="IKI1" s="429"/>
      <c r="IKJ1" s="428"/>
      <c r="IKK1" s="429"/>
      <c r="IKL1" s="428"/>
      <c r="IKM1" s="429"/>
      <c r="IKN1" s="428"/>
      <c r="IKO1" s="429"/>
      <c r="IKP1" s="428"/>
      <c r="IKQ1" s="429"/>
      <c r="IKR1" s="428"/>
      <c r="IKS1" s="429"/>
      <c r="IKT1" s="428"/>
      <c r="IKU1" s="429"/>
      <c r="IKV1" s="428"/>
      <c r="IKW1" s="429"/>
      <c r="IKX1" s="428"/>
      <c r="IKY1" s="429"/>
      <c r="IKZ1" s="428"/>
      <c r="ILA1" s="429"/>
      <c r="ILB1" s="428"/>
      <c r="ILC1" s="429"/>
      <c r="ILD1" s="428"/>
      <c r="ILE1" s="429"/>
      <c r="ILF1" s="428"/>
      <c r="ILG1" s="429"/>
      <c r="ILH1" s="428"/>
      <c r="ILI1" s="429"/>
      <c r="ILJ1" s="428"/>
      <c r="ILK1" s="429"/>
      <c r="ILL1" s="428"/>
      <c r="ILM1" s="429"/>
      <c r="ILN1" s="428"/>
      <c r="ILO1" s="429"/>
      <c r="ILP1" s="428"/>
      <c r="ILQ1" s="429"/>
      <c r="ILR1" s="428"/>
      <c r="ILS1" s="429"/>
      <c r="ILT1" s="428"/>
      <c r="ILU1" s="429"/>
      <c r="ILV1" s="428"/>
      <c r="ILW1" s="429"/>
      <c r="ILX1" s="428"/>
      <c r="ILY1" s="429"/>
      <c r="ILZ1" s="428"/>
      <c r="IMA1" s="429"/>
      <c r="IMB1" s="428"/>
      <c r="IMC1" s="429"/>
      <c r="IMD1" s="428"/>
      <c r="IME1" s="429"/>
      <c r="IMF1" s="428"/>
      <c r="IMG1" s="429"/>
      <c r="IMH1" s="428"/>
      <c r="IMI1" s="429"/>
      <c r="IMJ1" s="428"/>
      <c r="IMK1" s="429"/>
      <c r="IML1" s="428"/>
      <c r="IMM1" s="429"/>
      <c r="IMN1" s="428"/>
      <c r="IMO1" s="429"/>
      <c r="IMP1" s="428"/>
      <c r="IMQ1" s="429"/>
      <c r="IMR1" s="428"/>
      <c r="IMS1" s="429"/>
      <c r="IMT1" s="428"/>
      <c r="IMU1" s="429"/>
      <c r="IMV1" s="428"/>
      <c r="IMW1" s="429"/>
      <c r="IMX1" s="428"/>
      <c r="IMY1" s="429"/>
      <c r="IMZ1" s="428"/>
      <c r="INA1" s="429"/>
      <c r="INB1" s="428"/>
      <c r="INC1" s="429"/>
      <c r="IND1" s="428"/>
      <c r="INE1" s="429"/>
      <c r="INF1" s="428"/>
      <c r="ING1" s="429"/>
      <c r="INH1" s="428"/>
      <c r="INI1" s="429"/>
      <c r="INJ1" s="428"/>
      <c r="INK1" s="429"/>
      <c r="INL1" s="428"/>
      <c r="INM1" s="429"/>
      <c r="INN1" s="428"/>
      <c r="INO1" s="429"/>
      <c r="INP1" s="428"/>
      <c r="INQ1" s="429"/>
      <c r="INR1" s="428"/>
      <c r="INS1" s="429"/>
      <c r="INT1" s="428"/>
      <c r="INU1" s="429"/>
      <c r="INV1" s="428"/>
      <c r="INW1" s="429"/>
      <c r="INX1" s="428"/>
      <c r="INY1" s="429"/>
      <c r="INZ1" s="428"/>
      <c r="IOA1" s="429"/>
      <c r="IOB1" s="428"/>
      <c r="IOC1" s="429"/>
      <c r="IOD1" s="428"/>
      <c r="IOE1" s="429"/>
      <c r="IOF1" s="428"/>
      <c r="IOG1" s="429"/>
      <c r="IOH1" s="428"/>
      <c r="IOI1" s="429"/>
      <c r="IOJ1" s="428"/>
      <c r="IOK1" s="429"/>
      <c r="IOL1" s="428"/>
      <c r="IOM1" s="429"/>
      <c r="ION1" s="428"/>
      <c r="IOO1" s="429"/>
      <c r="IOP1" s="428"/>
      <c r="IOQ1" s="429"/>
      <c r="IOR1" s="428"/>
      <c r="IOS1" s="429"/>
      <c r="IOT1" s="428"/>
      <c r="IOU1" s="429"/>
      <c r="IOV1" s="428"/>
      <c r="IOW1" s="429"/>
      <c r="IOX1" s="428"/>
      <c r="IOY1" s="429"/>
      <c r="IOZ1" s="428"/>
      <c r="IPA1" s="429"/>
      <c r="IPB1" s="428"/>
      <c r="IPC1" s="429"/>
      <c r="IPD1" s="428"/>
      <c r="IPE1" s="429"/>
      <c r="IPF1" s="428"/>
      <c r="IPG1" s="429"/>
      <c r="IPH1" s="428"/>
      <c r="IPI1" s="429"/>
      <c r="IPJ1" s="428"/>
      <c r="IPK1" s="429"/>
      <c r="IPL1" s="428"/>
      <c r="IPM1" s="429"/>
      <c r="IPN1" s="428"/>
      <c r="IPO1" s="429"/>
      <c r="IPP1" s="428"/>
      <c r="IPQ1" s="429"/>
      <c r="IPR1" s="428"/>
      <c r="IPS1" s="429"/>
      <c r="IPT1" s="428"/>
      <c r="IPU1" s="429"/>
      <c r="IPV1" s="428"/>
      <c r="IPW1" s="429"/>
      <c r="IPX1" s="428"/>
      <c r="IPY1" s="429"/>
      <c r="IPZ1" s="428"/>
      <c r="IQA1" s="429"/>
      <c r="IQB1" s="428"/>
      <c r="IQC1" s="429"/>
      <c r="IQD1" s="428"/>
      <c r="IQE1" s="429"/>
      <c r="IQF1" s="428"/>
      <c r="IQG1" s="429"/>
      <c r="IQH1" s="428"/>
      <c r="IQI1" s="429"/>
      <c r="IQJ1" s="428"/>
      <c r="IQK1" s="429"/>
      <c r="IQL1" s="428"/>
      <c r="IQM1" s="429"/>
      <c r="IQN1" s="428"/>
      <c r="IQO1" s="429"/>
      <c r="IQP1" s="428"/>
      <c r="IQQ1" s="429"/>
      <c r="IQR1" s="428"/>
      <c r="IQS1" s="429"/>
      <c r="IQT1" s="428"/>
      <c r="IQU1" s="429"/>
      <c r="IQV1" s="428"/>
      <c r="IQW1" s="429"/>
      <c r="IQX1" s="428"/>
      <c r="IQY1" s="429"/>
      <c r="IQZ1" s="428"/>
      <c r="IRA1" s="429"/>
      <c r="IRB1" s="428"/>
      <c r="IRC1" s="429"/>
      <c r="IRD1" s="428"/>
      <c r="IRE1" s="429"/>
      <c r="IRF1" s="428"/>
      <c r="IRG1" s="429"/>
      <c r="IRH1" s="428"/>
      <c r="IRI1" s="429"/>
      <c r="IRJ1" s="428"/>
      <c r="IRK1" s="429"/>
      <c r="IRL1" s="428"/>
      <c r="IRM1" s="429"/>
      <c r="IRN1" s="428"/>
      <c r="IRO1" s="429"/>
      <c r="IRP1" s="428"/>
      <c r="IRQ1" s="429"/>
      <c r="IRR1" s="428"/>
      <c r="IRS1" s="429"/>
      <c r="IRT1" s="428"/>
      <c r="IRU1" s="429"/>
      <c r="IRV1" s="428"/>
      <c r="IRW1" s="429"/>
      <c r="IRX1" s="428"/>
      <c r="IRY1" s="429"/>
      <c r="IRZ1" s="428"/>
      <c r="ISA1" s="429"/>
      <c r="ISB1" s="428"/>
      <c r="ISC1" s="429"/>
      <c r="ISD1" s="428"/>
      <c r="ISE1" s="429"/>
      <c r="ISF1" s="428"/>
      <c r="ISG1" s="429"/>
      <c r="ISH1" s="428"/>
      <c r="ISI1" s="429"/>
      <c r="ISJ1" s="428"/>
      <c r="ISK1" s="429"/>
      <c r="ISL1" s="428"/>
      <c r="ISM1" s="429"/>
      <c r="ISN1" s="428"/>
      <c r="ISO1" s="429"/>
      <c r="ISP1" s="428"/>
      <c r="ISQ1" s="429"/>
      <c r="ISR1" s="428"/>
      <c r="ISS1" s="429"/>
      <c r="IST1" s="428"/>
      <c r="ISU1" s="429"/>
      <c r="ISV1" s="428"/>
      <c r="ISW1" s="429"/>
      <c r="ISX1" s="428"/>
      <c r="ISY1" s="429"/>
      <c r="ISZ1" s="428"/>
      <c r="ITA1" s="429"/>
      <c r="ITB1" s="428"/>
      <c r="ITC1" s="429"/>
      <c r="ITD1" s="428"/>
      <c r="ITE1" s="429"/>
      <c r="ITF1" s="428"/>
      <c r="ITG1" s="429"/>
      <c r="ITH1" s="428"/>
      <c r="ITI1" s="429"/>
      <c r="ITJ1" s="428"/>
      <c r="ITK1" s="429"/>
      <c r="ITL1" s="428"/>
      <c r="ITM1" s="429"/>
      <c r="ITN1" s="428"/>
      <c r="ITO1" s="429"/>
      <c r="ITP1" s="428"/>
      <c r="ITQ1" s="429"/>
      <c r="ITR1" s="428"/>
      <c r="ITS1" s="429"/>
      <c r="ITT1" s="428"/>
      <c r="ITU1" s="429"/>
      <c r="ITV1" s="428"/>
      <c r="ITW1" s="429"/>
      <c r="ITX1" s="428"/>
      <c r="ITY1" s="429"/>
      <c r="ITZ1" s="428"/>
      <c r="IUA1" s="429"/>
      <c r="IUB1" s="428"/>
      <c r="IUC1" s="429"/>
      <c r="IUD1" s="428"/>
      <c r="IUE1" s="429"/>
      <c r="IUF1" s="428"/>
      <c r="IUG1" s="429"/>
      <c r="IUH1" s="428"/>
      <c r="IUI1" s="429"/>
      <c r="IUJ1" s="428"/>
      <c r="IUK1" s="429"/>
      <c r="IUL1" s="428"/>
      <c r="IUM1" s="429"/>
      <c r="IUN1" s="428"/>
      <c r="IUO1" s="429"/>
      <c r="IUP1" s="428"/>
      <c r="IUQ1" s="429"/>
      <c r="IUR1" s="428"/>
      <c r="IUS1" s="429"/>
      <c r="IUT1" s="428"/>
      <c r="IUU1" s="429"/>
      <c r="IUV1" s="428"/>
      <c r="IUW1" s="429"/>
      <c r="IUX1" s="428"/>
      <c r="IUY1" s="429"/>
      <c r="IUZ1" s="428"/>
      <c r="IVA1" s="429"/>
      <c r="IVB1" s="428"/>
      <c r="IVC1" s="429"/>
      <c r="IVD1" s="428"/>
      <c r="IVE1" s="429"/>
      <c r="IVF1" s="428"/>
      <c r="IVG1" s="429"/>
      <c r="IVH1" s="428"/>
      <c r="IVI1" s="429"/>
      <c r="IVJ1" s="428"/>
      <c r="IVK1" s="429"/>
      <c r="IVL1" s="428"/>
      <c r="IVM1" s="429"/>
      <c r="IVN1" s="428"/>
      <c r="IVO1" s="429"/>
      <c r="IVP1" s="428"/>
      <c r="IVQ1" s="429"/>
      <c r="IVR1" s="428"/>
      <c r="IVS1" s="429"/>
      <c r="IVT1" s="428"/>
      <c r="IVU1" s="429"/>
      <c r="IVV1" s="428"/>
      <c r="IVW1" s="429"/>
      <c r="IVX1" s="428"/>
      <c r="IVY1" s="429"/>
      <c r="IVZ1" s="428"/>
      <c r="IWA1" s="429"/>
      <c r="IWB1" s="428"/>
      <c r="IWC1" s="429"/>
      <c r="IWD1" s="428"/>
      <c r="IWE1" s="429"/>
      <c r="IWF1" s="428"/>
      <c r="IWG1" s="429"/>
      <c r="IWH1" s="428"/>
      <c r="IWI1" s="429"/>
      <c r="IWJ1" s="428"/>
      <c r="IWK1" s="429"/>
      <c r="IWL1" s="428"/>
      <c r="IWM1" s="429"/>
      <c r="IWN1" s="428"/>
      <c r="IWO1" s="429"/>
      <c r="IWP1" s="428"/>
      <c r="IWQ1" s="429"/>
      <c r="IWR1" s="428"/>
      <c r="IWS1" s="429"/>
      <c r="IWT1" s="428"/>
      <c r="IWU1" s="429"/>
      <c r="IWV1" s="428"/>
      <c r="IWW1" s="429"/>
      <c r="IWX1" s="428"/>
      <c r="IWY1" s="429"/>
      <c r="IWZ1" s="428"/>
      <c r="IXA1" s="429"/>
      <c r="IXB1" s="428"/>
      <c r="IXC1" s="429"/>
      <c r="IXD1" s="428"/>
      <c r="IXE1" s="429"/>
      <c r="IXF1" s="428"/>
      <c r="IXG1" s="429"/>
      <c r="IXH1" s="428"/>
      <c r="IXI1" s="429"/>
      <c r="IXJ1" s="428"/>
      <c r="IXK1" s="429"/>
      <c r="IXL1" s="428"/>
      <c r="IXM1" s="429"/>
      <c r="IXN1" s="428"/>
      <c r="IXO1" s="429"/>
      <c r="IXP1" s="428"/>
      <c r="IXQ1" s="429"/>
      <c r="IXR1" s="428"/>
      <c r="IXS1" s="429"/>
      <c r="IXT1" s="428"/>
      <c r="IXU1" s="429"/>
      <c r="IXV1" s="428"/>
      <c r="IXW1" s="429"/>
      <c r="IXX1" s="428"/>
      <c r="IXY1" s="429"/>
      <c r="IXZ1" s="428"/>
      <c r="IYA1" s="429"/>
      <c r="IYB1" s="428"/>
      <c r="IYC1" s="429"/>
      <c r="IYD1" s="428"/>
      <c r="IYE1" s="429"/>
      <c r="IYF1" s="428"/>
      <c r="IYG1" s="429"/>
      <c r="IYH1" s="428"/>
      <c r="IYI1" s="429"/>
      <c r="IYJ1" s="428"/>
      <c r="IYK1" s="429"/>
      <c r="IYL1" s="428"/>
      <c r="IYM1" s="429"/>
      <c r="IYN1" s="428"/>
      <c r="IYO1" s="429"/>
      <c r="IYP1" s="428"/>
      <c r="IYQ1" s="429"/>
      <c r="IYR1" s="428"/>
      <c r="IYS1" s="429"/>
      <c r="IYT1" s="428"/>
      <c r="IYU1" s="429"/>
      <c r="IYV1" s="428"/>
      <c r="IYW1" s="429"/>
      <c r="IYX1" s="428"/>
      <c r="IYY1" s="429"/>
      <c r="IYZ1" s="428"/>
      <c r="IZA1" s="429"/>
      <c r="IZB1" s="428"/>
      <c r="IZC1" s="429"/>
      <c r="IZD1" s="428"/>
      <c r="IZE1" s="429"/>
      <c r="IZF1" s="428"/>
      <c r="IZG1" s="429"/>
      <c r="IZH1" s="428"/>
      <c r="IZI1" s="429"/>
      <c r="IZJ1" s="428"/>
      <c r="IZK1" s="429"/>
      <c r="IZL1" s="428"/>
      <c r="IZM1" s="429"/>
      <c r="IZN1" s="428"/>
      <c r="IZO1" s="429"/>
      <c r="IZP1" s="428"/>
      <c r="IZQ1" s="429"/>
      <c r="IZR1" s="428"/>
      <c r="IZS1" s="429"/>
      <c r="IZT1" s="428"/>
      <c r="IZU1" s="429"/>
      <c r="IZV1" s="428"/>
      <c r="IZW1" s="429"/>
      <c r="IZX1" s="428"/>
      <c r="IZY1" s="429"/>
      <c r="IZZ1" s="428"/>
      <c r="JAA1" s="429"/>
      <c r="JAB1" s="428"/>
      <c r="JAC1" s="429"/>
      <c r="JAD1" s="428"/>
      <c r="JAE1" s="429"/>
      <c r="JAF1" s="428"/>
      <c r="JAG1" s="429"/>
      <c r="JAH1" s="428"/>
      <c r="JAI1" s="429"/>
      <c r="JAJ1" s="428"/>
      <c r="JAK1" s="429"/>
      <c r="JAL1" s="428"/>
      <c r="JAM1" s="429"/>
      <c r="JAN1" s="428"/>
      <c r="JAO1" s="429"/>
      <c r="JAP1" s="428"/>
      <c r="JAQ1" s="429"/>
      <c r="JAR1" s="428"/>
      <c r="JAS1" s="429"/>
      <c r="JAT1" s="428"/>
      <c r="JAU1" s="429"/>
      <c r="JAV1" s="428"/>
      <c r="JAW1" s="429"/>
      <c r="JAX1" s="428"/>
      <c r="JAY1" s="429"/>
      <c r="JAZ1" s="428"/>
      <c r="JBA1" s="429"/>
      <c r="JBB1" s="428"/>
      <c r="JBC1" s="429"/>
      <c r="JBD1" s="428"/>
      <c r="JBE1" s="429"/>
      <c r="JBF1" s="428"/>
      <c r="JBG1" s="429"/>
      <c r="JBH1" s="428"/>
      <c r="JBI1" s="429"/>
      <c r="JBJ1" s="428"/>
      <c r="JBK1" s="429"/>
      <c r="JBL1" s="428"/>
      <c r="JBM1" s="429"/>
      <c r="JBN1" s="428"/>
      <c r="JBO1" s="429"/>
      <c r="JBP1" s="428"/>
      <c r="JBQ1" s="429"/>
      <c r="JBR1" s="428"/>
      <c r="JBS1" s="429"/>
      <c r="JBT1" s="428"/>
      <c r="JBU1" s="429"/>
      <c r="JBV1" s="428"/>
      <c r="JBW1" s="429"/>
      <c r="JBX1" s="428"/>
      <c r="JBY1" s="429"/>
      <c r="JBZ1" s="428"/>
      <c r="JCA1" s="429"/>
      <c r="JCB1" s="428"/>
      <c r="JCC1" s="429"/>
      <c r="JCD1" s="428"/>
      <c r="JCE1" s="429"/>
      <c r="JCF1" s="428"/>
      <c r="JCG1" s="429"/>
      <c r="JCH1" s="428"/>
      <c r="JCI1" s="429"/>
      <c r="JCJ1" s="428"/>
      <c r="JCK1" s="429"/>
      <c r="JCL1" s="428"/>
      <c r="JCM1" s="429"/>
      <c r="JCN1" s="428"/>
      <c r="JCO1" s="429"/>
      <c r="JCP1" s="428"/>
      <c r="JCQ1" s="429"/>
      <c r="JCR1" s="428"/>
      <c r="JCS1" s="429"/>
      <c r="JCT1" s="428"/>
      <c r="JCU1" s="429"/>
      <c r="JCV1" s="428"/>
      <c r="JCW1" s="429"/>
      <c r="JCX1" s="428"/>
      <c r="JCY1" s="429"/>
      <c r="JCZ1" s="428"/>
      <c r="JDA1" s="429"/>
      <c r="JDB1" s="428"/>
      <c r="JDC1" s="429"/>
      <c r="JDD1" s="428"/>
      <c r="JDE1" s="429"/>
      <c r="JDF1" s="428"/>
      <c r="JDG1" s="429"/>
      <c r="JDH1" s="428"/>
      <c r="JDI1" s="429"/>
      <c r="JDJ1" s="428"/>
      <c r="JDK1" s="429"/>
      <c r="JDL1" s="428"/>
      <c r="JDM1" s="429"/>
      <c r="JDN1" s="428"/>
      <c r="JDO1" s="429"/>
      <c r="JDP1" s="428"/>
      <c r="JDQ1" s="429"/>
      <c r="JDR1" s="428"/>
      <c r="JDS1" s="429"/>
      <c r="JDT1" s="428"/>
      <c r="JDU1" s="429"/>
      <c r="JDV1" s="428"/>
      <c r="JDW1" s="429"/>
      <c r="JDX1" s="428"/>
      <c r="JDY1" s="429"/>
      <c r="JDZ1" s="428"/>
      <c r="JEA1" s="429"/>
      <c r="JEB1" s="428"/>
      <c r="JEC1" s="429"/>
      <c r="JED1" s="428"/>
      <c r="JEE1" s="429"/>
      <c r="JEF1" s="428"/>
      <c r="JEG1" s="429"/>
      <c r="JEH1" s="428"/>
      <c r="JEI1" s="429"/>
      <c r="JEJ1" s="428"/>
      <c r="JEK1" s="429"/>
      <c r="JEL1" s="428"/>
      <c r="JEM1" s="429"/>
      <c r="JEN1" s="428"/>
      <c r="JEO1" s="429"/>
      <c r="JEP1" s="428"/>
      <c r="JEQ1" s="429"/>
      <c r="JER1" s="428"/>
      <c r="JES1" s="429"/>
      <c r="JET1" s="428"/>
      <c r="JEU1" s="429"/>
      <c r="JEV1" s="428"/>
      <c r="JEW1" s="429"/>
      <c r="JEX1" s="428"/>
      <c r="JEY1" s="429"/>
      <c r="JEZ1" s="428"/>
      <c r="JFA1" s="429"/>
      <c r="JFB1" s="428"/>
      <c r="JFC1" s="429"/>
      <c r="JFD1" s="428"/>
      <c r="JFE1" s="429"/>
      <c r="JFF1" s="428"/>
      <c r="JFG1" s="429"/>
      <c r="JFH1" s="428"/>
      <c r="JFI1" s="429"/>
      <c r="JFJ1" s="428"/>
      <c r="JFK1" s="429"/>
      <c r="JFL1" s="428"/>
      <c r="JFM1" s="429"/>
      <c r="JFN1" s="428"/>
      <c r="JFO1" s="429"/>
      <c r="JFP1" s="428"/>
      <c r="JFQ1" s="429"/>
      <c r="JFR1" s="428"/>
      <c r="JFS1" s="429"/>
      <c r="JFT1" s="428"/>
      <c r="JFU1" s="429"/>
      <c r="JFV1" s="428"/>
      <c r="JFW1" s="429"/>
      <c r="JFX1" s="428"/>
      <c r="JFY1" s="429"/>
      <c r="JFZ1" s="428"/>
      <c r="JGA1" s="429"/>
      <c r="JGB1" s="428"/>
      <c r="JGC1" s="429"/>
      <c r="JGD1" s="428"/>
      <c r="JGE1" s="429"/>
      <c r="JGF1" s="428"/>
      <c r="JGG1" s="429"/>
      <c r="JGH1" s="428"/>
      <c r="JGI1" s="429"/>
      <c r="JGJ1" s="428"/>
      <c r="JGK1" s="429"/>
      <c r="JGL1" s="428"/>
      <c r="JGM1" s="429"/>
      <c r="JGN1" s="428"/>
      <c r="JGO1" s="429"/>
      <c r="JGP1" s="428"/>
      <c r="JGQ1" s="429"/>
      <c r="JGR1" s="428"/>
      <c r="JGS1" s="429"/>
      <c r="JGT1" s="428"/>
      <c r="JGU1" s="429"/>
      <c r="JGV1" s="428"/>
      <c r="JGW1" s="429"/>
      <c r="JGX1" s="428"/>
      <c r="JGY1" s="429"/>
      <c r="JGZ1" s="428"/>
      <c r="JHA1" s="429"/>
      <c r="JHB1" s="428"/>
      <c r="JHC1" s="429"/>
      <c r="JHD1" s="428"/>
      <c r="JHE1" s="429"/>
      <c r="JHF1" s="428"/>
      <c r="JHG1" s="429"/>
      <c r="JHH1" s="428"/>
      <c r="JHI1" s="429"/>
      <c r="JHJ1" s="428"/>
      <c r="JHK1" s="429"/>
      <c r="JHL1" s="428"/>
      <c r="JHM1" s="429"/>
      <c r="JHN1" s="428"/>
      <c r="JHO1" s="429"/>
      <c r="JHP1" s="428"/>
      <c r="JHQ1" s="429"/>
      <c r="JHR1" s="428"/>
      <c r="JHS1" s="429"/>
      <c r="JHT1" s="428"/>
      <c r="JHU1" s="429"/>
      <c r="JHV1" s="428"/>
      <c r="JHW1" s="429"/>
      <c r="JHX1" s="428"/>
      <c r="JHY1" s="429"/>
      <c r="JHZ1" s="428"/>
      <c r="JIA1" s="429"/>
      <c r="JIB1" s="428"/>
      <c r="JIC1" s="429"/>
      <c r="JID1" s="428"/>
      <c r="JIE1" s="429"/>
      <c r="JIF1" s="428"/>
      <c r="JIG1" s="429"/>
      <c r="JIH1" s="428"/>
      <c r="JII1" s="429"/>
      <c r="JIJ1" s="428"/>
      <c r="JIK1" s="429"/>
      <c r="JIL1" s="428"/>
      <c r="JIM1" s="429"/>
      <c r="JIN1" s="428"/>
      <c r="JIO1" s="429"/>
      <c r="JIP1" s="428"/>
      <c r="JIQ1" s="429"/>
      <c r="JIR1" s="428"/>
      <c r="JIS1" s="429"/>
      <c r="JIT1" s="428"/>
      <c r="JIU1" s="429"/>
      <c r="JIV1" s="428"/>
      <c r="JIW1" s="429"/>
      <c r="JIX1" s="428"/>
      <c r="JIY1" s="429"/>
      <c r="JIZ1" s="428"/>
      <c r="JJA1" s="429"/>
      <c r="JJB1" s="428"/>
      <c r="JJC1" s="429"/>
      <c r="JJD1" s="428"/>
      <c r="JJE1" s="429"/>
      <c r="JJF1" s="428"/>
      <c r="JJG1" s="429"/>
      <c r="JJH1" s="428"/>
      <c r="JJI1" s="429"/>
      <c r="JJJ1" s="428"/>
      <c r="JJK1" s="429"/>
      <c r="JJL1" s="428"/>
      <c r="JJM1" s="429"/>
      <c r="JJN1" s="428"/>
      <c r="JJO1" s="429"/>
      <c r="JJP1" s="428"/>
      <c r="JJQ1" s="429"/>
      <c r="JJR1" s="428"/>
      <c r="JJS1" s="429"/>
      <c r="JJT1" s="428"/>
      <c r="JJU1" s="429"/>
      <c r="JJV1" s="428"/>
      <c r="JJW1" s="429"/>
      <c r="JJX1" s="428"/>
      <c r="JJY1" s="429"/>
      <c r="JJZ1" s="428"/>
      <c r="JKA1" s="429"/>
      <c r="JKB1" s="428"/>
      <c r="JKC1" s="429"/>
      <c r="JKD1" s="428"/>
      <c r="JKE1" s="429"/>
      <c r="JKF1" s="428"/>
      <c r="JKG1" s="429"/>
      <c r="JKH1" s="428"/>
      <c r="JKI1" s="429"/>
      <c r="JKJ1" s="428"/>
      <c r="JKK1" s="429"/>
      <c r="JKL1" s="428"/>
      <c r="JKM1" s="429"/>
      <c r="JKN1" s="428"/>
      <c r="JKO1" s="429"/>
      <c r="JKP1" s="428"/>
      <c r="JKQ1" s="429"/>
      <c r="JKR1" s="428"/>
      <c r="JKS1" s="429"/>
      <c r="JKT1" s="428"/>
      <c r="JKU1" s="429"/>
      <c r="JKV1" s="428"/>
      <c r="JKW1" s="429"/>
      <c r="JKX1" s="428"/>
      <c r="JKY1" s="429"/>
      <c r="JKZ1" s="428"/>
      <c r="JLA1" s="429"/>
      <c r="JLB1" s="428"/>
      <c r="JLC1" s="429"/>
      <c r="JLD1" s="428"/>
      <c r="JLE1" s="429"/>
      <c r="JLF1" s="428"/>
      <c r="JLG1" s="429"/>
      <c r="JLH1" s="428"/>
      <c r="JLI1" s="429"/>
      <c r="JLJ1" s="428"/>
      <c r="JLK1" s="429"/>
      <c r="JLL1" s="428"/>
      <c r="JLM1" s="429"/>
      <c r="JLN1" s="428"/>
      <c r="JLO1" s="429"/>
      <c r="JLP1" s="428"/>
      <c r="JLQ1" s="429"/>
      <c r="JLR1" s="428"/>
      <c r="JLS1" s="429"/>
      <c r="JLT1" s="428"/>
      <c r="JLU1" s="429"/>
      <c r="JLV1" s="428"/>
      <c r="JLW1" s="429"/>
      <c r="JLX1" s="428"/>
      <c r="JLY1" s="429"/>
      <c r="JLZ1" s="428"/>
      <c r="JMA1" s="429"/>
      <c r="JMB1" s="428"/>
      <c r="JMC1" s="429"/>
      <c r="JMD1" s="428"/>
      <c r="JME1" s="429"/>
      <c r="JMF1" s="428"/>
      <c r="JMG1" s="429"/>
      <c r="JMH1" s="428"/>
      <c r="JMI1" s="429"/>
      <c r="JMJ1" s="428"/>
      <c r="JMK1" s="429"/>
      <c r="JML1" s="428"/>
      <c r="JMM1" s="429"/>
      <c r="JMN1" s="428"/>
      <c r="JMO1" s="429"/>
      <c r="JMP1" s="428"/>
      <c r="JMQ1" s="429"/>
      <c r="JMR1" s="428"/>
      <c r="JMS1" s="429"/>
      <c r="JMT1" s="428"/>
      <c r="JMU1" s="429"/>
      <c r="JMV1" s="428"/>
      <c r="JMW1" s="429"/>
      <c r="JMX1" s="428"/>
      <c r="JMY1" s="429"/>
      <c r="JMZ1" s="428"/>
      <c r="JNA1" s="429"/>
      <c r="JNB1" s="428"/>
      <c r="JNC1" s="429"/>
      <c r="JND1" s="428"/>
      <c r="JNE1" s="429"/>
      <c r="JNF1" s="428"/>
      <c r="JNG1" s="429"/>
      <c r="JNH1" s="428"/>
      <c r="JNI1" s="429"/>
      <c r="JNJ1" s="428"/>
      <c r="JNK1" s="429"/>
      <c r="JNL1" s="428"/>
      <c r="JNM1" s="429"/>
      <c r="JNN1" s="428"/>
      <c r="JNO1" s="429"/>
      <c r="JNP1" s="428"/>
      <c r="JNQ1" s="429"/>
      <c r="JNR1" s="428"/>
      <c r="JNS1" s="429"/>
      <c r="JNT1" s="428"/>
      <c r="JNU1" s="429"/>
      <c r="JNV1" s="428"/>
      <c r="JNW1" s="429"/>
      <c r="JNX1" s="428"/>
      <c r="JNY1" s="429"/>
      <c r="JNZ1" s="428"/>
      <c r="JOA1" s="429"/>
      <c r="JOB1" s="428"/>
      <c r="JOC1" s="429"/>
      <c r="JOD1" s="428"/>
      <c r="JOE1" s="429"/>
      <c r="JOF1" s="428"/>
      <c r="JOG1" s="429"/>
      <c r="JOH1" s="428"/>
      <c r="JOI1" s="429"/>
      <c r="JOJ1" s="428"/>
      <c r="JOK1" s="429"/>
      <c r="JOL1" s="428"/>
      <c r="JOM1" s="429"/>
      <c r="JON1" s="428"/>
      <c r="JOO1" s="429"/>
      <c r="JOP1" s="428"/>
      <c r="JOQ1" s="429"/>
      <c r="JOR1" s="428"/>
      <c r="JOS1" s="429"/>
      <c r="JOT1" s="428"/>
      <c r="JOU1" s="429"/>
      <c r="JOV1" s="428"/>
      <c r="JOW1" s="429"/>
      <c r="JOX1" s="428"/>
      <c r="JOY1" s="429"/>
      <c r="JOZ1" s="428"/>
      <c r="JPA1" s="429"/>
      <c r="JPB1" s="428"/>
      <c r="JPC1" s="429"/>
      <c r="JPD1" s="428"/>
      <c r="JPE1" s="429"/>
      <c r="JPF1" s="428"/>
      <c r="JPG1" s="429"/>
      <c r="JPH1" s="428"/>
      <c r="JPI1" s="429"/>
      <c r="JPJ1" s="428"/>
      <c r="JPK1" s="429"/>
      <c r="JPL1" s="428"/>
      <c r="JPM1" s="429"/>
      <c r="JPN1" s="428"/>
      <c r="JPO1" s="429"/>
      <c r="JPP1" s="428"/>
      <c r="JPQ1" s="429"/>
      <c r="JPR1" s="428"/>
      <c r="JPS1" s="429"/>
      <c r="JPT1" s="428"/>
      <c r="JPU1" s="429"/>
      <c r="JPV1" s="428"/>
      <c r="JPW1" s="429"/>
      <c r="JPX1" s="428"/>
      <c r="JPY1" s="429"/>
      <c r="JPZ1" s="428"/>
      <c r="JQA1" s="429"/>
      <c r="JQB1" s="428"/>
      <c r="JQC1" s="429"/>
      <c r="JQD1" s="428"/>
      <c r="JQE1" s="429"/>
      <c r="JQF1" s="428"/>
      <c r="JQG1" s="429"/>
      <c r="JQH1" s="428"/>
      <c r="JQI1" s="429"/>
      <c r="JQJ1" s="428"/>
      <c r="JQK1" s="429"/>
      <c r="JQL1" s="428"/>
      <c r="JQM1" s="429"/>
      <c r="JQN1" s="428"/>
      <c r="JQO1" s="429"/>
      <c r="JQP1" s="428"/>
      <c r="JQQ1" s="429"/>
      <c r="JQR1" s="428"/>
      <c r="JQS1" s="429"/>
      <c r="JQT1" s="428"/>
      <c r="JQU1" s="429"/>
      <c r="JQV1" s="428"/>
      <c r="JQW1" s="429"/>
      <c r="JQX1" s="428"/>
      <c r="JQY1" s="429"/>
      <c r="JQZ1" s="428"/>
      <c r="JRA1" s="429"/>
      <c r="JRB1" s="428"/>
      <c r="JRC1" s="429"/>
      <c r="JRD1" s="428"/>
      <c r="JRE1" s="429"/>
      <c r="JRF1" s="428"/>
      <c r="JRG1" s="429"/>
      <c r="JRH1" s="428"/>
      <c r="JRI1" s="429"/>
      <c r="JRJ1" s="428"/>
      <c r="JRK1" s="429"/>
      <c r="JRL1" s="428"/>
      <c r="JRM1" s="429"/>
      <c r="JRN1" s="428"/>
      <c r="JRO1" s="429"/>
      <c r="JRP1" s="428"/>
      <c r="JRQ1" s="429"/>
      <c r="JRR1" s="428"/>
      <c r="JRS1" s="429"/>
      <c r="JRT1" s="428"/>
      <c r="JRU1" s="429"/>
      <c r="JRV1" s="428"/>
      <c r="JRW1" s="429"/>
      <c r="JRX1" s="428"/>
      <c r="JRY1" s="429"/>
      <c r="JRZ1" s="428"/>
      <c r="JSA1" s="429"/>
      <c r="JSB1" s="428"/>
      <c r="JSC1" s="429"/>
      <c r="JSD1" s="428"/>
      <c r="JSE1" s="429"/>
      <c r="JSF1" s="428"/>
      <c r="JSG1" s="429"/>
      <c r="JSH1" s="428"/>
      <c r="JSI1" s="429"/>
      <c r="JSJ1" s="428"/>
      <c r="JSK1" s="429"/>
      <c r="JSL1" s="428"/>
      <c r="JSM1" s="429"/>
      <c r="JSN1" s="428"/>
      <c r="JSO1" s="429"/>
      <c r="JSP1" s="428"/>
      <c r="JSQ1" s="429"/>
      <c r="JSR1" s="428"/>
      <c r="JSS1" s="429"/>
      <c r="JST1" s="428"/>
      <c r="JSU1" s="429"/>
      <c r="JSV1" s="428"/>
      <c r="JSW1" s="429"/>
      <c r="JSX1" s="428"/>
      <c r="JSY1" s="429"/>
      <c r="JSZ1" s="428"/>
      <c r="JTA1" s="429"/>
      <c r="JTB1" s="428"/>
      <c r="JTC1" s="429"/>
      <c r="JTD1" s="428"/>
      <c r="JTE1" s="429"/>
      <c r="JTF1" s="428"/>
      <c r="JTG1" s="429"/>
      <c r="JTH1" s="428"/>
      <c r="JTI1" s="429"/>
      <c r="JTJ1" s="428"/>
      <c r="JTK1" s="429"/>
      <c r="JTL1" s="428"/>
      <c r="JTM1" s="429"/>
      <c r="JTN1" s="428"/>
      <c r="JTO1" s="429"/>
      <c r="JTP1" s="428"/>
      <c r="JTQ1" s="429"/>
      <c r="JTR1" s="428"/>
      <c r="JTS1" s="429"/>
      <c r="JTT1" s="428"/>
      <c r="JTU1" s="429"/>
      <c r="JTV1" s="428"/>
      <c r="JTW1" s="429"/>
      <c r="JTX1" s="428"/>
      <c r="JTY1" s="429"/>
      <c r="JTZ1" s="428"/>
      <c r="JUA1" s="429"/>
      <c r="JUB1" s="428"/>
      <c r="JUC1" s="429"/>
      <c r="JUD1" s="428"/>
      <c r="JUE1" s="429"/>
      <c r="JUF1" s="428"/>
      <c r="JUG1" s="429"/>
      <c r="JUH1" s="428"/>
      <c r="JUI1" s="429"/>
      <c r="JUJ1" s="428"/>
      <c r="JUK1" s="429"/>
      <c r="JUL1" s="428"/>
      <c r="JUM1" s="429"/>
      <c r="JUN1" s="428"/>
      <c r="JUO1" s="429"/>
      <c r="JUP1" s="428"/>
      <c r="JUQ1" s="429"/>
      <c r="JUR1" s="428"/>
      <c r="JUS1" s="429"/>
      <c r="JUT1" s="428"/>
      <c r="JUU1" s="429"/>
      <c r="JUV1" s="428"/>
      <c r="JUW1" s="429"/>
      <c r="JUX1" s="428"/>
      <c r="JUY1" s="429"/>
      <c r="JUZ1" s="428"/>
      <c r="JVA1" s="429"/>
      <c r="JVB1" s="428"/>
      <c r="JVC1" s="429"/>
      <c r="JVD1" s="428"/>
      <c r="JVE1" s="429"/>
      <c r="JVF1" s="428"/>
      <c r="JVG1" s="429"/>
      <c r="JVH1" s="428"/>
      <c r="JVI1" s="429"/>
      <c r="JVJ1" s="428"/>
      <c r="JVK1" s="429"/>
      <c r="JVL1" s="428"/>
      <c r="JVM1" s="429"/>
      <c r="JVN1" s="428"/>
      <c r="JVO1" s="429"/>
      <c r="JVP1" s="428"/>
      <c r="JVQ1" s="429"/>
      <c r="JVR1" s="428"/>
      <c r="JVS1" s="429"/>
      <c r="JVT1" s="428"/>
      <c r="JVU1" s="429"/>
      <c r="JVV1" s="428"/>
      <c r="JVW1" s="429"/>
      <c r="JVX1" s="428"/>
      <c r="JVY1" s="429"/>
      <c r="JVZ1" s="428"/>
      <c r="JWA1" s="429"/>
      <c r="JWB1" s="428"/>
      <c r="JWC1" s="429"/>
      <c r="JWD1" s="428"/>
      <c r="JWE1" s="429"/>
      <c r="JWF1" s="428"/>
      <c r="JWG1" s="429"/>
      <c r="JWH1" s="428"/>
      <c r="JWI1" s="429"/>
      <c r="JWJ1" s="428"/>
      <c r="JWK1" s="429"/>
      <c r="JWL1" s="428"/>
      <c r="JWM1" s="429"/>
      <c r="JWN1" s="428"/>
      <c r="JWO1" s="429"/>
      <c r="JWP1" s="428"/>
      <c r="JWQ1" s="429"/>
      <c r="JWR1" s="428"/>
      <c r="JWS1" s="429"/>
      <c r="JWT1" s="428"/>
      <c r="JWU1" s="429"/>
      <c r="JWV1" s="428"/>
      <c r="JWW1" s="429"/>
      <c r="JWX1" s="428"/>
      <c r="JWY1" s="429"/>
      <c r="JWZ1" s="428"/>
      <c r="JXA1" s="429"/>
      <c r="JXB1" s="428"/>
      <c r="JXC1" s="429"/>
      <c r="JXD1" s="428"/>
      <c r="JXE1" s="429"/>
      <c r="JXF1" s="428"/>
      <c r="JXG1" s="429"/>
      <c r="JXH1" s="428"/>
      <c r="JXI1" s="429"/>
      <c r="JXJ1" s="428"/>
      <c r="JXK1" s="429"/>
      <c r="JXL1" s="428"/>
      <c r="JXM1" s="429"/>
      <c r="JXN1" s="428"/>
      <c r="JXO1" s="429"/>
      <c r="JXP1" s="428"/>
      <c r="JXQ1" s="429"/>
      <c r="JXR1" s="428"/>
      <c r="JXS1" s="429"/>
      <c r="JXT1" s="428"/>
      <c r="JXU1" s="429"/>
      <c r="JXV1" s="428"/>
      <c r="JXW1" s="429"/>
      <c r="JXX1" s="428"/>
      <c r="JXY1" s="429"/>
      <c r="JXZ1" s="428"/>
      <c r="JYA1" s="429"/>
      <c r="JYB1" s="428"/>
      <c r="JYC1" s="429"/>
      <c r="JYD1" s="428"/>
      <c r="JYE1" s="429"/>
      <c r="JYF1" s="428"/>
      <c r="JYG1" s="429"/>
      <c r="JYH1" s="428"/>
      <c r="JYI1" s="429"/>
      <c r="JYJ1" s="428"/>
      <c r="JYK1" s="429"/>
      <c r="JYL1" s="428"/>
      <c r="JYM1" s="429"/>
      <c r="JYN1" s="428"/>
      <c r="JYO1" s="429"/>
      <c r="JYP1" s="428"/>
      <c r="JYQ1" s="429"/>
      <c r="JYR1" s="428"/>
      <c r="JYS1" s="429"/>
      <c r="JYT1" s="428"/>
      <c r="JYU1" s="429"/>
      <c r="JYV1" s="428"/>
      <c r="JYW1" s="429"/>
      <c r="JYX1" s="428"/>
      <c r="JYY1" s="429"/>
      <c r="JYZ1" s="428"/>
      <c r="JZA1" s="429"/>
      <c r="JZB1" s="428"/>
      <c r="JZC1" s="429"/>
      <c r="JZD1" s="428"/>
      <c r="JZE1" s="429"/>
      <c r="JZF1" s="428"/>
      <c r="JZG1" s="429"/>
      <c r="JZH1" s="428"/>
      <c r="JZI1" s="429"/>
      <c r="JZJ1" s="428"/>
      <c r="JZK1" s="429"/>
      <c r="JZL1" s="428"/>
      <c r="JZM1" s="429"/>
      <c r="JZN1" s="428"/>
      <c r="JZO1" s="429"/>
      <c r="JZP1" s="428"/>
      <c r="JZQ1" s="429"/>
      <c r="JZR1" s="428"/>
      <c r="JZS1" s="429"/>
      <c r="JZT1" s="428"/>
      <c r="JZU1" s="429"/>
      <c r="JZV1" s="428"/>
      <c r="JZW1" s="429"/>
      <c r="JZX1" s="428"/>
      <c r="JZY1" s="429"/>
      <c r="JZZ1" s="428"/>
      <c r="KAA1" s="429"/>
      <c r="KAB1" s="428"/>
      <c r="KAC1" s="429"/>
      <c r="KAD1" s="428"/>
      <c r="KAE1" s="429"/>
      <c r="KAF1" s="428"/>
      <c r="KAG1" s="429"/>
      <c r="KAH1" s="428"/>
      <c r="KAI1" s="429"/>
      <c r="KAJ1" s="428"/>
      <c r="KAK1" s="429"/>
      <c r="KAL1" s="428"/>
      <c r="KAM1" s="429"/>
      <c r="KAN1" s="428"/>
      <c r="KAO1" s="429"/>
      <c r="KAP1" s="428"/>
      <c r="KAQ1" s="429"/>
      <c r="KAR1" s="428"/>
      <c r="KAS1" s="429"/>
      <c r="KAT1" s="428"/>
      <c r="KAU1" s="429"/>
      <c r="KAV1" s="428"/>
      <c r="KAW1" s="429"/>
      <c r="KAX1" s="428"/>
      <c r="KAY1" s="429"/>
      <c r="KAZ1" s="428"/>
      <c r="KBA1" s="429"/>
      <c r="KBB1" s="428"/>
      <c r="KBC1" s="429"/>
      <c r="KBD1" s="428"/>
      <c r="KBE1" s="429"/>
      <c r="KBF1" s="428"/>
      <c r="KBG1" s="429"/>
      <c r="KBH1" s="428"/>
      <c r="KBI1" s="429"/>
      <c r="KBJ1" s="428"/>
      <c r="KBK1" s="429"/>
      <c r="KBL1" s="428"/>
      <c r="KBM1" s="429"/>
      <c r="KBN1" s="428"/>
      <c r="KBO1" s="429"/>
      <c r="KBP1" s="428"/>
      <c r="KBQ1" s="429"/>
      <c r="KBR1" s="428"/>
      <c r="KBS1" s="429"/>
      <c r="KBT1" s="428"/>
      <c r="KBU1" s="429"/>
      <c r="KBV1" s="428"/>
      <c r="KBW1" s="429"/>
      <c r="KBX1" s="428"/>
      <c r="KBY1" s="429"/>
      <c r="KBZ1" s="428"/>
      <c r="KCA1" s="429"/>
      <c r="KCB1" s="428"/>
      <c r="KCC1" s="429"/>
      <c r="KCD1" s="428"/>
      <c r="KCE1" s="429"/>
      <c r="KCF1" s="428"/>
      <c r="KCG1" s="429"/>
      <c r="KCH1" s="428"/>
      <c r="KCI1" s="429"/>
      <c r="KCJ1" s="428"/>
      <c r="KCK1" s="429"/>
      <c r="KCL1" s="428"/>
      <c r="KCM1" s="429"/>
      <c r="KCN1" s="428"/>
      <c r="KCO1" s="429"/>
      <c r="KCP1" s="428"/>
      <c r="KCQ1" s="429"/>
      <c r="KCR1" s="428"/>
      <c r="KCS1" s="429"/>
      <c r="KCT1" s="428"/>
      <c r="KCU1" s="429"/>
      <c r="KCV1" s="428"/>
      <c r="KCW1" s="429"/>
      <c r="KCX1" s="428"/>
      <c r="KCY1" s="429"/>
      <c r="KCZ1" s="428"/>
      <c r="KDA1" s="429"/>
      <c r="KDB1" s="428"/>
      <c r="KDC1" s="429"/>
      <c r="KDD1" s="428"/>
      <c r="KDE1" s="429"/>
      <c r="KDF1" s="428"/>
      <c r="KDG1" s="429"/>
      <c r="KDH1" s="428"/>
      <c r="KDI1" s="429"/>
      <c r="KDJ1" s="428"/>
      <c r="KDK1" s="429"/>
      <c r="KDL1" s="428"/>
      <c r="KDM1" s="429"/>
      <c r="KDN1" s="428"/>
      <c r="KDO1" s="429"/>
      <c r="KDP1" s="428"/>
      <c r="KDQ1" s="429"/>
      <c r="KDR1" s="428"/>
      <c r="KDS1" s="429"/>
      <c r="KDT1" s="428"/>
      <c r="KDU1" s="429"/>
      <c r="KDV1" s="428"/>
      <c r="KDW1" s="429"/>
      <c r="KDX1" s="428"/>
      <c r="KDY1" s="429"/>
      <c r="KDZ1" s="428"/>
      <c r="KEA1" s="429"/>
      <c r="KEB1" s="428"/>
      <c r="KEC1" s="429"/>
      <c r="KED1" s="428"/>
      <c r="KEE1" s="429"/>
      <c r="KEF1" s="428"/>
      <c r="KEG1" s="429"/>
      <c r="KEH1" s="428"/>
      <c r="KEI1" s="429"/>
      <c r="KEJ1" s="428"/>
      <c r="KEK1" s="429"/>
      <c r="KEL1" s="428"/>
      <c r="KEM1" s="429"/>
      <c r="KEN1" s="428"/>
      <c r="KEO1" s="429"/>
      <c r="KEP1" s="428"/>
      <c r="KEQ1" s="429"/>
      <c r="KER1" s="428"/>
      <c r="KES1" s="429"/>
      <c r="KET1" s="428"/>
      <c r="KEU1" s="429"/>
      <c r="KEV1" s="428"/>
      <c r="KEW1" s="429"/>
      <c r="KEX1" s="428"/>
      <c r="KEY1" s="429"/>
      <c r="KEZ1" s="428"/>
      <c r="KFA1" s="429"/>
      <c r="KFB1" s="428"/>
      <c r="KFC1" s="429"/>
      <c r="KFD1" s="428"/>
      <c r="KFE1" s="429"/>
      <c r="KFF1" s="428"/>
      <c r="KFG1" s="429"/>
      <c r="KFH1" s="428"/>
      <c r="KFI1" s="429"/>
      <c r="KFJ1" s="428"/>
      <c r="KFK1" s="429"/>
      <c r="KFL1" s="428"/>
      <c r="KFM1" s="429"/>
      <c r="KFN1" s="428"/>
      <c r="KFO1" s="429"/>
      <c r="KFP1" s="428"/>
      <c r="KFQ1" s="429"/>
      <c r="KFR1" s="428"/>
      <c r="KFS1" s="429"/>
      <c r="KFT1" s="428"/>
      <c r="KFU1" s="429"/>
      <c r="KFV1" s="428"/>
      <c r="KFW1" s="429"/>
      <c r="KFX1" s="428"/>
      <c r="KFY1" s="429"/>
      <c r="KFZ1" s="428"/>
      <c r="KGA1" s="429"/>
      <c r="KGB1" s="428"/>
      <c r="KGC1" s="429"/>
      <c r="KGD1" s="428"/>
      <c r="KGE1" s="429"/>
      <c r="KGF1" s="428"/>
      <c r="KGG1" s="429"/>
      <c r="KGH1" s="428"/>
      <c r="KGI1" s="429"/>
      <c r="KGJ1" s="428"/>
      <c r="KGK1" s="429"/>
      <c r="KGL1" s="428"/>
      <c r="KGM1" s="429"/>
      <c r="KGN1" s="428"/>
      <c r="KGO1" s="429"/>
      <c r="KGP1" s="428"/>
      <c r="KGQ1" s="429"/>
      <c r="KGR1" s="428"/>
      <c r="KGS1" s="429"/>
      <c r="KGT1" s="428"/>
      <c r="KGU1" s="429"/>
      <c r="KGV1" s="428"/>
      <c r="KGW1" s="429"/>
      <c r="KGX1" s="428"/>
      <c r="KGY1" s="429"/>
      <c r="KGZ1" s="428"/>
      <c r="KHA1" s="429"/>
      <c r="KHB1" s="428"/>
      <c r="KHC1" s="429"/>
      <c r="KHD1" s="428"/>
      <c r="KHE1" s="429"/>
      <c r="KHF1" s="428"/>
      <c r="KHG1" s="429"/>
      <c r="KHH1" s="428"/>
      <c r="KHI1" s="429"/>
      <c r="KHJ1" s="428"/>
      <c r="KHK1" s="429"/>
      <c r="KHL1" s="428"/>
      <c r="KHM1" s="429"/>
      <c r="KHN1" s="428"/>
      <c r="KHO1" s="429"/>
      <c r="KHP1" s="428"/>
      <c r="KHQ1" s="429"/>
      <c r="KHR1" s="428"/>
      <c r="KHS1" s="429"/>
      <c r="KHT1" s="428"/>
      <c r="KHU1" s="429"/>
      <c r="KHV1" s="428"/>
      <c r="KHW1" s="429"/>
      <c r="KHX1" s="428"/>
      <c r="KHY1" s="429"/>
      <c r="KHZ1" s="428"/>
      <c r="KIA1" s="429"/>
      <c r="KIB1" s="428"/>
      <c r="KIC1" s="429"/>
      <c r="KID1" s="428"/>
      <c r="KIE1" s="429"/>
      <c r="KIF1" s="428"/>
      <c r="KIG1" s="429"/>
      <c r="KIH1" s="428"/>
      <c r="KII1" s="429"/>
      <c r="KIJ1" s="428"/>
      <c r="KIK1" s="429"/>
      <c r="KIL1" s="428"/>
      <c r="KIM1" s="429"/>
      <c r="KIN1" s="428"/>
      <c r="KIO1" s="429"/>
      <c r="KIP1" s="428"/>
      <c r="KIQ1" s="429"/>
      <c r="KIR1" s="428"/>
      <c r="KIS1" s="429"/>
      <c r="KIT1" s="428"/>
      <c r="KIU1" s="429"/>
      <c r="KIV1" s="428"/>
      <c r="KIW1" s="429"/>
      <c r="KIX1" s="428"/>
      <c r="KIY1" s="429"/>
      <c r="KIZ1" s="428"/>
      <c r="KJA1" s="429"/>
      <c r="KJB1" s="428"/>
      <c r="KJC1" s="429"/>
      <c r="KJD1" s="428"/>
      <c r="KJE1" s="429"/>
      <c r="KJF1" s="428"/>
      <c r="KJG1" s="429"/>
      <c r="KJH1" s="428"/>
      <c r="KJI1" s="429"/>
      <c r="KJJ1" s="428"/>
      <c r="KJK1" s="429"/>
      <c r="KJL1" s="428"/>
      <c r="KJM1" s="429"/>
      <c r="KJN1" s="428"/>
      <c r="KJO1" s="429"/>
      <c r="KJP1" s="428"/>
      <c r="KJQ1" s="429"/>
      <c r="KJR1" s="428"/>
      <c r="KJS1" s="429"/>
      <c r="KJT1" s="428"/>
      <c r="KJU1" s="429"/>
      <c r="KJV1" s="428"/>
      <c r="KJW1" s="429"/>
      <c r="KJX1" s="428"/>
      <c r="KJY1" s="429"/>
      <c r="KJZ1" s="428"/>
      <c r="KKA1" s="429"/>
      <c r="KKB1" s="428"/>
      <c r="KKC1" s="429"/>
      <c r="KKD1" s="428"/>
      <c r="KKE1" s="429"/>
      <c r="KKF1" s="428"/>
      <c r="KKG1" s="429"/>
      <c r="KKH1" s="428"/>
      <c r="KKI1" s="429"/>
      <c r="KKJ1" s="428"/>
      <c r="KKK1" s="429"/>
      <c r="KKL1" s="428"/>
      <c r="KKM1" s="429"/>
      <c r="KKN1" s="428"/>
      <c r="KKO1" s="429"/>
      <c r="KKP1" s="428"/>
      <c r="KKQ1" s="429"/>
      <c r="KKR1" s="428"/>
      <c r="KKS1" s="429"/>
      <c r="KKT1" s="428"/>
      <c r="KKU1" s="429"/>
      <c r="KKV1" s="428"/>
      <c r="KKW1" s="429"/>
      <c r="KKX1" s="428"/>
      <c r="KKY1" s="429"/>
      <c r="KKZ1" s="428"/>
      <c r="KLA1" s="429"/>
      <c r="KLB1" s="428"/>
      <c r="KLC1" s="429"/>
      <c r="KLD1" s="428"/>
      <c r="KLE1" s="429"/>
      <c r="KLF1" s="428"/>
      <c r="KLG1" s="429"/>
      <c r="KLH1" s="428"/>
      <c r="KLI1" s="429"/>
      <c r="KLJ1" s="428"/>
      <c r="KLK1" s="429"/>
      <c r="KLL1" s="428"/>
      <c r="KLM1" s="429"/>
      <c r="KLN1" s="428"/>
      <c r="KLO1" s="429"/>
      <c r="KLP1" s="428"/>
      <c r="KLQ1" s="429"/>
      <c r="KLR1" s="428"/>
      <c r="KLS1" s="429"/>
      <c r="KLT1" s="428"/>
      <c r="KLU1" s="429"/>
      <c r="KLV1" s="428"/>
      <c r="KLW1" s="429"/>
      <c r="KLX1" s="428"/>
      <c r="KLY1" s="429"/>
      <c r="KLZ1" s="428"/>
      <c r="KMA1" s="429"/>
      <c r="KMB1" s="428"/>
      <c r="KMC1" s="429"/>
      <c r="KMD1" s="428"/>
      <c r="KME1" s="429"/>
      <c r="KMF1" s="428"/>
      <c r="KMG1" s="429"/>
      <c r="KMH1" s="428"/>
      <c r="KMI1" s="429"/>
      <c r="KMJ1" s="428"/>
      <c r="KMK1" s="429"/>
      <c r="KML1" s="428"/>
      <c r="KMM1" s="429"/>
      <c r="KMN1" s="428"/>
      <c r="KMO1" s="429"/>
      <c r="KMP1" s="428"/>
      <c r="KMQ1" s="429"/>
      <c r="KMR1" s="428"/>
      <c r="KMS1" s="429"/>
      <c r="KMT1" s="428"/>
      <c r="KMU1" s="429"/>
      <c r="KMV1" s="428"/>
      <c r="KMW1" s="429"/>
      <c r="KMX1" s="428"/>
      <c r="KMY1" s="429"/>
      <c r="KMZ1" s="428"/>
      <c r="KNA1" s="429"/>
      <c r="KNB1" s="428"/>
      <c r="KNC1" s="429"/>
      <c r="KND1" s="428"/>
      <c r="KNE1" s="429"/>
      <c r="KNF1" s="428"/>
      <c r="KNG1" s="429"/>
      <c r="KNH1" s="428"/>
      <c r="KNI1" s="429"/>
      <c r="KNJ1" s="428"/>
      <c r="KNK1" s="429"/>
      <c r="KNL1" s="428"/>
      <c r="KNM1" s="429"/>
      <c r="KNN1" s="428"/>
      <c r="KNO1" s="429"/>
      <c r="KNP1" s="428"/>
      <c r="KNQ1" s="429"/>
      <c r="KNR1" s="428"/>
      <c r="KNS1" s="429"/>
      <c r="KNT1" s="428"/>
      <c r="KNU1" s="429"/>
      <c r="KNV1" s="428"/>
      <c r="KNW1" s="429"/>
      <c r="KNX1" s="428"/>
      <c r="KNY1" s="429"/>
      <c r="KNZ1" s="428"/>
      <c r="KOA1" s="429"/>
      <c r="KOB1" s="428"/>
      <c r="KOC1" s="429"/>
      <c r="KOD1" s="428"/>
      <c r="KOE1" s="429"/>
      <c r="KOF1" s="428"/>
      <c r="KOG1" s="429"/>
      <c r="KOH1" s="428"/>
      <c r="KOI1" s="429"/>
      <c r="KOJ1" s="428"/>
      <c r="KOK1" s="429"/>
      <c r="KOL1" s="428"/>
      <c r="KOM1" s="429"/>
      <c r="KON1" s="428"/>
      <c r="KOO1" s="429"/>
      <c r="KOP1" s="428"/>
      <c r="KOQ1" s="429"/>
      <c r="KOR1" s="428"/>
      <c r="KOS1" s="429"/>
      <c r="KOT1" s="428"/>
      <c r="KOU1" s="429"/>
      <c r="KOV1" s="428"/>
      <c r="KOW1" s="429"/>
      <c r="KOX1" s="428"/>
      <c r="KOY1" s="429"/>
      <c r="KOZ1" s="428"/>
      <c r="KPA1" s="429"/>
      <c r="KPB1" s="428"/>
      <c r="KPC1" s="429"/>
      <c r="KPD1" s="428"/>
      <c r="KPE1" s="429"/>
      <c r="KPF1" s="428"/>
      <c r="KPG1" s="429"/>
      <c r="KPH1" s="428"/>
      <c r="KPI1" s="429"/>
      <c r="KPJ1" s="428"/>
      <c r="KPK1" s="429"/>
      <c r="KPL1" s="428"/>
      <c r="KPM1" s="429"/>
      <c r="KPN1" s="428"/>
      <c r="KPO1" s="429"/>
      <c r="KPP1" s="428"/>
      <c r="KPQ1" s="429"/>
      <c r="KPR1" s="428"/>
      <c r="KPS1" s="429"/>
      <c r="KPT1" s="428"/>
      <c r="KPU1" s="429"/>
      <c r="KPV1" s="428"/>
      <c r="KPW1" s="429"/>
      <c r="KPX1" s="428"/>
      <c r="KPY1" s="429"/>
      <c r="KPZ1" s="428"/>
      <c r="KQA1" s="429"/>
      <c r="KQB1" s="428"/>
      <c r="KQC1" s="429"/>
      <c r="KQD1" s="428"/>
      <c r="KQE1" s="429"/>
      <c r="KQF1" s="428"/>
      <c r="KQG1" s="429"/>
      <c r="KQH1" s="428"/>
      <c r="KQI1" s="429"/>
      <c r="KQJ1" s="428"/>
      <c r="KQK1" s="429"/>
      <c r="KQL1" s="428"/>
      <c r="KQM1" s="429"/>
      <c r="KQN1" s="428"/>
      <c r="KQO1" s="429"/>
      <c r="KQP1" s="428"/>
      <c r="KQQ1" s="429"/>
      <c r="KQR1" s="428"/>
      <c r="KQS1" s="429"/>
      <c r="KQT1" s="428"/>
      <c r="KQU1" s="429"/>
      <c r="KQV1" s="428"/>
      <c r="KQW1" s="429"/>
      <c r="KQX1" s="428"/>
      <c r="KQY1" s="429"/>
      <c r="KQZ1" s="428"/>
      <c r="KRA1" s="429"/>
      <c r="KRB1" s="428"/>
      <c r="KRC1" s="429"/>
      <c r="KRD1" s="428"/>
      <c r="KRE1" s="429"/>
      <c r="KRF1" s="428"/>
      <c r="KRG1" s="429"/>
      <c r="KRH1" s="428"/>
      <c r="KRI1" s="429"/>
      <c r="KRJ1" s="428"/>
      <c r="KRK1" s="429"/>
      <c r="KRL1" s="428"/>
      <c r="KRM1" s="429"/>
      <c r="KRN1" s="428"/>
      <c r="KRO1" s="429"/>
      <c r="KRP1" s="428"/>
      <c r="KRQ1" s="429"/>
      <c r="KRR1" s="428"/>
      <c r="KRS1" s="429"/>
      <c r="KRT1" s="428"/>
      <c r="KRU1" s="429"/>
      <c r="KRV1" s="428"/>
      <c r="KRW1" s="429"/>
      <c r="KRX1" s="428"/>
      <c r="KRY1" s="429"/>
      <c r="KRZ1" s="428"/>
      <c r="KSA1" s="429"/>
      <c r="KSB1" s="428"/>
      <c r="KSC1" s="429"/>
      <c r="KSD1" s="428"/>
      <c r="KSE1" s="429"/>
      <c r="KSF1" s="428"/>
      <c r="KSG1" s="429"/>
      <c r="KSH1" s="428"/>
      <c r="KSI1" s="429"/>
      <c r="KSJ1" s="428"/>
      <c r="KSK1" s="429"/>
      <c r="KSL1" s="428"/>
      <c r="KSM1" s="429"/>
      <c r="KSN1" s="428"/>
      <c r="KSO1" s="429"/>
      <c r="KSP1" s="428"/>
      <c r="KSQ1" s="429"/>
      <c r="KSR1" s="428"/>
      <c r="KSS1" s="429"/>
      <c r="KST1" s="428"/>
      <c r="KSU1" s="429"/>
      <c r="KSV1" s="428"/>
      <c r="KSW1" s="429"/>
      <c r="KSX1" s="428"/>
      <c r="KSY1" s="429"/>
      <c r="KSZ1" s="428"/>
      <c r="KTA1" s="429"/>
      <c r="KTB1" s="428"/>
      <c r="KTC1" s="429"/>
      <c r="KTD1" s="428"/>
      <c r="KTE1" s="429"/>
      <c r="KTF1" s="428"/>
      <c r="KTG1" s="429"/>
      <c r="KTH1" s="428"/>
      <c r="KTI1" s="429"/>
      <c r="KTJ1" s="428"/>
      <c r="KTK1" s="429"/>
      <c r="KTL1" s="428"/>
      <c r="KTM1" s="429"/>
      <c r="KTN1" s="428"/>
      <c r="KTO1" s="429"/>
      <c r="KTP1" s="428"/>
      <c r="KTQ1" s="429"/>
      <c r="KTR1" s="428"/>
      <c r="KTS1" s="429"/>
      <c r="KTT1" s="428"/>
      <c r="KTU1" s="429"/>
      <c r="KTV1" s="428"/>
      <c r="KTW1" s="429"/>
      <c r="KTX1" s="428"/>
      <c r="KTY1" s="429"/>
      <c r="KTZ1" s="428"/>
      <c r="KUA1" s="429"/>
      <c r="KUB1" s="428"/>
      <c r="KUC1" s="429"/>
      <c r="KUD1" s="428"/>
      <c r="KUE1" s="429"/>
      <c r="KUF1" s="428"/>
      <c r="KUG1" s="429"/>
      <c r="KUH1" s="428"/>
      <c r="KUI1" s="429"/>
      <c r="KUJ1" s="428"/>
      <c r="KUK1" s="429"/>
      <c r="KUL1" s="428"/>
      <c r="KUM1" s="429"/>
      <c r="KUN1" s="428"/>
      <c r="KUO1" s="429"/>
      <c r="KUP1" s="428"/>
      <c r="KUQ1" s="429"/>
      <c r="KUR1" s="428"/>
      <c r="KUS1" s="429"/>
      <c r="KUT1" s="428"/>
      <c r="KUU1" s="429"/>
      <c r="KUV1" s="428"/>
      <c r="KUW1" s="429"/>
      <c r="KUX1" s="428"/>
      <c r="KUY1" s="429"/>
      <c r="KUZ1" s="428"/>
      <c r="KVA1" s="429"/>
      <c r="KVB1" s="428"/>
      <c r="KVC1" s="429"/>
      <c r="KVD1" s="428"/>
      <c r="KVE1" s="429"/>
      <c r="KVF1" s="428"/>
      <c r="KVG1" s="429"/>
      <c r="KVH1" s="428"/>
      <c r="KVI1" s="429"/>
      <c r="KVJ1" s="428"/>
      <c r="KVK1" s="429"/>
      <c r="KVL1" s="428"/>
      <c r="KVM1" s="429"/>
      <c r="KVN1" s="428"/>
      <c r="KVO1" s="429"/>
      <c r="KVP1" s="428"/>
      <c r="KVQ1" s="429"/>
      <c r="KVR1" s="428"/>
      <c r="KVS1" s="429"/>
      <c r="KVT1" s="428"/>
      <c r="KVU1" s="429"/>
      <c r="KVV1" s="428"/>
      <c r="KVW1" s="429"/>
      <c r="KVX1" s="428"/>
      <c r="KVY1" s="429"/>
      <c r="KVZ1" s="428"/>
      <c r="KWA1" s="429"/>
      <c r="KWB1" s="428"/>
      <c r="KWC1" s="429"/>
      <c r="KWD1" s="428"/>
      <c r="KWE1" s="429"/>
      <c r="KWF1" s="428"/>
      <c r="KWG1" s="429"/>
      <c r="KWH1" s="428"/>
      <c r="KWI1" s="429"/>
      <c r="KWJ1" s="428"/>
      <c r="KWK1" s="429"/>
      <c r="KWL1" s="428"/>
      <c r="KWM1" s="429"/>
      <c r="KWN1" s="428"/>
      <c r="KWO1" s="429"/>
      <c r="KWP1" s="428"/>
      <c r="KWQ1" s="429"/>
      <c r="KWR1" s="428"/>
      <c r="KWS1" s="429"/>
      <c r="KWT1" s="428"/>
      <c r="KWU1" s="429"/>
      <c r="KWV1" s="428"/>
      <c r="KWW1" s="429"/>
      <c r="KWX1" s="428"/>
      <c r="KWY1" s="429"/>
      <c r="KWZ1" s="428"/>
      <c r="KXA1" s="429"/>
      <c r="KXB1" s="428"/>
      <c r="KXC1" s="429"/>
      <c r="KXD1" s="428"/>
      <c r="KXE1" s="429"/>
      <c r="KXF1" s="428"/>
      <c r="KXG1" s="429"/>
      <c r="KXH1" s="428"/>
      <c r="KXI1" s="429"/>
      <c r="KXJ1" s="428"/>
      <c r="KXK1" s="429"/>
      <c r="KXL1" s="428"/>
      <c r="KXM1" s="429"/>
      <c r="KXN1" s="428"/>
      <c r="KXO1" s="429"/>
      <c r="KXP1" s="428"/>
      <c r="KXQ1" s="429"/>
      <c r="KXR1" s="428"/>
      <c r="KXS1" s="429"/>
      <c r="KXT1" s="428"/>
      <c r="KXU1" s="429"/>
      <c r="KXV1" s="428"/>
      <c r="KXW1" s="429"/>
      <c r="KXX1" s="428"/>
      <c r="KXY1" s="429"/>
      <c r="KXZ1" s="428"/>
      <c r="KYA1" s="429"/>
      <c r="KYB1" s="428"/>
      <c r="KYC1" s="429"/>
      <c r="KYD1" s="428"/>
      <c r="KYE1" s="429"/>
      <c r="KYF1" s="428"/>
      <c r="KYG1" s="429"/>
      <c r="KYH1" s="428"/>
      <c r="KYI1" s="429"/>
      <c r="KYJ1" s="428"/>
      <c r="KYK1" s="429"/>
      <c r="KYL1" s="428"/>
      <c r="KYM1" s="429"/>
      <c r="KYN1" s="428"/>
      <c r="KYO1" s="429"/>
      <c r="KYP1" s="428"/>
      <c r="KYQ1" s="429"/>
      <c r="KYR1" s="428"/>
      <c r="KYS1" s="429"/>
      <c r="KYT1" s="428"/>
      <c r="KYU1" s="429"/>
      <c r="KYV1" s="428"/>
      <c r="KYW1" s="429"/>
      <c r="KYX1" s="428"/>
      <c r="KYY1" s="429"/>
      <c r="KYZ1" s="428"/>
      <c r="KZA1" s="429"/>
      <c r="KZB1" s="428"/>
      <c r="KZC1" s="429"/>
      <c r="KZD1" s="428"/>
      <c r="KZE1" s="429"/>
      <c r="KZF1" s="428"/>
      <c r="KZG1" s="429"/>
      <c r="KZH1" s="428"/>
      <c r="KZI1" s="429"/>
      <c r="KZJ1" s="428"/>
      <c r="KZK1" s="429"/>
      <c r="KZL1" s="428"/>
      <c r="KZM1" s="429"/>
      <c r="KZN1" s="428"/>
      <c r="KZO1" s="429"/>
      <c r="KZP1" s="428"/>
      <c r="KZQ1" s="429"/>
      <c r="KZR1" s="428"/>
      <c r="KZS1" s="429"/>
      <c r="KZT1" s="428"/>
      <c r="KZU1" s="429"/>
      <c r="KZV1" s="428"/>
      <c r="KZW1" s="429"/>
      <c r="KZX1" s="428"/>
      <c r="KZY1" s="429"/>
      <c r="KZZ1" s="428"/>
      <c r="LAA1" s="429"/>
      <c r="LAB1" s="428"/>
      <c r="LAC1" s="429"/>
      <c r="LAD1" s="428"/>
      <c r="LAE1" s="429"/>
      <c r="LAF1" s="428"/>
      <c r="LAG1" s="429"/>
      <c r="LAH1" s="428"/>
      <c r="LAI1" s="429"/>
      <c r="LAJ1" s="428"/>
      <c r="LAK1" s="429"/>
      <c r="LAL1" s="428"/>
      <c r="LAM1" s="429"/>
      <c r="LAN1" s="428"/>
      <c r="LAO1" s="429"/>
      <c r="LAP1" s="428"/>
      <c r="LAQ1" s="429"/>
      <c r="LAR1" s="428"/>
      <c r="LAS1" s="429"/>
      <c r="LAT1" s="428"/>
      <c r="LAU1" s="429"/>
      <c r="LAV1" s="428"/>
      <c r="LAW1" s="429"/>
      <c r="LAX1" s="428"/>
      <c r="LAY1" s="429"/>
      <c r="LAZ1" s="428"/>
      <c r="LBA1" s="429"/>
      <c r="LBB1" s="428"/>
      <c r="LBC1" s="429"/>
      <c r="LBD1" s="428"/>
      <c r="LBE1" s="429"/>
      <c r="LBF1" s="428"/>
      <c r="LBG1" s="429"/>
      <c r="LBH1" s="428"/>
      <c r="LBI1" s="429"/>
      <c r="LBJ1" s="428"/>
      <c r="LBK1" s="429"/>
      <c r="LBL1" s="428"/>
      <c r="LBM1" s="429"/>
      <c r="LBN1" s="428"/>
      <c r="LBO1" s="429"/>
      <c r="LBP1" s="428"/>
      <c r="LBQ1" s="429"/>
      <c r="LBR1" s="428"/>
      <c r="LBS1" s="429"/>
      <c r="LBT1" s="428"/>
      <c r="LBU1" s="429"/>
      <c r="LBV1" s="428"/>
      <c r="LBW1" s="429"/>
      <c r="LBX1" s="428"/>
      <c r="LBY1" s="429"/>
      <c r="LBZ1" s="428"/>
      <c r="LCA1" s="429"/>
      <c r="LCB1" s="428"/>
      <c r="LCC1" s="429"/>
      <c r="LCD1" s="428"/>
      <c r="LCE1" s="429"/>
      <c r="LCF1" s="428"/>
      <c r="LCG1" s="429"/>
      <c r="LCH1" s="428"/>
      <c r="LCI1" s="429"/>
      <c r="LCJ1" s="428"/>
      <c r="LCK1" s="429"/>
      <c r="LCL1" s="428"/>
      <c r="LCM1" s="429"/>
      <c r="LCN1" s="428"/>
      <c r="LCO1" s="429"/>
      <c r="LCP1" s="428"/>
      <c r="LCQ1" s="429"/>
      <c r="LCR1" s="428"/>
      <c r="LCS1" s="429"/>
      <c r="LCT1" s="428"/>
      <c r="LCU1" s="429"/>
      <c r="LCV1" s="428"/>
      <c r="LCW1" s="429"/>
      <c r="LCX1" s="428"/>
      <c r="LCY1" s="429"/>
      <c r="LCZ1" s="428"/>
      <c r="LDA1" s="429"/>
      <c r="LDB1" s="428"/>
      <c r="LDC1" s="429"/>
      <c r="LDD1" s="428"/>
      <c r="LDE1" s="429"/>
      <c r="LDF1" s="428"/>
      <c r="LDG1" s="429"/>
      <c r="LDH1" s="428"/>
      <c r="LDI1" s="429"/>
      <c r="LDJ1" s="428"/>
      <c r="LDK1" s="429"/>
      <c r="LDL1" s="428"/>
      <c r="LDM1" s="429"/>
      <c r="LDN1" s="428"/>
      <c r="LDO1" s="429"/>
      <c r="LDP1" s="428"/>
      <c r="LDQ1" s="429"/>
      <c r="LDR1" s="428"/>
      <c r="LDS1" s="429"/>
      <c r="LDT1" s="428"/>
      <c r="LDU1" s="429"/>
      <c r="LDV1" s="428"/>
      <c r="LDW1" s="429"/>
      <c r="LDX1" s="428"/>
      <c r="LDY1" s="429"/>
      <c r="LDZ1" s="428"/>
      <c r="LEA1" s="429"/>
      <c r="LEB1" s="428"/>
      <c r="LEC1" s="429"/>
      <c r="LED1" s="428"/>
      <c r="LEE1" s="429"/>
      <c r="LEF1" s="428"/>
      <c r="LEG1" s="429"/>
      <c r="LEH1" s="428"/>
      <c r="LEI1" s="429"/>
      <c r="LEJ1" s="428"/>
      <c r="LEK1" s="429"/>
      <c r="LEL1" s="428"/>
      <c r="LEM1" s="429"/>
      <c r="LEN1" s="428"/>
      <c r="LEO1" s="429"/>
      <c r="LEP1" s="428"/>
      <c r="LEQ1" s="429"/>
      <c r="LER1" s="428"/>
      <c r="LES1" s="429"/>
      <c r="LET1" s="428"/>
      <c r="LEU1" s="429"/>
      <c r="LEV1" s="428"/>
      <c r="LEW1" s="429"/>
      <c r="LEX1" s="428"/>
      <c r="LEY1" s="429"/>
      <c r="LEZ1" s="428"/>
      <c r="LFA1" s="429"/>
      <c r="LFB1" s="428"/>
      <c r="LFC1" s="429"/>
      <c r="LFD1" s="428"/>
      <c r="LFE1" s="429"/>
      <c r="LFF1" s="428"/>
      <c r="LFG1" s="429"/>
      <c r="LFH1" s="428"/>
      <c r="LFI1" s="429"/>
      <c r="LFJ1" s="428"/>
      <c r="LFK1" s="429"/>
      <c r="LFL1" s="428"/>
      <c r="LFM1" s="429"/>
      <c r="LFN1" s="428"/>
      <c r="LFO1" s="429"/>
      <c r="LFP1" s="428"/>
      <c r="LFQ1" s="429"/>
      <c r="LFR1" s="428"/>
      <c r="LFS1" s="429"/>
      <c r="LFT1" s="428"/>
      <c r="LFU1" s="429"/>
      <c r="LFV1" s="428"/>
      <c r="LFW1" s="429"/>
      <c r="LFX1" s="428"/>
      <c r="LFY1" s="429"/>
      <c r="LFZ1" s="428"/>
      <c r="LGA1" s="429"/>
      <c r="LGB1" s="428"/>
      <c r="LGC1" s="429"/>
      <c r="LGD1" s="428"/>
      <c r="LGE1" s="429"/>
      <c r="LGF1" s="428"/>
      <c r="LGG1" s="429"/>
      <c r="LGH1" s="428"/>
      <c r="LGI1" s="429"/>
      <c r="LGJ1" s="428"/>
      <c r="LGK1" s="429"/>
      <c r="LGL1" s="428"/>
      <c r="LGM1" s="429"/>
      <c r="LGN1" s="428"/>
      <c r="LGO1" s="429"/>
      <c r="LGP1" s="428"/>
      <c r="LGQ1" s="429"/>
      <c r="LGR1" s="428"/>
      <c r="LGS1" s="429"/>
      <c r="LGT1" s="428"/>
      <c r="LGU1" s="429"/>
      <c r="LGV1" s="428"/>
      <c r="LGW1" s="429"/>
      <c r="LGX1" s="428"/>
      <c r="LGY1" s="429"/>
      <c r="LGZ1" s="428"/>
      <c r="LHA1" s="429"/>
      <c r="LHB1" s="428"/>
      <c r="LHC1" s="429"/>
      <c r="LHD1" s="428"/>
      <c r="LHE1" s="429"/>
      <c r="LHF1" s="428"/>
      <c r="LHG1" s="429"/>
      <c r="LHH1" s="428"/>
      <c r="LHI1" s="429"/>
      <c r="LHJ1" s="428"/>
      <c r="LHK1" s="429"/>
      <c r="LHL1" s="428"/>
      <c r="LHM1" s="429"/>
      <c r="LHN1" s="428"/>
      <c r="LHO1" s="429"/>
      <c r="LHP1" s="428"/>
      <c r="LHQ1" s="429"/>
      <c r="LHR1" s="428"/>
      <c r="LHS1" s="429"/>
      <c r="LHT1" s="428"/>
      <c r="LHU1" s="429"/>
      <c r="LHV1" s="428"/>
      <c r="LHW1" s="429"/>
      <c r="LHX1" s="428"/>
      <c r="LHY1" s="429"/>
      <c r="LHZ1" s="428"/>
      <c r="LIA1" s="429"/>
      <c r="LIB1" s="428"/>
      <c r="LIC1" s="429"/>
      <c r="LID1" s="428"/>
      <c r="LIE1" s="429"/>
      <c r="LIF1" s="428"/>
      <c r="LIG1" s="429"/>
      <c r="LIH1" s="428"/>
      <c r="LII1" s="429"/>
      <c r="LIJ1" s="428"/>
      <c r="LIK1" s="429"/>
      <c r="LIL1" s="428"/>
      <c r="LIM1" s="429"/>
      <c r="LIN1" s="428"/>
      <c r="LIO1" s="429"/>
      <c r="LIP1" s="428"/>
      <c r="LIQ1" s="429"/>
      <c r="LIR1" s="428"/>
      <c r="LIS1" s="429"/>
      <c r="LIT1" s="428"/>
      <c r="LIU1" s="429"/>
      <c r="LIV1" s="428"/>
      <c r="LIW1" s="429"/>
      <c r="LIX1" s="428"/>
      <c r="LIY1" s="429"/>
      <c r="LIZ1" s="428"/>
      <c r="LJA1" s="429"/>
      <c r="LJB1" s="428"/>
      <c r="LJC1" s="429"/>
      <c r="LJD1" s="428"/>
      <c r="LJE1" s="429"/>
      <c r="LJF1" s="428"/>
      <c r="LJG1" s="429"/>
      <c r="LJH1" s="428"/>
      <c r="LJI1" s="429"/>
      <c r="LJJ1" s="428"/>
      <c r="LJK1" s="429"/>
      <c r="LJL1" s="428"/>
      <c r="LJM1" s="429"/>
      <c r="LJN1" s="428"/>
      <c r="LJO1" s="429"/>
      <c r="LJP1" s="428"/>
      <c r="LJQ1" s="429"/>
      <c r="LJR1" s="428"/>
      <c r="LJS1" s="429"/>
      <c r="LJT1" s="428"/>
      <c r="LJU1" s="429"/>
      <c r="LJV1" s="428"/>
      <c r="LJW1" s="429"/>
      <c r="LJX1" s="428"/>
      <c r="LJY1" s="429"/>
      <c r="LJZ1" s="428"/>
      <c r="LKA1" s="429"/>
      <c r="LKB1" s="428"/>
      <c r="LKC1" s="429"/>
      <c r="LKD1" s="428"/>
      <c r="LKE1" s="429"/>
      <c r="LKF1" s="428"/>
      <c r="LKG1" s="429"/>
      <c r="LKH1" s="428"/>
      <c r="LKI1" s="429"/>
      <c r="LKJ1" s="428"/>
      <c r="LKK1" s="429"/>
      <c r="LKL1" s="428"/>
      <c r="LKM1" s="429"/>
      <c r="LKN1" s="428"/>
      <c r="LKO1" s="429"/>
      <c r="LKP1" s="428"/>
      <c r="LKQ1" s="429"/>
      <c r="LKR1" s="428"/>
      <c r="LKS1" s="429"/>
      <c r="LKT1" s="428"/>
      <c r="LKU1" s="429"/>
      <c r="LKV1" s="428"/>
      <c r="LKW1" s="429"/>
      <c r="LKX1" s="428"/>
      <c r="LKY1" s="429"/>
      <c r="LKZ1" s="428"/>
      <c r="LLA1" s="429"/>
      <c r="LLB1" s="428"/>
      <c r="LLC1" s="429"/>
      <c r="LLD1" s="428"/>
      <c r="LLE1" s="429"/>
      <c r="LLF1" s="428"/>
      <c r="LLG1" s="429"/>
      <c r="LLH1" s="428"/>
      <c r="LLI1" s="429"/>
      <c r="LLJ1" s="428"/>
      <c r="LLK1" s="429"/>
      <c r="LLL1" s="428"/>
      <c r="LLM1" s="429"/>
      <c r="LLN1" s="428"/>
      <c r="LLO1" s="429"/>
      <c r="LLP1" s="428"/>
      <c r="LLQ1" s="429"/>
      <c r="LLR1" s="428"/>
      <c r="LLS1" s="429"/>
      <c r="LLT1" s="428"/>
      <c r="LLU1" s="429"/>
      <c r="LLV1" s="428"/>
      <c r="LLW1" s="429"/>
      <c r="LLX1" s="428"/>
      <c r="LLY1" s="429"/>
      <c r="LLZ1" s="428"/>
      <c r="LMA1" s="429"/>
      <c r="LMB1" s="428"/>
      <c r="LMC1" s="429"/>
      <c r="LMD1" s="428"/>
      <c r="LME1" s="429"/>
      <c r="LMF1" s="428"/>
      <c r="LMG1" s="429"/>
      <c r="LMH1" s="428"/>
      <c r="LMI1" s="429"/>
      <c r="LMJ1" s="428"/>
      <c r="LMK1" s="429"/>
      <c r="LML1" s="428"/>
      <c r="LMM1" s="429"/>
      <c r="LMN1" s="428"/>
      <c r="LMO1" s="429"/>
      <c r="LMP1" s="428"/>
      <c r="LMQ1" s="429"/>
      <c r="LMR1" s="428"/>
      <c r="LMS1" s="429"/>
      <c r="LMT1" s="428"/>
      <c r="LMU1" s="429"/>
      <c r="LMV1" s="428"/>
      <c r="LMW1" s="429"/>
      <c r="LMX1" s="428"/>
      <c r="LMY1" s="429"/>
      <c r="LMZ1" s="428"/>
      <c r="LNA1" s="429"/>
      <c r="LNB1" s="428"/>
      <c r="LNC1" s="429"/>
      <c r="LND1" s="428"/>
      <c r="LNE1" s="429"/>
      <c r="LNF1" s="428"/>
      <c r="LNG1" s="429"/>
      <c r="LNH1" s="428"/>
      <c r="LNI1" s="429"/>
      <c r="LNJ1" s="428"/>
      <c r="LNK1" s="429"/>
      <c r="LNL1" s="428"/>
      <c r="LNM1" s="429"/>
      <c r="LNN1" s="428"/>
      <c r="LNO1" s="429"/>
      <c r="LNP1" s="428"/>
      <c r="LNQ1" s="429"/>
      <c r="LNR1" s="428"/>
      <c r="LNS1" s="429"/>
      <c r="LNT1" s="428"/>
      <c r="LNU1" s="429"/>
      <c r="LNV1" s="428"/>
      <c r="LNW1" s="429"/>
      <c r="LNX1" s="428"/>
      <c r="LNY1" s="429"/>
      <c r="LNZ1" s="428"/>
      <c r="LOA1" s="429"/>
      <c r="LOB1" s="428"/>
      <c r="LOC1" s="429"/>
      <c r="LOD1" s="428"/>
      <c r="LOE1" s="429"/>
      <c r="LOF1" s="428"/>
      <c r="LOG1" s="429"/>
      <c r="LOH1" s="428"/>
      <c r="LOI1" s="429"/>
      <c r="LOJ1" s="428"/>
      <c r="LOK1" s="429"/>
      <c r="LOL1" s="428"/>
      <c r="LOM1" s="429"/>
      <c r="LON1" s="428"/>
      <c r="LOO1" s="429"/>
      <c r="LOP1" s="428"/>
      <c r="LOQ1" s="429"/>
      <c r="LOR1" s="428"/>
      <c r="LOS1" s="429"/>
      <c r="LOT1" s="428"/>
      <c r="LOU1" s="429"/>
      <c r="LOV1" s="428"/>
      <c r="LOW1" s="429"/>
      <c r="LOX1" s="428"/>
      <c r="LOY1" s="429"/>
      <c r="LOZ1" s="428"/>
      <c r="LPA1" s="429"/>
      <c r="LPB1" s="428"/>
      <c r="LPC1" s="429"/>
      <c r="LPD1" s="428"/>
      <c r="LPE1" s="429"/>
      <c r="LPF1" s="428"/>
      <c r="LPG1" s="429"/>
      <c r="LPH1" s="428"/>
      <c r="LPI1" s="429"/>
      <c r="LPJ1" s="428"/>
      <c r="LPK1" s="429"/>
      <c r="LPL1" s="428"/>
      <c r="LPM1" s="429"/>
      <c r="LPN1" s="428"/>
      <c r="LPO1" s="429"/>
      <c r="LPP1" s="428"/>
      <c r="LPQ1" s="429"/>
      <c r="LPR1" s="428"/>
      <c r="LPS1" s="429"/>
      <c r="LPT1" s="428"/>
      <c r="LPU1" s="429"/>
      <c r="LPV1" s="428"/>
      <c r="LPW1" s="429"/>
      <c r="LPX1" s="428"/>
      <c r="LPY1" s="429"/>
      <c r="LPZ1" s="428"/>
      <c r="LQA1" s="429"/>
      <c r="LQB1" s="428"/>
      <c r="LQC1" s="429"/>
      <c r="LQD1" s="428"/>
      <c r="LQE1" s="429"/>
      <c r="LQF1" s="428"/>
      <c r="LQG1" s="429"/>
      <c r="LQH1" s="428"/>
      <c r="LQI1" s="429"/>
      <c r="LQJ1" s="428"/>
      <c r="LQK1" s="429"/>
      <c r="LQL1" s="428"/>
      <c r="LQM1" s="429"/>
      <c r="LQN1" s="428"/>
      <c r="LQO1" s="429"/>
      <c r="LQP1" s="428"/>
      <c r="LQQ1" s="429"/>
      <c r="LQR1" s="428"/>
      <c r="LQS1" s="429"/>
      <c r="LQT1" s="428"/>
      <c r="LQU1" s="429"/>
      <c r="LQV1" s="428"/>
      <c r="LQW1" s="429"/>
      <c r="LQX1" s="428"/>
      <c r="LQY1" s="429"/>
      <c r="LQZ1" s="428"/>
      <c r="LRA1" s="429"/>
      <c r="LRB1" s="428"/>
      <c r="LRC1" s="429"/>
      <c r="LRD1" s="428"/>
      <c r="LRE1" s="429"/>
      <c r="LRF1" s="428"/>
      <c r="LRG1" s="429"/>
      <c r="LRH1" s="428"/>
      <c r="LRI1" s="429"/>
      <c r="LRJ1" s="428"/>
      <c r="LRK1" s="429"/>
      <c r="LRL1" s="428"/>
      <c r="LRM1" s="429"/>
      <c r="LRN1" s="428"/>
      <c r="LRO1" s="429"/>
      <c r="LRP1" s="428"/>
      <c r="LRQ1" s="429"/>
      <c r="LRR1" s="428"/>
      <c r="LRS1" s="429"/>
      <c r="LRT1" s="428"/>
      <c r="LRU1" s="429"/>
      <c r="LRV1" s="428"/>
      <c r="LRW1" s="429"/>
      <c r="LRX1" s="428"/>
      <c r="LRY1" s="429"/>
      <c r="LRZ1" s="428"/>
      <c r="LSA1" s="429"/>
      <c r="LSB1" s="428"/>
      <c r="LSC1" s="429"/>
      <c r="LSD1" s="428"/>
      <c r="LSE1" s="429"/>
      <c r="LSF1" s="428"/>
      <c r="LSG1" s="429"/>
      <c r="LSH1" s="428"/>
      <c r="LSI1" s="429"/>
      <c r="LSJ1" s="428"/>
      <c r="LSK1" s="429"/>
      <c r="LSL1" s="428"/>
      <c r="LSM1" s="429"/>
      <c r="LSN1" s="428"/>
      <c r="LSO1" s="429"/>
      <c r="LSP1" s="428"/>
      <c r="LSQ1" s="429"/>
      <c r="LSR1" s="428"/>
      <c r="LSS1" s="429"/>
      <c r="LST1" s="428"/>
      <c r="LSU1" s="429"/>
      <c r="LSV1" s="428"/>
      <c r="LSW1" s="429"/>
      <c r="LSX1" s="428"/>
      <c r="LSY1" s="429"/>
      <c r="LSZ1" s="428"/>
      <c r="LTA1" s="429"/>
      <c r="LTB1" s="428"/>
      <c r="LTC1" s="429"/>
      <c r="LTD1" s="428"/>
      <c r="LTE1" s="429"/>
      <c r="LTF1" s="428"/>
      <c r="LTG1" s="429"/>
      <c r="LTH1" s="428"/>
      <c r="LTI1" s="429"/>
      <c r="LTJ1" s="428"/>
      <c r="LTK1" s="429"/>
      <c r="LTL1" s="428"/>
      <c r="LTM1" s="429"/>
      <c r="LTN1" s="428"/>
      <c r="LTO1" s="429"/>
      <c r="LTP1" s="428"/>
      <c r="LTQ1" s="429"/>
      <c r="LTR1" s="428"/>
      <c r="LTS1" s="429"/>
      <c r="LTT1" s="428"/>
      <c r="LTU1" s="429"/>
      <c r="LTV1" s="428"/>
      <c r="LTW1" s="429"/>
      <c r="LTX1" s="428"/>
      <c r="LTY1" s="429"/>
      <c r="LTZ1" s="428"/>
      <c r="LUA1" s="429"/>
      <c r="LUB1" s="428"/>
      <c r="LUC1" s="429"/>
      <c r="LUD1" s="428"/>
      <c r="LUE1" s="429"/>
      <c r="LUF1" s="428"/>
      <c r="LUG1" s="429"/>
      <c r="LUH1" s="428"/>
      <c r="LUI1" s="429"/>
      <c r="LUJ1" s="428"/>
      <c r="LUK1" s="429"/>
      <c r="LUL1" s="428"/>
      <c r="LUM1" s="429"/>
      <c r="LUN1" s="428"/>
      <c r="LUO1" s="429"/>
      <c r="LUP1" s="428"/>
      <c r="LUQ1" s="429"/>
      <c r="LUR1" s="428"/>
      <c r="LUS1" s="429"/>
      <c r="LUT1" s="428"/>
      <c r="LUU1" s="429"/>
      <c r="LUV1" s="428"/>
      <c r="LUW1" s="429"/>
      <c r="LUX1" s="428"/>
      <c r="LUY1" s="429"/>
      <c r="LUZ1" s="428"/>
      <c r="LVA1" s="429"/>
      <c r="LVB1" s="428"/>
      <c r="LVC1" s="429"/>
      <c r="LVD1" s="428"/>
      <c r="LVE1" s="429"/>
      <c r="LVF1" s="428"/>
      <c r="LVG1" s="429"/>
      <c r="LVH1" s="428"/>
      <c r="LVI1" s="429"/>
      <c r="LVJ1" s="428"/>
      <c r="LVK1" s="429"/>
      <c r="LVL1" s="428"/>
      <c r="LVM1" s="429"/>
      <c r="LVN1" s="428"/>
      <c r="LVO1" s="429"/>
      <c r="LVP1" s="428"/>
      <c r="LVQ1" s="429"/>
      <c r="LVR1" s="428"/>
      <c r="LVS1" s="429"/>
      <c r="LVT1" s="428"/>
      <c r="LVU1" s="429"/>
      <c r="LVV1" s="428"/>
      <c r="LVW1" s="429"/>
      <c r="LVX1" s="428"/>
      <c r="LVY1" s="429"/>
      <c r="LVZ1" s="428"/>
      <c r="LWA1" s="429"/>
      <c r="LWB1" s="428"/>
      <c r="LWC1" s="429"/>
      <c r="LWD1" s="428"/>
      <c r="LWE1" s="429"/>
      <c r="LWF1" s="428"/>
      <c r="LWG1" s="429"/>
      <c r="LWH1" s="428"/>
      <c r="LWI1" s="429"/>
      <c r="LWJ1" s="428"/>
      <c r="LWK1" s="429"/>
      <c r="LWL1" s="428"/>
      <c r="LWM1" s="429"/>
      <c r="LWN1" s="428"/>
      <c r="LWO1" s="429"/>
      <c r="LWP1" s="428"/>
      <c r="LWQ1" s="429"/>
      <c r="LWR1" s="428"/>
      <c r="LWS1" s="429"/>
      <c r="LWT1" s="428"/>
      <c r="LWU1" s="429"/>
      <c r="LWV1" s="428"/>
      <c r="LWW1" s="429"/>
      <c r="LWX1" s="428"/>
      <c r="LWY1" s="429"/>
      <c r="LWZ1" s="428"/>
      <c r="LXA1" s="429"/>
      <c r="LXB1" s="428"/>
      <c r="LXC1" s="429"/>
      <c r="LXD1" s="428"/>
      <c r="LXE1" s="429"/>
      <c r="LXF1" s="428"/>
      <c r="LXG1" s="429"/>
      <c r="LXH1" s="428"/>
      <c r="LXI1" s="429"/>
      <c r="LXJ1" s="428"/>
      <c r="LXK1" s="429"/>
      <c r="LXL1" s="428"/>
      <c r="LXM1" s="429"/>
      <c r="LXN1" s="428"/>
      <c r="LXO1" s="429"/>
      <c r="LXP1" s="428"/>
      <c r="LXQ1" s="429"/>
      <c r="LXR1" s="428"/>
      <c r="LXS1" s="429"/>
      <c r="LXT1" s="428"/>
      <c r="LXU1" s="429"/>
      <c r="LXV1" s="428"/>
      <c r="LXW1" s="429"/>
      <c r="LXX1" s="428"/>
      <c r="LXY1" s="429"/>
      <c r="LXZ1" s="428"/>
      <c r="LYA1" s="429"/>
      <c r="LYB1" s="428"/>
      <c r="LYC1" s="429"/>
      <c r="LYD1" s="428"/>
      <c r="LYE1" s="429"/>
      <c r="LYF1" s="428"/>
      <c r="LYG1" s="429"/>
      <c r="LYH1" s="428"/>
      <c r="LYI1" s="429"/>
      <c r="LYJ1" s="428"/>
      <c r="LYK1" s="429"/>
      <c r="LYL1" s="428"/>
      <c r="LYM1" s="429"/>
      <c r="LYN1" s="428"/>
      <c r="LYO1" s="429"/>
      <c r="LYP1" s="428"/>
      <c r="LYQ1" s="429"/>
      <c r="LYR1" s="428"/>
      <c r="LYS1" s="429"/>
      <c r="LYT1" s="428"/>
      <c r="LYU1" s="429"/>
      <c r="LYV1" s="428"/>
      <c r="LYW1" s="429"/>
      <c r="LYX1" s="428"/>
      <c r="LYY1" s="429"/>
      <c r="LYZ1" s="428"/>
      <c r="LZA1" s="429"/>
      <c r="LZB1" s="428"/>
      <c r="LZC1" s="429"/>
      <c r="LZD1" s="428"/>
      <c r="LZE1" s="429"/>
      <c r="LZF1" s="428"/>
      <c r="LZG1" s="429"/>
      <c r="LZH1" s="428"/>
      <c r="LZI1" s="429"/>
      <c r="LZJ1" s="428"/>
      <c r="LZK1" s="429"/>
      <c r="LZL1" s="428"/>
      <c r="LZM1" s="429"/>
      <c r="LZN1" s="428"/>
      <c r="LZO1" s="429"/>
      <c r="LZP1" s="428"/>
      <c r="LZQ1" s="429"/>
      <c r="LZR1" s="428"/>
      <c r="LZS1" s="429"/>
      <c r="LZT1" s="428"/>
      <c r="LZU1" s="429"/>
      <c r="LZV1" s="428"/>
      <c r="LZW1" s="429"/>
      <c r="LZX1" s="428"/>
      <c r="LZY1" s="429"/>
      <c r="LZZ1" s="428"/>
      <c r="MAA1" s="429"/>
      <c r="MAB1" s="428"/>
      <c r="MAC1" s="429"/>
      <c r="MAD1" s="428"/>
      <c r="MAE1" s="429"/>
      <c r="MAF1" s="428"/>
      <c r="MAG1" s="429"/>
      <c r="MAH1" s="428"/>
      <c r="MAI1" s="429"/>
      <c r="MAJ1" s="428"/>
      <c r="MAK1" s="429"/>
      <c r="MAL1" s="428"/>
      <c r="MAM1" s="429"/>
      <c r="MAN1" s="428"/>
      <c r="MAO1" s="429"/>
      <c r="MAP1" s="428"/>
      <c r="MAQ1" s="429"/>
      <c r="MAR1" s="428"/>
      <c r="MAS1" s="429"/>
      <c r="MAT1" s="428"/>
      <c r="MAU1" s="429"/>
      <c r="MAV1" s="428"/>
      <c r="MAW1" s="429"/>
      <c r="MAX1" s="428"/>
      <c r="MAY1" s="429"/>
      <c r="MAZ1" s="428"/>
      <c r="MBA1" s="429"/>
      <c r="MBB1" s="428"/>
      <c r="MBC1" s="429"/>
      <c r="MBD1" s="428"/>
      <c r="MBE1" s="429"/>
      <c r="MBF1" s="428"/>
      <c r="MBG1" s="429"/>
      <c r="MBH1" s="428"/>
      <c r="MBI1" s="429"/>
      <c r="MBJ1" s="428"/>
      <c r="MBK1" s="429"/>
      <c r="MBL1" s="428"/>
      <c r="MBM1" s="429"/>
      <c r="MBN1" s="428"/>
      <c r="MBO1" s="429"/>
      <c r="MBP1" s="428"/>
      <c r="MBQ1" s="429"/>
      <c r="MBR1" s="428"/>
      <c r="MBS1" s="429"/>
      <c r="MBT1" s="428"/>
      <c r="MBU1" s="429"/>
      <c r="MBV1" s="428"/>
      <c r="MBW1" s="429"/>
      <c r="MBX1" s="428"/>
      <c r="MBY1" s="429"/>
      <c r="MBZ1" s="428"/>
      <c r="MCA1" s="429"/>
      <c r="MCB1" s="428"/>
      <c r="MCC1" s="429"/>
      <c r="MCD1" s="428"/>
      <c r="MCE1" s="429"/>
      <c r="MCF1" s="428"/>
      <c r="MCG1" s="429"/>
      <c r="MCH1" s="428"/>
      <c r="MCI1" s="429"/>
      <c r="MCJ1" s="428"/>
      <c r="MCK1" s="429"/>
      <c r="MCL1" s="428"/>
      <c r="MCM1" s="429"/>
      <c r="MCN1" s="428"/>
      <c r="MCO1" s="429"/>
      <c r="MCP1" s="428"/>
      <c r="MCQ1" s="429"/>
      <c r="MCR1" s="428"/>
      <c r="MCS1" s="429"/>
      <c r="MCT1" s="428"/>
      <c r="MCU1" s="429"/>
      <c r="MCV1" s="428"/>
      <c r="MCW1" s="429"/>
      <c r="MCX1" s="428"/>
      <c r="MCY1" s="429"/>
      <c r="MCZ1" s="428"/>
      <c r="MDA1" s="429"/>
      <c r="MDB1" s="428"/>
      <c r="MDC1" s="429"/>
      <c r="MDD1" s="428"/>
      <c r="MDE1" s="429"/>
      <c r="MDF1" s="428"/>
      <c r="MDG1" s="429"/>
      <c r="MDH1" s="428"/>
      <c r="MDI1" s="429"/>
      <c r="MDJ1" s="428"/>
      <c r="MDK1" s="429"/>
      <c r="MDL1" s="428"/>
      <c r="MDM1" s="429"/>
      <c r="MDN1" s="428"/>
      <c r="MDO1" s="429"/>
      <c r="MDP1" s="428"/>
      <c r="MDQ1" s="429"/>
      <c r="MDR1" s="428"/>
      <c r="MDS1" s="429"/>
      <c r="MDT1" s="428"/>
      <c r="MDU1" s="429"/>
      <c r="MDV1" s="428"/>
      <c r="MDW1" s="429"/>
      <c r="MDX1" s="428"/>
      <c r="MDY1" s="429"/>
      <c r="MDZ1" s="428"/>
      <c r="MEA1" s="429"/>
      <c r="MEB1" s="428"/>
      <c r="MEC1" s="429"/>
      <c r="MED1" s="428"/>
      <c r="MEE1" s="429"/>
      <c r="MEF1" s="428"/>
      <c r="MEG1" s="429"/>
      <c r="MEH1" s="428"/>
      <c r="MEI1" s="429"/>
      <c r="MEJ1" s="428"/>
      <c r="MEK1" s="429"/>
      <c r="MEL1" s="428"/>
      <c r="MEM1" s="429"/>
      <c r="MEN1" s="428"/>
      <c r="MEO1" s="429"/>
      <c r="MEP1" s="428"/>
      <c r="MEQ1" s="429"/>
      <c r="MER1" s="428"/>
      <c r="MES1" s="429"/>
      <c r="MET1" s="428"/>
      <c r="MEU1" s="429"/>
      <c r="MEV1" s="428"/>
      <c r="MEW1" s="429"/>
      <c r="MEX1" s="428"/>
      <c r="MEY1" s="429"/>
      <c r="MEZ1" s="428"/>
      <c r="MFA1" s="429"/>
      <c r="MFB1" s="428"/>
      <c r="MFC1" s="429"/>
      <c r="MFD1" s="428"/>
      <c r="MFE1" s="429"/>
      <c r="MFF1" s="428"/>
      <c r="MFG1" s="429"/>
      <c r="MFH1" s="428"/>
      <c r="MFI1" s="429"/>
      <c r="MFJ1" s="428"/>
      <c r="MFK1" s="429"/>
      <c r="MFL1" s="428"/>
      <c r="MFM1" s="429"/>
      <c r="MFN1" s="428"/>
      <c r="MFO1" s="429"/>
      <c r="MFP1" s="428"/>
      <c r="MFQ1" s="429"/>
      <c r="MFR1" s="428"/>
      <c r="MFS1" s="429"/>
      <c r="MFT1" s="428"/>
      <c r="MFU1" s="429"/>
      <c r="MFV1" s="428"/>
      <c r="MFW1" s="429"/>
      <c r="MFX1" s="428"/>
      <c r="MFY1" s="429"/>
      <c r="MFZ1" s="428"/>
      <c r="MGA1" s="429"/>
      <c r="MGB1" s="428"/>
      <c r="MGC1" s="429"/>
      <c r="MGD1" s="428"/>
      <c r="MGE1" s="429"/>
      <c r="MGF1" s="428"/>
      <c r="MGG1" s="429"/>
      <c r="MGH1" s="428"/>
      <c r="MGI1" s="429"/>
      <c r="MGJ1" s="428"/>
      <c r="MGK1" s="429"/>
      <c r="MGL1" s="428"/>
      <c r="MGM1" s="429"/>
      <c r="MGN1" s="428"/>
      <c r="MGO1" s="429"/>
      <c r="MGP1" s="428"/>
      <c r="MGQ1" s="429"/>
      <c r="MGR1" s="428"/>
      <c r="MGS1" s="429"/>
      <c r="MGT1" s="428"/>
      <c r="MGU1" s="429"/>
      <c r="MGV1" s="428"/>
      <c r="MGW1" s="429"/>
      <c r="MGX1" s="428"/>
      <c r="MGY1" s="429"/>
      <c r="MGZ1" s="428"/>
      <c r="MHA1" s="429"/>
      <c r="MHB1" s="428"/>
      <c r="MHC1" s="429"/>
      <c r="MHD1" s="428"/>
      <c r="MHE1" s="429"/>
      <c r="MHF1" s="428"/>
      <c r="MHG1" s="429"/>
      <c r="MHH1" s="428"/>
      <c r="MHI1" s="429"/>
      <c r="MHJ1" s="428"/>
      <c r="MHK1" s="429"/>
      <c r="MHL1" s="428"/>
      <c r="MHM1" s="429"/>
      <c r="MHN1" s="428"/>
      <c r="MHO1" s="429"/>
      <c r="MHP1" s="428"/>
      <c r="MHQ1" s="429"/>
      <c r="MHR1" s="428"/>
      <c r="MHS1" s="429"/>
      <c r="MHT1" s="428"/>
      <c r="MHU1" s="429"/>
      <c r="MHV1" s="428"/>
      <c r="MHW1" s="429"/>
      <c r="MHX1" s="428"/>
      <c r="MHY1" s="429"/>
      <c r="MHZ1" s="428"/>
      <c r="MIA1" s="429"/>
      <c r="MIB1" s="428"/>
      <c r="MIC1" s="429"/>
      <c r="MID1" s="428"/>
      <c r="MIE1" s="429"/>
      <c r="MIF1" s="428"/>
      <c r="MIG1" s="429"/>
      <c r="MIH1" s="428"/>
      <c r="MII1" s="429"/>
      <c r="MIJ1" s="428"/>
      <c r="MIK1" s="429"/>
      <c r="MIL1" s="428"/>
      <c r="MIM1" s="429"/>
      <c r="MIN1" s="428"/>
      <c r="MIO1" s="429"/>
      <c r="MIP1" s="428"/>
      <c r="MIQ1" s="429"/>
      <c r="MIR1" s="428"/>
      <c r="MIS1" s="429"/>
      <c r="MIT1" s="428"/>
      <c r="MIU1" s="429"/>
      <c r="MIV1" s="428"/>
      <c r="MIW1" s="429"/>
      <c r="MIX1" s="428"/>
      <c r="MIY1" s="429"/>
      <c r="MIZ1" s="428"/>
      <c r="MJA1" s="429"/>
      <c r="MJB1" s="428"/>
      <c r="MJC1" s="429"/>
      <c r="MJD1" s="428"/>
      <c r="MJE1" s="429"/>
      <c r="MJF1" s="428"/>
      <c r="MJG1" s="429"/>
      <c r="MJH1" s="428"/>
      <c r="MJI1" s="429"/>
      <c r="MJJ1" s="428"/>
      <c r="MJK1" s="429"/>
      <c r="MJL1" s="428"/>
      <c r="MJM1" s="429"/>
      <c r="MJN1" s="428"/>
      <c r="MJO1" s="429"/>
      <c r="MJP1" s="428"/>
      <c r="MJQ1" s="429"/>
      <c r="MJR1" s="428"/>
      <c r="MJS1" s="429"/>
      <c r="MJT1" s="428"/>
      <c r="MJU1" s="429"/>
      <c r="MJV1" s="428"/>
      <c r="MJW1" s="429"/>
      <c r="MJX1" s="428"/>
      <c r="MJY1" s="429"/>
      <c r="MJZ1" s="428"/>
      <c r="MKA1" s="429"/>
      <c r="MKB1" s="428"/>
      <c r="MKC1" s="429"/>
      <c r="MKD1" s="428"/>
      <c r="MKE1" s="429"/>
      <c r="MKF1" s="428"/>
      <c r="MKG1" s="429"/>
      <c r="MKH1" s="428"/>
      <c r="MKI1" s="429"/>
      <c r="MKJ1" s="428"/>
      <c r="MKK1" s="429"/>
      <c r="MKL1" s="428"/>
      <c r="MKM1" s="429"/>
      <c r="MKN1" s="428"/>
      <c r="MKO1" s="429"/>
      <c r="MKP1" s="428"/>
      <c r="MKQ1" s="429"/>
      <c r="MKR1" s="428"/>
      <c r="MKS1" s="429"/>
      <c r="MKT1" s="428"/>
      <c r="MKU1" s="429"/>
      <c r="MKV1" s="428"/>
      <c r="MKW1" s="429"/>
      <c r="MKX1" s="428"/>
      <c r="MKY1" s="429"/>
      <c r="MKZ1" s="428"/>
      <c r="MLA1" s="429"/>
      <c r="MLB1" s="428"/>
      <c r="MLC1" s="429"/>
      <c r="MLD1" s="428"/>
      <c r="MLE1" s="429"/>
      <c r="MLF1" s="428"/>
      <c r="MLG1" s="429"/>
      <c r="MLH1" s="428"/>
      <c r="MLI1" s="429"/>
      <c r="MLJ1" s="428"/>
      <c r="MLK1" s="429"/>
      <c r="MLL1" s="428"/>
      <c r="MLM1" s="429"/>
      <c r="MLN1" s="428"/>
      <c r="MLO1" s="429"/>
      <c r="MLP1" s="428"/>
      <c r="MLQ1" s="429"/>
      <c r="MLR1" s="428"/>
      <c r="MLS1" s="429"/>
      <c r="MLT1" s="428"/>
      <c r="MLU1" s="429"/>
      <c r="MLV1" s="428"/>
      <c r="MLW1" s="429"/>
      <c r="MLX1" s="428"/>
      <c r="MLY1" s="429"/>
      <c r="MLZ1" s="428"/>
      <c r="MMA1" s="429"/>
      <c r="MMB1" s="428"/>
      <c r="MMC1" s="429"/>
      <c r="MMD1" s="428"/>
      <c r="MME1" s="429"/>
      <c r="MMF1" s="428"/>
      <c r="MMG1" s="429"/>
      <c r="MMH1" s="428"/>
      <c r="MMI1" s="429"/>
      <c r="MMJ1" s="428"/>
      <c r="MMK1" s="429"/>
      <c r="MML1" s="428"/>
      <c r="MMM1" s="429"/>
      <c r="MMN1" s="428"/>
      <c r="MMO1" s="429"/>
      <c r="MMP1" s="428"/>
      <c r="MMQ1" s="429"/>
      <c r="MMR1" s="428"/>
      <c r="MMS1" s="429"/>
      <c r="MMT1" s="428"/>
      <c r="MMU1" s="429"/>
      <c r="MMV1" s="428"/>
      <c r="MMW1" s="429"/>
      <c r="MMX1" s="428"/>
      <c r="MMY1" s="429"/>
      <c r="MMZ1" s="428"/>
      <c r="MNA1" s="429"/>
      <c r="MNB1" s="428"/>
      <c r="MNC1" s="429"/>
      <c r="MND1" s="428"/>
      <c r="MNE1" s="429"/>
      <c r="MNF1" s="428"/>
      <c r="MNG1" s="429"/>
      <c r="MNH1" s="428"/>
      <c r="MNI1" s="429"/>
      <c r="MNJ1" s="428"/>
      <c r="MNK1" s="429"/>
      <c r="MNL1" s="428"/>
      <c r="MNM1" s="429"/>
      <c r="MNN1" s="428"/>
      <c r="MNO1" s="429"/>
      <c r="MNP1" s="428"/>
      <c r="MNQ1" s="429"/>
      <c r="MNR1" s="428"/>
      <c r="MNS1" s="429"/>
      <c r="MNT1" s="428"/>
      <c r="MNU1" s="429"/>
      <c r="MNV1" s="428"/>
      <c r="MNW1" s="429"/>
      <c r="MNX1" s="428"/>
      <c r="MNY1" s="429"/>
      <c r="MNZ1" s="428"/>
      <c r="MOA1" s="429"/>
      <c r="MOB1" s="428"/>
      <c r="MOC1" s="429"/>
      <c r="MOD1" s="428"/>
      <c r="MOE1" s="429"/>
      <c r="MOF1" s="428"/>
      <c r="MOG1" s="429"/>
      <c r="MOH1" s="428"/>
      <c r="MOI1" s="429"/>
      <c r="MOJ1" s="428"/>
      <c r="MOK1" s="429"/>
      <c r="MOL1" s="428"/>
      <c r="MOM1" s="429"/>
      <c r="MON1" s="428"/>
      <c r="MOO1" s="429"/>
      <c r="MOP1" s="428"/>
      <c r="MOQ1" s="429"/>
      <c r="MOR1" s="428"/>
      <c r="MOS1" s="429"/>
      <c r="MOT1" s="428"/>
      <c r="MOU1" s="429"/>
      <c r="MOV1" s="428"/>
      <c r="MOW1" s="429"/>
      <c r="MOX1" s="428"/>
      <c r="MOY1" s="429"/>
      <c r="MOZ1" s="428"/>
      <c r="MPA1" s="429"/>
      <c r="MPB1" s="428"/>
      <c r="MPC1" s="429"/>
      <c r="MPD1" s="428"/>
      <c r="MPE1" s="429"/>
      <c r="MPF1" s="428"/>
      <c r="MPG1" s="429"/>
      <c r="MPH1" s="428"/>
      <c r="MPI1" s="429"/>
      <c r="MPJ1" s="428"/>
      <c r="MPK1" s="429"/>
      <c r="MPL1" s="428"/>
      <c r="MPM1" s="429"/>
      <c r="MPN1" s="428"/>
      <c r="MPO1" s="429"/>
      <c r="MPP1" s="428"/>
      <c r="MPQ1" s="429"/>
      <c r="MPR1" s="428"/>
      <c r="MPS1" s="429"/>
      <c r="MPT1" s="428"/>
      <c r="MPU1" s="429"/>
      <c r="MPV1" s="428"/>
      <c r="MPW1" s="429"/>
      <c r="MPX1" s="428"/>
      <c r="MPY1" s="429"/>
      <c r="MPZ1" s="428"/>
      <c r="MQA1" s="429"/>
      <c r="MQB1" s="428"/>
      <c r="MQC1" s="429"/>
      <c r="MQD1" s="428"/>
      <c r="MQE1" s="429"/>
      <c r="MQF1" s="428"/>
      <c r="MQG1" s="429"/>
      <c r="MQH1" s="428"/>
      <c r="MQI1" s="429"/>
      <c r="MQJ1" s="428"/>
      <c r="MQK1" s="429"/>
      <c r="MQL1" s="428"/>
      <c r="MQM1" s="429"/>
      <c r="MQN1" s="428"/>
      <c r="MQO1" s="429"/>
      <c r="MQP1" s="428"/>
      <c r="MQQ1" s="429"/>
      <c r="MQR1" s="428"/>
      <c r="MQS1" s="429"/>
      <c r="MQT1" s="428"/>
      <c r="MQU1" s="429"/>
      <c r="MQV1" s="428"/>
      <c r="MQW1" s="429"/>
      <c r="MQX1" s="428"/>
      <c r="MQY1" s="429"/>
      <c r="MQZ1" s="428"/>
      <c r="MRA1" s="429"/>
      <c r="MRB1" s="428"/>
      <c r="MRC1" s="429"/>
      <c r="MRD1" s="428"/>
      <c r="MRE1" s="429"/>
      <c r="MRF1" s="428"/>
      <c r="MRG1" s="429"/>
      <c r="MRH1" s="428"/>
      <c r="MRI1" s="429"/>
      <c r="MRJ1" s="428"/>
      <c r="MRK1" s="429"/>
      <c r="MRL1" s="428"/>
      <c r="MRM1" s="429"/>
      <c r="MRN1" s="428"/>
      <c r="MRO1" s="429"/>
      <c r="MRP1" s="428"/>
      <c r="MRQ1" s="429"/>
      <c r="MRR1" s="428"/>
      <c r="MRS1" s="429"/>
      <c r="MRT1" s="428"/>
      <c r="MRU1" s="429"/>
      <c r="MRV1" s="428"/>
      <c r="MRW1" s="429"/>
      <c r="MRX1" s="428"/>
      <c r="MRY1" s="429"/>
      <c r="MRZ1" s="428"/>
      <c r="MSA1" s="429"/>
      <c r="MSB1" s="428"/>
      <c r="MSC1" s="429"/>
      <c r="MSD1" s="428"/>
      <c r="MSE1" s="429"/>
      <c r="MSF1" s="428"/>
      <c r="MSG1" s="429"/>
      <c r="MSH1" s="428"/>
      <c r="MSI1" s="429"/>
      <c r="MSJ1" s="428"/>
      <c r="MSK1" s="429"/>
      <c r="MSL1" s="428"/>
      <c r="MSM1" s="429"/>
      <c r="MSN1" s="428"/>
      <c r="MSO1" s="429"/>
      <c r="MSP1" s="428"/>
      <c r="MSQ1" s="429"/>
      <c r="MSR1" s="428"/>
      <c r="MSS1" s="429"/>
      <c r="MST1" s="428"/>
      <c r="MSU1" s="429"/>
      <c r="MSV1" s="428"/>
      <c r="MSW1" s="429"/>
      <c r="MSX1" s="428"/>
      <c r="MSY1" s="429"/>
      <c r="MSZ1" s="428"/>
      <c r="MTA1" s="429"/>
      <c r="MTB1" s="428"/>
      <c r="MTC1" s="429"/>
      <c r="MTD1" s="428"/>
      <c r="MTE1" s="429"/>
      <c r="MTF1" s="428"/>
      <c r="MTG1" s="429"/>
      <c r="MTH1" s="428"/>
      <c r="MTI1" s="429"/>
      <c r="MTJ1" s="428"/>
      <c r="MTK1" s="429"/>
      <c r="MTL1" s="428"/>
      <c r="MTM1" s="429"/>
      <c r="MTN1" s="428"/>
      <c r="MTO1" s="429"/>
      <c r="MTP1" s="428"/>
      <c r="MTQ1" s="429"/>
      <c r="MTR1" s="428"/>
      <c r="MTS1" s="429"/>
      <c r="MTT1" s="428"/>
      <c r="MTU1" s="429"/>
      <c r="MTV1" s="428"/>
      <c r="MTW1" s="429"/>
      <c r="MTX1" s="428"/>
      <c r="MTY1" s="429"/>
      <c r="MTZ1" s="428"/>
      <c r="MUA1" s="429"/>
      <c r="MUB1" s="428"/>
      <c r="MUC1" s="429"/>
      <c r="MUD1" s="428"/>
      <c r="MUE1" s="429"/>
      <c r="MUF1" s="428"/>
      <c r="MUG1" s="429"/>
      <c r="MUH1" s="428"/>
      <c r="MUI1" s="429"/>
      <c r="MUJ1" s="428"/>
      <c r="MUK1" s="429"/>
      <c r="MUL1" s="428"/>
      <c r="MUM1" s="429"/>
      <c r="MUN1" s="428"/>
      <c r="MUO1" s="429"/>
      <c r="MUP1" s="428"/>
      <c r="MUQ1" s="429"/>
      <c r="MUR1" s="428"/>
      <c r="MUS1" s="429"/>
      <c r="MUT1" s="428"/>
      <c r="MUU1" s="429"/>
      <c r="MUV1" s="428"/>
      <c r="MUW1" s="429"/>
      <c r="MUX1" s="428"/>
      <c r="MUY1" s="429"/>
      <c r="MUZ1" s="428"/>
      <c r="MVA1" s="429"/>
      <c r="MVB1" s="428"/>
      <c r="MVC1" s="429"/>
      <c r="MVD1" s="428"/>
      <c r="MVE1" s="429"/>
      <c r="MVF1" s="428"/>
      <c r="MVG1" s="429"/>
      <c r="MVH1" s="428"/>
      <c r="MVI1" s="429"/>
      <c r="MVJ1" s="428"/>
      <c r="MVK1" s="429"/>
      <c r="MVL1" s="428"/>
      <c r="MVM1" s="429"/>
      <c r="MVN1" s="428"/>
      <c r="MVO1" s="429"/>
      <c r="MVP1" s="428"/>
      <c r="MVQ1" s="429"/>
      <c r="MVR1" s="428"/>
      <c r="MVS1" s="429"/>
      <c r="MVT1" s="428"/>
      <c r="MVU1" s="429"/>
      <c r="MVV1" s="428"/>
      <c r="MVW1" s="429"/>
      <c r="MVX1" s="428"/>
      <c r="MVY1" s="429"/>
      <c r="MVZ1" s="428"/>
      <c r="MWA1" s="429"/>
      <c r="MWB1" s="428"/>
      <c r="MWC1" s="429"/>
      <c r="MWD1" s="428"/>
      <c r="MWE1" s="429"/>
      <c r="MWF1" s="428"/>
      <c r="MWG1" s="429"/>
      <c r="MWH1" s="428"/>
      <c r="MWI1" s="429"/>
      <c r="MWJ1" s="428"/>
      <c r="MWK1" s="429"/>
      <c r="MWL1" s="428"/>
      <c r="MWM1" s="429"/>
      <c r="MWN1" s="428"/>
      <c r="MWO1" s="429"/>
      <c r="MWP1" s="428"/>
      <c r="MWQ1" s="429"/>
      <c r="MWR1" s="428"/>
      <c r="MWS1" s="429"/>
      <c r="MWT1" s="428"/>
      <c r="MWU1" s="429"/>
      <c r="MWV1" s="428"/>
      <c r="MWW1" s="429"/>
      <c r="MWX1" s="428"/>
      <c r="MWY1" s="429"/>
      <c r="MWZ1" s="428"/>
      <c r="MXA1" s="429"/>
      <c r="MXB1" s="428"/>
      <c r="MXC1" s="429"/>
      <c r="MXD1" s="428"/>
      <c r="MXE1" s="429"/>
      <c r="MXF1" s="428"/>
      <c r="MXG1" s="429"/>
      <c r="MXH1" s="428"/>
      <c r="MXI1" s="429"/>
      <c r="MXJ1" s="428"/>
      <c r="MXK1" s="429"/>
      <c r="MXL1" s="428"/>
      <c r="MXM1" s="429"/>
      <c r="MXN1" s="428"/>
      <c r="MXO1" s="429"/>
      <c r="MXP1" s="428"/>
      <c r="MXQ1" s="429"/>
      <c r="MXR1" s="428"/>
      <c r="MXS1" s="429"/>
      <c r="MXT1" s="428"/>
      <c r="MXU1" s="429"/>
      <c r="MXV1" s="428"/>
      <c r="MXW1" s="429"/>
      <c r="MXX1" s="428"/>
      <c r="MXY1" s="429"/>
      <c r="MXZ1" s="428"/>
      <c r="MYA1" s="429"/>
      <c r="MYB1" s="428"/>
      <c r="MYC1" s="429"/>
      <c r="MYD1" s="428"/>
      <c r="MYE1" s="429"/>
      <c r="MYF1" s="428"/>
      <c r="MYG1" s="429"/>
      <c r="MYH1" s="428"/>
      <c r="MYI1" s="429"/>
      <c r="MYJ1" s="428"/>
      <c r="MYK1" s="429"/>
      <c r="MYL1" s="428"/>
      <c r="MYM1" s="429"/>
      <c r="MYN1" s="428"/>
      <c r="MYO1" s="429"/>
      <c r="MYP1" s="428"/>
      <c r="MYQ1" s="429"/>
      <c r="MYR1" s="428"/>
      <c r="MYS1" s="429"/>
      <c r="MYT1" s="428"/>
      <c r="MYU1" s="429"/>
      <c r="MYV1" s="428"/>
      <c r="MYW1" s="429"/>
      <c r="MYX1" s="428"/>
      <c r="MYY1" s="429"/>
      <c r="MYZ1" s="428"/>
      <c r="MZA1" s="429"/>
      <c r="MZB1" s="428"/>
      <c r="MZC1" s="429"/>
      <c r="MZD1" s="428"/>
      <c r="MZE1" s="429"/>
      <c r="MZF1" s="428"/>
      <c r="MZG1" s="429"/>
      <c r="MZH1" s="428"/>
      <c r="MZI1" s="429"/>
      <c r="MZJ1" s="428"/>
      <c r="MZK1" s="429"/>
      <c r="MZL1" s="428"/>
      <c r="MZM1" s="429"/>
      <c r="MZN1" s="428"/>
      <c r="MZO1" s="429"/>
      <c r="MZP1" s="428"/>
      <c r="MZQ1" s="429"/>
      <c r="MZR1" s="428"/>
      <c r="MZS1" s="429"/>
      <c r="MZT1" s="428"/>
      <c r="MZU1" s="429"/>
      <c r="MZV1" s="428"/>
      <c r="MZW1" s="429"/>
      <c r="MZX1" s="428"/>
      <c r="MZY1" s="429"/>
      <c r="MZZ1" s="428"/>
      <c r="NAA1" s="429"/>
      <c r="NAB1" s="428"/>
      <c r="NAC1" s="429"/>
      <c r="NAD1" s="428"/>
      <c r="NAE1" s="429"/>
      <c r="NAF1" s="428"/>
      <c r="NAG1" s="429"/>
      <c r="NAH1" s="428"/>
      <c r="NAI1" s="429"/>
      <c r="NAJ1" s="428"/>
      <c r="NAK1" s="429"/>
      <c r="NAL1" s="428"/>
      <c r="NAM1" s="429"/>
      <c r="NAN1" s="428"/>
      <c r="NAO1" s="429"/>
      <c r="NAP1" s="428"/>
      <c r="NAQ1" s="429"/>
      <c r="NAR1" s="428"/>
      <c r="NAS1" s="429"/>
      <c r="NAT1" s="428"/>
      <c r="NAU1" s="429"/>
      <c r="NAV1" s="428"/>
      <c r="NAW1" s="429"/>
      <c r="NAX1" s="428"/>
      <c r="NAY1" s="429"/>
      <c r="NAZ1" s="428"/>
      <c r="NBA1" s="429"/>
      <c r="NBB1" s="428"/>
      <c r="NBC1" s="429"/>
      <c r="NBD1" s="428"/>
      <c r="NBE1" s="429"/>
      <c r="NBF1" s="428"/>
      <c r="NBG1" s="429"/>
      <c r="NBH1" s="428"/>
      <c r="NBI1" s="429"/>
      <c r="NBJ1" s="428"/>
      <c r="NBK1" s="429"/>
      <c r="NBL1" s="428"/>
      <c r="NBM1" s="429"/>
      <c r="NBN1" s="428"/>
      <c r="NBO1" s="429"/>
      <c r="NBP1" s="428"/>
      <c r="NBQ1" s="429"/>
      <c r="NBR1" s="428"/>
      <c r="NBS1" s="429"/>
      <c r="NBT1" s="428"/>
      <c r="NBU1" s="429"/>
      <c r="NBV1" s="428"/>
      <c r="NBW1" s="429"/>
      <c r="NBX1" s="428"/>
      <c r="NBY1" s="429"/>
      <c r="NBZ1" s="428"/>
      <c r="NCA1" s="429"/>
      <c r="NCB1" s="428"/>
      <c r="NCC1" s="429"/>
      <c r="NCD1" s="428"/>
      <c r="NCE1" s="429"/>
      <c r="NCF1" s="428"/>
      <c r="NCG1" s="429"/>
      <c r="NCH1" s="428"/>
      <c r="NCI1" s="429"/>
      <c r="NCJ1" s="428"/>
      <c r="NCK1" s="429"/>
      <c r="NCL1" s="428"/>
      <c r="NCM1" s="429"/>
      <c r="NCN1" s="428"/>
      <c r="NCO1" s="429"/>
      <c r="NCP1" s="428"/>
      <c r="NCQ1" s="429"/>
      <c r="NCR1" s="428"/>
      <c r="NCS1" s="429"/>
      <c r="NCT1" s="428"/>
      <c r="NCU1" s="429"/>
      <c r="NCV1" s="428"/>
      <c r="NCW1" s="429"/>
      <c r="NCX1" s="428"/>
      <c r="NCY1" s="429"/>
      <c r="NCZ1" s="428"/>
      <c r="NDA1" s="429"/>
      <c r="NDB1" s="428"/>
      <c r="NDC1" s="429"/>
      <c r="NDD1" s="428"/>
      <c r="NDE1" s="429"/>
      <c r="NDF1" s="428"/>
      <c r="NDG1" s="429"/>
      <c r="NDH1" s="428"/>
      <c r="NDI1" s="429"/>
      <c r="NDJ1" s="428"/>
      <c r="NDK1" s="429"/>
      <c r="NDL1" s="428"/>
      <c r="NDM1" s="429"/>
      <c r="NDN1" s="428"/>
      <c r="NDO1" s="429"/>
      <c r="NDP1" s="428"/>
      <c r="NDQ1" s="429"/>
      <c r="NDR1" s="428"/>
      <c r="NDS1" s="429"/>
      <c r="NDT1" s="428"/>
      <c r="NDU1" s="429"/>
      <c r="NDV1" s="428"/>
      <c r="NDW1" s="429"/>
      <c r="NDX1" s="428"/>
      <c r="NDY1" s="429"/>
      <c r="NDZ1" s="428"/>
      <c r="NEA1" s="429"/>
      <c r="NEB1" s="428"/>
      <c r="NEC1" s="429"/>
      <c r="NED1" s="428"/>
      <c r="NEE1" s="429"/>
      <c r="NEF1" s="428"/>
      <c r="NEG1" s="429"/>
      <c r="NEH1" s="428"/>
      <c r="NEI1" s="429"/>
      <c r="NEJ1" s="428"/>
      <c r="NEK1" s="429"/>
      <c r="NEL1" s="428"/>
      <c r="NEM1" s="429"/>
      <c r="NEN1" s="428"/>
      <c r="NEO1" s="429"/>
      <c r="NEP1" s="428"/>
      <c r="NEQ1" s="429"/>
      <c r="NER1" s="428"/>
      <c r="NES1" s="429"/>
      <c r="NET1" s="428"/>
      <c r="NEU1" s="429"/>
      <c r="NEV1" s="428"/>
      <c r="NEW1" s="429"/>
      <c r="NEX1" s="428"/>
      <c r="NEY1" s="429"/>
      <c r="NEZ1" s="428"/>
      <c r="NFA1" s="429"/>
      <c r="NFB1" s="428"/>
      <c r="NFC1" s="429"/>
      <c r="NFD1" s="428"/>
      <c r="NFE1" s="429"/>
      <c r="NFF1" s="428"/>
      <c r="NFG1" s="429"/>
      <c r="NFH1" s="428"/>
      <c r="NFI1" s="429"/>
      <c r="NFJ1" s="428"/>
      <c r="NFK1" s="429"/>
      <c r="NFL1" s="428"/>
      <c r="NFM1" s="429"/>
      <c r="NFN1" s="428"/>
      <c r="NFO1" s="429"/>
      <c r="NFP1" s="428"/>
      <c r="NFQ1" s="429"/>
      <c r="NFR1" s="428"/>
      <c r="NFS1" s="429"/>
      <c r="NFT1" s="428"/>
      <c r="NFU1" s="429"/>
      <c r="NFV1" s="428"/>
      <c r="NFW1" s="429"/>
      <c r="NFX1" s="428"/>
      <c r="NFY1" s="429"/>
      <c r="NFZ1" s="428"/>
      <c r="NGA1" s="429"/>
      <c r="NGB1" s="428"/>
      <c r="NGC1" s="429"/>
      <c r="NGD1" s="428"/>
      <c r="NGE1" s="429"/>
      <c r="NGF1" s="428"/>
      <c r="NGG1" s="429"/>
      <c r="NGH1" s="428"/>
      <c r="NGI1" s="429"/>
      <c r="NGJ1" s="428"/>
      <c r="NGK1" s="429"/>
      <c r="NGL1" s="428"/>
      <c r="NGM1" s="429"/>
      <c r="NGN1" s="428"/>
      <c r="NGO1" s="429"/>
      <c r="NGP1" s="428"/>
      <c r="NGQ1" s="429"/>
      <c r="NGR1" s="428"/>
      <c r="NGS1" s="429"/>
      <c r="NGT1" s="428"/>
      <c r="NGU1" s="429"/>
      <c r="NGV1" s="428"/>
      <c r="NGW1" s="429"/>
      <c r="NGX1" s="428"/>
      <c r="NGY1" s="429"/>
      <c r="NGZ1" s="428"/>
      <c r="NHA1" s="429"/>
      <c r="NHB1" s="428"/>
      <c r="NHC1" s="429"/>
      <c r="NHD1" s="428"/>
      <c r="NHE1" s="429"/>
      <c r="NHF1" s="428"/>
      <c r="NHG1" s="429"/>
      <c r="NHH1" s="428"/>
      <c r="NHI1" s="429"/>
      <c r="NHJ1" s="428"/>
      <c r="NHK1" s="429"/>
      <c r="NHL1" s="428"/>
      <c r="NHM1" s="429"/>
      <c r="NHN1" s="428"/>
      <c r="NHO1" s="429"/>
      <c r="NHP1" s="428"/>
      <c r="NHQ1" s="429"/>
      <c r="NHR1" s="428"/>
      <c r="NHS1" s="429"/>
      <c r="NHT1" s="428"/>
      <c r="NHU1" s="429"/>
      <c r="NHV1" s="428"/>
      <c r="NHW1" s="429"/>
      <c r="NHX1" s="428"/>
      <c r="NHY1" s="429"/>
      <c r="NHZ1" s="428"/>
      <c r="NIA1" s="429"/>
      <c r="NIB1" s="428"/>
      <c r="NIC1" s="429"/>
      <c r="NID1" s="428"/>
      <c r="NIE1" s="429"/>
      <c r="NIF1" s="428"/>
      <c r="NIG1" s="429"/>
      <c r="NIH1" s="428"/>
      <c r="NII1" s="429"/>
      <c r="NIJ1" s="428"/>
      <c r="NIK1" s="429"/>
      <c r="NIL1" s="428"/>
      <c r="NIM1" s="429"/>
      <c r="NIN1" s="428"/>
      <c r="NIO1" s="429"/>
      <c r="NIP1" s="428"/>
      <c r="NIQ1" s="429"/>
      <c r="NIR1" s="428"/>
      <c r="NIS1" s="429"/>
      <c r="NIT1" s="428"/>
      <c r="NIU1" s="429"/>
      <c r="NIV1" s="428"/>
      <c r="NIW1" s="429"/>
      <c r="NIX1" s="428"/>
      <c r="NIY1" s="429"/>
      <c r="NIZ1" s="428"/>
      <c r="NJA1" s="429"/>
      <c r="NJB1" s="428"/>
      <c r="NJC1" s="429"/>
      <c r="NJD1" s="428"/>
      <c r="NJE1" s="429"/>
      <c r="NJF1" s="428"/>
      <c r="NJG1" s="429"/>
      <c r="NJH1" s="428"/>
      <c r="NJI1" s="429"/>
      <c r="NJJ1" s="428"/>
      <c r="NJK1" s="429"/>
      <c r="NJL1" s="428"/>
      <c r="NJM1" s="429"/>
      <c r="NJN1" s="428"/>
      <c r="NJO1" s="429"/>
      <c r="NJP1" s="428"/>
      <c r="NJQ1" s="429"/>
      <c r="NJR1" s="428"/>
      <c r="NJS1" s="429"/>
      <c r="NJT1" s="428"/>
      <c r="NJU1" s="429"/>
      <c r="NJV1" s="428"/>
      <c r="NJW1" s="429"/>
      <c r="NJX1" s="428"/>
      <c r="NJY1" s="429"/>
      <c r="NJZ1" s="428"/>
      <c r="NKA1" s="429"/>
      <c r="NKB1" s="428"/>
      <c r="NKC1" s="429"/>
      <c r="NKD1" s="428"/>
      <c r="NKE1" s="429"/>
      <c r="NKF1" s="428"/>
      <c r="NKG1" s="429"/>
      <c r="NKH1" s="428"/>
      <c r="NKI1" s="429"/>
      <c r="NKJ1" s="428"/>
      <c r="NKK1" s="429"/>
      <c r="NKL1" s="428"/>
      <c r="NKM1" s="429"/>
      <c r="NKN1" s="428"/>
      <c r="NKO1" s="429"/>
      <c r="NKP1" s="428"/>
      <c r="NKQ1" s="429"/>
      <c r="NKR1" s="428"/>
      <c r="NKS1" s="429"/>
      <c r="NKT1" s="428"/>
      <c r="NKU1" s="429"/>
      <c r="NKV1" s="428"/>
      <c r="NKW1" s="429"/>
      <c r="NKX1" s="428"/>
      <c r="NKY1" s="429"/>
      <c r="NKZ1" s="428"/>
      <c r="NLA1" s="429"/>
      <c r="NLB1" s="428"/>
      <c r="NLC1" s="429"/>
      <c r="NLD1" s="428"/>
      <c r="NLE1" s="429"/>
      <c r="NLF1" s="428"/>
      <c r="NLG1" s="429"/>
      <c r="NLH1" s="428"/>
      <c r="NLI1" s="429"/>
      <c r="NLJ1" s="428"/>
      <c r="NLK1" s="429"/>
      <c r="NLL1" s="428"/>
      <c r="NLM1" s="429"/>
      <c r="NLN1" s="428"/>
      <c r="NLO1" s="429"/>
      <c r="NLP1" s="428"/>
      <c r="NLQ1" s="429"/>
      <c r="NLR1" s="428"/>
      <c r="NLS1" s="429"/>
      <c r="NLT1" s="428"/>
      <c r="NLU1" s="429"/>
      <c r="NLV1" s="428"/>
      <c r="NLW1" s="429"/>
      <c r="NLX1" s="428"/>
      <c r="NLY1" s="429"/>
      <c r="NLZ1" s="428"/>
      <c r="NMA1" s="429"/>
      <c r="NMB1" s="428"/>
      <c r="NMC1" s="429"/>
      <c r="NMD1" s="428"/>
      <c r="NME1" s="429"/>
      <c r="NMF1" s="428"/>
      <c r="NMG1" s="429"/>
      <c r="NMH1" s="428"/>
      <c r="NMI1" s="429"/>
      <c r="NMJ1" s="428"/>
      <c r="NMK1" s="429"/>
      <c r="NML1" s="428"/>
      <c r="NMM1" s="429"/>
      <c r="NMN1" s="428"/>
      <c r="NMO1" s="429"/>
      <c r="NMP1" s="428"/>
      <c r="NMQ1" s="429"/>
      <c r="NMR1" s="428"/>
      <c r="NMS1" s="429"/>
      <c r="NMT1" s="428"/>
      <c r="NMU1" s="429"/>
      <c r="NMV1" s="428"/>
      <c r="NMW1" s="429"/>
      <c r="NMX1" s="428"/>
      <c r="NMY1" s="429"/>
      <c r="NMZ1" s="428"/>
      <c r="NNA1" s="429"/>
      <c r="NNB1" s="428"/>
      <c r="NNC1" s="429"/>
      <c r="NND1" s="428"/>
      <c r="NNE1" s="429"/>
      <c r="NNF1" s="428"/>
      <c r="NNG1" s="429"/>
      <c r="NNH1" s="428"/>
      <c r="NNI1" s="429"/>
      <c r="NNJ1" s="428"/>
      <c r="NNK1" s="429"/>
      <c r="NNL1" s="428"/>
      <c r="NNM1" s="429"/>
      <c r="NNN1" s="428"/>
      <c r="NNO1" s="429"/>
      <c r="NNP1" s="428"/>
      <c r="NNQ1" s="429"/>
      <c r="NNR1" s="428"/>
      <c r="NNS1" s="429"/>
      <c r="NNT1" s="428"/>
      <c r="NNU1" s="429"/>
      <c r="NNV1" s="428"/>
      <c r="NNW1" s="429"/>
      <c r="NNX1" s="428"/>
      <c r="NNY1" s="429"/>
      <c r="NNZ1" s="428"/>
      <c r="NOA1" s="429"/>
      <c r="NOB1" s="428"/>
      <c r="NOC1" s="429"/>
      <c r="NOD1" s="428"/>
      <c r="NOE1" s="429"/>
      <c r="NOF1" s="428"/>
      <c r="NOG1" s="429"/>
      <c r="NOH1" s="428"/>
      <c r="NOI1" s="429"/>
      <c r="NOJ1" s="428"/>
      <c r="NOK1" s="429"/>
      <c r="NOL1" s="428"/>
      <c r="NOM1" s="429"/>
      <c r="NON1" s="428"/>
      <c r="NOO1" s="429"/>
      <c r="NOP1" s="428"/>
      <c r="NOQ1" s="429"/>
      <c r="NOR1" s="428"/>
      <c r="NOS1" s="429"/>
      <c r="NOT1" s="428"/>
      <c r="NOU1" s="429"/>
      <c r="NOV1" s="428"/>
      <c r="NOW1" s="429"/>
      <c r="NOX1" s="428"/>
      <c r="NOY1" s="429"/>
      <c r="NOZ1" s="428"/>
      <c r="NPA1" s="429"/>
      <c r="NPB1" s="428"/>
      <c r="NPC1" s="429"/>
      <c r="NPD1" s="428"/>
      <c r="NPE1" s="429"/>
      <c r="NPF1" s="428"/>
      <c r="NPG1" s="429"/>
      <c r="NPH1" s="428"/>
      <c r="NPI1" s="429"/>
      <c r="NPJ1" s="428"/>
      <c r="NPK1" s="429"/>
      <c r="NPL1" s="428"/>
      <c r="NPM1" s="429"/>
      <c r="NPN1" s="428"/>
      <c r="NPO1" s="429"/>
      <c r="NPP1" s="428"/>
      <c r="NPQ1" s="429"/>
      <c r="NPR1" s="428"/>
      <c r="NPS1" s="429"/>
      <c r="NPT1" s="428"/>
      <c r="NPU1" s="429"/>
      <c r="NPV1" s="428"/>
      <c r="NPW1" s="429"/>
      <c r="NPX1" s="428"/>
      <c r="NPY1" s="429"/>
      <c r="NPZ1" s="428"/>
      <c r="NQA1" s="429"/>
      <c r="NQB1" s="428"/>
      <c r="NQC1" s="429"/>
      <c r="NQD1" s="428"/>
      <c r="NQE1" s="429"/>
      <c r="NQF1" s="428"/>
      <c r="NQG1" s="429"/>
      <c r="NQH1" s="428"/>
      <c r="NQI1" s="429"/>
      <c r="NQJ1" s="428"/>
      <c r="NQK1" s="429"/>
      <c r="NQL1" s="428"/>
      <c r="NQM1" s="429"/>
      <c r="NQN1" s="428"/>
      <c r="NQO1" s="429"/>
      <c r="NQP1" s="428"/>
      <c r="NQQ1" s="429"/>
      <c r="NQR1" s="428"/>
      <c r="NQS1" s="429"/>
      <c r="NQT1" s="428"/>
      <c r="NQU1" s="429"/>
      <c r="NQV1" s="428"/>
      <c r="NQW1" s="429"/>
      <c r="NQX1" s="428"/>
      <c r="NQY1" s="429"/>
      <c r="NQZ1" s="428"/>
      <c r="NRA1" s="429"/>
      <c r="NRB1" s="428"/>
      <c r="NRC1" s="429"/>
      <c r="NRD1" s="428"/>
      <c r="NRE1" s="429"/>
      <c r="NRF1" s="428"/>
      <c r="NRG1" s="429"/>
      <c r="NRH1" s="428"/>
      <c r="NRI1" s="429"/>
      <c r="NRJ1" s="428"/>
      <c r="NRK1" s="429"/>
      <c r="NRL1" s="428"/>
      <c r="NRM1" s="429"/>
      <c r="NRN1" s="428"/>
      <c r="NRO1" s="429"/>
      <c r="NRP1" s="428"/>
      <c r="NRQ1" s="429"/>
      <c r="NRR1" s="428"/>
      <c r="NRS1" s="429"/>
      <c r="NRT1" s="428"/>
      <c r="NRU1" s="429"/>
      <c r="NRV1" s="428"/>
      <c r="NRW1" s="429"/>
      <c r="NRX1" s="428"/>
      <c r="NRY1" s="429"/>
      <c r="NRZ1" s="428"/>
      <c r="NSA1" s="429"/>
      <c r="NSB1" s="428"/>
      <c r="NSC1" s="429"/>
      <c r="NSD1" s="428"/>
      <c r="NSE1" s="429"/>
      <c r="NSF1" s="428"/>
      <c r="NSG1" s="429"/>
      <c r="NSH1" s="428"/>
      <c r="NSI1" s="429"/>
      <c r="NSJ1" s="428"/>
      <c r="NSK1" s="429"/>
      <c r="NSL1" s="428"/>
      <c r="NSM1" s="429"/>
      <c r="NSN1" s="428"/>
      <c r="NSO1" s="429"/>
      <c r="NSP1" s="428"/>
      <c r="NSQ1" s="429"/>
      <c r="NSR1" s="428"/>
      <c r="NSS1" s="429"/>
      <c r="NST1" s="428"/>
      <c r="NSU1" s="429"/>
      <c r="NSV1" s="428"/>
      <c r="NSW1" s="429"/>
      <c r="NSX1" s="428"/>
      <c r="NSY1" s="429"/>
      <c r="NSZ1" s="428"/>
      <c r="NTA1" s="429"/>
      <c r="NTB1" s="428"/>
      <c r="NTC1" s="429"/>
      <c r="NTD1" s="428"/>
      <c r="NTE1" s="429"/>
      <c r="NTF1" s="428"/>
      <c r="NTG1" s="429"/>
      <c r="NTH1" s="428"/>
      <c r="NTI1" s="429"/>
      <c r="NTJ1" s="428"/>
      <c r="NTK1" s="429"/>
      <c r="NTL1" s="428"/>
      <c r="NTM1" s="429"/>
      <c r="NTN1" s="428"/>
      <c r="NTO1" s="429"/>
      <c r="NTP1" s="428"/>
      <c r="NTQ1" s="429"/>
      <c r="NTR1" s="428"/>
      <c r="NTS1" s="429"/>
      <c r="NTT1" s="428"/>
      <c r="NTU1" s="429"/>
      <c r="NTV1" s="428"/>
      <c r="NTW1" s="429"/>
      <c r="NTX1" s="428"/>
      <c r="NTY1" s="429"/>
      <c r="NTZ1" s="428"/>
      <c r="NUA1" s="429"/>
      <c r="NUB1" s="428"/>
      <c r="NUC1" s="429"/>
      <c r="NUD1" s="428"/>
      <c r="NUE1" s="429"/>
      <c r="NUF1" s="428"/>
      <c r="NUG1" s="429"/>
      <c r="NUH1" s="428"/>
      <c r="NUI1" s="429"/>
      <c r="NUJ1" s="428"/>
      <c r="NUK1" s="429"/>
      <c r="NUL1" s="428"/>
      <c r="NUM1" s="429"/>
      <c r="NUN1" s="428"/>
      <c r="NUO1" s="429"/>
      <c r="NUP1" s="428"/>
      <c r="NUQ1" s="429"/>
      <c r="NUR1" s="428"/>
      <c r="NUS1" s="429"/>
      <c r="NUT1" s="428"/>
      <c r="NUU1" s="429"/>
      <c r="NUV1" s="428"/>
      <c r="NUW1" s="429"/>
      <c r="NUX1" s="428"/>
      <c r="NUY1" s="429"/>
      <c r="NUZ1" s="428"/>
      <c r="NVA1" s="429"/>
      <c r="NVB1" s="428"/>
      <c r="NVC1" s="429"/>
      <c r="NVD1" s="428"/>
      <c r="NVE1" s="429"/>
      <c r="NVF1" s="428"/>
      <c r="NVG1" s="429"/>
      <c r="NVH1" s="428"/>
      <c r="NVI1" s="429"/>
      <c r="NVJ1" s="428"/>
      <c r="NVK1" s="429"/>
      <c r="NVL1" s="428"/>
      <c r="NVM1" s="429"/>
      <c r="NVN1" s="428"/>
      <c r="NVO1" s="429"/>
      <c r="NVP1" s="428"/>
      <c r="NVQ1" s="429"/>
      <c r="NVR1" s="428"/>
      <c r="NVS1" s="429"/>
      <c r="NVT1" s="428"/>
      <c r="NVU1" s="429"/>
      <c r="NVV1" s="428"/>
      <c r="NVW1" s="429"/>
      <c r="NVX1" s="428"/>
      <c r="NVY1" s="429"/>
      <c r="NVZ1" s="428"/>
      <c r="NWA1" s="429"/>
      <c r="NWB1" s="428"/>
      <c r="NWC1" s="429"/>
      <c r="NWD1" s="428"/>
      <c r="NWE1" s="429"/>
      <c r="NWF1" s="428"/>
      <c r="NWG1" s="429"/>
      <c r="NWH1" s="428"/>
      <c r="NWI1" s="429"/>
      <c r="NWJ1" s="428"/>
      <c r="NWK1" s="429"/>
      <c r="NWL1" s="428"/>
      <c r="NWM1" s="429"/>
      <c r="NWN1" s="428"/>
      <c r="NWO1" s="429"/>
      <c r="NWP1" s="428"/>
      <c r="NWQ1" s="429"/>
      <c r="NWR1" s="428"/>
      <c r="NWS1" s="429"/>
      <c r="NWT1" s="428"/>
      <c r="NWU1" s="429"/>
      <c r="NWV1" s="428"/>
      <c r="NWW1" s="429"/>
      <c r="NWX1" s="428"/>
      <c r="NWY1" s="429"/>
      <c r="NWZ1" s="428"/>
      <c r="NXA1" s="429"/>
      <c r="NXB1" s="428"/>
      <c r="NXC1" s="429"/>
      <c r="NXD1" s="428"/>
      <c r="NXE1" s="429"/>
      <c r="NXF1" s="428"/>
      <c r="NXG1" s="429"/>
      <c r="NXH1" s="428"/>
      <c r="NXI1" s="429"/>
      <c r="NXJ1" s="428"/>
      <c r="NXK1" s="429"/>
      <c r="NXL1" s="428"/>
      <c r="NXM1" s="429"/>
      <c r="NXN1" s="428"/>
      <c r="NXO1" s="429"/>
      <c r="NXP1" s="428"/>
      <c r="NXQ1" s="429"/>
      <c r="NXR1" s="428"/>
      <c r="NXS1" s="429"/>
      <c r="NXT1" s="428"/>
      <c r="NXU1" s="429"/>
      <c r="NXV1" s="428"/>
      <c r="NXW1" s="429"/>
      <c r="NXX1" s="428"/>
      <c r="NXY1" s="429"/>
      <c r="NXZ1" s="428"/>
      <c r="NYA1" s="429"/>
      <c r="NYB1" s="428"/>
      <c r="NYC1" s="429"/>
      <c r="NYD1" s="428"/>
      <c r="NYE1" s="429"/>
      <c r="NYF1" s="428"/>
      <c r="NYG1" s="429"/>
      <c r="NYH1" s="428"/>
      <c r="NYI1" s="429"/>
      <c r="NYJ1" s="428"/>
      <c r="NYK1" s="429"/>
      <c r="NYL1" s="428"/>
      <c r="NYM1" s="429"/>
      <c r="NYN1" s="428"/>
      <c r="NYO1" s="429"/>
      <c r="NYP1" s="428"/>
      <c r="NYQ1" s="429"/>
      <c r="NYR1" s="428"/>
      <c r="NYS1" s="429"/>
      <c r="NYT1" s="428"/>
      <c r="NYU1" s="429"/>
      <c r="NYV1" s="428"/>
      <c r="NYW1" s="429"/>
      <c r="NYX1" s="428"/>
      <c r="NYY1" s="429"/>
      <c r="NYZ1" s="428"/>
      <c r="NZA1" s="429"/>
      <c r="NZB1" s="428"/>
      <c r="NZC1" s="429"/>
      <c r="NZD1" s="428"/>
      <c r="NZE1" s="429"/>
      <c r="NZF1" s="428"/>
      <c r="NZG1" s="429"/>
      <c r="NZH1" s="428"/>
      <c r="NZI1" s="429"/>
      <c r="NZJ1" s="428"/>
      <c r="NZK1" s="429"/>
      <c r="NZL1" s="428"/>
      <c r="NZM1" s="429"/>
      <c r="NZN1" s="428"/>
      <c r="NZO1" s="429"/>
      <c r="NZP1" s="428"/>
      <c r="NZQ1" s="429"/>
      <c r="NZR1" s="428"/>
      <c r="NZS1" s="429"/>
      <c r="NZT1" s="428"/>
      <c r="NZU1" s="429"/>
      <c r="NZV1" s="428"/>
      <c r="NZW1" s="429"/>
      <c r="NZX1" s="428"/>
      <c r="NZY1" s="429"/>
      <c r="NZZ1" s="428"/>
      <c r="OAA1" s="429"/>
      <c r="OAB1" s="428"/>
      <c r="OAC1" s="429"/>
      <c r="OAD1" s="428"/>
      <c r="OAE1" s="429"/>
      <c r="OAF1" s="428"/>
      <c r="OAG1" s="429"/>
      <c r="OAH1" s="428"/>
      <c r="OAI1" s="429"/>
      <c r="OAJ1" s="428"/>
      <c r="OAK1" s="429"/>
      <c r="OAL1" s="428"/>
      <c r="OAM1" s="429"/>
      <c r="OAN1" s="428"/>
      <c r="OAO1" s="429"/>
      <c r="OAP1" s="428"/>
      <c r="OAQ1" s="429"/>
      <c r="OAR1" s="428"/>
      <c r="OAS1" s="429"/>
      <c r="OAT1" s="428"/>
      <c r="OAU1" s="429"/>
      <c r="OAV1" s="428"/>
      <c r="OAW1" s="429"/>
      <c r="OAX1" s="428"/>
      <c r="OAY1" s="429"/>
      <c r="OAZ1" s="428"/>
      <c r="OBA1" s="429"/>
      <c r="OBB1" s="428"/>
      <c r="OBC1" s="429"/>
      <c r="OBD1" s="428"/>
      <c r="OBE1" s="429"/>
      <c r="OBF1" s="428"/>
      <c r="OBG1" s="429"/>
      <c r="OBH1" s="428"/>
      <c r="OBI1" s="429"/>
      <c r="OBJ1" s="428"/>
      <c r="OBK1" s="429"/>
      <c r="OBL1" s="428"/>
      <c r="OBM1" s="429"/>
      <c r="OBN1" s="428"/>
      <c r="OBO1" s="429"/>
      <c r="OBP1" s="428"/>
      <c r="OBQ1" s="429"/>
      <c r="OBR1" s="428"/>
      <c r="OBS1" s="429"/>
      <c r="OBT1" s="428"/>
      <c r="OBU1" s="429"/>
      <c r="OBV1" s="428"/>
      <c r="OBW1" s="429"/>
      <c r="OBX1" s="428"/>
      <c r="OBY1" s="429"/>
      <c r="OBZ1" s="428"/>
      <c r="OCA1" s="429"/>
      <c r="OCB1" s="428"/>
      <c r="OCC1" s="429"/>
      <c r="OCD1" s="428"/>
      <c r="OCE1" s="429"/>
      <c r="OCF1" s="428"/>
      <c r="OCG1" s="429"/>
      <c r="OCH1" s="428"/>
      <c r="OCI1" s="429"/>
      <c r="OCJ1" s="428"/>
      <c r="OCK1" s="429"/>
      <c r="OCL1" s="428"/>
      <c r="OCM1" s="429"/>
      <c r="OCN1" s="428"/>
      <c r="OCO1" s="429"/>
      <c r="OCP1" s="428"/>
      <c r="OCQ1" s="429"/>
      <c r="OCR1" s="428"/>
      <c r="OCS1" s="429"/>
      <c r="OCT1" s="428"/>
      <c r="OCU1" s="429"/>
      <c r="OCV1" s="428"/>
      <c r="OCW1" s="429"/>
      <c r="OCX1" s="428"/>
      <c r="OCY1" s="429"/>
      <c r="OCZ1" s="428"/>
      <c r="ODA1" s="429"/>
      <c r="ODB1" s="428"/>
      <c r="ODC1" s="429"/>
      <c r="ODD1" s="428"/>
      <c r="ODE1" s="429"/>
      <c r="ODF1" s="428"/>
      <c r="ODG1" s="429"/>
      <c r="ODH1" s="428"/>
      <c r="ODI1" s="429"/>
      <c r="ODJ1" s="428"/>
      <c r="ODK1" s="429"/>
      <c r="ODL1" s="428"/>
      <c r="ODM1" s="429"/>
      <c r="ODN1" s="428"/>
      <c r="ODO1" s="429"/>
      <c r="ODP1" s="428"/>
      <c r="ODQ1" s="429"/>
      <c r="ODR1" s="428"/>
      <c r="ODS1" s="429"/>
      <c r="ODT1" s="428"/>
      <c r="ODU1" s="429"/>
      <c r="ODV1" s="428"/>
      <c r="ODW1" s="429"/>
      <c r="ODX1" s="428"/>
      <c r="ODY1" s="429"/>
      <c r="ODZ1" s="428"/>
      <c r="OEA1" s="429"/>
      <c r="OEB1" s="428"/>
      <c r="OEC1" s="429"/>
      <c r="OED1" s="428"/>
      <c r="OEE1" s="429"/>
      <c r="OEF1" s="428"/>
      <c r="OEG1" s="429"/>
      <c r="OEH1" s="428"/>
      <c r="OEI1" s="429"/>
      <c r="OEJ1" s="428"/>
      <c r="OEK1" s="429"/>
      <c r="OEL1" s="428"/>
      <c r="OEM1" s="429"/>
      <c r="OEN1" s="428"/>
      <c r="OEO1" s="429"/>
      <c r="OEP1" s="428"/>
      <c r="OEQ1" s="429"/>
      <c r="OER1" s="428"/>
      <c r="OES1" s="429"/>
      <c r="OET1" s="428"/>
      <c r="OEU1" s="429"/>
      <c r="OEV1" s="428"/>
      <c r="OEW1" s="429"/>
      <c r="OEX1" s="428"/>
      <c r="OEY1" s="429"/>
      <c r="OEZ1" s="428"/>
      <c r="OFA1" s="429"/>
      <c r="OFB1" s="428"/>
      <c r="OFC1" s="429"/>
      <c r="OFD1" s="428"/>
      <c r="OFE1" s="429"/>
      <c r="OFF1" s="428"/>
      <c r="OFG1" s="429"/>
      <c r="OFH1" s="428"/>
      <c r="OFI1" s="429"/>
      <c r="OFJ1" s="428"/>
      <c r="OFK1" s="429"/>
      <c r="OFL1" s="428"/>
      <c r="OFM1" s="429"/>
      <c r="OFN1" s="428"/>
      <c r="OFO1" s="429"/>
      <c r="OFP1" s="428"/>
      <c r="OFQ1" s="429"/>
      <c r="OFR1" s="428"/>
      <c r="OFS1" s="429"/>
      <c r="OFT1" s="428"/>
      <c r="OFU1" s="429"/>
      <c r="OFV1" s="428"/>
      <c r="OFW1" s="429"/>
      <c r="OFX1" s="428"/>
      <c r="OFY1" s="429"/>
      <c r="OFZ1" s="428"/>
      <c r="OGA1" s="429"/>
      <c r="OGB1" s="428"/>
      <c r="OGC1" s="429"/>
      <c r="OGD1" s="428"/>
      <c r="OGE1" s="429"/>
      <c r="OGF1" s="428"/>
      <c r="OGG1" s="429"/>
      <c r="OGH1" s="428"/>
      <c r="OGI1" s="429"/>
      <c r="OGJ1" s="428"/>
      <c r="OGK1" s="429"/>
      <c r="OGL1" s="428"/>
      <c r="OGM1" s="429"/>
      <c r="OGN1" s="428"/>
      <c r="OGO1" s="429"/>
      <c r="OGP1" s="428"/>
      <c r="OGQ1" s="429"/>
      <c r="OGR1" s="428"/>
      <c r="OGS1" s="429"/>
      <c r="OGT1" s="428"/>
      <c r="OGU1" s="429"/>
      <c r="OGV1" s="428"/>
      <c r="OGW1" s="429"/>
      <c r="OGX1" s="428"/>
      <c r="OGY1" s="429"/>
      <c r="OGZ1" s="428"/>
      <c r="OHA1" s="429"/>
      <c r="OHB1" s="428"/>
      <c r="OHC1" s="429"/>
      <c r="OHD1" s="428"/>
      <c r="OHE1" s="429"/>
      <c r="OHF1" s="428"/>
      <c r="OHG1" s="429"/>
      <c r="OHH1" s="428"/>
      <c r="OHI1" s="429"/>
      <c r="OHJ1" s="428"/>
      <c r="OHK1" s="429"/>
      <c r="OHL1" s="428"/>
      <c r="OHM1" s="429"/>
      <c r="OHN1" s="428"/>
      <c r="OHO1" s="429"/>
      <c r="OHP1" s="428"/>
      <c r="OHQ1" s="429"/>
      <c r="OHR1" s="428"/>
      <c r="OHS1" s="429"/>
      <c r="OHT1" s="428"/>
      <c r="OHU1" s="429"/>
      <c r="OHV1" s="428"/>
      <c r="OHW1" s="429"/>
      <c r="OHX1" s="428"/>
      <c r="OHY1" s="429"/>
      <c r="OHZ1" s="428"/>
      <c r="OIA1" s="429"/>
      <c r="OIB1" s="428"/>
      <c r="OIC1" s="429"/>
      <c r="OID1" s="428"/>
      <c r="OIE1" s="429"/>
      <c r="OIF1" s="428"/>
      <c r="OIG1" s="429"/>
      <c r="OIH1" s="428"/>
      <c r="OII1" s="429"/>
      <c r="OIJ1" s="428"/>
      <c r="OIK1" s="429"/>
      <c r="OIL1" s="428"/>
      <c r="OIM1" s="429"/>
      <c r="OIN1" s="428"/>
      <c r="OIO1" s="429"/>
      <c r="OIP1" s="428"/>
      <c r="OIQ1" s="429"/>
      <c r="OIR1" s="428"/>
      <c r="OIS1" s="429"/>
      <c r="OIT1" s="428"/>
      <c r="OIU1" s="429"/>
      <c r="OIV1" s="428"/>
      <c r="OIW1" s="429"/>
      <c r="OIX1" s="428"/>
      <c r="OIY1" s="429"/>
      <c r="OIZ1" s="428"/>
      <c r="OJA1" s="429"/>
      <c r="OJB1" s="428"/>
      <c r="OJC1" s="429"/>
      <c r="OJD1" s="428"/>
      <c r="OJE1" s="429"/>
      <c r="OJF1" s="428"/>
      <c r="OJG1" s="429"/>
      <c r="OJH1" s="428"/>
      <c r="OJI1" s="429"/>
      <c r="OJJ1" s="428"/>
      <c r="OJK1" s="429"/>
      <c r="OJL1" s="428"/>
      <c r="OJM1" s="429"/>
      <c r="OJN1" s="428"/>
      <c r="OJO1" s="429"/>
      <c r="OJP1" s="428"/>
      <c r="OJQ1" s="429"/>
      <c r="OJR1" s="428"/>
      <c r="OJS1" s="429"/>
      <c r="OJT1" s="428"/>
      <c r="OJU1" s="429"/>
      <c r="OJV1" s="428"/>
      <c r="OJW1" s="429"/>
      <c r="OJX1" s="428"/>
      <c r="OJY1" s="429"/>
      <c r="OJZ1" s="428"/>
      <c r="OKA1" s="429"/>
      <c r="OKB1" s="428"/>
      <c r="OKC1" s="429"/>
      <c r="OKD1" s="428"/>
      <c r="OKE1" s="429"/>
      <c r="OKF1" s="428"/>
      <c r="OKG1" s="429"/>
      <c r="OKH1" s="428"/>
      <c r="OKI1" s="429"/>
      <c r="OKJ1" s="428"/>
      <c r="OKK1" s="429"/>
      <c r="OKL1" s="428"/>
      <c r="OKM1" s="429"/>
      <c r="OKN1" s="428"/>
      <c r="OKO1" s="429"/>
      <c r="OKP1" s="428"/>
      <c r="OKQ1" s="429"/>
      <c r="OKR1" s="428"/>
      <c r="OKS1" s="429"/>
      <c r="OKT1" s="428"/>
      <c r="OKU1" s="429"/>
      <c r="OKV1" s="428"/>
      <c r="OKW1" s="429"/>
      <c r="OKX1" s="428"/>
      <c r="OKY1" s="429"/>
      <c r="OKZ1" s="428"/>
      <c r="OLA1" s="429"/>
      <c r="OLB1" s="428"/>
      <c r="OLC1" s="429"/>
      <c r="OLD1" s="428"/>
      <c r="OLE1" s="429"/>
      <c r="OLF1" s="428"/>
      <c r="OLG1" s="429"/>
      <c r="OLH1" s="428"/>
      <c r="OLI1" s="429"/>
      <c r="OLJ1" s="428"/>
      <c r="OLK1" s="429"/>
      <c r="OLL1" s="428"/>
      <c r="OLM1" s="429"/>
      <c r="OLN1" s="428"/>
      <c r="OLO1" s="429"/>
      <c r="OLP1" s="428"/>
      <c r="OLQ1" s="429"/>
      <c r="OLR1" s="428"/>
      <c r="OLS1" s="429"/>
      <c r="OLT1" s="428"/>
      <c r="OLU1" s="429"/>
      <c r="OLV1" s="428"/>
      <c r="OLW1" s="429"/>
      <c r="OLX1" s="428"/>
      <c r="OLY1" s="429"/>
      <c r="OLZ1" s="428"/>
      <c r="OMA1" s="429"/>
      <c r="OMB1" s="428"/>
      <c r="OMC1" s="429"/>
      <c r="OMD1" s="428"/>
      <c r="OME1" s="429"/>
      <c r="OMF1" s="428"/>
      <c r="OMG1" s="429"/>
      <c r="OMH1" s="428"/>
      <c r="OMI1" s="429"/>
      <c r="OMJ1" s="428"/>
      <c r="OMK1" s="429"/>
      <c r="OML1" s="428"/>
      <c r="OMM1" s="429"/>
      <c r="OMN1" s="428"/>
      <c r="OMO1" s="429"/>
      <c r="OMP1" s="428"/>
      <c r="OMQ1" s="429"/>
      <c r="OMR1" s="428"/>
      <c r="OMS1" s="429"/>
      <c r="OMT1" s="428"/>
      <c r="OMU1" s="429"/>
      <c r="OMV1" s="428"/>
      <c r="OMW1" s="429"/>
      <c r="OMX1" s="428"/>
      <c r="OMY1" s="429"/>
      <c r="OMZ1" s="428"/>
      <c r="ONA1" s="429"/>
      <c r="ONB1" s="428"/>
      <c r="ONC1" s="429"/>
      <c r="OND1" s="428"/>
      <c r="ONE1" s="429"/>
      <c r="ONF1" s="428"/>
      <c r="ONG1" s="429"/>
      <c r="ONH1" s="428"/>
      <c r="ONI1" s="429"/>
      <c r="ONJ1" s="428"/>
      <c r="ONK1" s="429"/>
      <c r="ONL1" s="428"/>
      <c r="ONM1" s="429"/>
      <c r="ONN1" s="428"/>
      <c r="ONO1" s="429"/>
      <c r="ONP1" s="428"/>
      <c r="ONQ1" s="429"/>
      <c r="ONR1" s="428"/>
      <c r="ONS1" s="429"/>
      <c r="ONT1" s="428"/>
      <c r="ONU1" s="429"/>
      <c r="ONV1" s="428"/>
      <c r="ONW1" s="429"/>
      <c r="ONX1" s="428"/>
      <c r="ONY1" s="429"/>
      <c r="ONZ1" s="428"/>
      <c r="OOA1" s="429"/>
      <c r="OOB1" s="428"/>
      <c r="OOC1" s="429"/>
      <c r="OOD1" s="428"/>
      <c r="OOE1" s="429"/>
      <c r="OOF1" s="428"/>
      <c r="OOG1" s="429"/>
      <c r="OOH1" s="428"/>
      <c r="OOI1" s="429"/>
      <c r="OOJ1" s="428"/>
      <c r="OOK1" s="429"/>
      <c r="OOL1" s="428"/>
      <c r="OOM1" s="429"/>
      <c r="OON1" s="428"/>
      <c r="OOO1" s="429"/>
      <c r="OOP1" s="428"/>
      <c r="OOQ1" s="429"/>
      <c r="OOR1" s="428"/>
      <c r="OOS1" s="429"/>
      <c r="OOT1" s="428"/>
      <c r="OOU1" s="429"/>
      <c r="OOV1" s="428"/>
      <c r="OOW1" s="429"/>
      <c r="OOX1" s="428"/>
      <c r="OOY1" s="429"/>
      <c r="OOZ1" s="428"/>
      <c r="OPA1" s="429"/>
      <c r="OPB1" s="428"/>
      <c r="OPC1" s="429"/>
      <c r="OPD1" s="428"/>
      <c r="OPE1" s="429"/>
      <c r="OPF1" s="428"/>
      <c r="OPG1" s="429"/>
      <c r="OPH1" s="428"/>
      <c r="OPI1" s="429"/>
      <c r="OPJ1" s="428"/>
      <c r="OPK1" s="429"/>
      <c r="OPL1" s="428"/>
      <c r="OPM1" s="429"/>
      <c r="OPN1" s="428"/>
      <c r="OPO1" s="429"/>
      <c r="OPP1" s="428"/>
      <c r="OPQ1" s="429"/>
      <c r="OPR1" s="428"/>
      <c r="OPS1" s="429"/>
      <c r="OPT1" s="428"/>
      <c r="OPU1" s="429"/>
      <c r="OPV1" s="428"/>
      <c r="OPW1" s="429"/>
      <c r="OPX1" s="428"/>
      <c r="OPY1" s="429"/>
      <c r="OPZ1" s="428"/>
      <c r="OQA1" s="429"/>
      <c r="OQB1" s="428"/>
      <c r="OQC1" s="429"/>
      <c r="OQD1" s="428"/>
      <c r="OQE1" s="429"/>
      <c r="OQF1" s="428"/>
      <c r="OQG1" s="429"/>
      <c r="OQH1" s="428"/>
      <c r="OQI1" s="429"/>
      <c r="OQJ1" s="428"/>
      <c r="OQK1" s="429"/>
      <c r="OQL1" s="428"/>
      <c r="OQM1" s="429"/>
      <c r="OQN1" s="428"/>
      <c r="OQO1" s="429"/>
      <c r="OQP1" s="428"/>
      <c r="OQQ1" s="429"/>
      <c r="OQR1" s="428"/>
      <c r="OQS1" s="429"/>
      <c r="OQT1" s="428"/>
      <c r="OQU1" s="429"/>
      <c r="OQV1" s="428"/>
      <c r="OQW1" s="429"/>
      <c r="OQX1" s="428"/>
      <c r="OQY1" s="429"/>
      <c r="OQZ1" s="428"/>
      <c r="ORA1" s="429"/>
      <c r="ORB1" s="428"/>
      <c r="ORC1" s="429"/>
      <c r="ORD1" s="428"/>
      <c r="ORE1" s="429"/>
      <c r="ORF1" s="428"/>
      <c r="ORG1" s="429"/>
      <c r="ORH1" s="428"/>
      <c r="ORI1" s="429"/>
      <c r="ORJ1" s="428"/>
      <c r="ORK1" s="429"/>
      <c r="ORL1" s="428"/>
      <c r="ORM1" s="429"/>
      <c r="ORN1" s="428"/>
      <c r="ORO1" s="429"/>
      <c r="ORP1" s="428"/>
      <c r="ORQ1" s="429"/>
      <c r="ORR1" s="428"/>
      <c r="ORS1" s="429"/>
      <c r="ORT1" s="428"/>
      <c r="ORU1" s="429"/>
      <c r="ORV1" s="428"/>
      <c r="ORW1" s="429"/>
      <c r="ORX1" s="428"/>
      <c r="ORY1" s="429"/>
      <c r="ORZ1" s="428"/>
      <c r="OSA1" s="429"/>
      <c r="OSB1" s="428"/>
      <c r="OSC1" s="429"/>
      <c r="OSD1" s="428"/>
      <c r="OSE1" s="429"/>
      <c r="OSF1" s="428"/>
      <c r="OSG1" s="429"/>
      <c r="OSH1" s="428"/>
      <c r="OSI1" s="429"/>
      <c r="OSJ1" s="428"/>
      <c r="OSK1" s="429"/>
      <c r="OSL1" s="428"/>
      <c r="OSM1" s="429"/>
      <c r="OSN1" s="428"/>
      <c r="OSO1" s="429"/>
      <c r="OSP1" s="428"/>
      <c r="OSQ1" s="429"/>
      <c r="OSR1" s="428"/>
      <c r="OSS1" s="429"/>
      <c r="OST1" s="428"/>
      <c r="OSU1" s="429"/>
      <c r="OSV1" s="428"/>
      <c r="OSW1" s="429"/>
      <c r="OSX1" s="428"/>
      <c r="OSY1" s="429"/>
      <c r="OSZ1" s="428"/>
      <c r="OTA1" s="429"/>
      <c r="OTB1" s="428"/>
      <c r="OTC1" s="429"/>
      <c r="OTD1" s="428"/>
      <c r="OTE1" s="429"/>
      <c r="OTF1" s="428"/>
      <c r="OTG1" s="429"/>
      <c r="OTH1" s="428"/>
      <c r="OTI1" s="429"/>
      <c r="OTJ1" s="428"/>
      <c r="OTK1" s="429"/>
      <c r="OTL1" s="428"/>
      <c r="OTM1" s="429"/>
      <c r="OTN1" s="428"/>
      <c r="OTO1" s="429"/>
      <c r="OTP1" s="428"/>
      <c r="OTQ1" s="429"/>
      <c r="OTR1" s="428"/>
      <c r="OTS1" s="429"/>
      <c r="OTT1" s="428"/>
      <c r="OTU1" s="429"/>
      <c r="OTV1" s="428"/>
      <c r="OTW1" s="429"/>
      <c r="OTX1" s="428"/>
      <c r="OTY1" s="429"/>
      <c r="OTZ1" s="428"/>
      <c r="OUA1" s="429"/>
      <c r="OUB1" s="428"/>
      <c r="OUC1" s="429"/>
      <c r="OUD1" s="428"/>
      <c r="OUE1" s="429"/>
      <c r="OUF1" s="428"/>
      <c r="OUG1" s="429"/>
      <c r="OUH1" s="428"/>
      <c r="OUI1" s="429"/>
      <c r="OUJ1" s="428"/>
      <c r="OUK1" s="429"/>
      <c r="OUL1" s="428"/>
      <c r="OUM1" s="429"/>
      <c r="OUN1" s="428"/>
      <c r="OUO1" s="429"/>
      <c r="OUP1" s="428"/>
      <c r="OUQ1" s="429"/>
      <c r="OUR1" s="428"/>
      <c r="OUS1" s="429"/>
      <c r="OUT1" s="428"/>
      <c r="OUU1" s="429"/>
      <c r="OUV1" s="428"/>
      <c r="OUW1" s="429"/>
      <c r="OUX1" s="428"/>
      <c r="OUY1" s="429"/>
      <c r="OUZ1" s="428"/>
      <c r="OVA1" s="429"/>
      <c r="OVB1" s="428"/>
      <c r="OVC1" s="429"/>
      <c r="OVD1" s="428"/>
      <c r="OVE1" s="429"/>
      <c r="OVF1" s="428"/>
      <c r="OVG1" s="429"/>
      <c r="OVH1" s="428"/>
      <c r="OVI1" s="429"/>
      <c r="OVJ1" s="428"/>
      <c r="OVK1" s="429"/>
      <c r="OVL1" s="428"/>
      <c r="OVM1" s="429"/>
      <c r="OVN1" s="428"/>
      <c r="OVO1" s="429"/>
      <c r="OVP1" s="428"/>
      <c r="OVQ1" s="429"/>
      <c r="OVR1" s="428"/>
      <c r="OVS1" s="429"/>
      <c r="OVT1" s="428"/>
      <c r="OVU1" s="429"/>
      <c r="OVV1" s="428"/>
      <c r="OVW1" s="429"/>
      <c r="OVX1" s="428"/>
      <c r="OVY1" s="429"/>
      <c r="OVZ1" s="428"/>
      <c r="OWA1" s="429"/>
      <c r="OWB1" s="428"/>
      <c r="OWC1" s="429"/>
      <c r="OWD1" s="428"/>
      <c r="OWE1" s="429"/>
      <c r="OWF1" s="428"/>
      <c r="OWG1" s="429"/>
      <c r="OWH1" s="428"/>
      <c r="OWI1" s="429"/>
      <c r="OWJ1" s="428"/>
      <c r="OWK1" s="429"/>
      <c r="OWL1" s="428"/>
      <c r="OWM1" s="429"/>
      <c r="OWN1" s="428"/>
      <c r="OWO1" s="429"/>
      <c r="OWP1" s="428"/>
      <c r="OWQ1" s="429"/>
      <c r="OWR1" s="428"/>
      <c r="OWS1" s="429"/>
      <c r="OWT1" s="428"/>
      <c r="OWU1" s="429"/>
      <c r="OWV1" s="428"/>
      <c r="OWW1" s="429"/>
      <c r="OWX1" s="428"/>
      <c r="OWY1" s="429"/>
      <c r="OWZ1" s="428"/>
      <c r="OXA1" s="429"/>
      <c r="OXB1" s="428"/>
      <c r="OXC1" s="429"/>
      <c r="OXD1" s="428"/>
      <c r="OXE1" s="429"/>
      <c r="OXF1" s="428"/>
      <c r="OXG1" s="429"/>
      <c r="OXH1" s="428"/>
      <c r="OXI1" s="429"/>
      <c r="OXJ1" s="428"/>
      <c r="OXK1" s="429"/>
      <c r="OXL1" s="428"/>
      <c r="OXM1" s="429"/>
      <c r="OXN1" s="428"/>
      <c r="OXO1" s="429"/>
      <c r="OXP1" s="428"/>
      <c r="OXQ1" s="429"/>
      <c r="OXR1" s="428"/>
      <c r="OXS1" s="429"/>
      <c r="OXT1" s="428"/>
      <c r="OXU1" s="429"/>
      <c r="OXV1" s="428"/>
      <c r="OXW1" s="429"/>
      <c r="OXX1" s="428"/>
      <c r="OXY1" s="429"/>
      <c r="OXZ1" s="428"/>
      <c r="OYA1" s="429"/>
      <c r="OYB1" s="428"/>
      <c r="OYC1" s="429"/>
      <c r="OYD1" s="428"/>
      <c r="OYE1" s="429"/>
      <c r="OYF1" s="428"/>
      <c r="OYG1" s="429"/>
      <c r="OYH1" s="428"/>
      <c r="OYI1" s="429"/>
      <c r="OYJ1" s="428"/>
      <c r="OYK1" s="429"/>
      <c r="OYL1" s="428"/>
      <c r="OYM1" s="429"/>
      <c r="OYN1" s="428"/>
      <c r="OYO1" s="429"/>
      <c r="OYP1" s="428"/>
      <c r="OYQ1" s="429"/>
      <c r="OYR1" s="428"/>
      <c r="OYS1" s="429"/>
      <c r="OYT1" s="428"/>
      <c r="OYU1" s="429"/>
      <c r="OYV1" s="428"/>
      <c r="OYW1" s="429"/>
      <c r="OYX1" s="428"/>
      <c r="OYY1" s="429"/>
      <c r="OYZ1" s="428"/>
      <c r="OZA1" s="429"/>
      <c r="OZB1" s="428"/>
      <c r="OZC1" s="429"/>
      <c r="OZD1" s="428"/>
      <c r="OZE1" s="429"/>
      <c r="OZF1" s="428"/>
      <c r="OZG1" s="429"/>
      <c r="OZH1" s="428"/>
      <c r="OZI1" s="429"/>
      <c r="OZJ1" s="428"/>
      <c r="OZK1" s="429"/>
      <c r="OZL1" s="428"/>
      <c r="OZM1" s="429"/>
      <c r="OZN1" s="428"/>
      <c r="OZO1" s="429"/>
      <c r="OZP1" s="428"/>
      <c r="OZQ1" s="429"/>
      <c r="OZR1" s="428"/>
      <c r="OZS1" s="429"/>
      <c r="OZT1" s="428"/>
      <c r="OZU1" s="429"/>
      <c r="OZV1" s="428"/>
      <c r="OZW1" s="429"/>
      <c r="OZX1" s="428"/>
      <c r="OZY1" s="429"/>
      <c r="OZZ1" s="428"/>
      <c r="PAA1" s="429"/>
      <c r="PAB1" s="428"/>
      <c r="PAC1" s="429"/>
      <c r="PAD1" s="428"/>
      <c r="PAE1" s="429"/>
      <c r="PAF1" s="428"/>
      <c r="PAG1" s="429"/>
      <c r="PAH1" s="428"/>
      <c r="PAI1" s="429"/>
      <c r="PAJ1" s="428"/>
      <c r="PAK1" s="429"/>
      <c r="PAL1" s="428"/>
      <c r="PAM1" s="429"/>
      <c r="PAN1" s="428"/>
      <c r="PAO1" s="429"/>
      <c r="PAP1" s="428"/>
      <c r="PAQ1" s="429"/>
      <c r="PAR1" s="428"/>
      <c r="PAS1" s="429"/>
      <c r="PAT1" s="428"/>
      <c r="PAU1" s="429"/>
      <c r="PAV1" s="428"/>
      <c r="PAW1" s="429"/>
      <c r="PAX1" s="428"/>
      <c r="PAY1" s="429"/>
      <c r="PAZ1" s="428"/>
      <c r="PBA1" s="429"/>
      <c r="PBB1" s="428"/>
      <c r="PBC1" s="429"/>
      <c r="PBD1" s="428"/>
      <c r="PBE1" s="429"/>
      <c r="PBF1" s="428"/>
      <c r="PBG1" s="429"/>
      <c r="PBH1" s="428"/>
      <c r="PBI1" s="429"/>
      <c r="PBJ1" s="428"/>
      <c r="PBK1" s="429"/>
      <c r="PBL1" s="428"/>
      <c r="PBM1" s="429"/>
      <c r="PBN1" s="428"/>
      <c r="PBO1" s="429"/>
      <c r="PBP1" s="428"/>
      <c r="PBQ1" s="429"/>
      <c r="PBR1" s="428"/>
      <c r="PBS1" s="429"/>
      <c r="PBT1" s="428"/>
      <c r="PBU1" s="429"/>
      <c r="PBV1" s="428"/>
      <c r="PBW1" s="429"/>
      <c r="PBX1" s="428"/>
      <c r="PBY1" s="429"/>
      <c r="PBZ1" s="428"/>
      <c r="PCA1" s="429"/>
      <c r="PCB1" s="428"/>
      <c r="PCC1" s="429"/>
      <c r="PCD1" s="428"/>
      <c r="PCE1" s="429"/>
      <c r="PCF1" s="428"/>
      <c r="PCG1" s="429"/>
      <c r="PCH1" s="428"/>
      <c r="PCI1" s="429"/>
      <c r="PCJ1" s="428"/>
      <c r="PCK1" s="429"/>
      <c r="PCL1" s="428"/>
      <c r="PCM1" s="429"/>
      <c r="PCN1" s="428"/>
      <c r="PCO1" s="429"/>
      <c r="PCP1" s="428"/>
      <c r="PCQ1" s="429"/>
      <c r="PCR1" s="428"/>
      <c r="PCS1" s="429"/>
      <c r="PCT1" s="428"/>
      <c r="PCU1" s="429"/>
      <c r="PCV1" s="428"/>
      <c r="PCW1" s="429"/>
      <c r="PCX1" s="428"/>
      <c r="PCY1" s="429"/>
      <c r="PCZ1" s="428"/>
      <c r="PDA1" s="429"/>
      <c r="PDB1" s="428"/>
      <c r="PDC1" s="429"/>
      <c r="PDD1" s="428"/>
      <c r="PDE1" s="429"/>
      <c r="PDF1" s="428"/>
      <c r="PDG1" s="429"/>
      <c r="PDH1" s="428"/>
      <c r="PDI1" s="429"/>
      <c r="PDJ1" s="428"/>
      <c r="PDK1" s="429"/>
      <c r="PDL1" s="428"/>
      <c r="PDM1" s="429"/>
      <c r="PDN1" s="428"/>
      <c r="PDO1" s="429"/>
      <c r="PDP1" s="428"/>
      <c r="PDQ1" s="429"/>
      <c r="PDR1" s="428"/>
      <c r="PDS1" s="429"/>
      <c r="PDT1" s="428"/>
      <c r="PDU1" s="429"/>
      <c r="PDV1" s="428"/>
      <c r="PDW1" s="429"/>
      <c r="PDX1" s="428"/>
      <c r="PDY1" s="429"/>
      <c r="PDZ1" s="428"/>
      <c r="PEA1" s="429"/>
      <c r="PEB1" s="428"/>
      <c r="PEC1" s="429"/>
      <c r="PED1" s="428"/>
      <c r="PEE1" s="429"/>
      <c r="PEF1" s="428"/>
      <c r="PEG1" s="429"/>
      <c r="PEH1" s="428"/>
      <c r="PEI1" s="429"/>
      <c r="PEJ1" s="428"/>
      <c r="PEK1" s="429"/>
      <c r="PEL1" s="428"/>
      <c r="PEM1" s="429"/>
      <c r="PEN1" s="428"/>
      <c r="PEO1" s="429"/>
      <c r="PEP1" s="428"/>
      <c r="PEQ1" s="429"/>
      <c r="PER1" s="428"/>
      <c r="PES1" s="429"/>
      <c r="PET1" s="428"/>
      <c r="PEU1" s="429"/>
      <c r="PEV1" s="428"/>
      <c r="PEW1" s="429"/>
      <c r="PEX1" s="428"/>
      <c r="PEY1" s="429"/>
      <c r="PEZ1" s="428"/>
      <c r="PFA1" s="429"/>
      <c r="PFB1" s="428"/>
      <c r="PFC1" s="429"/>
      <c r="PFD1" s="428"/>
      <c r="PFE1" s="429"/>
      <c r="PFF1" s="428"/>
      <c r="PFG1" s="429"/>
      <c r="PFH1" s="428"/>
      <c r="PFI1" s="429"/>
      <c r="PFJ1" s="428"/>
      <c r="PFK1" s="429"/>
      <c r="PFL1" s="428"/>
      <c r="PFM1" s="429"/>
      <c r="PFN1" s="428"/>
      <c r="PFO1" s="429"/>
      <c r="PFP1" s="428"/>
      <c r="PFQ1" s="429"/>
      <c r="PFR1" s="428"/>
      <c r="PFS1" s="429"/>
      <c r="PFT1" s="428"/>
      <c r="PFU1" s="429"/>
      <c r="PFV1" s="428"/>
      <c r="PFW1" s="429"/>
      <c r="PFX1" s="428"/>
      <c r="PFY1" s="429"/>
      <c r="PFZ1" s="428"/>
      <c r="PGA1" s="429"/>
      <c r="PGB1" s="428"/>
      <c r="PGC1" s="429"/>
      <c r="PGD1" s="428"/>
      <c r="PGE1" s="429"/>
      <c r="PGF1" s="428"/>
      <c r="PGG1" s="429"/>
      <c r="PGH1" s="428"/>
      <c r="PGI1" s="429"/>
      <c r="PGJ1" s="428"/>
      <c r="PGK1" s="429"/>
      <c r="PGL1" s="428"/>
      <c r="PGM1" s="429"/>
      <c r="PGN1" s="428"/>
      <c r="PGO1" s="429"/>
      <c r="PGP1" s="428"/>
      <c r="PGQ1" s="429"/>
      <c r="PGR1" s="428"/>
      <c r="PGS1" s="429"/>
      <c r="PGT1" s="428"/>
      <c r="PGU1" s="429"/>
      <c r="PGV1" s="428"/>
      <c r="PGW1" s="429"/>
      <c r="PGX1" s="428"/>
      <c r="PGY1" s="429"/>
      <c r="PGZ1" s="428"/>
      <c r="PHA1" s="429"/>
      <c r="PHB1" s="428"/>
      <c r="PHC1" s="429"/>
      <c r="PHD1" s="428"/>
      <c r="PHE1" s="429"/>
      <c r="PHF1" s="428"/>
      <c r="PHG1" s="429"/>
      <c r="PHH1" s="428"/>
      <c r="PHI1" s="429"/>
      <c r="PHJ1" s="428"/>
      <c r="PHK1" s="429"/>
      <c r="PHL1" s="428"/>
      <c r="PHM1" s="429"/>
      <c r="PHN1" s="428"/>
      <c r="PHO1" s="429"/>
      <c r="PHP1" s="428"/>
      <c r="PHQ1" s="429"/>
      <c r="PHR1" s="428"/>
      <c r="PHS1" s="429"/>
      <c r="PHT1" s="428"/>
      <c r="PHU1" s="429"/>
      <c r="PHV1" s="428"/>
      <c r="PHW1" s="429"/>
      <c r="PHX1" s="428"/>
      <c r="PHY1" s="429"/>
      <c r="PHZ1" s="428"/>
      <c r="PIA1" s="429"/>
      <c r="PIB1" s="428"/>
      <c r="PIC1" s="429"/>
      <c r="PID1" s="428"/>
      <c r="PIE1" s="429"/>
      <c r="PIF1" s="428"/>
      <c r="PIG1" s="429"/>
      <c r="PIH1" s="428"/>
      <c r="PII1" s="429"/>
      <c r="PIJ1" s="428"/>
      <c r="PIK1" s="429"/>
      <c r="PIL1" s="428"/>
      <c r="PIM1" s="429"/>
      <c r="PIN1" s="428"/>
      <c r="PIO1" s="429"/>
      <c r="PIP1" s="428"/>
      <c r="PIQ1" s="429"/>
      <c r="PIR1" s="428"/>
      <c r="PIS1" s="429"/>
      <c r="PIT1" s="428"/>
      <c r="PIU1" s="429"/>
      <c r="PIV1" s="428"/>
      <c r="PIW1" s="429"/>
      <c r="PIX1" s="428"/>
      <c r="PIY1" s="429"/>
      <c r="PIZ1" s="428"/>
      <c r="PJA1" s="429"/>
      <c r="PJB1" s="428"/>
      <c r="PJC1" s="429"/>
      <c r="PJD1" s="428"/>
      <c r="PJE1" s="429"/>
      <c r="PJF1" s="428"/>
      <c r="PJG1" s="429"/>
      <c r="PJH1" s="428"/>
      <c r="PJI1" s="429"/>
      <c r="PJJ1" s="428"/>
      <c r="PJK1" s="429"/>
      <c r="PJL1" s="428"/>
      <c r="PJM1" s="429"/>
      <c r="PJN1" s="428"/>
      <c r="PJO1" s="429"/>
      <c r="PJP1" s="428"/>
      <c r="PJQ1" s="429"/>
      <c r="PJR1" s="428"/>
      <c r="PJS1" s="429"/>
      <c r="PJT1" s="428"/>
      <c r="PJU1" s="429"/>
      <c r="PJV1" s="428"/>
      <c r="PJW1" s="429"/>
      <c r="PJX1" s="428"/>
      <c r="PJY1" s="429"/>
      <c r="PJZ1" s="428"/>
      <c r="PKA1" s="429"/>
      <c r="PKB1" s="428"/>
      <c r="PKC1" s="429"/>
      <c r="PKD1" s="428"/>
      <c r="PKE1" s="429"/>
      <c r="PKF1" s="428"/>
      <c r="PKG1" s="429"/>
      <c r="PKH1" s="428"/>
      <c r="PKI1" s="429"/>
      <c r="PKJ1" s="428"/>
      <c r="PKK1" s="429"/>
      <c r="PKL1" s="428"/>
      <c r="PKM1" s="429"/>
      <c r="PKN1" s="428"/>
      <c r="PKO1" s="429"/>
      <c r="PKP1" s="428"/>
      <c r="PKQ1" s="429"/>
      <c r="PKR1" s="428"/>
      <c r="PKS1" s="429"/>
      <c r="PKT1" s="428"/>
      <c r="PKU1" s="429"/>
      <c r="PKV1" s="428"/>
      <c r="PKW1" s="429"/>
      <c r="PKX1" s="428"/>
      <c r="PKY1" s="429"/>
      <c r="PKZ1" s="428"/>
      <c r="PLA1" s="429"/>
      <c r="PLB1" s="428"/>
      <c r="PLC1" s="429"/>
      <c r="PLD1" s="428"/>
      <c r="PLE1" s="429"/>
      <c r="PLF1" s="428"/>
      <c r="PLG1" s="429"/>
      <c r="PLH1" s="428"/>
      <c r="PLI1" s="429"/>
      <c r="PLJ1" s="428"/>
      <c r="PLK1" s="429"/>
      <c r="PLL1" s="428"/>
      <c r="PLM1" s="429"/>
      <c r="PLN1" s="428"/>
      <c r="PLO1" s="429"/>
      <c r="PLP1" s="428"/>
      <c r="PLQ1" s="429"/>
      <c r="PLR1" s="428"/>
      <c r="PLS1" s="429"/>
      <c r="PLT1" s="428"/>
      <c r="PLU1" s="429"/>
      <c r="PLV1" s="428"/>
      <c r="PLW1" s="429"/>
      <c r="PLX1" s="428"/>
      <c r="PLY1" s="429"/>
      <c r="PLZ1" s="428"/>
      <c r="PMA1" s="429"/>
      <c r="PMB1" s="428"/>
      <c r="PMC1" s="429"/>
      <c r="PMD1" s="428"/>
      <c r="PME1" s="429"/>
      <c r="PMF1" s="428"/>
      <c r="PMG1" s="429"/>
      <c r="PMH1" s="428"/>
      <c r="PMI1" s="429"/>
      <c r="PMJ1" s="428"/>
      <c r="PMK1" s="429"/>
      <c r="PML1" s="428"/>
      <c r="PMM1" s="429"/>
      <c r="PMN1" s="428"/>
      <c r="PMO1" s="429"/>
      <c r="PMP1" s="428"/>
      <c r="PMQ1" s="429"/>
      <c r="PMR1" s="428"/>
      <c r="PMS1" s="429"/>
      <c r="PMT1" s="428"/>
      <c r="PMU1" s="429"/>
      <c r="PMV1" s="428"/>
      <c r="PMW1" s="429"/>
      <c r="PMX1" s="428"/>
      <c r="PMY1" s="429"/>
      <c r="PMZ1" s="428"/>
      <c r="PNA1" s="429"/>
      <c r="PNB1" s="428"/>
      <c r="PNC1" s="429"/>
      <c r="PND1" s="428"/>
      <c r="PNE1" s="429"/>
      <c r="PNF1" s="428"/>
      <c r="PNG1" s="429"/>
      <c r="PNH1" s="428"/>
      <c r="PNI1" s="429"/>
      <c r="PNJ1" s="428"/>
      <c r="PNK1" s="429"/>
      <c r="PNL1" s="428"/>
      <c r="PNM1" s="429"/>
      <c r="PNN1" s="428"/>
      <c r="PNO1" s="429"/>
      <c r="PNP1" s="428"/>
      <c r="PNQ1" s="429"/>
      <c r="PNR1" s="428"/>
      <c r="PNS1" s="429"/>
      <c r="PNT1" s="428"/>
      <c r="PNU1" s="429"/>
      <c r="PNV1" s="428"/>
      <c r="PNW1" s="429"/>
      <c r="PNX1" s="428"/>
      <c r="PNY1" s="429"/>
      <c r="PNZ1" s="428"/>
      <c r="POA1" s="429"/>
      <c r="POB1" s="428"/>
      <c r="POC1" s="429"/>
      <c r="POD1" s="428"/>
      <c r="POE1" s="429"/>
      <c r="POF1" s="428"/>
      <c r="POG1" s="429"/>
      <c r="POH1" s="428"/>
      <c r="POI1" s="429"/>
      <c r="POJ1" s="428"/>
      <c r="POK1" s="429"/>
      <c r="POL1" s="428"/>
      <c r="POM1" s="429"/>
      <c r="PON1" s="428"/>
      <c r="POO1" s="429"/>
      <c r="POP1" s="428"/>
      <c r="POQ1" s="429"/>
      <c r="POR1" s="428"/>
      <c r="POS1" s="429"/>
      <c r="POT1" s="428"/>
      <c r="POU1" s="429"/>
      <c r="POV1" s="428"/>
      <c r="POW1" s="429"/>
      <c r="POX1" s="428"/>
      <c r="POY1" s="429"/>
      <c r="POZ1" s="428"/>
      <c r="PPA1" s="429"/>
      <c r="PPB1" s="428"/>
      <c r="PPC1" s="429"/>
      <c r="PPD1" s="428"/>
      <c r="PPE1" s="429"/>
      <c r="PPF1" s="428"/>
      <c r="PPG1" s="429"/>
      <c r="PPH1" s="428"/>
      <c r="PPI1" s="429"/>
      <c r="PPJ1" s="428"/>
      <c r="PPK1" s="429"/>
      <c r="PPL1" s="428"/>
      <c r="PPM1" s="429"/>
      <c r="PPN1" s="428"/>
      <c r="PPO1" s="429"/>
      <c r="PPP1" s="428"/>
      <c r="PPQ1" s="429"/>
      <c r="PPR1" s="428"/>
      <c r="PPS1" s="429"/>
      <c r="PPT1" s="428"/>
      <c r="PPU1" s="429"/>
      <c r="PPV1" s="428"/>
      <c r="PPW1" s="429"/>
      <c r="PPX1" s="428"/>
      <c r="PPY1" s="429"/>
      <c r="PPZ1" s="428"/>
      <c r="PQA1" s="429"/>
      <c r="PQB1" s="428"/>
      <c r="PQC1" s="429"/>
      <c r="PQD1" s="428"/>
      <c r="PQE1" s="429"/>
      <c r="PQF1" s="428"/>
      <c r="PQG1" s="429"/>
      <c r="PQH1" s="428"/>
      <c r="PQI1" s="429"/>
      <c r="PQJ1" s="428"/>
      <c r="PQK1" s="429"/>
      <c r="PQL1" s="428"/>
      <c r="PQM1" s="429"/>
      <c r="PQN1" s="428"/>
      <c r="PQO1" s="429"/>
      <c r="PQP1" s="428"/>
      <c r="PQQ1" s="429"/>
      <c r="PQR1" s="428"/>
      <c r="PQS1" s="429"/>
      <c r="PQT1" s="428"/>
      <c r="PQU1" s="429"/>
      <c r="PQV1" s="428"/>
      <c r="PQW1" s="429"/>
      <c r="PQX1" s="428"/>
      <c r="PQY1" s="429"/>
      <c r="PQZ1" s="428"/>
      <c r="PRA1" s="429"/>
      <c r="PRB1" s="428"/>
      <c r="PRC1" s="429"/>
      <c r="PRD1" s="428"/>
      <c r="PRE1" s="429"/>
      <c r="PRF1" s="428"/>
      <c r="PRG1" s="429"/>
      <c r="PRH1" s="428"/>
      <c r="PRI1" s="429"/>
      <c r="PRJ1" s="428"/>
      <c r="PRK1" s="429"/>
      <c r="PRL1" s="428"/>
      <c r="PRM1" s="429"/>
      <c r="PRN1" s="428"/>
      <c r="PRO1" s="429"/>
      <c r="PRP1" s="428"/>
      <c r="PRQ1" s="429"/>
      <c r="PRR1" s="428"/>
      <c r="PRS1" s="429"/>
      <c r="PRT1" s="428"/>
      <c r="PRU1" s="429"/>
      <c r="PRV1" s="428"/>
      <c r="PRW1" s="429"/>
      <c r="PRX1" s="428"/>
      <c r="PRY1" s="429"/>
      <c r="PRZ1" s="428"/>
      <c r="PSA1" s="429"/>
      <c r="PSB1" s="428"/>
      <c r="PSC1" s="429"/>
      <c r="PSD1" s="428"/>
      <c r="PSE1" s="429"/>
      <c r="PSF1" s="428"/>
      <c r="PSG1" s="429"/>
      <c r="PSH1" s="428"/>
      <c r="PSI1" s="429"/>
      <c r="PSJ1" s="428"/>
      <c r="PSK1" s="429"/>
      <c r="PSL1" s="428"/>
      <c r="PSM1" s="429"/>
      <c r="PSN1" s="428"/>
      <c r="PSO1" s="429"/>
      <c r="PSP1" s="428"/>
      <c r="PSQ1" s="429"/>
      <c r="PSR1" s="428"/>
      <c r="PSS1" s="429"/>
      <c r="PST1" s="428"/>
      <c r="PSU1" s="429"/>
      <c r="PSV1" s="428"/>
      <c r="PSW1" s="429"/>
      <c r="PSX1" s="428"/>
      <c r="PSY1" s="429"/>
      <c r="PSZ1" s="428"/>
      <c r="PTA1" s="429"/>
      <c r="PTB1" s="428"/>
      <c r="PTC1" s="429"/>
      <c r="PTD1" s="428"/>
      <c r="PTE1" s="429"/>
      <c r="PTF1" s="428"/>
      <c r="PTG1" s="429"/>
      <c r="PTH1" s="428"/>
      <c r="PTI1" s="429"/>
      <c r="PTJ1" s="428"/>
      <c r="PTK1" s="429"/>
      <c r="PTL1" s="428"/>
      <c r="PTM1" s="429"/>
      <c r="PTN1" s="428"/>
      <c r="PTO1" s="429"/>
      <c r="PTP1" s="428"/>
      <c r="PTQ1" s="429"/>
      <c r="PTR1" s="428"/>
      <c r="PTS1" s="429"/>
      <c r="PTT1" s="428"/>
      <c r="PTU1" s="429"/>
      <c r="PTV1" s="428"/>
      <c r="PTW1" s="429"/>
      <c r="PTX1" s="428"/>
      <c r="PTY1" s="429"/>
      <c r="PTZ1" s="428"/>
      <c r="PUA1" s="429"/>
      <c r="PUB1" s="428"/>
      <c r="PUC1" s="429"/>
      <c r="PUD1" s="428"/>
      <c r="PUE1" s="429"/>
      <c r="PUF1" s="428"/>
      <c r="PUG1" s="429"/>
      <c r="PUH1" s="428"/>
      <c r="PUI1" s="429"/>
      <c r="PUJ1" s="428"/>
      <c r="PUK1" s="429"/>
      <c r="PUL1" s="428"/>
      <c r="PUM1" s="429"/>
      <c r="PUN1" s="428"/>
      <c r="PUO1" s="429"/>
      <c r="PUP1" s="428"/>
      <c r="PUQ1" s="429"/>
      <c r="PUR1" s="428"/>
      <c r="PUS1" s="429"/>
      <c r="PUT1" s="428"/>
      <c r="PUU1" s="429"/>
      <c r="PUV1" s="428"/>
      <c r="PUW1" s="429"/>
      <c r="PUX1" s="428"/>
      <c r="PUY1" s="429"/>
      <c r="PUZ1" s="428"/>
      <c r="PVA1" s="429"/>
      <c r="PVB1" s="428"/>
      <c r="PVC1" s="429"/>
      <c r="PVD1" s="428"/>
      <c r="PVE1" s="429"/>
      <c r="PVF1" s="428"/>
      <c r="PVG1" s="429"/>
      <c r="PVH1" s="428"/>
      <c r="PVI1" s="429"/>
      <c r="PVJ1" s="428"/>
      <c r="PVK1" s="429"/>
      <c r="PVL1" s="428"/>
      <c r="PVM1" s="429"/>
      <c r="PVN1" s="428"/>
      <c r="PVO1" s="429"/>
      <c r="PVP1" s="428"/>
      <c r="PVQ1" s="429"/>
      <c r="PVR1" s="428"/>
      <c r="PVS1" s="429"/>
      <c r="PVT1" s="428"/>
      <c r="PVU1" s="429"/>
      <c r="PVV1" s="428"/>
      <c r="PVW1" s="429"/>
      <c r="PVX1" s="428"/>
      <c r="PVY1" s="429"/>
      <c r="PVZ1" s="428"/>
      <c r="PWA1" s="429"/>
      <c r="PWB1" s="428"/>
      <c r="PWC1" s="429"/>
      <c r="PWD1" s="428"/>
      <c r="PWE1" s="429"/>
      <c r="PWF1" s="428"/>
      <c r="PWG1" s="429"/>
      <c r="PWH1" s="428"/>
      <c r="PWI1" s="429"/>
      <c r="PWJ1" s="428"/>
      <c r="PWK1" s="429"/>
      <c r="PWL1" s="428"/>
      <c r="PWM1" s="429"/>
      <c r="PWN1" s="428"/>
      <c r="PWO1" s="429"/>
      <c r="PWP1" s="428"/>
      <c r="PWQ1" s="429"/>
      <c r="PWR1" s="428"/>
      <c r="PWS1" s="429"/>
      <c r="PWT1" s="428"/>
      <c r="PWU1" s="429"/>
      <c r="PWV1" s="428"/>
      <c r="PWW1" s="429"/>
      <c r="PWX1" s="428"/>
      <c r="PWY1" s="429"/>
      <c r="PWZ1" s="428"/>
      <c r="PXA1" s="429"/>
      <c r="PXB1" s="428"/>
      <c r="PXC1" s="429"/>
      <c r="PXD1" s="428"/>
      <c r="PXE1" s="429"/>
      <c r="PXF1" s="428"/>
      <c r="PXG1" s="429"/>
      <c r="PXH1" s="428"/>
      <c r="PXI1" s="429"/>
      <c r="PXJ1" s="428"/>
      <c r="PXK1" s="429"/>
      <c r="PXL1" s="428"/>
      <c r="PXM1" s="429"/>
      <c r="PXN1" s="428"/>
      <c r="PXO1" s="429"/>
      <c r="PXP1" s="428"/>
      <c r="PXQ1" s="429"/>
      <c r="PXR1" s="428"/>
      <c r="PXS1" s="429"/>
      <c r="PXT1" s="428"/>
      <c r="PXU1" s="429"/>
      <c r="PXV1" s="428"/>
      <c r="PXW1" s="429"/>
      <c r="PXX1" s="428"/>
      <c r="PXY1" s="429"/>
      <c r="PXZ1" s="428"/>
      <c r="PYA1" s="429"/>
      <c r="PYB1" s="428"/>
      <c r="PYC1" s="429"/>
      <c r="PYD1" s="428"/>
      <c r="PYE1" s="429"/>
      <c r="PYF1" s="428"/>
      <c r="PYG1" s="429"/>
      <c r="PYH1" s="428"/>
      <c r="PYI1" s="429"/>
      <c r="PYJ1" s="428"/>
      <c r="PYK1" s="429"/>
      <c r="PYL1" s="428"/>
      <c r="PYM1" s="429"/>
      <c r="PYN1" s="428"/>
      <c r="PYO1" s="429"/>
      <c r="PYP1" s="428"/>
      <c r="PYQ1" s="429"/>
      <c r="PYR1" s="428"/>
      <c r="PYS1" s="429"/>
      <c r="PYT1" s="428"/>
      <c r="PYU1" s="429"/>
      <c r="PYV1" s="428"/>
      <c r="PYW1" s="429"/>
      <c r="PYX1" s="428"/>
      <c r="PYY1" s="429"/>
      <c r="PYZ1" s="428"/>
      <c r="PZA1" s="429"/>
      <c r="PZB1" s="428"/>
      <c r="PZC1" s="429"/>
      <c r="PZD1" s="428"/>
      <c r="PZE1" s="429"/>
      <c r="PZF1" s="428"/>
      <c r="PZG1" s="429"/>
      <c r="PZH1" s="428"/>
      <c r="PZI1" s="429"/>
      <c r="PZJ1" s="428"/>
      <c r="PZK1" s="429"/>
      <c r="PZL1" s="428"/>
      <c r="PZM1" s="429"/>
      <c r="PZN1" s="428"/>
      <c r="PZO1" s="429"/>
      <c r="PZP1" s="428"/>
      <c r="PZQ1" s="429"/>
      <c r="PZR1" s="428"/>
      <c r="PZS1" s="429"/>
      <c r="PZT1" s="428"/>
      <c r="PZU1" s="429"/>
      <c r="PZV1" s="428"/>
      <c r="PZW1" s="429"/>
      <c r="PZX1" s="428"/>
      <c r="PZY1" s="429"/>
      <c r="PZZ1" s="428"/>
      <c r="QAA1" s="429"/>
      <c r="QAB1" s="428"/>
      <c r="QAC1" s="429"/>
      <c r="QAD1" s="428"/>
      <c r="QAE1" s="429"/>
      <c r="QAF1" s="428"/>
      <c r="QAG1" s="429"/>
      <c r="QAH1" s="428"/>
      <c r="QAI1" s="429"/>
      <c r="QAJ1" s="428"/>
      <c r="QAK1" s="429"/>
      <c r="QAL1" s="428"/>
      <c r="QAM1" s="429"/>
      <c r="QAN1" s="428"/>
      <c r="QAO1" s="429"/>
      <c r="QAP1" s="428"/>
      <c r="QAQ1" s="429"/>
      <c r="QAR1" s="428"/>
      <c r="QAS1" s="429"/>
      <c r="QAT1" s="428"/>
      <c r="QAU1" s="429"/>
      <c r="QAV1" s="428"/>
      <c r="QAW1" s="429"/>
      <c r="QAX1" s="428"/>
      <c r="QAY1" s="429"/>
      <c r="QAZ1" s="428"/>
      <c r="QBA1" s="429"/>
      <c r="QBB1" s="428"/>
      <c r="QBC1" s="429"/>
      <c r="QBD1" s="428"/>
      <c r="QBE1" s="429"/>
      <c r="QBF1" s="428"/>
      <c r="QBG1" s="429"/>
      <c r="QBH1" s="428"/>
      <c r="QBI1" s="429"/>
      <c r="QBJ1" s="428"/>
      <c r="QBK1" s="429"/>
      <c r="QBL1" s="428"/>
      <c r="QBM1" s="429"/>
      <c r="QBN1" s="428"/>
      <c r="QBO1" s="429"/>
      <c r="QBP1" s="428"/>
      <c r="QBQ1" s="429"/>
      <c r="QBR1" s="428"/>
      <c r="QBS1" s="429"/>
      <c r="QBT1" s="428"/>
      <c r="QBU1" s="429"/>
      <c r="QBV1" s="428"/>
      <c r="QBW1" s="429"/>
      <c r="QBX1" s="428"/>
      <c r="QBY1" s="429"/>
      <c r="QBZ1" s="428"/>
      <c r="QCA1" s="429"/>
      <c r="QCB1" s="428"/>
      <c r="QCC1" s="429"/>
      <c r="QCD1" s="428"/>
      <c r="QCE1" s="429"/>
      <c r="QCF1" s="428"/>
      <c r="QCG1" s="429"/>
      <c r="QCH1" s="428"/>
      <c r="QCI1" s="429"/>
      <c r="QCJ1" s="428"/>
      <c r="QCK1" s="429"/>
      <c r="QCL1" s="428"/>
      <c r="QCM1" s="429"/>
      <c r="QCN1" s="428"/>
      <c r="QCO1" s="429"/>
      <c r="QCP1" s="428"/>
      <c r="QCQ1" s="429"/>
      <c r="QCR1" s="428"/>
      <c r="QCS1" s="429"/>
      <c r="QCT1" s="428"/>
      <c r="QCU1" s="429"/>
      <c r="QCV1" s="428"/>
      <c r="QCW1" s="429"/>
      <c r="QCX1" s="428"/>
      <c r="QCY1" s="429"/>
      <c r="QCZ1" s="428"/>
      <c r="QDA1" s="429"/>
      <c r="QDB1" s="428"/>
      <c r="QDC1" s="429"/>
      <c r="QDD1" s="428"/>
      <c r="QDE1" s="429"/>
      <c r="QDF1" s="428"/>
      <c r="QDG1" s="429"/>
      <c r="QDH1" s="428"/>
      <c r="QDI1" s="429"/>
      <c r="QDJ1" s="428"/>
      <c r="QDK1" s="429"/>
      <c r="QDL1" s="428"/>
      <c r="QDM1" s="429"/>
      <c r="QDN1" s="428"/>
      <c r="QDO1" s="429"/>
      <c r="QDP1" s="428"/>
      <c r="QDQ1" s="429"/>
      <c r="QDR1" s="428"/>
      <c r="QDS1" s="429"/>
      <c r="QDT1" s="428"/>
      <c r="QDU1" s="429"/>
      <c r="QDV1" s="428"/>
      <c r="QDW1" s="429"/>
      <c r="QDX1" s="428"/>
      <c r="QDY1" s="429"/>
      <c r="QDZ1" s="428"/>
      <c r="QEA1" s="429"/>
      <c r="QEB1" s="428"/>
      <c r="QEC1" s="429"/>
      <c r="QED1" s="428"/>
      <c r="QEE1" s="429"/>
      <c r="QEF1" s="428"/>
      <c r="QEG1" s="429"/>
      <c r="QEH1" s="428"/>
      <c r="QEI1" s="429"/>
      <c r="QEJ1" s="428"/>
      <c r="QEK1" s="429"/>
      <c r="QEL1" s="428"/>
      <c r="QEM1" s="429"/>
      <c r="QEN1" s="428"/>
      <c r="QEO1" s="429"/>
      <c r="QEP1" s="428"/>
      <c r="QEQ1" s="429"/>
      <c r="QER1" s="428"/>
      <c r="QES1" s="429"/>
      <c r="QET1" s="428"/>
      <c r="QEU1" s="429"/>
      <c r="QEV1" s="428"/>
      <c r="QEW1" s="429"/>
      <c r="QEX1" s="428"/>
      <c r="QEY1" s="429"/>
      <c r="QEZ1" s="428"/>
      <c r="QFA1" s="429"/>
      <c r="QFB1" s="428"/>
      <c r="QFC1" s="429"/>
      <c r="QFD1" s="428"/>
      <c r="QFE1" s="429"/>
      <c r="QFF1" s="428"/>
      <c r="QFG1" s="429"/>
      <c r="QFH1" s="428"/>
      <c r="QFI1" s="429"/>
      <c r="QFJ1" s="428"/>
      <c r="QFK1" s="429"/>
      <c r="QFL1" s="428"/>
      <c r="QFM1" s="429"/>
      <c r="QFN1" s="428"/>
      <c r="QFO1" s="429"/>
      <c r="QFP1" s="428"/>
      <c r="QFQ1" s="429"/>
      <c r="QFR1" s="428"/>
      <c r="QFS1" s="429"/>
      <c r="QFT1" s="428"/>
      <c r="QFU1" s="429"/>
      <c r="QFV1" s="428"/>
      <c r="QFW1" s="429"/>
      <c r="QFX1" s="428"/>
      <c r="QFY1" s="429"/>
      <c r="QFZ1" s="428"/>
      <c r="QGA1" s="429"/>
      <c r="QGB1" s="428"/>
      <c r="QGC1" s="429"/>
      <c r="QGD1" s="428"/>
      <c r="QGE1" s="429"/>
      <c r="QGF1" s="428"/>
      <c r="QGG1" s="429"/>
      <c r="QGH1" s="428"/>
      <c r="QGI1" s="429"/>
      <c r="QGJ1" s="428"/>
      <c r="QGK1" s="429"/>
      <c r="QGL1" s="428"/>
      <c r="QGM1" s="429"/>
      <c r="QGN1" s="428"/>
      <c r="QGO1" s="429"/>
      <c r="QGP1" s="428"/>
      <c r="QGQ1" s="429"/>
      <c r="QGR1" s="428"/>
      <c r="QGS1" s="429"/>
      <c r="QGT1" s="428"/>
      <c r="QGU1" s="429"/>
      <c r="QGV1" s="428"/>
      <c r="QGW1" s="429"/>
      <c r="QGX1" s="428"/>
      <c r="QGY1" s="429"/>
      <c r="QGZ1" s="428"/>
      <c r="QHA1" s="429"/>
      <c r="QHB1" s="428"/>
      <c r="QHC1" s="429"/>
      <c r="QHD1" s="428"/>
      <c r="QHE1" s="429"/>
      <c r="QHF1" s="428"/>
      <c r="QHG1" s="429"/>
      <c r="QHH1" s="428"/>
      <c r="QHI1" s="429"/>
      <c r="QHJ1" s="428"/>
      <c r="QHK1" s="429"/>
      <c r="QHL1" s="428"/>
      <c r="QHM1" s="429"/>
      <c r="QHN1" s="428"/>
      <c r="QHO1" s="429"/>
      <c r="QHP1" s="428"/>
      <c r="QHQ1" s="429"/>
      <c r="QHR1" s="428"/>
      <c r="QHS1" s="429"/>
      <c r="QHT1" s="428"/>
      <c r="QHU1" s="429"/>
      <c r="QHV1" s="428"/>
      <c r="QHW1" s="429"/>
      <c r="QHX1" s="428"/>
      <c r="QHY1" s="429"/>
      <c r="QHZ1" s="428"/>
      <c r="QIA1" s="429"/>
      <c r="QIB1" s="428"/>
      <c r="QIC1" s="429"/>
      <c r="QID1" s="428"/>
      <c r="QIE1" s="429"/>
      <c r="QIF1" s="428"/>
      <c r="QIG1" s="429"/>
      <c r="QIH1" s="428"/>
      <c r="QII1" s="429"/>
      <c r="QIJ1" s="428"/>
      <c r="QIK1" s="429"/>
      <c r="QIL1" s="428"/>
      <c r="QIM1" s="429"/>
      <c r="QIN1" s="428"/>
      <c r="QIO1" s="429"/>
      <c r="QIP1" s="428"/>
      <c r="QIQ1" s="429"/>
      <c r="QIR1" s="428"/>
      <c r="QIS1" s="429"/>
      <c r="QIT1" s="428"/>
      <c r="QIU1" s="429"/>
      <c r="QIV1" s="428"/>
      <c r="QIW1" s="429"/>
      <c r="QIX1" s="428"/>
      <c r="QIY1" s="429"/>
      <c r="QIZ1" s="428"/>
      <c r="QJA1" s="429"/>
      <c r="QJB1" s="428"/>
      <c r="QJC1" s="429"/>
      <c r="QJD1" s="428"/>
      <c r="QJE1" s="429"/>
      <c r="QJF1" s="428"/>
      <c r="QJG1" s="429"/>
      <c r="QJH1" s="428"/>
      <c r="QJI1" s="429"/>
      <c r="QJJ1" s="428"/>
      <c r="QJK1" s="429"/>
      <c r="QJL1" s="428"/>
      <c r="QJM1" s="429"/>
      <c r="QJN1" s="428"/>
      <c r="QJO1" s="429"/>
      <c r="QJP1" s="428"/>
      <c r="QJQ1" s="429"/>
      <c r="QJR1" s="428"/>
      <c r="QJS1" s="429"/>
      <c r="QJT1" s="428"/>
      <c r="QJU1" s="429"/>
      <c r="QJV1" s="428"/>
      <c r="QJW1" s="429"/>
      <c r="QJX1" s="428"/>
      <c r="QJY1" s="429"/>
      <c r="QJZ1" s="428"/>
      <c r="QKA1" s="429"/>
      <c r="QKB1" s="428"/>
      <c r="QKC1" s="429"/>
      <c r="QKD1" s="428"/>
      <c r="QKE1" s="429"/>
      <c r="QKF1" s="428"/>
      <c r="QKG1" s="429"/>
      <c r="QKH1" s="428"/>
      <c r="QKI1" s="429"/>
      <c r="QKJ1" s="428"/>
      <c r="QKK1" s="429"/>
      <c r="QKL1" s="428"/>
      <c r="QKM1" s="429"/>
      <c r="QKN1" s="428"/>
      <c r="QKO1" s="429"/>
      <c r="QKP1" s="428"/>
      <c r="QKQ1" s="429"/>
      <c r="QKR1" s="428"/>
      <c r="QKS1" s="429"/>
      <c r="QKT1" s="428"/>
      <c r="QKU1" s="429"/>
      <c r="QKV1" s="428"/>
      <c r="QKW1" s="429"/>
      <c r="QKX1" s="428"/>
      <c r="QKY1" s="429"/>
      <c r="QKZ1" s="428"/>
      <c r="QLA1" s="429"/>
      <c r="QLB1" s="428"/>
      <c r="QLC1" s="429"/>
      <c r="QLD1" s="428"/>
      <c r="QLE1" s="429"/>
      <c r="QLF1" s="428"/>
      <c r="QLG1" s="429"/>
      <c r="QLH1" s="428"/>
      <c r="QLI1" s="429"/>
      <c r="QLJ1" s="428"/>
      <c r="QLK1" s="429"/>
      <c r="QLL1" s="428"/>
      <c r="QLM1" s="429"/>
      <c r="QLN1" s="428"/>
      <c r="QLO1" s="429"/>
      <c r="QLP1" s="428"/>
      <c r="QLQ1" s="429"/>
      <c r="QLR1" s="428"/>
      <c r="QLS1" s="429"/>
      <c r="QLT1" s="428"/>
      <c r="QLU1" s="429"/>
      <c r="QLV1" s="428"/>
      <c r="QLW1" s="429"/>
      <c r="QLX1" s="428"/>
      <c r="QLY1" s="429"/>
      <c r="QLZ1" s="428"/>
      <c r="QMA1" s="429"/>
      <c r="QMB1" s="428"/>
      <c r="QMC1" s="429"/>
      <c r="QMD1" s="428"/>
      <c r="QME1" s="429"/>
      <c r="QMF1" s="428"/>
      <c r="QMG1" s="429"/>
      <c r="QMH1" s="428"/>
      <c r="QMI1" s="429"/>
      <c r="QMJ1" s="428"/>
      <c r="QMK1" s="429"/>
      <c r="QML1" s="428"/>
      <c r="QMM1" s="429"/>
      <c r="QMN1" s="428"/>
      <c r="QMO1" s="429"/>
      <c r="QMP1" s="428"/>
      <c r="QMQ1" s="429"/>
      <c r="QMR1" s="428"/>
      <c r="QMS1" s="429"/>
      <c r="QMT1" s="428"/>
      <c r="QMU1" s="429"/>
      <c r="QMV1" s="428"/>
      <c r="QMW1" s="429"/>
      <c r="QMX1" s="428"/>
      <c r="QMY1" s="429"/>
      <c r="QMZ1" s="428"/>
      <c r="QNA1" s="429"/>
      <c r="QNB1" s="428"/>
      <c r="QNC1" s="429"/>
      <c r="QND1" s="428"/>
      <c r="QNE1" s="429"/>
      <c r="QNF1" s="428"/>
      <c r="QNG1" s="429"/>
      <c r="QNH1" s="428"/>
      <c r="QNI1" s="429"/>
      <c r="QNJ1" s="428"/>
      <c r="QNK1" s="429"/>
      <c r="QNL1" s="428"/>
      <c r="QNM1" s="429"/>
      <c r="QNN1" s="428"/>
      <c r="QNO1" s="429"/>
      <c r="QNP1" s="428"/>
      <c r="QNQ1" s="429"/>
      <c r="QNR1" s="428"/>
      <c r="QNS1" s="429"/>
      <c r="QNT1" s="428"/>
      <c r="QNU1" s="429"/>
      <c r="QNV1" s="428"/>
      <c r="QNW1" s="429"/>
      <c r="QNX1" s="428"/>
      <c r="QNY1" s="429"/>
      <c r="QNZ1" s="428"/>
      <c r="QOA1" s="429"/>
      <c r="QOB1" s="428"/>
      <c r="QOC1" s="429"/>
      <c r="QOD1" s="428"/>
      <c r="QOE1" s="429"/>
      <c r="QOF1" s="428"/>
      <c r="QOG1" s="429"/>
      <c r="QOH1" s="428"/>
      <c r="QOI1" s="429"/>
      <c r="QOJ1" s="428"/>
      <c r="QOK1" s="429"/>
      <c r="QOL1" s="428"/>
      <c r="QOM1" s="429"/>
      <c r="QON1" s="428"/>
      <c r="QOO1" s="429"/>
      <c r="QOP1" s="428"/>
      <c r="QOQ1" s="429"/>
      <c r="QOR1" s="428"/>
      <c r="QOS1" s="429"/>
      <c r="QOT1" s="428"/>
      <c r="QOU1" s="429"/>
      <c r="QOV1" s="428"/>
      <c r="QOW1" s="429"/>
      <c r="QOX1" s="428"/>
      <c r="QOY1" s="429"/>
      <c r="QOZ1" s="428"/>
      <c r="QPA1" s="429"/>
      <c r="QPB1" s="428"/>
      <c r="QPC1" s="429"/>
      <c r="QPD1" s="428"/>
      <c r="QPE1" s="429"/>
      <c r="QPF1" s="428"/>
      <c r="QPG1" s="429"/>
      <c r="QPH1" s="428"/>
      <c r="QPI1" s="429"/>
      <c r="QPJ1" s="428"/>
      <c r="QPK1" s="429"/>
      <c r="QPL1" s="428"/>
      <c r="QPM1" s="429"/>
      <c r="QPN1" s="428"/>
      <c r="QPO1" s="429"/>
      <c r="QPP1" s="428"/>
      <c r="QPQ1" s="429"/>
      <c r="QPR1" s="428"/>
      <c r="QPS1" s="429"/>
      <c r="QPT1" s="428"/>
      <c r="QPU1" s="429"/>
      <c r="QPV1" s="428"/>
      <c r="QPW1" s="429"/>
      <c r="QPX1" s="428"/>
      <c r="QPY1" s="429"/>
      <c r="QPZ1" s="428"/>
      <c r="QQA1" s="429"/>
      <c r="QQB1" s="428"/>
      <c r="QQC1" s="429"/>
      <c r="QQD1" s="428"/>
      <c r="QQE1" s="429"/>
      <c r="QQF1" s="428"/>
      <c r="QQG1" s="429"/>
      <c r="QQH1" s="428"/>
      <c r="QQI1" s="429"/>
      <c r="QQJ1" s="428"/>
      <c r="QQK1" s="429"/>
      <c r="QQL1" s="428"/>
      <c r="QQM1" s="429"/>
      <c r="QQN1" s="428"/>
      <c r="QQO1" s="429"/>
      <c r="QQP1" s="428"/>
      <c r="QQQ1" s="429"/>
      <c r="QQR1" s="428"/>
      <c r="QQS1" s="429"/>
      <c r="QQT1" s="428"/>
      <c r="QQU1" s="429"/>
      <c r="QQV1" s="428"/>
      <c r="QQW1" s="429"/>
      <c r="QQX1" s="428"/>
      <c r="QQY1" s="429"/>
      <c r="QQZ1" s="428"/>
      <c r="QRA1" s="429"/>
      <c r="QRB1" s="428"/>
      <c r="QRC1" s="429"/>
      <c r="QRD1" s="428"/>
      <c r="QRE1" s="429"/>
      <c r="QRF1" s="428"/>
      <c r="QRG1" s="429"/>
      <c r="QRH1" s="428"/>
      <c r="QRI1" s="429"/>
      <c r="QRJ1" s="428"/>
      <c r="QRK1" s="429"/>
      <c r="QRL1" s="428"/>
      <c r="QRM1" s="429"/>
      <c r="QRN1" s="428"/>
      <c r="QRO1" s="429"/>
      <c r="QRP1" s="428"/>
      <c r="QRQ1" s="429"/>
      <c r="QRR1" s="428"/>
      <c r="QRS1" s="429"/>
      <c r="QRT1" s="428"/>
      <c r="QRU1" s="429"/>
      <c r="QRV1" s="428"/>
      <c r="QRW1" s="429"/>
      <c r="QRX1" s="428"/>
      <c r="QRY1" s="429"/>
      <c r="QRZ1" s="428"/>
      <c r="QSA1" s="429"/>
      <c r="QSB1" s="428"/>
      <c r="QSC1" s="429"/>
      <c r="QSD1" s="428"/>
      <c r="QSE1" s="429"/>
      <c r="QSF1" s="428"/>
      <c r="QSG1" s="429"/>
      <c r="QSH1" s="428"/>
      <c r="QSI1" s="429"/>
      <c r="QSJ1" s="428"/>
      <c r="QSK1" s="429"/>
      <c r="QSL1" s="428"/>
      <c r="QSM1" s="429"/>
      <c r="QSN1" s="428"/>
      <c r="QSO1" s="429"/>
      <c r="QSP1" s="428"/>
      <c r="QSQ1" s="429"/>
      <c r="QSR1" s="428"/>
      <c r="QSS1" s="429"/>
      <c r="QST1" s="428"/>
      <c r="QSU1" s="429"/>
      <c r="QSV1" s="428"/>
      <c r="QSW1" s="429"/>
      <c r="QSX1" s="428"/>
      <c r="QSY1" s="429"/>
      <c r="QSZ1" s="428"/>
      <c r="QTA1" s="429"/>
      <c r="QTB1" s="428"/>
      <c r="QTC1" s="429"/>
      <c r="QTD1" s="428"/>
      <c r="QTE1" s="429"/>
      <c r="QTF1" s="428"/>
      <c r="QTG1" s="429"/>
      <c r="QTH1" s="428"/>
      <c r="QTI1" s="429"/>
      <c r="QTJ1" s="428"/>
      <c r="QTK1" s="429"/>
      <c r="QTL1" s="428"/>
      <c r="QTM1" s="429"/>
      <c r="QTN1" s="428"/>
      <c r="QTO1" s="429"/>
      <c r="QTP1" s="428"/>
      <c r="QTQ1" s="429"/>
      <c r="QTR1" s="428"/>
      <c r="QTS1" s="429"/>
      <c r="QTT1" s="428"/>
      <c r="QTU1" s="429"/>
      <c r="QTV1" s="428"/>
      <c r="QTW1" s="429"/>
      <c r="QTX1" s="428"/>
      <c r="QTY1" s="429"/>
      <c r="QTZ1" s="428"/>
      <c r="QUA1" s="429"/>
      <c r="QUB1" s="428"/>
      <c r="QUC1" s="429"/>
      <c r="QUD1" s="428"/>
      <c r="QUE1" s="429"/>
      <c r="QUF1" s="428"/>
      <c r="QUG1" s="429"/>
      <c r="QUH1" s="428"/>
      <c r="QUI1" s="429"/>
      <c r="QUJ1" s="428"/>
      <c r="QUK1" s="429"/>
      <c r="QUL1" s="428"/>
      <c r="QUM1" s="429"/>
      <c r="QUN1" s="428"/>
      <c r="QUO1" s="429"/>
      <c r="QUP1" s="428"/>
      <c r="QUQ1" s="429"/>
      <c r="QUR1" s="428"/>
      <c r="QUS1" s="429"/>
      <c r="QUT1" s="428"/>
      <c r="QUU1" s="429"/>
      <c r="QUV1" s="428"/>
      <c r="QUW1" s="429"/>
      <c r="QUX1" s="428"/>
      <c r="QUY1" s="429"/>
      <c r="QUZ1" s="428"/>
      <c r="QVA1" s="429"/>
      <c r="QVB1" s="428"/>
      <c r="QVC1" s="429"/>
      <c r="QVD1" s="428"/>
      <c r="QVE1" s="429"/>
      <c r="QVF1" s="428"/>
      <c r="QVG1" s="429"/>
      <c r="QVH1" s="428"/>
      <c r="QVI1" s="429"/>
      <c r="QVJ1" s="428"/>
      <c r="QVK1" s="429"/>
      <c r="QVL1" s="428"/>
      <c r="QVM1" s="429"/>
      <c r="QVN1" s="428"/>
      <c r="QVO1" s="429"/>
      <c r="QVP1" s="428"/>
      <c r="QVQ1" s="429"/>
      <c r="QVR1" s="428"/>
      <c r="QVS1" s="429"/>
      <c r="QVT1" s="428"/>
      <c r="QVU1" s="429"/>
      <c r="QVV1" s="428"/>
      <c r="QVW1" s="429"/>
      <c r="QVX1" s="428"/>
      <c r="QVY1" s="429"/>
      <c r="QVZ1" s="428"/>
      <c r="QWA1" s="429"/>
      <c r="QWB1" s="428"/>
      <c r="QWC1" s="429"/>
      <c r="QWD1" s="428"/>
      <c r="QWE1" s="429"/>
      <c r="QWF1" s="428"/>
      <c r="QWG1" s="429"/>
      <c r="QWH1" s="428"/>
      <c r="QWI1" s="429"/>
      <c r="QWJ1" s="428"/>
      <c r="QWK1" s="429"/>
      <c r="QWL1" s="428"/>
      <c r="QWM1" s="429"/>
      <c r="QWN1" s="428"/>
      <c r="QWO1" s="429"/>
      <c r="QWP1" s="428"/>
      <c r="QWQ1" s="429"/>
      <c r="QWR1" s="428"/>
      <c r="QWS1" s="429"/>
      <c r="QWT1" s="428"/>
      <c r="QWU1" s="429"/>
      <c r="QWV1" s="428"/>
      <c r="QWW1" s="429"/>
      <c r="QWX1" s="428"/>
      <c r="QWY1" s="429"/>
      <c r="QWZ1" s="428"/>
      <c r="QXA1" s="429"/>
      <c r="QXB1" s="428"/>
      <c r="QXC1" s="429"/>
      <c r="QXD1" s="428"/>
      <c r="QXE1" s="429"/>
      <c r="QXF1" s="428"/>
      <c r="QXG1" s="429"/>
      <c r="QXH1" s="428"/>
      <c r="QXI1" s="429"/>
      <c r="QXJ1" s="428"/>
      <c r="QXK1" s="429"/>
      <c r="QXL1" s="428"/>
      <c r="QXM1" s="429"/>
      <c r="QXN1" s="428"/>
      <c r="QXO1" s="429"/>
      <c r="QXP1" s="428"/>
      <c r="QXQ1" s="429"/>
      <c r="QXR1" s="428"/>
      <c r="QXS1" s="429"/>
      <c r="QXT1" s="428"/>
      <c r="QXU1" s="429"/>
      <c r="QXV1" s="428"/>
      <c r="QXW1" s="429"/>
      <c r="QXX1" s="428"/>
      <c r="QXY1" s="429"/>
      <c r="QXZ1" s="428"/>
      <c r="QYA1" s="429"/>
      <c r="QYB1" s="428"/>
      <c r="QYC1" s="429"/>
      <c r="QYD1" s="428"/>
      <c r="QYE1" s="429"/>
      <c r="QYF1" s="428"/>
      <c r="QYG1" s="429"/>
      <c r="QYH1" s="428"/>
      <c r="QYI1" s="429"/>
      <c r="QYJ1" s="428"/>
      <c r="QYK1" s="429"/>
      <c r="QYL1" s="428"/>
      <c r="QYM1" s="429"/>
      <c r="QYN1" s="428"/>
      <c r="QYO1" s="429"/>
      <c r="QYP1" s="428"/>
      <c r="QYQ1" s="429"/>
      <c r="QYR1" s="428"/>
      <c r="QYS1" s="429"/>
      <c r="QYT1" s="428"/>
      <c r="QYU1" s="429"/>
      <c r="QYV1" s="428"/>
      <c r="QYW1" s="429"/>
      <c r="QYX1" s="428"/>
      <c r="QYY1" s="429"/>
      <c r="QYZ1" s="428"/>
      <c r="QZA1" s="429"/>
      <c r="QZB1" s="428"/>
      <c r="QZC1" s="429"/>
      <c r="QZD1" s="428"/>
      <c r="QZE1" s="429"/>
      <c r="QZF1" s="428"/>
      <c r="QZG1" s="429"/>
      <c r="QZH1" s="428"/>
      <c r="QZI1" s="429"/>
      <c r="QZJ1" s="428"/>
      <c r="QZK1" s="429"/>
      <c r="QZL1" s="428"/>
      <c r="QZM1" s="429"/>
      <c r="QZN1" s="428"/>
      <c r="QZO1" s="429"/>
      <c r="QZP1" s="428"/>
      <c r="QZQ1" s="429"/>
      <c r="QZR1" s="428"/>
      <c r="QZS1" s="429"/>
      <c r="QZT1" s="428"/>
      <c r="QZU1" s="429"/>
      <c r="QZV1" s="428"/>
      <c r="QZW1" s="429"/>
      <c r="QZX1" s="428"/>
      <c r="QZY1" s="429"/>
      <c r="QZZ1" s="428"/>
      <c r="RAA1" s="429"/>
      <c r="RAB1" s="428"/>
      <c r="RAC1" s="429"/>
      <c r="RAD1" s="428"/>
      <c r="RAE1" s="429"/>
      <c r="RAF1" s="428"/>
      <c r="RAG1" s="429"/>
      <c r="RAH1" s="428"/>
      <c r="RAI1" s="429"/>
      <c r="RAJ1" s="428"/>
      <c r="RAK1" s="429"/>
      <c r="RAL1" s="428"/>
      <c r="RAM1" s="429"/>
      <c r="RAN1" s="428"/>
      <c r="RAO1" s="429"/>
      <c r="RAP1" s="428"/>
      <c r="RAQ1" s="429"/>
      <c r="RAR1" s="428"/>
      <c r="RAS1" s="429"/>
      <c r="RAT1" s="428"/>
      <c r="RAU1" s="429"/>
      <c r="RAV1" s="428"/>
      <c r="RAW1" s="429"/>
      <c r="RAX1" s="428"/>
      <c r="RAY1" s="429"/>
      <c r="RAZ1" s="428"/>
      <c r="RBA1" s="429"/>
      <c r="RBB1" s="428"/>
      <c r="RBC1" s="429"/>
      <c r="RBD1" s="428"/>
      <c r="RBE1" s="429"/>
      <c r="RBF1" s="428"/>
      <c r="RBG1" s="429"/>
      <c r="RBH1" s="428"/>
      <c r="RBI1" s="429"/>
      <c r="RBJ1" s="428"/>
      <c r="RBK1" s="429"/>
      <c r="RBL1" s="428"/>
      <c r="RBM1" s="429"/>
      <c r="RBN1" s="428"/>
      <c r="RBO1" s="429"/>
      <c r="RBP1" s="428"/>
      <c r="RBQ1" s="429"/>
      <c r="RBR1" s="428"/>
      <c r="RBS1" s="429"/>
      <c r="RBT1" s="428"/>
      <c r="RBU1" s="429"/>
      <c r="RBV1" s="428"/>
      <c r="RBW1" s="429"/>
      <c r="RBX1" s="428"/>
      <c r="RBY1" s="429"/>
      <c r="RBZ1" s="428"/>
      <c r="RCA1" s="429"/>
      <c r="RCB1" s="428"/>
      <c r="RCC1" s="429"/>
      <c r="RCD1" s="428"/>
      <c r="RCE1" s="429"/>
      <c r="RCF1" s="428"/>
      <c r="RCG1" s="429"/>
      <c r="RCH1" s="428"/>
      <c r="RCI1" s="429"/>
      <c r="RCJ1" s="428"/>
      <c r="RCK1" s="429"/>
      <c r="RCL1" s="428"/>
      <c r="RCM1" s="429"/>
      <c r="RCN1" s="428"/>
      <c r="RCO1" s="429"/>
      <c r="RCP1" s="428"/>
      <c r="RCQ1" s="429"/>
      <c r="RCR1" s="428"/>
      <c r="RCS1" s="429"/>
      <c r="RCT1" s="428"/>
      <c r="RCU1" s="429"/>
      <c r="RCV1" s="428"/>
      <c r="RCW1" s="429"/>
      <c r="RCX1" s="428"/>
      <c r="RCY1" s="429"/>
      <c r="RCZ1" s="428"/>
      <c r="RDA1" s="429"/>
      <c r="RDB1" s="428"/>
      <c r="RDC1" s="429"/>
      <c r="RDD1" s="428"/>
      <c r="RDE1" s="429"/>
      <c r="RDF1" s="428"/>
      <c r="RDG1" s="429"/>
      <c r="RDH1" s="428"/>
      <c r="RDI1" s="429"/>
      <c r="RDJ1" s="428"/>
      <c r="RDK1" s="429"/>
      <c r="RDL1" s="428"/>
      <c r="RDM1" s="429"/>
      <c r="RDN1" s="428"/>
      <c r="RDO1" s="429"/>
      <c r="RDP1" s="428"/>
      <c r="RDQ1" s="429"/>
      <c r="RDR1" s="428"/>
      <c r="RDS1" s="429"/>
      <c r="RDT1" s="428"/>
      <c r="RDU1" s="429"/>
      <c r="RDV1" s="428"/>
      <c r="RDW1" s="429"/>
      <c r="RDX1" s="428"/>
      <c r="RDY1" s="429"/>
      <c r="RDZ1" s="428"/>
      <c r="REA1" s="429"/>
      <c r="REB1" s="428"/>
      <c r="REC1" s="429"/>
      <c r="RED1" s="428"/>
      <c r="REE1" s="429"/>
      <c r="REF1" s="428"/>
      <c r="REG1" s="429"/>
      <c r="REH1" s="428"/>
      <c r="REI1" s="429"/>
      <c r="REJ1" s="428"/>
      <c r="REK1" s="429"/>
      <c r="REL1" s="428"/>
      <c r="REM1" s="429"/>
      <c r="REN1" s="428"/>
      <c r="REO1" s="429"/>
      <c r="REP1" s="428"/>
      <c r="REQ1" s="429"/>
      <c r="RER1" s="428"/>
      <c r="RES1" s="429"/>
      <c r="RET1" s="428"/>
      <c r="REU1" s="429"/>
      <c r="REV1" s="428"/>
      <c r="REW1" s="429"/>
      <c r="REX1" s="428"/>
      <c r="REY1" s="429"/>
      <c r="REZ1" s="428"/>
      <c r="RFA1" s="429"/>
      <c r="RFB1" s="428"/>
      <c r="RFC1" s="429"/>
      <c r="RFD1" s="428"/>
      <c r="RFE1" s="429"/>
      <c r="RFF1" s="428"/>
      <c r="RFG1" s="429"/>
      <c r="RFH1" s="428"/>
      <c r="RFI1" s="429"/>
      <c r="RFJ1" s="428"/>
      <c r="RFK1" s="429"/>
      <c r="RFL1" s="428"/>
      <c r="RFM1" s="429"/>
      <c r="RFN1" s="428"/>
      <c r="RFO1" s="429"/>
      <c r="RFP1" s="428"/>
      <c r="RFQ1" s="429"/>
      <c r="RFR1" s="428"/>
      <c r="RFS1" s="429"/>
      <c r="RFT1" s="428"/>
      <c r="RFU1" s="429"/>
      <c r="RFV1" s="428"/>
      <c r="RFW1" s="429"/>
      <c r="RFX1" s="428"/>
      <c r="RFY1" s="429"/>
      <c r="RFZ1" s="428"/>
      <c r="RGA1" s="429"/>
      <c r="RGB1" s="428"/>
      <c r="RGC1" s="429"/>
      <c r="RGD1" s="428"/>
      <c r="RGE1" s="429"/>
      <c r="RGF1" s="428"/>
      <c r="RGG1" s="429"/>
      <c r="RGH1" s="428"/>
      <c r="RGI1" s="429"/>
      <c r="RGJ1" s="428"/>
      <c r="RGK1" s="429"/>
      <c r="RGL1" s="428"/>
      <c r="RGM1" s="429"/>
      <c r="RGN1" s="428"/>
      <c r="RGO1" s="429"/>
      <c r="RGP1" s="428"/>
      <c r="RGQ1" s="429"/>
      <c r="RGR1" s="428"/>
      <c r="RGS1" s="429"/>
      <c r="RGT1" s="428"/>
      <c r="RGU1" s="429"/>
      <c r="RGV1" s="428"/>
      <c r="RGW1" s="429"/>
      <c r="RGX1" s="428"/>
      <c r="RGY1" s="429"/>
      <c r="RGZ1" s="428"/>
      <c r="RHA1" s="429"/>
      <c r="RHB1" s="428"/>
      <c r="RHC1" s="429"/>
      <c r="RHD1" s="428"/>
      <c r="RHE1" s="429"/>
      <c r="RHF1" s="428"/>
      <c r="RHG1" s="429"/>
      <c r="RHH1" s="428"/>
      <c r="RHI1" s="429"/>
      <c r="RHJ1" s="428"/>
      <c r="RHK1" s="429"/>
      <c r="RHL1" s="428"/>
      <c r="RHM1" s="429"/>
      <c r="RHN1" s="428"/>
      <c r="RHO1" s="429"/>
      <c r="RHP1" s="428"/>
      <c r="RHQ1" s="429"/>
      <c r="RHR1" s="428"/>
      <c r="RHS1" s="429"/>
      <c r="RHT1" s="428"/>
      <c r="RHU1" s="429"/>
      <c r="RHV1" s="428"/>
      <c r="RHW1" s="429"/>
      <c r="RHX1" s="428"/>
      <c r="RHY1" s="429"/>
      <c r="RHZ1" s="428"/>
      <c r="RIA1" s="429"/>
      <c r="RIB1" s="428"/>
      <c r="RIC1" s="429"/>
      <c r="RID1" s="428"/>
      <c r="RIE1" s="429"/>
      <c r="RIF1" s="428"/>
      <c r="RIG1" s="429"/>
      <c r="RIH1" s="428"/>
      <c r="RII1" s="429"/>
      <c r="RIJ1" s="428"/>
      <c r="RIK1" s="429"/>
      <c r="RIL1" s="428"/>
      <c r="RIM1" s="429"/>
      <c r="RIN1" s="428"/>
      <c r="RIO1" s="429"/>
      <c r="RIP1" s="428"/>
      <c r="RIQ1" s="429"/>
      <c r="RIR1" s="428"/>
      <c r="RIS1" s="429"/>
      <c r="RIT1" s="428"/>
      <c r="RIU1" s="429"/>
      <c r="RIV1" s="428"/>
      <c r="RIW1" s="429"/>
      <c r="RIX1" s="428"/>
      <c r="RIY1" s="429"/>
      <c r="RIZ1" s="428"/>
      <c r="RJA1" s="429"/>
      <c r="RJB1" s="428"/>
      <c r="RJC1" s="429"/>
      <c r="RJD1" s="428"/>
      <c r="RJE1" s="429"/>
      <c r="RJF1" s="428"/>
      <c r="RJG1" s="429"/>
      <c r="RJH1" s="428"/>
      <c r="RJI1" s="429"/>
      <c r="RJJ1" s="428"/>
      <c r="RJK1" s="429"/>
      <c r="RJL1" s="428"/>
      <c r="RJM1" s="429"/>
      <c r="RJN1" s="428"/>
      <c r="RJO1" s="429"/>
      <c r="RJP1" s="428"/>
      <c r="RJQ1" s="429"/>
      <c r="RJR1" s="428"/>
      <c r="RJS1" s="429"/>
      <c r="RJT1" s="428"/>
      <c r="RJU1" s="429"/>
      <c r="RJV1" s="428"/>
      <c r="RJW1" s="429"/>
      <c r="RJX1" s="428"/>
      <c r="RJY1" s="429"/>
      <c r="RJZ1" s="428"/>
      <c r="RKA1" s="429"/>
      <c r="RKB1" s="428"/>
      <c r="RKC1" s="429"/>
      <c r="RKD1" s="428"/>
      <c r="RKE1" s="429"/>
      <c r="RKF1" s="428"/>
      <c r="RKG1" s="429"/>
      <c r="RKH1" s="428"/>
      <c r="RKI1" s="429"/>
      <c r="RKJ1" s="428"/>
      <c r="RKK1" s="429"/>
      <c r="RKL1" s="428"/>
      <c r="RKM1" s="429"/>
      <c r="RKN1" s="428"/>
      <c r="RKO1" s="429"/>
      <c r="RKP1" s="428"/>
      <c r="RKQ1" s="429"/>
      <c r="RKR1" s="428"/>
      <c r="RKS1" s="429"/>
      <c r="RKT1" s="428"/>
      <c r="RKU1" s="429"/>
      <c r="RKV1" s="428"/>
      <c r="RKW1" s="429"/>
      <c r="RKX1" s="428"/>
      <c r="RKY1" s="429"/>
      <c r="RKZ1" s="428"/>
      <c r="RLA1" s="429"/>
      <c r="RLB1" s="428"/>
      <c r="RLC1" s="429"/>
      <c r="RLD1" s="428"/>
      <c r="RLE1" s="429"/>
      <c r="RLF1" s="428"/>
      <c r="RLG1" s="429"/>
      <c r="RLH1" s="428"/>
      <c r="RLI1" s="429"/>
      <c r="RLJ1" s="428"/>
      <c r="RLK1" s="429"/>
      <c r="RLL1" s="428"/>
      <c r="RLM1" s="429"/>
      <c r="RLN1" s="428"/>
      <c r="RLO1" s="429"/>
      <c r="RLP1" s="428"/>
      <c r="RLQ1" s="429"/>
      <c r="RLR1" s="428"/>
      <c r="RLS1" s="429"/>
      <c r="RLT1" s="428"/>
      <c r="RLU1" s="429"/>
      <c r="RLV1" s="428"/>
      <c r="RLW1" s="429"/>
      <c r="RLX1" s="428"/>
      <c r="RLY1" s="429"/>
      <c r="RLZ1" s="428"/>
      <c r="RMA1" s="429"/>
      <c r="RMB1" s="428"/>
      <c r="RMC1" s="429"/>
      <c r="RMD1" s="428"/>
      <c r="RME1" s="429"/>
      <c r="RMF1" s="428"/>
      <c r="RMG1" s="429"/>
      <c r="RMH1" s="428"/>
      <c r="RMI1" s="429"/>
      <c r="RMJ1" s="428"/>
      <c r="RMK1" s="429"/>
      <c r="RML1" s="428"/>
      <c r="RMM1" s="429"/>
      <c r="RMN1" s="428"/>
      <c r="RMO1" s="429"/>
      <c r="RMP1" s="428"/>
      <c r="RMQ1" s="429"/>
      <c r="RMR1" s="428"/>
      <c r="RMS1" s="429"/>
      <c r="RMT1" s="428"/>
      <c r="RMU1" s="429"/>
      <c r="RMV1" s="428"/>
      <c r="RMW1" s="429"/>
      <c r="RMX1" s="428"/>
      <c r="RMY1" s="429"/>
      <c r="RMZ1" s="428"/>
      <c r="RNA1" s="429"/>
      <c r="RNB1" s="428"/>
      <c r="RNC1" s="429"/>
      <c r="RND1" s="428"/>
      <c r="RNE1" s="429"/>
      <c r="RNF1" s="428"/>
      <c r="RNG1" s="429"/>
      <c r="RNH1" s="428"/>
      <c r="RNI1" s="429"/>
      <c r="RNJ1" s="428"/>
      <c r="RNK1" s="429"/>
      <c r="RNL1" s="428"/>
      <c r="RNM1" s="429"/>
      <c r="RNN1" s="428"/>
      <c r="RNO1" s="429"/>
      <c r="RNP1" s="428"/>
      <c r="RNQ1" s="429"/>
      <c r="RNR1" s="428"/>
      <c r="RNS1" s="429"/>
      <c r="RNT1" s="428"/>
      <c r="RNU1" s="429"/>
      <c r="RNV1" s="428"/>
      <c r="RNW1" s="429"/>
      <c r="RNX1" s="428"/>
      <c r="RNY1" s="429"/>
      <c r="RNZ1" s="428"/>
      <c r="ROA1" s="429"/>
      <c r="ROB1" s="428"/>
      <c r="ROC1" s="429"/>
      <c r="ROD1" s="428"/>
      <c r="ROE1" s="429"/>
      <c r="ROF1" s="428"/>
      <c r="ROG1" s="429"/>
      <c r="ROH1" s="428"/>
      <c r="ROI1" s="429"/>
      <c r="ROJ1" s="428"/>
      <c r="ROK1" s="429"/>
      <c r="ROL1" s="428"/>
      <c r="ROM1" s="429"/>
      <c r="RON1" s="428"/>
      <c r="ROO1" s="429"/>
      <c r="ROP1" s="428"/>
      <c r="ROQ1" s="429"/>
      <c r="ROR1" s="428"/>
      <c r="ROS1" s="429"/>
      <c r="ROT1" s="428"/>
      <c r="ROU1" s="429"/>
      <c r="ROV1" s="428"/>
      <c r="ROW1" s="429"/>
      <c r="ROX1" s="428"/>
      <c r="ROY1" s="429"/>
      <c r="ROZ1" s="428"/>
      <c r="RPA1" s="429"/>
      <c r="RPB1" s="428"/>
      <c r="RPC1" s="429"/>
      <c r="RPD1" s="428"/>
      <c r="RPE1" s="429"/>
      <c r="RPF1" s="428"/>
      <c r="RPG1" s="429"/>
      <c r="RPH1" s="428"/>
      <c r="RPI1" s="429"/>
      <c r="RPJ1" s="428"/>
      <c r="RPK1" s="429"/>
      <c r="RPL1" s="428"/>
      <c r="RPM1" s="429"/>
      <c r="RPN1" s="428"/>
      <c r="RPO1" s="429"/>
      <c r="RPP1" s="428"/>
      <c r="RPQ1" s="429"/>
      <c r="RPR1" s="428"/>
      <c r="RPS1" s="429"/>
      <c r="RPT1" s="428"/>
      <c r="RPU1" s="429"/>
      <c r="RPV1" s="428"/>
      <c r="RPW1" s="429"/>
      <c r="RPX1" s="428"/>
      <c r="RPY1" s="429"/>
      <c r="RPZ1" s="428"/>
      <c r="RQA1" s="429"/>
      <c r="RQB1" s="428"/>
      <c r="RQC1" s="429"/>
      <c r="RQD1" s="428"/>
      <c r="RQE1" s="429"/>
      <c r="RQF1" s="428"/>
      <c r="RQG1" s="429"/>
      <c r="RQH1" s="428"/>
      <c r="RQI1" s="429"/>
      <c r="RQJ1" s="428"/>
      <c r="RQK1" s="429"/>
      <c r="RQL1" s="428"/>
      <c r="RQM1" s="429"/>
      <c r="RQN1" s="428"/>
      <c r="RQO1" s="429"/>
      <c r="RQP1" s="428"/>
      <c r="RQQ1" s="429"/>
      <c r="RQR1" s="428"/>
      <c r="RQS1" s="429"/>
      <c r="RQT1" s="428"/>
      <c r="RQU1" s="429"/>
      <c r="RQV1" s="428"/>
      <c r="RQW1" s="429"/>
      <c r="RQX1" s="428"/>
      <c r="RQY1" s="429"/>
      <c r="RQZ1" s="428"/>
      <c r="RRA1" s="429"/>
      <c r="RRB1" s="428"/>
      <c r="RRC1" s="429"/>
      <c r="RRD1" s="428"/>
      <c r="RRE1" s="429"/>
      <c r="RRF1" s="428"/>
      <c r="RRG1" s="429"/>
      <c r="RRH1" s="428"/>
      <c r="RRI1" s="429"/>
      <c r="RRJ1" s="428"/>
      <c r="RRK1" s="429"/>
      <c r="RRL1" s="428"/>
      <c r="RRM1" s="429"/>
      <c r="RRN1" s="428"/>
      <c r="RRO1" s="429"/>
      <c r="RRP1" s="428"/>
      <c r="RRQ1" s="429"/>
      <c r="RRR1" s="428"/>
      <c r="RRS1" s="429"/>
      <c r="RRT1" s="428"/>
      <c r="RRU1" s="429"/>
      <c r="RRV1" s="428"/>
      <c r="RRW1" s="429"/>
      <c r="RRX1" s="428"/>
      <c r="RRY1" s="429"/>
      <c r="RRZ1" s="428"/>
      <c r="RSA1" s="429"/>
      <c r="RSB1" s="428"/>
      <c r="RSC1" s="429"/>
      <c r="RSD1" s="428"/>
      <c r="RSE1" s="429"/>
      <c r="RSF1" s="428"/>
      <c r="RSG1" s="429"/>
      <c r="RSH1" s="428"/>
      <c r="RSI1" s="429"/>
      <c r="RSJ1" s="428"/>
      <c r="RSK1" s="429"/>
      <c r="RSL1" s="428"/>
      <c r="RSM1" s="429"/>
      <c r="RSN1" s="428"/>
      <c r="RSO1" s="429"/>
      <c r="RSP1" s="428"/>
      <c r="RSQ1" s="429"/>
      <c r="RSR1" s="428"/>
      <c r="RSS1" s="429"/>
      <c r="RST1" s="428"/>
      <c r="RSU1" s="429"/>
      <c r="RSV1" s="428"/>
      <c r="RSW1" s="429"/>
      <c r="RSX1" s="428"/>
      <c r="RSY1" s="429"/>
      <c r="RSZ1" s="428"/>
      <c r="RTA1" s="429"/>
      <c r="RTB1" s="428"/>
      <c r="RTC1" s="429"/>
      <c r="RTD1" s="428"/>
      <c r="RTE1" s="429"/>
      <c r="RTF1" s="428"/>
      <c r="RTG1" s="429"/>
      <c r="RTH1" s="428"/>
      <c r="RTI1" s="429"/>
      <c r="RTJ1" s="428"/>
      <c r="RTK1" s="429"/>
      <c r="RTL1" s="428"/>
      <c r="RTM1" s="429"/>
      <c r="RTN1" s="428"/>
      <c r="RTO1" s="429"/>
      <c r="RTP1" s="428"/>
      <c r="RTQ1" s="429"/>
      <c r="RTR1" s="428"/>
      <c r="RTS1" s="429"/>
      <c r="RTT1" s="428"/>
      <c r="RTU1" s="429"/>
      <c r="RTV1" s="428"/>
      <c r="RTW1" s="429"/>
      <c r="RTX1" s="428"/>
      <c r="RTY1" s="429"/>
      <c r="RTZ1" s="428"/>
      <c r="RUA1" s="429"/>
      <c r="RUB1" s="428"/>
      <c r="RUC1" s="429"/>
      <c r="RUD1" s="428"/>
      <c r="RUE1" s="429"/>
      <c r="RUF1" s="428"/>
      <c r="RUG1" s="429"/>
      <c r="RUH1" s="428"/>
      <c r="RUI1" s="429"/>
      <c r="RUJ1" s="428"/>
      <c r="RUK1" s="429"/>
      <c r="RUL1" s="428"/>
      <c r="RUM1" s="429"/>
      <c r="RUN1" s="428"/>
      <c r="RUO1" s="429"/>
      <c r="RUP1" s="428"/>
      <c r="RUQ1" s="429"/>
      <c r="RUR1" s="428"/>
      <c r="RUS1" s="429"/>
      <c r="RUT1" s="428"/>
      <c r="RUU1" s="429"/>
      <c r="RUV1" s="428"/>
      <c r="RUW1" s="429"/>
      <c r="RUX1" s="428"/>
      <c r="RUY1" s="429"/>
      <c r="RUZ1" s="428"/>
      <c r="RVA1" s="429"/>
      <c r="RVB1" s="428"/>
      <c r="RVC1" s="429"/>
      <c r="RVD1" s="428"/>
      <c r="RVE1" s="429"/>
      <c r="RVF1" s="428"/>
      <c r="RVG1" s="429"/>
      <c r="RVH1" s="428"/>
      <c r="RVI1" s="429"/>
      <c r="RVJ1" s="428"/>
      <c r="RVK1" s="429"/>
      <c r="RVL1" s="428"/>
      <c r="RVM1" s="429"/>
      <c r="RVN1" s="428"/>
      <c r="RVO1" s="429"/>
      <c r="RVP1" s="428"/>
      <c r="RVQ1" s="429"/>
      <c r="RVR1" s="428"/>
      <c r="RVS1" s="429"/>
      <c r="RVT1" s="428"/>
      <c r="RVU1" s="429"/>
      <c r="RVV1" s="428"/>
      <c r="RVW1" s="429"/>
      <c r="RVX1" s="428"/>
      <c r="RVY1" s="429"/>
      <c r="RVZ1" s="428"/>
      <c r="RWA1" s="429"/>
      <c r="RWB1" s="428"/>
      <c r="RWC1" s="429"/>
      <c r="RWD1" s="428"/>
      <c r="RWE1" s="429"/>
      <c r="RWF1" s="428"/>
      <c r="RWG1" s="429"/>
      <c r="RWH1" s="428"/>
      <c r="RWI1" s="429"/>
      <c r="RWJ1" s="428"/>
      <c r="RWK1" s="429"/>
      <c r="RWL1" s="428"/>
      <c r="RWM1" s="429"/>
      <c r="RWN1" s="428"/>
      <c r="RWO1" s="429"/>
      <c r="RWP1" s="428"/>
      <c r="RWQ1" s="429"/>
      <c r="RWR1" s="428"/>
      <c r="RWS1" s="429"/>
      <c r="RWT1" s="428"/>
      <c r="RWU1" s="429"/>
      <c r="RWV1" s="428"/>
      <c r="RWW1" s="429"/>
      <c r="RWX1" s="428"/>
      <c r="RWY1" s="429"/>
      <c r="RWZ1" s="428"/>
      <c r="RXA1" s="429"/>
      <c r="RXB1" s="428"/>
      <c r="RXC1" s="429"/>
      <c r="RXD1" s="428"/>
      <c r="RXE1" s="429"/>
      <c r="RXF1" s="428"/>
      <c r="RXG1" s="429"/>
      <c r="RXH1" s="428"/>
      <c r="RXI1" s="429"/>
      <c r="RXJ1" s="428"/>
      <c r="RXK1" s="429"/>
      <c r="RXL1" s="428"/>
      <c r="RXM1" s="429"/>
      <c r="RXN1" s="428"/>
      <c r="RXO1" s="429"/>
      <c r="RXP1" s="428"/>
      <c r="RXQ1" s="429"/>
      <c r="RXR1" s="428"/>
      <c r="RXS1" s="429"/>
      <c r="RXT1" s="428"/>
      <c r="RXU1" s="429"/>
      <c r="RXV1" s="428"/>
      <c r="RXW1" s="429"/>
      <c r="RXX1" s="428"/>
      <c r="RXY1" s="429"/>
      <c r="RXZ1" s="428"/>
      <c r="RYA1" s="429"/>
      <c r="RYB1" s="428"/>
      <c r="RYC1" s="429"/>
      <c r="RYD1" s="428"/>
      <c r="RYE1" s="429"/>
      <c r="RYF1" s="428"/>
      <c r="RYG1" s="429"/>
      <c r="RYH1" s="428"/>
      <c r="RYI1" s="429"/>
      <c r="RYJ1" s="428"/>
      <c r="RYK1" s="429"/>
      <c r="RYL1" s="428"/>
      <c r="RYM1" s="429"/>
      <c r="RYN1" s="428"/>
      <c r="RYO1" s="429"/>
      <c r="RYP1" s="428"/>
      <c r="RYQ1" s="429"/>
      <c r="RYR1" s="428"/>
      <c r="RYS1" s="429"/>
      <c r="RYT1" s="428"/>
      <c r="RYU1" s="429"/>
      <c r="RYV1" s="428"/>
      <c r="RYW1" s="429"/>
      <c r="RYX1" s="428"/>
      <c r="RYY1" s="429"/>
      <c r="RYZ1" s="428"/>
      <c r="RZA1" s="429"/>
      <c r="RZB1" s="428"/>
      <c r="RZC1" s="429"/>
      <c r="RZD1" s="428"/>
      <c r="RZE1" s="429"/>
      <c r="RZF1" s="428"/>
      <c r="RZG1" s="429"/>
      <c r="RZH1" s="428"/>
      <c r="RZI1" s="429"/>
      <c r="RZJ1" s="428"/>
      <c r="RZK1" s="429"/>
      <c r="RZL1" s="428"/>
      <c r="RZM1" s="429"/>
      <c r="RZN1" s="428"/>
      <c r="RZO1" s="429"/>
      <c r="RZP1" s="428"/>
      <c r="RZQ1" s="429"/>
      <c r="RZR1" s="428"/>
      <c r="RZS1" s="429"/>
      <c r="RZT1" s="428"/>
      <c r="RZU1" s="429"/>
      <c r="RZV1" s="428"/>
      <c r="RZW1" s="429"/>
      <c r="RZX1" s="428"/>
      <c r="RZY1" s="429"/>
      <c r="RZZ1" s="428"/>
      <c r="SAA1" s="429"/>
      <c r="SAB1" s="428"/>
      <c r="SAC1" s="429"/>
      <c r="SAD1" s="428"/>
      <c r="SAE1" s="429"/>
      <c r="SAF1" s="428"/>
      <c r="SAG1" s="429"/>
      <c r="SAH1" s="428"/>
      <c r="SAI1" s="429"/>
      <c r="SAJ1" s="428"/>
      <c r="SAK1" s="429"/>
      <c r="SAL1" s="428"/>
      <c r="SAM1" s="429"/>
      <c r="SAN1" s="428"/>
      <c r="SAO1" s="429"/>
      <c r="SAP1" s="428"/>
      <c r="SAQ1" s="429"/>
      <c r="SAR1" s="428"/>
      <c r="SAS1" s="429"/>
      <c r="SAT1" s="428"/>
      <c r="SAU1" s="429"/>
      <c r="SAV1" s="428"/>
      <c r="SAW1" s="429"/>
      <c r="SAX1" s="428"/>
      <c r="SAY1" s="429"/>
      <c r="SAZ1" s="428"/>
      <c r="SBA1" s="429"/>
      <c r="SBB1" s="428"/>
      <c r="SBC1" s="429"/>
      <c r="SBD1" s="428"/>
      <c r="SBE1" s="429"/>
      <c r="SBF1" s="428"/>
      <c r="SBG1" s="429"/>
      <c r="SBH1" s="428"/>
      <c r="SBI1" s="429"/>
      <c r="SBJ1" s="428"/>
      <c r="SBK1" s="429"/>
      <c r="SBL1" s="428"/>
      <c r="SBM1" s="429"/>
      <c r="SBN1" s="428"/>
      <c r="SBO1" s="429"/>
      <c r="SBP1" s="428"/>
      <c r="SBQ1" s="429"/>
      <c r="SBR1" s="428"/>
      <c r="SBS1" s="429"/>
      <c r="SBT1" s="428"/>
      <c r="SBU1" s="429"/>
      <c r="SBV1" s="428"/>
      <c r="SBW1" s="429"/>
      <c r="SBX1" s="428"/>
      <c r="SBY1" s="429"/>
      <c r="SBZ1" s="428"/>
      <c r="SCA1" s="429"/>
      <c r="SCB1" s="428"/>
      <c r="SCC1" s="429"/>
      <c r="SCD1" s="428"/>
      <c r="SCE1" s="429"/>
      <c r="SCF1" s="428"/>
      <c r="SCG1" s="429"/>
      <c r="SCH1" s="428"/>
      <c r="SCI1" s="429"/>
      <c r="SCJ1" s="428"/>
      <c r="SCK1" s="429"/>
      <c r="SCL1" s="428"/>
      <c r="SCM1" s="429"/>
      <c r="SCN1" s="428"/>
      <c r="SCO1" s="429"/>
      <c r="SCP1" s="428"/>
      <c r="SCQ1" s="429"/>
      <c r="SCR1" s="428"/>
      <c r="SCS1" s="429"/>
      <c r="SCT1" s="428"/>
      <c r="SCU1" s="429"/>
      <c r="SCV1" s="428"/>
      <c r="SCW1" s="429"/>
      <c r="SCX1" s="428"/>
      <c r="SCY1" s="429"/>
      <c r="SCZ1" s="428"/>
      <c r="SDA1" s="429"/>
      <c r="SDB1" s="428"/>
      <c r="SDC1" s="429"/>
      <c r="SDD1" s="428"/>
      <c r="SDE1" s="429"/>
      <c r="SDF1" s="428"/>
      <c r="SDG1" s="429"/>
      <c r="SDH1" s="428"/>
      <c r="SDI1" s="429"/>
      <c r="SDJ1" s="428"/>
      <c r="SDK1" s="429"/>
      <c r="SDL1" s="428"/>
      <c r="SDM1" s="429"/>
      <c r="SDN1" s="428"/>
      <c r="SDO1" s="429"/>
      <c r="SDP1" s="428"/>
      <c r="SDQ1" s="429"/>
      <c r="SDR1" s="428"/>
      <c r="SDS1" s="429"/>
      <c r="SDT1" s="428"/>
      <c r="SDU1" s="429"/>
      <c r="SDV1" s="428"/>
      <c r="SDW1" s="429"/>
      <c r="SDX1" s="428"/>
      <c r="SDY1" s="429"/>
      <c r="SDZ1" s="428"/>
      <c r="SEA1" s="429"/>
      <c r="SEB1" s="428"/>
      <c r="SEC1" s="429"/>
      <c r="SED1" s="428"/>
      <c r="SEE1" s="429"/>
      <c r="SEF1" s="428"/>
      <c r="SEG1" s="429"/>
      <c r="SEH1" s="428"/>
      <c r="SEI1" s="429"/>
      <c r="SEJ1" s="428"/>
      <c r="SEK1" s="429"/>
      <c r="SEL1" s="428"/>
      <c r="SEM1" s="429"/>
      <c r="SEN1" s="428"/>
      <c r="SEO1" s="429"/>
      <c r="SEP1" s="428"/>
      <c r="SEQ1" s="429"/>
      <c r="SER1" s="428"/>
      <c r="SES1" s="429"/>
      <c r="SET1" s="428"/>
      <c r="SEU1" s="429"/>
      <c r="SEV1" s="428"/>
      <c r="SEW1" s="429"/>
      <c r="SEX1" s="428"/>
      <c r="SEY1" s="429"/>
      <c r="SEZ1" s="428"/>
      <c r="SFA1" s="429"/>
      <c r="SFB1" s="428"/>
      <c r="SFC1" s="429"/>
      <c r="SFD1" s="428"/>
      <c r="SFE1" s="429"/>
      <c r="SFF1" s="428"/>
      <c r="SFG1" s="429"/>
      <c r="SFH1" s="428"/>
      <c r="SFI1" s="429"/>
      <c r="SFJ1" s="428"/>
      <c r="SFK1" s="429"/>
      <c r="SFL1" s="428"/>
      <c r="SFM1" s="429"/>
      <c r="SFN1" s="428"/>
      <c r="SFO1" s="429"/>
      <c r="SFP1" s="428"/>
      <c r="SFQ1" s="429"/>
      <c r="SFR1" s="428"/>
      <c r="SFS1" s="429"/>
      <c r="SFT1" s="428"/>
      <c r="SFU1" s="429"/>
      <c r="SFV1" s="428"/>
      <c r="SFW1" s="429"/>
      <c r="SFX1" s="428"/>
      <c r="SFY1" s="429"/>
      <c r="SFZ1" s="428"/>
      <c r="SGA1" s="429"/>
      <c r="SGB1" s="428"/>
      <c r="SGC1" s="429"/>
      <c r="SGD1" s="428"/>
      <c r="SGE1" s="429"/>
      <c r="SGF1" s="428"/>
      <c r="SGG1" s="429"/>
      <c r="SGH1" s="428"/>
      <c r="SGI1" s="429"/>
      <c r="SGJ1" s="428"/>
      <c r="SGK1" s="429"/>
      <c r="SGL1" s="428"/>
      <c r="SGM1" s="429"/>
      <c r="SGN1" s="428"/>
      <c r="SGO1" s="429"/>
      <c r="SGP1" s="428"/>
      <c r="SGQ1" s="429"/>
      <c r="SGR1" s="428"/>
      <c r="SGS1" s="429"/>
      <c r="SGT1" s="428"/>
      <c r="SGU1" s="429"/>
      <c r="SGV1" s="428"/>
      <c r="SGW1" s="429"/>
      <c r="SGX1" s="428"/>
      <c r="SGY1" s="429"/>
      <c r="SGZ1" s="428"/>
      <c r="SHA1" s="429"/>
      <c r="SHB1" s="428"/>
      <c r="SHC1" s="429"/>
      <c r="SHD1" s="428"/>
      <c r="SHE1" s="429"/>
      <c r="SHF1" s="428"/>
      <c r="SHG1" s="429"/>
      <c r="SHH1" s="428"/>
      <c r="SHI1" s="429"/>
      <c r="SHJ1" s="428"/>
      <c r="SHK1" s="429"/>
      <c r="SHL1" s="428"/>
      <c r="SHM1" s="429"/>
      <c r="SHN1" s="428"/>
      <c r="SHO1" s="429"/>
      <c r="SHP1" s="428"/>
      <c r="SHQ1" s="429"/>
      <c r="SHR1" s="428"/>
      <c r="SHS1" s="429"/>
      <c r="SHT1" s="428"/>
      <c r="SHU1" s="429"/>
      <c r="SHV1" s="428"/>
      <c r="SHW1" s="429"/>
      <c r="SHX1" s="428"/>
      <c r="SHY1" s="429"/>
      <c r="SHZ1" s="428"/>
      <c r="SIA1" s="429"/>
      <c r="SIB1" s="428"/>
      <c r="SIC1" s="429"/>
      <c r="SID1" s="428"/>
      <c r="SIE1" s="429"/>
      <c r="SIF1" s="428"/>
      <c r="SIG1" s="429"/>
      <c r="SIH1" s="428"/>
      <c r="SII1" s="429"/>
      <c r="SIJ1" s="428"/>
      <c r="SIK1" s="429"/>
      <c r="SIL1" s="428"/>
      <c r="SIM1" s="429"/>
      <c r="SIN1" s="428"/>
      <c r="SIO1" s="429"/>
      <c r="SIP1" s="428"/>
      <c r="SIQ1" s="429"/>
      <c r="SIR1" s="428"/>
      <c r="SIS1" s="429"/>
      <c r="SIT1" s="428"/>
      <c r="SIU1" s="429"/>
      <c r="SIV1" s="428"/>
      <c r="SIW1" s="429"/>
      <c r="SIX1" s="428"/>
      <c r="SIY1" s="429"/>
      <c r="SIZ1" s="428"/>
      <c r="SJA1" s="429"/>
      <c r="SJB1" s="428"/>
      <c r="SJC1" s="429"/>
      <c r="SJD1" s="428"/>
      <c r="SJE1" s="429"/>
      <c r="SJF1" s="428"/>
      <c r="SJG1" s="429"/>
      <c r="SJH1" s="428"/>
      <c r="SJI1" s="429"/>
      <c r="SJJ1" s="428"/>
      <c r="SJK1" s="429"/>
      <c r="SJL1" s="428"/>
      <c r="SJM1" s="429"/>
      <c r="SJN1" s="428"/>
      <c r="SJO1" s="429"/>
      <c r="SJP1" s="428"/>
      <c r="SJQ1" s="429"/>
      <c r="SJR1" s="428"/>
      <c r="SJS1" s="429"/>
      <c r="SJT1" s="428"/>
      <c r="SJU1" s="429"/>
      <c r="SJV1" s="428"/>
      <c r="SJW1" s="429"/>
      <c r="SJX1" s="428"/>
      <c r="SJY1" s="429"/>
      <c r="SJZ1" s="428"/>
      <c r="SKA1" s="429"/>
      <c r="SKB1" s="428"/>
      <c r="SKC1" s="429"/>
      <c r="SKD1" s="428"/>
      <c r="SKE1" s="429"/>
      <c r="SKF1" s="428"/>
      <c r="SKG1" s="429"/>
      <c r="SKH1" s="428"/>
      <c r="SKI1" s="429"/>
      <c r="SKJ1" s="428"/>
      <c r="SKK1" s="429"/>
      <c r="SKL1" s="428"/>
      <c r="SKM1" s="429"/>
      <c r="SKN1" s="428"/>
      <c r="SKO1" s="429"/>
      <c r="SKP1" s="428"/>
      <c r="SKQ1" s="429"/>
      <c r="SKR1" s="428"/>
      <c r="SKS1" s="429"/>
      <c r="SKT1" s="428"/>
      <c r="SKU1" s="429"/>
      <c r="SKV1" s="428"/>
      <c r="SKW1" s="429"/>
      <c r="SKX1" s="428"/>
      <c r="SKY1" s="429"/>
      <c r="SKZ1" s="428"/>
      <c r="SLA1" s="429"/>
      <c r="SLB1" s="428"/>
      <c r="SLC1" s="429"/>
      <c r="SLD1" s="428"/>
      <c r="SLE1" s="429"/>
      <c r="SLF1" s="428"/>
      <c r="SLG1" s="429"/>
      <c r="SLH1" s="428"/>
      <c r="SLI1" s="429"/>
      <c r="SLJ1" s="428"/>
      <c r="SLK1" s="429"/>
      <c r="SLL1" s="428"/>
      <c r="SLM1" s="429"/>
      <c r="SLN1" s="428"/>
      <c r="SLO1" s="429"/>
      <c r="SLP1" s="428"/>
      <c r="SLQ1" s="429"/>
      <c r="SLR1" s="428"/>
      <c r="SLS1" s="429"/>
      <c r="SLT1" s="428"/>
      <c r="SLU1" s="429"/>
      <c r="SLV1" s="428"/>
      <c r="SLW1" s="429"/>
      <c r="SLX1" s="428"/>
      <c r="SLY1" s="429"/>
      <c r="SLZ1" s="428"/>
      <c r="SMA1" s="429"/>
      <c r="SMB1" s="428"/>
      <c r="SMC1" s="429"/>
      <c r="SMD1" s="428"/>
      <c r="SME1" s="429"/>
      <c r="SMF1" s="428"/>
      <c r="SMG1" s="429"/>
      <c r="SMH1" s="428"/>
      <c r="SMI1" s="429"/>
      <c r="SMJ1" s="428"/>
      <c r="SMK1" s="429"/>
      <c r="SML1" s="428"/>
      <c r="SMM1" s="429"/>
      <c r="SMN1" s="428"/>
      <c r="SMO1" s="429"/>
      <c r="SMP1" s="428"/>
      <c r="SMQ1" s="429"/>
      <c r="SMR1" s="428"/>
      <c r="SMS1" s="429"/>
      <c r="SMT1" s="428"/>
      <c r="SMU1" s="429"/>
      <c r="SMV1" s="428"/>
      <c r="SMW1" s="429"/>
      <c r="SMX1" s="428"/>
      <c r="SMY1" s="429"/>
      <c r="SMZ1" s="428"/>
      <c r="SNA1" s="429"/>
      <c r="SNB1" s="428"/>
      <c r="SNC1" s="429"/>
      <c r="SND1" s="428"/>
      <c r="SNE1" s="429"/>
      <c r="SNF1" s="428"/>
      <c r="SNG1" s="429"/>
      <c r="SNH1" s="428"/>
      <c r="SNI1" s="429"/>
      <c r="SNJ1" s="428"/>
      <c r="SNK1" s="429"/>
      <c r="SNL1" s="428"/>
      <c r="SNM1" s="429"/>
      <c r="SNN1" s="428"/>
      <c r="SNO1" s="429"/>
      <c r="SNP1" s="428"/>
      <c r="SNQ1" s="429"/>
      <c r="SNR1" s="428"/>
      <c r="SNS1" s="429"/>
      <c r="SNT1" s="428"/>
      <c r="SNU1" s="429"/>
      <c r="SNV1" s="428"/>
      <c r="SNW1" s="429"/>
      <c r="SNX1" s="428"/>
      <c r="SNY1" s="429"/>
      <c r="SNZ1" s="428"/>
      <c r="SOA1" s="429"/>
      <c r="SOB1" s="428"/>
      <c r="SOC1" s="429"/>
      <c r="SOD1" s="428"/>
      <c r="SOE1" s="429"/>
      <c r="SOF1" s="428"/>
      <c r="SOG1" s="429"/>
      <c r="SOH1" s="428"/>
      <c r="SOI1" s="429"/>
      <c r="SOJ1" s="428"/>
      <c r="SOK1" s="429"/>
      <c r="SOL1" s="428"/>
      <c r="SOM1" s="429"/>
      <c r="SON1" s="428"/>
      <c r="SOO1" s="429"/>
      <c r="SOP1" s="428"/>
      <c r="SOQ1" s="429"/>
      <c r="SOR1" s="428"/>
      <c r="SOS1" s="429"/>
      <c r="SOT1" s="428"/>
      <c r="SOU1" s="429"/>
      <c r="SOV1" s="428"/>
      <c r="SOW1" s="429"/>
      <c r="SOX1" s="428"/>
      <c r="SOY1" s="429"/>
      <c r="SOZ1" s="428"/>
      <c r="SPA1" s="429"/>
      <c r="SPB1" s="428"/>
      <c r="SPC1" s="429"/>
      <c r="SPD1" s="428"/>
      <c r="SPE1" s="429"/>
      <c r="SPF1" s="428"/>
      <c r="SPG1" s="429"/>
      <c r="SPH1" s="428"/>
      <c r="SPI1" s="429"/>
      <c r="SPJ1" s="428"/>
      <c r="SPK1" s="429"/>
      <c r="SPL1" s="428"/>
      <c r="SPM1" s="429"/>
      <c r="SPN1" s="428"/>
      <c r="SPO1" s="429"/>
      <c r="SPP1" s="428"/>
      <c r="SPQ1" s="429"/>
      <c r="SPR1" s="428"/>
      <c r="SPS1" s="429"/>
      <c r="SPT1" s="428"/>
      <c r="SPU1" s="429"/>
      <c r="SPV1" s="428"/>
      <c r="SPW1" s="429"/>
      <c r="SPX1" s="428"/>
      <c r="SPY1" s="429"/>
      <c r="SPZ1" s="428"/>
      <c r="SQA1" s="429"/>
      <c r="SQB1" s="428"/>
      <c r="SQC1" s="429"/>
      <c r="SQD1" s="428"/>
      <c r="SQE1" s="429"/>
      <c r="SQF1" s="428"/>
      <c r="SQG1" s="429"/>
      <c r="SQH1" s="428"/>
      <c r="SQI1" s="429"/>
      <c r="SQJ1" s="428"/>
      <c r="SQK1" s="429"/>
      <c r="SQL1" s="428"/>
      <c r="SQM1" s="429"/>
      <c r="SQN1" s="428"/>
      <c r="SQO1" s="429"/>
      <c r="SQP1" s="428"/>
      <c r="SQQ1" s="429"/>
      <c r="SQR1" s="428"/>
      <c r="SQS1" s="429"/>
      <c r="SQT1" s="428"/>
      <c r="SQU1" s="429"/>
      <c r="SQV1" s="428"/>
      <c r="SQW1" s="429"/>
      <c r="SQX1" s="428"/>
      <c r="SQY1" s="429"/>
      <c r="SQZ1" s="428"/>
      <c r="SRA1" s="429"/>
      <c r="SRB1" s="428"/>
      <c r="SRC1" s="429"/>
      <c r="SRD1" s="428"/>
      <c r="SRE1" s="429"/>
      <c r="SRF1" s="428"/>
      <c r="SRG1" s="429"/>
      <c r="SRH1" s="428"/>
      <c r="SRI1" s="429"/>
      <c r="SRJ1" s="428"/>
      <c r="SRK1" s="429"/>
      <c r="SRL1" s="428"/>
      <c r="SRM1" s="429"/>
      <c r="SRN1" s="428"/>
      <c r="SRO1" s="429"/>
      <c r="SRP1" s="428"/>
      <c r="SRQ1" s="429"/>
      <c r="SRR1" s="428"/>
      <c r="SRS1" s="429"/>
      <c r="SRT1" s="428"/>
      <c r="SRU1" s="429"/>
      <c r="SRV1" s="428"/>
      <c r="SRW1" s="429"/>
      <c r="SRX1" s="428"/>
      <c r="SRY1" s="429"/>
      <c r="SRZ1" s="428"/>
      <c r="SSA1" s="429"/>
      <c r="SSB1" s="428"/>
      <c r="SSC1" s="429"/>
      <c r="SSD1" s="428"/>
      <c r="SSE1" s="429"/>
      <c r="SSF1" s="428"/>
      <c r="SSG1" s="429"/>
      <c r="SSH1" s="428"/>
      <c r="SSI1" s="429"/>
      <c r="SSJ1" s="428"/>
      <c r="SSK1" s="429"/>
      <c r="SSL1" s="428"/>
      <c r="SSM1" s="429"/>
      <c r="SSN1" s="428"/>
      <c r="SSO1" s="429"/>
      <c r="SSP1" s="428"/>
      <c r="SSQ1" s="429"/>
      <c r="SSR1" s="428"/>
      <c r="SSS1" s="429"/>
      <c r="SST1" s="428"/>
      <c r="SSU1" s="429"/>
      <c r="SSV1" s="428"/>
      <c r="SSW1" s="429"/>
      <c r="SSX1" s="428"/>
      <c r="SSY1" s="429"/>
      <c r="SSZ1" s="428"/>
      <c r="STA1" s="429"/>
      <c r="STB1" s="428"/>
      <c r="STC1" s="429"/>
      <c r="STD1" s="428"/>
      <c r="STE1" s="429"/>
      <c r="STF1" s="428"/>
      <c r="STG1" s="429"/>
      <c r="STH1" s="428"/>
      <c r="STI1" s="429"/>
      <c r="STJ1" s="428"/>
      <c r="STK1" s="429"/>
      <c r="STL1" s="428"/>
      <c r="STM1" s="429"/>
      <c r="STN1" s="428"/>
      <c r="STO1" s="429"/>
      <c r="STP1" s="428"/>
      <c r="STQ1" s="429"/>
      <c r="STR1" s="428"/>
      <c r="STS1" s="429"/>
      <c r="STT1" s="428"/>
      <c r="STU1" s="429"/>
      <c r="STV1" s="428"/>
      <c r="STW1" s="429"/>
      <c r="STX1" s="428"/>
      <c r="STY1" s="429"/>
      <c r="STZ1" s="428"/>
      <c r="SUA1" s="429"/>
      <c r="SUB1" s="428"/>
      <c r="SUC1" s="429"/>
      <c r="SUD1" s="428"/>
      <c r="SUE1" s="429"/>
      <c r="SUF1" s="428"/>
      <c r="SUG1" s="429"/>
      <c r="SUH1" s="428"/>
      <c r="SUI1" s="429"/>
      <c r="SUJ1" s="428"/>
      <c r="SUK1" s="429"/>
      <c r="SUL1" s="428"/>
      <c r="SUM1" s="429"/>
      <c r="SUN1" s="428"/>
      <c r="SUO1" s="429"/>
      <c r="SUP1" s="428"/>
      <c r="SUQ1" s="429"/>
      <c r="SUR1" s="428"/>
      <c r="SUS1" s="429"/>
      <c r="SUT1" s="428"/>
      <c r="SUU1" s="429"/>
      <c r="SUV1" s="428"/>
      <c r="SUW1" s="429"/>
      <c r="SUX1" s="428"/>
      <c r="SUY1" s="429"/>
      <c r="SUZ1" s="428"/>
      <c r="SVA1" s="429"/>
      <c r="SVB1" s="428"/>
      <c r="SVC1" s="429"/>
      <c r="SVD1" s="428"/>
      <c r="SVE1" s="429"/>
      <c r="SVF1" s="428"/>
      <c r="SVG1" s="429"/>
      <c r="SVH1" s="428"/>
      <c r="SVI1" s="429"/>
      <c r="SVJ1" s="428"/>
      <c r="SVK1" s="429"/>
      <c r="SVL1" s="428"/>
      <c r="SVM1" s="429"/>
      <c r="SVN1" s="428"/>
      <c r="SVO1" s="429"/>
      <c r="SVP1" s="428"/>
      <c r="SVQ1" s="429"/>
      <c r="SVR1" s="428"/>
      <c r="SVS1" s="429"/>
      <c r="SVT1" s="428"/>
      <c r="SVU1" s="429"/>
      <c r="SVV1" s="428"/>
      <c r="SVW1" s="429"/>
      <c r="SVX1" s="428"/>
      <c r="SVY1" s="429"/>
      <c r="SVZ1" s="428"/>
      <c r="SWA1" s="429"/>
      <c r="SWB1" s="428"/>
      <c r="SWC1" s="429"/>
      <c r="SWD1" s="428"/>
      <c r="SWE1" s="429"/>
      <c r="SWF1" s="428"/>
      <c r="SWG1" s="429"/>
      <c r="SWH1" s="428"/>
      <c r="SWI1" s="429"/>
      <c r="SWJ1" s="428"/>
      <c r="SWK1" s="429"/>
      <c r="SWL1" s="428"/>
      <c r="SWM1" s="429"/>
      <c r="SWN1" s="428"/>
      <c r="SWO1" s="429"/>
      <c r="SWP1" s="428"/>
      <c r="SWQ1" s="429"/>
      <c r="SWR1" s="428"/>
      <c r="SWS1" s="429"/>
      <c r="SWT1" s="428"/>
      <c r="SWU1" s="429"/>
      <c r="SWV1" s="428"/>
      <c r="SWW1" s="429"/>
      <c r="SWX1" s="428"/>
      <c r="SWY1" s="429"/>
      <c r="SWZ1" s="428"/>
      <c r="SXA1" s="429"/>
      <c r="SXB1" s="428"/>
      <c r="SXC1" s="429"/>
      <c r="SXD1" s="428"/>
      <c r="SXE1" s="429"/>
      <c r="SXF1" s="428"/>
      <c r="SXG1" s="429"/>
      <c r="SXH1" s="428"/>
      <c r="SXI1" s="429"/>
      <c r="SXJ1" s="428"/>
      <c r="SXK1" s="429"/>
      <c r="SXL1" s="428"/>
      <c r="SXM1" s="429"/>
      <c r="SXN1" s="428"/>
      <c r="SXO1" s="429"/>
      <c r="SXP1" s="428"/>
      <c r="SXQ1" s="429"/>
      <c r="SXR1" s="428"/>
      <c r="SXS1" s="429"/>
      <c r="SXT1" s="428"/>
      <c r="SXU1" s="429"/>
      <c r="SXV1" s="428"/>
      <c r="SXW1" s="429"/>
      <c r="SXX1" s="428"/>
      <c r="SXY1" s="429"/>
      <c r="SXZ1" s="428"/>
      <c r="SYA1" s="429"/>
      <c r="SYB1" s="428"/>
      <c r="SYC1" s="429"/>
      <c r="SYD1" s="428"/>
      <c r="SYE1" s="429"/>
      <c r="SYF1" s="428"/>
      <c r="SYG1" s="429"/>
      <c r="SYH1" s="428"/>
      <c r="SYI1" s="429"/>
      <c r="SYJ1" s="428"/>
      <c r="SYK1" s="429"/>
      <c r="SYL1" s="428"/>
      <c r="SYM1" s="429"/>
      <c r="SYN1" s="428"/>
      <c r="SYO1" s="429"/>
      <c r="SYP1" s="428"/>
      <c r="SYQ1" s="429"/>
      <c r="SYR1" s="428"/>
      <c r="SYS1" s="429"/>
      <c r="SYT1" s="428"/>
      <c r="SYU1" s="429"/>
      <c r="SYV1" s="428"/>
      <c r="SYW1" s="429"/>
      <c r="SYX1" s="428"/>
      <c r="SYY1" s="429"/>
      <c r="SYZ1" s="428"/>
      <c r="SZA1" s="429"/>
      <c r="SZB1" s="428"/>
      <c r="SZC1" s="429"/>
      <c r="SZD1" s="428"/>
      <c r="SZE1" s="429"/>
      <c r="SZF1" s="428"/>
      <c r="SZG1" s="429"/>
      <c r="SZH1" s="428"/>
      <c r="SZI1" s="429"/>
      <c r="SZJ1" s="428"/>
      <c r="SZK1" s="429"/>
      <c r="SZL1" s="428"/>
      <c r="SZM1" s="429"/>
      <c r="SZN1" s="428"/>
      <c r="SZO1" s="429"/>
      <c r="SZP1" s="428"/>
      <c r="SZQ1" s="429"/>
      <c r="SZR1" s="428"/>
      <c r="SZS1" s="429"/>
      <c r="SZT1" s="428"/>
      <c r="SZU1" s="429"/>
      <c r="SZV1" s="428"/>
      <c r="SZW1" s="429"/>
      <c r="SZX1" s="428"/>
      <c r="SZY1" s="429"/>
      <c r="SZZ1" s="428"/>
      <c r="TAA1" s="429"/>
      <c r="TAB1" s="428"/>
      <c r="TAC1" s="429"/>
      <c r="TAD1" s="428"/>
      <c r="TAE1" s="429"/>
      <c r="TAF1" s="428"/>
      <c r="TAG1" s="429"/>
      <c r="TAH1" s="428"/>
      <c r="TAI1" s="429"/>
      <c r="TAJ1" s="428"/>
      <c r="TAK1" s="429"/>
      <c r="TAL1" s="428"/>
      <c r="TAM1" s="429"/>
      <c r="TAN1" s="428"/>
      <c r="TAO1" s="429"/>
      <c r="TAP1" s="428"/>
      <c r="TAQ1" s="429"/>
      <c r="TAR1" s="428"/>
      <c r="TAS1" s="429"/>
      <c r="TAT1" s="428"/>
      <c r="TAU1" s="429"/>
      <c r="TAV1" s="428"/>
      <c r="TAW1" s="429"/>
      <c r="TAX1" s="428"/>
      <c r="TAY1" s="429"/>
      <c r="TAZ1" s="428"/>
      <c r="TBA1" s="429"/>
      <c r="TBB1" s="428"/>
      <c r="TBC1" s="429"/>
      <c r="TBD1" s="428"/>
      <c r="TBE1" s="429"/>
      <c r="TBF1" s="428"/>
      <c r="TBG1" s="429"/>
      <c r="TBH1" s="428"/>
      <c r="TBI1" s="429"/>
      <c r="TBJ1" s="428"/>
      <c r="TBK1" s="429"/>
      <c r="TBL1" s="428"/>
      <c r="TBM1" s="429"/>
      <c r="TBN1" s="428"/>
      <c r="TBO1" s="429"/>
      <c r="TBP1" s="428"/>
      <c r="TBQ1" s="429"/>
      <c r="TBR1" s="428"/>
      <c r="TBS1" s="429"/>
      <c r="TBT1" s="428"/>
      <c r="TBU1" s="429"/>
      <c r="TBV1" s="428"/>
      <c r="TBW1" s="429"/>
      <c r="TBX1" s="428"/>
      <c r="TBY1" s="429"/>
      <c r="TBZ1" s="428"/>
      <c r="TCA1" s="429"/>
      <c r="TCB1" s="428"/>
      <c r="TCC1" s="429"/>
      <c r="TCD1" s="428"/>
      <c r="TCE1" s="429"/>
      <c r="TCF1" s="428"/>
      <c r="TCG1" s="429"/>
      <c r="TCH1" s="428"/>
      <c r="TCI1" s="429"/>
      <c r="TCJ1" s="428"/>
      <c r="TCK1" s="429"/>
      <c r="TCL1" s="428"/>
      <c r="TCM1" s="429"/>
      <c r="TCN1" s="428"/>
      <c r="TCO1" s="429"/>
      <c r="TCP1" s="428"/>
      <c r="TCQ1" s="429"/>
      <c r="TCR1" s="428"/>
      <c r="TCS1" s="429"/>
      <c r="TCT1" s="428"/>
      <c r="TCU1" s="429"/>
      <c r="TCV1" s="428"/>
      <c r="TCW1" s="429"/>
      <c r="TCX1" s="428"/>
      <c r="TCY1" s="429"/>
      <c r="TCZ1" s="428"/>
      <c r="TDA1" s="429"/>
      <c r="TDB1" s="428"/>
      <c r="TDC1" s="429"/>
      <c r="TDD1" s="428"/>
      <c r="TDE1" s="429"/>
      <c r="TDF1" s="428"/>
      <c r="TDG1" s="429"/>
      <c r="TDH1" s="428"/>
      <c r="TDI1" s="429"/>
      <c r="TDJ1" s="428"/>
      <c r="TDK1" s="429"/>
      <c r="TDL1" s="428"/>
      <c r="TDM1" s="429"/>
      <c r="TDN1" s="428"/>
      <c r="TDO1" s="429"/>
      <c r="TDP1" s="428"/>
      <c r="TDQ1" s="429"/>
      <c r="TDR1" s="428"/>
      <c r="TDS1" s="429"/>
      <c r="TDT1" s="428"/>
      <c r="TDU1" s="429"/>
      <c r="TDV1" s="428"/>
      <c r="TDW1" s="429"/>
      <c r="TDX1" s="428"/>
      <c r="TDY1" s="429"/>
      <c r="TDZ1" s="428"/>
      <c r="TEA1" s="429"/>
      <c r="TEB1" s="428"/>
      <c r="TEC1" s="429"/>
      <c r="TED1" s="428"/>
      <c r="TEE1" s="429"/>
      <c r="TEF1" s="428"/>
      <c r="TEG1" s="429"/>
      <c r="TEH1" s="428"/>
      <c r="TEI1" s="429"/>
      <c r="TEJ1" s="428"/>
      <c r="TEK1" s="429"/>
      <c r="TEL1" s="428"/>
      <c r="TEM1" s="429"/>
      <c r="TEN1" s="428"/>
      <c r="TEO1" s="429"/>
      <c r="TEP1" s="428"/>
      <c r="TEQ1" s="429"/>
      <c r="TER1" s="428"/>
      <c r="TES1" s="429"/>
      <c r="TET1" s="428"/>
      <c r="TEU1" s="429"/>
      <c r="TEV1" s="428"/>
      <c r="TEW1" s="429"/>
      <c r="TEX1" s="428"/>
      <c r="TEY1" s="429"/>
      <c r="TEZ1" s="428"/>
      <c r="TFA1" s="429"/>
      <c r="TFB1" s="428"/>
      <c r="TFC1" s="429"/>
      <c r="TFD1" s="428"/>
      <c r="TFE1" s="429"/>
      <c r="TFF1" s="428"/>
      <c r="TFG1" s="429"/>
      <c r="TFH1" s="428"/>
      <c r="TFI1" s="429"/>
      <c r="TFJ1" s="428"/>
      <c r="TFK1" s="429"/>
      <c r="TFL1" s="428"/>
      <c r="TFM1" s="429"/>
      <c r="TFN1" s="428"/>
      <c r="TFO1" s="429"/>
      <c r="TFP1" s="428"/>
      <c r="TFQ1" s="429"/>
      <c r="TFR1" s="428"/>
      <c r="TFS1" s="429"/>
      <c r="TFT1" s="428"/>
      <c r="TFU1" s="429"/>
      <c r="TFV1" s="428"/>
      <c r="TFW1" s="429"/>
      <c r="TFX1" s="428"/>
      <c r="TFY1" s="429"/>
      <c r="TFZ1" s="428"/>
      <c r="TGA1" s="429"/>
      <c r="TGB1" s="428"/>
      <c r="TGC1" s="429"/>
      <c r="TGD1" s="428"/>
      <c r="TGE1" s="429"/>
      <c r="TGF1" s="428"/>
      <c r="TGG1" s="429"/>
      <c r="TGH1" s="428"/>
      <c r="TGI1" s="429"/>
      <c r="TGJ1" s="428"/>
      <c r="TGK1" s="429"/>
      <c r="TGL1" s="428"/>
      <c r="TGM1" s="429"/>
      <c r="TGN1" s="428"/>
      <c r="TGO1" s="429"/>
      <c r="TGP1" s="428"/>
      <c r="TGQ1" s="429"/>
      <c r="TGR1" s="428"/>
      <c r="TGS1" s="429"/>
      <c r="TGT1" s="428"/>
      <c r="TGU1" s="429"/>
      <c r="TGV1" s="428"/>
      <c r="TGW1" s="429"/>
      <c r="TGX1" s="428"/>
      <c r="TGY1" s="429"/>
      <c r="TGZ1" s="428"/>
      <c r="THA1" s="429"/>
      <c r="THB1" s="428"/>
      <c r="THC1" s="429"/>
      <c r="THD1" s="428"/>
      <c r="THE1" s="429"/>
      <c r="THF1" s="428"/>
      <c r="THG1" s="429"/>
      <c r="THH1" s="428"/>
      <c r="THI1" s="429"/>
      <c r="THJ1" s="428"/>
      <c r="THK1" s="429"/>
      <c r="THL1" s="428"/>
      <c r="THM1" s="429"/>
      <c r="THN1" s="428"/>
      <c r="THO1" s="429"/>
      <c r="THP1" s="428"/>
      <c r="THQ1" s="429"/>
      <c r="THR1" s="428"/>
      <c r="THS1" s="429"/>
      <c r="THT1" s="428"/>
      <c r="THU1" s="429"/>
      <c r="THV1" s="428"/>
      <c r="THW1" s="429"/>
      <c r="THX1" s="428"/>
      <c r="THY1" s="429"/>
      <c r="THZ1" s="428"/>
      <c r="TIA1" s="429"/>
      <c r="TIB1" s="428"/>
      <c r="TIC1" s="429"/>
      <c r="TID1" s="428"/>
      <c r="TIE1" s="429"/>
      <c r="TIF1" s="428"/>
      <c r="TIG1" s="429"/>
      <c r="TIH1" s="428"/>
      <c r="TII1" s="429"/>
      <c r="TIJ1" s="428"/>
      <c r="TIK1" s="429"/>
      <c r="TIL1" s="428"/>
      <c r="TIM1" s="429"/>
      <c r="TIN1" s="428"/>
      <c r="TIO1" s="429"/>
      <c r="TIP1" s="428"/>
      <c r="TIQ1" s="429"/>
      <c r="TIR1" s="428"/>
      <c r="TIS1" s="429"/>
      <c r="TIT1" s="428"/>
      <c r="TIU1" s="429"/>
      <c r="TIV1" s="428"/>
      <c r="TIW1" s="429"/>
      <c r="TIX1" s="428"/>
      <c r="TIY1" s="429"/>
      <c r="TIZ1" s="428"/>
      <c r="TJA1" s="429"/>
      <c r="TJB1" s="428"/>
      <c r="TJC1" s="429"/>
      <c r="TJD1" s="428"/>
      <c r="TJE1" s="429"/>
      <c r="TJF1" s="428"/>
      <c r="TJG1" s="429"/>
      <c r="TJH1" s="428"/>
      <c r="TJI1" s="429"/>
      <c r="TJJ1" s="428"/>
      <c r="TJK1" s="429"/>
      <c r="TJL1" s="428"/>
      <c r="TJM1" s="429"/>
      <c r="TJN1" s="428"/>
      <c r="TJO1" s="429"/>
      <c r="TJP1" s="428"/>
      <c r="TJQ1" s="429"/>
      <c r="TJR1" s="428"/>
      <c r="TJS1" s="429"/>
      <c r="TJT1" s="428"/>
      <c r="TJU1" s="429"/>
      <c r="TJV1" s="428"/>
      <c r="TJW1" s="429"/>
      <c r="TJX1" s="428"/>
      <c r="TJY1" s="429"/>
      <c r="TJZ1" s="428"/>
      <c r="TKA1" s="429"/>
      <c r="TKB1" s="428"/>
      <c r="TKC1" s="429"/>
      <c r="TKD1" s="428"/>
      <c r="TKE1" s="429"/>
      <c r="TKF1" s="428"/>
      <c r="TKG1" s="429"/>
      <c r="TKH1" s="428"/>
      <c r="TKI1" s="429"/>
      <c r="TKJ1" s="428"/>
      <c r="TKK1" s="429"/>
      <c r="TKL1" s="428"/>
      <c r="TKM1" s="429"/>
      <c r="TKN1" s="428"/>
      <c r="TKO1" s="429"/>
      <c r="TKP1" s="428"/>
      <c r="TKQ1" s="429"/>
      <c r="TKR1" s="428"/>
      <c r="TKS1" s="429"/>
      <c r="TKT1" s="428"/>
      <c r="TKU1" s="429"/>
      <c r="TKV1" s="428"/>
      <c r="TKW1" s="429"/>
      <c r="TKX1" s="428"/>
      <c r="TKY1" s="429"/>
      <c r="TKZ1" s="428"/>
      <c r="TLA1" s="429"/>
      <c r="TLB1" s="428"/>
      <c r="TLC1" s="429"/>
      <c r="TLD1" s="428"/>
      <c r="TLE1" s="429"/>
      <c r="TLF1" s="428"/>
      <c r="TLG1" s="429"/>
      <c r="TLH1" s="428"/>
      <c r="TLI1" s="429"/>
      <c r="TLJ1" s="428"/>
      <c r="TLK1" s="429"/>
      <c r="TLL1" s="428"/>
      <c r="TLM1" s="429"/>
      <c r="TLN1" s="428"/>
      <c r="TLO1" s="429"/>
      <c r="TLP1" s="428"/>
      <c r="TLQ1" s="429"/>
      <c r="TLR1" s="428"/>
      <c r="TLS1" s="429"/>
      <c r="TLT1" s="428"/>
      <c r="TLU1" s="429"/>
      <c r="TLV1" s="428"/>
      <c r="TLW1" s="429"/>
      <c r="TLX1" s="428"/>
      <c r="TLY1" s="429"/>
      <c r="TLZ1" s="428"/>
      <c r="TMA1" s="429"/>
      <c r="TMB1" s="428"/>
      <c r="TMC1" s="429"/>
      <c r="TMD1" s="428"/>
      <c r="TME1" s="429"/>
      <c r="TMF1" s="428"/>
      <c r="TMG1" s="429"/>
      <c r="TMH1" s="428"/>
      <c r="TMI1" s="429"/>
      <c r="TMJ1" s="428"/>
      <c r="TMK1" s="429"/>
      <c r="TML1" s="428"/>
      <c r="TMM1" s="429"/>
      <c r="TMN1" s="428"/>
      <c r="TMO1" s="429"/>
      <c r="TMP1" s="428"/>
      <c r="TMQ1" s="429"/>
      <c r="TMR1" s="428"/>
      <c r="TMS1" s="429"/>
      <c r="TMT1" s="428"/>
      <c r="TMU1" s="429"/>
      <c r="TMV1" s="428"/>
      <c r="TMW1" s="429"/>
      <c r="TMX1" s="428"/>
      <c r="TMY1" s="429"/>
      <c r="TMZ1" s="428"/>
      <c r="TNA1" s="429"/>
      <c r="TNB1" s="428"/>
      <c r="TNC1" s="429"/>
      <c r="TND1" s="428"/>
      <c r="TNE1" s="429"/>
      <c r="TNF1" s="428"/>
      <c r="TNG1" s="429"/>
      <c r="TNH1" s="428"/>
      <c r="TNI1" s="429"/>
      <c r="TNJ1" s="428"/>
      <c r="TNK1" s="429"/>
      <c r="TNL1" s="428"/>
      <c r="TNM1" s="429"/>
      <c r="TNN1" s="428"/>
      <c r="TNO1" s="429"/>
      <c r="TNP1" s="428"/>
      <c r="TNQ1" s="429"/>
      <c r="TNR1" s="428"/>
      <c r="TNS1" s="429"/>
      <c r="TNT1" s="428"/>
      <c r="TNU1" s="429"/>
      <c r="TNV1" s="428"/>
      <c r="TNW1" s="429"/>
      <c r="TNX1" s="428"/>
      <c r="TNY1" s="429"/>
      <c r="TNZ1" s="428"/>
      <c r="TOA1" s="429"/>
      <c r="TOB1" s="428"/>
      <c r="TOC1" s="429"/>
      <c r="TOD1" s="428"/>
      <c r="TOE1" s="429"/>
      <c r="TOF1" s="428"/>
      <c r="TOG1" s="429"/>
      <c r="TOH1" s="428"/>
      <c r="TOI1" s="429"/>
      <c r="TOJ1" s="428"/>
      <c r="TOK1" s="429"/>
      <c r="TOL1" s="428"/>
      <c r="TOM1" s="429"/>
      <c r="TON1" s="428"/>
      <c r="TOO1" s="429"/>
      <c r="TOP1" s="428"/>
      <c r="TOQ1" s="429"/>
      <c r="TOR1" s="428"/>
      <c r="TOS1" s="429"/>
      <c r="TOT1" s="428"/>
      <c r="TOU1" s="429"/>
      <c r="TOV1" s="428"/>
      <c r="TOW1" s="429"/>
      <c r="TOX1" s="428"/>
      <c r="TOY1" s="429"/>
      <c r="TOZ1" s="428"/>
      <c r="TPA1" s="429"/>
      <c r="TPB1" s="428"/>
      <c r="TPC1" s="429"/>
      <c r="TPD1" s="428"/>
      <c r="TPE1" s="429"/>
      <c r="TPF1" s="428"/>
      <c r="TPG1" s="429"/>
      <c r="TPH1" s="428"/>
      <c r="TPI1" s="429"/>
      <c r="TPJ1" s="428"/>
      <c r="TPK1" s="429"/>
      <c r="TPL1" s="428"/>
      <c r="TPM1" s="429"/>
      <c r="TPN1" s="428"/>
      <c r="TPO1" s="429"/>
      <c r="TPP1" s="428"/>
      <c r="TPQ1" s="429"/>
      <c r="TPR1" s="428"/>
      <c r="TPS1" s="429"/>
      <c r="TPT1" s="428"/>
      <c r="TPU1" s="429"/>
      <c r="TPV1" s="428"/>
      <c r="TPW1" s="429"/>
      <c r="TPX1" s="428"/>
      <c r="TPY1" s="429"/>
      <c r="TPZ1" s="428"/>
      <c r="TQA1" s="429"/>
      <c r="TQB1" s="428"/>
      <c r="TQC1" s="429"/>
      <c r="TQD1" s="428"/>
      <c r="TQE1" s="429"/>
      <c r="TQF1" s="428"/>
      <c r="TQG1" s="429"/>
      <c r="TQH1" s="428"/>
      <c r="TQI1" s="429"/>
      <c r="TQJ1" s="428"/>
      <c r="TQK1" s="429"/>
      <c r="TQL1" s="428"/>
      <c r="TQM1" s="429"/>
      <c r="TQN1" s="428"/>
      <c r="TQO1" s="429"/>
      <c r="TQP1" s="428"/>
      <c r="TQQ1" s="429"/>
      <c r="TQR1" s="428"/>
      <c r="TQS1" s="429"/>
      <c r="TQT1" s="428"/>
      <c r="TQU1" s="429"/>
      <c r="TQV1" s="428"/>
      <c r="TQW1" s="429"/>
      <c r="TQX1" s="428"/>
      <c r="TQY1" s="429"/>
      <c r="TQZ1" s="428"/>
      <c r="TRA1" s="429"/>
      <c r="TRB1" s="428"/>
      <c r="TRC1" s="429"/>
      <c r="TRD1" s="428"/>
      <c r="TRE1" s="429"/>
      <c r="TRF1" s="428"/>
      <c r="TRG1" s="429"/>
      <c r="TRH1" s="428"/>
      <c r="TRI1" s="429"/>
      <c r="TRJ1" s="428"/>
      <c r="TRK1" s="429"/>
      <c r="TRL1" s="428"/>
      <c r="TRM1" s="429"/>
      <c r="TRN1" s="428"/>
      <c r="TRO1" s="429"/>
      <c r="TRP1" s="428"/>
      <c r="TRQ1" s="429"/>
      <c r="TRR1" s="428"/>
      <c r="TRS1" s="429"/>
      <c r="TRT1" s="428"/>
      <c r="TRU1" s="429"/>
      <c r="TRV1" s="428"/>
      <c r="TRW1" s="429"/>
      <c r="TRX1" s="428"/>
      <c r="TRY1" s="429"/>
      <c r="TRZ1" s="428"/>
      <c r="TSA1" s="429"/>
      <c r="TSB1" s="428"/>
      <c r="TSC1" s="429"/>
      <c r="TSD1" s="428"/>
      <c r="TSE1" s="429"/>
      <c r="TSF1" s="428"/>
      <c r="TSG1" s="429"/>
      <c r="TSH1" s="428"/>
      <c r="TSI1" s="429"/>
      <c r="TSJ1" s="428"/>
      <c r="TSK1" s="429"/>
      <c r="TSL1" s="428"/>
      <c r="TSM1" s="429"/>
      <c r="TSN1" s="428"/>
      <c r="TSO1" s="429"/>
      <c r="TSP1" s="428"/>
      <c r="TSQ1" s="429"/>
      <c r="TSR1" s="428"/>
      <c r="TSS1" s="429"/>
      <c r="TST1" s="428"/>
      <c r="TSU1" s="429"/>
      <c r="TSV1" s="428"/>
      <c r="TSW1" s="429"/>
      <c r="TSX1" s="428"/>
      <c r="TSY1" s="429"/>
      <c r="TSZ1" s="428"/>
      <c r="TTA1" s="429"/>
      <c r="TTB1" s="428"/>
      <c r="TTC1" s="429"/>
      <c r="TTD1" s="428"/>
      <c r="TTE1" s="429"/>
      <c r="TTF1" s="428"/>
      <c r="TTG1" s="429"/>
      <c r="TTH1" s="428"/>
      <c r="TTI1" s="429"/>
      <c r="TTJ1" s="428"/>
      <c r="TTK1" s="429"/>
      <c r="TTL1" s="428"/>
      <c r="TTM1" s="429"/>
      <c r="TTN1" s="428"/>
      <c r="TTO1" s="429"/>
      <c r="TTP1" s="428"/>
      <c r="TTQ1" s="429"/>
      <c r="TTR1" s="428"/>
      <c r="TTS1" s="429"/>
      <c r="TTT1" s="428"/>
      <c r="TTU1" s="429"/>
      <c r="TTV1" s="428"/>
      <c r="TTW1" s="429"/>
      <c r="TTX1" s="428"/>
      <c r="TTY1" s="429"/>
      <c r="TTZ1" s="428"/>
      <c r="TUA1" s="429"/>
      <c r="TUB1" s="428"/>
      <c r="TUC1" s="429"/>
      <c r="TUD1" s="428"/>
      <c r="TUE1" s="429"/>
      <c r="TUF1" s="428"/>
      <c r="TUG1" s="429"/>
      <c r="TUH1" s="428"/>
      <c r="TUI1" s="429"/>
      <c r="TUJ1" s="428"/>
      <c r="TUK1" s="429"/>
      <c r="TUL1" s="428"/>
      <c r="TUM1" s="429"/>
      <c r="TUN1" s="428"/>
      <c r="TUO1" s="429"/>
      <c r="TUP1" s="428"/>
      <c r="TUQ1" s="429"/>
      <c r="TUR1" s="428"/>
      <c r="TUS1" s="429"/>
      <c r="TUT1" s="428"/>
      <c r="TUU1" s="429"/>
      <c r="TUV1" s="428"/>
      <c r="TUW1" s="429"/>
      <c r="TUX1" s="428"/>
      <c r="TUY1" s="429"/>
      <c r="TUZ1" s="428"/>
      <c r="TVA1" s="429"/>
      <c r="TVB1" s="428"/>
      <c r="TVC1" s="429"/>
      <c r="TVD1" s="428"/>
      <c r="TVE1" s="429"/>
      <c r="TVF1" s="428"/>
      <c r="TVG1" s="429"/>
      <c r="TVH1" s="428"/>
      <c r="TVI1" s="429"/>
      <c r="TVJ1" s="428"/>
      <c r="TVK1" s="429"/>
      <c r="TVL1" s="428"/>
      <c r="TVM1" s="429"/>
      <c r="TVN1" s="428"/>
      <c r="TVO1" s="429"/>
      <c r="TVP1" s="428"/>
      <c r="TVQ1" s="429"/>
      <c r="TVR1" s="428"/>
      <c r="TVS1" s="429"/>
      <c r="TVT1" s="428"/>
      <c r="TVU1" s="429"/>
      <c r="TVV1" s="428"/>
      <c r="TVW1" s="429"/>
      <c r="TVX1" s="428"/>
      <c r="TVY1" s="429"/>
      <c r="TVZ1" s="428"/>
      <c r="TWA1" s="429"/>
      <c r="TWB1" s="428"/>
      <c r="TWC1" s="429"/>
      <c r="TWD1" s="428"/>
      <c r="TWE1" s="429"/>
      <c r="TWF1" s="428"/>
      <c r="TWG1" s="429"/>
      <c r="TWH1" s="428"/>
      <c r="TWI1" s="429"/>
      <c r="TWJ1" s="428"/>
      <c r="TWK1" s="429"/>
      <c r="TWL1" s="428"/>
      <c r="TWM1" s="429"/>
      <c r="TWN1" s="428"/>
      <c r="TWO1" s="429"/>
      <c r="TWP1" s="428"/>
      <c r="TWQ1" s="429"/>
      <c r="TWR1" s="428"/>
      <c r="TWS1" s="429"/>
      <c r="TWT1" s="428"/>
      <c r="TWU1" s="429"/>
      <c r="TWV1" s="428"/>
      <c r="TWW1" s="429"/>
      <c r="TWX1" s="428"/>
      <c r="TWY1" s="429"/>
      <c r="TWZ1" s="428"/>
      <c r="TXA1" s="429"/>
      <c r="TXB1" s="428"/>
      <c r="TXC1" s="429"/>
      <c r="TXD1" s="428"/>
      <c r="TXE1" s="429"/>
      <c r="TXF1" s="428"/>
      <c r="TXG1" s="429"/>
      <c r="TXH1" s="428"/>
      <c r="TXI1" s="429"/>
      <c r="TXJ1" s="428"/>
      <c r="TXK1" s="429"/>
      <c r="TXL1" s="428"/>
      <c r="TXM1" s="429"/>
      <c r="TXN1" s="428"/>
      <c r="TXO1" s="429"/>
      <c r="TXP1" s="428"/>
      <c r="TXQ1" s="429"/>
      <c r="TXR1" s="428"/>
      <c r="TXS1" s="429"/>
      <c r="TXT1" s="428"/>
      <c r="TXU1" s="429"/>
      <c r="TXV1" s="428"/>
      <c r="TXW1" s="429"/>
      <c r="TXX1" s="428"/>
      <c r="TXY1" s="429"/>
      <c r="TXZ1" s="428"/>
      <c r="TYA1" s="429"/>
      <c r="TYB1" s="428"/>
      <c r="TYC1" s="429"/>
      <c r="TYD1" s="428"/>
      <c r="TYE1" s="429"/>
      <c r="TYF1" s="428"/>
      <c r="TYG1" s="429"/>
      <c r="TYH1" s="428"/>
      <c r="TYI1" s="429"/>
      <c r="TYJ1" s="428"/>
      <c r="TYK1" s="429"/>
      <c r="TYL1" s="428"/>
      <c r="TYM1" s="429"/>
      <c r="TYN1" s="428"/>
      <c r="TYO1" s="429"/>
      <c r="TYP1" s="428"/>
      <c r="TYQ1" s="429"/>
      <c r="TYR1" s="428"/>
      <c r="TYS1" s="429"/>
      <c r="TYT1" s="428"/>
      <c r="TYU1" s="429"/>
      <c r="TYV1" s="428"/>
      <c r="TYW1" s="429"/>
      <c r="TYX1" s="428"/>
      <c r="TYY1" s="429"/>
      <c r="TYZ1" s="428"/>
      <c r="TZA1" s="429"/>
      <c r="TZB1" s="428"/>
      <c r="TZC1" s="429"/>
      <c r="TZD1" s="428"/>
      <c r="TZE1" s="429"/>
      <c r="TZF1" s="428"/>
      <c r="TZG1" s="429"/>
      <c r="TZH1" s="428"/>
      <c r="TZI1" s="429"/>
      <c r="TZJ1" s="428"/>
      <c r="TZK1" s="429"/>
      <c r="TZL1" s="428"/>
      <c r="TZM1" s="429"/>
      <c r="TZN1" s="428"/>
      <c r="TZO1" s="429"/>
      <c r="TZP1" s="428"/>
      <c r="TZQ1" s="429"/>
      <c r="TZR1" s="428"/>
      <c r="TZS1" s="429"/>
      <c r="TZT1" s="428"/>
      <c r="TZU1" s="429"/>
      <c r="TZV1" s="428"/>
      <c r="TZW1" s="429"/>
      <c r="TZX1" s="428"/>
      <c r="TZY1" s="429"/>
      <c r="TZZ1" s="428"/>
      <c r="UAA1" s="429"/>
      <c r="UAB1" s="428"/>
      <c r="UAC1" s="429"/>
      <c r="UAD1" s="428"/>
      <c r="UAE1" s="429"/>
      <c r="UAF1" s="428"/>
      <c r="UAG1" s="429"/>
      <c r="UAH1" s="428"/>
      <c r="UAI1" s="429"/>
      <c r="UAJ1" s="428"/>
      <c r="UAK1" s="429"/>
      <c r="UAL1" s="428"/>
      <c r="UAM1" s="429"/>
      <c r="UAN1" s="428"/>
      <c r="UAO1" s="429"/>
      <c r="UAP1" s="428"/>
      <c r="UAQ1" s="429"/>
      <c r="UAR1" s="428"/>
      <c r="UAS1" s="429"/>
      <c r="UAT1" s="428"/>
      <c r="UAU1" s="429"/>
      <c r="UAV1" s="428"/>
      <c r="UAW1" s="429"/>
      <c r="UAX1" s="428"/>
      <c r="UAY1" s="429"/>
      <c r="UAZ1" s="428"/>
      <c r="UBA1" s="429"/>
      <c r="UBB1" s="428"/>
      <c r="UBC1" s="429"/>
      <c r="UBD1" s="428"/>
      <c r="UBE1" s="429"/>
      <c r="UBF1" s="428"/>
      <c r="UBG1" s="429"/>
      <c r="UBH1" s="428"/>
      <c r="UBI1" s="429"/>
      <c r="UBJ1" s="428"/>
      <c r="UBK1" s="429"/>
      <c r="UBL1" s="428"/>
      <c r="UBM1" s="429"/>
      <c r="UBN1" s="428"/>
      <c r="UBO1" s="429"/>
      <c r="UBP1" s="428"/>
      <c r="UBQ1" s="429"/>
      <c r="UBR1" s="428"/>
      <c r="UBS1" s="429"/>
      <c r="UBT1" s="428"/>
      <c r="UBU1" s="429"/>
      <c r="UBV1" s="428"/>
      <c r="UBW1" s="429"/>
      <c r="UBX1" s="428"/>
      <c r="UBY1" s="429"/>
      <c r="UBZ1" s="428"/>
      <c r="UCA1" s="429"/>
      <c r="UCB1" s="428"/>
      <c r="UCC1" s="429"/>
      <c r="UCD1" s="428"/>
      <c r="UCE1" s="429"/>
      <c r="UCF1" s="428"/>
      <c r="UCG1" s="429"/>
      <c r="UCH1" s="428"/>
      <c r="UCI1" s="429"/>
      <c r="UCJ1" s="428"/>
      <c r="UCK1" s="429"/>
      <c r="UCL1" s="428"/>
      <c r="UCM1" s="429"/>
      <c r="UCN1" s="428"/>
      <c r="UCO1" s="429"/>
      <c r="UCP1" s="428"/>
      <c r="UCQ1" s="429"/>
      <c r="UCR1" s="428"/>
      <c r="UCS1" s="429"/>
      <c r="UCT1" s="428"/>
      <c r="UCU1" s="429"/>
      <c r="UCV1" s="428"/>
      <c r="UCW1" s="429"/>
      <c r="UCX1" s="428"/>
      <c r="UCY1" s="429"/>
      <c r="UCZ1" s="428"/>
      <c r="UDA1" s="429"/>
      <c r="UDB1" s="428"/>
      <c r="UDC1" s="429"/>
      <c r="UDD1" s="428"/>
      <c r="UDE1" s="429"/>
      <c r="UDF1" s="428"/>
      <c r="UDG1" s="429"/>
      <c r="UDH1" s="428"/>
      <c r="UDI1" s="429"/>
      <c r="UDJ1" s="428"/>
      <c r="UDK1" s="429"/>
      <c r="UDL1" s="428"/>
      <c r="UDM1" s="429"/>
      <c r="UDN1" s="428"/>
      <c r="UDO1" s="429"/>
      <c r="UDP1" s="428"/>
      <c r="UDQ1" s="429"/>
      <c r="UDR1" s="428"/>
      <c r="UDS1" s="429"/>
      <c r="UDT1" s="428"/>
      <c r="UDU1" s="429"/>
      <c r="UDV1" s="428"/>
      <c r="UDW1" s="429"/>
      <c r="UDX1" s="428"/>
      <c r="UDY1" s="429"/>
      <c r="UDZ1" s="428"/>
      <c r="UEA1" s="429"/>
      <c r="UEB1" s="428"/>
      <c r="UEC1" s="429"/>
      <c r="UED1" s="428"/>
      <c r="UEE1" s="429"/>
      <c r="UEF1" s="428"/>
      <c r="UEG1" s="429"/>
      <c r="UEH1" s="428"/>
      <c r="UEI1" s="429"/>
      <c r="UEJ1" s="428"/>
      <c r="UEK1" s="429"/>
      <c r="UEL1" s="428"/>
      <c r="UEM1" s="429"/>
      <c r="UEN1" s="428"/>
      <c r="UEO1" s="429"/>
      <c r="UEP1" s="428"/>
      <c r="UEQ1" s="429"/>
      <c r="UER1" s="428"/>
      <c r="UES1" s="429"/>
      <c r="UET1" s="428"/>
      <c r="UEU1" s="429"/>
      <c r="UEV1" s="428"/>
      <c r="UEW1" s="429"/>
      <c r="UEX1" s="428"/>
      <c r="UEY1" s="429"/>
      <c r="UEZ1" s="428"/>
      <c r="UFA1" s="429"/>
      <c r="UFB1" s="428"/>
      <c r="UFC1" s="429"/>
      <c r="UFD1" s="428"/>
      <c r="UFE1" s="429"/>
      <c r="UFF1" s="428"/>
      <c r="UFG1" s="429"/>
      <c r="UFH1" s="428"/>
      <c r="UFI1" s="429"/>
      <c r="UFJ1" s="428"/>
      <c r="UFK1" s="429"/>
      <c r="UFL1" s="428"/>
      <c r="UFM1" s="429"/>
      <c r="UFN1" s="428"/>
      <c r="UFO1" s="429"/>
      <c r="UFP1" s="428"/>
      <c r="UFQ1" s="429"/>
      <c r="UFR1" s="428"/>
      <c r="UFS1" s="429"/>
      <c r="UFT1" s="428"/>
      <c r="UFU1" s="429"/>
      <c r="UFV1" s="428"/>
      <c r="UFW1" s="429"/>
      <c r="UFX1" s="428"/>
      <c r="UFY1" s="429"/>
      <c r="UFZ1" s="428"/>
      <c r="UGA1" s="429"/>
      <c r="UGB1" s="428"/>
      <c r="UGC1" s="429"/>
      <c r="UGD1" s="428"/>
      <c r="UGE1" s="429"/>
      <c r="UGF1" s="428"/>
      <c r="UGG1" s="429"/>
      <c r="UGH1" s="428"/>
      <c r="UGI1" s="429"/>
      <c r="UGJ1" s="428"/>
      <c r="UGK1" s="429"/>
      <c r="UGL1" s="428"/>
      <c r="UGM1" s="429"/>
      <c r="UGN1" s="428"/>
      <c r="UGO1" s="429"/>
      <c r="UGP1" s="428"/>
      <c r="UGQ1" s="429"/>
      <c r="UGR1" s="428"/>
      <c r="UGS1" s="429"/>
      <c r="UGT1" s="428"/>
      <c r="UGU1" s="429"/>
      <c r="UGV1" s="428"/>
      <c r="UGW1" s="429"/>
      <c r="UGX1" s="428"/>
      <c r="UGY1" s="429"/>
      <c r="UGZ1" s="428"/>
      <c r="UHA1" s="429"/>
      <c r="UHB1" s="428"/>
      <c r="UHC1" s="429"/>
      <c r="UHD1" s="428"/>
      <c r="UHE1" s="429"/>
      <c r="UHF1" s="428"/>
      <c r="UHG1" s="429"/>
      <c r="UHH1" s="428"/>
      <c r="UHI1" s="429"/>
      <c r="UHJ1" s="428"/>
      <c r="UHK1" s="429"/>
      <c r="UHL1" s="428"/>
      <c r="UHM1" s="429"/>
      <c r="UHN1" s="428"/>
      <c r="UHO1" s="429"/>
      <c r="UHP1" s="428"/>
      <c r="UHQ1" s="429"/>
      <c r="UHR1" s="428"/>
      <c r="UHS1" s="429"/>
      <c r="UHT1" s="428"/>
      <c r="UHU1" s="429"/>
      <c r="UHV1" s="428"/>
      <c r="UHW1" s="429"/>
      <c r="UHX1" s="428"/>
      <c r="UHY1" s="429"/>
      <c r="UHZ1" s="428"/>
      <c r="UIA1" s="429"/>
      <c r="UIB1" s="428"/>
      <c r="UIC1" s="429"/>
      <c r="UID1" s="428"/>
      <c r="UIE1" s="429"/>
      <c r="UIF1" s="428"/>
      <c r="UIG1" s="429"/>
      <c r="UIH1" s="428"/>
      <c r="UII1" s="429"/>
      <c r="UIJ1" s="428"/>
      <c r="UIK1" s="429"/>
      <c r="UIL1" s="428"/>
      <c r="UIM1" s="429"/>
      <c r="UIN1" s="428"/>
      <c r="UIO1" s="429"/>
      <c r="UIP1" s="428"/>
      <c r="UIQ1" s="429"/>
      <c r="UIR1" s="428"/>
      <c r="UIS1" s="429"/>
      <c r="UIT1" s="428"/>
      <c r="UIU1" s="429"/>
      <c r="UIV1" s="428"/>
      <c r="UIW1" s="429"/>
      <c r="UIX1" s="428"/>
      <c r="UIY1" s="429"/>
      <c r="UIZ1" s="428"/>
      <c r="UJA1" s="429"/>
      <c r="UJB1" s="428"/>
      <c r="UJC1" s="429"/>
      <c r="UJD1" s="428"/>
      <c r="UJE1" s="429"/>
      <c r="UJF1" s="428"/>
      <c r="UJG1" s="429"/>
      <c r="UJH1" s="428"/>
      <c r="UJI1" s="429"/>
      <c r="UJJ1" s="428"/>
      <c r="UJK1" s="429"/>
      <c r="UJL1" s="428"/>
      <c r="UJM1" s="429"/>
      <c r="UJN1" s="428"/>
      <c r="UJO1" s="429"/>
      <c r="UJP1" s="428"/>
      <c r="UJQ1" s="429"/>
      <c r="UJR1" s="428"/>
      <c r="UJS1" s="429"/>
      <c r="UJT1" s="428"/>
      <c r="UJU1" s="429"/>
      <c r="UJV1" s="428"/>
      <c r="UJW1" s="429"/>
      <c r="UJX1" s="428"/>
      <c r="UJY1" s="429"/>
      <c r="UJZ1" s="428"/>
      <c r="UKA1" s="429"/>
      <c r="UKB1" s="428"/>
      <c r="UKC1" s="429"/>
      <c r="UKD1" s="428"/>
      <c r="UKE1" s="429"/>
      <c r="UKF1" s="428"/>
      <c r="UKG1" s="429"/>
      <c r="UKH1" s="428"/>
      <c r="UKI1" s="429"/>
      <c r="UKJ1" s="428"/>
      <c r="UKK1" s="429"/>
      <c r="UKL1" s="428"/>
      <c r="UKM1" s="429"/>
      <c r="UKN1" s="428"/>
      <c r="UKO1" s="429"/>
      <c r="UKP1" s="428"/>
      <c r="UKQ1" s="429"/>
      <c r="UKR1" s="428"/>
      <c r="UKS1" s="429"/>
      <c r="UKT1" s="428"/>
      <c r="UKU1" s="429"/>
      <c r="UKV1" s="428"/>
      <c r="UKW1" s="429"/>
      <c r="UKX1" s="428"/>
      <c r="UKY1" s="429"/>
      <c r="UKZ1" s="428"/>
      <c r="ULA1" s="429"/>
      <c r="ULB1" s="428"/>
      <c r="ULC1" s="429"/>
      <c r="ULD1" s="428"/>
      <c r="ULE1" s="429"/>
      <c r="ULF1" s="428"/>
      <c r="ULG1" s="429"/>
      <c r="ULH1" s="428"/>
      <c r="ULI1" s="429"/>
      <c r="ULJ1" s="428"/>
      <c r="ULK1" s="429"/>
      <c r="ULL1" s="428"/>
      <c r="ULM1" s="429"/>
      <c r="ULN1" s="428"/>
      <c r="ULO1" s="429"/>
      <c r="ULP1" s="428"/>
      <c r="ULQ1" s="429"/>
      <c r="ULR1" s="428"/>
      <c r="ULS1" s="429"/>
      <c r="ULT1" s="428"/>
      <c r="ULU1" s="429"/>
      <c r="ULV1" s="428"/>
      <c r="ULW1" s="429"/>
      <c r="ULX1" s="428"/>
      <c r="ULY1" s="429"/>
      <c r="ULZ1" s="428"/>
      <c r="UMA1" s="429"/>
      <c r="UMB1" s="428"/>
      <c r="UMC1" s="429"/>
      <c r="UMD1" s="428"/>
      <c r="UME1" s="429"/>
      <c r="UMF1" s="428"/>
      <c r="UMG1" s="429"/>
      <c r="UMH1" s="428"/>
      <c r="UMI1" s="429"/>
      <c r="UMJ1" s="428"/>
      <c r="UMK1" s="429"/>
      <c r="UML1" s="428"/>
      <c r="UMM1" s="429"/>
      <c r="UMN1" s="428"/>
      <c r="UMO1" s="429"/>
      <c r="UMP1" s="428"/>
      <c r="UMQ1" s="429"/>
      <c r="UMR1" s="428"/>
      <c r="UMS1" s="429"/>
      <c r="UMT1" s="428"/>
      <c r="UMU1" s="429"/>
      <c r="UMV1" s="428"/>
      <c r="UMW1" s="429"/>
      <c r="UMX1" s="428"/>
      <c r="UMY1" s="429"/>
      <c r="UMZ1" s="428"/>
      <c r="UNA1" s="429"/>
      <c r="UNB1" s="428"/>
      <c r="UNC1" s="429"/>
      <c r="UND1" s="428"/>
      <c r="UNE1" s="429"/>
      <c r="UNF1" s="428"/>
      <c r="UNG1" s="429"/>
      <c r="UNH1" s="428"/>
      <c r="UNI1" s="429"/>
      <c r="UNJ1" s="428"/>
      <c r="UNK1" s="429"/>
      <c r="UNL1" s="428"/>
      <c r="UNM1" s="429"/>
      <c r="UNN1" s="428"/>
      <c r="UNO1" s="429"/>
      <c r="UNP1" s="428"/>
      <c r="UNQ1" s="429"/>
      <c r="UNR1" s="428"/>
      <c r="UNS1" s="429"/>
      <c r="UNT1" s="428"/>
      <c r="UNU1" s="429"/>
      <c r="UNV1" s="428"/>
      <c r="UNW1" s="429"/>
      <c r="UNX1" s="428"/>
      <c r="UNY1" s="429"/>
      <c r="UNZ1" s="428"/>
      <c r="UOA1" s="429"/>
      <c r="UOB1" s="428"/>
      <c r="UOC1" s="429"/>
      <c r="UOD1" s="428"/>
      <c r="UOE1" s="429"/>
      <c r="UOF1" s="428"/>
      <c r="UOG1" s="429"/>
      <c r="UOH1" s="428"/>
      <c r="UOI1" s="429"/>
      <c r="UOJ1" s="428"/>
      <c r="UOK1" s="429"/>
      <c r="UOL1" s="428"/>
      <c r="UOM1" s="429"/>
      <c r="UON1" s="428"/>
      <c r="UOO1" s="429"/>
      <c r="UOP1" s="428"/>
      <c r="UOQ1" s="429"/>
      <c r="UOR1" s="428"/>
      <c r="UOS1" s="429"/>
      <c r="UOT1" s="428"/>
      <c r="UOU1" s="429"/>
      <c r="UOV1" s="428"/>
      <c r="UOW1" s="429"/>
      <c r="UOX1" s="428"/>
      <c r="UOY1" s="429"/>
      <c r="UOZ1" s="428"/>
      <c r="UPA1" s="429"/>
      <c r="UPB1" s="428"/>
      <c r="UPC1" s="429"/>
      <c r="UPD1" s="428"/>
      <c r="UPE1" s="429"/>
      <c r="UPF1" s="428"/>
      <c r="UPG1" s="429"/>
      <c r="UPH1" s="428"/>
      <c r="UPI1" s="429"/>
      <c r="UPJ1" s="428"/>
      <c r="UPK1" s="429"/>
      <c r="UPL1" s="428"/>
      <c r="UPM1" s="429"/>
      <c r="UPN1" s="428"/>
      <c r="UPO1" s="429"/>
      <c r="UPP1" s="428"/>
      <c r="UPQ1" s="429"/>
      <c r="UPR1" s="428"/>
      <c r="UPS1" s="429"/>
      <c r="UPT1" s="428"/>
      <c r="UPU1" s="429"/>
      <c r="UPV1" s="428"/>
      <c r="UPW1" s="429"/>
      <c r="UPX1" s="428"/>
      <c r="UPY1" s="429"/>
      <c r="UPZ1" s="428"/>
      <c r="UQA1" s="429"/>
      <c r="UQB1" s="428"/>
      <c r="UQC1" s="429"/>
      <c r="UQD1" s="428"/>
      <c r="UQE1" s="429"/>
      <c r="UQF1" s="428"/>
      <c r="UQG1" s="429"/>
      <c r="UQH1" s="428"/>
      <c r="UQI1" s="429"/>
      <c r="UQJ1" s="428"/>
      <c r="UQK1" s="429"/>
      <c r="UQL1" s="428"/>
      <c r="UQM1" s="429"/>
      <c r="UQN1" s="428"/>
      <c r="UQO1" s="429"/>
      <c r="UQP1" s="428"/>
      <c r="UQQ1" s="429"/>
      <c r="UQR1" s="428"/>
      <c r="UQS1" s="429"/>
      <c r="UQT1" s="428"/>
      <c r="UQU1" s="429"/>
      <c r="UQV1" s="428"/>
      <c r="UQW1" s="429"/>
      <c r="UQX1" s="428"/>
      <c r="UQY1" s="429"/>
      <c r="UQZ1" s="428"/>
      <c r="URA1" s="429"/>
      <c r="URB1" s="428"/>
      <c r="URC1" s="429"/>
      <c r="URD1" s="428"/>
      <c r="URE1" s="429"/>
      <c r="URF1" s="428"/>
      <c r="URG1" s="429"/>
      <c r="URH1" s="428"/>
      <c r="URI1" s="429"/>
      <c r="URJ1" s="428"/>
      <c r="URK1" s="429"/>
      <c r="URL1" s="428"/>
      <c r="URM1" s="429"/>
      <c r="URN1" s="428"/>
      <c r="URO1" s="429"/>
      <c r="URP1" s="428"/>
      <c r="URQ1" s="429"/>
      <c r="URR1" s="428"/>
      <c r="URS1" s="429"/>
      <c r="URT1" s="428"/>
      <c r="URU1" s="429"/>
      <c r="URV1" s="428"/>
      <c r="URW1" s="429"/>
      <c r="URX1" s="428"/>
      <c r="URY1" s="429"/>
      <c r="URZ1" s="428"/>
      <c r="USA1" s="429"/>
      <c r="USB1" s="428"/>
      <c r="USC1" s="429"/>
      <c r="USD1" s="428"/>
      <c r="USE1" s="429"/>
      <c r="USF1" s="428"/>
      <c r="USG1" s="429"/>
      <c r="USH1" s="428"/>
      <c r="USI1" s="429"/>
      <c r="USJ1" s="428"/>
      <c r="USK1" s="429"/>
      <c r="USL1" s="428"/>
      <c r="USM1" s="429"/>
      <c r="USN1" s="428"/>
      <c r="USO1" s="429"/>
      <c r="USP1" s="428"/>
      <c r="USQ1" s="429"/>
      <c r="USR1" s="428"/>
      <c r="USS1" s="429"/>
      <c r="UST1" s="428"/>
      <c r="USU1" s="429"/>
      <c r="USV1" s="428"/>
      <c r="USW1" s="429"/>
      <c r="USX1" s="428"/>
      <c r="USY1" s="429"/>
      <c r="USZ1" s="428"/>
      <c r="UTA1" s="429"/>
      <c r="UTB1" s="428"/>
      <c r="UTC1" s="429"/>
      <c r="UTD1" s="428"/>
      <c r="UTE1" s="429"/>
      <c r="UTF1" s="428"/>
      <c r="UTG1" s="429"/>
      <c r="UTH1" s="428"/>
      <c r="UTI1" s="429"/>
      <c r="UTJ1" s="428"/>
      <c r="UTK1" s="429"/>
      <c r="UTL1" s="428"/>
      <c r="UTM1" s="429"/>
      <c r="UTN1" s="428"/>
      <c r="UTO1" s="429"/>
      <c r="UTP1" s="428"/>
      <c r="UTQ1" s="429"/>
      <c r="UTR1" s="428"/>
      <c r="UTS1" s="429"/>
      <c r="UTT1" s="428"/>
      <c r="UTU1" s="429"/>
      <c r="UTV1" s="428"/>
      <c r="UTW1" s="429"/>
      <c r="UTX1" s="428"/>
      <c r="UTY1" s="429"/>
      <c r="UTZ1" s="428"/>
      <c r="UUA1" s="429"/>
      <c r="UUB1" s="428"/>
      <c r="UUC1" s="429"/>
      <c r="UUD1" s="428"/>
      <c r="UUE1" s="429"/>
      <c r="UUF1" s="428"/>
      <c r="UUG1" s="429"/>
      <c r="UUH1" s="428"/>
      <c r="UUI1" s="429"/>
      <c r="UUJ1" s="428"/>
      <c r="UUK1" s="429"/>
      <c r="UUL1" s="428"/>
      <c r="UUM1" s="429"/>
      <c r="UUN1" s="428"/>
      <c r="UUO1" s="429"/>
      <c r="UUP1" s="428"/>
      <c r="UUQ1" s="429"/>
      <c r="UUR1" s="428"/>
      <c r="UUS1" s="429"/>
      <c r="UUT1" s="428"/>
      <c r="UUU1" s="429"/>
      <c r="UUV1" s="428"/>
      <c r="UUW1" s="429"/>
      <c r="UUX1" s="428"/>
      <c r="UUY1" s="429"/>
      <c r="UUZ1" s="428"/>
      <c r="UVA1" s="429"/>
      <c r="UVB1" s="428"/>
      <c r="UVC1" s="429"/>
      <c r="UVD1" s="428"/>
      <c r="UVE1" s="429"/>
      <c r="UVF1" s="428"/>
      <c r="UVG1" s="429"/>
      <c r="UVH1" s="428"/>
      <c r="UVI1" s="429"/>
      <c r="UVJ1" s="428"/>
      <c r="UVK1" s="429"/>
      <c r="UVL1" s="428"/>
      <c r="UVM1" s="429"/>
      <c r="UVN1" s="428"/>
      <c r="UVO1" s="429"/>
      <c r="UVP1" s="428"/>
      <c r="UVQ1" s="429"/>
      <c r="UVR1" s="428"/>
      <c r="UVS1" s="429"/>
      <c r="UVT1" s="428"/>
      <c r="UVU1" s="429"/>
      <c r="UVV1" s="428"/>
      <c r="UVW1" s="429"/>
      <c r="UVX1" s="428"/>
      <c r="UVY1" s="429"/>
      <c r="UVZ1" s="428"/>
      <c r="UWA1" s="429"/>
      <c r="UWB1" s="428"/>
      <c r="UWC1" s="429"/>
      <c r="UWD1" s="428"/>
      <c r="UWE1" s="429"/>
      <c r="UWF1" s="428"/>
      <c r="UWG1" s="429"/>
      <c r="UWH1" s="428"/>
      <c r="UWI1" s="429"/>
      <c r="UWJ1" s="428"/>
      <c r="UWK1" s="429"/>
      <c r="UWL1" s="428"/>
      <c r="UWM1" s="429"/>
      <c r="UWN1" s="428"/>
      <c r="UWO1" s="429"/>
      <c r="UWP1" s="428"/>
      <c r="UWQ1" s="429"/>
      <c r="UWR1" s="428"/>
      <c r="UWS1" s="429"/>
      <c r="UWT1" s="428"/>
      <c r="UWU1" s="429"/>
      <c r="UWV1" s="428"/>
      <c r="UWW1" s="429"/>
      <c r="UWX1" s="428"/>
      <c r="UWY1" s="429"/>
      <c r="UWZ1" s="428"/>
      <c r="UXA1" s="429"/>
      <c r="UXB1" s="428"/>
      <c r="UXC1" s="429"/>
      <c r="UXD1" s="428"/>
      <c r="UXE1" s="429"/>
      <c r="UXF1" s="428"/>
      <c r="UXG1" s="429"/>
      <c r="UXH1" s="428"/>
      <c r="UXI1" s="429"/>
      <c r="UXJ1" s="428"/>
      <c r="UXK1" s="429"/>
      <c r="UXL1" s="428"/>
      <c r="UXM1" s="429"/>
      <c r="UXN1" s="428"/>
      <c r="UXO1" s="429"/>
      <c r="UXP1" s="428"/>
      <c r="UXQ1" s="429"/>
      <c r="UXR1" s="428"/>
      <c r="UXS1" s="429"/>
      <c r="UXT1" s="428"/>
      <c r="UXU1" s="429"/>
      <c r="UXV1" s="428"/>
      <c r="UXW1" s="429"/>
      <c r="UXX1" s="428"/>
      <c r="UXY1" s="429"/>
      <c r="UXZ1" s="428"/>
      <c r="UYA1" s="429"/>
      <c r="UYB1" s="428"/>
      <c r="UYC1" s="429"/>
      <c r="UYD1" s="428"/>
      <c r="UYE1" s="429"/>
      <c r="UYF1" s="428"/>
      <c r="UYG1" s="429"/>
      <c r="UYH1" s="428"/>
      <c r="UYI1" s="429"/>
      <c r="UYJ1" s="428"/>
      <c r="UYK1" s="429"/>
      <c r="UYL1" s="428"/>
      <c r="UYM1" s="429"/>
      <c r="UYN1" s="428"/>
      <c r="UYO1" s="429"/>
      <c r="UYP1" s="428"/>
      <c r="UYQ1" s="429"/>
      <c r="UYR1" s="428"/>
      <c r="UYS1" s="429"/>
      <c r="UYT1" s="428"/>
      <c r="UYU1" s="429"/>
      <c r="UYV1" s="428"/>
      <c r="UYW1" s="429"/>
      <c r="UYX1" s="428"/>
      <c r="UYY1" s="429"/>
      <c r="UYZ1" s="428"/>
      <c r="UZA1" s="429"/>
      <c r="UZB1" s="428"/>
      <c r="UZC1" s="429"/>
      <c r="UZD1" s="428"/>
      <c r="UZE1" s="429"/>
      <c r="UZF1" s="428"/>
      <c r="UZG1" s="429"/>
      <c r="UZH1" s="428"/>
      <c r="UZI1" s="429"/>
      <c r="UZJ1" s="428"/>
      <c r="UZK1" s="429"/>
      <c r="UZL1" s="428"/>
      <c r="UZM1" s="429"/>
      <c r="UZN1" s="428"/>
      <c r="UZO1" s="429"/>
      <c r="UZP1" s="428"/>
      <c r="UZQ1" s="429"/>
      <c r="UZR1" s="428"/>
      <c r="UZS1" s="429"/>
      <c r="UZT1" s="428"/>
      <c r="UZU1" s="429"/>
      <c r="UZV1" s="428"/>
      <c r="UZW1" s="429"/>
      <c r="UZX1" s="428"/>
      <c r="UZY1" s="429"/>
      <c r="UZZ1" s="428"/>
      <c r="VAA1" s="429"/>
      <c r="VAB1" s="428"/>
      <c r="VAC1" s="429"/>
      <c r="VAD1" s="428"/>
      <c r="VAE1" s="429"/>
      <c r="VAF1" s="428"/>
      <c r="VAG1" s="429"/>
      <c r="VAH1" s="428"/>
      <c r="VAI1" s="429"/>
      <c r="VAJ1" s="428"/>
      <c r="VAK1" s="429"/>
      <c r="VAL1" s="428"/>
      <c r="VAM1" s="429"/>
      <c r="VAN1" s="428"/>
      <c r="VAO1" s="429"/>
      <c r="VAP1" s="428"/>
      <c r="VAQ1" s="429"/>
      <c r="VAR1" s="428"/>
      <c r="VAS1" s="429"/>
      <c r="VAT1" s="428"/>
      <c r="VAU1" s="429"/>
      <c r="VAV1" s="428"/>
      <c r="VAW1" s="429"/>
      <c r="VAX1" s="428"/>
      <c r="VAY1" s="429"/>
      <c r="VAZ1" s="428"/>
      <c r="VBA1" s="429"/>
      <c r="VBB1" s="428"/>
      <c r="VBC1" s="429"/>
      <c r="VBD1" s="428"/>
      <c r="VBE1" s="429"/>
      <c r="VBF1" s="428"/>
      <c r="VBG1" s="429"/>
      <c r="VBH1" s="428"/>
      <c r="VBI1" s="429"/>
      <c r="VBJ1" s="428"/>
      <c r="VBK1" s="429"/>
      <c r="VBL1" s="428"/>
      <c r="VBM1" s="429"/>
      <c r="VBN1" s="428"/>
      <c r="VBO1" s="429"/>
      <c r="VBP1" s="428"/>
      <c r="VBQ1" s="429"/>
      <c r="VBR1" s="428"/>
      <c r="VBS1" s="429"/>
      <c r="VBT1" s="428"/>
      <c r="VBU1" s="429"/>
      <c r="VBV1" s="428"/>
      <c r="VBW1" s="429"/>
      <c r="VBX1" s="428"/>
      <c r="VBY1" s="429"/>
      <c r="VBZ1" s="428"/>
      <c r="VCA1" s="429"/>
      <c r="VCB1" s="428"/>
      <c r="VCC1" s="429"/>
      <c r="VCD1" s="428"/>
      <c r="VCE1" s="429"/>
      <c r="VCF1" s="428"/>
      <c r="VCG1" s="429"/>
      <c r="VCH1" s="428"/>
      <c r="VCI1" s="429"/>
      <c r="VCJ1" s="428"/>
      <c r="VCK1" s="429"/>
      <c r="VCL1" s="428"/>
      <c r="VCM1" s="429"/>
      <c r="VCN1" s="428"/>
      <c r="VCO1" s="429"/>
      <c r="VCP1" s="428"/>
      <c r="VCQ1" s="429"/>
      <c r="VCR1" s="428"/>
      <c r="VCS1" s="429"/>
      <c r="VCT1" s="428"/>
      <c r="VCU1" s="429"/>
      <c r="VCV1" s="428"/>
      <c r="VCW1" s="429"/>
      <c r="VCX1" s="428"/>
      <c r="VCY1" s="429"/>
      <c r="VCZ1" s="428"/>
      <c r="VDA1" s="429"/>
      <c r="VDB1" s="428"/>
      <c r="VDC1" s="429"/>
      <c r="VDD1" s="428"/>
      <c r="VDE1" s="429"/>
      <c r="VDF1" s="428"/>
      <c r="VDG1" s="429"/>
      <c r="VDH1" s="428"/>
      <c r="VDI1" s="429"/>
      <c r="VDJ1" s="428"/>
      <c r="VDK1" s="429"/>
      <c r="VDL1" s="428"/>
      <c r="VDM1" s="429"/>
      <c r="VDN1" s="428"/>
      <c r="VDO1" s="429"/>
      <c r="VDP1" s="428"/>
      <c r="VDQ1" s="429"/>
      <c r="VDR1" s="428"/>
      <c r="VDS1" s="429"/>
      <c r="VDT1" s="428"/>
      <c r="VDU1" s="429"/>
      <c r="VDV1" s="428"/>
      <c r="VDW1" s="429"/>
      <c r="VDX1" s="428"/>
      <c r="VDY1" s="429"/>
      <c r="VDZ1" s="428"/>
      <c r="VEA1" s="429"/>
      <c r="VEB1" s="428"/>
      <c r="VEC1" s="429"/>
      <c r="VED1" s="428"/>
      <c r="VEE1" s="429"/>
      <c r="VEF1" s="428"/>
      <c r="VEG1" s="429"/>
      <c r="VEH1" s="428"/>
      <c r="VEI1" s="429"/>
      <c r="VEJ1" s="428"/>
      <c r="VEK1" s="429"/>
      <c r="VEL1" s="428"/>
      <c r="VEM1" s="429"/>
      <c r="VEN1" s="428"/>
      <c r="VEO1" s="429"/>
      <c r="VEP1" s="428"/>
      <c r="VEQ1" s="429"/>
      <c r="VER1" s="428"/>
      <c r="VES1" s="429"/>
      <c r="VET1" s="428"/>
      <c r="VEU1" s="429"/>
      <c r="VEV1" s="428"/>
      <c r="VEW1" s="429"/>
      <c r="VEX1" s="428"/>
      <c r="VEY1" s="429"/>
      <c r="VEZ1" s="428"/>
      <c r="VFA1" s="429"/>
      <c r="VFB1" s="428"/>
      <c r="VFC1" s="429"/>
      <c r="VFD1" s="428"/>
      <c r="VFE1" s="429"/>
      <c r="VFF1" s="428"/>
      <c r="VFG1" s="429"/>
      <c r="VFH1" s="428"/>
      <c r="VFI1" s="429"/>
      <c r="VFJ1" s="428"/>
      <c r="VFK1" s="429"/>
      <c r="VFL1" s="428"/>
      <c r="VFM1" s="429"/>
      <c r="VFN1" s="428"/>
      <c r="VFO1" s="429"/>
      <c r="VFP1" s="428"/>
      <c r="VFQ1" s="429"/>
      <c r="VFR1" s="428"/>
      <c r="VFS1" s="429"/>
      <c r="VFT1" s="428"/>
      <c r="VFU1" s="429"/>
      <c r="VFV1" s="428"/>
      <c r="VFW1" s="429"/>
      <c r="VFX1" s="428"/>
      <c r="VFY1" s="429"/>
      <c r="VFZ1" s="428"/>
      <c r="VGA1" s="429"/>
      <c r="VGB1" s="428"/>
      <c r="VGC1" s="429"/>
      <c r="VGD1" s="428"/>
      <c r="VGE1" s="429"/>
      <c r="VGF1" s="428"/>
      <c r="VGG1" s="429"/>
      <c r="VGH1" s="428"/>
      <c r="VGI1" s="429"/>
      <c r="VGJ1" s="428"/>
      <c r="VGK1" s="429"/>
      <c r="VGL1" s="428"/>
      <c r="VGM1" s="429"/>
      <c r="VGN1" s="428"/>
      <c r="VGO1" s="429"/>
      <c r="VGP1" s="428"/>
      <c r="VGQ1" s="429"/>
      <c r="VGR1" s="428"/>
      <c r="VGS1" s="429"/>
      <c r="VGT1" s="428"/>
      <c r="VGU1" s="429"/>
      <c r="VGV1" s="428"/>
      <c r="VGW1" s="429"/>
      <c r="VGX1" s="428"/>
      <c r="VGY1" s="429"/>
      <c r="VGZ1" s="428"/>
      <c r="VHA1" s="429"/>
      <c r="VHB1" s="428"/>
      <c r="VHC1" s="429"/>
      <c r="VHD1" s="428"/>
      <c r="VHE1" s="429"/>
      <c r="VHF1" s="428"/>
      <c r="VHG1" s="429"/>
      <c r="VHH1" s="428"/>
      <c r="VHI1" s="429"/>
      <c r="VHJ1" s="428"/>
      <c r="VHK1" s="429"/>
      <c r="VHL1" s="428"/>
      <c r="VHM1" s="429"/>
      <c r="VHN1" s="428"/>
      <c r="VHO1" s="429"/>
      <c r="VHP1" s="428"/>
      <c r="VHQ1" s="429"/>
      <c r="VHR1" s="428"/>
      <c r="VHS1" s="429"/>
      <c r="VHT1" s="428"/>
      <c r="VHU1" s="429"/>
      <c r="VHV1" s="428"/>
      <c r="VHW1" s="429"/>
      <c r="VHX1" s="428"/>
      <c r="VHY1" s="429"/>
      <c r="VHZ1" s="428"/>
      <c r="VIA1" s="429"/>
      <c r="VIB1" s="428"/>
      <c r="VIC1" s="429"/>
      <c r="VID1" s="428"/>
      <c r="VIE1" s="429"/>
      <c r="VIF1" s="428"/>
      <c r="VIG1" s="429"/>
      <c r="VIH1" s="428"/>
      <c r="VII1" s="429"/>
      <c r="VIJ1" s="428"/>
      <c r="VIK1" s="429"/>
      <c r="VIL1" s="428"/>
      <c r="VIM1" s="429"/>
      <c r="VIN1" s="428"/>
      <c r="VIO1" s="429"/>
      <c r="VIP1" s="428"/>
      <c r="VIQ1" s="429"/>
      <c r="VIR1" s="428"/>
      <c r="VIS1" s="429"/>
      <c r="VIT1" s="428"/>
      <c r="VIU1" s="429"/>
      <c r="VIV1" s="428"/>
      <c r="VIW1" s="429"/>
      <c r="VIX1" s="428"/>
      <c r="VIY1" s="429"/>
      <c r="VIZ1" s="428"/>
      <c r="VJA1" s="429"/>
      <c r="VJB1" s="428"/>
      <c r="VJC1" s="429"/>
      <c r="VJD1" s="428"/>
      <c r="VJE1" s="429"/>
      <c r="VJF1" s="428"/>
      <c r="VJG1" s="429"/>
      <c r="VJH1" s="428"/>
      <c r="VJI1" s="429"/>
      <c r="VJJ1" s="428"/>
      <c r="VJK1" s="429"/>
      <c r="VJL1" s="428"/>
      <c r="VJM1" s="429"/>
      <c r="VJN1" s="428"/>
      <c r="VJO1" s="429"/>
      <c r="VJP1" s="428"/>
      <c r="VJQ1" s="429"/>
      <c r="VJR1" s="428"/>
      <c r="VJS1" s="429"/>
      <c r="VJT1" s="428"/>
      <c r="VJU1" s="429"/>
      <c r="VJV1" s="428"/>
      <c r="VJW1" s="429"/>
      <c r="VJX1" s="428"/>
      <c r="VJY1" s="429"/>
      <c r="VJZ1" s="428"/>
      <c r="VKA1" s="429"/>
      <c r="VKB1" s="428"/>
      <c r="VKC1" s="429"/>
      <c r="VKD1" s="428"/>
      <c r="VKE1" s="429"/>
      <c r="VKF1" s="428"/>
      <c r="VKG1" s="429"/>
      <c r="VKH1" s="428"/>
      <c r="VKI1" s="429"/>
      <c r="VKJ1" s="428"/>
      <c r="VKK1" s="429"/>
      <c r="VKL1" s="428"/>
      <c r="VKM1" s="429"/>
      <c r="VKN1" s="428"/>
      <c r="VKO1" s="429"/>
      <c r="VKP1" s="428"/>
      <c r="VKQ1" s="429"/>
      <c r="VKR1" s="428"/>
      <c r="VKS1" s="429"/>
      <c r="VKT1" s="428"/>
      <c r="VKU1" s="429"/>
      <c r="VKV1" s="428"/>
      <c r="VKW1" s="429"/>
      <c r="VKX1" s="428"/>
      <c r="VKY1" s="429"/>
      <c r="VKZ1" s="428"/>
      <c r="VLA1" s="429"/>
      <c r="VLB1" s="428"/>
      <c r="VLC1" s="429"/>
      <c r="VLD1" s="428"/>
      <c r="VLE1" s="429"/>
      <c r="VLF1" s="428"/>
      <c r="VLG1" s="429"/>
      <c r="VLH1" s="428"/>
      <c r="VLI1" s="429"/>
      <c r="VLJ1" s="428"/>
      <c r="VLK1" s="429"/>
      <c r="VLL1" s="428"/>
      <c r="VLM1" s="429"/>
      <c r="VLN1" s="428"/>
      <c r="VLO1" s="429"/>
      <c r="VLP1" s="428"/>
      <c r="VLQ1" s="429"/>
      <c r="VLR1" s="428"/>
      <c r="VLS1" s="429"/>
      <c r="VLT1" s="428"/>
      <c r="VLU1" s="429"/>
      <c r="VLV1" s="428"/>
      <c r="VLW1" s="429"/>
      <c r="VLX1" s="428"/>
      <c r="VLY1" s="429"/>
      <c r="VLZ1" s="428"/>
      <c r="VMA1" s="429"/>
      <c r="VMB1" s="428"/>
      <c r="VMC1" s="429"/>
      <c r="VMD1" s="428"/>
      <c r="VME1" s="429"/>
      <c r="VMF1" s="428"/>
      <c r="VMG1" s="429"/>
      <c r="VMH1" s="428"/>
      <c r="VMI1" s="429"/>
      <c r="VMJ1" s="428"/>
      <c r="VMK1" s="429"/>
      <c r="VML1" s="428"/>
      <c r="VMM1" s="429"/>
      <c r="VMN1" s="428"/>
      <c r="VMO1" s="429"/>
      <c r="VMP1" s="428"/>
      <c r="VMQ1" s="429"/>
      <c r="VMR1" s="428"/>
      <c r="VMS1" s="429"/>
      <c r="VMT1" s="428"/>
      <c r="VMU1" s="429"/>
      <c r="VMV1" s="428"/>
      <c r="VMW1" s="429"/>
      <c r="VMX1" s="428"/>
      <c r="VMY1" s="429"/>
      <c r="VMZ1" s="428"/>
      <c r="VNA1" s="429"/>
      <c r="VNB1" s="428"/>
      <c r="VNC1" s="429"/>
      <c r="VND1" s="428"/>
      <c r="VNE1" s="429"/>
      <c r="VNF1" s="428"/>
      <c r="VNG1" s="429"/>
      <c r="VNH1" s="428"/>
      <c r="VNI1" s="429"/>
      <c r="VNJ1" s="428"/>
      <c r="VNK1" s="429"/>
      <c r="VNL1" s="428"/>
      <c r="VNM1" s="429"/>
      <c r="VNN1" s="428"/>
      <c r="VNO1" s="429"/>
      <c r="VNP1" s="428"/>
      <c r="VNQ1" s="429"/>
      <c r="VNR1" s="428"/>
      <c r="VNS1" s="429"/>
      <c r="VNT1" s="428"/>
      <c r="VNU1" s="429"/>
      <c r="VNV1" s="428"/>
      <c r="VNW1" s="429"/>
      <c r="VNX1" s="428"/>
      <c r="VNY1" s="429"/>
      <c r="VNZ1" s="428"/>
      <c r="VOA1" s="429"/>
      <c r="VOB1" s="428"/>
      <c r="VOC1" s="429"/>
      <c r="VOD1" s="428"/>
      <c r="VOE1" s="429"/>
      <c r="VOF1" s="428"/>
      <c r="VOG1" s="429"/>
      <c r="VOH1" s="428"/>
      <c r="VOI1" s="429"/>
      <c r="VOJ1" s="428"/>
      <c r="VOK1" s="429"/>
      <c r="VOL1" s="428"/>
      <c r="VOM1" s="429"/>
      <c r="VON1" s="428"/>
      <c r="VOO1" s="429"/>
      <c r="VOP1" s="428"/>
      <c r="VOQ1" s="429"/>
      <c r="VOR1" s="428"/>
      <c r="VOS1" s="429"/>
      <c r="VOT1" s="428"/>
      <c r="VOU1" s="429"/>
      <c r="VOV1" s="428"/>
      <c r="VOW1" s="429"/>
      <c r="VOX1" s="428"/>
      <c r="VOY1" s="429"/>
      <c r="VOZ1" s="428"/>
      <c r="VPA1" s="429"/>
      <c r="VPB1" s="428"/>
      <c r="VPC1" s="429"/>
      <c r="VPD1" s="428"/>
      <c r="VPE1" s="429"/>
      <c r="VPF1" s="428"/>
      <c r="VPG1" s="429"/>
      <c r="VPH1" s="428"/>
      <c r="VPI1" s="429"/>
      <c r="VPJ1" s="428"/>
      <c r="VPK1" s="429"/>
      <c r="VPL1" s="428"/>
      <c r="VPM1" s="429"/>
      <c r="VPN1" s="428"/>
      <c r="VPO1" s="429"/>
      <c r="VPP1" s="428"/>
      <c r="VPQ1" s="429"/>
      <c r="VPR1" s="428"/>
      <c r="VPS1" s="429"/>
      <c r="VPT1" s="428"/>
      <c r="VPU1" s="429"/>
      <c r="VPV1" s="428"/>
      <c r="VPW1" s="429"/>
      <c r="VPX1" s="428"/>
      <c r="VPY1" s="429"/>
      <c r="VPZ1" s="428"/>
      <c r="VQA1" s="429"/>
      <c r="VQB1" s="428"/>
      <c r="VQC1" s="429"/>
      <c r="VQD1" s="428"/>
      <c r="VQE1" s="429"/>
      <c r="VQF1" s="428"/>
      <c r="VQG1" s="429"/>
      <c r="VQH1" s="428"/>
      <c r="VQI1" s="429"/>
      <c r="VQJ1" s="428"/>
      <c r="VQK1" s="429"/>
      <c r="VQL1" s="428"/>
      <c r="VQM1" s="429"/>
      <c r="VQN1" s="428"/>
      <c r="VQO1" s="429"/>
      <c r="VQP1" s="428"/>
      <c r="VQQ1" s="429"/>
      <c r="VQR1" s="428"/>
      <c r="VQS1" s="429"/>
      <c r="VQT1" s="428"/>
      <c r="VQU1" s="429"/>
      <c r="VQV1" s="428"/>
      <c r="VQW1" s="429"/>
      <c r="VQX1" s="428"/>
      <c r="VQY1" s="429"/>
      <c r="VQZ1" s="428"/>
      <c r="VRA1" s="429"/>
      <c r="VRB1" s="428"/>
      <c r="VRC1" s="429"/>
      <c r="VRD1" s="428"/>
      <c r="VRE1" s="429"/>
      <c r="VRF1" s="428"/>
      <c r="VRG1" s="429"/>
      <c r="VRH1" s="428"/>
      <c r="VRI1" s="429"/>
      <c r="VRJ1" s="428"/>
      <c r="VRK1" s="429"/>
      <c r="VRL1" s="428"/>
      <c r="VRM1" s="429"/>
      <c r="VRN1" s="428"/>
      <c r="VRO1" s="429"/>
      <c r="VRP1" s="428"/>
      <c r="VRQ1" s="429"/>
      <c r="VRR1" s="428"/>
      <c r="VRS1" s="429"/>
      <c r="VRT1" s="428"/>
      <c r="VRU1" s="429"/>
      <c r="VRV1" s="428"/>
      <c r="VRW1" s="429"/>
      <c r="VRX1" s="428"/>
      <c r="VRY1" s="429"/>
      <c r="VRZ1" s="428"/>
      <c r="VSA1" s="429"/>
      <c r="VSB1" s="428"/>
      <c r="VSC1" s="429"/>
      <c r="VSD1" s="428"/>
      <c r="VSE1" s="429"/>
      <c r="VSF1" s="428"/>
      <c r="VSG1" s="429"/>
      <c r="VSH1" s="428"/>
      <c r="VSI1" s="429"/>
      <c r="VSJ1" s="428"/>
      <c r="VSK1" s="429"/>
      <c r="VSL1" s="428"/>
      <c r="VSM1" s="429"/>
      <c r="VSN1" s="428"/>
      <c r="VSO1" s="429"/>
      <c r="VSP1" s="428"/>
      <c r="VSQ1" s="429"/>
      <c r="VSR1" s="428"/>
      <c r="VSS1" s="429"/>
      <c r="VST1" s="428"/>
      <c r="VSU1" s="429"/>
      <c r="VSV1" s="428"/>
      <c r="VSW1" s="429"/>
      <c r="VSX1" s="428"/>
      <c r="VSY1" s="429"/>
      <c r="VSZ1" s="428"/>
      <c r="VTA1" s="429"/>
      <c r="VTB1" s="428"/>
      <c r="VTC1" s="429"/>
      <c r="VTD1" s="428"/>
      <c r="VTE1" s="429"/>
      <c r="VTF1" s="428"/>
      <c r="VTG1" s="429"/>
      <c r="VTH1" s="428"/>
      <c r="VTI1" s="429"/>
      <c r="VTJ1" s="428"/>
      <c r="VTK1" s="429"/>
      <c r="VTL1" s="428"/>
      <c r="VTM1" s="429"/>
      <c r="VTN1" s="428"/>
      <c r="VTO1" s="429"/>
      <c r="VTP1" s="428"/>
      <c r="VTQ1" s="429"/>
      <c r="VTR1" s="428"/>
      <c r="VTS1" s="429"/>
      <c r="VTT1" s="428"/>
      <c r="VTU1" s="429"/>
      <c r="VTV1" s="428"/>
      <c r="VTW1" s="429"/>
      <c r="VTX1" s="428"/>
      <c r="VTY1" s="429"/>
      <c r="VTZ1" s="428"/>
      <c r="VUA1" s="429"/>
      <c r="VUB1" s="428"/>
      <c r="VUC1" s="429"/>
      <c r="VUD1" s="428"/>
      <c r="VUE1" s="429"/>
      <c r="VUF1" s="428"/>
      <c r="VUG1" s="429"/>
      <c r="VUH1" s="428"/>
      <c r="VUI1" s="429"/>
      <c r="VUJ1" s="428"/>
      <c r="VUK1" s="429"/>
      <c r="VUL1" s="428"/>
      <c r="VUM1" s="429"/>
      <c r="VUN1" s="428"/>
      <c r="VUO1" s="429"/>
      <c r="VUP1" s="428"/>
      <c r="VUQ1" s="429"/>
      <c r="VUR1" s="428"/>
      <c r="VUS1" s="429"/>
      <c r="VUT1" s="428"/>
      <c r="VUU1" s="429"/>
      <c r="VUV1" s="428"/>
      <c r="VUW1" s="429"/>
      <c r="VUX1" s="428"/>
      <c r="VUY1" s="429"/>
      <c r="VUZ1" s="428"/>
      <c r="VVA1" s="429"/>
      <c r="VVB1" s="428"/>
      <c r="VVC1" s="429"/>
      <c r="VVD1" s="428"/>
      <c r="VVE1" s="429"/>
      <c r="VVF1" s="428"/>
      <c r="VVG1" s="429"/>
      <c r="VVH1" s="428"/>
      <c r="VVI1" s="429"/>
      <c r="VVJ1" s="428"/>
      <c r="VVK1" s="429"/>
      <c r="VVL1" s="428"/>
      <c r="VVM1" s="429"/>
      <c r="VVN1" s="428"/>
      <c r="VVO1" s="429"/>
      <c r="VVP1" s="428"/>
      <c r="VVQ1" s="429"/>
      <c r="VVR1" s="428"/>
      <c r="VVS1" s="429"/>
      <c r="VVT1" s="428"/>
      <c r="VVU1" s="429"/>
      <c r="VVV1" s="428"/>
      <c r="VVW1" s="429"/>
      <c r="VVX1" s="428"/>
      <c r="VVY1" s="429"/>
      <c r="VVZ1" s="428"/>
      <c r="VWA1" s="429"/>
      <c r="VWB1" s="428"/>
      <c r="VWC1" s="429"/>
      <c r="VWD1" s="428"/>
      <c r="VWE1" s="429"/>
      <c r="VWF1" s="428"/>
      <c r="VWG1" s="429"/>
      <c r="VWH1" s="428"/>
      <c r="VWI1" s="429"/>
      <c r="VWJ1" s="428"/>
      <c r="VWK1" s="429"/>
      <c r="VWL1" s="428"/>
      <c r="VWM1" s="429"/>
      <c r="VWN1" s="428"/>
      <c r="VWO1" s="429"/>
      <c r="VWP1" s="428"/>
      <c r="VWQ1" s="429"/>
      <c r="VWR1" s="428"/>
      <c r="VWS1" s="429"/>
      <c r="VWT1" s="428"/>
      <c r="VWU1" s="429"/>
      <c r="VWV1" s="428"/>
      <c r="VWW1" s="429"/>
      <c r="VWX1" s="428"/>
      <c r="VWY1" s="429"/>
      <c r="VWZ1" s="428"/>
      <c r="VXA1" s="429"/>
      <c r="VXB1" s="428"/>
      <c r="VXC1" s="429"/>
      <c r="VXD1" s="428"/>
      <c r="VXE1" s="429"/>
      <c r="VXF1" s="428"/>
      <c r="VXG1" s="429"/>
      <c r="VXH1" s="428"/>
      <c r="VXI1" s="429"/>
      <c r="VXJ1" s="428"/>
      <c r="VXK1" s="429"/>
      <c r="VXL1" s="428"/>
      <c r="VXM1" s="429"/>
      <c r="VXN1" s="428"/>
      <c r="VXO1" s="429"/>
      <c r="VXP1" s="428"/>
      <c r="VXQ1" s="429"/>
      <c r="VXR1" s="428"/>
      <c r="VXS1" s="429"/>
      <c r="VXT1" s="428"/>
      <c r="VXU1" s="429"/>
      <c r="VXV1" s="428"/>
      <c r="VXW1" s="429"/>
      <c r="VXX1" s="428"/>
      <c r="VXY1" s="429"/>
      <c r="VXZ1" s="428"/>
      <c r="VYA1" s="429"/>
      <c r="VYB1" s="428"/>
      <c r="VYC1" s="429"/>
      <c r="VYD1" s="428"/>
      <c r="VYE1" s="429"/>
      <c r="VYF1" s="428"/>
      <c r="VYG1" s="429"/>
      <c r="VYH1" s="428"/>
      <c r="VYI1" s="429"/>
      <c r="VYJ1" s="428"/>
      <c r="VYK1" s="429"/>
      <c r="VYL1" s="428"/>
      <c r="VYM1" s="429"/>
      <c r="VYN1" s="428"/>
      <c r="VYO1" s="429"/>
      <c r="VYP1" s="428"/>
      <c r="VYQ1" s="429"/>
      <c r="VYR1" s="428"/>
      <c r="VYS1" s="429"/>
      <c r="VYT1" s="428"/>
      <c r="VYU1" s="429"/>
      <c r="VYV1" s="428"/>
      <c r="VYW1" s="429"/>
      <c r="VYX1" s="428"/>
      <c r="VYY1" s="429"/>
      <c r="VYZ1" s="428"/>
      <c r="VZA1" s="429"/>
      <c r="VZB1" s="428"/>
      <c r="VZC1" s="429"/>
      <c r="VZD1" s="428"/>
      <c r="VZE1" s="429"/>
      <c r="VZF1" s="428"/>
      <c r="VZG1" s="429"/>
      <c r="VZH1" s="428"/>
      <c r="VZI1" s="429"/>
      <c r="VZJ1" s="428"/>
      <c r="VZK1" s="429"/>
      <c r="VZL1" s="428"/>
      <c r="VZM1" s="429"/>
      <c r="VZN1" s="428"/>
      <c r="VZO1" s="429"/>
      <c r="VZP1" s="428"/>
      <c r="VZQ1" s="429"/>
      <c r="VZR1" s="428"/>
      <c r="VZS1" s="429"/>
      <c r="VZT1" s="428"/>
      <c r="VZU1" s="429"/>
      <c r="VZV1" s="428"/>
      <c r="VZW1" s="429"/>
      <c r="VZX1" s="428"/>
      <c r="VZY1" s="429"/>
      <c r="VZZ1" s="428"/>
      <c r="WAA1" s="429"/>
      <c r="WAB1" s="428"/>
      <c r="WAC1" s="429"/>
      <c r="WAD1" s="428"/>
      <c r="WAE1" s="429"/>
      <c r="WAF1" s="428"/>
      <c r="WAG1" s="429"/>
      <c r="WAH1" s="428"/>
      <c r="WAI1" s="429"/>
      <c r="WAJ1" s="428"/>
      <c r="WAK1" s="429"/>
      <c r="WAL1" s="428"/>
      <c r="WAM1" s="429"/>
      <c r="WAN1" s="428"/>
      <c r="WAO1" s="429"/>
      <c r="WAP1" s="428"/>
      <c r="WAQ1" s="429"/>
      <c r="WAR1" s="428"/>
      <c r="WAS1" s="429"/>
      <c r="WAT1" s="428"/>
      <c r="WAU1" s="429"/>
      <c r="WAV1" s="428"/>
      <c r="WAW1" s="429"/>
      <c r="WAX1" s="428"/>
      <c r="WAY1" s="429"/>
      <c r="WAZ1" s="428"/>
      <c r="WBA1" s="429"/>
      <c r="WBB1" s="428"/>
      <c r="WBC1" s="429"/>
      <c r="WBD1" s="428"/>
      <c r="WBE1" s="429"/>
      <c r="WBF1" s="428"/>
      <c r="WBG1" s="429"/>
      <c r="WBH1" s="428"/>
      <c r="WBI1" s="429"/>
      <c r="WBJ1" s="428"/>
      <c r="WBK1" s="429"/>
      <c r="WBL1" s="428"/>
      <c r="WBM1" s="429"/>
      <c r="WBN1" s="428"/>
      <c r="WBO1" s="429"/>
      <c r="WBP1" s="428"/>
      <c r="WBQ1" s="429"/>
      <c r="WBR1" s="428"/>
      <c r="WBS1" s="429"/>
      <c r="WBT1" s="428"/>
      <c r="WBU1" s="429"/>
      <c r="WBV1" s="428"/>
      <c r="WBW1" s="429"/>
      <c r="WBX1" s="428"/>
      <c r="WBY1" s="429"/>
      <c r="WBZ1" s="428"/>
      <c r="WCA1" s="429"/>
      <c r="WCB1" s="428"/>
      <c r="WCC1" s="429"/>
      <c r="WCD1" s="428"/>
      <c r="WCE1" s="429"/>
      <c r="WCF1" s="428"/>
      <c r="WCG1" s="429"/>
      <c r="WCH1" s="428"/>
      <c r="WCI1" s="429"/>
      <c r="WCJ1" s="428"/>
      <c r="WCK1" s="429"/>
      <c r="WCL1" s="428"/>
      <c r="WCM1" s="429"/>
      <c r="WCN1" s="428"/>
      <c r="WCO1" s="429"/>
      <c r="WCP1" s="428"/>
      <c r="WCQ1" s="429"/>
      <c r="WCR1" s="428"/>
      <c r="WCS1" s="429"/>
      <c r="WCT1" s="428"/>
      <c r="WCU1" s="429"/>
      <c r="WCV1" s="428"/>
      <c r="WCW1" s="429"/>
      <c r="WCX1" s="428"/>
      <c r="WCY1" s="429"/>
      <c r="WCZ1" s="428"/>
      <c r="WDA1" s="429"/>
      <c r="WDB1" s="428"/>
      <c r="WDC1" s="429"/>
      <c r="WDD1" s="428"/>
      <c r="WDE1" s="429"/>
      <c r="WDF1" s="428"/>
      <c r="WDG1" s="429"/>
      <c r="WDH1" s="428"/>
      <c r="WDI1" s="429"/>
      <c r="WDJ1" s="428"/>
      <c r="WDK1" s="429"/>
      <c r="WDL1" s="428"/>
      <c r="WDM1" s="429"/>
      <c r="WDN1" s="428"/>
      <c r="WDO1" s="429"/>
      <c r="WDP1" s="428"/>
      <c r="WDQ1" s="429"/>
      <c r="WDR1" s="428"/>
      <c r="WDS1" s="429"/>
      <c r="WDT1" s="428"/>
      <c r="WDU1" s="429"/>
      <c r="WDV1" s="428"/>
      <c r="WDW1" s="429"/>
      <c r="WDX1" s="428"/>
      <c r="WDY1" s="429"/>
      <c r="WDZ1" s="428"/>
      <c r="WEA1" s="429"/>
      <c r="WEB1" s="428"/>
      <c r="WEC1" s="429"/>
      <c r="WED1" s="428"/>
      <c r="WEE1" s="429"/>
      <c r="WEF1" s="428"/>
      <c r="WEG1" s="429"/>
      <c r="WEH1" s="428"/>
      <c r="WEI1" s="429"/>
      <c r="WEJ1" s="428"/>
      <c r="WEK1" s="429"/>
      <c r="WEL1" s="428"/>
      <c r="WEM1" s="429"/>
      <c r="WEN1" s="428"/>
      <c r="WEO1" s="429"/>
      <c r="WEP1" s="428"/>
      <c r="WEQ1" s="429"/>
      <c r="WER1" s="428"/>
      <c r="WES1" s="429"/>
      <c r="WET1" s="428"/>
      <c r="WEU1" s="429"/>
      <c r="WEV1" s="428"/>
      <c r="WEW1" s="429"/>
      <c r="WEX1" s="428"/>
      <c r="WEY1" s="429"/>
      <c r="WEZ1" s="428"/>
      <c r="WFA1" s="429"/>
      <c r="WFB1" s="428"/>
      <c r="WFC1" s="429"/>
      <c r="WFD1" s="428"/>
      <c r="WFE1" s="429"/>
      <c r="WFF1" s="428"/>
      <c r="WFG1" s="429"/>
      <c r="WFH1" s="428"/>
      <c r="WFI1" s="429"/>
      <c r="WFJ1" s="428"/>
      <c r="WFK1" s="429"/>
      <c r="WFL1" s="428"/>
      <c r="WFM1" s="429"/>
      <c r="WFN1" s="428"/>
      <c r="WFO1" s="429"/>
      <c r="WFP1" s="428"/>
      <c r="WFQ1" s="429"/>
      <c r="WFR1" s="428"/>
      <c r="WFS1" s="429"/>
      <c r="WFT1" s="428"/>
      <c r="WFU1" s="429"/>
      <c r="WFV1" s="428"/>
      <c r="WFW1" s="429"/>
      <c r="WFX1" s="428"/>
      <c r="WFY1" s="429"/>
      <c r="WFZ1" s="428"/>
      <c r="WGA1" s="429"/>
      <c r="WGB1" s="428"/>
      <c r="WGC1" s="429"/>
      <c r="WGD1" s="428"/>
      <c r="WGE1" s="429"/>
      <c r="WGF1" s="428"/>
      <c r="WGG1" s="429"/>
      <c r="WGH1" s="428"/>
      <c r="WGI1" s="429"/>
      <c r="WGJ1" s="428"/>
      <c r="WGK1" s="429"/>
      <c r="WGL1" s="428"/>
      <c r="WGM1" s="429"/>
      <c r="WGN1" s="428"/>
      <c r="WGO1" s="429"/>
      <c r="WGP1" s="428"/>
      <c r="WGQ1" s="429"/>
      <c r="WGR1" s="428"/>
      <c r="WGS1" s="429"/>
      <c r="WGT1" s="428"/>
      <c r="WGU1" s="429"/>
      <c r="WGV1" s="428"/>
      <c r="WGW1" s="429"/>
      <c r="WGX1" s="428"/>
      <c r="WGY1" s="429"/>
      <c r="WGZ1" s="428"/>
      <c r="WHA1" s="429"/>
      <c r="WHB1" s="428"/>
      <c r="WHC1" s="429"/>
      <c r="WHD1" s="428"/>
      <c r="WHE1" s="429"/>
      <c r="WHF1" s="428"/>
      <c r="WHG1" s="429"/>
      <c r="WHH1" s="428"/>
      <c r="WHI1" s="429"/>
      <c r="WHJ1" s="428"/>
      <c r="WHK1" s="429"/>
      <c r="WHL1" s="428"/>
      <c r="WHM1" s="429"/>
      <c r="WHN1" s="428"/>
      <c r="WHO1" s="429"/>
      <c r="WHP1" s="428"/>
      <c r="WHQ1" s="429"/>
      <c r="WHR1" s="428"/>
      <c r="WHS1" s="429"/>
      <c r="WHT1" s="428"/>
      <c r="WHU1" s="429"/>
      <c r="WHV1" s="428"/>
      <c r="WHW1" s="429"/>
      <c r="WHX1" s="428"/>
      <c r="WHY1" s="429"/>
      <c r="WHZ1" s="428"/>
      <c r="WIA1" s="429"/>
      <c r="WIB1" s="428"/>
      <c r="WIC1" s="429"/>
      <c r="WID1" s="428"/>
      <c r="WIE1" s="429"/>
      <c r="WIF1" s="428"/>
      <c r="WIG1" s="429"/>
      <c r="WIH1" s="428"/>
      <c r="WII1" s="429"/>
      <c r="WIJ1" s="428"/>
      <c r="WIK1" s="429"/>
      <c r="WIL1" s="428"/>
      <c r="WIM1" s="429"/>
      <c r="WIN1" s="428"/>
      <c r="WIO1" s="429"/>
      <c r="WIP1" s="428"/>
      <c r="WIQ1" s="429"/>
      <c r="WIR1" s="428"/>
      <c r="WIS1" s="429"/>
      <c r="WIT1" s="428"/>
      <c r="WIU1" s="429"/>
      <c r="WIV1" s="428"/>
      <c r="WIW1" s="429"/>
      <c r="WIX1" s="428"/>
      <c r="WIY1" s="429"/>
      <c r="WIZ1" s="428"/>
      <c r="WJA1" s="429"/>
      <c r="WJB1" s="428"/>
      <c r="WJC1" s="429"/>
      <c r="WJD1" s="428"/>
      <c r="WJE1" s="429"/>
      <c r="WJF1" s="428"/>
      <c r="WJG1" s="429"/>
      <c r="WJH1" s="428"/>
      <c r="WJI1" s="429"/>
      <c r="WJJ1" s="428"/>
      <c r="WJK1" s="429"/>
      <c r="WJL1" s="428"/>
      <c r="WJM1" s="429"/>
      <c r="WJN1" s="428"/>
      <c r="WJO1" s="429"/>
      <c r="WJP1" s="428"/>
      <c r="WJQ1" s="429"/>
      <c r="WJR1" s="428"/>
      <c r="WJS1" s="429"/>
      <c r="WJT1" s="428"/>
      <c r="WJU1" s="429"/>
      <c r="WJV1" s="428"/>
      <c r="WJW1" s="429"/>
      <c r="WJX1" s="428"/>
      <c r="WJY1" s="429"/>
      <c r="WJZ1" s="428"/>
      <c r="WKA1" s="429"/>
      <c r="WKB1" s="428"/>
      <c r="WKC1" s="429"/>
      <c r="WKD1" s="428"/>
      <c r="WKE1" s="429"/>
      <c r="WKF1" s="428"/>
      <c r="WKG1" s="429"/>
      <c r="WKH1" s="428"/>
      <c r="WKI1" s="429"/>
      <c r="WKJ1" s="428"/>
      <c r="WKK1" s="429"/>
      <c r="WKL1" s="428"/>
      <c r="WKM1" s="429"/>
      <c r="WKN1" s="428"/>
      <c r="WKO1" s="429"/>
      <c r="WKP1" s="428"/>
      <c r="WKQ1" s="429"/>
      <c r="WKR1" s="428"/>
      <c r="WKS1" s="429"/>
      <c r="WKT1" s="428"/>
      <c r="WKU1" s="429"/>
      <c r="WKV1" s="428"/>
      <c r="WKW1" s="429"/>
      <c r="WKX1" s="428"/>
      <c r="WKY1" s="429"/>
      <c r="WKZ1" s="428"/>
      <c r="WLA1" s="429"/>
      <c r="WLB1" s="428"/>
      <c r="WLC1" s="429"/>
      <c r="WLD1" s="428"/>
      <c r="WLE1" s="429"/>
      <c r="WLF1" s="428"/>
      <c r="WLG1" s="429"/>
      <c r="WLH1" s="428"/>
      <c r="WLI1" s="429"/>
      <c r="WLJ1" s="428"/>
      <c r="WLK1" s="429"/>
      <c r="WLL1" s="428"/>
      <c r="WLM1" s="429"/>
      <c r="WLN1" s="428"/>
      <c r="WLO1" s="429"/>
      <c r="WLP1" s="428"/>
      <c r="WLQ1" s="429"/>
      <c r="WLR1" s="428"/>
      <c r="WLS1" s="429"/>
      <c r="WLT1" s="428"/>
      <c r="WLU1" s="429"/>
      <c r="WLV1" s="428"/>
      <c r="WLW1" s="429"/>
      <c r="WLX1" s="428"/>
      <c r="WLY1" s="429"/>
      <c r="WLZ1" s="428"/>
      <c r="WMA1" s="429"/>
      <c r="WMB1" s="428"/>
      <c r="WMC1" s="429"/>
      <c r="WMD1" s="428"/>
      <c r="WME1" s="429"/>
      <c r="WMF1" s="428"/>
      <c r="WMG1" s="429"/>
      <c r="WMH1" s="428"/>
      <c r="WMI1" s="429"/>
      <c r="WMJ1" s="428"/>
      <c r="WMK1" s="429"/>
      <c r="WML1" s="428"/>
      <c r="WMM1" s="429"/>
      <c r="WMN1" s="428"/>
      <c r="WMO1" s="429"/>
      <c r="WMP1" s="428"/>
      <c r="WMQ1" s="429"/>
      <c r="WMR1" s="428"/>
      <c r="WMS1" s="429"/>
      <c r="WMT1" s="428"/>
      <c r="WMU1" s="429"/>
      <c r="WMV1" s="428"/>
      <c r="WMW1" s="429"/>
      <c r="WMX1" s="428"/>
      <c r="WMY1" s="429"/>
      <c r="WMZ1" s="428"/>
      <c r="WNA1" s="429"/>
      <c r="WNB1" s="428"/>
      <c r="WNC1" s="429"/>
      <c r="WND1" s="428"/>
      <c r="WNE1" s="429"/>
      <c r="WNF1" s="428"/>
      <c r="WNG1" s="429"/>
      <c r="WNH1" s="428"/>
      <c r="WNI1" s="429"/>
      <c r="WNJ1" s="428"/>
      <c r="WNK1" s="429"/>
      <c r="WNL1" s="428"/>
      <c r="WNM1" s="429"/>
      <c r="WNN1" s="428"/>
      <c r="WNO1" s="429"/>
      <c r="WNP1" s="428"/>
      <c r="WNQ1" s="429"/>
      <c r="WNR1" s="428"/>
      <c r="WNS1" s="429"/>
      <c r="WNT1" s="428"/>
      <c r="WNU1" s="429"/>
      <c r="WNV1" s="428"/>
      <c r="WNW1" s="429"/>
      <c r="WNX1" s="428"/>
      <c r="WNY1" s="429"/>
      <c r="WNZ1" s="428"/>
      <c r="WOA1" s="429"/>
      <c r="WOB1" s="428"/>
      <c r="WOC1" s="429"/>
      <c r="WOD1" s="428"/>
      <c r="WOE1" s="429"/>
      <c r="WOF1" s="428"/>
      <c r="WOG1" s="429"/>
      <c r="WOH1" s="428"/>
      <c r="WOI1" s="429"/>
      <c r="WOJ1" s="428"/>
      <c r="WOK1" s="429"/>
      <c r="WOL1" s="428"/>
      <c r="WOM1" s="429"/>
      <c r="WON1" s="428"/>
      <c r="WOO1" s="429"/>
      <c r="WOP1" s="428"/>
      <c r="WOQ1" s="429"/>
      <c r="WOR1" s="428"/>
      <c r="WOS1" s="429"/>
      <c r="WOT1" s="428"/>
      <c r="WOU1" s="429"/>
      <c r="WOV1" s="428"/>
      <c r="WOW1" s="429"/>
      <c r="WOX1" s="428"/>
      <c r="WOY1" s="429"/>
      <c r="WOZ1" s="428"/>
      <c r="WPA1" s="429"/>
      <c r="WPB1" s="428"/>
      <c r="WPC1" s="429"/>
      <c r="WPD1" s="428"/>
      <c r="WPE1" s="429"/>
      <c r="WPF1" s="428"/>
      <c r="WPG1" s="429"/>
      <c r="WPH1" s="428"/>
      <c r="WPI1" s="429"/>
      <c r="WPJ1" s="428"/>
      <c r="WPK1" s="429"/>
      <c r="WPL1" s="428"/>
      <c r="WPM1" s="429"/>
      <c r="WPN1" s="428"/>
      <c r="WPO1" s="429"/>
      <c r="WPP1" s="428"/>
      <c r="WPQ1" s="429"/>
      <c r="WPR1" s="428"/>
      <c r="WPS1" s="429"/>
      <c r="WPT1" s="428"/>
      <c r="WPU1" s="429"/>
      <c r="WPV1" s="428"/>
      <c r="WPW1" s="429"/>
      <c r="WPX1" s="428"/>
      <c r="WPY1" s="429"/>
      <c r="WPZ1" s="428"/>
      <c r="WQA1" s="429"/>
      <c r="WQB1" s="428"/>
      <c r="WQC1" s="429"/>
      <c r="WQD1" s="428"/>
      <c r="WQE1" s="429"/>
      <c r="WQF1" s="428"/>
      <c r="WQG1" s="429"/>
      <c r="WQH1" s="428"/>
      <c r="WQI1" s="429"/>
      <c r="WQJ1" s="428"/>
      <c r="WQK1" s="429"/>
      <c r="WQL1" s="428"/>
      <c r="WQM1" s="429"/>
      <c r="WQN1" s="428"/>
      <c r="WQO1" s="429"/>
      <c r="WQP1" s="428"/>
      <c r="WQQ1" s="429"/>
      <c r="WQR1" s="428"/>
      <c r="WQS1" s="429"/>
      <c r="WQT1" s="428"/>
      <c r="WQU1" s="429"/>
      <c r="WQV1" s="428"/>
      <c r="WQW1" s="429"/>
      <c r="WQX1" s="428"/>
      <c r="WQY1" s="429"/>
      <c r="WQZ1" s="428"/>
      <c r="WRA1" s="429"/>
      <c r="WRB1" s="428"/>
      <c r="WRC1" s="429"/>
      <c r="WRD1" s="428"/>
      <c r="WRE1" s="429"/>
      <c r="WRF1" s="428"/>
      <c r="WRG1" s="429"/>
      <c r="WRH1" s="428"/>
      <c r="WRI1" s="429"/>
      <c r="WRJ1" s="428"/>
      <c r="WRK1" s="429"/>
      <c r="WRL1" s="428"/>
      <c r="WRM1" s="429"/>
      <c r="WRN1" s="428"/>
      <c r="WRO1" s="429"/>
      <c r="WRP1" s="428"/>
      <c r="WRQ1" s="429"/>
      <c r="WRR1" s="428"/>
      <c r="WRS1" s="429"/>
      <c r="WRT1" s="428"/>
      <c r="WRU1" s="429"/>
      <c r="WRV1" s="428"/>
      <c r="WRW1" s="429"/>
      <c r="WRX1" s="428"/>
      <c r="WRY1" s="429"/>
      <c r="WRZ1" s="428"/>
      <c r="WSA1" s="429"/>
      <c r="WSB1" s="428"/>
      <c r="WSC1" s="429"/>
      <c r="WSD1" s="428"/>
      <c r="WSE1" s="429"/>
      <c r="WSF1" s="428"/>
      <c r="WSG1" s="429"/>
      <c r="WSH1" s="428"/>
      <c r="WSI1" s="429"/>
      <c r="WSJ1" s="428"/>
      <c r="WSK1" s="429"/>
      <c r="WSL1" s="428"/>
      <c r="WSM1" s="429"/>
      <c r="WSN1" s="428"/>
      <c r="WSO1" s="429"/>
      <c r="WSP1" s="428"/>
      <c r="WSQ1" s="429"/>
      <c r="WSR1" s="428"/>
      <c r="WSS1" s="429"/>
      <c r="WST1" s="428"/>
      <c r="WSU1" s="429"/>
      <c r="WSV1" s="428"/>
      <c r="WSW1" s="429"/>
      <c r="WSX1" s="428"/>
      <c r="WSY1" s="429"/>
      <c r="WSZ1" s="428"/>
      <c r="WTA1" s="429"/>
      <c r="WTB1" s="428"/>
      <c r="WTC1" s="429"/>
      <c r="WTD1" s="428"/>
      <c r="WTE1" s="429"/>
      <c r="WTF1" s="428"/>
      <c r="WTG1" s="429"/>
      <c r="WTH1" s="428"/>
      <c r="WTI1" s="429"/>
      <c r="WTJ1" s="428"/>
      <c r="WTK1" s="429"/>
      <c r="WTL1" s="428"/>
      <c r="WTM1" s="429"/>
      <c r="WTN1" s="428"/>
      <c r="WTO1" s="429"/>
      <c r="WTP1" s="428"/>
      <c r="WTQ1" s="429"/>
      <c r="WTR1" s="428"/>
      <c r="WTS1" s="429"/>
      <c r="WTT1" s="428"/>
      <c r="WTU1" s="429"/>
      <c r="WTV1" s="428"/>
      <c r="WTW1" s="429"/>
      <c r="WTX1" s="428"/>
      <c r="WTY1" s="429"/>
      <c r="WTZ1" s="428"/>
      <c r="WUA1" s="429"/>
      <c r="WUB1" s="428"/>
      <c r="WUC1" s="429"/>
      <c r="WUD1" s="428"/>
      <c r="WUE1" s="429"/>
      <c r="WUF1" s="428"/>
      <c r="WUG1" s="429"/>
      <c r="WUH1" s="428"/>
      <c r="WUI1" s="429"/>
      <c r="WUJ1" s="428"/>
      <c r="WUK1" s="429"/>
      <c r="WUL1" s="428"/>
      <c r="WUM1" s="429"/>
      <c r="WUN1" s="428"/>
      <c r="WUO1" s="429"/>
      <c r="WUP1" s="428"/>
      <c r="WUQ1" s="429"/>
      <c r="WUR1" s="428"/>
      <c r="WUS1" s="429"/>
      <c r="WUT1" s="428"/>
      <c r="WUU1" s="429"/>
      <c r="WUV1" s="428"/>
      <c r="WUW1" s="429"/>
      <c r="WUX1" s="428"/>
      <c r="WUY1" s="429"/>
      <c r="WUZ1" s="428"/>
      <c r="WVA1" s="429"/>
      <c r="WVB1" s="428"/>
      <c r="WVC1" s="429"/>
      <c r="WVD1" s="428"/>
      <c r="WVE1" s="429"/>
      <c r="WVF1" s="428"/>
      <c r="WVG1" s="429"/>
      <c r="WVH1" s="428"/>
      <c r="WVI1" s="429"/>
      <c r="WVJ1" s="428"/>
      <c r="WVK1" s="429"/>
      <c r="WVL1" s="428"/>
      <c r="WVM1" s="429"/>
      <c r="WVN1" s="428"/>
      <c r="WVO1" s="429"/>
      <c r="WVP1" s="428"/>
      <c r="WVQ1" s="429"/>
      <c r="WVR1" s="428"/>
      <c r="WVS1" s="429"/>
      <c r="WVT1" s="428"/>
      <c r="WVU1" s="429"/>
      <c r="WVV1" s="428"/>
      <c r="WVW1" s="429"/>
      <c r="WVX1" s="428"/>
      <c r="WVY1" s="429"/>
      <c r="WVZ1" s="428"/>
      <c r="WWA1" s="429"/>
      <c r="WWB1" s="428"/>
      <c r="WWC1" s="429"/>
      <c r="WWD1" s="428"/>
      <c r="WWE1" s="429"/>
      <c r="WWF1" s="428"/>
      <c r="WWG1" s="429"/>
      <c r="WWH1" s="428"/>
      <c r="WWI1" s="429"/>
      <c r="WWJ1" s="428"/>
      <c r="WWK1" s="429"/>
      <c r="WWL1" s="428"/>
      <c r="WWM1" s="429"/>
      <c r="WWN1" s="428"/>
      <c r="WWO1" s="429"/>
      <c r="WWP1" s="428"/>
      <c r="WWQ1" s="429"/>
      <c r="WWR1" s="428"/>
      <c r="WWS1" s="429"/>
      <c r="WWT1" s="428"/>
      <c r="WWU1" s="429"/>
      <c r="WWV1" s="428"/>
      <c r="WWW1" s="429"/>
      <c r="WWX1" s="428"/>
      <c r="WWY1" s="429"/>
      <c r="WWZ1" s="428"/>
      <c r="WXA1" s="429"/>
      <c r="WXB1" s="428"/>
      <c r="WXC1" s="429"/>
      <c r="WXD1" s="428"/>
      <c r="WXE1" s="429"/>
      <c r="WXF1" s="428"/>
      <c r="WXG1" s="429"/>
      <c r="WXH1" s="428"/>
      <c r="WXI1" s="429"/>
      <c r="WXJ1" s="428"/>
      <c r="WXK1" s="429"/>
      <c r="WXL1" s="428"/>
      <c r="WXM1" s="429"/>
      <c r="WXN1" s="428"/>
      <c r="WXO1" s="429"/>
      <c r="WXP1" s="428"/>
      <c r="WXQ1" s="429"/>
      <c r="WXR1" s="428"/>
      <c r="WXS1" s="429"/>
      <c r="WXT1" s="428"/>
      <c r="WXU1" s="429"/>
      <c r="WXV1" s="428"/>
      <c r="WXW1" s="429"/>
      <c r="WXX1" s="428"/>
      <c r="WXY1" s="429"/>
      <c r="WXZ1" s="428"/>
      <c r="WYA1" s="429"/>
      <c r="WYB1" s="428"/>
      <c r="WYC1" s="429"/>
      <c r="WYD1" s="428"/>
      <c r="WYE1" s="429"/>
      <c r="WYF1" s="428"/>
      <c r="WYG1" s="429"/>
      <c r="WYH1" s="428"/>
      <c r="WYI1" s="429"/>
      <c r="WYJ1" s="428"/>
      <c r="WYK1" s="429"/>
      <c r="WYL1" s="428"/>
      <c r="WYM1" s="429"/>
      <c r="WYN1" s="428"/>
      <c r="WYO1" s="429"/>
      <c r="WYP1" s="428"/>
      <c r="WYQ1" s="429"/>
      <c r="WYR1" s="428"/>
      <c r="WYS1" s="429"/>
      <c r="WYT1" s="428"/>
      <c r="WYU1" s="429"/>
      <c r="WYV1" s="428"/>
      <c r="WYW1" s="429"/>
      <c r="WYX1" s="428"/>
      <c r="WYY1" s="429"/>
      <c r="WYZ1" s="428"/>
      <c r="WZA1" s="429"/>
      <c r="WZB1" s="428"/>
      <c r="WZC1" s="429"/>
      <c r="WZD1" s="428"/>
      <c r="WZE1" s="429"/>
      <c r="WZF1" s="428"/>
      <c r="WZG1" s="429"/>
      <c r="WZH1" s="428"/>
      <c r="WZI1" s="429"/>
      <c r="WZJ1" s="428"/>
      <c r="WZK1" s="429"/>
      <c r="WZL1" s="428"/>
      <c r="WZM1" s="429"/>
      <c r="WZN1" s="428"/>
      <c r="WZO1" s="429"/>
      <c r="WZP1" s="428"/>
      <c r="WZQ1" s="429"/>
      <c r="WZR1" s="428"/>
      <c r="WZS1" s="429"/>
      <c r="WZT1" s="428"/>
      <c r="WZU1" s="429"/>
      <c r="WZV1" s="428"/>
      <c r="WZW1" s="429"/>
      <c r="WZX1" s="428"/>
      <c r="WZY1" s="429"/>
      <c r="WZZ1" s="428"/>
      <c r="XAA1" s="429"/>
      <c r="XAB1" s="428"/>
      <c r="XAC1" s="429"/>
      <c r="XAD1" s="428"/>
      <c r="XAE1" s="429"/>
      <c r="XAF1" s="428"/>
      <c r="XAG1" s="429"/>
      <c r="XAH1" s="428"/>
      <c r="XAI1" s="429"/>
      <c r="XAJ1" s="428"/>
      <c r="XAK1" s="429"/>
      <c r="XAL1" s="428"/>
      <c r="XAM1" s="429"/>
      <c r="XAN1" s="428"/>
      <c r="XAO1" s="429"/>
      <c r="XAP1" s="428"/>
      <c r="XAQ1" s="429"/>
      <c r="XAR1" s="428"/>
      <c r="XAS1" s="429"/>
      <c r="XAT1" s="428"/>
      <c r="XAU1" s="429"/>
      <c r="XAV1" s="428"/>
      <c r="XAW1" s="429"/>
      <c r="XAX1" s="428"/>
      <c r="XAY1" s="429"/>
      <c r="XAZ1" s="428"/>
      <c r="XBA1" s="429"/>
      <c r="XBB1" s="428"/>
      <c r="XBC1" s="429"/>
      <c r="XBD1" s="428"/>
      <c r="XBE1" s="429"/>
      <c r="XBF1" s="428"/>
      <c r="XBG1" s="429"/>
      <c r="XBH1" s="428"/>
      <c r="XBI1" s="429"/>
      <c r="XBJ1" s="428"/>
      <c r="XBK1" s="429"/>
      <c r="XBL1" s="428"/>
      <c r="XBM1" s="429"/>
      <c r="XBN1" s="428"/>
      <c r="XBO1" s="429"/>
      <c r="XBP1" s="428"/>
      <c r="XBQ1" s="429"/>
      <c r="XBR1" s="428"/>
      <c r="XBS1" s="429"/>
      <c r="XBT1" s="428"/>
      <c r="XBU1" s="429"/>
      <c r="XBV1" s="428"/>
      <c r="XBW1" s="429"/>
      <c r="XBX1" s="428"/>
      <c r="XBY1" s="429"/>
      <c r="XBZ1" s="428"/>
      <c r="XCA1" s="429"/>
      <c r="XCB1" s="428"/>
      <c r="XCC1" s="429"/>
      <c r="XCD1" s="428"/>
      <c r="XCE1" s="429"/>
      <c r="XCF1" s="428"/>
      <c r="XCG1" s="429"/>
      <c r="XCH1" s="428"/>
      <c r="XCI1" s="429"/>
      <c r="XCJ1" s="428"/>
      <c r="XCK1" s="429"/>
      <c r="XCL1" s="428"/>
      <c r="XCM1" s="429"/>
      <c r="XCN1" s="428"/>
      <c r="XCO1" s="429"/>
      <c r="XCP1" s="428"/>
      <c r="XCQ1" s="429"/>
      <c r="XCR1" s="428"/>
      <c r="XCS1" s="429"/>
      <c r="XCT1" s="428"/>
      <c r="XCU1" s="429"/>
      <c r="XCV1" s="428"/>
      <c r="XCW1" s="429"/>
      <c r="XCX1" s="428"/>
      <c r="XCY1" s="429"/>
      <c r="XCZ1" s="428"/>
      <c r="XDA1" s="429"/>
      <c r="XDB1" s="428"/>
      <c r="XDC1" s="429"/>
      <c r="XDD1" s="428"/>
      <c r="XDE1" s="429"/>
      <c r="XDF1" s="428"/>
      <c r="XDG1" s="429"/>
      <c r="XDH1" s="428"/>
      <c r="XDI1" s="429"/>
      <c r="XDJ1" s="428"/>
      <c r="XDK1" s="429"/>
      <c r="XDL1" s="428"/>
      <c r="XDM1" s="429"/>
      <c r="XDN1" s="428"/>
      <c r="XDO1" s="429"/>
      <c r="XDP1" s="428"/>
      <c r="XDQ1" s="429"/>
      <c r="XDR1" s="428"/>
      <c r="XDS1" s="429"/>
      <c r="XDT1" s="428"/>
      <c r="XDU1" s="429"/>
      <c r="XDV1" s="428"/>
      <c r="XDW1" s="429"/>
      <c r="XDX1" s="428"/>
      <c r="XDY1" s="429"/>
      <c r="XDZ1" s="428"/>
      <c r="XEA1" s="429"/>
      <c r="XEB1" s="428"/>
      <c r="XEC1" s="429"/>
      <c r="XED1" s="428"/>
      <c r="XEE1" s="429"/>
      <c r="XEF1" s="428"/>
      <c r="XEG1" s="429"/>
      <c r="XEH1" s="428"/>
      <c r="XEI1" s="429"/>
      <c r="XEJ1" s="428"/>
      <c r="XEK1" s="429"/>
      <c r="XEL1" s="428"/>
      <c r="XEM1" s="429"/>
      <c r="XEN1" s="428"/>
      <c r="XEO1" s="429"/>
      <c r="XEP1" s="428"/>
      <c r="XEQ1" s="429"/>
      <c r="XER1" s="428"/>
      <c r="XES1" s="429"/>
      <c r="XET1" s="428"/>
      <c r="XEU1" s="429"/>
      <c r="XEV1" s="428"/>
      <c r="XEW1" s="429"/>
      <c r="XEX1" s="428"/>
      <c r="XEY1" s="429"/>
      <c r="XEZ1" s="428"/>
      <c r="XFA1" s="429"/>
      <c r="XFB1" s="428"/>
      <c r="XFC1" s="429"/>
      <c r="XFD1" s="428"/>
    </row>
    <row r="2" spans="1:16384">
      <c r="A2" s="462"/>
      <c r="B2" s="433"/>
      <c r="C2" s="429"/>
      <c r="D2" s="433"/>
      <c r="E2" s="429"/>
      <c r="F2" s="433"/>
      <c r="G2" s="429"/>
      <c r="H2" s="433"/>
      <c r="I2" s="429"/>
      <c r="J2" s="433"/>
      <c r="K2" s="429"/>
      <c r="L2" s="433"/>
      <c r="M2" s="429"/>
      <c r="N2" s="433"/>
      <c r="O2" s="429"/>
      <c r="P2" s="433"/>
      <c r="Q2" s="429"/>
      <c r="R2" s="433"/>
      <c r="S2" s="429"/>
      <c r="T2" s="433"/>
      <c r="U2" s="429"/>
      <c r="V2" s="433"/>
      <c r="W2" s="429"/>
      <c r="X2" s="433"/>
      <c r="Y2" s="429"/>
      <c r="Z2" s="433"/>
      <c r="AA2" s="429"/>
      <c r="AB2" s="433"/>
      <c r="AC2" s="429"/>
      <c r="AD2" s="433"/>
      <c r="AE2" s="429"/>
      <c r="AF2" s="433"/>
      <c r="AG2" s="429"/>
      <c r="AH2" s="433"/>
      <c r="AI2" s="429"/>
      <c r="AJ2" s="433"/>
      <c r="AK2" s="429"/>
      <c r="AL2" s="433"/>
      <c r="AM2" s="429"/>
      <c r="AN2" s="433"/>
      <c r="AO2" s="429"/>
      <c r="AP2" s="433"/>
      <c r="AQ2" s="429"/>
      <c r="AR2" s="433"/>
      <c r="AS2" s="429"/>
      <c r="AT2" s="433"/>
      <c r="AU2" s="429"/>
      <c r="AV2" s="433"/>
      <c r="AW2" s="429"/>
      <c r="AX2" s="433"/>
      <c r="AY2" s="429"/>
      <c r="AZ2" s="433"/>
      <c r="BA2" s="429"/>
      <c r="BB2" s="433"/>
      <c r="BC2" s="429"/>
      <c r="BD2" s="433"/>
      <c r="BE2" s="429"/>
      <c r="BF2" s="433"/>
      <c r="BG2" s="429"/>
      <c r="BH2" s="433"/>
      <c r="BI2" s="429"/>
      <c r="BJ2" s="433"/>
      <c r="BK2" s="429"/>
      <c r="BL2" s="433"/>
      <c r="BM2" s="429"/>
      <c r="BN2" s="433"/>
      <c r="BO2" s="429"/>
      <c r="BP2" s="433"/>
      <c r="BQ2" s="429"/>
      <c r="BR2" s="433"/>
      <c r="BS2" s="429"/>
      <c r="BT2" s="433"/>
      <c r="BU2" s="429"/>
      <c r="BV2" s="433"/>
      <c r="BW2" s="429"/>
      <c r="BX2" s="433"/>
      <c r="BY2" s="429"/>
      <c r="BZ2" s="433"/>
      <c r="CA2" s="429"/>
      <c r="CB2" s="433"/>
      <c r="CC2" s="429"/>
      <c r="CD2" s="433"/>
      <c r="CE2" s="429"/>
      <c r="CF2" s="433"/>
      <c r="CG2" s="429"/>
      <c r="CH2" s="433"/>
      <c r="CI2" s="429"/>
      <c r="CJ2" s="433"/>
      <c r="CK2" s="429"/>
      <c r="CL2" s="433"/>
      <c r="CM2" s="429"/>
      <c r="CN2" s="433"/>
      <c r="CO2" s="429"/>
      <c r="CP2" s="433"/>
      <c r="CQ2" s="429"/>
      <c r="CR2" s="433"/>
      <c r="CS2" s="429"/>
      <c r="CT2" s="433"/>
      <c r="CU2" s="429"/>
      <c r="CV2" s="433"/>
      <c r="CW2" s="429"/>
      <c r="CX2" s="433"/>
      <c r="CY2" s="429"/>
      <c r="CZ2" s="433"/>
      <c r="DA2" s="429"/>
      <c r="DB2" s="433"/>
      <c r="DC2" s="429"/>
      <c r="DD2" s="433"/>
      <c r="DE2" s="429"/>
      <c r="DF2" s="433"/>
      <c r="DG2" s="429"/>
      <c r="DH2" s="433"/>
      <c r="DI2" s="429"/>
      <c r="DJ2" s="433"/>
      <c r="DK2" s="429"/>
      <c r="DL2" s="433"/>
      <c r="DM2" s="429"/>
      <c r="DN2" s="433"/>
      <c r="DO2" s="429"/>
      <c r="DP2" s="433"/>
      <c r="DQ2" s="429"/>
      <c r="DR2" s="433"/>
      <c r="DS2" s="429"/>
      <c r="DT2" s="433"/>
      <c r="DU2" s="429"/>
      <c r="DV2" s="433"/>
      <c r="DW2" s="429"/>
      <c r="DX2" s="433"/>
      <c r="DY2" s="429"/>
      <c r="DZ2" s="433"/>
      <c r="EA2" s="429"/>
      <c r="EB2" s="433"/>
      <c r="EC2" s="429"/>
      <c r="ED2" s="433"/>
      <c r="EE2" s="429"/>
      <c r="EF2" s="433"/>
      <c r="EG2" s="429"/>
      <c r="EH2" s="433"/>
      <c r="EI2" s="429"/>
      <c r="EJ2" s="433"/>
      <c r="EK2" s="429"/>
      <c r="EL2" s="433"/>
      <c r="EM2" s="429"/>
      <c r="EN2" s="433"/>
      <c r="EO2" s="429"/>
      <c r="EP2" s="433"/>
      <c r="EQ2" s="429"/>
      <c r="ER2" s="433"/>
      <c r="ES2" s="429"/>
      <c r="ET2" s="433"/>
      <c r="EU2" s="429"/>
      <c r="EV2" s="433"/>
      <c r="EW2" s="429"/>
      <c r="EX2" s="433"/>
      <c r="EY2" s="429"/>
      <c r="EZ2" s="433"/>
      <c r="FA2" s="429"/>
      <c r="FB2" s="433"/>
      <c r="FC2" s="429"/>
      <c r="FD2" s="433"/>
      <c r="FE2" s="429"/>
      <c r="FF2" s="433"/>
      <c r="FG2" s="429"/>
      <c r="FH2" s="433"/>
      <c r="FI2" s="429"/>
      <c r="FJ2" s="433"/>
      <c r="FK2" s="429"/>
      <c r="FL2" s="433"/>
      <c r="FM2" s="429"/>
      <c r="FN2" s="433"/>
      <c r="FO2" s="429"/>
      <c r="FP2" s="433"/>
      <c r="FQ2" s="429"/>
      <c r="FR2" s="433"/>
      <c r="FS2" s="429"/>
      <c r="FT2" s="433"/>
      <c r="FU2" s="429"/>
      <c r="FV2" s="433"/>
      <c r="FW2" s="429"/>
      <c r="FX2" s="433"/>
      <c r="FY2" s="429"/>
      <c r="FZ2" s="433"/>
      <c r="GA2" s="429"/>
      <c r="GB2" s="433"/>
      <c r="GC2" s="429"/>
      <c r="GD2" s="433"/>
      <c r="GE2" s="429"/>
      <c r="GF2" s="433"/>
      <c r="GG2" s="429"/>
      <c r="GH2" s="433"/>
      <c r="GI2" s="429"/>
      <c r="GJ2" s="433"/>
      <c r="GK2" s="429"/>
      <c r="GL2" s="433"/>
      <c r="GM2" s="429"/>
      <c r="GN2" s="433"/>
      <c r="GO2" s="429"/>
      <c r="GP2" s="433"/>
      <c r="GQ2" s="429"/>
      <c r="GR2" s="433"/>
      <c r="GS2" s="429"/>
      <c r="GT2" s="433"/>
      <c r="GU2" s="429"/>
      <c r="GV2" s="433"/>
      <c r="GW2" s="429"/>
      <c r="GX2" s="433"/>
      <c r="GY2" s="429"/>
      <c r="GZ2" s="433"/>
      <c r="HA2" s="429"/>
      <c r="HB2" s="433"/>
      <c r="HC2" s="429"/>
      <c r="HD2" s="433"/>
      <c r="HE2" s="429"/>
      <c r="HF2" s="433"/>
      <c r="HG2" s="429"/>
      <c r="HH2" s="433"/>
      <c r="HI2" s="429"/>
      <c r="HJ2" s="433"/>
      <c r="HK2" s="429"/>
      <c r="HL2" s="433"/>
      <c r="HM2" s="429"/>
      <c r="HN2" s="433"/>
      <c r="HO2" s="429"/>
      <c r="HP2" s="433"/>
      <c r="HQ2" s="429"/>
      <c r="HR2" s="433"/>
      <c r="HS2" s="429"/>
      <c r="HT2" s="433"/>
      <c r="HU2" s="429"/>
      <c r="HV2" s="433"/>
      <c r="HW2" s="429"/>
      <c r="HX2" s="433"/>
      <c r="HY2" s="429"/>
      <c r="HZ2" s="433"/>
      <c r="IA2" s="429"/>
      <c r="IB2" s="433"/>
      <c r="IC2" s="429"/>
      <c r="ID2" s="433"/>
      <c r="IE2" s="429"/>
      <c r="IF2" s="433"/>
      <c r="IG2" s="429"/>
      <c r="IH2" s="433"/>
      <c r="II2" s="429"/>
      <c r="IJ2" s="433"/>
      <c r="IK2" s="429"/>
      <c r="IL2" s="433"/>
      <c r="IM2" s="429"/>
      <c r="IN2" s="433"/>
      <c r="IO2" s="429"/>
      <c r="IP2" s="433"/>
      <c r="IQ2" s="429"/>
      <c r="IR2" s="433"/>
      <c r="IS2" s="429"/>
      <c r="IT2" s="433"/>
      <c r="IU2" s="429"/>
      <c r="IV2" s="433"/>
      <c r="IW2" s="429"/>
      <c r="IX2" s="433"/>
      <c r="IY2" s="429"/>
      <c r="IZ2" s="433"/>
      <c r="JA2" s="429"/>
      <c r="JB2" s="433"/>
      <c r="JC2" s="429"/>
      <c r="JD2" s="433"/>
      <c r="JE2" s="429"/>
      <c r="JF2" s="433"/>
      <c r="JG2" s="429"/>
      <c r="JH2" s="433"/>
      <c r="JI2" s="429"/>
      <c r="JJ2" s="433"/>
      <c r="JK2" s="429"/>
      <c r="JL2" s="433"/>
      <c r="JM2" s="429"/>
      <c r="JN2" s="433"/>
      <c r="JO2" s="429"/>
      <c r="JP2" s="433"/>
      <c r="JQ2" s="429"/>
      <c r="JR2" s="433"/>
      <c r="JS2" s="429"/>
      <c r="JT2" s="433"/>
      <c r="JU2" s="429"/>
      <c r="JV2" s="433"/>
      <c r="JW2" s="429"/>
      <c r="JX2" s="433"/>
      <c r="JY2" s="429"/>
      <c r="JZ2" s="433"/>
      <c r="KA2" s="429"/>
      <c r="KB2" s="433"/>
      <c r="KC2" s="429"/>
      <c r="KD2" s="433"/>
      <c r="KE2" s="429"/>
      <c r="KF2" s="433"/>
      <c r="KG2" s="429"/>
      <c r="KH2" s="433"/>
      <c r="KI2" s="429"/>
      <c r="KJ2" s="433"/>
      <c r="KK2" s="429"/>
      <c r="KL2" s="433"/>
      <c r="KM2" s="429"/>
      <c r="KN2" s="433"/>
      <c r="KO2" s="429"/>
      <c r="KP2" s="433"/>
      <c r="KQ2" s="429"/>
      <c r="KR2" s="433"/>
      <c r="KS2" s="429"/>
      <c r="KT2" s="433"/>
      <c r="KU2" s="429"/>
      <c r="KV2" s="433"/>
      <c r="KW2" s="429"/>
      <c r="KX2" s="433"/>
      <c r="KY2" s="429"/>
      <c r="KZ2" s="433"/>
      <c r="LA2" s="429"/>
      <c r="LB2" s="433"/>
      <c r="LC2" s="429"/>
      <c r="LD2" s="433"/>
      <c r="LE2" s="429"/>
      <c r="LF2" s="433"/>
      <c r="LG2" s="429"/>
      <c r="LH2" s="433"/>
      <c r="LI2" s="429"/>
      <c r="LJ2" s="433"/>
      <c r="LK2" s="429"/>
      <c r="LL2" s="433"/>
      <c r="LM2" s="429"/>
      <c r="LN2" s="433"/>
      <c r="LO2" s="429"/>
      <c r="LP2" s="433"/>
      <c r="LQ2" s="429"/>
      <c r="LR2" s="433"/>
      <c r="LS2" s="429"/>
      <c r="LT2" s="433"/>
      <c r="LU2" s="429"/>
      <c r="LV2" s="433"/>
      <c r="LW2" s="429"/>
      <c r="LX2" s="433"/>
      <c r="LY2" s="429"/>
      <c r="LZ2" s="433"/>
      <c r="MA2" s="429"/>
      <c r="MB2" s="433"/>
      <c r="MC2" s="429"/>
      <c r="MD2" s="433"/>
      <c r="ME2" s="429"/>
      <c r="MF2" s="433"/>
      <c r="MG2" s="429"/>
      <c r="MH2" s="433"/>
      <c r="MI2" s="429"/>
      <c r="MJ2" s="433"/>
      <c r="MK2" s="429"/>
      <c r="ML2" s="433"/>
      <c r="MM2" s="429"/>
      <c r="MN2" s="433"/>
      <c r="MO2" s="429"/>
      <c r="MP2" s="433"/>
      <c r="MQ2" s="429"/>
      <c r="MR2" s="433"/>
      <c r="MS2" s="429"/>
      <c r="MT2" s="433"/>
      <c r="MU2" s="429"/>
      <c r="MV2" s="433"/>
      <c r="MW2" s="429"/>
      <c r="MX2" s="433"/>
      <c r="MY2" s="429"/>
      <c r="MZ2" s="433"/>
      <c r="NA2" s="429"/>
      <c r="NB2" s="433"/>
      <c r="NC2" s="429"/>
      <c r="ND2" s="433"/>
      <c r="NE2" s="429"/>
      <c r="NF2" s="433"/>
      <c r="NG2" s="429"/>
      <c r="NH2" s="433"/>
      <c r="NI2" s="429"/>
      <c r="NJ2" s="433"/>
      <c r="NK2" s="429"/>
      <c r="NL2" s="433"/>
      <c r="NM2" s="429"/>
      <c r="NN2" s="433"/>
      <c r="NO2" s="429"/>
      <c r="NP2" s="433"/>
      <c r="NQ2" s="429"/>
      <c r="NR2" s="433"/>
      <c r="NS2" s="429"/>
      <c r="NT2" s="433"/>
      <c r="NU2" s="429"/>
      <c r="NV2" s="433"/>
      <c r="NW2" s="429"/>
      <c r="NX2" s="433"/>
      <c r="NY2" s="429"/>
      <c r="NZ2" s="433"/>
      <c r="OA2" s="429"/>
      <c r="OB2" s="433"/>
      <c r="OC2" s="429"/>
      <c r="OD2" s="433"/>
      <c r="OE2" s="429"/>
      <c r="OF2" s="433"/>
      <c r="OG2" s="429"/>
      <c r="OH2" s="433"/>
      <c r="OI2" s="429"/>
      <c r="OJ2" s="433"/>
      <c r="OK2" s="429"/>
      <c r="OL2" s="433"/>
      <c r="OM2" s="429"/>
      <c r="ON2" s="433"/>
      <c r="OO2" s="429"/>
      <c r="OP2" s="433"/>
      <c r="OQ2" s="429"/>
      <c r="OR2" s="433"/>
      <c r="OS2" s="429"/>
      <c r="OT2" s="433"/>
      <c r="OU2" s="429"/>
      <c r="OV2" s="433"/>
      <c r="OW2" s="429"/>
      <c r="OX2" s="433"/>
      <c r="OY2" s="429"/>
      <c r="OZ2" s="433"/>
      <c r="PA2" s="429"/>
      <c r="PB2" s="433"/>
      <c r="PC2" s="429"/>
      <c r="PD2" s="433"/>
      <c r="PE2" s="429"/>
      <c r="PF2" s="433"/>
      <c r="PG2" s="429"/>
      <c r="PH2" s="433"/>
      <c r="PI2" s="429"/>
      <c r="PJ2" s="433"/>
      <c r="PK2" s="429"/>
      <c r="PL2" s="433"/>
      <c r="PM2" s="429"/>
      <c r="PN2" s="433"/>
      <c r="PO2" s="429"/>
      <c r="PP2" s="433"/>
      <c r="PQ2" s="429"/>
      <c r="PR2" s="433"/>
      <c r="PS2" s="429"/>
      <c r="PT2" s="433"/>
      <c r="PU2" s="429"/>
      <c r="PV2" s="433"/>
      <c r="PW2" s="429"/>
      <c r="PX2" s="433"/>
      <c r="PY2" s="429"/>
      <c r="PZ2" s="433"/>
      <c r="QA2" s="429"/>
      <c r="QB2" s="433"/>
      <c r="QC2" s="429"/>
      <c r="QD2" s="433"/>
      <c r="QE2" s="429"/>
      <c r="QF2" s="433"/>
      <c r="QG2" s="429"/>
      <c r="QH2" s="433"/>
      <c r="QI2" s="429"/>
      <c r="QJ2" s="433"/>
      <c r="QK2" s="429"/>
      <c r="QL2" s="433"/>
      <c r="QM2" s="429"/>
      <c r="QN2" s="433"/>
      <c r="QO2" s="429"/>
      <c r="QP2" s="433"/>
      <c r="QQ2" s="429"/>
      <c r="QR2" s="433"/>
      <c r="QS2" s="429"/>
      <c r="QT2" s="433"/>
      <c r="QU2" s="429"/>
      <c r="QV2" s="433"/>
      <c r="QW2" s="429"/>
      <c r="QX2" s="433"/>
      <c r="QY2" s="429"/>
      <c r="QZ2" s="433"/>
      <c r="RA2" s="429"/>
      <c r="RB2" s="433"/>
      <c r="RC2" s="429"/>
      <c r="RD2" s="433"/>
      <c r="RE2" s="429"/>
      <c r="RF2" s="433"/>
      <c r="RG2" s="429"/>
      <c r="RH2" s="433"/>
      <c r="RI2" s="429"/>
      <c r="RJ2" s="433"/>
      <c r="RK2" s="429"/>
      <c r="RL2" s="433"/>
      <c r="RM2" s="429"/>
      <c r="RN2" s="433"/>
      <c r="RO2" s="429"/>
      <c r="RP2" s="433"/>
      <c r="RQ2" s="429"/>
      <c r="RR2" s="433"/>
      <c r="RS2" s="429"/>
      <c r="RT2" s="433"/>
      <c r="RU2" s="429"/>
      <c r="RV2" s="433"/>
      <c r="RW2" s="429"/>
      <c r="RX2" s="433"/>
      <c r="RY2" s="429"/>
      <c r="RZ2" s="433"/>
      <c r="SA2" s="429"/>
      <c r="SB2" s="433"/>
      <c r="SC2" s="429"/>
      <c r="SD2" s="433"/>
      <c r="SE2" s="429"/>
      <c r="SF2" s="433"/>
      <c r="SG2" s="429"/>
      <c r="SH2" s="433"/>
      <c r="SI2" s="429"/>
      <c r="SJ2" s="433"/>
      <c r="SK2" s="429"/>
      <c r="SL2" s="433"/>
      <c r="SM2" s="429"/>
      <c r="SN2" s="433"/>
      <c r="SO2" s="429"/>
      <c r="SP2" s="433"/>
      <c r="SQ2" s="429"/>
      <c r="SR2" s="433"/>
      <c r="SS2" s="429"/>
      <c r="ST2" s="433"/>
      <c r="SU2" s="429"/>
      <c r="SV2" s="433"/>
      <c r="SW2" s="429"/>
      <c r="SX2" s="433"/>
      <c r="SY2" s="429"/>
      <c r="SZ2" s="433"/>
      <c r="TA2" s="429"/>
      <c r="TB2" s="433"/>
      <c r="TC2" s="429"/>
      <c r="TD2" s="433"/>
      <c r="TE2" s="429"/>
      <c r="TF2" s="433"/>
      <c r="TG2" s="429"/>
      <c r="TH2" s="433"/>
      <c r="TI2" s="429"/>
      <c r="TJ2" s="433"/>
      <c r="TK2" s="429"/>
      <c r="TL2" s="433"/>
      <c r="TM2" s="429"/>
      <c r="TN2" s="433"/>
      <c r="TO2" s="429"/>
      <c r="TP2" s="433"/>
      <c r="TQ2" s="429"/>
      <c r="TR2" s="433"/>
      <c r="TS2" s="429"/>
      <c r="TT2" s="433"/>
      <c r="TU2" s="429"/>
      <c r="TV2" s="433"/>
      <c r="TW2" s="429"/>
      <c r="TX2" s="433"/>
      <c r="TY2" s="429"/>
      <c r="TZ2" s="433"/>
      <c r="UA2" s="429"/>
      <c r="UB2" s="433"/>
      <c r="UC2" s="429"/>
      <c r="UD2" s="433"/>
      <c r="UE2" s="429"/>
      <c r="UF2" s="433"/>
      <c r="UG2" s="429"/>
      <c r="UH2" s="433"/>
      <c r="UI2" s="429"/>
      <c r="UJ2" s="433"/>
      <c r="UK2" s="429"/>
      <c r="UL2" s="433"/>
      <c r="UM2" s="429"/>
      <c r="UN2" s="433"/>
      <c r="UO2" s="429"/>
      <c r="UP2" s="433"/>
      <c r="UQ2" s="429"/>
      <c r="UR2" s="433"/>
      <c r="US2" s="429"/>
      <c r="UT2" s="433"/>
      <c r="UU2" s="429"/>
      <c r="UV2" s="433"/>
      <c r="UW2" s="429"/>
      <c r="UX2" s="433"/>
      <c r="UY2" s="429"/>
      <c r="UZ2" s="433"/>
      <c r="VA2" s="429"/>
      <c r="VB2" s="433"/>
      <c r="VC2" s="429"/>
      <c r="VD2" s="433"/>
      <c r="VE2" s="429"/>
      <c r="VF2" s="433"/>
      <c r="VG2" s="429"/>
      <c r="VH2" s="433"/>
      <c r="VI2" s="429"/>
      <c r="VJ2" s="433"/>
      <c r="VK2" s="429"/>
      <c r="VL2" s="433"/>
      <c r="VM2" s="429"/>
      <c r="VN2" s="433"/>
      <c r="VO2" s="429"/>
      <c r="VP2" s="433"/>
      <c r="VQ2" s="429"/>
      <c r="VR2" s="433"/>
      <c r="VS2" s="429"/>
      <c r="VT2" s="433"/>
      <c r="VU2" s="429"/>
      <c r="VV2" s="433"/>
      <c r="VW2" s="429"/>
      <c r="VX2" s="433"/>
      <c r="VY2" s="429"/>
      <c r="VZ2" s="433"/>
      <c r="WA2" s="429"/>
      <c r="WB2" s="433"/>
      <c r="WC2" s="429"/>
      <c r="WD2" s="433"/>
      <c r="WE2" s="429"/>
      <c r="WF2" s="433"/>
      <c r="WG2" s="429"/>
      <c r="WH2" s="433"/>
      <c r="WI2" s="429"/>
      <c r="WJ2" s="433"/>
      <c r="WK2" s="429"/>
      <c r="WL2" s="433"/>
      <c r="WM2" s="429"/>
      <c r="WN2" s="433"/>
      <c r="WO2" s="429"/>
      <c r="WP2" s="433"/>
      <c r="WQ2" s="429"/>
      <c r="WR2" s="433"/>
      <c r="WS2" s="429"/>
      <c r="WT2" s="433"/>
      <c r="WU2" s="429"/>
      <c r="WV2" s="433"/>
      <c r="WW2" s="429"/>
      <c r="WX2" s="433"/>
      <c r="WY2" s="429"/>
      <c r="WZ2" s="433"/>
      <c r="XA2" s="429"/>
      <c r="XB2" s="433"/>
      <c r="XC2" s="429"/>
      <c r="XD2" s="433"/>
      <c r="XE2" s="429"/>
      <c r="XF2" s="433"/>
      <c r="XG2" s="429"/>
      <c r="XH2" s="433"/>
      <c r="XI2" s="429"/>
      <c r="XJ2" s="433"/>
      <c r="XK2" s="429"/>
      <c r="XL2" s="433"/>
      <c r="XM2" s="429"/>
      <c r="XN2" s="433"/>
      <c r="XO2" s="429"/>
      <c r="XP2" s="433"/>
      <c r="XQ2" s="429"/>
      <c r="XR2" s="433"/>
      <c r="XS2" s="429"/>
      <c r="XT2" s="433"/>
      <c r="XU2" s="429"/>
      <c r="XV2" s="433"/>
      <c r="XW2" s="429"/>
      <c r="XX2" s="433"/>
      <c r="XY2" s="429"/>
      <c r="XZ2" s="433"/>
      <c r="YA2" s="429"/>
      <c r="YB2" s="433"/>
      <c r="YC2" s="429"/>
      <c r="YD2" s="433"/>
      <c r="YE2" s="429"/>
      <c r="YF2" s="433"/>
      <c r="YG2" s="429"/>
      <c r="YH2" s="433"/>
      <c r="YI2" s="429"/>
      <c r="YJ2" s="433"/>
      <c r="YK2" s="429"/>
      <c r="YL2" s="433"/>
      <c r="YM2" s="429"/>
      <c r="YN2" s="433"/>
      <c r="YO2" s="429"/>
      <c r="YP2" s="433"/>
      <c r="YQ2" s="429"/>
      <c r="YR2" s="433"/>
      <c r="YS2" s="429"/>
      <c r="YT2" s="433"/>
      <c r="YU2" s="429"/>
      <c r="YV2" s="433"/>
      <c r="YW2" s="429"/>
      <c r="YX2" s="433"/>
      <c r="YY2" s="429"/>
      <c r="YZ2" s="433"/>
      <c r="ZA2" s="429"/>
      <c r="ZB2" s="433"/>
      <c r="ZC2" s="429"/>
      <c r="ZD2" s="433"/>
      <c r="ZE2" s="429"/>
      <c r="ZF2" s="433"/>
      <c r="ZG2" s="429"/>
      <c r="ZH2" s="433"/>
      <c r="ZI2" s="429"/>
      <c r="ZJ2" s="433"/>
      <c r="ZK2" s="429"/>
      <c r="ZL2" s="433"/>
      <c r="ZM2" s="429"/>
      <c r="ZN2" s="433"/>
      <c r="ZO2" s="429"/>
      <c r="ZP2" s="433"/>
      <c r="ZQ2" s="429"/>
      <c r="ZR2" s="433"/>
      <c r="ZS2" s="429"/>
      <c r="ZT2" s="433"/>
      <c r="ZU2" s="429"/>
      <c r="ZV2" s="433"/>
      <c r="ZW2" s="429"/>
      <c r="ZX2" s="433"/>
      <c r="ZY2" s="429"/>
      <c r="ZZ2" s="433"/>
      <c r="AAA2" s="429"/>
      <c r="AAB2" s="433"/>
      <c r="AAC2" s="429"/>
      <c r="AAD2" s="433"/>
      <c r="AAE2" s="429"/>
      <c r="AAF2" s="433"/>
      <c r="AAG2" s="429"/>
      <c r="AAH2" s="433"/>
      <c r="AAI2" s="429"/>
      <c r="AAJ2" s="433"/>
      <c r="AAK2" s="429"/>
      <c r="AAL2" s="433"/>
      <c r="AAM2" s="429"/>
      <c r="AAN2" s="433"/>
      <c r="AAO2" s="429"/>
      <c r="AAP2" s="433"/>
      <c r="AAQ2" s="429"/>
      <c r="AAR2" s="433"/>
      <c r="AAS2" s="429"/>
      <c r="AAT2" s="433"/>
      <c r="AAU2" s="429"/>
      <c r="AAV2" s="433"/>
      <c r="AAW2" s="429"/>
      <c r="AAX2" s="433"/>
      <c r="AAY2" s="429"/>
      <c r="AAZ2" s="433"/>
      <c r="ABA2" s="429"/>
      <c r="ABB2" s="433"/>
      <c r="ABC2" s="429"/>
      <c r="ABD2" s="433"/>
      <c r="ABE2" s="429"/>
      <c r="ABF2" s="433"/>
      <c r="ABG2" s="429"/>
      <c r="ABH2" s="433"/>
      <c r="ABI2" s="429"/>
      <c r="ABJ2" s="433"/>
      <c r="ABK2" s="429"/>
      <c r="ABL2" s="433"/>
      <c r="ABM2" s="429"/>
      <c r="ABN2" s="433"/>
      <c r="ABO2" s="429"/>
      <c r="ABP2" s="433"/>
      <c r="ABQ2" s="429"/>
      <c r="ABR2" s="433"/>
      <c r="ABS2" s="429"/>
      <c r="ABT2" s="433"/>
      <c r="ABU2" s="429"/>
      <c r="ABV2" s="433"/>
      <c r="ABW2" s="429"/>
      <c r="ABX2" s="433"/>
      <c r="ABY2" s="429"/>
      <c r="ABZ2" s="433"/>
      <c r="ACA2" s="429"/>
      <c r="ACB2" s="433"/>
      <c r="ACC2" s="429"/>
      <c r="ACD2" s="433"/>
      <c r="ACE2" s="429"/>
      <c r="ACF2" s="433"/>
      <c r="ACG2" s="429"/>
      <c r="ACH2" s="433"/>
      <c r="ACI2" s="429"/>
      <c r="ACJ2" s="433"/>
      <c r="ACK2" s="429"/>
      <c r="ACL2" s="433"/>
      <c r="ACM2" s="429"/>
      <c r="ACN2" s="433"/>
      <c r="ACO2" s="429"/>
      <c r="ACP2" s="433"/>
      <c r="ACQ2" s="429"/>
      <c r="ACR2" s="433"/>
      <c r="ACS2" s="429"/>
      <c r="ACT2" s="433"/>
      <c r="ACU2" s="429"/>
      <c r="ACV2" s="433"/>
      <c r="ACW2" s="429"/>
      <c r="ACX2" s="433"/>
      <c r="ACY2" s="429"/>
      <c r="ACZ2" s="433"/>
      <c r="ADA2" s="429"/>
      <c r="ADB2" s="433"/>
      <c r="ADC2" s="429"/>
      <c r="ADD2" s="433"/>
      <c r="ADE2" s="429"/>
      <c r="ADF2" s="433"/>
      <c r="ADG2" s="429"/>
      <c r="ADH2" s="433"/>
      <c r="ADI2" s="429"/>
      <c r="ADJ2" s="433"/>
      <c r="ADK2" s="429"/>
      <c r="ADL2" s="433"/>
      <c r="ADM2" s="429"/>
      <c r="ADN2" s="433"/>
      <c r="ADO2" s="429"/>
      <c r="ADP2" s="433"/>
      <c r="ADQ2" s="429"/>
      <c r="ADR2" s="433"/>
      <c r="ADS2" s="429"/>
      <c r="ADT2" s="433"/>
      <c r="ADU2" s="429"/>
      <c r="ADV2" s="433"/>
      <c r="ADW2" s="429"/>
      <c r="ADX2" s="433"/>
      <c r="ADY2" s="429"/>
      <c r="ADZ2" s="433"/>
      <c r="AEA2" s="429"/>
      <c r="AEB2" s="433"/>
      <c r="AEC2" s="429"/>
      <c r="AED2" s="433"/>
      <c r="AEE2" s="429"/>
      <c r="AEF2" s="433"/>
      <c r="AEG2" s="429"/>
      <c r="AEH2" s="433"/>
      <c r="AEI2" s="429"/>
      <c r="AEJ2" s="433"/>
      <c r="AEK2" s="429"/>
      <c r="AEL2" s="433"/>
      <c r="AEM2" s="429"/>
      <c r="AEN2" s="433"/>
      <c r="AEO2" s="429"/>
      <c r="AEP2" s="433"/>
      <c r="AEQ2" s="429"/>
      <c r="AER2" s="433"/>
      <c r="AES2" s="429"/>
      <c r="AET2" s="433"/>
      <c r="AEU2" s="429"/>
      <c r="AEV2" s="433"/>
      <c r="AEW2" s="429"/>
      <c r="AEX2" s="433"/>
      <c r="AEY2" s="429"/>
      <c r="AEZ2" s="433"/>
      <c r="AFA2" s="429"/>
      <c r="AFB2" s="433"/>
      <c r="AFC2" s="429"/>
      <c r="AFD2" s="433"/>
      <c r="AFE2" s="429"/>
      <c r="AFF2" s="433"/>
      <c r="AFG2" s="429"/>
      <c r="AFH2" s="433"/>
      <c r="AFI2" s="429"/>
      <c r="AFJ2" s="433"/>
      <c r="AFK2" s="429"/>
      <c r="AFL2" s="433"/>
      <c r="AFM2" s="429"/>
      <c r="AFN2" s="433"/>
      <c r="AFO2" s="429"/>
      <c r="AFP2" s="433"/>
      <c r="AFQ2" s="429"/>
      <c r="AFR2" s="433"/>
      <c r="AFS2" s="429"/>
      <c r="AFT2" s="433"/>
      <c r="AFU2" s="429"/>
      <c r="AFV2" s="433"/>
      <c r="AFW2" s="429"/>
      <c r="AFX2" s="433"/>
      <c r="AFY2" s="429"/>
      <c r="AFZ2" s="433"/>
      <c r="AGA2" s="429"/>
      <c r="AGB2" s="433"/>
      <c r="AGC2" s="429"/>
      <c r="AGD2" s="433"/>
      <c r="AGE2" s="429"/>
      <c r="AGF2" s="433"/>
      <c r="AGG2" s="429"/>
      <c r="AGH2" s="433"/>
      <c r="AGI2" s="429"/>
      <c r="AGJ2" s="433"/>
      <c r="AGK2" s="429"/>
      <c r="AGL2" s="433"/>
      <c r="AGM2" s="429"/>
      <c r="AGN2" s="433"/>
      <c r="AGO2" s="429"/>
      <c r="AGP2" s="433"/>
      <c r="AGQ2" s="429"/>
      <c r="AGR2" s="433"/>
      <c r="AGS2" s="429"/>
      <c r="AGT2" s="433"/>
      <c r="AGU2" s="429"/>
      <c r="AGV2" s="433"/>
      <c r="AGW2" s="429"/>
      <c r="AGX2" s="433"/>
      <c r="AGY2" s="429"/>
      <c r="AGZ2" s="433"/>
      <c r="AHA2" s="429"/>
      <c r="AHB2" s="433"/>
      <c r="AHC2" s="429"/>
      <c r="AHD2" s="433"/>
      <c r="AHE2" s="429"/>
      <c r="AHF2" s="433"/>
      <c r="AHG2" s="429"/>
      <c r="AHH2" s="433"/>
      <c r="AHI2" s="429"/>
      <c r="AHJ2" s="433"/>
      <c r="AHK2" s="429"/>
      <c r="AHL2" s="433"/>
      <c r="AHM2" s="429"/>
      <c r="AHN2" s="433"/>
      <c r="AHO2" s="429"/>
      <c r="AHP2" s="433"/>
      <c r="AHQ2" s="429"/>
      <c r="AHR2" s="433"/>
      <c r="AHS2" s="429"/>
      <c r="AHT2" s="433"/>
      <c r="AHU2" s="429"/>
      <c r="AHV2" s="433"/>
      <c r="AHW2" s="429"/>
      <c r="AHX2" s="433"/>
      <c r="AHY2" s="429"/>
      <c r="AHZ2" s="433"/>
      <c r="AIA2" s="429"/>
      <c r="AIB2" s="433"/>
      <c r="AIC2" s="429"/>
      <c r="AID2" s="433"/>
      <c r="AIE2" s="429"/>
      <c r="AIF2" s="433"/>
      <c r="AIG2" s="429"/>
      <c r="AIH2" s="433"/>
      <c r="AII2" s="429"/>
      <c r="AIJ2" s="433"/>
      <c r="AIK2" s="429"/>
      <c r="AIL2" s="433"/>
      <c r="AIM2" s="429"/>
      <c r="AIN2" s="433"/>
      <c r="AIO2" s="429"/>
      <c r="AIP2" s="433"/>
      <c r="AIQ2" s="429"/>
      <c r="AIR2" s="433"/>
      <c r="AIS2" s="429"/>
      <c r="AIT2" s="433"/>
      <c r="AIU2" s="429"/>
      <c r="AIV2" s="433"/>
      <c r="AIW2" s="429"/>
      <c r="AIX2" s="433"/>
      <c r="AIY2" s="429"/>
      <c r="AIZ2" s="433"/>
      <c r="AJA2" s="429"/>
      <c r="AJB2" s="433"/>
      <c r="AJC2" s="429"/>
      <c r="AJD2" s="433"/>
      <c r="AJE2" s="429"/>
      <c r="AJF2" s="433"/>
      <c r="AJG2" s="429"/>
      <c r="AJH2" s="433"/>
      <c r="AJI2" s="429"/>
      <c r="AJJ2" s="433"/>
      <c r="AJK2" s="429"/>
      <c r="AJL2" s="433"/>
      <c r="AJM2" s="429"/>
      <c r="AJN2" s="433"/>
      <c r="AJO2" s="429"/>
      <c r="AJP2" s="433"/>
      <c r="AJQ2" s="429"/>
      <c r="AJR2" s="433"/>
      <c r="AJS2" s="429"/>
      <c r="AJT2" s="433"/>
      <c r="AJU2" s="429"/>
      <c r="AJV2" s="433"/>
      <c r="AJW2" s="429"/>
      <c r="AJX2" s="433"/>
      <c r="AJY2" s="429"/>
      <c r="AJZ2" s="433"/>
      <c r="AKA2" s="429"/>
      <c r="AKB2" s="433"/>
      <c r="AKC2" s="429"/>
      <c r="AKD2" s="433"/>
      <c r="AKE2" s="429"/>
      <c r="AKF2" s="433"/>
      <c r="AKG2" s="429"/>
      <c r="AKH2" s="433"/>
      <c r="AKI2" s="429"/>
      <c r="AKJ2" s="433"/>
      <c r="AKK2" s="429"/>
      <c r="AKL2" s="433"/>
      <c r="AKM2" s="429"/>
      <c r="AKN2" s="433"/>
      <c r="AKO2" s="429"/>
      <c r="AKP2" s="433"/>
      <c r="AKQ2" s="429"/>
      <c r="AKR2" s="433"/>
      <c r="AKS2" s="429"/>
      <c r="AKT2" s="433"/>
      <c r="AKU2" s="429"/>
      <c r="AKV2" s="433"/>
      <c r="AKW2" s="429"/>
      <c r="AKX2" s="433"/>
      <c r="AKY2" s="429"/>
      <c r="AKZ2" s="433"/>
      <c r="ALA2" s="429"/>
      <c r="ALB2" s="433"/>
      <c r="ALC2" s="429"/>
      <c r="ALD2" s="433"/>
      <c r="ALE2" s="429"/>
      <c r="ALF2" s="433"/>
      <c r="ALG2" s="429"/>
      <c r="ALH2" s="433"/>
      <c r="ALI2" s="429"/>
      <c r="ALJ2" s="433"/>
      <c r="ALK2" s="429"/>
      <c r="ALL2" s="433"/>
      <c r="ALM2" s="429"/>
      <c r="ALN2" s="433"/>
      <c r="ALO2" s="429"/>
      <c r="ALP2" s="433"/>
      <c r="ALQ2" s="429"/>
      <c r="ALR2" s="433"/>
      <c r="ALS2" s="429"/>
      <c r="ALT2" s="433"/>
      <c r="ALU2" s="429"/>
      <c r="ALV2" s="433"/>
      <c r="ALW2" s="429"/>
      <c r="ALX2" s="433"/>
      <c r="ALY2" s="429"/>
      <c r="ALZ2" s="433"/>
      <c r="AMA2" s="429"/>
      <c r="AMB2" s="433"/>
      <c r="AMC2" s="429"/>
      <c r="AMD2" s="433"/>
      <c r="AME2" s="429"/>
      <c r="AMF2" s="433"/>
      <c r="AMG2" s="429"/>
      <c r="AMH2" s="433"/>
      <c r="AMI2" s="429"/>
      <c r="AMJ2" s="433"/>
      <c r="AMK2" s="429"/>
      <c r="AML2" s="433"/>
      <c r="AMM2" s="429"/>
      <c r="AMN2" s="433"/>
      <c r="AMO2" s="429"/>
      <c r="AMP2" s="433"/>
      <c r="AMQ2" s="429"/>
      <c r="AMR2" s="433"/>
      <c r="AMS2" s="429"/>
      <c r="AMT2" s="433"/>
      <c r="AMU2" s="429"/>
      <c r="AMV2" s="433"/>
      <c r="AMW2" s="429"/>
      <c r="AMX2" s="433"/>
      <c r="AMY2" s="429"/>
      <c r="AMZ2" s="433"/>
      <c r="ANA2" s="429"/>
      <c r="ANB2" s="433"/>
      <c r="ANC2" s="429"/>
      <c r="AND2" s="433"/>
      <c r="ANE2" s="429"/>
      <c r="ANF2" s="433"/>
      <c r="ANG2" s="429"/>
      <c r="ANH2" s="433"/>
      <c r="ANI2" s="429"/>
      <c r="ANJ2" s="433"/>
      <c r="ANK2" s="429"/>
      <c r="ANL2" s="433"/>
      <c r="ANM2" s="429"/>
      <c r="ANN2" s="433"/>
      <c r="ANO2" s="429"/>
      <c r="ANP2" s="433"/>
      <c r="ANQ2" s="429"/>
      <c r="ANR2" s="433"/>
      <c r="ANS2" s="429"/>
      <c r="ANT2" s="433"/>
      <c r="ANU2" s="429"/>
      <c r="ANV2" s="433"/>
      <c r="ANW2" s="429"/>
      <c r="ANX2" s="433"/>
      <c r="ANY2" s="429"/>
      <c r="ANZ2" s="433"/>
      <c r="AOA2" s="429"/>
      <c r="AOB2" s="433"/>
      <c r="AOC2" s="429"/>
      <c r="AOD2" s="433"/>
      <c r="AOE2" s="429"/>
      <c r="AOF2" s="433"/>
      <c r="AOG2" s="429"/>
      <c r="AOH2" s="433"/>
      <c r="AOI2" s="429"/>
      <c r="AOJ2" s="433"/>
      <c r="AOK2" s="429"/>
      <c r="AOL2" s="433"/>
      <c r="AOM2" s="429"/>
      <c r="AON2" s="433"/>
      <c r="AOO2" s="429"/>
      <c r="AOP2" s="433"/>
      <c r="AOQ2" s="429"/>
      <c r="AOR2" s="433"/>
      <c r="AOS2" s="429"/>
      <c r="AOT2" s="433"/>
      <c r="AOU2" s="429"/>
      <c r="AOV2" s="433"/>
      <c r="AOW2" s="429"/>
      <c r="AOX2" s="433"/>
      <c r="AOY2" s="429"/>
      <c r="AOZ2" s="433"/>
      <c r="APA2" s="429"/>
      <c r="APB2" s="433"/>
      <c r="APC2" s="429"/>
      <c r="APD2" s="433"/>
      <c r="APE2" s="429"/>
      <c r="APF2" s="433"/>
      <c r="APG2" s="429"/>
      <c r="APH2" s="433"/>
      <c r="API2" s="429"/>
      <c r="APJ2" s="433"/>
      <c r="APK2" s="429"/>
      <c r="APL2" s="433"/>
      <c r="APM2" s="429"/>
      <c r="APN2" s="433"/>
      <c r="APO2" s="429"/>
      <c r="APP2" s="433"/>
      <c r="APQ2" s="429"/>
      <c r="APR2" s="433"/>
      <c r="APS2" s="429"/>
      <c r="APT2" s="433"/>
      <c r="APU2" s="429"/>
      <c r="APV2" s="433"/>
      <c r="APW2" s="429"/>
      <c r="APX2" s="433"/>
      <c r="APY2" s="429"/>
      <c r="APZ2" s="433"/>
      <c r="AQA2" s="429"/>
      <c r="AQB2" s="433"/>
      <c r="AQC2" s="429"/>
      <c r="AQD2" s="433"/>
      <c r="AQE2" s="429"/>
      <c r="AQF2" s="433"/>
      <c r="AQG2" s="429"/>
      <c r="AQH2" s="433"/>
      <c r="AQI2" s="429"/>
      <c r="AQJ2" s="433"/>
      <c r="AQK2" s="429"/>
      <c r="AQL2" s="433"/>
      <c r="AQM2" s="429"/>
      <c r="AQN2" s="433"/>
      <c r="AQO2" s="429"/>
      <c r="AQP2" s="433"/>
      <c r="AQQ2" s="429"/>
      <c r="AQR2" s="433"/>
      <c r="AQS2" s="429"/>
      <c r="AQT2" s="433"/>
      <c r="AQU2" s="429"/>
      <c r="AQV2" s="433"/>
      <c r="AQW2" s="429"/>
      <c r="AQX2" s="433"/>
      <c r="AQY2" s="429"/>
      <c r="AQZ2" s="433"/>
      <c r="ARA2" s="429"/>
      <c r="ARB2" s="433"/>
      <c r="ARC2" s="429"/>
      <c r="ARD2" s="433"/>
      <c r="ARE2" s="429"/>
      <c r="ARF2" s="433"/>
      <c r="ARG2" s="429"/>
      <c r="ARH2" s="433"/>
      <c r="ARI2" s="429"/>
      <c r="ARJ2" s="433"/>
      <c r="ARK2" s="429"/>
      <c r="ARL2" s="433"/>
      <c r="ARM2" s="429"/>
      <c r="ARN2" s="433"/>
      <c r="ARO2" s="429"/>
      <c r="ARP2" s="433"/>
      <c r="ARQ2" s="429"/>
      <c r="ARR2" s="433"/>
      <c r="ARS2" s="429"/>
      <c r="ART2" s="433"/>
      <c r="ARU2" s="429"/>
      <c r="ARV2" s="433"/>
      <c r="ARW2" s="429"/>
      <c r="ARX2" s="433"/>
      <c r="ARY2" s="429"/>
      <c r="ARZ2" s="433"/>
      <c r="ASA2" s="429"/>
      <c r="ASB2" s="433"/>
      <c r="ASC2" s="429"/>
      <c r="ASD2" s="433"/>
      <c r="ASE2" s="429"/>
      <c r="ASF2" s="433"/>
      <c r="ASG2" s="429"/>
      <c r="ASH2" s="433"/>
      <c r="ASI2" s="429"/>
      <c r="ASJ2" s="433"/>
      <c r="ASK2" s="429"/>
      <c r="ASL2" s="433"/>
      <c r="ASM2" s="429"/>
      <c r="ASN2" s="433"/>
      <c r="ASO2" s="429"/>
      <c r="ASP2" s="433"/>
      <c r="ASQ2" s="429"/>
      <c r="ASR2" s="433"/>
      <c r="ASS2" s="429"/>
      <c r="AST2" s="433"/>
      <c r="ASU2" s="429"/>
      <c r="ASV2" s="433"/>
      <c r="ASW2" s="429"/>
      <c r="ASX2" s="433"/>
      <c r="ASY2" s="429"/>
      <c r="ASZ2" s="433"/>
      <c r="ATA2" s="429"/>
      <c r="ATB2" s="433"/>
      <c r="ATC2" s="429"/>
      <c r="ATD2" s="433"/>
      <c r="ATE2" s="429"/>
      <c r="ATF2" s="433"/>
      <c r="ATG2" s="429"/>
      <c r="ATH2" s="433"/>
      <c r="ATI2" s="429"/>
      <c r="ATJ2" s="433"/>
      <c r="ATK2" s="429"/>
      <c r="ATL2" s="433"/>
      <c r="ATM2" s="429"/>
      <c r="ATN2" s="433"/>
      <c r="ATO2" s="429"/>
      <c r="ATP2" s="433"/>
      <c r="ATQ2" s="429"/>
      <c r="ATR2" s="433"/>
      <c r="ATS2" s="429"/>
      <c r="ATT2" s="433"/>
      <c r="ATU2" s="429"/>
      <c r="ATV2" s="433"/>
      <c r="ATW2" s="429"/>
      <c r="ATX2" s="433"/>
      <c r="ATY2" s="429"/>
      <c r="ATZ2" s="433"/>
      <c r="AUA2" s="429"/>
      <c r="AUB2" s="433"/>
      <c r="AUC2" s="429"/>
      <c r="AUD2" s="433"/>
      <c r="AUE2" s="429"/>
      <c r="AUF2" s="433"/>
      <c r="AUG2" s="429"/>
      <c r="AUH2" s="433"/>
      <c r="AUI2" s="429"/>
      <c r="AUJ2" s="433"/>
      <c r="AUK2" s="429"/>
      <c r="AUL2" s="433"/>
      <c r="AUM2" s="429"/>
      <c r="AUN2" s="433"/>
      <c r="AUO2" s="429"/>
      <c r="AUP2" s="433"/>
      <c r="AUQ2" s="429"/>
      <c r="AUR2" s="433"/>
      <c r="AUS2" s="429"/>
      <c r="AUT2" s="433"/>
      <c r="AUU2" s="429"/>
      <c r="AUV2" s="433"/>
      <c r="AUW2" s="429"/>
      <c r="AUX2" s="433"/>
      <c r="AUY2" s="429"/>
      <c r="AUZ2" s="433"/>
      <c r="AVA2" s="429"/>
      <c r="AVB2" s="433"/>
      <c r="AVC2" s="429"/>
      <c r="AVD2" s="433"/>
      <c r="AVE2" s="429"/>
      <c r="AVF2" s="433"/>
      <c r="AVG2" s="429"/>
      <c r="AVH2" s="433"/>
      <c r="AVI2" s="429"/>
      <c r="AVJ2" s="433"/>
      <c r="AVK2" s="429"/>
      <c r="AVL2" s="433"/>
      <c r="AVM2" s="429"/>
      <c r="AVN2" s="433"/>
      <c r="AVO2" s="429"/>
      <c r="AVP2" s="433"/>
      <c r="AVQ2" s="429"/>
      <c r="AVR2" s="433"/>
      <c r="AVS2" s="429"/>
      <c r="AVT2" s="433"/>
      <c r="AVU2" s="429"/>
      <c r="AVV2" s="433"/>
      <c r="AVW2" s="429"/>
      <c r="AVX2" s="433"/>
      <c r="AVY2" s="429"/>
      <c r="AVZ2" s="433"/>
      <c r="AWA2" s="429"/>
      <c r="AWB2" s="433"/>
      <c r="AWC2" s="429"/>
      <c r="AWD2" s="433"/>
      <c r="AWE2" s="429"/>
      <c r="AWF2" s="433"/>
      <c r="AWG2" s="429"/>
      <c r="AWH2" s="433"/>
      <c r="AWI2" s="429"/>
      <c r="AWJ2" s="433"/>
      <c r="AWK2" s="429"/>
      <c r="AWL2" s="433"/>
      <c r="AWM2" s="429"/>
      <c r="AWN2" s="433"/>
      <c r="AWO2" s="429"/>
      <c r="AWP2" s="433"/>
      <c r="AWQ2" s="429"/>
      <c r="AWR2" s="433"/>
      <c r="AWS2" s="429"/>
      <c r="AWT2" s="433"/>
      <c r="AWU2" s="429"/>
      <c r="AWV2" s="433"/>
      <c r="AWW2" s="429"/>
      <c r="AWX2" s="433"/>
      <c r="AWY2" s="429"/>
      <c r="AWZ2" s="433"/>
      <c r="AXA2" s="429"/>
      <c r="AXB2" s="433"/>
      <c r="AXC2" s="429"/>
      <c r="AXD2" s="433"/>
      <c r="AXE2" s="429"/>
      <c r="AXF2" s="433"/>
      <c r="AXG2" s="429"/>
      <c r="AXH2" s="433"/>
      <c r="AXI2" s="429"/>
      <c r="AXJ2" s="433"/>
      <c r="AXK2" s="429"/>
      <c r="AXL2" s="433"/>
      <c r="AXM2" s="429"/>
      <c r="AXN2" s="433"/>
      <c r="AXO2" s="429"/>
      <c r="AXP2" s="433"/>
      <c r="AXQ2" s="429"/>
      <c r="AXR2" s="433"/>
      <c r="AXS2" s="429"/>
      <c r="AXT2" s="433"/>
      <c r="AXU2" s="429"/>
      <c r="AXV2" s="433"/>
      <c r="AXW2" s="429"/>
      <c r="AXX2" s="433"/>
      <c r="AXY2" s="429"/>
      <c r="AXZ2" s="433"/>
      <c r="AYA2" s="429"/>
      <c r="AYB2" s="433"/>
      <c r="AYC2" s="429"/>
      <c r="AYD2" s="433"/>
      <c r="AYE2" s="429"/>
      <c r="AYF2" s="433"/>
      <c r="AYG2" s="429"/>
      <c r="AYH2" s="433"/>
      <c r="AYI2" s="429"/>
      <c r="AYJ2" s="433"/>
      <c r="AYK2" s="429"/>
      <c r="AYL2" s="433"/>
      <c r="AYM2" s="429"/>
      <c r="AYN2" s="433"/>
      <c r="AYO2" s="429"/>
      <c r="AYP2" s="433"/>
      <c r="AYQ2" s="429"/>
      <c r="AYR2" s="433"/>
      <c r="AYS2" s="429"/>
      <c r="AYT2" s="433"/>
      <c r="AYU2" s="429"/>
      <c r="AYV2" s="433"/>
      <c r="AYW2" s="429"/>
      <c r="AYX2" s="433"/>
      <c r="AYY2" s="429"/>
      <c r="AYZ2" s="433"/>
      <c r="AZA2" s="429"/>
      <c r="AZB2" s="433"/>
      <c r="AZC2" s="429"/>
      <c r="AZD2" s="433"/>
      <c r="AZE2" s="429"/>
      <c r="AZF2" s="433"/>
      <c r="AZG2" s="429"/>
      <c r="AZH2" s="433"/>
      <c r="AZI2" s="429"/>
      <c r="AZJ2" s="433"/>
      <c r="AZK2" s="429"/>
      <c r="AZL2" s="433"/>
      <c r="AZM2" s="429"/>
      <c r="AZN2" s="433"/>
      <c r="AZO2" s="429"/>
      <c r="AZP2" s="433"/>
      <c r="AZQ2" s="429"/>
      <c r="AZR2" s="433"/>
      <c r="AZS2" s="429"/>
      <c r="AZT2" s="433"/>
      <c r="AZU2" s="429"/>
      <c r="AZV2" s="433"/>
      <c r="AZW2" s="429"/>
      <c r="AZX2" s="433"/>
      <c r="AZY2" s="429"/>
      <c r="AZZ2" s="433"/>
      <c r="BAA2" s="429"/>
      <c r="BAB2" s="433"/>
      <c r="BAC2" s="429"/>
      <c r="BAD2" s="433"/>
      <c r="BAE2" s="429"/>
      <c r="BAF2" s="433"/>
      <c r="BAG2" s="429"/>
      <c r="BAH2" s="433"/>
      <c r="BAI2" s="429"/>
      <c r="BAJ2" s="433"/>
      <c r="BAK2" s="429"/>
      <c r="BAL2" s="433"/>
      <c r="BAM2" s="429"/>
      <c r="BAN2" s="433"/>
      <c r="BAO2" s="429"/>
      <c r="BAP2" s="433"/>
      <c r="BAQ2" s="429"/>
      <c r="BAR2" s="433"/>
      <c r="BAS2" s="429"/>
      <c r="BAT2" s="433"/>
      <c r="BAU2" s="429"/>
      <c r="BAV2" s="433"/>
      <c r="BAW2" s="429"/>
      <c r="BAX2" s="433"/>
      <c r="BAY2" s="429"/>
      <c r="BAZ2" s="433"/>
      <c r="BBA2" s="429"/>
      <c r="BBB2" s="433"/>
      <c r="BBC2" s="429"/>
      <c r="BBD2" s="433"/>
      <c r="BBE2" s="429"/>
      <c r="BBF2" s="433"/>
      <c r="BBG2" s="429"/>
      <c r="BBH2" s="433"/>
      <c r="BBI2" s="429"/>
      <c r="BBJ2" s="433"/>
      <c r="BBK2" s="429"/>
      <c r="BBL2" s="433"/>
      <c r="BBM2" s="429"/>
      <c r="BBN2" s="433"/>
      <c r="BBO2" s="429"/>
      <c r="BBP2" s="433"/>
      <c r="BBQ2" s="429"/>
      <c r="BBR2" s="433"/>
      <c r="BBS2" s="429"/>
      <c r="BBT2" s="433"/>
      <c r="BBU2" s="429"/>
      <c r="BBV2" s="433"/>
      <c r="BBW2" s="429"/>
      <c r="BBX2" s="433"/>
      <c r="BBY2" s="429"/>
      <c r="BBZ2" s="433"/>
      <c r="BCA2" s="429"/>
      <c r="BCB2" s="433"/>
      <c r="BCC2" s="429"/>
      <c r="BCD2" s="433"/>
      <c r="BCE2" s="429"/>
      <c r="BCF2" s="433"/>
      <c r="BCG2" s="429"/>
      <c r="BCH2" s="433"/>
      <c r="BCI2" s="429"/>
      <c r="BCJ2" s="433"/>
      <c r="BCK2" s="429"/>
      <c r="BCL2" s="433"/>
      <c r="BCM2" s="429"/>
      <c r="BCN2" s="433"/>
      <c r="BCO2" s="429"/>
      <c r="BCP2" s="433"/>
      <c r="BCQ2" s="429"/>
      <c r="BCR2" s="433"/>
      <c r="BCS2" s="429"/>
      <c r="BCT2" s="433"/>
      <c r="BCU2" s="429"/>
      <c r="BCV2" s="433"/>
      <c r="BCW2" s="429"/>
      <c r="BCX2" s="433"/>
      <c r="BCY2" s="429"/>
      <c r="BCZ2" s="433"/>
      <c r="BDA2" s="429"/>
      <c r="BDB2" s="433"/>
      <c r="BDC2" s="429"/>
      <c r="BDD2" s="433"/>
      <c r="BDE2" s="429"/>
      <c r="BDF2" s="433"/>
      <c r="BDG2" s="429"/>
      <c r="BDH2" s="433"/>
      <c r="BDI2" s="429"/>
      <c r="BDJ2" s="433"/>
      <c r="BDK2" s="429"/>
      <c r="BDL2" s="433"/>
      <c r="BDM2" s="429"/>
      <c r="BDN2" s="433"/>
      <c r="BDO2" s="429"/>
      <c r="BDP2" s="433"/>
      <c r="BDQ2" s="429"/>
      <c r="BDR2" s="433"/>
      <c r="BDS2" s="429"/>
      <c r="BDT2" s="433"/>
      <c r="BDU2" s="429"/>
      <c r="BDV2" s="433"/>
      <c r="BDW2" s="429"/>
      <c r="BDX2" s="433"/>
      <c r="BDY2" s="429"/>
      <c r="BDZ2" s="433"/>
      <c r="BEA2" s="429"/>
      <c r="BEB2" s="433"/>
      <c r="BEC2" s="429"/>
      <c r="BED2" s="433"/>
      <c r="BEE2" s="429"/>
      <c r="BEF2" s="433"/>
      <c r="BEG2" s="429"/>
      <c r="BEH2" s="433"/>
      <c r="BEI2" s="429"/>
      <c r="BEJ2" s="433"/>
      <c r="BEK2" s="429"/>
      <c r="BEL2" s="433"/>
      <c r="BEM2" s="429"/>
      <c r="BEN2" s="433"/>
      <c r="BEO2" s="429"/>
      <c r="BEP2" s="433"/>
      <c r="BEQ2" s="429"/>
      <c r="BER2" s="433"/>
      <c r="BES2" s="429"/>
      <c r="BET2" s="433"/>
      <c r="BEU2" s="429"/>
      <c r="BEV2" s="433"/>
      <c r="BEW2" s="429"/>
      <c r="BEX2" s="433"/>
      <c r="BEY2" s="429"/>
      <c r="BEZ2" s="433"/>
      <c r="BFA2" s="429"/>
      <c r="BFB2" s="433"/>
      <c r="BFC2" s="429"/>
      <c r="BFD2" s="433"/>
      <c r="BFE2" s="429"/>
      <c r="BFF2" s="433"/>
      <c r="BFG2" s="429"/>
      <c r="BFH2" s="433"/>
      <c r="BFI2" s="429"/>
      <c r="BFJ2" s="433"/>
      <c r="BFK2" s="429"/>
      <c r="BFL2" s="433"/>
      <c r="BFM2" s="429"/>
      <c r="BFN2" s="433"/>
      <c r="BFO2" s="429"/>
      <c r="BFP2" s="433"/>
      <c r="BFQ2" s="429"/>
      <c r="BFR2" s="433"/>
      <c r="BFS2" s="429"/>
      <c r="BFT2" s="433"/>
      <c r="BFU2" s="429"/>
      <c r="BFV2" s="433"/>
      <c r="BFW2" s="429"/>
      <c r="BFX2" s="433"/>
      <c r="BFY2" s="429"/>
      <c r="BFZ2" s="433"/>
      <c r="BGA2" s="429"/>
      <c r="BGB2" s="433"/>
      <c r="BGC2" s="429"/>
      <c r="BGD2" s="433"/>
      <c r="BGE2" s="429"/>
      <c r="BGF2" s="433"/>
      <c r="BGG2" s="429"/>
      <c r="BGH2" s="433"/>
      <c r="BGI2" s="429"/>
      <c r="BGJ2" s="433"/>
      <c r="BGK2" s="429"/>
      <c r="BGL2" s="433"/>
      <c r="BGM2" s="429"/>
      <c r="BGN2" s="433"/>
      <c r="BGO2" s="429"/>
      <c r="BGP2" s="433"/>
      <c r="BGQ2" s="429"/>
      <c r="BGR2" s="433"/>
      <c r="BGS2" s="429"/>
      <c r="BGT2" s="433"/>
      <c r="BGU2" s="429"/>
      <c r="BGV2" s="433"/>
      <c r="BGW2" s="429"/>
      <c r="BGX2" s="433"/>
      <c r="BGY2" s="429"/>
      <c r="BGZ2" s="433"/>
      <c r="BHA2" s="429"/>
      <c r="BHB2" s="433"/>
      <c r="BHC2" s="429"/>
      <c r="BHD2" s="433"/>
      <c r="BHE2" s="429"/>
      <c r="BHF2" s="433"/>
      <c r="BHG2" s="429"/>
      <c r="BHH2" s="433"/>
      <c r="BHI2" s="429"/>
      <c r="BHJ2" s="433"/>
      <c r="BHK2" s="429"/>
      <c r="BHL2" s="433"/>
      <c r="BHM2" s="429"/>
      <c r="BHN2" s="433"/>
      <c r="BHO2" s="429"/>
      <c r="BHP2" s="433"/>
      <c r="BHQ2" s="429"/>
      <c r="BHR2" s="433"/>
      <c r="BHS2" s="429"/>
      <c r="BHT2" s="433"/>
      <c r="BHU2" s="429"/>
      <c r="BHV2" s="433"/>
      <c r="BHW2" s="429"/>
      <c r="BHX2" s="433"/>
      <c r="BHY2" s="429"/>
      <c r="BHZ2" s="433"/>
      <c r="BIA2" s="429"/>
      <c r="BIB2" s="433"/>
      <c r="BIC2" s="429"/>
      <c r="BID2" s="433"/>
      <c r="BIE2" s="429"/>
      <c r="BIF2" s="433"/>
      <c r="BIG2" s="429"/>
      <c r="BIH2" s="433"/>
      <c r="BII2" s="429"/>
      <c r="BIJ2" s="433"/>
      <c r="BIK2" s="429"/>
      <c r="BIL2" s="433"/>
      <c r="BIM2" s="429"/>
      <c r="BIN2" s="433"/>
      <c r="BIO2" s="429"/>
      <c r="BIP2" s="433"/>
      <c r="BIQ2" s="429"/>
      <c r="BIR2" s="433"/>
      <c r="BIS2" s="429"/>
      <c r="BIT2" s="433"/>
      <c r="BIU2" s="429"/>
      <c r="BIV2" s="433"/>
      <c r="BIW2" s="429"/>
      <c r="BIX2" s="433"/>
      <c r="BIY2" s="429"/>
      <c r="BIZ2" s="433"/>
      <c r="BJA2" s="429"/>
      <c r="BJB2" s="433"/>
      <c r="BJC2" s="429"/>
      <c r="BJD2" s="433"/>
      <c r="BJE2" s="429"/>
      <c r="BJF2" s="433"/>
      <c r="BJG2" s="429"/>
      <c r="BJH2" s="433"/>
      <c r="BJI2" s="429"/>
      <c r="BJJ2" s="433"/>
      <c r="BJK2" s="429"/>
      <c r="BJL2" s="433"/>
      <c r="BJM2" s="429"/>
      <c r="BJN2" s="433"/>
      <c r="BJO2" s="429"/>
      <c r="BJP2" s="433"/>
      <c r="BJQ2" s="429"/>
      <c r="BJR2" s="433"/>
      <c r="BJS2" s="429"/>
      <c r="BJT2" s="433"/>
      <c r="BJU2" s="429"/>
      <c r="BJV2" s="433"/>
      <c r="BJW2" s="429"/>
      <c r="BJX2" s="433"/>
      <c r="BJY2" s="429"/>
      <c r="BJZ2" s="433"/>
      <c r="BKA2" s="429"/>
      <c r="BKB2" s="433"/>
      <c r="BKC2" s="429"/>
      <c r="BKD2" s="433"/>
      <c r="BKE2" s="429"/>
      <c r="BKF2" s="433"/>
      <c r="BKG2" s="429"/>
      <c r="BKH2" s="433"/>
      <c r="BKI2" s="429"/>
      <c r="BKJ2" s="433"/>
      <c r="BKK2" s="429"/>
      <c r="BKL2" s="433"/>
      <c r="BKM2" s="429"/>
      <c r="BKN2" s="433"/>
      <c r="BKO2" s="429"/>
      <c r="BKP2" s="433"/>
      <c r="BKQ2" s="429"/>
      <c r="BKR2" s="433"/>
      <c r="BKS2" s="429"/>
      <c r="BKT2" s="433"/>
      <c r="BKU2" s="429"/>
      <c r="BKV2" s="433"/>
      <c r="BKW2" s="429"/>
      <c r="BKX2" s="433"/>
      <c r="BKY2" s="429"/>
      <c r="BKZ2" s="433"/>
      <c r="BLA2" s="429"/>
      <c r="BLB2" s="433"/>
      <c r="BLC2" s="429"/>
      <c r="BLD2" s="433"/>
      <c r="BLE2" s="429"/>
      <c r="BLF2" s="433"/>
      <c r="BLG2" s="429"/>
      <c r="BLH2" s="433"/>
      <c r="BLI2" s="429"/>
      <c r="BLJ2" s="433"/>
      <c r="BLK2" s="429"/>
      <c r="BLL2" s="433"/>
      <c r="BLM2" s="429"/>
      <c r="BLN2" s="433"/>
      <c r="BLO2" s="429"/>
      <c r="BLP2" s="433"/>
      <c r="BLQ2" s="429"/>
      <c r="BLR2" s="433"/>
      <c r="BLS2" s="429"/>
      <c r="BLT2" s="433"/>
      <c r="BLU2" s="429"/>
      <c r="BLV2" s="433"/>
      <c r="BLW2" s="429"/>
      <c r="BLX2" s="433"/>
      <c r="BLY2" s="429"/>
      <c r="BLZ2" s="433"/>
      <c r="BMA2" s="429"/>
      <c r="BMB2" s="433"/>
      <c r="BMC2" s="429"/>
      <c r="BMD2" s="433"/>
      <c r="BME2" s="429"/>
      <c r="BMF2" s="433"/>
      <c r="BMG2" s="429"/>
      <c r="BMH2" s="433"/>
      <c r="BMI2" s="429"/>
      <c r="BMJ2" s="433"/>
      <c r="BMK2" s="429"/>
      <c r="BML2" s="433"/>
      <c r="BMM2" s="429"/>
      <c r="BMN2" s="433"/>
      <c r="BMO2" s="429"/>
      <c r="BMP2" s="433"/>
      <c r="BMQ2" s="429"/>
      <c r="BMR2" s="433"/>
      <c r="BMS2" s="429"/>
      <c r="BMT2" s="433"/>
      <c r="BMU2" s="429"/>
      <c r="BMV2" s="433"/>
      <c r="BMW2" s="429"/>
      <c r="BMX2" s="433"/>
      <c r="BMY2" s="429"/>
      <c r="BMZ2" s="433"/>
      <c r="BNA2" s="429"/>
      <c r="BNB2" s="433"/>
      <c r="BNC2" s="429"/>
      <c r="BND2" s="433"/>
      <c r="BNE2" s="429"/>
      <c r="BNF2" s="433"/>
      <c r="BNG2" s="429"/>
      <c r="BNH2" s="433"/>
      <c r="BNI2" s="429"/>
      <c r="BNJ2" s="433"/>
      <c r="BNK2" s="429"/>
      <c r="BNL2" s="433"/>
      <c r="BNM2" s="429"/>
      <c r="BNN2" s="433"/>
      <c r="BNO2" s="429"/>
      <c r="BNP2" s="433"/>
      <c r="BNQ2" s="429"/>
      <c r="BNR2" s="433"/>
      <c r="BNS2" s="429"/>
      <c r="BNT2" s="433"/>
      <c r="BNU2" s="429"/>
      <c r="BNV2" s="433"/>
      <c r="BNW2" s="429"/>
      <c r="BNX2" s="433"/>
      <c r="BNY2" s="429"/>
      <c r="BNZ2" s="433"/>
      <c r="BOA2" s="429"/>
      <c r="BOB2" s="433"/>
      <c r="BOC2" s="429"/>
      <c r="BOD2" s="433"/>
      <c r="BOE2" s="429"/>
      <c r="BOF2" s="433"/>
      <c r="BOG2" s="429"/>
      <c r="BOH2" s="433"/>
      <c r="BOI2" s="429"/>
      <c r="BOJ2" s="433"/>
      <c r="BOK2" s="429"/>
      <c r="BOL2" s="433"/>
      <c r="BOM2" s="429"/>
      <c r="BON2" s="433"/>
      <c r="BOO2" s="429"/>
      <c r="BOP2" s="433"/>
      <c r="BOQ2" s="429"/>
      <c r="BOR2" s="433"/>
      <c r="BOS2" s="429"/>
      <c r="BOT2" s="433"/>
      <c r="BOU2" s="429"/>
      <c r="BOV2" s="433"/>
      <c r="BOW2" s="429"/>
      <c r="BOX2" s="433"/>
      <c r="BOY2" s="429"/>
      <c r="BOZ2" s="433"/>
      <c r="BPA2" s="429"/>
      <c r="BPB2" s="433"/>
      <c r="BPC2" s="429"/>
      <c r="BPD2" s="433"/>
      <c r="BPE2" s="429"/>
      <c r="BPF2" s="433"/>
      <c r="BPG2" s="429"/>
      <c r="BPH2" s="433"/>
      <c r="BPI2" s="429"/>
      <c r="BPJ2" s="433"/>
      <c r="BPK2" s="429"/>
      <c r="BPL2" s="433"/>
      <c r="BPM2" s="429"/>
      <c r="BPN2" s="433"/>
      <c r="BPO2" s="429"/>
      <c r="BPP2" s="433"/>
      <c r="BPQ2" s="429"/>
      <c r="BPR2" s="433"/>
      <c r="BPS2" s="429"/>
      <c r="BPT2" s="433"/>
      <c r="BPU2" s="429"/>
      <c r="BPV2" s="433"/>
      <c r="BPW2" s="429"/>
      <c r="BPX2" s="433"/>
      <c r="BPY2" s="429"/>
      <c r="BPZ2" s="433"/>
      <c r="BQA2" s="429"/>
      <c r="BQB2" s="433"/>
      <c r="BQC2" s="429"/>
      <c r="BQD2" s="433"/>
      <c r="BQE2" s="429"/>
      <c r="BQF2" s="433"/>
      <c r="BQG2" s="429"/>
      <c r="BQH2" s="433"/>
      <c r="BQI2" s="429"/>
      <c r="BQJ2" s="433"/>
      <c r="BQK2" s="429"/>
      <c r="BQL2" s="433"/>
      <c r="BQM2" s="429"/>
      <c r="BQN2" s="433"/>
      <c r="BQO2" s="429"/>
      <c r="BQP2" s="433"/>
      <c r="BQQ2" s="429"/>
      <c r="BQR2" s="433"/>
      <c r="BQS2" s="429"/>
      <c r="BQT2" s="433"/>
      <c r="BQU2" s="429"/>
      <c r="BQV2" s="433"/>
      <c r="BQW2" s="429"/>
      <c r="BQX2" s="433"/>
      <c r="BQY2" s="429"/>
      <c r="BQZ2" s="433"/>
      <c r="BRA2" s="429"/>
      <c r="BRB2" s="433"/>
      <c r="BRC2" s="429"/>
      <c r="BRD2" s="433"/>
      <c r="BRE2" s="429"/>
      <c r="BRF2" s="433"/>
      <c r="BRG2" s="429"/>
      <c r="BRH2" s="433"/>
      <c r="BRI2" s="429"/>
      <c r="BRJ2" s="433"/>
      <c r="BRK2" s="429"/>
      <c r="BRL2" s="433"/>
      <c r="BRM2" s="429"/>
      <c r="BRN2" s="433"/>
      <c r="BRO2" s="429"/>
      <c r="BRP2" s="433"/>
      <c r="BRQ2" s="429"/>
      <c r="BRR2" s="433"/>
      <c r="BRS2" s="429"/>
      <c r="BRT2" s="433"/>
      <c r="BRU2" s="429"/>
      <c r="BRV2" s="433"/>
      <c r="BRW2" s="429"/>
      <c r="BRX2" s="433"/>
      <c r="BRY2" s="429"/>
      <c r="BRZ2" s="433"/>
      <c r="BSA2" s="429"/>
      <c r="BSB2" s="433"/>
      <c r="BSC2" s="429"/>
      <c r="BSD2" s="433"/>
      <c r="BSE2" s="429"/>
      <c r="BSF2" s="433"/>
      <c r="BSG2" s="429"/>
      <c r="BSH2" s="433"/>
      <c r="BSI2" s="429"/>
      <c r="BSJ2" s="433"/>
      <c r="BSK2" s="429"/>
      <c r="BSL2" s="433"/>
      <c r="BSM2" s="429"/>
      <c r="BSN2" s="433"/>
      <c r="BSO2" s="429"/>
      <c r="BSP2" s="433"/>
      <c r="BSQ2" s="429"/>
      <c r="BSR2" s="433"/>
      <c r="BSS2" s="429"/>
      <c r="BST2" s="433"/>
      <c r="BSU2" s="429"/>
      <c r="BSV2" s="433"/>
      <c r="BSW2" s="429"/>
      <c r="BSX2" s="433"/>
      <c r="BSY2" s="429"/>
      <c r="BSZ2" s="433"/>
      <c r="BTA2" s="429"/>
      <c r="BTB2" s="433"/>
      <c r="BTC2" s="429"/>
      <c r="BTD2" s="433"/>
      <c r="BTE2" s="429"/>
      <c r="BTF2" s="433"/>
      <c r="BTG2" s="429"/>
      <c r="BTH2" s="433"/>
      <c r="BTI2" s="429"/>
      <c r="BTJ2" s="433"/>
      <c r="BTK2" s="429"/>
      <c r="BTL2" s="433"/>
      <c r="BTM2" s="429"/>
      <c r="BTN2" s="433"/>
      <c r="BTO2" s="429"/>
      <c r="BTP2" s="433"/>
      <c r="BTQ2" s="429"/>
      <c r="BTR2" s="433"/>
      <c r="BTS2" s="429"/>
      <c r="BTT2" s="433"/>
      <c r="BTU2" s="429"/>
      <c r="BTV2" s="433"/>
      <c r="BTW2" s="429"/>
      <c r="BTX2" s="433"/>
      <c r="BTY2" s="429"/>
      <c r="BTZ2" s="433"/>
      <c r="BUA2" s="429"/>
      <c r="BUB2" s="433"/>
      <c r="BUC2" s="429"/>
      <c r="BUD2" s="433"/>
      <c r="BUE2" s="429"/>
      <c r="BUF2" s="433"/>
      <c r="BUG2" s="429"/>
      <c r="BUH2" s="433"/>
      <c r="BUI2" s="429"/>
      <c r="BUJ2" s="433"/>
      <c r="BUK2" s="429"/>
      <c r="BUL2" s="433"/>
      <c r="BUM2" s="429"/>
      <c r="BUN2" s="433"/>
      <c r="BUO2" s="429"/>
      <c r="BUP2" s="433"/>
      <c r="BUQ2" s="429"/>
      <c r="BUR2" s="433"/>
      <c r="BUS2" s="429"/>
      <c r="BUT2" s="433"/>
      <c r="BUU2" s="429"/>
      <c r="BUV2" s="433"/>
      <c r="BUW2" s="429"/>
      <c r="BUX2" s="433"/>
      <c r="BUY2" s="429"/>
      <c r="BUZ2" s="433"/>
      <c r="BVA2" s="429"/>
      <c r="BVB2" s="433"/>
      <c r="BVC2" s="429"/>
      <c r="BVD2" s="433"/>
      <c r="BVE2" s="429"/>
      <c r="BVF2" s="433"/>
      <c r="BVG2" s="429"/>
      <c r="BVH2" s="433"/>
      <c r="BVI2" s="429"/>
      <c r="BVJ2" s="433"/>
      <c r="BVK2" s="429"/>
      <c r="BVL2" s="433"/>
      <c r="BVM2" s="429"/>
      <c r="BVN2" s="433"/>
      <c r="BVO2" s="429"/>
      <c r="BVP2" s="433"/>
      <c r="BVQ2" s="429"/>
      <c r="BVR2" s="433"/>
      <c r="BVS2" s="429"/>
      <c r="BVT2" s="433"/>
      <c r="BVU2" s="429"/>
      <c r="BVV2" s="433"/>
      <c r="BVW2" s="429"/>
      <c r="BVX2" s="433"/>
      <c r="BVY2" s="429"/>
      <c r="BVZ2" s="433"/>
      <c r="BWA2" s="429"/>
      <c r="BWB2" s="433"/>
      <c r="BWC2" s="429"/>
      <c r="BWD2" s="433"/>
      <c r="BWE2" s="429"/>
      <c r="BWF2" s="433"/>
      <c r="BWG2" s="429"/>
      <c r="BWH2" s="433"/>
      <c r="BWI2" s="429"/>
      <c r="BWJ2" s="433"/>
      <c r="BWK2" s="429"/>
      <c r="BWL2" s="433"/>
      <c r="BWM2" s="429"/>
      <c r="BWN2" s="433"/>
      <c r="BWO2" s="429"/>
      <c r="BWP2" s="433"/>
      <c r="BWQ2" s="429"/>
      <c r="BWR2" s="433"/>
      <c r="BWS2" s="429"/>
      <c r="BWT2" s="433"/>
      <c r="BWU2" s="429"/>
      <c r="BWV2" s="433"/>
      <c r="BWW2" s="429"/>
      <c r="BWX2" s="433"/>
      <c r="BWY2" s="429"/>
      <c r="BWZ2" s="433"/>
      <c r="BXA2" s="429"/>
      <c r="BXB2" s="433"/>
      <c r="BXC2" s="429"/>
      <c r="BXD2" s="433"/>
      <c r="BXE2" s="429"/>
      <c r="BXF2" s="433"/>
      <c r="BXG2" s="429"/>
      <c r="BXH2" s="433"/>
      <c r="BXI2" s="429"/>
      <c r="BXJ2" s="433"/>
      <c r="BXK2" s="429"/>
      <c r="BXL2" s="433"/>
      <c r="BXM2" s="429"/>
      <c r="BXN2" s="433"/>
      <c r="BXO2" s="429"/>
      <c r="BXP2" s="433"/>
      <c r="BXQ2" s="429"/>
      <c r="BXR2" s="433"/>
      <c r="BXS2" s="429"/>
      <c r="BXT2" s="433"/>
      <c r="BXU2" s="429"/>
      <c r="BXV2" s="433"/>
      <c r="BXW2" s="429"/>
      <c r="BXX2" s="433"/>
      <c r="BXY2" s="429"/>
      <c r="BXZ2" s="433"/>
      <c r="BYA2" s="429"/>
      <c r="BYB2" s="433"/>
      <c r="BYC2" s="429"/>
      <c r="BYD2" s="433"/>
      <c r="BYE2" s="429"/>
      <c r="BYF2" s="433"/>
      <c r="BYG2" s="429"/>
      <c r="BYH2" s="433"/>
      <c r="BYI2" s="429"/>
      <c r="BYJ2" s="433"/>
      <c r="BYK2" s="429"/>
      <c r="BYL2" s="433"/>
      <c r="BYM2" s="429"/>
      <c r="BYN2" s="433"/>
      <c r="BYO2" s="429"/>
      <c r="BYP2" s="433"/>
      <c r="BYQ2" s="429"/>
      <c r="BYR2" s="433"/>
      <c r="BYS2" s="429"/>
      <c r="BYT2" s="433"/>
      <c r="BYU2" s="429"/>
      <c r="BYV2" s="433"/>
      <c r="BYW2" s="429"/>
      <c r="BYX2" s="433"/>
      <c r="BYY2" s="429"/>
      <c r="BYZ2" s="433"/>
      <c r="BZA2" s="429"/>
      <c r="BZB2" s="433"/>
      <c r="BZC2" s="429"/>
      <c r="BZD2" s="433"/>
      <c r="BZE2" s="429"/>
      <c r="BZF2" s="433"/>
      <c r="BZG2" s="429"/>
      <c r="BZH2" s="433"/>
      <c r="BZI2" s="429"/>
      <c r="BZJ2" s="433"/>
      <c r="BZK2" s="429"/>
      <c r="BZL2" s="433"/>
      <c r="BZM2" s="429"/>
      <c r="BZN2" s="433"/>
      <c r="BZO2" s="429"/>
      <c r="BZP2" s="433"/>
      <c r="BZQ2" s="429"/>
      <c r="BZR2" s="433"/>
      <c r="BZS2" s="429"/>
      <c r="BZT2" s="433"/>
      <c r="BZU2" s="429"/>
      <c r="BZV2" s="433"/>
      <c r="BZW2" s="429"/>
      <c r="BZX2" s="433"/>
      <c r="BZY2" s="429"/>
      <c r="BZZ2" s="433"/>
      <c r="CAA2" s="429"/>
      <c r="CAB2" s="433"/>
      <c r="CAC2" s="429"/>
      <c r="CAD2" s="433"/>
      <c r="CAE2" s="429"/>
      <c r="CAF2" s="433"/>
      <c r="CAG2" s="429"/>
      <c r="CAH2" s="433"/>
      <c r="CAI2" s="429"/>
      <c r="CAJ2" s="433"/>
      <c r="CAK2" s="429"/>
      <c r="CAL2" s="433"/>
      <c r="CAM2" s="429"/>
      <c r="CAN2" s="433"/>
      <c r="CAO2" s="429"/>
      <c r="CAP2" s="433"/>
      <c r="CAQ2" s="429"/>
      <c r="CAR2" s="433"/>
      <c r="CAS2" s="429"/>
      <c r="CAT2" s="433"/>
      <c r="CAU2" s="429"/>
      <c r="CAV2" s="433"/>
      <c r="CAW2" s="429"/>
      <c r="CAX2" s="433"/>
      <c r="CAY2" s="429"/>
      <c r="CAZ2" s="433"/>
      <c r="CBA2" s="429"/>
      <c r="CBB2" s="433"/>
      <c r="CBC2" s="429"/>
      <c r="CBD2" s="433"/>
      <c r="CBE2" s="429"/>
      <c r="CBF2" s="433"/>
      <c r="CBG2" s="429"/>
      <c r="CBH2" s="433"/>
      <c r="CBI2" s="429"/>
      <c r="CBJ2" s="433"/>
      <c r="CBK2" s="429"/>
      <c r="CBL2" s="433"/>
      <c r="CBM2" s="429"/>
      <c r="CBN2" s="433"/>
      <c r="CBO2" s="429"/>
      <c r="CBP2" s="433"/>
      <c r="CBQ2" s="429"/>
      <c r="CBR2" s="433"/>
      <c r="CBS2" s="429"/>
      <c r="CBT2" s="433"/>
      <c r="CBU2" s="429"/>
      <c r="CBV2" s="433"/>
      <c r="CBW2" s="429"/>
      <c r="CBX2" s="433"/>
      <c r="CBY2" s="429"/>
      <c r="CBZ2" s="433"/>
      <c r="CCA2" s="429"/>
      <c r="CCB2" s="433"/>
      <c r="CCC2" s="429"/>
      <c r="CCD2" s="433"/>
      <c r="CCE2" s="429"/>
      <c r="CCF2" s="433"/>
      <c r="CCG2" s="429"/>
      <c r="CCH2" s="433"/>
      <c r="CCI2" s="429"/>
      <c r="CCJ2" s="433"/>
      <c r="CCK2" s="429"/>
      <c r="CCL2" s="433"/>
      <c r="CCM2" s="429"/>
      <c r="CCN2" s="433"/>
      <c r="CCO2" s="429"/>
      <c r="CCP2" s="433"/>
      <c r="CCQ2" s="429"/>
      <c r="CCR2" s="433"/>
      <c r="CCS2" s="429"/>
      <c r="CCT2" s="433"/>
      <c r="CCU2" s="429"/>
      <c r="CCV2" s="433"/>
      <c r="CCW2" s="429"/>
      <c r="CCX2" s="433"/>
      <c r="CCY2" s="429"/>
      <c r="CCZ2" s="433"/>
      <c r="CDA2" s="429"/>
      <c r="CDB2" s="433"/>
      <c r="CDC2" s="429"/>
      <c r="CDD2" s="433"/>
      <c r="CDE2" s="429"/>
      <c r="CDF2" s="433"/>
      <c r="CDG2" s="429"/>
      <c r="CDH2" s="433"/>
      <c r="CDI2" s="429"/>
      <c r="CDJ2" s="433"/>
      <c r="CDK2" s="429"/>
      <c r="CDL2" s="433"/>
      <c r="CDM2" s="429"/>
      <c r="CDN2" s="433"/>
      <c r="CDO2" s="429"/>
      <c r="CDP2" s="433"/>
      <c r="CDQ2" s="429"/>
      <c r="CDR2" s="433"/>
      <c r="CDS2" s="429"/>
      <c r="CDT2" s="433"/>
      <c r="CDU2" s="429"/>
      <c r="CDV2" s="433"/>
      <c r="CDW2" s="429"/>
      <c r="CDX2" s="433"/>
      <c r="CDY2" s="429"/>
      <c r="CDZ2" s="433"/>
      <c r="CEA2" s="429"/>
      <c r="CEB2" s="433"/>
      <c r="CEC2" s="429"/>
      <c r="CED2" s="433"/>
      <c r="CEE2" s="429"/>
      <c r="CEF2" s="433"/>
      <c r="CEG2" s="429"/>
      <c r="CEH2" s="433"/>
      <c r="CEI2" s="429"/>
      <c r="CEJ2" s="433"/>
      <c r="CEK2" s="429"/>
      <c r="CEL2" s="433"/>
      <c r="CEM2" s="429"/>
      <c r="CEN2" s="433"/>
      <c r="CEO2" s="429"/>
      <c r="CEP2" s="433"/>
      <c r="CEQ2" s="429"/>
      <c r="CER2" s="433"/>
      <c r="CES2" s="429"/>
      <c r="CET2" s="433"/>
      <c r="CEU2" s="429"/>
      <c r="CEV2" s="433"/>
      <c r="CEW2" s="429"/>
      <c r="CEX2" s="433"/>
      <c r="CEY2" s="429"/>
      <c r="CEZ2" s="433"/>
      <c r="CFA2" s="429"/>
      <c r="CFB2" s="433"/>
      <c r="CFC2" s="429"/>
      <c r="CFD2" s="433"/>
      <c r="CFE2" s="429"/>
      <c r="CFF2" s="433"/>
      <c r="CFG2" s="429"/>
      <c r="CFH2" s="433"/>
      <c r="CFI2" s="429"/>
      <c r="CFJ2" s="433"/>
      <c r="CFK2" s="429"/>
      <c r="CFL2" s="433"/>
      <c r="CFM2" s="429"/>
      <c r="CFN2" s="433"/>
      <c r="CFO2" s="429"/>
      <c r="CFP2" s="433"/>
      <c r="CFQ2" s="429"/>
      <c r="CFR2" s="433"/>
      <c r="CFS2" s="429"/>
      <c r="CFT2" s="433"/>
      <c r="CFU2" s="429"/>
      <c r="CFV2" s="433"/>
      <c r="CFW2" s="429"/>
      <c r="CFX2" s="433"/>
      <c r="CFY2" s="429"/>
      <c r="CFZ2" s="433"/>
      <c r="CGA2" s="429"/>
      <c r="CGB2" s="433"/>
      <c r="CGC2" s="429"/>
      <c r="CGD2" s="433"/>
      <c r="CGE2" s="429"/>
      <c r="CGF2" s="433"/>
      <c r="CGG2" s="429"/>
      <c r="CGH2" s="433"/>
      <c r="CGI2" s="429"/>
      <c r="CGJ2" s="433"/>
      <c r="CGK2" s="429"/>
      <c r="CGL2" s="433"/>
      <c r="CGM2" s="429"/>
      <c r="CGN2" s="433"/>
      <c r="CGO2" s="429"/>
      <c r="CGP2" s="433"/>
      <c r="CGQ2" s="429"/>
      <c r="CGR2" s="433"/>
      <c r="CGS2" s="429"/>
      <c r="CGT2" s="433"/>
      <c r="CGU2" s="429"/>
      <c r="CGV2" s="433"/>
      <c r="CGW2" s="429"/>
      <c r="CGX2" s="433"/>
      <c r="CGY2" s="429"/>
      <c r="CGZ2" s="433"/>
      <c r="CHA2" s="429"/>
      <c r="CHB2" s="433"/>
      <c r="CHC2" s="429"/>
      <c r="CHD2" s="433"/>
      <c r="CHE2" s="429"/>
      <c r="CHF2" s="433"/>
      <c r="CHG2" s="429"/>
      <c r="CHH2" s="433"/>
      <c r="CHI2" s="429"/>
      <c r="CHJ2" s="433"/>
      <c r="CHK2" s="429"/>
      <c r="CHL2" s="433"/>
      <c r="CHM2" s="429"/>
      <c r="CHN2" s="433"/>
      <c r="CHO2" s="429"/>
      <c r="CHP2" s="433"/>
      <c r="CHQ2" s="429"/>
      <c r="CHR2" s="433"/>
      <c r="CHS2" s="429"/>
      <c r="CHT2" s="433"/>
      <c r="CHU2" s="429"/>
      <c r="CHV2" s="433"/>
      <c r="CHW2" s="429"/>
      <c r="CHX2" s="433"/>
      <c r="CHY2" s="429"/>
      <c r="CHZ2" s="433"/>
      <c r="CIA2" s="429"/>
      <c r="CIB2" s="433"/>
      <c r="CIC2" s="429"/>
      <c r="CID2" s="433"/>
      <c r="CIE2" s="429"/>
      <c r="CIF2" s="433"/>
      <c r="CIG2" s="429"/>
      <c r="CIH2" s="433"/>
      <c r="CII2" s="429"/>
      <c r="CIJ2" s="433"/>
      <c r="CIK2" s="429"/>
      <c r="CIL2" s="433"/>
      <c r="CIM2" s="429"/>
      <c r="CIN2" s="433"/>
      <c r="CIO2" s="429"/>
      <c r="CIP2" s="433"/>
      <c r="CIQ2" s="429"/>
      <c r="CIR2" s="433"/>
      <c r="CIS2" s="429"/>
      <c r="CIT2" s="433"/>
      <c r="CIU2" s="429"/>
      <c r="CIV2" s="433"/>
      <c r="CIW2" s="429"/>
      <c r="CIX2" s="433"/>
      <c r="CIY2" s="429"/>
      <c r="CIZ2" s="433"/>
      <c r="CJA2" s="429"/>
      <c r="CJB2" s="433"/>
      <c r="CJC2" s="429"/>
      <c r="CJD2" s="433"/>
      <c r="CJE2" s="429"/>
      <c r="CJF2" s="433"/>
      <c r="CJG2" s="429"/>
      <c r="CJH2" s="433"/>
      <c r="CJI2" s="429"/>
      <c r="CJJ2" s="433"/>
      <c r="CJK2" s="429"/>
      <c r="CJL2" s="433"/>
      <c r="CJM2" s="429"/>
      <c r="CJN2" s="433"/>
      <c r="CJO2" s="429"/>
      <c r="CJP2" s="433"/>
      <c r="CJQ2" s="429"/>
      <c r="CJR2" s="433"/>
      <c r="CJS2" s="429"/>
      <c r="CJT2" s="433"/>
      <c r="CJU2" s="429"/>
      <c r="CJV2" s="433"/>
      <c r="CJW2" s="429"/>
      <c r="CJX2" s="433"/>
      <c r="CJY2" s="429"/>
      <c r="CJZ2" s="433"/>
      <c r="CKA2" s="429"/>
      <c r="CKB2" s="433"/>
      <c r="CKC2" s="429"/>
      <c r="CKD2" s="433"/>
      <c r="CKE2" s="429"/>
      <c r="CKF2" s="433"/>
      <c r="CKG2" s="429"/>
      <c r="CKH2" s="433"/>
      <c r="CKI2" s="429"/>
      <c r="CKJ2" s="433"/>
      <c r="CKK2" s="429"/>
      <c r="CKL2" s="433"/>
      <c r="CKM2" s="429"/>
      <c r="CKN2" s="433"/>
      <c r="CKO2" s="429"/>
      <c r="CKP2" s="433"/>
      <c r="CKQ2" s="429"/>
      <c r="CKR2" s="433"/>
      <c r="CKS2" s="429"/>
      <c r="CKT2" s="433"/>
      <c r="CKU2" s="429"/>
      <c r="CKV2" s="433"/>
      <c r="CKW2" s="429"/>
      <c r="CKX2" s="433"/>
      <c r="CKY2" s="429"/>
      <c r="CKZ2" s="433"/>
      <c r="CLA2" s="429"/>
      <c r="CLB2" s="433"/>
      <c r="CLC2" s="429"/>
      <c r="CLD2" s="433"/>
      <c r="CLE2" s="429"/>
      <c r="CLF2" s="433"/>
      <c r="CLG2" s="429"/>
      <c r="CLH2" s="433"/>
      <c r="CLI2" s="429"/>
      <c r="CLJ2" s="433"/>
      <c r="CLK2" s="429"/>
      <c r="CLL2" s="433"/>
      <c r="CLM2" s="429"/>
      <c r="CLN2" s="433"/>
      <c r="CLO2" s="429"/>
      <c r="CLP2" s="433"/>
      <c r="CLQ2" s="429"/>
      <c r="CLR2" s="433"/>
      <c r="CLS2" s="429"/>
      <c r="CLT2" s="433"/>
      <c r="CLU2" s="429"/>
      <c r="CLV2" s="433"/>
      <c r="CLW2" s="429"/>
      <c r="CLX2" s="433"/>
      <c r="CLY2" s="429"/>
      <c r="CLZ2" s="433"/>
      <c r="CMA2" s="429"/>
      <c r="CMB2" s="433"/>
      <c r="CMC2" s="429"/>
      <c r="CMD2" s="433"/>
      <c r="CME2" s="429"/>
      <c r="CMF2" s="433"/>
      <c r="CMG2" s="429"/>
      <c r="CMH2" s="433"/>
      <c r="CMI2" s="429"/>
      <c r="CMJ2" s="433"/>
      <c r="CMK2" s="429"/>
      <c r="CML2" s="433"/>
      <c r="CMM2" s="429"/>
      <c r="CMN2" s="433"/>
      <c r="CMO2" s="429"/>
      <c r="CMP2" s="433"/>
      <c r="CMQ2" s="429"/>
      <c r="CMR2" s="433"/>
      <c r="CMS2" s="429"/>
      <c r="CMT2" s="433"/>
      <c r="CMU2" s="429"/>
      <c r="CMV2" s="433"/>
      <c r="CMW2" s="429"/>
      <c r="CMX2" s="433"/>
      <c r="CMY2" s="429"/>
      <c r="CMZ2" s="433"/>
      <c r="CNA2" s="429"/>
      <c r="CNB2" s="433"/>
      <c r="CNC2" s="429"/>
      <c r="CND2" s="433"/>
      <c r="CNE2" s="429"/>
      <c r="CNF2" s="433"/>
      <c r="CNG2" s="429"/>
      <c r="CNH2" s="433"/>
      <c r="CNI2" s="429"/>
      <c r="CNJ2" s="433"/>
      <c r="CNK2" s="429"/>
      <c r="CNL2" s="433"/>
      <c r="CNM2" s="429"/>
      <c r="CNN2" s="433"/>
      <c r="CNO2" s="429"/>
      <c r="CNP2" s="433"/>
      <c r="CNQ2" s="429"/>
      <c r="CNR2" s="433"/>
      <c r="CNS2" s="429"/>
      <c r="CNT2" s="433"/>
      <c r="CNU2" s="429"/>
      <c r="CNV2" s="433"/>
      <c r="CNW2" s="429"/>
      <c r="CNX2" s="433"/>
      <c r="CNY2" s="429"/>
      <c r="CNZ2" s="433"/>
      <c r="COA2" s="429"/>
      <c r="COB2" s="433"/>
      <c r="COC2" s="429"/>
      <c r="COD2" s="433"/>
      <c r="COE2" s="429"/>
      <c r="COF2" s="433"/>
      <c r="COG2" s="429"/>
      <c r="COH2" s="433"/>
      <c r="COI2" s="429"/>
      <c r="COJ2" s="433"/>
      <c r="COK2" s="429"/>
      <c r="COL2" s="433"/>
      <c r="COM2" s="429"/>
      <c r="CON2" s="433"/>
      <c r="COO2" s="429"/>
      <c r="COP2" s="433"/>
      <c r="COQ2" s="429"/>
      <c r="COR2" s="433"/>
      <c r="COS2" s="429"/>
      <c r="COT2" s="433"/>
      <c r="COU2" s="429"/>
      <c r="COV2" s="433"/>
      <c r="COW2" s="429"/>
      <c r="COX2" s="433"/>
      <c r="COY2" s="429"/>
      <c r="COZ2" s="433"/>
      <c r="CPA2" s="429"/>
      <c r="CPB2" s="433"/>
      <c r="CPC2" s="429"/>
      <c r="CPD2" s="433"/>
      <c r="CPE2" s="429"/>
      <c r="CPF2" s="433"/>
      <c r="CPG2" s="429"/>
      <c r="CPH2" s="433"/>
      <c r="CPI2" s="429"/>
      <c r="CPJ2" s="433"/>
      <c r="CPK2" s="429"/>
      <c r="CPL2" s="433"/>
      <c r="CPM2" s="429"/>
      <c r="CPN2" s="433"/>
      <c r="CPO2" s="429"/>
      <c r="CPP2" s="433"/>
      <c r="CPQ2" s="429"/>
      <c r="CPR2" s="433"/>
      <c r="CPS2" s="429"/>
      <c r="CPT2" s="433"/>
      <c r="CPU2" s="429"/>
      <c r="CPV2" s="433"/>
      <c r="CPW2" s="429"/>
      <c r="CPX2" s="433"/>
      <c r="CPY2" s="429"/>
      <c r="CPZ2" s="433"/>
      <c r="CQA2" s="429"/>
      <c r="CQB2" s="433"/>
      <c r="CQC2" s="429"/>
      <c r="CQD2" s="433"/>
      <c r="CQE2" s="429"/>
      <c r="CQF2" s="433"/>
      <c r="CQG2" s="429"/>
      <c r="CQH2" s="433"/>
      <c r="CQI2" s="429"/>
      <c r="CQJ2" s="433"/>
      <c r="CQK2" s="429"/>
      <c r="CQL2" s="433"/>
      <c r="CQM2" s="429"/>
      <c r="CQN2" s="433"/>
      <c r="CQO2" s="429"/>
      <c r="CQP2" s="433"/>
      <c r="CQQ2" s="429"/>
      <c r="CQR2" s="433"/>
      <c r="CQS2" s="429"/>
      <c r="CQT2" s="433"/>
      <c r="CQU2" s="429"/>
      <c r="CQV2" s="433"/>
      <c r="CQW2" s="429"/>
      <c r="CQX2" s="433"/>
      <c r="CQY2" s="429"/>
      <c r="CQZ2" s="433"/>
      <c r="CRA2" s="429"/>
      <c r="CRB2" s="433"/>
      <c r="CRC2" s="429"/>
      <c r="CRD2" s="433"/>
      <c r="CRE2" s="429"/>
      <c r="CRF2" s="433"/>
      <c r="CRG2" s="429"/>
      <c r="CRH2" s="433"/>
      <c r="CRI2" s="429"/>
      <c r="CRJ2" s="433"/>
      <c r="CRK2" s="429"/>
      <c r="CRL2" s="433"/>
      <c r="CRM2" s="429"/>
      <c r="CRN2" s="433"/>
      <c r="CRO2" s="429"/>
      <c r="CRP2" s="433"/>
      <c r="CRQ2" s="429"/>
      <c r="CRR2" s="433"/>
      <c r="CRS2" s="429"/>
      <c r="CRT2" s="433"/>
      <c r="CRU2" s="429"/>
      <c r="CRV2" s="433"/>
      <c r="CRW2" s="429"/>
      <c r="CRX2" s="433"/>
      <c r="CRY2" s="429"/>
      <c r="CRZ2" s="433"/>
      <c r="CSA2" s="429"/>
      <c r="CSB2" s="433"/>
      <c r="CSC2" s="429"/>
      <c r="CSD2" s="433"/>
      <c r="CSE2" s="429"/>
      <c r="CSF2" s="433"/>
      <c r="CSG2" s="429"/>
      <c r="CSH2" s="433"/>
      <c r="CSI2" s="429"/>
      <c r="CSJ2" s="433"/>
      <c r="CSK2" s="429"/>
      <c r="CSL2" s="433"/>
      <c r="CSM2" s="429"/>
      <c r="CSN2" s="433"/>
      <c r="CSO2" s="429"/>
      <c r="CSP2" s="433"/>
      <c r="CSQ2" s="429"/>
      <c r="CSR2" s="433"/>
      <c r="CSS2" s="429"/>
      <c r="CST2" s="433"/>
      <c r="CSU2" s="429"/>
      <c r="CSV2" s="433"/>
      <c r="CSW2" s="429"/>
      <c r="CSX2" s="433"/>
      <c r="CSY2" s="429"/>
      <c r="CSZ2" s="433"/>
      <c r="CTA2" s="429"/>
      <c r="CTB2" s="433"/>
      <c r="CTC2" s="429"/>
      <c r="CTD2" s="433"/>
      <c r="CTE2" s="429"/>
      <c r="CTF2" s="433"/>
      <c r="CTG2" s="429"/>
      <c r="CTH2" s="433"/>
      <c r="CTI2" s="429"/>
      <c r="CTJ2" s="433"/>
      <c r="CTK2" s="429"/>
      <c r="CTL2" s="433"/>
      <c r="CTM2" s="429"/>
      <c r="CTN2" s="433"/>
      <c r="CTO2" s="429"/>
      <c r="CTP2" s="433"/>
      <c r="CTQ2" s="429"/>
      <c r="CTR2" s="433"/>
      <c r="CTS2" s="429"/>
      <c r="CTT2" s="433"/>
      <c r="CTU2" s="429"/>
      <c r="CTV2" s="433"/>
      <c r="CTW2" s="429"/>
      <c r="CTX2" s="433"/>
      <c r="CTY2" s="429"/>
      <c r="CTZ2" s="433"/>
      <c r="CUA2" s="429"/>
      <c r="CUB2" s="433"/>
      <c r="CUC2" s="429"/>
      <c r="CUD2" s="433"/>
      <c r="CUE2" s="429"/>
      <c r="CUF2" s="433"/>
      <c r="CUG2" s="429"/>
      <c r="CUH2" s="433"/>
      <c r="CUI2" s="429"/>
      <c r="CUJ2" s="433"/>
      <c r="CUK2" s="429"/>
      <c r="CUL2" s="433"/>
      <c r="CUM2" s="429"/>
      <c r="CUN2" s="433"/>
      <c r="CUO2" s="429"/>
      <c r="CUP2" s="433"/>
      <c r="CUQ2" s="429"/>
      <c r="CUR2" s="433"/>
      <c r="CUS2" s="429"/>
      <c r="CUT2" s="433"/>
      <c r="CUU2" s="429"/>
      <c r="CUV2" s="433"/>
      <c r="CUW2" s="429"/>
      <c r="CUX2" s="433"/>
      <c r="CUY2" s="429"/>
      <c r="CUZ2" s="433"/>
      <c r="CVA2" s="429"/>
      <c r="CVB2" s="433"/>
      <c r="CVC2" s="429"/>
      <c r="CVD2" s="433"/>
      <c r="CVE2" s="429"/>
      <c r="CVF2" s="433"/>
      <c r="CVG2" s="429"/>
      <c r="CVH2" s="433"/>
      <c r="CVI2" s="429"/>
      <c r="CVJ2" s="433"/>
      <c r="CVK2" s="429"/>
      <c r="CVL2" s="433"/>
      <c r="CVM2" s="429"/>
      <c r="CVN2" s="433"/>
      <c r="CVO2" s="429"/>
      <c r="CVP2" s="433"/>
      <c r="CVQ2" s="429"/>
      <c r="CVR2" s="433"/>
      <c r="CVS2" s="429"/>
      <c r="CVT2" s="433"/>
      <c r="CVU2" s="429"/>
      <c r="CVV2" s="433"/>
      <c r="CVW2" s="429"/>
      <c r="CVX2" s="433"/>
      <c r="CVY2" s="429"/>
      <c r="CVZ2" s="433"/>
      <c r="CWA2" s="429"/>
      <c r="CWB2" s="433"/>
      <c r="CWC2" s="429"/>
      <c r="CWD2" s="433"/>
      <c r="CWE2" s="429"/>
      <c r="CWF2" s="433"/>
      <c r="CWG2" s="429"/>
      <c r="CWH2" s="433"/>
      <c r="CWI2" s="429"/>
      <c r="CWJ2" s="433"/>
      <c r="CWK2" s="429"/>
      <c r="CWL2" s="433"/>
      <c r="CWM2" s="429"/>
      <c r="CWN2" s="433"/>
      <c r="CWO2" s="429"/>
      <c r="CWP2" s="433"/>
      <c r="CWQ2" s="429"/>
      <c r="CWR2" s="433"/>
      <c r="CWS2" s="429"/>
      <c r="CWT2" s="433"/>
      <c r="CWU2" s="429"/>
      <c r="CWV2" s="433"/>
      <c r="CWW2" s="429"/>
      <c r="CWX2" s="433"/>
      <c r="CWY2" s="429"/>
      <c r="CWZ2" s="433"/>
      <c r="CXA2" s="429"/>
      <c r="CXB2" s="433"/>
      <c r="CXC2" s="429"/>
      <c r="CXD2" s="433"/>
      <c r="CXE2" s="429"/>
      <c r="CXF2" s="433"/>
      <c r="CXG2" s="429"/>
      <c r="CXH2" s="433"/>
      <c r="CXI2" s="429"/>
      <c r="CXJ2" s="433"/>
      <c r="CXK2" s="429"/>
      <c r="CXL2" s="433"/>
      <c r="CXM2" s="429"/>
      <c r="CXN2" s="433"/>
      <c r="CXO2" s="429"/>
      <c r="CXP2" s="433"/>
      <c r="CXQ2" s="429"/>
      <c r="CXR2" s="433"/>
      <c r="CXS2" s="429"/>
      <c r="CXT2" s="433"/>
      <c r="CXU2" s="429"/>
      <c r="CXV2" s="433"/>
      <c r="CXW2" s="429"/>
      <c r="CXX2" s="433"/>
      <c r="CXY2" s="429"/>
      <c r="CXZ2" s="433"/>
      <c r="CYA2" s="429"/>
      <c r="CYB2" s="433"/>
      <c r="CYC2" s="429"/>
      <c r="CYD2" s="433"/>
      <c r="CYE2" s="429"/>
      <c r="CYF2" s="433"/>
      <c r="CYG2" s="429"/>
      <c r="CYH2" s="433"/>
      <c r="CYI2" s="429"/>
      <c r="CYJ2" s="433"/>
      <c r="CYK2" s="429"/>
      <c r="CYL2" s="433"/>
      <c r="CYM2" s="429"/>
      <c r="CYN2" s="433"/>
      <c r="CYO2" s="429"/>
      <c r="CYP2" s="433"/>
      <c r="CYQ2" s="429"/>
      <c r="CYR2" s="433"/>
      <c r="CYS2" s="429"/>
      <c r="CYT2" s="433"/>
      <c r="CYU2" s="429"/>
      <c r="CYV2" s="433"/>
      <c r="CYW2" s="429"/>
      <c r="CYX2" s="433"/>
      <c r="CYY2" s="429"/>
      <c r="CYZ2" s="433"/>
      <c r="CZA2" s="429"/>
      <c r="CZB2" s="433"/>
      <c r="CZC2" s="429"/>
      <c r="CZD2" s="433"/>
      <c r="CZE2" s="429"/>
      <c r="CZF2" s="433"/>
      <c r="CZG2" s="429"/>
      <c r="CZH2" s="433"/>
      <c r="CZI2" s="429"/>
      <c r="CZJ2" s="433"/>
      <c r="CZK2" s="429"/>
      <c r="CZL2" s="433"/>
      <c r="CZM2" s="429"/>
      <c r="CZN2" s="433"/>
      <c r="CZO2" s="429"/>
      <c r="CZP2" s="433"/>
      <c r="CZQ2" s="429"/>
      <c r="CZR2" s="433"/>
      <c r="CZS2" s="429"/>
      <c r="CZT2" s="433"/>
      <c r="CZU2" s="429"/>
      <c r="CZV2" s="433"/>
      <c r="CZW2" s="429"/>
      <c r="CZX2" s="433"/>
      <c r="CZY2" s="429"/>
      <c r="CZZ2" s="433"/>
      <c r="DAA2" s="429"/>
      <c r="DAB2" s="433"/>
      <c r="DAC2" s="429"/>
      <c r="DAD2" s="433"/>
      <c r="DAE2" s="429"/>
      <c r="DAF2" s="433"/>
      <c r="DAG2" s="429"/>
      <c r="DAH2" s="433"/>
      <c r="DAI2" s="429"/>
      <c r="DAJ2" s="433"/>
      <c r="DAK2" s="429"/>
      <c r="DAL2" s="433"/>
      <c r="DAM2" s="429"/>
      <c r="DAN2" s="433"/>
      <c r="DAO2" s="429"/>
      <c r="DAP2" s="433"/>
      <c r="DAQ2" s="429"/>
      <c r="DAR2" s="433"/>
      <c r="DAS2" s="429"/>
      <c r="DAT2" s="433"/>
      <c r="DAU2" s="429"/>
      <c r="DAV2" s="433"/>
      <c r="DAW2" s="429"/>
      <c r="DAX2" s="433"/>
      <c r="DAY2" s="429"/>
      <c r="DAZ2" s="433"/>
      <c r="DBA2" s="429"/>
      <c r="DBB2" s="433"/>
      <c r="DBC2" s="429"/>
      <c r="DBD2" s="433"/>
      <c r="DBE2" s="429"/>
      <c r="DBF2" s="433"/>
      <c r="DBG2" s="429"/>
      <c r="DBH2" s="433"/>
      <c r="DBI2" s="429"/>
      <c r="DBJ2" s="433"/>
      <c r="DBK2" s="429"/>
      <c r="DBL2" s="433"/>
      <c r="DBM2" s="429"/>
      <c r="DBN2" s="433"/>
      <c r="DBO2" s="429"/>
      <c r="DBP2" s="433"/>
      <c r="DBQ2" s="429"/>
      <c r="DBR2" s="433"/>
      <c r="DBS2" s="429"/>
      <c r="DBT2" s="433"/>
      <c r="DBU2" s="429"/>
      <c r="DBV2" s="433"/>
      <c r="DBW2" s="429"/>
      <c r="DBX2" s="433"/>
      <c r="DBY2" s="429"/>
      <c r="DBZ2" s="433"/>
      <c r="DCA2" s="429"/>
      <c r="DCB2" s="433"/>
      <c r="DCC2" s="429"/>
      <c r="DCD2" s="433"/>
      <c r="DCE2" s="429"/>
      <c r="DCF2" s="433"/>
      <c r="DCG2" s="429"/>
      <c r="DCH2" s="433"/>
      <c r="DCI2" s="429"/>
      <c r="DCJ2" s="433"/>
      <c r="DCK2" s="429"/>
      <c r="DCL2" s="433"/>
      <c r="DCM2" s="429"/>
      <c r="DCN2" s="433"/>
      <c r="DCO2" s="429"/>
      <c r="DCP2" s="433"/>
      <c r="DCQ2" s="429"/>
      <c r="DCR2" s="433"/>
      <c r="DCS2" s="429"/>
      <c r="DCT2" s="433"/>
      <c r="DCU2" s="429"/>
      <c r="DCV2" s="433"/>
      <c r="DCW2" s="429"/>
      <c r="DCX2" s="433"/>
      <c r="DCY2" s="429"/>
      <c r="DCZ2" s="433"/>
      <c r="DDA2" s="429"/>
      <c r="DDB2" s="433"/>
      <c r="DDC2" s="429"/>
      <c r="DDD2" s="433"/>
      <c r="DDE2" s="429"/>
      <c r="DDF2" s="433"/>
      <c r="DDG2" s="429"/>
      <c r="DDH2" s="433"/>
      <c r="DDI2" s="429"/>
      <c r="DDJ2" s="433"/>
      <c r="DDK2" s="429"/>
      <c r="DDL2" s="433"/>
      <c r="DDM2" s="429"/>
      <c r="DDN2" s="433"/>
      <c r="DDO2" s="429"/>
      <c r="DDP2" s="433"/>
      <c r="DDQ2" s="429"/>
      <c r="DDR2" s="433"/>
      <c r="DDS2" s="429"/>
      <c r="DDT2" s="433"/>
      <c r="DDU2" s="429"/>
      <c r="DDV2" s="433"/>
      <c r="DDW2" s="429"/>
      <c r="DDX2" s="433"/>
      <c r="DDY2" s="429"/>
      <c r="DDZ2" s="433"/>
      <c r="DEA2" s="429"/>
      <c r="DEB2" s="433"/>
      <c r="DEC2" s="429"/>
      <c r="DED2" s="433"/>
      <c r="DEE2" s="429"/>
      <c r="DEF2" s="433"/>
      <c r="DEG2" s="429"/>
      <c r="DEH2" s="433"/>
      <c r="DEI2" s="429"/>
      <c r="DEJ2" s="433"/>
      <c r="DEK2" s="429"/>
      <c r="DEL2" s="433"/>
      <c r="DEM2" s="429"/>
      <c r="DEN2" s="433"/>
      <c r="DEO2" s="429"/>
      <c r="DEP2" s="433"/>
      <c r="DEQ2" s="429"/>
      <c r="DER2" s="433"/>
      <c r="DES2" s="429"/>
      <c r="DET2" s="433"/>
      <c r="DEU2" s="429"/>
      <c r="DEV2" s="433"/>
      <c r="DEW2" s="429"/>
      <c r="DEX2" s="433"/>
      <c r="DEY2" s="429"/>
      <c r="DEZ2" s="433"/>
      <c r="DFA2" s="429"/>
      <c r="DFB2" s="433"/>
      <c r="DFC2" s="429"/>
      <c r="DFD2" s="433"/>
      <c r="DFE2" s="429"/>
      <c r="DFF2" s="433"/>
      <c r="DFG2" s="429"/>
      <c r="DFH2" s="433"/>
      <c r="DFI2" s="429"/>
      <c r="DFJ2" s="433"/>
      <c r="DFK2" s="429"/>
      <c r="DFL2" s="433"/>
      <c r="DFM2" s="429"/>
      <c r="DFN2" s="433"/>
      <c r="DFO2" s="429"/>
      <c r="DFP2" s="433"/>
      <c r="DFQ2" s="429"/>
      <c r="DFR2" s="433"/>
      <c r="DFS2" s="429"/>
      <c r="DFT2" s="433"/>
      <c r="DFU2" s="429"/>
      <c r="DFV2" s="433"/>
      <c r="DFW2" s="429"/>
      <c r="DFX2" s="433"/>
      <c r="DFY2" s="429"/>
      <c r="DFZ2" s="433"/>
      <c r="DGA2" s="429"/>
      <c r="DGB2" s="433"/>
      <c r="DGC2" s="429"/>
      <c r="DGD2" s="433"/>
      <c r="DGE2" s="429"/>
      <c r="DGF2" s="433"/>
      <c r="DGG2" s="429"/>
      <c r="DGH2" s="433"/>
      <c r="DGI2" s="429"/>
      <c r="DGJ2" s="433"/>
      <c r="DGK2" s="429"/>
      <c r="DGL2" s="433"/>
      <c r="DGM2" s="429"/>
      <c r="DGN2" s="433"/>
      <c r="DGO2" s="429"/>
      <c r="DGP2" s="433"/>
      <c r="DGQ2" s="429"/>
      <c r="DGR2" s="433"/>
      <c r="DGS2" s="429"/>
      <c r="DGT2" s="433"/>
      <c r="DGU2" s="429"/>
      <c r="DGV2" s="433"/>
      <c r="DGW2" s="429"/>
      <c r="DGX2" s="433"/>
      <c r="DGY2" s="429"/>
      <c r="DGZ2" s="433"/>
      <c r="DHA2" s="429"/>
      <c r="DHB2" s="433"/>
      <c r="DHC2" s="429"/>
      <c r="DHD2" s="433"/>
      <c r="DHE2" s="429"/>
      <c r="DHF2" s="433"/>
      <c r="DHG2" s="429"/>
      <c r="DHH2" s="433"/>
      <c r="DHI2" s="429"/>
      <c r="DHJ2" s="433"/>
      <c r="DHK2" s="429"/>
      <c r="DHL2" s="433"/>
      <c r="DHM2" s="429"/>
      <c r="DHN2" s="433"/>
      <c r="DHO2" s="429"/>
      <c r="DHP2" s="433"/>
      <c r="DHQ2" s="429"/>
      <c r="DHR2" s="433"/>
      <c r="DHS2" s="429"/>
      <c r="DHT2" s="433"/>
      <c r="DHU2" s="429"/>
      <c r="DHV2" s="433"/>
      <c r="DHW2" s="429"/>
      <c r="DHX2" s="433"/>
      <c r="DHY2" s="429"/>
      <c r="DHZ2" s="433"/>
      <c r="DIA2" s="429"/>
      <c r="DIB2" s="433"/>
      <c r="DIC2" s="429"/>
      <c r="DID2" s="433"/>
      <c r="DIE2" s="429"/>
      <c r="DIF2" s="433"/>
      <c r="DIG2" s="429"/>
      <c r="DIH2" s="433"/>
      <c r="DII2" s="429"/>
      <c r="DIJ2" s="433"/>
      <c r="DIK2" s="429"/>
      <c r="DIL2" s="433"/>
      <c r="DIM2" s="429"/>
      <c r="DIN2" s="433"/>
      <c r="DIO2" s="429"/>
      <c r="DIP2" s="433"/>
      <c r="DIQ2" s="429"/>
      <c r="DIR2" s="433"/>
      <c r="DIS2" s="429"/>
      <c r="DIT2" s="433"/>
      <c r="DIU2" s="429"/>
      <c r="DIV2" s="433"/>
      <c r="DIW2" s="429"/>
      <c r="DIX2" s="433"/>
      <c r="DIY2" s="429"/>
      <c r="DIZ2" s="433"/>
      <c r="DJA2" s="429"/>
      <c r="DJB2" s="433"/>
      <c r="DJC2" s="429"/>
      <c r="DJD2" s="433"/>
      <c r="DJE2" s="429"/>
      <c r="DJF2" s="433"/>
      <c r="DJG2" s="429"/>
      <c r="DJH2" s="433"/>
      <c r="DJI2" s="429"/>
      <c r="DJJ2" s="433"/>
      <c r="DJK2" s="429"/>
      <c r="DJL2" s="433"/>
      <c r="DJM2" s="429"/>
      <c r="DJN2" s="433"/>
      <c r="DJO2" s="429"/>
      <c r="DJP2" s="433"/>
      <c r="DJQ2" s="429"/>
      <c r="DJR2" s="433"/>
      <c r="DJS2" s="429"/>
      <c r="DJT2" s="433"/>
      <c r="DJU2" s="429"/>
      <c r="DJV2" s="433"/>
      <c r="DJW2" s="429"/>
      <c r="DJX2" s="433"/>
      <c r="DJY2" s="429"/>
      <c r="DJZ2" s="433"/>
      <c r="DKA2" s="429"/>
      <c r="DKB2" s="433"/>
      <c r="DKC2" s="429"/>
      <c r="DKD2" s="433"/>
      <c r="DKE2" s="429"/>
      <c r="DKF2" s="433"/>
      <c r="DKG2" s="429"/>
      <c r="DKH2" s="433"/>
      <c r="DKI2" s="429"/>
      <c r="DKJ2" s="433"/>
      <c r="DKK2" s="429"/>
      <c r="DKL2" s="433"/>
      <c r="DKM2" s="429"/>
      <c r="DKN2" s="433"/>
      <c r="DKO2" s="429"/>
      <c r="DKP2" s="433"/>
      <c r="DKQ2" s="429"/>
      <c r="DKR2" s="433"/>
      <c r="DKS2" s="429"/>
      <c r="DKT2" s="433"/>
      <c r="DKU2" s="429"/>
      <c r="DKV2" s="433"/>
      <c r="DKW2" s="429"/>
      <c r="DKX2" s="433"/>
      <c r="DKY2" s="429"/>
      <c r="DKZ2" s="433"/>
      <c r="DLA2" s="429"/>
      <c r="DLB2" s="433"/>
      <c r="DLC2" s="429"/>
      <c r="DLD2" s="433"/>
      <c r="DLE2" s="429"/>
      <c r="DLF2" s="433"/>
      <c r="DLG2" s="429"/>
      <c r="DLH2" s="433"/>
      <c r="DLI2" s="429"/>
      <c r="DLJ2" s="433"/>
      <c r="DLK2" s="429"/>
      <c r="DLL2" s="433"/>
      <c r="DLM2" s="429"/>
      <c r="DLN2" s="433"/>
      <c r="DLO2" s="429"/>
      <c r="DLP2" s="433"/>
      <c r="DLQ2" s="429"/>
      <c r="DLR2" s="433"/>
      <c r="DLS2" s="429"/>
      <c r="DLT2" s="433"/>
      <c r="DLU2" s="429"/>
      <c r="DLV2" s="433"/>
      <c r="DLW2" s="429"/>
      <c r="DLX2" s="433"/>
      <c r="DLY2" s="429"/>
      <c r="DLZ2" s="433"/>
      <c r="DMA2" s="429"/>
      <c r="DMB2" s="433"/>
      <c r="DMC2" s="429"/>
      <c r="DMD2" s="433"/>
      <c r="DME2" s="429"/>
      <c r="DMF2" s="433"/>
      <c r="DMG2" s="429"/>
      <c r="DMH2" s="433"/>
      <c r="DMI2" s="429"/>
      <c r="DMJ2" s="433"/>
      <c r="DMK2" s="429"/>
      <c r="DML2" s="433"/>
      <c r="DMM2" s="429"/>
      <c r="DMN2" s="433"/>
      <c r="DMO2" s="429"/>
      <c r="DMP2" s="433"/>
      <c r="DMQ2" s="429"/>
      <c r="DMR2" s="433"/>
      <c r="DMS2" s="429"/>
      <c r="DMT2" s="433"/>
      <c r="DMU2" s="429"/>
      <c r="DMV2" s="433"/>
      <c r="DMW2" s="429"/>
      <c r="DMX2" s="433"/>
      <c r="DMY2" s="429"/>
      <c r="DMZ2" s="433"/>
      <c r="DNA2" s="429"/>
      <c r="DNB2" s="433"/>
      <c r="DNC2" s="429"/>
      <c r="DND2" s="433"/>
      <c r="DNE2" s="429"/>
      <c r="DNF2" s="433"/>
      <c r="DNG2" s="429"/>
      <c r="DNH2" s="433"/>
      <c r="DNI2" s="429"/>
      <c r="DNJ2" s="433"/>
      <c r="DNK2" s="429"/>
      <c r="DNL2" s="433"/>
      <c r="DNM2" s="429"/>
      <c r="DNN2" s="433"/>
      <c r="DNO2" s="429"/>
      <c r="DNP2" s="433"/>
      <c r="DNQ2" s="429"/>
      <c r="DNR2" s="433"/>
      <c r="DNS2" s="429"/>
      <c r="DNT2" s="433"/>
      <c r="DNU2" s="429"/>
      <c r="DNV2" s="433"/>
      <c r="DNW2" s="429"/>
      <c r="DNX2" s="433"/>
      <c r="DNY2" s="429"/>
      <c r="DNZ2" s="433"/>
      <c r="DOA2" s="429"/>
      <c r="DOB2" s="433"/>
      <c r="DOC2" s="429"/>
      <c r="DOD2" s="433"/>
      <c r="DOE2" s="429"/>
      <c r="DOF2" s="433"/>
      <c r="DOG2" s="429"/>
      <c r="DOH2" s="433"/>
      <c r="DOI2" s="429"/>
      <c r="DOJ2" s="433"/>
      <c r="DOK2" s="429"/>
      <c r="DOL2" s="433"/>
      <c r="DOM2" s="429"/>
      <c r="DON2" s="433"/>
      <c r="DOO2" s="429"/>
      <c r="DOP2" s="433"/>
      <c r="DOQ2" s="429"/>
      <c r="DOR2" s="433"/>
      <c r="DOS2" s="429"/>
      <c r="DOT2" s="433"/>
      <c r="DOU2" s="429"/>
      <c r="DOV2" s="433"/>
      <c r="DOW2" s="429"/>
      <c r="DOX2" s="433"/>
      <c r="DOY2" s="429"/>
      <c r="DOZ2" s="433"/>
      <c r="DPA2" s="429"/>
      <c r="DPB2" s="433"/>
      <c r="DPC2" s="429"/>
      <c r="DPD2" s="433"/>
      <c r="DPE2" s="429"/>
      <c r="DPF2" s="433"/>
      <c r="DPG2" s="429"/>
      <c r="DPH2" s="433"/>
      <c r="DPI2" s="429"/>
      <c r="DPJ2" s="433"/>
      <c r="DPK2" s="429"/>
      <c r="DPL2" s="433"/>
      <c r="DPM2" s="429"/>
      <c r="DPN2" s="433"/>
      <c r="DPO2" s="429"/>
      <c r="DPP2" s="433"/>
      <c r="DPQ2" s="429"/>
      <c r="DPR2" s="433"/>
      <c r="DPS2" s="429"/>
      <c r="DPT2" s="433"/>
      <c r="DPU2" s="429"/>
      <c r="DPV2" s="433"/>
      <c r="DPW2" s="429"/>
      <c r="DPX2" s="433"/>
      <c r="DPY2" s="429"/>
      <c r="DPZ2" s="433"/>
      <c r="DQA2" s="429"/>
      <c r="DQB2" s="433"/>
      <c r="DQC2" s="429"/>
      <c r="DQD2" s="433"/>
      <c r="DQE2" s="429"/>
      <c r="DQF2" s="433"/>
      <c r="DQG2" s="429"/>
      <c r="DQH2" s="433"/>
      <c r="DQI2" s="429"/>
      <c r="DQJ2" s="433"/>
      <c r="DQK2" s="429"/>
      <c r="DQL2" s="433"/>
      <c r="DQM2" s="429"/>
      <c r="DQN2" s="433"/>
      <c r="DQO2" s="429"/>
      <c r="DQP2" s="433"/>
      <c r="DQQ2" s="429"/>
      <c r="DQR2" s="433"/>
      <c r="DQS2" s="429"/>
      <c r="DQT2" s="433"/>
      <c r="DQU2" s="429"/>
      <c r="DQV2" s="433"/>
      <c r="DQW2" s="429"/>
      <c r="DQX2" s="433"/>
      <c r="DQY2" s="429"/>
      <c r="DQZ2" s="433"/>
      <c r="DRA2" s="429"/>
      <c r="DRB2" s="433"/>
      <c r="DRC2" s="429"/>
      <c r="DRD2" s="433"/>
      <c r="DRE2" s="429"/>
      <c r="DRF2" s="433"/>
      <c r="DRG2" s="429"/>
      <c r="DRH2" s="433"/>
      <c r="DRI2" s="429"/>
      <c r="DRJ2" s="433"/>
      <c r="DRK2" s="429"/>
      <c r="DRL2" s="433"/>
      <c r="DRM2" s="429"/>
      <c r="DRN2" s="433"/>
      <c r="DRO2" s="429"/>
      <c r="DRP2" s="433"/>
      <c r="DRQ2" s="429"/>
      <c r="DRR2" s="433"/>
      <c r="DRS2" s="429"/>
      <c r="DRT2" s="433"/>
      <c r="DRU2" s="429"/>
      <c r="DRV2" s="433"/>
      <c r="DRW2" s="429"/>
      <c r="DRX2" s="433"/>
      <c r="DRY2" s="429"/>
      <c r="DRZ2" s="433"/>
      <c r="DSA2" s="429"/>
      <c r="DSB2" s="433"/>
      <c r="DSC2" s="429"/>
      <c r="DSD2" s="433"/>
      <c r="DSE2" s="429"/>
      <c r="DSF2" s="433"/>
      <c r="DSG2" s="429"/>
      <c r="DSH2" s="433"/>
      <c r="DSI2" s="429"/>
      <c r="DSJ2" s="433"/>
      <c r="DSK2" s="429"/>
      <c r="DSL2" s="433"/>
      <c r="DSM2" s="429"/>
      <c r="DSN2" s="433"/>
      <c r="DSO2" s="429"/>
      <c r="DSP2" s="433"/>
      <c r="DSQ2" s="429"/>
      <c r="DSR2" s="433"/>
      <c r="DSS2" s="429"/>
      <c r="DST2" s="433"/>
      <c r="DSU2" s="429"/>
      <c r="DSV2" s="433"/>
      <c r="DSW2" s="429"/>
      <c r="DSX2" s="433"/>
      <c r="DSY2" s="429"/>
      <c r="DSZ2" s="433"/>
      <c r="DTA2" s="429"/>
      <c r="DTB2" s="433"/>
      <c r="DTC2" s="429"/>
      <c r="DTD2" s="433"/>
      <c r="DTE2" s="429"/>
      <c r="DTF2" s="433"/>
      <c r="DTG2" s="429"/>
      <c r="DTH2" s="433"/>
      <c r="DTI2" s="429"/>
      <c r="DTJ2" s="433"/>
      <c r="DTK2" s="429"/>
      <c r="DTL2" s="433"/>
      <c r="DTM2" s="429"/>
      <c r="DTN2" s="433"/>
      <c r="DTO2" s="429"/>
      <c r="DTP2" s="433"/>
      <c r="DTQ2" s="429"/>
      <c r="DTR2" s="433"/>
      <c r="DTS2" s="429"/>
      <c r="DTT2" s="433"/>
      <c r="DTU2" s="429"/>
      <c r="DTV2" s="433"/>
      <c r="DTW2" s="429"/>
      <c r="DTX2" s="433"/>
      <c r="DTY2" s="429"/>
      <c r="DTZ2" s="433"/>
      <c r="DUA2" s="429"/>
      <c r="DUB2" s="433"/>
      <c r="DUC2" s="429"/>
      <c r="DUD2" s="433"/>
      <c r="DUE2" s="429"/>
      <c r="DUF2" s="433"/>
      <c r="DUG2" s="429"/>
      <c r="DUH2" s="433"/>
      <c r="DUI2" s="429"/>
      <c r="DUJ2" s="433"/>
      <c r="DUK2" s="429"/>
      <c r="DUL2" s="433"/>
      <c r="DUM2" s="429"/>
      <c r="DUN2" s="433"/>
      <c r="DUO2" s="429"/>
      <c r="DUP2" s="433"/>
      <c r="DUQ2" s="429"/>
      <c r="DUR2" s="433"/>
      <c r="DUS2" s="429"/>
      <c r="DUT2" s="433"/>
      <c r="DUU2" s="429"/>
      <c r="DUV2" s="433"/>
      <c r="DUW2" s="429"/>
      <c r="DUX2" s="433"/>
      <c r="DUY2" s="429"/>
      <c r="DUZ2" s="433"/>
      <c r="DVA2" s="429"/>
      <c r="DVB2" s="433"/>
      <c r="DVC2" s="429"/>
      <c r="DVD2" s="433"/>
      <c r="DVE2" s="429"/>
      <c r="DVF2" s="433"/>
      <c r="DVG2" s="429"/>
      <c r="DVH2" s="433"/>
      <c r="DVI2" s="429"/>
      <c r="DVJ2" s="433"/>
      <c r="DVK2" s="429"/>
      <c r="DVL2" s="433"/>
      <c r="DVM2" s="429"/>
      <c r="DVN2" s="433"/>
      <c r="DVO2" s="429"/>
      <c r="DVP2" s="433"/>
      <c r="DVQ2" s="429"/>
      <c r="DVR2" s="433"/>
      <c r="DVS2" s="429"/>
      <c r="DVT2" s="433"/>
      <c r="DVU2" s="429"/>
      <c r="DVV2" s="433"/>
      <c r="DVW2" s="429"/>
      <c r="DVX2" s="433"/>
      <c r="DVY2" s="429"/>
      <c r="DVZ2" s="433"/>
      <c r="DWA2" s="429"/>
      <c r="DWB2" s="433"/>
      <c r="DWC2" s="429"/>
      <c r="DWD2" s="433"/>
      <c r="DWE2" s="429"/>
      <c r="DWF2" s="433"/>
      <c r="DWG2" s="429"/>
      <c r="DWH2" s="433"/>
      <c r="DWI2" s="429"/>
      <c r="DWJ2" s="433"/>
      <c r="DWK2" s="429"/>
      <c r="DWL2" s="433"/>
      <c r="DWM2" s="429"/>
      <c r="DWN2" s="433"/>
      <c r="DWO2" s="429"/>
      <c r="DWP2" s="433"/>
      <c r="DWQ2" s="429"/>
      <c r="DWR2" s="433"/>
      <c r="DWS2" s="429"/>
      <c r="DWT2" s="433"/>
      <c r="DWU2" s="429"/>
      <c r="DWV2" s="433"/>
      <c r="DWW2" s="429"/>
      <c r="DWX2" s="433"/>
      <c r="DWY2" s="429"/>
      <c r="DWZ2" s="433"/>
      <c r="DXA2" s="429"/>
      <c r="DXB2" s="433"/>
      <c r="DXC2" s="429"/>
      <c r="DXD2" s="433"/>
      <c r="DXE2" s="429"/>
      <c r="DXF2" s="433"/>
      <c r="DXG2" s="429"/>
      <c r="DXH2" s="433"/>
      <c r="DXI2" s="429"/>
      <c r="DXJ2" s="433"/>
      <c r="DXK2" s="429"/>
      <c r="DXL2" s="433"/>
      <c r="DXM2" s="429"/>
      <c r="DXN2" s="433"/>
      <c r="DXO2" s="429"/>
      <c r="DXP2" s="433"/>
      <c r="DXQ2" s="429"/>
      <c r="DXR2" s="433"/>
      <c r="DXS2" s="429"/>
      <c r="DXT2" s="433"/>
      <c r="DXU2" s="429"/>
      <c r="DXV2" s="433"/>
      <c r="DXW2" s="429"/>
      <c r="DXX2" s="433"/>
      <c r="DXY2" s="429"/>
      <c r="DXZ2" s="433"/>
      <c r="DYA2" s="429"/>
      <c r="DYB2" s="433"/>
      <c r="DYC2" s="429"/>
      <c r="DYD2" s="433"/>
      <c r="DYE2" s="429"/>
      <c r="DYF2" s="433"/>
      <c r="DYG2" s="429"/>
      <c r="DYH2" s="433"/>
      <c r="DYI2" s="429"/>
      <c r="DYJ2" s="433"/>
      <c r="DYK2" s="429"/>
      <c r="DYL2" s="433"/>
      <c r="DYM2" s="429"/>
      <c r="DYN2" s="433"/>
      <c r="DYO2" s="429"/>
      <c r="DYP2" s="433"/>
      <c r="DYQ2" s="429"/>
      <c r="DYR2" s="433"/>
      <c r="DYS2" s="429"/>
      <c r="DYT2" s="433"/>
      <c r="DYU2" s="429"/>
      <c r="DYV2" s="433"/>
      <c r="DYW2" s="429"/>
      <c r="DYX2" s="433"/>
      <c r="DYY2" s="429"/>
      <c r="DYZ2" s="433"/>
      <c r="DZA2" s="429"/>
      <c r="DZB2" s="433"/>
      <c r="DZC2" s="429"/>
      <c r="DZD2" s="433"/>
      <c r="DZE2" s="429"/>
      <c r="DZF2" s="433"/>
      <c r="DZG2" s="429"/>
      <c r="DZH2" s="433"/>
      <c r="DZI2" s="429"/>
      <c r="DZJ2" s="433"/>
      <c r="DZK2" s="429"/>
      <c r="DZL2" s="433"/>
      <c r="DZM2" s="429"/>
      <c r="DZN2" s="433"/>
      <c r="DZO2" s="429"/>
      <c r="DZP2" s="433"/>
      <c r="DZQ2" s="429"/>
      <c r="DZR2" s="433"/>
      <c r="DZS2" s="429"/>
      <c r="DZT2" s="433"/>
      <c r="DZU2" s="429"/>
      <c r="DZV2" s="433"/>
      <c r="DZW2" s="429"/>
      <c r="DZX2" s="433"/>
      <c r="DZY2" s="429"/>
      <c r="DZZ2" s="433"/>
      <c r="EAA2" s="429"/>
      <c r="EAB2" s="433"/>
      <c r="EAC2" s="429"/>
      <c r="EAD2" s="433"/>
      <c r="EAE2" s="429"/>
      <c r="EAF2" s="433"/>
      <c r="EAG2" s="429"/>
      <c r="EAH2" s="433"/>
      <c r="EAI2" s="429"/>
      <c r="EAJ2" s="433"/>
      <c r="EAK2" s="429"/>
      <c r="EAL2" s="433"/>
      <c r="EAM2" s="429"/>
      <c r="EAN2" s="433"/>
      <c r="EAO2" s="429"/>
      <c r="EAP2" s="433"/>
      <c r="EAQ2" s="429"/>
      <c r="EAR2" s="433"/>
      <c r="EAS2" s="429"/>
      <c r="EAT2" s="433"/>
      <c r="EAU2" s="429"/>
      <c r="EAV2" s="433"/>
      <c r="EAW2" s="429"/>
      <c r="EAX2" s="433"/>
      <c r="EAY2" s="429"/>
      <c r="EAZ2" s="433"/>
      <c r="EBA2" s="429"/>
      <c r="EBB2" s="433"/>
      <c r="EBC2" s="429"/>
      <c r="EBD2" s="433"/>
      <c r="EBE2" s="429"/>
      <c r="EBF2" s="433"/>
      <c r="EBG2" s="429"/>
      <c r="EBH2" s="433"/>
      <c r="EBI2" s="429"/>
      <c r="EBJ2" s="433"/>
      <c r="EBK2" s="429"/>
      <c r="EBL2" s="433"/>
      <c r="EBM2" s="429"/>
      <c r="EBN2" s="433"/>
      <c r="EBO2" s="429"/>
      <c r="EBP2" s="433"/>
      <c r="EBQ2" s="429"/>
      <c r="EBR2" s="433"/>
      <c r="EBS2" s="429"/>
      <c r="EBT2" s="433"/>
      <c r="EBU2" s="429"/>
      <c r="EBV2" s="433"/>
      <c r="EBW2" s="429"/>
      <c r="EBX2" s="433"/>
      <c r="EBY2" s="429"/>
      <c r="EBZ2" s="433"/>
      <c r="ECA2" s="429"/>
      <c r="ECB2" s="433"/>
      <c r="ECC2" s="429"/>
      <c r="ECD2" s="433"/>
      <c r="ECE2" s="429"/>
      <c r="ECF2" s="433"/>
      <c r="ECG2" s="429"/>
      <c r="ECH2" s="433"/>
      <c r="ECI2" s="429"/>
      <c r="ECJ2" s="433"/>
      <c r="ECK2" s="429"/>
      <c r="ECL2" s="433"/>
      <c r="ECM2" s="429"/>
      <c r="ECN2" s="433"/>
      <c r="ECO2" s="429"/>
      <c r="ECP2" s="433"/>
      <c r="ECQ2" s="429"/>
      <c r="ECR2" s="433"/>
      <c r="ECS2" s="429"/>
      <c r="ECT2" s="433"/>
      <c r="ECU2" s="429"/>
      <c r="ECV2" s="433"/>
      <c r="ECW2" s="429"/>
      <c r="ECX2" s="433"/>
      <c r="ECY2" s="429"/>
      <c r="ECZ2" s="433"/>
      <c r="EDA2" s="429"/>
      <c r="EDB2" s="433"/>
      <c r="EDC2" s="429"/>
      <c r="EDD2" s="433"/>
      <c r="EDE2" s="429"/>
      <c r="EDF2" s="433"/>
      <c r="EDG2" s="429"/>
      <c r="EDH2" s="433"/>
      <c r="EDI2" s="429"/>
      <c r="EDJ2" s="433"/>
      <c r="EDK2" s="429"/>
      <c r="EDL2" s="433"/>
      <c r="EDM2" s="429"/>
      <c r="EDN2" s="433"/>
      <c r="EDO2" s="429"/>
      <c r="EDP2" s="433"/>
      <c r="EDQ2" s="429"/>
      <c r="EDR2" s="433"/>
      <c r="EDS2" s="429"/>
      <c r="EDT2" s="433"/>
      <c r="EDU2" s="429"/>
      <c r="EDV2" s="433"/>
      <c r="EDW2" s="429"/>
      <c r="EDX2" s="433"/>
      <c r="EDY2" s="429"/>
      <c r="EDZ2" s="433"/>
      <c r="EEA2" s="429"/>
      <c r="EEB2" s="433"/>
      <c r="EEC2" s="429"/>
      <c r="EED2" s="433"/>
      <c r="EEE2" s="429"/>
      <c r="EEF2" s="433"/>
      <c r="EEG2" s="429"/>
      <c r="EEH2" s="433"/>
      <c r="EEI2" s="429"/>
      <c r="EEJ2" s="433"/>
      <c r="EEK2" s="429"/>
      <c r="EEL2" s="433"/>
      <c r="EEM2" s="429"/>
      <c r="EEN2" s="433"/>
      <c r="EEO2" s="429"/>
      <c r="EEP2" s="433"/>
      <c r="EEQ2" s="429"/>
      <c r="EER2" s="433"/>
      <c r="EES2" s="429"/>
      <c r="EET2" s="433"/>
      <c r="EEU2" s="429"/>
      <c r="EEV2" s="433"/>
      <c r="EEW2" s="429"/>
      <c r="EEX2" s="433"/>
      <c r="EEY2" s="429"/>
      <c r="EEZ2" s="433"/>
      <c r="EFA2" s="429"/>
      <c r="EFB2" s="433"/>
      <c r="EFC2" s="429"/>
      <c r="EFD2" s="433"/>
      <c r="EFE2" s="429"/>
      <c r="EFF2" s="433"/>
      <c r="EFG2" s="429"/>
      <c r="EFH2" s="433"/>
      <c r="EFI2" s="429"/>
      <c r="EFJ2" s="433"/>
      <c r="EFK2" s="429"/>
      <c r="EFL2" s="433"/>
      <c r="EFM2" s="429"/>
      <c r="EFN2" s="433"/>
      <c r="EFO2" s="429"/>
      <c r="EFP2" s="433"/>
      <c r="EFQ2" s="429"/>
      <c r="EFR2" s="433"/>
      <c r="EFS2" s="429"/>
      <c r="EFT2" s="433"/>
      <c r="EFU2" s="429"/>
      <c r="EFV2" s="433"/>
      <c r="EFW2" s="429"/>
      <c r="EFX2" s="433"/>
      <c r="EFY2" s="429"/>
      <c r="EFZ2" s="433"/>
      <c r="EGA2" s="429"/>
      <c r="EGB2" s="433"/>
      <c r="EGC2" s="429"/>
      <c r="EGD2" s="433"/>
      <c r="EGE2" s="429"/>
      <c r="EGF2" s="433"/>
      <c r="EGG2" s="429"/>
      <c r="EGH2" s="433"/>
      <c r="EGI2" s="429"/>
      <c r="EGJ2" s="433"/>
      <c r="EGK2" s="429"/>
      <c r="EGL2" s="433"/>
      <c r="EGM2" s="429"/>
      <c r="EGN2" s="433"/>
      <c r="EGO2" s="429"/>
      <c r="EGP2" s="433"/>
      <c r="EGQ2" s="429"/>
      <c r="EGR2" s="433"/>
      <c r="EGS2" s="429"/>
      <c r="EGT2" s="433"/>
      <c r="EGU2" s="429"/>
      <c r="EGV2" s="433"/>
      <c r="EGW2" s="429"/>
      <c r="EGX2" s="433"/>
      <c r="EGY2" s="429"/>
      <c r="EGZ2" s="433"/>
      <c r="EHA2" s="429"/>
      <c r="EHB2" s="433"/>
      <c r="EHC2" s="429"/>
      <c r="EHD2" s="433"/>
      <c r="EHE2" s="429"/>
      <c r="EHF2" s="433"/>
      <c r="EHG2" s="429"/>
      <c r="EHH2" s="433"/>
      <c r="EHI2" s="429"/>
      <c r="EHJ2" s="433"/>
      <c r="EHK2" s="429"/>
      <c r="EHL2" s="433"/>
      <c r="EHM2" s="429"/>
      <c r="EHN2" s="433"/>
      <c r="EHO2" s="429"/>
      <c r="EHP2" s="433"/>
      <c r="EHQ2" s="429"/>
      <c r="EHR2" s="433"/>
      <c r="EHS2" s="429"/>
      <c r="EHT2" s="433"/>
      <c r="EHU2" s="429"/>
      <c r="EHV2" s="433"/>
      <c r="EHW2" s="429"/>
      <c r="EHX2" s="433"/>
      <c r="EHY2" s="429"/>
      <c r="EHZ2" s="433"/>
      <c r="EIA2" s="429"/>
      <c r="EIB2" s="433"/>
      <c r="EIC2" s="429"/>
      <c r="EID2" s="433"/>
      <c r="EIE2" s="429"/>
      <c r="EIF2" s="433"/>
      <c r="EIG2" s="429"/>
      <c r="EIH2" s="433"/>
      <c r="EII2" s="429"/>
      <c r="EIJ2" s="433"/>
      <c r="EIK2" s="429"/>
      <c r="EIL2" s="433"/>
      <c r="EIM2" s="429"/>
      <c r="EIN2" s="433"/>
      <c r="EIO2" s="429"/>
      <c r="EIP2" s="433"/>
      <c r="EIQ2" s="429"/>
      <c r="EIR2" s="433"/>
      <c r="EIS2" s="429"/>
      <c r="EIT2" s="433"/>
      <c r="EIU2" s="429"/>
      <c r="EIV2" s="433"/>
      <c r="EIW2" s="429"/>
      <c r="EIX2" s="433"/>
      <c r="EIY2" s="429"/>
      <c r="EIZ2" s="433"/>
      <c r="EJA2" s="429"/>
      <c r="EJB2" s="433"/>
      <c r="EJC2" s="429"/>
      <c r="EJD2" s="433"/>
      <c r="EJE2" s="429"/>
      <c r="EJF2" s="433"/>
      <c r="EJG2" s="429"/>
      <c r="EJH2" s="433"/>
      <c r="EJI2" s="429"/>
      <c r="EJJ2" s="433"/>
      <c r="EJK2" s="429"/>
      <c r="EJL2" s="433"/>
      <c r="EJM2" s="429"/>
      <c r="EJN2" s="433"/>
      <c r="EJO2" s="429"/>
      <c r="EJP2" s="433"/>
      <c r="EJQ2" s="429"/>
      <c r="EJR2" s="433"/>
      <c r="EJS2" s="429"/>
      <c r="EJT2" s="433"/>
      <c r="EJU2" s="429"/>
      <c r="EJV2" s="433"/>
      <c r="EJW2" s="429"/>
      <c r="EJX2" s="433"/>
      <c r="EJY2" s="429"/>
      <c r="EJZ2" s="433"/>
      <c r="EKA2" s="429"/>
      <c r="EKB2" s="433"/>
      <c r="EKC2" s="429"/>
      <c r="EKD2" s="433"/>
      <c r="EKE2" s="429"/>
      <c r="EKF2" s="433"/>
      <c r="EKG2" s="429"/>
      <c r="EKH2" s="433"/>
      <c r="EKI2" s="429"/>
      <c r="EKJ2" s="433"/>
      <c r="EKK2" s="429"/>
      <c r="EKL2" s="433"/>
      <c r="EKM2" s="429"/>
      <c r="EKN2" s="433"/>
      <c r="EKO2" s="429"/>
      <c r="EKP2" s="433"/>
      <c r="EKQ2" s="429"/>
      <c r="EKR2" s="433"/>
      <c r="EKS2" s="429"/>
      <c r="EKT2" s="433"/>
      <c r="EKU2" s="429"/>
      <c r="EKV2" s="433"/>
      <c r="EKW2" s="429"/>
      <c r="EKX2" s="433"/>
      <c r="EKY2" s="429"/>
      <c r="EKZ2" s="433"/>
      <c r="ELA2" s="429"/>
      <c r="ELB2" s="433"/>
      <c r="ELC2" s="429"/>
      <c r="ELD2" s="433"/>
      <c r="ELE2" s="429"/>
      <c r="ELF2" s="433"/>
      <c r="ELG2" s="429"/>
      <c r="ELH2" s="433"/>
      <c r="ELI2" s="429"/>
      <c r="ELJ2" s="433"/>
      <c r="ELK2" s="429"/>
      <c r="ELL2" s="433"/>
      <c r="ELM2" s="429"/>
      <c r="ELN2" s="433"/>
      <c r="ELO2" s="429"/>
      <c r="ELP2" s="433"/>
      <c r="ELQ2" s="429"/>
      <c r="ELR2" s="433"/>
      <c r="ELS2" s="429"/>
      <c r="ELT2" s="433"/>
      <c r="ELU2" s="429"/>
      <c r="ELV2" s="433"/>
      <c r="ELW2" s="429"/>
      <c r="ELX2" s="433"/>
      <c r="ELY2" s="429"/>
      <c r="ELZ2" s="433"/>
      <c r="EMA2" s="429"/>
      <c r="EMB2" s="433"/>
      <c r="EMC2" s="429"/>
      <c r="EMD2" s="433"/>
      <c r="EME2" s="429"/>
      <c r="EMF2" s="433"/>
      <c r="EMG2" s="429"/>
      <c r="EMH2" s="433"/>
      <c r="EMI2" s="429"/>
      <c r="EMJ2" s="433"/>
      <c r="EMK2" s="429"/>
      <c r="EML2" s="433"/>
      <c r="EMM2" s="429"/>
      <c r="EMN2" s="433"/>
      <c r="EMO2" s="429"/>
      <c r="EMP2" s="433"/>
      <c r="EMQ2" s="429"/>
      <c r="EMR2" s="433"/>
      <c r="EMS2" s="429"/>
      <c r="EMT2" s="433"/>
      <c r="EMU2" s="429"/>
      <c r="EMV2" s="433"/>
      <c r="EMW2" s="429"/>
      <c r="EMX2" s="433"/>
      <c r="EMY2" s="429"/>
      <c r="EMZ2" s="433"/>
      <c r="ENA2" s="429"/>
      <c r="ENB2" s="433"/>
      <c r="ENC2" s="429"/>
      <c r="END2" s="433"/>
      <c r="ENE2" s="429"/>
      <c r="ENF2" s="433"/>
      <c r="ENG2" s="429"/>
      <c r="ENH2" s="433"/>
      <c r="ENI2" s="429"/>
      <c r="ENJ2" s="433"/>
      <c r="ENK2" s="429"/>
      <c r="ENL2" s="433"/>
      <c r="ENM2" s="429"/>
      <c r="ENN2" s="433"/>
      <c r="ENO2" s="429"/>
      <c r="ENP2" s="433"/>
      <c r="ENQ2" s="429"/>
      <c r="ENR2" s="433"/>
      <c r="ENS2" s="429"/>
      <c r="ENT2" s="433"/>
      <c r="ENU2" s="429"/>
      <c r="ENV2" s="433"/>
      <c r="ENW2" s="429"/>
      <c r="ENX2" s="433"/>
      <c r="ENY2" s="429"/>
      <c r="ENZ2" s="433"/>
      <c r="EOA2" s="429"/>
      <c r="EOB2" s="433"/>
      <c r="EOC2" s="429"/>
      <c r="EOD2" s="433"/>
      <c r="EOE2" s="429"/>
      <c r="EOF2" s="433"/>
      <c r="EOG2" s="429"/>
      <c r="EOH2" s="433"/>
      <c r="EOI2" s="429"/>
      <c r="EOJ2" s="433"/>
      <c r="EOK2" s="429"/>
      <c r="EOL2" s="433"/>
      <c r="EOM2" s="429"/>
      <c r="EON2" s="433"/>
      <c r="EOO2" s="429"/>
      <c r="EOP2" s="433"/>
      <c r="EOQ2" s="429"/>
      <c r="EOR2" s="433"/>
      <c r="EOS2" s="429"/>
      <c r="EOT2" s="433"/>
      <c r="EOU2" s="429"/>
      <c r="EOV2" s="433"/>
      <c r="EOW2" s="429"/>
      <c r="EOX2" s="433"/>
      <c r="EOY2" s="429"/>
      <c r="EOZ2" s="433"/>
      <c r="EPA2" s="429"/>
      <c r="EPB2" s="433"/>
      <c r="EPC2" s="429"/>
      <c r="EPD2" s="433"/>
      <c r="EPE2" s="429"/>
      <c r="EPF2" s="433"/>
      <c r="EPG2" s="429"/>
      <c r="EPH2" s="433"/>
      <c r="EPI2" s="429"/>
      <c r="EPJ2" s="433"/>
      <c r="EPK2" s="429"/>
      <c r="EPL2" s="433"/>
      <c r="EPM2" s="429"/>
      <c r="EPN2" s="433"/>
      <c r="EPO2" s="429"/>
      <c r="EPP2" s="433"/>
      <c r="EPQ2" s="429"/>
      <c r="EPR2" s="433"/>
      <c r="EPS2" s="429"/>
      <c r="EPT2" s="433"/>
      <c r="EPU2" s="429"/>
      <c r="EPV2" s="433"/>
      <c r="EPW2" s="429"/>
      <c r="EPX2" s="433"/>
      <c r="EPY2" s="429"/>
      <c r="EPZ2" s="433"/>
      <c r="EQA2" s="429"/>
      <c r="EQB2" s="433"/>
      <c r="EQC2" s="429"/>
      <c r="EQD2" s="433"/>
      <c r="EQE2" s="429"/>
      <c r="EQF2" s="433"/>
      <c r="EQG2" s="429"/>
      <c r="EQH2" s="433"/>
      <c r="EQI2" s="429"/>
      <c r="EQJ2" s="433"/>
      <c r="EQK2" s="429"/>
      <c r="EQL2" s="433"/>
      <c r="EQM2" s="429"/>
      <c r="EQN2" s="433"/>
      <c r="EQO2" s="429"/>
      <c r="EQP2" s="433"/>
      <c r="EQQ2" s="429"/>
      <c r="EQR2" s="433"/>
      <c r="EQS2" s="429"/>
      <c r="EQT2" s="433"/>
      <c r="EQU2" s="429"/>
      <c r="EQV2" s="433"/>
      <c r="EQW2" s="429"/>
      <c r="EQX2" s="433"/>
      <c r="EQY2" s="429"/>
      <c r="EQZ2" s="433"/>
      <c r="ERA2" s="429"/>
      <c r="ERB2" s="433"/>
      <c r="ERC2" s="429"/>
      <c r="ERD2" s="433"/>
      <c r="ERE2" s="429"/>
      <c r="ERF2" s="433"/>
      <c r="ERG2" s="429"/>
      <c r="ERH2" s="433"/>
      <c r="ERI2" s="429"/>
      <c r="ERJ2" s="433"/>
      <c r="ERK2" s="429"/>
      <c r="ERL2" s="433"/>
      <c r="ERM2" s="429"/>
      <c r="ERN2" s="433"/>
      <c r="ERO2" s="429"/>
      <c r="ERP2" s="433"/>
      <c r="ERQ2" s="429"/>
      <c r="ERR2" s="433"/>
      <c r="ERS2" s="429"/>
      <c r="ERT2" s="433"/>
      <c r="ERU2" s="429"/>
      <c r="ERV2" s="433"/>
      <c r="ERW2" s="429"/>
      <c r="ERX2" s="433"/>
      <c r="ERY2" s="429"/>
      <c r="ERZ2" s="433"/>
      <c r="ESA2" s="429"/>
      <c r="ESB2" s="433"/>
      <c r="ESC2" s="429"/>
      <c r="ESD2" s="433"/>
      <c r="ESE2" s="429"/>
      <c r="ESF2" s="433"/>
      <c r="ESG2" s="429"/>
      <c r="ESH2" s="433"/>
      <c r="ESI2" s="429"/>
      <c r="ESJ2" s="433"/>
      <c r="ESK2" s="429"/>
      <c r="ESL2" s="433"/>
      <c r="ESM2" s="429"/>
      <c r="ESN2" s="433"/>
      <c r="ESO2" s="429"/>
      <c r="ESP2" s="433"/>
      <c r="ESQ2" s="429"/>
      <c r="ESR2" s="433"/>
      <c r="ESS2" s="429"/>
      <c r="EST2" s="433"/>
      <c r="ESU2" s="429"/>
      <c r="ESV2" s="433"/>
      <c r="ESW2" s="429"/>
      <c r="ESX2" s="433"/>
      <c r="ESY2" s="429"/>
      <c r="ESZ2" s="433"/>
      <c r="ETA2" s="429"/>
      <c r="ETB2" s="433"/>
      <c r="ETC2" s="429"/>
      <c r="ETD2" s="433"/>
      <c r="ETE2" s="429"/>
      <c r="ETF2" s="433"/>
      <c r="ETG2" s="429"/>
      <c r="ETH2" s="433"/>
      <c r="ETI2" s="429"/>
      <c r="ETJ2" s="433"/>
      <c r="ETK2" s="429"/>
      <c r="ETL2" s="433"/>
      <c r="ETM2" s="429"/>
      <c r="ETN2" s="433"/>
      <c r="ETO2" s="429"/>
      <c r="ETP2" s="433"/>
      <c r="ETQ2" s="429"/>
      <c r="ETR2" s="433"/>
      <c r="ETS2" s="429"/>
      <c r="ETT2" s="433"/>
      <c r="ETU2" s="429"/>
      <c r="ETV2" s="433"/>
      <c r="ETW2" s="429"/>
      <c r="ETX2" s="433"/>
      <c r="ETY2" s="429"/>
      <c r="ETZ2" s="433"/>
      <c r="EUA2" s="429"/>
      <c r="EUB2" s="433"/>
      <c r="EUC2" s="429"/>
      <c r="EUD2" s="433"/>
      <c r="EUE2" s="429"/>
      <c r="EUF2" s="433"/>
      <c r="EUG2" s="429"/>
      <c r="EUH2" s="433"/>
      <c r="EUI2" s="429"/>
      <c r="EUJ2" s="433"/>
      <c r="EUK2" s="429"/>
      <c r="EUL2" s="433"/>
      <c r="EUM2" s="429"/>
      <c r="EUN2" s="433"/>
      <c r="EUO2" s="429"/>
      <c r="EUP2" s="433"/>
      <c r="EUQ2" s="429"/>
      <c r="EUR2" s="433"/>
      <c r="EUS2" s="429"/>
      <c r="EUT2" s="433"/>
      <c r="EUU2" s="429"/>
      <c r="EUV2" s="433"/>
      <c r="EUW2" s="429"/>
      <c r="EUX2" s="433"/>
      <c r="EUY2" s="429"/>
      <c r="EUZ2" s="433"/>
      <c r="EVA2" s="429"/>
      <c r="EVB2" s="433"/>
      <c r="EVC2" s="429"/>
      <c r="EVD2" s="433"/>
      <c r="EVE2" s="429"/>
      <c r="EVF2" s="433"/>
      <c r="EVG2" s="429"/>
      <c r="EVH2" s="433"/>
      <c r="EVI2" s="429"/>
      <c r="EVJ2" s="433"/>
      <c r="EVK2" s="429"/>
      <c r="EVL2" s="433"/>
      <c r="EVM2" s="429"/>
      <c r="EVN2" s="433"/>
      <c r="EVO2" s="429"/>
      <c r="EVP2" s="433"/>
      <c r="EVQ2" s="429"/>
      <c r="EVR2" s="433"/>
      <c r="EVS2" s="429"/>
      <c r="EVT2" s="433"/>
      <c r="EVU2" s="429"/>
      <c r="EVV2" s="433"/>
      <c r="EVW2" s="429"/>
      <c r="EVX2" s="433"/>
      <c r="EVY2" s="429"/>
      <c r="EVZ2" s="433"/>
      <c r="EWA2" s="429"/>
      <c r="EWB2" s="433"/>
      <c r="EWC2" s="429"/>
      <c r="EWD2" s="433"/>
      <c r="EWE2" s="429"/>
      <c r="EWF2" s="433"/>
      <c r="EWG2" s="429"/>
      <c r="EWH2" s="433"/>
      <c r="EWI2" s="429"/>
      <c r="EWJ2" s="433"/>
      <c r="EWK2" s="429"/>
      <c r="EWL2" s="433"/>
      <c r="EWM2" s="429"/>
      <c r="EWN2" s="433"/>
      <c r="EWO2" s="429"/>
      <c r="EWP2" s="433"/>
      <c r="EWQ2" s="429"/>
      <c r="EWR2" s="433"/>
      <c r="EWS2" s="429"/>
      <c r="EWT2" s="433"/>
      <c r="EWU2" s="429"/>
      <c r="EWV2" s="433"/>
      <c r="EWW2" s="429"/>
      <c r="EWX2" s="433"/>
      <c r="EWY2" s="429"/>
      <c r="EWZ2" s="433"/>
      <c r="EXA2" s="429"/>
      <c r="EXB2" s="433"/>
      <c r="EXC2" s="429"/>
      <c r="EXD2" s="433"/>
      <c r="EXE2" s="429"/>
      <c r="EXF2" s="433"/>
      <c r="EXG2" s="429"/>
      <c r="EXH2" s="433"/>
      <c r="EXI2" s="429"/>
      <c r="EXJ2" s="433"/>
      <c r="EXK2" s="429"/>
      <c r="EXL2" s="433"/>
      <c r="EXM2" s="429"/>
      <c r="EXN2" s="433"/>
      <c r="EXO2" s="429"/>
      <c r="EXP2" s="433"/>
      <c r="EXQ2" s="429"/>
      <c r="EXR2" s="433"/>
      <c r="EXS2" s="429"/>
      <c r="EXT2" s="433"/>
      <c r="EXU2" s="429"/>
      <c r="EXV2" s="433"/>
      <c r="EXW2" s="429"/>
      <c r="EXX2" s="433"/>
      <c r="EXY2" s="429"/>
      <c r="EXZ2" s="433"/>
      <c r="EYA2" s="429"/>
      <c r="EYB2" s="433"/>
      <c r="EYC2" s="429"/>
      <c r="EYD2" s="433"/>
      <c r="EYE2" s="429"/>
      <c r="EYF2" s="433"/>
      <c r="EYG2" s="429"/>
      <c r="EYH2" s="433"/>
      <c r="EYI2" s="429"/>
      <c r="EYJ2" s="433"/>
      <c r="EYK2" s="429"/>
      <c r="EYL2" s="433"/>
      <c r="EYM2" s="429"/>
      <c r="EYN2" s="433"/>
      <c r="EYO2" s="429"/>
      <c r="EYP2" s="433"/>
      <c r="EYQ2" s="429"/>
      <c r="EYR2" s="433"/>
      <c r="EYS2" s="429"/>
      <c r="EYT2" s="433"/>
      <c r="EYU2" s="429"/>
      <c r="EYV2" s="433"/>
      <c r="EYW2" s="429"/>
      <c r="EYX2" s="433"/>
      <c r="EYY2" s="429"/>
      <c r="EYZ2" s="433"/>
      <c r="EZA2" s="429"/>
      <c r="EZB2" s="433"/>
      <c r="EZC2" s="429"/>
      <c r="EZD2" s="433"/>
      <c r="EZE2" s="429"/>
      <c r="EZF2" s="433"/>
      <c r="EZG2" s="429"/>
      <c r="EZH2" s="433"/>
      <c r="EZI2" s="429"/>
      <c r="EZJ2" s="433"/>
      <c r="EZK2" s="429"/>
      <c r="EZL2" s="433"/>
      <c r="EZM2" s="429"/>
      <c r="EZN2" s="433"/>
      <c r="EZO2" s="429"/>
      <c r="EZP2" s="433"/>
      <c r="EZQ2" s="429"/>
      <c r="EZR2" s="433"/>
      <c r="EZS2" s="429"/>
      <c r="EZT2" s="433"/>
      <c r="EZU2" s="429"/>
      <c r="EZV2" s="433"/>
      <c r="EZW2" s="429"/>
      <c r="EZX2" s="433"/>
      <c r="EZY2" s="429"/>
      <c r="EZZ2" s="433"/>
      <c r="FAA2" s="429"/>
      <c r="FAB2" s="433"/>
      <c r="FAC2" s="429"/>
      <c r="FAD2" s="433"/>
      <c r="FAE2" s="429"/>
      <c r="FAF2" s="433"/>
      <c r="FAG2" s="429"/>
      <c r="FAH2" s="433"/>
      <c r="FAI2" s="429"/>
      <c r="FAJ2" s="433"/>
      <c r="FAK2" s="429"/>
      <c r="FAL2" s="433"/>
      <c r="FAM2" s="429"/>
      <c r="FAN2" s="433"/>
      <c r="FAO2" s="429"/>
      <c r="FAP2" s="433"/>
      <c r="FAQ2" s="429"/>
      <c r="FAR2" s="433"/>
      <c r="FAS2" s="429"/>
      <c r="FAT2" s="433"/>
      <c r="FAU2" s="429"/>
      <c r="FAV2" s="433"/>
      <c r="FAW2" s="429"/>
      <c r="FAX2" s="433"/>
      <c r="FAY2" s="429"/>
      <c r="FAZ2" s="433"/>
      <c r="FBA2" s="429"/>
      <c r="FBB2" s="433"/>
      <c r="FBC2" s="429"/>
      <c r="FBD2" s="433"/>
      <c r="FBE2" s="429"/>
      <c r="FBF2" s="433"/>
      <c r="FBG2" s="429"/>
      <c r="FBH2" s="433"/>
      <c r="FBI2" s="429"/>
      <c r="FBJ2" s="433"/>
      <c r="FBK2" s="429"/>
      <c r="FBL2" s="433"/>
      <c r="FBM2" s="429"/>
      <c r="FBN2" s="433"/>
      <c r="FBO2" s="429"/>
      <c r="FBP2" s="433"/>
      <c r="FBQ2" s="429"/>
      <c r="FBR2" s="433"/>
      <c r="FBS2" s="429"/>
      <c r="FBT2" s="433"/>
      <c r="FBU2" s="429"/>
      <c r="FBV2" s="433"/>
      <c r="FBW2" s="429"/>
      <c r="FBX2" s="433"/>
      <c r="FBY2" s="429"/>
      <c r="FBZ2" s="433"/>
      <c r="FCA2" s="429"/>
      <c r="FCB2" s="433"/>
      <c r="FCC2" s="429"/>
      <c r="FCD2" s="433"/>
      <c r="FCE2" s="429"/>
      <c r="FCF2" s="433"/>
      <c r="FCG2" s="429"/>
      <c r="FCH2" s="433"/>
      <c r="FCI2" s="429"/>
      <c r="FCJ2" s="433"/>
      <c r="FCK2" s="429"/>
      <c r="FCL2" s="433"/>
      <c r="FCM2" s="429"/>
      <c r="FCN2" s="433"/>
      <c r="FCO2" s="429"/>
      <c r="FCP2" s="433"/>
      <c r="FCQ2" s="429"/>
      <c r="FCR2" s="433"/>
      <c r="FCS2" s="429"/>
      <c r="FCT2" s="433"/>
      <c r="FCU2" s="429"/>
      <c r="FCV2" s="433"/>
      <c r="FCW2" s="429"/>
      <c r="FCX2" s="433"/>
      <c r="FCY2" s="429"/>
      <c r="FCZ2" s="433"/>
      <c r="FDA2" s="429"/>
      <c r="FDB2" s="433"/>
      <c r="FDC2" s="429"/>
      <c r="FDD2" s="433"/>
      <c r="FDE2" s="429"/>
      <c r="FDF2" s="433"/>
      <c r="FDG2" s="429"/>
      <c r="FDH2" s="433"/>
      <c r="FDI2" s="429"/>
      <c r="FDJ2" s="433"/>
      <c r="FDK2" s="429"/>
      <c r="FDL2" s="433"/>
      <c r="FDM2" s="429"/>
      <c r="FDN2" s="433"/>
      <c r="FDO2" s="429"/>
      <c r="FDP2" s="433"/>
      <c r="FDQ2" s="429"/>
      <c r="FDR2" s="433"/>
      <c r="FDS2" s="429"/>
      <c r="FDT2" s="433"/>
      <c r="FDU2" s="429"/>
      <c r="FDV2" s="433"/>
      <c r="FDW2" s="429"/>
      <c r="FDX2" s="433"/>
      <c r="FDY2" s="429"/>
      <c r="FDZ2" s="433"/>
      <c r="FEA2" s="429"/>
      <c r="FEB2" s="433"/>
      <c r="FEC2" s="429"/>
      <c r="FED2" s="433"/>
      <c r="FEE2" s="429"/>
      <c r="FEF2" s="433"/>
      <c r="FEG2" s="429"/>
      <c r="FEH2" s="433"/>
      <c r="FEI2" s="429"/>
      <c r="FEJ2" s="433"/>
      <c r="FEK2" s="429"/>
      <c r="FEL2" s="433"/>
      <c r="FEM2" s="429"/>
      <c r="FEN2" s="433"/>
      <c r="FEO2" s="429"/>
      <c r="FEP2" s="433"/>
      <c r="FEQ2" s="429"/>
      <c r="FER2" s="433"/>
      <c r="FES2" s="429"/>
      <c r="FET2" s="433"/>
      <c r="FEU2" s="429"/>
      <c r="FEV2" s="433"/>
      <c r="FEW2" s="429"/>
      <c r="FEX2" s="433"/>
      <c r="FEY2" s="429"/>
      <c r="FEZ2" s="433"/>
      <c r="FFA2" s="429"/>
      <c r="FFB2" s="433"/>
      <c r="FFC2" s="429"/>
      <c r="FFD2" s="433"/>
      <c r="FFE2" s="429"/>
      <c r="FFF2" s="433"/>
      <c r="FFG2" s="429"/>
      <c r="FFH2" s="433"/>
      <c r="FFI2" s="429"/>
      <c r="FFJ2" s="433"/>
      <c r="FFK2" s="429"/>
      <c r="FFL2" s="433"/>
      <c r="FFM2" s="429"/>
      <c r="FFN2" s="433"/>
      <c r="FFO2" s="429"/>
      <c r="FFP2" s="433"/>
      <c r="FFQ2" s="429"/>
      <c r="FFR2" s="433"/>
      <c r="FFS2" s="429"/>
      <c r="FFT2" s="433"/>
      <c r="FFU2" s="429"/>
      <c r="FFV2" s="433"/>
      <c r="FFW2" s="429"/>
      <c r="FFX2" s="433"/>
      <c r="FFY2" s="429"/>
      <c r="FFZ2" s="433"/>
      <c r="FGA2" s="429"/>
      <c r="FGB2" s="433"/>
      <c r="FGC2" s="429"/>
      <c r="FGD2" s="433"/>
      <c r="FGE2" s="429"/>
      <c r="FGF2" s="433"/>
      <c r="FGG2" s="429"/>
      <c r="FGH2" s="433"/>
      <c r="FGI2" s="429"/>
      <c r="FGJ2" s="433"/>
      <c r="FGK2" s="429"/>
      <c r="FGL2" s="433"/>
      <c r="FGM2" s="429"/>
      <c r="FGN2" s="433"/>
      <c r="FGO2" s="429"/>
      <c r="FGP2" s="433"/>
      <c r="FGQ2" s="429"/>
      <c r="FGR2" s="433"/>
      <c r="FGS2" s="429"/>
      <c r="FGT2" s="433"/>
      <c r="FGU2" s="429"/>
      <c r="FGV2" s="433"/>
      <c r="FGW2" s="429"/>
      <c r="FGX2" s="433"/>
      <c r="FGY2" s="429"/>
      <c r="FGZ2" s="433"/>
      <c r="FHA2" s="429"/>
      <c r="FHB2" s="433"/>
      <c r="FHC2" s="429"/>
      <c r="FHD2" s="433"/>
      <c r="FHE2" s="429"/>
      <c r="FHF2" s="433"/>
      <c r="FHG2" s="429"/>
      <c r="FHH2" s="433"/>
      <c r="FHI2" s="429"/>
      <c r="FHJ2" s="433"/>
      <c r="FHK2" s="429"/>
      <c r="FHL2" s="433"/>
      <c r="FHM2" s="429"/>
      <c r="FHN2" s="433"/>
      <c r="FHO2" s="429"/>
      <c r="FHP2" s="433"/>
      <c r="FHQ2" s="429"/>
      <c r="FHR2" s="433"/>
      <c r="FHS2" s="429"/>
      <c r="FHT2" s="433"/>
      <c r="FHU2" s="429"/>
      <c r="FHV2" s="433"/>
      <c r="FHW2" s="429"/>
      <c r="FHX2" s="433"/>
      <c r="FHY2" s="429"/>
      <c r="FHZ2" s="433"/>
      <c r="FIA2" s="429"/>
      <c r="FIB2" s="433"/>
      <c r="FIC2" s="429"/>
      <c r="FID2" s="433"/>
      <c r="FIE2" s="429"/>
      <c r="FIF2" s="433"/>
      <c r="FIG2" s="429"/>
      <c r="FIH2" s="433"/>
      <c r="FII2" s="429"/>
      <c r="FIJ2" s="433"/>
      <c r="FIK2" s="429"/>
      <c r="FIL2" s="433"/>
      <c r="FIM2" s="429"/>
      <c r="FIN2" s="433"/>
      <c r="FIO2" s="429"/>
      <c r="FIP2" s="433"/>
      <c r="FIQ2" s="429"/>
      <c r="FIR2" s="433"/>
      <c r="FIS2" s="429"/>
      <c r="FIT2" s="433"/>
      <c r="FIU2" s="429"/>
      <c r="FIV2" s="433"/>
      <c r="FIW2" s="429"/>
      <c r="FIX2" s="433"/>
      <c r="FIY2" s="429"/>
      <c r="FIZ2" s="433"/>
      <c r="FJA2" s="429"/>
      <c r="FJB2" s="433"/>
      <c r="FJC2" s="429"/>
      <c r="FJD2" s="433"/>
      <c r="FJE2" s="429"/>
      <c r="FJF2" s="433"/>
      <c r="FJG2" s="429"/>
      <c r="FJH2" s="433"/>
      <c r="FJI2" s="429"/>
      <c r="FJJ2" s="433"/>
      <c r="FJK2" s="429"/>
      <c r="FJL2" s="433"/>
      <c r="FJM2" s="429"/>
      <c r="FJN2" s="433"/>
      <c r="FJO2" s="429"/>
      <c r="FJP2" s="433"/>
      <c r="FJQ2" s="429"/>
      <c r="FJR2" s="433"/>
      <c r="FJS2" s="429"/>
      <c r="FJT2" s="433"/>
      <c r="FJU2" s="429"/>
      <c r="FJV2" s="433"/>
      <c r="FJW2" s="429"/>
      <c r="FJX2" s="433"/>
      <c r="FJY2" s="429"/>
      <c r="FJZ2" s="433"/>
      <c r="FKA2" s="429"/>
      <c r="FKB2" s="433"/>
      <c r="FKC2" s="429"/>
      <c r="FKD2" s="433"/>
      <c r="FKE2" s="429"/>
      <c r="FKF2" s="433"/>
      <c r="FKG2" s="429"/>
      <c r="FKH2" s="433"/>
      <c r="FKI2" s="429"/>
      <c r="FKJ2" s="433"/>
      <c r="FKK2" s="429"/>
      <c r="FKL2" s="433"/>
      <c r="FKM2" s="429"/>
      <c r="FKN2" s="433"/>
      <c r="FKO2" s="429"/>
      <c r="FKP2" s="433"/>
      <c r="FKQ2" s="429"/>
      <c r="FKR2" s="433"/>
      <c r="FKS2" s="429"/>
      <c r="FKT2" s="433"/>
      <c r="FKU2" s="429"/>
      <c r="FKV2" s="433"/>
      <c r="FKW2" s="429"/>
      <c r="FKX2" s="433"/>
      <c r="FKY2" s="429"/>
      <c r="FKZ2" s="433"/>
      <c r="FLA2" s="429"/>
      <c r="FLB2" s="433"/>
      <c r="FLC2" s="429"/>
      <c r="FLD2" s="433"/>
      <c r="FLE2" s="429"/>
      <c r="FLF2" s="433"/>
      <c r="FLG2" s="429"/>
      <c r="FLH2" s="433"/>
      <c r="FLI2" s="429"/>
      <c r="FLJ2" s="433"/>
      <c r="FLK2" s="429"/>
      <c r="FLL2" s="433"/>
      <c r="FLM2" s="429"/>
      <c r="FLN2" s="433"/>
      <c r="FLO2" s="429"/>
      <c r="FLP2" s="433"/>
      <c r="FLQ2" s="429"/>
      <c r="FLR2" s="433"/>
      <c r="FLS2" s="429"/>
      <c r="FLT2" s="433"/>
      <c r="FLU2" s="429"/>
      <c r="FLV2" s="433"/>
      <c r="FLW2" s="429"/>
      <c r="FLX2" s="433"/>
      <c r="FLY2" s="429"/>
      <c r="FLZ2" s="433"/>
      <c r="FMA2" s="429"/>
      <c r="FMB2" s="433"/>
      <c r="FMC2" s="429"/>
      <c r="FMD2" s="433"/>
      <c r="FME2" s="429"/>
      <c r="FMF2" s="433"/>
      <c r="FMG2" s="429"/>
      <c r="FMH2" s="433"/>
      <c r="FMI2" s="429"/>
      <c r="FMJ2" s="433"/>
      <c r="FMK2" s="429"/>
      <c r="FML2" s="433"/>
      <c r="FMM2" s="429"/>
      <c r="FMN2" s="433"/>
      <c r="FMO2" s="429"/>
      <c r="FMP2" s="433"/>
      <c r="FMQ2" s="429"/>
      <c r="FMR2" s="433"/>
      <c r="FMS2" s="429"/>
      <c r="FMT2" s="433"/>
      <c r="FMU2" s="429"/>
      <c r="FMV2" s="433"/>
      <c r="FMW2" s="429"/>
      <c r="FMX2" s="433"/>
      <c r="FMY2" s="429"/>
      <c r="FMZ2" s="433"/>
      <c r="FNA2" s="429"/>
      <c r="FNB2" s="433"/>
      <c r="FNC2" s="429"/>
      <c r="FND2" s="433"/>
      <c r="FNE2" s="429"/>
      <c r="FNF2" s="433"/>
      <c r="FNG2" s="429"/>
      <c r="FNH2" s="433"/>
      <c r="FNI2" s="429"/>
      <c r="FNJ2" s="433"/>
      <c r="FNK2" s="429"/>
      <c r="FNL2" s="433"/>
      <c r="FNM2" s="429"/>
      <c r="FNN2" s="433"/>
      <c r="FNO2" s="429"/>
      <c r="FNP2" s="433"/>
      <c r="FNQ2" s="429"/>
      <c r="FNR2" s="433"/>
      <c r="FNS2" s="429"/>
      <c r="FNT2" s="433"/>
      <c r="FNU2" s="429"/>
      <c r="FNV2" s="433"/>
      <c r="FNW2" s="429"/>
      <c r="FNX2" s="433"/>
      <c r="FNY2" s="429"/>
      <c r="FNZ2" s="433"/>
      <c r="FOA2" s="429"/>
      <c r="FOB2" s="433"/>
      <c r="FOC2" s="429"/>
      <c r="FOD2" s="433"/>
      <c r="FOE2" s="429"/>
      <c r="FOF2" s="433"/>
      <c r="FOG2" s="429"/>
      <c r="FOH2" s="433"/>
      <c r="FOI2" s="429"/>
      <c r="FOJ2" s="433"/>
      <c r="FOK2" s="429"/>
      <c r="FOL2" s="433"/>
      <c r="FOM2" s="429"/>
      <c r="FON2" s="433"/>
      <c r="FOO2" s="429"/>
      <c r="FOP2" s="433"/>
      <c r="FOQ2" s="429"/>
      <c r="FOR2" s="433"/>
      <c r="FOS2" s="429"/>
      <c r="FOT2" s="433"/>
      <c r="FOU2" s="429"/>
      <c r="FOV2" s="433"/>
      <c r="FOW2" s="429"/>
      <c r="FOX2" s="433"/>
      <c r="FOY2" s="429"/>
      <c r="FOZ2" s="433"/>
      <c r="FPA2" s="429"/>
      <c r="FPB2" s="433"/>
      <c r="FPC2" s="429"/>
      <c r="FPD2" s="433"/>
      <c r="FPE2" s="429"/>
      <c r="FPF2" s="433"/>
      <c r="FPG2" s="429"/>
      <c r="FPH2" s="433"/>
      <c r="FPI2" s="429"/>
      <c r="FPJ2" s="433"/>
      <c r="FPK2" s="429"/>
      <c r="FPL2" s="433"/>
      <c r="FPM2" s="429"/>
      <c r="FPN2" s="433"/>
      <c r="FPO2" s="429"/>
      <c r="FPP2" s="433"/>
      <c r="FPQ2" s="429"/>
      <c r="FPR2" s="433"/>
      <c r="FPS2" s="429"/>
      <c r="FPT2" s="433"/>
      <c r="FPU2" s="429"/>
      <c r="FPV2" s="433"/>
      <c r="FPW2" s="429"/>
      <c r="FPX2" s="433"/>
      <c r="FPY2" s="429"/>
      <c r="FPZ2" s="433"/>
      <c r="FQA2" s="429"/>
      <c r="FQB2" s="433"/>
      <c r="FQC2" s="429"/>
      <c r="FQD2" s="433"/>
      <c r="FQE2" s="429"/>
      <c r="FQF2" s="433"/>
      <c r="FQG2" s="429"/>
      <c r="FQH2" s="433"/>
      <c r="FQI2" s="429"/>
      <c r="FQJ2" s="433"/>
      <c r="FQK2" s="429"/>
      <c r="FQL2" s="433"/>
      <c r="FQM2" s="429"/>
      <c r="FQN2" s="433"/>
      <c r="FQO2" s="429"/>
      <c r="FQP2" s="433"/>
      <c r="FQQ2" s="429"/>
      <c r="FQR2" s="433"/>
      <c r="FQS2" s="429"/>
      <c r="FQT2" s="433"/>
      <c r="FQU2" s="429"/>
      <c r="FQV2" s="433"/>
      <c r="FQW2" s="429"/>
      <c r="FQX2" s="433"/>
      <c r="FQY2" s="429"/>
      <c r="FQZ2" s="433"/>
      <c r="FRA2" s="429"/>
      <c r="FRB2" s="433"/>
      <c r="FRC2" s="429"/>
      <c r="FRD2" s="433"/>
      <c r="FRE2" s="429"/>
      <c r="FRF2" s="433"/>
      <c r="FRG2" s="429"/>
      <c r="FRH2" s="433"/>
      <c r="FRI2" s="429"/>
      <c r="FRJ2" s="433"/>
      <c r="FRK2" s="429"/>
      <c r="FRL2" s="433"/>
      <c r="FRM2" s="429"/>
      <c r="FRN2" s="433"/>
      <c r="FRO2" s="429"/>
      <c r="FRP2" s="433"/>
      <c r="FRQ2" s="429"/>
      <c r="FRR2" s="433"/>
      <c r="FRS2" s="429"/>
      <c r="FRT2" s="433"/>
      <c r="FRU2" s="429"/>
      <c r="FRV2" s="433"/>
      <c r="FRW2" s="429"/>
      <c r="FRX2" s="433"/>
      <c r="FRY2" s="429"/>
      <c r="FRZ2" s="433"/>
      <c r="FSA2" s="429"/>
      <c r="FSB2" s="433"/>
      <c r="FSC2" s="429"/>
      <c r="FSD2" s="433"/>
      <c r="FSE2" s="429"/>
      <c r="FSF2" s="433"/>
      <c r="FSG2" s="429"/>
      <c r="FSH2" s="433"/>
      <c r="FSI2" s="429"/>
      <c r="FSJ2" s="433"/>
      <c r="FSK2" s="429"/>
      <c r="FSL2" s="433"/>
      <c r="FSM2" s="429"/>
      <c r="FSN2" s="433"/>
      <c r="FSO2" s="429"/>
      <c r="FSP2" s="433"/>
      <c r="FSQ2" s="429"/>
      <c r="FSR2" s="433"/>
      <c r="FSS2" s="429"/>
      <c r="FST2" s="433"/>
      <c r="FSU2" s="429"/>
      <c r="FSV2" s="433"/>
      <c r="FSW2" s="429"/>
      <c r="FSX2" s="433"/>
      <c r="FSY2" s="429"/>
      <c r="FSZ2" s="433"/>
      <c r="FTA2" s="429"/>
      <c r="FTB2" s="433"/>
      <c r="FTC2" s="429"/>
      <c r="FTD2" s="433"/>
      <c r="FTE2" s="429"/>
      <c r="FTF2" s="433"/>
      <c r="FTG2" s="429"/>
      <c r="FTH2" s="433"/>
      <c r="FTI2" s="429"/>
      <c r="FTJ2" s="433"/>
      <c r="FTK2" s="429"/>
      <c r="FTL2" s="433"/>
      <c r="FTM2" s="429"/>
      <c r="FTN2" s="433"/>
      <c r="FTO2" s="429"/>
      <c r="FTP2" s="433"/>
      <c r="FTQ2" s="429"/>
      <c r="FTR2" s="433"/>
      <c r="FTS2" s="429"/>
      <c r="FTT2" s="433"/>
      <c r="FTU2" s="429"/>
      <c r="FTV2" s="433"/>
      <c r="FTW2" s="429"/>
      <c r="FTX2" s="433"/>
      <c r="FTY2" s="429"/>
      <c r="FTZ2" s="433"/>
      <c r="FUA2" s="429"/>
      <c r="FUB2" s="433"/>
      <c r="FUC2" s="429"/>
      <c r="FUD2" s="433"/>
      <c r="FUE2" s="429"/>
      <c r="FUF2" s="433"/>
      <c r="FUG2" s="429"/>
      <c r="FUH2" s="433"/>
      <c r="FUI2" s="429"/>
      <c r="FUJ2" s="433"/>
      <c r="FUK2" s="429"/>
      <c r="FUL2" s="433"/>
      <c r="FUM2" s="429"/>
      <c r="FUN2" s="433"/>
      <c r="FUO2" s="429"/>
      <c r="FUP2" s="433"/>
      <c r="FUQ2" s="429"/>
      <c r="FUR2" s="433"/>
      <c r="FUS2" s="429"/>
      <c r="FUT2" s="433"/>
      <c r="FUU2" s="429"/>
      <c r="FUV2" s="433"/>
      <c r="FUW2" s="429"/>
      <c r="FUX2" s="433"/>
      <c r="FUY2" s="429"/>
      <c r="FUZ2" s="433"/>
      <c r="FVA2" s="429"/>
      <c r="FVB2" s="433"/>
      <c r="FVC2" s="429"/>
      <c r="FVD2" s="433"/>
      <c r="FVE2" s="429"/>
      <c r="FVF2" s="433"/>
      <c r="FVG2" s="429"/>
      <c r="FVH2" s="433"/>
      <c r="FVI2" s="429"/>
      <c r="FVJ2" s="433"/>
      <c r="FVK2" s="429"/>
      <c r="FVL2" s="433"/>
      <c r="FVM2" s="429"/>
      <c r="FVN2" s="433"/>
      <c r="FVO2" s="429"/>
      <c r="FVP2" s="433"/>
      <c r="FVQ2" s="429"/>
      <c r="FVR2" s="433"/>
      <c r="FVS2" s="429"/>
      <c r="FVT2" s="433"/>
      <c r="FVU2" s="429"/>
      <c r="FVV2" s="433"/>
      <c r="FVW2" s="429"/>
      <c r="FVX2" s="433"/>
      <c r="FVY2" s="429"/>
      <c r="FVZ2" s="433"/>
      <c r="FWA2" s="429"/>
      <c r="FWB2" s="433"/>
      <c r="FWC2" s="429"/>
      <c r="FWD2" s="433"/>
      <c r="FWE2" s="429"/>
      <c r="FWF2" s="433"/>
      <c r="FWG2" s="429"/>
      <c r="FWH2" s="433"/>
      <c r="FWI2" s="429"/>
      <c r="FWJ2" s="433"/>
      <c r="FWK2" s="429"/>
      <c r="FWL2" s="433"/>
      <c r="FWM2" s="429"/>
      <c r="FWN2" s="433"/>
      <c r="FWO2" s="429"/>
      <c r="FWP2" s="433"/>
      <c r="FWQ2" s="429"/>
      <c r="FWR2" s="433"/>
      <c r="FWS2" s="429"/>
      <c r="FWT2" s="433"/>
      <c r="FWU2" s="429"/>
      <c r="FWV2" s="433"/>
      <c r="FWW2" s="429"/>
      <c r="FWX2" s="433"/>
      <c r="FWY2" s="429"/>
      <c r="FWZ2" s="433"/>
      <c r="FXA2" s="429"/>
      <c r="FXB2" s="433"/>
      <c r="FXC2" s="429"/>
      <c r="FXD2" s="433"/>
      <c r="FXE2" s="429"/>
      <c r="FXF2" s="433"/>
      <c r="FXG2" s="429"/>
      <c r="FXH2" s="433"/>
      <c r="FXI2" s="429"/>
      <c r="FXJ2" s="433"/>
      <c r="FXK2" s="429"/>
      <c r="FXL2" s="433"/>
      <c r="FXM2" s="429"/>
      <c r="FXN2" s="433"/>
      <c r="FXO2" s="429"/>
      <c r="FXP2" s="433"/>
      <c r="FXQ2" s="429"/>
      <c r="FXR2" s="433"/>
      <c r="FXS2" s="429"/>
      <c r="FXT2" s="433"/>
      <c r="FXU2" s="429"/>
      <c r="FXV2" s="433"/>
      <c r="FXW2" s="429"/>
      <c r="FXX2" s="433"/>
      <c r="FXY2" s="429"/>
      <c r="FXZ2" s="433"/>
      <c r="FYA2" s="429"/>
      <c r="FYB2" s="433"/>
      <c r="FYC2" s="429"/>
      <c r="FYD2" s="433"/>
      <c r="FYE2" s="429"/>
      <c r="FYF2" s="433"/>
      <c r="FYG2" s="429"/>
      <c r="FYH2" s="433"/>
      <c r="FYI2" s="429"/>
      <c r="FYJ2" s="433"/>
      <c r="FYK2" s="429"/>
      <c r="FYL2" s="433"/>
      <c r="FYM2" s="429"/>
      <c r="FYN2" s="433"/>
      <c r="FYO2" s="429"/>
      <c r="FYP2" s="433"/>
      <c r="FYQ2" s="429"/>
      <c r="FYR2" s="433"/>
      <c r="FYS2" s="429"/>
      <c r="FYT2" s="433"/>
      <c r="FYU2" s="429"/>
      <c r="FYV2" s="433"/>
      <c r="FYW2" s="429"/>
      <c r="FYX2" s="433"/>
      <c r="FYY2" s="429"/>
      <c r="FYZ2" s="433"/>
      <c r="FZA2" s="429"/>
      <c r="FZB2" s="433"/>
      <c r="FZC2" s="429"/>
      <c r="FZD2" s="433"/>
      <c r="FZE2" s="429"/>
      <c r="FZF2" s="433"/>
      <c r="FZG2" s="429"/>
      <c r="FZH2" s="433"/>
      <c r="FZI2" s="429"/>
      <c r="FZJ2" s="433"/>
      <c r="FZK2" s="429"/>
      <c r="FZL2" s="433"/>
      <c r="FZM2" s="429"/>
      <c r="FZN2" s="433"/>
      <c r="FZO2" s="429"/>
      <c r="FZP2" s="433"/>
      <c r="FZQ2" s="429"/>
      <c r="FZR2" s="433"/>
      <c r="FZS2" s="429"/>
      <c r="FZT2" s="433"/>
      <c r="FZU2" s="429"/>
      <c r="FZV2" s="433"/>
      <c r="FZW2" s="429"/>
      <c r="FZX2" s="433"/>
      <c r="FZY2" s="429"/>
      <c r="FZZ2" s="433"/>
      <c r="GAA2" s="429"/>
      <c r="GAB2" s="433"/>
      <c r="GAC2" s="429"/>
      <c r="GAD2" s="433"/>
      <c r="GAE2" s="429"/>
      <c r="GAF2" s="433"/>
      <c r="GAG2" s="429"/>
      <c r="GAH2" s="433"/>
      <c r="GAI2" s="429"/>
      <c r="GAJ2" s="433"/>
      <c r="GAK2" s="429"/>
      <c r="GAL2" s="433"/>
      <c r="GAM2" s="429"/>
      <c r="GAN2" s="433"/>
      <c r="GAO2" s="429"/>
      <c r="GAP2" s="433"/>
      <c r="GAQ2" s="429"/>
      <c r="GAR2" s="433"/>
      <c r="GAS2" s="429"/>
      <c r="GAT2" s="433"/>
      <c r="GAU2" s="429"/>
      <c r="GAV2" s="433"/>
      <c r="GAW2" s="429"/>
      <c r="GAX2" s="433"/>
      <c r="GAY2" s="429"/>
      <c r="GAZ2" s="433"/>
      <c r="GBA2" s="429"/>
      <c r="GBB2" s="433"/>
      <c r="GBC2" s="429"/>
      <c r="GBD2" s="433"/>
      <c r="GBE2" s="429"/>
      <c r="GBF2" s="433"/>
      <c r="GBG2" s="429"/>
      <c r="GBH2" s="433"/>
      <c r="GBI2" s="429"/>
      <c r="GBJ2" s="433"/>
      <c r="GBK2" s="429"/>
      <c r="GBL2" s="433"/>
      <c r="GBM2" s="429"/>
      <c r="GBN2" s="433"/>
      <c r="GBO2" s="429"/>
      <c r="GBP2" s="433"/>
      <c r="GBQ2" s="429"/>
      <c r="GBR2" s="433"/>
      <c r="GBS2" s="429"/>
      <c r="GBT2" s="433"/>
      <c r="GBU2" s="429"/>
      <c r="GBV2" s="433"/>
      <c r="GBW2" s="429"/>
      <c r="GBX2" s="433"/>
      <c r="GBY2" s="429"/>
      <c r="GBZ2" s="433"/>
      <c r="GCA2" s="429"/>
      <c r="GCB2" s="433"/>
      <c r="GCC2" s="429"/>
      <c r="GCD2" s="433"/>
      <c r="GCE2" s="429"/>
      <c r="GCF2" s="433"/>
      <c r="GCG2" s="429"/>
      <c r="GCH2" s="433"/>
      <c r="GCI2" s="429"/>
      <c r="GCJ2" s="433"/>
      <c r="GCK2" s="429"/>
      <c r="GCL2" s="433"/>
      <c r="GCM2" s="429"/>
      <c r="GCN2" s="433"/>
      <c r="GCO2" s="429"/>
      <c r="GCP2" s="433"/>
      <c r="GCQ2" s="429"/>
      <c r="GCR2" s="433"/>
      <c r="GCS2" s="429"/>
      <c r="GCT2" s="433"/>
      <c r="GCU2" s="429"/>
      <c r="GCV2" s="433"/>
      <c r="GCW2" s="429"/>
      <c r="GCX2" s="433"/>
      <c r="GCY2" s="429"/>
      <c r="GCZ2" s="433"/>
      <c r="GDA2" s="429"/>
      <c r="GDB2" s="433"/>
      <c r="GDC2" s="429"/>
      <c r="GDD2" s="433"/>
      <c r="GDE2" s="429"/>
      <c r="GDF2" s="433"/>
      <c r="GDG2" s="429"/>
      <c r="GDH2" s="433"/>
      <c r="GDI2" s="429"/>
      <c r="GDJ2" s="433"/>
      <c r="GDK2" s="429"/>
      <c r="GDL2" s="433"/>
      <c r="GDM2" s="429"/>
      <c r="GDN2" s="433"/>
      <c r="GDO2" s="429"/>
      <c r="GDP2" s="433"/>
      <c r="GDQ2" s="429"/>
      <c r="GDR2" s="433"/>
      <c r="GDS2" s="429"/>
      <c r="GDT2" s="433"/>
      <c r="GDU2" s="429"/>
      <c r="GDV2" s="433"/>
      <c r="GDW2" s="429"/>
      <c r="GDX2" s="433"/>
      <c r="GDY2" s="429"/>
      <c r="GDZ2" s="433"/>
      <c r="GEA2" s="429"/>
      <c r="GEB2" s="433"/>
      <c r="GEC2" s="429"/>
      <c r="GED2" s="433"/>
      <c r="GEE2" s="429"/>
      <c r="GEF2" s="433"/>
      <c r="GEG2" s="429"/>
      <c r="GEH2" s="433"/>
      <c r="GEI2" s="429"/>
      <c r="GEJ2" s="433"/>
      <c r="GEK2" s="429"/>
      <c r="GEL2" s="433"/>
      <c r="GEM2" s="429"/>
      <c r="GEN2" s="433"/>
      <c r="GEO2" s="429"/>
      <c r="GEP2" s="433"/>
      <c r="GEQ2" s="429"/>
      <c r="GER2" s="433"/>
      <c r="GES2" s="429"/>
      <c r="GET2" s="433"/>
      <c r="GEU2" s="429"/>
      <c r="GEV2" s="433"/>
      <c r="GEW2" s="429"/>
      <c r="GEX2" s="433"/>
      <c r="GEY2" s="429"/>
      <c r="GEZ2" s="433"/>
      <c r="GFA2" s="429"/>
      <c r="GFB2" s="433"/>
      <c r="GFC2" s="429"/>
      <c r="GFD2" s="433"/>
      <c r="GFE2" s="429"/>
      <c r="GFF2" s="433"/>
      <c r="GFG2" s="429"/>
      <c r="GFH2" s="433"/>
      <c r="GFI2" s="429"/>
      <c r="GFJ2" s="433"/>
      <c r="GFK2" s="429"/>
      <c r="GFL2" s="433"/>
      <c r="GFM2" s="429"/>
      <c r="GFN2" s="433"/>
      <c r="GFO2" s="429"/>
      <c r="GFP2" s="433"/>
      <c r="GFQ2" s="429"/>
      <c r="GFR2" s="433"/>
      <c r="GFS2" s="429"/>
      <c r="GFT2" s="433"/>
      <c r="GFU2" s="429"/>
      <c r="GFV2" s="433"/>
      <c r="GFW2" s="429"/>
      <c r="GFX2" s="433"/>
      <c r="GFY2" s="429"/>
      <c r="GFZ2" s="433"/>
      <c r="GGA2" s="429"/>
      <c r="GGB2" s="433"/>
      <c r="GGC2" s="429"/>
      <c r="GGD2" s="433"/>
      <c r="GGE2" s="429"/>
      <c r="GGF2" s="433"/>
      <c r="GGG2" s="429"/>
      <c r="GGH2" s="433"/>
      <c r="GGI2" s="429"/>
      <c r="GGJ2" s="433"/>
      <c r="GGK2" s="429"/>
      <c r="GGL2" s="433"/>
      <c r="GGM2" s="429"/>
      <c r="GGN2" s="433"/>
      <c r="GGO2" s="429"/>
      <c r="GGP2" s="433"/>
      <c r="GGQ2" s="429"/>
      <c r="GGR2" s="433"/>
      <c r="GGS2" s="429"/>
      <c r="GGT2" s="433"/>
      <c r="GGU2" s="429"/>
      <c r="GGV2" s="433"/>
      <c r="GGW2" s="429"/>
      <c r="GGX2" s="433"/>
      <c r="GGY2" s="429"/>
      <c r="GGZ2" s="433"/>
      <c r="GHA2" s="429"/>
      <c r="GHB2" s="433"/>
      <c r="GHC2" s="429"/>
      <c r="GHD2" s="433"/>
      <c r="GHE2" s="429"/>
      <c r="GHF2" s="433"/>
      <c r="GHG2" s="429"/>
      <c r="GHH2" s="433"/>
      <c r="GHI2" s="429"/>
      <c r="GHJ2" s="433"/>
      <c r="GHK2" s="429"/>
      <c r="GHL2" s="433"/>
      <c r="GHM2" s="429"/>
      <c r="GHN2" s="433"/>
      <c r="GHO2" s="429"/>
      <c r="GHP2" s="433"/>
      <c r="GHQ2" s="429"/>
      <c r="GHR2" s="433"/>
      <c r="GHS2" s="429"/>
      <c r="GHT2" s="433"/>
      <c r="GHU2" s="429"/>
      <c r="GHV2" s="433"/>
      <c r="GHW2" s="429"/>
      <c r="GHX2" s="433"/>
      <c r="GHY2" s="429"/>
      <c r="GHZ2" s="433"/>
      <c r="GIA2" s="429"/>
      <c r="GIB2" s="433"/>
      <c r="GIC2" s="429"/>
      <c r="GID2" s="433"/>
      <c r="GIE2" s="429"/>
      <c r="GIF2" s="433"/>
      <c r="GIG2" s="429"/>
      <c r="GIH2" s="433"/>
      <c r="GII2" s="429"/>
      <c r="GIJ2" s="433"/>
      <c r="GIK2" s="429"/>
      <c r="GIL2" s="433"/>
      <c r="GIM2" s="429"/>
      <c r="GIN2" s="433"/>
      <c r="GIO2" s="429"/>
      <c r="GIP2" s="433"/>
      <c r="GIQ2" s="429"/>
      <c r="GIR2" s="433"/>
      <c r="GIS2" s="429"/>
      <c r="GIT2" s="433"/>
      <c r="GIU2" s="429"/>
      <c r="GIV2" s="433"/>
      <c r="GIW2" s="429"/>
      <c r="GIX2" s="433"/>
      <c r="GIY2" s="429"/>
      <c r="GIZ2" s="433"/>
      <c r="GJA2" s="429"/>
      <c r="GJB2" s="433"/>
      <c r="GJC2" s="429"/>
      <c r="GJD2" s="433"/>
      <c r="GJE2" s="429"/>
      <c r="GJF2" s="433"/>
      <c r="GJG2" s="429"/>
      <c r="GJH2" s="433"/>
      <c r="GJI2" s="429"/>
      <c r="GJJ2" s="433"/>
      <c r="GJK2" s="429"/>
      <c r="GJL2" s="433"/>
      <c r="GJM2" s="429"/>
      <c r="GJN2" s="433"/>
      <c r="GJO2" s="429"/>
      <c r="GJP2" s="433"/>
      <c r="GJQ2" s="429"/>
      <c r="GJR2" s="433"/>
      <c r="GJS2" s="429"/>
      <c r="GJT2" s="433"/>
      <c r="GJU2" s="429"/>
      <c r="GJV2" s="433"/>
      <c r="GJW2" s="429"/>
      <c r="GJX2" s="433"/>
      <c r="GJY2" s="429"/>
      <c r="GJZ2" s="433"/>
      <c r="GKA2" s="429"/>
      <c r="GKB2" s="433"/>
      <c r="GKC2" s="429"/>
      <c r="GKD2" s="433"/>
      <c r="GKE2" s="429"/>
      <c r="GKF2" s="433"/>
      <c r="GKG2" s="429"/>
      <c r="GKH2" s="433"/>
      <c r="GKI2" s="429"/>
      <c r="GKJ2" s="433"/>
      <c r="GKK2" s="429"/>
      <c r="GKL2" s="433"/>
      <c r="GKM2" s="429"/>
      <c r="GKN2" s="433"/>
      <c r="GKO2" s="429"/>
      <c r="GKP2" s="433"/>
      <c r="GKQ2" s="429"/>
      <c r="GKR2" s="433"/>
      <c r="GKS2" s="429"/>
      <c r="GKT2" s="433"/>
      <c r="GKU2" s="429"/>
      <c r="GKV2" s="433"/>
      <c r="GKW2" s="429"/>
      <c r="GKX2" s="433"/>
      <c r="GKY2" s="429"/>
      <c r="GKZ2" s="433"/>
      <c r="GLA2" s="429"/>
      <c r="GLB2" s="433"/>
      <c r="GLC2" s="429"/>
      <c r="GLD2" s="433"/>
      <c r="GLE2" s="429"/>
      <c r="GLF2" s="433"/>
      <c r="GLG2" s="429"/>
      <c r="GLH2" s="433"/>
      <c r="GLI2" s="429"/>
      <c r="GLJ2" s="433"/>
      <c r="GLK2" s="429"/>
      <c r="GLL2" s="433"/>
      <c r="GLM2" s="429"/>
      <c r="GLN2" s="433"/>
      <c r="GLO2" s="429"/>
      <c r="GLP2" s="433"/>
      <c r="GLQ2" s="429"/>
      <c r="GLR2" s="433"/>
      <c r="GLS2" s="429"/>
      <c r="GLT2" s="433"/>
      <c r="GLU2" s="429"/>
      <c r="GLV2" s="433"/>
      <c r="GLW2" s="429"/>
      <c r="GLX2" s="433"/>
      <c r="GLY2" s="429"/>
      <c r="GLZ2" s="433"/>
      <c r="GMA2" s="429"/>
      <c r="GMB2" s="433"/>
      <c r="GMC2" s="429"/>
      <c r="GMD2" s="433"/>
      <c r="GME2" s="429"/>
      <c r="GMF2" s="433"/>
      <c r="GMG2" s="429"/>
      <c r="GMH2" s="433"/>
      <c r="GMI2" s="429"/>
      <c r="GMJ2" s="433"/>
      <c r="GMK2" s="429"/>
      <c r="GML2" s="433"/>
      <c r="GMM2" s="429"/>
      <c r="GMN2" s="433"/>
      <c r="GMO2" s="429"/>
      <c r="GMP2" s="433"/>
      <c r="GMQ2" s="429"/>
      <c r="GMR2" s="433"/>
      <c r="GMS2" s="429"/>
      <c r="GMT2" s="433"/>
      <c r="GMU2" s="429"/>
      <c r="GMV2" s="433"/>
      <c r="GMW2" s="429"/>
      <c r="GMX2" s="433"/>
      <c r="GMY2" s="429"/>
      <c r="GMZ2" s="433"/>
      <c r="GNA2" s="429"/>
      <c r="GNB2" s="433"/>
      <c r="GNC2" s="429"/>
      <c r="GND2" s="433"/>
      <c r="GNE2" s="429"/>
      <c r="GNF2" s="433"/>
      <c r="GNG2" s="429"/>
      <c r="GNH2" s="433"/>
      <c r="GNI2" s="429"/>
      <c r="GNJ2" s="433"/>
      <c r="GNK2" s="429"/>
      <c r="GNL2" s="433"/>
      <c r="GNM2" s="429"/>
      <c r="GNN2" s="433"/>
      <c r="GNO2" s="429"/>
      <c r="GNP2" s="433"/>
      <c r="GNQ2" s="429"/>
      <c r="GNR2" s="433"/>
      <c r="GNS2" s="429"/>
      <c r="GNT2" s="433"/>
      <c r="GNU2" s="429"/>
      <c r="GNV2" s="433"/>
      <c r="GNW2" s="429"/>
      <c r="GNX2" s="433"/>
      <c r="GNY2" s="429"/>
      <c r="GNZ2" s="433"/>
      <c r="GOA2" s="429"/>
      <c r="GOB2" s="433"/>
      <c r="GOC2" s="429"/>
      <c r="GOD2" s="433"/>
      <c r="GOE2" s="429"/>
      <c r="GOF2" s="433"/>
      <c r="GOG2" s="429"/>
      <c r="GOH2" s="433"/>
      <c r="GOI2" s="429"/>
      <c r="GOJ2" s="433"/>
      <c r="GOK2" s="429"/>
      <c r="GOL2" s="433"/>
      <c r="GOM2" s="429"/>
      <c r="GON2" s="433"/>
      <c r="GOO2" s="429"/>
      <c r="GOP2" s="433"/>
      <c r="GOQ2" s="429"/>
      <c r="GOR2" s="433"/>
      <c r="GOS2" s="429"/>
      <c r="GOT2" s="433"/>
      <c r="GOU2" s="429"/>
      <c r="GOV2" s="433"/>
      <c r="GOW2" s="429"/>
      <c r="GOX2" s="433"/>
      <c r="GOY2" s="429"/>
      <c r="GOZ2" s="433"/>
      <c r="GPA2" s="429"/>
      <c r="GPB2" s="433"/>
      <c r="GPC2" s="429"/>
      <c r="GPD2" s="433"/>
      <c r="GPE2" s="429"/>
      <c r="GPF2" s="433"/>
      <c r="GPG2" s="429"/>
      <c r="GPH2" s="433"/>
      <c r="GPI2" s="429"/>
      <c r="GPJ2" s="433"/>
      <c r="GPK2" s="429"/>
      <c r="GPL2" s="433"/>
      <c r="GPM2" s="429"/>
      <c r="GPN2" s="433"/>
      <c r="GPO2" s="429"/>
      <c r="GPP2" s="433"/>
      <c r="GPQ2" s="429"/>
      <c r="GPR2" s="433"/>
      <c r="GPS2" s="429"/>
      <c r="GPT2" s="433"/>
      <c r="GPU2" s="429"/>
      <c r="GPV2" s="433"/>
      <c r="GPW2" s="429"/>
      <c r="GPX2" s="433"/>
      <c r="GPY2" s="429"/>
      <c r="GPZ2" s="433"/>
      <c r="GQA2" s="429"/>
      <c r="GQB2" s="433"/>
      <c r="GQC2" s="429"/>
      <c r="GQD2" s="433"/>
      <c r="GQE2" s="429"/>
      <c r="GQF2" s="433"/>
      <c r="GQG2" s="429"/>
      <c r="GQH2" s="433"/>
      <c r="GQI2" s="429"/>
      <c r="GQJ2" s="433"/>
      <c r="GQK2" s="429"/>
      <c r="GQL2" s="433"/>
      <c r="GQM2" s="429"/>
      <c r="GQN2" s="433"/>
      <c r="GQO2" s="429"/>
      <c r="GQP2" s="433"/>
      <c r="GQQ2" s="429"/>
      <c r="GQR2" s="433"/>
      <c r="GQS2" s="429"/>
      <c r="GQT2" s="433"/>
      <c r="GQU2" s="429"/>
      <c r="GQV2" s="433"/>
      <c r="GQW2" s="429"/>
      <c r="GQX2" s="433"/>
      <c r="GQY2" s="429"/>
      <c r="GQZ2" s="433"/>
      <c r="GRA2" s="429"/>
      <c r="GRB2" s="433"/>
      <c r="GRC2" s="429"/>
      <c r="GRD2" s="433"/>
      <c r="GRE2" s="429"/>
      <c r="GRF2" s="433"/>
      <c r="GRG2" s="429"/>
      <c r="GRH2" s="433"/>
      <c r="GRI2" s="429"/>
      <c r="GRJ2" s="433"/>
      <c r="GRK2" s="429"/>
      <c r="GRL2" s="433"/>
      <c r="GRM2" s="429"/>
      <c r="GRN2" s="433"/>
      <c r="GRO2" s="429"/>
      <c r="GRP2" s="433"/>
      <c r="GRQ2" s="429"/>
      <c r="GRR2" s="433"/>
      <c r="GRS2" s="429"/>
      <c r="GRT2" s="433"/>
      <c r="GRU2" s="429"/>
      <c r="GRV2" s="433"/>
      <c r="GRW2" s="429"/>
      <c r="GRX2" s="433"/>
      <c r="GRY2" s="429"/>
      <c r="GRZ2" s="433"/>
      <c r="GSA2" s="429"/>
      <c r="GSB2" s="433"/>
      <c r="GSC2" s="429"/>
      <c r="GSD2" s="433"/>
      <c r="GSE2" s="429"/>
      <c r="GSF2" s="433"/>
      <c r="GSG2" s="429"/>
      <c r="GSH2" s="433"/>
      <c r="GSI2" s="429"/>
      <c r="GSJ2" s="433"/>
      <c r="GSK2" s="429"/>
      <c r="GSL2" s="433"/>
      <c r="GSM2" s="429"/>
      <c r="GSN2" s="433"/>
      <c r="GSO2" s="429"/>
      <c r="GSP2" s="433"/>
      <c r="GSQ2" s="429"/>
      <c r="GSR2" s="433"/>
      <c r="GSS2" s="429"/>
      <c r="GST2" s="433"/>
      <c r="GSU2" s="429"/>
      <c r="GSV2" s="433"/>
      <c r="GSW2" s="429"/>
      <c r="GSX2" s="433"/>
      <c r="GSY2" s="429"/>
      <c r="GSZ2" s="433"/>
      <c r="GTA2" s="429"/>
      <c r="GTB2" s="433"/>
      <c r="GTC2" s="429"/>
      <c r="GTD2" s="433"/>
      <c r="GTE2" s="429"/>
      <c r="GTF2" s="433"/>
      <c r="GTG2" s="429"/>
      <c r="GTH2" s="433"/>
      <c r="GTI2" s="429"/>
      <c r="GTJ2" s="433"/>
      <c r="GTK2" s="429"/>
      <c r="GTL2" s="433"/>
      <c r="GTM2" s="429"/>
      <c r="GTN2" s="433"/>
      <c r="GTO2" s="429"/>
      <c r="GTP2" s="433"/>
      <c r="GTQ2" s="429"/>
      <c r="GTR2" s="433"/>
      <c r="GTS2" s="429"/>
      <c r="GTT2" s="433"/>
      <c r="GTU2" s="429"/>
      <c r="GTV2" s="433"/>
      <c r="GTW2" s="429"/>
      <c r="GTX2" s="433"/>
      <c r="GTY2" s="429"/>
      <c r="GTZ2" s="433"/>
      <c r="GUA2" s="429"/>
      <c r="GUB2" s="433"/>
      <c r="GUC2" s="429"/>
      <c r="GUD2" s="433"/>
      <c r="GUE2" s="429"/>
      <c r="GUF2" s="433"/>
      <c r="GUG2" s="429"/>
      <c r="GUH2" s="433"/>
      <c r="GUI2" s="429"/>
      <c r="GUJ2" s="433"/>
      <c r="GUK2" s="429"/>
      <c r="GUL2" s="433"/>
      <c r="GUM2" s="429"/>
      <c r="GUN2" s="433"/>
      <c r="GUO2" s="429"/>
      <c r="GUP2" s="433"/>
      <c r="GUQ2" s="429"/>
      <c r="GUR2" s="433"/>
      <c r="GUS2" s="429"/>
      <c r="GUT2" s="433"/>
      <c r="GUU2" s="429"/>
      <c r="GUV2" s="433"/>
      <c r="GUW2" s="429"/>
      <c r="GUX2" s="433"/>
      <c r="GUY2" s="429"/>
      <c r="GUZ2" s="433"/>
      <c r="GVA2" s="429"/>
      <c r="GVB2" s="433"/>
      <c r="GVC2" s="429"/>
      <c r="GVD2" s="433"/>
      <c r="GVE2" s="429"/>
      <c r="GVF2" s="433"/>
      <c r="GVG2" s="429"/>
      <c r="GVH2" s="433"/>
      <c r="GVI2" s="429"/>
      <c r="GVJ2" s="433"/>
      <c r="GVK2" s="429"/>
      <c r="GVL2" s="433"/>
      <c r="GVM2" s="429"/>
      <c r="GVN2" s="433"/>
      <c r="GVO2" s="429"/>
      <c r="GVP2" s="433"/>
      <c r="GVQ2" s="429"/>
      <c r="GVR2" s="433"/>
      <c r="GVS2" s="429"/>
      <c r="GVT2" s="433"/>
      <c r="GVU2" s="429"/>
      <c r="GVV2" s="433"/>
      <c r="GVW2" s="429"/>
      <c r="GVX2" s="433"/>
      <c r="GVY2" s="429"/>
      <c r="GVZ2" s="433"/>
      <c r="GWA2" s="429"/>
      <c r="GWB2" s="433"/>
      <c r="GWC2" s="429"/>
      <c r="GWD2" s="433"/>
      <c r="GWE2" s="429"/>
      <c r="GWF2" s="433"/>
      <c r="GWG2" s="429"/>
      <c r="GWH2" s="433"/>
      <c r="GWI2" s="429"/>
      <c r="GWJ2" s="433"/>
      <c r="GWK2" s="429"/>
      <c r="GWL2" s="433"/>
      <c r="GWM2" s="429"/>
      <c r="GWN2" s="433"/>
      <c r="GWO2" s="429"/>
      <c r="GWP2" s="433"/>
      <c r="GWQ2" s="429"/>
      <c r="GWR2" s="433"/>
      <c r="GWS2" s="429"/>
      <c r="GWT2" s="433"/>
      <c r="GWU2" s="429"/>
      <c r="GWV2" s="433"/>
      <c r="GWW2" s="429"/>
      <c r="GWX2" s="433"/>
      <c r="GWY2" s="429"/>
      <c r="GWZ2" s="433"/>
      <c r="GXA2" s="429"/>
      <c r="GXB2" s="433"/>
      <c r="GXC2" s="429"/>
      <c r="GXD2" s="433"/>
      <c r="GXE2" s="429"/>
      <c r="GXF2" s="433"/>
      <c r="GXG2" s="429"/>
      <c r="GXH2" s="433"/>
      <c r="GXI2" s="429"/>
      <c r="GXJ2" s="433"/>
      <c r="GXK2" s="429"/>
      <c r="GXL2" s="433"/>
      <c r="GXM2" s="429"/>
      <c r="GXN2" s="433"/>
      <c r="GXO2" s="429"/>
      <c r="GXP2" s="433"/>
      <c r="GXQ2" s="429"/>
      <c r="GXR2" s="433"/>
      <c r="GXS2" s="429"/>
      <c r="GXT2" s="433"/>
      <c r="GXU2" s="429"/>
      <c r="GXV2" s="433"/>
      <c r="GXW2" s="429"/>
      <c r="GXX2" s="433"/>
      <c r="GXY2" s="429"/>
      <c r="GXZ2" s="433"/>
      <c r="GYA2" s="429"/>
      <c r="GYB2" s="433"/>
      <c r="GYC2" s="429"/>
      <c r="GYD2" s="433"/>
      <c r="GYE2" s="429"/>
      <c r="GYF2" s="433"/>
      <c r="GYG2" s="429"/>
      <c r="GYH2" s="433"/>
      <c r="GYI2" s="429"/>
      <c r="GYJ2" s="433"/>
      <c r="GYK2" s="429"/>
      <c r="GYL2" s="433"/>
      <c r="GYM2" s="429"/>
      <c r="GYN2" s="433"/>
      <c r="GYO2" s="429"/>
      <c r="GYP2" s="433"/>
      <c r="GYQ2" s="429"/>
      <c r="GYR2" s="433"/>
      <c r="GYS2" s="429"/>
      <c r="GYT2" s="433"/>
      <c r="GYU2" s="429"/>
      <c r="GYV2" s="433"/>
      <c r="GYW2" s="429"/>
      <c r="GYX2" s="433"/>
      <c r="GYY2" s="429"/>
      <c r="GYZ2" s="433"/>
      <c r="GZA2" s="429"/>
      <c r="GZB2" s="433"/>
      <c r="GZC2" s="429"/>
      <c r="GZD2" s="433"/>
      <c r="GZE2" s="429"/>
      <c r="GZF2" s="433"/>
      <c r="GZG2" s="429"/>
      <c r="GZH2" s="433"/>
      <c r="GZI2" s="429"/>
      <c r="GZJ2" s="433"/>
      <c r="GZK2" s="429"/>
      <c r="GZL2" s="433"/>
      <c r="GZM2" s="429"/>
      <c r="GZN2" s="433"/>
      <c r="GZO2" s="429"/>
      <c r="GZP2" s="433"/>
      <c r="GZQ2" s="429"/>
      <c r="GZR2" s="433"/>
      <c r="GZS2" s="429"/>
      <c r="GZT2" s="433"/>
      <c r="GZU2" s="429"/>
      <c r="GZV2" s="433"/>
      <c r="GZW2" s="429"/>
      <c r="GZX2" s="433"/>
      <c r="GZY2" s="429"/>
      <c r="GZZ2" s="433"/>
      <c r="HAA2" s="429"/>
      <c r="HAB2" s="433"/>
      <c r="HAC2" s="429"/>
      <c r="HAD2" s="433"/>
      <c r="HAE2" s="429"/>
      <c r="HAF2" s="433"/>
      <c r="HAG2" s="429"/>
      <c r="HAH2" s="433"/>
      <c r="HAI2" s="429"/>
      <c r="HAJ2" s="433"/>
      <c r="HAK2" s="429"/>
      <c r="HAL2" s="433"/>
      <c r="HAM2" s="429"/>
      <c r="HAN2" s="433"/>
      <c r="HAO2" s="429"/>
      <c r="HAP2" s="433"/>
      <c r="HAQ2" s="429"/>
      <c r="HAR2" s="433"/>
      <c r="HAS2" s="429"/>
      <c r="HAT2" s="433"/>
      <c r="HAU2" s="429"/>
      <c r="HAV2" s="433"/>
      <c r="HAW2" s="429"/>
      <c r="HAX2" s="433"/>
      <c r="HAY2" s="429"/>
      <c r="HAZ2" s="433"/>
      <c r="HBA2" s="429"/>
      <c r="HBB2" s="433"/>
      <c r="HBC2" s="429"/>
      <c r="HBD2" s="433"/>
      <c r="HBE2" s="429"/>
      <c r="HBF2" s="433"/>
      <c r="HBG2" s="429"/>
      <c r="HBH2" s="433"/>
      <c r="HBI2" s="429"/>
      <c r="HBJ2" s="433"/>
      <c r="HBK2" s="429"/>
      <c r="HBL2" s="433"/>
      <c r="HBM2" s="429"/>
      <c r="HBN2" s="433"/>
      <c r="HBO2" s="429"/>
      <c r="HBP2" s="433"/>
      <c r="HBQ2" s="429"/>
      <c r="HBR2" s="433"/>
      <c r="HBS2" s="429"/>
      <c r="HBT2" s="433"/>
      <c r="HBU2" s="429"/>
      <c r="HBV2" s="433"/>
      <c r="HBW2" s="429"/>
      <c r="HBX2" s="433"/>
      <c r="HBY2" s="429"/>
      <c r="HBZ2" s="433"/>
      <c r="HCA2" s="429"/>
      <c r="HCB2" s="433"/>
      <c r="HCC2" s="429"/>
      <c r="HCD2" s="433"/>
      <c r="HCE2" s="429"/>
      <c r="HCF2" s="433"/>
      <c r="HCG2" s="429"/>
      <c r="HCH2" s="433"/>
      <c r="HCI2" s="429"/>
      <c r="HCJ2" s="433"/>
      <c r="HCK2" s="429"/>
      <c r="HCL2" s="433"/>
      <c r="HCM2" s="429"/>
      <c r="HCN2" s="433"/>
      <c r="HCO2" s="429"/>
      <c r="HCP2" s="433"/>
      <c r="HCQ2" s="429"/>
      <c r="HCR2" s="433"/>
      <c r="HCS2" s="429"/>
      <c r="HCT2" s="433"/>
      <c r="HCU2" s="429"/>
      <c r="HCV2" s="433"/>
      <c r="HCW2" s="429"/>
      <c r="HCX2" s="433"/>
      <c r="HCY2" s="429"/>
      <c r="HCZ2" s="433"/>
      <c r="HDA2" s="429"/>
      <c r="HDB2" s="433"/>
      <c r="HDC2" s="429"/>
      <c r="HDD2" s="433"/>
      <c r="HDE2" s="429"/>
      <c r="HDF2" s="433"/>
      <c r="HDG2" s="429"/>
      <c r="HDH2" s="433"/>
      <c r="HDI2" s="429"/>
      <c r="HDJ2" s="433"/>
      <c r="HDK2" s="429"/>
      <c r="HDL2" s="433"/>
      <c r="HDM2" s="429"/>
      <c r="HDN2" s="433"/>
      <c r="HDO2" s="429"/>
      <c r="HDP2" s="433"/>
      <c r="HDQ2" s="429"/>
      <c r="HDR2" s="433"/>
      <c r="HDS2" s="429"/>
      <c r="HDT2" s="433"/>
      <c r="HDU2" s="429"/>
      <c r="HDV2" s="433"/>
      <c r="HDW2" s="429"/>
      <c r="HDX2" s="433"/>
      <c r="HDY2" s="429"/>
      <c r="HDZ2" s="433"/>
      <c r="HEA2" s="429"/>
      <c r="HEB2" s="433"/>
      <c r="HEC2" s="429"/>
      <c r="HED2" s="433"/>
      <c r="HEE2" s="429"/>
      <c r="HEF2" s="433"/>
      <c r="HEG2" s="429"/>
      <c r="HEH2" s="433"/>
      <c r="HEI2" s="429"/>
      <c r="HEJ2" s="433"/>
      <c r="HEK2" s="429"/>
      <c r="HEL2" s="433"/>
      <c r="HEM2" s="429"/>
      <c r="HEN2" s="433"/>
      <c r="HEO2" s="429"/>
      <c r="HEP2" s="433"/>
      <c r="HEQ2" s="429"/>
      <c r="HER2" s="433"/>
      <c r="HES2" s="429"/>
      <c r="HET2" s="433"/>
      <c r="HEU2" s="429"/>
      <c r="HEV2" s="433"/>
      <c r="HEW2" s="429"/>
      <c r="HEX2" s="433"/>
      <c r="HEY2" s="429"/>
      <c r="HEZ2" s="433"/>
      <c r="HFA2" s="429"/>
      <c r="HFB2" s="433"/>
      <c r="HFC2" s="429"/>
      <c r="HFD2" s="433"/>
      <c r="HFE2" s="429"/>
      <c r="HFF2" s="433"/>
      <c r="HFG2" s="429"/>
      <c r="HFH2" s="433"/>
      <c r="HFI2" s="429"/>
      <c r="HFJ2" s="433"/>
      <c r="HFK2" s="429"/>
      <c r="HFL2" s="433"/>
      <c r="HFM2" s="429"/>
      <c r="HFN2" s="433"/>
      <c r="HFO2" s="429"/>
      <c r="HFP2" s="433"/>
      <c r="HFQ2" s="429"/>
      <c r="HFR2" s="433"/>
      <c r="HFS2" s="429"/>
      <c r="HFT2" s="433"/>
      <c r="HFU2" s="429"/>
      <c r="HFV2" s="433"/>
      <c r="HFW2" s="429"/>
      <c r="HFX2" s="433"/>
      <c r="HFY2" s="429"/>
      <c r="HFZ2" s="433"/>
      <c r="HGA2" s="429"/>
      <c r="HGB2" s="433"/>
      <c r="HGC2" s="429"/>
      <c r="HGD2" s="433"/>
      <c r="HGE2" s="429"/>
      <c r="HGF2" s="433"/>
      <c r="HGG2" s="429"/>
      <c r="HGH2" s="433"/>
      <c r="HGI2" s="429"/>
      <c r="HGJ2" s="433"/>
      <c r="HGK2" s="429"/>
      <c r="HGL2" s="433"/>
      <c r="HGM2" s="429"/>
      <c r="HGN2" s="433"/>
      <c r="HGO2" s="429"/>
      <c r="HGP2" s="433"/>
      <c r="HGQ2" s="429"/>
      <c r="HGR2" s="433"/>
      <c r="HGS2" s="429"/>
      <c r="HGT2" s="433"/>
      <c r="HGU2" s="429"/>
      <c r="HGV2" s="433"/>
      <c r="HGW2" s="429"/>
      <c r="HGX2" s="433"/>
      <c r="HGY2" s="429"/>
      <c r="HGZ2" s="433"/>
      <c r="HHA2" s="429"/>
      <c r="HHB2" s="433"/>
      <c r="HHC2" s="429"/>
      <c r="HHD2" s="433"/>
      <c r="HHE2" s="429"/>
      <c r="HHF2" s="433"/>
      <c r="HHG2" s="429"/>
      <c r="HHH2" s="433"/>
      <c r="HHI2" s="429"/>
      <c r="HHJ2" s="433"/>
      <c r="HHK2" s="429"/>
      <c r="HHL2" s="433"/>
      <c r="HHM2" s="429"/>
      <c r="HHN2" s="433"/>
      <c r="HHO2" s="429"/>
      <c r="HHP2" s="433"/>
      <c r="HHQ2" s="429"/>
      <c r="HHR2" s="433"/>
      <c r="HHS2" s="429"/>
      <c r="HHT2" s="433"/>
      <c r="HHU2" s="429"/>
      <c r="HHV2" s="433"/>
      <c r="HHW2" s="429"/>
      <c r="HHX2" s="433"/>
      <c r="HHY2" s="429"/>
      <c r="HHZ2" s="433"/>
      <c r="HIA2" s="429"/>
      <c r="HIB2" s="433"/>
      <c r="HIC2" s="429"/>
      <c r="HID2" s="433"/>
      <c r="HIE2" s="429"/>
      <c r="HIF2" s="433"/>
      <c r="HIG2" s="429"/>
      <c r="HIH2" s="433"/>
      <c r="HII2" s="429"/>
      <c r="HIJ2" s="433"/>
      <c r="HIK2" s="429"/>
      <c r="HIL2" s="433"/>
      <c r="HIM2" s="429"/>
      <c r="HIN2" s="433"/>
      <c r="HIO2" s="429"/>
      <c r="HIP2" s="433"/>
      <c r="HIQ2" s="429"/>
      <c r="HIR2" s="433"/>
      <c r="HIS2" s="429"/>
      <c r="HIT2" s="433"/>
      <c r="HIU2" s="429"/>
      <c r="HIV2" s="433"/>
      <c r="HIW2" s="429"/>
      <c r="HIX2" s="433"/>
      <c r="HIY2" s="429"/>
      <c r="HIZ2" s="433"/>
      <c r="HJA2" s="429"/>
      <c r="HJB2" s="433"/>
      <c r="HJC2" s="429"/>
      <c r="HJD2" s="433"/>
      <c r="HJE2" s="429"/>
      <c r="HJF2" s="433"/>
      <c r="HJG2" s="429"/>
      <c r="HJH2" s="433"/>
      <c r="HJI2" s="429"/>
      <c r="HJJ2" s="433"/>
      <c r="HJK2" s="429"/>
      <c r="HJL2" s="433"/>
      <c r="HJM2" s="429"/>
      <c r="HJN2" s="433"/>
      <c r="HJO2" s="429"/>
      <c r="HJP2" s="433"/>
      <c r="HJQ2" s="429"/>
      <c r="HJR2" s="433"/>
      <c r="HJS2" s="429"/>
      <c r="HJT2" s="433"/>
      <c r="HJU2" s="429"/>
      <c r="HJV2" s="433"/>
      <c r="HJW2" s="429"/>
      <c r="HJX2" s="433"/>
      <c r="HJY2" s="429"/>
      <c r="HJZ2" s="433"/>
      <c r="HKA2" s="429"/>
      <c r="HKB2" s="433"/>
      <c r="HKC2" s="429"/>
      <c r="HKD2" s="433"/>
      <c r="HKE2" s="429"/>
      <c r="HKF2" s="433"/>
      <c r="HKG2" s="429"/>
      <c r="HKH2" s="433"/>
      <c r="HKI2" s="429"/>
      <c r="HKJ2" s="433"/>
      <c r="HKK2" s="429"/>
      <c r="HKL2" s="433"/>
      <c r="HKM2" s="429"/>
      <c r="HKN2" s="433"/>
      <c r="HKO2" s="429"/>
      <c r="HKP2" s="433"/>
      <c r="HKQ2" s="429"/>
      <c r="HKR2" s="433"/>
      <c r="HKS2" s="429"/>
      <c r="HKT2" s="433"/>
      <c r="HKU2" s="429"/>
      <c r="HKV2" s="433"/>
      <c r="HKW2" s="429"/>
      <c r="HKX2" s="433"/>
      <c r="HKY2" s="429"/>
      <c r="HKZ2" s="433"/>
      <c r="HLA2" s="429"/>
      <c r="HLB2" s="433"/>
      <c r="HLC2" s="429"/>
      <c r="HLD2" s="433"/>
      <c r="HLE2" s="429"/>
      <c r="HLF2" s="433"/>
      <c r="HLG2" s="429"/>
      <c r="HLH2" s="433"/>
      <c r="HLI2" s="429"/>
      <c r="HLJ2" s="433"/>
      <c r="HLK2" s="429"/>
      <c r="HLL2" s="433"/>
      <c r="HLM2" s="429"/>
      <c r="HLN2" s="433"/>
      <c r="HLO2" s="429"/>
      <c r="HLP2" s="433"/>
      <c r="HLQ2" s="429"/>
      <c r="HLR2" s="433"/>
      <c r="HLS2" s="429"/>
      <c r="HLT2" s="433"/>
      <c r="HLU2" s="429"/>
      <c r="HLV2" s="433"/>
      <c r="HLW2" s="429"/>
      <c r="HLX2" s="433"/>
      <c r="HLY2" s="429"/>
      <c r="HLZ2" s="433"/>
      <c r="HMA2" s="429"/>
      <c r="HMB2" s="433"/>
      <c r="HMC2" s="429"/>
      <c r="HMD2" s="433"/>
      <c r="HME2" s="429"/>
      <c r="HMF2" s="433"/>
      <c r="HMG2" s="429"/>
      <c r="HMH2" s="433"/>
      <c r="HMI2" s="429"/>
      <c r="HMJ2" s="433"/>
      <c r="HMK2" s="429"/>
      <c r="HML2" s="433"/>
      <c r="HMM2" s="429"/>
      <c r="HMN2" s="433"/>
      <c r="HMO2" s="429"/>
      <c r="HMP2" s="433"/>
      <c r="HMQ2" s="429"/>
      <c r="HMR2" s="433"/>
      <c r="HMS2" s="429"/>
      <c r="HMT2" s="433"/>
      <c r="HMU2" s="429"/>
      <c r="HMV2" s="433"/>
      <c r="HMW2" s="429"/>
      <c r="HMX2" s="433"/>
      <c r="HMY2" s="429"/>
      <c r="HMZ2" s="433"/>
      <c r="HNA2" s="429"/>
      <c r="HNB2" s="433"/>
      <c r="HNC2" s="429"/>
      <c r="HND2" s="433"/>
      <c r="HNE2" s="429"/>
      <c r="HNF2" s="433"/>
      <c r="HNG2" s="429"/>
      <c r="HNH2" s="433"/>
      <c r="HNI2" s="429"/>
      <c r="HNJ2" s="433"/>
      <c r="HNK2" s="429"/>
      <c r="HNL2" s="433"/>
      <c r="HNM2" s="429"/>
      <c r="HNN2" s="433"/>
      <c r="HNO2" s="429"/>
      <c r="HNP2" s="433"/>
      <c r="HNQ2" s="429"/>
      <c r="HNR2" s="433"/>
      <c r="HNS2" s="429"/>
      <c r="HNT2" s="433"/>
      <c r="HNU2" s="429"/>
      <c r="HNV2" s="433"/>
      <c r="HNW2" s="429"/>
      <c r="HNX2" s="433"/>
      <c r="HNY2" s="429"/>
      <c r="HNZ2" s="433"/>
      <c r="HOA2" s="429"/>
      <c r="HOB2" s="433"/>
      <c r="HOC2" s="429"/>
      <c r="HOD2" s="433"/>
      <c r="HOE2" s="429"/>
      <c r="HOF2" s="433"/>
      <c r="HOG2" s="429"/>
      <c r="HOH2" s="433"/>
      <c r="HOI2" s="429"/>
      <c r="HOJ2" s="433"/>
      <c r="HOK2" s="429"/>
      <c r="HOL2" s="433"/>
      <c r="HOM2" s="429"/>
      <c r="HON2" s="433"/>
      <c r="HOO2" s="429"/>
      <c r="HOP2" s="433"/>
      <c r="HOQ2" s="429"/>
      <c r="HOR2" s="433"/>
      <c r="HOS2" s="429"/>
      <c r="HOT2" s="433"/>
      <c r="HOU2" s="429"/>
      <c r="HOV2" s="433"/>
      <c r="HOW2" s="429"/>
      <c r="HOX2" s="433"/>
      <c r="HOY2" s="429"/>
      <c r="HOZ2" s="433"/>
      <c r="HPA2" s="429"/>
      <c r="HPB2" s="433"/>
      <c r="HPC2" s="429"/>
      <c r="HPD2" s="433"/>
      <c r="HPE2" s="429"/>
      <c r="HPF2" s="433"/>
      <c r="HPG2" s="429"/>
      <c r="HPH2" s="433"/>
      <c r="HPI2" s="429"/>
      <c r="HPJ2" s="433"/>
      <c r="HPK2" s="429"/>
      <c r="HPL2" s="433"/>
      <c r="HPM2" s="429"/>
      <c r="HPN2" s="433"/>
      <c r="HPO2" s="429"/>
      <c r="HPP2" s="433"/>
      <c r="HPQ2" s="429"/>
      <c r="HPR2" s="433"/>
      <c r="HPS2" s="429"/>
      <c r="HPT2" s="433"/>
      <c r="HPU2" s="429"/>
      <c r="HPV2" s="433"/>
      <c r="HPW2" s="429"/>
      <c r="HPX2" s="433"/>
      <c r="HPY2" s="429"/>
      <c r="HPZ2" s="433"/>
      <c r="HQA2" s="429"/>
      <c r="HQB2" s="433"/>
      <c r="HQC2" s="429"/>
      <c r="HQD2" s="433"/>
      <c r="HQE2" s="429"/>
      <c r="HQF2" s="433"/>
      <c r="HQG2" s="429"/>
      <c r="HQH2" s="433"/>
      <c r="HQI2" s="429"/>
      <c r="HQJ2" s="433"/>
      <c r="HQK2" s="429"/>
      <c r="HQL2" s="433"/>
      <c r="HQM2" s="429"/>
      <c r="HQN2" s="433"/>
      <c r="HQO2" s="429"/>
      <c r="HQP2" s="433"/>
      <c r="HQQ2" s="429"/>
      <c r="HQR2" s="433"/>
      <c r="HQS2" s="429"/>
      <c r="HQT2" s="433"/>
      <c r="HQU2" s="429"/>
      <c r="HQV2" s="433"/>
      <c r="HQW2" s="429"/>
      <c r="HQX2" s="433"/>
      <c r="HQY2" s="429"/>
      <c r="HQZ2" s="433"/>
      <c r="HRA2" s="429"/>
      <c r="HRB2" s="433"/>
      <c r="HRC2" s="429"/>
      <c r="HRD2" s="433"/>
      <c r="HRE2" s="429"/>
      <c r="HRF2" s="433"/>
      <c r="HRG2" s="429"/>
      <c r="HRH2" s="433"/>
      <c r="HRI2" s="429"/>
      <c r="HRJ2" s="433"/>
      <c r="HRK2" s="429"/>
      <c r="HRL2" s="433"/>
      <c r="HRM2" s="429"/>
      <c r="HRN2" s="433"/>
      <c r="HRO2" s="429"/>
      <c r="HRP2" s="433"/>
      <c r="HRQ2" s="429"/>
      <c r="HRR2" s="433"/>
      <c r="HRS2" s="429"/>
      <c r="HRT2" s="433"/>
      <c r="HRU2" s="429"/>
      <c r="HRV2" s="433"/>
      <c r="HRW2" s="429"/>
      <c r="HRX2" s="433"/>
      <c r="HRY2" s="429"/>
      <c r="HRZ2" s="433"/>
      <c r="HSA2" s="429"/>
      <c r="HSB2" s="433"/>
      <c r="HSC2" s="429"/>
      <c r="HSD2" s="433"/>
      <c r="HSE2" s="429"/>
      <c r="HSF2" s="433"/>
      <c r="HSG2" s="429"/>
      <c r="HSH2" s="433"/>
      <c r="HSI2" s="429"/>
      <c r="HSJ2" s="433"/>
      <c r="HSK2" s="429"/>
      <c r="HSL2" s="433"/>
      <c r="HSM2" s="429"/>
      <c r="HSN2" s="433"/>
      <c r="HSO2" s="429"/>
      <c r="HSP2" s="433"/>
      <c r="HSQ2" s="429"/>
      <c r="HSR2" s="433"/>
      <c r="HSS2" s="429"/>
      <c r="HST2" s="433"/>
      <c r="HSU2" s="429"/>
      <c r="HSV2" s="433"/>
      <c r="HSW2" s="429"/>
      <c r="HSX2" s="433"/>
      <c r="HSY2" s="429"/>
      <c r="HSZ2" s="433"/>
      <c r="HTA2" s="429"/>
      <c r="HTB2" s="433"/>
      <c r="HTC2" s="429"/>
      <c r="HTD2" s="433"/>
      <c r="HTE2" s="429"/>
      <c r="HTF2" s="433"/>
      <c r="HTG2" s="429"/>
      <c r="HTH2" s="433"/>
      <c r="HTI2" s="429"/>
      <c r="HTJ2" s="433"/>
      <c r="HTK2" s="429"/>
      <c r="HTL2" s="433"/>
      <c r="HTM2" s="429"/>
      <c r="HTN2" s="433"/>
      <c r="HTO2" s="429"/>
      <c r="HTP2" s="433"/>
      <c r="HTQ2" s="429"/>
      <c r="HTR2" s="433"/>
      <c r="HTS2" s="429"/>
      <c r="HTT2" s="433"/>
      <c r="HTU2" s="429"/>
      <c r="HTV2" s="433"/>
      <c r="HTW2" s="429"/>
      <c r="HTX2" s="433"/>
      <c r="HTY2" s="429"/>
      <c r="HTZ2" s="433"/>
      <c r="HUA2" s="429"/>
      <c r="HUB2" s="433"/>
      <c r="HUC2" s="429"/>
      <c r="HUD2" s="433"/>
      <c r="HUE2" s="429"/>
      <c r="HUF2" s="433"/>
      <c r="HUG2" s="429"/>
      <c r="HUH2" s="433"/>
      <c r="HUI2" s="429"/>
      <c r="HUJ2" s="433"/>
      <c r="HUK2" s="429"/>
      <c r="HUL2" s="433"/>
      <c r="HUM2" s="429"/>
      <c r="HUN2" s="433"/>
      <c r="HUO2" s="429"/>
      <c r="HUP2" s="433"/>
      <c r="HUQ2" s="429"/>
      <c r="HUR2" s="433"/>
      <c r="HUS2" s="429"/>
      <c r="HUT2" s="433"/>
      <c r="HUU2" s="429"/>
      <c r="HUV2" s="433"/>
      <c r="HUW2" s="429"/>
      <c r="HUX2" s="433"/>
      <c r="HUY2" s="429"/>
      <c r="HUZ2" s="433"/>
      <c r="HVA2" s="429"/>
      <c r="HVB2" s="433"/>
      <c r="HVC2" s="429"/>
      <c r="HVD2" s="433"/>
      <c r="HVE2" s="429"/>
      <c r="HVF2" s="433"/>
      <c r="HVG2" s="429"/>
      <c r="HVH2" s="433"/>
      <c r="HVI2" s="429"/>
      <c r="HVJ2" s="433"/>
      <c r="HVK2" s="429"/>
      <c r="HVL2" s="433"/>
      <c r="HVM2" s="429"/>
      <c r="HVN2" s="433"/>
      <c r="HVO2" s="429"/>
      <c r="HVP2" s="433"/>
      <c r="HVQ2" s="429"/>
      <c r="HVR2" s="433"/>
      <c r="HVS2" s="429"/>
      <c r="HVT2" s="433"/>
      <c r="HVU2" s="429"/>
      <c r="HVV2" s="433"/>
      <c r="HVW2" s="429"/>
      <c r="HVX2" s="433"/>
      <c r="HVY2" s="429"/>
      <c r="HVZ2" s="433"/>
      <c r="HWA2" s="429"/>
      <c r="HWB2" s="433"/>
      <c r="HWC2" s="429"/>
      <c r="HWD2" s="433"/>
      <c r="HWE2" s="429"/>
      <c r="HWF2" s="433"/>
      <c r="HWG2" s="429"/>
      <c r="HWH2" s="433"/>
      <c r="HWI2" s="429"/>
      <c r="HWJ2" s="433"/>
      <c r="HWK2" s="429"/>
      <c r="HWL2" s="433"/>
      <c r="HWM2" s="429"/>
      <c r="HWN2" s="433"/>
      <c r="HWO2" s="429"/>
      <c r="HWP2" s="433"/>
      <c r="HWQ2" s="429"/>
      <c r="HWR2" s="433"/>
      <c r="HWS2" s="429"/>
      <c r="HWT2" s="433"/>
      <c r="HWU2" s="429"/>
      <c r="HWV2" s="433"/>
      <c r="HWW2" s="429"/>
      <c r="HWX2" s="433"/>
      <c r="HWY2" s="429"/>
      <c r="HWZ2" s="433"/>
      <c r="HXA2" s="429"/>
      <c r="HXB2" s="433"/>
      <c r="HXC2" s="429"/>
      <c r="HXD2" s="433"/>
      <c r="HXE2" s="429"/>
      <c r="HXF2" s="433"/>
      <c r="HXG2" s="429"/>
      <c r="HXH2" s="433"/>
      <c r="HXI2" s="429"/>
      <c r="HXJ2" s="433"/>
      <c r="HXK2" s="429"/>
      <c r="HXL2" s="433"/>
      <c r="HXM2" s="429"/>
      <c r="HXN2" s="433"/>
      <c r="HXO2" s="429"/>
      <c r="HXP2" s="433"/>
      <c r="HXQ2" s="429"/>
      <c r="HXR2" s="433"/>
      <c r="HXS2" s="429"/>
      <c r="HXT2" s="433"/>
      <c r="HXU2" s="429"/>
      <c r="HXV2" s="433"/>
      <c r="HXW2" s="429"/>
      <c r="HXX2" s="433"/>
      <c r="HXY2" s="429"/>
      <c r="HXZ2" s="433"/>
      <c r="HYA2" s="429"/>
      <c r="HYB2" s="433"/>
      <c r="HYC2" s="429"/>
      <c r="HYD2" s="433"/>
      <c r="HYE2" s="429"/>
      <c r="HYF2" s="433"/>
      <c r="HYG2" s="429"/>
      <c r="HYH2" s="433"/>
      <c r="HYI2" s="429"/>
      <c r="HYJ2" s="433"/>
      <c r="HYK2" s="429"/>
      <c r="HYL2" s="433"/>
      <c r="HYM2" s="429"/>
      <c r="HYN2" s="433"/>
      <c r="HYO2" s="429"/>
      <c r="HYP2" s="433"/>
      <c r="HYQ2" s="429"/>
      <c r="HYR2" s="433"/>
      <c r="HYS2" s="429"/>
      <c r="HYT2" s="433"/>
      <c r="HYU2" s="429"/>
      <c r="HYV2" s="433"/>
      <c r="HYW2" s="429"/>
      <c r="HYX2" s="433"/>
      <c r="HYY2" s="429"/>
      <c r="HYZ2" s="433"/>
      <c r="HZA2" s="429"/>
      <c r="HZB2" s="433"/>
      <c r="HZC2" s="429"/>
      <c r="HZD2" s="433"/>
      <c r="HZE2" s="429"/>
      <c r="HZF2" s="433"/>
      <c r="HZG2" s="429"/>
      <c r="HZH2" s="433"/>
      <c r="HZI2" s="429"/>
      <c r="HZJ2" s="433"/>
      <c r="HZK2" s="429"/>
      <c r="HZL2" s="433"/>
      <c r="HZM2" s="429"/>
      <c r="HZN2" s="433"/>
      <c r="HZO2" s="429"/>
      <c r="HZP2" s="433"/>
      <c r="HZQ2" s="429"/>
      <c r="HZR2" s="433"/>
      <c r="HZS2" s="429"/>
      <c r="HZT2" s="433"/>
      <c r="HZU2" s="429"/>
      <c r="HZV2" s="433"/>
      <c r="HZW2" s="429"/>
      <c r="HZX2" s="433"/>
      <c r="HZY2" s="429"/>
      <c r="HZZ2" s="433"/>
      <c r="IAA2" s="429"/>
      <c r="IAB2" s="433"/>
      <c r="IAC2" s="429"/>
      <c r="IAD2" s="433"/>
      <c r="IAE2" s="429"/>
      <c r="IAF2" s="433"/>
      <c r="IAG2" s="429"/>
      <c r="IAH2" s="433"/>
      <c r="IAI2" s="429"/>
      <c r="IAJ2" s="433"/>
      <c r="IAK2" s="429"/>
      <c r="IAL2" s="433"/>
      <c r="IAM2" s="429"/>
      <c r="IAN2" s="433"/>
      <c r="IAO2" s="429"/>
      <c r="IAP2" s="433"/>
      <c r="IAQ2" s="429"/>
      <c r="IAR2" s="433"/>
      <c r="IAS2" s="429"/>
      <c r="IAT2" s="433"/>
      <c r="IAU2" s="429"/>
      <c r="IAV2" s="433"/>
      <c r="IAW2" s="429"/>
      <c r="IAX2" s="433"/>
      <c r="IAY2" s="429"/>
      <c r="IAZ2" s="433"/>
      <c r="IBA2" s="429"/>
      <c r="IBB2" s="433"/>
      <c r="IBC2" s="429"/>
      <c r="IBD2" s="433"/>
      <c r="IBE2" s="429"/>
      <c r="IBF2" s="433"/>
      <c r="IBG2" s="429"/>
      <c r="IBH2" s="433"/>
      <c r="IBI2" s="429"/>
      <c r="IBJ2" s="433"/>
      <c r="IBK2" s="429"/>
      <c r="IBL2" s="433"/>
      <c r="IBM2" s="429"/>
      <c r="IBN2" s="433"/>
      <c r="IBO2" s="429"/>
      <c r="IBP2" s="433"/>
      <c r="IBQ2" s="429"/>
      <c r="IBR2" s="433"/>
      <c r="IBS2" s="429"/>
      <c r="IBT2" s="433"/>
      <c r="IBU2" s="429"/>
      <c r="IBV2" s="433"/>
      <c r="IBW2" s="429"/>
      <c r="IBX2" s="433"/>
      <c r="IBY2" s="429"/>
      <c r="IBZ2" s="433"/>
      <c r="ICA2" s="429"/>
      <c r="ICB2" s="433"/>
      <c r="ICC2" s="429"/>
      <c r="ICD2" s="433"/>
      <c r="ICE2" s="429"/>
      <c r="ICF2" s="433"/>
      <c r="ICG2" s="429"/>
      <c r="ICH2" s="433"/>
      <c r="ICI2" s="429"/>
      <c r="ICJ2" s="433"/>
      <c r="ICK2" s="429"/>
      <c r="ICL2" s="433"/>
      <c r="ICM2" s="429"/>
      <c r="ICN2" s="433"/>
      <c r="ICO2" s="429"/>
      <c r="ICP2" s="433"/>
      <c r="ICQ2" s="429"/>
      <c r="ICR2" s="433"/>
      <c r="ICS2" s="429"/>
      <c r="ICT2" s="433"/>
      <c r="ICU2" s="429"/>
      <c r="ICV2" s="433"/>
      <c r="ICW2" s="429"/>
      <c r="ICX2" s="433"/>
      <c r="ICY2" s="429"/>
      <c r="ICZ2" s="433"/>
      <c r="IDA2" s="429"/>
      <c r="IDB2" s="433"/>
      <c r="IDC2" s="429"/>
      <c r="IDD2" s="433"/>
      <c r="IDE2" s="429"/>
      <c r="IDF2" s="433"/>
      <c r="IDG2" s="429"/>
      <c r="IDH2" s="433"/>
      <c r="IDI2" s="429"/>
      <c r="IDJ2" s="433"/>
      <c r="IDK2" s="429"/>
      <c r="IDL2" s="433"/>
      <c r="IDM2" s="429"/>
      <c r="IDN2" s="433"/>
      <c r="IDO2" s="429"/>
      <c r="IDP2" s="433"/>
      <c r="IDQ2" s="429"/>
      <c r="IDR2" s="433"/>
      <c r="IDS2" s="429"/>
      <c r="IDT2" s="433"/>
      <c r="IDU2" s="429"/>
      <c r="IDV2" s="433"/>
      <c r="IDW2" s="429"/>
      <c r="IDX2" s="433"/>
      <c r="IDY2" s="429"/>
      <c r="IDZ2" s="433"/>
      <c r="IEA2" s="429"/>
      <c r="IEB2" s="433"/>
      <c r="IEC2" s="429"/>
      <c r="IED2" s="433"/>
      <c r="IEE2" s="429"/>
      <c r="IEF2" s="433"/>
      <c r="IEG2" s="429"/>
      <c r="IEH2" s="433"/>
      <c r="IEI2" s="429"/>
      <c r="IEJ2" s="433"/>
      <c r="IEK2" s="429"/>
      <c r="IEL2" s="433"/>
      <c r="IEM2" s="429"/>
      <c r="IEN2" s="433"/>
      <c r="IEO2" s="429"/>
      <c r="IEP2" s="433"/>
      <c r="IEQ2" s="429"/>
      <c r="IER2" s="433"/>
      <c r="IES2" s="429"/>
      <c r="IET2" s="433"/>
      <c r="IEU2" s="429"/>
      <c r="IEV2" s="433"/>
      <c r="IEW2" s="429"/>
      <c r="IEX2" s="433"/>
      <c r="IEY2" s="429"/>
      <c r="IEZ2" s="433"/>
      <c r="IFA2" s="429"/>
      <c r="IFB2" s="433"/>
      <c r="IFC2" s="429"/>
      <c r="IFD2" s="433"/>
      <c r="IFE2" s="429"/>
      <c r="IFF2" s="433"/>
      <c r="IFG2" s="429"/>
      <c r="IFH2" s="433"/>
      <c r="IFI2" s="429"/>
      <c r="IFJ2" s="433"/>
      <c r="IFK2" s="429"/>
      <c r="IFL2" s="433"/>
      <c r="IFM2" s="429"/>
      <c r="IFN2" s="433"/>
      <c r="IFO2" s="429"/>
      <c r="IFP2" s="433"/>
      <c r="IFQ2" s="429"/>
      <c r="IFR2" s="433"/>
      <c r="IFS2" s="429"/>
      <c r="IFT2" s="433"/>
      <c r="IFU2" s="429"/>
      <c r="IFV2" s="433"/>
      <c r="IFW2" s="429"/>
      <c r="IFX2" s="433"/>
      <c r="IFY2" s="429"/>
      <c r="IFZ2" s="433"/>
      <c r="IGA2" s="429"/>
      <c r="IGB2" s="433"/>
      <c r="IGC2" s="429"/>
      <c r="IGD2" s="433"/>
      <c r="IGE2" s="429"/>
      <c r="IGF2" s="433"/>
      <c r="IGG2" s="429"/>
      <c r="IGH2" s="433"/>
      <c r="IGI2" s="429"/>
      <c r="IGJ2" s="433"/>
      <c r="IGK2" s="429"/>
      <c r="IGL2" s="433"/>
      <c r="IGM2" s="429"/>
      <c r="IGN2" s="433"/>
      <c r="IGO2" s="429"/>
      <c r="IGP2" s="433"/>
      <c r="IGQ2" s="429"/>
      <c r="IGR2" s="433"/>
      <c r="IGS2" s="429"/>
      <c r="IGT2" s="433"/>
      <c r="IGU2" s="429"/>
      <c r="IGV2" s="433"/>
      <c r="IGW2" s="429"/>
      <c r="IGX2" s="433"/>
      <c r="IGY2" s="429"/>
      <c r="IGZ2" s="433"/>
      <c r="IHA2" s="429"/>
      <c r="IHB2" s="433"/>
      <c r="IHC2" s="429"/>
      <c r="IHD2" s="433"/>
      <c r="IHE2" s="429"/>
      <c r="IHF2" s="433"/>
      <c r="IHG2" s="429"/>
      <c r="IHH2" s="433"/>
      <c r="IHI2" s="429"/>
      <c r="IHJ2" s="433"/>
      <c r="IHK2" s="429"/>
      <c r="IHL2" s="433"/>
      <c r="IHM2" s="429"/>
      <c r="IHN2" s="433"/>
      <c r="IHO2" s="429"/>
      <c r="IHP2" s="433"/>
      <c r="IHQ2" s="429"/>
      <c r="IHR2" s="433"/>
      <c r="IHS2" s="429"/>
      <c r="IHT2" s="433"/>
      <c r="IHU2" s="429"/>
      <c r="IHV2" s="433"/>
      <c r="IHW2" s="429"/>
      <c r="IHX2" s="433"/>
      <c r="IHY2" s="429"/>
      <c r="IHZ2" s="433"/>
      <c r="IIA2" s="429"/>
      <c r="IIB2" s="433"/>
      <c r="IIC2" s="429"/>
      <c r="IID2" s="433"/>
      <c r="IIE2" s="429"/>
      <c r="IIF2" s="433"/>
      <c r="IIG2" s="429"/>
      <c r="IIH2" s="433"/>
      <c r="III2" s="429"/>
      <c r="IIJ2" s="433"/>
      <c r="IIK2" s="429"/>
      <c r="IIL2" s="433"/>
      <c r="IIM2" s="429"/>
      <c r="IIN2" s="433"/>
      <c r="IIO2" s="429"/>
      <c r="IIP2" s="433"/>
      <c r="IIQ2" s="429"/>
      <c r="IIR2" s="433"/>
      <c r="IIS2" s="429"/>
      <c r="IIT2" s="433"/>
      <c r="IIU2" s="429"/>
      <c r="IIV2" s="433"/>
      <c r="IIW2" s="429"/>
      <c r="IIX2" s="433"/>
      <c r="IIY2" s="429"/>
      <c r="IIZ2" s="433"/>
      <c r="IJA2" s="429"/>
      <c r="IJB2" s="433"/>
      <c r="IJC2" s="429"/>
      <c r="IJD2" s="433"/>
      <c r="IJE2" s="429"/>
      <c r="IJF2" s="433"/>
      <c r="IJG2" s="429"/>
      <c r="IJH2" s="433"/>
      <c r="IJI2" s="429"/>
      <c r="IJJ2" s="433"/>
      <c r="IJK2" s="429"/>
      <c r="IJL2" s="433"/>
      <c r="IJM2" s="429"/>
      <c r="IJN2" s="433"/>
      <c r="IJO2" s="429"/>
      <c r="IJP2" s="433"/>
      <c r="IJQ2" s="429"/>
      <c r="IJR2" s="433"/>
      <c r="IJS2" s="429"/>
      <c r="IJT2" s="433"/>
      <c r="IJU2" s="429"/>
      <c r="IJV2" s="433"/>
      <c r="IJW2" s="429"/>
      <c r="IJX2" s="433"/>
      <c r="IJY2" s="429"/>
      <c r="IJZ2" s="433"/>
      <c r="IKA2" s="429"/>
      <c r="IKB2" s="433"/>
      <c r="IKC2" s="429"/>
      <c r="IKD2" s="433"/>
      <c r="IKE2" s="429"/>
      <c r="IKF2" s="433"/>
      <c r="IKG2" s="429"/>
      <c r="IKH2" s="433"/>
      <c r="IKI2" s="429"/>
      <c r="IKJ2" s="433"/>
      <c r="IKK2" s="429"/>
      <c r="IKL2" s="433"/>
      <c r="IKM2" s="429"/>
      <c r="IKN2" s="433"/>
      <c r="IKO2" s="429"/>
      <c r="IKP2" s="433"/>
      <c r="IKQ2" s="429"/>
      <c r="IKR2" s="433"/>
      <c r="IKS2" s="429"/>
      <c r="IKT2" s="433"/>
      <c r="IKU2" s="429"/>
      <c r="IKV2" s="433"/>
      <c r="IKW2" s="429"/>
      <c r="IKX2" s="433"/>
      <c r="IKY2" s="429"/>
      <c r="IKZ2" s="433"/>
      <c r="ILA2" s="429"/>
      <c r="ILB2" s="433"/>
      <c r="ILC2" s="429"/>
      <c r="ILD2" s="433"/>
      <c r="ILE2" s="429"/>
      <c r="ILF2" s="433"/>
      <c r="ILG2" s="429"/>
      <c r="ILH2" s="433"/>
      <c r="ILI2" s="429"/>
      <c r="ILJ2" s="433"/>
      <c r="ILK2" s="429"/>
      <c r="ILL2" s="433"/>
      <c r="ILM2" s="429"/>
      <c r="ILN2" s="433"/>
      <c r="ILO2" s="429"/>
      <c r="ILP2" s="433"/>
      <c r="ILQ2" s="429"/>
      <c r="ILR2" s="433"/>
      <c r="ILS2" s="429"/>
      <c r="ILT2" s="433"/>
      <c r="ILU2" s="429"/>
      <c r="ILV2" s="433"/>
      <c r="ILW2" s="429"/>
      <c r="ILX2" s="433"/>
      <c r="ILY2" s="429"/>
      <c r="ILZ2" s="433"/>
      <c r="IMA2" s="429"/>
      <c r="IMB2" s="433"/>
      <c r="IMC2" s="429"/>
      <c r="IMD2" s="433"/>
      <c r="IME2" s="429"/>
      <c r="IMF2" s="433"/>
      <c r="IMG2" s="429"/>
      <c r="IMH2" s="433"/>
      <c r="IMI2" s="429"/>
      <c r="IMJ2" s="433"/>
      <c r="IMK2" s="429"/>
      <c r="IML2" s="433"/>
      <c r="IMM2" s="429"/>
      <c r="IMN2" s="433"/>
      <c r="IMO2" s="429"/>
      <c r="IMP2" s="433"/>
      <c r="IMQ2" s="429"/>
      <c r="IMR2" s="433"/>
      <c r="IMS2" s="429"/>
      <c r="IMT2" s="433"/>
      <c r="IMU2" s="429"/>
      <c r="IMV2" s="433"/>
      <c r="IMW2" s="429"/>
      <c r="IMX2" s="433"/>
      <c r="IMY2" s="429"/>
      <c r="IMZ2" s="433"/>
      <c r="INA2" s="429"/>
      <c r="INB2" s="433"/>
      <c r="INC2" s="429"/>
      <c r="IND2" s="433"/>
      <c r="INE2" s="429"/>
      <c r="INF2" s="433"/>
      <c r="ING2" s="429"/>
      <c r="INH2" s="433"/>
      <c r="INI2" s="429"/>
      <c r="INJ2" s="433"/>
      <c r="INK2" s="429"/>
      <c r="INL2" s="433"/>
      <c r="INM2" s="429"/>
      <c r="INN2" s="433"/>
      <c r="INO2" s="429"/>
      <c r="INP2" s="433"/>
      <c r="INQ2" s="429"/>
      <c r="INR2" s="433"/>
      <c r="INS2" s="429"/>
      <c r="INT2" s="433"/>
      <c r="INU2" s="429"/>
      <c r="INV2" s="433"/>
      <c r="INW2" s="429"/>
      <c r="INX2" s="433"/>
      <c r="INY2" s="429"/>
      <c r="INZ2" s="433"/>
      <c r="IOA2" s="429"/>
      <c r="IOB2" s="433"/>
      <c r="IOC2" s="429"/>
      <c r="IOD2" s="433"/>
      <c r="IOE2" s="429"/>
      <c r="IOF2" s="433"/>
      <c r="IOG2" s="429"/>
      <c r="IOH2" s="433"/>
      <c r="IOI2" s="429"/>
      <c r="IOJ2" s="433"/>
      <c r="IOK2" s="429"/>
      <c r="IOL2" s="433"/>
      <c r="IOM2" s="429"/>
      <c r="ION2" s="433"/>
      <c r="IOO2" s="429"/>
      <c r="IOP2" s="433"/>
      <c r="IOQ2" s="429"/>
      <c r="IOR2" s="433"/>
      <c r="IOS2" s="429"/>
      <c r="IOT2" s="433"/>
      <c r="IOU2" s="429"/>
      <c r="IOV2" s="433"/>
      <c r="IOW2" s="429"/>
      <c r="IOX2" s="433"/>
      <c r="IOY2" s="429"/>
      <c r="IOZ2" s="433"/>
      <c r="IPA2" s="429"/>
      <c r="IPB2" s="433"/>
      <c r="IPC2" s="429"/>
      <c r="IPD2" s="433"/>
      <c r="IPE2" s="429"/>
      <c r="IPF2" s="433"/>
      <c r="IPG2" s="429"/>
      <c r="IPH2" s="433"/>
      <c r="IPI2" s="429"/>
      <c r="IPJ2" s="433"/>
      <c r="IPK2" s="429"/>
      <c r="IPL2" s="433"/>
      <c r="IPM2" s="429"/>
      <c r="IPN2" s="433"/>
      <c r="IPO2" s="429"/>
      <c r="IPP2" s="433"/>
      <c r="IPQ2" s="429"/>
      <c r="IPR2" s="433"/>
      <c r="IPS2" s="429"/>
      <c r="IPT2" s="433"/>
      <c r="IPU2" s="429"/>
      <c r="IPV2" s="433"/>
      <c r="IPW2" s="429"/>
      <c r="IPX2" s="433"/>
      <c r="IPY2" s="429"/>
      <c r="IPZ2" s="433"/>
      <c r="IQA2" s="429"/>
      <c r="IQB2" s="433"/>
      <c r="IQC2" s="429"/>
      <c r="IQD2" s="433"/>
      <c r="IQE2" s="429"/>
      <c r="IQF2" s="433"/>
      <c r="IQG2" s="429"/>
      <c r="IQH2" s="433"/>
      <c r="IQI2" s="429"/>
      <c r="IQJ2" s="433"/>
      <c r="IQK2" s="429"/>
      <c r="IQL2" s="433"/>
      <c r="IQM2" s="429"/>
      <c r="IQN2" s="433"/>
      <c r="IQO2" s="429"/>
      <c r="IQP2" s="433"/>
      <c r="IQQ2" s="429"/>
      <c r="IQR2" s="433"/>
      <c r="IQS2" s="429"/>
      <c r="IQT2" s="433"/>
      <c r="IQU2" s="429"/>
      <c r="IQV2" s="433"/>
      <c r="IQW2" s="429"/>
      <c r="IQX2" s="433"/>
      <c r="IQY2" s="429"/>
      <c r="IQZ2" s="433"/>
      <c r="IRA2" s="429"/>
      <c r="IRB2" s="433"/>
      <c r="IRC2" s="429"/>
      <c r="IRD2" s="433"/>
      <c r="IRE2" s="429"/>
      <c r="IRF2" s="433"/>
      <c r="IRG2" s="429"/>
      <c r="IRH2" s="433"/>
      <c r="IRI2" s="429"/>
      <c r="IRJ2" s="433"/>
      <c r="IRK2" s="429"/>
      <c r="IRL2" s="433"/>
      <c r="IRM2" s="429"/>
      <c r="IRN2" s="433"/>
      <c r="IRO2" s="429"/>
      <c r="IRP2" s="433"/>
      <c r="IRQ2" s="429"/>
      <c r="IRR2" s="433"/>
      <c r="IRS2" s="429"/>
      <c r="IRT2" s="433"/>
      <c r="IRU2" s="429"/>
      <c r="IRV2" s="433"/>
      <c r="IRW2" s="429"/>
      <c r="IRX2" s="433"/>
      <c r="IRY2" s="429"/>
      <c r="IRZ2" s="433"/>
      <c r="ISA2" s="429"/>
      <c r="ISB2" s="433"/>
      <c r="ISC2" s="429"/>
      <c r="ISD2" s="433"/>
      <c r="ISE2" s="429"/>
      <c r="ISF2" s="433"/>
      <c r="ISG2" s="429"/>
      <c r="ISH2" s="433"/>
      <c r="ISI2" s="429"/>
      <c r="ISJ2" s="433"/>
      <c r="ISK2" s="429"/>
      <c r="ISL2" s="433"/>
      <c r="ISM2" s="429"/>
      <c r="ISN2" s="433"/>
      <c r="ISO2" s="429"/>
      <c r="ISP2" s="433"/>
      <c r="ISQ2" s="429"/>
      <c r="ISR2" s="433"/>
      <c r="ISS2" s="429"/>
      <c r="IST2" s="433"/>
      <c r="ISU2" s="429"/>
      <c r="ISV2" s="433"/>
      <c r="ISW2" s="429"/>
      <c r="ISX2" s="433"/>
      <c r="ISY2" s="429"/>
      <c r="ISZ2" s="433"/>
      <c r="ITA2" s="429"/>
      <c r="ITB2" s="433"/>
      <c r="ITC2" s="429"/>
      <c r="ITD2" s="433"/>
      <c r="ITE2" s="429"/>
      <c r="ITF2" s="433"/>
      <c r="ITG2" s="429"/>
      <c r="ITH2" s="433"/>
      <c r="ITI2" s="429"/>
      <c r="ITJ2" s="433"/>
      <c r="ITK2" s="429"/>
      <c r="ITL2" s="433"/>
      <c r="ITM2" s="429"/>
      <c r="ITN2" s="433"/>
      <c r="ITO2" s="429"/>
      <c r="ITP2" s="433"/>
      <c r="ITQ2" s="429"/>
      <c r="ITR2" s="433"/>
      <c r="ITS2" s="429"/>
      <c r="ITT2" s="433"/>
      <c r="ITU2" s="429"/>
      <c r="ITV2" s="433"/>
      <c r="ITW2" s="429"/>
      <c r="ITX2" s="433"/>
      <c r="ITY2" s="429"/>
      <c r="ITZ2" s="433"/>
      <c r="IUA2" s="429"/>
      <c r="IUB2" s="433"/>
      <c r="IUC2" s="429"/>
      <c r="IUD2" s="433"/>
      <c r="IUE2" s="429"/>
      <c r="IUF2" s="433"/>
      <c r="IUG2" s="429"/>
      <c r="IUH2" s="433"/>
      <c r="IUI2" s="429"/>
      <c r="IUJ2" s="433"/>
      <c r="IUK2" s="429"/>
      <c r="IUL2" s="433"/>
      <c r="IUM2" s="429"/>
      <c r="IUN2" s="433"/>
      <c r="IUO2" s="429"/>
      <c r="IUP2" s="433"/>
      <c r="IUQ2" s="429"/>
      <c r="IUR2" s="433"/>
      <c r="IUS2" s="429"/>
      <c r="IUT2" s="433"/>
      <c r="IUU2" s="429"/>
      <c r="IUV2" s="433"/>
      <c r="IUW2" s="429"/>
      <c r="IUX2" s="433"/>
      <c r="IUY2" s="429"/>
      <c r="IUZ2" s="433"/>
      <c r="IVA2" s="429"/>
      <c r="IVB2" s="433"/>
      <c r="IVC2" s="429"/>
      <c r="IVD2" s="433"/>
      <c r="IVE2" s="429"/>
      <c r="IVF2" s="433"/>
      <c r="IVG2" s="429"/>
      <c r="IVH2" s="433"/>
      <c r="IVI2" s="429"/>
      <c r="IVJ2" s="433"/>
      <c r="IVK2" s="429"/>
      <c r="IVL2" s="433"/>
      <c r="IVM2" s="429"/>
      <c r="IVN2" s="433"/>
      <c r="IVO2" s="429"/>
      <c r="IVP2" s="433"/>
      <c r="IVQ2" s="429"/>
      <c r="IVR2" s="433"/>
      <c r="IVS2" s="429"/>
      <c r="IVT2" s="433"/>
      <c r="IVU2" s="429"/>
      <c r="IVV2" s="433"/>
      <c r="IVW2" s="429"/>
      <c r="IVX2" s="433"/>
      <c r="IVY2" s="429"/>
      <c r="IVZ2" s="433"/>
      <c r="IWA2" s="429"/>
      <c r="IWB2" s="433"/>
      <c r="IWC2" s="429"/>
      <c r="IWD2" s="433"/>
      <c r="IWE2" s="429"/>
      <c r="IWF2" s="433"/>
      <c r="IWG2" s="429"/>
      <c r="IWH2" s="433"/>
      <c r="IWI2" s="429"/>
      <c r="IWJ2" s="433"/>
      <c r="IWK2" s="429"/>
      <c r="IWL2" s="433"/>
      <c r="IWM2" s="429"/>
      <c r="IWN2" s="433"/>
      <c r="IWO2" s="429"/>
      <c r="IWP2" s="433"/>
      <c r="IWQ2" s="429"/>
      <c r="IWR2" s="433"/>
      <c r="IWS2" s="429"/>
      <c r="IWT2" s="433"/>
      <c r="IWU2" s="429"/>
      <c r="IWV2" s="433"/>
      <c r="IWW2" s="429"/>
      <c r="IWX2" s="433"/>
      <c r="IWY2" s="429"/>
      <c r="IWZ2" s="433"/>
      <c r="IXA2" s="429"/>
      <c r="IXB2" s="433"/>
      <c r="IXC2" s="429"/>
      <c r="IXD2" s="433"/>
      <c r="IXE2" s="429"/>
      <c r="IXF2" s="433"/>
      <c r="IXG2" s="429"/>
      <c r="IXH2" s="433"/>
      <c r="IXI2" s="429"/>
      <c r="IXJ2" s="433"/>
      <c r="IXK2" s="429"/>
      <c r="IXL2" s="433"/>
      <c r="IXM2" s="429"/>
      <c r="IXN2" s="433"/>
      <c r="IXO2" s="429"/>
      <c r="IXP2" s="433"/>
      <c r="IXQ2" s="429"/>
      <c r="IXR2" s="433"/>
      <c r="IXS2" s="429"/>
      <c r="IXT2" s="433"/>
      <c r="IXU2" s="429"/>
      <c r="IXV2" s="433"/>
      <c r="IXW2" s="429"/>
      <c r="IXX2" s="433"/>
      <c r="IXY2" s="429"/>
      <c r="IXZ2" s="433"/>
      <c r="IYA2" s="429"/>
      <c r="IYB2" s="433"/>
      <c r="IYC2" s="429"/>
      <c r="IYD2" s="433"/>
      <c r="IYE2" s="429"/>
      <c r="IYF2" s="433"/>
      <c r="IYG2" s="429"/>
      <c r="IYH2" s="433"/>
      <c r="IYI2" s="429"/>
      <c r="IYJ2" s="433"/>
      <c r="IYK2" s="429"/>
      <c r="IYL2" s="433"/>
      <c r="IYM2" s="429"/>
      <c r="IYN2" s="433"/>
      <c r="IYO2" s="429"/>
      <c r="IYP2" s="433"/>
      <c r="IYQ2" s="429"/>
      <c r="IYR2" s="433"/>
      <c r="IYS2" s="429"/>
      <c r="IYT2" s="433"/>
      <c r="IYU2" s="429"/>
      <c r="IYV2" s="433"/>
      <c r="IYW2" s="429"/>
      <c r="IYX2" s="433"/>
      <c r="IYY2" s="429"/>
      <c r="IYZ2" s="433"/>
      <c r="IZA2" s="429"/>
      <c r="IZB2" s="433"/>
      <c r="IZC2" s="429"/>
      <c r="IZD2" s="433"/>
      <c r="IZE2" s="429"/>
      <c r="IZF2" s="433"/>
      <c r="IZG2" s="429"/>
      <c r="IZH2" s="433"/>
      <c r="IZI2" s="429"/>
      <c r="IZJ2" s="433"/>
      <c r="IZK2" s="429"/>
      <c r="IZL2" s="433"/>
      <c r="IZM2" s="429"/>
      <c r="IZN2" s="433"/>
      <c r="IZO2" s="429"/>
      <c r="IZP2" s="433"/>
      <c r="IZQ2" s="429"/>
      <c r="IZR2" s="433"/>
      <c r="IZS2" s="429"/>
      <c r="IZT2" s="433"/>
      <c r="IZU2" s="429"/>
      <c r="IZV2" s="433"/>
      <c r="IZW2" s="429"/>
      <c r="IZX2" s="433"/>
      <c r="IZY2" s="429"/>
      <c r="IZZ2" s="433"/>
      <c r="JAA2" s="429"/>
      <c r="JAB2" s="433"/>
      <c r="JAC2" s="429"/>
      <c r="JAD2" s="433"/>
      <c r="JAE2" s="429"/>
      <c r="JAF2" s="433"/>
      <c r="JAG2" s="429"/>
      <c r="JAH2" s="433"/>
      <c r="JAI2" s="429"/>
      <c r="JAJ2" s="433"/>
      <c r="JAK2" s="429"/>
      <c r="JAL2" s="433"/>
      <c r="JAM2" s="429"/>
      <c r="JAN2" s="433"/>
      <c r="JAO2" s="429"/>
      <c r="JAP2" s="433"/>
      <c r="JAQ2" s="429"/>
      <c r="JAR2" s="433"/>
      <c r="JAS2" s="429"/>
      <c r="JAT2" s="433"/>
      <c r="JAU2" s="429"/>
      <c r="JAV2" s="433"/>
      <c r="JAW2" s="429"/>
      <c r="JAX2" s="433"/>
      <c r="JAY2" s="429"/>
      <c r="JAZ2" s="433"/>
      <c r="JBA2" s="429"/>
      <c r="JBB2" s="433"/>
      <c r="JBC2" s="429"/>
      <c r="JBD2" s="433"/>
      <c r="JBE2" s="429"/>
      <c r="JBF2" s="433"/>
      <c r="JBG2" s="429"/>
      <c r="JBH2" s="433"/>
      <c r="JBI2" s="429"/>
      <c r="JBJ2" s="433"/>
      <c r="JBK2" s="429"/>
      <c r="JBL2" s="433"/>
      <c r="JBM2" s="429"/>
      <c r="JBN2" s="433"/>
      <c r="JBO2" s="429"/>
      <c r="JBP2" s="433"/>
      <c r="JBQ2" s="429"/>
      <c r="JBR2" s="433"/>
      <c r="JBS2" s="429"/>
      <c r="JBT2" s="433"/>
      <c r="JBU2" s="429"/>
      <c r="JBV2" s="433"/>
      <c r="JBW2" s="429"/>
      <c r="JBX2" s="433"/>
      <c r="JBY2" s="429"/>
      <c r="JBZ2" s="433"/>
      <c r="JCA2" s="429"/>
      <c r="JCB2" s="433"/>
      <c r="JCC2" s="429"/>
      <c r="JCD2" s="433"/>
      <c r="JCE2" s="429"/>
      <c r="JCF2" s="433"/>
      <c r="JCG2" s="429"/>
      <c r="JCH2" s="433"/>
      <c r="JCI2" s="429"/>
      <c r="JCJ2" s="433"/>
      <c r="JCK2" s="429"/>
      <c r="JCL2" s="433"/>
      <c r="JCM2" s="429"/>
      <c r="JCN2" s="433"/>
      <c r="JCO2" s="429"/>
      <c r="JCP2" s="433"/>
      <c r="JCQ2" s="429"/>
      <c r="JCR2" s="433"/>
      <c r="JCS2" s="429"/>
      <c r="JCT2" s="433"/>
      <c r="JCU2" s="429"/>
      <c r="JCV2" s="433"/>
      <c r="JCW2" s="429"/>
      <c r="JCX2" s="433"/>
      <c r="JCY2" s="429"/>
      <c r="JCZ2" s="433"/>
      <c r="JDA2" s="429"/>
      <c r="JDB2" s="433"/>
      <c r="JDC2" s="429"/>
      <c r="JDD2" s="433"/>
      <c r="JDE2" s="429"/>
      <c r="JDF2" s="433"/>
      <c r="JDG2" s="429"/>
      <c r="JDH2" s="433"/>
      <c r="JDI2" s="429"/>
      <c r="JDJ2" s="433"/>
      <c r="JDK2" s="429"/>
      <c r="JDL2" s="433"/>
      <c r="JDM2" s="429"/>
      <c r="JDN2" s="433"/>
      <c r="JDO2" s="429"/>
      <c r="JDP2" s="433"/>
      <c r="JDQ2" s="429"/>
      <c r="JDR2" s="433"/>
      <c r="JDS2" s="429"/>
      <c r="JDT2" s="433"/>
      <c r="JDU2" s="429"/>
      <c r="JDV2" s="433"/>
      <c r="JDW2" s="429"/>
      <c r="JDX2" s="433"/>
      <c r="JDY2" s="429"/>
      <c r="JDZ2" s="433"/>
      <c r="JEA2" s="429"/>
      <c r="JEB2" s="433"/>
      <c r="JEC2" s="429"/>
      <c r="JED2" s="433"/>
      <c r="JEE2" s="429"/>
      <c r="JEF2" s="433"/>
      <c r="JEG2" s="429"/>
      <c r="JEH2" s="433"/>
      <c r="JEI2" s="429"/>
      <c r="JEJ2" s="433"/>
      <c r="JEK2" s="429"/>
      <c r="JEL2" s="433"/>
      <c r="JEM2" s="429"/>
      <c r="JEN2" s="433"/>
      <c r="JEO2" s="429"/>
      <c r="JEP2" s="433"/>
      <c r="JEQ2" s="429"/>
      <c r="JER2" s="433"/>
      <c r="JES2" s="429"/>
      <c r="JET2" s="433"/>
      <c r="JEU2" s="429"/>
      <c r="JEV2" s="433"/>
      <c r="JEW2" s="429"/>
      <c r="JEX2" s="433"/>
      <c r="JEY2" s="429"/>
      <c r="JEZ2" s="433"/>
      <c r="JFA2" s="429"/>
      <c r="JFB2" s="433"/>
      <c r="JFC2" s="429"/>
      <c r="JFD2" s="433"/>
      <c r="JFE2" s="429"/>
      <c r="JFF2" s="433"/>
      <c r="JFG2" s="429"/>
      <c r="JFH2" s="433"/>
      <c r="JFI2" s="429"/>
      <c r="JFJ2" s="433"/>
      <c r="JFK2" s="429"/>
      <c r="JFL2" s="433"/>
      <c r="JFM2" s="429"/>
      <c r="JFN2" s="433"/>
      <c r="JFO2" s="429"/>
      <c r="JFP2" s="433"/>
      <c r="JFQ2" s="429"/>
      <c r="JFR2" s="433"/>
      <c r="JFS2" s="429"/>
      <c r="JFT2" s="433"/>
      <c r="JFU2" s="429"/>
      <c r="JFV2" s="433"/>
      <c r="JFW2" s="429"/>
      <c r="JFX2" s="433"/>
      <c r="JFY2" s="429"/>
      <c r="JFZ2" s="433"/>
      <c r="JGA2" s="429"/>
      <c r="JGB2" s="433"/>
      <c r="JGC2" s="429"/>
      <c r="JGD2" s="433"/>
      <c r="JGE2" s="429"/>
      <c r="JGF2" s="433"/>
      <c r="JGG2" s="429"/>
      <c r="JGH2" s="433"/>
      <c r="JGI2" s="429"/>
      <c r="JGJ2" s="433"/>
      <c r="JGK2" s="429"/>
      <c r="JGL2" s="433"/>
      <c r="JGM2" s="429"/>
      <c r="JGN2" s="433"/>
      <c r="JGO2" s="429"/>
      <c r="JGP2" s="433"/>
      <c r="JGQ2" s="429"/>
      <c r="JGR2" s="433"/>
      <c r="JGS2" s="429"/>
      <c r="JGT2" s="433"/>
      <c r="JGU2" s="429"/>
      <c r="JGV2" s="433"/>
      <c r="JGW2" s="429"/>
      <c r="JGX2" s="433"/>
      <c r="JGY2" s="429"/>
      <c r="JGZ2" s="433"/>
      <c r="JHA2" s="429"/>
      <c r="JHB2" s="433"/>
      <c r="JHC2" s="429"/>
      <c r="JHD2" s="433"/>
      <c r="JHE2" s="429"/>
      <c r="JHF2" s="433"/>
      <c r="JHG2" s="429"/>
      <c r="JHH2" s="433"/>
      <c r="JHI2" s="429"/>
      <c r="JHJ2" s="433"/>
      <c r="JHK2" s="429"/>
      <c r="JHL2" s="433"/>
      <c r="JHM2" s="429"/>
      <c r="JHN2" s="433"/>
      <c r="JHO2" s="429"/>
      <c r="JHP2" s="433"/>
      <c r="JHQ2" s="429"/>
      <c r="JHR2" s="433"/>
      <c r="JHS2" s="429"/>
      <c r="JHT2" s="433"/>
      <c r="JHU2" s="429"/>
      <c r="JHV2" s="433"/>
      <c r="JHW2" s="429"/>
      <c r="JHX2" s="433"/>
      <c r="JHY2" s="429"/>
      <c r="JHZ2" s="433"/>
      <c r="JIA2" s="429"/>
      <c r="JIB2" s="433"/>
      <c r="JIC2" s="429"/>
      <c r="JID2" s="433"/>
      <c r="JIE2" s="429"/>
      <c r="JIF2" s="433"/>
      <c r="JIG2" s="429"/>
      <c r="JIH2" s="433"/>
      <c r="JII2" s="429"/>
      <c r="JIJ2" s="433"/>
      <c r="JIK2" s="429"/>
      <c r="JIL2" s="433"/>
      <c r="JIM2" s="429"/>
      <c r="JIN2" s="433"/>
      <c r="JIO2" s="429"/>
      <c r="JIP2" s="433"/>
      <c r="JIQ2" s="429"/>
      <c r="JIR2" s="433"/>
      <c r="JIS2" s="429"/>
      <c r="JIT2" s="433"/>
      <c r="JIU2" s="429"/>
      <c r="JIV2" s="433"/>
      <c r="JIW2" s="429"/>
      <c r="JIX2" s="433"/>
      <c r="JIY2" s="429"/>
      <c r="JIZ2" s="433"/>
      <c r="JJA2" s="429"/>
      <c r="JJB2" s="433"/>
      <c r="JJC2" s="429"/>
      <c r="JJD2" s="433"/>
      <c r="JJE2" s="429"/>
      <c r="JJF2" s="433"/>
      <c r="JJG2" s="429"/>
      <c r="JJH2" s="433"/>
      <c r="JJI2" s="429"/>
      <c r="JJJ2" s="433"/>
      <c r="JJK2" s="429"/>
      <c r="JJL2" s="433"/>
      <c r="JJM2" s="429"/>
      <c r="JJN2" s="433"/>
      <c r="JJO2" s="429"/>
      <c r="JJP2" s="433"/>
      <c r="JJQ2" s="429"/>
      <c r="JJR2" s="433"/>
      <c r="JJS2" s="429"/>
      <c r="JJT2" s="433"/>
      <c r="JJU2" s="429"/>
      <c r="JJV2" s="433"/>
      <c r="JJW2" s="429"/>
      <c r="JJX2" s="433"/>
      <c r="JJY2" s="429"/>
      <c r="JJZ2" s="433"/>
      <c r="JKA2" s="429"/>
      <c r="JKB2" s="433"/>
      <c r="JKC2" s="429"/>
      <c r="JKD2" s="433"/>
      <c r="JKE2" s="429"/>
      <c r="JKF2" s="433"/>
      <c r="JKG2" s="429"/>
      <c r="JKH2" s="433"/>
      <c r="JKI2" s="429"/>
      <c r="JKJ2" s="433"/>
      <c r="JKK2" s="429"/>
      <c r="JKL2" s="433"/>
      <c r="JKM2" s="429"/>
      <c r="JKN2" s="433"/>
      <c r="JKO2" s="429"/>
      <c r="JKP2" s="433"/>
      <c r="JKQ2" s="429"/>
      <c r="JKR2" s="433"/>
      <c r="JKS2" s="429"/>
      <c r="JKT2" s="433"/>
      <c r="JKU2" s="429"/>
      <c r="JKV2" s="433"/>
      <c r="JKW2" s="429"/>
      <c r="JKX2" s="433"/>
      <c r="JKY2" s="429"/>
      <c r="JKZ2" s="433"/>
      <c r="JLA2" s="429"/>
      <c r="JLB2" s="433"/>
      <c r="JLC2" s="429"/>
      <c r="JLD2" s="433"/>
      <c r="JLE2" s="429"/>
      <c r="JLF2" s="433"/>
      <c r="JLG2" s="429"/>
      <c r="JLH2" s="433"/>
      <c r="JLI2" s="429"/>
      <c r="JLJ2" s="433"/>
      <c r="JLK2" s="429"/>
      <c r="JLL2" s="433"/>
      <c r="JLM2" s="429"/>
      <c r="JLN2" s="433"/>
      <c r="JLO2" s="429"/>
      <c r="JLP2" s="433"/>
      <c r="JLQ2" s="429"/>
      <c r="JLR2" s="433"/>
      <c r="JLS2" s="429"/>
      <c r="JLT2" s="433"/>
      <c r="JLU2" s="429"/>
      <c r="JLV2" s="433"/>
      <c r="JLW2" s="429"/>
      <c r="JLX2" s="433"/>
      <c r="JLY2" s="429"/>
      <c r="JLZ2" s="433"/>
      <c r="JMA2" s="429"/>
      <c r="JMB2" s="433"/>
      <c r="JMC2" s="429"/>
      <c r="JMD2" s="433"/>
      <c r="JME2" s="429"/>
      <c r="JMF2" s="433"/>
      <c r="JMG2" s="429"/>
      <c r="JMH2" s="433"/>
      <c r="JMI2" s="429"/>
      <c r="JMJ2" s="433"/>
      <c r="JMK2" s="429"/>
      <c r="JML2" s="433"/>
      <c r="JMM2" s="429"/>
      <c r="JMN2" s="433"/>
      <c r="JMO2" s="429"/>
      <c r="JMP2" s="433"/>
      <c r="JMQ2" s="429"/>
      <c r="JMR2" s="433"/>
      <c r="JMS2" s="429"/>
      <c r="JMT2" s="433"/>
      <c r="JMU2" s="429"/>
      <c r="JMV2" s="433"/>
      <c r="JMW2" s="429"/>
      <c r="JMX2" s="433"/>
      <c r="JMY2" s="429"/>
      <c r="JMZ2" s="433"/>
      <c r="JNA2" s="429"/>
      <c r="JNB2" s="433"/>
      <c r="JNC2" s="429"/>
      <c r="JND2" s="433"/>
      <c r="JNE2" s="429"/>
      <c r="JNF2" s="433"/>
      <c r="JNG2" s="429"/>
      <c r="JNH2" s="433"/>
      <c r="JNI2" s="429"/>
      <c r="JNJ2" s="433"/>
      <c r="JNK2" s="429"/>
      <c r="JNL2" s="433"/>
      <c r="JNM2" s="429"/>
      <c r="JNN2" s="433"/>
      <c r="JNO2" s="429"/>
      <c r="JNP2" s="433"/>
      <c r="JNQ2" s="429"/>
      <c r="JNR2" s="433"/>
      <c r="JNS2" s="429"/>
      <c r="JNT2" s="433"/>
      <c r="JNU2" s="429"/>
      <c r="JNV2" s="433"/>
      <c r="JNW2" s="429"/>
      <c r="JNX2" s="433"/>
      <c r="JNY2" s="429"/>
      <c r="JNZ2" s="433"/>
      <c r="JOA2" s="429"/>
      <c r="JOB2" s="433"/>
      <c r="JOC2" s="429"/>
      <c r="JOD2" s="433"/>
      <c r="JOE2" s="429"/>
      <c r="JOF2" s="433"/>
      <c r="JOG2" s="429"/>
      <c r="JOH2" s="433"/>
      <c r="JOI2" s="429"/>
      <c r="JOJ2" s="433"/>
      <c r="JOK2" s="429"/>
      <c r="JOL2" s="433"/>
      <c r="JOM2" s="429"/>
      <c r="JON2" s="433"/>
      <c r="JOO2" s="429"/>
      <c r="JOP2" s="433"/>
      <c r="JOQ2" s="429"/>
      <c r="JOR2" s="433"/>
      <c r="JOS2" s="429"/>
      <c r="JOT2" s="433"/>
      <c r="JOU2" s="429"/>
      <c r="JOV2" s="433"/>
      <c r="JOW2" s="429"/>
      <c r="JOX2" s="433"/>
      <c r="JOY2" s="429"/>
      <c r="JOZ2" s="433"/>
      <c r="JPA2" s="429"/>
      <c r="JPB2" s="433"/>
      <c r="JPC2" s="429"/>
      <c r="JPD2" s="433"/>
      <c r="JPE2" s="429"/>
      <c r="JPF2" s="433"/>
      <c r="JPG2" s="429"/>
      <c r="JPH2" s="433"/>
      <c r="JPI2" s="429"/>
      <c r="JPJ2" s="433"/>
      <c r="JPK2" s="429"/>
      <c r="JPL2" s="433"/>
      <c r="JPM2" s="429"/>
      <c r="JPN2" s="433"/>
      <c r="JPO2" s="429"/>
      <c r="JPP2" s="433"/>
      <c r="JPQ2" s="429"/>
      <c r="JPR2" s="433"/>
      <c r="JPS2" s="429"/>
      <c r="JPT2" s="433"/>
      <c r="JPU2" s="429"/>
      <c r="JPV2" s="433"/>
      <c r="JPW2" s="429"/>
      <c r="JPX2" s="433"/>
      <c r="JPY2" s="429"/>
      <c r="JPZ2" s="433"/>
      <c r="JQA2" s="429"/>
      <c r="JQB2" s="433"/>
      <c r="JQC2" s="429"/>
      <c r="JQD2" s="433"/>
      <c r="JQE2" s="429"/>
      <c r="JQF2" s="433"/>
      <c r="JQG2" s="429"/>
      <c r="JQH2" s="433"/>
      <c r="JQI2" s="429"/>
      <c r="JQJ2" s="433"/>
      <c r="JQK2" s="429"/>
      <c r="JQL2" s="433"/>
      <c r="JQM2" s="429"/>
      <c r="JQN2" s="433"/>
      <c r="JQO2" s="429"/>
      <c r="JQP2" s="433"/>
      <c r="JQQ2" s="429"/>
      <c r="JQR2" s="433"/>
      <c r="JQS2" s="429"/>
      <c r="JQT2" s="433"/>
      <c r="JQU2" s="429"/>
      <c r="JQV2" s="433"/>
      <c r="JQW2" s="429"/>
      <c r="JQX2" s="433"/>
      <c r="JQY2" s="429"/>
      <c r="JQZ2" s="433"/>
      <c r="JRA2" s="429"/>
      <c r="JRB2" s="433"/>
      <c r="JRC2" s="429"/>
      <c r="JRD2" s="433"/>
      <c r="JRE2" s="429"/>
      <c r="JRF2" s="433"/>
      <c r="JRG2" s="429"/>
      <c r="JRH2" s="433"/>
      <c r="JRI2" s="429"/>
      <c r="JRJ2" s="433"/>
      <c r="JRK2" s="429"/>
      <c r="JRL2" s="433"/>
      <c r="JRM2" s="429"/>
      <c r="JRN2" s="433"/>
      <c r="JRO2" s="429"/>
      <c r="JRP2" s="433"/>
      <c r="JRQ2" s="429"/>
      <c r="JRR2" s="433"/>
      <c r="JRS2" s="429"/>
      <c r="JRT2" s="433"/>
      <c r="JRU2" s="429"/>
      <c r="JRV2" s="433"/>
      <c r="JRW2" s="429"/>
      <c r="JRX2" s="433"/>
      <c r="JRY2" s="429"/>
      <c r="JRZ2" s="433"/>
      <c r="JSA2" s="429"/>
      <c r="JSB2" s="433"/>
      <c r="JSC2" s="429"/>
      <c r="JSD2" s="433"/>
      <c r="JSE2" s="429"/>
      <c r="JSF2" s="433"/>
      <c r="JSG2" s="429"/>
      <c r="JSH2" s="433"/>
      <c r="JSI2" s="429"/>
      <c r="JSJ2" s="433"/>
      <c r="JSK2" s="429"/>
      <c r="JSL2" s="433"/>
      <c r="JSM2" s="429"/>
      <c r="JSN2" s="433"/>
      <c r="JSO2" s="429"/>
      <c r="JSP2" s="433"/>
      <c r="JSQ2" s="429"/>
      <c r="JSR2" s="433"/>
      <c r="JSS2" s="429"/>
      <c r="JST2" s="433"/>
      <c r="JSU2" s="429"/>
      <c r="JSV2" s="433"/>
      <c r="JSW2" s="429"/>
      <c r="JSX2" s="433"/>
      <c r="JSY2" s="429"/>
      <c r="JSZ2" s="433"/>
      <c r="JTA2" s="429"/>
      <c r="JTB2" s="433"/>
      <c r="JTC2" s="429"/>
      <c r="JTD2" s="433"/>
      <c r="JTE2" s="429"/>
      <c r="JTF2" s="433"/>
      <c r="JTG2" s="429"/>
      <c r="JTH2" s="433"/>
      <c r="JTI2" s="429"/>
      <c r="JTJ2" s="433"/>
      <c r="JTK2" s="429"/>
      <c r="JTL2" s="433"/>
      <c r="JTM2" s="429"/>
      <c r="JTN2" s="433"/>
      <c r="JTO2" s="429"/>
      <c r="JTP2" s="433"/>
      <c r="JTQ2" s="429"/>
      <c r="JTR2" s="433"/>
      <c r="JTS2" s="429"/>
      <c r="JTT2" s="433"/>
      <c r="JTU2" s="429"/>
      <c r="JTV2" s="433"/>
      <c r="JTW2" s="429"/>
      <c r="JTX2" s="433"/>
      <c r="JTY2" s="429"/>
      <c r="JTZ2" s="433"/>
      <c r="JUA2" s="429"/>
      <c r="JUB2" s="433"/>
      <c r="JUC2" s="429"/>
      <c r="JUD2" s="433"/>
      <c r="JUE2" s="429"/>
      <c r="JUF2" s="433"/>
      <c r="JUG2" s="429"/>
      <c r="JUH2" s="433"/>
      <c r="JUI2" s="429"/>
      <c r="JUJ2" s="433"/>
      <c r="JUK2" s="429"/>
      <c r="JUL2" s="433"/>
      <c r="JUM2" s="429"/>
      <c r="JUN2" s="433"/>
      <c r="JUO2" s="429"/>
      <c r="JUP2" s="433"/>
      <c r="JUQ2" s="429"/>
      <c r="JUR2" s="433"/>
      <c r="JUS2" s="429"/>
      <c r="JUT2" s="433"/>
      <c r="JUU2" s="429"/>
      <c r="JUV2" s="433"/>
      <c r="JUW2" s="429"/>
      <c r="JUX2" s="433"/>
      <c r="JUY2" s="429"/>
      <c r="JUZ2" s="433"/>
      <c r="JVA2" s="429"/>
      <c r="JVB2" s="433"/>
      <c r="JVC2" s="429"/>
      <c r="JVD2" s="433"/>
      <c r="JVE2" s="429"/>
      <c r="JVF2" s="433"/>
      <c r="JVG2" s="429"/>
      <c r="JVH2" s="433"/>
      <c r="JVI2" s="429"/>
      <c r="JVJ2" s="433"/>
      <c r="JVK2" s="429"/>
      <c r="JVL2" s="433"/>
      <c r="JVM2" s="429"/>
      <c r="JVN2" s="433"/>
      <c r="JVO2" s="429"/>
      <c r="JVP2" s="433"/>
      <c r="JVQ2" s="429"/>
      <c r="JVR2" s="433"/>
      <c r="JVS2" s="429"/>
      <c r="JVT2" s="433"/>
      <c r="JVU2" s="429"/>
      <c r="JVV2" s="433"/>
      <c r="JVW2" s="429"/>
      <c r="JVX2" s="433"/>
      <c r="JVY2" s="429"/>
      <c r="JVZ2" s="433"/>
      <c r="JWA2" s="429"/>
      <c r="JWB2" s="433"/>
      <c r="JWC2" s="429"/>
      <c r="JWD2" s="433"/>
      <c r="JWE2" s="429"/>
      <c r="JWF2" s="433"/>
      <c r="JWG2" s="429"/>
      <c r="JWH2" s="433"/>
      <c r="JWI2" s="429"/>
      <c r="JWJ2" s="433"/>
      <c r="JWK2" s="429"/>
      <c r="JWL2" s="433"/>
      <c r="JWM2" s="429"/>
      <c r="JWN2" s="433"/>
      <c r="JWO2" s="429"/>
      <c r="JWP2" s="433"/>
      <c r="JWQ2" s="429"/>
      <c r="JWR2" s="433"/>
      <c r="JWS2" s="429"/>
      <c r="JWT2" s="433"/>
      <c r="JWU2" s="429"/>
      <c r="JWV2" s="433"/>
      <c r="JWW2" s="429"/>
      <c r="JWX2" s="433"/>
      <c r="JWY2" s="429"/>
      <c r="JWZ2" s="433"/>
      <c r="JXA2" s="429"/>
      <c r="JXB2" s="433"/>
      <c r="JXC2" s="429"/>
      <c r="JXD2" s="433"/>
      <c r="JXE2" s="429"/>
      <c r="JXF2" s="433"/>
      <c r="JXG2" s="429"/>
      <c r="JXH2" s="433"/>
      <c r="JXI2" s="429"/>
      <c r="JXJ2" s="433"/>
      <c r="JXK2" s="429"/>
      <c r="JXL2" s="433"/>
      <c r="JXM2" s="429"/>
      <c r="JXN2" s="433"/>
      <c r="JXO2" s="429"/>
      <c r="JXP2" s="433"/>
      <c r="JXQ2" s="429"/>
      <c r="JXR2" s="433"/>
      <c r="JXS2" s="429"/>
      <c r="JXT2" s="433"/>
      <c r="JXU2" s="429"/>
      <c r="JXV2" s="433"/>
      <c r="JXW2" s="429"/>
      <c r="JXX2" s="433"/>
      <c r="JXY2" s="429"/>
      <c r="JXZ2" s="433"/>
      <c r="JYA2" s="429"/>
      <c r="JYB2" s="433"/>
      <c r="JYC2" s="429"/>
      <c r="JYD2" s="433"/>
      <c r="JYE2" s="429"/>
      <c r="JYF2" s="433"/>
      <c r="JYG2" s="429"/>
      <c r="JYH2" s="433"/>
      <c r="JYI2" s="429"/>
      <c r="JYJ2" s="433"/>
      <c r="JYK2" s="429"/>
      <c r="JYL2" s="433"/>
      <c r="JYM2" s="429"/>
      <c r="JYN2" s="433"/>
      <c r="JYO2" s="429"/>
      <c r="JYP2" s="433"/>
      <c r="JYQ2" s="429"/>
      <c r="JYR2" s="433"/>
      <c r="JYS2" s="429"/>
      <c r="JYT2" s="433"/>
      <c r="JYU2" s="429"/>
      <c r="JYV2" s="433"/>
      <c r="JYW2" s="429"/>
      <c r="JYX2" s="433"/>
      <c r="JYY2" s="429"/>
      <c r="JYZ2" s="433"/>
      <c r="JZA2" s="429"/>
      <c r="JZB2" s="433"/>
      <c r="JZC2" s="429"/>
      <c r="JZD2" s="433"/>
      <c r="JZE2" s="429"/>
      <c r="JZF2" s="433"/>
      <c r="JZG2" s="429"/>
      <c r="JZH2" s="433"/>
      <c r="JZI2" s="429"/>
      <c r="JZJ2" s="433"/>
      <c r="JZK2" s="429"/>
      <c r="JZL2" s="433"/>
      <c r="JZM2" s="429"/>
      <c r="JZN2" s="433"/>
      <c r="JZO2" s="429"/>
      <c r="JZP2" s="433"/>
      <c r="JZQ2" s="429"/>
      <c r="JZR2" s="433"/>
      <c r="JZS2" s="429"/>
      <c r="JZT2" s="433"/>
      <c r="JZU2" s="429"/>
      <c r="JZV2" s="433"/>
      <c r="JZW2" s="429"/>
      <c r="JZX2" s="433"/>
      <c r="JZY2" s="429"/>
      <c r="JZZ2" s="433"/>
      <c r="KAA2" s="429"/>
      <c r="KAB2" s="433"/>
      <c r="KAC2" s="429"/>
      <c r="KAD2" s="433"/>
      <c r="KAE2" s="429"/>
      <c r="KAF2" s="433"/>
      <c r="KAG2" s="429"/>
      <c r="KAH2" s="433"/>
      <c r="KAI2" s="429"/>
      <c r="KAJ2" s="433"/>
      <c r="KAK2" s="429"/>
      <c r="KAL2" s="433"/>
      <c r="KAM2" s="429"/>
      <c r="KAN2" s="433"/>
      <c r="KAO2" s="429"/>
      <c r="KAP2" s="433"/>
      <c r="KAQ2" s="429"/>
      <c r="KAR2" s="433"/>
      <c r="KAS2" s="429"/>
      <c r="KAT2" s="433"/>
      <c r="KAU2" s="429"/>
      <c r="KAV2" s="433"/>
      <c r="KAW2" s="429"/>
      <c r="KAX2" s="433"/>
      <c r="KAY2" s="429"/>
      <c r="KAZ2" s="433"/>
      <c r="KBA2" s="429"/>
      <c r="KBB2" s="433"/>
      <c r="KBC2" s="429"/>
      <c r="KBD2" s="433"/>
      <c r="KBE2" s="429"/>
      <c r="KBF2" s="433"/>
      <c r="KBG2" s="429"/>
      <c r="KBH2" s="433"/>
      <c r="KBI2" s="429"/>
      <c r="KBJ2" s="433"/>
      <c r="KBK2" s="429"/>
      <c r="KBL2" s="433"/>
      <c r="KBM2" s="429"/>
      <c r="KBN2" s="433"/>
      <c r="KBO2" s="429"/>
      <c r="KBP2" s="433"/>
      <c r="KBQ2" s="429"/>
      <c r="KBR2" s="433"/>
      <c r="KBS2" s="429"/>
      <c r="KBT2" s="433"/>
      <c r="KBU2" s="429"/>
      <c r="KBV2" s="433"/>
      <c r="KBW2" s="429"/>
      <c r="KBX2" s="433"/>
      <c r="KBY2" s="429"/>
      <c r="KBZ2" s="433"/>
      <c r="KCA2" s="429"/>
      <c r="KCB2" s="433"/>
      <c r="KCC2" s="429"/>
      <c r="KCD2" s="433"/>
      <c r="KCE2" s="429"/>
      <c r="KCF2" s="433"/>
      <c r="KCG2" s="429"/>
      <c r="KCH2" s="433"/>
      <c r="KCI2" s="429"/>
      <c r="KCJ2" s="433"/>
      <c r="KCK2" s="429"/>
      <c r="KCL2" s="433"/>
      <c r="KCM2" s="429"/>
      <c r="KCN2" s="433"/>
      <c r="KCO2" s="429"/>
      <c r="KCP2" s="433"/>
      <c r="KCQ2" s="429"/>
      <c r="KCR2" s="433"/>
      <c r="KCS2" s="429"/>
      <c r="KCT2" s="433"/>
      <c r="KCU2" s="429"/>
      <c r="KCV2" s="433"/>
      <c r="KCW2" s="429"/>
      <c r="KCX2" s="433"/>
      <c r="KCY2" s="429"/>
      <c r="KCZ2" s="433"/>
      <c r="KDA2" s="429"/>
      <c r="KDB2" s="433"/>
      <c r="KDC2" s="429"/>
      <c r="KDD2" s="433"/>
      <c r="KDE2" s="429"/>
      <c r="KDF2" s="433"/>
      <c r="KDG2" s="429"/>
      <c r="KDH2" s="433"/>
      <c r="KDI2" s="429"/>
      <c r="KDJ2" s="433"/>
      <c r="KDK2" s="429"/>
      <c r="KDL2" s="433"/>
      <c r="KDM2" s="429"/>
      <c r="KDN2" s="433"/>
      <c r="KDO2" s="429"/>
      <c r="KDP2" s="433"/>
      <c r="KDQ2" s="429"/>
      <c r="KDR2" s="433"/>
      <c r="KDS2" s="429"/>
      <c r="KDT2" s="433"/>
      <c r="KDU2" s="429"/>
      <c r="KDV2" s="433"/>
      <c r="KDW2" s="429"/>
      <c r="KDX2" s="433"/>
      <c r="KDY2" s="429"/>
      <c r="KDZ2" s="433"/>
      <c r="KEA2" s="429"/>
      <c r="KEB2" s="433"/>
      <c r="KEC2" s="429"/>
      <c r="KED2" s="433"/>
      <c r="KEE2" s="429"/>
      <c r="KEF2" s="433"/>
      <c r="KEG2" s="429"/>
      <c r="KEH2" s="433"/>
      <c r="KEI2" s="429"/>
      <c r="KEJ2" s="433"/>
      <c r="KEK2" s="429"/>
      <c r="KEL2" s="433"/>
      <c r="KEM2" s="429"/>
      <c r="KEN2" s="433"/>
      <c r="KEO2" s="429"/>
      <c r="KEP2" s="433"/>
      <c r="KEQ2" s="429"/>
      <c r="KER2" s="433"/>
      <c r="KES2" s="429"/>
      <c r="KET2" s="433"/>
      <c r="KEU2" s="429"/>
      <c r="KEV2" s="433"/>
      <c r="KEW2" s="429"/>
      <c r="KEX2" s="433"/>
      <c r="KEY2" s="429"/>
      <c r="KEZ2" s="433"/>
      <c r="KFA2" s="429"/>
      <c r="KFB2" s="433"/>
      <c r="KFC2" s="429"/>
      <c r="KFD2" s="433"/>
      <c r="KFE2" s="429"/>
      <c r="KFF2" s="433"/>
      <c r="KFG2" s="429"/>
      <c r="KFH2" s="433"/>
      <c r="KFI2" s="429"/>
      <c r="KFJ2" s="433"/>
      <c r="KFK2" s="429"/>
      <c r="KFL2" s="433"/>
      <c r="KFM2" s="429"/>
      <c r="KFN2" s="433"/>
      <c r="KFO2" s="429"/>
      <c r="KFP2" s="433"/>
      <c r="KFQ2" s="429"/>
      <c r="KFR2" s="433"/>
      <c r="KFS2" s="429"/>
      <c r="KFT2" s="433"/>
      <c r="KFU2" s="429"/>
      <c r="KFV2" s="433"/>
      <c r="KFW2" s="429"/>
      <c r="KFX2" s="433"/>
      <c r="KFY2" s="429"/>
      <c r="KFZ2" s="433"/>
      <c r="KGA2" s="429"/>
      <c r="KGB2" s="433"/>
      <c r="KGC2" s="429"/>
      <c r="KGD2" s="433"/>
      <c r="KGE2" s="429"/>
      <c r="KGF2" s="433"/>
      <c r="KGG2" s="429"/>
      <c r="KGH2" s="433"/>
      <c r="KGI2" s="429"/>
      <c r="KGJ2" s="433"/>
      <c r="KGK2" s="429"/>
      <c r="KGL2" s="433"/>
      <c r="KGM2" s="429"/>
      <c r="KGN2" s="433"/>
      <c r="KGO2" s="429"/>
      <c r="KGP2" s="433"/>
      <c r="KGQ2" s="429"/>
      <c r="KGR2" s="433"/>
      <c r="KGS2" s="429"/>
      <c r="KGT2" s="433"/>
      <c r="KGU2" s="429"/>
      <c r="KGV2" s="433"/>
      <c r="KGW2" s="429"/>
      <c r="KGX2" s="433"/>
      <c r="KGY2" s="429"/>
      <c r="KGZ2" s="433"/>
      <c r="KHA2" s="429"/>
      <c r="KHB2" s="433"/>
      <c r="KHC2" s="429"/>
      <c r="KHD2" s="433"/>
      <c r="KHE2" s="429"/>
      <c r="KHF2" s="433"/>
      <c r="KHG2" s="429"/>
      <c r="KHH2" s="433"/>
      <c r="KHI2" s="429"/>
      <c r="KHJ2" s="433"/>
      <c r="KHK2" s="429"/>
      <c r="KHL2" s="433"/>
      <c r="KHM2" s="429"/>
      <c r="KHN2" s="433"/>
      <c r="KHO2" s="429"/>
      <c r="KHP2" s="433"/>
      <c r="KHQ2" s="429"/>
      <c r="KHR2" s="433"/>
      <c r="KHS2" s="429"/>
      <c r="KHT2" s="433"/>
      <c r="KHU2" s="429"/>
      <c r="KHV2" s="433"/>
      <c r="KHW2" s="429"/>
      <c r="KHX2" s="433"/>
      <c r="KHY2" s="429"/>
      <c r="KHZ2" s="433"/>
      <c r="KIA2" s="429"/>
      <c r="KIB2" s="433"/>
      <c r="KIC2" s="429"/>
      <c r="KID2" s="433"/>
      <c r="KIE2" s="429"/>
      <c r="KIF2" s="433"/>
      <c r="KIG2" s="429"/>
      <c r="KIH2" s="433"/>
      <c r="KII2" s="429"/>
      <c r="KIJ2" s="433"/>
      <c r="KIK2" s="429"/>
      <c r="KIL2" s="433"/>
      <c r="KIM2" s="429"/>
      <c r="KIN2" s="433"/>
      <c r="KIO2" s="429"/>
      <c r="KIP2" s="433"/>
      <c r="KIQ2" s="429"/>
      <c r="KIR2" s="433"/>
      <c r="KIS2" s="429"/>
      <c r="KIT2" s="433"/>
      <c r="KIU2" s="429"/>
      <c r="KIV2" s="433"/>
      <c r="KIW2" s="429"/>
      <c r="KIX2" s="433"/>
      <c r="KIY2" s="429"/>
      <c r="KIZ2" s="433"/>
      <c r="KJA2" s="429"/>
      <c r="KJB2" s="433"/>
      <c r="KJC2" s="429"/>
      <c r="KJD2" s="433"/>
      <c r="KJE2" s="429"/>
      <c r="KJF2" s="433"/>
      <c r="KJG2" s="429"/>
      <c r="KJH2" s="433"/>
      <c r="KJI2" s="429"/>
      <c r="KJJ2" s="433"/>
      <c r="KJK2" s="429"/>
      <c r="KJL2" s="433"/>
      <c r="KJM2" s="429"/>
      <c r="KJN2" s="433"/>
      <c r="KJO2" s="429"/>
      <c r="KJP2" s="433"/>
      <c r="KJQ2" s="429"/>
      <c r="KJR2" s="433"/>
      <c r="KJS2" s="429"/>
      <c r="KJT2" s="433"/>
      <c r="KJU2" s="429"/>
      <c r="KJV2" s="433"/>
      <c r="KJW2" s="429"/>
      <c r="KJX2" s="433"/>
      <c r="KJY2" s="429"/>
      <c r="KJZ2" s="433"/>
      <c r="KKA2" s="429"/>
      <c r="KKB2" s="433"/>
      <c r="KKC2" s="429"/>
      <c r="KKD2" s="433"/>
      <c r="KKE2" s="429"/>
      <c r="KKF2" s="433"/>
      <c r="KKG2" s="429"/>
      <c r="KKH2" s="433"/>
      <c r="KKI2" s="429"/>
      <c r="KKJ2" s="433"/>
      <c r="KKK2" s="429"/>
      <c r="KKL2" s="433"/>
      <c r="KKM2" s="429"/>
      <c r="KKN2" s="433"/>
      <c r="KKO2" s="429"/>
      <c r="KKP2" s="433"/>
      <c r="KKQ2" s="429"/>
      <c r="KKR2" s="433"/>
      <c r="KKS2" s="429"/>
      <c r="KKT2" s="433"/>
      <c r="KKU2" s="429"/>
      <c r="KKV2" s="433"/>
      <c r="KKW2" s="429"/>
      <c r="KKX2" s="433"/>
      <c r="KKY2" s="429"/>
      <c r="KKZ2" s="433"/>
      <c r="KLA2" s="429"/>
      <c r="KLB2" s="433"/>
      <c r="KLC2" s="429"/>
      <c r="KLD2" s="433"/>
      <c r="KLE2" s="429"/>
      <c r="KLF2" s="433"/>
      <c r="KLG2" s="429"/>
      <c r="KLH2" s="433"/>
      <c r="KLI2" s="429"/>
      <c r="KLJ2" s="433"/>
      <c r="KLK2" s="429"/>
      <c r="KLL2" s="433"/>
      <c r="KLM2" s="429"/>
      <c r="KLN2" s="433"/>
      <c r="KLO2" s="429"/>
      <c r="KLP2" s="433"/>
      <c r="KLQ2" s="429"/>
      <c r="KLR2" s="433"/>
      <c r="KLS2" s="429"/>
      <c r="KLT2" s="433"/>
      <c r="KLU2" s="429"/>
      <c r="KLV2" s="433"/>
      <c r="KLW2" s="429"/>
      <c r="KLX2" s="433"/>
      <c r="KLY2" s="429"/>
      <c r="KLZ2" s="433"/>
      <c r="KMA2" s="429"/>
      <c r="KMB2" s="433"/>
      <c r="KMC2" s="429"/>
      <c r="KMD2" s="433"/>
      <c r="KME2" s="429"/>
      <c r="KMF2" s="433"/>
      <c r="KMG2" s="429"/>
      <c r="KMH2" s="433"/>
      <c r="KMI2" s="429"/>
      <c r="KMJ2" s="433"/>
      <c r="KMK2" s="429"/>
      <c r="KML2" s="433"/>
      <c r="KMM2" s="429"/>
      <c r="KMN2" s="433"/>
      <c r="KMO2" s="429"/>
      <c r="KMP2" s="433"/>
      <c r="KMQ2" s="429"/>
      <c r="KMR2" s="433"/>
      <c r="KMS2" s="429"/>
      <c r="KMT2" s="433"/>
      <c r="KMU2" s="429"/>
      <c r="KMV2" s="433"/>
      <c r="KMW2" s="429"/>
      <c r="KMX2" s="433"/>
      <c r="KMY2" s="429"/>
      <c r="KMZ2" s="433"/>
      <c r="KNA2" s="429"/>
      <c r="KNB2" s="433"/>
      <c r="KNC2" s="429"/>
      <c r="KND2" s="433"/>
      <c r="KNE2" s="429"/>
      <c r="KNF2" s="433"/>
      <c r="KNG2" s="429"/>
      <c r="KNH2" s="433"/>
      <c r="KNI2" s="429"/>
      <c r="KNJ2" s="433"/>
      <c r="KNK2" s="429"/>
      <c r="KNL2" s="433"/>
      <c r="KNM2" s="429"/>
      <c r="KNN2" s="433"/>
      <c r="KNO2" s="429"/>
      <c r="KNP2" s="433"/>
      <c r="KNQ2" s="429"/>
      <c r="KNR2" s="433"/>
      <c r="KNS2" s="429"/>
      <c r="KNT2" s="433"/>
      <c r="KNU2" s="429"/>
      <c r="KNV2" s="433"/>
      <c r="KNW2" s="429"/>
      <c r="KNX2" s="433"/>
      <c r="KNY2" s="429"/>
      <c r="KNZ2" s="433"/>
      <c r="KOA2" s="429"/>
      <c r="KOB2" s="433"/>
      <c r="KOC2" s="429"/>
      <c r="KOD2" s="433"/>
      <c r="KOE2" s="429"/>
      <c r="KOF2" s="433"/>
      <c r="KOG2" s="429"/>
      <c r="KOH2" s="433"/>
      <c r="KOI2" s="429"/>
      <c r="KOJ2" s="433"/>
      <c r="KOK2" s="429"/>
      <c r="KOL2" s="433"/>
      <c r="KOM2" s="429"/>
      <c r="KON2" s="433"/>
      <c r="KOO2" s="429"/>
      <c r="KOP2" s="433"/>
      <c r="KOQ2" s="429"/>
      <c r="KOR2" s="433"/>
      <c r="KOS2" s="429"/>
      <c r="KOT2" s="433"/>
      <c r="KOU2" s="429"/>
      <c r="KOV2" s="433"/>
      <c r="KOW2" s="429"/>
      <c r="KOX2" s="433"/>
      <c r="KOY2" s="429"/>
      <c r="KOZ2" s="433"/>
      <c r="KPA2" s="429"/>
      <c r="KPB2" s="433"/>
      <c r="KPC2" s="429"/>
      <c r="KPD2" s="433"/>
      <c r="KPE2" s="429"/>
      <c r="KPF2" s="433"/>
      <c r="KPG2" s="429"/>
      <c r="KPH2" s="433"/>
      <c r="KPI2" s="429"/>
      <c r="KPJ2" s="433"/>
      <c r="KPK2" s="429"/>
      <c r="KPL2" s="433"/>
      <c r="KPM2" s="429"/>
      <c r="KPN2" s="433"/>
      <c r="KPO2" s="429"/>
      <c r="KPP2" s="433"/>
      <c r="KPQ2" s="429"/>
      <c r="KPR2" s="433"/>
      <c r="KPS2" s="429"/>
      <c r="KPT2" s="433"/>
      <c r="KPU2" s="429"/>
      <c r="KPV2" s="433"/>
      <c r="KPW2" s="429"/>
      <c r="KPX2" s="433"/>
      <c r="KPY2" s="429"/>
      <c r="KPZ2" s="433"/>
      <c r="KQA2" s="429"/>
      <c r="KQB2" s="433"/>
      <c r="KQC2" s="429"/>
      <c r="KQD2" s="433"/>
      <c r="KQE2" s="429"/>
      <c r="KQF2" s="433"/>
      <c r="KQG2" s="429"/>
      <c r="KQH2" s="433"/>
      <c r="KQI2" s="429"/>
      <c r="KQJ2" s="433"/>
      <c r="KQK2" s="429"/>
      <c r="KQL2" s="433"/>
      <c r="KQM2" s="429"/>
      <c r="KQN2" s="433"/>
      <c r="KQO2" s="429"/>
      <c r="KQP2" s="433"/>
      <c r="KQQ2" s="429"/>
      <c r="KQR2" s="433"/>
      <c r="KQS2" s="429"/>
      <c r="KQT2" s="433"/>
      <c r="KQU2" s="429"/>
      <c r="KQV2" s="433"/>
      <c r="KQW2" s="429"/>
      <c r="KQX2" s="433"/>
      <c r="KQY2" s="429"/>
      <c r="KQZ2" s="433"/>
      <c r="KRA2" s="429"/>
      <c r="KRB2" s="433"/>
      <c r="KRC2" s="429"/>
      <c r="KRD2" s="433"/>
      <c r="KRE2" s="429"/>
      <c r="KRF2" s="433"/>
      <c r="KRG2" s="429"/>
      <c r="KRH2" s="433"/>
      <c r="KRI2" s="429"/>
      <c r="KRJ2" s="433"/>
      <c r="KRK2" s="429"/>
      <c r="KRL2" s="433"/>
      <c r="KRM2" s="429"/>
      <c r="KRN2" s="433"/>
      <c r="KRO2" s="429"/>
      <c r="KRP2" s="433"/>
      <c r="KRQ2" s="429"/>
      <c r="KRR2" s="433"/>
      <c r="KRS2" s="429"/>
      <c r="KRT2" s="433"/>
      <c r="KRU2" s="429"/>
      <c r="KRV2" s="433"/>
      <c r="KRW2" s="429"/>
      <c r="KRX2" s="433"/>
      <c r="KRY2" s="429"/>
      <c r="KRZ2" s="433"/>
      <c r="KSA2" s="429"/>
      <c r="KSB2" s="433"/>
      <c r="KSC2" s="429"/>
      <c r="KSD2" s="433"/>
      <c r="KSE2" s="429"/>
      <c r="KSF2" s="433"/>
      <c r="KSG2" s="429"/>
      <c r="KSH2" s="433"/>
      <c r="KSI2" s="429"/>
      <c r="KSJ2" s="433"/>
      <c r="KSK2" s="429"/>
      <c r="KSL2" s="433"/>
      <c r="KSM2" s="429"/>
      <c r="KSN2" s="433"/>
      <c r="KSO2" s="429"/>
      <c r="KSP2" s="433"/>
      <c r="KSQ2" s="429"/>
      <c r="KSR2" s="433"/>
      <c r="KSS2" s="429"/>
      <c r="KST2" s="433"/>
      <c r="KSU2" s="429"/>
      <c r="KSV2" s="433"/>
      <c r="KSW2" s="429"/>
      <c r="KSX2" s="433"/>
      <c r="KSY2" s="429"/>
      <c r="KSZ2" s="433"/>
      <c r="KTA2" s="429"/>
      <c r="KTB2" s="433"/>
      <c r="KTC2" s="429"/>
      <c r="KTD2" s="433"/>
      <c r="KTE2" s="429"/>
      <c r="KTF2" s="433"/>
      <c r="KTG2" s="429"/>
      <c r="KTH2" s="433"/>
      <c r="KTI2" s="429"/>
      <c r="KTJ2" s="433"/>
      <c r="KTK2" s="429"/>
      <c r="KTL2" s="433"/>
      <c r="KTM2" s="429"/>
      <c r="KTN2" s="433"/>
      <c r="KTO2" s="429"/>
      <c r="KTP2" s="433"/>
      <c r="KTQ2" s="429"/>
      <c r="KTR2" s="433"/>
      <c r="KTS2" s="429"/>
      <c r="KTT2" s="433"/>
      <c r="KTU2" s="429"/>
      <c r="KTV2" s="433"/>
      <c r="KTW2" s="429"/>
      <c r="KTX2" s="433"/>
      <c r="KTY2" s="429"/>
      <c r="KTZ2" s="433"/>
      <c r="KUA2" s="429"/>
      <c r="KUB2" s="433"/>
      <c r="KUC2" s="429"/>
      <c r="KUD2" s="433"/>
      <c r="KUE2" s="429"/>
      <c r="KUF2" s="433"/>
      <c r="KUG2" s="429"/>
      <c r="KUH2" s="433"/>
      <c r="KUI2" s="429"/>
      <c r="KUJ2" s="433"/>
      <c r="KUK2" s="429"/>
      <c r="KUL2" s="433"/>
      <c r="KUM2" s="429"/>
      <c r="KUN2" s="433"/>
      <c r="KUO2" s="429"/>
      <c r="KUP2" s="433"/>
      <c r="KUQ2" s="429"/>
      <c r="KUR2" s="433"/>
      <c r="KUS2" s="429"/>
      <c r="KUT2" s="433"/>
      <c r="KUU2" s="429"/>
      <c r="KUV2" s="433"/>
      <c r="KUW2" s="429"/>
      <c r="KUX2" s="433"/>
      <c r="KUY2" s="429"/>
      <c r="KUZ2" s="433"/>
      <c r="KVA2" s="429"/>
      <c r="KVB2" s="433"/>
      <c r="KVC2" s="429"/>
      <c r="KVD2" s="433"/>
      <c r="KVE2" s="429"/>
      <c r="KVF2" s="433"/>
      <c r="KVG2" s="429"/>
      <c r="KVH2" s="433"/>
      <c r="KVI2" s="429"/>
      <c r="KVJ2" s="433"/>
      <c r="KVK2" s="429"/>
      <c r="KVL2" s="433"/>
      <c r="KVM2" s="429"/>
      <c r="KVN2" s="433"/>
      <c r="KVO2" s="429"/>
      <c r="KVP2" s="433"/>
      <c r="KVQ2" s="429"/>
      <c r="KVR2" s="433"/>
      <c r="KVS2" s="429"/>
      <c r="KVT2" s="433"/>
      <c r="KVU2" s="429"/>
      <c r="KVV2" s="433"/>
      <c r="KVW2" s="429"/>
      <c r="KVX2" s="433"/>
      <c r="KVY2" s="429"/>
      <c r="KVZ2" s="433"/>
      <c r="KWA2" s="429"/>
      <c r="KWB2" s="433"/>
      <c r="KWC2" s="429"/>
      <c r="KWD2" s="433"/>
      <c r="KWE2" s="429"/>
      <c r="KWF2" s="433"/>
      <c r="KWG2" s="429"/>
      <c r="KWH2" s="433"/>
      <c r="KWI2" s="429"/>
      <c r="KWJ2" s="433"/>
      <c r="KWK2" s="429"/>
      <c r="KWL2" s="433"/>
      <c r="KWM2" s="429"/>
      <c r="KWN2" s="433"/>
      <c r="KWO2" s="429"/>
      <c r="KWP2" s="433"/>
      <c r="KWQ2" s="429"/>
      <c r="KWR2" s="433"/>
      <c r="KWS2" s="429"/>
      <c r="KWT2" s="433"/>
      <c r="KWU2" s="429"/>
      <c r="KWV2" s="433"/>
      <c r="KWW2" s="429"/>
      <c r="KWX2" s="433"/>
      <c r="KWY2" s="429"/>
      <c r="KWZ2" s="433"/>
      <c r="KXA2" s="429"/>
      <c r="KXB2" s="433"/>
      <c r="KXC2" s="429"/>
      <c r="KXD2" s="433"/>
      <c r="KXE2" s="429"/>
      <c r="KXF2" s="433"/>
      <c r="KXG2" s="429"/>
      <c r="KXH2" s="433"/>
      <c r="KXI2" s="429"/>
      <c r="KXJ2" s="433"/>
      <c r="KXK2" s="429"/>
      <c r="KXL2" s="433"/>
      <c r="KXM2" s="429"/>
      <c r="KXN2" s="433"/>
      <c r="KXO2" s="429"/>
      <c r="KXP2" s="433"/>
      <c r="KXQ2" s="429"/>
      <c r="KXR2" s="433"/>
      <c r="KXS2" s="429"/>
      <c r="KXT2" s="433"/>
      <c r="KXU2" s="429"/>
      <c r="KXV2" s="433"/>
      <c r="KXW2" s="429"/>
      <c r="KXX2" s="433"/>
      <c r="KXY2" s="429"/>
      <c r="KXZ2" s="433"/>
      <c r="KYA2" s="429"/>
      <c r="KYB2" s="433"/>
      <c r="KYC2" s="429"/>
      <c r="KYD2" s="433"/>
      <c r="KYE2" s="429"/>
      <c r="KYF2" s="433"/>
      <c r="KYG2" s="429"/>
      <c r="KYH2" s="433"/>
      <c r="KYI2" s="429"/>
      <c r="KYJ2" s="433"/>
      <c r="KYK2" s="429"/>
      <c r="KYL2" s="433"/>
      <c r="KYM2" s="429"/>
      <c r="KYN2" s="433"/>
      <c r="KYO2" s="429"/>
      <c r="KYP2" s="433"/>
      <c r="KYQ2" s="429"/>
      <c r="KYR2" s="433"/>
      <c r="KYS2" s="429"/>
      <c r="KYT2" s="433"/>
      <c r="KYU2" s="429"/>
      <c r="KYV2" s="433"/>
      <c r="KYW2" s="429"/>
      <c r="KYX2" s="433"/>
      <c r="KYY2" s="429"/>
      <c r="KYZ2" s="433"/>
      <c r="KZA2" s="429"/>
      <c r="KZB2" s="433"/>
      <c r="KZC2" s="429"/>
      <c r="KZD2" s="433"/>
      <c r="KZE2" s="429"/>
      <c r="KZF2" s="433"/>
      <c r="KZG2" s="429"/>
      <c r="KZH2" s="433"/>
      <c r="KZI2" s="429"/>
      <c r="KZJ2" s="433"/>
      <c r="KZK2" s="429"/>
      <c r="KZL2" s="433"/>
      <c r="KZM2" s="429"/>
      <c r="KZN2" s="433"/>
      <c r="KZO2" s="429"/>
      <c r="KZP2" s="433"/>
      <c r="KZQ2" s="429"/>
      <c r="KZR2" s="433"/>
      <c r="KZS2" s="429"/>
      <c r="KZT2" s="433"/>
      <c r="KZU2" s="429"/>
      <c r="KZV2" s="433"/>
      <c r="KZW2" s="429"/>
      <c r="KZX2" s="433"/>
      <c r="KZY2" s="429"/>
      <c r="KZZ2" s="433"/>
      <c r="LAA2" s="429"/>
      <c r="LAB2" s="433"/>
      <c r="LAC2" s="429"/>
      <c r="LAD2" s="433"/>
      <c r="LAE2" s="429"/>
      <c r="LAF2" s="433"/>
      <c r="LAG2" s="429"/>
      <c r="LAH2" s="433"/>
      <c r="LAI2" s="429"/>
      <c r="LAJ2" s="433"/>
      <c r="LAK2" s="429"/>
      <c r="LAL2" s="433"/>
      <c r="LAM2" s="429"/>
      <c r="LAN2" s="433"/>
      <c r="LAO2" s="429"/>
      <c r="LAP2" s="433"/>
      <c r="LAQ2" s="429"/>
      <c r="LAR2" s="433"/>
      <c r="LAS2" s="429"/>
      <c r="LAT2" s="433"/>
      <c r="LAU2" s="429"/>
      <c r="LAV2" s="433"/>
      <c r="LAW2" s="429"/>
      <c r="LAX2" s="433"/>
      <c r="LAY2" s="429"/>
      <c r="LAZ2" s="433"/>
      <c r="LBA2" s="429"/>
      <c r="LBB2" s="433"/>
      <c r="LBC2" s="429"/>
      <c r="LBD2" s="433"/>
      <c r="LBE2" s="429"/>
      <c r="LBF2" s="433"/>
      <c r="LBG2" s="429"/>
      <c r="LBH2" s="433"/>
      <c r="LBI2" s="429"/>
      <c r="LBJ2" s="433"/>
      <c r="LBK2" s="429"/>
      <c r="LBL2" s="433"/>
      <c r="LBM2" s="429"/>
      <c r="LBN2" s="433"/>
      <c r="LBO2" s="429"/>
      <c r="LBP2" s="433"/>
      <c r="LBQ2" s="429"/>
      <c r="LBR2" s="433"/>
      <c r="LBS2" s="429"/>
      <c r="LBT2" s="433"/>
      <c r="LBU2" s="429"/>
      <c r="LBV2" s="433"/>
      <c r="LBW2" s="429"/>
      <c r="LBX2" s="433"/>
      <c r="LBY2" s="429"/>
      <c r="LBZ2" s="433"/>
      <c r="LCA2" s="429"/>
      <c r="LCB2" s="433"/>
      <c r="LCC2" s="429"/>
      <c r="LCD2" s="433"/>
      <c r="LCE2" s="429"/>
      <c r="LCF2" s="433"/>
      <c r="LCG2" s="429"/>
      <c r="LCH2" s="433"/>
      <c r="LCI2" s="429"/>
      <c r="LCJ2" s="433"/>
      <c r="LCK2" s="429"/>
      <c r="LCL2" s="433"/>
      <c r="LCM2" s="429"/>
      <c r="LCN2" s="433"/>
      <c r="LCO2" s="429"/>
      <c r="LCP2" s="433"/>
      <c r="LCQ2" s="429"/>
      <c r="LCR2" s="433"/>
      <c r="LCS2" s="429"/>
      <c r="LCT2" s="433"/>
      <c r="LCU2" s="429"/>
      <c r="LCV2" s="433"/>
      <c r="LCW2" s="429"/>
      <c r="LCX2" s="433"/>
      <c r="LCY2" s="429"/>
      <c r="LCZ2" s="433"/>
      <c r="LDA2" s="429"/>
      <c r="LDB2" s="433"/>
      <c r="LDC2" s="429"/>
      <c r="LDD2" s="433"/>
      <c r="LDE2" s="429"/>
      <c r="LDF2" s="433"/>
      <c r="LDG2" s="429"/>
      <c r="LDH2" s="433"/>
      <c r="LDI2" s="429"/>
      <c r="LDJ2" s="433"/>
      <c r="LDK2" s="429"/>
      <c r="LDL2" s="433"/>
      <c r="LDM2" s="429"/>
      <c r="LDN2" s="433"/>
      <c r="LDO2" s="429"/>
      <c r="LDP2" s="433"/>
      <c r="LDQ2" s="429"/>
      <c r="LDR2" s="433"/>
      <c r="LDS2" s="429"/>
      <c r="LDT2" s="433"/>
      <c r="LDU2" s="429"/>
      <c r="LDV2" s="433"/>
      <c r="LDW2" s="429"/>
      <c r="LDX2" s="433"/>
      <c r="LDY2" s="429"/>
      <c r="LDZ2" s="433"/>
      <c r="LEA2" s="429"/>
      <c r="LEB2" s="433"/>
      <c r="LEC2" s="429"/>
      <c r="LED2" s="433"/>
      <c r="LEE2" s="429"/>
      <c r="LEF2" s="433"/>
      <c r="LEG2" s="429"/>
      <c r="LEH2" s="433"/>
      <c r="LEI2" s="429"/>
      <c r="LEJ2" s="433"/>
      <c r="LEK2" s="429"/>
      <c r="LEL2" s="433"/>
      <c r="LEM2" s="429"/>
      <c r="LEN2" s="433"/>
      <c r="LEO2" s="429"/>
      <c r="LEP2" s="433"/>
      <c r="LEQ2" s="429"/>
      <c r="LER2" s="433"/>
      <c r="LES2" s="429"/>
      <c r="LET2" s="433"/>
      <c r="LEU2" s="429"/>
      <c r="LEV2" s="433"/>
      <c r="LEW2" s="429"/>
      <c r="LEX2" s="433"/>
      <c r="LEY2" s="429"/>
      <c r="LEZ2" s="433"/>
      <c r="LFA2" s="429"/>
      <c r="LFB2" s="433"/>
      <c r="LFC2" s="429"/>
      <c r="LFD2" s="433"/>
      <c r="LFE2" s="429"/>
      <c r="LFF2" s="433"/>
      <c r="LFG2" s="429"/>
      <c r="LFH2" s="433"/>
      <c r="LFI2" s="429"/>
      <c r="LFJ2" s="433"/>
      <c r="LFK2" s="429"/>
      <c r="LFL2" s="433"/>
      <c r="LFM2" s="429"/>
      <c r="LFN2" s="433"/>
      <c r="LFO2" s="429"/>
      <c r="LFP2" s="433"/>
      <c r="LFQ2" s="429"/>
      <c r="LFR2" s="433"/>
      <c r="LFS2" s="429"/>
      <c r="LFT2" s="433"/>
      <c r="LFU2" s="429"/>
      <c r="LFV2" s="433"/>
      <c r="LFW2" s="429"/>
      <c r="LFX2" s="433"/>
      <c r="LFY2" s="429"/>
      <c r="LFZ2" s="433"/>
      <c r="LGA2" s="429"/>
      <c r="LGB2" s="433"/>
      <c r="LGC2" s="429"/>
      <c r="LGD2" s="433"/>
      <c r="LGE2" s="429"/>
      <c r="LGF2" s="433"/>
      <c r="LGG2" s="429"/>
      <c r="LGH2" s="433"/>
      <c r="LGI2" s="429"/>
      <c r="LGJ2" s="433"/>
      <c r="LGK2" s="429"/>
      <c r="LGL2" s="433"/>
      <c r="LGM2" s="429"/>
      <c r="LGN2" s="433"/>
      <c r="LGO2" s="429"/>
      <c r="LGP2" s="433"/>
      <c r="LGQ2" s="429"/>
      <c r="LGR2" s="433"/>
      <c r="LGS2" s="429"/>
      <c r="LGT2" s="433"/>
      <c r="LGU2" s="429"/>
      <c r="LGV2" s="433"/>
      <c r="LGW2" s="429"/>
      <c r="LGX2" s="433"/>
      <c r="LGY2" s="429"/>
      <c r="LGZ2" s="433"/>
      <c r="LHA2" s="429"/>
      <c r="LHB2" s="433"/>
      <c r="LHC2" s="429"/>
      <c r="LHD2" s="433"/>
      <c r="LHE2" s="429"/>
      <c r="LHF2" s="433"/>
      <c r="LHG2" s="429"/>
      <c r="LHH2" s="433"/>
      <c r="LHI2" s="429"/>
      <c r="LHJ2" s="433"/>
      <c r="LHK2" s="429"/>
      <c r="LHL2" s="433"/>
      <c r="LHM2" s="429"/>
      <c r="LHN2" s="433"/>
      <c r="LHO2" s="429"/>
      <c r="LHP2" s="433"/>
      <c r="LHQ2" s="429"/>
      <c r="LHR2" s="433"/>
      <c r="LHS2" s="429"/>
      <c r="LHT2" s="433"/>
      <c r="LHU2" s="429"/>
      <c r="LHV2" s="433"/>
      <c r="LHW2" s="429"/>
      <c r="LHX2" s="433"/>
      <c r="LHY2" s="429"/>
      <c r="LHZ2" s="433"/>
      <c r="LIA2" s="429"/>
      <c r="LIB2" s="433"/>
      <c r="LIC2" s="429"/>
      <c r="LID2" s="433"/>
      <c r="LIE2" s="429"/>
      <c r="LIF2" s="433"/>
      <c r="LIG2" s="429"/>
      <c r="LIH2" s="433"/>
      <c r="LII2" s="429"/>
      <c r="LIJ2" s="433"/>
      <c r="LIK2" s="429"/>
      <c r="LIL2" s="433"/>
      <c r="LIM2" s="429"/>
      <c r="LIN2" s="433"/>
      <c r="LIO2" s="429"/>
      <c r="LIP2" s="433"/>
      <c r="LIQ2" s="429"/>
      <c r="LIR2" s="433"/>
      <c r="LIS2" s="429"/>
      <c r="LIT2" s="433"/>
      <c r="LIU2" s="429"/>
      <c r="LIV2" s="433"/>
      <c r="LIW2" s="429"/>
      <c r="LIX2" s="433"/>
      <c r="LIY2" s="429"/>
      <c r="LIZ2" s="433"/>
      <c r="LJA2" s="429"/>
      <c r="LJB2" s="433"/>
      <c r="LJC2" s="429"/>
      <c r="LJD2" s="433"/>
      <c r="LJE2" s="429"/>
      <c r="LJF2" s="433"/>
      <c r="LJG2" s="429"/>
      <c r="LJH2" s="433"/>
      <c r="LJI2" s="429"/>
      <c r="LJJ2" s="433"/>
      <c r="LJK2" s="429"/>
      <c r="LJL2" s="433"/>
      <c r="LJM2" s="429"/>
      <c r="LJN2" s="433"/>
      <c r="LJO2" s="429"/>
      <c r="LJP2" s="433"/>
      <c r="LJQ2" s="429"/>
      <c r="LJR2" s="433"/>
      <c r="LJS2" s="429"/>
      <c r="LJT2" s="433"/>
      <c r="LJU2" s="429"/>
      <c r="LJV2" s="433"/>
      <c r="LJW2" s="429"/>
      <c r="LJX2" s="433"/>
      <c r="LJY2" s="429"/>
      <c r="LJZ2" s="433"/>
      <c r="LKA2" s="429"/>
      <c r="LKB2" s="433"/>
      <c r="LKC2" s="429"/>
      <c r="LKD2" s="433"/>
      <c r="LKE2" s="429"/>
      <c r="LKF2" s="433"/>
      <c r="LKG2" s="429"/>
      <c r="LKH2" s="433"/>
      <c r="LKI2" s="429"/>
      <c r="LKJ2" s="433"/>
      <c r="LKK2" s="429"/>
      <c r="LKL2" s="433"/>
      <c r="LKM2" s="429"/>
      <c r="LKN2" s="433"/>
      <c r="LKO2" s="429"/>
      <c r="LKP2" s="433"/>
      <c r="LKQ2" s="429"/>
      <c r="LKR2" s="433"/>
      <c r="LKS2" s="429"/>
      <c r="LKT2" s="433"/>
      <c r="LKU2" s="429"/>
      <c r="LKV2" s="433"/>
      <c r="LKW2" s="429"/>
      <c r="LKX2" s="433"/>
      <c r="LKY2" s="429"/>
      <c r="LKZ2" s="433"/>
      <c r="LLA2" s="429"/>
      <c r="LLB2" s="433"/>
      <c r="LLC2" s="429"/>
      <c r="LLD2" s="433"/>
      <c r="LLE2" s="429"/>
      <c r="LLF2" s="433"/>
      <c r="LLG2" s="429"/>
      <c r="LLH2" s="433"/>
      <c r="LLI2" s="429"/>
      <c r="LLJ2" s="433"/>
      <c r="LLK2" s="429"/>
      <c r="LLL2" s="433"/>
      <c r="LLM2" s="429"/>
      <c r="LLN2" s="433"/>
      <c r="LLO2" s="429"/>
      <c r="LLP2" s="433"/>
      <c r="LLQ2" s="429"/>
      <c r="LLR2" s="433"/>
      <c r="LLS2" s="429"/>
      <c r="LLT2" s="433"/>
      <c r="LLU2" s="429"/>
      <c r="LLV2" s="433"/>
      <c r="LLW2" s="429"/>
      <c r="LLX2" s="433"/>
      <c r="LLY2" s="429"/>
      <c r="LLZ2" s="433"/>
      <c r="LMA2" s="429"/>
      <c r="LMB2" s="433"/>
      <c r="LMC2" s="429"/>
      <c r="LMD2" s="433"/>
      <c r="LME2" s="429"/>
      <c r="LMF2" s="433"/>
      <c r="LMG2" s="429"/>
      <c r="LMH2" s="433"/>
      <c r="LMI2" s="429"/>
      <c r="LMJ2" s="433"/>
      <c r="LMK2" s="429"/>
      <c r="LML2" s="433"/>
      <c r="LMM2" s="429"/>
      <c r="LMN2" s="433"/>
      <c r="LMO2" s="429"/>
      <c r="LMP2" s="433"/>
      <c r="LMQ2" s="429"/>
      <c r="LMR2" s="433"/>
      <c r="LMS2" s="429"/>
      <c r="LMT2" s="433"/>
      <c r="LMU2" s="429"/>
      <c r="LMV2" s="433"/>
      <c r="LMW2" s="429"/>
      <c r="LMX2" s="433"/>
      <c r="LMY2" s="429"/>
      <c r="LMZ2" s="433"/>
      <c r="LNA2" s="429"/>
      <c r="LNB2" s="433"/>
      <c r="LNC2" s="429"/>
      <c r="LND2" s="433"/>
      <c r="LNE2" s="429"/>
      <c r="LNF2" s="433"/>
      <c r="LNG2" s="429"/>
      <c r="LNH2" s="433"/>
      <c r="LNI2" s="429"/>
      <c r="LNJ2" s="433"/>
      <c r="LNK2" s="429"/>
      <c r="LNL2" s="433"/>
      <c r="LNM2" s="429"/>
      <c r="LNN2" s="433"/>
      <c r="LNO2" s="429"/>
      <c r="LNP2" s="433"/>
      <c r="LNQ2" s="429"/>
      <c r="LNR2" s="433"/>
      <c r="LNS2" s="429"/>
      <c r="LNT2" s="433"/>
      <c r="LNU2" s="429"/>
      <c r="LNV2" s="433"/>
      <c r="LNW2" s="429"/>
      <c r="LNX2" s="433"/>
      <c r="LNY2" s="429"/>
      <c r="LNZ2" s="433"/>
      <c r="LOA2" s="429"/>
      <c r="LOB2" s="433"/>
      <c r="LOC2" s="429"/>
      <c r="LOD2" s="433"/>
      <c r="LOE2" s="429"/>
      <c r="LOF2" s="433"/>
      <c r="LOG2" s="429"/>
      <c r="LOH2" s="433"/>
      <c r="LOI2" s="429"/>
      <c r="LOJ2" s="433"/>
      <c r="LOK2" s="429"/>
      <c r="LOL2" s="433"/>
      <c r="LOM2" s="429"/>
      <c r="LON2" s="433"/>
      <c r="LOO2" s="429"/>
      <c r="LOP2" s="433"/>
      <c r="LOQ2" s="429"/>
      <c r="LOR2" s="433"/>
      <c r="LOS2" s="429"/>
      <c r="LOT2" s="433"/>
      <c r="LOU2" s="429"/>
      <c r="LOV2" s="433"/>
      <c r="LOW2" s="429"/>
      <c r="LOX2" s="433"/>
      <c r="LOY2" s="429"/>
      <c r="LOZ2" s="433"/>
      <c r="LPA2" s="429"/>
      <c r="LPB2" s="433"/>
      <c r="LPC2" s="429"/>
      <c r="LPD2" s="433"/>
      <c r="LPE2" s="429"/>
      <c r="LPF2" s="433"/>
      <c r="LPG2" s="429"/>
      <c r="LPH2" s="433"/>
      <c r="LPI2" s="429"/>
      <c r="LPJ2" s="433"/>
      <c r="LPK2" s="429"/>
      <c r="LPL2" s="433"/>
      <c r="LPM2" s="429"/>
      <c r="LPN2" s="433"/>
      <c r="LPO2" s="429"/>
      <c r="LPP2" s="433"/>
      <c r="LPQ2" s="429"/>
      <c r="LPR2" s="433"/>
      <c r="LPS2" s="429"/>
      <c r="LPT2" s="433"/>
      <c r="LPU2" s="429"/>
      <c r="LPV2" s="433"/>
      <c r="LPW2" s="429"/>
      <c r="LPX2" s="433"/>
      <c r="LPY2" s="429"/>
      <c r="LPZ2" s="433"/>
      <c r="LQA2" s="429"/>
      <c r="LQB2" s="433"/>
      <c r="LQC2" s="429"/>
      <c r="LQD2" s="433"/>
      <c r="LQE2" s="429"/>
      <c r="LQF2" s="433"/>
      <c r="LQG2" s="429"/>
      <c r="LQH2" s="433"/>
      <c r="LQI2" s="429"/>
      <c r="LQJ2" s="433"/>
      <c r="LQK2" s="429"/>
      <c r="LQL2" s="433"/>
      <c r="LQM2" s="429"/>
      <c r="LQN2" s="433"/>
      <c r="LQO2" s="429"/>
      <c r="LQP2" s="433"/>
      <c r="LQQ2" s="429"/>
      <c r="LQR2" s="433"/>
      <c r="LQS2" s="429"/>
      <c r="LQT2" s="433"/>
      <c r="LQU2" s="429"/>
      <c r="LQV2" s="433"/>
      <c r="LQW2" s="429"/>
      <c r="LQX2" s="433"/>
      <c r="LQY2" s="429"/>
      <c r="LQZ2" s="433"/>
      <c r="LRA2" s="429"/>
      <c r="LRB2" s="433"/>
      <c r="LRC2" s="429"/>
      <c r="LRD2" s="433"/>
      <c r="LRE2" s="429"/>
      <c r="LRF2" s="433"/>
      <c r="LRG2" s="429"/>
      <c r="LRH2" s="433"/>
      <c r="LRI2" s="429"/>
      <c r="LRJ2" s="433"/>
      <c r="LRK2" s="429"/>
      <c r="LRL2" s="433"/>
      <c r="LRM2" s="429"/>
      <c r="LRN2" s="433"/>
      <c r="LRO2" s="429"/>
      <c r="LRP2" s="433"/>
      <c r="LRQ2" s="429"/>
      <c r="LRR2" s="433"/>
      <c r="LRS2" s="429"/>
      <c r="LRT2" s="433"/>
      <c r="LRU2" s="429"/>
      <c r="LRV2" s="433"/>
      <c r="LRW2" s="429"/>
      <c r="LRX2" s="433"/>
      <c r="LRY2" s="429"/>
      <c r="LRZ2" s="433"/>
      <c r="LSA2" s="429"/>
      <c r="LSB2" s="433"/>
      <c r="LSC2" s="429"/>
      <c r="LSD2" s="433"/>
      <c r="LSE2" s="429"/>
      <c r="LSF2" s="433"/>
      <c r="LSG2" s="429"/>
      <c r="LSH2" s="433"/>
      <c r="LSI2" s="429"/>
      <c r="LSJ2" s="433"/>
      <c r="LSK2" s="429"/>
      <c r="LSL2" s="433"/>
      <c r="LSM2" s="429"/>
      <c r="LSN2" s="433"/>
      <c r="LSO2" s="429"/>
      <c r="LSP2" s="433"/>
      <c r="LSQ2" s="429"/>
      <c r="LSR2" s="433"/>
      <c r="LSS2" s="429"/>
      <c r="LST2" s="433"/>
      <c r="LSU2" s="429"/>
      <c r="LSV2" s="433"/>
      <c r="LSW2" s="429"/>
      <c r="LSX2" s="433"/>
      <c r="LSY2" s="429"/>
      <c r="LSZ2" s="433"/>
      <c r="LTA2" s="429"/>
      <c r="LTB2" s="433"/>
      <c r="LTC2" s="429"/>
      <c r="LTD2" s="433"/>
      <c r="LTE2" s="429"/>
      <c r="LTF2" s="433"/>
      <c r="LTG2" s="429"/>
      <c r="LTH2" s="433"/>
      <c r="LTI2" s="429"/>
      <c r="LTJ2" s="433"/>
      <c r="LTK2" s="429"/>
      <c r="LTL2" s="433"/>
      <c r="LTM2" s="429"/>
      <c r="LTN2" s="433"/>
      <c r="LTO2" s="429"/>
      <c r="LTP2" s="433"/>
      <c r="LTQ2" s="429"/>
      <c r="LTR2" s="433"/>
      <c r="LTS2" s="429"/>
      <c r="LTT2" s="433"/>
      <c r="LTU2" s="429"/>
      <c r="LTV2" s="433"/>
      <c r="LTW2" s="429"/>
      <c r="LTX2" s="433"/>
      <c r="LTY2" s="429"/>
      <c r="LTZ2" s="433"/>
      <c r="LUA2" s="429"/>
      <c r="LUB2" s="433"/>
      <c r="LUC2" s="429"/>
      <c r="LUD2" s="433"/>
      <c r="LUE2" s="429"/>
      <c r="LUF2" s="433"/>
      <c r="LUG2" s="429"/>
      <c r="LUH2" s="433"/>
      <c r="LUI2" s="429"/>
      <c r="LUJ2" s="433"/>
      <c r="LUK2" s="429"/>
      <c r="LUL2" s="433"/>
      <c r="LUM2" s="429"/>
      <c r="LUN2" s="433"/>
      <c r="LUO2" s="429"/>
      <c r="LUP2" s="433"/>
      <c r="LUQ2" s="429"/>
      <c r="LUR2" s="433"/>
      <c r="LUS2" s="429"/>
      <c r="LUT2" s="433"/>
      <c r="LUU2" s="429"/>
      <c r="LUV2" s="433"/>
      <c r="LUW2" s="429"/>
      <c r="LUX2" s="433"/>
      <c r="LUY2" s="429"/>
      <c r="LUZ2" s="433"/>
      <c r="LVA2" s="429"/>
      <c r="LVB2" s="433"/>
      <c r="LVC2" s="429"/>
      <c r="LVD2" s="433"/>
      <c r="LVE2" s="429"/>
      <c r="LVF2" s="433"/>
      <c r="LVG2" s="429"/>
      <c r="LVH2" s="433"/>
      <c r="LVI2" s="429"/>
      <c r="LVJ2" s="433"/>
      <c r="LVK2" s="429"/>
      <c r="LVL2" s="433"/>
      <c r="LVM2" s="429"/>
      <c r="LVN2" s="433"/>
      <c r="LVO2" s="429"/>
      <c r="LVP2" s="433"/>
      <c r="LVQ2" s="429"/>
      <c r="LVR2" s="433"/>
      <c r="LVS2" s="429"/>
      <c r="LVT2" s="433"/>
      <c r="LVU2" s="429"/>
      <c r="LVV2" s="433"/>
      <c r="LVW2" s="429"/>
      <c r="LVX2" s="433"/>
      <c r="LVY2" s="429"/>
      <c r="LVZ2" s="433"/>
      <c r="LWA2" s="429"/>
      <c r="LWB2" s="433"/>
      <c r="LWC2" s="429"/>
      <c r="LWD2" s="433"/>
      <c r="LWE2" s="429"/>
      <c r="LWF2" s="433"/>
      <c r="LWG2" s="429"/>
      <c r="LWH2" s="433"/>
      <c r="LWI2" s="429"/>
      <c r="LWJ2" s="433"/>
      <c r="LWK2" s="429"/>
      <c r="LWL2" s="433"/>
      <c r="LWM2" s="429"/>
      <c r="LWN2" s="433"/>
      <c r="LWO2" s="429"/>
      <c r="LWP2" s="433"/>
      <c r="LWQ2" s="429"/>
      <c r="LWR2" s="433"/>
      <c r="LWS2" s="429"/>
      <c r="LWT2" s="433"/>
      <c r="LWU2" s="429"/>
      <c r="LWV2" s="433"/>
      <c r="LWW2" s="429"/>
      <c r="LWX2" s="433"/>
      <c r="LWY2" s="429"/>
      <c r="LWZ2" s="433"/>
      <c r="LXA2" s="429"/>
      <c r="LXB2" s="433"/>
      <c r="LXC2" s="429"/>
      <c r="LXD2" s="433"/>
      <c r="LXE2" s="429"/>
      <c r="LXF2" s="433"/>
      <c r="LXG2" s="429"/>
      <c r="LXH2" s="433"/>
      <c r="LXI2" s="429"/>
      <c r="LXJ2" s="433"/>
      <c r="LXK2" s="429"/>
      <c r="LXL2" s="433"/>
      <c r="LXM2" s="429"/>
      <c r="LXN2" s="433"/>
      <c r="LXO2" s="429"/>
      <c r="LXP2" s="433"/>
      <c r="LXQ2" s="429"/>
      <c r="LXR2" s="433"/>
      <c r="LXS2" s="429"/>
      <c r="LXT2" s="433"/>
      <c r="LXU2" s="429"/>
      <c r="LXV2" s="433"/>
      <c r="LXW2" s="429"/>
      <c r="LXX2" s="433"/>
      <c r="LXY2" s="429"/>
      <c r="LXZ2" s="433"/>
      <c r="LYA2" s="429"/>
      <c r="LYB2" s="433"/>
      <c r="LYC2" s="429"/>
      <c r="LYD2" s="433"/>
      <c r="LYE2" s="429"/>
      <c r="LYF2" s="433"/>
      <c r="LYG2" s="429"/>
      <c r="LYH2" s="433"/>
      <c r="LYI2" s="429"/>
      <c r="LYJ2" s="433"/>
      <c r="LYK2" s="429"/>
      <c r="LYL2" s="433"/>
      <c r="LYM2" s="429"/>
      <c r="LYN2" s="433"/>
      <c r="LYO2" s="429"/>
      <c r="LYP2" s="433"/>
      <c r="LYQ2" s="429"/>
      <c r="LYR2" s="433"/>
      <c r="LYS2" s="429"/>
      <c r="LYT2" s="433"/>
      <c r="LYU2" s="429"/>
      <c r="LYV2" s="433"/>
      <c r="LYW2" s="429"/>
      <c r="LYX2" s="433"/>
      <c r="LYY2" s="429"/>
      <c r="LYZ2" s="433"/>
      <c r="LZA2" s="429"/>
      <c r="LZB2" s="433"/>
      <c r="LZC2" s="429"/>
      <c r="LZD2" s="433"/>
      <c r="LZE2" s="429"/>
      <c r="LZF2" s="433"/>
      <c r="LZG2" s="429"/>
      <c r="LZH2" s="433"/>
      <c r="LZI2" s="429"/>
      <c r="LZJ2" s="433"/>
      <c r="LZK2" s="429"/>
      <c r="LZL2" s="433"/>
      <c r="LZM2" s="429"/>
      <c r="LZN2" s="433"/>
      <c r="LZO2" s="429"/>
      <c r="LZP2" s="433"/>
      <c r="LZQ2" s="429"/>
      <c r="LZR2" s="433"/>
      <c r="LZS2" s="429"/>
      <c r="LZT2" s="433"/>
      <c r="LZU2" s="429"/>
      <c r="LZV2" s="433"/>
      <c r="LZW2" s="429"/>
      <c r="LZX2" s="433"/>
      <c r="LZY2" s="429"/>
      <c r="LZZ2" s="433"/>
      <c r="MAA2" s="429"/>
      <c r="MAB2" s="433"/>
      <c r="MAC2" s="429"/>
      <c r="MAD2" s="433"/>
      <c r="MAE2" s="429"/>
      <c r="MAF2" s="433"/>
      <c r="MAG2" s="429"/>
      <c r="MAH2" s="433"/>
      <c r="MAI2" s="429"/>
      <c r="MAJ2" s="433"/>
      <c r="MAK2" s="429"/>
      <c r="MAL2" s="433"/>
      <c r="MAM2" s="429"/>
      <c r="MAN2" s="433"/>
      <c r="MAO2" s="429"/>
      <c r="MAP2" s="433"/>
      <c r="MAQ2" s="429"/>
      <c r="MAR2" s="433"/>
      <c r="MAS2" s="429"/>
      <c r="MAT2" s="433"/>
      <c r="MAU2" s="429"/>
      <c r="MAV2" s="433"/>
      <c r="MAW2" s="429"/>
      <c r="MAX2" s="433"/>
      <c r="MAY2" s="429"/>
      <c r="MAZ2" s="433"/>
      <c r="MBA2" s="429"/>
      <c r="MBB2" s="433"/>
      <c r="MBC2" s="429"/>
      <c r="MBD2" s="433"/>
      <c r="MBE2" s="429"/>
      <c r="MBF2" s="433"/>
      <c r="MBG2" s="429"/>
      <c r="MBH2" s="433"/>
      <c r="MBI2" s="429"/>
      <c r="MBJ2" s="433"/>
      <c r="MBK2" s="429"/>
      <c r="MBL2" s="433"/>
      <c r="MBM2" s="429"/>
      <c r="MBN2" s="433"/>
      <c r="MBO2" s="429"/>
      <c r="MBP2" s="433"/>
      <c r="MBQ2" s="429"/>
      <c r="MBR2" s="433"/>
      <c r="MBS2" s="429"/>
      <c r="MBT2" s="433"/>
      <c r="MBU2" s="429"/>
      <c r="MBV2" s="433"/>
      <c r="MBW2" s="429"/>
      <c r="MBX2" s="433"/>
      <c r="MBY2" s="429"/>
      <c r="MBZ2" s="433"/>
      <c r="MCA2" s="429"/>
      <c r="MCB2" s="433"/>
      <c r="MCC2" s="429"/>
      <c r="MCD2" s="433"/>
      <c r="MCE2" s="429"/>
      <c r="MCF2" s="433"/>
      <c r="MCG2" s="429"/>
      <c r="MCH2" s="433"/>
      <c r="MCI2" s="429"/>
      <c r="MCJ2" s="433"/>
      <c r="MCK2" s="429"/>
      <c r="MCL2" s="433"/>
      <c r="MCM2" s="429"/>
      <c r="MCN2" s="433"/>
      <c r="MCO2" s="429"/>
      <c r="MCP2" s="433"/>
      <c r="MCQ2" s="429"/>
      <c r="MCR2" s="433"/>
      <c r="MCS2" s="429"/>
      <c r="MCT2" s="433"/>
      <c r="MCU2" s="429"/>
      <c r="MCV2" s="433"/>
      <c r="MCW2" s="429"/>
      <c r="MCX2" s="433"/>
      <c r="MCY2" s="429"/>
      <c r="MCZ2" s="433"/>
      <c r="MDA2" s="429"/>
      <c r="MDB2" s="433"/>
      <c r="MDC2" s="429"/>
      <c r="MDD2" s="433"/>
      <c r="MDE2" s="429"/>
      <c r="MDF2" s="433"/>
      <c r="MDG2" s="429"/>
      <c r="MDH2" s="433"/>
      <c r="MDI2" s="429"/>
      <c r="MDJ2" s="433"/>
      <c r="MDK2" s="429"/>
      <c r="MDL2" s="433"/>
      <c r="MDM2" s="429"/>
      <c r="MDN2" s="433"/>
      <c r="MDO2" s="429"/>
      <c r="MDP2" s="433"/>
      <c r="MDQ2" s="429"/>
      <c r="MDR2" s="433"/>
      <c r="MDS2" s="429"/>
      <c r="MDT2" s="433"/>
      <c r="MDU2" s="429"/>
      <c r="MDV2" s="433"/>
      <c r="MDW2" s="429"/>
      <c r="MDX2" s="433"/>
      <c r="MDY2" s="429"/>
      <c r="MDZ2" s="433"/>
      <c r="MEA2" s="429"/>
      <c r="MEB2" s="433"/>
      <c r="MEC2" s="429"/>
      <c r="MED2" s="433"/>
      <c r="MEE2" s="429"/>
      <c r="MEF2" s="433"/>
      <c r="MEG2" s="429"/>
      <c r="MEH2" s="433"/>
      <c r="MEI2" s="429"/>
      <c r="MEJ2" s="433"/>
      <c r="MEK2" s="429"/>
      <c r="MEL2" s="433"/>
      <c r="MEM2" s="429"/>
      <c r="MEN2" s="433"/>
      <c r="MEO2" s="429"/>
      <c r="MEP2" s="433"/>
      <c r="MEQ2" s="429"/>
      <c r="MER2" s="433"/>
      <c r="MES2" s="429"/>
      <c r="MET2" s="433"/>
      <c r="MEU2" s="429"/>
      <c r="MEV2" s="433"/>
      <c r="MEW2" s="429"/>
      <c r="MEX2" s="433"/>
      <c r="MEY2" s="429"/>
      <c r="MEZ2" s="433"/>
      <c r="MFA2" s="429"/>
      <c r="MFB2" s="433"/>
      <c r="MFC2" s="429"/>
      <c r="MFD2" s="433"/>
      <c r="MFE2" s="429"/>
      <c r="MFF2" s="433"/>
      <c r="MFG2" s="429"/>
      <c r="MFH2" s="433"/>
      <c r="MFI2" s="429"/>
      <c r="MFJ2" s="433"/>
      <c r="MFK2" s="429"/>
      <c r="MFL2" s="433"/>
      <c r="MFM2" s="429"/>
      <c r="MFN2" s="433"/>
      <c r="MFO2" s="429"/>
      <c r="MFP2" s="433"/>
      <c r="MFQ2" s="429"/>
      <c r="MFR2" s="433"/>
      <c r="MFS2" s="429"/>
      <c r="MFT2" s="433"/>
      <c r="MFU2" s="429"/>
      <c r="MFV2" s="433"/>
      <c r="MFW2" s="429"/>
      <c r="MFX2" s="433"/>
      <c r="MFY2" s="429"/>
      <c r="MFZ2" s="433"/>
      <c r="MGA2" s="429"/>
      <c r="MGB2" s="433"/>
      <c r="MGC2" s="429"/>
      <c r="MGD2" s="433"/>
      <c r="MGE2" s="429"/>
      <c r="MGF2" s="433"/>
      <c r="MGG2" s="429"/>
      <c r="MGH2" s="433"/>
      <c r="MGI2" s="429"/>
      <c r="MGJ2" s="433"/>
      <c r="MGK2" s="429"/>
      <c r="MGL2" s="433"/>
      <c r="MGM2" s="429"/>
      <c r="MGN2" s="433"/>
      <c r="MGO2" s="429"/>
      <c r="MGP2" s="433"/>
      <c r="MGQ2" s="429"/>
      <c r="MGR2" s="433"/>
      <c r="MGS2" s="429"/>
      <c r="MGT2" s="433"/>
      <c r="MGU2" s="429"/>
      <c r="MGV2" s="433"/>
      <c r="MGW2" s="429"/>
      <c r="MGX2" s="433"/>
      <c r="MGY2" s="429"/>
      <c r="MGZ2" s="433"/>
      <c r="MHA2" s="429"/>
      <c r="MHB2" s="433"/>
      <c r="MHC2" s="429"/>
      <c r="MHD2" s="433"/>
      <c r="MHE2" s="429"/>
      <c r="MHF2" s="433"/>
      <c r="MHG2" s="429"/>
      <c r="MHH2" s="433"/>
      <c r="MHI2" s="429"/>
      <c r="MHJ2" s="433"/>
      <c r="MHK2" s="429"/>
      <c r="MHL2" s="433"/>
      <c r="MHM2" s="429"/>
      <c r="MHN2" s="433"/>
      <c r="MHO2" s="429"/>
      <c r="MHP2" s="433"/>
      <c r="MHQ2" s="429"/>
      <c r="MHR2" s="433"/>
      <c r="MHS2" s="429"/>
      <c r="MHT2" s="433"/>
      <c r="MHU2" s="429"/>
      <c r="MHV2" s="433"/>
      <c r="MHW2" s="429"/>
      <c r="MHX2" s="433"/>
      <c r="MHY2" s="429"/>
      <c r="MHZ2" s="433"/>
      <c r="MIA2" s="429"/>
      <c r="MIB2" s="433"/>
      <c r="MIC2" s="429"/>
      <c r="MID2" s="433"/>
      <c r="MIE2" s="429"/>
      <c r="MIF2" s="433"/>
      <c r="MIG2" s="429"/>
      <c r="MIH2" s="433"/>
      <c r="MII2" s="429"/>
      <c r="MIJ2" s="433"/>
      <c r="MIK2" s="429"/>
      <c r="MIL2" s="433"/>
      <c r="MIM2" s="429"/>
      <c r="MIN2" s="433"/>
      <c r="MIO2" s="429"/>
      <c r="MIP2" s="433"/>
      <c r="MIQ2" s="429"/>
      <c r="MIR2" s="433"/>
      <c r="MIS2" s="429"/>
      <c r="MIT2" s="433"/>
      <c r="MIU2" s="429"/>
      <c r="MIV2" s="433"/>
      <c r="MIW2" s="429"/>
      <c r="MIX2" s="433"/>
      <c r="MIY2" s="429"/>
      <c r="MIZ2" s="433"/>
      <c r="MJA2" s="429"/>
      <c r="MJB2" s="433"/>
      <c r="MJC2" s="429"/>
      <c r="MJD2" s="433"/>
      <c r="MJE2" s="429"/>
      <c r="MJF2" s="433"/>
      <c r="MJG2" s="429"/>
      <c r="MJH2" s="433"/>
      <c r="MJI2" s="429"/>
      <c r="MJJ2" s="433"/>
      <c r="MJK2" s="429"/>
      <c r="MJL2" s="433"/>
      <c r="MJM2" s="429"/>
      <c r="MJN2" s="433"/>
      <c r="MJO2" s="429"/>
      <c r="MJP2" s="433"/>
      <c r="MJQ2" s="429"/>
      <c r="MJR2" s="433"/>
      <c r="MJS2" s="429"/>
      <c r="MJT2" s="433"/>
      <c r="MJU2" s="429"/>
      <c r="MJV2" s="433"/>
      <c r="MJW2" s="429"/>
      <c r="MJX2" s="433"/>
      <c r="MJY2" s="429"/>
      <c r="MJZ2" s="433"/>
      <c r="MKA2" s="429"/>
      <c r="MKB2" s="433"/>
      <c r="MKC2" s="429"/>
      <c r="MKD2" s="433"/>
      <c r="MKE2" s="429"/>
      <c r="MKF2" s="433"/>
      <c r="MKG2" s="429"/>
      <c r="MKH2" s="433"/>
      <c r="MKI2" s="429"/>
      <c r="MKJ2" s="433"/>
      <c r="MKK2" s="429"/>
      <c r="MKL2" s="433"/>
      <c r="MKM2" s="429"/>
      <c r="MKN2" s="433"/>
      <c r="MKO2" s="429"/>
      <c r="MKP2" s="433"/>
      <c r="MKQ2" s="429"/>
      <c r="MKR2" s="433"/>
      <c r="MKS2" s="429"/>
      <c r="MKT2" s="433"/>
      <c r="MKU2" s="429"/>
      <c r="MKV2" s="433"/>
      <c r="MKW2" s="429"/>
      <c r="MKX2" s="433"/>
      <c r="MKY2" s="429"/>
      <c r="MKZ2" s="433"/>
      <c r="MLA2" s="429"/>
      <c r="MLB2" s="433"/>
      <c r="MLC2" s="429"/>
      <c r="MLD2" s="433"/>
      <c r="MLE2" s="429"/>
      <c r="MLF2" s="433"/>
      <c r="MLG2" s="429"/>
      <c r="MLH2" s="433"/>
      <c r="MLI2" s="429"/>
      <c r="MLJ2" s="433"/>
      <c r="MLK2" s="429"/>
      <c r="MLL2" s="433"/>
      <c r="MLM2" s="429"/>
      <c r="MLN2" s="433"/>
      <c r="MLO2" s="429"/>
      <c r="MLP2" s="433"/>
      <c r="MLQ2" s="429"/>
      <c r="MLR2" s="433"/>
      <c r="MLS2" s="429"/>
      <c r="MLT2" s="433"/>
      <c r="MLU2" s="429"/>
      <c r="MLV2" s="433"/>
      <c r="MLW2" s="429"/>
      <c r="MLX2" s="433"/>
      <c r="MLY2" s="429"/>
      <c r="MLZ2" s="433"/>
      <c r="MMA2" s="429"/>
      <c r="MMB2" s="433"/>
      <c r="MMC2" s="429"/>
      <c r="MMD2" s="433"/>
      <c r="MME2" s="429"/>
      <c r="MMF2" s="433"/>
      <c r="MMG2" s="429"/>
      <c r="MMH2" s="433"/>
      <c r="MMI2" s="429"/>
      <c r="MMJ2" s="433"/>
      <c r="MMK2" s="429"/>
      <c r="MML2" s="433"/>
      <c r="MMM2" s="429"/>
      <c r="MMN2" s="433"/>
      <c r="MMO2" s="429"/>
      <c r="MMP2" s="433"/>
      <c r="MMQ2" s="429"/>
      <c r="MMR2" s="433"/>
      <c r="MMS2" s="429"/>
      <c r="MMT2" s="433"/>
      <c r="MMU2" s="429"/>
      <c r="MMV2" s="433"/>
      <c r="MMW2" s="429"/>
      <c r="MMX2" s="433"/>
      <c r="MMY2" s="429"/>
      <c r="MMZ2" s="433"/>
      <c r="MNA2" s="429"/>
      <c r="MNB2" s="433"/>
      <c r="MNC2" s="429"/>
      <c r="MND2" s="433"/>
      <c r="MNE2" s="429"/>
      <c r="MNF2" s="433"/>
      <c r="MNG2" s="429"/>
      <c r="MNH2" s="433"/>
      <c r="MNI2" s="429"/>
      <c r="MNJ2" s="433"/>
      <c r="MNK2" s="429"/>
      <c r="MNL2" s="433"/>
      <c r="MNM2" s="429"/>
      <c r="MNN2" s="433"/>
      <c r="MNO2" s="429"/>
      <c r="MNP2" s="433"/>
      <c r="MNQ2" s="429"/>
      <c r="MNR2" s="433"/>
      <c r="MNS2" s="429"/>
      <c r="MNT2" s="433"/>
      <c r="MNU2" s="429"/>
      <c r="MNV2" s="433"/>
      <c r="MNW2" s="429"/>
      <c r="MNX2" s="433"/>
      <c r="MNY2" s="429"/>
      <c r="MNZ2" s="433"/>
      <c r="MOA2" s="429"/>
      <c r="MOB2" s="433"/>
      <c r="MOC2" s="429"/>
      <c r="MOD2" s="433"/>
      <c r="MOE2" s="429"/>
      <c r="MOF2" s="433"/>
      <c r="MOG2" s="429"/>
      <c r="MOH2" s="433"/>
      <c r="MOI2" s="429"/>
      <c r="MOJ2" s="433"/>
      <c r="MOK2" s="429"/>
      <c r="MOL2" s="433"/>
      <c r="MOM2" s="429"/>
      <c r="MON2" s="433"/>
      <c r="MOO2" s="429"/>
      <c r="MOP2" s="433"/>
      <c r="MOQ2" s="429"/>
      <c r="MOR2" s="433"/>
      <c r="MOS2" s="429"/>
      <c r="MOT2" s="433"/>
      <c r="MOU2" s="429"/>
      <c r="MOV2" s="433"/>
      <c r="MOW2" s="429"/>
      <c r="MOX2" s="433"/>
      <c r="MOY2" s="429"/>
      <c r="MOZ2" s="433"/>
      <c r="MPA2" s="429"/>
      <c r="MPB2" s="433"/>
      <c r="MPC2" s="429"/>
      <c r="MPD2" s="433"/>
      <c r="MPE2" s="429"/>
      <c r="MPF2" s="433"/>
      <c r="MPG2" s="429"/>
      <c r="MPH2" s="433"/>
      <c r="MPI2" s="429"/>
      <c r="MPJ2" s="433"/>
      <c r="MPK2" s="429"/>
      <c r="MPL2" s="433"/>
      <c r="MPM2" s="429"/>
      <c r="MPN2" s="433"/>
      <c r="MPO2" s="429"/>
      <c r="MPP2" s="433"/>
      <c r="MPQ2" s="429"/>
      <c r="MPR2" s="433"/>
      <c r="MPS2" s="429"/>
      <c r="MPT2" s="433"/>
      <c r="MPU2" s="429"/>
      <c r="MPV2" s="433"/>
      <c r="MPW2" s="429"/>
      <c r="MPX2" s="433"/>
      <c r="MPY2" s="429"/>
      <c r="MPZ2" s="433"/>
      <c r="MQA2" s="429"/>
      <c r="MQB2" s="433"/>
      <c r="MQC2" s="429"/>
      <c r="MQD2" s="433"/>
      <c r="MQE2" s="429"/>
      <c r="MQF2" s="433"/>
      <c r="MQG2" s="429"/>
      <c r="MQH2" s="433"/>
      <c r="MQI2" s="429"/>
      <c r="MQJ2" s="433"/>
      <c r="MQK2" s="429"/>
      <c r="MQL2" s="433"/>
      <c r="MQM2" s="429"/>
      <c r="MQN2" s="433"/>
      <c r="MQO2" s="429"/>
      <c r="MQP2" s="433"/>
      <c r="MQQ2" s="429"/>
      <c r="MQR2" s="433"/>
      <c r="MQS2" s="429"/>
      <c r="MQT2" s="433"/>
      <c r="MQU2" s="429"/>
      <c r="MQV2" s="433"/>
      <c r="MQW2" s="429"/>
      <c r="MQX2" s="433"/>
      <c r="MQY2" s="429"/>
      <c r="MQZ2" s="433"/>
      <c r="MRA2" s="429"/>
      <c r="MRB2" s="433"/>
      <c r="MRC2" s="429"/>
      <c r="MRD2" s="433"/>
      <c r="MRE2" s="429"/>
      <c r="MRF2" s="433"/>
      <c r="MRG2" s="429"/>
      <c r="MRH2" s="433"/>
      <c r="MRI2" s="429"/>
      <c r="MRJ2" s="433"/>
      <c r="MRK2" s="429"/>
      <c r="MRL2" s="433"/>
      <c r="MRM2" s="429"/>
      <c r="MRN2" s="433"/>
      <c r="MRO2" s="429"/>
      <c r="MRP2" s="433"/>
      <c r="MRQ2" s="429"/>
      <c r="MRR2" s="433"/>
      <c r="MRS2" s="429"/>
      <c r="MRT2" s="433"/>
      <c r="MRU2" s="429"/>
      <c r="MRV2" s="433"/>
      <c r="MRW2" s="429"/>
      <c r="MRX2" s="433"/>
      <c r="MRY2" s="429"/>
      <c r="MRZ2" s="433"/>
      <c r="MSA2" s="429"/>
      <c r="MSB2" s="433"/>
      <c r="MSC2" s="429"/>
      <c r="MSD2" s="433"/>
      <c r="MSE2" s="429"/>
      <c r="MSF2" s="433"/>
      <c r="MSG2" s="429"/>
      <c r="MSH2" s="433"/>
      <c r="MSI2" s="429"/>
      <c r="MSJ2" s="433"/>
      <c r="MSK2" s="429"/>
      <c r="MSL2" s="433"/>
      <c r="MSM2" s="429"/>
      <c r="MSN2" s="433"/>
      <c r="MSO2" s="429"/>
      <c r="MSP2" s="433"/>
      <c r="MSQ2" s="429"/>
      <c r="MSR2" s="433"/>
      <c r="MSS2" s="429"/>
      <c r="MST2" s="433"/>
      <c r="MSU2" s="429"/>
      <c r="MSV2" s="433"/>
      <c r="MSW2" s="429"/>
      <c r="MSX2" s="433"/>
      <c r="MSY2" s="429"/>
      <c r="MSZ2" s="433"/>
      <c r="MTA2" s="429"/>
      <c r="MTB2" s="433"/>
      <c r="MTC2" s="429"/>
      <c r="MTD2" s="433"/>
      <c r="MTE2" s="429"/>
      <c r="MTF2" s="433"/>
      <c r="MTG2" s="429"/>
      <c r="MTH2" s="433"/>
      <c r="MTI2" s="429"/>
      <c r="MTJ2" s="433"/>
      <c r="MTK2" s="429"/>
      <c r="MTL2" s="433"/>
      <c r="MTM2" s="429"/>
      <c r="MTN2" s="433"/>
      <c r="MTO2" s="429"/>
      <c r="MTP2" s="433"/>
      <c r="MTQ2" s="429"/>
      <c r="MTR2" s="433"/>
      <c r="MTS2" s="429"/>
      <c r="MTT2" s="433"/>
      <c r="MTU2" s="429"/>
      <c r="MTV2" s="433"/>
      <c r="MTW2" s="429"/>
      <c r="MTX2" s="433"/>
      <c r="MTY2" s="429"/>
      <c r="MTZ2" s="433"/>
      <c r="MUA2" s="429"/>
      <c r="MUB2" s="433"/>
      <c r="MUC2" s="429"/>
      <c r="MUD2" s="433"/>
      <c r="MUE2" s="429"/>
      <c r="MUF2" s="433"/>
      <c r="MUG2" s="429"/>
      <c r="MUH2" s="433"/>
      <c r="MUI2" s="429"/>
      <c r="MUJ2" s="433"/>
      <c r="MUK2" s="429"/>
      <c r="MUL2" s="433"/>
      <c r="MUM2" s="429"/>
      <c r="MUN2" s="433"/>
      <c r="MUO2" s="429"/>
      <c r="MUP2" s="433"/>
      <c r="MUQ2" s="429"/>
      <c r="MUR2" s="433"/>
      <c r="MUS2" s="429"/>
      <c r="MUT2" s="433"/>
      <c r="MUU2" s="429"/>
      <c r="MUV2" s="433"/>
      <c r="MUW2" s="429"/>
      <c r="MUX2" s="433"/>
      <c r="MUY2" s="429"/>
      <c r="MUZ2" s="433"/>
      <c r="MVA2" s="429"/>
      <c r="MVB2" s="433"/>
      <c r="MVC2" s="429"/>
      <c r="MVD2" s="433"/>
      <c r="MVE2" s="429"/>
      <c r="MVF2" s="433"/>
      <c r="MVG2" s="429"/>
      <c r="MVH2" s="433"/>
      <c r="MVI2" s="429"/>
      <c r="MVJ2" s="433"/>
      <c r="MVK2" s="429"/>
      <c r="MVL2" s="433"/>
      <c r="MVM2" s="429"/>
      <c r="MVN2" s="433"/>
      <c r="MVO2" s="429"/>
      <c r="MVP2" s="433"/>
      <c r="MVQ2" s="429"/>
      <c r="MVR2" s="433"/>
      <c r="MVS2" s="429"/>
      <c r="MVT2" s="433"/>
      <c r="MVU2" s="429"/>
      <c r="MVV2" s="433"/>
      <c r="MVW2" s="429"/>
      <c r="MVX2" s="433"/>
      <c r="MVY2" s="429"/>
      <c r="MVZ2" s="433"/>
      <c r="MWA2" s="429"/>
      <c r="MWB2" s="433"/>
      <c r="MWC2" s="429"/>
      <c r="MWD2" s="433"/>
      <c r="MWE2" s="429"/>
      <c r="MWF2" s="433"/>
      <c r="MWG2" s="429"/>
      <c r="MWH2" s="433"/>
      <c r="MWI2" s="429"/>
      <c r="MWJ2" s="433"/>
      <c r="MWK2" s="429"/>
      <c r="MWL2" s="433"/>
      <c r="MWM2" s="429"/>
      <c r="MWN2" s="433"/>
      <c r="MWO2" s="429"/>
      <c r="MWP2" s="433"/>
      <c r="MWQ2" s="429"/>
      <c r="MWR2" s="433"/>
      <c r="MWS2" s="429"/>
      <c r="MWT2" s="433"/>
      <c r="MWU2" s="429"/>
      <c r="MWV2" s="433"/>
      <c r="MWW2" s="429"/>
      <c r="MWX2" s="433"/>
      <c r="MWY2" s="429"/>
      <c r="MWZ2" s="433"/>
      <c r="MXA2" s="429"/>
      <c r="MXB2" s="433"/>
      <c r="MXC2" s="429"/>
      <c r="MXD2" s="433"/>
      <c r="MXE2" s="429"/>
      <c r="MXF2" s="433"/>
      <c r="MXG2" s="429"/>
      <c r="MXH2" s="433"/>
      <c r="MXI2" s="429"/>
      <c r="MXJ2" s="433"/>
      <c r="MXK2" s="429"/>
      <c r="MXL2" s="433"/>
      <c r="MXM2" s="429"/>
      <c r="MXN2" s="433"/>
      <c r="MXO2" s="429"/>
      <c r="MXP2" s="433"/>
      <c r="MXQ2" s="429"/>
      <c r="MXR2" s="433"/>
      <c r="MXS2" s="429"/>
      <c r="MXT2" s="433"/>
      <c r="MXU2" s="429"/>
      <c r="MXV2" s="433"/>
      <c r="MXW2" s="429"/>
      <c r="MXX2" s="433"/>
      <c r="MXY2" s="429"/>
      <c r="MXZ2" s="433"/>
      <c r="MYA2" s="429"/>
      <c r="MYB2" s="433"/>
      <c r="MYC2" s="429"/>
      <c r="MYD2" s="433"/>
      <c r="MYE2" s="429"/>
      <c r="MYF2" s="433"/>
      <c r="MYG2" s="429"/>
      <c r="MYH2" s="433"/>
      <c r="MYI2" s="429"/>
      <c r="MYJ2" s="433"/>
      <c r="MYK2" s="429"/>
      <c r="MYL2" s="433"/>
      <c r="MYM2" s="429"/>
      <c r="MYN2" s="433"/>
      <c r="MYO2" s="429"/>
      <c r="MYP2" s="433"/>
      <c r="MYQ2" s="429"/>
      <c r="MYR2" s="433"/>
      <c r="MYS2" s="429"/>
      <c r="MYT2" s="433"/>
      <c r="MYU2" s="429"/>
      <c r="MYV2" s="433"/>
      <c r="MYW2" s="429"/>
      <c r="MYX2" s="433"/>
      <c r="MYY2" s="429"/>
      <c r="MYZ2" s="433"/>
      <c r="MZA2" s="429"/>
      <c r="MZB2" s="433"/>
      <c r="MZC2" s="429"/>
      <c r="MZD2" s="433"/>
      <c r="MZE2" s="429"/>
      <c r="MZF2" s="433"/>
      <c r="MZG2" s="429"/>
      <c r="MZH2" s="433"/>
      <c r="MZI2" s="429"/>
      <c r="MZJ2" s="433"/>
      <c r="MZK2" s="429"/>
      <c r="MZL2" s="433"/>
      <c r="MZM2" s="429"/>
      <c r="MZN2" s="433"/>
      <c r="MZO2" s="429"/>
      <c r="MZP2" s="433"/>
      <c r="MZQ2" s="429"/>
      <c r="MZR2" s="433"/>
      <c r="MZS2" s="429"/>
      <c r="MZT2" s="433"/>
      <c r="MZU2" s="429"/>
      <c r="MZV2" s="433"/>
      <c r="MZW2" s="429"/>
      <c r="MZX2" s="433"/>
      <c r="MZY2" s="429"/>
      <c r="MZZ2" s="433"/>
      <c r="NAA2" s="429"/>
      <c r="NAB2" s="433"/>
      <c r="NAC2" s="429"/>
      <c r="NAD2" s="433"/>
      <c r="NAE2" s="429"/>
      <c r="NAF2" s="433"/>
      <c r="NAG2" s="429"/>
      <c r="NAH2" s="433"/>
      <c r="NAI2" s="429"/>
      <c r="NAJ2" s="433"/>
      <c r="NAK2" s="429"/>
      <c r="NAL2" s="433"/>
      <c r="NAM2" s="429"/>
      <c r="NAN2" s="433"/>
      <c r="NAO2" s="429"/>
      <c r="NAP2" s="433"/>
      <c r="NAQ2" s="429"/>
      <c r="NAR2" s="433"/>
      <c r="NAS2" s="429"/>
      <c r="NAT2" s="433"/>
      <c r="NAU2" s="429"/>
      <c r="NAV2" s="433"/>
      <c r="NAW2" s="429"/>
      <c r="NAX2" s="433"/>
      <c r="NAY2" s="429"/>
      <c r="NAZ2" s="433"/>
      <c r="NBA2" s="429"/>
      <c r="NBB2" s="433"/>
      <c r="NBC2" s="429"/>
      <c r="NBD2" s="433"/>
      <c r="NBE2" s="429"/>
      <c r="NBF2" s="433"/>
      <c r="NBG2" s="429"/>
      <c r="NBH2" s="433"/>
      <c r="NBI2" s="429"/>
      <c r="NBJ2" s="433"/>
      <c r="NBK2" s="429"/>
      <c r="NBL2" s="433"/>
      <c r="NBM2" s="429"/>
      <c r="NBN2" s="433"/>
      <c r="NBO2" s="429"/>
      <c r="NBP2" s="433"/>
      <c r="NBQ2" s="429"/>
      <c r="NBR2" s="433"/>
      <c r="NBS2" s="429"/>
      <c r="NBT2" s="433"/>
      <c r="NBU2" s="429"/>
      <c r="NBV2" s="433"/>
      <c r="NBW2" s="429"/>
      <c r="NBX2" s="433"/>
      <c r="NBY2" s="429"/>
      <c r="NBZ2" s="433"/>
      <c r="NCA2" s="429"/>
      <c r="NCB2" s="433"/>
      <c r="NCC2" s="429"/>
      <c r="NCD2" s="433"/>
      <c r="NCE2" s="429"/>
      <c r="NCF2" s="433"/>
      <c r="NCG2" s="429"/>
      <c r="NCH2" s="433"/>
      <c r="NCI2" s="429"/>
      <c r="NCJ2" s="433"/>
      <c r="NCK2" s="429"/>
      <c r="NCL2" s="433"/>
      <c r="NCM2" s="429"/>
      <c r="NCN2" s="433"/>
      <c r="NCO2" s="429"/>
      <c r="NCP2" s="433"/>
      <c r="NCQ2" s="429"/>
      <c r="NCR2" s="433"/>
      <c r="NCS2" s="429"/>
      <c r="NCT2" s="433"/>
      <c r="NCU2" s="429"/>
      <c r="NCV2" s="433"/>
      <c r="NCW2" s="429"/>
      <c r="NCX2" s="433"/>
      <c r="NCY2" s="429"/>
      <c r="NCZ2" s="433"/>
      <c r="NDA2" s="429"/>
      <c r="NDB2" s="433"/>
      <c r="NDC2" s="429"/>
      <c r="NDD2" s="433"/>
      <c r="NDE2" s="429"/>
      <c r="NDF2" s="433"/>
      <c r="NDG2" s="429"/>
      <c r="NDH2" s="433"/>
      <c r="NDI2" s="429"/>
      <c r="NDJ2" s="433"/>
      <c r="NDK2" s="429"/>
      <c r="NDL2" s="433"/>
      <c r="NDM2" s="429"/>
      <c r="NDN2" s="433"/>
      <c r="NDO2" s="429"/>
      <c r="NDP2" s="433"/>
      <c r="NDQ2" s="429"/>
      <c r="NDR2" s="433"/>
      <c r="NDS2" s="429"/>
      <c r="NDT2" s="433"/>
      <c r="NDU2" s="429"/>
      <c r="NDV2" s="433"/>
      <c r="NDW2" s="429"/>
      <c r="NDX2" s="433"/>
      <c r="NDY2" s="429"/>
      <c r="NDZ2" s="433"/>
      <c r="NEA2" s="429"/>
      <c r="NEB2" s="433"/>
      <c r="NEC2" s="429"/>
      <c r="NED2" s="433"/>
      <c r="NEE2" s="429"/>
      <c r="NEF2" s="433"/>
      <c r="NEG2" s="429"/>
      <c r="NEH2" s="433"/>
      <c r="NEI2" s="429"/>
      <c r="NEJ2" s="433"/>
      <c r="NEK2" s="429"/>
      <c r="NEL2" s="433"/>
      <c r="NEM2" s="429"/>
      <c r="NEN2" s="433"/>
      <c r="NEO2" s="429"/>
      <c r="NEP2" s="433"/>
      <c r="NEQ2" s="429"/>
      <c r="NER2" s="433"/>
      <c r="NES2" s="429"/>
      <c r="NET2" s="433"/>
      <c r="NEU2" s="429"/>
      <c r="NEV2" s="433"/>
      <c r="NEW2" s="429"/>
      <c r="NEX2" s="433"/>
      <c r="NEY2" s="429"/>
      <c r="NEZ2" s="433"/>
      <c r="NFA2" s="429"/>
      <c r="NFB2" s="433"/>
      <c r="NFC2" s="429"/>
      <c r="NFD2" s="433"/>
      <c r="NFE2" s="429"/>
      <c r="NFF2" s="433"/>
      <c r="NFG2" s="429"/>
      <c r="NFH2" s="433"/>
      <c r="NFI2" s="429"/>
      <c r="NFJ2" s="433"/>
      <c r="NFK2" s="429"/>
      <c r="NFL2" s="433"/>
      <c r="NFM2" s="429"/>
      <c r="NFN2" s="433"/>
      <c r="NFO2" s="429"/>
      <c r="NFP2" s="433"/>
      <c r="NFQ2" s="429"/>
      <c r="NFR2" s="433"/>
      <c r="NFS2" s="429"/>
      <c r="NFT2" s="433"/>
      <c r="NFU2" s="429"/>
      <c r="NFV2" s="433"/>
      <c r="NFW2" s="429"/>
      <c r="NFX2" s="433"/>
      <c r="NFY2" s="429"/>
      <c r="NFZ2" s="433"/>
      <c r="NGA2" s="429"/>
      <c r="NGB2" s="433"/>
      <c r="NGC2" s="429"/>
      <c r="NGD2" s="433"/>
      <c r="NGE2" s="429"/>
      <c r="NGF2" s="433"/>
      <c r="NGG2" s="429"/>
      <c r="NGH2" s="433"/>
      <c r="NGI2" s="429"/>
      <c r="NGJ2" s="433"/>
      <c r="NGK2" s="429"/>
      <c r="NGL2" s="433"/>
      <c r="NGM2" s="429"/>
      <c r="NGN2" s="433"/>
      <c r="NGO2" s="429"/>
      <c r="NGP2" s="433"/>
      <c r="NGQ2" s="429"/>
      <c r="NGR2" s="433"/>
      <c r="NGS2" s="429"/>
      <c r="NGT2" s="433"/>
      <c r="NGU2" s="429"/>
      <c r="NGV2" s="433"/>
      <c r="NGW2" s="429"/>
      <c r="NGX2" s="433"/>
      <c r="NGY2" s="429"/>
      <c r="NGZ2" s="433"/>
      <c r="NHA2" s="429"/>
      <c r="NHB2" s="433"/>
      <c r="NHC2" s="429"/>
      <c r="NHD2" s="433"/>
      <c r="NHE2" s="429"/>
      <c r="NHF2" s="433"/>
      <c r="NHG2" s="429"/>
      <c r="NHH2" s="433"/>
      <c r="NHI2" s="429"/>
      <c r="NHJ2" s="433"/>
      <c r="NHK2" s="429"/>
      <c r="NHL2" s="433"/>
      <c r="NHM2" s="429"/>
      <c r="NHN2" s="433"/>
      <c r="NHO2" s="429"/>
      <c r="NHP2" s="433"/>
      <c r="NHQ2" s="429"/>
      <c r="NHR2" s="433"/>
      <c r="NHS2" s="429"/>
      <c r="NHT2" s="433"/>
      <c r="NHU2" s="429"/>
      <c r="NHV2" s="433"/>
      <c r="NHW2" s="429"/>
      <c r="NHX2" s="433"/>
      <c r="NHY2" s="429"/>
      <c r="NHZ2" s="433"/>
      <c r="NIA2" s="429"/>
      <c r="NIB2" s="433"/>
      <c r="NIC2" s="429"/>
      <c r="NID2" s="433"/>
      <c r="NIE2" s="429"/>
      <c r="NIF2" s="433"/>
      <c r="NIG2" s="429"/>
      <c r="NIH2" s="433"/>
      <c r="NII2" s="429"/>
      <c r="NIJ2" s="433"/>
      <c r="NIK2" s="429"/>
      <c r="NIL2" s="433"/>
      <c r="NIM2" s="429"/>
      <c r="NIN2" s="433"/>
      <c r="NIO2" s="429"/>
      <c r="NIP2" s="433"/>
      <c r="NIQ2" s="429"/>
      <c r="NIR2" s="433"/>
      <c r="NIS2" s="429"/>
      <c r="NIT2" s="433"/>
      <c r="NIU2" s="429"/>
      <c r="NIV2" s="433"/>
      <c r="NIW2" s="429"/>
      <c r="NIX2" s="433"/>
      <c r="NIY2" s="429"/>
      <c r="NIZ2" s="433"/>
      <c r="NJA2" s="429"/>
      <c r="NJB2" s="433"/>
      <c r="NJC2" s="429"/>
      <c r="NJD2" s="433"/>
      <c r="NJE2" s="429"/>
      <c r="NJF2" s="433"/>
      <c r="NJG2" s="429"/>
      <c r="NJH2" s="433"/>
      <c r="NJI2" s="429"/>
      <c r="NJJ2" s="433"/>
      <c r="NJK2" s="429"/>
      <c r="NJL2" s="433"/>
      <c r="NJM2" s="429"/>
      <c r="NJN2" s="433"/>
      <c r="NJO2" s="429"/>
      <c r="NJP2" s="433"/>
      <c r="NJQ2" s="429"/>
      <c r="NJR2" s="433"/>
      <c r="NJS2" s="429"/>
      <c r="NJT2" s="433"/>
      <c r="NJU2" s="429"/>
      <c r="NJV2" s="433"/>
      <c r="NJW2" s="429"/>
      <c r="NJX2" s="433"/>
      <c r="NJY2" s="429"/>
      <c r="NJZ2" s="433"/>
      <c r="NKA2" s="429"/>
      <c r="NKB2" s="433"/>
      <c r="NKC2" s="429"/>
      <c r="NKD2" s="433"/>
      <c r="NKE2" s="429"/>
      <c r="NKF2" s="433"/>
      <c r="NKG2" s="429"/>
      <c r="NKH2" s="433"/>
      <c r="NKI2" s="429"/>
      <c r="NKJ2" s="433"/>
      <c r="NKK2" s="429"/>
      <c r="NKL2" s="433"/>
      <c r="NKM2" s="429"/>
      <c r="NKN2" s="433"/>
      <c r="NKO2" s="429"/>
      <c r="NKP2" s="433"/>
      <c r="NKQ2" s="429"/>
      <c r="NKR2" s="433"/>
      <c r="NKS2" s="429"/>
      <c r="NKT2" s="433"/>
      <c r="NKU2" s="429"/>
      <c r="NKV2" s="433"/>
      <c r="NKW2" s="429"/>
      <c r="NKX2" s="433"/>
      <c r="NKY2" s="429"/>
      <c r="NKZ2" s="433"/>
      <c r="NLA2" s="429"/>
      <c r="NLB2" s="433"/>
      <c r="NLC2" s="429"/>
      <c r="NLD2" s="433"/>
      <c r="NLE2" s="429"/>
      <c r="NLF2" s="433"/>
      <c r="NLG2" s="429"/>
      <c r="NLH2" s="433"/>
      <c r="NLI2" s="429"/>
      <c r="NLJ2" s="433"/>
      <c r="NLK2" s="429"/>
      <c r="NLL2" s="433"/>
      <c r="NLM2" s="429"/>
      <c r="NLN2" s="433"/>
      <c r="NLO2" s="429"/>
      <c r="NLP2" s="433"/>
      <c r="NLQ2" s="429"/>
      <c r="NLR2" s="433"/>
      <c r="NLS2" s="429"/>
      <c r="NLT2" s="433"/>
      <c r="NLU2" s="429"/>
      <c r="NLV2" s="433"/>
      <c r="NLW2" s="429"/>
      <c r="NLX2" s="433"/>
      <c r="NLY2" s="429"/>
      <c r="NLZ2" s="433"/>
      <c r="NMA2" s="429"/>
      <c r="NMB2" s="433"/>
      <c r="NMC2" s="429"/>
      <c r="NMD2" s="433"/>
      <c r="NME2" s="429"/>
      <c r="NMF2" s="433"/>
      <c r="NMG2" s="429"/>
      <c r="NMH2" s="433"/>
      <c r="NMI2" s="429"/>
      <c r="NMJ2" s="433"/>
      <c r="NMK2" s="429"/>
      <c r="NML2" s="433"/>
      <c r="NMM2" s="429"/>
      <c r="NMN2" s="433"/>
      <c r="NMO2" s="429"/>
      <c r="NMP2" s="433"/>
      <c r="NMQ2" s="429"/>
      <c r="NMR2" s="433"/>
      <c r="NMS2" s="429"/>
      <c r="NMT2" s="433"/>
      <c r="NMU2" s="429"/>
      <c r="NMV2" s="433"/>
      <c r="NMW2" s="429"/>
      <c r="NMX2" s="433"/>
      <c r="NMY2" s="429"/>
      <c r="NMZ2" s="433"/>
      <c r="NNA2" s="429"/>
      <c r="NNB2" s="433"/>
      <c r="NNC2" s="429"/>
      <c r="NND2" s="433"/>
      <c r="NNE2" s="429"/>
      <c r="NNF2" s="433"/>
      <c r="NNG2" s="429"/>
      <c r="NNH2" s="433"/>
      <c r="NNI2" s="429"/>
      <c r="NNJ2" s="433"/>
      <c r="NNK2" s="429"/>
      <c r="NNL2" s="433"/>
      <c r="NNM2" s="429"/>
      <c r="NNN2" s="433"/>
      <c r="NNO2" s="429"/>
      <c r="NNP2" s="433"/>
      <c r="NNQ2" s="429"/>
      <c r="NNR2" s="433"/>
      <c r="NNS2" s="429"/>
      <c r="NNT2" s="433"/>
      <c r="NNU2" s="429"/>
      <c r="NNV2" s="433"/>
      <c r="NNW2" s="429"/>
      <c r="NNX2" s="433"/>
      <c r="NNY2" s="429"/>
      <c r="NNZ2" s="433"/>
      <c r="NOA2" s="429"/>
      <c r="NOB2" s="433"/>
      <c r="NOC2" s="429"/>
      <c r="NOD2" s="433"/>
      <c r="NOE2" s="429"/>
      <c r="NOF2" s="433"/>
      <c r="NOG2" s="429"/>
      <c r="NOH2" s="433"/>
      <c r="NOI2" s="429"/>
      <c r="NOJ2" s="433"/>
      <c r="NOK2" s="429"/>
      <c r="NOL2" s="433"/>
      <c r="NOM2" s="429"/>
      <c r="NON2" s="433"/>
      <c r="NOO2" s="429"/>
      <c r="NOP2" s="433"/>
      <c r="NOQ2" s="429"/>
      <c r="NOR2" s="433"/>
      <c r="NOS2" s="429"/>
      <c r="NOT2" s="433"/>
      <c r="NOU2" s="429"/>
      <c r="NOV2" s="433"/>
      <c r="NOW2" s="429"/>
      <c r="NOX2" s="433"/>
      <c r="NOY2" s="429"/>
      <c r="NOZ2" s="433"/>
      <c r="NPA2" s="429"/>
      <c r="NPB2" s="433"/>
      <c r="NPC2" s="429"/>
      <c r="NPD2" s="433"/>
      <c r="NPE2" s="429"/>
      <c r="NPF2" s="433"/>
      <c r="NPG2" s="429"/>
      <c r="NPH2" s="433"/>
      <c r="NPI2" s="429"/>
      <c r="NPJ2" s="433"/>
      <c r="NPK2" s="429"/>
      <c r="NPL2" s="433"/>
      <c r="NPM2" s="429"/>
      <c r="NPN2" s="433"/>
      <c r="NPO2" s="429"/>
      <c r="NPP2" s="433"/>
      <c r="NPQ2" s="429"/>
      <c r="NPR2" s="433"/>
      <c r="NPS2" s="429"/>
      <c r="NPT2" s="433"/>
      <c r="NPU2" s="429"/>
      <c r="NPV2" s="433"/>
      <c r="NPW2" s="429"/>
      <c r="NPX2" s="433"/>
      <c r="NPY2" s="429"/>
      <c r="NPZ2" s="433"/>
      <c r="NQA2" s="429"/>
      <c r="NQB2" s="433"/>
      <c r="NQC2" s="429"/>
      <c r="NQD2" s="433"/>
      <c r="NQE2" s="429"/>
      <c r="NQF2" s="433"/>
      <c r="NQG2" s="429"/>
      <c r="NQH2" s="433"/>
      <c r="NQI2" s="429"/>
      <c r="NQJ2" s="433"/>
      <c r="NQK2" s="429"/>
      <c r="NQL2" s="433"/>
      <c r="NQM2" s="429"/>
      <c r="NQN2" s="433"/>
      <c r="NQO2" s="429"/>
      <c r="NQP2" s="433"/>
      <c r="NQQ2" s="429"/>
      <c r="NQR2" s="433"/>
      <c r="NQS2" s="429"/>
      <c r="NQT2" s="433"/>
      <c r="NQU2" s="429"/>
      <c r="NQV2" s="433"/>
      <c r="NQW2" s="429"/>
      <c r="NQX2" s="433"/>
      <c r="NQY2" s="429"/>
      <c r="NQZ2" s="433"/>
      <c r="NRA2" s="429"/>
      <c r="NRB2" s="433"/>
      <c r="NRC2" s="429"/>
      <c r="NRD2" s="433"/>
      <c r="NRE2" s="429"/>
      <c r="NRF2" s="433"/>
      <c r="NRG2" s="429"/>
      <c r="NRH2" s="433"/>
      <c r="NRI2" s="429"/>
      <c r="NRJ2" s="433"/>
      <c r="NRK2" s="429"/>
      <c r="NRL2" s="433"/>
      <c r="NRM2" s="429"/>
      <c r="NRN2" s="433"/>
      <c r="NRO2" s="429"/>
      <c r="NRP2" s="433"/>
      <c r="NRQ2" s="429"/>
      <c r="NRR2" s="433"/>
      <c r="NRS2" s="429"/>
      <c r="NRT2" s="433"/>
      <c r="NRU2" s="429"/>
      <c r="NRV2" s="433"/>
      <c r="NRW2" s="429"/>
      <c r="NRX2" s="433"/>
      <c r="NRY2" s="429"/>
      <c r="NRZ2" s="433"/>
      <c r="NSA2" s="429"/>
      <c r="NSB2" s="433"/>
      <c r="NSC2" s="429"/>
      <c r="NSD2" s="433"/>
      <c r="NSE2" s="429"/>
      <c r="NSF2" s="433"/>
      <c r="NSG2" s="429"/>
      <c r="NSH2" s="433"/>
      <c r="NSI2" s="429"/>
      <c r="NSJ2" s="433"/>
      <c r="NSK2" s="429"/>
      <c r="NSL2" s="433"/>
      <c r="NSM2" s="429"/>
      <c r="NSN2" s="433"/>
      <c r="NSO2" s="429"/>
      <c r="NSP2" s="433"/>
      <c r="NSQ2" s="429"/>
      <c r="NSR2" s="433"/>
      <c r="NSS2" s="429"/>
      <c r="NST2" s="433"/>
      <c r="NSU2" s="429"/>
      <c r="NSV2" s="433"/>
      <c r="NSW2" s="429"/>
      <c r="NSX2" s="433"/>
      <c r="NSY2" s="429"/>
      <c r="NSZ2" s="433"/>
      <c r="NTA2" s="429"/>
      <c r="NTB2" s="433"/>
      <c r="NTC2" s="429"/>
      <c r="NTD2" s="433"/>
      <c r="NTE2" s="429"/>
      <c r="NTF2" s="433"/>
      <c r="NTG2" s="429"/>
      <c r="NTH2" s="433"/>
      <c r="NTI2" s="429"/>
      <c r="NTJ2" s="433"/>
      <c r="NTK2" s="429"/>
      <c r="NTL2" s="433"/>
      <c r="NTM2" s="429"/>
      <c r="NTN2" s="433"/>
      <c r="NTO2" s="429"/>
      <c r="NTP2" s="433"/>
      <c r="NTQ2" s="429"/>
      <c r="NTR2" s="433"/>
      <c r="NTS2" s="429"/>
      <c r="NTT2" s="433"/>
      <c r="NTU2" s="429"/>
      <c r="NTV2" s="433"/>
      <c r="NTW2" s="429"/>
      <c r="NTX2" s="433"/>
      <c r="NTY2" s="429"/>
      <c r="NTZ2" s="433"/>
      <c r="NUA2" s="429"/>
      <c r="NUB2" s="433"/>
      <c r="NUC2" s="429"/>
      <c r="NUD2" s="433"/>
      <c r="NUE2" s="429"/>
      <c r="NUF2" s="433"/>
      <c r="NUG2" s="429"/>
      <c r="NUH2" s="433"/>
      <c r="NUI2" s="429"/>
      <c r="NUJ2" s="433"/>
      <c r="NUK2" s="429"/>
      <c r="NUL2" s="433"/>
      <c r="NUM2" s="429"/>
      <c r="NUN2" s="433"/>
      <c r="NUO2" s="429"/>
      <c r="NUP2" s="433"/>
      <c r="NUQ2" s="429"/>
      <c r="NUR2" s="433"/>
      <c r="NUS2" s="429"/>
      <c r="NUT2" s="433"/>
      <c r="NUU2" s="429"/>
      <c r="NUV2" s="433"/>
      <c r="NUW2" s="429"/>
      <c r="NUX2" s="433"/>
      <c r="NUY2" s="429"/>
      <c r="NUZ2" s="433"/>
      <c r="NVA2" s="429"/>
      <c r="NVB2" s="433"/>
      <c r="NVC2" s="429"/>
      <c r="NVD2" s="433"/>
      <c r="NVE2" s="429"/>
      <c r="NVF2" s="433"/>
      <c r="NVG2" s="429"/>
      <c r="NVH2" s="433"/>
      <c r="NVI2" s="429"/>
      <c r="NVJ2" s="433"/>
      <c r="NVK2" s="429"/>
      <c r="NVL2" s="433"/>
      <c r="NVM2" s="429"/>
      <c r="NVN2" s="433"/>
      <c r="NVO2" s="429"/>
      <c r="NVP2" s="433"/>
      <c r="NVQ2" s="429"/>
      <c r="NVR2" s="433"/>
      <c r="NVS2" s="429"/>
      <c r="NVT2" s="433"/>
      <c r="NVU2" s="429"/>
      <c r="NVV2" s="433"/>
      <c r="NVW2" s="429"/>
      <c r="NVX2" s="433"/>
      <c r="NVY2" s="429"/>
      <c r="NVZ2" s="433"/>
      <c r="NWA2" s="429"/>
      <c r="NWB2" s="433"/>
      <c r="NWC2" s="429"/>
      <c r="NWD2" s="433"/>
      <c r="NWE2" s="429"/>
      <c r="NWF2" s="433"/>
      <c r="NWG2" s="429"/>
      <c r="NWH2" s="433"/>
      <c r="NWI2" s="429"/>
      <c r="NWJ2" s="433"/>
      <c r="NWK2" s="429"/>
      <c r="NWL2" s="433"/>
      <c r="NWM2" s="429"/>
      <c r="NWN2" s="433"/>
      <c r="NWO2" s="429"/>
      <c r="NWP2" s="433"/>
      <c r="NWQ2" s="429"/>
      <c r="NWR2" s="433"/>
      <c r="NWS2" s="429"/>
      <c r="NWT2" s="433"/>
      <c r="NWU2" s="429"/>
      <c r="NWV2" s="433"/>
      <c r="NWW2" s="429"/>
      <c r="NWX2" s="433"/>
      <c r="NWY2" s="429"/>
      <c r="NWZ2" s="433"/>
      <c r="NXA2" s="429"/>
      <c r="NXB2" s="433"/>
      <c r="NXC2" s="429"/>
      <c r="NXD2" s="433"/>
      <c r="NXE2" s="429"/>
      <c r="NXF2" s="433"/>
      <c r="NXG2" s="429"/>
      <c r="NXH2" s="433"/>
      <c r="NXI2" s="429"/>
      <c r="NXJ2" s="433"/>
      <c r="NXK2" s="429"/>
      <c r="NXL2" s="433"/>
      <c r="NXM2" s="429"/>
      <c r="NXN2" s="433"/>
      <c r="NXO2" s="429"/>
      <c r="NXP2" s="433"/>
      <c r="NXQ2" s="429"/>
      <c r="NXR2" s="433"/>
      <c r="NXS2" s="429"/>
      <c r="NXT2" s="433"/>
      <c r="NXU2" s="429"/>
      <c r="NXV2" s="433"/>
      <c r="NXW2" s="429"/>
      <c r="NXX2" s="433"/>
      <c r="NXY2" s="429"/>
      <c r="NXZ2" s="433"/>
      <c r="NYA2" s="429"/>
      <c r="NYB2" s="433"/>
      <c r="NYC2" s="429"/>
      <c r="NYD2" s="433"/>
      <c r="NYE2" s="429"/>
      <c r="NYF2" s="433"/>
      <c r="NYG2" s="429"/>
      <c r="NYH2" s="433"/>
      <c r="NYI2" s="429"/>
      <c r="NYJ2" s="433"/>
      <c r="NYK2" s="429"/>
      <c r="NYL2" s="433"/>
      <c r="NYM2" s="429"/>
      <c r="NYN2" s="433"/>
      <c r="NYO2" s="429"/>
      <c r="NYP2" s="433"/>
      <c r="NYQ2" s="429"/>
      <c r="NYR2" s="433"/>
      <c r="NYS2" s="429"/>
      <c r="NYT2" s="433"/>
      <c r="NYU2" s="429"/>
      <c r="NYV2" s="433"/>
      <c r="NYW2" s="429"/>
      <c r="NYX2" s="433"/>
      <c r="NYY2" s="429"/>
      <c r="NYZ2" s="433"/>
      <c r="NZA2" s="429"/>
      <c r="NZB2" s="433"/>
      <c r="NZC2" s="429"/>
      <c r="NZD2" s="433"/>
      <c r="NZE2" s="429"/>
      <c r="NZF2" s="433"/>
      <c r="NZG2" s="429"/>
      <c r="NZH2" s="433"/>
      <c r="NZI2" s="429"/>
      <c r="NZJ2" s="433"/>
      <c r="NZK2" s="429"/>
      <c r="NZL2" s="433"/>
      <c r="NZM2" s="429"/>
      <c r="NZN2" s="433"/>
      <c r="NZO2" s="429"/>
      <c r="NZP2" s="433"/>
      <c r="NZQ2" s="429"/>
      <c r="NZR2" s="433"/>
      <c r="NZS2" s="429"/>
      <c r="NZT2" s="433"/>
      <c r="NZU2" s="429"/>
      <c r="NZV2" s="433"/>
      <c r="NZW2" s="429"/>
      <c r="NZX2" s="433"/>
      <c r="NZY2" s="429"/>
      <c r="NZZ2" s="433"/>
      <c r="OAA2" s="429"/>
      <c r="OAB2" s="433"/>
      <c r="OAC2" s="429"/>
      <c r="OAD2" s="433"/>
      <c r="OAE2" s="429"/>
      <c r="OAF2" s="433"/>
      <c r="OAG2" s="429"/>
      <c r="OAH2" s="433"/>
      <c r="OAI2" s="429"/>
      <c r="OAJ2" s="433"/>
      <c r="OAK2" s="429"/>
      <c r="OAL2" s="433"/>
      <c r="OAM2" s="429"/>
      <c r="OAN2" s="433"/>
      <c r="OAO2" s="429"/>
      <c r="OAP2" s="433"/>
      <c r="OAQ2" s="429"/>
      <c r="OAR2" s="433"/>
      <c r="OAS2" s="429"/>
      <c r="OAT2" s="433"/>
      <c r="OAU2" s="429"/>
      <c r="OAV2" s="433"/>
      <c r="OAW2" s="429"/>
      <c r="OAX2" s="433"/>
      <c r="OAY2" s="429"/>
      <c r="OAZ2" s="433"/>
      <c r="OBA2" s="429"/>
      <c r="OBB2" s="433"/>
      <c r="OBC2" s="429"/>
      <c r="OBD2" s="433"/>
      <c r="OBE2" s="429"/>
      <c r="OBF2" s="433"/>
      <c r="OBG2" s="429"/>
      <c r="OBH2" s="433"/>
      <c r="OBI2" s="429"/>
      <c r="OBJ2" s="433"/>
      <c r="OBK2" s="429"/>
      <c r="OBL2" s="433"/>
      <c r="OBM2" s="429"/>
      <c r="OBN2" s="433"/>
      <c r="OBO2" s="429"/>
      <c r="OBP2" s="433"/>
      <c r="OBQ2" s="429"/>
      <c r="OBR2" s="433"/>
      <c r="OBS2" s="429"/>
      <c r="OBT2" s="433"/>
      <c r="OBU2" s="429"/>
      <c r="OBV2" s="433"/>
      <c r="OBW2" s="429"/>
      <c r="OBX2" s="433"/>
      <c r="OBY2" s="429"/>
      <c r="OBZ2" s="433"/>
      <c r="OCA2" s="429"/>
      <c r="OCB2" s="433"/>
      <c r="OCC2" s="429"/>
      <c r="OCD2" s="433"/>
      <c r="OCE2" s="429"/>
      <c r="OCF2" s="433"/>
      <c r="OCG2" s="429"/>
      <c r="OCH2" s="433"/>
      <c r="OCI2" s="429"/>
      <c r="OCJ2" s="433"/>
      <c r="OCK2" s="429"/>
      <c r="OCL2" s="433"/>
      <c r="OCM2" s="429"/>
      <c r="OCN2" s="433"/>
      <c r="OCO2" s="429"/>
      <c r="OCP2" s="433"/>
      <c r="OCQ2" s="429"/>
      <c r="OCR2" s="433"/>
      <c r="OCS2" s="429"/>
      <c r="OCT2" s="433"/>
      <c r="OCU2" s="429"/>
      <c r="OCV2" s="433"/>
      <c r="OCW2" s="429"/>
      <c r="OCX2" s="433"/>
      <c r="OCY2" s="429"/>
      <c r="OCZ2" s="433"/>
      <c r="ODA2" s="429"/>
      <c r="ODB2" s="433"/>
      <c r="ODC2" s="429"/>
      <c r="ODD2" s="433"/>
      <c r="ODE2" s="429"/>
      <c r="ODF2" s="433"/>
      <c r="ODG2" s="429"/>
      <c r="ODH2" s="433"/>
      <c r="ODI2" s="429"/>
      <c r="ODJ2" s="433"/>
      <c r="ODK2" s="429"/>
      <c r="ODL2" s="433"/>
      <c r="ODM2" s="429"/>
      <c r="ODN2" s="433"/>
      <c r="ODO2" s="429"/>
      <c r="ODP2" s="433"/>
      <c r="ODQ2" s="429"/>
      <c r="ODR2" s="433"/>
      <c r="ODS2" s="429"/>
      <c r="ODT2" s="433"/>
      <c r="ODU2" s="429"/>
      <c r="ODV2" s="433"/>
      <c r="ODW2" s="429"/>
      <c r="ODX2" s="433"/>
      <c r="ODY2" s="429"/>
      <c r="ODZ2" s="433"/>
      <c r="OEA2" s="429"/>
      <c r="OEB2" s="433"/>
      <c r="OEC2" s="429"/>
      <c r="OED2" s="433"/>
      <c r="OEE2" s="429"/>
      <c r="OEF2" s="433"/>
      <c r="OEG2" s="429"/>
      <c r="OEH2" s="433"/>
      <c r="OEI2" s="429"/>
      <c r="OEJ2" s="433"/>
      <c r="OEK2" s="429"/>
      <c r="OEL2" s="433"/>
      <c r="OEM2" s="429"/>
      <c r="OEN2" s="433"/>
      <c r="OEO2" s="429"/>
      <c r="OEP2" s="433"/>
      <c r="OEQ2" s="429"/>
      <c r="OER2" s="433"/>
      <c r="OES2" s="429"/>
      <c r="OET2" s="433"/>
      <c r="OEU2" s="429"/>
      <c r="OEV2" s="433"/>
      <c r="OEW2" s="429"/>
      <c r="OEX2" s="433"/>
      <c r="OEY2" s="429"/>
      <c r="OEZ2" s="433"/>
      <c r="OFA2" s="429"/>
      <c r="OFB2" s="433"/>
      <c r="OFC2" s="429"/>
      <c r="OFD2" s="433"/>
      <c r="OFE2" s="429"/>
      <c r="OFF2" s="433"/>
      <c r="OFG2" s="429"/>
      <c r="OFH2" s="433"/>
      <c r="OFI2" s="429"/>
      <c r="OFJ2" s="433"/>
      <c r="OFK2" s="429"/>
      <c r="OFL2" s="433"/>
      <c r="OFM2" s="429"/>
      <c r="OFN2" s="433"/>
      <c r="OFO2" s="429"/>
      <c r="OFP2" s="433"/>
      <c r="OFQ2" s="429"/>
      <c r="OFR2" s="433"/>
      <c r="OFS2" s="429"/>
      <c r="OFT2" s="433"/>
      <c r="OFU2" s="429"/>
      <c r="OFV2" s="433"/>
      <c r="OFW2" s="429"/>
      <c r="OFX2" s="433"/>
      <c r="OFY2" s="429"/>
      <c r="OFZ2" s="433"/>
      <c r="OGA2" s="429"/>
      <c r="OGB2" s="433"/>
      <c r="OGC2" s="429"/>
      <c r="OGD2" s="433"/>
      <c r="OGE2" s="429"/>
      <c r="OGF2" s="433"/>
      <c r="OGG2" s="429"/>
      <c r="OGH2" s="433"/>
      <c r="OGI2" s="429"/>
      <c r="OGJ2" s="433"/>
      <c r="OGK2" s="429"/>
      <c r="OGL2" s="433"/>
      <c r="OGM2" s="429"/>
      <c r="OGN2" s="433"/>
      <c r="OGO2" s="429"/>
      <c r="OGP2" s="433"/>
      <c r="OGQ2" s="429"/>
      <c r="OGR2" s="433"/>
      <c r="OGS2" s="429"/>
      <c r="OGT2" s="433"/>
      <c r="OGU2" s="429"/>
      <c r="OGV2" s="433"/>
      <c r="OGW2" s="429"/>
      <c r="OGX2" s="433"/>
      <c r="OGY2" s="429"/>
      <c r="OGZ2" s="433"/>
      <c r="OHA2" s="429"/>
      <c r="OHB2" s="433"/>
      <c r="OHC2" s="429"/>
      <c r="OHD2" s="433"/>
      <c r="OHE2" s="429"/>
      <c r="OHF2" s="433"/>
      <c r="OHG2" s="429"/>
      <c r="OHH2" s="433"/>
      <c r="OHI2" s="429"/>
      <c r="OHJ2" s="433"/>
      <c r="OHK2" s="429"/>
      <c r="OHL2" s="433"/>
      <c r="OHM2" s="429"/>
      <c r="OHN2" s="433"/>
      <c r="OHO2" s="429"/>
      <c r="OHP2" s="433"/>
      <c r="OHQ2" s="429"/>
      <c r="OHR2" s="433"/>
      <c r="OHS2" s="429"/>
      <c r="OHT2" s="433"/>
      <c r="OHU2" s="429"/>
      <c r="OHV2" s="433"/>
      <c r="OHW2" s="429"/>
      <c r="OHX2" s="433"/>
      <c r="OHY2" s="429"/>
      <c r="OHZ2" s="433"/>
      <c r="OIA2" s="429"/>
      <c r="OIB2" s="433"/>
      <c r="OIC2" s="429"/>
      <c r="OID2" s="433"/>
      <c r="OIE2" s="429"/>
      <c r="OIF2" s="433"/>
      <c r="OIG2" s="429"/>
      <c r="OIH2" s="433"/>
      <c r="OII2" s="429"/>
      <c r="OIJ2" s="433"/>
      <c r="OIK2" s="429"/>
      <c r="OIL2" s="433"/>
      <c r="OIM2" s="429"/>
      <c r="OIN2" s="433"/>
      <c r="OIO2" s="429"/>
      <c r="OIP2" s="433"/>
      <c r="OIQ2" s="429"/>
      <c r="OIR2" s="433"/>
      <c r="OIS2" s="429"/>
      <c r="OIT2" s="433"/>
      <c r="OIU2" s="429"/>
      <c r="OIV2" s="433"/>
      <c r="OIW2" s="429"/>
      <c r="OIX2" s="433"/>
      <c r="OIY2" s="429"/>
      <c r="OIZ2" s="433"/>
      <c r="OJA2" s="429"/>
      <c r="OJB2" s="433"/>
      <c r="OJC2" s="429"/>
      <c r="OJD2" s="433"/>
      <c r="OJE2" s="429"/>
      <c r="OJF2" s="433"/>
      <c r="OJG2" s="429"/>
      <c r="OJH2" s="433"/>
      <c r="OJI2" s="429"/>
      <c r="OJJ2" s="433"/>
      <c r="OJK2" s="429"/>
      <c r="OJL2" s="433"/>
      <c r="OJM2" s="429"/>
      <c r="OJN2" s="433"/>
      <c r="OJO2" s="429"/>
      <c r="OJP2" s="433"/>
      <c r="OJQ2" s="429"/>
      <c r="OJR2" s="433"/>
      <c r="OJS2" s="429"/>
      <c r="OJT2" s="433"/>
      <c r="OJU2" s="429"/>
      <c r="OJV2" s="433"/>
      <c r="OJW2" s="429"/>
      <c r="OJX2" s="433"/>
      <c r="OJY2" s="429"/>
      <c r="OJZ2" s="433"/>
      <c r="OKA2" s="429"/>
      <c r="OKB2" s="433"/>
      <c r="OKC2" s="429"/>
      <c r="OKD2" s="433"/>
      <c r="OKE2" s="429"/>
      <c r="OKF2" s="433"/>
      <c r="OKG2" s="429"/>
      <c r="OKH2" s="433"/>
      <c r="OKI2" s="429"/>
      <c r="OKJ2" s="433"/>
      <c r="OKK2" s="429"/>
      <c r="OKL2" s="433"/>
      <c r="OKM2" s="429"/>
      <c r="OKN2" s="433"/>
      <c r="OKO2" s="429"/>
      <c r="OKP2" s="433"/>
      <c r="OKQ2" s="429"/>
      <c r="OKR2" s="433"/>
      <c r="OKS2" s="429"/>
      <c r="OKT2" s="433"/>
      <c r="OKU2" s="429"/>
      <c r="OKV2" s="433"/>
      <c r="OKW2" s="429"/>
      <c r="OKX2" s="433"/>
      <c r="OKY2" s="429"/>
      <c r="OKZ2" s="433"/>
      <c r="OLA2" s="429"/>
      <c r="OLB2" s="433"/>
      <c r="OLC2" s="429"/>
      <c r="OLD2" s="433"/>
      <c r="OLE2" s="429"/>
      <c r="OLF2" s="433"/>
      <c r="OLG2" s="429"/>
      <c r="OLH2" s="433"/>
      <c r="OLI2" s="429"/>
      <c r="OLJ2" s="433"/>
      <c r="OLK2" s="429"/>
      <c r="OLL2" s="433"/>
      <c r="OLM2" s="429"/>
      <c r="OLN2" s="433"/>
      <c r="OLO2" s="429"/>
      <c r="OLP2" s="433"/>
      <c r="OLQ2" s="429"/>
      <c r="OLR2" s="433"/>
      <c r="OLS2" s="429"/>
      <c r="OLT2" s="433"/>
      <c r="OLU2" s="429"/>
      <c r="OLV2" s="433"/>
      <c r="OLW2" s="429"/>
      <c r="OLX2" s="433"/>
      <c r="OLY2" s="429"/>
      <c r="OLZ2" s="433"/>
      <c r="OMA2" s="429"/>
      <c r="OMB2" s="433"/>
      <c r="OMC2" s="429"/>
      <c r="OMD2" s="433"/>
      <c r="OME2" s="429"/>
      <c r="OMF2" s="433"/>
      <c r="OMG2" s="429"/>
      <c r="OMH2" s="433"/>
      <c r="OMI2" s="429"/>
      <c r="OMJ2" s="433"/>
      <c r="OMK2" s="429"/>
      <c r="OML2" s="433"/>
      <c r="OMM2" s="429"/>
      <c r="OMN2" s="433"/>
      <c r="OMO2" s="429"/>
      <c r="OMP2" s="433"/>
      <c r="OMQ2" s="429"/>
      <c r="OMR2" s="433"/>
      <c r="OMS2" s="429"/>
      <c r="OMT2" s="433"/>
      <c r="OMU2" s="429"/>
      <c r="OMV2" s="433"/>
      <c r="OMW2" s="429"/>
      <c r="OMX2" s="433"/>
      <c r="OMY2" s="429"/>
      <c r="OMZ2" s="433"/>
      <c r="ONA2" s="429"/>
      <c r="ONB2" s="433"/>
      <c r="ONC2" s="429"/>
      <c r="OND2" s="433"/>
      <c r="ONE2" s="429"/>
      <c r="ONF2" s="433"/>
      <c r="ONG2" s="429"/>
      <c r="ONH2" s="433"/>
      <c r="ONI2" s="429"/>
      <c r="ONJ2" s="433"/>
      <c r="ONK2" s="429"/>
      <c r="ONL2" s="433"/>
      <c r="ONM2" s="429"/>
      <c r="ONN2" s="433"/>
      <c r="ONO2" s="429"/>
      <c r="ONP2" s="433"/>
      <c r="ONQ2" s="429"/>
      <c r="ONR2" s="433"/>
      <c r="ONS2" s="429"/>
      <c r="ONT2" s="433"/>
      <c r="ONU2" s="429"/>
      <c r="ONV2" s="433"/>
      <c r="ONW2" s="429"/>
      <c r="ONX2" s="433"/>
      <c r="ONY2" s="429"/>
      <c r="ONZ2" s="433"/>
      <c r="OOA2" s="429"/>
      <c r="OOB2" s="433"/>
      <c r="OOC2" s="429"/>
      <c r="OOD2" s="433"/>
      <c r="OOE2" s="429"/>
      <c r="OOF2" s="433"/>
      <c r="OOG2" s="429"/>
      <c r="OOH2" s="433"/>
      <c r="OOI2" s="429"/>
      <c r="OOJ2" s="433"/>
      <c r="OOK2" s="429"/>
      <c r="OOL2" s="433"/>
      <c r="OOM2" s="429"/>
      <c r="OON2" s="433"/>
      <c r="OOO2" s="429"/>
      <c r="OOP2" s="433"/>
      <c r="OOQ2" s="429"/>
      <c r="OOR2" s="433"/>
      <c r="OOS2" s="429"/>
      <c r="OOT2" s="433"/>
      <c r="OOU2" s="429"/>
      <c r="OOV2" s="433"/>
      <c r="OOW2" s="429"/>
      <c r="OOX2" s="433"/>
      <c r="OOY2" s="429"/>
      <c r="OOZ2" s="433"/>
      <c r="OPA2" s="429"/>
      <c r="OPB2" s="433"/>
      <c r="OPC2" s="429"/>
      <c r="OPD2" s="433"/>
      <c r="OPE2" s="429"/>
      <c r="OPF2" s="433"/>
      <c r="OPG2" s="429"/>
      <c r="OPH2" s="433"/>
      <c r="OPI2" s="429"/>
      <c r="OPJ2" s="433"/>
      <c r="OPK2" s="429"/>
      <c r="OPL2" s="433"/>
      <c r="OPM2" s="429"/>
      <c r="OPN2" s="433"/>
      <c r="OPO2" s="429"/>
      <c r="OPP2" s="433"/>
      <c r="OPQ2" s="429"/>
      <c r="OPR2" s="433"/>
      <c r="OPS2" s="429"/>
      <c r="OPT2" s="433"/>
      <c r="OPU2" s="429"/>
      <c r="OPV2" s="433"/>
      <c r="OPW2" s="429"/>
      <c r="OPX2" s="433"/>
      <c r="OPY2" s="429"/>
      <c r="OPZ2" s="433"/>
      <c r="OQA2" s="429"/>
      <c r="OQB2" s="433"/>
      <c r="OQC2" s="429"/>
      <c r="OQD2" s="433"/>
      <c r="OQE2" s="429"/>
      <c r="OQF2" s="433"/>
      <c r="OQG2" s="429"/>
      <c r="OQH2" s="433"/>
      <c r="OQI2" s="429"/>
      <c r="OQJ2" s="433"/>
      <c r="OQK2" s="429"/>
      <c r="OQL2" s="433"/>
      <c r="OQM2" s="429"/>
      <c r="OQN2" s="433"/>
      <c r="OQO2" s="429"/>
      <c r="OQP2" s="433"/>
      <c r="OQQ2" s="429"/>
      <c r="OQR2" s="433"/>
      <c r="OQS2" s="429"/>
      <c r="OQT2" s="433"/>
      <c r="OQU2" s="429"/>
      <c r="OQV2" s="433"/>
      <c r="OQW2" s="429"/>
      <c r="OQX2" s="433"/>
      <c r="OQY2" s="429"/>
      <c r="OQZ2" s="433"/>
      <c r="ORA2" s="429"/>
      <c r="ORB2" s="433"/>
      <c r="ORC2" s="429"/>
      <c r="ORD2" s="433"/>
      <c r="ORE2" s="429"/>
      <c r="ORF2" s="433"/>
      <c r="ORG2" s="429"/>
      <c r="ORH2" s="433"/>
      <c r="ORI2" s="429"/>
      <c r="ORJ2" s="433"/>
      <c r="ORK2" s="429"/>
      <c r="ORL2" s="433"/>
      <c r="ORM2" s="429"/>
      <c r="ORN2" s="433"/>
      <c r="ORO2" s="429"/>
      <c r="ORP2" s="433"/>
      <c r="ORQ2" s="429"/>
      <c r="ORR2" s="433"/>
      <c r="ORS2" s="429"/>
      <c r="ORT2" s="433"/>
      <c r="ORU2" s="429"/>
      <c r="ORV2" s="433"/>
      <c r="ORW2" s="429"/>
      <c r="ORX2" s="433"/>
      <c r="ORY2" s="429"/>
      <c r="ORZ2" s="433"/>
      <c r="OSA2" s="429"/>
      <c r="OSB2" s="433"/>
      <c r="OSC2" s="429"/>
      <c r="OSD2" s="433"/>
      <c r="OSE2" s="429"/>
      <c r="OSF2" s="433"/>
      <c r="OSG2" s="429"/>
      <c r="OSH2" s="433"/>
      <c r="OSI2" s="429"/>
      <c r="OSJ2" s="433"/>
      <c r="OSK2" s="429"/>
      <c r="OSL2" s="433"/>
      <c r="OSM2" s="429"/>
      <c r="OSN2" s="433"/>
      <c r="OSO2" s="429"/>
      <c r="OSP2" s="433"/>
      <c r="OSQ2" s="429"/>
      <c r="OSR2" s="433"/>
      <c r="OSS2" s="429"/>
      <c r="OST2" s="433"/>
      <c r="OSU2" s="429"/>
      <c r="OSV2" s="433"/>
      <c r="OSW2" s="429"/>
      <c r="OSX2" s="433"/>
      <c r="OSY2" s="429"/>
      <c r="OSZ2" s="433"/>
      <c r="OTA2" s="429"/>
      <c r="OTB2" s="433"/>
      <c r="OTC2" s="429"/>
      <c r="OTD2" s="433"/>
      <c r="OTE2" s="429"/>
      <c r="OTF2" s="433"/>
      <c r="OTG2" s="429"/>
      <c r="OTH2" s="433"/>
      <c r="OTI2" s="429"/>
      <c r="OTJ2" s="433"/>
      <c r="OTK2" s="429"/>
      <c r="OTL2" s="433"/>
      <c r="OTM2" s="429"/>
      <c r="OTN2" s="433"/>
      <c r="OTO2" s="429"/>
      <c r="OTP2" s="433"/>
      <c r="OTQ2" s="429"/>
      <c r="OTR2" s="433"/>
      <c r="OTS2" s="429"/>
      <c r="OTT2" s="433"/>
      <c r="OTU2" s="429"/>
      <c r="OTV2" s="433"/>
      <c r="OTW2" s="429"/>
      <c r="OTX2" s="433"/>
      <c r="OTY2" s="429"/>
      <c r="OTZ2" s="433"/>
      <c r="OUA2" s="429"/>
      <c r="OUB2" s="433"/>
      <c r="OUC2" s="429"/>
      <c r="OUD2" s="433"/>
      <c r="OUE2" s="429"/>
      <c r="OUF2" s="433"/>
      <c r="OUG2" s="429"/>
      <c r="OUH2" s="433"/>
      <c r="OUI2" s="429"/>
      <c r="OUJ2" s="433"/>
      <c r="OUK2" s="429"/>
      <c r="OUL2" s="433"/>
      <c r="OUM2" s="429"/>
      <c r="OUN2" s="433"/>
      <c r="OUO2" s="429"/>
      <c r="OUP2" s="433"/>
      <c r="OUQ2" s="429"/>
      <c r="OUR2" s="433"/>
      <c r="OUS2" s="429"/>
      <c r="OUT2" s="433"/>
      <c r="OUU2" s="429"/>
      <c r="OUV2" s="433"/>
      <c r="OUW2" s="429"/>
      <c r="OUX2" s="433"/>
      <c r="OUY2" s="429"/>
      <c r="OUZ2" s="433"/>
      <c r="OVA2" s="429"/>
      <c r="OVB2" s="433"/>
      <c r="OVC2" s="429"/>
      <c r="OVD2" s="433"/>
      <c r="OVE2" s="429"/>
      <c r="OVF2" s="433"/>
      <c r="OVG2" s="429"/>
      <c r="OVH2" s="433"/>
      <c r="OVI2" s="429"/>
      <c r="OVJ2" s="433"/>
      <c r="OVK2" s="429"/>
      <c r="OVL2" s="433"/>
      <c r="OVM2" s="429"/>
      <c r="OVN2" s="433"/>
      <c r="OVO2" s="429"/>
      <c r="OVP2" s="433"/>
      <c r="OVQ2" s="429"/>
      <c r="OVR2" s="433"/>
      <c r="OVS2" s="429"/>
      <c r="OVT2" s="433"/>
      <c r="OVU2" s="429"/>
      <c r="OVV2" s="433"/>
      <c r="OVW2" s="429"/>
      <c r="OVX2" s="433"/>
      <c r="OVY2" s="429"/>
      <c r="OVZ2" s="433"/>
      <c r="OWA2" s="429"/>
      <c r="OWB2" s="433"/>
      <c r="OWC2" s="429"/>
      <c r="OWD2" s="433"/>
      <c r="OWE2" s="429"/>
      <c r="OWF2" s="433"/>
      <c r="OWG2" s="429"/>
      <c r="OWH2" s="433"/>
      <c r="OWI2" s="429"/>
      <c r="OWJ2" s="433"/>
      <c r="OWK2" s="429"/>
      <c r="OWL2" s="433"/>
      <c r="OWM2" s="429"/>
      <c r="OWN2" s="433"/>
      <c r="OWO2" s="429"/>
      <c r="OWP2" s="433"/>
      <c r="OWQ2" s="429"/>
      <c r="OWR2" s="433"/>
      <c r="OWS2" s="429"/>
      <c r="OWT2" s="433"/>
      <c r="OWU2" s="429"/>
      <c r="OWV2" s="433"/>
      <c r="OWW2" s="429"/>
      <c r="OWX2" s="433"/>
      <c r="OWY2" s="429"/>
      <c r="OWZ2" s="433"/>
      <c r="OXA2" s="429"/>
      <c r="OXB2" s="433"/>
      <c r="OXC2" s="429"/>
      <c r="OXD2" s="433"/>
      <c r="OXE2" s="429"/>
      <c r="OXF2" s="433"/>
      <c r="OXG2" s="429"/>
      <c r="OXH2" s="433"/>
      <c r="OXI2" s="429"/>
      <c r="OXJ2" s="433"/>
      <c r="OXK2" s="429"/>
      <c r="OXL2" s="433"/>
      <c r="OXM2" s="429"/>
      <c r="OXN2" s="433"/>
      <c r="OXO2" s="429"/>
      <c r="OXP2" s="433"/>
      <c r="OXQ2" s="429"/>
      <c r="OXR2" s="433"/>
      <c r="OXS2" s="429"/>
      <c r="OXT2" s="433"/>
      <c r="OXU2" s="429"/>
      <c r="OXV2" s="433"/>
      <c r="OXW2" s="429"/>
      <c r="OXX2" s="433"/>
      <c r="OXY2" s="429"/>
      <c r="OXZ2" s="433"/>
      <c r="OYA2" s="429"/>
      <c r="OYB2" s="433"/>
      <c r="OYC2" s="429"/>
      <c r="OYD2" s="433"/>
      <c r="OYE2" s="429"/>
      <c r="OYF2" s="433"/>
      <c r="OYG2" s="429"/>
      <c r="OYH2" s="433"/>
      <c r="OYI2" s="429"/>
      <c r="OYJ2" s="433"/>
      <c r="OYK2" s="429"/>
      <c r="OYL2" s="433"/>
      <c r="OYM2" s="429"/>
      <c r="OYN2" s="433"/>
      <c r="OYO2" s="429"/>
      <c r="OYP2" s="433"/>
      <c r="OYQ2" s="429"/>
      <c r="OYR2" s="433"/>
      <c r="OYS2" s="429"/>
      <c r="OYT2" s="433"/>
      <c r="OYU2" s="429"/>
      <c r="OYV2" s="433"/>
      <c r="OYW2" s="429"/>
      <c r="OYX2" s="433"/>
      <c r="OYY2" s="429"/>
      <c r="OYZ2" s="433"/>
      <c r="OZA2" s="429"/>
      <c r="OZB2" s="433"/>
      <c r="OZC2" s="429"/>
      <c r="OZD2" s="433"/>
      <c r="OZE2" s="429"/>
      <c r="OZF2" s="433"/>
      <c r="OZG2" s="429"/>
      <c r="OZH2" s="433"/>
      <c r="OZI2" s="429"/>
      <c r="OZJ2" s="433"/>
      <c r="OZK2" s="429"/>
      <c r="OZL2" s="433"/>
      <c r="OZM2" s="429"/>
      <c r="OZN2" s="433"/>
      <c r="OZO2" s="429"/>
      <c r="OZP2" s="433"/>
      <c r="OZQ2" s="429"/>
      <c r="OZR2" s="433"/>
      <c r="OZS2" s="429"/>
      <c r="OZT2" s="433"/>
      <c r="OZU2" s="429"/>
      <c r="OZV2" s="433"/>
      <c r="OZW2" s="429"/>
      <c r="OZX2" s="433"/>
      <c r="OZY2" s="429"/>
      <c r="OZZ2" s="433"/>
      <c r="PAA2" s="429"/>
      <c r="PAB2" s="433"/>
      <c r="PAC2" s="429"/>
      <c r="PAD2" s="433"/>
      <c r="PAE2" s="429"/>
      <c r="PAF2" s="433"/>
      <c r="PAG2" s="429"/>
      <c r="PAH2" s="433"/>
      <c r="PAI2" s="429"/>
      <c r="PAJ2" s="433"/>
      <c r="PAK2" s="429"/>
      <c r="PAL2" s="433"/>
      <c r="PAM2" s="429"/>
      <c r="PAN2" s="433"/>
      <c r="PAO2" s="429"/>
      <c r="PAP2" s="433"/>
      <c r="PAQ2" s="429"/>
      <c r="PAR2" s="433"/>
      <c r="PAS2" s="429"/>
      <c r="PAT2" s="433"/>
      <c r="PAU2" s="429"/>
      <c r="PAV2" s="433"/>
      <c r="PAW2" s="429"/>
      <c r="PAX2" s="433"/>
      <c r="PAY2" s="429"/>
      <c r="PAZ2" s="433"/>
      <c r="PBA2" s="429"/>
      <c r="PBB2" s="433"/>
      <c r="PBC2" s="429"/>
      <c r="PBD2" s="433"/>
      <c r="PBE2" s="429"/>
      <c r="PBF2" s="433"/>
      <c r="PBG2" s="429"/>
      <c r="PBH2" s="433"/>
      <c r="PBI2" s="429"/>
      <c r="PBJ2" s="433"/>
      <c r="PBK2" s="429"/>
      <c r="PBL2" s="433"/>
      <c r="PBM2" s="429"/>
      <c r="PBN2" s="433"/>
      <c r="PBO2" s="429"/>
      <c r="PBP2" s="433"/>
      <c r="PBQ2" s="429"/>
      <c r="PBR2" s="433"/>
      <c r="PBS2" s="429"/>
      <c r="PBT2" s="433"/>
      <c r="PBU2" s="429"/>
      <c r="PBV2" s="433"/>
      <c r="PBW2" s="429"/>
      <c r="PBX2" s="433"/>
      <c r="PBY2" s="429"/>
      <c r="PBZ2" s="433"/>
      <c r="PCA2" s="429"/>
      <c r="PCB2" s="433"/>
      <c r="PCC2" s="429"/>
      <c r="PCD2" s="433"/>
      <c r="PCE2" s="429"/>
      <c r="PCF2" s="433"/>
      <c r="PCG2" s="429"/>
      <c r="PCH2" s="433"/>
      <c r="PCI2" s="429"/>
      <c r="PCJ2" s="433"/>
      <c r="PCK2" s="429"/>
      <c r="PCL2" s="433"/>
      <c r="PCM2" s="429"/>
      <c r="PCN2" s="433"/>
      <c r="PCO2" s="429"/>
      <c r="PCP2" s="433"/>
      <c r="PCQ2" s="429"/>
      <c r="PCR2" s="433"/>
      <c r="PCS2" s="429"/>
      <c r="PCT2" s="433"/>
      <c r="PCU2" s="429"/>
      <c r="PCV2" s="433"/>
      <c r="PCW2" s="429"/>
      <c r="PCX2" s="433"/>
      <c r="PCY2" s="429"/>
      <c r="PCZ2" s="433"/>
      <c r="PDA2" s="429"/>
      <c r="PDB2" s="433"/>
      <c r="PDC2" s="429"/>
      <c r="PDD2" s="433"/>
      <c r="PDE2" s="429"/>
      <c r="PDF2" s="433"/>
      <c r="PDG2" s="429"/>
      <c r="PDH2" s="433"/>
      <c r="PDI2" s="429"/>
      <c r="PDJ2" s="433"/>
      <c r="PDK2" s="429"/>
      <c r="PDL2" s="433"/>
      <c r="PDM2" s="429"/>
      <c r="PDN2" s="433"/>
      <c r="PDO2" s="429"/>
      <c r="PDP2" s="433"/>
      <c r="PDQ2" s="429"/>
      <c r="PDR2" s="433"/>
      <c r="PDS2" s="429"/>
      <c r="PDT2" s="433"/>
      <c r="PDU2" s="429"/>
      <c r="PDV2" s="433"/>
      <c r="PDW2" s="429"/>
      <c r="PDX2" s="433"/>
      <c r="PDY2" s="429"/>
      <c r="PDZ2" s="433"/>
      <c r="PEA2" s="429"/>
      <c r="PEB2" s="433"/>
      <c r="PEC2" s="429"/>
      <c r="PED2" s="433"/>
      <c r="PEE2" s="429"/>
      <c r="PEF2" s="433"/>
      <c r="PEG2" s="429"/>
      <c r="PEH2" s="433"/>
      <c r="PEI2" s="429"/>
      <c r="PEJ2" s="433"/>
      <c r="PEK2" s="429"/>
      <c r="PEL2" s="433"/>
      <c r="PEM2" s="429"/>
      <c r="PEN2" s="433"/>
      <c r="PEO2" s="429"/>
      <c r="PEP2" s="433"/>
      <c r="PEQ2" s="429"/>
      <c r="PER2" s="433"/>
      <c r="PES2" s="429"/>
      <c r="PET2" s="433"/>
      <c r="PEU2" s="429"/>
      <c r="PEV2" s="433"/>
      <c r="PEW2" s="429"/>
      <c r="PEX2" s="433"/>
      <c r="PEY2" s="429"/>
      <c r="PEZ2" s="433"/>
      <c r="PFA2" s="429"/>
      <c r="PFB2" s="433"/>
      <c r="PFC2" s="429"/>
      <c r="PFD2" s="433"/>
      <c r="PFE2" s="429"/>
      <c r="PFF2" s="433"/>
      <c r="PFG2" s="429"/>
      <c r="PFH2" s="433"/>
      <c r="PFI2" s="429"/>
      <c r="PFJ2" s="433"/>
      <c r="PFK2" s="429"/>
      <c r="PFL2" s="433"/>
      <c r="PFM2" s="429"/>
      <c r="PFN2" s="433"/>
      <c r="PFO2" s="429"/>
      <c r="PFP2" s="433"/>
      <c r="PFQ2" s="429"/>
      <c r="PFR2" s="433"/>
      <c r="PFS2" s="429"/>
      <c r="PFT2" s="433"/>
      <c r="PFU2" s="429"/>
      <c r="PFV2" s="433"/>
      <c r="PFW2" s="429"/>
      <c r="PFX2" s="433"/>
      <c r="PFY2" s="429"/>
      <c r="PFZ2" s="433"/>
      <c r="PGA2" s="429"/>
      <c r="PGB2" s="433"/>
      <c r="PGC2" s="429"/>
      <c r="PGD2" s="433"/>
      <c r="PGE2" s="429"/>
      <c r="PGF2" s="433"/>
      <c r="PGG2" s="429"/>
      <c r="PGH2" s="433"/>
      <c r="PGI2" s="429"/>
      <c r="PGJ2" s="433"/>
      <c r="PGK2" s="429"/>
      <c r="PGL2" s="433"/>
      <c r="PGM2" s="429"/>
      <c r="PGN2" s="433"/>
      <c r="PGO2" s="429"/>
      <c r="PGP2" s="433"/>
      <c r="PGQ2" s="429"/>
      <c r="PGR2" s="433"/>
      <c r="PGS2" s="429"/>
      <c r="PGT2" s="433"/>
      <c r="PGU2" s="429"/>
      <c r="PGV2" s="433"/>
      <c r="PGW2" s="429"/>
      <c r="PGX2" s="433"/>
      <c r="PGY2" s="429"/>
      <c r="PGZ2" s="433"/>
      <c r="PHA2" s="429"/>
      <c r="PHB2" s="433"/>
      <c r="PHC2" s="429"/>
      <c r="PHD2" s="433"/>
      <c r="PHE2" s="429"/>
      <c r="PHF2" s="433"/>
      <c r="PHG2" s="429"/>
      <c r="PHH2" s="433"/>
      <c r="PHI2" s="429"/>
      <c r="PHJ2" s="433"/>
      <c r="PHK2" s="429"/>
      <c r="PHL2" s="433"/>
      <c r="PHM2" s="429"/>
      <c r="PHN2" s="433"/>
      <c r="PHO2" s="429"/>
      <c r="PHP2" s="433"/>
      <c r="PHQ2" s="429"/>
      <c r="PHR2" s="433"/>
      <c r="PHS2" s="429"/>
      <c r="PHT2" s="433"/>
      <c r="PHU2" s="429"/>
      <c r="PHV2" s="433"/>
      <c r="PHW2" s="429"/>
      <c r="PHX2" s="433"/>
      <c r="PHY2" s="429"/>
      <c r="PHZ2" s="433"/>
      <c r="PIA2" s="429"/>
      <c r="PIB2" s="433"/>
      <c r="PIC2" s="429"/>
      <c r="PID2" s="433"/>
      <c r="PIE2" s="429"/>
      <c r="PIF2" s="433"/>
      <c r="PIG2" s="429"/>
      <c r="PIH2" s="433"/>
      <c r="PII2" s="429"/>
      <c r="PIJ2" s="433"/>
      <c r="PIK2" s="429"/>
      <c r="PIL2" s="433"/>
      <c r="PIM2" s="429"/>
      <c r="PIN2" s="433"/>
      <c r="PIO2" s="429"/>
      <c r="PIP2" s="433"/>
      <c r="PIQ2" s="429"/>
      <c r="PIR2" s="433"/>
      <c r="PIS2" s="429"/>
      <c r="PIT2" s="433"/>
      <c r="PIU2" s="429"/>
      <c r="PIV2" s="433"/>
      <c r="PIW2" s="429"/>
      <c r="PIX2" s="433"/>
      <c r="PIY2" s="429"/>
      <c r="PIZ2" s="433"/>
      <c r="PJA2" s="429"/>
      <c r="PJB2" s="433"/>
      <c r="PJC2" s="429"/>
      <c r="PJD2" s="433"/>
      <c r="PJE2" s="429"/>
      <c r="PJF2" s="433"/>
      <c r="PJG2" s="429"/>
      <c r="PJH2" s="433"/>
      <c r="PJI2" s="429"/>
      <c r="PJJ2" s="433"/>
      <c r="PJK2" s="429"/>
      <c r="PJL2" s="433"/>
      <c r="PJM2" s="429"/>
      <c r="PJN2" s="433"/>
      <c r="PJO2" s="429"/>
      <c r="PJP2" s="433"/>
      <c r="PJQ2" s="429"/>
      <c r="PJR2" s="433"/>
      <c r="PJS2" s="429"/>
      <c r="PJT2" s="433"/>
      <c r="PJU2" s="429"/>
      <c r="PJV2" s="433"/>
      <c r="PJW2" s="429"/>
      <c r="PJX2" s="433"/>
      <c r="PJY2" s="429"/>
      <c r="PJZ2" s="433"/>
      <c r="PKA2" s="429"/>
      <c r="PKB2" s="433"/>
      <c r="PKC2" s="429"/>
      <c r="PKD2" s="433"/>
      <c r="PKE2" s="429"/>
      <c r="PKF2" s="433"/>
      <c r="PKG2" s="429"/>
      <c r="PKH2" s="433"/>
      <c r="PKI2" s="429"/>
      <c r="PKJ2" s="433"/>
      <c r="PKK2" s="429"/>
      <c r="PKL2" s="433"/>
      <c r="PKM2" s="429"/>
      <c r="PKN2" s="433"/>
      <c r="PKO2" s="429"/>
      <c r="PKP2" s="433"/>
      <c r="PKQ2" s="429"/>
      <c r="PKR2" s="433"/>
      <c r="PKS2" s="429"/>
      <c r="PKT2" s="433"/>
      <c r="PKU2" s="429"/>
      <c r="PKV2" s="433"/>
      <c r="PKW2" s="429"/>
      <c r="PKX2" s="433"/>
      <c r="PKY2" s="429"/>
      <c r="PKZ2" s="433"/>
      <c r="PLA2" s="429"/>
      <c r="PLB2" s="433"/>
      <c r="PLC2" s="429"/>
      <c r="PLD2" s="433"/>
      <c r="PLE2" s="429"/>
      <c r="PLF2" s="433"/>
      <c r="PLG2" s="429"/>
      <c r="PLH2" s="433"/>
      <c r="PLI2" s="429"/>
      <c r="PLJ2" s="433"/>
      <c r="PLK2" s="429"/>
      <c r="PLL2" s="433"/>
      <c r="PLM2" s="429"/>
      <c r="PLN2" s="433"/>
      <c r="PLO2" s="429"/>
      <c r="PLP2" s="433"/>
      <c r="PLQ2" s="429"/>
      <c r="PLR2" s="433"/>
      <c r="PLS2" s="429"/>
      <c r="PLT2" s="433"/>
      <c r="PLU2" s="429"/>
      <c r="PLV2" s="433"/>
      <c r="PLW2" s="429"/>
      <c r="PLX2" s="433"/>
      <c r="PLY2" s="429"/>
      <c r="PLZ2" s="433"/>
      <c r="PMA2" s="429"/>
      <c r="PMB2" s="433"/>
      <c r="PMC2" s="429"/>
      <c r="PMD2" s="433"/>
      <c r="PME2" s="429"/>
      <c r="PMF2" s="433"/>
      <c r="PMG2" s="429"/>
      <c r="PMH2" s="433"/>
      <c r="PMI2" s="429"/>
      <c r="PMJ2" s="433"/>
      <c r="PMK2" s="429"/>
      <c r="PML2" s="433"/>
      <c r="PMM2" s="429"/>
      <c r="PMN2" s="433"/>
      <c r="PMO2" s="429"/>
      <c r="PMP2" s="433"/>
      <c r="PMQ2" s="429"/>
      <c r="PMR2" s="433"/>
      <c r="PMS2" s="429"/>
      <c r="PMT2" s="433"/>
      <c r="PMU2" s="429"/>
      <c r="PMV2" s="433"/>
      <c r="PMW2" s="429"/>
      <c r="PMX2" s="433"/>
      <c r="PMY2" s="429"/>
      <c r="PMZ2" s="433"/>
      <c r="PNA2" s="429"/>
      <c r="PNB2" s="433"/>
      <c r="PNC2" s="429"/>
      <c r="PND2" s="433"/>
      <c r="PNE2" s="429"/>
      <c r="PNF2" s="433"/>
      <c r="PNG2" s="429"/>
      <c r="PNH2" s="433"/>
      <c r="PNI2" s="429"/>
      <c r="PNJ2" s="433"/>
      <c r="PNK2" s="429"/>
      <c r="PNL2" s="433"/>
      <c r="PNM2" s="429"/>
      <c r="PNN2" s="433"/>
      <c r="PNO2" s="429"/>
      <c r="PNP2" s="433"/>
      <c r="PNQ2" s="429"/>
      <c r="PNR2" s="433"/>
      <c r="PNS2" s="429"/>
      <c r="PNT2" s="433"/>
      <c r="PNU2" s="429"/>
      <c r="PNV2" s="433"/>
      <c r="PNW2" s="429"/>
      <c r="PNX2" s="433"/>
      <c r="PNY2" s="429"/>
      <c r="PNZ2" s="433"/>
      <c r="POA2" s="429"/>
      <c r="POB2" s="433"/>
      <c r="POC2" s="429"/>
      <c r="POD2" s="433"/>
      <c r="POE2" s="429"/>
      <c r="POF2" s="433"/>
      <c r="POG2" s="429"/>
      <c r="POH2" s="433"/>
      <c r="POI2" s="429"/>
      <c r="POJ2" s="433"/>
      <c r="POK2" s="429"/>
      <c r="POL2" s="433"/>
      <c r="POM2" s="429"/>
      <c r="PON2" s="433"/>
      <c r="POO2" s="429"/>
      <c r="POP2" s="433"/>
      <c r="POQ2" s="429"/>
      <c r="POR2" s="433"/>
      <c r="POS2" s="429"/>
      <c r="POT2" s="433"/>
      <c r="POU2" s="429"/>
      <c r="POV2" s="433"/>
      <c r="POW2" s="429"/>
      <c r="POX2" s="433"/>
      <c r="POY2" s="429"/>
      <c r="POZ2" s="433"/>
      <c r="PPA2" s="429"/>
      <c r="PPB2" s="433"/>
      <c r="PPC2" s="429"/>
      <c r="PPD2" s="433"/>
      <c r="PPE2" s="429"/>
      <c r="PPF2" s="433"/>
      <c r="PPG2" s="429"/>
      <c r="PPH2" s="433"/>
      <c r="PPI2" s="429"/>
      <c r="PPJ2" s="433"/>
      <c r="PPK2" s="429"/>
      <c r="PPL2" s="433"/>
      <c r="PPM2" s="429"/>
      <c r="PPN2" s="433"/>
      <c r="PPO2" s="429"/>
      <c r="PPP2" s="433"/>
      <c r="PPQ2" s="429"/>
      <c r="PPR2" s="433"/>
      <c r="PPS2" s="429"/>
      <c r="PPT2" s="433"/>
      <c r="PPU2" s="429"/>
      <c r="PPV2" s="433"/>
      <c r="PPW2" s="429"/>
      <c r="PPX2" s="433"/>
      <c r="PPY2" s="429"/>
      <c r="PPZ2" s="433"/>
      <c r="PQA2" s="429"/>
      <c r="PQB2" s="433"/>
      <c r="PQC2" s="429"/>
      <c r="PQD2" s="433"/>
      <c r="PQE2" s="429"/>
      <c r="PQF2" s="433"/>
      <c r="PQG2" s="429"/>
      <c r="PQH2" s="433"/>
      <c r="PQI2" s="429"/>
      <c r="PQJ2" s="433"/>
      <c r="PQK2" s="429"/>
      <c r="PQL2" s="433"/>
      <c r="PQM2" s="429"/>
      <c r="PQN2" s="433"/>
      <c r="PQO2" s="429"/>
      <c r="PQP2" s="433"/>
      <c r="PQQ2" s="429"/>
      <c r="PQR2" s="433"/>
      <c r="PQS2" s="429"/>
      <c r="PQT2" s="433"/>
      <c r="PQU2" s="429"/>
      <c r="PQV2" s="433"/>
      <c r="PQW2" s="429"/>
      <c r="PQX2" s="433"/>
      <c r="PQY2" s="429"/>
      <c r="PQZ2" s="433"/>
      <c r="PRA2" s="429"/>
      <c r="PRB2" s="433"/>
      <c r="PRC2" s="429"/>
      <c r="PRD2" s="433"/>
      <c r="PRE2" s="429"/>
      <c r="PRF2" s="433"/>
      <c r="PRG2" s="429"/>
      <c r="PRH2" s="433"/>
      <c r="PRI2" s="429"/>
      <c r="PRJ2" s="433"/>
      <c r="PRK2" s="429"/>
      <c r="PRL2" s="433"/>
      <c r="PRM2" s="429"/>
      <c r="PRN2" s="433"/>
      <c r="PRO2" s="429"/>
      <c r="PRP2" s="433"/>
      <c r="PRQ2" s="429"/>
      <c r="PRR2" s="433"/>
      <c r="PRS2" s="429"/>
      <c r="PRT2" s="433"/>
      <c r="PRU2" s="429"/>
      <c r="PRV2" s="433"/>
      <c r="PRW2" s="429"/>
      <c r="PRX2" s="433"/>
      <c r="PRY2" s="429"/>
      <c r="PRZ2" s="433"/>
      <c r="PSA2" s="429"/>
      <c r="PSB2" s="433"/>
      <c r="PSC2" s="429"/>
      <c r="PSD2" s="433"/>
      <c r="PSE2" s="429"/>
      <c r="PSF2" s="433"/>
      <c r="PSG2" s="429"/>
      <c r="PSH2" s="433"/>
      <c r="PSI2" s="429"/>
      <c r="PSJ2" s="433"/>
      <c r="PSK2" s="429"/>
      <c r="PSL2" s="433"/>
      <c r="PSM2" s="429"/>
      <c r="PSN2" s="433"/>
      <c r="PSO2" s="429"/>
      <c r="PSP2" s="433"/>
      <c r="PSQ2" s="429"/>
      <c r="PSR2" s="433"/>
      <c r="PSS2" s="429"/>
      <c r="PST2" s="433"/>
      <c r="PSU2" s="429"/>
      <c r="PSV2" s="433"/>
      <c r="PSW2" s="429"/>
      <c r="PSX2" s="433"/>
      <c r="PSY2" s="429"/>
      <c r="PSZ2" s="433"/>
      <c r="PTA2" s="429"/>
      <c r="PTB2" s="433"/>
      <c r="PTC2" s="429"/>
      <c r="PTD2" s="433"/>
      <c r="PTE2" s="429"/>
      <c r="PTF2" s="433"/>
      <c r="PTG2" s="429"/>
      <c r="PTH2" s="433"/>
      <c r="PTI2" s="429"/>
      <c r="PTJ2" s="433"/>
      <c r="PTK2" s="429"/>
      <c r="PTL2" s="433"/>
      <c r="PTM2" s="429"/>
      <c r="PTN2" s="433"/>
      <c r="PTO2" s="429"/>
      <c r="PTP2" s="433"/>
      <c r="PTQ2" s="429"/>
      <c r="PTR2" s="433"/>
      <c r="PTS2" s="429"/>
      <c r="PTT2" s="433"/>
      <c r="PTU2" s="429"/>
      <c r="PTV2" s="433"/>
      <c r="PTW2" s="429"/>
      <c r="PTX2" s="433"/>
      <c r="PTY2" s="429"/>
      <c r="PTZ2" s="433"/>
      <c r="PUA2" s="429"/>
      <c r="PUB2" s="433"/>
      <c r="PUC2" s="429"/>
      <c r="PUD2" s="433"/>
      <c r="PUE2" s="429"/>
      <c r="PUF2" s="433"/>
      <c r="PUG2" s="429"/>
      <c r="PUH2" s="433"/>
      <c r="PUI2" s="429"/>
      <c r="PUJ2" s="433"/>
      <c r="PUK2" s="429"/>
      <c r="PUL2" s="433"/>
      <c r="PUM2" s="429"/>
      <c r="PUN2" s="433"/>
      <c r="PUO2" s="429"/>
      <c r="PUP2" s="433"/>
      <c r="PUQ2" s="429"/>
      <c r="PUR2" s="433"/>
      <c r="PUS2" s="429"/>
      <c r="PUT2" s="433"/>
      <c r="PUU2" s="429"/>
      <c r="PUV2" s="433"/>
      <c r="PUW2" s="429"/>
      <c r="PUX2" s="433"/>
      <c r="PUY2" s="429"/>
      <c r="PUZ2" s="433"/>
      <c r="PVA2" s="429"/>
      <c r="PVB2" s="433"/>
      <c r="PVC2" s="429"/>
      <c r="PVD2" s="433"/>
      <c r="PVE2" s="429"/>
      <c r="PVF2" s="433"/>
      <c r="PVG2" s="429"/>
      <c r="PVH2" s="433"/>
      <c r="PVI2" s="429"/>
      <c r="PVJ2" s="433"/>
      <c r="PVK2" s="429"/>
      <c r="PVL2" s="433"/>
      <c r="PVM2" s="429"/>
      <c r="PVN2" s="433"/>
      <c r="PVO2" s="429"/>
      <c r="PVP2" s="433"/>
      <c r="PVQ2" s="429"/>
      <c r="PVR2" s="433"/>
      <c r="PVS2" s="429"/>
      <c r="PVT2" s="433"/>
      <c r="PVU2" s="429"/>
      <c r="PVV2" s="433"/>
      <c r="PVW2" s="429"/>
      <c r="PVX2" s="433"/>
      <c r="PVY2" s="429"/>
      <c r="PVZ2" s="433"/>
      <c r="PWA2" s="429"/>
      <c r="PWB2" s="433"/>
      <c r="PWC2" s="429"/>
      <c r="PWD2" s="433"/>
      <c r="PWE2" s="429"/>
      <c r="PWF2" s="433"/>
      <c r="PWG2" s="429"/>
      <c r="PWH2" s="433"/>
      <c r="PWI2" s="429"/>
      <c r="PWJ2" s="433"/>
      <c r="PWK2" s="429"/>
      <c r="PWL2" s="433"/>
      <c r="PWM2" s="429"/>
      <c r="PWN2" s="433"/>
      <c r="PWO2" s="429"/>
      <c r="PWP2" s="433"/>
      <c r="PWQ2" s="429"/>
      <c r="PWR2" s="433"/>
      <c r="PWS2" s="429"/>
      <c r="PWT2" s="433"/>
      <c r="PWU2" s="429"/>
      <c r="PWV2" s="433"/>
      <c r="PWW2" s="429"/>
      <c r="PWX2" s="433"/>
      <c r="PWY2" s="429"/>
      <c r="PWZ2" s="433"/>
      <c r="PXA2" s="429"/>
      <c r="PXB2" s="433"/>
      <c r="PXC2" s="429"/>
      <c r="PXD2" s="433"/>
      <c r="PXE2" s="429"/>
      <c r="PXF2" s="433"/>
      <c r="PXG2" s="429"/>
      <c r="PXH2" s="433"/>
      <c r="PXI2" s="429"/>
      <c r="PXJ2" s="433"/>
      <c r="PXK2" s="429"/>
      <c r="PXL2" s="433"/>
      <c r="PXM2" s="429"/>
      <c r="PXN2" s="433"/>
      <c r="PXO2" s="429"/>
      <c r="PXP2" s="433"/>
      <c r="PXQ2" s="429"/>
      <c r="PXR2" s="433"/>
      <c r="PXS2" s="429"/>
      <c r="PXT2" s="433"/>
      <c r="PXU2" s="429"/>
      <c r="PXV2" s="433"/>
      <c r="PXW2" s="429"/>
      <c r="PXX2" s="433"/>
      <c r="PXY2" s="429"/>
      <c r="PXZ2" s="433"/>
      <c r="PYA2" s="429"/>
      <c r="PYB2" s="433"/>
      <c r="PYC2" s="429"/>
      <c r="PYD2" s="433"/>
      <c r="PYE2" s="429"/>
      <c r="PYF2" s="433"/>
      <c r="PYG2" s="429"/>
      <c r="PYH2" s="433"/>
      <c r="PYI2" s="429"/>
      <c r="PYJ2" s="433"/>
      <c r="PYK2" s="429"/>
      <c r="PYL2" s="433"/>
      <c r="PYM2" s="429"/>
      <c r="PYN2" s="433"/>
      <c r="PYO2" s="429"/>
      <c r="PYP2" s="433"/>
      <c r="PYQ2" s="429"/>
      <c r="PYR2" s="433"/>
      <c r="PYS2" s="429"/>
      <c r="PYT2" s="433"/>
      <c r="PYU2" s="429"/>
      <c r="PYV2" s="433"/>
      <c r="PYW2" s="429"/>
      <c r="PYX2" s="433"/>
      <c r="PYY2" s="429"/>
      <c r="PYZ2" s="433"/>
      <c r="PZA2" s="429"/>
      <c r="PZB2" s="433"/>
      <c r="PZC2" s="429"/>
      <c r="PZD2" s="433"/>
      <c r="PZE2" s="429"/>
      <c r="PZF2" s="433"/>
      <c r="PZG2" s="429"/>
      <c r="PZH2" s="433"/>
      <c r="PZI2" s="429"/>
      <c r="PZJ2" s="433"/>
      <c r="PZK2" s="429"/>
      <c r="PZL2" s="433"/>
      <c r="PZM2" s="429"/>
      <c r="PZN2" s="433"/>
      <c r="PZO2" s="429"/>
      <c r="PZP2" s="433"/>
      <c r="PZQ2" s="429"/>
      <c r="PZR2" s="433"/>
      <c r="PZS2" s="429"/>
      <c r="PZT2" s="433"/>
      <c r="PZU2" s="429"/>
      <c r="PZV2" s="433"/>
      <c r="PZW2" s="429"/>
      <c r="PZX2" s="433"/>
      <c r="PZY2" s="429"/>
      <c r="PZZ2" s="433"/>
      <c r="QAA2" s="429"/>
      <c r="QAB2" s="433"/>
      <c r="QAC2" s="429"/>
      <c r="QAD2" s="433"/>
      <c r="QAE2" s="429"/>
      <c r="QAF2" s="433"/>
      <c r="QAG2" s="429"/>
      <c r="QAH2" s="433"/>
      <c r="QAI2" s="429"/>
      <c r="QAJ2" s="433"/>
      <c r="QAK2" s="429"/>
      <c r="QAL2" s="433"/>
      <c r="QAM2" s="429"/>
      <c r="QAN2" s="433"/>
      <c r="QAO2" s="429"/>
      <c r="QAP2" s="433"/>
      <c r="QAQ2" s="429"/>
      <c r="QAR2" s="433"/>
      <c r="QAS2" s="429"/>
      <c r="QAT2" s="433"/>
      <c r="QAU2" s="429"/>
      <c r="QAV2" s="433"/>
      <c r="QAW2" s="429"/>
      <c r="QAX2" s="433"/>
      <c r="QAY2" s="429"/>
      <c r="QAZ2" s="433"/>
      <c r="QBA2" s="429"/>
      <c r="QBB2" s="433"/>
      <c r="QBC2" s="429"/>
      <c r="QBD2" s="433"/>
      <c r="QBE2" s="429"/>
      <c r="QBF2" s="433"/>
      <c r="QBG2" s="429"/>
      <c r="QBH2" s="433"/>
      <c r="QBI2" s="429"/>
      <c r="QBJ2" s="433"/>
      <c r="QBK2" s="429"/>
      <c r="QBL2" s="433"/>
      <c r="QBM2" s="429"/>
      <c r="QBN2" s="433"/>
      <c r="QBO2" s="429"/>
      <c r="QBP2" s="433"/>
      <c r="QBQ2" s="429"/>
      <c r="QBR2" s="433"/>
      <c r="QBS2" s="429"/>
      <c r="QBT2" s="433"/>
      <c r="QBU2" s="429"/>
      <c r="QBV2" s="433"/>
      <c r="QBW2" s="429"/>
      <c r="QBX2" s="433"/>
      <c r="QBY2" s="429"/>
      <c r="QBZ2" s="433"/>
      <c r="QCA2" s="429"/>
      <c r="QCB2" s="433"/>
      <c r="QCC2" s="429"/>
      <c r="QCD2" s="433"/>
      <c r="QCE2" s="429"/>
      <c r="QCF2" s="433"/>
      <c r="QCG2" s="429"/>
      <c r="QCH2" s="433"/>
      <c r="QCI2" s="429"/>
      <c r="QCJ2" s="433"/>
      <c r="QCK2" s="429"/>
      <c r="QCL2" s="433"/>
      <c r="QCM2" s="429"/>
      <c r="QCN2" s="433"/>
      <c r="QCO2" s="429"/>
      <c r="QCP2" s="433"/>
      <c r="QCQ2" s="429"/>
      <c r="QCR2" s="433"/>
      <c r="QCS2" s="429"/>
      <c r="QCT2" s="433"/>
      <c r="QCU2" s="429"/>
      <c r="QCV2" s="433"/>
      <c r="QCW2" s="429"/>
      <c r="QCX2" s="433"/>
      <c r="QCY2" s="429"/>
      <c r="QCZ2" s="433"/>
      <c r="QDA2" s="429"/>
      <c r="QDB2" s="433"/>
      <c r="QDC2" s="429"/>
      <c r="QDD2" s="433"/>
      <c r="QDE2" s="429"/>
      <c r="QDF2" s="433"/>
      <c r="QDG2" s="429"/>
      <c r="QDH2" s="433"/>
      <c r="QDI2" s="429"/>
      <c r="QDJ2" s="433"/>
      <c r="QDK2" s="429"/>
      <c r="QDL2" s="433"/>
      <c r="QDM2" s="429"/>
      <c r="QDN2" s="433"/>
      <c r="QDO2" s="429"/>
      <c r="QDP2" s="433"/>
      <c r="QDQ2" s="429"/>
      <c r="QDR2" s="433"/>
      <c r="QDS2" s="429"/>
      <c r="QDT2" s="433"/>
      <c r="QDU2" s="429"/>
      <c r="QDV2" s="433"/>
      <c r="QDW2" s="429"/>
      <c r="QDX2" s="433"/>
      <c r="QDY2" s="429"/>
      <c r="QDZ2" s="433"/>
      <c r="QEA2" s="429"/>
      <c r="QEB2" s="433"/>
      <c r="QEC2" s="429"/>
      <c r="QED2" s="433"/>
      <c r="QEE2" s="429"/>
      <c r="QEF2" s="433"/>
      <c r="QEG2" s="429"/>
      <c r="QEH2" s="433"/>
      <c r="QEI2" s="429"/>
      <c r="QEJ2" s="433"/>
      <c r="QEK2" s="429"/>
      <c r="QEL2" s="433"/>
      <c r="QEM2" s="429"/>
      <c r="QEN2" s="433"/>
      <c r="QEO2" s="429"/>
      <c r="QEP2" s="433"/>
      <c r="QEQ2" s="429"/>
      <c r="QER2" s="433"/>
      <c r="QES2" s="429"/>
      <c r="QET2" s="433"/>
      <c r="QEU2" s="429"/>
      <c r="QEV2" s="433"/>
      <c r="QEW2" s="429"/>
      <c r="QEX2" s="433"/>
      <c r="QEY2" s="429"/>
      <c r="QEZ2" s="433"/>
      <c r="QFA2" s="429"/>
      <c r="QFB2" s="433"/>
      <c r="QFC2" s="429"/>
      <c r="QFD2" s="433"/>
      <c r="QFE2" s="429"/>
      <c r="QFF2" s="433"/>
      <c r="QFG2" s="429"/>
      <c r="QFH2" s="433"/>
      <c r="QFI2" s="429"/>
      <c r="QFJ2" s="433"/>
      <c r="QFK2" s="429"/>
      <c r="QFL2" s="433"/>
      <c r="QFM2" s="429"/>
      <c r="QFN2" s="433"/>
      <c r="QFO2" s="429"/>
      <c r="QFP2" s="433"/>
      <c r="QFQ2" s="429"/>
      <c r="QFR2" s="433"/>
      <c r="QFS2" s="429"/>
      <c r="QFT2" s="433"/>
      <c r="QFU2" s="429"/>
      <c r="QFV2" s="433"/>
      <c r="QFW2" s="429"/>
      <c r="QFX2" s="433"/>
      <c r="QFY2" s="429"/>
      <c r="QFZ2" s="433"/>
      <c r="QGA2" s="429"/>
      <c r="QGB2" s="433"/>
      <c r="QGC2" s="429"/>
      <c r="QGD2" s="433"/>
      <c r="QGE2" s="429"/>
      <c r="QGF2" s="433"/>
      <c r="QGG2" s="429"/>
      <c r="QGH2" s="433"/>
      <c r="QGI2" s="429"/>
      <c r="QGJ2" s="433"/>
      <c r="QGK2" s="429"/>
      <c r="QGL2" s="433"/>
      <c r="QGM2" s="429"/>
      <c r="QGN2" s="433"/>
      <c r="QGO2" s="429"/>
      <c r="QGP2" s="433"/>
      <c r="QGQ2" s="429"/>
      <c r="QGR2" s="433"/>
      <c r="QGS2" s="429"/>
      <c r="QGT2" s="433"/>
      <c r="QGU2" s="429"/>
      <c r="QGV2" s="433"/>
      <c r="QGW2" s="429"/>
      <c r="QGX2" s="433"/>
      <c r="QGY2" s="429"/>
      <c r="QGZ2" s="433"/>
      <c r="QHA2" s="429"/>
      <c r="QHB2" s="433"/>
      <c r="QHC2" s="429"/>
      <c r="QHD2" s="433"/>
      <c r="QHE2" s="429"/>
      <c r="QHF2" s="433"/>
      <c r="QHG2" s="429"/>
      <c r="QHH2" s="433"/>
      <c r="QHI2" s="429"/>
      <c r="QHJ2" s="433"/>
      <c r="QHK2" s="429"/>
      <c r="QHL2" s="433"/>
      <c r="QHM2" s="429"/>
      <c r="QHN2" s="433"/>
      <c r="QHO2" s="429"/>
      <c r="QHP2" s="433"/>
      <c r="QHQ2" s="429"/>
      <c r="QHR2" s="433"/>
      <c r="QHS2" s="429"/>
      <c r="QHT2" s="433"/>
      <c r="QHU2" s="429"/>
      <c r="QHV2" s="433"/>
      <c r="QHW2" s="429"/>
      <c r="QHX2" s="433"/>
      <c r="QHY2" s="429"/>
      <c r="QHZ2" s="433"/>
      <c r="QIA2" s="429"/>
      <c r="QIB2" s="433"/>
      <c r="QIC2" s="429"/>
      <c r="QID2" s="433"/>
      <c r="QIE2" s="429"/>
      <c r="QIF2" s="433"/>
      <c r="QIG2" s="429"/>
      <c r="QIH2" s="433"/>
      <c r="QII2" s="429"/>
      <c r="QIJ2" s="433"/>
      <c r="QIK2" s="429"/>
      <c r="QIL2" s="433"/>
      <c r="QIM2" s="429"/>
      <c r="QIN2" s="433"/>
      <c r="QIO2" s="429"/>
      <c r="QIP2" s="433"/>
      <c r="QIQ2" s="429"/>
      <c r="QIR2" s="433"/>
      <c r="QIS2" s="429"/>
      <c r="QIT2" s="433"/>
      <c r="QIU2" s="429"/>
      <c r="QIV2" s="433"/>
      <c r="QIW2" s="429"/>
      <c r="QIX2" s="433"/>
      <c r="QIY2" s="429"/>
      <c r="QIZ2" s="433"/>
      <c r="QJA2" s="429"/>
      <c r="QJB2" s="433"/>
      <c r="QJC2" s="429"/>
      <c r="QJD2" s="433"/>
      <c r="QJE2" s="429"/>
      <c r="QJF2" s="433"/>
      <c r="QJG2" s="429"/>
      <c r="QJH2" s="433"/>
      <c r="QJI2" s="429"/>
      <c r="QJJ2" s="433"/>
      <c r="QJK2" s="429"/>
      <c r="QJL2" s="433"/>
      <c r="QJM2" s="429"/>
      <c r="QJN2" s="433"/>
      <c r="QJO2" s="429"/>
      <c r="QJP2" s="433"/>
      <c r="QJQ2" s="429"/>
      <c r="QJR2" s="433"/>
      <c r="QJS2" s="429"/>
      <c r="QJT2" s="433"/>
      <c r="QJU2" s="429"/>
      <c r="QJV2" s="433"/>
      <c r="QJW2" s="429"/>
      <c r="QJX2" s="433"/>
      <c r="QJY2" s="429"/>
      <c r="QJZ2" s="433"/>
      <c r="QKA2" s="429"/>
      <c r="QKB2" s="433"/>
      <c r="QKC2" s="429"/>
      <c r="QKD2" s="433"/>
      <c r="QKE2" s="429"/>
      <c r="QKF2" s="433"/>
      <c r="QKG2" s="429"/>
      <c r="QKH2" s="433"/>
      <c r="QKI2" s="429"/>
      <c r="QKJ2" s="433"/>
      <c r="QKK2" s="429"/>
      <c r="QKL2" s="433"/>
      <c r="QKM2" s="429"/>
      <c r="QKN2" s="433"/>
      <c r="QKO2" s="429"/>
      <c r="QKP2" s="433"/>
      <c r="QKQ2" s="429"/>
      <c r="QKR2" s="433"/>
      <c r="QKS2" s="429"/>
      <c r="QKT2" s="433"/>
      <c r="QKU2" s="429"/>
      <c r="QKV2" s="433"/>
      <c r="QKW2" s="429"/>
      <c r="QKX2" s="433"/>
      <c r="QKY2" s="429"/>
      <c r="QKZ2" s="433"/>
      <c r="QLA2" s="429"/>
      <c r="QLB2" s="433"/>
      <c r="QLC2" s="429"/>
      <c r="QLD2" s="433"/>
      <c r="QLE2" s="429"/>
      <c r="QLF2" s="433"/>
      <c r="QLG2" s="429"/>
      <c r="QLH2" s="433"/>
      <c r="QLI2" s="429"/>
      <c r="QLJ2" s="433"/>
      <c r="QLK2" s="429"/>
      <c r="QLL2" s="433"/>
      <c r="QLM2" s="429"/>
      <c r="QLN2" s="433"/>
      <c r="QLO2" s="429"/>
      <c r="QLP2" s="433"/>
      <c r="QLQ2" s="429"/>
      <c r="QLR2" s="433"/>
      <c r="QLS2" s="429"/>
      <c r="QLT2" s="433"/>
      <c r="QLU2" s="429"/>
      <c r="QLV2" s="433"/>
      <c r="QLW2" s="429"/>
      <c r="QLX2" s="433"/>
      <c r="QLY2" s="429"/>
      <c r="QLZ2" s="433"/>
      <c r="QMA2" s="429"/>
      <c r="QMB2" s="433"/>
      <c r="QMC2" s="429"/>
      <c r="QMD2" s="433"/>
      <c r="QME2" s="429"/>
      <c r="QMF2" s="433"/>
      <c r="QMG2" s="429"/>
      <c r="QMH2" s="433"/>
      <c r="QMI2" s="429"/>
      <c r="QMJ2" s="433"/>
      <c r="QMK2" s="429"/>
      <c r="QML2" s="433"/>
      <c r="QMM2" s="429"/>
      <c r="QMN2" s="433"/>
      <c r="QMO2" s="429"/>
      <c r="QMP2" s="433"/>
      <c r="QMQ2" s="429"/>
      <c r="QMR2" s="433"/>
      <c r="QMS2" s="429"/>
      <c r="QMT2" s="433"/>
      <c r="QMU2" s="429"/>
      <c r="QMV2" s="433"/>
      <c r="QMW2" s="429"/>
      <c r="QMX2" s="433"/>
      <c r="QMY2" s="429"/>
      <c r="QMZ2" s="433"/>
      <c r="QNA2" s="429"/>
      <c r="QNB2" s="433"/>
      <c r="QNC2" s="429"/>
      <c r="QND2" s="433"/>
      <c r="QNE2" s="429"/>
      <c r="QNF2" s="433"/>
      <c r="QNG2" s="429"/>
      <c r="QNH2" s="433"/>
      <c r="QNI2" s="429"/>
      <c r="QNJ2" s="433"/>
      <c r="QNK2" s="429"/>
      <c r="QNL2" s="433"/>
      <c r="QNM2" s="429"/>
      <c r="QNN2" s="433"/>
      <c r="QNO2" s="429"/>
      <c r="QNP2" s="433"/>
      <c r="QNQ2" s="429"/>
      <c r="QNR2" s="433"/>
      <c r="QNS2" s="429"/>
      <c r="QNT2" s="433"/>
      <c r="QNU2" s="429"/>
      <c r="QNV2" s="433"/>
      <c r="QNW2" s="429"/>
      <c r="QNX2" s="433"/>
      <c r="QNY2" s="429"/>
      <c r="QNZ2" s="433"/>
      <c r="QOA2" s="429"/>
      <c r="QOB2" s="433"/>
      <c r="QOC2" s="429"/>
      <c r="QOD2" s="433"/>
      <c r="QOE2" s="429"/>
      <c r="QOF2" s="433"/>
      <c r="QOG2" s="429"/>
      <c r="QOH2" s="433"/>
      <c r="QOI2" s="429"/>
      <c r="QOJ2" s="433"/>
      <c r="QOK2" s="429"/>
      <c r="QOL2" s="433"/>
      <c r="QOM2" s="429"/>
      <c r="QON2" s="433"/>
      <c r="QOO2" s="429"/>
      <c r="QOP2" s="433"/>
      <c r="QOQ2" s="429"/>
      <c r="QOR2" s="433"/>
      <c r="QOS2" s="429"/>
      <c r="QOT2" s="433"/>
      <c r="QOU2" s="429"/>
      <c r="QOV2" s="433"/>
      <c r="QOW2" s="429"/>
      <c r="QOX2" s="433"/>
      <c r="QOY2" s="429"/>
      <c r="QOZ2" s="433"/>
      <c r="QPA2" s="429"/>
      <c r="QPB2" s="433"/>
      <c r="QPC2" s="429"/>
      <c r="QPD2" s="433"/>
      <c r="QPE2" s="429"/>
      <c r="QPF2" s="433"/>
      <c r="QPG2" s="429"/>
      <c r="QPH2" s="433"/>
      <c r="QPI2" s="429"/>
      <c r="QPJ2" s="433"/>
      <c r="QPK2" s="429"/>
      <c r="QPL2" s="433"/>
      <c r="QPM2" s="429"/>
      <c r="QPN2" s="433"/>
      <c r="QPO2" s="429"/>
      <c r="QPP2" s="433"/>
      <c r="QPQ2" s="429"/>
      <c r="QPR2" s="433"/>
      <c r="QPS2" s="429"/>
      <c r="QPT2" s="433"/>
      <c r="QPU2" s="429"/>
      <c r="QPV2" s="433"/>
      <c r="QPW2" s="429"/>
      <c r="QPX2" s="433"/>
      <c r="QPY2" s="429"/>
      <c r="QPZ2" s="433"/>
      <c r="QQA2" s="429"/>
      <c r="QQB2" s="433"/>
      <c r="QQC2" s="429"/>
      <c r="QQD2" s="433"/>
      <c r="QQE2" s="429"/>
      <c r="QQF2" s="433"/>
      <c r="QQG2" s="429"/>
      <c r="QQH2" s="433"/>
      <c r="QQI2" s="429"/>
      <c r="QQJ2" s="433"/>
      <c r="QQK2" s="429"/>
      <c r="QQL2" s="433"/>
      <c r="QQM2" s="429"/>
      <c r="QQN2" s="433"/>
      <c r="QQO2" s="429"/>
      <c r="QQP2" s="433"/>
      <c r="QQQ2" s="429"/>
      <c r="QQR2" s="433"/>
      <c r="QQS2" s="429"/>
      <c r="QQT2" s="433"/>
      <c r="QQU2" s="429"/>
      <c r="QQV2" s="433"/>
      <c r="QQW2" s="429"/>
      <c r="QQX2" s="433"/>
      <c r="QQY2" s="429"/>
      <c r="QQZ2" s="433"/>
      <c r="QRA2" s="429"/>
      <c r="QRB2" s="433"/>
      <c r="QRC2" s="429"/>
      <c r="QRD2" s="433"/>
      <c r="QRE2" s="429"/>
      <c r="QRF2" s="433"/>
      <c r="QRG2" s="429"/>
      <c r="QRH2" s="433"/>
      <c r="QRI2" s="429"/>
      <c r="QRJ2" s="433"/>
      <c r="QRK2" s="429"/>
      <c r="QRL2" s="433"/>
      <c r="QRM2" s="429"/>
      <c r="QRN2" s="433"/>
      <c r="QRO2" s="429"/>
      <c r="QRP2" s="433"/>
      <c r="QRQ2" s="429"/>
      <c r="QRR2" s="433"/>
      <c r="QRS2" s="429"/>
      <c r="QRT2" s="433"/>
      <c r="QRU2" s="429"/>
      <c r="QRV2" s="433"/>
      <c r="QRW2" s="429"/>
      <c r="QRX2" s="433"/>
      <c r="QRY2" s="429"/>
      <c r="QRZ2" s="433"/>
      <c r="QSA2" s="429"/>
      <c r="QSB2" s="433"/>
      <c r="QSC2" s="429"/>
      <c r="QSD2" s="433"/>
      <c r="QSE2" s="429"/>
      <c r="QSF2" s="433"/>
      <c r="QSG2" s="429"/>
      <c r="QSH2" s="433"/>
      <c r="QSI2" s="429"/>
      <c r="QSJ2" s="433"/>
      <c r="QSK2" s="429"/>
      <c r="QSL2" s="433"/>
      <c r="QSM2" s="429"/>
      <c r="QSN2" s="433"/>
      <c r="QSO2" s="429"/>
      <c r="QSP2" s="433"/>
      <c r="QSQ2" s="429"/>
      <c r="QSR2" s="433"/>
      <c r="QSS2" s="429"/>
      <c r="QST2" s="433"/>
      <c r="QSU2" s="429"/>
      <c r="QSV2" s="433"/>
      <c r="QSW2" s="429"/>
      <c r="QSX2" s="433"/>
      <c r="QSY2" s="429"/>
      <c r="QSZ2" s="433"/>
      <c r="QTA2" s="429"/>
      <c r="QTB2" s="433"/>
      <c r="QTC2" s="429"/>
      <c r="QTD2" s="433"/>
      <c r="QTE2" s="429"/>
      <c r="QTF2" s="433"/>
      <c r="QTG2" s="429"/>
      <c r="QTH2" s="433"/>
      <c r="QTI2" s="429"/>
      <c r="QTJ2" s="433"/>
      <c r="QTK2" s="429"/>
      <c r="QTL2" s="433"/>
      <c r="QTM2" s="429"/>
      <c r="QTN2" s="433"/>
      <c r="QTO2" s="429"/>
      <c r="QTP2" s="433"/>
      <c r="QTQ2" s="429"/>
      <c r="QTR2" s="433"/>
      <c r="QTS2" s="429"/>
      <c r="QTT2" s="433"/>
      <c r="QTU2" s="429"/>
      <c r="QTV2" s="433"/>
      <c r="QTW2" s="429"/>
      <c r="QTX2" s="433"/>
      <c r="QTY2" s="429"/>
      <c r="QTZ2" s="433"/>
      <c r="QUA2" s="429"/>
      <c r="QUB2" s="433"/>
      <c r="QUC2" s="429"/>
      <c r="QUD2" s="433"/>
      <c r="QUE2" s="429"/>
      <c r="QUF2" s="433"/>
      <c r="QUG2" s="429"/>
      <c r="QUH2" s="433"/>
      <c r="QUI2" s="429"/>
      <c r="QUJ2" s="433"/>
      <c r="QUK2" s="429"/>
      <c r="QUL2" s="433"/>
      <c r="QUM2" s="429"/>
      <c r="QUN2" s="433"/>
      <c r="QUO2" s="429"/>
      <c r="QUP2" s="433"/>
      <c r="QUQ2" s="429"/>
      <c r="QUR2" s="433"/>
      <c r="QUS2" s="429"/>
      <c r="QUT2" s="433"/>
      <c r="QUU2" s="429"/>
      <c r="QUV2" s="433"/>
      <c r="QUW2" s="429"/>
      <c r="QUX2" s="433"/>
      <c r="QUY2" s="429"/>
      <c r="QUZ2" s="433"/>
      <c r="QVA2" s="429"/>
      <c r="QVB2" s="433"/>
      <c r="QVC2" s="429"/>
      <c r="QVD2" s="433"/>
      <c r="QVE2" s="429"/>
      <c r="QVF2" s="433"/>
      <c r="QVG2" s="429"/>
      <c r="QVH2" s="433"/>
      <c r="QVI2" s="429"/>
      <c r="QVJ2" s="433"/>
      <c r="QVK2" s="429"/>
      <c r="QVL2" s="433"/>
      <c r="QVM2" s="429"/>
      <c r="QVN2" s="433"/>
      <c r="QVO2" s="429"/>
      <c r="QVP2" s="433"/>
      <c r="QVQ2" s="429"/>
      <c r="QVR2" s="433"/>
      <c r="QVS2" s="429"/>
      <c r="QVT2" s="433"/>
      <c r="QVU2" s="429"/>
      <c r="QVV2" s="433"/>
      <c r="QVW2" s="429"/>
      <c r="QVX2" s="433"/>
      <c r="QVY2" s="429"/>
      <c r="QVZ2" s="433"/>
      <c r="QWA2" s="429"/>
      <c r="QWB2" s="433"/>
      <c r="QWC2" s="429"/>
      <c r="QWD2" s="433"/>
      <c r="QWE2" s="429"/>
      <c r="QWF2" s="433"/>
      <c r="QWG2" s="429"/>
      <c r="QWH2" s="433"/>
      <c r="QWI2" s="429"/>
      <c r="QWJ2" s="433"/>
      <c r="QWK2" s="429"/>
      <c r="QWL2" s="433"/>
      <c r="QWM2" s="429"/>
      <c r="QWN2" s="433"/>
      <c r="QWO2" s="429"/>
      <c r="QWP2" s="433"/>
      <c r="QWQ2" s="429"/>
      <c r="QWR2" s="433"/>
      <c r="QWS2" s="429"/>
      <c r="QWT2" s="433"/>
      <c r="QWU2" s="429"/>
      <c r="QWV2" s="433"/>
      <c r="QWW2" s="429"/>
      <c r="QWX2" s="433"/>
      <c r="QWY2" s="429"/>
      <c r="QWZ2" s="433"/>
      <c r="QXA2" s="429"/>
      <c r="QXB2" s="433"/>
      <c r="QXC2" s="429"/>
      <c r="QXD2" s="433"/>
      <c r="QXE2" s="429"/>
      <c r="QXF2" s="433"/>
      <c r="QXG2" s="429"/>
      <c r="QXH2" s="433"/>
      <c r="QXI2" s="429"/>
      <c r="QXJ2" s="433"/>
      <c r="QXK2" s="429"/>
      <c r="QXL2" s="433"/>
      <c r="QXM2" s="429"/>
      <c r="QXN2" s="433"/>
      <c r="QXO2" s="429"/>
      <c r="QXP2" s="433"/>
      <c r="QXQ2" s="429"/>
      <c r="QXR2" s="433"/>
      <c r="QXS2" s="429"/>
      <c r="QXT2" s="433"/>
      <c r="QXU2" s="429"/>
      <c r="QXV2" s="433"/>
      <c r="QXW2" s="429"/>
      <c r="QXX2" s="433"/>
      <c r="QXY2" s="429"/>
      <c r="QXZ2" s="433"/>
      <c r="QYA2" s="429"/>
      <c r="QYB2" s="433"/>
      <c r="QYC2" s="429"/>
      <c r="QYD2" s="433"/>
      <c r="QYE2" s="429"/>
      <c r="QYF2" s="433"/>
      <c r="QYG2" s="429"/>
      <c r="QYH2" s="433"/>
      <c r="QYI2" s="429"/>
      <c r="QYJ2" s="433"/>
      <c r="QYK2" s="429"/>
      <c r="QYL2" s="433"/>
      <c r="QYM2" s="429"/>
      <c r="QYN2" s="433"/>
      <c r="QYO2" s="429"/>
      <c r="QYP2" s="433"/>
      <c r="QYQ2" s="429"/>
      <c r="QYR2" s="433"/>
      <c r="QYS2" s="429"/>
      <c r="QYT2" s="433"/>
      <c r="QYU2" s="429"/>
      <c r="QYV2" s="433"/>
      <c r="QYW2" s="429"/>
      <c r="QYX2" s="433"/>
      <c r="QYY2" s="429"/>
      <c r="QYZ2" s="433"/>
      <c r="QZA2" s="429"/>
      <c r="QZB2" s="433"/>
      <c r="QZC2" s="429"/>
      <c r="QZD2" s="433"/>
      <c r="QZE2" s="429"/>
      <c r="QZF2" s="433"/>
      <c r="QZG2" s="429"/>
      <c r="QZH2" s="433"/>
      <c r="QZI2" s="429"/>
      <c r="QZJ2" s="433"/>
      <c r="QZK2" s="429"/>
      <c r="QZL2" s="433"/>
      <c r="QZM2" s="429"/>
      <c r="QZN2" s="433"/>
      <c r="QZO2" s="429"/>
      <c r="QZP2" s="433"/>
      <c r="QZQ2" s="429"/>
      <c r="QZR2" s="433"/>
      <c r="QZS2" s="429"/>
      <c r="QZT2" s="433"/>
      <c r="QZU2" s="429"/>
      <c r="QZV2" s="433"/>
      <c r="QZW2" s="429"/>
      <c r="QZX2" s="433"/>
      <c r="QZY2" s="429"/>
      <c r="QZZ2" s="433"/>
      <c r="RAA2" s="429"/>
      <c r="RAB2" s="433"/>
      <c r="RAC2" s="429"/>
      <c r="RAD2" s="433"/>
      <c r="RAE2" s="429"/>
      <c r="RAF2" s="433"/>
      <c r="RAG2" s="429"/>
      <c r="RAH2" s="433"/>
      <c r="RAI2" s="429"/>
      <c r="RAJ2" s="433"/>
      <c r="RAK2" s="429"/>
      <c r="RAL2" s="433"/>
      <c r="RAM2" s="429"/>
      <c r="RAN2" s="433"/>
      <c r="RAO2" s="429"/>
      <c r="RAP2" s="433"/>
      <c r="RAQ2" s="429"/>
      <c r="RAR2" s="433"/>
      <c r="RAS2" s="429"/>
      <c r="RAT2" s="433"/>
      <c r="RAU2" s="429"/>
      <c r="RAV2" s="433"/>
      <c r="RAW2" s="429"/>
      <c r="RAX2" s="433"/>
      <c r="RAY2" s="429"/>
      <c r="RAZ2" s="433"/>
      <c r="RBA2" s="429"/>
      <c r="RBB2" s="433"/>
      <c r="RBC2" s="429"/>
      <c r="RBD2" s="433"/>
      <c r="RBE2" s="429"/>
      <c r="RBF2" s="433"/>
      <c r="RBG2" s="429"/>
      <c r="RBH2" s="433"/>
      <c r="RBI2" s="429"/>
      <c r="RBJ2" s="433"/>
      <c r="RBK2" s="429"/>
      <c r="RBL2" s="433"/>
      <c r="RBM2" s="429"/>
      <c r="RBN2" s="433"/>
      <c r="RBO2" s="429"/>
      <c r="RBP2" s="433"/>
      <c r="RBQ2" s="429"/>
      <c r="RBR2" s="433"/>
      <c r="RBS2" s="429"/>
      <c r="RBT2" s="433"/>
      <c r="RBU2" s="429"/>
      <c r="RBV2" s="433"/>
      <c r="RBW2" s="429"/>
      <c r="RBX2" s="433"/>
      <c r="RBY2" s="429"/>
      <c r="RBZ2" s="433"/>
      <c r="RCA2" s="429"/>
      <c r="RCB2" s="433"/>
      <c r="RCC2" s="429"/>
      <c r="RCD2" s="433"/>
      <c r="RCE2" s="429"/>
      <c r="RCF2" s="433"/>
      <c r="RCG2" s="429"/>
      <c r="RCH2" s="433"/>
      <c r="RCI2" s="429"/>
      <c r="RCJ2" s="433"/>
      <c r="RCK2" s="429"/>
      <c r="RCL2" s="433"/>
      <c r="RCM2" s="429"/>
      <c r="RCN2" s="433"/>
      <c r="RCO2" s="429"/>
      <c r="RCP2" s="433"/>
      <c r="RCQ2" s="429"/>
      <c r="RCR2" s="433"/>
      <c r="RCS2" s="429"/>
      <c r="RCT2" s="433"/>
      <c r="RCU2" s="429"/>
      <c r="RCV2" s="433"/>
      <c r="RCW2" s="429"/>
      <c r="RCX2" s="433"/>
      <c r="RCY2" s="429"/>
      <c r="RCZ2" s="433"/>
      <c r="RDA2" s="429"/>
      <c r="RDB2" s="433"/>
      <c r="RDC2" s="429"/>
      <c r="RDD2" s="433"/>
      <c r="RDE2" s="429"/>
      <c r="RDF2" s="433"/>
      <c r="RDG2" s="429"/>
      <c r="RDH2" s="433"/>
      <c r="RDI2" s="429"/>
      <c r="RDJ2" s="433"/>
      <c r="RDK2" s="429"/>
      <c r="RDL2" s="433"/>
      <c r="RDM2" s="429"/>
      <c r="RDN2" s="433"/>
      <c r="RDO2" s="429"/>
      <c r="RDP2" s="433"/>
      <c r="RDQ2" s="429"/>
      <c r="RDR2" s="433"/>
      <c r="RDS2" s="429"/>
      <c r="RDT2" s="433"/>
      <c r="RDU2" s="429"/>
      <c r="RDV2" s="433"/>
      <c r="RDW2" s="429"/>
      <c r="RDX2" s="433"/>
      <c r="RDY2" s="429"/>
      <c r="RDZ2" s="433"/>
      <c r="REA2" s="429"/>
      <c r="REB2" s="433"/>
      <c r="REC2" s="429"/>
      <c r="RED2" s="433"/>
      <c r="REE2" s="429"/>
      <c r="REF2" s="433"/>
      <c r="REG2" s="429"/>
      <c r="REH2" s="433"/>
      <c r="REI2" s="429"/>
      <c r="REJ2" s="433"/>
      <c r="REK2" s="429"/>
      <c r="REL2" s="433"/>
      <c r="REM2" s="429"/>
      <c r="REN2" s="433"/>
      <c r="REO2" s="429"/>
      <c r="REP2" s="433"/>
      <c r="REQ2" s="429"/>
      <c r="RER2" s="433"/>
      <c r="RES2" s="429"/>
      <c r="RET2" s="433"/>
      <c r="REU2" s="429"/>
      <c r="REV2" s="433"/>
      <c r="REW2" s="429"/>
      <c r="REX2" s="433"/>
      <c r="REY2" s="429"/>
      <c r="REZ2" s="433"/>
      <c r="RFA2" s="429"/>
      <c r="RFB2" s="433"/>
      <c r="RFC2" s="429"/>
      <c r="RFD2" s="433"/>
      <c r="RFE2" s="429"/>
      <c r="RFF2" s="433"/>
      <c r="RFG2" s="429"/>
      <c r="RFH2" s="433"/>
      <c r="RFI2" s="429"/>
      <c r="RFJ2" s="433"/>
      <c r="RFK2" s="429"/>
      <c r="RFL2" s="433"/>
      <c r="RFM2" s="429"/>
      <c r="RFN2" s="433"/>
      <c r="RFO2" s="429"/>
      <c r="RFP2" s="433"/>
      <c r="RFQ2" s="429"/>
      <c r="RFR2" s="433"/>
      <c r="RFS2" s="429"/>
      <c r="RFT2" s="433"/>
      <c r="RFU2" s="429"/>
      <c r="RFV2" s="433"/>
      <c r="RFW2" s="429"/>
      <c r="RFX2" s="433"/>
      <c r="RFY2" s="429"/>
      <c r="RFZ2" s="433"/>
      <c r="RGA2" s="429"/>
      <c r="RGB2" s="433"/>
      <c r="RGC2" s="429"/>
      <c r="RGD2" s="433"/>
      <c r="RGE2" s="429"/>
      <c r="RGF2" s="433"/>
      <c r="RGG2" s="429"/>
      <c r="RGH2" s="433"/>
      <c r="RGI2" s="429"/>
      <c r="RGJ2" s="433"/>
      <c r="RGK2" s="429"/>
      <c r="RGL2" s="433"/>
      <c r="RGM2" s="429"/>
      <c r="RGN2" s="433"/>
      <c r="RGO2" s="429"/>
      <c r="RGP2" s="433"/>
      <c r="RGQ2" s="429"/>
      <c r="RGR2" s="433"/>
      <c r="RGS2" s="429"/>
      <c r="RGT2" s="433"/>
      <c r="RGU2" s="429"/>
      <c r="RGV2" s="433"/>
      <c r="RGW2" s="429"/>
      <c r="RGX2" s="433"/>
      <c r="RGY2" s="429"/>
      <c r="RGZ2" s="433"/>
      <c r="RHA2" s="429"/>
      <c r="RHB2" s="433"/>
      <c r="RHC2" s="429"/>
      <c r="RHD2" s="433"/>
      <c r="RHE2" s="429"/>
      <c r="RHF2" s="433"/>
      <c r="RHG2" s="429"/>
      <c r="RHH2" s="433"/>
      <c r="RHI2" s="429"/>
      <c r="RHJ2" s="433"/>
      <c r="RHK2" s="429"/>
      <c r="RHL2" s="433"/>
      <c r="RHM2" s="429"/>
      <c r="RHN2" s="433"/>
      <c r="RHO2" s="429"/>
      <c r="RHP2" s="433"/>
      <c r="RHQ2" s="429"/>
      <c r="RHR2" s="433"/>
      <c r="RHS2" s="429"/>
      <c r="RHT2" s="433"/>
      <c r="RHU2" s="429"/>
      <c r="RHV2" s="433"/>
      <c r="RHW2" s="429"/>
      <c r="RHX2" s="433"/>
      <c r="RHY2" s="429"/>
      <c r="RHZ2" s="433"/>
      <c r="RIA2" s="429"/>
      <c r="RIB2" s="433"/>
      <c r="RIC2" s="429"/>
      <c r="RID2" s="433"/>
      <c r="RIE2" s="429"/>
      <c r="RIF2" s="433"/>
      <c r="RIG2" s="429"/>
      <c r="RIH2" s="433"/>
      <c r="RII2" s="429"/>
      <c r="RIJ2" s="433"/>
      <c r="RIK2" s="429"/>
      <c r="RIL2" s="433"/>
      <c r="RIM2" s="429"/>
      <c r="RIN2" s="433"/>
      <c r="RIO2" s="429"/>
      <c r="RIP2" s="433"/>
      <c r="RIQ2" s="429"/>
      <c r="RIR2" s="433"/>
      <c r="RIS2" s="429"/>
      <c r="RIT2" s="433"/>
      <c r="RIU2" s="429"/>
      <c r="RIV2" s="433"/>
      <c r="RIW2" s="429"/>
      <c r="RIX2" s="433"/>
      <c r="RIY2" s="429"/>
      <c r="RIZ2" s="433"/>
      <c r="RJA2" s="429"/>
      <c r="RJB2" s="433"/>
      <c r="RJC2" s="429"/>
      <c r="RJD2" s="433"/>
      <c r="RJE2" s="429"/>
      <c r="RJF2" s="433"/>
      <c r="RJG2" s="429"/>
      <c r="RJH2" s="433"/>
      <c r="RJI2" s="429"/>
      <c r="RJJ2" s="433"/>
      <c r="RJK2" s="429"/>
      <c r="RJL2" s="433"/>
      <c r="RJM2" s="429"/>
      <c r="RJN2" s="433"/>
      <c r="RJO2" s="429"/>
      <c r="RJP2" s="433"/>
      <c r="RJQ2" s="429"/>
      <c r="RJR2" s="433"/>
      <c r="RJS2" s="429"/>
      <c r="RJT2" s="433"/>
      <c r="RJU2" s="429"/>
      <c r="RJV2" s="433"/>
      <c r="RJW2" s="429"/>
      <c r="RJX2" s="433"/>
      <c r="RJY2" s="429"/>
      <c r="RJZ2" s="433"/>
      <c r="RKA2" s="429"/>
      <c r="RKB2" s="433"/>
      <c r="RKC2" s="429"/>
      <c r="RKD2" s="433"/>
      <c r="RKE2" s="429"/>
      <c r="RKF2" s="433"/>
      <c r="RKG2" s="429"/>
      <c r="RKH2" s="433"/>
      <c r="RKI2" s="429"/>
      <c r="RKJ2" s="433"/>
      <c r="RKK2" s="429"/>
      <c r="RKL2" s="433"/>
      <c r="RKM2" s="429"/>
      <c r="RKN2" s="433"/>
      <c r="RKO2" s="429"/>
      <c r="RKP2" s="433"/>
      <c r="RKQ2" s="429"/>
      <c r="RKR2" s="433"/>
      <c r="RKS2" s="429"/>
      <c r="RKT2" s="433"/>
      <c r="RKU2" s="429"/>
      <c r="RKV2" s="433"/>
      <c r="RKW2" s="429"/>
      <c r="RKX2" s="433"/>
      <c r="RKY2" s="429"/>
      <c r="RKZ2" s="433"/>
      <c r="RLA2" s="429"/>
      <c r="RLB2" s="433"/>
      <c r="RLC2" s="429"/>
      <c r="RLD2" s="433"/>
      <c r="RLE2" s="429"/>
      <c r="RLF2" s="433"/>
      <c r="RLG2" s="429"/>
      <c r="RLH2" s="433"/>
      <c r="RLI2" s="429"/>
      <c r="RLJ2" s="433"/>
      <c r="RLK2" s="429"/>
      <c r="RLL2" s="433"/>
      <c r="RLM2" s="429"/>
      <c r="RLN2" s="433"/>
      <c r="RLO2" s="429"/>
      <c r="RLP2" s="433"/>
      <c r="RLQ2" s="429"/>
      <c r="RLR2" s="433"/>
      <c r="RLS2" s="429"/>
      <c r="RLT2" s="433"/>
      <c r="RLU2" s="429"/>
      <c r="RLV2" s="433"/>
      <c r="RLW2" s="429"/>
      <c r="RLX2" s="433"/>
      <c r="RLY2" s="429"/>
      <c r="RLZ2" s="433"/>
      <c r="RMA2" s="429"/>
      <c r="RMB2" s="433"/>
      <c r="RMC2" s="429"/>
      <c r="RMD2" s="433"/>
      <c r="RME2" s="429"/>
      <c r="RMF2" s="433"/>
      <c r="RMG2" s="429"/>
      <c r="RMH2" s="433"/>
      <c r="RMI2" s="429"/>
      <c r="RMJ2" s="433"/>
      <c r="RMK2" s="429"/>
      <c r="RML2" s="433"/>
      <c r="RMM2" s="429"/>
      <c r="RMN2" s="433"/>
      <c r="RMO2" s="429"/>
      <c r="RMP2" s="433"/>
      <c r="RMQ2" s="429"/>
      <c r="RMR2" s="433"/>
      <c r="RMS2" s="429"/>
      <c r="RMT2" s="433"/>
      <c r="RMU2" s="429"/>
      <c r="RMV2" s="433"/>
      <c r="RMW2" s="429"/>
      <c r="RMX2" s="433"/>
      <c r="RMY2" s="429"/>
      <c r="RMZ2" s="433"/>
      <c r="RNA2" s="429"/>
      <c r="RNB2" s="433"/>
      <c r="RNC2" s="429"/>
      <c r="RND2" s="433"/>
      <c r="RNE2" s="429"/>
      <c r="RNF2" s="433"/>
      <c r="RNG2" s="429"/>
      <c r="RNH2" s="433"/>
      <c r="RNI2" s="429"/>
      <c r="RNJ2" s="433"/>
      <c r="RNK2" s="429"/>
      <c r="RNL2" s="433"/>
      <c r="RNM2" s="429"/>
      <c r="RNN2" s="433"/>
      <c r="RNO2" s="429"/>
      <c r="RNP2" s="433"/>
      <c r="RNQ2" s="429"/>
      <c r="RNR2" s="433"/>
      <c r="RNS2" s="429"/>
      <c r="RNT2" s="433"/>
      <c r="RNU2" s="429"/>
      <c r="RNV2" s="433"/>
      <c r="RNW2" s="429"/>
      <c r="RNX2" s="433"/>
      <c r="RNY2" s="429"/>
      <c r="RNZ2" s="433"/>
      <c r="ROA2" s="429"/>
      <c r="ROB2" s="433"/>
      <c r="ROC2" s="429"/>
      <c r="ROD2" s="433"/>
      <c r="ROE2" s="429"/>
      <c r="ROF2" s="433"/>
      <c r="ROG2" s="429"/>
      <c r="ROH2" s="433"/>
      <c r="ROI2" s="429"/>
      <c r="ROJ2" s="433"/>
      <c r="ROK2" s="429"/>
      <c r="ROL2" s="433"/>
      <c r="ROM2" s="429"/>
      <c r="RON2" s="433"/>
      <c r="ROO2" s="429"/>
      <c r="ROP2" s="433"/>
      <c r="ROQ2" s="429"/>
      <c r="ROR2" s="433"/>
      <c r="ROS2" s="429"/>
      <c r="ROT2" s="433"/>
      <c r="ROU2" s="429"/>
      <c r="ROV2" s="433"/>
      <c r="ROW2" s="429"/>
      <c r="ROX2" s="433"/>
      <c r="ROY2" s="429"/>
      <c r="ROZ2" s="433"/>
      <c r="RPA2" s="429"/>
      <c r="RPB2" s="433"/>
      <c r="RPC2" s="429"/>
      <c r="RPD2" s="433"/>
      <c r="RPE2" s="429"/>
      <c r="RPF2" s="433"/>
      <c r="RPG2" s="429"/>
      <c r="RPH2" s="433"/>
      <c r="RPI2" s="429"/>
      <c r="RPJ2" s="433"/>
      <c r="RPK2" s="429"/>
      <c r="RPL2" s="433"/>
      <c r="RPM2" s="429"/>
      <c r="RPN2" s="433"/>
      <c r="RPO2" s="429"/>
      <c r="RPP2" s="433"/>
      <c r="RPQ2" s="429"/>
      <c r="RPR2" s="433"/>
      <c r="RPS2" s="429"/>
      <c r="RPT2" s="433"/>
      <c r="RPU2" s="429"/>
      <c r="RPV2" s="433"/>
      <c r="RPW2" s="429"/>
      <c r="RPX2" s="433"/>
      <c r="RPY2" s="429"/>
      <c r="RPZ2" s="433"/>
      <c r="RQA2" s="429"/>
      <c r="RQB2" s="433"/>
      <c r="RQC2" s="429"/>
      <c r="RQD2" s="433"/>
      <c r="RQE2" s="429"/>
      <c r="RQF2" s="433"/>
      <c r="RQG2" s="429"/>
      <c r="RQH2" s="433"/>
      <c r="RQI2" s="429"/>
      <c r="RQJ2" s="433"/>
      <c r="RQK2" s="429"/>
      <c r="RQL2" s="433"/>
      <c r="RQM2" s="429"/>
      <c r="RQN2" s="433"/>
      <c r="RQO2" s="429"/>
      <c r="RQP2" s="433"/>
      <c r="RQQ2" s="429"/>
      <c r="RQR2" s="433"/>
      <c r="RQS2" s="429"/>
      <c r="RQT2" s="433"/>
      <c r="RQU2" s="429"/>
      <c r="RQV2" s="433"/>
      <c r="RQW2" s="429"/>
      <c r="RQX2" s="433"/>
      <c r="RQY2" s="429"/>
      <c r="RQZ2" s="433"/>
      <c r="RRA2" s="429"/>
      <c r="RRB2" s="433"/>
      <c r="RRC2" s="429"/>
      <c r="RRD2" s="433"/>
      <c r="RRE2" s="429"/>
      <c r="RRF2" s="433"/>
      <c r="RRG2" s="429"/>
      <c r="RRH2" s="433"/>
      <c r="RRI2" s="429"/>
      <c r="RRJ2" s="433"/>
      <c r="RRK2" s="429"/>
      <c r="RRL2" s="433"/>
      <c r="RRM2" s="429"/>
      <c r="RRN2" s="433"/>
      <c r="RRO2" s="429"/>
      <c r="RRP2" s="433"/>
      <c r="RRQ2" s="429"/>
      <c r="RRR2" s="433"/>
      <c r="RRS2" s="429"/>
      <c r="RRT2" s="433"/>
      <c r="RRU2" s="429"/>
      <c r="RRV2" s="433"/>
      <c r="RRW2" s="429"/>
      <c r="RRX2" s="433"/>
      <c r="RRY2" s="429"/>
      <c r="RRZ2" s="433"/>
      <c r="RSA2" s="429"/>
      <c r="RSB2" s="433"/>
      <c r="RSC2" s="429"/>
      <c r="RSD2" s="433"/>
      <c r="RSE2" s="429"/>
      <c r="RSF2" s="433"/>
      <c r="RSG2" s="429"/>
      <c r="RSH2" s="433"/>
      <c r="RSI2" s="429"/>
      <c r="RSJ2" s="433"/>
      <c r="RSK2" s="429"/>
      <c r="RSL2" s="433"/>
      <c r="RSM2" s="429"/>
      <c r="RSN2" s="433"/>
      <c r="RSO2" s="429"/>
      <c r="RSP2" s="433"/>
      <c r="RSQ2" s="429"/>
      <c r="RSR2" s="433"/>
      <c r="RSS2" s="429"/>
      <c r="RST2" s="433"/>
      <c r="RSU2" s="429"/>
      <c r="RSV2" s="433"/>
      <c r="RSW2" s="429"/>
      <c r="RSX2" s="433"/>
      <c r="RSY2" s="429"/>
      <c r="RSZ2" s="433"/>
      <c r="RTA2" s="429"/>
      <c r="RTB2" s="433"/>
      <c r="RTC2" s="429"/>
      <c r="RTD2" s="433"/>
      <c r="RTE2" s="429"/>
      <c r="RTF2" s="433"/>
      <c r="RTG2" s="429"/>
      <c r="RTH2" s="433"/>
      <c r="RTI2" s="429"/>
      <c r="RTJ2" s="433"/>
      <c r="RTK2" s="429"/>
      <c r="RTL2" s="433"/>
      <c r="RTM2" s="429"/>
      <c r="RTN2" s="433"/>
      <c r="RTO2" s="429"/>
      <c r="RTP2" s="433"/>
      <c r="RTQ2" s="429"/>
      <c r="RTR2" s="433"/>
      <c r="RTS2" s="429"/>
      <c r="RTT2" s="433"/>
      <c r="RTU2" s="429"/>
      <c r="RTV2" s="433"/>
      <c r="RTW2" s="429"/>
      <c r="RTX2" s="433"/>
      <c r="RTY2" s="429"/>
      <c r="RTZ2" s="433"/>
      <c r="RUA2" s="429"/>
      <c r="RUB2" s="433"/>
      <c r="RUC2" s="429"/>
      <c r="RUD2" s="433"/>
      <c r="RUE2" s="429"/>
      <c r="RUF2" s="433"/>
      <c r="RUG2" s="429"/>
      <c r="RUH2" s="433"/>
      <c r="RUI2" s="429"/>
      <c r="RUJ2" s="433"/>
      <c r="RUK2" s="429"/>
      <c r="RUL2" s="433"/>
      <c r="RUM2" s="429"/>
      <c r="RUN2" s="433"/>
      <c r="RUO2" s="429"/>
      <c r="RUP2" s="433"/>
      <c r="RUQ2" s="429"/>
      <c r="RUR2" s="433"/>
      <c r="RUS2" s="429"/>
      <c r="RUT2" s="433"/>
      <c r="RUU2" s="429"/>
      <c r="RUV2" s="433"/>
      <c r="RUW2" s="429"/>
      <c r="RUX2" s="433"/>
      <c r="RUY2" s="429"/>
      <c r="RUZ2" s="433"/>
      <c r="RVA2" s="429"/>
      <c r="RVB2" s="433"/>
      <c r="RVC2" s="429"/>
      <c r="RVD2" s="433"/>
      <c r="RVE2" s="429"/>
      <c r="RVF2" s="433"/>
      <c r="RVG2" s="429"/>
      <c r="RVH2" s="433"/>
      <c r="RVI2" s="429"/>
      <c r="RVJ2" s="433"/>
      <c r="RVK2" s="429"/>
      <c r="RVL2" s="433"/>
      <c r="RVM2" s="429"/>
      <c r="RVN2" s="433"/>
      <c r="RVO2" s="429"/>
      <c r="RVP2" s="433"/>
      <c r="RVQ2" s="429"/>
      <c r="RVR2" s="433"/>
      <c r="RVS2" s="429"/>
      <c r="RVT2" s="433"/>
      <c r="RVU2" s="429"/>
      <c r="RVV2" s="433"/>
      <c r="RVW2" s="429"/>
      <c r="RVX2" s="433"/>
      <c r="RVY2" s="429"/>
      <c r="RVZ2" s="433"/>
      <c r="RWA2" s="429"/>
      <c r="RWB2" s="433"/>
      <c r="RWC2" s="429"/>
      <c r="RWD2" s="433"/>
      <c r="RWE2" s="429"/>
      <c r="RWF2" s="433"/>
      <c r="RWG2" s="429"/>
      <c r="RWH2" s="433"/>
      <c r="RWI2" s="429"/>
      <c r="RWJ2" s="433"/>
      <c r="RWK2" s="429"/>
      <c r="RWL2" s="433"/>
      <c r="RWM2" s="429"/>
      <c r="RWN2" s="433"/>
      <c r="RWO2" s="429"/>
      <c r="RWP2" s="433"/>
      <c r="RWQ2" s="429"/>
      <c r="RWR2" s="433"/>
      <c r="RWS2" s="429"/>
      <c r="RWT2" s="433"/>
      <c r="RWU2" s="429"/>
      <c r="RWV2" s="433"/>
      <c r="RWW2" s="429"/>
      <c r="RWX2" s="433"/>
      <c r="RWY2" s="429"/>
      <c r="RWZ2" s="433"/>
      <c r="RXA2" s="429"/>
      <c r="RXB2" s="433"/>
      <c r="RXC2" s="429"/>
      <c r="RXD2" s="433"/>
      <c r="RXE2" s="429"/>
      <c r="RXF2" s="433"/>
      <c r="RXG2" s="429"/>
      <c r="RXH2" s="433"/>
      <c r="RXI2" s="429"/>
      <c r="RXJ2" s="433"/>
      <c r="RXK2" s="429"/>
      <c r="RXL2" s="433"/>
      <c r="RXM2" s="429"/>
      <c r="RXN2" s="433"/>
      <c r="RXO2" s="429"/>
      <c r="RXP2" s="433"/>
      <c r="RXQ2" s="429"/>
      <c r="RXR2" s="433"/>
      <c r="RXS2" s="429"/>
      <c r="RXT2" s="433"/>
      <c r="RXU2" s="429"/>
      <c r="RXV2" s="433"/>
      <c r="RXW2" s="429"/>
      <c r="RXX2" s="433"/>
      <c r="RXY2" s="429"/>
      <c r="RXZ2" s="433"/>
      <c r="RYA2" s="429"/>
      <c r="RYB2" s="433"/>
      <c r="RYC2" s="429"/>
      <c r="RYD2" s="433"/>
      <c r="RYE2" s="429"/>
      <c r="RYF2" s="433"/>
      <c r="RYG2" s="429"/>
      <c r="RYH2" s="433"/>
      <c r="RYI2" s="429"/>
      <c r="RYJ2" s="433"/>
      <c r="RYK2" s="429"/>
      <c r="RYL2" s="433"/>
      <c r="RYM2" s="429"/>
      <c r="RYN2" s="433"/>
      <c r="RYO2" s="429"/>
      <c r="RYP2" s="433"/>
      <c r="RYQ2" s="429"/>
      <c r="RYR2" s="433"/>
      <c r="RYS2" s="429"/>
      <c r="RYT2" s="433"/>
      <c r="RYU2" s="429"/>
      <c r="RYV2" s="433"/>
      <c r="RYW2" s="429"/>
      <c r="RYX2" s="433"/>
      <c r="RYY2" s="429"/>
      <c r="RYZ2" s="433"/>
      <c r="RZA2" s="429"/>
      <c r="RZB2" s="433"/>
      <c r="RZC2" s="429"/>
      <c r="RZD2" s="433"/>
      <c r="RZE2" s="429"/>
      <c r="RZF2" s="433"/>
      <c r="RZG2" s="429"/>
      <c r="RZH2" s="433"/>
      <c r="RZI2" s="429"/>
      <c r="RZJ2" s="433"/>
      <c r="RZK2" s="429"/>
      <c r="RZL2" s="433"/>
      <c r="RZM2" s="429"/>
      <c r="RZN2" s="433"/>
      <c r="RZO2" s="429"/>
      <c r="RZP2" s="433"/>
      <c r="RZQ2" s="429"/>
      <c r="RZR2" s="433"/>
      <c r="RZS2" s="429"/>
      <c r="RZT2" s="433"/>
      <c r="RZU2" s="429"/>
      <c r="RZV2" s="433"/>
      <c r="RZW2" s="429"/>
      <c r="RZX2" s="433"/>
      <c r="RZY2" s="429"/>
      <c r="RZZ2" s="433"/>
      <c r="SAA2" s="429"/>
      <c r="SAB2" s="433"/>
      <c r="SAC2" s="429"/>
      <c r="SAD2" s="433"/>
      <c r="SAE2" s="429"/>
      <c r="SAF2" s="433"/>
      <c r="SAG2" s="429"/>
      <c r="SAH2" s="433"/>
      <c r="SAI2" s="429"/>
      <c r="SAJ2" s="433"/>
      <c r="SAK2" s="429"/>
      <c r="SAL2" s="433"/>
      <c r="SAM2" s="429"/>
      <c r="SAN2" s="433"/>
      <c r="SAO2" s="429"/>
      <c r="SAP2" s="433"/>
      <c r="SAQ2" s="429"/>
      <c r="SAR2" s="433"/>
      <c r="SAS2" s="429"/>
      <c r="SAT2" s="433"/>
      <c r="SAU2" s="429"/>
      <c r="SAV2" s="433"/>
      <c r="SAW2" s="429"/>
      <c r="SAX2" s="433"/>
      <c r="SAY2" s="429"/>
      <c r="SAZ2" s="433"/>
      <c r="SBA2" s="429"/>
      <c r="SBB2" s="433"/>
      <c r="SBC2" s="429"/>
      <c r="SBD2" s="433"/>
      <c r="SBE2" s="429"/>
      <c r="SBF2" s="433"/>
      <c r="SBG2" s="429"/>
      <c r="SBH2" s="433"/>
      <c r="SBI2" s="429"/>
      <c r="SBJ2" s="433"/>
      <c r="SBK2" s="429"/>
      <c r="SBL2" s="433"/>
      <c r="SBM2" s="429"/>
      <c r="SBN2" s="433"/>
      <c r="SBO2" s="429"/>
      <c r="SBP2" s="433"/>
      <c r="SBQ2" s="429"/>
      <c r="SBR2" s="433"/>
      <c r="SBS2" s="429"/>
      <c r="SBT2" s="433"/>
      <c r="SBU2" s="429"/>
      <c r="SBV2" s="433"/>
      <c r="SBW2" s="429"/>
      <c r="SBX2" s="433"/>
      <c r="SBY2" s="429"/>
      <c r="SBZ2" s="433"/>
      <c r="SCA2" s="429"/>
      <c r="SCB2" s="433"/>
      <c r="SCC2" s="429"/>
      <c r="SCD2" s="433"/>
      <c r="SCE2" s="429"/>
      <c r="SCF2" s="433"/>
      <c r="SCG2" s="429"/>
      <c r="SCH2" s="433"/>
      <c r="SCI2" s="429"/>
      <c r="SCJ2" s="433"/>
      <c r="SCK2" s="429"/>
      <c r="SCL2" s="433"/>
      <c r="SCM2" s="429"/>
      <c r="SCN2" s="433"/>
      <c r="SCO2" s="429"/>
      <c r="SCP2" s="433"/>
      <c r="SCQ2" s="429"/>
      <c r="SCR2" s="433"/>
      <c r="SCS2" s="429"/>
      <c r="SCT2" s="433"/>
      <c r="SCU2" s="429"/>
      <c r="SCV2" s="433"/>
      <c r="SCW2" s="429"/>
      <c r="SCX2" s="433"/>
      <c r="SCY2" s="429"/>
      <c r="SCZ2" s="433"/>
      <c r="SDA2" s="429"/>
      <c r="SDB2" s="433"/>
      <c r="SDC2" s="429"/>
      <c r="SDD2" s="433"/>
      <c r="SDE2" s="429"/>
      <c r="SDF2" s="433"/>
      <c r="SDG2" s="429"/>
      <c r="SDH2" s="433"/>
      <c r="SDI2" s="429"/>
      <c r="SDJ2" s="433"/>
      <c r="SDK2" s="429"/>
      <c r="SDL2" s="433"/>
      <c r="SDM2" s="429"/>
      <c r="SDN2" s="433"/>
      <c r="SDO2" s="429"/>
      <c r="SDP2" s="433"/>
      <c r="SDQ2" s="429"/>
      <c r="SDR2" s="433"/>
      <c r="SDS2" s="429"/>
      <c r="SDT2" s="433"/>
      <c r="SDU2" s="429"/>
      <c r="SDV2" s="433"/>
      <c r="SDW2" s="429"/>
      <c r="SDX2" s="433"/>
      <c r="SDY2" s="429"/>
      <c r="SDZ2" s="433"/>
      <c r="SEA2" s="429"/>
      <c r="SEB2" s="433"/>
      <c r="SEC2" s="429"/>
      <c r="SED2" s="433"/>
      <c r="SEE2" s="429"/>
      <c r="SEF2" s="433"/>
      <c r="SEG2" s="429"/>
      <c r="SEH2" s="433"/>
      <c r="SEI2" s="429"/>
      <c r="SEJ2" s="433"/>
      <c r="SEK2" s="429"/>
      <c r="SEL2" s="433"/>
      <c r="SEM2" s="429"/>
      <c r="SEN2" s="433"/>
      <c r="SEO2" s="429"/>
      <c r="SEP2" s="433"/>
      <c r="SEQ2" s="429"/>
      <c r="SER2" s="433"/>
      <c r="SES2" s="429"/>
      <c r="SET2" s="433"/>
      <c r="SEU2" s="429"/>
      <c r="SEV2" s="433"/>
      <c r="SEW2" s="429"/>
      <c r="SEX2" s="433"/>
      <c r="SEY2" s="429"/>
      <c r="SEZ2" s="433"/>
      <c r="SFA2" s="429"/>
      <c r="SFB2" s="433"/>
      <c r="SFC2" s="429"/>
      <c r="SFD2" s="433"/>
      <c r="SFE2" s="429"/>
      <c r="SFF2" s="433"/>
      <c r="SFG2" s="429"/>
      <c r="SFH2" s="433"/>
      <c r="SFI2" s="429"/>
      <c r="SFJ2" s="433"/>
      <c r="SFK2" s="429"/>
      <c r="SFL2" s="433"/>
      <c r="SFM2" s="429"/>
      <c r="SFN2" s="433"/>
      <c r="SFO2" s="429"/>
      <c r="SFP2" s="433"/>
      <c r="SFQ2" s="429"/>
      <c r="SFR2" s="433"/>
      <c r="SFS2" s="429"/>
      <c r="SFT2" s="433"/>
      <c r="SFU2" s="429"/>
      <c r="SFV2" s="433"/>
      <c r="SFW2" s="429"/>
      <c r="SFX2" s="433"/>
      <c r="SFY2" s="429"/>
      <c r="SFZ2" s="433"/>
      <c r="SGA2" s="429"/>
      <c r="SGB2" s="433"/>
      <c r="SGC2" s="429"/>
      <c r="SGD2" s="433"/>
      <c r="SGE2" s="429"/>
      <c r="SGF2" s="433"/>
      <c r="SGG2" s="429"/>
      <c r="SGH2" s="433"/>
      <c r="SGI2" s="429"/>
      <c r="SGJ2" s="433"/>
      <c r="SGK2" s="429"/>
      <c r="SGL2" s="433"/>
      <c r="SGM2" s="429"/>
      <c r="SGN2" s="433"/>
      <c r="SGO2" s="429"/>
      <c r="SGP2" s="433"/>
      <c r="SGQ2" s="429"/>
      <c r="SGR2" s="433"/>
      <c r="SGS2" s="429"/>
      <c r="SGT2" s="433"/>
      <c r="SGU2" s="429"/>
      <c r="SGV2" s="433"/>
      <c r="SGW2" s="429"/>
      <c r="SGX2" s="433"/>
      <c r="SGY2" s="429"/>
      <c r="SGZ2" s="433"/>
      <c r="SHA2" s="429"/>
      <c r="SHB2" s="433"/>
      <c r="SHC2" s="429"/>
      <c r="SHD2" s="433"/>
      <c r="SHE2" s="429"/>
      <c r="SHF2" s="433"/>
      <c r="SHG2" s="429"/>
      <c r="SHH2" s="433"/>
      <c r="SHI2" s="429"/>
      <c r="SHJ2" s="433"/>
      <c r="SHK2" s="429"/>
      <c r="SHL2" s="433"/>
      <c r="SHM2" s="429"/>
      <c r="SHN2" s="433"/>
      <c r="SHO2" s="429"/>
      <c r="SHP2" s="433"/>
      <c r="SHQ2" s="429"/>
      <c r="SHR2" s="433"/>
      <c r="SHS2" s="429"/>
      <c r="SHT2" s="433"/>
      <c r="SHU2" s="429"/>
      <c r="SHV2" s="433"/>
      <c r="SHW2" s="429"/>
      <c r="SHX2" s="433"/>
      <c r="SHY2" s="429"/>
      <c r="SHZ2" s="433"/>
      <c r="SIA2" s="429"/>
      <c r="SIB2" s="433"/>
      <c r="SIC2" s="429"/>
      <c r="SID2" s="433"/>
      <c r="SIE2" s="429"/>
      <c r="SIF2" s="433"/>
      <c r="SIG2" s="429"/>
      <c r="SIH2" s="433"/>
      <c r="SII2" s="429"/>
      <c r="SIJ2" s="433"/>
      <c r="SIK2" s="429"/>
      <c r="SIL2" s="433"/>
      <c r="SIM2" s="429"/>
      <c r="SIN2" s="433"/>
      <c r="SIO2" s="429"/>
      <c r="SIP2" s="433"/>
      <c r="SIQ2" s="429"/>
      <c r="SIR2" s="433"/>
      <c r="SIS2" s="429"/>
      <c r="SIT2" s="433"/>
      <c r="SIU2" s="429"/>
      <c r="SIV2" s="433"/>
      <c r="SIW2" s="429"/>
      <c r="SIX2" s="433"/>
      <c r="SIY2" s="429"/>
      <c r="SIZ2" s="433"/>
      <c r="SJA2" s="429"/>
      <c r="SJB2" s="433"/>
      <c r="SJC2" s="429"/>
      <c r="SJD2" s="433"/>
      <c r="SJE2" s="429"/>
      <c r="SJF2" s="433"/>
      <c r="SJG2" s="429"/>
      <c r="SJH2" s="433"/>
      <c r="SJI2" s="429"/>
      <c r="SJJ2" s="433"/>
      <c r="SJK2" s="429"/>
      <c r="SJL2" s="433"/>
      <c r="SJM2" s="429"/>
      <c r="SJN2" s="433"/>
      <c r="SJO2" s="429"/>
      <c r="SJP2" s="433"/>
      <c r="SJQ2" s="429"/>
      <c r="SJR2" s="433"/>
      <c r="SJS2" s="429"/>
      <c r="SJT2" s="433"/>
      <c r="SJU2" s="429"/>
      <c r="SJV2" s="433"/>
      <c r="SJW2" s="429"/>
      <c r="SJX2" s="433"/>
      <c r="SJY2" s="429"/>
      <c r="SJZ2" s="433"/>
      <c r="SKA2" s="429"/>
      <c r="SKB2" s="433"/>
      <c r="SKC2" s="429"/>
      <c r="SKD2" s="433"/>
      <c r="SKE2" s="429"/>
      <c r="SKF2" s="433"/>
      <c r="SKG2" s="429"/>
      <c r="SKH2" s="433"/>
      <c r="SKI2" s="429"/>
      <c r="SKJ2" s="433"/>
      <c r="SKK2" s="429"/>
      <c r="SKL2" s="433"/>
      <c r="SKM2" s="429"/>
      <c r="SKN2" s="433"/>
      <c r="SKO2" s="429"/>
      <c r="SKP2" s="433"/>
      <c r="SKQ2" s="429"/>
      <c r="SKR2" s="433"/>
      <c r="SKS2" s="429"/>
      <c r="SKT2" s="433"/>
      <c r="SKU2" s="429"/>
      <c r="SKV2" s="433"/>
      <c r="SKW2" s="429"/>
      <c r="SKX2" s="433"/>
      <c r="SKY2" s="429"/>
      <c r="SKZ2" s="433"/>
      <c r="SLA2" s="429"/>
      <c r="SLB2" s="433"/>
      <c r="SLC2" s="429"/>
      <c r="SLD2" s="433"/>
      <c r="SLE2" s="429"/>
      <c r="SLF2" s="433"/>
      <c r="SLG2" s="429"/>
      <c r="SLH2" s="433"/>
      <c r="SLI2" s="429"/>
      <c r="SLJ2" s="433"/>
      <c r="SLK2" s="429"/>
      <c r="SLL2" s="433"/>
      <c r="SLM2" s="429"/>
      <c r="SLN2" s="433"/>
      <c r="SLO2" s="429"/>
      <c r="SLP2" s="433"/>
      <c r="SLQ2" s="429"/>
      <c r="SLR2" s="433"/>
      <c r="SLS2" s="429"/>
      <c r="SLT2" s="433"/>
      <c r="SLU2" s="429"/>
      <c r="SLV2" s="433"/>
      <c r="SLW2" s="429"/>
      <c r="SLX2" s="433"/>
      <c r="SLY2" s="429"/>
      <c r="SLZ2" s="433"/>
      <c r="SMA2" s="429"/>
      <c r="SMB2" s="433"/>
      <c r="SMC2" s="429"/>
      <c r="SMD2" s="433"/>
      <c r="SME2" s="429"/>
      <c r="SMF2" s="433"/>
      <c r="SMG2" s="429"/>
      <c r="SMH2" s="433"/>
      <c r="SMI2" s="429"/>
      <c r="SMJ2" s="433"/>
      <c r="SMK2" s="429"/>
      <c r="SML2" s="433"/>
      <c r="SMM2" s="429"/>
      <c r="SMN2" s="433"/>
      <c r="SMO2" s="429"/>
      <c r="SMP2" s="433"/>
      <c r="SMQ2" s="429"/>
      <c r="SMR2" s="433"/>
      <c r="SMS2" s="429"/>
      <c r="SMT2" s="433"/>
      <c r="SMU2" s="429"/>
      <c r="SMV2" s="433"/>
      <c r="SMW2" s="429"/>
      <c r="SMX2" s="433"/>
      <c r="SMY2" s="429"/>
      <c r="SMZ2" s="433"/>
      <c r="SNA2" s="429"/>
      <c r="SNB2" s="433"/>
      <c r="SNC2" s="429"/>
      <c r="SND2" s="433"/>
      <c r="SNE2" s="429"/>
      <c r="SNF2" s="433"/>
      <c r="SNG2" s="429"/>
      <c r="SNH2" s="433"/>
      <c r="SNI2" s="429"/>
      <c r="SNJ2" s="433"/>
      <c r="SNK2" s="429"/>
      <c r="SNL2" s="433"/>
      <c r="SNM2" s="429"/>
      <c r="SNN2" s="433"/>
      <c r="SNO2" s="429"/>
      <c r="SNP2" s="433"/>
      <c r="SNQ2" s="429"/>
      <c r="SNR2" s="433"/>
      <c r="SNS2" s="429"/>
      <c r="SNT2" s="433"/>
      <c r="SNU2" s="429"/>
      <c r="SNV2" s="433"/>
      <c r="SNW2" s="429"/>
      <c r="SNX2" s="433"/>
      <c r="SNY2" s="429"/>
      <c r="SNZ2" s="433"/>
      <c r="SOA2" s="429"/>
      <c r="SOB2" s="433"/>
      <c r="SOC2" s="429"/>
      <c r="SOD2" s="433"/>
      <c r="SOE2" s="429"/>
      <c r="SOF2" s="433"/>
      <c r="SOG2" s="429"/>
      <c r="SOH2" s="433"/>
      <c r="SOI2" s="429"/>
      <c r="SOJ2" s="433"/>
      <c r="SOK2" s="429"/>
      <c r="SOL2" s="433"/>
      <c r="SOM2" s="429"/>
      <c r="SON2" s="433"/>
      <c r="SOO2" s="429"/>
      <c r="SOP2" s="433"/>
      <c r="SOQ2" s="429"/>
      <c r="SOR2" s="433"/>
      <c r="SOS2" s="429"/>
      <c r="SOT2" s="433"/>
      <c r="SOU2" s="429"/>
      <c r="SOV2" s="433"/>
      <c r="SOW2" s="429"/>
      <c r="SOX2" s="433"/>
      <c r="SOY2" s="429"/>
      <c r="SOZ2" s="433"/>
      <c r="SPA2" s="429"/>
      <c r="SPB2" s="433"/>
      <c r="SPC2" s="429"/>
      <c r="SPD2" s="433"/>
      <c r="SPE2" s="429"/>
      <c r="SPF2" s="433"/>
      <c r="SPG2" s="429"/>
      <c r="SPH2" s="433"/>
      <c r="SPI2" s="429"/>
      <c r="SPJ2" s="433"/>
      <c r="SPK2" s="429"/>
      <c r="SPL2" s="433"/>
      <c r="SPM2" s="429"/>
      <c r="SPN2" s="433"/>
      <c r="SPO2" s="429"/>
      <c r="SPP2" s="433"/>
      <c r="SPQ2" s="429"/>
      <c r="SPR2" s="433"/>
      <c r="SPS2" s="429"/>
      <c r="SPT2" s="433"/>
      <c r="SPU2" s="429"/>
      <c r="SPV2" s="433"/>
      <c r="SPW2" s="429"/>
      <c r="SPX2" s="433"/>
      <c r="SPY2" s="429"/>
      <c r="SPZ2" s="433"/>
      <c r="SQA2" s="429"/>
      <c r="SQB2" s="433"/>
      <c r="SQC2" s="429"/>
      <c r="SQD2" s="433"/>
      <c r="SQE2" s="429"/>
      <c r="SQF2" s="433"/>
      <c r="SQG2" s="429"/>
      <c r="SQH2" s="433"/>
      <c r="SQI2" s="429"/>
      <c r="SQJ2" s="433"/>
      <c r="SQK2" s="429"/>
      <c r="SQL2" s="433"/>
      <c r="SQM2" s="429"/>
      <c r="SQN2" s="433"/>
      <c r="SQO2" s="429"/>
      <c r="SQP2" s="433"/>
      <c r="SQQ2" s="429"/>
      <c r="SQR2" s="433"/>
      <c r="SQS2" s="429"/>
      <c r="SQT2" s="433"/>
      <c r="SQU2" s="429"/>
      <c r="SQV2" s="433"/>
      <c r="SQW2" s="429"/>
      <c r="SQX2" s="433"/>
      <c r="SQY2" s="429"/>
      <c r="SQZ2" s="433"/>
      <c r="SRA2" s="429"/>
      <c r="SRB2" s="433"/>
      <c r="SRC2" s="429"/>
      <c r="SRD2" s="433"/>
      <c r="SRE2" s="429"/>
      <c r="SRF2" s="433"/>
      <c r="SRG2" s="429"/>
      <c r="SRH2" s="433"/>
      <c r="SRI2" s="429"/>
      <c r="SRJ2" s="433"/>
      <c r="SRK2" s="429"/>
      <c r="SRL2" s="433"/>
      <c r="SRM2" s="429"/>
      <c r="SRN2" s="433"/>
      <c r="SRO2" s="429"/>
      <c r="SRP2" s="433"/>
      <c r="SRQ2" s="429"/>
      <c r="SRR2" s="433"/>
      <c r="SRS2" s="429"/>
      <c r="SRT2" s="433"/>
      <c r="SRU2" s="429"/>
      <c r="SRV2" s="433"/>
      <c r="SRW2" s="429"/>
      <c r="SRX2" s="433"/>
      <c r="SRY2" s="429"/>
      <c r="SRZ2" s="433"/>
      <c r="SSA2" s="429"/>
      <c r="SSB2" s="433"/>
      <c r="SSC2" s="429"/>
      <c r="SSD2" s="433"/>
      <c r="SSE2" s="429"/>
      <c r="SSF2" s="433"/>
      <c r="SSG2" s="429"/>
      <c r="SSH2" s="433"/>
      <c r="SSI2" s="429"/>
      <c r="SSJ2" s="433"/>
      <c r="SSK2" s="429"/>
      <c r="SSL2" s="433"/>
      <c r="SSM2" s="429"/>
      <c r="SSN2" s="433"/>
      <c r="SSO2" s="429"/>
      <c r="SSP2" s="433"/>
      <c r="SSQ2" s="429"/>
      <c r="SSR2" s="433"/>
      <c r="SSS2" s="429"/>
      <c r="SST2" s="433"/>
      <c r="SSU2" s="429"/>
      <c r="SSV2" s="433"/>
      <c r="SSW2" s="429"/>
      <c r="SSX2" s="433"/>
      <c r="SSY2" s="429"/>
      <c r="SSZ2" s="433"/>
      <c r="STA2" s="429"/>
      <c r="STB2" s="433"/>
      <c r="STC2" s="429"/>
      <c r="STD2" s="433"/>
      <c r="STE2" s="429"/>
      <c r="STF2" s="433"/>
      <c r="STG2" s="429"/>
      <c r="STH2" s="433"/>
      <c r="STI2" s="429"/>
      <c r="STJ2" s="433"/>
      <c r="STK2" s="429"/>
      <c r="STL2" s="433"/>
      <c r="STM2" s="429"/>
      <c r="STN2" s="433"/>
      <c r="STO2" s="429"/>
      <c r="STP2" s="433"/>
      <c r="STQ2" s="429"/>
      <c r="STR2" s="433"/>
      <c r="STS2" s="429"/>
      <c r="STT2" s="433"/>
      <c r="STU2" s="429"/>
      <c r="STV2" s="433"/>
      <c r="STW2" s="429"/>
      <c r="STX2" s="433"/>
      <c r="STY2" s="429"/>
      <c r="STZ2" s="433"/>
      <c r="SUA2" s="429"/>
      <c r="SUB2" s="433"/>
      <c r="SUC2" s="429"/>
      <c r="SUD2" s="433"/>
      <c r="SUE2" s="429"/>
      <c r="SUF2" s="433"/>
      <c r="SUG2" s="429"/>
      <c r="SUH2" s="433"/>
      <c r="SUI2" s="429"/>
      <c r="SUJ2" s="433"/>
      <c r="SUK2" s="429"/>
      <c r="SUL2" s="433"/>
      <c r="SUM2" s="429"/>
      <c r="SUN2" s="433"/>
      <c r="SUO2" s="429"/>
      <c r="SUP2" s="433"/>
      <c r="SUQ2" s="429"/>
      <c r="SUR2" s="433"/>
      <c r="SUS2" s="429"/>
      <c r="SUT2" s="433"/>
      <c r="SUU2" s="429"/>
      <c r="SUV2" s="433"/>
      <c r="SUW2" s="429"/>
      <c r="SUX2" s="433"/>
      <c r="SUY2" s="429"/>
      <c r="SUZ2" s="433"/>
      <c r="SVA2" s="429"/>
      <c r="SVB2" s="433"/>
      <c r="SVC2" s="429"/>
      <c r="SVD2" s="433"/>
      <c r="SVE2" s="429"/>
      <c r="SVF2" s="433"/>
      <c r="SVG2" s="429"/>
      <c r="SVH2" s="433"/>
      <c r="SVI2" s="429"/>
      <c r="SVJ2" s="433"/>
      <c r="SVK2" s="429"/>
      <c r="SVL2" s="433"/>
      <c r="SVM2" s="429"/>
      <c r="SVN2" s="433"/>
      <c r="SVO2" s="429"/>
      <c r="SVP2" s="433"/>
      <c r="SVQ2" s="429"/>
      <c r="SVR2" s="433"/>
      <c r="SVS2" s="429"/>
      <c r="SVT2" s="433"/>
      <c r="SVU2" s="429"/>
      <c r="SVV2" s="433"/>
      <c r="SVW2" s="429"/>
      <c r="SVX2" s="433"/>
      <c r="SVY2" s="429"/>
      <c r="SVZ2" s="433"/>
      <c r="SWA2" s="429"/>
      <c r="SWB2" s="433"/>
      <c r="SWC2" s="429"/>
      <c r="SWD2" s="433"/>
      <c r="SWE2" s="429"/>
      <c r="SWF2" s="433"/>
      <c r="SWG2" s="429"/>
      <c r="SWH2" s="433"/>
      <c r="SWI2" s="429"/>
      <c r="SWJ2" s="433"/>
      <c r="SWK2" s="429"/>
      <c r="SWL2" s="433"/>
      <c r="SWM2" s="429"/>
      <c r="SWN2" s="433"/>
      <c r="SWO2" s="429"/>
      <c r="SWP2" s="433"/>
      <c r="SWQ2" s="429"/>
      <c r="SWR2" s="433"/>
      <c r="SWS2" s="429"/>
      <c r="SWT2" s="433"/>
      <c r="SWU2" s="429"/>
      <c r="SWV2" s="433"/>
      <c r="SWW2" s="429"/>
      <c r="SWX2" s="433"/>
      <c r="SWY2" s="429"/>
      <c r="SWZ2" s="433"/>
      <c r="SXA2" s="429"/>
      <c r="SXB2" s="433"/>
      <c r="SXC2" s="429"/>
      <c r="SXD2" s="433"/>
      <c r="SXE2" s="429"/>
      <c r="SXF2" s="433"/>
      <c r="SXG2" s="429"/>
      <c r="SXH2" s="433"/>
      <c r="SXI2" s="429"/>
      <c r="SXJ2" s="433"/>
      <c r="SXK2" s="429"/>
      <c r="SXL2" s="433"/>
      <c r="SXM2" s="429"/>
      <c r="SXN2" s="433"/>
      <c r="SXO2" s="429"/>
      <c r="SXP2" s="433"/>
      <c r="SXQ2" s="429"/>
      <c r="SXR2" s="433"/>
      <c r="SXS2" s="429"/>
      <c r="SXT2" s="433"/>
      <c r="SXU2" s="429"/>
      <c r="SXV2" s="433"/>
      <c r="SXW2" s="429"/>
      <c r="SXX2" s="433"/>
      <c r="SXY2" s="429"/>
      <c r="SXZ2" s="433"/>
      <c r="SYA2" s="429"/>
      <c r="SYB2" s="433"/>
      <c r="SYC2" s="429"/>
      <c r="SYD2" s="433"/>
      <c r="SYE2" s="429"/>
      <c r="SYF2" s="433"/>
      <c r="SYG2" s="429"/>
      <c r="SYH2" s="433"/>
      <c r="SYI2" s="429"/>
      <c r="SYJ2" s="433"/>
      <c r="SYK2" s="429"/>
      <c r="SYL2" s="433"/>
      <c r="SYM2" s="429"/>
      <c r="SYN2" s="433"/>
      <c r="SYO2" s="429"/>
      <c r="SYP2" s="433"/>
      <c r="SYQ2" s="429"/>
      <c r="SYR2" s="433"/>
      <c r="SYS2" s="429"/>
      <c r="SYT2" s="433"/>
      <c r="SYU2" s="429"/>
      <c r="SYV2" s="433"/>
      <c r="SYW2" s="429"/>
      <c r="SYX2" s="433"/>
      <c r="SYY2" s="429"/>
      <c r="SYZ2" s="433"/>
      <c r="SZA2" s="429"/>
      <c r="SZB2" s="433"/>
      <c r="SZC2" s="429"/>
      <c r="SZD2" s="433"/>
      <c r="SZE2" s="429"/>
      <c r="SZF2" s="433"/>
      <c r="SZG2" s="429"/>
      <c r="SZH2" s="433"/>
      <c r="SZI2" s="429"/>
      <c r="SZJ2" s="433"/>
      <c r="SZK2" s="429"/>
      <c r="SZL2" s="433"/>
      <c r="SZM2" s="429"/>
      <c r="SZN2" s="433"/>
      <c r="SZO2" s="429"/>
      <c r="SZP2" s="433"/>
      <c r="SZQ2" s="429"/>
      <c r="SZR2" s="433"/>
      <c r="SZS2" s="429"/>
      <c r="SZT2" s="433"/>
      <c r="SZU2" s="429"/>
      <c r="SZV2" s="433"/>
      <c r="SZW2" s="429"/>
      <c r="SZX2" s="433"/>
      <c r="SZY2" s="429"/>
      <c r="SZZ2" s="433"/>
      <c r="TAA2" s="429"/>
      <c r="TAB2" s="433"/>
      <c r="TAC2" s="429"/>
      <c r="TAD2" s="433"/>
      <c r="TAE2" s="429"/>
      <c r="TAF2" s="433"/>
      <c r="TAG2" s="429"/>
      <c r="TAH2" s="433"/>
      <c r="TAI2" s="429"/>
      <c r="TAJ2" s="433"/>
      <c r="TAK2" s="429"/>
      <c r="TAL2" s="433"/>
      <c r="TAM2" s="429"/>
      <c r="TAN2" s="433"/>
      <c r="TAO2" s="429"/>
      <c r="TAP2" s="433"/>
      <c r="TAQ2" s="429"/>
      <c r="TAR2" s="433"/>
      <c r="TAS2" s="429"/>
      <c r="TAT2" s="433"/>
      <c r="TAU2" s="429"/>
      <c r="TAV2" s="433"/>
      <c r="TAW2" s="429"/>
      <c r="TAX2" s="433"/>
      <c r="TAY2" s="429"/>
      <c r="TAZ2" s="433"/>
      <c r="TBA2" s="429"/>
      <c r="TBB2" s="433"/>
      <c r="TBC2" s="429"/>
      <c r="TBD2" s="433"/>
      <c r="TBE2" s="429"/>
      <c r="TBF2" s="433"/>
      <c r="TBG2" s="429"/>
      <c r="TBH2" s="433"/>
      <c r="TBI2" s="429"/>
      <c r="TBJ2" s="433"/>
      <c r="TBK2" s="429"/>
      <c r="TBL2" s="433"/>
      <c r="TBM2" s="429"/>
      <c r="TBN2" s="433"/>
      <c r="TBO2" s="429"/>
      <c r="TBP2" s="433"/>
      <c r="TBQ2" s="429"/>
      <c r="TBR2" s="433"/>
      <c r="TBS2" s="429"/>
      <c r="TBT2" s="433"/>
      <c r="TBU2" s="429"/>
      <c r="TBV2" s="433"/>
      <c r="TBW2" s="429"/>
      <c r="TBX2" s="433"/>
      <c r="TBY2" s="429"/>
      <c r="TBZ2" s="433"/>
      <c r="TCA2" s="429"/>
      <c r="TCB2" s="433"/>
      <c r="TCC2" s="429"/>
      <c r="TCD2" s="433"/>
      <c r="TCE2" s="429"/>
      <c r="TCF2" s="433"/>
      <c r="TCG2" s="429"/>
      <c r="TCH2" s="433"/>
      <c r="TCI2" s="429"/>
      <c r="TCJ2" s="433"/>
      <c r="TCK2" s="429"/>
      <c r="TCL2" s="433"/>
      <c r="TCM2" s="429"/>
      <c r="TCN2" s="433"/>
      <c r="TCO2" s="429"/>
      <c r="TCP2" s="433"/>
      <c r="TCQ2" s="429"/>
      <c r="TCR2" s="433"/>
      <c r="TCS2" s="429"/>
      <c r="TCT2" s="433"/>
      <c r="TCU2" s="429"/>
      <c r="TCV2" s="433"/>
      <c r="TCW2" s="429"/>
      <c r="TCX2" s="433"/>
      <c r="TCY2" s="429"/>
      <c r="TCZ2" s="433"/>
      <c r="TDA2" s="429"/>
      <c r="TDB2" s="433"/>
      <c r="TDC2" s="429"/>
      <c r="TDD2" s="433"/>
      <c r="TDE2" s="429"/>
      <c r="TDF2" s="433"/>
      <c r="TDG2" s="429"/>
      <c r="TDH2" s="433"/>
      <c r="TDI2" s="429"/>
      <c r="TDJ2" s="433"/>
      <c r="TDK2" s="429"/>
      <c r="TDL2" s="433"/>
      <c r="TDM2" s="429"/>
      <c r="TDN2" s="433"/>
      <c r="TDO2" s="429"/>
      <c r="TDP2" s="433"/>
      <c r="TDQ2" s="429"/>
      <c r="TDR2" s="433"/>
      <c r="TDS2" s="429"/>
      <c r="TDT2" s="433"/>
      <c r="TDU2" s="429"/>
      <c r="TDV2" s="433"/>
      <c r="TDW2" s="429"/>
      <c r="TDX2" s="433"/>
      <c r="TDY2" s="429"/>
      <c r="TDZ2" s="433"/>
      <c r="TEA2" s="429"/>
      <c r="TEB2" s="433"/>
      <c r="TEC2" s="429"/>
      <c r="TED2" s="433"/>
      <c r="TEE2" s="429"/>
      <c r="TEF2" s="433"/>
      <c r="TEG2" s="429"/>
      <c r="TEH2" s="433"/>
      <c r="TEI2" s="429"/>
      <c r="TEJ2" s="433"/>
      <c r="TEK2" s="429"/>
      <c r="TEL2" s="433"/>
      <c r="TEM2" s="429"/>
      <c r="TEN2" s="433"/>
      <c r="TEO2" s="429"/>
      <c r="TEP2" s="433"/>
      <c r="TEQ2" s="429"/>
      <c r="TER2" s="433"/>
      <c r="TES2" s="429"/>
      <c r="TET2" s="433"/>
      <c r="TEU2" s="429"/>
      <c r="TEV2" s="433"/>
      <c r="TEW2" s="429"/>
      <c r="TEX2" s="433"/>
      <c r="TEY2" s="429"/>
      <c r="TEZ2" s="433"/>
      <c r="TFA2" s="429"/>
      <c r="TFB2" s="433"/>
      <c r="TFC2" s="429"/>
      <c r="TFD2" s="433"/>
      <c r="TFE2" s="429"/>
      <c r="TFF2" s="433"/>
      <c r="TFG2" s="429"/>
      <c r="TFH2" s="433"/>
      <c r="TFI2" s="429"/>
      <c r="TFJ2" s="433"/>
      <c r="TFK2" s="429"/>
      <c r="TFL2" s="433"/>
      <c r="TFM2" s="429"/>
      <c r="TFN2" s="433"/>
      <c r="TFO2" s="429"/>
      <c r="TFP2" s="433"/>
      <c r="TFQ2" s="429"/>
      <c r="TFR2" s="433"/>
      <c r="TFS2" s="429"/>
      <c r="TFT2" s="433"/>
      <c r="TFU2" s="429"/>
      <c r="TFV2" s="433"/>
      <c r="TFW2" s="429"/>
      <c r="TFX2" s="433"/>
      <c r="TFY2" s="429"/>
      <c r="TFZ2" s="433"/>
      <c r="TGA2" s="429"/>
      <c r="TGB2" s="433"/>
      <c r="TGC2" s="429"/>
      <c r="TGD2" s="433"/>
      <c r="TGE2" s="429"/>
      <c r="TGF2" s="433"/>
      <c r="TGG2" s="429"/>
      <c r="TGH2" s="433"/>
      <c r="TGI2" s="429"/>
      <c r="TGJ2" s="433"/>
      <c r="TGK2" s="429"/>
      <c r="TGL2" s="433"/>
      <c r="TGM2" s="429"/>
      <c r="TGN2" s="433"/>
      <c r="TGO2" s="429"/>
      <c r="TGP2" s="433"/>
      <c r="TGQ2" s="429"/>
      <c r="TGR2" s="433"/>
      <c r="TGS2" s="429"/>
      <c r="TGT2" s="433"/>
      <c r="TGU2" s="429"/>
      <c r="TGV2" s="433"/>
      <c r="TGW2" s="429"/>
      <c r="TGX2" s="433"/>
      <c r="TGY2" s="429"/>
      <c r="TGZ2" s="433"/>
      <c r="THA2" s="429"/>
      <c r="THB2" s="433"/>
      <c r="THC2" s="429"/>
      <c r="THD2" s="433"/>
      <c r="THE2" s="429"/>
      <c r="THF2" s="433"/>
      <c r="THG2" s="429"/>
      <c r="THH2" s="433"/>
      <c r="THI2" s="429"/>
      <c r="THJ2" s="433"/>
      <c r="THK2" s="429"/>
      <c r="THL2" s="433"/>
      <c r="THM2" s="429"/>
      <c r="THN2" s="433"/>
      <c r="THO2" s="429"/>
      <c r="THP2" s="433"/>
      <c r="THQ2" s="429"/>
      <c r="THR2" s="433"/>
      <c r="THS2" s="429"/>
      <c r="THT2" s="433"/>
      <c r="THU2" s="429"/>
      <c r="THV2" s="433"/>
      <c r="THW2" s="429"/>
      <c r="THX2" s="433"/>
      <c r="THY2" s="429"/>
      <c r="THZ2" s="433"/>
      <c r="TIA2" s="429"/>
      <c r="TIB2" s="433"/>
      <c r="TIC2" s="429"/>
      <c r="TID2" s="433"/>
      <c r="TIE2" s="429"/>
      <c r="TIF2" s="433"/>
      <c r="TIG2" s="429"/>
      <c r="TIH2" s="433"/>
      <c r="TII2" s="429"/>
      <c r="TIJ2" s="433"/>
      <c r="TIK2" s="429"/>
      <c r="TIL2" s="433"/>
      <c r="TIM2" s="429"/>
      <c r="TIN2" s="433"/>
      <c r="TIO2" s="429"/>
      <c r="TIP2" s="433"/>
      <c r="TIQ2" s="429"/>
      <c r="TIR2" s="433"/>
      <c r="TIS2" s="429"/>
      <c r="TIT2" s="433"/>
      <c r="TIU2" s="429"/>
      <c r="TIV2" s="433"/>
      <c r="TIW2" s="429"/>
      <c r="TIX2" s="433"/>
      <c r="TIY2" s="429"/>
      <c r="TIZ2" s="433"/>
      <c r="TJA2" s="429"/>
      <c r="TJB2" s="433"/>
      <c r="TJC2" s="429"/>
      <c r="TJD2" s="433"/>
      <c r="TJE2" s="429"/>
      <c r="TJF2" s="433"/>
      <c r="TJG2" s="429"/>
      <c r="TJH2" s="433"/>
      <c r="TJI2" s="429"/>
      <c r="TJJ2" s="433"/>
      <c r="TJK2" s="429"/>
      <c r="TJL2" s="433"/>
      <c r="TJM2" s="429"/>
      <c r="TJN2" s="433"/>
      <c r="TJO2" s="429"/>
      <c r="TJP2" s="433"/>
      <c r="TJQ2" s="429"/>
      <c r="TJR2" s="433"/>
      <c r="TJS2" s="429"/>
      <c r="TJT2" s="433"/>
      <c r="TJU2" s="429"/>
      <c r="TJV2" s="433"/>
      <c r="TJW2" s="429"/>
      <c r="TJX2" s="433"/>
      <c r="TJY2" s="429"/>
      <c r="TJZ2" s="433"/>
      <c r="TKA2" s="429"/>
      <c r="TKB2" s="433"/>
      <c r="TKC2" s="429"/>
      <c r="TKD2" s="433"/>
      <c r="TKE2" s="429"/>
      <c r="TKF2" s="433"/>
      <c r="TKG2" s="429"/>
      <c r="TKH2" s="433"/>
      <c r="TKI2" s="429"/>
      <c r="TKJ2" s="433"/>
      <c r="TKK2" s="429"/>
      <c r="TKL2" s="433"/>
      <c r="TKM2" s="429"/>
      <c r="TKN2" s="433"/>
      <c r="TKO2" s="429"/>
      <c r="TKP2" s="433"/>
      <c r="TKQ2" s="429"/>
      <c r="TKR2" s="433"/>
      <c r="TKS2" s="429"/>
      <c r="TKT2" s="433"/>
      <c r="TKU2" s="429"/>
      <c r="TKV2" s="433"/>
      <c r="TKW2" s="429"/>
      <c r="TKX2" s="433"/>
      <c r="TKY2" s="429"/>
      <c r="TKZ2" s="433"/>
      <c r="TLA2" s="429"/>
      <c r="TLB2" s="433"/>
      <c r="TLC2" s="429"/>
      <c r="TLD2" s="433"/>
      <c r="TLE2" s="429"/>
      <c r="TLF2" s="433"/>
      <c r="TLG2" s="429"/>
      <c r="TLH2" s="433"/>
      <c r="TLI2" s="429"/>
      <c r="TLJ2" s="433"/>
      <c r="TLK2" s="429"/>
      <c r="TLL2" s="433"/>
      <c r="TLM2" s="429"/>
      <c r="TLN2" s="433"/>
      <c r="TLO2" s="429"/>
      <c r="TLP2" s="433"/>
      <c r="TLQ2" s="429"/>
      <c r="TLR2" s="433"/>
      <c r="TLS2" s="429"/>
      <c r="TLT2" s="433"/>
      <c r="TLU2" s="429"/>
      <c r="TLV2" s="433"/>
      <c r="TLW2" s="429"/>
      <c r="TLX2" s="433"/>
      <c r="TLY2" s="429"/>
      <c r="TLZ2" s="433"/>
      <c r="TMA2" s="429"/>
      <c r="TMB2" s="433"/>
      <c r="TMC2" s="429"/>
      <c r="TMD2" s="433"/>
      <c r="TME2" s="429"/>
      <c r="TMF2" s="433"/>
      <c r="TMG2" s="429"/>
      <c r="TMH2" s="433"/>
      <c r="TMI2" s="429"/>
      <c r="TMJ2" s="433"/>
      <c r="TMK2" s="429"/>
      <c r="TML2" s="433"/>
      <c r="TMM2" s="429"/>
      <c r="TMN2" s="433"/>
      <c r="TMO2" s="429"/>
      <c r="TMP2" s="433"/>
      <c r="TMQ2" s="429"/>
      <c r="TMR2" s="433"/>
      <c r="TMS2" s="429"/>
      <c r="TMT2" s="433"/>
      <c r="TMU2" s="429"/>
      <c r="TMV2" s="433"/>
      <c r="TMW2" s="429"/>
      <c r="TMX2" s="433"/>
      <c r="TMY2" s="429"/>
      <c r="TMZ2" s="433"/>
      <c r="TNA2" s="429"/>
      <c r="TNB2" s="433"/>
      <c r="TNC2" s="429"/>
      <c r="TND2" s="433"/>
      <c r="TNE2" s="429"/>
      <c r="TNF2" s="433"/>
      <c r="TNG2" s="429"/>
      <c r="TNH2" s="433"/>
      <c r="TNI2" s="429"/>
      <c r="TNJ2" s="433"/>
      <c r="TNK2" s="429"/>
      <c r="TNL2" s="433"/>
      <c r="TNM2" s="429"/>
      <c r="TNN2" s="433"/>
      <c r="TNO2" s="429"/>
      <c r="TNP2" s="433"/>
      <c r="TNQ2" s="429"/>
      <c r="TNR2" s="433"/>
      <c r="TNS2" s="429"/>
      <c r="TNT2" s="433"/>
      <c r="TNU2" s="429"/>
      <c r="TNV2" s="433"/>
      <c r="TNW2" s="429"/>
      <c r="TNX2" s="433"/>
      <c r="TNY2" s="429"/>
      <c r="TNZ2" s="433"/>
      <c r="TOA2" s="429"/>
      <c r="TOB2" s="433"/>
      <c r="TOC2" s="429"/>
      <c r="TOD2" s="433"/>
      <c r="TOE2" s="429"/>
      <c r="TOF2" s="433"/>
      <c r="TOG2" s="429"/>
      <c r="TOH2" s="433"/>
      <c r="TOI2" s="429"/>
      <c r="TOJ2" s="433"/>
      <c r="TOK2" s="429"/>
      <c r="TOL2" s="433"/>
      <c r="TOM2" s="429"/>
      <c r="TON2" s="433"/>
      <c r="TOO2" s="429"/>
      <c r="TOP2" s="433"/>
      <c r="TOQ2" s="429"/>
      <c r="TOR2" s="433"/>
      <c r="TOS2" s="429"/>
      <c r="TOT2" s="433"/>
      <c r="TOU2" s="429"/>
      <c r="TOV2" s="433"/>
      <c r="TOW2" s="429"/>
      <c r="TOX2" s="433"/>
      <c r="TOY2" s="429"/>
      <c r="TOZ2" s="433"/>
      <c r="TPA2" s="429"/>
      <c r="TPB2" s="433"/>
      <c r="TPC2" s="429"/>
      <c r="TPD2" s="433"/>
      <c r="TPE2" s="429"/>
      <c r="TPF2" s="433"/>
      <c r="TPG2" s="429"/>
      <c r="TPH2" s="433"/>
      <c r="TPI2" s="429"/>
      <c r="TPJ2" s="433"/>
      <c r="TPK2" s="429"/>
      <c r="TPL2" s="433"/>
      <c r="TPM2" s="429"/>
      <c r="TPN2" s="433"/>
      <c r="TPO2" s="429"/>
      <c r="TPP2" s="433"/>
      <c r="TPQ2" s="429"/>
      <c r="TPR2" s="433"/>
      <c r="TPS2" s="429"/>
      <c r="TPT2" s="433"/>
      <c r="TPU2" s="429"/>
      <c r="TPV2" s="433"/>
      <c r="TPW2" s="429"/>
      <c r="TPX2" s="433"/>
      <c r="TPY2" s="429"/>
      <c r="TPZ2" s="433"/>
      <c r="TQA2" s="429"/>
      <c r="TQB2" s="433"/>
      <c r="TQC2" s="429"/>
      <c r="TQD2" s="433"/>
      <c r="TQE2" s="429"/>
      <c r="TQF2" s="433"/>
      <c r="TQG2" s="429"/>
      <c r="TQH2" s="433"/>
      <c r="TQI2" s="429"/>
      <c r="TQJ2" s="433"/>
      <c r="TQK2" s="429"/>
      <c r="TQL2" s="433"/>
      <c r="TQM2" s="429"/>
      <c r="TQN2" s="433"/>
      <c r="TQO2" s="429"/>
      <c r="TQP2" s="433"/>
      <c r="TQQ2" s="429"/>
      <c r="TQR2" s="433"/>
      <c r="TQS2" s="429"/>
      <c r="TQT2" s="433"/>
      <c r="TQU2" s="429"/>
      <c r="TQV2" s="433"/>
      <c r="TQW2" s="429"/>
      <c r="TQX2" s="433"/>
      <c r="TQY2" s="429"/>
      <c r="TQZ2" s="433"/>
      <c r="TRA2" s="429"/>
      <c r="TRB2" s="433"/>
      <c r="TRC2" s="429"/>
      <c r="TRD2" s="433"/>
      <c r="TRE2" s="429"/>
      <c r="TRF2" s="433"/>
      <c r="TRG2" s="429"/>
      <c r="TRH2" s="433"/>
      <c r="TRI2" s="429"/>
      <c r="TRJ2" s="433"/>
      <c r="TRK2" s="429"/>
      <c r="TRL2" s="433"/>
      <c r="TRM2" s="429"/>
      <c r="TRN2" s="433"/>
      <c r="TRO2" s="429"/>
      <c r="TRP2" s="433"/>
      <c r="TRQ2" s="429"/>
      <c r="TRR2" s="433"/>
      <c r="TRS2" s="429"/>
      <c r="TRT2" s="433"/>
      <c r="TRU2" s="429"/>
      <c r="TRV2" s="433"/>
      <c r="TRW2" s="429"/>
      <c r="TRX2" s="433"/>
      <c r="TRY2" s="429"/>
      <c r="TRZ2" s="433"/>
      <c r="TSA2" s="429"/>
      <c r="TSB2" s="433"/>
      <c r="TSC2" s="429"/>
      <c r="TSD2" s="433"/>
      <c r="TSE2" s="429"/>
      <c r="TSF2" s="433"/>
      <c r="TSG2" s="429"/>
      <c r="TSH2" s="433"/>
      <c r="TSI2" s="429"/>
      <c r="TSJ2" s="433"/>
      <c r="TSK2" s="429"/>
      <c r="TSL2" s="433"/>
      <c r="TSM2" s="429"/>
      <c r="TSN2" s="433"/>
      <c r="TSO2" s="429"/>
      <c r="TSP2" s="433"/>
      <c r="TSQ2" s="429"/>
      <c r="TSR2" s="433"/>
      <c r="TSS2" s="429"/>
      <c r="TST2" s="433"/>
      <c r="TSU2" s="429"/>
      <c r="TSV2" s="433"/>
      <c r="TSW2" s="429"/>
      <c r="TSX2" s="433"/>
      <c r="TSY2" s="429"/>
      <c r="TSZ2" s="433"/>
      <c r="TTA2" s="429"/>
      <c r="TTB2" s="433"/>
      <c r="TTC2" s="429"/>
      <c r="TTD2" s="433"/>
      <c r="TTE2" s="429"/>
      <c r="TTF2" s="433"/>
      <c r="TTG2" s="429"/>
      <c r="TTH2" s="433"/>
      <c r="TTI2" s="429"/>
      <c r="TTJ2" s="433"/>
      <c r="TTK2" s="429"/>
      <c r="TTL2" s="433"/>
      <c r="TTM2" s="429"/>
      <c r="TTN2" s="433"/>
      <c r="TTO2" s="429"/>
      <c r="TTP2" s="433"/>
      <c r="TTQ2" s="429"/>
      <c r="TTR2" s="433"/>
      <c r="TTS2" s="429"/>
      <c r="TTT2" s="433"/>
      <c r="TTU2" s="429"/>
      <c r="TTV2" s="433"/>
      <c r="TTW2" s="429"/>
      <c r="TTX2" s="433"/>
      <c r="TTY2" s="429"/>
      <c r="TTZ2" s="433"/>
      <c r="TUA2" s="429"/>
      <c r="TUB2" s="433"/>
      <c r="TUC2" s="429"/>
      <c r="TUD2" s="433"/>
      <c r="TUE2" s="429"/>
      <c r="TUF2" s="433"/>
      <c r="TUG2" s="429"/>
      <c r="TUH2" s="433"/>
      <c r="TUI2" s="429"/>
      <c r="TUJ2" s="433"/>
      <c r="TUK2" s="429"/>
      <c r="TUL2" s="433"/>
      <c r="TUM2" s="429"/>
      <c r="TUN2" s="433"/>
      <c r="TUO2" s="429"/>
      <c r="TUP2" s="433"/>
      <c r="TUQ2" s="429"/>
      <c r="TUR2" s="433"/>
      <c r="TUS2" s="429"/>
      <c r="TUT2" s="433"/>
      <c r="TUU2" s="429"/>
      <c r="TUV2" s="433"/>
      <c r="TUW2" s="429"/>
      <c r="TUX2" s="433"/>
      <c r="TUY2" s="429"/>
      <c r="TUZ2" s="433"/>
      <c r="TVA2" s="429"/>
      <c r="TVB2" s="433"/>
      <c r="TVC2" s="429"/>
      <c r="TVD2" s="433"/>
      <c r="TVE2" s="429"/>
      <c r="TVF2" s="433"/>
      <c r="TVG2" s="429"/>
      <c r="TVH2" s="433"/>
      <c r="TVI2" s="429"/>
      <c r="TVJ2" s="433"/>
      <c r="TVK2" s="429"/>
      <c r="TVL2" s="433"/>
      <c r="TVM2" s="429"/>
      <c r="TVN2" s="433"/>
      <c r="TVO2" s="429"/>
      <c r="TVP2" s="433"/>
      <c r="TVQ2" s="429"/>
      <c r="TVR2" s="433"/>
      <c r="TVS2" s="429"/>
      <c r="TVT2" s="433"/>
      <c r="TVU2" s="429"/>
      <c r="TVV2" s="433"/>
      <c r="TVW2" s="429"/>
      <c r="TVX2" s="433"/>
      <c r="TVY2" s="429"/>
      <c r="TVZ2" s="433"/>
      <c r="TWA2" s="429"/>
      <c r="TWB2" s="433"/>
      <c r="TWC2" s="429"/>
      <c r="TWD2" s="433"/>
      <c r="TWE2" s="429"/>
      <c r="TWF2" s="433"/>
      <c r="TWG2" s="429"/>
      <c r="TWH2" s="433"/>
      <c r="TWI2" s="429"/>
      <c r="TWJ2" s="433"/>
      <c r="TWK2" s="429"/>
      <c r="TWL2" s="433"/>
      <c r="TWM2" s="429"/>
      <c r="TWN2" s="433"/>
      <c r="TWO2" s="429"/>
      <c r="TWP2" s="433"/>
      <c r="TWQ2" s="429"/>
      <c r="TWR2" s="433"/>
      <c r="TWS2" s="429"/>
      <c r="TWT2" s="433"/>
      <c r="TWU2" s="429"/>
      <c r="TWV2" s="433"/>
      <c r="TWW2" s="429"/>
      <c r="TWX2" s="433"/>
      <c r="TWY2" s="429"/>
      <c r="TWZ2" s="433"/>
      <c r="TXA2" s="429"/>
      <c r="TXB2" s="433"/>
      <c r="TXC2" s="429"/>
      <c r="TXD2" s="433"/>
      <c r="TXE2" s="429"/>
      <c r="TXF2" s="433"/>
      <c r="TXG2" s="429"/>
      <c r="TXH2" s="433"/>
      <c r="TXI2" s="429"/>
      <c r="TXJ2" s="433"/>
      <c r="TXK2" s="429"/>
      <c r="TXL2" s="433"/>
      <c r="TXM2" s="429"/>
      <c r="TXN2" s="433"/>
      <c r="TXO2" s="429"/>
      <c r="TXP2" s="433"/>
      <c r="TXQ2" s="429"/>
      <c r="TXR2" s="433"/>
      <c r="TXS2" s="429"/>
      <c r="TXT2" s="433"/>
      <c r="TXU2" s="429"/>
      <c r="TXV2" s="433"/>
      <c r="TXW2" s="429"/>
      <c r="TXX2" s="433"/>
      <c r="TXY2" s="429"/>
      <c r="TXZ2" s="433"/>
      <c r="TYA2" s="429"/>
      <c r="TYB2" s="433"/>
      <c r="TYC2" s="429"/>
      <c r="TYD2" s="433"/>
      <c r="TYE2" s="429"/>
      <c r="TYF2" s="433"/>
      <c r="TYG2" s="429"/>
      <c r="TYH2" s="433"/>
      <c r="TYI2" s="429"/>
      <c r="TYJ2" s="433"/>
      <c r="TYK2" s="429"/>
      <c r="TYL2" s="433"/>
      <c r="TYM2" s="429"/>
      <c r="TYN2" s="433"/>
      <c r="TYO2" s="429"/>
      <c r="TYP2" s="433"/>
      <c r="TYQ2" s="429"/>
      <c r="TYR2" s="433"/>
      <c r="TYS2" s="429"/>
      <c r="TYT2" s="433"/>
      <c r="TYU2" s="429"/>
      <c r="TYV2" s="433"/>
      <c r="TYW2" s="429"/>
      <c r="TYX2" s="433"/>
      <c r="TYY2" s="429"/>
      <c r="TYZ2" s="433"/>
      <c r="TZA2" s="429"/>
      <c r="TZB2" s="433"/>
      <c r="TZC2" s="429"/>
      <c r="TZD2" s="433"/>
      <c r="TZE2" s="429"/>
      <c r="TZF2" s="433"/>
      <c r="TZG2" s="429"/>
      <c r="TZH2" s="433"/>
      <c r="TZI2" s="429"/>
      <c r="TZJ2" s="433"/>
      <c r="TZK2" s="429"/>
      <c r="TZL2" s="433"/>
      <c r="TZM2" s="429"/>
      <c r="TZN2" s="433"/>
      <c r="TZO2" s="429"/>
      <c r="TZP2" s="433"/>
      <c r="TZQ2" s="429"/>
      <c r="TZR2" s="433"/>
      <c r="TZS2" s="429"/>
      <c r="TZT2" s="433"/>
      <c r="TZU2" s="429"/>
      <c r="TZV2" s="433"/>
      <c r="TZW2" s="429"/>
      <c r="TZX2" s="433"/>
      <c r="TZY2" s="429"/>
      <c r="TZZ2" s="433"/>
      <c r="UAA2" s="429"/>
      <c r="UAB2" s="433"/>
      <c r="UAC2" s="429"/>
      <c r="UAD2" s="433"/>
      <c r="UAE2" s="429"/>
      <c r="UAF2" s="433"/>
      <c r="UAG2" s="429"/>
      <c r="UAH2" s="433"/>
      <c r="UAI2" s="429"/>
      <c r="UAJ2" s="433"/>
      <c r="UAK2" s="429"/>
      <c r="UAL2" s="433"/>
      <c r="UAM2" s="429"/>
      <c r="UAN2" s="433"/>
      <c r="UAO2" s="429"/>
      <c r="UAP2" s="433"/>
      <c r="UAQ2" s="429"/>
      <c r="UAR2" s="433"/>
      <c r="UAS2" s="429"/>
      <c r="UAT2" s="433"/>
      <c r="UAU2" s="429"/>
      <c r="UAV2" s="433"/>
      <c r="UAW2" s="429"/>
      <c r="UAX2" s="433"/>
      <c r="UAY2" s="429"/>
      <c r="UAZ2" s="433"/>
      <c r="UBA2" s="429"/>
      <c r="UBB2" s="433"/>
      <c r="UBC2" s="429"/>
      <c r="UBD2" s="433"/>
      <c r="UBE2" s="429"/>
      <c r="UBF2" s="433"/>
      <c r="UBG2" s="429"/>
      <c r="UBH2" s="433"/>
      <c r="UBI2" s="429"/>
      <c r="UBJ2" s="433"/>
      <c r="UBK2" s="429"/>
      <c r="UBL2" s="433"/>
      <c r="UBM2" s="429"/>
      <c r="UBN2" s="433"/>
      <c r="UBO2" s="429"/>
      <c r="UBP2" s="433"/>
      <c r="UBQ2" s="429"/>
      <c r="UBR2" s="433"/>
      <c r="UBS2" s="429"/>
      <c r="UBT2" s="433"/>
      <c r="UBU2" s="429"/>
      <c r="UBV2" s="433"/>
      <c r="UBW2" s="429"/>
      <c r="UBX2" s="433"/>
      <c r="UBY2" s="429"/>
      <c r="UBZ2" s="433"/>
      <c r="UCA2" s="429"/>
      <c r="UCB2" s="433"/>
      <c r="UCC2" s="429"/>
      <c r="UCD2" s="433"/>
      <c r="UCE2" s="429"/>
      <c r="UCF2" s="433"/>
      <c r="UCG2" s="429"/>
      <c r="UCH2" s="433"/>
      <c r="UCI2" s="429"/>
      <c r="UCJ2" s="433"/>
      <c r="UCK2" s="429"/>
      <c r="UCL2" s="433"/>
      <c r="UCM2" s="429"/>
      <c r="UCN2" s="433"/>
      <c r="UCO2" s="429"/>
      <c r="UCP2" s="433"/>
      <c r="UCQ2" s="429"/>
      <c r="UCR2" s="433"/>
      <c r="UCS2" s="429"/>
      <c r="UCT2" s="433"/>
      <c r="UCU2" s="429"/>
      <c r="UCV2" s="433"/>
      <c r="UCW2" s="429"/>
      <c r="UCX2" s="433"/>
      <c r="UCY2" s="429"/>
      <c r="UCZ2" s="433"/>
      <c r="UDA2" s="429"/>
      <c r="UDB2" s="433"/>
      <c r="UDC2" s="429"/>
      <c r="UDD2" s="433"/>
      <c r="UDE2" s="429"/>
      <c r="UDF2" s="433"/>
      <c r="UDG2" s="429"/>
      <c r="UDH2" s="433"/>
      <c r="UDI2" s="429"/>
      <c r="UDJ2" s="433"/>
      <c r="UDK2" s="429"/>
      <c r="UDL2" s="433"/>
      <c r="UDM2" s="429"/>
      <c r="UDN2" s="433"/>
      <c r="UDO2" s="429"/>
      <c r="UDP2" s="433"/>
      <c r="UDQ2" s="429"/>
      <c r="UDR2" s="433"/>
      <c r="UDS2" s="429"/>
      <c r="UDT2" s="433"/>
      <c r="UDU2" s="429"/>
      <c r="UDV2" s="433"/>
      <c r="UDW2" s="429"/>
      <c r="UDX2" s="433"/>
      <c r="UDY2" s="429"/>
      <c r="UDZ2" s="433"/>
      <c r="UEA2" s="429"/>
      <c r="UEB2" s="433"/>
      <c r="UEC2" s="429"/>
      <c r="UED2" s="433"/>
      <c r="UEE2" s="429"/>
      <c r="UEF2" s="433"/>
      <c r="UEG2" s="429"/>
      <c r="UEH2" s="433"/>
      <c r="UEI2" s="429"/>
      <c r="UEJ2" s="433"/>
      <c r="UEK2" s="429"/>
      <c r="UEL2" s="433"/>
      <c r="UEM2" s="429"/>
      <c r="UEN2" s="433"/>
      <c r="UEO2" s="429"/>
      <c r="UEP2" s="433"/>
      <c r="UEQ2" s="429"/>
      <c r="UER2" s="433"/>
      <c r="UES2" s="429"/>
      <c r="UET2" s="433"/>
      <c r="UEU2" s="429"/>
      <c r="UEV2" s="433"/>
      <c r="UEW2" s="429"/>
      <c r="UEX2" s="433"/>
      <c r="UEY2" s="429"/>
      <c r="UEZ2" s="433"/>
      <c r="UFA2" s="429"/>
      <c r="UFB2" s="433"/>
      <c r="UFC2" s="429"/>
      <c r="UFD2" s="433"/>
      <c r="UFE2" s="429"/>
      <c r="UFF2" s="433"/>
      <c r="UFG2" s="429"/>
      <c r="UFH2" s="433"/>
      <c r="UFI2" s="429"/>
      <c r="UFJ2" s="433"/>
      <c r="UFK2" s="429"/>
      <c r="UFL2" s="433"/>
      <c r="UFM2" s="429"/>
      <c r="UFN2" s="433"/>
      <c r="UFO2" s="429"/>
      <c r="UFP2" s="433"/>
      <c r="UFQ2" s="429"/>
      <c r="UFR2" s="433"/>
      <c r="UFS2" s="429"/>
      <c r="UFT2" s="433"/>
      <c r="UFU2" s="429"/>
      <c r="UFV2" s="433"/>
      <c r="UFW2" s="429"/>
      <c r="UFX2" s="433"/>
      <c r="UFY2" s="429"/>
      <c r="UFZ2" s="433"/>
      <c r="UGA2" s="429"/>
      <c r="UGB2" s="433"/>
      <c r="UGC2" s="429"/>
      <c r="UGD2" s="433"/>
      <c r="UGE2" s="429"/>
      <c r="UGF2" s="433"/>
      <c r="UGG2" s="429"/>
      <c r="UGH2" s="433"/>
      <c r="UGI2" s="429"/>
      <c r="UGJ2" s="433"/>
      <c r="UGK2" s="429"/>
      <c r="UGL2" s="433"/>
      <c r="UGM2" s="429"/>
      <c r="UGN2" s="433"/>
      <c r="UGO2" s="429"/>
      <c r="UGP2" s="433"/>
      <c r="UGQ2" s="429"/>
      <c r="UGR2" s="433"/>
      <c r="UGS2" s="429"/>
      <c r="UGT2" s="433"/>
      <c r="UGU2" s="429"/>
      <c r="UGV2" s="433"/>
      <c r="UGW2" s="429"/>
      <c r="UGX2" s="433"/>
      <c r="UGY2" s="429"/>
      <c r="UGZ2" s="433"/>
      <c r="UHA2" s="429"/>
      <c r="UHB2" s="433"/>
      <c r="UHC2" s="429"/>
      <c r="UHD2" s="433"/>
      <c r="UHE2" s="429"/>
      <c r="UHF2" s="433"/>
      <c r="UHG2" s="429"/>
      <c r="UHH2" s="433"/>
      <c r="UHI2" s="429"/>
      <c r="UHJ2" s="433"/>
      <c r="UHK2" s="429"/>
      <c r="UHL2" s="433"/>
      <c r="UHM2" s="429"/>
      <c r="UHN2" s="433"/>
      <c r="UHO2" s="429"/>
      <c r="UHP2" s="433"/>
      <c r="UHQ2" s="429"/>
      <c r="UHR2" s="433"/>
      <c r="UHS2" s="429"/>
      <c r="UHT2" s="433"/>
      <c r="UHU2" s="429"/>
      <c r="UHV2" s="433"/>
      <c r="UHW2" s="429"/>
      <c r="UHX2" s="433"/>
      <c r="UHY2" s="429"/>
      <c r="UHZ2" s="433"/>
      <c r="UIA2" s="429"/>
      <c r="UIB2" s="433"/>
      <c r="UIC2" s="429"/>
      <c r="UID2" s="433"/>
      <c r="UIE2" s="429"/>
      <c r="UIF2" s="433"/>
      <c r="UIG2" s="429"/>
      <c r="UIH2" s="433"/>
      <c r="UII2" s="429"/>
      <c r="UIJ2" s="433"/>
      <c r="UIK2" s="429"/>
      <c r="UIL2" s="433"/>
      <c r="UIM2" s="429"/>
      <c r="UIN2" s="433"/>
      <c r="UIO2" s="429"/>
      <c r="UIP2" s="433"/>
      <c r="UIQ2" s="429"/>
      <c r="UIR2" s="433"/>
      <c r="UIS2" s="429"/>
      <c r="UIT2" s="433"/>
      <c r="UIU2" s="429"/>
      <c r="UIV2" s="433"/>
      <c r="UIW2" s="429"/>
      <c r="UIX2" s="433"/>
      <c r="UIY2" s="429"/>
      <c r="UIZ2" s="433"/>
      <c r="UJA2" s="429"/>
      <c r="UJB2" s="433"/>
      <c r="UJC2" s="429"/>
      <c r="UJD2" s="433"/>
      <c r="UJE2" s="429"/>
      <c r="UJF2" s="433"/>
      <c r="UJG2" s="429"/>
      <c r="UJH2" s="433"/>
      <c r="UJI2" s="429"/>
      <c r="UJJ2" s="433"/>
      <c r="UJK2" s="429"/>
      <c r="UJL2" s="433"/>
      <c r="UJM2" s="429"/>
      <c r="UJN2" s="433"/>
      <c r="UJO2" s="429"/>
      <c r="UJP2" s="433"/>
      <c r="UJQ2" s="429"/>
      <c r="UJR2" s="433"/>
      <c r="UJS2" s="429"/>
      <c r="UJT2" s="433"/>
      <c r="UJU2" s="429"/>
      <c r="UJV2" s="433"/>
      <c r="UJW2" s="429"/>
      <c r="UJX2" s="433"/>
      <c r="UJY2" s="429"/>
      <c r="UJZ2" s="433"/>
      <c r="UKA2" s="429"/>
      <c r="UKB2" s="433"/>
      <c r="UKC2" s="429"/>
      <c r="UKD2" s="433"/>
      <c r="UKE2" s="429"/>
      <c r="UKF2" s="433"/>
      <c r="UKG2" s="429"/>
      <c r="UKH2" s="433"/>
      <c r="UKI2" s="429"/>
      <c r="UKJ2" s="433"/>
      <c r="UKK2" s="429"/>
      <c r="UKL2" s="433"/>
      <c r="UKM2" s="429"/>
      <c r="UKN2" s="433"/>
      <c r="UKO2" s="429"/>
      <c r="UKP2" s="433"/>
      <c r="UKQ2" s="429"/>
      <c r="UKR2" s="433"/>
      <c r="UKS2" s="429"/>
      <c r="UKT2" s="433"/>
      <c r="UKU2" s="429"/>
      <c r="UKV2" s="433"/>
      <c r="UKW2" s="429"/>
      <c r="UKX2" s="433"/>
      <c r="UKY2" s="429"/>
      <c r="UKZ2" s="433"/>
      <c r="ULA2" s="429"/>
      <c r="ULB2" s="433"/>
      <c r="ULC2" s="429"/>
      <c r="ULD2" s="433"/>
      <c r="ULE2" s="429"/>
      <c r="ULF2" s="433"/>
      <c r="ULG2" s="429"/>
      <c r="ULH2" s="433"/>
      <c r="ULI2" s="429"/>
      <c r="ULJ2" s="433"/>
      <c r="ULK2" s="429"/>
      <c r="ULL2" s="433"/>
      <c r="ULM2" s="429"/>
      <c r="ULN2" s="433"/>
      <c r="ULO2" s="429"/>
      <c r="ULP2" s="433"/>
      <c r="ULQ2" s="429"/>
      <c r="ULR2" s="433"/>
      <c r="ULS2" s="429"/>
      <c r="ULT2" s="433"/>
      <c r="ULU2" s="429"/>
      <c r="ULV2" s="433"/>
      <c r="ULW2" s="429"/>
      <c r="ULX2" s="433"/>
      <c r="ULY2" s="429"/>
      <c r="ULZ2" s="433"/>
      <c r="UMA2" s="429"/>
      <c r="UMB2" s="433"/>
      <c r="UMC2" s="429"/>
      <c r="UMD2" s="433"/>
      <c r="UME2" s="429"/>
      <c r="UMF2" s="433"/>
      <c r="UMG2" s="429"/>
      <c r="UMH2" s="433"/>
      <c r="UMI2" s="429"/>
      <c r="UMJ2" s="433"/>
      <c r="UMK2" s="429"/>
      <c r="UML2" s="433"/>
      <c r="UMM2" s="429"/>
      <c r="UMN2" s="433"/>
      <c r="UMO2" s="429"/>
      <c r="UMP2" s="433"/>
      <c r="UMQ2" s="429"/>
      <c r="UMR2" s="433"/>
      <c r="UMS2" s="429"/>
      <c r="UMT2" s="433"/>
      <c r="UMU2" s="429"/>
      <c r="UMV2" s="433"/>
      <c r="UMW2" s="429"/>
      <c r="UMX2" s="433"/>
      <c r="UMY2" s="429"/>
      <c r="UMZ2" s="433"/>
      <c r="UNA2" s="429"/>
      <c r="UNB2" s="433"/>
      <c r="UNC2" s="429"/>
      <c r="UND2" s="433"/>
      <c r="UNE2" s="429"/>
      <c r="UNF2" s="433"/>
      <c r="UNG2" s="429"/>
      <c r="UNH2" s="433"/>
      <c r="UNI2" s="429"/>
      <c r="UNJ2" s="433"/>
      <c r="UNK2" s="429"/>
      <c r="UNL2" s="433"/>
      <c r="UNM2" s="429"/>
      <c r="UNN2" s="433"/>
      <c r="UNO2" s="429"/>
      <c r="UNP2" s="433"/>
      <c r="UNQ2" s="429"/>
      <c r="UNR2" s="433"/>
      <c r="UNS2" s="429"/>
      <c r="UNT2" s="433"/>
      <c r="UNU2" s="429"/>
      <c r="UNV2" s="433"/>
      <c r="UNW2" s="429"/>
      <c r="UNX2" s="433"/>
      <c r="UNY2" s="429"/>
      <c r="UNZ2" s="433"/>
      <c r="UOA2" s="429"/>
      <c r="UOB2" s="433"/>
      <c r="UOC2" s="429"/>
      <c r="UOD2" s="433"/>
      <c r="UOE2" s="429"/>
      <c r="UOF2" s="433"/>
      <c r="UOG2" s="429"/>
      <c r="UOH2" s="433"/>
      <c r="UOI2" s="429"/>
      <c r="UOJ2" s="433"/>
      <c r="UOK2" s="429"/>
      <c r="UOL2" s="433"/>
      <c r="UOM2" s="429"/>
      <c r="UON2" s="433"/>
      <c r="UOO2" s="429"/>
      <c r="UOP2" s="433"/>
      <c r="UOQ2" s="429"/>
      <c r="UOR2" s="433"/>
      <c r="UOS2" s="429"/>
      <c r="UOT2" s="433"/>
      <c r="UOU2" s="429"/>
      <c r="UOV2" s="433"/>
      <c r="UOW2" s="429"/>
      <c r="UOX2" s="433"/>
      <c r="UOY2" s="429"/>
      <c r="UOZ2" s="433"/>
      <c r="UPA2" s="429"/>
      <c r="UPB2" s="433"/>
      <c r="UPC2" s="429"/>
      <c r="UPD2" s="433"/>
      <c r="UPE2" s="429"/>
      <c r="UPF2" s="433"/>
      <c r="UPG2" s="429"/>
      <c r="UPH2" s="433"/>
      <c r="UPI2" s="429"/>
      <c r="UPJ2" s="433"/>
      <c r="UPK2" s="429"/>
      <c r="UPL2" s="433"/>
      <c r="UPM2" s="429"/>
      <c r="UPN2" s="433"/>
      <c r="UPO2" s="429"/>
      <c r="UPP2" s="433"/>
      <c r="UPQ2" s="429"/>
      <c r="UPR2" s="433"/>
      <c r="UPS2" s="429"/>
      <c r="UPT2" s="433"/>
      <c r="UPU2" s="429"/>
      <c r="UPV2" s="433"/>
      <c r="UPW2" s="429"/>
      <c r="UPX2" s="433"/>
      <c r="UPY2" s="429"/>
      <c r="UPZ2" s="433"/>
      <c r="UQA2" s="429"/>
      <c r="UQB2" s="433"/>
      <c r="UQC2" s="429"/>
      <c r="UQD2" s="433"/>
      <c r="UQE2" s="429"/>
      <c r="UQF2" s="433"/>
      <c r="UQG2" s="429"/>
      <c r="UQH2" s="433"/>
      <c r="UQI2" s="429"/>
      <c r="UQJ2" s="433"/>
      <c r="UQK2" s="429"/>
      <c r="UQL2" s="433"/>
      <c r="UQM2" s="429"/>
      <c r="UQN2" s="433"/>
      <c r="UQO2" s="429"/>
      <c r="UQP2" s="433"/>
      <c r="UQQ2" s="429"/>
      <c r="UQR2" s="433"/>
      <c r="UQS2" s="429"/>
      <c r="UQT2" s="433"/>
      <c r="UQU2" s="429"/>
      <c r="UQV2" s="433"/>
      <c r="UQW2" s="429"/>
      <c r="UQX2" s="433"/>
      <c r="UQY2" s="429"/>
      <c r="UQZ2" s="433"/>
      <c r="URA2" s="429"/>
      <c r="URB2" s="433"/>
      <c r="URC2" s="429"/>
      <c r="URD2" s="433"/>
      <c r="URE2" s="429"/>
      <c r="URF2" s="433"/>
      <c r="URG2" s="429"/>
      <c r="URH2" s="433"/>
      <c r="URI2" s="429"/>
      <c r="URJ2" s="433"/>
      <c r="URK2" s="429"/>
      <c r="URL2" s="433"/>
      <c r="URM2" s="429"/>
      <c r="URN2" s="433"/>
      <c r="URO2" s="429"/>
      <c r="URP2" s="433"/>
      <c r="URQ2" s="429"/>
      <c r="URR2" s="433"/>
      <c r="URS2" s="429"/>
      <c r="URT2" s="433"/>
      <c r="URU2" s="429"/>
      <c r="URV2" s="433"/>
      <c r="URW2" s="429"/>
      <c r="URX2" s="433"/>
      <c r="URY2" s="429"/>
      <c r="URZ2" s="433"/>
      <c r="USA2" s="429"/>
      <c r="USB2" s="433"/>
      <c r="USC2" s="429"/>
      <c r="USD2" s="433"/>
      <c r="USE2" s="429"/>
      <c r="USF2" s="433"/>
      <c r="USG2" s="429"/>
      <c r="USH2" s="433"/>
      <c r="USI2" s="429"/>
      <c r="USJ2" s="433"/>
      <c r="USK2" s="429"/>
      <c r="USL2" s="433"/>
      <c r="USM2" s="429"/>
      <c r="USN2" s="433"/>
      <c r="USO2" s="429"/>
      <c r="USP2" s="433"/>
      <c r="USQ2" s="429"/>
      <c r="USR2" s="433"/>
      <c r="USS2" s="429"/>
      <c r="UST2" s="433"/>
      <c r="USU2" s="429"/>
      <c r="USV2" s="433"/>
      <c r="USW2" s="429"/>
      <c r="USX2" s="433"/>
      <c r="USY2" s="429"/>
      <c r="USZ2" s="433"/>
      <c r="UTA2" s="429"/>
      <c r="UTB2" s="433"/>
      <c r="UTC2" s="429"/>
      <c r="UTD2" s="433"/>
      <c r="UTE2" s="429"/>
      <c r="UTF2" s="433"/>
      <c r="UTG2" s="429"/>
      <c r="UTH2" s="433"/>
      <c r="UTI2" s="429"/>
      <c r="UTJ2" s="433"/>
      <c r="UTK2" s="429"/>
      <c r="UTL2" s="433"/>
      <c r="UTM2" s="429"/>
      <c r="UTN2" s="433"/>
      <c r="UTO2" s="429"/>
      <c r="UTP2" s="433"/>
      <c r="UTQ2" s="429"/>
      <c r="UTR2" s="433"/>
      <c r="UTS2" s="429"/>
      <c r="UTT2" s="433"/>
      <c r="UTU2" s="429"/>
      <c r="UTV2" s="433"/>
      <c r="UTW2" s="429"/>
      <c r="UTX2" s="433"/>
      <c r="UTY2" s="429"/>
      <c r="UTZ2" s="433"/>
      <c r="UUA2" s="429"/>
      <c r="UUB2" s="433"/>
      <c r="UUC2" s="429"/>
      <c r="UUD2" s="433"/>
      <c r="UUE2" s="429"/>
      <c r="UUF2" s="433"/>
      <c r="UUG2" s="429"/>
      <c r="UUH2" s="433"/>
      <c r="UUI2" s="429"/>
      <c r="UUJ2" s="433"/>
      <c r="UUK2" s="429"/>
      <c r="UUL2" s="433"/>
      <c r="UUM2" s="429"/>
      <c r="UUN2" s="433"/>
      <c r="UUO2" s="429"/>
      <c r="UUP2" s="433"/>
      <c r="UUQ2" s="429"/>
      <c r="UUR2" s="433"/>
      <c r="UUS2" s="429"/>
      <c r="UUT2" s="433"/>
      <c r="UUU2" s="429"/>
      <c r="UUV2" s="433"/>
      <c r="UUW2" s="429"/>
      <c r="UUX2" s="433"/>
      <c r="UUY2" s="429"/>
      <c r="UUZ2" s="433"/>
      <c r="UVA2" s="429"/>
      <c r="UVB2" s="433"/>
      <c r="UVC2" s="429"/>
      <c r="UVD2" s="433"/>
      <c r="UVE2" s="429"/>
      <c r="UVF2" s="433"/>
      <c r="UVG2" s="429"/>
      <c r="UVH2" s="433"/>
      <c r="UVI2" s="429"/>
      <c r="UVJ2" s="433"/>
      <c r="UVK2" s="429"/>
      <c r="UVL2" s="433"/>
      <c r="UVM2" s="429"/>
      <c r="UVN2" s="433"/>
      <c r="UVO2" s="429"/>
      <c r="UVP2" s="433"/>
      <c r="UVQ2" s="429"/>
      <c r="UVR2" s="433"/>
      <c r="UVS2" s="429"/>
      <c r="UVT2" s="433"/>
      <c r="UVU2" s="429"/>
      <c r="UVV2" s="433"/>
      <c r="UVW2" s="429"/>
      <c r="UVX2" s="433"/>
      <c r="UVY2" s="429"/>
      <c r="UVZ2" s="433"/>
      <c r="UWA2" s="429"/>
      <c r="UWB2" s="433"/>
      <c r="UWC2" s="429"/>
      <c r="UWD2" s="433"/>
      <c r="UWE2" s="429"/>
      <c r="UWF2" s="433"/>
      <c r="UWG2" s="429"/>
      <c r="UWH2" s="433"/>
      <c r="UWI2" s="429"/>
      <c r="UWJ2" s="433"/>
      <c r="UWK2" s="429"/>
      <c r="UWL2" s="433"/>
      <c r="UWM2" s="429"/>
      <c r="UWN2" s="433"/>
      <c r="UWO2" s="429"/>
      <c r="UWP2" s="433"/>
      <c r="UWQ2" s="429"/>
      <c r="UWR2" s="433"/>
      <c r="UWS2" s="429"/>
      <c r="UWT2" s="433"/>
      <c r="UWU2" s="429"/>
      <c r="UWV2" s="433"/>
      <c r="UWW2" s="429"/>
      <c r="UWX2" s="433"/>
      <c r="UWY2" s="429"/>
      <c r="UWZ2" s="433"/>
      <c r="UXA2" s="429"/>
      <c r="UXB2" s="433"/>
      <c r="UXC2" s="429"/>
      <c r="UXD2" s="433"/>
      <c r="UXE2" s="429"/>
      <c r="UXF2" s="433"/>
      <c r="UXG2" s="429"/>
      <c r="UXH2" s="433"/>
      <c r="UXI2" s="429"/>
      <c r="UXJ2" s="433"/>
      <c r="UXK2" s="429"/>
      <c r="UXL2" s="433"/>
      <c r="UXM2" s="429"/>
      <c r="UXN2" s="433"/>
      <c r="UXO2" s="429"/>
      <c r="UXP2" s="433"/>
      <c r="UXQ2" s="429"/>
      <c r="UXR2" s="433"/>
      <c r="UXS2" s="429"/>
      <c r="UXT2" s="433"/>
      <c r="UXU2" s="429"/>
      <c r="UXV2" s="433"/>
      <c r="UXW2" s="429"/>
      <c r="UXX2" s="433"/>
      <c r="UXY2" s="429"/>
      <c r="UXZ2" s="433"/>
      <c r="UYA2" s="429"/>
      <c r="UYB2" s="433"/>
      <c r="UYC2" s="429"/>
      <c r="UYD2" s="433"/>
      <c r="UYE2" s="429"/>
      <c r="UYF2" s="433"/>
      <c r="UYG2" s="429"/>
      <c r="UYH2" s="433"/>
      <c r="UYI2" s="429"/>
      <c r="UYJ2" s="433"/>
      <c r="UYK2" s="429"/>
      <c r="UYL2" s="433"/>
      <c r="UYM2" s="429"/>
      <c r="UYN2" s="433"/>
      <c r="UYO2" s="429"/>
      <c r="UYP2" s="433"/>
      <c r="UYQ2" s="429"/>
      <c r="UYR2" s="433"/>
      <c r="UYS2" s="429"/>
      <c r="UYT2" s="433"/>
      <c r="UYU2" s="429"/>
      <c r="UYV2" s="433"/>
      <c r="UYW2" s="429"/>
      <c r="UYX2" s="433"/>
      <c r="UYY2" s="429"/>
      <c r="UYZ2" s="433"/>
      <c r="UZA2" s="429"/>
      <c r="UZB2" s="433"/>
      <c r="UZC2" s="429"/>
      <c r="UZD2" s="433"/>
      <c r="UZE2" s="429"/>
      <c r="UZF2" s="433"/>
      <c r="UZG2" s="429"/>
      <c r="UZH2" s="433"/>
      <c r="UZI2" s="429"/>
      <c r="UZJ2" s="433"/>
      <c r="UZK2" s="429"/>
      <c r="UZL2" s="433"/>
      <c r="UZM2" s="429"/>
      <c r="UZN2" s="433"/>
      <c r="UZO2" s="429"/>
      <c r="UZP2" s="433"/>
      <c r="UZQ2" s="429"/>
      <c r="UZR2" s="433"/>
      <c r="UZS2" s="429"/>
      <c r="UZT2" s="433"/>
      <c r="UZU2" s="429"/>
      <c r="UZV2" s="433"/>
      <c r="UZW2" s="429"/>
      <c r="UZX2" s="433"/>
      <c r="UZY2" s="429"/>
      <c r="UZZ2" s="433"/>
      <c r="VAA2" s="429"/>
      <c r="VAB2" s="433"/>
      <c r="VAC2" s="429"/>
      <c r="VAD2" s="433"/>
      <c r="VAE2" s="429"/>
      <c r="VAF2" s="433"/>
      <c r="VAG2" s="429"/>
      <c r="VAH2" s="433"/>
      <c r="VAI2" s="429"/>
      <c r="VAJ2" s="433"/>
      <c r="VAK2" s="429"/>
      <c r="VAL2" s="433"/>
      <c r="VAM2" s="429"/>
      <c r="VAN2" s="433"/>
      <c r="VAO2" s="429"/>
      <c r="VAP2" s="433"/>
      <c r="VAQ2" s="429"/>
      <c r="VAR2" s="433"/>
      <c r="VAS2" s="429"/>
      <c r="VAT2" s="433"/>
      <c r="VAU2" s="429"/>
      <c r="VAV2" s="433"/>
      <c r="VAW2" s="429"/>
      <c r="VAX2" s="433"/>
      <c r="VAY2" s="429"/>
      <c r="VAZ2" s="433"/>
      <c r="VBA2" s="429"/>
      <c r="VBB2" s="433"/>
      <c r="VBC2" s="429"/>
      <c r="VBD2" s="433"/>
      <c r="VBE2" s="429"/>
      <c r="VBF2" s="433"/>
      <c r="VBG2" s="429"/>
      <c r="VBH2" s="433"/>
      <c r="VBI2" s="429"/>
      <c r="VBJ2" s="433"/>
      <c r="VBK2" s="429"/>
      <c r="VBL2" s="433"/>
      <c r="VBM2" s="429"/>
      <c r="VBN2" s="433"/>
      <c r="VBO2" s="429"/>
      <c r="VBP2" s="433"/>
      <c r="VBQ2" s="429"/>
      <c r="VBR2" s="433"/>
      <c r="VBS2" s="429"/>
      <c r="VBT2" s="433"/>
      <c r="VBU2" s="429"/>
      <c r="VBV2" s="433"/>
      <c r="VBW2" s="429"/>
      <c r="VBX2" s="433"/>
      <c r="VBY2" s="429"/>
      <c r="VBZ2" s="433"/>
      <c r="VCA2" s="429"/>
      <c r="VCB2" s="433"/>
      <c r="VCC2" s="429"/>
      <c r="VCD2" s="433"/>
      <c r="VCE2" s="429"/>
      <c r="VCF2" s="433"/>
      <c r="VCG2" s="429"/>
      <c r="VCH2" s="433"/>
      <c r="VCI2" s="429"/>
      <c r="VCJ2" s="433"/>
      <c r="VCK2" s="429"/>
      <c r="VCL2" s="433"/>
      <c r="VCM2" s="429"/>
      <c r="VCN2" s="433"/>
      <c r="VCO2" s="429"/>
      <c r="VCP2" s="433"/>
      <c r="VCQ2" s="429"/>
      <c r="VCR2" s="433"/>
      <c r="VCS2" s="429"/>
      <c r="VCT2" s="433"/>
      <c r="VCU2" s="429"/>
      <c r="VCV2" s="433"/>
      <c r="VCW2" s="429"/>
      <c r="VCX2" s="433"/>
      <c r="VCY2" s="429"/>
      <c r="VCZ2" s="433"/>
      <c r="VDA2" s="429"/>
      <c r="VDB2" s="433"/>
      <c r="VDC2" s="429"/>
      <c r="VDD2" s="433"/>
      <c r="VDE2" s="429"/>
      <c r="VDF2" s="433"/>
      <c r="VDG2" s="429"/>
      <c r="VDH2" s="433"/>
      <c r="VDI2" s="429"/>
      <c r="VDJ2" s="433"/>
      <c r="VDK2" s="429"/>
      <c r="VDL2" s="433"/>
      <c r="VDM2" s="429"/>
      <c r="VDN2" s="433"/>
      <c r="VDO2" s="429"/>
      <c r="VDP2" s="433"/>
      <c r="VDQ2" s="429"/>
      <c r="VDR2" s="433"/>
      <c r="VDS2" s="429"/>
      <c r="VDT2" s="433"/>
      <c r="VDU2" s="429"/>
      <c r="VDV2" s="433"/>
      <c r="VDW2" s="429"/>
      <c r="VDX2" s="433"/>
      <c r="VDY2" s="429"/>
      <c r="VDZ2" s="433"/>
      <c r="VEA2" s="429"/>
      <c r="VEB2" s="433"/>
      <c r="VEC2" s="429"/>
      <c r="VED2" s="433"/>
      <c r="VEE2" s="429"/>
      <c r="VEF2" s="433"/>
      <c r="VEG2" s="429"/>
      <c r="VEH2" s="433"/>
      <c r="VEI2" s="429"/>
      <c r="VEJ2" s="433"/>
      <c r="VEK2" s="429"/>
      <c r="VEL2" s="433"/>
      <c r="VEM2" s="429"/>
      <c r="VEN2" s="433"/>
      <c r="VEO2" s="429"/>
      <c r="VEP2" s="433"/>
      <c r="VEQ2" s="429"/>
      <c r="VER2" s="433"/>
      <c r="VES2" s="429"/>
      <c r="VET2" s="433"/>
      <c r="VEU2" s="429"/>
      <c r="VEV2" s="433"/>
      <c r="VEW2" s="429"/>
      <c r="VEX2" s="433"/>
      <c r="VEY2" s="429"/>
      <c r="VEZ2" s="433"/>
      <c r="VFA2" s="429"/>
      <c r="VFB2" s="433"/>
      <c r="VFC2" s="429"/>
      <c r="VFD2" s="433"/>
      <c r="VFE2" s="429"/>
      <c r="VFF2" s="433"/>
      <c r="VFG2" s="429"/>
      <c r="VFH2" s="433"/>
      <c r="VFI2" s="429"/>
      <c r="VFJ2" s="433"/>
      <c r="VFK2" s="429"/>
      <c r="VFL2" s="433"/>
      <c r="VFM2" s="429"/>
      <c r="VFN2" s="433"/>
      <c r="VFO2" s="429"/>
      <c r="VFP2" s="433"/>
      <c r="VFQ2" s="429"/>
      <c r="VFR2" s="433"/>
      <c r="VFS2" s="429"/>
      <c r="VFT2" s="433"/>
      <c r="VFU2" s="429"/>
      <c r="VFV2" s="433"/>
      <c r="VFW2" s="429"/>
      <c r="VFX2" s="433"/>
      <c r="VFY2" s="429"/>
      <c r="VFZ2" s="433"/>
      <c r="VGA2" s="429"/>
      <c r="VGB2" s="433"/>
      <c r="VGC2" s="429"/>
      <c r="VGD2" s="433"/>
      <c r="VGE2" s="429"/>
      <c r="VGF2" s="433"/>
      <c r="VGG2" s="429"/>
      <c r="VGH2" s="433"/>
      <c r="VGI2" s="429"/>
      <c r="VGJ2" s="433"/>
      <c r="VGK2" s="429"/>
      <c r="VGL2" s="433"/>
      <c r="VGM2" s="429"/>
      <c r="VGN2" s="433"/>
      <c r="VGO2" s="429"/>
      <c r="VGP2" s="433"/>
      <c r="VGQ2" s="429"/>
      <c r="VGR2" s="433"/>
      <c r="VGS2" s="429"/>
      <c r="VGT2" s="433"/>
      <c r="VGU2" s="429"/>
      <c r="VGV2" s="433"/>
      <c r="VGW2" s="429"/>
      <c r="VGX2" s="433"/>
      <c r="VGY2" s="429"/>
      <c r="VGZ2" s="433"/>
      <c r="VHA2" s="429"/>
      <c r="VHB2" s="433"/>
      <c r="VHC2" s="429"/>
      <c r="VHD2" s="433"/>
      <c r="VHE2" s="429"/>
      <c r="VHF2" s="433"/>
      <c r="VHG2" s="429"/>
      <c r="VHH2" s="433"/>
      <c r="VHI2" s="429"/>
      <c r="VHJ2" s="433"/>
      <c r="VHK2" s="429"/>
      <c r="VHL2" s="433"/>
      <c r="VHM2" s="429"/>
      <c r="VHN2" s="433"/>
      <c r="VHO2" s="429"/>
      <c r="VHP2" s="433"/>
      <c r="VHQ2" s="429"/>
      <c r="VHR2" s="433"/>
      <c r="VHS2" s="429"/>
      <c r="VHT2" s="433"/>
      <c r="VHU2" s="429"/>
      <c r="VHV2" s="433"/>
      <c r="VHW2" s="429"/>
      <c r="VHX2" s="433"/>
      <c r="VHY2" s="429"/>
      <c r="VHZ2" s="433"/>
      <c r="VIA2" s="429"/>
      <c r="VIB2" s="433"/>
      <c r="VIC2" s="429"/>
      <c r="VID2" s="433"/>
      <c r="VIE2" s="429"/>
      <c r="VIF2" s="433"/>
      <c r="VIG2" s="429"/>
      <c r="VIH2" s="433"/>
      <c r="VII2" s="429"/>
      <c r="VIJ2" s="433"/>
      <c r="VIK2" s="429"/>
      <c r="VIL2" s="433"/>
      <c r="VIM2" s="429"/>
      <c r="VIN2" s="433"/>
      <c r="VIO2" s="429"/>
      <c r="VIP2" s="433"/>
      <c r="VIQ2" s="429"/>
      <c r="VIR2" s="433"/>
      <c r="VIS2" s="429"/>
      <c r="VIT2" s="433"/>
      <c r="VIU2" s="429"/>
      <c r="VIV2" s="433"/>
      <c r="VIW2" s="429"/>
      <c r="VIX2" s="433"/>
      <c r="VIY2" s="429"/>
      <c r="VIZ2" s="433"/>
      <c r="VJA2" s="429"/>
      <c r="VJB2" s="433"/>
      <c r="VJC2" s="429"/>
      <c r="VJD2" s="433"/>
      <c r="VJE2" s="429"/>
      <c r="VJF2" s="433"/>
      <c r="VJG2" s="429"/>
      <c r="VJH2" s="433"/>
      <c r="VJI2" s="429"/>
      <c r="VJJ2" s="433"/>
      <c r="VJK2" s="429"/>
      <c r="VJL2" s="433"/>
      <c r="VJM2" s="429"/>
      <c r="VJN2" s="433"/>
      <c r="VJO2" s="429"/>
      <c r="VJP2" s="433"/>
      <c r="VJQ2" s="429"/>
      <c r="VJR2" s="433"/>
      <c r="VJS2" s="429"/>
      <c r="VJT2" s="433"/>
      <c r="VJU2" s="429"/>
      <c r="VJV2" s="433"/>
      <c r="VJW2" s="429"/>
      <c r="VJX2" s="433"/>
      <c r="VJY2" s="429"/>
      <c r="VJZ2" s="433"/>
      <c r="VKA2" s="429"/>
      <c r="VKB2" s="433"/>
      <c r="VKC2" s="429"/>
      <c r="VKD2" s="433"/>
      <c r="VKE2" s="429"/>
      <c r="VKF2" s="433"/>
      <c r="VKG2" s="429"/>
      <c r="VKH2" s="433"/>
      <c r="VKI2" s="429"/>
      <c r="VKJ2" s="433"/>
      <c r="VKK2" s="429"/>
      <c r="VKL2" s="433"/>
      <c r="VKM2" s="429"/>
      <c r="VKN2" s="433"/>
      <c r="VKO2" s="429"/>
      <c r="VKP2" s="433"/>
      <c r="VKQ2" s="429"/>
      <c r="VKR2" s="433"/>
      <c r="VKS2" s="429"/>
      <c r="VKT2" s="433"/>
      <c r="VKU2" s="429"/>
      <c r="VKV2" s="433"/>
      <c r="VKW2" s="429"/>
      <c r="VKX2" s="433"/>
      <c r="VKY2" s="429"/>
      <c r="VKZ2" s="433"/>
      <c r="VLA2" s="429"/>
      <c r="VLB2" s="433"/>
      <c r="VLC2" s="429"/>
      <c r="VLD2" s="433"/>
      <c r="VLE2" s="429"/>
      <c r="VLF2" s="433"/>
      <c r="VLG2" s="429"/>
      <c r="VLH2" s="433"/>
      <c r="VLI2" s="429"/>
      <c r="VLJ2" s="433"/>
      <c r="VLK2" s="429"/>
      <c r="VLL2" s="433"/>
      <c r="VLM2" s="429"/>
      <c r="VLN2" s="433"/>
      <c r="VLO2" s="429"/>
      <c r="VLP2" s="433"/>
      <c r="VLQ2" s="429"/>
      <c r="VLR2" s="433"/>
      <c r="VLS2" s="429"/>
      <c r="VLT2" s="433"/>
      <c r="VLU2" s="429"/>
      <c r="VLV2" s="433"/>
      <c r="VLW2" s="429"/>
      <c r="VLX2" s="433"/>
      <c r="VLY2" s="429"/>
      <c r="VLZ2" s="433"/>
      <c r="VMA2" s="429"/>
      <c r="VMB2" s="433"/>
      <c r="VMC2" s="429"/>
      <c r="VMD2" s="433"/>
      <c r="VME2" s="429"/>
      <c r="VMF2" s="433"/>
      <c r="VMG2" s="429"/>
      <c r="VMH2" s="433"/>
      <c r="VMI2" s="429"/>
      <c r="VMJ2" s="433"/>
      <c r="VMK2" s="429"/>
      <c r="VML2" s="433"/>
      <c r="VMM2" s="429"/>
      <c r="VMN2" s="433"/>
      <c r="VMO2" s="429"/>
      <c r="VMP2" s="433"/>
      <c r="VMQ2" s="429"/>
      <c r="VMR2" s="433"/>
      <c r="VMS2" s="429"/>
      <c r="VMT2" s="433"/>
      <c r="VMU2" s="429"/>
      <c r="VMV2" s="433"/>
      <c r="VMW2" s="429"/>
      <c r="VMX2" s="433"/>
      <c r="VMY2" s="429"/>
      <c r="VMZ2" s="433"/>
      <c r="VNA2" s="429"/>
      <c r="VNB2" s="433"/>
      <c r="VNC2" s="429"/>
      <c r="VND2" s="433"/>
      <c r="VNE2" s="429"/>
      <c r="VNF2" s="433"/>
      <c r="VNG2" s="429"/>
      <c r="VNH2" s="433"/>
      <c r="VNI2" s="429"/>
      <c r="VNJ2" s="433"/>
      <c r="VNK2" s="429"/>
      <c r="VNL2" s="433"/>
      <c r="VNM2" s="429"/>
      <c r="VNN2" s="433"/>
      <c r="VNO2" s="429"/>
      <c r="VNP2" s="433"/>
      <c r="VNQ2" s="429"/>
      <c r="VNR2" s="433"/>
      <c r="VNS2" s="429"/>
      <c r="VNT2" s="433"/>
      <c r="VNU2" s="429"/>
      <c r="VNV2" s="433"/>
      <c r="VNW2" s="429"/>
      <c r="VNX2" s="433"/>
      <c r="VNY2" s="429"/>
      <c r="VNZ2" s="433"/>
      <c r="VOA2" s="429"/>
      <c r="VOB2" s="433"/>
      <c r="VOC2" s="429"/>
      <c r="VOD2" s="433"/>
      <c r="VOE2" s="429"/>
      <c r="VOF2" s="433"/>
      <c r="VOG2" s="429"/>
      <c r="VOH2" s="433"/>
      <c r="VOI2" s="429"/>
      <c r="VOJ2" s="433"/>
      <c r="VOK2" s="429"/>
      <c r="VOL2" s="433"/>
      <c r="VOM2" s="429"/>
      <c r="VON2" s="433"/>
      <c r="VOO2" s="429"/>
      <c r="VOP2" s="433"/>
      <c r="VOQ2" s="429"/>
      <c r="VOR2" s="433"/>
      <c r="VOS2" s="429"/>
      <c r="VOT2" s="433"/>
      <c r="VOU2" s="429"/>
      <c r="VOV2" s="433"/>
      <c r="VOW2" s="429"/>
      <c r="VOX2" s="433"/>
      <c r="VOY2" s="429"/>
      <c r="VOZ2" s="433"/>
      <c r="VPA2" s="429"/>
      <c r="VPB2" s="433"/>
      <c r="VPC2" s="429"/>
      <c r="VPD2" s="433"/>
      <c r="VPE2" s="429"/>
      <c r="VPF2" s="433"/>
      <c r="VPG2" s="429"/>
      <c r="VPH2" s="433"/>
      <c r="VPI2" s="429"/>
      <c r="VPJ2" s="433"/>
      <c r="VPK2" s="429"/>
      <c r="VPL2" s="433"/>
      <c r="VPM2" s="429"/>
      <c r="VPN2" s="433"/>
      <c r="VPO2" s="429"/>
      <c r="VPP2" s="433"/>
      <c r="VPQ2" s="429"/>
      <c r="VPR2" s="433"/>
      <c r="VPS2" s="429"/>
      <c r="VPT2" s="433"/>
      <c r="VPU2" s="429"/>
      <c r="VPV2" s="433"/>
      <c r="VPW2" s="429"/>
      <c r="VPX2" s="433"/>
      <c r="VPY2" s="429"/>
      <c r="VPZ2" s="433"/>
      <c r="VQA2" s="429"/>
      <c r="VQB2" s="433"/>
      <c r="VQC2" s="429"/>
      <c r="VQD2" s="433"/>
      <c r="VQE2" s="429"/>
      <c r="VQF2" s="433"/>
      <c r="VQG2" s="429"/>
      <c r="VQH2" s="433"/>
      <c r="VQI2" s="429"/>
      <c r="VQJ2" s="433"/>
      <c r="VQK2" s="429"/>
      <c r="VQL2" s="433"/>
      <c r="VQM2" s="429"/>
      <c r="VQN2" s="433"/>
      <c r="VQO2" s="429"/>
      <c r="VQP2" s="433"/>
      <c r="VQQ2" s="429"/>
      <c r="VQR2" s="433"/>
      <c r="VQS2" s="429"/>
      <c r="VQT2" s="433"/>
      <c r="VQU2" s="429"/>
      <c r="VQV2" s="433"/>
      <c r="VQW2" s="429"/>
      <c r="VQX2" s="433"/>
      <c r="VQY2" s="429"/>
      <c r="VQZ2" s="433"/>
      <c r="VRA2" s="429"/>
      <c r="VRB2" s="433"/>
      <c r="VRC2" s="429"/>
      <c r="VRD2" s="433"/>
      <c r="VRE2" s="429"/>
      <c r="VRF2" s="433"/>
      <c r="VRG2" s="429"/>
      <c r="VRH2" s="433"/>
      <c r="VRI2" s="429"/>
      <c r="VRJ2" s="433"/>
      <c r="VRK2" s="429"/>
      <c r="VRL2" s="433"/>
      <c r="VRM2" s="429"/>
      <c r="VRN2" s="433"/>
      <c r="VRO2" s="429"/>
      <c r="VRP2" s="433"/>
      <c r="VRQ2" s="429"/>
      <c r="VRR2" s="433"/>
      <c r="VRS2" s="429"/>
      <c r="VRT2" s="433"/>
      <c r="VRU2" s="429"/>
      <c r="VRV2" s="433"/>
      <c r="VRW2" s="429"/>
      <c r="VRX2" s="433"/>
      <c r="VRY2" s="429"/>
      <c r="VRZ2" s="433"/>
      <c r="VSA2" s="429"/>
      <c r="VSB2" s="433"/>
      <c r="VSC2" s="429"/>
      <c r="VSD2" s="433"/>
      <c r="VSE2" s="429"/>
      <c r="VSF2" s="433"/>
      <c r="VSG2" s="429"/>
      <c r="VSH2" s="433"/>
      <c r="VSI2" s="429"/>
      <c r="VSJ2" s="433"/>
      <c r="VSK2" s="429"/>
      <c r="VSL2" s="433"/>
      <c r="VSM2" s="429"/>
      <c r="VSN2" s="433"/>
      <c r="VSO2" s="429"/>
      <c r="VSP2" s="433"/>
      <c r="VSQ2" s="429"/>
      <c r="VSR2" s="433"/>
      <c r="VSS2" s="429"/>
      <c r="VST2" s="433"/>
      <c r="VSU2" s="429"/>
      <c r="VSV2" s="433"/>
      <c r="VSW2" s="429"/>
      <c r="VSX2" s="433"/>
      <c r="VSY2" s="429"/>
      <c r="VSZ2" s="433"/>
      <c r="VTA2" s="429"/>
      <c r="VTB2" s="433"/>
      <c r="VTC2" s="429"/>
      <c r="VTD2" s="433"/>
      <c r="VTE2" s="429"/>
      <c r="VTF2" s="433"/>
      <c r="VTG2" s="429"/>
      <c r="VTH2" s="433"/>
      <c r="VTI2" s="429"/>
      <c r="VTJ2" s="433"/>
      <c r="VTK2" s="429"/>
      <c r="VTL2" s="433"/>
      <c r="VTM2" s="429"/>
      <c r="VTN2" s="433"/>
      <c r="VTO2" s="429"/>
      <c r="VTP2" s="433"/>
      <c r="VTQ2" s="429"/>
      <c r="VTR2" s="433"/>
      <c r="VTS2" s="429"/>
      <c r="VTT2" s="433"/>
      <c r="VTU2" s="429"/>
      <c r="VTV2" s="433"/>
      <c r="VTW2" s="429"/>
      <c r="VTX2" s="433"/>
      <c r="VTY2" s="429"/>
      <c r="VTZ2" s="433"/>
      <c r="VUA2" s="429"/>
      <c r="VUB2" s="433"/>
      <c r="VUC2" s="429"/>
      <c r="VUD2" s="433"/>
      <c r="VUE2" s="429"/>
      <c r="VUF2" s="433"/>
      <c r="VUG2" s="429"/>
      <c r="VUH2" s="433"/>
      <c r="VUI2" s="429"/>
      <c r="VUJ2" s="433"/>
      <c r="VUK2" s="429"/>
      <c r="VUL2" s="433"/>
      <c r="VUM2" s="429"/>
      <c r="VUN2" s="433"/>
      <c r="VUO2" s="429"/>
      <c r="VUP2" s="433"/>
      <c r="VUQ2" s="429"/>
      <c r="VUR2" s="433"/>
      <c r="VUS2" s="429"/>
      <c r="VUT2" s="433"/>
      <c r="VUU2" s="429"/>
      <c r="VUV2" s="433"/>
      <c r="VUW2" s="429"/>
      <c r="VUX2" s="433"/>
      <c r="VUY2" s="429"/>
      <c r="VUZ2" s="433"/>
      <c r="VVA2" s="429"/>
      <c r="VVB2" s="433"/>
      <c r="VVC2" s="429"/>
      <c r="VVD2" s="433"/>
      <c r="VVE2" s="429"/>
      <c r="VVF2" s="433"/>
      <c r="VVG2" s="429"/>
      <c r="VVH2" s="433"/>
      <c r="VVI2" s="429"/>
      <c r="VVJ2" s="433"/>
      <c r="VVK2" s="429"/>
      <c r="VVL2" s="433"/>
      <c r="VVM2" s="429"/>
      <c r="VVN2" s="433"/>
      <c r="VVO2" s="429"/>
      <c r="VVP2" s="433"/>
      <c r="VVQ2" s="429"/>
      <c r="VVR2" s="433"/>
      <c r="VVS2" s="429"/>
      <c r="VVT2" s="433"/>
      <c r="VVU2" s="429"/>
      <c r="VVV2" s="433"/>
      <c r="VVW2" s="429"/>
      <c r="VVX2" s="433"/>
      <c r="VVY2" s="429"/>
      <c r="VVZ2" s="433"/>
      <c r="VWA2" s="429"/>
      <c r="VWB2" s="433"/>
      <c r="VWC2" s="429"/>
      <c r="VWD2" s="433"/>
      <c r="VWE2" s="429"/>
      <c r="VWF2" s="433"/>
      <c r="VWG2" s="429"/>
      <c r="VWH2" s="433"/>
      <c r="VWI2" s="429"/>
      <c r="VWJ2" s="433"/>
      <c r="VWK2" s="429"/>
      <c r="VWL2" s="433"/>
      <c r="VWM2" s="429"/>
      <c r="VWN2" s="433"/>
      <c r="VWO2" s="429"/>
      <c r="VWP2" s="433"/>
      <c r="VWQ2" s="429"/>
      <c r="VWR2" s="433"/>
      <c r="VWS2" s="429"/>
      <c r="VWT2" s="433"/>
      <c r="VWU2" s="429"/>
      <c r="VWV2" s="433"/>
      <c r="VWW2" s="429"/>
      <c r="VWX2" s="433"/>
      <c r="VWY2" s="429"/>
      <c r="VWZ2" s="433"/>
      <c r="VXA2" s="429"/>
      <c r="VXB2" s="433"/>
      <c r="VXC2" s="429"/>
      <c r="VXD2" s="433"/>
      <c r="VXE2" s="429"/>
      <c r="VXF2" s="433"/>
      <c r="VXG2" s="429"/>
      <c r="VXH2" s="433"/>
      <c r="VXI2" s="429"/>
      <c r="VXJ2" s="433"/>
      <c r="VXK2" s="429"/>
      <c r="VXL2" s="433"/>
      <c r="VXM2" s="429"/>
      <c r="VXN2" s="433"/>
      <c r="VXO2" s="429"/>
      <c r="VXP2" s="433"/>
      <c r="VXQ2" s="429"/>
      <c r="VXR2" s="433"/>
      <c r="VXS2" s="429"/>
      <c r="VXT2" s="433"/>
      <c r="VXU2" s="429"/>
      <c r="VXV2" s="433"/>
      <c r="VXW2" s="429"/>
      <c r="VXX2" s="433"/>
      <c r="VXY2" s="429"/>
      <c r="VXZ2" s="433"/>
      <c r="VYA2" s="429"/>
      <c r="VYB2" s="433"/>
      <c r="VYC2" s="429"/>
      <c r="VYD2" s="433"/>
      <c r="VYE2" s="429"/>
      <c r="VYF2" s="433"/>
      <c r="VYG2" s="429"/>
      <c r="VYH2" s="433"/>
      <c r="VYI2" s="429"/>
      <c r="VYJ2" s="433"/>
      <c r="VYK2" s="429"/>
      <c r="VYL2" s="433"/>
      <c r="VYM2" s="429"/>
      <c r="VYN2" s="433"/>
      <c r="VYO2" s="429"/>
      <c r="VYP2" s="433"/>
      <c r="VYQ2" s="429"/>
      <c r="VYR2" s="433"/>
      <c r="VYS2" s="429"/>
      <c r="VYT2" s="433"/>
      <c r="VYU2" s="429"/>
      <c r="VYV2" s="433"/>
      <c r="VYW2" s="429"/>
      <c r="VYX2" s="433"/>
      <c r="VYY2" s="429"/>
      <c r="VYZ2" s="433"/>
      <c r="VZA2" s="429"/>
      <c r="VZB2" s="433"/>
      <c r="VZC2" s="429"/>
      <c r="VZD2" s="433"/>
      <c r="VZE2" s="429"/>
      <c r="VZF2" s="433"/>
      <c r="VZG2" s="429"/>
      <c r="VZH2" s="433"/>
      <c r="VZI2" s="429"/>
      <c r="VZJ2" s="433"/>
      <c r="VZK2" s="429"/>
      <c r="VZL2" s="433"/>
      <c r="VZM2" s="429"/>
      <c r="VZN2" s="433"/>
      <c r="VZO2" s="429"/>
      <c r="VZP2" s="433"/>
      <c r="VZQ2" s="429"/>
      <c r="VZR2" s="433"/>
      <c r="VZS2" s="429"/>
      <c r="VZT2" s="433"/>
      <c r="VZU2" s="429"/>
      <c r="VZV2" s="433"/>
      <c r="VZW2" s="429"/>
      <c r="VZX2" s="433"/>
      <c r="VZY2" s="429"/>
      <c r="VZZ2" s="433"/>
      <c r="WAA2" s="429"/>
      <c r="WAB2" s="433"/>
      <c r="WAC2" s="429"/>
      <c r="WAD2" s="433"/>
      <c r="WAE2" s="429"/>
      <c r="WAF2" s="433"/>
      <c r="WAG2" s="429"/>
      <c r="WAH2" s="433"/>
      <c r="WAI2" s="429"/>
      <c r="WAJ2" s="433"/>
      <c r="WAK2" s="429"/>
      <c r="WAL2" s="433"/>
      <c r="WAM2" s="429"/>
      <c r="WAN2" s="433"/>
      <c r="WAO2" s="429"/>
      <c r="WAP2" s="433"/>
      <c r="WAQ2" s="429"/>
      <c r="WAR2" s="433"/>
      <c r="WAS2" s="429"/>
      <c r="WAT2" s="433"/>
      <c r="WAU2" s="429"/>
      <c r="WAV2" s="433"/>
      <c r="WAW2" s="429"/>
      <c r="WAX2" s="433"/>
      <c r="WAY2" s="429"/>
      <c r="WAZ2" s="433"/>
      <c r="WBA2" s="429"/>
      <c r="WBB2" s="433"/>
      <c r="WBC2" s="429"/>
      <c r="WBD2" s="433"/>
      <c r="WBE2" s="429"/>
      <c r="WBF2" s="433"/>
      <c r="WBG2" s="429"/>
      <c r="WBH2" s="433"/>
      <c r="WBI2" s="429"/>
      <c r="WBJ2" s="433"/>
      <c r="WBK2" s="429"/>
      <c r="WBL2" s="433"/>
      <c r="WBM2" s="429"/>
      <c r="WBN2" s="433"/>
      <c r="WBO2" s="429"/>
      <c r="WBP2" s="433"/>
      <c r="WBQ2" s="429"/>
      <c r="WBR2" s="433"/>
      <c r="WBS2" s="429"/>
      <c r="WBT2" s="433"/>
      <c r="WBU2" s="429"/>
      <c r="WBV2" s="433"/>
      <c r="WBW2" s="429"/>
      <c r="WBX2" s="433"/>
      <c r="WBY2" s="429"/>
      <c r="WBZ2" s="433"/>
      <c r="WCA2" s="429"/>
      <c r="WCB2" s="433"/>
      <c r="WCC2" s="429"/>
      <c r="WCD2" s="433"/>
      <c r="WCE2" s="429"/>
      <c r="WCF2" s="433"/>
      <c r="WCG2" s="429"/>
      <c r="WCH2" s="433"/>
      <c r="WCI2" s="429"/>
      <c r="WCJ2" s="433"/>
      <c r="WCK2" s="429"/>
      <c r="WCL2" s="433"/>
      <c r="WCM2" s="429"/>
      <c r="WCN2" s="433"/>
      <c r="WCO2" s="429"/>
      <c r="WCP2" s="433"/>
      <c r="WCQ2" s="429"/>
      <c r="WCR2" s="433"/>
      <c r="WCS2" s="429"/>
      <c r="WCT2" s="433"/>
      <c r="WCU2" s="429"/>
      <c r="WCV2" s="433"/>
      <c r="WCW2" s="429"/>
      <c r="WCX2" s="433"/>
      <c r="WCY2" s="429"/>
      <c r="WCZ2" s="433"/>
      <c r="WDA2" s="429"/>
      <c r="WDB2" s="433"/>
      <c r="WDC2" s="429"/>
      <c r="WDD2" s="433"/>
      <c r="WDE2" s="429"/>
      <c r="WDF2" s="433"/>
      <c r="WDG2" s="429"/>
      <c r="WDH2" s="433"/>
      <c r="WDI2" s="429"/>
      <c r="WDJ2" s="433"/>
      <c r="WDK2" s="429"/>
      <c r="WDL2" s="433"/>
      <c r="WDM2" s="429"/>
      <c r="WDN2" s="433"/>
      <c r="WDO2" s="429"/>
      <c r="WDP2" s="433"/>
      <c r="WDQ2" s="429"/>
      <c r="WDR2" s="433"/>
      <c r="WDS2" s="429"/>
      <c r="WDT2" s="433"/>
      <c r="WDU2" s="429"/>
      <c r="WDV2" s="433"/>
      <c r="WDW2" s="429"/>
      <c r="WDX2" s="433"/>
      <c r="WDY2" s="429"/>
      <c r="WDZ2" s="433"/>
      <c r="WEA2" s="429"/>
      <c r="WEB2" s="433"/>
      <c r="WEC2" s="429"/>
      <c r="WED2" s="433"/>
      <c r="WEE2" s="429"/>
      <c r="WEF2" s="433"/>
      <c r="WEG2" s="429"/>
      <c r="WEH2" s="433"/>
      <c r="WEI2" s="429"/>
      <c r="WEJ2" s="433"/>
      <c r="WEK2" s="429"/>
      <c r="WEL2" s="433"/>
      <c r="WEM2" s="429"/>
      <c r="WEN2" s="433"/>
      <c r="WEO2" s="429"/>
      <c r="WEP2" s="433"/>
      <c r="WEQ2" s="429"/>
      <c r="WER2" s="433"/>
      <c r="WES2" s="429"/>
      <c r="WET2" s="433"/>
      <c r="WEU2" s="429"/>
      <c r="WEV2" s="433"/>
      <c r="WEW2" s="429"/>
      <c r="WEX2" s="433"/>
      <c r="WEY2" s="429"/>
      <c r="WEZ2" s="433"/>
      <c r="WFA2" s="429"/>
      <c r="WFB2" s="433"/>
      <c r="WFC2" s="429"/>
      <c r="WFD2" s="433"/>
      <c r="WFE2" s="429"/>
      <c r="WFF2" s="433"/>
      <c r="WFG2" s="429"/>
      <c r="WFH2" s="433"/>
      <c r="WFI2" s="429"/>
      <c r="WFJ2" s="433"/>
      <c r="WFK2" s="429"/>
      <c r="WFL2" s="433"/>
      <c r="WFM2" s="429"/>
      <c r="WFN2" s="433"/>
      <c r="WFO2" s="429"/>
      <c r="WFP2" s="433"/>
      <c r="WFQ2" s="429"/>
      <c r="WFR2" s="433"/>
      <c r="WFS2" s="429"/>
      <c r="WFT2" s="433"/>
      <c r="WFU2" s="429"/>
      <c r="WFV2" s="433"/>
      <c r="WFW2" s="429"/>
      <c r="WFX2" s="433"/>
      <c r="WFY2" s="429"/>
      <c r="WFZ2" s="433"/>
      <c r="WGA2" s="429"/>
      <c r="WGB2" s="433"/>
      <c r="WGC2" s="429"/>
      <c r="WGD2" s="433"/>
      <c r="WGE2" s="429"/>
      <c r="WGF2" s="433"/>
      <c r="WGG2" s="429"/>
      <c r="WGH2" s="433"/>
      <c r="WGI2" s="429"/>
      <c r="WGJ2" s="433"/>
      <c r="WGK2" s="429"/>
      <c r="WGL2" s="433"/>
      <c r="WGM2" s="429"/>
      <c r="WGN2" s="433"/>
      <c r="WGO2" s="429"/>
      <c r="WGP2" s="433"/>
      <c r="WGQ2" s="429"/>
      <c r="WGR2" s="433"/>
      <c r="WGS2" s="429"/>
      <c r="WGT2" s="433"/>
      <c r="WGU2" s="429"/>
      <c r="WGV2" s="433"/>
      <c r="WGW2" s="429"/>
      <c r="WGX2" s="433"/>
      <c r="WGY2" s="429"/>
      <c r="WGZ2" s="433"/>
      <c r="WHA2" s="429"/>
      <c r="WHB2" s="433"/>
      <c r="WHC2" s="429"/>
      <c r="WHD2" s="433"/>
      <c r="WHE2" s="429"/>
      <c r="WHF2" s="433"/>
      <c r="WHG2" s="429"/>
      <c r="WHH2" s="433"/>
      <c r="WHI2" s="429"/>
      <c r="WHJ2" s="433"/>
      <c r="WHK2" s="429"/>
      <c r="WHL2" s="433"/>
      <c r="WHM2" s="429"/>
      <c r="WHN2" s="433"/>
      <c r="WHO2" s="429"/>
      <c r="WHP2" s="433"/>
      <c r="WHQ2" s="429"/>
      <c r="WHR2" s="433"/>
      <c r="WHS2" s="429"/>
      <c r="WHT2" s="433"/>
      <c r="WHU2" s="429"/>
      <c r="WHV2" s="433"/>
      <c r="WHW2" s="429"/>
      <c r="WHX2" s="433"/>
      <c r="WHY2" s="429"/>
      <c r="WHZ2" s="433"/>
      <c r="WIA2" s="429"/>
      <c r="WIB2" s="433"/>
      <c r="WIC2" s="429"/>
      <c r="WID2" s="433"/>
      <c r="WIE2" s="429"/>
      <c r="WIF2" s="433"/>
      <c r="WIG2" s="429"/>
      <c r="WIH2" s="433"/>
      <c r="WII2" s="429"/>
      <c r="WIJ2" s="433"/>
      <c r="WIK2" s="429"/>
      <c r="WIL2" s="433"/>
      <c r="WIM2" s="429"/>
      <c r="WIN2" s="433"/>
      <c r="WIO2" s="429"/>
      <c r="WIP2" s="433"/>
      <c r="WIQ2" s="429"/>
      <c r="WIR2" s="433"/>
      <c r="WIS2" s="429"/>
      <c r="WIT2" s="433"/>
      <c r="WIU2" s="429"/>
      <c r="WIV2" s="433"/>
      <c r="WIW2" s="429"/>
      <c r="WIX2" s="433"/>
      <c r="WIY2" s="429"/>
      <c r="WIZ2" s="433"/>
      <c r="WJA2" s="429"/>
      <c r="WJB2" s="433"/>
      <c r="WJC2" s="429"/>
      <c r="WJD2" s="433"/>
      <c r="WJE2" s="429"/>
      <c r="WJF2" s="433"/>
      <c r="WJG2" s="429"/>
      <c r="WJH2" s="433"/>
      <c r="WJI2" s="429"/>
      <c r="WJJ2" s="433"/>
      <c r="WJK2" s="429"/>
      <c r="WJL2" s="433"/>
      <c r="WJM2" s="429"/>
      <c r="WJN2" s="433"/>
      <c r="WJO2" s="429"/>
      <c r="WJP2" s="433"/>
      <c r="WJQ2" s="429"/>
      <c r="WJR2" s="433"/>
      <c r="WJS2" s="429"/>
      <c r="WJT2" s="433"/>
      <c r="WJU2" s="429"/>
      <c r="WJV2" s="433"/>
      <c r="WJW2" s="429"/>
      <c r="WJX2" s="433"/>
      <c r="WJY2" s="429"/>
      <c r="WJZ2" s="433"/>
      <c r="WKA2" s="429"/>
      <c r="WKB2" s="433"/>
      <c r="WKC2" s="429"/>
      <c r="WKD2" s="433"/>
      <c r="WKE2" s="429"/>
      <c r="WKF2" s="433"/>
      <c r="WKG2" s="429"/>
      <c r="WKH2" s="433"/>
      <c r="WKI2" s="429"/>
      <c r="WKJ2" s="433"/>
      <c r="WKK2" s="429"/>
      <c r="WKL2" s="433"/>
      <c r="WKM2" s="429"/>
      <c r="WKN2" s="433"/>
      <c r="WKO2" s="429"/>
      <c r="WKP2" s="433"/>
      <c r="WKQ2" s="429"/>
      <c r="WKR2" s="433"/>
      <c r="WKS2" s="429"/>
      <c r="WKT2" s="433"/>
      <c r="WKU2" s="429"/>
      <c r="WKV2" s="433"/>
      <c r="WKW2" s="429"/>
      <c r="WKX2" s="433"/>
      <c r="WKY2" s="429"/>
      <c r="WKZ2" s="433"/>
      <c r="WLA2" s="429"/>
      <c r="WLB2" s="433"/>
      <c r="WLC2" s="429"/>
      <c r="WLD2" s="433"/>
      <c r="WLE2" s="429"/>
      <c r="WLF2" s="433"/>
      <c r="WLG2" s="429"/>
      <c r="WLH2" s="433"/>
      <c r="WLI2" s="429"/>
      <c r="WLJ2" s="433"/>
      <c r="WLK2" s="429"/>
      <c r="WLL2" s="433"/>
      <c r="WLM2" s="429"/>
      <c r="WLN2" s="433"/>
      <c r="WLO2" s="429"/>
      <c r="WLP2" s="433"/>
      <c r="WLQ2" s="429"/>
      <c r="WLR2" s="433"/>
      <c r="WLS2" s="429"/>
      <c r="WLT2" s="433"/>
      <c r="WLU2" s="429"/>
      <c r="WLV2" s="433"/>
      <c r="WLW2" s="429"/>
      <c r="WLX2" s="433"/>
      <c r="WLY2" s="429"/>
      <c r="WLZ2" s="433"/>
      <c r="WMA2" s="429"/>
      <c r="WMB2" s="433"/>
      <c r="WMC2" s="429"/>
      <c r="WMD2" s="433"/>
      <c r="WME2" s="429"/>
      <c r="WMF2" s="433"/>
      <c r="WMG2" s="429"/>
      <c r="WMH2" s="433"/>
      <c r="WMI2" s="429"/>
      <c r="WMJ2" s="433"/>
      <c r="WMK2" s="429"/>
      <c r="WML2" s="433"/>
      <c r="WMM2" s="429"/>
      <c r="WMN2" s="433"/>
      <c r="WMO2" s="429"/>
      <c r="WMP2" s="433"/>
      <c r="WMQ2" s="429"/>
      <c r="WMR2" s="433"/>
      <c r="WMS2" s="429"/>
      <c r="WMT2" s="433"/>
      <c r="WMU2" s="429"/>
      <c r="WMV2" s="433"/>
      <c r="WMW2" s="429"/>
      <c r="WMX2" s="433"/>
      <c r="WMY2" s="429"/>
      <c r="WMZ2" s="433"/>
      <c r="WNA2" s="429"/>
      <c r="WNB2" s="433"/>
      <c r="WNC2" s="429"/>
      <c r="WND2" s="433"/>
      <c r="WNE2" s="429"/>
      <c r="WNF2" s="433"/>
      <c r="WNG2" s="429"/>
      <c r="WNH2" s="433"/>
      <c r="WNI2" s="429"/>
      <c r="WNJ2" s="433"/>
      <c r="WNK2" s="429"/>
      <c r="WNL2" s="433"/>
      <c r="WNM2" s="429"/>
      <c r="WNN2" s="433"/>
      <c r="WNO2" s="429"/>
      <c r="WNP2" s="433"/>
      <c r="WNQ2" s="429"/>
      <c r="WNR2" s="433"/>
      <c r="WNS2" s="429"/>
      <c r="WNT2" s="433"/>
      <c r="WNU2" s="429"/>
      <c r="WNV2" s="433"/>
      <c r="WNW2" s="429"/>
      <c r="WNX2" s="433"/>
      <c r="WNY2" s="429"/>
      <c r="WNZ2" s="433"/>
      <c r="WOA2" s="429"/>
      <c r="WOB2" s="433"/>
      <c r="WOC2" s="429"/>
      <c r="WOD2" s="433"/>
      <c r="WOE2" s="429"/>
      <c r="WOF2" s="433"/>
      <c r="WOG2" s="429"/>
      <c r="WOH2" s="433"/>
      <c r="WOI2" s="429"/>
      <c r="WOJ2" s="433"/>
      <c r="WOK2" s="429"/>
      <c r="WOL2" s="433"/>
      <c r="WOM2" s="429"/>
      <c r="WON2" s="433"/>
      <c r="WOO2" s="429"/>
      <c r="WOP2" s="433"/>
      <c r="WOQ2" s="429"/>
      <c r="WOR2" s="433"/>
      <c r="WOS2" s="429"/>
      <c r="WOT2" s="433"/>
      <c r="WOU2" s="429"/>
      <c r="WOV2" s="433"/>
      <c r="WOW2" s="429"/>
      <c r="WOX2" s="433"/>
      <c r="WOY2" s="429"/>
      <c r="WOZ2" s="433"/>
      <c r="WPA2" s="429"/>
      <c r="WPB2" s="433"/>
      <c r="WPC2" s="429"/>
      <c r="WPD2" s="433"/>
      <c r="WPE2" s="429"/>
      <c r="WPF2" s="433"/>
      <c r="WPG2" s="429"/>
      <c r="WPH2" s="433"/>
      <c r="WPI2" s="429"/>
      <c r="WPJ2" s="433"/>
      <c r="WPK2" s="429"/>
      <c r="WPL2" s="433"/>
      <c r="WPM2" s="429"/>
      <c r="WPN2" s="433"/>
      <c r="WPO2" s="429"/>
      <c r="WPP2" s="433"/>
      <c r="WPQ2" s="429"/>
      <c r="WPR2" s="433"/>
      <c r="WPS2" s="429"/>
      <c r="WPT2" s="433"/>
      <c r="WPU2" s="429"/>
      <c r="WPV2" s="433"/>
      <c r="WPW2" s="429"/>
      <c r="WPX2" s="433"/>
      <c r="WPY2" s="429"/>
      <c r="WPZ2" s="433"/>
      <c r="WQA2" s="429"/>
      <c r="WQB2" s="433"/>
      <c r="WQC2" s="429"/>
      <c r="WQD2" s="433"/>
      <c r="WQE2" s="429"/>
      <c r="WQF2" s="433"/>
      <c r="WQG2" s="429"/>
      <c r="WQH2" s="433"/>
      <c r="WQI2" s="429"/>
      <c r="WQJ2" s="433"/>
      <c r="WQK2" s="429"/>
      <c r="WQL2" s="433"/>
      <c r="WQM2" s="429"/>
      <c r="WQN2" s="433"/>
      <c r="WQO2" s="429"/>
      <c r="WQP2" s="433"/>
      <c r="WQQ2" s="429"/>
      <c r="WQR2" s="433"/>
      <c r="WQS2" s="429"/>
      <c r="WQT2" s="433"/>
      <c r="WQU2" s="429"/>
      <c r="WQV2" s="433"/>
      <c r="WQW2" s="429"/>
      <c r="WQX2" s="433"/>
      <c r="WQY2" s="429"/>
      <c r="WQZ2" s="433"/>
      <c r="WRA2" s="429"/>
      <c r="WRB2" s="433"/>
      <c r="WRC2" s="429"/>
      <c r="WRD2" s="433"/>
      <c r="WRE2" s="429"/>
      <c r="WRF2" s="433"/>
      <c r="WRG2" s="429"/>
      <c r="WRH2" s="433"/>
      <c r="WRI2" s="429"/>
      <c r="WRJ2" s="433"/>
      <c r="WRK2" s="429"/>
      <c r="WRL2" s="433"/>
      <c r="WRM2" s="429"/>
      <c r="WRN2" s="433"/>
      <c r="WRO2" s="429"/>
      <c r="WRP2" s="433"/>
      <c r="WRQ2" s="429"/>
      <c r="WRR2" s="433"/>
      <c r="WRS2" s="429"/>
      <c r="WRT2" s="433"/>
      <c r="WRU2" s="429"/>
      <c r="WRV2" s="433"/>
      <c r="WRW2" s="429"/>
      <c r="WRX2" s="433"/>
      <c r="WRY2" s="429"/>
      <c r="WRZ2" s="433"/>
      <c r="WSA2" s="429"/>
      <c r="WSB2" s="433"/>
      <c r="WSC2" s="429"/>
      <c r="WSD2" s="433"/>
      <c r="WSE2" s="429"/>
      <c r="WSF2" s="433"/>
      <c r="WSG2" s="429"/>
      <c r="WSH2" s="433"/>
      <c r="WSI2" s="429"/>
      <c r="WSJ2" s="433"/>
      <c r="WSK2" s="429"/>
      <c r="WSL2" s="433"/>
      <c r="WSM2" s="429"/>
      <c r="WSN2" s="433"/>
      <c r="WSO2" s="429"/>
      <c r="WSP2" s="433"/>
      <c r="WSQ2" s="429"/>
      <c r="WSR2" s="433"/>
      <c r="WSS2" s="429"/>
      <c r="WST2" s="433"/>
      <c r="WSU2" s="429"/>
      <c r="WSV2" s="433"/>
      <c r="WSW2" s="429"/>
      <c r="WSX2" s="433"/>
      <c r="WSY2" s="429"/>
      <c r="WSZ2" s="433"/>
      <c r="WTA2" s="429"/>
      <c r="WTB2" s="433"/>
      <c r="WTC2" s="429"/>
      <c r="WTD2" s="433"/>
      <c r="WTE2" s="429"/>
      <c r="WTF2" s="433"/>
      <c r="WTG2" s="429"/>
      <c r="WTH2" s="433"/>
      <c r="WTI2" s="429"/>
      <c r="WTJ2" s="433"/>
      <c r="WTK2" s="429"/>
      <c r="WTL2" s="433"/>
      <c r="WTM2" s="429"/>
      <c r="WTN2" s="433"/>
      <c r="WTO2" s="429"/>
      <c r="WTP2" s="433"/>
      <c r="WTQ2" s="429"/>
      <c r="WTR2" s="433"/>
      <c r="WTS2" s="429"/>
      <c r="WTT2" s="433"/>
      <c r="WTU2" s="429"/>
      <c r="WTV2" s="433"/>
      <c r="WTW2" s="429"/>
      <c r="WTX2" s="433"/>
      <c r="WTY2" s="429"/>
      <c r="WTZ2" s="433"/>
      <c r="WUA2" s="429"/>
      <c r="WUB2" s="433"/>
      <c r="WUC2" s="429"/>
      <c r="WUD2" s="433"/>
      <c r="WUE2" s="429"/>
      <c r="WUF2" s="433"/>
      <c r="WUG2" s="429"/>
      <c r="WUH2" s="433"/>
      <c r="WUI2" s="429"/>
      <c r="WUJ2" s="433"/>
      <c r="WUK2" s="429"/>
      <c r="WUL2" s="433"/>
      <c r="WUM2" s="429"/>
      <c r="WUN2" s="433"/>
      <c r="WUO2" s="429"/>
      <c r="WUP2" s="433"/>
      <c r="WUQ2" s="429"/>
      <c r="WUR2" s="433"/>
      <c r="WUS2" s="429"/>
      <c r="WUT2" s="433"/>
      <c r="WUU2" s="429"/>
      <c r="WUV2" s="433"/>
      <c r="WUW2" s="429"/>
      <c r="WUX2" s="433"/>
      <c r="WUY2" s="429"/>
      <c r="WUZ2" s="433"/>
      <c r="WVA2" s="429"/>
      <c r="WVB2" s="433"/>
      <c r="WVC2" s="429"/>
      <c r="WVD2" s="433"/>
      <c r="WVE2" s="429"/>
      <c r="WVF2" s="433"/>
      <c r="WVG2" s="429"/>
      <c r="WVH2" s="433"/>
      <c r="WVI2" s="429"/>
      <c r="WVJ2" s="433"/>
      <c r="WVK2" s="429"/>
      <c r="WVL2" s="433"/>
      <c r="WVM2" s="429"/>
      <c r="WVN2" s="433"/>
      <c r="WVO2" s="429"/>
      <c r="WVP2" s="433"/>
      <c r="WVQ2" s="429"/>
      <c r="WVR2" s="433"/>
      <c r="WVS2" s="429"/>
      <c r="WVT2" s="433"/>
      <c r="WVU2" s="429"/>
      <c r="WVV2" s="433"/>
      <c r="WVW2" s="429"/>
      <c r="WVX2" s="433"/>
      <c r="WVY2" s="429"/>
      <c r="WVZ2" s="433"/>
      <c r="WWA2" s="429"/>
      <c r="WWB2" s="433"/>
      <c r="WWC2" s="429"/>
      <c r="WWD2" s="433"/>
      <c r="WWE2" s="429"/>
      <c r="WWF2" s="433"/>
      <c r="WWG2" s="429"/>
      <c r="WWH2" s="433"/>
      <c r="WWI2" s="429"/>
      <c r="WWJ2" s="433"/>
      <c r="WWK2" s="429"/>
      <c r="WWL2" s="433"/>
      <c r="WWM2" s="429"/>
      <c r="WWN2" s="433"/>
      <c r="WWO2" s="429"/>
      <c r="WWP2" s="433"/>
      <c r="WWQ2" s="429"/>
      <c r="WWR2" s="433"/>
      <c r="WWS2" s="429"/>
      <c r="WWT2" s="433"/>
      <c r="WWU2" s="429"/>
      <c r="WWV2" s="433"/>
      <c r="WWW2" s="429"/>
      <c r="WWX2" s="433"/>
      <c r="WWY2" s="429"/>
      <c r="WWZ2" s="433"/>
      <c r="WXA2" s="429"/>
      <c r="WXB2" s="433"/>
      <c r="WXC2" s="429"/>
      <c r="WXD2" s="433"/>
      <c r="WXE2" s="429"/>
      <c r="WXF2" s="433"/>
      <c r="WXG2" s="429"/>
      <c r="WXH2" s="433"/>
      <c r="WXI2" s="429"/>
      <c r="WXJ2" s="433"/>
      <c r="WXK2" s="429"/>
      <c r="WXL2" s="433"/>
      <c r="WXM2" s="429"/>
      <c r="WXN2" s="433"/>
      <c r="WXO2" s="429"/>
      <c r="WXP2" s="433"/>
      <c r="WXQ2" s="429"/>
      <c r="WXR2" s="433"/>
      <c r="WXS2" s="429"/>
      <c r="WXT2" s="433"/>
      <c r="WXU2" s="429"/>
      <c r="WXV2" s="433"/>
      <c r="WXW2" s="429"/>
      <c r="WXX2" s="433"/>
      <c r="WXY2" s="429"/>
      <c r="WXZ2" s="433"/>
      <c r="WYA2" s="429"/>
      <c r="WYB2" s="433"/>
      <c r="WYC2" s="429"/>
      <c r="WYD2" s="433"/>
      <c r="WYE2" s="429"/>
      <c r="WYF2" s="433"/>
      <c r="WYG2" s="429"/>
      <c r="WYH2" s="433"/>
      <c r="WYI2" s="429"/>
      <c r="WYJ2" s="433"/>
      <c r="WYK2" s="429"/>
      <c r="WYL2" s="433"/>
      <c r="WYM2" s="429"/>
      <c r="WYN2" s="433"/>
      <c r="WYO2" s="429"/>
      <c r="WYP2" s="433"/>
      <c r="WYQ2" s="429"/>
      <c r="WYR2" s="433"/>
      <c r="WYS2" s="429"/>
      <c r="WYT2" s="433"/>
      <c r="WYU2" s="429"/>
      <c r="WYV2" s="433"/>
      <c r="WYW2" s="429"/>
      <c r="WYX2" s="433"/>
      <c r="WYY2" s="429"/>
      <c r="WYZ2" s="433"/>
      <c r="WZA2" s="429"/>
      <c r="WZB2" s="433"/>
      <c r="WZC2" s="429"/>
      <c r="WZD2" s="433"/>
      <c r="WZE2" s="429"/>
      <c r="WZF2" s="433"/>
      <c r="WZG2" s="429"/>
      <c r="WZH2" s="433"/>
      <c r="WZI2" s="429"/>
      <c r="WZJ2" s="433"/>
      <c r="WZK2" s="429"/>
      <c r="WZL2" s="433"/>
      <c r="WZM2" s="429"/>
      <c r="WZN2" s="433"/>
      <c r="WZO2" s="429"/>
      <c r="WZP2" s="433"/>
      <c r="WZQ2" s="429"/>
      <c r="WZR2" s="433"/>
      <c r="WZS2" s="429"/>
      <c r="WZT2" s="433"/>
      <c r="WZU2" s="429"/>
      <c r="WZV2" s="433"/>
      <c r="WZW2" s="429"/>
      <c r="WZX2" s="433"/>
      <c r="WZY2" s="429"/>
      <c r="WZZ2" s="433"/>
      <c r="XAA2" s="429"/>
      <c r="XAB2" s="433"/>
      <c r="XAC2" s="429"/>
      <c r="XAD2" s="433"/>
      <c r="XAE2" s="429"/>
      <c r="XAF2" s="433"/>
      <c r="XAG2" s="429"/>
      <c r="XAH2" s="433"/>
      <c r="XAI2" s="429"/>
      <c r="XAJ2" s="433"/>
      <c r="XAK2" s="429"/>
      <c r="XAL2" s="433"/>
      <c r="XAM2" s="429"/>
      <c r="XAN2" s="433"/>
      <c r="XAO2" s="429"/>
      <c r="XAP2" s="433"/>
      <c r="XAQ2" s="429"/>
      <c r="XAR2" s="433"/>
      <c r="XAS2" s="429"/>
      <c r="XAT2" s="433"/>
      <c r="XAU2" s="429"/>
      <c r="XAV2" s="433"/>
      <c r="XAW2" s="429"/>
      <c r="XAX2" s="433"/>
      <c r="XAY2" s="429"/>
      <c r="XAZ2" s="433"/>
      <c r="XBA2" s="429"/>
      <c r="XBB2" s="433"/>
      <c r="XBC2" s="429"/>
      <c r="XBD2" s="433"/>
      <c r="XBE2" s="429"/>
      <c r="XBF2" s="433"/>
      <c r="XBG2" s="429"/>
      <c r="XBH2" s="433"/>
      <c r="XBI2" s="429"/>
      <c r="XBJ2" s="433"/>
      <c r="XBK2" s="429"/>
      <c r="XBL2" s="433"/>
      <c r="XBM2" s="429"/>
      <c r="XBN2" s="433"/>
      <c r="XBO2" s="429"/>
      <c r="XBP2" s="433"/>
      <c r="XBQ2" s="429"/>
      <c r="XBR2" s="433"/>
      <c r="XBS2" s="429"/>
      <c r="XBT2" s="433"/>
      <c r="XBU2" s="429"/>
      <c r="XBV2" s="433"/>
      <c r="XBW2" s="429"/>
      <c r="XBX2" s="433"/>
      <c r="XBY2" s="429"/>
      <c r="XBZ2" s="433"/>
      <c r="XCA2" s="429"/>
      <c r="XCB2" s="433"/>
      <c r="XCC2" s="429"/>
      <c r="XCD2" s="433"/>
      <c r="XCE2" s="429"/>
      <c r="XCF2" s="433"/>
      <c r="XCG2" s="429"/>
      <c r="XCH2" s="433"/>
      <c r="XCI2" s="429"/>
      <c r="XCJ2" s="433"/>
      <c r="XCK2" s="429"/>
      <c r="XCL2" s="433"/>
      <c r="XCM2" s="429"/>
      <c r="XCN2" s="433"/>
      <c r="XCO2" s="429"/>
      <c r="XCP2" s="433"/>
      <c r="XCQ2" s="429"/>
      <c r="XCR2" s="433"/>
      <c r="XCS2" s="429"/>
      <c r="XCT2" s="433"/>
      <c r="XCU2" s="429"/>
      <c r="XCV2" s="433"/>
      <c r="XCW2" s="429"/>
      <c r="XCX2" s="433"/>
      <c r="XCY2" s="429"/>
      <c r="XCZ2" s="433"/>
      <c r="XDA2" s="429"/>
      <c r="XDB2" s="433"/>
      <c r="XDC2" s="429"/>
      <c r="XDD2" s="433"/>
      <c r="XDE2" s="429"/>
      <c r="XDF2" s="433"/>
      <c r="XDG2" s="429"/>
      <c r="XDH2" s="433"/>
      <c r="XDI2" s="429"/>
      <c r="XDJ2" s="433"/>
      <c r="XDK2" s="429"/>
      <c r="XDL2" s="433"/>
      <c r="XDM2" s="429"/>
      <c r="XDN2" s="433"/>
      <c r="XDO2" s="429"/>
      <c r="XDP2" s="433"/>
      <c r="XDQ2" s="429"/>
      <c r="XDR2" s="433"/>
      <c r="XDS2" s="429"/>
      <c r="XDT2" s="433"/>
      <c r="XDU2" s="429"/>
      <c r="XDV2" s="433"/>
      <c r="XDW2" s="429"/>
      <c r="XDX2" s="433"/>
      <c r="XDY2" s="429"/>
      <c r="XDZ2" s="433"/>
      <c r="XEA2" s="429"/>
      <c r="XEB2" s="433"/>
      <c r="XEC2" s="429"/>
      <c r="XED2" s="433"/>
      <c r="XEE2" s="429"/>
      <c r="XEF2" s="433"/>
      <c r="XEG2" s="429"/>
      <c r="XEH2" s="433"/>
      <c r="XEI2" s="429"/>
      <c r="XEJ2" s="433"/>
      <c r="XEK2" s="429"/>
      <c r="XEL2" s="433"/>
      <c r="XEM2" s="429"/>
      <c r="XEN2" s="433"/>
      <c r="XEO2" s="429"/>
      <c r="XEP2" s="433"/>
      <c r="XEQ2" s="429"/>
      <c r="XER2" s="433"/>
      <c r="XES2" s="429"/>
      <c r="XET2" s="433"/>
      <c r="XEU2" s="429"/>
      <c r="XEV2" s="433"/>
      <c r="XEW2" s="429"/>
      <c r="XEX2" s="433"/>
      <c r="XEY2" s="429"/>
      <c r="XEZ2" s="433"/>
      <c r="XFA2" s="429"/>
      <c r="XFB2" s="433"/>
      <c r="XFC2" s="429"/>
      <c r="XFD2" s="433"/>
    </row>
    <row r="3" spans="1:16384" ht="21.75" customHeight="1">
      <c r="A3" s="1227" t="s">
        <v>2654</v>
      </c>
      <c r="B3" s="1227"/>
      <c r="C3" s="1227"/>
      <c r="D3" s="1227"/>
      <c r="E3" s="1227"/>
      <c r="F3" s="1227"/>
      <c r="G3" s="1227"/>
      <c r="H3" s="1227"/>
    </row>
    <row r="4" spans="1:16384" ht="21.75" customHeight="1">
      <c r="A4" s="1230" t="s">
        <v>3850</v>
      </c>
      <c r="B4" s="1230"/>
      <c r="C4" s="1230"/>
      <c r="D4" s="1230"/>
      <c r="E4" s="1230"/>
      <c r="F4" s="1230"/>
      <c r="G4" s="1230"/>
      <c r="H4" s="1230"/>
    </row>
    <row r="5" spans="1:16384" ht="18" customHeight="1">
      <c r="G5" s="1228" t="s">
        <v>818</v>
      </c>
      <c r="H5" s="1228"/>
      <c r="I5" s="464"/>
    </row>
    <row r="6" spans="1:16384" ht="18.75" customHeight="1">
      <c r="A6" s="1229" t="s">
        <v>428</v>
      </c>
      <c r="B6" s="1229" t="s">
        <v>1710</v>
      </c>
      <c r="C6" s="1229" t="s">
        <v>2614</v>
      </c>
      <c r="D6" s="1229" t="s">
        <v>611</v>
      </c>
      <c r="E6" s="1229"/>
      <c r="F6" s="1229"/>
      <c r="G6" s="1229"/>
      <c r="H6" s="1229"/>
    </row>
    <row r="7" spans="1:16384" ht="52.5" customHeight="1">
      <c r="A7" s="1229"/>
      <c r="B7" s="1229"/>
      <c r="C7" s="1229"/>
      <c r="D7" s="465" t="s">
        <v>2615</v>
      </c>
      <c r="E7" s="465" t="s">
        <v>2616</v>
      </c>
      <c r="F7" s="465" t="s">
        <v>2617</v>
      </c>
      <c r="G7" s="465" t="s">
        <v>899</v>
      </c>
      <c r="H7" s="465" t="s">
        <v>2618</v>
      </c>
    </row>
    <row r="8" spans="1:16384" s="466" customFormat="1">
      <c r="A8" s="465" t="s">
        <v>416</v>
      </c>
      <c r="B8" s="465" t="s">
        <v>417</v>
      </c>
      <c r="C8" s="465">
        <v>1</v>
      </c>
      <c r="D8" s="465">
        <v>2</v>
      </c>
      <c r="E8" s="465">
        <v>3</v>
      </c>
      <c r="F8" s="465">
        <v>4</v>
      </c>
      <c r="G8" s="465">
        <v>5</v>
      </c>
      <c r="H8" s="465">
        <v>6</v>
      </c>
    </row>
    <row r="9" spans="1:16384" s="436" customFormat="1" ht="18.75" customHeight="1">
      <c r="A9" s="389">
        <v>1</v>
      </c>
      <c r="B9" s="467" t="s">
        <v>2610</v>
      </c>
      <c r="C9" s="468">
        <f>SUM(D9:H9)</f>
        <v>917499077853</v>
      </c>
      <c r="D9" s="469">
        <f>23034616483+7233896624+937125800</f>
        <v>31205638907</v>
      </c>
      <c r="E9" s="470">
        <v>771855264587</v>
      </c>
      <c r="F9" s="469"/>
      <c r="G9" s="469">
        <v>43714110920</v>
      </c>
      <c r="H9" s="469">
        <v>70724063439</v>
      </c>
    </row>
    <row r="10" spans="1:16384" s="436" customFormat="1" ht="18.75" customHeight="1">
      <c r="A10" s="389">
        <v>2</v>
      </c>
      <c r="B10" s="467" t="s">
        <v>2585</v>
      </c>
      <c r="C10" s="468">
        <f>SUM(D10:H10)</f>
        <v>933482634855</v>
      </c>
      <c r="D10" s="471">
        <f>42894640558+24563109229+387589000</f>
        <v>67845338787</v>
      </c>
      <c r="E10" s="470">
        <v>753649758620</v>
      </c>
      <c r="F10" s="469"/>
      <c r="G10" s="469">
        <v>90971753510</v>
      </c>
      <c r="H10" s="471">
        <v>21015783938</v>
      </c>
    </row>
    <row r="11" spans="1:16384" s="436" customFormat="1" ht="18.75" customHeight="1">
      <c r="A11" s="389">
        <v>3</v>
      </c>
      <c r="B11" s="467" t="s">
        <v>2586</v>
      </c>
      <c r="C11" s="468">
        <f t="shared" ref="C11:C16" si="0">SUM(D11:H11)</f>
        <v>1055106837834</v>
      </c>
      <c r="D11" s="469">
        <f>112775213387+30384198982+75670000</f>
        <v>143235082369</v>
      </c>
      <c r="E11" s="470">
        <v>812487765600</v>
      </c>
      <c r="F11" s="469"/>
      <c r="G11" s="469">
        <v>93451672477</v>
      </c>
      <c r="H11" s="469">
        <v>5932317388</v>
      </c>
    </row>
    <row r="12" spans="1:16384" s="436" customFormat="1" ht="18.75" customHeight="1">
      <c r="A12" s="389">
        <v>4</v>
      </c>
      <c r="B12" s="467" t="s">
        <v>2619</v>
      </c>
      <c r="C12" s="472">
        <f t="shared" si="0"/>
        <v>918358397787</v>
      </c>
      <c r="D12" s="469">
        <f>78365327227+108426090290+26000000</f>
        <v>186817417517</v>
      </c>
      <c r="E12" s="470">
        <v>674382619705</v>
      </c>
      <c r="F12" s="469"/>
      <c r="G12" s="469">
        <v>41967792498</v>
      </c>
      <c r="H12" s="469">
        <v>15190568067</v>
      </c>
    </row>
    <row r="13" spans="1:16384" s="436" customFormat="1" ht="18.75" customHeight="1">
      <c r="A13" s="389">
        <v>5</v>
      </c>
      <c r="B13" s="467" t="s">
        <v>2588</v>
      </c>
      <c r="C13" s="468">
        <f t="shared" si="0"/>
        <v>1547534135228</v>
      </c>
      <c r="D13" s="469">
        <f>118689179264+249626732324+124000000</f>
        <v>368439911588</v>
      </c>
      <c r="E13" s="470">
        <v>1020661719372</v>
      </c>
      <c r="F13" s="469"/>
      <c r="G13" s="469">
        <v>139930179435</v>
      </c>
      <c r="H13" s="469">
        <v>18502324833</v>
      </c>
    </row>
    <row r="14" spans="1:16384" s="436" customFormat="1" ht="18.75" customHeight="1">
      <c r="A14" s="389">
        <v>6</v>
      </c>
      <c r="B14" s="467" t="s">
        <v>2612</v>
      </c>
      <c r="C14" s="472">
        <f t="shared" si="0"/>
        <v>1183430527981</v>
      </c>
      <c r="D14" s="469">
        <f>482332150229+132581126809</f>
        <v>614913277038</v>
      </c>
      <c r="E14" s="470">
        <v>338835092425</v>
      </c>
      <c r="F14" s="469"/>
      <c r="G14" s="469">
        <v>78323602104</v>
      </c>
      <c r="H14" s="469">
        <v>151358556414</v>
      </c>
    </row>
    <row r="15" spans="1:16384" s="436" customFormat="1" ht="18.75" customHeight="1">
      <c r="A15" s="389">
        <v>7</v>
      </c>
      <c r="B15" s="467" t="s">
        <v>2590</v>
      </c>
      <c r="C15" s="468">
        <f t="shared" si="0"/>
        <v>844992409510</v>
      </c>
      <c r="D15" s="469">
        <f>39317833449+89016309447+4217760000</f>
        <v>132551902896</v>
      </c>
      <c r="E15" s="470">
        <v>639423722084</v>
      </c>
      <c r="F15" s="469"/>
      <c r="G15" s="469">
        <v>35783002126</v>
      </c>
      <c r="H15" s="469">
        <v>37233782404</v>
      </c>
    </row>
    <row r="16" spans="1:16384" s="436" customFormat="1" ht="18.75" customHeight="1">
      <c r="A16" s="389">
        <v>8</v>
      </c>
      <c r="B16" s="467" t="s">
        <v>2591</v>
      </c>
      <c r="C16" s="468">
        <f t="shared" si="0"/>
        <v>1235410994397</v>
      </c>
      <c r="D16" s="469">
        <f>120852438001+99605646798+262000000</f>
        <v>220720084799</v>
      </c>
      <c r="E16" s="470">
        <v>900492330100</v>
      </c>
      <c r="F16" s="469"/>
      <c r="G16" s="469">
        <v>100798406992</v>
      </c>
      <c r="H16" s="469">
        <v>13400172506</v>
      </c>
    </row>
    <row r="17" spans="1:10" s="475" customFormat="1" ht="14.25" customHeight="1">
      <c r="A17" s="473"/>
      <c r="B17" s="473" t="s">
        <v>708</v>
      </c>
      <c r="C17" s="474">
        <f t="shared" ref="C17:H17" si="1">SUM(C9:C16)</f>
        <v>8635815015445</v>
      </c>
      <c r="D17" s="474">
        <f t="shared" si="1"/>
        <v>1765728653901</v>
      </c>
      <c r="E17" s="474">
        <f t="shared" si="1"/>
        <v>5911788272493</v>
      </c>
      <c r="F17" s="474">
        <f t="shared" si="1"/>
        <v>0</v>
      </c>
      <c r="G17" s="474">
        <f>SUM(G9:G16)</f>
        <v>624940520062</v>
      </c>
      <c r="H17" s="474">
        <f t="shared" si="1"/>
        <v>333357568989</v>
      </c>
    </row>
    <row r="19" spans="1:10" s="478" customFormat="1" ht="18.75">
      <c r="E19" s="476"/>
      <c r="F19" s="1224"/>
      <c r="G19" s="1224"/>
      <c r="H19" s="1224"/>
      <c r="I19" s="477"/>
      <c r="J19" s="477"/>
    </row>
    <row r="20" spans="1:10" s="478" customFormat="1">
      <c r="B20" s="578"/>
      <c r="F20" s="1225"/>
      <c r="G20" s="1225"/>
      <c r="H20" s="1225"/>
      <c r="I20" s="1225"/>
      <c r="J20" s="1225"/>
    </row>
    <row r="21" spans="1:10">
      <c r="F21" s="1226"/>
      <c r="G21" s="1226"/>
      <c r="H21" s="1226"/>
      <c r="I21" s="1226"/>
      <c r="J21" s="1226"/>
    </row>
    <row r="22" spans="1:10">
      <c r="F22" s="428"/>
      <c r="G22" s="460"/>
      <c r="H22" s="428"/>
      <c r="I22" s="428"/>
      <c r="J22" s="428"/>
    </row>
    <row r="23" spans="1:10">
      <c r="F23" s="428"/>
      <c r="G23" s="460"/>
      <c r="H23" s="428"/>
      <c r="I23" s="428"/>
      <c r="J23" s="428"/>
    </row>
    <row r="24" spans="1:10">
      <c r="F24" s="571"/>
      <c r="G24" s="460"/>
      <c r="H24" s="428"/>
      <c r="I24" s="428"/>
      <c r="J24" s="428"/>
    </row>
    <row r="25" spans="1:10">
      <c r="F25" s="571"/>
      <c r="G25" s="460"/>
      <c r="H25" s="428"/>
      <c r="I25" s="428"/>
      <c r="J25" s="428"/>
    </row>
    <row r="26" spans="1:10">
      <c r="C26" s="577"/>
      <c r="F26" s="571"/>
      <c r="G26" s="460"/>
      <c r="H26" s="428"/>
      <c r="I26" s="428"/>
      <c r="J26" s="428"/>
    </row>
    <row r="27" spans="1:10">
      <c r="D27" s="576"/>
      <c r="F27" s="572"/>
      <c r="G27" s="570"/>
      <c r="H27" s="570"/>
      <c r="I27" s="570"/>
      <c r="J27" s="570"/>
    </row>
    <row r="28" spans="1:10">
      <c r="D28" s="573"/>
      <c r="F28" s="574"/>
    </row>
    <row r="29" spans="1:10">
      <c r="D29" s="573"/>
      <c r="F29" s="575"/>
    </row>
    <row r="30" spans="1:10">
      <c r="D30" s="576"/>
    </row>
  </sheetData>
  <mergeCells count="10">
    <mergeCell ref="F19:H19"/>
    <mergeCell ref="F20:J20"/>
    <mergeCell ref="F21:J21"/>
    <mergeCell ref="A3:H3"/>
    <mergeCell ref="G5:H5"/>
    <mergeCell ref="A6:A7"/>
    <mergeCell ref="B6:B7"/>
    <mergeCell ref="C6:C7"/>
    <mergeCell ref="D6:H6"/>
    <mergeCell ref="A4:H4"/>
  </mergeCells>
  <pageMargins left="0.62992125984251968" right="0.19685039370078741" top="0.62992125984251968" bottom="0.47244094488188981" header="0.19685039370078741" footer="0.19685039370078741"/>
  <pageSetup paperSize="9"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9"/>
  <sheetViews>
    <sheetView workbookViewId="0">
      <selection activeCell="C6" sqref="C6:H6"/>
    </sheetView>
  </sheetViews>
  <sheetFormatPr defaultColWidth="8.81640625" defaultRowHeight="18.75"/>
  <cols>
    <col min="1" max="1" width="4.08984375" style="484" customWidth="1"/>
    <col min="2" max="2" width="27.90625" style="482" customWidth="1"/>
    <col min="3" max="3" width="0.1796875" style="482" customWidth="1"/>
    <col min="4" max="5" width="12.453125" style="482" hidden="1" customWidth="1"/>
    <col min="6" max="6" width="12.453125" style="482" customWidth="1"/>
    <col min="7" max="7" width="10.453125" style="482" customWidth="1"/>
    <col min="8" max="8" width="11" style="482" customWidth="1"/>
    <col min="9" max="10" width="11.1796875" style="480" customWidth="1"/>
    <col min="11" max="11" width="10.81640625" style="480" customWidth="1"/>
    <col min="12" max="12" width="5.36328125" style="480" customWidth="1"/>
    <col min="13" max="14" width="9.26953125" style="480" customWidth="1"/>
    <col min="15" max="15" width="5.453125" style="480" customWidth="1"/>
    <col min="16" max="17" width="5.81640625" style="482" customWidth="1"/>
    <col min="18" max="18" width="6.6328125" style="482" customWidth="1"/>
    <col min="19" max="19" width="8.81640625" style="482"/>
    <col min="20" max="20" width="14.08984375" style="482" customWidth="1"/>
    <col min="21" max="16384" width="8.81640625" style="482"/>
  </cols>
  <sheetData>
    <row r="1" spans="1:20" ht="20.25" customHeight="1">
      <c r="A1" s="1231"/>
      <c r="B1" s="1232"/>
      <c r="C1" s="1232"/>
      <c r="D1" s="1232"/>
      <c r="E1" s="1232"/>
      <c r="F1" s="1232"/>
      <c r="G1" s="479"/>
      <c r="H1" s="479"/>
      <c r="I1" s="979"/>
      <c r="L1" s="481" t="s">
        <v>2620</v>
      </c>
      <c r="Q1" s="479"/>
      <c r="R1" s="479"/>
    </row>
    <row r="2" spans="1:20">
      <c r="A2" s="1231"/>
      <c r="B2" s="1232"/>
      <c r="C2" s="1232"/>
      <c r="D2" s="1232"/>
      <c r="E2" s="1232"/>
      <c r="F2" s="1232"/>
      <c r="G2" s="479"/>
      <c r="H2" s="479"/>
      <c r="I2" s="979"/>
      <c r="Q2" s="479"/>
      <c r="R2" s="479"/>
    </row>
    <row r="3" spans="1:20" s="483" customFormat="1" ht="20.25" customHeight="1">
      <c r="A3" s="1233" t="s">
        <v>2649</v>
      </c>
      <c r="B3" s="1233"/>
      <c r="C3" s="1233"/>
      <c r="D3" s="1233"/>
      <c r="E3" s="1233"/>
      <c r="F3" s="1233"/>
      <c r="G3" s="1233"/>
      <c r="H3" s="1233"/>
      <c r="I3" s="1233"/>
      <c r="J3" s="1233"/>
      <c r="K3" s="1233"/>
      <c r="L3" s="1233"/>
      <c r="M3" s="1233"/>
      <c r="N3" s="1233"/>
      <c r="O3" s="1233"/>
      <c r="P3" s="1233"/>
      <c r="Q3" s="1233"/>
      <c r="R3" s="1233"/>
    </row>
    <row r="4" spans="1:20" s="483" customFormat="1" ht="20.25" customHeight="1">
      <c r="A4" s="1247" t="s">
        <v>3850</v>
      </c>
      <c r="B4" s="1247"/>
      <c r="C4" s="1247"/>
      <c r="D4" s="1247"/>
      <c r="E4" s="1247"/>
      <c r="F4" s="1247"/>
      <c r="G4" s="1247"/>
      <c r="H4" s="1247"/>
      <c r="I4" s="1247"/>
      <c r="J4" s="1247"/>
      <c r="K4" s="1247"/>
      <c r="L4" s="1247"/>
      <c r="M4" s="1247"/>
      <c r="N4" s="1247"/>
      <c r="O4" s="1247"/>
      <c r="P4" s="1247"/>
      <c r="Q4" s="1247"/>
      <c r="R4" s="1247"/>
    </row>
    <row r="5" spans="1:20">
      <c r="B5" s="485"/>
      <c r="G5" s="984"/>
      <c r="I5" s="486"/>
      <c r="J5" s="487"/>
      <c r="K5" s="487"/>
      <c r="O5" s="1234" t="s">
        <v>1612</v>
      </c>
      <c r="P5" s="1234"/>
    </row>
    <row r="6" spans="1:20" s="488" customFormat="1" ht="31.5" customHeight="1">
      <c r="A6" s="1235" t="s">
        <v>415</v>
      </c>
      <c r="B6" s="1238" t="s">
        <v>537</v>
      </c>
      <c r="C6" s="1239" t="s">
        <v>2621</v>
      </c>
      <c r="D6" s="1240"/>
      <c r="E6" s="1241"/>
      <c r="F6" s="1242" t="s">
        <v>2650</v>
      </c>
      <c r="G6" s="1242"/>
      <c r="H6" s="1242"/>
      <c r="I6" s="1243" t="s">
        <v>2651</v>
      </c>
      <c r="J6" s="1244"/>
      <c r="K6" s="1244"/>
      <c r="L6" s="1244"/>
      <c r="M6" s="1244"/>
      <c r="N6" s="1244"/>
      <c r="O6" s="1245"/>
      <c r="P6" s="1242" t="s">
        <v>791</v>
      </c>
      <c r="Q6" s="1242"/>
      <c r="R6" s="1242"/>
    </row>
    <row r="7" spans="1:20" s="488" customFormat="1" ht="24" customHeight="1">
      <c r="A7" s="1236"/>
      <c r="B7" s="1236"/>
      <c r="C7" s="1246" t="s">
        <v>414</v>
      </c>
      <c r="D7" s="1246" t="s">
        <v>611</v>
      </c>
      <c r="E7" s="1246"/>
      <c r="F7" s="1246" t="s">
        <v>414</v>
      </c>
      <c r="G7" s="1246" t="s">
        <v>611</v>
      </c>
      <c r="H7" s="1246"/>
      <c r="I7" s="1235" t="s">
        <v>414</v>
      </c>
      <c r="J7" s="1249" t="s">
        <v>501</v>
      </c>
      <c r="K7" s="1250"/>
      <c r="L7" s="1251"/>
      <c r="M7" s="1249" t="s">
        <v>2529</v>
      </c>
      <c r="N7" s="1250"/>
      <c r="O7" s="1251"/>
      <c r="P7" s="1246" t="s">
        <v>414</v>
      </c>
      <c r="Q7" s="1246" t="s">
        <v>611</v>
      </c>
      <c r="R7" s="1246"/>
    </row>
    <row r="8" spans="1:20" s="488" customFormat="1" ht="52.5" customHeight="1">
      <c r="A8" s="1237"/>
      <c r="B8" s="1237"/>
      <c r="C8" s="1246"/>
      <c r="D8" s="977" t="s">
        <v>2528</v>
      </c>
      <c r="E8" s="977" t="s">
        <v>2529</v>
      </c>
      <c r="F8" s="1246"/>
      <c r="G8" s="977" t="s">
        <v>2528</v>
      </c>
      <c r="H8" s="977" t="s">
        <v>2529</v>
      </c>
      <c r="I8" s="1237"/>
      <c r="J8" s="489" t="s">
        <v>414</v>
      </c>
      <c r="K8" s="976" t="s">
        <v>2530</v>
      </c>
      <c r="L8" s="976" t="s">
        <v>2622</v>
      </c>
      <c r="M8" s="976" t="s">
        <v>414</v>
      </c>
      <c r="N8" s="976" t="s">
        <v>2530</v>
      </c>
      <c r="O8" s="976" t="s">
        <v>2622</v>
      </c>
      <c r="P8" s="1246"/>
      <c r="Q8" s="977" t="s">
        <v>2528</v>
      </c>
      <c r="R8" s="977" t="s">
        <v>2529</v>
      </c>
    </row>
    <row r="9" spans="1:20" s="496" customFormat="1" ht="23.25" customHeight="1">
      <c r="A9" s="490"/>
      <c r="B9" s="491" t="s">
        <v>414</v>
      </c>
      <c r="C9" s="492">
        <f t="shared" ref="C9:O9" si="0">SUBTOTAL(9,C10:C49)</f>
        <v>0</v>
      </c>
      <c r="D9" s="492">
        <f t="shared" si="0"/>
        <v>0</v>
      </c>
      <c r="E9" s="492">
        <f t="shared" si="0"/>
        <v>0</v>
      </c>
      <c r="F9" s="493">
        <f t="shared" si="0"/>
        <v>271580000000</v>
      </c>
      <c r="G9" s="493">
        <f t="shared" si="0"/>
        <v>188899000000</v>
      </c>
      <c r="H9" s="493">
        <f t="shared" si="0"/>
        <v>82681000000</v>
      </c>
      <c r="I9" s="493">
        <f t="shared" si="0"/>
        <v>297941228709</v>
      </c>
      <c r="J9" s="493">
        <f t="shared" si="0"/>
        <v>220866773694</v>
      </c>
      <c r="K9" s="493">
        <f t="shared" si="0"/>
        <v>220866773694</v>
      </c>
      <c r="L9" s="493">
        <f t="shared" si="0"/>
        <v>0</v>
      </c>
      <c r="M9" s="493">
        <f t="shared" si="0"/>
        <v>77074455015</v>
      </c>
      <c r="N9" s="493">
        <f t="shared" si="0"/>
        <v>77074455015</v>
      </c>
      <c r="O9" s="493">
        <f t="shared" si="0"/>
        <v>0</v>
      </c>
      <c r="P9" s="501">
        <f>I9/F9*100</f>
        <v>109.70661635945208</v>
      </c>
      <c r="Q9" s="494">
        <f>J9/G9*100</f>
        <v>116.92320959560401</v>
      </c>
      <c r="R9" s="494">
        <f>M9/H9*100</f>
        <v>93.21906485770613</v>
      </c>
      <c r="S9" s="495"/>
      <c r="T9" s="495" t="e">
        <f>#REF!-S9</f>
        <v>#REF!</v>
      </c>
    </row>
    <row r="10" spans="1:20" s="496" customFormat="1" ht="27" customHeight="1">
      <c r="A10" s="490" t="s">
        <v>421</v>
      </c>
      <c r="B10" s="497" t="s">
        <v>2623</v>
      </c>
      <c r="C10" s="492">
        <f>SUBTOTAL(9,C12:C17)</f>
        <v>0</v>
      </c>
      <c r="D10" s="492">
        <f>SUBTOTAL(9,D12:D17)</f>
        <v>0</v>
      </c>
      <c r="E10" s="492">
        <f>SUBTOTAL(9,E12:E17)</f>
        <v>0</v>
      </c>
      <c r="F10" s="493">
        <f>SUBTOTAL(9,F12:F30)</f>
        <v>33655000000</v>
      </c>
      <c r="G10" s="493">
        <f>SUBTOTAL(9,G12:G30)</f>
        <v>12000000000</v>
      </c>
      <c r="H10" s="493">
        <f>SUBTOTAL(9,H12:H30)</f>
        <v>21655000000</v>
      </c>
      <c r="I10" s="493">
        <f>SUBTOTAL(9,I11:I30)</f>
        <v>34646996907</v>
      </c>
      <c r="J10" s="493">
        <f>SUBTOTAL(9,J11:J30)</f>
        <v>16456813449</v>
      </c>
      <c r="K10" s="493">
        <f t="shared" ref="K10:M10" si="1">SUBTOTAL(9,K11:K30)</f>
        <v>16456813449</v>
      </c>
      <c r="L10" s="493">
        <f>SUBTOTAL(9,L12:L17)</f>
        <v>0</v>
      </c>
      <c r="M10" s="493">
        <f t="shared" si="1"/>
        <v>18190183458</v>
      </c>
      <c r="N10" s="493">
        <f>SUBTOTAL(9,N12:N30)</f>
        <v>18190183458</v>
      </c>
      <c r="O10" s="493">
        <f>SUBTOTAL(9,O12:O17)</f>
        <v>0</v>
      </c>
      <c r="P10" s="501">
        <f>I10/F10*100</f>
        <v>102.94754689347793</v>
      </c>
      <c r="Q10" s="494">
        <f>J10/G10*100</f>
        <v>137.14011207500002</v>
      </c>
      <c r="R10" s="494">
        <f>M10/H10*100</f>
        <v>83.999923611175248</v>
      </c>
      <c r="S10" s="495"/>
    </row>
    <row r="11" spans="1:20" s="496" customFormat="1" ht="27" customHeight="1">
      <c r="A11" s="490">
        <v>1</v>
      </c>
      <c r="B11" s="497" t="s">
        <v>2624</v>
      </c>
      <c r="C11" s="492"/>
      <c r="D11" s="492"/>
      <c r="E11" s="492"/>
      <c r="F11" s="493">
        <f>SUBTOTAL(9,F12:F17)</f>
        <v>17994000000</v>
      </c>
      <c r="G11" s="493">
        <f t="shared" ref="G11:L11" si="2">SUBTOTAL(9,G12:G17)</f>
        <v>12000000000</v>
      </c>
      <c r="H11" s="493">
        <f t="shared" si="2"/>
        <v>5994000000</v>
      </c>
      <c r="I11" s="493">
        <f t="shared" si="2"/>
        <v>16167016449</v>
      </c>
      <c r="J11" s="493">
        <f t="shared" si="2"/>
        <v>10188848449</v>
      </c>
      <c r="K11" s="493">
        <f t="shared" si="2"/>
        <v>10188848449</v>
      </c>
      <c r="L11" s="493">
        <f t="shared" si="2"/>
        <v>0</v>
      </c>
      <c r="M11" s="493">
        <f>SUBTOTAL(9,M12:M17)</f>
        <v>5978168000</v>
      </c>
      <c r="N11" s="493">
        <f>SUBTOTAL(9,N12:N17)</f>
        <v>5978168000</v>
      </c>
      <c r="O11" s="493">
        <f>SUBTOTAL(9,O12:O17)</f>
        <v>0</v>
      </c>
      <c r="P11" s="501"/>
      <c r="Q11" s="494"/>
      <c r="R11" s="494"/>
      <c r="S11" s="495"/>
    </row>
    <row r="12" spans="1:20" s="503" customFormat="1" ht="21.75" customHeight="1">
      <c r="A12" s="498"/>
      <c r="B12" s="499" t="s">
        <v>2628</v>
      </c>
      <c r="C12" s="500">
        <f>D12+E12</f>
        <v>0</v>
      </c>
      <c r="D12" s="500"/>
      <c r="E12" s="500"/>
      <c r="F12" s="501">
        <f>G12+H12</f>
        <v>70000000</v>
      </c>
      <c r="G12" s="501"/>
      <c r="H12" s="501">
        <v>70000000</v>
      </c>
      <c r="I12" s="501">
        <f>J12+M12</f>
        <v>70000000</v>
      </c>
      <c r="J12" s="502">
        <f>K12+L12</f>
        <v>0</v>
      </c>
      <c r="K12" s="501"/>
      <c r="L12" s="501"/>
      <c r="M12" s="502">
        <f>N12+O12</f>
        <v>70000000</v>
      </c>
      <c r="N12" s="502">
        <v>70000000</v>
      </c>
      <c r="O12" s="502"/>
      <c r="P12" s="501">
        <f>I12/F12*100</f>
        <v>100</v>
      </c>
      <c r="Q12" s="494"/>
      <c r="R12" s="494">
        <f>M12/H12*100</f>
        <v>100</v>
      </c>
    </row>
    <row r="13" spans="1:20" s="503" customFormat="1" ht="21.75" customHeight="1">
      <c r="A13" s="498"/>
      <c r="B13" s="499" t="s">
        <v>1388</v>
      </c>
      <c r="C13" s="500"/>
      <c r="D13" s="500"/>
      <c r="E13" s="500"/>
      <c r="F13" s="501">
        <f t="shared" ref="F13:F16" si="3">G13+H13</f>
        <v>100000000</v>
      </c>
      <c r="G13" s="501"/>
      <c r="H13" s="501">
        <v>100000000</v>
      </c>
      <c r="I13" s="501">
        <f t="shared" ref="I13:I30" si="4">J13+M13</f>
        <v>100000000</v>
      </c>
      <c r="J13" s="502"/>
      <c r="K13" s="501"/>
      <c r="L13" s="501"/>
      <c r="M13" s="502">
        <f>N13+O13</f>
        <v>100000000</v>
      </c>
      <c r="N13" s="502">
        <v>100000000</v>
      </c>
      <c r="O13" s="502"/>
      <c r="P13" s="501"/>
      <c r="Q13" s="494"/>
      <c r="R13" s="494"/>
    </row>
    <row r="14" spans="1:20" s="503" customFormat="1" ht="21.75" customHeight="1">
      <c r="A14" s="498"/>
      <c r="B14" s="499" t="s">
        <v>2658</v>
      </c>
      <c r="C14" s="500"/>
      <c r="D14" s="500"/>
      <c r="E14" s="500"/>
      <c r="F14" s="501">
        <f t="shared" si="3"/>
        <v>586000000</v>
      </c>
      <c r="G14" s="501"/>
      <c r="H14" s="501">
        <v>586000000</v>
      </c>
      <c r="I14" s="501">
        <f t="shared" si="4"/>
        <v>1514310000</v>
      </c>
      <c r="J14" s="502"/>
      <c r="K14" s="501"/>
      <c r="L14" s="501"/>
      <c r="M14" s="502">
        <f t="shared" ref="M14:M17" si="5">N14+O14</f>
        <v>1514310000</v>
      </c>
      <c r="N14" s="502">
        <v>1514310000</v>
      </c>
      <c r="O14" s="502"/>
      <c r="P14" s="501"/>
      <c r="Q14" s="494"/>
      <c r="R14" s="494"/>
    </row>
    <row r="15" spans="1:20" s="503" customFormat="1" ht="21.75" customHeight="1">
      <c r="A15" s="498"/>
      <c r="B15" s="499" t="s">
        <v>1363</v>
      </c>
      <c r="C15" s="500"/>
      <c r="D15" s="500"/>
      <c r="E15" s="500"/>
      <c r="F15" s="501">
        <f t="shared" si="3"/>
        <v>2640000000</v>
      </c>
      <c r="G15" s="501"/>
      <c r="H15" s="501">
        <v>2640000000</v>
      </c>
      <c r="I15" s="501">
        <f t="shared" si="4"/>
        <v>2619838000</v>
      </c>
      <c r="J15" s="502"/>
      <c r="K15" s="501"/>
      <c r="L15" s="501"/>
      <c r="M15" s="502">
        <f t="shared" si="5"/>
        <v>2619838000</v>
      </c>
      <c r="N15" s="502">
        <v>2619838000</v>
      </c>
      <c r="O15" s="502"/>
      <c r="P15" s="501"/>
      <c r="Q15" s="494"/>
      <c r="R15" s="494"/>
    </row>
    <row r="16" spans="1:20" s="503" customFormat="1" ht="21.75" customHeight="1">
      <c r="A16" s="498"/>
      <c r="B16" s="499" t="s">
        <v>2625</v>
      </c>
      <c r="C16" s="500"/>
      <c r="D16" s="500"/>
      <c r="E16" s="500"/>
      <c r="F16" s="501">
        <f t="shared" si="3"/>
        <v>2598000000</v>
      </c>
      <c r="G16" s="501"/>
      <c r="H16" s="501">
        <v>2598000000</v>
      </c>
      <c r="I16" s="501">
        <f t="shared" si="4"/>
        <v>1674020000</v>
      </c>
      <c r="J16" s="502"/>
      <c r="K16" s="501"/>
      <c r="L16" s="501"/>
      <c r="M16" s="502">
        <f t="shared" si="5"/>
        <v>1674020000</v>
      </c>
      <c r="N16" s="502">
        <v>1674020000</v>
      </c>
      <c r="O16" s="502"/>
      <c r="P16" s="501"/>
      <c r="Q16" s="494"/>
      <c r="R16" s="494"/>
    </row>
    <row r="17" spans="1:19" s="503" customFormat="1" ht="24.75" customHeight="1">
      <c r="A17" s="498"/>
      <c r="B17" s="499" t="s">
        <v>259</v>
      </c>
      <c r="C17" s="500"/>
      <c r="D17" s="500"/>
      <c r="E17" s="500"/>
      <c r="F17" s="501">
        <f>G17+H17</f>
        <v>12000000000</v>
      </c>
      <c r="G17" s="501">
        <v>12000000000</v>
      </c>
      <c r="H17" s="501"/>
      <c r="I17" s="501">
        <f t="shared" si="4"/>
        <v>10188848449</v>
      </c>
      <c r="J17" s="502">
        <f t="shared" ref="J17" si="6">K17+L17</f>
        <v>10188848449</v>
      </c>
      <c r="K17" s="501">
        <v>10188848449</v>
      </c>
      <c r="L17" s="501"/>
      <c r="M17" s="502">
        <f t="shared" si="5"/>
        <v>0</v>
      </c>
      <c r="N17" s="502"/>
      <c r="O17" s="502"/>
      <c r="P17" s="501">
        <f>I17/F17*100</f>
        <v>84.907070408333325</v>
      </c>
      <c r="Q17" s="494"/>
      <c r="R17" s="494"/>
    </row>
    <row r="18" spans="1:19" s="506" customFormat="1" ht="30" customHeight="1">
      <c r="A18" s="505">
        <v>2</v>
      </c>
      <c r="B18" s="497" t="s">
        <v>2627</v>
      </c>
      <c r="C18" s="492">
        <f>SUBTOTAL(9,C19:C49)</f>
        <v>0</v>
      </c>
      <c r="D18" s="492">
        <f>SUBTOTAL(9,D19:D49)</f>
        <v>0</v>
      </c>
      <c r="E18" s="492">
        <f>SUBTOTAL(9,E19:E49)</f>
        <v>0</v>
      </c>
      <c r="F18" s="493">
        <f>SUBTOTAL(9,F19:F30)</f>
        <v>15661000000</v>
      </c>
      <c r="G18" s="493">
        <f t="shared" ref="G18" si="7">SUBTOTAL(9,G19:G30)</f>
        <v>0</v>
      </c>
      <c r="H18" s="493">
        <f>SUBTOTAL(9,H19:H30)</f>
        <v>15661000000</v>
      </c>
      <c r="I18" s="493">
        <f t="shared" ref="I18:N18" si="8">SUBTOTAL(9,I19:I30)</f>
        <v>18479980458</v>
      </c>
      <c r="J18" s="493">
        <f t="shared" si="8"/>
        <v>6267965000</v>
      </c>
      <c r="K18" s="493">
        <f t="shared" si="8"/>
        <v>6267965000</v>
      </c>
      <c r="L18" s="493">
        <f t="shared" si="8"/>
        <v>0</v>
      </c>
      <c r="M18" s="493">
        <f t="shared" si="8"/>
        <v>12212015458</v>
      </c>
      <c r="N18" s="493">
        <f t="shared" si="8"/>
        <v>12212015458</v>
      </c>
      <c r="O18" s="493">
        <f>SUBTOTAL(9,O19:O49)</f>
        <v>0</v>
      </c>
      <c r="P18" s="493">
        <f>I18/F18*100</f>
        <v>118.00000292446204</v>
      </c>
      <c r="Q18" s="492"/>
      <c r="R18" s="492">
        <f t="shared" ref="R18:R29" si="9">M18/H18*100</f>
        <v>77.977239371687631</v>
      </c>
      <c r="S18" s="504"/>
    </row>
    <row r="19" spans="1:19" s="503" customFormat="1" ht="27" customHeight="1">
      <c r="A19" s="508"/>
      <c r="B19" s="499" t="s">
        <v>1738</v>
      </c>
      <c r="C19" s="500"/>
      <c r="D19" s="500"/>
      <c r="E19" s="500"/>
      <c r="F19" s="501">
        <v>50000000</v>
      </c>
      <c r="G19" s="501"/>
      <c r="H19" s="501">
        <v>50000000</v>
      </c>
      <c r="I19" s="501">
        <f t="shared" si="4"/>
        <v>50000000</v>
      </c>
      <c r="J19" s="502">
        <f>K19+L19</f>
        <v>0</v>
      </c>
      <c r="K19" s="501"/>
      <c r="L19" s="501"/>
      <c r="M19" s="502">
        <f>N19+O19</f>
        <v>50000000</v>
      </c>
      <c r="N19" s="502">
        <v>50000000</v>
      </c>
      <c r="O19" s="502"/>
      <c r="P19" s="501">
        <f t="shared" ref="P19:P49" si="10">I19/F19*100</f>
        <v>100</v>
      </c>
      <c r="Q19" s="494"/>
      <c r="R19" s="494">
        <f t="shared" si="9"/>
        <v>100</v>
      </c>
    </row>
    <row r="20" spans="1:19" s="503" customFormat="1" ht="27" customHeight="1">
      <c r="A20" s="508"/>
      <c r="B20" s="499" t="s">
        <v>2628</v>
      </c>
      <c r="C20" s="500"/>
      <c r="D20" s="500"/>
      <c r="E20" s="500"/>
      <c r="F20" s="501">
        <v>9380000000</v>
      </c>
      <c r="G20" s="501"/>
      <c r="H20" s="501">
        <v>9380000000</v>
      </c>
      <c r="I20" s="501">
        <f t="shared" si="4"/>
        <v>6091559858</v>
      </c>
      <c r="J20" s="502">
        <f t="shared" ref="J20:J49" si="11">K20+L20</f>
        <v>0</v>
      </c>
      <c r="K20" s="501"/>
      <c r="L20" s="501"/>
      <c r="M20" s="502">
        <f t="shared" ref="M20:M49" si="12">N20+O20</f>
        <v>6091559858</v>
      </c>
      <c r="N20" s="502">
        <v>6091559858</v>
      </c>
      <c r="O20" s="502"/>
      <c r="P20" s="501">
        <f t="shared" si="10"/>
        <v>64.942002750533049</v>
      </c>
      <c r="Q20" s="494"/>
      <c r="R20" s="494">
        <f t="shared" si="9"/>
        <v>64.942002750533049</v>
      </c>
    </row>
    <row r="21" spans="1:19" s="503" customFormat="1" ht="27" customHeight="1">
      <c r="A21" s="508"/>
      <c r="B21" s="499" t="s">
        <v>1388</v>
      </c>
      <c r="C21" s="500"/>
      <c r="D21" s="500"/>
      <c r="E21" s="500"/>
      <c r="F21" s="501">
        <v>206000000</v>
      </c>
      <c r="G21" s="501"/>
      <c r="H21" s="501">
        <v>206000000</v>
      </c>
      <c r="I21" s="501">
        <f t="shared" si="4"/>
        <v>206000000</v>
      </c>
      <c r="J21" s="502">
        <f t="shared" si="11"/>
        <v>0</v>
      </c>
      <c r="K21" s="501"/>
      <c r="L21" s="501"/>
      <c r="M21" s="502">
        <f t="shared" si="12"/>
        <v>206000000</v>
      </c>
      <c r="N21" s="502">
        <v>206000000</v>
      </c>
      <c r="O21" s="502"/>
      <c r="P21" s="501">
        <f t="shared" si="10"/>
        <v>100</v>
      </c>
      <c r="Q21" s="494"/>
      <c r="R21" s="494">
        <f t="shared" si="9"/>
        <v>100</v>
      </c>
    </row>
    <row r="22" spans="1:19" s="503" customFormat="1" ht="27" customHeight="1">
      <c r="A22" s="508"/>
      <c r="B22" s="499" t="s">
        <v>1378</v>
      </c>
      <c r="C22" s="509"/>
      <c r="D22" s="509"/>
      <c r="E22" s="509"/>
      <c r="F22" s="501">
        <v>50000000</v>
      </c>
      <c r="G22" s="985"/>
      <c r="H22" s="501">
        <v>50000000</v>
      </c>
      <c r="I22" s="501">
        <f t="shared" si="4"/>
        <v>50000000</v>
      </c>
      <c r="J22" s="502">
        <f t="shared" si="11"/>
        <v>0</v>
      </c>
      <c r="K22" s="501"/>
      <c r="L22" s="501"/>
      <c r="M22" s="502">
        <f t="shared" si="12"/>
        <v>50000000</v>
      </c>
      <c r="N22" s="502">
        <v>50000000</v>
      </c>
      <c r="O22" s="502"/>
      <c r="P22" s="501">
        <f t="shared" si="10"/>
        <v>100</v>
      </c>
      <c r="Q22" s="494"/>
      <c r="R22" s="494">
        <f t="shared" si="9"/>
        <v>100</v>
      </c>
    </row>
    <row r="23" spans="1:19" s="503" customFormat="1" ht="27" customHeight="1">
      <c r="A23" s="508"/>
      <c r="B23" s="499" t="s">
        <v>1370</v>
      </c>
      <c r="C23" s="500"/>
      <c r="D23" s="500"/>
      <c r="E23" s="500"/>
      <c r="F23" s="501">
        <v>2600000000</v>
      </c>
      <c r="G23" s="501"/>
      <c r="H23" s="501">
        <v>2600000000</v>
      </c>
      <c r="I23" s="501">
        <f t="shared" si="4"/>
        <v>2600000000</v>
      </c>
      <c r="J23" s="502">
        <f t="shared" si="11"/>
        <v>0</v>
      </c>
      <c r="K23" s="501"/>
      <c r="L23" s="501"/>
      <c r="M23" s="502">
        <f t="shared" si="12"/>
        <v>2600000000</v>
      </c>
      <c r="N23" s="502">
        <v>2600000000</v>
      </c>
      <c r="O23" s="502"/>
      <c r="P23" s="501">
        <f t="shared" si="10"/>
        <v>100</v>
      </c>
      <c r="Q23" s="494"/>
      <c r="R23" s="494">
        <f t="shared" si="9"/>
        <v>100</v>
      </c>
    </row>
    <row r="24" spans="1:19" s="503" customFormat="1" ht="27" customHeight="1">
      <c r="A24" s="508"/>
      <c r="B24" s="499" t="s">
        <v>2658</v>
      </c>
      <c r="C24" s="500"/>
      <c r="D24" s="500"/>
      <c r="E24" s="500"/>
      <c r="F24" s="501">
        <v>950000000</v>
      </c>
      <c r="G24" s="501"/>
      <c r="H24" s="501">
        <v>950000000</v>
      </c>
      <c r="I24" s="501">
        <f t="shared" si="4"/>
        <v>799630200</v>
      </c>
      <c r="J24" s="502">
        <f t="shared" si="11"/>
        <v>0</v>
      </c>
      <c r="K24" s="501"/>
      <c r="L24" s="501"/>
      <c r="M24" s="502">
        <f t="shared" si="12"/>
        <v>799630200</v>
      </c>
      <c r="N24" s="502">
        <v>799630200</v>
      </c>
      <c r="O24" s="502"/>
      <c r="P24" s="501">
        <f t="shared" si="10"/>
        <v>84.171599999999998</v>
      </c>
      <c r="Q24" s="494"/>
      <c r="R24" s="494">
        <f t="shared" si="9"/>
        <v>84.171599999999998</v>
      </c>
    </row>
    <row r="25" spans="1:19" s="503" customFormat="1" ht="27" customHeight="1">
      <c r="A25" s="508"/>
      <c r="B25" s="499" t="s">
        <v>1363</v>
      </c>
      <c r="C25" s="500"/>
      <c r="D25" s="500"/>
      <c r="E25" s="500"/>
      <c r="F25" s="501">
        <f>800000000+50000000</f>
        <v>850000000</v>
      </c>
      <c r="G25" s="501"/>
      <c r="H25" s="501">
        <v>850000000</v>
      </c>
      <c r="I25" s="501">
        <f t="shared" si="4"/>
        <v>840405400</v>
      </c>
      <c r="J25" s="502">
        <f t="shared" si="11"/>
        <v>0</v>
      </c>
      <c r="K25" s="501"/>
      <c r="L25" s="501"/>
      <c r="M25" s="502">
        <f t="shared" si="12"/>
        <v>840405400</v>
      </c>
      <c r="N25" s="502">
        <v>840405400</v>
      </c>
      <c r="O25" s="502"/>
      <c r="P25" s="501">
        <f t="shared" si="10"/>
        <v>98.871223529411765</v>
      </c>
      <c r="Q25" s="494"/>
      <c r="R25" s="494">
        <f t="shared" si="9"/>
        <v>98.871223529411765</v>
      </c>
    </row>
    <row r="26" spans="1:19" s="503" customFormat="1" ht="27" customHeight="1">
      <c r="A26" s="508"/>
      <c r="B26" s="499" t="s">
        <v>2657</v>
      </c>
      <c r="C26" s="500"/>
      <c r="D26" s="500"/>
      <c r="E26" s="500"/>
      <c r="F26" s="501">
        <v>1000000000</v>
      </c>
      <c r="G26" s="501"/>
      <c r="H26" s="501">
        <v>1000000000</v>
      </c>
      <c r="I26" s="501">
        <f t="shared" si="4"/>
        <v>999420000</v>
      </c>
      <c r="J26" s="502"/>
      <c r="K26" s="501"/>
      <c r="L26" s="501"/>
      <c r="M26" s="502">
        <f t="shared" si="12"/>
        <v>999420000</v>
      </c>
      <c r="N26" s="502">
        <v>999420000</v>
      </c>
      <c r="O26" s="502"/>
      <c r="P26" s="501">
        <f t="shared" si="10"/>
        <v>99.941999999999993</v>
      </c>
      <c r="Q26" s="494"/>
      <c r="R26" s="494">
        <f t="shared" si="9"/>
        <v>99.941999999999993</v>
      </c>
    </row>
    <row r="27" spans="1:19" s="503" customFormat="1" ht="27" customHeight="1">
      <c r="A27" s="508"/>
      <c r="B27" s="499" t="s">
        <v>1361</v>
      </c>
      <c r="C27" s="500"/>
      <c r="D27" s="500"/>
      <c r="E27" s="500"/>
      <c r="F27" s="501">
        <v>400000000</v>
      </c>
      <c r="G27" s="501"/>
      <c r="H27" s="501">
        <v>400000000</v>
      </c>
      <c r="I27" s="501">
        <f t="shared" si="4"/>
        <v>400000000</v>
      </c>
      <c r="J27" s="502">
        <f t="shared" si="11"/>
        <v>0</v>
      </c>
      <c r="K27" s="501"/>
      <c r="L27" s="501"/>
      <c r="M27" s="502">
        <f t="shared" si="12"/>
        <v>400000000</v>
      </c>
      <c r="N27" s="502">
        <v>400000000</v>
      </c>
      <c r="O27" s="502"/>
      <c r="P27" s="501">
        <f t="shared" si="10"/>
        <v>100</v>
      </c>
      <c r="Q27" s="494"/>
      <c r="R27" s="494">
        <f t="shared" si="9"/>
        <v>100</v>
      </c>
    </row>
    <row r="28" spans="1:19" s="503" customFormat="1" ht="27" customHeight="1">
      <c r="A28" s="508"/>
      <c r="B28" s="499" t="s">
        <v>2626</v>
      </c>
      <c r="C28" s="500"/>
      <c r="D28" s="500"/>
      <c r="E28" s="500"/>
      <c r="F28" s="501">
        <v>100000000</v>
      </c>
      <c r="G28" s="501"/>
      <c r="H28" s="501">
        <v>100000000</v>
      </c>
      <c r="I28" s="501">
        <f t="shared" si="4"/>
        <v>100000000</v>
      </c>
      <c r="J28" s="502">
        <f t="shared" si="11"/>
        <v>0</v>
      </c>
      <c r="K28" s="501"/>
      <c r="L28" s="501"/>
      <c r="M28" s="502">
        <f t="shared" si="12"/>
        <v>100000000</v>
      </c>
      <c r="N28" s="502">
        <v>100000000</v>
      </c>
      <c r="O28" s="502"/>
      <c r="P28" s="501">
        <f t="shared" si="10"/>
        <v>100</v>
      </c>
      <c r="Q28" s="494"/>
      <c r="R28" s="494">
        <f t="shared" si="9"/>
        <v>100</v>
      </c>
    </row>
    <row r="29" spans="1:19" s="503" customFormat="1" ht="27" customHeight="1">
      <c r="A29" s="508"/>
      <c r="B29" s="499" t="s">
        <v>1758</v>
      </c>
      <c r="C29" s="509"/>
      <c r="D29" s="509"/>
      <c r="E29" s="509"/>
      <c r="F29" s="501">
        <v>75000000</v>
      </c>
      <c r="G29" s="985"/>
      <c r="H29" s="501">
        <v>75000000</v>
      </c>
      <c r="I29" s="501">
        <f t="shared" si="4"/>
        <v>75000000</v>
      </c>
      <c r="J29" s="502">
        <f t="shared" si="11"/>
        <v>0</v>
      </c>
      <c r="K29" s="501">
        <f>G29</f>
        <v>0</v>
      </c>
      <c r="L29" s="501"/>
      <c r="M29" s="502">
        <f t="shared" si="12"/>
        <v>75000000</v>
      </c>
      <c r="N29" s="502">
        <v>75000000</v>
      </c>
      <c r="O29" s="502"/>
      <c r="P29" s="501">
        <f t="shared" si="10"/>
        <v>100</v>
      </c>
      <c r="Q29" s="494"/>
      <c r="R29" s="494">
        <f t="shared" si="9"/>
        <v>100</v>
      </c>
    </row>
    <row r="30" spans="1:19" s="503" customFormat="1" ht="27" customHeight="1">
      <c r="A30" s="508"/>
      <c r="B30" s="499" t="s">
        <v>259</v>
      </c>
      <c r="C30" s="500">
        <f>D30+E30</f>
        <v>0</v>
      </c>
      <c r="D30" s="500"/>
      <c r="E30" s="500"/>
      <c r="F30" s="501"/>
      <c r="G30" s="985"/>
      <c r="H30" s="501"/>
      <c r="I30" s="501">
        <f t="shared" si="4"/>
        <v>6267965000</v>
      </c>
      <c r="J30" s="502">
        <f t="shared" si="11"/>
        <v>6267965000</v>
      </c>
      <c r="K30" s="501">
        <v>6267965000</v>
      </c>
      <c r="L30" s="501"/>
      <c r="M30" s="502">
        <f t="shared" si="12"/>
        <v>0</v>
      </c>
      <c r="N30" s="501"/>
      <c r="O30" s="502"/>
      <c r="P30" s="501"/>
      <c r="Q30" s="494"/>
      <c r="R30" s="494"/>
    </row>
    <row r="31" spans="1:19" s="504" customFormat="1" ht="27" customHeight="1">
      <c r="A31" s="505" t="s">
        <v>422</v>
      </c>
      <c r="B31" s="497" t="s">
        <v>2629</v>
      </c>
      <c r="C31" s="492">
        <f>SUBTOTAL(9,C32:C49)</f>
        <v>0</v>
      </c>
      <c r="D31" s="492">
        <f>SUBTOTAL(9,D32:D49)</f>
        <v>0</v>
      </c>
      <c r="E31" s="492">
        <f>SUBTOTAL(9,E32:E49)</f>
        <v>0</v>
      </c>
      <c r="F31" s="493">
        <f>SUBTOTAL(9,F32:F49)</f>
        <v>237925000000</v>
      </c>
      <c r="G31" s="493">
        <f t="shared" ref="G31:O31" si="13">SUBTOTAL(9,G32:G49)</f>
        <v>176899000000</v>
      </c>
      <c r="H31" s="493">
        <f t="shared" si="13"/>
        <v>61026000000</v>
      </c>
      <c r="I31" s="493">
        <f t="shared" si="13"/>
        <v>263294231802</v>
      </c>
      <c r="J31" s="493">
        <f t="shared" si="13"/>
        <v>204409960245</v>
      </c>
      <c r="K31" s="493">
        <f t="shared" si="13"/>
        <v>204409960245</v>
      </c>
      <c r="L31" s="493">
        <f t="shared" si="13"/>
        <v>0</v>
      </c>
      <c r="M31" s="493">
        <f t="shared" si="13"/>
        <v>58884271557</v>
      </c>
      <c r="N31" s="493">
        <f t="shared" si="13"/>
        <v>58884271557</v>
      </c>
      <c r="O31" s="493">
        <f t="shared" si="13"/>
        <v>0</v>
      </c>
      <c r="P31" s="493">
        <f t="shared" si="10"/>
        <v>110.66270118818954</v>
      </c>
      <c r="Q31" s="492"/>
      <c r="R31" s="492">
        <f t="shared" ref="R31:R49" si="14">M31/H31*100</f>
        <v>96.490465632681151</v>
      </c>
    </row>
    <row r="32" spans="1:19" s="503" customFormat="1" ht="27" customHeight="1">
      <c r="A32" s="508"/>
      <c r="B32" s="497" t="s">
        <v>2630</v>
      </c>
      <c r="C32" s="500"/>
      <c r="D32" s="500"/>
      <c r="E32" s="500"/>
      <c r="F32" s="493">
        <f>SUBTOTAL(9,F33:F40)</f>
        <v>94286000000</v>
      </c>
      <c r="G32" s="493">
        <f>SUBTOTAL(9,G33:G40)</f>
        <v>64099000000</v>
      </c>
      <c r="H32" s="493">
        <f>SUBTOTAL(9,H33:H40)</f>
        <v>30187000000</v>
      </c>
      <c r="I32" s="493">
        <f>SUBTOTAL(9,I33:I40)</f>
        <v>126093664593</v>
      </c>
      <c r="J32" s="493">
        <f t="shared" ref="J32:O32" si="15">SUBTOTAL(9,J33:J40)</f>
        <v>86418876177</v>
      </c>
      <c r="K32" s="493">
        <f t="shared" si="15"/>
        <v>86418876177</v>
      </c>
      <c r="L32" s="493">
        <f t="shared" si="15"/>
        <v>0</v>
      </c>
      <c r="M32" s="493">
        <f t="shared" si="15"/>
        <v>39674788416</v>
      </c>
      <c r="N32" s="493">
        <f t="shared" si="15"/>
        <v>39674788416</v>
      </c>
      <c r="O32" s="493">
        <f t="shared" si="15"/>
        <v>0</v>
      </c>
      <c r="P32" s="501">
        <f t="shared" si="10"/>
        <v>133.73529961287994</v>
      </c>
      <c r="Q32" s="494"/>
      <c r="R32" s="494">
        <f t="shared" si="14"/>
        <v>131.43004742438796</v>
      </c>
    </row>
    <row r="33" spans="1:18" s="503" customFormat="1" ht="27" customHeight="1">
      <c r="A33" s="508"/>
      <c r="B33" s="499" t="s">
        <v>2610</v>
      </c>
      <c r="C33" s="500"/>
      <c r="D33" s="500"/>
      <c r="E33" s="500"/>
      <c r="F33" s="501">
        <v>48651000000</v>
      </c>
      <c r="G33" s="501">
        <f>18952000000+14887000000</f>
        <v>33839000000</v>
      </c>
      <c r="H33" s="501">
        <f>9803000000+700000000+761000000+2790000000+703000000+55000000</f>
        <v>14812000000</v>
      </c>
      <c r="I33" s="501">
        <f t="shared" ref="I33:I49" si="16">J33+M33</f>
        <v>67592758340</v>
      </c>
      <c r="J33" s="502">
        <f t="shared" si="11"/>
        <v>47444137000</v>
      </c>
      <c r="K33" s="501">
        <f>[3]CTMTQG!H56</f>
        <v>47444137000</v>
      </c>
      <c r="L33" s="501"/>
      <c r="M33" s="502">
        <f t="shared" si="12"/>
        <v>20148621340</v>
      </c>
      <c r="N33" s="502">
        <f>[3]CTMTQG!K56</f>
        <v>20148621340</v>
      </c>
      <c r="O33" s="502"/>
      <c r="P33" s="501">
        <f t="shared" si="10"/>
        <v>138.93395477996341</v>
      </c>
      <c r="Q33" s="494"/>
      <c r="R33" s="494">
        <f t="shared" si="14"/>
        <v>136.02903956251689</v>
      </c>
    </row>
    <row r="34" spans="1:18" s="503" customFormat="1" ht="27" customHeight="1">
      <c r="A34" s="508"/>
      <c r="B34" s="499" t="s">
        <v>2585</v>
      </c>
      <c r="C34" s="500"/>
      <c r="D34" s="500"/>
      <c r="E34" s="500"/>
      <c r="F34" s="501">
        <v>17055000000</v>
      </c>
      <c r="G34" s="501">
        <f>13048000000</f>
        <v>13048000000</v>
      </c>
      <c r="H34" s="501">
        <f>667000000+2392000000+593000000+300000000+55000000</f>
        <v>4007000000</v>
      </c>
      <c r="I34" s="501">
        <f t="shared" si="16"/>
        <v>24920260177</v>
      </c>
      <c r="J34" s="502">
        <f t="shared" si="11"/>
        <v>20286978177</v>
      </c>
      <c r="K34" s="501">
        <f>[3]CTMTQG!H58</f>
        <v>20286978177</v>
      </c>
      <c r="L34" s="501"/>
      <c r="M34" s="502">
        <f t="shared" si="12"/>
        <v>4633282000</v>
      </c>
      <c r="N34" s="502">
        <f>[3]CTMTQG!K58</f>
        <v>4633282000</v>
      </c>
      <c r="O34" s="502"/>
      <c r="P34" s="501">
        <f t="shared" si="10"/>
        <v>146.11703416593375</v>
      </c>
      <c r="Q34" s="494"/>
      <c r="R34" s="494">
        <f t="shared" si="14"/>
        <v>115.62969802845022</v>
      </c>
    </row>
    <row r="35" spans="1:18" s="503" customFormat="1" ht="27" customHeight="1">
      <c r="A35" s="508"/>
      <c r="B35" s="499" t="s">
        <v>2586</v>
      </c>
      <c r="C35" s="500"/>
      <c r="D35" s="500"/>
      <c r="E35" s="500"/>
      <c r="F35" s="501">
        <v>8004000000</v>
      </c>
      <c r="G35" s="501">
        <f>5394000000</f>
        <v>5394000000</v>
      </c>
      <c r="H35" s="501">
        <f>126000000+600000000+100000000+276000000+1000000000+250000000+218000000+40000000</f>
        <v>2610000000</v>
      </c>
      <c r="I35" s="501">
        <f t="shared" si="16"/>
        <v>7311463426</v>
      </c>
      <c r="J35" s="502">
        <f t="shared" si="11"/>
        <v>4202647000</v>
      </c>
      <c r="K35" s="501">
        <f>[3]CTMTQG!H60</f>
        <v>4202647000</v>
      </c>
      <c r="L35" s="501"/>
      <c r="M35" s="502">
        <f t="shared" si="12"/>
        <v>3108816426</v>
      </c>
      <c r="N35" s="502">
        <f>[3]CTMTQG!K60</f>
        <v>3108816426</v>
      </c>
      <c r="O35" s="502"/>
      <c r="P35" s="501">
        <f t="shared" si="10"/>
        <v>91.347619015492256</v>
      </c>
      <c r="Q35" s="494"/>
      <c r="R35" s="494">
        <f t="shared" si="14"/>
        <v>119.1117404597701</v>
      </c>
    </row>
    <row r="36" spans="1:18" s="503" customFormat="1" ht="27" customHeight="1">
      <c r="A36" s="508"/>
      <c r="B36" s="499" t="s">
        <v>2611</v>
      </c>
      <c r="C36" s="500"/>
      <c r="D36" s="500"/>
      <c r="E36" s="500"/>
      <c r="F36" s="501">
        <v>2141000000</v>
      </c>
      <c r="G36" s="501">
        <f>200000000</f>
        <v>200000000</v>
      </c>
      <c r="H36" s="501">
        <v>1941000000</v>
      </c>
      <c r="I36" s="501">
        <f t="shared" si="16"/>
        <v>2953398000</v>
      </c>
      <c r="J36" s="502">
        <f t="shared" si="11"/>
        <v>500000000</v>
      </c>
      <c r="K36" s="501">
        <f>[3]CTMTQG!H68</f>
        <v>500000000</v>
      </c>
      <c r="L36" s="501"/>
      <c r="M36" s="502">
        <f t="shared" si="12"/>
        <v>2453398000</v>
      </c>
      <c r="N36" s="502">
        <f>[3]CTMTQG!K68</f>
        <v>2453398000</v>
      </c>
      <c r="O36" s="502"/>
      <c r="P36" s="501">
        <f t="shared" si="10"/>
        <v>137.94479215319944</v>
      </c>
      <c r="Q36" s="494"/>
      <c r="R36" s="494">
        <f t="shared" si="14"/>
        <v>126.39866048428645</v>
      </c>
    </row>
    <row r="37" spans="1:18" s="503" customFormat="1" ht="27" customHeight="1">
      <c r="A37" s="508"/>
      <c r="B37" s="499" t="s">
        <v>2588</v>
      </c>
      <c r="C37" s="500"/>
      <c r="D37" s="500"/>
      <c r="E37" s="500"/>
      <c r="F37" s="501">
        <v>9288000000</v>
      </c>
      <c r="G37" s="501">
        <v>6596000000</v>
      </c>
      <c r="H37" s="501">
        <v>2692000000</v>
      </c>
      <c r="I37" s="501">
        <f t="shared" si="16"/>
        <v>10801265650</v>
      </c>
      <c r="J37" s="502">
        <f t="shared" si="11"/>
        <v>6717592000</v>
      </c>
      <c r="K37" s="501">
        <f>[3]CTMTQG!H62</f>
        <v>6717592000</v>
      </c>
      <c r="L37" s="501"/>
      <c r="M37" s="502">
        <f t="shared" si="12"/>
        <v>4083673650</v>
      </c>
      <c r="N37" s="502">
        <f>[3]CTMTQG!K62</f>
        <v>4083673650</v>
      </c>
      <c r="O37" s="502"/>
      <c r="P37" s="501">
        <f t="shared" si="10"/>
        <v>116.29269649009476</v>
      </c>
      <c r="Q37" s="494"/>
      <c r="R37" s="494">
        <f t="shared" si="14"/>
        <v>151.69664375928679</v>
      </c>
    </row>
    <row r="38" spans="1:18" s="503" customFormat="1" ht="27" customHeight="1">
      <c r="A38" s="508"/>
      <c r="B38" s="499" t="s">
        <v>2612</v>
      </c>
      <c r="C38" s="500"/>
      <c r="D38" s="500"/>
      <c r="E38" s="500"/>
      <c r="F38" s="501">
        <v>10000000</v>
      </c>
      <c r="G38" s="501"/>
      <c r="H38" s="501">
        <v>10000000</v>
      </c>
      <c r="I38" s="501">
        <f t="shared" si="16"/>
        <v>0</v>
      </c>
      <c r="J38" s="502">
        <f t="shared" si="11"/>
        <v>0</v>
      </c>
      <c r="K38" s="501"/>
      <c r="L38" s="501"/>
      <c r="M38" s="502">
        <f t="shared" si="12"/>
        <v>0</v>
      </c>
      <c r="N38" s="502"/>
      <c r="O38" s="502"/>
      <c r="P38" s="501">
        <f t="shared" si="10"/>
        <v>0</v>
      </c>
      <c r="Q38" s="494"/>
      <c r="R38" s="494">
        <f t="shared" si="14"/>
        <v>0</v>
      </c>
    </row>
    <row r="39" spans="1:18" s="503" customFormat="1" ht="27" customHeight="1">
      <c r="A39" s="508"/>
      <c r="B39" s="499" t="s">
        <v>2590</v>
      </c>
      <c r="C39" s="500"/>
      <c r="D39" s="500"/>
      <c r="E39" s="500"/>
      <c r="F39" s="501">
        <v>3950000000</v>
      </c>
      <c r="G39" s="501">
        <v>1945000000</v>
      </c>
      <c r="H39" s="501">
        <v>2005000000</v>
      </c>
      <c r="I39" s="501">
        <f t="shared" si="16"/>
        <v>5598152000</v>
      </c>
      <c r="J39" s="502">
        <f t="shared" si="11"/>
        <v>3236530000</v>
      </c>
      <c r="K39" s="501">
        <f>[3]CTMTQG!H64</f>
        <v>3236530000</v>
      </c>
      <c r="L39" s="501"/>
      <c r="M39" s="502">
        <f t="shared" si="12"/>
        <v>2361622000</v>
      </c>
      <c r="N39" s="502">
        <f>[3]CTMTQG!K64</f>
        <v>2361622000</v>
      </c>
      <c r="O39" s="502"/>
      <c r="P39" s="501">
        <f t="shared" si="10"/>
        <v>141.72536708860758</v>
      </c>
      <c r="Q39" s="494"/>
      <c r="R39" s="494">
        <f t="shared" si="14"/>
        <v>117.78663341645886</v>
      </c>
    </row>
    <row r="40" spans="1:18" s="503" customFormat="1" ht="27" customHeight="1">
      <c r="A40" s="508"/>
      <c r="B40" s="499" t="s">
        <v>2591</v>
      </c>
      <c r="C40" s="500"/>
      <c r="D40" s="500"/>
      <c r="E40" s="500"/>
      <c r="F40" s="501">
        <v>5187000000</v>
      </c>
      <c r="G40" s="501">
        <v>3077000000</v>
      </c>
      <c r="H40" s="501">
        <v>2110000000</v>
      </c>
      <c r="I40" s="501">
        <f t="shared" si="16"/>
        <v>6916367000</v>
      </c>
      <c r="J40" s="502">
        <f t="shared" si="11"/>
        <v>4030992000</v>
      </c>
      <c r="K40" s="501">
        <f>[3]CTMTQG!H66</f>
        <v>4030992000</v>
      </c>
      <c r="L40" s="501"/>
      <c r="M40" s="502">
        <f t="shared" si="12"/>
        <v>2885375000</v>
      </c>
      <c r="N40" s="502">
        <f>[3]CTMTQG!K66</f>
        <v>2885375000</v>
      </c>
      <c r="O40" s="502"/>
      <c r="P40" s="501">
        <f t="shared" si="10"/>
        <v>133.34040871409292</v>
      </c>
      <c r="Q40" s="494"/>
      <c r="R40" s="494">
        <f t="shared" si="14"/>
        <v>136.74763033175356</v>
      </c>
    </row>
    <row r="41" spans="1:18" s="503" customFormat="1" ht="27" customHeight="1">
      <c r="A41" s="508"/>
      <c r="B41" s="497" t="s">
        <v>2627</v>
      </c>
      <c r="C41" s="500"/>
      <c r="D41" s="500"/>
      <c r="E41" s="500"/>
      <c r="F41" s="493">
        <f>SUBTOTAL(9,F42:F49)</f>
        <v>143639000000</v>
      </c>
      <c r="G41" s="493">
        <f t="shared" ref="G41:H41" si="17">SUBTOTAL(9,G42:G50)</f>
        <v>112800000000</v>
      </c>
      <c r="H41" s="493">
        <f t="shared" si="17"/>
        <v>30839000000</v>
      </c>
      <c r="I41" s="493">
        <f>SUBTOTAL(9,I42:I49)</f>
        <v>137200567209</v>
      </c>
      <c r="J41" s="493">
        <f>SUBTOTAL(9,J42:J49)</f>
        <v>117991084068</v>
      </c>
      <c r="K41" s="493">
        <f>SUBTOTAL(9,K42:K49)</f>
        <v>117991084068</v>
      </c>
      <c r="L41" s="493">
        <f t="shared" ref="L41" si="18">SUBTOTAL(9,L42:L50)</f>
        <v>0</v>
      </c>
      <c r="M41" s="493">
        <f>SUBTOTAL(9,M42:M49)</f>
        <v>19209483141</v>
      </c>
      <c r="N41" s="493">
        <f>SUBTOTAL(9,N42:N49)</f>
        <v>19209483141</v>
      </c>
      <c r="O41" s="493">
        <f t="shared" ref="O41" si="19">SUBTOTAL(9,O42:O50)</f>
        <v>0</v>
      </c>
      <c r="P41" s="501">
        <f t="shared" si="10"/>
        <v>95.517629062441259</v>
      </c>
      <c r="Q41" s="494"/>
      <c r="R41" s="494">
        <f t="shared" si="14"/>
        <v>62.289578588799898</v>
      </c>
    </row>
    <row r="42" spans="1:18" s="503" customFormat="1" ht="27" customHeight="1">
      <c r="A42" s="508"/>
      <c r="B42" s="499" t="s">
        <v>2610</v>
      </c>
      <c r="C42" s="500"/>
      <c r="D42" s="500"/>
      <c r="E42" s="500"/>
      <c r="F42" s="501">
        <f>G42+H42</f>
        <v>19823000000</v>
      </c>
      <c r="G42" s="501">
        <v>15725000000</v>
      </c>
      <c r="H42" s="501">
        <f>2828000000+620000000+650000000</f>
        <v>4098000000</v>
      </c>
      <c r="I42" s="501">
        <f t="shared" si="16"/>
        <v>20797749000</v>
      </c>
      <c r="J42" s="502">
        <f t="shared" si="11"/>
        <v>17239605500</v>
      </c>
      <c r="K42" s="501">
        <f>[3]CTMTQG!O56</f>
        <v>17239605500</v>
      </c>
      <c r="L42" s="501"/>
      <c r="M42" s="502">
        <f t="shared" si="12"/>
        <v>3558143500</v>
      </c>
      <c r="N42" s="502">
        <f>[3]CTMTQG!R56</f>
        <v>3558143500</v>
      </c>
      <c r="O42" s="502"/>
      <c r="P42" s="501">
        <f t="shared" si="10"/>
        <v>104.91726277556374</v>
      </c>
      <c r="Q42" s="494"/>
      <c r="R42" s="494">
        <f t="shared" si="14"/>
        <v>86.826342118106396</v>
      </c>
    </row>
    <row r="43" spans="1:18" s="503" customFormat="1" ht="27" customHeight="1">
      <c r="A43" s="508"/>
      <c r="B43" s="499" t="s">
        <v>2585</v>
      </c>
      <c r="C43" s="500"/>
      <c r="D43" s="500"/>
      <c r="E43" s="500"/>
      <c r="F43" s="501">
        <f>610000000+20235000000</f>
        <v>20845000000</v>
      </c>
      <c r="G43" s="501">
        <v>16607000000</v>
      </c>
      <c r="H43" s="501">
        <f>610000000+3628000000</f>
        <v>4238000000</v>
      </c>
      <c r="I43" s="501">
        <f t="shared" si="16"/>
        <v>21643986047</v>
      </c>
      <c r="J43" s="502">
        <f t="shared" si="11"/>
        <v>18593081047</v>
      </c>
      <c r="K43" s="501">
        <f>[3]CTMTQG!O58</f>
        <v>18593081047</v>
      </c>
      <c r="L43" s="501"/>
      <c r="M43" s="502">
        <f t="shared" si="12"/>
        <v>3050905000</v>
      </c>
      <c r="N43" s="502">
        <f>[3]CTMTQG!R58</f>
        <v>3050905000</v>
      </c>
      <c r="O43" s="502"/>
      <c r="P43" s="501">
        <f t="shared" si="10"/>
        <v>103.83298655313024</v>
      </c>
      <c r="Q43" s="494"/>
      <c r="R43" s="494">
        <f t="shared" si="14"/>
        <v>71.989263803680984</v>
      </c>
    </row>
    <row r="44" spans="1:18" s="503" customFormat="1" ht="27" customHeight="1">
      <c r="A44" s="508"/>
      <c r="B44" s="499" t="s">
        <v>2586</v>
      </c>
      <c r="C44" s="500"/>
      <c r="D44" s="500"/>
      <c r="E44" s="500"/>
      <c r="F44" s="501">
        <f>15574000000+470000000</f>
        <v>16044000000</v>
      </c>
      <c r="G44" s="501">
        <v>12488000000</v>
      </c>
      <c r="H44" s="501">
        <f>3086000000+470000000</f>
        <v>3556000000</v>
      </c>
      <c r="I44" s="501">
        <f t="shared" si="16"/>
        <v>14281762400</v>
      </c>
      <c r="J44" s="502">
        <f t="shared" si="11"/>
        <v>11869668000</v>
      </c>
      <c r="K44" s="501">
        <f>[3]CTMTQG!O60</f>
        <v>11869668000</v>
      </c>
      <c r="L44" s="501"/>
      <c r="M44" s="502">
        <f t="shared" si="12"/>
        <v>2412094400</v>
      </c>
      <c r="N44" s="502">
        <f>[3]CTMTQG!R60</f>
        <v>2412094400</v>
      </c>
      <c r="O44" s="502"/>
      <c r="P44" s="501">
        <f t="shared" si="10"/>
        <v>89.01622039391674</v>
      </c>
      <c r="Q44" s="494"/>
      <c r="R44" s="494">
        <f t="shared" si="14"/>
        <v>67.831676040494941</v>
      </c>
    </row>
    <row r="45" spans="1:18" s="503" customFormat="1" ht="27" customHeight="1">
      <c r="A45" s="508"/>
      <c r="B45" s="499" t="s">
        <v>2611</v>
      </c>
      <c r="C45" s="500"/>
      <c r="D45" s="500"/>
      <c r="E45" s="500"/>
      <c r="F45" s="501">
        <f>10914000000+470000000+650000000</f>
        <v>12034000000</v>
      </c>
      <c r="G45" s="501">
        <v>9144000000</v>
      </c>
      <c r="H45" s="501">
        <f>1120000000+1770000000</f>
        <v>2890000000</v>
      </c>
      <c r="I45" s="501">
        <f t="shared" si="16"/>
        <v>11179937000</v>
      </c>
      <c r="J45" s="502">
        <f t="shared" si="11"/>
        <v>8891779000</v>
      </c>
      <c r="K45" s="501">
        <f>[3]CTMTQG!O68</f>
        <v>8891779000</v>
      </c>
      <c r="L45" s="501"/>
      <c r="M45" s="502">
        <f t="shared" si="12"/>
        <v>2288158000</v>
      </c>
      <c r="N45" s="502">
        <f>[3]CTMTQG!R68</f>
        <v>2288158000</v>
      </c>
      <c r="O45" s="502"/>
      <c r="P45" s="501">
        <f t="shared" si="10"/>
        <v>92.902916735914914</v>
      </c>
      <c r="Q45" s="494"/>
      <c r="R45" s="494">
        <f t="shared" si="14"/>
        <v>79.175017301038068</v>
      </c>
    </row>
    <row r="46" spans="1:18" s="503" customFormat="1" ht="27" customHeight="1">
      <c r="A46" s="508"/>
      <c r="B46" s="499" t="s">
        <v>2588</v>
      </c>
      <c r="C46" s="500"/>
      <c r="D46" s="500"/>
      <c r="E46" s="500"/>
      <c r="F46" s="501">
        <f>21114000000+520000000+525000000</f>
        <v>22159000000</v>
      </c>
      <c r="G46" s="501">
        <v>16443000000</v>
      </c>
      <c r="H46" s="501">
        <f>4671000000+1045000000</f>
        <v>5716000000</v>
      </c>
      <c r="I46" s="501">
        <f t="shared" si="16"/>
        <v>19932122041</v>
      </c>
      <c r="J46" s="502">
        <f t="shared" si="11"/>
        <v>18273405700</v>
      </c>
      <c r="K46" s="501">
        <f>[3]CTMTQG!O62</f>
        <v>18273405700</v>
      </c>
      <c r="L46" s="501"/>
      <c r="M46" s="502">
        <f t="shared" si="12"/>
        <v>1658716341</v>
      </c>
      <c r="N46" s="502">
        <f>[3]CTMTQG!R62</f>
        <v>1658716341</v>
      </c>
      <c r="O46" s="502"/>
      <c r="P46" s="501">
        <f t="shared" si="10"/>
        <v>89.95045823818765</v>
      </c>
      <c r="Q46" s="494"/>
      <c r="R46" s="494">
        <f t="shared" si="14"/>
        <v>29.018830318404476</v>
      </c>
    </row>
    <row r="47" spans="1:18" s="503" customFormat="1" ht="27" customHeight="1">
      <c r="A47" s="508"/>
      <c r="B47" s="499" t="s">
        <v>2631</v>
      </c>
      <c r="C47" s="500"/>
      <c r="D47" s="500"/>
      <c r="E47" s="500"/>
      <c r="F47" s="501">
        <f>1830000000+620000000+650000000</f>
        <v>3100000000</v>
      </c>
      <c r="G47" s="501">
        <v>1230000000</v>
      </c>
      <c r="H47" s="501">
        <f>600000000+1270000000</f>
        <v>1870000000</v>
      </c>
      <c r="I47" s="501">
        <f t="shared" si="16"/>
        <v>2997830500</v>
      </c>
      <c r="J47" s="502">
        <f t="shared" si="11"/>
        <v>996217500</v>
      </c>
      <c r="K47" s="501">
        <f>[3]CTMTQG!O54</f>
        <v>996217500</v>
      </c>
      <c r="L47" s="501"/>
      <c r="M47" s="502">
        <f t="shared" si="12"/>
        <v>2001613000</v>
      </c>
      <c r="N47" s="502">
        <f>[3]CTMTQG!R54</f>
        <v>2001613000</v>
      </c>
      <c r="O47" s="502"/>
      <c r="P47" s="501">
        <f t="shared" si="10"/>
        <v>96.704209677419357</v>
      </c>
      <c r="Q47" s="494"/>
      <c r="R47" s="494">
        <f t="shared" si="14"/>
        <v>107.038128342246</v>
      </c>
    </row>
    <row r="48" spans="1:18" s="503" customFormat="1" ht="27" customHeight="1">
      <c r="A48" s="508"/>
      <c r="B48" s="499" t="s">
        <v>2590</v>
      </c>
      <c r="C48" s="500"/>
      <c r="D48" s="500"/>
      <c r="E48" s="500"/>
      <c r="F48" s="501">
        <f>15327000000+570000000</f>
        <v>15897000000</v>
      </c>
      <c r="G48" s="501">
        <v>12967000000</v>
      </c>
      <c r="H48" s="501">
        <f>2360000000+570000000</f>
        <v>2930000000</v>
      </c>
      <c r="I48" s="501">
        <f t="shared" si="16"/>
        <v>15308485522</v>
      </c>
      <c r="J48" s="502">
        <f t="shared" si="11"/>
        <v>12859306622</v>
      </c>
      <c r="K48" s="501">
        <f>[3]CTMTQG!O64</f>
        <v>12859306622</v>
      </c>
      <c r="L48" s="501"/>
      <c r="M48" s="502">
        <f t="shared" si="12"/>
        <v>2449178900</v>
      </c>
      <c r="N48" s="502">
        <f>[3]CTMTQG!R64</f>
        <v>2449178900</v>
      </c>
      <c r="O48" s="502"/>
      <c r="P48" s="501">
        <f t="shared" si="10"/>
        <v>96.297952582248229</v>
      </c>
      <c r="Q48" s="494"/>
      <c r="R48" s="494">
        <f t="shared" si="14"/>
        <v>83.589723549488056</v>
      </c>
    </row>
    <row r="49" spans="1:18" s="503" customFormat="1" ht="27" customHeight="1">
      <c r="A49" s="508"/>
      <c r="B49" s="499" t="s">
        <v>2591</v>
      </c>
      <c r="C49" s="500"/>
      <c r="D49" s="500"/>
      <c r="E49" s="500"/>
      <c r="F49" s="501">
        <f>32592000000+620000000+525000000</f>
        <v>33737000000</v>
      </c>
      <c r="G49" s="501">
        <v>28196000000</v>
      </c>
      <c r="H49" s="501">
        <f>4396000000+1145000000</f>
        <v>5541000000</v>
      </c>
      <c r="I49" s="501">
        <f t="shared" si="16"/>
        <v>31058694699</v>
      </c>
      <c r="J49" s="502">
        <f t="shared" si="11"/>
        <v>29268020699</v>
      </c>
      <c r="K49" s="501">
        <f>[3]CTMTQG!O66</f>
        <v>29268020699</v>
      </c>
      <c r="L49" s="501"/>
      <c r="M49" s="502">
        <f t="shared" si="12"/>
        <v>1790674000</v>
      </c>
      <c r="N49" s="502">
        <f>[3]CTMTQG!R66</f>
        <v>1790674000</v>
      </c>
      <c r="O49" s="502"/>
      <c r="P49" s="501">
        <f t="shared" si="10"/>
        <v>92.061222690221427</v>
      </c>
      <c r="Q49" s="494"/>
      <c r="R49" s="494">
        <f t="shared" si="14"/>
        <v>32.316802021295793</v>
      </c>
    </row>
    <row r="50" spans="1:18" s="514" customFormat="1" ht="14.25" customHeight="1">
      <c r="A50" s="484"/>
      <c r="B50" s="510"/>
      <c r="C50" s="510"/>
      <c r="D50" s="510"/>
      <c r="E50" s="510"/>
      <c r="F50" s="507"/>
      <c r="G50" s="507"/>
      <c r="H50" s="507"/>
      <c r="I50" s="511"/>
      <c r="J50" s="512"/>
      <c r="K50" s="512"/>
      <c r="L50" s="512"/>
      <c r="M50" s="512"/>
      <c r="N50" s="513"/>
      <c r="O50" s="513"/>
      <c r="P50" s="507"/>
      <c r="Q50" s="507"/>
      <c r="R50" s="507"/>
    </row>
    <row r="51" spans="1:18" s="514" customFormat="1" ht="19.5" customHeight="1">
      <c r="A51" s="484"/>
      <c r="B51" s="510"/>
      <c r="C51" s="510"/>
      <c r="D51" s="510"/>
      <c r="E51" s="510"/>
      <c r="F51" s="515"/>
      <c r="G51" s="515"/>
      <c r="H51" s="515"/>
      <c r="I51" s="516"/>
      <c r="J51" s="517"/>
      <c r="K51" s="517"/>
      <c r="L51" s="517"/>
      <c r="N51" s="517"/>
      <c r="O51" s="513"/>
      <c r="P51" s="1252"/>
      <c r="Q51" s="1252"/>
      <c r="R51" s="515"/>
    </row>
    <row r="52" spans="1:18" s="522" customFormat="1" ht="15.75" customHeight="1">
      <c r="A52" s="518"/>
      <c r="B52" s="479"/>
      <c r="C52" s="479"/>
      <c r="D52" s="479"/>
      <c r="E52" s="479"/>
      <c r="F52" s="519"/>
      <c r="G52" s="519"/>
      <c r="H52" s="519"/>
      <c r="I52" s="520"/>
      <c r="J52" s="1225"/>
      <c r="K52" s="1225"/>
      <c r="L52" s="1225"/>
      <c r="M52" s="1225"/>
      <c r="N52" s="1225"/>
      <c r="O52" s="521"/>
      <c r="P52" s="1225"/>
      <c r="Q52" s="1225"/>
      <c r="R52" s="519"/>
    </row>
    <row r="53" spans="1:18" s="526" customFormat="1" ht="15.75" customHeight="1">
      <c r="A53" s="484"/>
      <c r="B53" s="523"/>
      <c r="C53" s="523"/>
      <c r="D53" s="523"/>
      <c r="E53" s="523"/>
      <c r="F53" s="524"/>
      <c r="G53" s="524"/>
      <c r="H53" s="524"/>
      <c r="I53" s="525"/>
      <c r="J53" s="1226"/>
      <c r="K53" s="1226"/>
      <c r="L53" s="1226"/>
      <c r="M53" s="1226"/>
      <c r="N53" s="1226"/>
      <c r="O53" s="480"/>
      <c r="P53" s="1226"/>
      <c r="Q53" s="1226"/>
      <c r="R53" s="524"/>
    </row>
    <row r="54" spans="1:18" s="526" customFormat="1" ht="15.75" customHeight="1">
      <c r="A54" s="484"/>
      <c r="B54" s="523"/>
      <c r="C54" s="523"/>
      <c r="D54" s="523"/>
      <c r="E54" s="523"/>
      <c r="F54" s="524"/>
      <c r="G54" s="524"/>
      <c r="H54" s="524"/>
      <c r="I54" s="525"/>
      <c r="J54" s="525"/>
      <c r="K54" s="525"/>
      <c r="L54" s="525"/>
      <c r="M54" s="525"/>
      <c r="N54" s="480"/>
      <c r="O54" s="480"/>
      <c r="P54" s="428"/>
      <c r="Q54" s="428"/>
      <c r="R54" s="524"/>
    </row>
    <row r="55" spans="1:18" s="526" customFormat="1" ht="15.75" customHeight="1">
      <c r="A55" s="484"/>
      <c r="B55" s="523"/>
      <c r="C55" s="523"/>
      <c r="D55" s="523"/>
      <c r="E55" s="523"/>
      <c r="F55" s="524"/>
      <c r="G55" s="524"/>
      <c r="H55" s="524"/>
      <c r="I55" s="525"/>
      <c r="J55" s="525"/>
      <c r="K55" s="525"/>
      <c r="L55" s="525"/>
      <c r="M55" s="525"/>
      <c r="N55" s="480"/>
      <c r="O55" s="480"/>
      <c r="P55" s="428"/>
      <c r="Q55" s="428"/>
      <c r="R55" s="524"/>
    </row>
    <row r="56" spans="1:18" s="526" customFormat="1" ht="30.75" customHeight="1">
      <c r="A56" s="484"/>
      <c r="B56" s="523"/>
      <c r="C56" s="523"/>
      <c r="D56" s="523"/>
      <c r="E56" s="523"/>
      <c r="F56" s="524"/>
      <c r="G56" s="524"/>
      <c r="H56" s="524"/>
      <c r="I56" s="525"/>
      <c r="J56" s="1248"/>
      <c r="K56" s="1248"/>
      <c r="L56" s="1248"/>
      <c r="M56" s="1248"/>
      <c r="N56" s="1248"/>
      <c r="O56" s="480"/>
      <c r="P56" s="428"/>
      <c r="Q56" s="428"/>
      <c r="R56" s="524"/>
    </row>
    <row r="57" spans="1:18">
      <c r="P57" s="428"/>
      <c r="Q57" s="428"/>
    </row>
    <row r="58" spans="1:18">
      <c r="P58" s="428"/>
      <c r="Q58" s="428"/>
    </row>
    <row r="59" spans="1:18">
      <c r="P59" s="1221"/>
      <c r="Q59" s="1221"/>
    </row>
  </sheetData>
  <mergeCells count="27">
    <mergeCell ref="J53:N53"/>
    <mergeCell ref="P53:Q53"/>
    <mergeCell ref="J56:N56"/>
    <mergeCell ref="P59:Q59"/>
    <mergeCell ref="M7:O7"/>
    <mergeCell ref="P7:P8"/>
    <mergeCell ref="Q7:R7"/>
    <mergeCell ref="P51:Q51"/>
    <mergeCell ref="J52:N52"/>
    <mergeCell ref="P52:Q52"/>
    <mergeCell ref="J7:L7"/>
    <mergeCell ref="A1:F1"/>
    <mergeCell ref="A2:F2"/>
    <mergeCell ref="A3:R3"/>
    <mergeCell ref="O5:P5"/>
    <mergeCell ref="A6:A8"/>
    <mergeCell ref="B6:B8"/>
    <mergeCell ref="C6:E6"/>
    <mergeCell ref="F6:H6"/>
    <mergeCell ref="I6:O6"/>
    <mergeCell ref="P6:R6"/>
    <mergeCell ref="C7:C8"/>
    <mergeCell ref="D7:E7"/>
    <mergeCell ref="F7:F8"/>
    <mergeCell ref="G7:H7"/>
    <mergeCell ref="I7:I8"/>
    <mergeCell ref="A4:R4"/>
  </mergeCells>
  <pageMargins left="0.43" right="0.196850393700787" top="0.42" bottom="0.4" header="0.196850393700787" footer="0.196850393700787"/>
  <pageSetup paperSize="8"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24"/>
  <sheetViews>
    <sheetView workbookViewId="0">
      <pane xSplit="2" ySplit="9" topLeftCell="G10" activePane="bottomRight" state="frozen"/>
      <selection pane="topRight" activeCell="C1" sqref="C1"/>
      <selection pane="bottomLeft" activeCell="A11" sqref="A11"/>
      <selection pane="bottomRight" activeCell="AA10" sqref="AA10"/>
    </sheetView>
  </sheetViews>
  <sheetFormatPr defaultColWidth="8.7265625" defaultRowHeight="12"/>
  <cols>
    <col min="1" max="1" width="3.453125" style="381" customWidth="1"/>
    <col min="2" max="2" width="19.26953125" style="381" customWidth="1"/>
    <col min="3" max="6" width="6.36328125" style="381" hidden="1" customWidth="1"/>
    <col min="7" max="7" width="6.453125" style="381" customWidth="1"/>
    <col min="8" max="8" width="6.1796875" style="381" customWidth="1"/>
    <col min="9" max="9" width="6.26953125" style="381" customWidth="1"/>
    <col min="10" max="10" width="4.7265625" style="381" customWidth="1"/>
    <col min="11" max="11" width="5.08984375" style="381" customWidth="1"/>
    <col min="12" max="12" width="6.36328125" style="381" customWidth="1"/>
    <col min="13" max="13" width="5.08984375" style="381" customWidth="1"/>
    <col min="14" max="14" width="6.36328125" style="381" customWidth="1"/>
    <col min="15" max="15" width="4.36328125" style="381" customWidth="1"/>
    <col min="16" max="16" width="6.6328125" style="381" customWidth="1"/>
    <col min="17" max="20" width="6.36328125" style="381" hidden="1" customWidth="1"/>
    <col min="21" max="21" width="0.7265625" style="381" hidden="1" customWidth="1"/>
    <col min="22" max="22" width="6.90625" style="381" customWidth="1"/>
    <col min="23" max="23" width="5.81640625" style="381" customWidth="1"/>
    <col min="24" max="24" width="6.36328125" style="381" customWidth="1"/>
    <col min="25" max="25" width="5.08984375" style="381" customWidth="1"/>
    <col min="26" max="26" width="6.26953125" style="381" customWidth="1"/>
    <col min="27" max="27" width="6.36328125" style="381" customWidth="1"/>
    <col min="28" max="28" width="5.36328125" style="381" customWidth="1"/>
    <col min="29" max="29" width="6.36328125" style="381" customWidth="1"/>
    <col min="30" max="30" width="5" style="381" customWidth="1"/>
    <col min="31" max="31" width="5.6328125" style="381" customWidth="1"/>
    <col min="32" max="32" width="5.1796875" style="381" customWidth="1"/>
    <col min="33" max="33" width="4" style="1118" customWidth="1"/>
    <col min="34" max="34" width="5" style="1118" customWidth="1"/>
    <col min="35" max="35" width="3.453125" style="1118" customWidth="1"/>
    <col min="36" max="36" width="5.08984375" style="1118" customWidth="1"/>
    <col min="37" max="16384" width="8.7265625" style="381"/>
  </cols>
  <sheetData>
    <row r="1" spans="1:36">
      <c r="A1" s="380"/>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1114"/>
      <c r="AH1" s="1114"/>
      <c r="AI1" s="1119" t="s">
        <v>2532</v>
      </c>
      <c r="AJ1" s="1119"/>
    </row>
    <row r="2" spans="1:36" ht="12" customHeight="1">
      <c r="A2" s="1253" t="s">
        <v>5138</v>
      </c>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120"/>
    </row>
    <row r="3" spans="1:36" ht="12" customHeight="1">
      <c r="A3" s="1254" t="s">
        <v>3850</v>
      </c>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1120"/>
    </row>
    <row r="4" spans="1:36">
      <c r="A4" s="380"/>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2"/>
      <c r="AB4" s="380"/>
      <c r="AC4" s="380"/>
      <c r="AD4" s="380"/>
      <c r="AE4" s="380"/>
      <c r="AF4" s="380"/>
      <c r="AG4" s="1114"/>
      <c r="AH4" s="1114"/>
      <c r="AI4" s="1121" t="s">
        <v>1667</v>
      </c>
      <c r="AJ4" s="1121"/>
    </row>
    <row r="5" spans="1:36" ht="12" customHeight="1">
      <c r="A5" s="1255" t="s">
        <v>428</v>
      </c>
      <c r="B5" s="1255" t="s">
        <v>2533</v>
      </c>
      <c r="C5" s="1255" t="s">
        <v>2534</v>
      </c>
      <c r="D5" s="1255" t="s">
        <v>2535</v>
      </c>
      <c r="E5" s="1255" t="s">
        <v>2536</v>
      </c>
      <c r="F5" s="1258" t="s">
        <v>2537</v>
      </c>
      <c r="G5" s="1259"/>
      <c r="H5" s="1259"/>
      <c r="I5" s="1259"/>
      <c r="J5" s="1259"/>
      <c r="K5" s="1260"/>
      <c r="L5" s="1261" t="s">
        <v>4386</v>
      </c>
      <c r="M5" s="1262"/>
      <c r="N5" s="1262"/>
      <c r="O5" s="1262"/>
      <c r="P5" s="1263"/>
      <c r="Q5" s="1261" t="s">
        <v>4387</v>
      </c>
      <c r="R5" s="1262"/>
      <c r="S5" s="1262"/>
      <c r="T5" s="1262"/>
      <c r="U5" s="1263"/>
      <c r="V5" s="1261" t="s">
        <v>4388</v>
      </c>
      <c r="W5" s="1262"/>
      <c r="X5" s="1262"/>
      <c r="Y5" s="1262"/>
      <c r="Z5" s="1263"/>
      <c r="AA5" s="1261" t="s">
        <v>4389</v>
      </c>
      <c r="AB5" s="1262"/>
      <c r="AC5" s="1262"/>
      <c r="AD5" s="1262"/>
      <c r="AE5" s="1263"/>
      <c r="AF5" s="1261" t="s">
        <v>791</v>
      </c>
      <c r="AG5" s="1262"/>
      <c r="AH5" s="1262"/>
      <c r="AI5" s="1262"/>
      <c r="AJ5" s="1263"/>
    </row>
    <row r="6" spans="1:36" ht="12" customHeight="1">
      <c r="A6" s="1256"/>
      <c r="B6" s="1256"/>
      <c r="C6" s="1256"/>
      <c r="D6" s="1256"/>
      <c r="E6" s="1256"/>
      <c r="F6" s="1255" t="s">
        <v>2538</v>
      </c>
      <c r="G6" s="1258" t="s">
        <v>2539</v>
      </c>
      <c r="H6" s="1259"/>
      <c r="I6" s="1259"/>
      <c r="J6" s="1259"/>
      <c r="K6" s="1260"/>
      <c r="L6" s="1264"/>
      <c r="M6" s="1265"/>
      <c r="N6" s="1265"/>
      <c r="O6" s="1265"/>
      <c r="P6" s="1266"/>
      <c r="Q6" s="1264"/>
      <c r="R6" s="1265"/>
      <c r="S6" s="1265"/>
      <c r="T6" s="1265"/>
      <c r="U6" s="1266"/>
      <c r="V6" s="1264"/>
      <c r="W6" s="1265"/>
      <c r="X6" s="1265"/>
      <c r="Y6" s="1265"/>
      <c r="Z6" s="1266"/>
      <c r="AA6" s="1264"/>
      <c r="AB6" s="1265"/>
      <c r="AC6" s="1265"/>
      <c r="AD6" s="1265"/>
      <c r="AE6" s="1266"/>
      <c r="AF6" s="1264"/>
      <c r="AG6" s="1265"/>
      <c r="AH6" s="1265"/>
      <c r="AI6" s="1265"/>
      <c r="AJ6" s="1266"/>
    </row>
    <row r="7" spans="1:36" ht="12" customHeight="1">
      <c r="A7" s="1256"/>
      <c r="B7" s="1256"/>
      <c r="C7" s="1256"/>
      <c r="D7" s="1256"/>
      <c r="E7" s="1256"/>
      <c r="F7" s="1256"/>
      <c r="G7" s="1255" t="s">
        <v>2540</v>
      </c>
      <c r="H7" s="1258" t="s">
        <v>2541</v>
      </c>
      <c r="I7" s="1259"/>
      <c r="J7" s="1259"/>
      <c r="K7" s="1260"/>
      <c r="L7" s="1255" t="s">
        <v>414</v>
      </c>
      <c r="M7" s="1258" t="s">
        <v>2541</v>
      </c>
      <c r="N7" s="1259"/>
      <c r="O7" s="1259"/>
      <c r="P7" s="1260"/>
      <c r="Q7" s="1255" t="s">
        <v>414</v>
      </c>
      <c r="R7" s="1258" t="s">
        <v>2541</v>
      </c>
      <c r="S7" s="1259"/>
      <c r="T7" s="1259"/>
      <c r="U7" s="1260"/>
      <c r="V7" s="1255" t="s">
        <v>414</v>
      </c>
      <c r="W7" s="1258" t="s">
        <v>2541</v>
      </c>
      <c r="X7" s="1259"/>
      <c r="Y7" s="1259"/>
      <c r="Z7" s="1260"/>
      <c r="AA7" s="1255" t="s">
        <v>414</v>
      </c>
      <c r="AB7" s="1258" t="s">
        <v>2541</v>
      </c>
      <c r="AC7" s="1259"/>
      <c r="AD7" s="1259"/>
      <c r="AE7" s="1260"/>
      <c r="AF7" s="1255" t="s">
        <v>414</v>
      </c>
      <c r="AG7" s="1267" t="s">
        <v>2541</v>
      </c>
      <c r="AH7" s="1268"/>
      <c r="AI7" s="1268"/>
      <c r="AJ7" s="1269"/>
    </row>
    <row r="8" spans="1:36" ht="114" customHeight="1">
      <c r="A8" s="1257"/>
      <c r="B8" s="1257"/>
      <c r="C8" s="1257"/>
      <c r="D8" s="1257"/>
      <c r="E8" s="1257"/>
      <c r="F8" s="1257"/>
      <c r="G8" s="1257"/>
      <c r="H8" s="383" t="s">
        <v>2542</v>
      </c>
      <c r="I8" s="383" t="s">
        <v>2543</v>
      </c>
      <c r="J8" s="383" t="s">
        <v>2544</v>
      </c>
      <c r="K8" s="383" t="s">
        <v>2545</v>
      </c>
      <c r="L8" s="1257"/>
      <c r="M8" s="383" t="s">
        <v>2542</v>
      </c>
      <c r="N8" s="383" t="s">
        <v>2543</v>
      </c>
      <c r="O8" s="383" t="s">
        <v>2544</v>
      </c>
      <c r="P8" s="383" t="s">
        <v>2545</v>
      </c>
      <c r="Q8" s="1257"/>
      <c r="R8" s="383" t="s">
        <v>2542</v>
      </c>
      <c r="S8" s="383" t="s">
        <v>2543</v>
      </c>
      <c r="T8" s="383" t="s">
        <v>2544</v>
      </c>
      <c r="U8" s="383" t="s">
        <v>2545</v>
      </c>
      <c r="V8" s="1257"/>
      <c r="W8" s="383" t="s">
        <v>2542</v>
      </c>
      <c r="X8" s="383" t="s">
        <v>2543</v>
      </c>
      <c r="Y8" s="383" t="s">
        <v>2544</v>
      </c>
      <c r="Z8" s="383" t="s">
        <v>2545</v>
      </c>
      <c r="AA8" s="1257"/>
      <c r="AB8" s="383" t="s">
        <v>2542</v>
      </c>
      <c r="AC8" s="383" t="s">
        <v>2543</v>
      </c>
      <c r="AD8" s="383" t="s">
        <v>2544</v>
      </c>
      <c r="AE8" s="383" t="s">
        <v>2545</v>
      </c>
      <c r="AF8" s="1257"/>
      <c r="AG8" s="1115" t="s">
        <v>2542</v>
      </c>
      <c r="AH8" s="1115" t="s">
        <v>2543</v>
      </c>
      <c r="AI8" s="1115" t="s">
        <v>2544</v>
      </c>
      <c r="AJ8" s="1115" t="s">
        <v>2545</v>
      </c>
    </row>
    <row r="9" spans="1:36" ht="24">
      <c r="A9" s="384" t="s">
        <v>416</v>
      </c>
      <c r="B9" s="384" t="s">
        <v>417</v>
      </c>
      <c r="C9" s="384">
        <v>1</v>
      </c>
      <c r="D9" s="384">
        <v>2</v>
      </c>
      <c r="E9" s="384">
        <v>3</v>
      </c>
      <c r="F9" s="384">
        <v>4</v>
      </c>
      <c r="G9" s="384">
        <v>5</v>
      </c>
      <c r="H9" s="384">
        <v>6</v>
      </c>
      <c r="I9" s="384">
        <v>7</v>
      </c>
      <c r="J9" s="384">
        <v>8</v>
      </c>
      <c r="K9" s="384">
        <v>9</v>
      </c>
      <c r="L9" s="384">
        <v>10</v>
      </c>
      <c r="M9" s="384">
        <v>11</v>
      </c>
      <c r="N9" s="384">
        <v>12</v>
      </c>
      <c r="O9" s="384">
        <v>13</v>
      </c>
      <c r="P9" s="384">
        <v>14</v>
      </c>
      <c r="Q9" s="384">
        <v>15</v>
      </c>
      <c r="R9" s="384">
        <v>16</v>
      </c>
      <c r="S9" s="384">
        <v>17</v>
      </c>
      <c r="T9" s="384">
        <v>18</v>
      </c>
      <c r="U9" s="384">
        <v>19</v>
      </c>
      <c r="V9" s="384">
        <v>20</v>
      </c>
      <c r="W9" s="384">
        <v>21</v>
      </c>
      <c r="X9" s="384">
        <v>22</v>
      </c>
      <c r="Y9" s="384">
        <v>23</v>
      </c>
      <c r="Z9" s="384">
        <v>24</v>
      </c>
      <c r="AA9" s="384">
        <v>25</v>
      </c>
      <c r="AB9" s="384">
        <v>26</v>
      </c>
      <c r="AC9" s="384">
        <v>27</v>
      </c>
      <c r="AD9" s="384">
        <v>28</v>
      </c>
      <c r="AE9" s="384">
        <v>29</v>
      </c>
      <c r="AF9" s="384" t="s">
        <v>2546</v>
      </c>
      <c r="AG9" s="1116" t="s">
        <v>2547</v>
      </c>
      <c r="AH9" s="1116" t="s">
        <v>2548</v>
      </c>
      <c r="AI9" s="1116" t="s">
        <v>2549</v>
      </c>
      <c r="AJ9" s="1116" t="s">
        <v>2550</v>
      </c>
    </row>
    <row r="10" spans="1:36">
      <c r="A10" s="989"/>
      <c r="B10" s="989" t="s">
        <v>869</v>
      </c>
      <c r="C10" s="1110"/>
      <c r="D10" s="1110"/>
      <c r="E10" s="1110"/>
      <c r="F10" s="990">
        <v>0</v>
      </c>
      <c r="G10" s="991">
        <v>0</v>
      </c>
      <c r="H10" s="991">
        <v>0</v>
      </c>
      <c r="I10" s="991">
        <v>0</v>
      </c>
      <c r="J10" s="991">
        <v>0</v>
      </c>
      <c r="K10" s="991">
        <v>0</v>
      </c>
      <c r="L10" s="992">
        <f>L11+L785+L861+L898+L998+L1023+L1024</f>
        <v>4701725.4332280001</v>
      </c>
      <c r="M10" s="992">
        <f t="shared" ref="M10:Z10" si="0">M11+M785+M861+M898+M998+M1023+M1024</f>
        <v>83651.959713999997</v>
      </c>
      <c r="N10" s="992">
        <f t="shared" si="0"/>
        <v>2558274.3329179999</v>
      </c>
      <c r="O10" s="992">
        <f t="shared" si="0"/>
        <v>994.61699999999996</v>
      </c>
      <c r="P10" s="992">
        <f t="shared" si="0"/>
        <v>2058804.5235959999</v>
      </c>
      <c r="Q10" s="992">
        <f t="shared" si="0"/>
        <v>0</v>
      </c>
      <c r="R10" s="992">
        <f t="shared" si="0"/>
        <v>0</v>
      </c>
      <c r="S10" s="992">
        <f t="shared" si="0"/>
        <v>0</v>
      </c>
      <c r="T10" s="992">
        <f t="shared" si="0"/>
        <v>0</v>
      </c>
      <c r="U10" s="992">
        <f t="shared" si="0"/>
        <v>0</v>
      </c>
      <c r="V10" s="992">
        <f t="shared" si="0"/>
        <v>3340206.636411</v>
      </c>
      <c r="W10" s="992">
        <f t="shared" si="0"/>
        <v>456504.71</v>
      </c>
      <c r="X10" s="992">
        <f t="shared" si="0"/>
        <v>1854123.6802449999</v>
      </c>
      <c r="Y10" s="992">
        <f t="shared" si="0"/>
        <v>16882.421999999999</v>
      </c>
      <c r="Z10" s="992">
        <f t="shared" si="0"/>
        <v>1012695.824166</v>
      </c>
      <c r="AA10" s="992">
        <f>AA11+AA785+AA861+AA898+AA998+AA1023+AA1024</f>
        <v>2235267.9104489996</v>
      </c>
      <c r="AB10" s="992">
        <f t="shared" ref="AB10" si="1">AB11+AB785+AB861+AB898+AB998+AB1023+AB1024</f>
        <v>198397.68519399999</v>
      </c>
      <c r="AC10" s="992">
        <f t="shared" ref="AC10" si="2">AC11+AC785+AC861+AC898+AC998+AC1023+AC1024</f>
        <v>1671500.5532760001</v>
      </c>
      <c r="AD10" s="992">
        <f>AD11+AD785+AD861+AD898+AD998+AD1023+AD1024</f>
        <v>10188.848448999999</v>
      </c>
      <c r="AE10" s="992">
        <f t="shared" ref="AE10" si="3">AE11+AE785+AE861+AE898+AE998+AE1023+AE1024</f>
        <v>355180.82352999999</v>
      </c>
      <c r="AF10" s="993">
        <f>AA10/V10*100</f>
        <v>66.920048780298231</v>
      </c>
      <c r="AG10" s="993">
        <f>AG998</f>
        <v>43.46016171311792</v>
      </c>
      <c r="AH10" s="993">
        <f>AC10/X10*100</f>
        <v>90.150434465899892</v>
      </c>
      <c r="AI10" s="993">
        <f>AI861</f>
        <v>60.351817108943251</v>
      </c>
      <c r="AJ10" s="993">
        <f>AJ898</f>
        <v>35.072804197894982</v>
      </c>
    </row>
    <row r="11" spans="1:36" ht="24">
      <c r="A11" s="994" t="s">
        <v>416</v>
      </c>
      <c r="B11" s="995" t="s">
        <v>3889</v>
      </c>
      <c r="C11" s="385"/>
      <c r="D11" s="385"/>
      <c r="E11" s="385"/>
      <c r="F11" s="996">
        <v>0</v>
      </c>
      <c r="G11" s="997">
        <v>0</v>
      </c>
      <c r="H11" s="997"/>
      <c r="I11" s="997">
        <v>0</v>
      </c>
      <c r="J11" s="997">
        <v>0</v>
      </c>
      <c r="K11" s="997"/>
      <c r="L11" s="997">
        <v>1691255.7848980001</v>
      </c>
      <c r="M11" s="997"/>
      <c r="N11" s="997">
        <v>1691255.7848980001</v>
      </c>
      <c r="O11" s="997"/>
      <c r="P11" s="997"/>
      <c r="Q11" s="996">
        <v>0</v>
      </c>
      <c r="R11" s="996">
        <v>0</v>
      </c>
      <c r="S11" s="996">
        <v>0</v>
      </c>
      <c r="T11" s="996">
        <v>0</v>
      </c>
      <c r="U11" s="996">
        <v>0</v>
      </c>
      <c r="V11" s="997">
        <v>1302885.52651</v>
      </c>
      <c r="W11" s="996"/>
      <c r="X11" s="996">
        <v>1302885.52651</v>
      </c>
      <c r="Y11" s="996"/>
      <c r="Z11" s="996"/>
      <c r="AA11" s="997">
        <v>994448.43912500003</v>
      </c>
      <c r="AB11" s="997"/>
      <c r="AC11" s="997">
        <v>994448.43912500003</v>
      </c>
      <c r="AD11" s="997"/>
      <c r="AE11" s="997"/>
      <c r="AF11" s="998">
        <f>AA11/V11*100</f>
        <v>76.326616490153114</v>
      </c>
      <c r="AG11" s="999"/>
      <c r="AH11" s="998">
        <f>AC11/X11*100</f>
        <v>76.326616490153114</v>
      </c>
      <c r="AI11" s="386"/>
      <c r="AJ11" s="386"/>
    </row>
    <row r="12" spans="1:36">
      <c r="A12" s="1000" t="s">
        <v>421</v>
      </c>
      <c r="B12" s="1001" t="s">
        <v>3890</v>
      </c>
      <c r="C12" s="387"/>
      <c r="D12" s="387"/>
      <c r="E12" s="387"/>
      <c r="F12" s="1002">
        <v>0</v>
      </c>
      <c r="G12" s="1003">
        <v>0</v>
      </c>
      <c r="H12" s="1003"/>
      <c r="I12" s="1003">
        <v>0</v>
      </c>
      <c r="J12" s="1003">
        <v>0</v>
      </c>
      <c r="K12" s="1003"/>
      <c r="L12" s="1003">
        <v>209767.29022</v>
      </c>
      <c r="M12" s="1003"/>
      <c r="N12" s="1003">
        <v>209767.29022</v>
      </c>
      <c r="O12" s="1003"/>
      <c r="P12" s="1003"/>
      <c r="Q12" s="1002">
        <v>0</v>
      </c>
      <c r="R12" s="1002">
        <v>0</v>
      </c>
      <c r="S12" s="1002">
        <v>0</v>
      </c>
      <c r="T12" s="1002">
        <v>0</v>
      </c>
      <c r="U12" s="1002">
        <v>0</v>
      </c>
      <c r="V12" s="1003">
        <v>315895.78054000001</v>
      </c>
      <c r="W12" s="1002"/>
      <c r="X12" s="1002">
        <v>315895.78054000001</v>
      </c>
      <c r="Y12" s="1002"/>
      <c r="Z12" s="1002"/>
      <c r="AA12" s="1003">
        <v>284435.94515500002</v>
      </c>
      <c r="AB12" s="1003"/>
      <c r="AC12" s="1003">
        <v>284435.94515500002</v>
      </c>
      <c r="AD12" s="1003"/>
      <c r="AE12" s="1003"/>
      <c r="AF12" s="1004">
        <f t="shared" ref="AF12:AH75" si="4">AA12/V12*100</f>
        <v>90.0410713523233</v>
      </c>
      <c r="AG12" s="388"/>
      <c r="AH12" s="1004">
        <f t="shared" si="4"/>
        <v>90.0410713523233</v>
      </c>
      <c r="AI12" s="388"/>
      <c r="AJ12" s="388"/>
    </row>
    <row r="13" spans="1:36" ht="24">
      <c r="A13" s="1005" t="s">
        <v>282</v>
      </c>
      <c r="B13" s="1006" t="s">
        <v>2103</v>
      </c>
      <c r="C13" s="1007"/>
      <c r="D13" s="1007"/>
      <c r="E13" s="1007"/>
      <c r="F13" s="1002">
        <v>0</v>
      </c>
      <c r="G13" s="1008">
        <v>391940</v>
      </c>
      <c r="H13" s="1008"/>
      <c r="I13" s="1008">
        <v>391940</v>
      </c>
      <c r="J13" s="1008"/>
      <c r="K13" s="1008"/>
      <c r="L13" s="1008">
        <v>45600</v>
      </c>
      <c r="M13" s="1008"/>
      <c r="N13" s="1008">
        <v>45600</v>
      </c>
      <c r="O13" s="1008"/>
      <c r="P13" s="1008"/>
      <c r="Q13" s="1002">
        <v>0</v>
      </c>
      <c r="R13" s="1002">
        <v>0</v>
      </c>
      <c r="S13" s="1002">
        <v>0</v>
      </c>
      <c r="T13" s="1002">
        <v>0</v>
      </c>
      <c r="U13" s="1002">
        <v>0</v>
      </c>
      <c r="V13" s="1009">
        <v>20000</v>
      </c>
      <c r="W13" s="1009"/>
      <c r="X13" s="1009">
        <v>20000</v>
      </c>
      <c r="Y13" s="1009"/>
      <c r="Z13" s="1009"/>
      <c r="AA13" s="1008">
        <v>20000</v>
      </c>
      <c r="AB13" s="1008"/>
      <c r="AC13" s="1008">
        <v>20000</v>
      </c>
      <c r="AD13" s="1008"/>
      <c r="AE13" s="1008"/>
      <c r="AF13" s="1010">
        <f t="shared" si="4"/>
        <v>100</v>
      </c>
      <c r="AG13" s="1010"/>
      <c r="AH13" s="1011">
        <f t="shared" si="4"/>
        <v>100</v>
      </c>
      <c r="AI13" s="1007"/>
      <c r="AJ13" s="1007"/>
    </row>
    <row r="14" spans="1:36">
      <c r="A14" s="1005" t="s">
        <v>132</v>
      </c>
      <c r="B14" s="1006" t="s">
        <v>2085</v>
      </c>
      <c r="C14" s="1007"/>
      <c r="D14" s="1007"/>
      <c r="E14" s="1007"/>
      <c r="F14" s="1002">
        <v>0</v>
      </c>
      <c r="G14" s="1008">
        <v>216625</v>
      </c>
      <c r="H14" s="1008"/>
      <c r="I14" s="1008">
        <v>216625</v>
      </c>
      <c r="J14" s="1008"/>
      <c r="K14" s="1008"/>
      <c r="L14" s="1008">
        <v>0</v>
      </c>
      <c r="M14" s="1008"/>
      <c r="N14" s="1008">
        <v>0</v>
      </c>
      <c r="O14" s="1008"/>
      <c r="P14" s="1008"/>
      <c r="Q14" s="1002">
        <v>0</v>
      </c>
      <c r="R14" s="1002">
        <v>0</v>
      </c>
      <c r="S14" s="1002">
        <v>0</v>
      </c>
      <c r="T14" s="1002">
        <v>0</v>
      </c>
      <c r="U14" s="1002">
        <v>0</v>
      </c>
      <c r="V14" s="1009">
        <v>7490</v>
      </c>
      <c r="W14" s="1009"/>
      <c r="X14" s="1009">
        <v>7490</v>
      </c>
      <c r="Y14" s="1009"/>
      <c r="Z14" s="1009"/>
      <c r="AA14" s="1008">
        <v>7490</v>
      </c>
      <c r="AB14" s="1008"/>
      <c r="AC14" s="1008">
        <v>7490</v>
      </c>
      <c r="AD14" s="1008"/>
      <c r="AE14" s="1008"/>
      <c r="AF14" s="1010">
        <f t="shared" si="4"/>
        <v>100</v>
      </c>
      <c r="AG14" s="1010"/>
      <c r="AH14" s="1011">
        <f t="shared" si="4"/>
        <v>100</v>
      </c>
      <c r="AI14" s="1007"/>
      <c r="AJ14" s="1007"/>
    </row>
    <row r="15" spans="1:36" ht="24">
      <c r="A15" s="1005" t="s">
        <v>133</v>
      </c>
      <c r="B15" s="1006" t="s">
        <v>3891</v>
      </c>
      <c r="C15" s="1007"/>
      <c r="D15" s="1007"/>
      <c r="E15" s="1007"/>
      <c r="F15" s="1002">
        <v>0</v>
      </c>
      <c r="G15" s="1008">
        <v>18963</v>
      </c>
      <c r="H15" s="1008"/>
      <c r="I15" s="1008">
        <v>18963</v>
      </c>
      <c r="J15" s="1008"/>
      <c r="K15" s="1008"/>
      <c r="L15" s="1008">
        <v>5000</v>
      </c>
      <c r="M15" s="1008"/>
      <c r="N15" s="1008">
        <v>5000</v>
      </c>
      <c r="O15" s="1008"/>
      <c r="P15" s="1008"/>
      <c r="Q15" s="1002">
        <v>0</v>
      </c>
      <c r="R15" s="1002">
        <v>0</v>
      </c>
      <c r="S15" s="1002">
        <v>0</v>
      </c>
      <c r="T15" s="1002">
        <v>0</v>
      </c>
      <c r="U15" s="1002">
        <v>0</v>
      </c>
      <c r="V15" s="1009">
        <v>8000</v>
      </c>
      <c r="W15" s="1009"/>
      <c r="X15" s="1009">
        <v>8000</v>
      </c>
      <c r="Y15" s="1009"/>
      <c r="Z15" s="1009"/>
      <c r="AA15" s="1008">
        <v>8000</v>
      </c>
      <c r="AB15" s="1008"/>
      <c r="AC15" s="1008">
        <v>8000</v>
      </c>
      <c r="AD15" s="1008"/>
      <c r="AE15" s="1008"/>
      <c r="AF15" s="1010">
        <f t="shared" si="4"/>
        <v>100</v>
      </c>
      <c r="AG15" s="1010"/>
      <c r="AH15" s="1011">
        <f t="shared" si="4"/>
        <v>100</v>
      </c>
      <c r="AI15" s="1007"/>
      <c r="AJ15" s="1007"/>
    </row>
    <row r="16" spans="1:36" ht="36">
      <c r="A16" s="1005" t="s">
        <v>134</v>
      </c>
      <c r="B16" s="1006" t="s">
        <v>2167</v>
      </c>
      <c r="C16" s="1007"/>
      <c r="D16" s="1007"/>
      <c r="E16" s="1007"/>
      <c r="F16" s="1002">
        <v>0</v>
      </c>
      <c r="G16" s="1008">
        <v>80874</v>
      </c>
      <c r="H16" s="1008"/>
      <c r="I16" s="1008">
        <v>80874</v>
      </c>
      <c r="J16" s="1008"/>
      <c r="K16" s="1008"/>
      <c r="L16" s="1008">
        <v>0</v>
      </c>
      <c r="M16" s="1008"/>
      <c r="N16" s="1008">
        <v>0</v>
      </c>
      <c r="O16" s="1008"/>
      <c r="P16" s="1008"/>
      <c r="Q16" s="1002">
        <v>0</v>
      </c>
      <c r="R16" s="1002">
        <v>0</v>
      </c>
      <c r="S16" s="1002">
        <v>0</v>
      </c>
      <c r="T16" s="1002">
        <v>0</v>
      </c>
      <c r="U16" s="1002">
        <v>0</v>
      </c>
      <c r="V16" s="1009">
        <v>15000</v>
      </c>
      <c r="W16" s="1009"/>
      <c r="X16" s="1009">
        <v>15000</v>
      </c>
      <c r="Y16" s="1009"/>
      <c r="Z16" s="1009"/>
      <c r="AA16" s="1008">
        <v>15000</v>
      </c>
      <c r="AB16" s="1008"/>
      <c r="AC16" s="1008">
        <v>15000</v>
      </c>
      <c r="AD16" s="1008"/>
      <c r="AE16" s="1008"/>
      <c r="AF16" s="1010">
        <f t="shared" si="4"/>
        <v>100</v>
      </c>
      <c r="AG16" s="1010"/>
      <c r="AH16" s="1011">
        <f t="shared" si="4"/>
        <v>100</v>
      </c>
      <c r="AI16" s="1007"/>
      <c r="AJ16" s="1007"/>
    </row>
    <row r="17" spans="1:36" ht="24">
      <c r="A17" s="1005" t="s">
        <v>135</v>
      </c>
      <c r="B17" s="1006" t="s">
        <v>2168</v>
      </c>
      <c r="C17" s="1007"/>
      <c r="D17" s="1007"/>
      <c r="E17" s="1007"/>
      <c r="F17" s="1002">
        <v>0</v>
      </c>
      <c r="G17" s="1008">
        <v>101278</v>
      </c>
      <c r="H17" s="1008"/>
      <c r="I17" s="1008">
        <v>101278</v>
      </c>
      <c r="J17" s="1008"/>
      <c r="K17" s="1008"/>
      <c r="L17" s="1008">
        <v>0</v>
      </c>
      <c r="M17" s="1008"/>
      <c r="N17" s="1008">
        <v>0</v>
      </c>
      <c r="O17" s="1008"/>
      <c r="P17" s="1008"/>
      <c r="Q17" s="1002">
        <v>0</v>
      </c>
      <c r="R17" s="1002">
        <v>0</v>
      </c>
      <c r="S17" s="1002">
        <v>0</v>
      </c>
      <c r="T17" s="1002">
        <v>0</v>
      </c>
      <c r="U17" s="1002">
        <v>0</v>
      </c>
      <c r="V17" s="1009">
        <v>15000</v>
      </c>
      <c r="W17" s="1009"/>
      <c r="X17" s="1009">
        <v>15000</v>
      </c>
      <c r="Y17" s="1009"/>
      <c r="Z17" s="1009"/>
      <c r="AA17" s="1008">
        <v>14940</v>
      </c>
      <c r="AB17" s="1008"/>
      <c r="AC17" s="1008">
        <v>14940</v>
      </c>
      <c r="AD17" s="1008"/>
      <c r="AE17" s="1008"/>
      <c r="AF17" s="1010">
        <f t="shared" si="4"/>
        <v>99.6</v>
      </c>
      <c r="AG17" s="1010"/>
      <c r="AH17" s="1011">
        <f t="shared" si="4"/>
        <v>99.6</v>
      </c>
      <c r="AI17" s="1007"/>
      <c r="AJ17" s="1007"/>
    </row>
    <row r="18" spans="1:36" ht="24">
      <c r="A18" s="1005" t="s">
        <v>136</v>
      </c>
      <c r="B18" s="1006" t="s">
        <v>2393</v>
      </c>
      <c r="C18" s="1007"/>
      <c r="D18" s="1007"/>
      <c r="E18" s="1007"/>
      <c r="F18" s="1002">
        <v>0</v>
      </c>
      <c r="G18" s="1008">
        <v>106904</v>
      </c>
      <c r="H18" s="1008"/>
      <c r="I18" s="1008">
        <v>106904</v>
      </c>
      <c r="J18" s="1008"/>
      <c r="K18" s="1008"/>
      <c r="L18" s="1008">
        <v>17741.887999999999</v>
      </c>
      <c r="M18" s="1008"/>
      <c r="N18" s="1008">
        <v>17741.887999999999</v>
      </c>
      <c r="O18" s="1008"/>
      <c r="P18" s="1008"/>
      <c r="Q18" s="1002">
        <v>0</v>
      </c>
      <c r="R18" s="1002">
        <v>0</v>
      </c>
      <c r="S18" s="1002">
        <v>0</v>
      </c>
      <c r="T18" s="1002">
        <v>0</v>
      </c>
      <c r="U18" s="1002">
        <v>0</v>
      </c>
      <c r="V18" s="1009">
        <v>28566.881000000001</v>
      </c>
      <c r="W18" s="1009"/>
      <c r="X18" s="1009">
        <v>28566.881000000001</v>
      </c>
      <c r="Y18" s="1009"/>
      <c r="Z18" s="1009"/>
      <c r="AA18" s="1008">
        <v>22664.216</v>
      </c>
      <c r="AB18" s="1008"/>
      <c r="AC18" s="1008">
        <v>22664.216</v>
      </c>
      <c r="AD18" s="1008"/>
      <c r="AE18" s="1008"/>
      <c r="AF18" s="1010">
        <f t="shared" si="4"/>
        <v>79.337383734682135</v>
      </c>
      <c r="AG18" s="1010"/>
      <c r="AH18" s="1011">
        <f t="shared" si="4"/>
        <v>79.337383734682135</v>
      </c>
      <c r="AI18" s="1007"/>
      <c r="AJ18" s="1007"/>
    </row>
    <row r="19" spans="1:36" ht="24">
      <c r="A19" s="1005" t="s">
        <v>137</v>
      </c>
      <c r="B19" s="1006" t="s">
        <v>2392</v>
      </c>
      <c r="C19" s="1007"/>
      <c r="D19" s="1007"/>
      <c r="E19" s="1007"/>
      <c r="F19" s="1002">
        <v>0</v>
      </c>
      <c r="G19" s="1008">
        <v>150000</v>
      </c>
      <c r="H19" s="1008"/>
      <c r="I19" s="1008">
        <v>150000</v>
      </c>
      <c r="J19" s="1008"/>
      <c r="K19" s="1008"/>
      <c r="L19" s="1008">
        <v>8610.491</v>
      </c>
      <c r="M19" s="1008"/>
      <c r="N19" s="1008">
        <v>8610.491</v>
      </c>
      <c r="O19" s="1008"/>
      <c r="P19" s="1008"/>
      <c r="Q19" s="1002">
        <v>0</v>
      </c>
      <c r="R19" s="1002">
        <v>0</v>
      </c>
      <c r="S19" s="1002">
        <v>0</v>
      </c>
      <c r="T19" s="1002">
        <v>0</v>
      </c>
      <c r="U19" s="1002">
        <v>0</v>
      </c>
      <c r="V19" s="1009">
        <v>18721.785</v>
      </c>
      <c r="W19" s="1009"/>
      <c r="X19" s="1009">
        <v>18721.785</v>
      </c>
      <c r="Y19" s="1009"/>
      <c r="Z19" s="1009"/>
      <c r="AA19" s="1008">
        <v>13541.294</v>
      </c>
      <c r="AB19" s="1008"/>
      <c r="AC19" s="1008">
        <v>13541.294</v>
      </c>
      <c r="AD19" s="1008"/>
      <c r="AE19" s="1008"/>
      <c r="AF19" s="1010">
        <f t="shared" si="4"/>
        <v>72.329075459418007</v>
      </c>
      <c r="AG19" s="1010"/>
      <c r="AH19" s="1011">
        <f t="shared" si="4"/>
        <v>72.329075459418007</v>
      </c>
      <c r="AI19" s="1007"/>
      <c r="AJ19" s="1007"/>
    </row>
    <row r="20" spans="1:36" ht="24">
      <c r="A20" s="1005" t="s">
        <v>317</v>
      </c>
      <c r="B20" s="1006" t="s">
        <v>3892</v>
      </c>
      <c r="C20" s="1007"/>
      <c r="D20" s="1007"/>
      <c r="E20" s="1007"/>
      <c r="F20" s="1002">
        <v>0</v>
      </c>
      <c r="G20" s="1008">
        <v>78800</v>
      </c>
      <c r="H20" s="1008"/>
      <c r="I20" s="1008">
        <v>78800</v>
      </c>
      <c r="J20" s="1008"/>
      <c r="K20" s="1008"/>
      <c r="L20" s="1008">
        <v>0</v>
      </c>
      <c r="M20" s="1008"/>
      <c r="N20" s="1008">
        <v>0</v>
      </c>
      <c r="O20" s="1008"/>
      <c r="P20" s="1008"/>
      <c r="Q20" s="1002">
        <v>0</v>
      </c>
      <c r="R20" s="1002">
        <v>0</v>
      </c>
      <c r="S20" s="1002">
        <v>0</v>
      </c>
      <c r="T20" s="1002">
        <v>0</v>
      </c>
      <c r="U20" s="1002">
        <v>0</v>
      </c>
      <c r="V20" s="1009">
        <v>3000</v>
      </c>
      <c r="W20" s="1009"/>
      <c r="X20" s="1009">
        <v>3000</v>
      </c>
      <c r="Y20" s="1009"/>
      <c r="Z20" s="1009"/>
      <c r="AA20" s="1008">
        <v>1014.096</v>
      </c>
      <c r="AB20" s="1008"/>
      <c r="AC20" s="1008">
        <v>1014.096</v>
      </c>
      <c r="AD20" s="1008"/>
      <c r="AE20" s="1008"/>
      <c r="AF20" s="1010">
        <f t="shared" si="4"/>
        <v>33.803199999999997</v>
      </c>
      <c r="AG20" s="1010"/>
      <c r="AH20" s="1011">
        <f t="shared" si="4"/>
        <v>33.803199999999997</v>
      </c>
      <c r="AI20" s="1007"/>
      <c r="AJ20" s="1007"/>
    </row>
    <row r="21" spans="1:36" ht="24">
      <c r="A21" s="1005" t="s">
        <v>318</v>
      </c>
      <c r="B21" s="1006" t="s">
        <v>3893</v>
      </c>
      <c r="C21" s="1007"/>
      <c r="D21" s="1007"/>
      <c r="E21" s="1007"/>
      <c r="F21" s="1002">
        <v>0</v>
      </c>
      <c r="G21" s="1008">
        <v>88000</v>
      </c>
      <c r="H21" s="1008"/>
      <c r="I21" s="1008">
        <v>88000</v>
      </c>
      <c r="J21" s="1008"/>
      <c r="K21" s="1008"/>
      <c r="L21" s="1008">
        <v>0</v>
      </c>
      <c r="M21" s="1008"/>
      <c r="N21" s="1008">
        <v>0</v>
      </c>
      <c r="O21" s="1008"/>
      <c r="P21" s="1008"/>
      <c r="Q21" s="1002">
        <v>0</v>
      </c>
      <c r="R21" s="1002">
        <v>0</v>
      </c>
      <c r="S21" s="1002">
        <v>0</v>
      </c>
      <c r="T21" s="1002">
        <v>0</v>
      </c>
      <c r="U21" s="1002">
        <v>0</v>
      </c>
      <c r="V21" s="1009">
        <v>7000</v>
      </c>
      <c r="W21" s="1009"/>
      <c r="X21" s="1009">
        <v>7000</v>
      </c>
      <c r="Y21" s="1009"/>
      <c r="Z21" s="1009"/>
      <c r="AA21" s="1008">
        <v>577.98199999999997</v>
      </c>
      <c r="AB21" s="1008"/>
      <c r="AC21" s="1008">
        <v>577.98199999999997</v>
      </c>
      <c r="AD21" s="1008"/>
      <c r="AE21" s="1008"/>
      <c r="AF21" s="1010">
        <f t="shared" si="4"/>
        <v>8.2568857142857137</v>
      </c>
      <c r="AG21" s="1010"/>
      <c r="AH21" s="1011">
        <f t="shared" si="4"/>
        <v>8.2568857142857137</v>
      </c>
      <c r="AI21" s="1007"/>
      <c r="AJ21" s="1007"/>
    </row>
    <row r="22" spans="1:36" ht="48">
      <c r="A22" s="1005" t="s">
        <v>656</v>
      </c>
      <c r="B22" s="1006" t="s">
        <v>2099</v>
      </c>
      <c r="C22" s="1007"/>
      <c r="D22" s="1007"/>
      <c r="E22" s="1007"/>
      <c r="F22" s="1002">
        <v>0</v>
      </c>
      <c r="G22" s="1008">
        <v>5930</v>
      </c>
      <c r="H22" s="1008"/>
      <c r="I22" s="1008">
        <v>5930</v>
      </c>
      <c r="J22" s="1008"/>
      <c r="K22" s="1008"/>
      <c r="L22" s="1008">
        <v>1371.5740000000001</v>
      </c>
      <c r="M22" s="1008"/>
      <c r="N22" s="1008">
        <v>1371.5740000000001</v>
      </c>
      <c r="O22" s="1008"/>
      <c r="P22" s="1008"/>
      <c r="Q22" s="1002">
        <v>0</v>
      </c>
      <c r="R22" s="1002">
        <v>0</v>
      </c>
      <c r="S22" s="1002">
        <v>0</v>
      </c>
      <c r="T22" s="1002">
        <v>0</v>
      </c>
      <c r="U22" s="1002">
        <v>0</v>
      </c>
      <c r="V22" s="1009">
        <v>3937</v>
      </c>
      <c r="W22" s="1009"/>
      <c r="X22" s="1009">
        <v>3937</v>
      </c>
      <c r="Y22" s="1009"/>
      <c r="Z22" s="1009"/>
      <c r="AA22" s="1008">
        <v>3827.6889999999999</v>
      </c>
      <c r="AB22" s="1008"/>
      <c r="AC22" s="1008">
        <v>3827.6889999999999</v>
      </c>
      <c r="AD22" s="1008"/>
      <c r="AE22" s="1008"/>
      <c r="AF22" s="1010">
        <f t="shared" si="4"/>
        <v>97.223495046990095</v>
      </c>
      <c r="AG22" s="1010"/>
      <c r="AH22" s="1011">
        <f t="shared" si="4"/>
        <v>97.223495046990095</v>
      </c>
      <c r="AI22" s="1007"/>
      <c r="AJ22" s="1007"/>
    </row>
    <row r="23" spans="1:36" ht="36">
      <c r="A23" s="1005" t="s">
        <v>1117</v>
      </c>
      <c r="B23" s="1006" t="s">
        <v>2102</v>
      </c>
      <c r="C23" s="1007"/>
      <c r="D23" s="1007"/>
      <c r="E23" s="1007"/>
      <c r="F23" s="1002">
        <v>0</v>
      </c>
      <c r="G23" s="1008">
        <v>5527.0230000000001</v>
      </c>
      <c r="H23" s="1008"/>
      <c r="I23" s="1008">
        <v>5527.0230000000001</v>
      </c>
      <c r="J23" s="1008"/>
      <c r="K23" s="1008"/>
      <c r="L23" s="1008">
        <v>1207</v>
      </c>
      <c r="M23" s="1008"/>
      <c r="N23" s="1008">
        <v>1207</v>
      </c>
      <c r="O23" s="1008"/>
      <c r="P23" s="1008"/>
      <c r="Q23" s="1002">
        <v>0</v>
      </c>
      <c r="R23" s="1002">
        <v>0</v>
      </c>
      <c r="S23" s="1002">
        <v>0</v>
      </c>
      <c r="T23" s="1002">
        <v>0</v>
      </c>
      <c r="U23" s="1002">
        <v>0</v>
      </c>
      <c r="V23" s="1009">
        <v>3767</v>
      </c>
      <c r="W23" s="1009"/>
      <c r="X23" s="1009">
        <v>3767</v>
      </c>
      <c r="Y23" s="1009"/>
      <c r="Z23" s="1009"/>
      <c r="AA23" s="1008">
        <v>3767</v>
      </c>
      <c r="AB23" s="1008"/>
      <c r="AC23" s="1008">
        <v>3767</v>
      </c>
      <c r="AD23" s="1008"/>
      <c r="AE23" s="1008"/>
      <c r="AF23" s="1010">
        <f t="shared" si="4"/>
        <v>100</v>
      </c>
      <c r="AG23" s="1010"/>
      <c r="AH23" s="1011">
        <f t="shared" si="4"/>
        <v>100</v>
      </c>
      <c r="AI23" s="1007"/>
      <c r="AJ23" s="1007"/>
    </row>
    <row r="24" spans="1:36" ht="36">
      <c r="A24" s="1005" t="s">
        <v>351</v>
      </c>
      <c r="B24" s="1006" t="s">
        <v>2163</v>
      </c>
      <c r="C24" s="1007"/>
      <c r="D24" s="1007"/>
      <c r="E24" s="1007"/>
      <c r="F24" s="1002">
        <v>0</v>
      </c>
      <c r="G24" s="1008">
        <v>1749.951</v>
      </c>
      <c r="H24" s="1008"/>
      <c r="I24" s="1008">
        <v>1749.951</v>
      </c>
      <c r="J24" s="1008"/>
      <c r="K24" s="1008"/>
      <c r="L24" s="1008">
        <v>0</v>
      </c>
      <c r="M24" s="1008"/>
      <c r="N24" s="1008">
        <v>0</v>
      </c>
      <c r="O24" s="1008"/>
      <c r="P24" s="1008"/>
      <c r="Q24" s="1002">
        <v>0</v>
      </c>
      <c r="R24" s="1002">
        <v>0</v>
      </c>
      <c r="S24" s="1002">
        <v>0</v>
      </c>
      <c r="T24" s="1002">
        <v>0</v>
      </c>
      <c r="U24" s="1002">
        <v>0</v>
      </c>
      <c r="V24" s="1009">
        <v>1575</v>
      </c>
      <c r="W24" s="1009"/>
      <c r="X24" s="1009">
        <v>1575</v>
      </c>
      <c r="Y24" s="1009"/>
      <c r="Z24" s="1009"/>
      <c r="AA24" s="1008">
        <v>1575</v>
      </c>
      <c r="AB24" s="1008"/>
      <c r="AC24" s="1008">
        <v>1575</v>
      </c>
      <c r="AD24" s="1008"/>
      <c r="AE24" s="1008"/>
      <c r="AF24" s="1010">
        <f t="shared" si="4"/>
        <v>100</v>
      </c>
      <c r="AG24" s="1010"/>
      <c r="AH24" s="1011">
        <f t="shared" si="4"/>
        <v>100</v>
      </c>
      <c r="AI24" s="1007"/>
      <c r="AJ24" s="1007"/>
    </row>
    <row r="25" spans="1:36" ht="24">
      <c r="A25" s="1005" t="s">
        <v>1118</v>
      </c>
      <c r="B25" s="1006" t="s">
        <v>3894</v>
      </c>
      <c r="C25" s="1007"/>
      <c r="D25" s="1007"/>
      <c r="E25" s="1007"/>
      <c r="F25" s="1002">
        <v>0</v>
      </c>
      <c r="G25" s="1008">
        <v>1270</v>
      </c>
      <c r="H25" s="1008"/>
      <c r="I25" s="1008">
        <v>1270</v>
      </c>
      <c r="J25" s="1008"/>
      <c r="K25" s="1008"/>
      <c r="L25" s="1008">
        <v>0</v>
      </c>
      <c r="M25" s="1008"/>
      <c r="N25" s="1008">
        <v>0</v>
      </c>
      <c r="O25" s="1008"/>
      <c r="P25" s="1008"/>
      <c r="Q25" s="1002">
        <v>0</v>
      </c>
      <c r="R25" s="1002">
        <v>0</v>
      </c>
      <c r="S25" s="1002">
        <v>0</v>
      </c>
      <c r="T25" s="1002">
        <v>0</v>
      </c>
      <c r="U25" s="1002">
        <v>0</v>
      </c>
      <c r="V25" s="1009">
        <v>1300</v>
      </c>
      <c r="W25" s="1009"/>
      <c r="X25" s="1009">
        <v>1300</v>
      </c>
      <c r="Y25" s="1009"/>
      <c r="Z25" s="1009"/>
      <c r="AA25" s="1008">
        <v>138.41200000000001</v>
      </c>
      <c r="AB25" s="1008"/>
      <c r="AC25" s="1008">
        <v>138.41200000000001</v>
      </c>
      <c r="AD25" s="1008"/>
      <c r="AE25" s="1008"/>
      <c r="AF25" s="1010">
        <f t="shared" si="4"/>
        <v>10.647076923076924</v>
      </c>
      <c r="AG25" s="1010"/>
      <c r="AH25" s="1011">
        <f t="shared" si="4"/>
        <v>10.647076923076924</v>
      </c>
      <c r="AI25" s="1007"/>
      <c r="AJ25" s="1007"/>
    </row>
    <row r="26" spans="1:36" ht="36">
      <c r="A26" s="1005" t="s">
        <v>1119</v>
      </c>
      <c r="B26" s="1006" t="s">
        <v>2033</v>
      </c>
      <c r="C26" s="1007"/>
      <c r="D26" s="1007"/>
      <c r="E26" s="1007"/>
      <c r="F26" s="1002">
        <v>0</v>
      </c>
      <c r="G26" s="1008">
        <v>3065.2310000000002</v>
      </c>
      <c r="H26" s="1008"/>
      <c r="I26" s="1008">
        <v>3065.2310000000002</v>
      </c>
      <c r="J26" s="1008"/>
      <c r="K26" s="1008"/>
      <c r="L26" s="1008">
        <v>0</v>
      </c>
      <c r="M26" s="1008"/>
      <c r="N26" s="1008">
        <v>0</v>
      </c>
      <c r="O26" s="1008"/>
      <c r="P26" s="1008"/>
      <c r="Q26" s="1002">
        <v>0</v>
      </c>
      <c r="R26" s="1002">
        <v>0</v>
      </c>
      <c r="S26" s="1002">
        <v>0</v>
      </c>
      <c r="T26" s="1002">
        <v>0</v>
      </c>
      <c r="U26" s="1002">
        <v>0</v>
      </c>
      <c r="V26" s="1009">
        <v>1458</v>
      </c>
      <c r="W26" s="1009"/>
      <c r="X26" s="1009">
        <v>1458</v>
      </c>
      <c r="Y26" s="1009"/>
      <c r="Z26" s="1009"/>
      <c r="AA26" s="1008">
        <v>40</v>
      </c>
      <c r="AB26" s="1008"/>
      <c r="AC26" s="1008">
        <v>40</v>
      </c>
      <c r="AD26" s="1008"/>
      <c r="AE26" s="1008"/>
      <c r="AF26" s="1010">
        <f t="shared" si="4"/>
        <v>2.7434842249657065</v>
      </c>
      <c r="AG26" s="1010"/>
      <c r="AH26" s="1011">
        <f t="shared" si="4"/>
        <v>2.7434842249657065</v>
      </c>
      <c r="AI26" s="1007"/>
      <c r="AJ26" s="1007"/>
    </row>
    <row r="27" spans="1:36" ht="24">
      <c r="A27" s="1005" t="s">
        <v>1120</v>
      </c>
      <c r="B27" s="1006" t="s">
        <v>2031</v>
      </c>
      <c r="C27" s="1007"/>
      <c r="D27" s="1007"/>
      <c r="E27" s="1007"/>
      <c r="F27" s="1002">
        <v>0</v>
      </c>
      <c r="G27" s="1008">
        <v>9000</v>
      </c>
      <c r="H27" s="1008"/>
      <c r="I27" s="1008">
        <v>9000</v>
      </c>
      <c r="J27" s="1008"/>
      <c r="K27" s="1008"/>
      <c r="L27" s="1008">
        <v>35.920999999999999</v>
      </c>
      <c r="M27" s="1008"/>
      <c r="N27" s="1008">
        <v>35.920999999999999</v>
      </c>
      <c r="O27" s="1008"/>
      <c r="P27" s="1008"/>
      <c r="Q27" s="1002">
        <v>0</v>
      </c>
      <c r="R27" s="1002">
        <v>0</v>
      </c>
      <c r="S27" s="1002">
        <v>0</v>
      </c>
      <c r="T27" s="1002">
        <v>0</v>
      </c>
      <c r="U27" s="1002">
        <v>0</v>
      </c>
      <c r="V27" s="1009">
        <v>2589.0790000000002</v>
      </c>
      <c r="W27" s="1009"/>
      <c r="X27" s="1009">
        <v>2589.0790000000002</v>
      </c>
      <c r="Y27" s="1009"/>
      <c r="Z27" s="1009"/>
      <c r="AA27" s="1008">
        <v>2589.0790000000002</v>
      </c>
      <c r="AB27" s="1008"/>
      <c r="AC27" s="1008">
        <v>2589.0790000000002</v>
      </c>
      <c r="AD27" s="1008"/>
      <c r="AE27" s="1008"/>
      <c r="AF27" s="1010">
        <f t="shared" si="4"/>
        <v>100</v>
      </c>
      <c r="AG27" s="1010"/>
      <c r="AH27" s="1011">
        <f t="shared" si="4"/>
        <v>100</v>
      </c>
      <c r="AI27" s="1007"/>
      <c r="AJ27" s="1007"/>
    </row>
    <row r="28" spans="1:36" ht="36">
      <c r="A28" s="1005" t="s">
        <v>1121</v>
      </c>
      <c r="B28" s="1006" t="s">
        <v>2105</v>
      </c>
      <c r="C28" s="1007"/>
      <c r="D28" s="1007"/>
      <c r="E28" s="1007"/>
      <c r="F28" s="1002">
        <v>0</v>
      </c>
      <c r="G28" s="1008">
        <v>5933.8649999999998</v>
      </c>
      <c r="H28" s="1008"/>
      <c r="I28" s="1008">
        <v>5933.8649999999998</v>
      </c>
      <c r="J28" s="1008"/>
      <c r="K28" s="1008"/>
      <c r="L28" s="1008">
        <v>50</v>
      </c>
      <c r="M28" s="1008"/>
      <c r="N28" s="1008">
        <v>50</v>
      </c>
      <c r="O28" s="1008"/>
      <c r="P28" s="1008"/>
      <c r="Q28" s="1002">
        <v>0</v>
      </c>
      <c r="R28" s="1002">
        <v>0</v>
      </c>
      <c r="S28" s="1002">
        <v>0</v>
      </c>
      <c r="T28" s="1002">
        <v>0</v>
      </c>
      <c r="U28" s="1002">
        <v>0</v>
      </c>
      <c r="V28" s="1009">
        <v>2670</v>
      </c>
      <c r="W28" s="1009"/>
      <c r="X28" s="1009">
        <v>2670</v>
      </c>
      <c r="Y28" s="1009"/>
      <c r="Z28" s="1009"/>
      <c r="AA28" s="1008">
        <v>1186.7670000000001</v>
      </c>
      <c r="AB28" s="1008"/>
      <c r="AC28" s="1008">
        <v>1186.7670000000001</v>
      </c>
      <c r="AD28" s="1008"/>
      <c r="AE28" s="1008"/>
      <c r="AF28" s="1010">
        <f t="shared" si="4"/>
        <v>44.448202247191013</v>
      </c>
      <c r="AG28" s="1010"/>
      <c r="AH28" s="1011">
        <f t="shared" si="4"/>
        <v>44.448202247191013</v>
      </c>
      <c r="AI28" s="1007"/>
      <c r="AJ28" s="1007"/>
    </row>
    <row r="29" spans="1:36" ht="24">
      <c r="A29" s="1005" t="s">
        <v>1122</v>
      </c>
      <c r="B29" s="1006" t="s">
        <v>2032</v>
      </c>
      <c r="C29" s="1007"/>
      <c r="D29" s="1007"/>
      <c r="E29" s="1007"/>
      <c r="F29" s="1002">
        <v>0</v>
      </c>
      <c r="G29" s="1008">
        <v>10235</v>
      </c>
      <c r="H29" s="1008"/>
      <c r="I29" s="1008">
        <v>10235</v>
      </c>
      <c r="J29" s="1008"/>
      <c r="K29" s="1008"/>
      <c r="L29" s="1008">
        <v>41.430799999999998</v>
      </c>
      <c r="M29" s="1008"/>
      <c r="N29" s="1008">
        <v>41.430799999999998</v>
      </c>
      <c r="O29" s="1008"/>
      <c r="P29" s="1008"/>
      <c r="Q29" s="1002">
        <v>0</v>
      </c>
      <c r="R29" s="1002">
        <v>0</v>
      </c>
      <c r="S29" s="1002">
        <v>0</v>
      </c>
      <c r="T29" s="1002">
        <v>0</v>
      </c>
      <c r="U29" s="1002">
        <v>0</v>
      </c>
      <c r="V29" s="1009">
        <v>4374.5691999999999</v>
      </c>
      <c r="W29" s="1009"/>
      <c r="X29" s="1009">
        <v>4374.5691999999999</v>
      </c>
      <c r="Y29" s="1009"/>
      <c r="Z29" s="1009"/>
      <c r="AA29" s="1008">
        <v>4374.5691999999999</v>
      </c>
      <c r="AB29" s="1008"/>
      <c r="AC29" s="1008">
        <v>4374.5691999999999</v>
      </c>
      <c r="AD29" s="1008"/>
      <c r="AE29" s="1008"/>
      <c r="AF29" s="1010">
        <f t="shared" si="4"/>
        <v>100</v>
      </c>
      <c r="AG29" s="1010"/>
      <c r="AH29" s="1011">
        <f t="shared" si="4"/>
        <v>100</v>
      </c>
      <c r="AI29" s="1007"/>
      <c r="AJ29" s="1007"/>
    </row>
    <row r="30" spans="1:36" ht="24">
      <c r="A30" s="1005" t="s">
        <v>1123</v>
      </c>
      <c r="B30" s="1006" t="s">
        <v>2244</v>
      </c>
      <c r="C30" s="1007"/>
      <c r="D30" s="1007"/>
      <c r="E30" s="1007"/>
      <c r="F30" s="1002">
        <v>0</v>
      </c>
      <c r="G30" s="1008">
        <v>2917.7910000000002</v>
      </c>
      <c r="H30" s="1008"/>
      <c r="I30" s="1008">
        <v>2917.7910000000002</v>
      </c>
      <c r="J30" s="1008"/>
      <c r="K30" s="1008"/>
      <c r="L30" s="1008">
        <v>1715</v>
      </c>
      <c r="M30" s="1008"/>
      <c r="N30" s="1008">
        <v>1715</v>
      </c>
      <c r="O30" s="1008"/>
      <c r="P30" s="1008"/>
      <c r="Q30" s="1002">
        <v>0</v>
      </c>
      <c r="R30" s="1002">
        <v>0</v>
      </c>
      <c r="S30" s="1002">
        <v>0</v>
      </c>
      <c r="T30" s="1002">
        <v>0</v>
      </c>
      <c r="U30" s="1002">
        <v>0</v>
      </c>
      <c r="V30" s="1009">
        <v>505</v>
      </c>
      <c r="W30" s="1009"/>
      <c r="X30" s="1009">
        <v>505</v>
      </c>
      <c r="Y30" s="1009"/>
      <c r="Z30" s="1009"/>
      <c r="AA30" s="1008">
        <v>505</v>
      </c>
      <c r="AB30" s="1008"/>
      <c r="AC30" s="1008">
        <v>505</v>
      </c>
      <c r="AD30" s="1008"/>
      <c r="AE30" s="1008"/>
      <c r="AF30" s="1010">
        <f t="shared" si="4"/>
        <v>100</v>
      </c>
      <c r="AG30" s="1010"/>
      <c r="AH30" s="1011">
        <f t="shared" si="4"/>
        <v>100</v>
      </c>
      <c r="AI30" s="1007"/>
      <c r="AJ30" s="1007"/>
    </row>
    <row r="31" spans="1:36" ht="24">
      <c r="A31" s="1005" t="s">
        <v>1124</v>
      </c>
      <c r="B31" s="1006" t="s">
        <v>2399</v>
      </c>
      <c r="C31" s="1007"/>
      <c r="D31" s="1007"/>
      <c r="E31" s="1007"/>
      <c r="F31" s="1002">
        <v>0</v>
      </c>
      <c r="G31" s="1008">
        <v>2816.2570000000001</v>
      </c>
      <c r="H31" s="1008"/>
      <c r="I31" s="1008">
        <v>2816.2570000000001</v>
      </c>
      <c r="J31" s="1008"/>
      <c r="K31" s="1008"/>
      <c r="L31" s="1008">
        <v>722.61699999999996</v>
      </c>
      <c r="M31" s="1008"/>
      <c r="N31" s="1008">
        <v>722.61699999999996</v>
      </c>
      <c r="O31" s="1008"/>
      <c r="P31" s="1008"/>
      <c r="Q31" s="1002">
        <v>0</v>
      </c>
      <c r="R31" s="1002">
        <v>0</v>
      </c>
      <c r="S31" s="1002">
        <v>0</v>
      </c>
      <c r="T31" s="1002">
        <v>0</v>
      </c>
      <c r="U31" s="1002">
        <v>0</v>
      </c>
      <c r="V31" s="1009">
        <v>584</v>
      </c>
      <c r="W31" s="1009"/>
      <c r="X31" s="1009">
        <v>584</v>
      </c>
      <c r="Y31" s="1009"/>
      <c r="Z31" s="1009"/>
      <c r="AA31" s="1008">
        <v>584</v>
      </c>
      <c r="AB31" s="1008"/>
      <c r="AC31" s="1008">
        <v>584</v>
      </c>
      <c r="AD31" s="1008"/>
      <c r="AE31" s="1008"/>
      <c r="AF31" s="1010">
        <f t="shared" si="4"/>
        <v>100</v>
      </c>
      <c r="AG31" s="1010"/>
      <c r="AH31" s="1011">
        <f t="shared" si="4"/>
        <v>100</v>
      </c>
      <c r="AI31" s="1007"/>
      <c r="AJ31" s="1007"/>
    </row>
    <row r="32" spans="1:36" ht="24">
      <c r="A32" s="1005" t="s">
        <v>1125</v>
      </c>
      <c r="B32" s="1006" t="s">
        <v>2304</v>
      </c>
      <c r="C32" s="1007"/>
      <c r="D32" s="1007"/>
      <c r="E32" s="1007"/>
      <c r="F32" s="1002">
        <v>0</v>
      </c>
      <c r="G32" s="1008">
        <v>2981.17</v>
      </c>
      <c r="H32" s="1008"/>
      <c r="I32" s="1008">
        <v>2981.17</v>
      </c>
      <c r="J32" s="1008"/>
      <c r="K32" s="1008"/>
      <c r="L32" s="1008">
        <v>930</v>
      </c>
      <c r="M32" s="1008"/>
      <c r="N32" s="1008">
        <v>930</v>
      </c>
      <c r="O32" s="1008"/>
      <c r="P32" s="1008"/>
      <c r="Q32" s="1002">
        <v>0</v>
      </c>
      <c r="R32" s="1002">
        <v>0</v>
      </c>
      <c r="S32" s="1002">
        <v>0</v>
      </c>
      <c r="T32" s="1002">
        <v>0</v>
      </c>
      <c r="U32" s="1002">
        <v>0</v>
      </c>
      <c r="V32" s="1009">
        <v>720</v>
      </c>
      <c r="W32" s="1009"/>
      <c r="X32" s="1009">
        <v>720</v>
      </c>
      <c r="Y32" s="1009"/>
      <c r="Z32" s="1009"/>
      <c r="AA32" s="1008">
        <v>580.79700000000003</v>
      </c>
      <c r="AB32" s="1008"/>
      <c r="AC32" s="1008">
        <v>580.79700000000003</v>
      </c>
      <c r="AD32" s="1008"/>
      <c r="AE32" s="1008"/>
      <c r="AF32" s="1010">
        <f t="shared" si="4"/>
        <v>80.666250000000005</v>
      </c>
      <c r="AG32" s="1010"/>
      <c r="AH32" s="1011">
        <f t="shared" si="4"/>
        <v>80.666250000000005</v>
      </c>
      <c r="AI32" s="1007"/>
      <c r="AJ32" s="1007"/>
    </row>
    <row r="33" spans="1:36" ht="36">
      <c r="A33" s="1005" t="s">
        <v>1126</v>
      </c>
      <c r="B33" s="1006" t="s">
        <v>2302</v>
      </c>
      <c r="C33" s="1007"/>
      <c r="D33" s="1007"/>
      <c r="E33" s="1007"/>
      <c r="F33" s="1002">
        <v>0</v>
      </c>
      <c r="G33" s="1008">
        <v>7208.9229999999998</v>
      </c>
      <c r="H33" s="1008"/>
      <c r="I33" s="1008">
        <v>7208.9229999999998</v>
      </c>
      <c r="J33" s="1008"/>
      <c r="K33" s="1008"/>
      <c r="L33" s="1008">
        <v>2279.9989999999998</v>
      </c>
      <c r="M33" s="1008"/>
      <c r="N33" s="1008">
        <v>2279.9989999999998</v>
      </c>
      <c r="O33" s="1008"/>
      <c r="P33" s="1008"/>
      <c r="Q33" s="1002">
        <v>0</v>
      </c>
      <c r="R33" s="1002">
        <v>0</v>
      </c>
      <c r="S33" s="1002">
        <v>0</v>
      </c>
      <c r="T33" s="1002">
        <v>0</v>
      </c>
      <c r="U33" s="1002">
        <v>0</v>
      </c>
      <c r="V33" s="1009">
        <v>740</v>
      </c>
      <c r="W33" s="1009"/>
      <c r="X33" s="1009">
        <v>740</v>
      </c>
      <c r="Y33" s="1009"/>
      <c r="Z33" s="1009"/>
      <c r="AA33" s="1008">
        <v>740</v>
      </c>
      <c r="AB33" s="1008"/>
      <c r="AC33" s="1008">
        <v>740</v>
      </c>
      <c r="AD33" s="1008"/>
      <c r="AE33" s="1008"/>
      <c r="AF33" s="1010">
        <f t="shared" si="4"/>
        <v>100</v>
      </c>
      <c r="AG33" s="1010"/>
      <c r="AH33" s="1011">
        <f t="shared" si="4"/>
        <v>100</v>
      </c>
      <c r="AI33" s="1007"/>
      <c r="AJ33" s="1007"/>
    </row>
    <row r="34" spans="1:36" ht="24">
      <c r="A34" s="1005" t="s">
        <v>3895</v>
      </c>
      <c r="B34" s="1006" t="s">
        <v>2309</v>
      </c>
      <c r="C34" s="1007"/>
      <c r="D34" s="1007"/>
      <c r="E34" s="1007"/>
      <c r="F34" s="1002">
        <v>0</v>
      </c>
      <c r="G34" s="1008">
        <v>4185.2730000000001</v>
      </c>
      <c r="H34" s="1008"/>
      <c r="I34" s="1008">
        <v>4185.2730000000001</v>
      </c>
      <c r="J34" s="1008"/>
      <c r="K34" s="1008"/>
      <c r="L34" s="1008">
        <v>841.15800000000002</v>
      </c>
      <c r="M34" s="1008"/>
      <c r="N34" s="1008">
        <v>841.15800000000002</v>
      </c>
      <c r="O34" s="1008"/>
      <c r="P34" s="1008"/>
      <c r="Q34" s="1002">
        <v>0</v>
      </c>
      <c r="R34" s="1002">
        <v>0</v>
      </c>
      <c r="S34" s="1002">
        <v>0</v>
      </c>
      <c r="T34" s="1002">
        <v>0</v>
      </c>
      <c r="U34" s="1002">
        <v>0</v>
      </c>
      <c r="V34" s="1009">
        <v>760</v>
      </c>
      <c r="W34" s="1009"/>
      <c r="X34" s="1009">
        <v>760</v>
      </c>
      <c r="Y34" s="1009"/>
      <c r="Z34" s="1009"/>
      <c r="AA34" s="1008">
        <v>760</v>
      </c>
      <c r="AB34" s="1008"/>
      <c r="AC34" s="1008">
        <v>760</v>
      </c>
      <c r="AD34" s="1008"/>
      <c r="AE34" s="1008"/>
      <c r="AF34" s="1010">
        <f t="shared" si="4"/>
        <v>100</v>
      </c>
      <c r="AG34" s="1010"/>
      <c r="AH34" s="1011">
        <f t="shared" si="4"/>
        <v>100</v>
      </c>
      <c r="AI34" s="1007"/>
      <c r="AJ34" s="1007"/>
    </row>
    <row r="35" spans="1:36" ht="24">
      <c r="A35" s="1005" t="s">
        <v>3896</v>
      </c>
      <c r="B35" s="1006" t="s">
        <v>2363</v>
      </c>
      <c r="C35" s="1007"/>
      <c r="D35" s="1007"/>
      <c r="E35" s="1007"/>
      <c r="F35" s="1002">
        <v>0</v>
      </c>
      <c r="G35" s="1008">
        <v>3277.6030000000001</v>
      </c>
      <c r="H35" s="1008"/>
      <c r="I35" s="1008">
        <v>3277.6030000000001</v>
      </c>
      <c r="J35" s="1008"/>
      <c r="K35" s="1008"/>
      <c r="L35" s="1008">
        <v>1940</v>
      </c>
      <c r="M35" s="1008"/>
      <c r="N35" s="1008">
        <v>1940</v>
      </c>
      <c r="O35" s="1008"/>
      <c r="P35" s="1008"/>
      <c r="Q35" s="1002">
        <v>0</v>
      </c>
      <c r="R35" s="1002">
        <v>0</v>
      </c>
      <c r="S35" s="1002">
        <v>0</v>
      </c>
      <c r="T35" s="1002">
        <v>0</v>
      </c>
      <c r="U35" s="1002">
        <v>0</v>
      </c>
      <c r="V35" s="1009">
        <v>760</v>
      </c>
      <c r="W35" s="1009"/>
      <c r="X35" s="1009">
        <v>760</v>
      </c>
      <c r="Y35" s="1009"/>
      <c r="Z35" s="1009"/>
      <c r="AA35" s="1008">
        <v>760</v>
      </c>
      <c r="AB35" s="1008"/>
      <c r="AC35" s="1008">
        <v>760</v>
      </c>
      <c r="AD35" s="1008"/>
      <c r="AE35" s="1008"/>
      <c r="AF35" s="1010">
        <f t="shared" si="4"/>
        <v>100</v>
      </c>
      <c r="AG35" s="1010"/>
      <c r="AH35" s="1011">
        <f t="shared" si="4"/>
        <v>100</v>
      </c>
      <c r="AI35" s="1007"/>
      <c r="AJ35" s="1007"/>
    </row>
    <row r="36" spans="1:36" ht="36">
      <c r="A36" s="1005" t="s">
        <v>3897</v>
      </c>
      <c r="B36" s="1006" t="s">
        <v>2044</v>
      </c>
      <c r="C36" s="1007"/>
      <c r="D36" s="1007"/>
      <c r="E36" s="1007"/>
      <c r="F36" s="1002">
        <v>0</v>
      </c>
      <c r="G36" s="1008">
        <v>4500</v>
      </c>
      <c r="H36" s="1008"/>
      <c r="I36" s="1008">
        <v>4500</v>
      </c>
      <c r="J36" s="1008"/>
      <c r="K36" s="1008"/>
      <c r="L36" s="1008">
        <v>1550</v>
      </c>
      <c r="M36" s="1008"/>
      <c r="N36" s="1008">
        <v>1550</v>
      </c>
      <c r="O36" s="1008"/>
      <c r="P36" s="1008"/>
      <c r="Q36" s="1002">
        <v>0</v>
      </c>
      <c r="R36" s="1002">
        <v>0</v>
      </c>
      <c r="S36" s="1002">
        <v>0</v>
      </c>
      <c r="T36" s="1002">
        <v>0</v>
      </c>
      <c r="U36" s="1002">
        <v>0</v>
      </c>
      <c r="V36" s="1009">
        <v>771</v>
      </c>
      <c r="W36" s="1009"/>
      <c r="X36" s="1009">
        <v>771</v>
      </c>
      <c r="Y36" s="1009"/>
      <c r="Z36" s="1009"/>
      <c r="AA36" s="1008">
        <v>670.80499999999995</v>
      </c>
      <c r="AB36" s="1008"/>
      <c r="AC36" s="1008">
        <v>670.80499999999995</v>
      </c>
      <c r="AD36" s="1008"/>
      <c r="AE36" s="1008"/>
      <c r="AF36" s="1010">
        <f t="shared" si="4"/>
        <v>87.004539559014262</v>
      </c>
      <c r="AG36" s="1010"/>
      <c r="AH36" s="1011">
        <f t="shared" si="4"/>
        <v>87.004539559014262</v>
      </c>
      <c r="AI36" s="1007"/>
      <c r="AJ36" s="1007"/>
    </row>
    <row r="37" spans="1:36" ht="24">
      <c r="A37" s="1005" t="s">
        <v>3898</v>
      </c>
      <c r="B37" s="1006" t="s">
        <v>2273</v>
      </c>
      <c r="C37" s="1007"/>
      <c r="D37" s="1007"/>
      <c r="E37" s="1007"/>
      <c r="F37" s="1002">
        <v>0</v>
      </c>
      <c r="G37" s="1008">
        <v>30000</v>
      </c>
      <c r="H37" s="1008"/>
      <c r="I37" s="1008">
        <v>30000</v>
      </c>
      <c r="J37" s="1008"/>
      <c r="K37" s="1008"/>
      <c r="L37" s="1008">
        <v>1900</v>
      </c>
      <c r="M37" s="1008"/>
      <c r="N37" s="1008">
        <v>1900</v>
      </c>
      <c r="O37" s="1008"/>
      <c r="P37" s="1008"/>
      <c r="Q37" s="1002">
        <v>0</v>
      </c>
      <c r="R37" s="1002">
        <v>0</v>
      </c>
      <c r="S37" s="1002">
        <v>0</v>
      </c>
      <c r="T37" s="1002">
        <v>0</v>
      </c>
      <c r="U37" s="1002">
        <v>0</v>
      </c>
      <c r="V37" s="1009">
        <v>800</v>
      </c>
      <c r="W37" s="1009"/>
      <c r="X37" s="1009">
        <v>800</v>
      </c>
      <c r="Y37" s="1009"/>
      <c r="Z37" s="1009"/>
      <c r="AA37" s="1008">
        <v>800</v>
      </c>
      <c r="AB37" s="1008"/>
      <c r="AC37" s="1008">
        <v>800</v>
      </c>
      <c r="AD37" s="1008"/>
      <c r="AE37" s="1008"/>
      <c r="AF37" s="1010">
        <f t="shared" si="4"/>
        <v>100</v>
      </c>
      <c r="AG37" s="1010"/>
      <c r="AH37" s="1011">
        <f t="shared" si="4"/>
        <v>100</v>
      </c>
      <c r="AI37" s="1007"/>
      <c r="AJ37" s="1007"/>
    </row>
    <row r="38" spans="1:36" ht="24">
      <c r="A38" s="1005" t="s">
        <v>3899</v>
      </c>
      <c r="B38" s="1006" t="s">
        <v>2330</v>
      </c>
      <c r="C38" s="1007"/>
      <c r="D38" s="1007"/>
      <c r="E38" s="1007"/>
      <c r="F38" s="1002">
        <v>0</v>
      </c>
      <c r="G38" s="1008">
        <v>3200</v>
      </c>
      <c r="H38" s="1008"/>
      <c r="I38" s="1008">
        <v>3200</v>
      </c>
      <c r="J38" s="1008"/>
      <c r="K38" s="1008"/>
      <c r="L38" s="1008">
        <v>950</v>
      </c>
      <c r="M38" s="1008"/>
      <c r="N38" s="1008">
        <v>950</v>
      </c>
      <c r="O38" s="1008"/>
      <c r="P38" s="1008"/>
      <c r="Q38" s="1002">
        <v>0</v>
      </c>
      <c r="R38" s="1002">
        <v>0</v>
      </c>
      <c r="S38" s="1002">
        <v>0</v>
      </c>
      <c r="T38" s="1002">
        <v>0</v>
      </c>
      <c r="U38" s="1002">
        <v>0</v>
      </c>
      <c r="V38" s="1009">
        <v>810</v>
      </c>
      <c r="W38" s="1009"/>
      <c r="X38" s="1009">
        <v>810</v>
      </c>
      <c r="Y38" s="1009"/>
      <c r="Z38" s="1009"/>
      <c r="AA38" s="1008">
        <v>770.24400000000003</v>
      </c>
      <c r="AB38" s="1008"/>
      <c r="AC38" s="1008">
        <v>770.24400000000003</v>
      </c>
      <c r="AD38" s="1008"/>
      <c r="AE38" s="1008"/>
      <c r="AF38" s="1010">
        <f t="shared" si="4"/>
        <v>95.091851851851857</v>
      </c>
      <c r="AG38" s="1010"/>
      <c r="AH38" s="1011">
        <f t="shared" si="4"/>
        <v>95.091851851851857</v>
      </c>
      <c r="AI38" s="1007"/>
      <c r="AJ38" s="1007"/>
    </row>
    <row r="39" spans="1:36" ht="24">
      <c r="A39" s="1005" t="s">
        <v>3900</v>
      </c>
      <c r="B39" s="1006" t="s">
        <v>2246</v>
      </c>
      <c r="C39" s="1007"/>
      <c r="D39" s="1007"/>
      <c r="E39" s="1007"/>
      <c r="F39" s="1002">
        <v>0</v>
      </c>
      <c r="G39" s="1008">
        <v>3549</v>
      </c>
      <c r="H39" s="1008"/>
      <c r="I39" s="1008">
        <v>3549</v>
      </c>
      <c r="J39" s="1008"/>
      <c r="K39" s="1008"/>
      <c r="L39" s="1008">
        <v>2283</v>
      </c>
      <c r="M39" s="1008"/>
      <c r="N39" s="1008">
        <v>2283</v>
      </c>
      <c r="O39" s="1008"/>
      <c r="P39" s="1008"/>
      <c r="Q39" s="1002">
        <v>0</v>
      </c>
      <c r="R39" s="1002">
        <v>0</v>
      </c>
      <c r="S39" s="1002">
        <v>0</v>
      </c>
      <c r="T39" s="1002">
        <v>0</v>
      </c>
      <c r="U39" s="1002">
        <v>0</v>
      </c>
      <c r="V39" s="1009">
        <v>911</v>
      </c>
      <c r="W39" s="1009"/>
      <c r="X39" s="1009">
        <v>911</v>
      </c>
      <c r="Y39" s="1009"/>
      <c r="Z39" s="1009"/>
      <c r="AA39" s="1008">
        <v>911</v>
      </c>
      <c r="AB39" s="1008"/>
      <c r="AC39" s="1008">
        <v>911</v>
      </c>
      <c r="AD39" s="1008"/>
      <c r="AE39" s="1008"/>
      <c r="AF39" s="1010">
        <f t="shared" si="4"/>
        <v>100</v>
      </c>
      <c r="AG39" s="1010"/>
      <c r="AH39" s="1011">
        <f t="shared" si="4"/>
        <v>100</v>
      </c>
      <c r="AI39" s="1007"/>
      <c r="AJ39" s="1007"/>
    </row>
    <row r="40" spans="1:36" ht="24">
      <c r="A40" s="1005" t="s">
        <v>3901</v>
      </c>
      <c r="B40" s="1006" t="s">
        <v>2326</v>
      </c>
      <c r="C40" s="1007"/>
      <c r="D40" s="1007"/>
      <c r="E40" s="1007"/>
      <c r="F40" s="1002">
        <v>0</v>
      </c>
      <c r="G40" s="1008">
        <v>1887.6210000000001</v>
      </c>
      <c r="H40" s="1008"/>
      <c r="I40" s="1008">
        <v>1887.6210000000001</v>
      </c>
      <c r="J40" s="1008"/>
      <c r="K40" s="1008"/>
      <c r="L40" s="1008">
        <v>753.43100000000004</v>
      </c>
      <c r="M40" s="1008"/>
      <c r="N40" s="1008">
        <v>753.43100000000004</v>
      </c>
      <c r="O40" s="1008"/>
      <c r="P40" s="1008"/>
      <c r="Q40" s="1002">
        <v>0</v>
      </c>
      <c r="R40" s="1002">
        <v>0</v>
      </c>
      <c r="S40" s="1002">
        <v>0</v>
      </c>
      <c r="T40" s="1002">
        <v>0</v>
      </c>
      <c r="U40" s="1002">
        <v>0</v>
      </c>
      <c r="V40" s="1009">
        <v>949</v>
      </c>
      <c r="W40" s="1009"/>
      <c r="X40" s="1009">
        <v>949</v>
      </c>
      <c r="Y40" s="1009"/>
      <c r="Z40" s="1009"/>
      <c r="AA40" s="1008">
        <v>930.10599999999999</v>
      </c>
      <c r="AB40" s="1008"/>
      <c r="AC40" s="1008">
        <v>930.10599999999999</v>
      </c>
      <c r="AD40" s="1008"/>
      <c r="AE40" s="1008"/>
      <c r="AF40" s="1010">
        <f t="shared" si="4"/>
        <v>98.009062170706002</v>
      </c>
      <c r="AG40" s="1010"/>
      <c r="AH40" s="1011">
        <f t="shared" si="4"/>
        <v>98.009062170706002</v>
      </c>
      <c r="AI40" s="1007"/>
      <c r="AJ40" s="1007"/>
    </row>
    <row r="41" spans="1:36" ht="24">
      <c r="A41" s="1005" t="s">
        <v>3902</v>
      </c>
      <c r="B41" s="1006" t="s">
        <v>2364</v>
      </c>
      <c r="C41" s="1007"/>
      <c r="D41" s="1007"/>
      <c r="E41" s="1007"/>
      <c r="F41" s="1002">
        <v>0</v>
      </c>
      <c r="G41" s="1008">
        <v>4423.4840000000004</v>
      </c>
      <c r="H41" s="1008"/>
      <c r="I41" s="1008">
        <v>4423.4840000000004</v>
      </c>
      <c r="J41" s="1008"/>
      <c r="K41" s="1008"/>
      <c r="L41" s="1008">
        <v>2669.4569999999999</v>
      </c>
      <c r="M41" s="1008"/>
      <c r="N41" s="1008">
        <v>2669.4569999999999</v>
      </c>
      <c r="O41" s="1008"/>
      <c r="P41" s="1008"/>
      <c r="Q41" s="1002">
        <v>0</v>
      </c>
      <c r="R41" s="1002">
        <v>0</v>
      </c>
      <c r="S41" s="1002">
        <v>0</v>
      </c>
      <c r="T41" s="1002">
        <v>0</v>
      </c>
      <c r="U41" s="1002">
        <v>0</v>
      </c>
      <c r="V41" s="1009">
        <v>984</v>
      </c>
      <c r="W41" s="1009"/>
      <c r="X41" s="1009">
        <v>984</v>
      </c>
      <c r="Y41" s="1009"/>
      <c r="Z41" s="1009"/>
      <c r="AA41" s="1008">
        <v>981.00300000000004</v>
      </c>
      <c r="AB41" s="1008"/>
      <c r="AC41" s="1008">
        <v>981.00300000000004</v>
      </c>
      <c r="AD41" s="1008"/>
      <c r="AE41" s="1008"/>
      <c r="AF41" s="1010">
        <f t="shared" si="4"/>
        <v>99.6954268292683</v>
      </c>
      <c r="AG41" s="1010"/>
      <c r="AH41" s="1011">
        <f t="shared" si="4"/>
        <v>99.6954268292683</v>
      </c>
      <c r="AI41" s="1007"/>
      <c r="AJ41" s="1007"/>
    </row>
    <row r="42" spans="1:36" ht="36">
      <c r="A42" s="1005" t="s">
        <v>3903</v>
      </c>
      <c r="B42" s="1006" t="s">
        <v>2045</v>
      </c>
      <c r="C42" s="1007"/>
      <c r="D42" s="1007"/>
      <c r="E42" s="1007"/>
      <c r="F42" s="1002">
        <v>0</v>
      </c>
      <c r="G42" s="1008">
        <v>4000</v>
      </c>
      <c r="H42" s="1008"/>
      <c r="I42" s="1008">
        <v>4000</v>
      </c>
      <c r="J42" s="1008"/>
      <c r="K42" s="1008"/>
      <c r="L42" s="1008">
        <v>2600</v>
      </c>
      <c r="M42" s="1008"/>
      <c r="N42" s="1008">
        <v>2600</v>
      </c>
      <c r="O42" s="1008"/>
      <c r="P42" s="1008"/>
      <c r="Q42" s="1002">
        <v>0</v>
      </c>
      <c r="R42" s="1002">
        <v>0</v>
      </c>
      <c r="S42" s="1002">
        <v>0</v>
      </c>
      <c r="T42" s="1002">
        <v>0</v>
      </c>
      <c r="U42" s="1002">
        <v>0</v>
      </c>
      <c r="V42" s="1009">
        <v>1000</v>
      </c>
      <c r="W42" s="1009"/>
      <c r="X42" s="1009">
        <v>1000</v>
      </c>
      <c r="Y42" s="1009"/>
      <c r="Z42" s="1009"/>
      <c r="AA42" s="1008">
        <v>969.30200000000002</v>
      </c>
      <c r="AB42" s="1008"/>
      <c r="AC42" s="1008">
        <v>969.30200000000002</v>
      </c>
      <c r="AD42" s="1008"/>
      <c r="AE42" s="1008"/>
      <c r="AF42" s="1010">
        <f t="shared" si="4"/>
        <v>96.930199999999999</v>
      </c>
      <c r="AG42" s="1010"/>
      <c r="AH42" s="1011">
        <f t="shared" si="4"/>
        <v>96.930199999999999</v>
      </c>
      <c r="AI42" s="1007"/>
      <c r="AJ42" s="1007"/>
    </row>
    <row r="43" spans="1:36" ht="36">
      <c r="A43" s="1005" t="s">
        <v>3904</v>
      </c>
      <c r="B43" s="1006" t="s">
        <v>2318</v>
      </c>
      <c r="C43" s="1007"/>
      <c r="D43" s="1007"/>
      <c r="E43" s="1007"/>
      <c r="F43" s="1002">
        <v>0</v>
      </c>
      <c r="G43" s="1008">
        <v>4499.9669999999996</v>
      </c>
      <c r="H43" s="1008"/>
      <c r="I43" s="1008">
        <v>4499.9669999999996</v>
      </c>
      <c r="J43" s="1008"/>
      <c r="K43" s="1008"/>
      <c r="L43" s="1008">
        <v>1950</v>
      </c>
      <c r="M43" s="1008"/>
      <c r="N43" s="1008">
        <v>1950</v>
      </c>
      <c r="O43" s="1008"/>
      <c r="P43" s="1008"/>
      <c r="Q43" s="1002">
        <v>0</v>
      </c>
      <c r="R43" s="1002">
        <v>0</v>
      </c>
      <c r="S43" s="1002">
        <v>0</v>
      </c>
      <c r="T43" s="1002">
        <v>0</v>
      </c>
      <c r="U43" s="1002">
        <v>0</v>
      </c>
      <c r="V43" s="1009">
        <v>758.69899999999996</v>
      </c>
      <c r="W43" s="1009"/>
      <c r="X43" s="1009">
        <v>758.69899999999996</v>
      </c>
      <c r="Y43" s="1009"/>
      <c r="Z43" s="1009"/>
      <c r="AA43" s="1008">
        <v>758.69899999999996</v>
      </c>
      <c r="AB43" s="1008"/>
      <c r="AC43" s="1008">
        <v>758.69899999999996</v>
      </c>
      <c r="AD43" s="1008"/>
      <c r="AE43" s="1008"/>
      <c r="AF43" s="1010">
        <f t="shared" si="4"/>
        <v>100</v>
      </c>
      <c r="AG43" s="1010"/>
      <c r="AH43" s="1011">
        <f t="shared" si="4"/>
        <v>100</v>
      </c>
      <c r="AI43" s="1007"/>
      <c r="AJ43" s="1007"/>
    </row>
    <row r="44" spans="1:36" ht="24">
      <c r="A44" s="1005" t="s">
        <v>3905</v>
      </c>
      <c r="B44" s="1006" t="s">
        <v>2043</v>
      </c>
      <c r="C44" s="1007"/>
      <c r="D44" s="1007"/>
      <c r="E44" s="1007"/>
      <c r="F44" s="1002">
        <v>0</v>
      </c>
      <c r="G44" s="1008">
        <v>4978.3130000000001</v>
      </c>
      <c r="H44" s="1008"/>
      <c r="I44" s="1008">
        <v>4978.3130000000001</v>
      </c>
      <c r="J44" s="1008"/>
      <c r="K44" s="1008"/>
      <c r="L44" s="1008">
        <v>1600</v>
      </c>
      <c r="M44" s="1008"/>
      <c r="N44" s="1008">
        <v>1600</v>
      </c>
      <c r="O44" s="1008"/>
      <c r="P44" s="1008"/>
      <c r="Q44" s="1002">
        <v>0</v>
      </c>
      <c r="R44" s="1002">
        <v>0</v>
      </c>
      <c r="S44" s="1002">
        <v>0</v>
      </c>
      <c r="T44" s="1002">
        <v>0</v>
      </c>
      <c r="U44" s="1002">
        <v>0</v>
      </c>
      <c r="V44" s="1009">
        <v>1029</v>
      </c>
      <c r="W44" s="1009"/>
      <c r="X44" s="1009">
        <v>1029</v>
      </c>
      <c r="Y44" s="1009"/>
      <c r="Z44" s="1009"/>
      <c r="AA44" s="1008">
        <v>909.40099999999995</v>
      </c>
      <c r="AB44" s="1008"/>
      <c r="AC44" s="1008">
        <v>909.40099999999995</v>
      </c>
      <c r="AD44" s="1008"/>
      <c r="AE44" s="1008"/>
      <c r="AF44" s="1010">
        <f t="shared" si="4"/>
        <v>88.377162293488823</v>
      </c>
      <c r="AG44" s="1010"/>
      <c r="AH44" s="1011">
        <f t="shared" si="4"/>
        <v>88.377162293488823</v>
      </c>
      <c r="AI44" s="1007"/>
      <c r="AJ44" s="1007"/>
    </row>
    <row r="45" spans="1:36" ht="24">
      <c r="A45" s="1005" t="s">
        <v>3906</v>
      </c>
      <c r="B45" s="1006" t="s">
        <v>2365</v>
      </c>
      <c r="C45" s="1007"/>
      <c r="D45" s="1007"/>
      <c r="E45" s="1007"/>
      <c r="F45" s="1002">
        <v>0</v>
      </c>
      <c r="G45" s="1008">
        <v>4000</v>
      </c>
      <c r="H45" s="1008"/>
      <c r="I45" s="1008">
        <v>4000</v>
      </c>
      <c r="J45" s="1008"/>
      <c r="K45" s="1008"/>
      <c r="L45" s="1008">
        <v>1150</v>
      </c>
      <c r="M45" s="1008"/>
      <c r="N45" s="1008">
        <v>1150</v>
      </c>
      <c r="O45" s="1008"/>
      <c r="P45" s="1008"/>
      <c r="Q45" s="1002">
        <v>0</v>
      </c>
      <c r="R45" s="1002">
        <v>0</v>
      </c>
      <c r="S45" s="1002">
        <v>0</v>
      </c>
      <c r="T45" s="1002">
        <v>0</v>
      </c>
      <c r="U45" s="1002">
        <v>0</v>
      </c>
      <c r="V45" s="1009">
        <v>1050</v>
      </c>
      <c r="W45" s="1009"/>
      <c r="X45" s="1009">
        <v>1050</v>
      </c>
      <c r="Y45" s="1009"/>
      <c r="Z45" s="1009"/>
      <c r="AA45" s="1008">
        <v>1050</v>
      </c>
      <c r="AB45" s="1008"/>
      <c r="AC45" s="1008">
        <v>1050</v>
      </c>
      <c r="AD45" s="1008"/>
      <c r="AE45" s="1008"/>
      <c r="AF45" s="1010">
        <f t="shared" si="4"/>
        <v>100</v>
      </c>
      <c r="AG45" s="1010"/>
      <c r="AH45" s="1011">
        <f t="shared" si="4"/>
        <v>100</v>
      </c>
      <c r="AI45" s="1007"/>
      <c r="AJ45" s="1007"/>
    </row>
    <row r="46" spans="1:36" ht="24">
      <c r="A46" s="1005" t="s">
        <v>3907</v>
      </c>
      <c r="B46" s="1006" t="s">
        <v>3908</v>
      </c>
      <c r="C46" s="1007"/>
      <c r="D46" s="1007"/>
      <c r="E46" s="1007"/>
      <c r="F46" s="1002">
        <v>0</v>
      </c>
      <c r="G46" s="1008">
        <v>4800</v>
      </c>
      <c r="H46" s="1008"/>
      <c r="I46" s="1008">
        <v>4800</v>
      </c>
      <c r="J46" s="1008"/>
      <c r="K46" s="1008"/>
      <c r="L46" s="1008">
        <v>1344.9159999999999</v>
      </c>
      <c r="M46" s="1008"/>
      <c r="N46" s="1008">
        <v>1344.9159999999999</v>
      </c>
      <c r="O46" s="1008"/>
      <c r="P46" s="1008"/>
      <c r="Q46" s="1002">
        <v>0</v>
      </c>
      <c r="R46" s="1002">
        <v>0</v>
      </c>
      <c r="S46" s="1002">
        <v>0</v>
      </c>
      <c r="T46" s="1002">
        <v>0</v>
      </c>
      <c r="U46" s="1002">
        <v>0</v>
      </c>
      <c r="V46" s="1009">
        <v>1290</v>
      </c>
      <c r="W46" s="1009"/>
      <c r="X46" s="1009">
        <v>1290</v>
      </c>
      <c r="Y46" s="1009"/>
      <c r="Z46" s="1009"/>
      <c r="AA46" s="1008">
        <v>1290</v>
      </c>
      <c r="AB46" s="1008"/>
      <c r="AC46" s="1008">
        <v>1290</v>
      </c>
      <c r="AD46" s="1008"/>
      <c r="AE46" s="1008"/>
      <c r="AF46" s="1010">
        <f t="shared" si="4"/>
        <v>100</v>
      </c>
      <c r="AG46" s="1010"/>
      <c r="AH46" s="1011">
        <f t="shared" si="4"/>
        <v>100</v>
      </c>
      <c r="AI46" s="1007"/>
      <c r="AJ46" s="1007"/>
    </row>
    <row r="47" spans="1:36" ht="24">
      <c r="A47" s="1005" t="s">
        <v>3909</v>
      </c>
      <c r="B47" s="1006" t="s">
        <v>2331</v>
      </c>
      <c r="C47" s="1007"/>
      <c r="D47" s="1007"/>
      <c r="E47" s="1007"/>
      <c r="F47" s="1002">
        <v>0</v>
      </c>
      <c r="G47" s="1008">
        <v>6324.43</v>
      </c>
      <c r="H47" s="1008"/>
      <c r="I47" s="1008">
        <v>6324.43</v>
      </c>
      <c r="J47" s="1008"/>
      <c r="K47" s="1008"/>
      <c r="L47" s="1008">
        <v>1750</v>
      </c>
      <c r="M47" s="1008"/>
      <c r="N47" s="1008">
        <v>1750</v>
      </c>
      <c r="O47" s="1008"/>
      <c r="P47" s="1008"/>
      <c r="Q47" s="1002">
        <v>0</v>
      </c>
      <c r="R47" s="1002">
        <v>0</v>
      </c>
      <c r="S47" s="1002">
        <v>0</v>
      </c>
      <c r="T47" s="1002">
        <v>0</v>
      </c>
      <c r="U47" s="1002">
        <v>0</v>
      </c>
      <c r="V47" s="1009">
        <v>1692</v>
      </c>
      <c r="W47" s="1009"/>
      <c r="X47" s="1009">
        <v>1692</v>
      </c>
      <c r="Y47" s="1009"/>
      <c r="Z47" s="1009"/>
      <c r="AA47" s="1008">
        <v>1692</v>
      </c>
      <c r="AB47" s="1008"/>
      <c r="AC47" s="1008">
        <v>1692</v>
      </c>
      <c r="AD47" s="1008"/>
      <c r="AE47" s="1008"/>
      <c r="AF47" s="1010">
        <f t="shared" si="4"/>
        <v>100</v>
      </c>
      <c r="AG47" s="1010"/>
      <c r="AH47" s="1011">
        <f t="shared" si="4"/>
        <v>100</v>
      </c>
      <c r="AI47" s="1007"/>
      <c r="AJ47" s="1007"/>
    </row>
    <row r="48" spans="1:36" ht="24">
      <c r="A48" s="1005" t="s">
        <v>3910</v>
      </c>
      <c r="B48" s="1006" t="s">
        <v>2369</v>
      </c>
      <c r="C48" s="1007"/>
      <c r="D48" s="1007"/>
      <c r="E48" s="1007"/>
      <c r="F48" s="1002">
        <v>0</v>
      </c>
      <c r="G48" s="1008">
        <v>2994.12</v>
      </c>
      <c r="H48" s="1008"/>
      <c r="I48" s="1008">
        <v>2994.12</v>
      </c>
      <c r="J48" s="1008"/>
      <c r="K48" s="1008"/>
      <c r="L48" s="1008">
        <v>339</v>
      </c>
      <c r="M48" s="1008"/>
      <c r="N48" s="1008">
        <v>339</v>
      </c>
      <c r="O48" s="1008"/>
      <c r="P48" s="1008"/>
      <c r="Q48" s="1002">
        <v>0</v>
      </c>
      <c r="R48" s="1002">
        <v>0</v>
      </c>
      <c r="S48" s="1002">
        <v>0</v>
      </c>
      <c r="T48" s="1002">
        <v>0</v>
      </c>
      <c r="U48" s="1002">
        <v>0</v>
      </c>
      <c r="V48" s="1009">
        <v>2055</v>
      </c>
      <c r="W48" s="1009"/>
      <c r="X48" s="1009">
        <v>2055</v>
      </c>
      <c r="Y48" s="1009"/>
      <c r="Z48" s="1009"/>
      <c r="AA48" s="1008">
        <v>1790.9647</v>
      </c>
      <c r="AB48" s="1008"/>
      <c r="AC48" s="1008">
        <v>1790.9647</v>
      </c>
      <c r="AD48" s="1008"/>
      <c r="AE48" s="1008"/>
      <c r="AF48" s="1010">
        <f t="shared" si="4"/>
        <v>87.151566909975671</v>
      </c>
      <c r="AG48" s="1010"/>
      <c r="AH48" s="1011">
        <f t="shared" si="4"/>
        <v>87.151566909975671</v>
      </c>
      <c r="AI48" s="1007"/>
      <c r="AJ48" s="1007"/>
    </row>
    <row r="49" spans="1:36" ht="24">
      <c r="A49" s="1005" t="s">
        <v>3911</v>
      </c>
      <c r="B49" s="1006" t="s">
        <v>2041</v>
      </c>
      <c r="C49" s="1007"/>
      <c r="D49" s="1007"/>
      <c r="E49" s="1007"/>
      <c r="F49" s="1002">
        <v>0</v>
      </c>
      <c r="G49" s="1008">
        <v>8178</v>
      </c>
      <c r="H49" s="1008"/>
      <c r="I49" s="1008">
        <v>8178</v>
      </c>
      <c r="J49" s="1008"/>
      <c r="K49" s="1008"/>
      <c r="L49" s="1008">
        <v>5090.8339999999998</v>
      </c>
      <c r="M49" s="1008"/>
      <c r="N49" s="1008">
        <v>5090.8339999999998</v>
      </c>
      <c r="O49" s="1008"/>
      <c r="P49" s="1008"/>
      <c r="Q49" s="1002">
        <v>0</v>
      </c>
      <c r="R49" s="1002">
        <v>0</v>
      </c>
      <c r="S49" s="1002">
        <v>0</v>
      </c>
      <c r="T49" s="1002">
        <v>0</v>
      </c>
      <c r="U49" s="1002">
        <v>0</v>
      </c>
      <c r="V49" s="1009">
        <v>2200.4430000000002</v>
      </c>
      <c r="W49" s="1009"/>
      <c r="X49" s="1009">
        <v>2200.4430000000002</v>
      </c>
      <c r="Y49" s="1009"/>
      <c r="Z49" s="1009"/>
      <c r="AA49" s="1008">
        <v>2200.4430000000002</v>
      </c>
      <c r="AB49" s="1008"/>
      <c r="AC49" s="1008">
        <v>2200.4430000000002</v>
      </c>
      <c r="AD49" s="1008"/>
      <c r="AE49" s="1008"/>
      <c r="AF49" s="1010">
        <f t="shared" si="4"/>
        <v>100</v>
      </c>
      <c r="AG49" s="1010"/>
      <c r="AH49" s="1011">
        <f t="shared" si="4"/>
        <v>100</v>
      </c>
      <c r="AI49" s="1007"/>
      <c r="AJ49" s="1007"/>
    </row>
    <row r="50" spans="1:36" ht="36">
      <c r="A50" s="1005" t="s">
        <v>3912</v>
      </c>
      <c r="B50" s="1006" t="s">
        <v>2319</v>
      </c>
      <c r="C50" s="1007"/>
      <c r="D50" s="1007"/>
      <c r="E50" s="1007"/>
      <c r="F50" s="1002">
        <v>0</v>
      </c>
      <c r="G50" s="1008">
        <v>1981.98</v>
      </c>
      <c r="H50" s="1008"/>
      <c r="I50" s="1008">
        <v>1981.98</v>
      </c>
      <c r="J50" s="1008"/>
      <c r="K50" s="1008"/>
      <c r="L50" s="1008">
        <v>1000</v>
      </c>
      <c r="M50" s="1008"/>
      <c r="N50" s="1008">
        <v>1000</v>
      </c>
      <c r="O50" s="1008"/>
      <c r="P50" s="1008"/>
      <c r="Q50" s="1002">
        <v>0</v>
      </c>
      <c r="R50" s="1002">
        <v>0</v>
      </c>
      <c r="S50" s="1002">
        <v>0</v>
      </c>
      <c r="T50" s="1002">
        <v>0</v>
      </c>
      <c r="U50" s="1002">
        <v>0</v>
      </c>
      <c r="V50" s="1009">
        <v>784</v>
      </c>
      <c r="W50" s="1009"/>
      <c r="X50" s="1009">
        <v>784</v>
      </c>
      <c r="Y50" s="1009"/>
      <c r="Z50" s="1009"/>
      <c r="AA50" s="1008">
        <v>702.15499999999997</v>
      </c>
      <c r="AB50" s="1008"/>
      <c r="AC50" s="1008">
        <v>702.15499999999997</v>
      </c>
      <c r="AD50" s="1008"/>
      <c r="AE50" s="1008"/>
      <c r="AF50" s="1010">
        <f t="shared" si="4"/>
        <v>89.560586734693871</v>
      </c>
      <c r="AG50" s="1010"/>
      <c r="AH50" s="1011">
        <f t="shared" si="4"/>
        <v>89.560586734693871</v>
      </c>
      <c r="AI50" s="1007"/>
      <c r="AJ50" s="1007"/>
    </row>
    <row r="51" spans="1:36" ht="24">
      <c r="A51" s="1005" t="s">
        <v>3913</v>
      </c>
      <c r="B51" s="1006" t="s">
        <v>2336</v>
      </c>
      <c r="C51" s="1007"/>
      <c r="D51" s="1007"/>
      <c r="E51" s="1007"/>
      <c r="F51" s="1002">
        <v>0</v>
      </c>
      <c r="G51" s="1008">
        <v>2488.4</v>
      </c>
      <c r="H51" s="1008"/>
      <c r="I51" s="1008">
        <v>2488.4</v>
      </c>
      <c r="J51" s="1008"/>
      <c r="K51" s="1008"/>
      <c r="L51" s="1008">
        <v>725</v>
      </c>
      <c r="M51" s="1008"/>
      <c r="N51" s="1008">
        <v>725</v>
      </c>
      <c r="O51" s="1008"/>
      <c r="P51" s="1008"/>
      <c r="Q51" s="1002">
        <v>0</v>
      </c>
      <c r="R51" s="1002">
        <v>0</v>
      </c>
      <c r="S51" s="1002">
        <v>0</v>
      </c>
      <c r="T51" s="1002">
        <v>0</v>
      </c>
      <c r="U51" s="1002">
        <v>0</v>
      </c>
      <c r="V51" s="1009">
        <v>1514</v>
      </c>
      <c r="W51" s="1009"/>
      <c r="X51" s="1009">
        <v>1514</v>
      </c>
      <c r="Y51" s="1009"/>
      <c r="Z51" s="1009"/>
      <c r="AA51" s="1008">
        <v>1514</v>
      </c>
      <c r="AB51" s="1008"/>
      <c r="AC51" s="1008">
        <v>1514</v>
      </c>
      <c r="AD51" s="1008"/>
      <c r="AE51" s="1008"/>
      <c r="AF51" s="1010">
        <f t="shared" si="4"/>
        <v>100</v>
      </c>
      <c r="AG51" s="1010"/>
      <c r="AH51" s="1011">
        <f t="shared" si="4"/>
        <v>100</v>
      </c>
      <c r="AI51" s="1007"/>
      <c r="AJ51" s="1007"/>
    </row>
    <row r="52" spans="1:36" ht="24">
      <c r="A52" s="1005" t="s">
        <v>3914</v>
      </c>
      <c r="B52" s="1006" t="s">
        <v>2338</v>
      </c>
      <c r="C52" s="1007"/>
      <c r="D52" s="1007"/>
      <c r="E52" s="1007"/>
      <c r="F52" s="1002">
        <v>0</v>
      </c>
      <c r="G52" s="1008">
        <v>2701.9389999999999</v>
      </c>
      <c r="H52" s="1008"/>
      <c r="I52" s="1008">
        <v>2701.9389999999999</v>
      </c>
      <c r="J52" s="1008"/>
      <c r="K52" s="1008"/>
      <c r="L52" s="1008">
        <v>725</v>
      </c>
      <c r="M52" s="1008"/>
      <c r="N52" s="1008">
        <v>725</v>
      </c>
      <c r="O52" s="1008"/>
      <c r="P52" s="1008"/>
      <c r="Q52" s="1002">
        <v>0</v>
      </c>
      <c r="R52" s="1002">
        <v>0</v>
      </c>
      <c r="S52" s="1002">
        <v>0</v>
      </c>
      <c r="T52" s="1002">
        <v>0</v>
      </c>
      <c r="U52" s="1002">
        <v>0</v>
      </c>
      <c r="V52" s="1009">
        <v>1615</v>
      </c>
      <c r="W52" s="1009"/>
      <c r="X52" s="1009">
        <v>1615</v>
      </c>
      <c r="Y52" s="1009"/>
      <c r="Z52" s="1009"/>
      <c r="AA52" s="1008">
        <v>1570.213</v>
      </c>
      <c r="AB52" s="1008"/>
      <c r="AC52" s="1008">
        <v>1570.213</v>
      </c>
      <c r="AD52" s="1008"/>
      <c r="AE52" s="1008"/>
      <c r="AF52" s="1010">
        <f t="shared" si="4"/>
        <v>97.226811145510837</v>
      </c>
      <c r="AG52" s="1010"/>
      <c r="AH52" s="1011">
        <f t="shared" si="4"/>
        <v>97.226811145510837</v>
      </c>
      <c r="AI52" s="1007"/>
      <c r="AJ52" s="1007"/>
    </row>
    <row r="53" spans="1:36" ht="36">
      <c r="A53" s="1005" t="s">
        <v>3915</v>
      </c>
      <c r="B53" s="1006" t="s">
        <v>2274</v>
      </c>
      <c r="C53" s="1007"/>
      <c r="D53" s="1007"/>
      <c r="E53" s="1007"/>
      <c r="F53" s="1002">
        <v>0</v>
      </c>
      <c r="G53" s="1008">
        <v>3000</v>
      </c>
      <c r="H53" s="1008"/>
      <c r="I53" s="1008">
        <v>3000</v>
      </c>
      <c r="J53" s="1008"/>
      <c r="K53" s="1008"/>
      <c r="L53" s="1008">
        <v>815</v>
      </c>
      <c r="M53" s="1008"/>
      <c r="N53" s="1008">
        <v>815</v>
      </c>
      <c r="O53" s="1008"/>
      <c r="P53" s="1008"/>
      <c r="Q53" s="1002">
        <v>0</v>
      </c>
      <c r="R53" s="1002">
        <v>0</v>
      </c>
      <c r="S53" s="1002">
        <v>0</v>
      </c>
      <c r="T53" s="1002">
        <v>0</v>
      </c>
      <c r="U53" s="1002">
        <v>0</v>
      </c>
      <c r="V53" s="1009">
        <v>2394</v>
      </c>
      <c r="W53" s="1009"/>
      <c r="X53" s="1009">
        <v>2394</v>
      </c>
      <c r="Y53" s="1009"/>
      <c r="Z53" s="1009"/>
      <c r="AA53" s="1008">
        <v>2394</v>
      </c>
      <c r="AB53" s="1008"/>
      <c r="AC53" s="1008">
        <v>2394</v>
      </c>
      <c r="AD53" s="1008"/>
      <c r="AE53" s="1008"/>
      <c r="AF53" s="1010">
        <f t="shared" si="4"/>
        <v>100</v>
      </c>
      <c r="AG53" s="1010"/>
      <c r="AH53" s="1011">
        <f t="shared" si="4"/>
        <v>100</v>
      </c>
      <c r="AI53" s="1007"/>
      <c r="AJ53" s="1007"/>
    </row>
    <row r="54" spans="1:36" ht="24">
      <c r="A54" s="1005" t="s">
        <v>3916</v>
      </c>
      <c r="B54" s="1006" t="s">
        <v>2247</v>
      </c>
      <c r="C54" s="1007"/>
      <c r="D54" s="1007"/>
      <c r="E54" s="1007"/>
      <c r="F54" s="1002">
        <v>0</v>
      </c>
      <c r="G54" s="1008">
        <v>2889.5239999999999</v>
      </c>
      <c r="H54" s="1008"/>
      <c r="I54" s="1008">
        <v>2889.5239999999999</v>
      </c>
      <c r="J54" s="1008"/>
      <c r="K54" s="1008"/>
      <c r="L54" s="1008">
        <v>805</v>
      </c>
      <c r="M54" s="1008"/>
      <c r="N54" s="1008">
        <v>805</v>
      </c>
      <c r="O54" s="1008"/>
      <c r="P54" s="1008"/>
      <c r="Q54" s="1002">
        <v>0</v>
      </c>
      <c r="R54" s="1002">
        <v>0</v>
      </c>
      <c r="S54" s="1002">
        <v>0</v>
      </c>
      <c r="T54" s="1002">
        <v>0</v>
      </c>
      <c r="U54" s="1002">
        <v>0</v>
      </c>
      <c r="V54" s="1009">
        <v>898</v>
      </c>
      <c r="W54" s="1009"/>
      <c r="X54" s="1009">
        <v>898</v>
      </c>
      <c r="Y54" s="1009"/>
      <c r="Z54" s="1009"/>
      <c r="AA54" s="1008">
        <v>898</v>
      </c>
      <c r="AB54" s="1008"/>
      <c r="AC54" s="1008">
        <v>898</v>
      </c>
      <c r="AD54" s="1008"/>
      <c r="AE54" s="1008"/>
      <c r="AF54" s="1010">
        <f t="shared" si="4"/>
        <v>100</v>
      </c>
      <c r="AG54" s="1010"/>
      <c r="AH54" s="1011">
        <f t="shared" si="4"/>
        <v>100</v>
      </c>
      <c r="AI54" s="1007"/>
      <c r="AJ54" s="1007"/>
    </row>
    <row r="55" spans="1:36" ht="24">
      <c r="A55" s="1005" t="s">
        <v>3917</v>
      </c>
      <c r="B55" s="1006" t="s">
        <v>2128</v>
      </c>
      <c r="C55" s="1007"/>
      <c r="D55" s="1007"/>
      <c r="E55" s="1007"/>
      <c r="F55" s="1002">
        <v>0</v>
      </c>
      <c r="G55" s="1008">
        <v>2952.26</v>
      </c>
      <c r="H55" s="1008"/>
      <c r="I55" s="1008">
        <v>2952.26</v>
      </c>
      <c r="J55" s="1008"/>
      <c r="K55" s="1008"/>
      <c r="L55" s="1008">
        <v>825</v>
      </c>
      <c r="M55" s="1008"/>
      <c r="N55" s="1008">
        <v>825</v>
      </c>
      <c r="O55" s="1008"/>
      <c r="P55" s="1008"/>
      <c r="Q55" s="1002">
        <v>0</v>
      </c>
      <c r="R55" s="1002">
        <v>0</v>
      </c>
      <c r="S55" s="1002">
        <v>0</v>
      </c>
      <c r="T55" s="1002">
        <v>0</v>
      </c>
      <c r="U55" s="1002">
        <v>0</v>
      </c>
      <c r="V55" s="1009">
        <v>1604.521</v>
      </c>
      <c r="W55" s="1009"/>
      <c r="X55" s="1009">
        <v>1604.521</v>
      </c>
      <c r="Y55" s="1009"/>
      <c r="Z55" s="1009"/>
      <c r="AA55" s="1008">
        <v>1604.521</v>
      </c>
      <c r="AB55" s="1008"/>
      <c r="AC55" s="1008">
        <v>1604.521</v>
      </c>
      <c r="AD55" s="1008"/>
      <c r="AE55" s="1008"/>
      <c r="AF55" s="1010">
        <f t="shared" si="4"/>
        <v>100</v>
      </c>
      <c r="AG55" s="1010"/>
      <c r="AH55" s="1011">
        <f t="shared" si="4"/>
        <v>100</v>
      </c>
      <c r="AI55" s="1007"/>
      <c r="AJ55" s="1007"/>
    </row>
    <row r="56" spans="1:36" ht="24">
      <c r="A56" s="1005" t="s">
        <v>3918</v>
      </c>
      <c r="B56" s="1006" t="s">
        <v>2311</v>
      </c>
      <c r="C56" s="1007"/>
      <c r="D56" s="1007"/>
      <c r="E56" s="1007"/>
      <c r="F56" s="1002">
        <v>0</v>
      </c>
      <c r="G56" s="1008">
        <v>2894.7489999999998</v>
      </c>
      <c r="H56" s="1008"/>
      <c r="I56" s="1008">
        <v>2894.7489999999998</v>
      </c>
      <c r="J56" s="1008"/>
      <c r="K56" s="1008"/>
      <c r="L56" s="1008">
        <v>900</v>
      </c>
      <c r="M56" s="1008"/>
      <c r="N56" s="1008">
        <v>900</v>
      </c>
      <c r="O56" s="1008"/>
      <c r="P56" s="1008"/>
      <c r="Q56" s="1002">
        <v>0</v>
      </c>
      <c r="R56" s="1002">
        <v>0</v>
      </c>
      <c r="S56" s="1002">
        <v>0</v>
      </c>
      <c r="T56" s="1002">
        <v>0</v>
      </c>
      <c r="U56" s="1002">
        <v>0</v>
      </c>
      <c r="V56" s="1009">
        <v>853</v>
      </c>
      <c r="W56" s="1009"/>
      <c r="X56" s="1009">
        <v>853</v>
      </c>
      <c r="Y56" s="1009"/>
      <c r="Z56" s="1009"/>
      <c r="AA56" s="1008">
        <v>849.63699999999994</v>
      </c>
      <c r="AB56" s="1008"/>
      <c r="AC56" s="1008">
        <v>849.63699999999994</v>
      </c>
      <c r="AD56" s="1008"/>
      <c r="AE56" s="1008"/>
      <c r="AF56" s="1010">
        <f t="shared" si="4"/>
        <v>99.605744431418515</v>
      </c>
      <c r="AG56" s="1010"/>
      <c r="AH56" s="1011">
        <f t="shared" si="4"/>
        <v>99.605744431418515</v>
      </c>
      <c r="AI56" s="1007"/>
      <c r="AJ56" s="1007"/>
    </row>
    <row r="57" spans="1:36" ht="24">
      <c r="A57" s="1005" t="s">
        <v>3919</v>
      </c>
      <c r="B57" s="1006" t="s">
        <v>2276</v>
      </c>
      <c r="C57" s="1007"/>
      <c r="D57" s="1007"/>
      <c r="E57" s="1007"/>
      <c r="F57" s="1002">
        <v>0</v>
      </c>
      <c r="G57" s="1008">
        <v>2923.6149999999998</v>
      </c>
      <c r="H57" s="1008"/>
      <c r="I57" s="1008">
        <v>2923.6149999999998</v>
      </c>
      <c r="J57" s="1008"/>
      <c r="K57" s="1008"/>
      <c r="L57" s="1008">
        <v>900</v>
      </c>
      <c r="M57" s="1008"/>
      <c r="N57" s="1008">
        <v>900</v>
      </c>
      <c r="O57" s="1008"/>
      <c r="P57" s="1008"/>
      <c r="Q57" s="1002">
        <v>0</v>
      </c>
      <c r="R57" s="1002">
        <v>0</v>
      </c>
      <c r="S57" s="1002">
        <v>0</v>
      </c>
      <c r="T57" s="1002">
        <v>0</v>
      </c>
      <c r="U57" s="1002">
        <v>0</v>
      </c>
      <c r="V57" s="1009">
        <v>866</v>
      </c>
      <c r="W57" s="1009"/>
      <c r="X57" s="1009">
        <v>866</v>
      </c>
      <c r="Y57" s="1009"/>
      <c r="Z57" s="1009"/>
      <c r="AA57" s="1008">
        <v>866</v>
      </c>
      <c r="AB57" s="1008"/>
      <c r="AC57" s="1008">
        <v>866</v>
      </c>
      <c r="AD57" s="1008"/>
      <c r="AE57" s="1008"/>
      <c r="AF57" s="1010">
        <f t="shared" si="4"/>
        <v>100</v>
      </c>
      <c r="AG57" s="1010"/>
      <c r="AH57" s="1011">
        <f t="shared" si="4"/>
        <v>100</v>
      </c>
      <c r="AI57" s="1007"/>
      <c r="AJ57" s="1007"/>
    </row>
    <row r="58" spans="1:36" ht="24">
      <c r="A58" s="1005" t="s">
        <v>3920</v>
      </c>
      <c r="B58" s="1006" t="s">
        <v>2341</v>
      </c>
      <c r="C58" s="1007"/>
      <c r="D58" s="1007"/>
      <c r="E58" s="1007"/>
      <c r="F58" s="1002">
        <v>0</v>
      </c>
      <c r="G58" s="1008">
        <v>3044.5990000000002</v>
      </c>
      <c r="H58" s="1008"/>
      <c r="I58" s="1008">
        <v>3044.5990000000002</v>
      </c>
      <c r="J58" s="1008"/>
      <c r="K58" s="1008"/>
      <c r="L58" s="1008">
        <v>850</v>
      </c>
      <c r="M58" s="1008"/>
      <c r="N58" s="1008">
        <v>850</v>
      </c>
      <c r="O58" s="1008"/>
      <c r="P58" s="1008"/>
      <c r="Q58" s="1002">
        <v>0</v>
      </c>
      <c r="R58" s="1002">
        <v>0</v>
      </c>
      <c r="S58" s="1002">
        <v>0</v>
      </c>
      <c r="T58" s="1002">
        <v>0</v>
      </c>
      <c r="U58" s="1002">
        <v>0</v>
      </c>
      <c r="V58" s="1009">
        <v>1496</v>
      </c>
      <c r="W58" s="1009"/>
      <c r="X58" s="1009">
        <v>1496</v>
      </c>
      <c r="Y58" s="1009"/>
      <c r="Z58" s="1009"/>
      <c r="AA58" s="1008">
        <v>1496</v>
      </c>
      <c r="AB58" s="1008"/>
      <c r="AC58" s="1008">
        <v>1496</v>
      </c>
      <c r="AD58" s="1008"/>
      <c r="AE58" s="1008"/>
      <c r="AF58" s="1010">
        <f t="shared" si="4"/>
        <v>100</v>
      </c>
      <c r="AG58" s="1010"/>
      <c r="AH58" s="1011">
        <f t="shared" si="4"/>
        <v>100</v>
      </c>
      <c r="AI58" s="1007"/>
      <c r="AJ58" s="1007"/>
    </row>
    <row r="59" spans="1:36" ht="24">
      <c r="A59" s="1005" t="s">
        <v>3921</v>
      </c>
      <c r="B59" s="1006" t="s">
        <v>2400</v>
      </c>
      <c r="C59" s="1007"/>
      <c r="D59" s="1007"/>
      <c r="E59" s="1007"/>
      <c r="F59" s="1002">
        <v>0</v>
      </c>
      <c r="G59" s="1008">
        <v>3041.4290000000001</v>
      </c>
      <c r="H59" s="1008"/>
      <c r="I59" s="1008">
        <v>3041.4290000000001</v>
      </c>
      <c r="J59" s="1008"/>
      <c r="K59" s="1008"/>
      <c r="L59" s="1008">
        <v>869.95</v>
      </c>
      <c r="M59" s="1008"/>
      <c r="N59" s="1008">
        <v>869.95</v>
      </c>
      <c r="O59" s="1008"/>
      <c r="P59" s="1008"/>
      <c r="Q59" s="1002">
        <v>0</v>
      </c>
      <c r="R59" s="1002">
        <v>0</v>
      </c>
      <c r="S59" s="1002">
        <v>0</v>
      </c>
      <c r="T59" s="1002">
        <v>0</v>
      </c>
      <c r="U59" s="1002">
        <v>0</v>
      </c>
      <c r="V59" s="1009">
        <v>998</v>
      </c>
      <c r="W59" s="1009"/>
      <c r="X59" s="1009">
        <v>998</v>
      </c>
      <c r="Y59" s="1009"/>
      <c r="Z59" s="1009"/>
      <c r="AA59" s="1008">
        <v>998</v>
      </c>
      <c r="AB59" s="1008"/>
      <c r="AC59" s="1008">
        <v>998</v>
      </c>
      <c r="AD59" s="1008"/>
      <c r="AE59" s="1008"/>
      <c r="AF59" s="1010">
        <f t="shared" si="4"/>
        <v>100</v>
      </c>
      <c r="AG59" s="1010"/>
      <c r="AH59" s="1011">
        <f t="shared" si="4"/>
        <v>100</v>
      </c>
      <c r="AI59" s="1007"/>
      <c r="AJ59" s="1007"/>
    </row>
    <row r="60" spans="1:36" ht="24">
      <c r="A60" s="1005" t="s">
        <v>3922</v>
      </c>
      <c r="B60" s="1006" t="s">
        <v>2402</v>
      </c>
      <c r="C60" s="1007"/>
      <c r="D60" s="1007"/>
      <c r="E60" s="1007"/>
      <c r="F60" s="1002">
        <v>0</v>
      </c>
      <c r="G60" s="1008">
        <v>5000</v>
      </c>
      <c r="H60" s="1008"/>
      <c r="I60" s="1008">
        <v>5000</v>
      </c>
      <c r="J60" s="1008"/>
      <c r="K60" s="1008"/>
      <c r="L60" s="1008">
        <v>1000</v>
      </c>
      <c r="M60" s="1008"/>
      <c r="N60" s="1008">
        <v>1000</v>
      </c>
      <c r="O60" s="1008"/>
      <c r="P60" s="1008"/>
      <c r="Q60" s="1002">
        <v>0</v>
      </c>
      <c r="R60" s="1002">
        <v>0</v>
      </c>
      <c r="S60" s="1002">
        <v>0</v>
      </c>
      <c r="T60" s="1002">
        <v>0</v>
      </c>
      <c r="U60" s="1002">
        <v>0</v>
      </c>
      <c r="V60" s="1009">
        <v>1048</v>
      </c>
      <c r="W60" s="1009"/>
      <c r="X60" s="1009">
        <v>1048</v>
      </c>
      <c r="Y60" s="1009"/>
      <c r="Z60" s="1009"/>
      <c r="AA60" s="1008">
        <v>1048</v>
      </c>
      <c r="AB60" s="1008"/>
      <c r="AC60" s="1008">
        <v>1048</v>
      </c>
      <c r="AD60" s="1008"/>
      <c r="AE60" s="1008"/>
      <c r="AF60" s="1010">
        <f t="shared" si="4"/>
        <v>100</v>
      </c>
      <c r="AG60" s="1010"/>
      <c r="AH60" s="1011">
        <f t="shared" si="4"/>
        <v>100</v>
      </c>
      <c r="AI60" s="1007"/>
      <c r="AJ60" s="1007"/>
    </row>
    <row r="61" spans="1:36" ht="24">
      <c r="A61" s="1005" t="s">
        <v>3923</v>
      </c>
      <c r="B61" s="1006" t="s">
        <v>2404</v>
      </c>
      <c r="C61" s="1007"/>
      <c r="D61" s="1007"/>
      <c r="E61" s="1007"/>
      <c r="F61" s="1002">
        <v>0</v>
      </c>
      <c r="G61" s="1008">
        <v>3945.0810000000001</v>
      </c>
      <c r="H61" s="1008"/>
      <c r="I61" s="1008">
        <v>3945.0810000000001</v>
      </c>
      <c r="J61" s="1008"/>
      <c r="K61" s="1008"/>
      <c r="L61" s="1008">
        <v>0</v>
      </c>
      <c r="M61" s="1008"/>
      <c r="N61" s="1008">
        <v>0</v>
      </c>
      <c r="O61" s="1008"/>
      <c r="P61" s="1008"/>
      <c r="Q61" s="1002">
        <v>0</v>
      </c>
      <c r="R61" s="1002">
        <v>0</v>
      </c>
      <c r="S61" s="1002">
        <v>0</v>
      </c>
      <c r="T61" s="1002">
        <v>0</v>
      </c>
      <c r="U61" s="1002">
        <v>0</v>
      </c>
      <c r="V61" s="1009">
        <v>1075</v>
      </c>
      <c r="W61" s="1009"/>
      <c r="X61" s="1009">
        <v>1075</v>
      </c>
      <c r="Y61" s="1009"/>
      <c r="Z61" s="1009"/>
      <c r="AA61" s="1008">
        <v>1075</v>
      </c>
      <c r="AB61" s="1008"/>
      <c r="AC61" s="1008">
        <v>1075</v>
      </c>
      <c r="AD61" s="1008"/>
      <c r="AE61" s="1008"/>
      <c r="AF61" s="1010">
        <f t="shared" si="4"/>
        <v>100</v>
      </c>
      <c r="AG61" s="1010"/>
      <c r="AH61" s="1011">
        <f t="shared" si="4"/>
        <v>100</v>
      </c>
      <c r="AI61" s="1007"/>
      <c r="AJ61" s="1007"/>
    </row>
    <row r="62" spans="1:36" ht="24">
      <c r="A62" s="1005" t="s">
        <v>3924</v>
      </c>
      <c r="B62" s="1006" t="s">
        <v>2370</v>
      </c>
      <c r="C62" s="1007"/>
      <c r="D62" s="1007"/>
      <c r="E62" s="1007"/>
      <c r="F62" s="1002">
        <v>0</v>
      </c>
      <c r="G62" s="1008">
        <v>3499.221</v>
      </c>
      <c r="H62" s="1008"/>
      <c r="I62" s="1008">
        <v>3499.221</v>
      </c>
      <c r="J62" s="1008"/>
      <c r="K62" s="1008"/>
      <c r="L62" s="1008">
        <v>950</v>
      </c>
      <c r="M62" s="1008"/>
      <c r="N62" s="1008">
        <v>950</v>
      </c>
      <c r="O62" s="1008"/>
      <c r="P62" s="1008"/>
      <c r="Q62" s="1002">
        <v>0</v>
      </c>
      <c r="R62" s="1002">
        <v>0</v>
      </c>
      <c r="S62" s="1002">
        <v>0</v>
      </c>
      <c r="T62" s="1002">
        <v>0</v>
      </c>
      <c r="U62" s="1002">
        <v>0</v>
      </c>
      <c r="V62" s="1009">
        <v>1078</v>
      </c>
      <c r="W62" s="1009"/>
      <c r="X62" s="1009">
        <v>1078</v>
      </c>
      <c r="Y62" s="1009"/>
      <c r="Z62" s="1009"/>
      <c r="AA62" s="1008">
        <v>1078</v>
      </c>
      <c r="AB62" s="1008"/>
      <c r="AC62" s="1008">
        <v>1078</v>
      </c>
      <c r="AD62" s="1008"/>
      <c r="AE62" s="1008"/>
      <c r="AF62" s="1010">
        <f t="shared" si="4"/>
        <v>100</v>
      </c>
      <c r="AG62" s="1010"/>
      <c r="AH62" s="1011">
        <f t="shared" si="4"/>
        <v>100</v>
      </c>
      <c r="AI62" s="1007"/>
      <c r="AJ62" s="1007"/>
    </row>
    <row r="63" spans="1:36" ht="24">
      <c r="A63" s="1005" t="s">
        <v>3925</v>
      </c>
      <c r="B63" s="1006" t="s">
        <v>2389</v>
      </c>
      <c r="C63" s="1007"/>
      <c r="D63" s="1007"/>
      <c r="E63" s="1007"/>
      <c r="F63" s="1002">
        <v>0</v>
      </c>
      <c r="G63" s="1008">
        <v>3522.5610000000001</v>
      </c>
      <c r="H63" s="1008"/>
      <c r="I63" s="1008">
        <v>3522.5610000000001</v>
      </c>
      <c r="J63" s="1008"/>
      <c r="K63" s="1008"/>
      <c r="L63" s="1008">
        <v>1000</v>
      </c>
      <c r="M63" s="1008"/>
      <c r="N63" s="1008">
        <v>1000</v>
      </c>
      <c r="O63" s="1008"/>
      <c r="P63" s="1008"/>
      <c r="Q63" s="1002">
        <v>0</v>
      </c>
      <c r="R63" s="1002">
        <v>0</v>
      </c>
      <c r="S63" s="1002">
        <v>0</v>
      </c>
      <c r="T63" s="1002">
        <v>0</v>
      </c>
      <c r="U63" s="1002">
        <v>0</v>
      </c>
      <c r="V63" s="1009">
        <v>1086</v>
      </c>
      <c r="W63" s="1009"/>
      <c r="X63" s="1009">
        <v>1086</v>
      </c>
      <c r="Y63" s="1009"/>
      <c r="Z63" s="1009"/>
      <c r="AA63" s="1008">
        <v>1086</v>
      </c>
      <c r="AB63" s="1008"/>
      <c r="AC63" s="1008">
        <v>1086</v>
      </c>
      <c r="AD63" s="1008"/>
      <c r="AE63" s="1008"/>
      <c r="AF63" s="1010">
        <f t="shared" si="4"/>
        <v>100</v>
      </c>
      <c r="AG63" s="1010"/>
      <c r="AH63" s="1011">
        <f t="shared" si="4"/>
        <v>100</v>
      </c>
      <c r="AI63" s="1007"/>
      <c r="AJ63" s="1007"/>
    </row>
    <row r="64" spans="1:36" ht="24">
      <c r="A64" s="1005" t="s">
        <v>3926</v>
      </c>
      <c r="B64" s="1006" t="s">
        <v>2048</v>
      </c>
      <c r="C64" s="1007"/>
      <c r="D64" s="1007"/>
      <c r="E64" s="1007"/>
      <c r="F64" s="1002">
        <v>0</v>
      </c>
      <c r="G64" s="1008">
        <v>3350.5729999999999</v>
      </c>
      <c r="H64" s="1008"/>
      <c r="I64" s="1008">
        <v>3350.5729999999999</v>
      </c>
      <c r="J64" s="1008"/>
      <c r="K64" s="1008"/>
      <c r="L64" s="1008">
        <v>835</v>
      </c>
      <c r="M64" s="1008"/>
      <c r="N64" s="1008">
        <v>835</v>
      </c>
      <c r="O64" s="1008"/>
      <c r="P64" s="1008"/>
      <c r="Q64" s="1002">
        <v>0</v>
      </c>
      <c r="R64" s="1002">
        <v>0</v>
      </c>
      <c r="S64" s="1002">
        <v>0</v>
      </c>
      <c r="T64" s="1002">
        <v>0</v>
      </c>
      <c r="U64" s="1002">
        <v>0</v>
      </c>
      <c r="V64" s="1009">
        <v>1851</v>
      </c>
      <c r="W64" s="1009"/>
      <c r="X64" s="1009">
        <v>1851</v>
      </c>
      <c r="Y64" s="1009"/>
      <c r="Z64" s="1009"/>
      <c r="AA64" s="1008">
        <v>1851</v>
      </c>
      <c r="AB64" s="1008"/>
      <c r="AC64" s="1008">
        <v>1851</v>
      </c>
      <c r="AD64" s="1008"/>
      <c r="AE64" s="1008"/>
      <c r="AF64" s="1010">
        <f t="shared" si="4"/>
        <v>100</v>
      </c>
      <c r="AG64" s="1010"/>
      <c r="AH64" s="1011">
        <f t="shared" si="4"/>
        <v>100</v>
      </c>
      <c r="AI64" s="1007"/>
      <c r="AJ64" s="1007"/>
    </row>
    <row r="65" spans="1:36" ht="24">
      <c r="A65" s="1005" t="s">
        <v>3927</v>
      </c>
      <c r="B65" s="1006" t="s">
        <v>2277</v>
      </c>
      <c r="C65" s="1007"/>
      <c r="D65" s="1007"/>
      <c r="E65" s="1007"/>
      <c r="F65" s="1002">
        <v>0</v>
      </c>
      <c r="G65" s="1008">
        <v>3423.4459999999999</v>
      </c>
      <c r="H65" s="1008"/>
      <c r="I65" s="1008">
        <v>3423.4459999999999</v>
      </c>
      <c r="J65" s="1008"/>
      <c r="K65" s="1008"/>
      <c r="L65" s="1008">
        <v>950</v>
      </c>
      <c r="M65" s="1008"/>
      <c r="N65" s="1008">
        <v>950</v>
      </c>
      <c r="O65" s="1008"/>
      <c r="P65" s="1008"/>
      <c r="Q65" s="1002">
        <v>0</v>
      </c>
      <c r="R65" s="1002">
        <v>0</v>
      </c>
      <c r="S65" s="1002">
        <v>0</v>
      </c>
      <c r="T65" s="1002">
        <v>0</v>
      </c>
      <c r="U65" s="1002">
        <v>0</v>
      </c>
      <c r="V65" s="1009">
        <v>1100</v>
      </c>
      <c r="W65" s="1009"/>
      <c r="X65" s="1009">
        <v>1100</v>
      </c>
      <c r="Y65" s="1009"/>
      <c r="Z65" s="1009"/>
      <c r="AA65" s="1008">
        <v>1100</v>
      </c>
      <c r="AB65" s="1008"/>
      <c r="AC65" s="1008">
        <v>1100</v>
      </c>
      <c r="AD65" s="1008"/>
      <c r="AE65" s="1008"/>
      <c r="AF65" s="1010">
        <f t="shared" si="4"/>
        <v>100</v>
      </c>
      <c r="AG65" s="1010"/>
      <c r="AH65" s="1011">
        <f t="shared" si="4"/>
        <v>100</v>
      </c>
      <c r="AI65" s="1007"/>
      <c r="AJ65" s="1007"/>
    </row>
    <row r="66" spans="1:36" ht="24">
      <c r="A66" s="1005" t="s">
        <v>3928</v>
      </c>
      <c r="B66" s="1006" t="s">
        <v>2335</v>
      </c>
      <c r="C66" s="1007"/>
      <c r="D66" s="1007"/>
      <c r="E66" s="1007"/>
      <c r="F66" s="1002">
        <v>0</v>
      </c>
      <c r="G66" s="1008">
        <v>3636.4580000000001</v>
      </c>
      <c r="H66" s="1008"/>
      <c r="I66" s="1008">
        <v>3636.4580000000001</v>
      </c>
      <c r="J66" s="1008"/>
      <c r="K66" s="1008"/>
      <c r="L66" s="1008">
        <v>995</v>
      </c>
      <c r="M66" s="1008"/>
      <c r="N66" s="1008">
        <v>995</v>
      </c>
      <c r="O66" s="1008"/>
      <c r="P66" s="1008"/>
      <c r="Q66" s="1002">
        <v>0</v>
      </c>
      <c r="R66" s="1002">
        <v>0</v>
      </c>
      <c r="S66" s="1002">
        <v>0</v>
      </c>
      <c r="T66" s="1002">
        <v>0</v>
      </c>
      <c r="U66" s="1002">
        <v>0</v>
      </c>
      <c r="V66" s="1009">
        <v>1959</v>
      </c>
      <c r="W66" s="1009"/>
      <c r="X66" s="1009">
        <v>1959</v>
      </c>
      <c r="Y66" s="1009"/>
      <c r="Z66" s="1009"/>
      <c r="AA66" s="1008">
        <v>1939</v>
      </c>
      <c r="AB66" s="1008"/>
      <c r="AC66" s="1008">
        <v>1939</v>
      </c>
      <c r="AD66" s="1008"/>
      <c r="AE66" s="1008"/>
      <c r="AF66" s="1010">
        <f t="shared" si="4"/>
        <v>98.979070954568655</v>
      </c>
      <c r="AG66" s="1010"/>
      <c r="AH66" s="1011">
        <f t="shared" si="4"/>
        <v>98.979070954568655</v>
      </c>
      <c r="AI66" s="1007"/>
      <c r="AJ66" s="1007"/>
    </row>
    <row r="67" spans="1:36" ht="36">
      <c r="A67" s="1005" t="s">
        <v>3929</v>
      </c>
      <c r="B67" s="1006" t="s">
        <v>2379</v>
      </c>
      <c r="C67" s="1007"/>
      <c r="D67" s="1007"/>
      <c r="E67" s="1007"/>
      <c r="F67" s="1002">
        <v>0</v>
      </c>
      <c r="G67" s="1008">
        <v>3709.9479999999999</v>
      </c>
      <c r="H67" s="1008"/>
      <c r="I67" s="1008">
        <v>3709.9479999999999</v>
      </c>
      <c r="J67" s="1008"/>
      <c r="K67" s="1008"/>
      <c r="L67" s="1008">
        <v>1050</v>
      </c>
      <c r="M67" s="1008"/>
      <c r="N67" s="1008">
        <v>1050</v>
      </c>
      <c r="O67" s="1008"/>
      <c r="P67" s="1008"/>
      <c r="Q67" s="1002">
        <v>0</v>
      </c>
      <c r="R67" s="1002">
        <v>0</v>
      </c>
      <c r="S67" s="1002">
        <v>0</v>
      </c>
      <c r="T67" s="1002">
        <v>0</v>
      </c>
      <c r="U67" s="1002">
        <v>0</v>
      </c>
      <c r="V67" s="1009">
        <v>1144</v>
      </c>
      <c r="W67" s="1009"/>
      <c r="X67" s="1009">
        <v>1144</v>
      </c>
      <c r="Y67" s="1009"/>
      <c r="Z67" s="1009"/>
      <c r="AA67" s="1008">
        <v>1144</v>
      </c>
      <c r="AB67" s="1008"/>
      <c r="AC67" s="1008">
        <v>1144</v>
      </c>
      <c r="AD67" s="1008"/>
      <c r="AE67" s="1008"/>
      <c r="AF67" s="1010">
        <f t="shared" si="4"/>
        <v>100</v>
      </c>
      <c r="AG67" s="1010"/>
      <c r="AH67" s="1011">
        <f t="shared" si="4"/>
        <v>100</v>
      </c>
      <c r="AI67" s="1007"/>
      <c r="AJ67" s="1007"/>
    </row>
    <row r="68" spans="1:36" ht="24">
      <c r="A68" s="1005" t="s">
        <v>3930</v>
      </c>
      <c r="B68" s="1006" t="s">
        <v>2375</v>
      </c>
      <c r="C68" s="1007"/>
      <c r="D68" s="1007"/>
      <c r="E68" s="1007"/>
      <c r="F68" s="1002">
        <v>0</v>
      </c>
      <c r="G68" s="1008">
        <v>3050.3359999999998</v>
      </c>
      <c r="H68" s="1008"/>
      <c r="I68" s="1008">
        <v>3050.3359999999998</v>
      </c>
      <c r="J68" s="1008"/>
      <c r="K68" s="1008"/>
      <c r="L68" s="1008">
        <v>800</v>
      </c>
      <c r="M68" s="1008"/>
      <c r="N68" s="1008">
        <v>800</v>
      </c>
      <c r="O68" s="1008"/>
      <c r="P68" s="1008"/>
      <c r="Q68" s="1002">
        <v>0</v>
      </c>
      <c r="R68" s="1002">
        <v>0</v>
      </c>
      <c r="S68" s="1002">
        <v>0</v>
      </c>
      <c r="T68" s="1002">
        <v>0</v>
      </c>
      <c r="U68" s="1002">
        <v>0</v>
      </c>
      <c r="V68" s="1009">
        <v>1175</v>
      </c>
      <c r="W68" s="1009"/>
      <c r="X68" s="1009">
        <v>1175</v>
      </c>
      <c r="Y68" s="1009"/>
      <c r="Z68" s="1009"/>
      <c r="AA68" s="1008">
        <v>1174.2750000000001</v>
      </c>
      <c r="AB68" s="1008"/>
      <c r="AC68" s="1008">
        <v>1174.2750000000001</v>
      </c>
      <c r="AD68" s="1008"/>
      <c r="AE68" s="1008"/>
      <c r="AF68" s="1010">
        <f t="shared" si="4"/>
        <v>99.938297872340428</v>
      </c>
      <c r="AG68" s="1010"/>
      <c r="AH68" s="1011">
        <f t="shared" si="4"/>
        <v>99.938297872340428</v>
      </c>
      <c r="AI68" s="1007"/>
      <c r="AJ68" s="1007"/>
    </row>
    <row r="69" spans="1:36" ht="24">
      <c r="A69" s="1005" t="s">
        <v>3931</v>
      </c>
      <c r="B69" s="1006" t="s">
        <v>2374</v>
      </c>
      <c r="C69" s="1007"/>
      <c r="D69" s="1007"/>
      <c r="E69" s="1007"/>
      <c r="F69" s="1002">
        <v>0</v>
      </c>
      <c r="G69" s="1008">
        <v>3858.473</v>
      </c>
      <c r="H69" s="1008"/>
      <c r="I69" s="1008">
        <v>3858.473</v>
      </c>
      <c r="J69" s="1008"/>
      <c r="K69" s="1008"/>
      <c r="L69" s="1008">
        <v>1050</v>
      </c>
      <c r="M69" s="1008"/>
      <c r="N69" s="1008">
        <v>1050</v>
      </c>
      <c r="O69" s="1008"/>
      <c r="P69" s="1008"/>
      <c r="Q69" s="1002">
        <v>0</v>
      </c>
      <c r="R69" s="1002">
        <v>0</v>
      </c>
      <c r="S69" s="1002">
        <v>0</v>
      </c>
      <c r="T69" s="1002">
        <v>0</v>
      </c>
      <c r="U69" s="1002">
        <v>0</v>
      </c>
      <c r="V69" s="1009">
        <v>1211</v>
      </c>
      <c r="W69" s="1009"/>
      <c r="X69" s="1009">
        <v>1211</v>
      </c>
      <c r="Y69" s="1009"/>
      <c r="Z69" s="1009"/>
      <c r="AA69" s="1008">
        <v>1211</v>
      </c>
      <c r="AB69" s="1008"/>
      <c r="AC69" s="1008">
        <v>1211</v>
      </c>
      <c r="AD69" s="1008"/>
      <c r="AE69" s="1008"/>
      <c r="AF69" s="1010">
        <f t="shared" si="4"/>
        <v>100</v>
      </c>
      <c r="AG69" s="1010"/>
      <c r="AH69" s="1011">
        <f t="shared" si="4"/>
        <v>100</v>
      </c>
      <c r="AI69" s="1007"/>
      <c r="AJ69" s="1007"/>
    </row>
    <row r="70" spans="1:36" ht="24">
      <c r="A70" s="1005" t="s">
        <v>3932</v>
      </c>
      <c r="B70" s="1006" t="s">
        <v>2362</v>
      </c>
      <c r="C70" s="1007"/>
      <c r="D70" s="1007"/>
      <c r="E70" s="1007"/>
      <c r="F70" s="1002">
        <v>0</v>
      </c>
      <c r="G70" s="1008">
        <v>3891.1660000000002</v>
      </c>
      <c r="H70" s="1008"/>
      <c r="I70" s="1008">
        <v>3891.1660000000002</v>
      </c>
      <c r="J70" s="1008"/>
      <c r="K70" s="1008"/>
      <c r="L70" s="1008">
        <v>1050</v>
      </c>
      <c r="M70" s="1008"/>
      <c r="N70" s="1008">
        <v>1050</v>
      </c>
      <c r="O70" s="1008"/>
      <c r="P70" s="1008"/>
      <c r="Q70" s="1002">
        <v>0</v>
      </c>
      <c r="R70" s="1002">
        <v>0</v>
      </c>
      <c r="S70" s="1002">
        <v>0</v>
      </c>
      <c r="T70" s="1002">
        <v>0</v>
      </c>
      <c r="U70" s="1002">
        <v>0</v>
      </c>
      <c r="V70" s="1009">
        <v>1226</v>
      </c>
      <c r="W70" s="1009"/>
      <c r="X70" s="1009">
        <v>1226</v>
      </c>
      <c r="Y70" s="1009"/>
      <c r="Z70" s="1009"/>
      <c r="AA70" s="1008">
        <v>1226</v>
      </c>
      <c r="AB70" s="1008"/>
      <c r="AC70" s="1008">
        <v>1226</v>
      </c>
      <c r="AD70" s="1008"/>
      <c r="AE70" s="1008"/>
      <c r="AF70" s="1010">
        <f t="shared" si="4"/>
        <v>100</v>
      </c>
      <c r="AG70" s="1010"/>
      <c r="AH70" s="1011">
        <f t="shared" si="4"/>
        <v>100</v>
      </c>
      <c r="AI70" s="1007"/>
      <c r="AJ70" s="1007"/>
    </row>
    <row r="71" spans="1:36" ht="24">
      <c r="A71" s="1005" t="s">
        <v>3933</v>
      </c>
      <c r="B71" s="1006" t="s">
        <v>2250</v>
      </c>
      <c r="C71" s="1007"/>
      <c r="D71" s="1007"/>
      <c r="E71" s="1007"/>
      <c r="F71" s="1002">
        <v>0</v>
      </c>
      <c r="G71" s="1008">
        <v>3843</v>
      </c>
      <c r="H71" s="1008"/>
      <c r="I71" s="1008">
        <v>3843</v>
      </c>
      <c r="J71" s="1008"/>
      <c r="K71" s="1008"/>
      <c r="L71" s="1008">
        <v>985.24086999999997</v>
      </c>
      <c r="M71" s="1008"/>
      <c r="N71" s="1008">
        <v>985.24086999999997</v>
      </c>
      <c r="O71" s="1008"/>
      <c r="P71" s="1008"/>
      <c r="Q71" s="1002">
        <v>0</v>
      </c>
      <c r="R71" s="1002">
        <v>0</v>
      </c>
      <c r="S71" s="1002">
        <v>0</v>
      </c>
      <c r="T71" s="1002">
        <v>0</v>
      </c>
      <c r="U71" s="1002">
        <v>0</v>
      </c>
      <c r="V71" s="1009">
        <v>1229</v>
      </c>
      <c r="W71" s="1009"/>
      <c r="X71" s="1009">
        <v>1229</v>
      </c>
      <c r="Y71" s="1009"/>
      <c r="Z71" s="1009"/>
      <c r="AA71" s="1008">
        <v>1222.1718699999999</v>
      </c>
      <c r="AB71" s="1008"/>
      <c r="AC71" s="1008">
        <v>1222.1718699999999</v>
      </c>
      <c r="AD71" s="1008"/>
      <c r="AE71" s="1008"/>
      <c r="AF71" s="1010">
        <f t="shared" si="4"/>
        <v>99.444415785191211</v>
      </c>
      <c r="AG71" s="1010"/>
      <c r="AH71" s="1011">
        <f t="shared" si="4"/>
        <v>99.444415785191211</v>
      </c>
      <c r="AI71" s="1007"/>
      <c r="AJ71" s="1007"/>
    </row>
    <row r="72" spans="1:36" ht="24">
      <c r="A72" s="1005" t="s">
        <v>3934</v>
      </c>
      <c r="B72" s="1006" t="s">
        <v>2372</v>
      </c>
      <c r="C72" s="1007"/>
      <c r="D72" s="1007"/>
      <c r="E72" s="1007"/>
      <c r="F72" s="1002">
        <v>0</v>
      </c>
      <c r="G72" s="1008">
        <v>3892.002</v>
      </c>
      <c r="H72" s="1008"/>
      <c r="I72" s="1008">
        <v>3892.002</v>
      </c>
      <c r="J72" s="1008"/>
      <c r="K72" s="1008"/>
      <c r="L72" s="1008">
        <v>1050</v>
      </c>
      <c r="M72" s="1008"/>
      <c r="N72" s="1008">
        <v>1050</v>
      </c>
      <c r="O72" s="1008"/>
      <c r="P72" s="1008"/>
      <c r="Q72" s="1002">
        <v>0</v>
      </c>
      <c r="R72" s="1002">
        <v>0</v>
      </c>
      <c r="S72" s="1002">
        <v>0</v>
      </c>
      <c r="T72" s="1002">
        <v>0</v>
      </c>
      <c r="U72" s="1002">
        <v>0</v>
      </c>
      <c r="V72" s="1009">
        <v>1230</v>
      </c>
      <c r="W72" s="1009"/>
      <c r="X72" s="1009">
        <v>1230</v>
      </c>
      <c r="Y72" s="1009"/>
      <c r="Z72" s="1009"/>
      <c r="AA72" s="1008">
        <v>1198.077</v>
      </c>
      <c r="AB72" s="1008"/>
      <c r="AC72" s="1008">
        <v>1198.077</v>
      </c>
      <c r="AD72" s="1008"/>
      <c r="AE72" s="1008"/>
      <c r="AF72" s="1010">
        <f t="shared" si="4"/>
        <v>97.404634146341465</v>
      </c>
      <c r="AG72" s="1010"/>
      <c r="AH72" s="1011">
        <f t="shared" si="4"/>
        <v>97.404634146341465</v>
      </c>
      <c r="AI72" s="1007"/>
      <c r="AJ72" s="1007"/>
    </row>
    <row r="73" spans="1:36" ht="24">
      <c r="A73" s="1005" t="s">
        <v>3935</v>
      </c>
      <c r="B73" s="1006" t="s">
        <v>2339</v>
      </c>
      <c r="C73" s="1007"/>
      <c r="D73" s="1007"/>
      <c r="E73" s="1007"/>
      <c r="F73" s="1002">
        <v>0</v>
      </c>
      <c r="G73" s="1008">
        <v>3852.4259999999999</v>
      </c>
      <c r="H73" s="1008"/>
      <c r="I73" s="1008">
        <v>3852.4259999999999</v>
      </c>
      <c r="J73" s="1008"/>
      <c r="K73" s="1008"/>
      <c r="L73" s="1008">
        <v>964.75199999999995</v>
      </c>
      <c r="M73" s="1008"/>
      <c r="N73" s="1008">
        <v>964.75199999999995</v>
      </c>
      <c r="O73" s="1008"/>
      <c r="P73" s="1008"/>
      <c r="Q73" s="1002">
        <v>0</v>
      </c>
      <c r="R73" s="1002">
        <v>0</v>
      </c>
      <c r="S73" s="1002">
        <v>0</v>
      </c>
      <c r="T73" s="1002">
        <v>0</v>
      </c>
      <c r="U73" s="1002">
        <v>0</v>
      </c>
      <c r="V73" s="1009">
        <v>1233</v>
      </c>
      <c r="W73" s="1009"/>
      <c r="X73" s="1009">
        <v>1233</v>
      </c>
      <c r="Y73" s="1009"/>
      <c r="Z73" s="1009"/>
      <c r="AA73" s="1008">
        <v>1233</v>
      </c>
      <c r="AB73" s="1008"/>
      <c r="AC73" s="1008">
        <v>1233</v>
      </c>
      <c r="AD73" s="1008"/>
      <c r="AE73" s="1008"/>
      <c r="AF73" s="1010">
        <f t="shared" si="4"/>
        <v>100</v>
      </c>
      <c r="AG73" s="1010"/>
      <c r="AH73" s="1011">
        <f t="shared" si="4"/>
        <v>100</v>
      </c>
      <c r="AI73" s="1007"/>
      <c r="AJ73" s="1007"/>
    </row>
    <row r="74" spans="1:36" ht="24">
      <c r="A74" s="1005" t="s">
        <v>3936</v>
      </c>
      <c r="B74" s="1006" t="s">
        <v>2279</v>
      </c>
      <c r="C74" s="1007"/>
      <c r="D74" s="1007"/>
      <c r="E74" s="1007"/>
      <c r="F74" s="1002">
        <v>0</v>
      </c>
      <c r="G74" s="1008">
        <v>3861.0720000000001</v>
      </c>
      <c r="H74" s="1008"/>
      <c r="I74" s="1008">
        <v>3861.0720000000001</v>
      </c>
      <c r="J74" s="1008"/>
      <c r="K74" s="1008"/>
      <c r="L74" s="1008">
        <v>1000</v>
      </c>
      <c r="M74" s="1008"/>
      <c r="N74" s="1008">
        <v>1000</v>
      </c>
      <c r="O74" s="1008"/>
      <c r="P74" s="1008"/>
      <c r="Q74" s="1002">
        <v>0</v>
      </c>
      <c r="R74" s="1002">
        <v>0</v>
      </c>
      <c r="S74" s="1002">
        <v>0</v>
      </c>
      <c r="T74" s="1002">
        <v>0</v>
      </c>
      <c r="U74" s="1002">
        <v>0</v>
      </c>
      <c r="V74" s="1009">
        <v>1237</v>
      </c>
      <c r="W74" s="1009"/>
      <c r="X74" s="1009">
        <v>1237</v>
      </c>
      <c r="Y74" s="1009"/>
      <c r="Z74" s="1009"/>
      <c r="AA74" s="1008">
        <v>1236.777</v>
      </c>
      <c r="AB74" s="1008"/>
      <c r="AC74" s="1008">
        <v>1236.777</v>
      </c>
      <c r="AD74" s="1008"/>
      <c r="AE74" s="1008"/>
      <c r="AF74" s="1010">
        <f t="shared" si="4"/>
        <v>99.981972514147131</v>
      </c>
      <c r="AG74" s="1010"/>
      <c r="AH74" s="1011">
        <f t="shared" si="4"/>
        <v>99.981972514147131</v>
      </c>
      <c r="AI74" s="1007"/>
      <c r="AJ74" s="1007"/>
    </row>
    <row r="75" spans="1:36" ht="24">
      <c r="A75" s="1005" t="s">
        <v>3937</v>
      </c>
      <c r="B75" s="1006" t="s">
        <v>2333</v>
      </c>
      <c r="C75" s="1007"/>
      <c r="D75" s="1007"/>
      <c r="E75" s="1007"/>
      <c r="F75" s="1002">
        <v>0</v>
      </c>
      <c r="G75" s="1008">
        <v>3989.3580000000002</v>
      </c>
      <c r="H75" s="1008"/>
      <c r="I75" s="1008">
        <v>3989.3580000000002</v>
      </c>
      <c r="J75" s="1008"/>
      <c r="K75" s="1008"/>
      <c r="L75" s="1008">
        <v>1100</v>
      </c>
      <c r="M75" s="1008"/>
      <c r="N75" s="1008">
        <v>1100</v>
      </c>
      <c r="O75" s="1008"/>
      <c r="P75" s="1008"/>
      <c r="Q75" s="1002">
        <v>0</v>
      </c>
      <c r="R75" s="1002">
        <v>0</v>
      </c>
      <c r="S75" s="1002">
        <v>0</v>
      </c>
      <c r="T75" s="1002">
        <v>0</v>
      </c>
      <c r="U75" s="1002">
        <v>0</v>
      </c>
      <c r="V75" s="1009">
        <v>1245</v>
      </c>
      <c r="W75" s="1009"/>
      <c r="X75" s="1009">
        <v>1245</v>
      </c>
      <c r="Y75" s="1009"/>
      <c r="Z75" s="1009"/>
      <c r="AA75" s="1008">
        <v>1245</v>
      </c>
      <c r="AB75" s="1008"/>
      <c r="AC75" s="1008">
        <v>1245</v>
      </c>
      <c r="AD75" s="1008"/>
      <c r="AE75" s="1008"/>
      <c r="AF75" s="1010">
        <f t="shared" si="4"/>
        <v>100</v>
      </c>
      <c r="AG75" s="1010"/>
      <c r="AH75" s="1011">
        <f t="shared" si="4"/>
        <v>100</v>
      </c>
      <c r="AI75" s="1007"/>
      <c r="AJ75" s="1007"/>
    </row>
    <row r="76" spans="1:36" ht="24">
      <c r="A76" s="1005" t="s">
        <v>3938</v>
      </c>
      <c r="B76" s="1006" t="s">
        <v>2320</v>
      </c>
      <c r="C76" s="1007"/>
      <c r="D76" s="1007"/>
      <c r="E76" s="1007"/>
      <c r="F76" s="1002">
        <v>0</v>
      </c>
      <c r="G76" s="1008">
        <v>3981.7130000000002</v>
      </c>
      <c r="H76" s="1008"/>
      <c r="I76" s="1008">
        <v>3981.7130000000002</v>
      </c>
      <c r="J76" s="1008"/>
      <c r="K76" s="1008"/>
      <c r="L76" s="1008">
        <v>1050</v>
      </c>
      <c r="M76" s="1008"/>
      <c r="N76" s="1008">
        <v>1050</v>
      </c>
      <c r="O76" s="1008"/>
      <c r="P76" s="1008"/>
      <c r="Q76" s="1002">
        <v>0</v>
      </c>
      <c r="R76" s="1002">
        <v>0</v>
      </c>
      <c r="S76" s="1002">
        <v>0</v>
      </c>
      <c r="T76" s="1002">
        <v>0</v>
      </c>
      <c r="U76" s="1002">
        <v>0</v>
      </c>
      <c r="V76" s="1009">
        <v>1541.3009999999999</v>
      </c>
      <c r="W76" s="1009"/>
      <c r="X76" s="1009">
        <v>1541.3009999999999</v>
      </c>
      <c r="Y76" s="1009"/>
      <c r="Z76" s="1009"/>
      <c r="AA76" s="1008">
        <v>1541.3009999999999</v>
      </c>
      <c r="AB76" s="1008"/>
      <c r="AC76" s="1008">
        <v>1541.3009999999999</v>
      </c>
      <c r="AD76" s="1008"/>
      <c r="AE76" s="1008"/>
      <c r="AF76" s="1010">
        <f t="shared" ref="AF76:AH139" si="5">AA76/V76*100</f>
        <v>100</v>
      </c>
      <c r="AG76" s="1010"/>
      <c r="AH76" s="1011">
        <f t="shared" si="5"/>
        <v>100</v>
      </c>
      <c r="AI76" s="1007"/>
      <c r="AJ76" s="1007"/>
    </row>
    <row r="77" spans="1:36" ht="24">
      <c r="A77" s="1005" t="s">
        <v>3939</v>
      </c>
      <c r="B77" s="1006" t="s">
        <v>2342</v>
      </c>
      <c r="C77" s="1007"/>
      <c r="D77" s="1007"/>
      <c r="E77" s="1007"/>
      <c r="F77" s="1002">
        <v>0</v>
      </c>
      <c r="G77" s="1008">
        <v>3946.9160000000002</v>
      </c>
      <c r="H77" s="1008"/>
      <c r="I77" s="1008">
        <v>3946.9160000000002</v>
      </c>
      <c r="J77" s="1008"/>
      <c r="K77" s="1008"/>
      <c r="L77" s="1008">
        <v>994.38199999999995</v>
      </c>
      <c r="M77" s="1008"/>
      <c r="N77" s="1008">
        <v>994.38199999999995</v>
      </c>
      <c r="O77" s="1008"/>
      <c r="P77" s="1008"/>
      <c r="Q77" s="1002">
        <v>0</v>
      </c>
      <c r="R77" s="1002">
        <v>0</v>
      </c>
      <c r="S77" s="1002">
        <v>0</v>
      </c>
      <c r="T77" s="1002">
        <v>0</v>
      </c>
      <c r="U77" s="1002">
        <v>0</v>
      </c>
      <c r="V77" s="1009">
        <v>1301.692</v>
      </c>
      <c r="W77" s="1009"/>
      <c r="X77" s="1009">
        <v>1301.692</v>
      </c>
      <c r="Y77" s="1009"/>
      <c r="Z77" s="1009"/>
      <c r="AA77" s="1008">
        <v>1301.692</v>
      </c>
      <c r="AB77" s="1008"/>
      <c r="AC77" s="1008">
        <v>1301.692</v>
      </c>
      <c r="AD77" s="1008"/>
      <c r="AE77" s="1008"/>
      <c r="AF77" s="1010">
        <f t="shared" si="5"/>
        <v>100</v>
      </c>
      <c r="AG77" s="1010"/>
      <c r="AH77" s="1011">
        <f t="shared" si="5"/>
        <v>100</v>
      </c>
      <c r="AI77" s="1007"/>
      <c r="AJ77" s="1007"/>
    </row>
    <row r="78" spans="1:36" ht="24">
      <c r="A78" s="1005" t="s">
        <v>3940</v>
      </c>
      <c r="B78" s="1006" t="s">
        <v>2265</v>
      </c>
      <c r="C78" s="1007"/>
      <c r="D78" s="1007"/>
      <c r="E78" s="1007"/>
      <c r="F78" s="1002">
        <v>0</v>
      </c>
      <c r="G78" s="1008">
        <v>3990.1030000000001</v>
      </c>
      <c r="H78" s="1008"/>
      <c r="I78" s="1008">
        <v>3990.1030000000001</v>
      </c>
      <c r="J78" s="1008"/>
      <c r="K78" s="1008"/>
      <c r="L78" s="1008">
        <v>1025</v>
      </c>
      <c r="M78" s="1008"/>
      <c r="N78" s="1008">
        <v>1025</v>
      </c>
      <c r="O78" s="1008"/>
      <c r="P78" s="1008"/>
      <c r="Q78" s="1002">
        <v>0</v>
      </c>
      <c r="R78" s="1002">
        <v>0</v>
      </c>
      <c r="S78" s="1002">
        <v>0</v>
      </c>
      <c r="T78" s="1002">
        <v>0</v>
      </c>
      <c r="U78" s="1002">
        <v>0</v>
      </c>
      <c r="V78" s="1009">
        <v>1283</v>
      </c>
      <c r="W78" s="1009"/>
      <c r="X78" s="1009">
        <v>1283</v>
      </c>
      <c r="Y78" s="1009"/>
      <c r="Z78" s="1009"/>
      <c r="AA78" s="1008">
        <v>1283</v>
      </c>
      <c r="AB78" s="1008"/>
      <c r="AC78" s="1008">
        <v>1283</v>
      </c>
      <c r="AD78" s="1008"/>
      <c r="AE78" s="1008"/>
      <c r="AF78" s="1010">
        <f t="shared" si="5"/>
        <v>100</v>
      </c>
      <c r="AG78" s="1010"/>
      <c r="AH78" s="1011">
        <f t="shared" si="5"/>
        <v>100</v>
      </c>
      <c r="AI78" s="1007"/>
      <c r="AJ78" s="1007"/>
    </row>
    <row r="79" spans="1:36" ht="24">
      <c r="A79" s="1005" t="s">
        <v>3941</v>
      </c>
      <c r="B79" s="1006" t="s">
        <v>2371</v>
      </c>
      <c r="C79" s="1007"/>
      <c r="D79" s="1007"/>
      <c r="E79" s="1007"/>
      <c r="F79" s="1002">
        <v>0</v>
      </c>
      <c r="G79" s="1008">
        <v>4052.6860000000001</v>
      </c>
      <c r="H79" s="1008"/>
      <c r="I79" s="1008">
        <v>4052.6860000000001</v>
      </c>
      <c r="J79" s="1008"/>
      <c r="K79" s="1008"/>
      <c r="L79" s="1008">
        <v>1000</v>
      </c>
      <c r="M79" s="1008"/>
      <c r="N79" s="1008">
        <v>1000</v>
      </c>
      <c r="O79" s="1008"/>
      <c r="P79" s="1008"/>
      <c r="Q79" s="1002">
        <v>0</v>
      </c>
      <c r="R79" s="1002">
        <v>0</v>
      </c>
      <c r="S79" s="1002">
        <v>0</v>
      </c>
      <c r="T79" s="1002">
        <v>0</v>
      </c>
      <c r="U79" s="1002">
        <v>0</v>
      </c>
      <c r="V79" s="1009">
        <v>1300</v>
      </c>
      <c r="W79" s="1009"/>
      <c r="X79" s="1009">
        <v>1300</v>
      </c>
      <c r="Y79" s="1009"/>
      <c r="Z79" s="1009"/>
      <c r="AA79" s="1008">
        <v>1240.231</v>
      </c>
      <c r="AB79" s="1008"/>
      <c r="AC79" s="1008">
        <v>1240.231</v>
      </c>
      <c r="AD79" s="1008"/>
      <c r="AE79" s="1008"/>
      <c r="AF79" s="1010">
        <f t="shared" si="5"/>
        <v>95.402384615384619</v>
      </c>
      <c r="AG79" s="1010"/>
      <c r="AH79" s="1011">
        <f t="shared" si="5"/>
        <v>95.402384615384619</v>
      </c>
      <c r="AI79" s="1007"/>
      <c r="AJ79" s="1007"/>
    </row>
    <row r="80" spans="1:36" ht="24">
      <c r="A80" s="1005" t="s">
        <v>3942</v>
      </c>
      <c r="B80" s="1006" t="s">
        <v>2403</v>
      </c>
      <c r="C80" s="1007"/>
      <c r="D80" s="1007"/>
      <c r="E80" s="1007"/>
      <c r="F80" s="1002">
        <v>0</v>
      </c>
      <c r="G80" s="1008">
        <v>4130.6360000000004</v>
      </c>
      <c r="H80" s="1008"/>
      <c r="I80" s="1008">
        <v>4130.6360000000004</v>
      </c>
      <c r="J80" s="1008"/>
      <c r="K80" s="1008"/>
      <c r="L80" s="1008">
        <v>0</v>
      </c>
      <c r="M80" s="1008"/>
      <c r="N80" s="1008">
        <v>0</v>
      </c>
      <c r="O80" s="1008"/>
      <c r="P80" s="1008"/>
      <c r="Q80" s="1002">
        <v>0</v>
      </c>
      <c r="R80" s="1002">
        <v>0</v>
      </c>
      <c r="S80" s="1002">
        <v>0</v>
      </c>
      <c r="T80" s="1002">
        <v>0</v>
      </c>
      <c r="U80" s="1002">
        <v>0</v>
      </c>
      <c r="V80" s="1009">
        <v>1309</v>
      </c>
      <c r="W80" s="1009"/>
      <c r="X80" s="1009">
        <v>1309</v>
      </c>
      <c r="Y80" s="1009"/>
      <c r="Z80" s="1009"/>
      <c r="AA80" s="1008">
        <v>1309</v>
      </c>
      <c r="AB80" s="1008"/>
      <c r="AC80" s="1008">
        <v>1309</v>
      </c>
      <c r="AD80" s="1008"/>
      <c r="AE80" s="1008"/>
      <c r="AF80" s="1010">
        <f t="shared" si="5"/>
        <v>100</v>
      </c>
      <c r="AG80" s="1010"/>
      <c r="AH80" s="1011">
        <f t="shared" si="5"/>
        <v>100</v>
      </c>
      <c r="AI80" s="1007"/>
      <c r="AJ80" s="1007"/>
    </row>
    <row r="81" spans="1:36" ht="24">
      <c r="A81" s="1005" t="s">
        <v>3943</v>
      </c>
      <c r="B81" s="1006" t="s">
        <v>2278</v>
      </c>
      <c r="C81" s="1007"/>
      <c r="D81" s="1007"/>
      <c r="E81" s="1007"/>
      <c r="F81" s="1002">
        <v>0</v>
      </c>
      <c r="G81" s="1008">
        <v>4077.1379999999999</v>
      </c>
      <c r="H81" s="1008"/>
      <c r="I81" s="1008">
        <v>4077.1379999999999</v>
      </c>
      <c r="J81" s="1008"/>
      <c r="K81" s="1008"/>
      <c r="L81" s="1008">
        <v>1000</v>
      </c>
      <c r="M81" s="1008"/>
      <c r="N81" s="1008">
        <v>1000</v>
      </c>
      <c r="O81" s="1008"/>
      <c r="P81" s="1008"/>
      <c r="Q81" s="1002">
        <v>0</v>
      </c>
      <c r="R81" s="1002">
        <v>0</v>
      </c>
      <c r="S81" s="1002">
        <v>0</v>
      </c>
      <c r="T81" s="1002">
        <v>0</v>
      </c>
      <c r="U81" s="1002">
        <v>0</v>
      </c>
      <c r="V81" s="1009">
        <v>1334</v>
      </c>
      <c r="W81" s="1009"/>
      <c r="X81" s="1009">
        <v>1334</v>
      </c>
      <c r="Y81" s="1009"/>
      <c r="Z81" s="1009"/>
      <c r="AA81" s="1008">
        <v>1334</v>
      </c>
      <c r="AB81" s="1008"/>
      <c r="AC81" s="1008">
        <v>1334</v>
      </c>
      <c r="AD81" s="1008"/>
      <c r="AE81" s="1008"/>
      <c r="AF81" s="1010">
        <f t="shared" si="5"/>
        <v>100</v>
      </c>
      <c r="AG81" s="1010"/>
      <c r="AH81" s="1011">
        <f t="shared" si="5"/>
        <v>100</v>
      </c>
      <c r="AI81" s="1007"/>
      <c r="AJ81" s="1007"/>
    </row>
    <row r="82" spans="1:36" ht="24">
      <c r="A82" s="1005" t="s">
        <v>3944</v>
      </c>
      <c r="B82" s="1006" t="s">
        <v>2390</v>
      </c>
      <c r="C82" s="1007"/>
      <c r="D82" s="1007"/>
      <c r="E82" s="1007"/>
      <c r="F82" s="1002">
        <v>0</v>
      </c>
      <c r="G82" s="1008">
        <v>3947.366</v>
      </c>
      <c r="H82" s="1008"/>
      <c r="I82" s="1008">
        <v>3947.366</v>
      </c>
      <c r="J82" s="1008"/>
      <c r="K82" s="1008"/>
      <c r="L82" s="1008">
        <v>0</v>
      </c>
      <c r="M82" s="1008"/>
      <c r="N82" s="1008">
        <v>0</v>
      </c>
      <c r="O82" s="1008"/>
      <c r="P82" s="1008"/>
      <c r="Q82" s="1002">
        <v>0</v>
      </c>
      <c r="R82" s="1002">
        <v>0</v>
      </c>
      <c r="S82" s="1002">
        <v>0</v>
      </c>
      <c r="T82" s="1002">
        <v>0</v>
      </c>
      <c r="U82" s="1002">
        <v>0</v>
      </c>
      <c r="V82" s="1009">
        <v>1356</v>
      </c>
      <c r="W82" s="1009"/>
      <c r="X82" s="1009">
        <v>1356</v>
      </c>
      <c r="Y82" s="1009"/>
      <c r="Z82" s="1009"/>
      <c r="AA82" s="1008">
        <v>1356</v>
      </c>
      <c r="AB82" s="1008"/>
      <c r="AC82" s="1008">
        <v>1356</v>
      </c>
      <c r="AD82" s="1008"/>
      <c r="AE82" s="1008"/>
      <c r="AF82" s="1010">
        <f t="shared" si="5"/>
        <v>100</v>
      </c>
      <c r="AG82" s="1010"/>
      <c r="AH82" s="1011">
        <f t="shared" si="5"/>
        <v>100</v>
      </c>
      <c r="AI82" s="1007"/>
      <c r="AJ82" s="1007"/>
    </row>
    <row r="83" spans="1:36" ht="24">
      <c r="A83" s="1005" t="s">
        <v>3945</v>
      </c>
      <c r="B83" s="1006" t="s">
        <v>2337</v>
      </c>
      <c r="C83" s="1007"/>
      <c r="D83" s="1007"/>
      <c r="E83" s="1007"/>
      <c r="F83" s="1002">
        <v>0</v>
      </c>
      <c r="G83" s="1008">
        <v>4556.165</v>
      </c>
      <c r="H83" s="1008"/>
      <c r="I83" s="1008">
        <v>4556.165</v>
      </c>
      <c r="J83" s="1008"/>
      <c r="K83" s="1008"/>
      <c r="L83" s="1008">
        <v>1195</v>
      </c>
      <c r="M83" s="1008"/>
      <c r="N83" s="1008">
        <v>1195</v>
      </c>
      <c r="O83" s="1008"/>
      <c r="P83" s="1008"/>
      <c r="Q83" s="1002">
        <v>0</v>
      </c>
      <c r="R83" s="1002">
        <v>0</v>
      </c>
      <c r="S83" s="1002">
        <v>0</v>
      </c>
      <c r="T83" s="1002">
        <v>0</v>
      </c>
      <c r="U83" s="1002">
        <v>0</v>
      </c>
      <c r="V83" s="1009">
        <v>1452</v>
      </c>
      <c r="W83" s="1009"/>
      <c r="X83" s="1009">
        <v>1452</v>
      </c>
      <c r="Y83" s="1009"/>
      <c r="Z83" s="1009"/>
      <c r="AA83" s="1008">
        <v>1451.913</v>
      </c>
      <c r="AB83" s="1008"/>
      <c r="AC83" s="1008">
        <v>1451.913</v>
      </c>
      <c r="AD83" s="1008"/>
      <c r="AE83" s="1008"/>
      <c r="AF83" s="1010">
        <f t="shared" si="5"/>
        <v>99.994008264462806</v>
      </c>
      <c r="AG83" s="1010"/>
      <c r="AH83" s="1011">
        <f t="shared" si="5"/>
        <v>99.994008264462806</v>
      </c>
      <c r="AI83" s="1007"/>
      <c r="AJ83" s="1007"/>
    </row>
    <row r="84" spans="1:36" ht="36">
      <c r="A84" s="1005" t="s">
        <v>3946</v>
      </c>
      <c r="B84" s="1006" t="s">
        <v>2249</v>
      </c>
      <c r="C84" s="1007"/>
      <c r="D84" s="1007"/>
      <c r="E84" s="1007"/>
      <c r="F84" s="1002">
        <v>0</v>
      </c>
      <c r="G84" s="1008">
        <v>4587.99</v>
      </c>
      <c r="H84" s="1008"/>
      <c r="I84" s="1008">
        <v>4587.99</v>
      </c>
      <c r="J84" s="1008"/>
      <c r="K84" s="1008"/>
      <c r="L84" s="1008">
        <v>1160.2739999999999</v>
      </c>
      <c r="M84" s="1008"/>
      <c r="N84" s="1008">
        <v>1160.2739999999999</v>
      </c>
      <c r="O84" s="1008"/>
      <c r="P84" s="1008"/>
      <c r="Q84" s="1002">
        <v>0</v>
      </c>
      <c r="R84" s="1002">
        <v>0</v>
      </c>
      <c r="S84" s="1002">
        <v>0</v>
      </c>
      <c r="T84" s="1002">
        <v>0</v>
      </c>
      <c r="U84" s="1002">
        <v>0</v>
      </c>
      <c r="V84" s="1009">
        <v>1558.33</v>
      </c>
      <c r="W84" s="1009"/>
      <c r="X84" s="1009">
        <v>1558.33</v>
      </c>
      <c r="Y84" s="1009"/>
      <c r="Z84" s="1009"/>
      <c r="AA84" s="1008">
        <v>1558.33</v>
      </c>
      <c r="AB84" s="1008"/>
      <c r="AC84" s="1008">
        <v>1558.33</v>
      </c>
      <c r="AD84" s="1008"/>
      <c r="AE84" s="1008"/>
      <c r="AF84" s="1010">
        <f t="shared" si="5"/>
        <v>100</v>
      </c>
      <c r="AG84" s="1010"/>
      <c r="AH84" s="1011">
        <f t="shared" si="5"/>
        <v>100</v>
      </c>
      <c r="AI84" s="1007"/>
      <c r="AJ84" s="1007"/>
    </row>
    <row r="85" spans="1:36">
      <c r="A85" s="1005" t="s">
        <v>3947</v>
      </c>
      <c r="B85" s="1006" t="s">
        <v>2275</v>
      </c>
      <c r="C85" s="1007"/>
      <c r="D85" s="1007"/>
      <c r="E85" s="1007"/>
      <c r="F85" s="1002">
        <v>0</v>
      </c>
      <c r="G85" s="1008">
        <v>4500</v>
      </c>
      <c r="H85" s="1008"/>
      <c r="I85" s="1008">
        <v>4500</v>
      </c>
      <c r="J85" s="1008"/>
      <c r="K85" s="1008"/>
      <c r="L85" s="1008">
        <v>1100</v>
      </c>
      <c r="M85" s="1008"/>
      <c r="N85" s="1008">
        <v>1100</v>
      </c>
      <c r="O85" s="1008"/>
      <c r="P85" s="1008"/>
      <c r="Q85" s="1002">
        <v>0</v>
      </c>
      <c r="R85" s="1002">
        <v>0</v>
      </c>
      <c r="S85" s="1002">
        <v>0</v>
      </c>
      <c r="T85" s="1002">
        <v>0</v>
      </c>
      <c r="U85" s="1002">
        <v>0</v>
      </c>
      <c r="V85" s="1009">
        <v>1475</v>
      </c>
      <c r="W85" s="1009"/>
      <c r="X85" s="1009">
        <v>1475</v>
      </c>
      <c r="Y85" s="1009"/>
      <c r="Z85" s="1009"/>
      <c r="AA85" s="1008">
        <v>1475</v>
      </c>
      <c r="AB85" s="1008"/>
      <c r="AC85" s="1008">
        <v>1475</v>
      </c>
      <c r="AD85" s="1008"/>
      <c r="AE85" s="1008"/>
      <c r="AF85" s="1010">
        <f t="shared" si="5"/>
        <v>100</v>
      </c>
      <c r="AG85" s="1010"/>
      <c r="AH85" s="1011">
        <f t="shared" si="5"/>
        <v>100</v>
      </c>
      <c r="AI85" s="1007"/>
      <c r="AJ85" s="1007"/>
    </row>
    <row r="86" spans="1:36" ht="36">
      <c r="A86" s="1005" t="s">
        <v>3948</v>
      </c>
      <c r="B86" s="1006" t="s">
        <v>2050</v>
      </c>
      <c r="C86" s="1007"/>
      <c r="D86" s="1007"/>
      <c r="E86" s="1007"/>
      <c r="F86" s="1002">
        <v>0</v>
      </c>
      <c r="G86" s="1008">
        <v>4954.4620000000004</v>
      </c>
      <c r="H86" s="1008"/>
      <c r="I86" s="1008">
        <v>4954.4620000000004</v>
      </c>
      <c r="J86" s="1008"/>
      <c r="K86" s="1008"/>
      <c r="L86" s="1008">
        <v>1450</v>
      </c>
      <c r="M86" s="1008"/>
      <c r="N86" s="1008">
        <v>1450</v>
      </c>
      <c r="O86" s="1008"/>
      <c r="P86" s="1008"/>
      <c r="Q86" s="1002">
        <v>0</v>
      </c>
      <c r="R86" s="1002">
        <v>0</v>
      </c>
      <c r="S86" s="1002">
        <v>0</v>
      </c>
      <c r="T86" s="1002">
        <v>0</v>
      </c>
      <c r="U86" s="1002">
        <v>0</v>
      </c>
      <c r="V86" s="1009">
        <v>1504</v>
      </c>
      <c r="W86" s="1009"/>
      <c r="X86" s="1009">
        <v>1504</v>
      </c>
      <c r="Y86" s="1009"/>
      <c r="Z86" s="1009"/>
      <c r="AA86" s="1008">
        <v>1504</v>
      </c>
      <c r="AB86" s="1008"/>
      <c r="AC86" s="1008">
        <v>1504</v>
      </c>
      <c r="AD86" s="1008"/>
      <c r="AE86" s="1008"/>
      <c r="AF86" s="1010">
        <f t="shared" si="5"/>
        <v>100</v>
      </c>
      <c r="AG86" s="1010"/>
      <c r="AH86" s="1011">
        <f t="shared" si="5"/>
        <v>100</v>
      </c>
      <c r="AI86" s="1007"/>
      <c r="AJ86" s="1007"/>
    </row>
    <row r="87" spans="1:36" ht="24">
      <c r="A87" s="1005" t="s">
        <v>3949</v>
      </c>
      <c r="B87" s="1006" t="s">
        <v>2340</v>
      </c>
      <c r="C87" s="1007"/>
      <c r="D87" s="1007"/>
      <c r="E87" s="1007"/>
      <c r="F87" s="1002">
        <v>0</v>
      </c>
      <c r="G87" s="1008">
        <v>4795.1130000000003</v>
      </c>
      <c r="H87" s="1008"/>
      <c r="I87" s="1008">
        <v>4795.1130000000003</v>
      </c>
      <c r="J87" s="1008"/>
      <c r="K87" s="1008"/>
      <c r="L87" s="1008">
        <v>2250</v>
      </c>
      <c r="M87" s="1008"/>
      <c r="N87" s="1008">
        <v>2250</v>
      </c>
      <c r="O87" s="1008"/>
      <c r="P87" s="1008"/>
      <c r="Q87" s="1002">
        <v>0</v>
      </c>
      <c r="R87" s="1002">
        <v>0</v>
      </c>
      <c r="S87" s="1002">
        <v>0</v>
      </c>
      <c r="T87" s="1002">
        <v>0</v>
      </c>
      <c r="U87" s="1002">
        <v>0</v>
      </c>
      <c r="V87" s="1009">
        <v>1533</v>
      </c>
      <c r="W87" s="1009"/>
      <c r="X87" s="1009">
        <v>1533</v>
      </c>
      <c r="Y87" s="1009"/>
      <c r="Z87" s="1009"/>
      <c r="AA87" s="1008">
        <v>1532.998</v>
      </c>
      <c r="AB87" s="1008"/>
      <c r="AC87" s="1008">
        <v>1532.998</v>
      </c>
      <c r="AD87" s="1008"/>
      <c r="AE87" s="1008"/>
      <c r="AF87" s="1010">
        <f t="shared" si="5"/>
        <v>99.99986953685584</v>
      </c>
      <c r="AG87" s="1010"/>
      <c r="AH87" s="1011">
        <f t="shared" si="5"/>
        <v>99.99986953685584</v>
      </c>
      <c r="AI87" s="1007"/>
      <c r="AJ87" s="1007"/>
    </row>
    <row r="88" spans="1:36" ht="24">
      <c r="A88" s="1005" t="s">
        <v>3950</v>
      </c>
      <c r="B88" s="1006" t="s">
        <v>2325</v>
      </c>
      <c r="C88" s="1007"/>
      <c r="D88" s="1007"/>
      <c r="E88" s="1007"/>
      <c r="F88" s="1002">
        <v>0</v>
      </c>
      <c r="G88" s="1008">
        <v>4998</v>
      </c>
      <c r="H88" s="1008"/>
      <c r="I88" s="1008">
        <v>4998</v>
      </c>
      <c r="J88" s="1008"/>
      <c r="K88" s="1008"/>
      <c r="L88" s="1008">
        <v>0</v>
      </c>
      <c r="M88" s="1008"/>
      <c r="N88" s="1008">
        <v>0</v>
      </c>
      <c r="O88" s="1008"/>
      <c r="P88" s="1008"/>
      <c r="Q88" s="1002">
        <v>0</v>
      </c>
      <c r="R88" s="1002">
        <v>0</v>
      </c>
      <c r="S88" s="1002">
        <v>0</v>
      </c>
      <c r="T88" s="1002">
        <v>0</v>
      </c>
      <c r="U88" s="1002">
        <v>0</v>
      </c>
      <c r="V88" s="1009">
        <v>1565</v>
      </c>
      <c r="W88" s="1009"/>
      <c r="X88" s="1009">
        <v>1565</v>
      </c>
      <c r="Y88" s="1009"/>
      <c r="Z88" s="1009"/>
      <c r="AA88" s="1008">
        <v>1565</v>
      </c>
      <c r="AB88" s="1008"/>
      <c r="AC88" s="1008">
        <v>1565</v>
      </c>
      <c r="AD88" s="1008"/>
      <c r="AE88" s="1008"/>
      <c r="AF88" s="1010">
        <f t="shared" si="5"/>
        <v>100</v>
      </c>
      <c r="AG88" s="1010"/>
      <c r="AH88" s="1011">
        <f t="shared" si="5"/>
        <v>100</v>
      </c>
      <c r="AI88" s="1007"/>
      <c r="AJ88" s="1007"/>
    </row>
    <row r="89" spans="1:36" ht="24">
      <c r="A89" s="1005" t="s">
        <v>3951</v>
      </c>
      <c r="B89" s="1006" t="s">
        <v>2049</v>
      </c>
      <c r="C89" s="1007"/>
      <c r="D89" s="1007"/>
      <c r="E89" s="1007"/>
      <c r="F89" s="1002">
        <v>0</v>
      </c>
      <c r="G89" s="1008">
        <v>5288.7139999999999</v>
      </c>
      <c r="H89" s="1008"/>
      <c r="I89" s="1008">
        <v>5288.7139999999999</v>
      </c>
      <c r="J89" s="1008"/>
      <c r="K89" s="1008"/>
      <c r="L89" s="1008">
        <v>1470</v>
      </c>
      <c r="M89" s="1008"/>
      <c r="N89" s="1008">
        <v>1470</v>
      </c>
      <c r="O89" s="1008"/>
      <c r="P89" s="1008"/>
      <c r="Q89" s="1002">
        <v>0</v>
      </c>
      <c r="R89" s="1002">
        <v>0</v>
      </c>
      <c r="S89" s="1002">
        <v>0</v>
      </c>
      <c r="T89" s="1002">
        <v>0</v>
      </c>
      <c r="U89" s="1002">
        <v>0</v>
      </c>
      <c r="V89" s="1009">
        <v>2028</v>
      </c>
      <c r="W89" s="1009"/>
      <c r="X89" s="1009">
        <v>2028</v>
      </c>
      <c r="Y89" s="1009"/>
      <c r="Z89" s="1009"/>
      <c r="AA89" s="1008">
        <v>2028</v>
      </c>
      <c r="AB89" s="1008"/>
      <c r="AC89" s="1008">
        <v>2028</v>
      </c>
      <c r="AD89" s="1008"/>
      <c r="AE89" s="1008"/>
      <c r="AF89" s="1010">
        <f t="shared" si="5"/>
        <v>100</v>
      </c>
      <c r="AG89" s="1010"/>
      <c r="AH89" s="1011">
        <f t="shared" si="5"/>
        <v>100</v>
      </c>
      <c r="AI89" s="1007"/>
      <c r="AJ89" s="1007"/>
    </row>
    <row r="90" spans="1:36" ht="24">
      <c r="A90" s="1005" t="s">
        <v>3952</v>
      </c>
      <c r="B90" s="1006" t="s">
        <v>2261</v>
      </c>
      <c r="C90" s="1007"/>
      <c r="D90" s="1007"/>
      <c r="E90" s="1007"/>
      <c r="F90" s="1002">
        <v>0</v>
      </c>
      <c r="G90" s="1008">
        <v>5291.3469999999998</v>
      </c>
      <c r="H90" s="1008"/>
      <c r="I90" s="1008">
        <v>5291.3469999999998</v>
      </c>
      <c r="J90" s="1008"/>
      <c r="K90" s="1008"/>
      <c r="L90" s="1008">
        <v>1470</v>
      </c>
      <c r="M90" s="1008"/>
      <c r="N90" s="1008">
        <v>1470</v>
      </c>
      <c r="O90" s="1008"/>
      <c r="P90" s="1008"/>
      <c r="Q90" s="1002">
        <v>0</v>
      </c>
      <c r="R90" s="1002">
        <v>0</v>
      </c>
      <c r="S90" s="1002">
        <v>0</v>
      </c>
      <c r="T90" s="1002">
        <v>0</v>
      </c>
      <c r="U90" s="1002">
        <v>0</v>
      </c>
      <c r="V90" s="1009">
        <v>2514.7290000000003</v>
      </c>
      <c r="W90" s="1009"/>
      <c r="X90" s="1009">
        <v>2514.7290000000003</v>
      </c>
      <c r="Y90" s="1009"/>
      <c r="Z90" s="1009"/>
      <c r="AA90" s="1008">
        <v>2445.4290000000001</v>
      </c>
      <c r="AB90" s="1008"/>
      <c r="AC90" s="1008">
        <v>2445.4290000000001</v>
      </c>
      <c r="AD90" s="1008"/>
      <c r="AE90" s="1008"/>
      <c r="AF90" s="1010">
        <f t="shared" si="5"/>
        <v>97.24423586000718</v>
      </c>
      <c r="AG90" s="1010"/>
      <c r="AH90" s="1011">
        <f t="shared" si="5"/>
        <v>97.24423586000718</v>
      </c>
      <c r="AI90" s="1007"/>
      <c r="AJ90" s="1007"/>
    </row>
    <row r="91" spans="1:36" ht="24">
      <c r="A91" s="1005" t="s">
        <v>3953</v>
      </c>
      <c r="B91" s="1006" t="s">
        <v>2373</v>
      </c>
      <c r="C91" s="1007"/>
      <c r="D91" s="1007"/>
      <c r="E91" s="1007"/>
      <c r="F91" s="1002">
        <v>0</v>
      </c>
      <c r="G91" s="1008">
        <v>4988.4799999999996</v>
      </c>
      <c r="H91" s="1008"/>
      <c r="I91" s="1008">
        <v>4988.4799999999996</v>
      </c>
      <c r="J91" s="1008"/>
      <c r="K91" s="1008"/>
      <c r="L91" s="1008">
        <v>1400</v>
      </c>
      <c r="M91" s="1008"/>
      <c r="N91" s="1008">
        <v>1400</v>
      </c>
      <c r="O91" s="1008"/>
      <c r="P91" s="1008"/>
      <c r="Q91" s="1002">
        <v>0</v>
      </c>
      <c r="R91" s="1002">
        <v>0</v>
      </c>
      <c r="S91" s="1002">
        <v>0</v>
      </c>
      <c r="T91" s="1002">
        <v>0</v>
      </c>
      <c r="U91" s="1002">
        <v>0</v>
      </c>
      <c r="V91" s="1009">
        <v>1708</v>
      </c>
      <c r="W91" s="1009"/>
      <c r="X91" s="1009">
        <v>1708</v>
      </c>
      <c r="Y91" s="1009"/>
      <c r="Z91" s="1009"/>
      <c r="AA91" s="1008">
        <v>1678</v>
      </c>
      <c r="AB91" s="1008"/>
      <c r="AC91" s="1008">
        <v>1678</v>
      </c>
      <c r="AD91" s="1008"/>
      <c r="AE91" s="1008"/>
      <c r="AF91" s="1010">
        <f t="shared" si="5"/>
        <v>98.24355971896955</v>
      </c>
      <c r="AG91" s="1010"/>
      <c r="AH91" s="1011">
        <f t="shared" si="5"/>
        <v>98.24355971896955</v>
      </c>
      <c r="AI91" s="1007"/>
      <c r="AJ91" s="1007"/>
    </row>
    <row r="92" spans="1:36" ht="48">
      <c r="A92" s="1005" t="s">
        <v>3954</v>
      </c>
      <c r="B92" s="1006" t="s">
        <v>2104</v>
      </c>
      <c r="C92" s="1007"/>
      <c r="D92" s="1007"/>
      <c r="E92" s="1007"/>
      <c r="F92" s="1002">
        <v>0</v>
      </c>
      <c r="G92" s="1008">
        <v>11424.079</v>
      </c>
      <c r="H92" s="1008"/>
      <c r="I92" s="1008">
        <v>11424.079</v>
      </c>
      <c r="J92" s="1008"/>
      <c r="K92" s="1008"/>
      <c r="L92" s="1008">
        <v>3000</v>
      </c>
      <c r="M92" s="1008"/>
      <c r="N92" s="1008">
        <v>3000</v>
      </c>
      <c r="O92" s="1008"/>
      <c r="P92" s="1008"/>
      <c r="Q92" s="1002">
        <v>0</v>
      </c>
      <c r="R92" s="1002">
        <v>0</v>
      </c>
      <c r="S92" s="1002">
        <v>0</v>
      </c>
      <c r="T92" s="1002">
        <v>0</v>
      </c>
      <c r="U92" s="1002">
        <v>0</v>
      </c>
      <c r="V92" s="1009">
        <v>3988.9989999999998</v>
      </c>
      <c r="W92" s="1009"/>
      <c r="X92" s="1009">
        <v>3988.9989999999998</v>
      </c>
      <c r="Y92" s="1009"/>
      <c r="Z92" s="1009"/>
      <c r="AA92" s="1008">
        <v>3988.9989999999998</v>
      </c>
      <c r="AB92" s="1008"/>
      <c r="AC92" s="1008">
        <v>3988.9989999999998</v>
      </c>
      <c r="AD92" s="1008"/>
      <c r="AE92" s="1008"/>
      <c r="AF92" s="1010">
        <f t="shared" si="5"/>
        <v>100</v>
      </c>
      <c r="AG92" s="1010"/>
      <c r="AH92" s="1011">
        <f t="shared" si="5"/>
        <v>100</v>
      </c>
      <c r="AI92" s="1007"/>
      <c r="AJ92" s="1007"/>
    </row>
    <row r="93" spans="1:36" ht="24">
      <c r="A93" s="1005" t="s">
        <v>3955</v>
      </c>
      <c r="B93" s="1006" t="s">
        <v>2305</v>
      </c>
      <c r="C93" s="1007"/>
      <c r="D93" s="1007"/>
      <c r="E93" s="1007"/>
      <c r="F93" s="1002">
        <v>0</v>
      </c>
      <c r="G93" s="1008">
        <v>2000</v>
      </c>
      <c r="H93" s="1008"/>
      <c r="I93" s="1008">
        <v>2000</v>
      </c>
      <c r="J93" s="1008"/>
      <c r="K93" s="1008"/>
      <c r="L93" s="1008">
        <v>0</v>
      </c>
      <c r="M93" s="1008"/>
      <c r="N93" s="1008">
        <v>0</v>
      </c>
      <c r="O93" s="1008"/>
      <c r="P93" s="1008"/>
      <c r="Q93" s="1002">
        <v>0</v>
      </c>
      <c r="R93" s="1002">
        <v>0</v>
      </c>
      <c r="S93" s="1002">
        <v>0</v>
      </c>
      <c r="T93" s="1002">
        <v>0</v>
      </c>
      <c r="U93" s="1002">
        <v>0</v>
      </c>
      <c r="V93" s="1009">
        <v>1240</v>
      </c>
      <c r="W93" s="1009"/>
      <c r="X93" s="1009">
        <v>1240</v>
      </c>
      <c r="Y93" s="1009"/>
      <c r="Z93" s="1009"/>
      <c r="AA93" s="1008">
        <v>1239.999</v>
      </c>
      <c r="AB93" s="1008"/>
      <c r="AC93" s="1008">
        <v>1239.999</v>
      </c>
      <c r="AD93" s="1008"/>
      <c r="AE93" s="1008"/>
      <c r="AF93" s="1010">
        <f t="shared" si="5"/>
        <v>99.99991935483871</v>
      </c>
      <c r="AG93" s="1010"/>
      <c r="AH93" s="1011">
        <f t="shared" si="5"/>
        <v>99.99991935483871</v>
      </c>
      <c r="AI93" s="1007"/>
      <c r="AJ93" s="1007"/>
    </row>
    <row r="94" spans="1:36" ht="24">
      <c r="A94" s="1005" t="s">
        <v>3956</v>
      </c>
      <c r="B94" s="1006" t="s">
        <v>2313</v>
      </c>
      <c r="C94" s="1007"/>
      <c r="D94" s="1007"/>
      <c r="E94" s="1007"/>
      <c r="F94" s="1002">
        <v>0</v>
      </c>
      <c r="G94" s="1008">
        <v>3000</v>
      </c>
      <c r="H94" s="1008"/>
      <c r="I94" s="1008">
        <v>3000</v>
      </c>
      <c r="J94" s="1008"/>
      <c r="K94" s="1008"/>
      <c r="L94" s="1008">
        <v>40</v>
      </c>
      <c r="M94" s="1008"/>
      <c r="N94" s="1008">
        <v>40</v>
      </c>
      <c r="O94" s="1008"/>
      <c r="P94" s="1008"/>
      <c r="Q94" s="1002">
        <v>0</v>
      </c>
      <c r="R94" s="1002">
        <v>0</v>
      </c>
      <c r="S94" s="1002">
        <v>0</v>
      </c>
      <c r="T94" s="1002">
        <v>0</v>
      </c>
      <c r="U94" s="1002">
        <v>0</v>
      </c>
      <c r="V94" s="1009">
        <v>810</v>
      </c>
      <c r="W94" s="1009"/>
      <c r="X94" s="1009">
        <v>810</v>
      </c>
      <c r="Y94" s="1009"/>
      <c r="Z94" s="1009"/>
      <c r="AA94" s="1008">
        <v>810</v>
      </c>
      <c r="AB94" s="1008"/>
      <c r="AC94" s="1008">
        <v>810</v>
      </c>
      <c r="AD94" s="1008"/>
      <c r="AE94" s="1008"/>
      <c r="AF94" s="1010">
        <f t="shared" si="5"/>
        <v>100</v>
      </c>
      <c r="AG94" s="1010"/>
      <c r="AH94" s="1011">
        <f t="shared" si="5"/>
        <v>100</v>
      </c>
      <c r="AI94" s="1007"/>
      <c r="AJ94" s="1007"/>
    </row>
    <row r="95" spans="1:36">
      <c r="A95" s="1005" t="s">
        <v>3957</v>
      </c>
      <c r="B95" s="1006" t="s">
        <v>3958</v>
      </c>
      <c r="C95" s="1007"/>
      <c r="D95" s="1007"/>
      <c r="E95" s="1007"/>
      <c r="F95" s="1002">
        <v>0</v>
      </c>
      <c r="G95" s="1008">
        <v>2981.1</v>
      </c>
      <c r="H95" s="1008"/>
      <c r="I95" s="1008">
        <v>2981.1</v>
      </c>
      <c r="J95" s="1008"/>
      <c r="K95" s="1008"/>
      <c r="L95" s="1008">
        <v>0</v>
      </c>
      <c r="M95" s="1008"/>
      <c r="N95" s="1008">
        <v>0</v>
      </c>
      <c r="O95" s="1008"/>
      <c r="P95" s="1008"/>
      <c r="Q95" s="1002">
        <v>0</v>
      </c>
      <c r="R95" s="1002">
        <v>0</v>
      </c>
      <c r="S95" s="1002">
        <v>0</v>
      </c>
      <c r="T95" s="1002">
        <v>0</v>
      </c>
      <c r="U95" s="1002">
        <v>0</v>
      </c>
      <c r="V95" s="1009">
        <v>798</v>
      </c>
      <c r="W95" s="1009"/>
      <c r="X95" s="1009">
        <v>798</v>
      </c>
      <c r="Y95" s="1009"/>
      <c r="Z95" s="1009"/>
      <c r="AA95" s="1008">
        <v>798</v>
      </c>
      <c r="AB95" s="1008"/>
      <c r="AC95" s="1008">
        <v>798</v>
      </c>
      <c r="AD95" s="1008"/>
      <c r="AE95" s="1008"/>
      <c r="AF95" s="1010">
        <f t="shared" si="5"/>
        <v>100</v>
      </c>
      <c r="AG95" s="1010"/>
      <c r="AH95" s="1011">
        <f t="shared" si="5"/>
        <v>100</v>
      </c>
      <c r="AI95" s="1007"/>
      <c r="AJ95" s="1007"/>
    </row>
    <row r="96" spans="1:36" ht="24">
      <c r="A96" s="1005" t="s">
        <v>3959</v>
      </c>
      <c r="B96" s="1006" t="s">
        <v>2409</v>
      </c>
      <c r="C96" s="1007"/>
      <c r="D96" s="1007"/>
      <c r="E96" s="1007"/>
      <c r="F96" s="1002">
        <v>0</v>
      </c>
      <c r="G96" s="1008">
        <v>3500</v>
      </c>
      <c r="H96" s="1008"/>
      <c r="I96" s="1008">
        <v>3500</v>
      </c>
      <c r="J96" s="1008"/>
      <c r="K96" s="1008"/>
      <c r="L96" s="1008">
        <v>40</v>
      </c>
      <c r="M96" s="1008"/>
      <c r="N96" s="1008">
        <v>40</v>
      </c>
      <c r="O96" s="1008"/>
      <c r="P96" s="1008"/>
      <c r="Q96" s="1002">
        <v>0</v>
      </c>
      <c r="R96" s="1002">
        <v>0</v>
      </c>
      <c r="S96" s="1002">
        <v>0</v>
      </c>
      <c r="T96" s="1002">
        <v>0</v>
      </c>
      <c r="U96" s="1002">
        <v>0</v>
      </c>
      <c r="V96" s="1009">
        <v>798</v>
      </c>
      <c r="W96" s="1009"/>
      <c r="X96" s="1009">
        <v>798</v>
      </c>
      <c r="Y96" s="1009"/>
      <c r="Z96" s="1009"/>
      <c r="AA96" s="1008">
        <v>798</v>
      </c>
      <c r="AB96" s="1008"/>
      <c r="AC96" s="1008">
        <v>798</v>
      </c>
      <c r="AD96" s="1008"/>
      <c r="AE96" s="1008"/>
      <c r="AF96" s="1010">
        <f t="shared" si="5"/>
        <v>100</v>
      </c>
      <c r="AG96" s="1010"/>
      <c r="AH96" s="1011">
        <f t="shared" si="5"/>
        <v>100</v>
      </c>
      <c r="AI96" s="1007"/>
      <c r="AJ96" s="1007"/>
    </row>
    <row r="97" spans="1:36" ht="24">
      <c r="A97" s="1005" t="s">
        <v>3960</v>
      </c>
      <c r="B97" s="1006" t="s">
        <v>2312</v>
      </c>
      <c r="C97" s="1007"/>
      <c r="D97" s="1007"/>
      <c r="E97" s="1007"/>
      <c r="F97" s="1002">
        <v>0</v>
      </c>
      <c r="G97" s="1008">
        <v>2722.0450000000001</v>
      </c>
      <c r="H97" s="1008"/>
      <c r="I97" s="1008">
        <v>2722.0450000000001</v>
      </c>
      <c r="J97" s="1008"/>
      <c r="K97" s="1008"/>
      <c r="L97" s="1008">
        <v>40</v>
      </c>
      <c r="M97" s="1008"/>
      <c r="N97" s="1008">
        <v>40</v>
      </c>
      <c r="O97" s="1008"/>
      <c r="P97" s="1008"/>
      <c r="Q97" s="1002">
        <v>0</v>
      </c>
      <c r="R97" s="1002">
        <v>0</v>
      </c>
      <c r="S97" s="1002">
        <v>0</v>
      </c>
      <c r="T97" s="1002">
        <v>0</v>
      </c>
      <c r="U97" s="1002">
        <v>0</v>
      </c>
      <c r="V97" s="1009">
        <v>798</v>
      </c>
      <c r="W97" s="1009"/>
      <c r="X97" s="1009">
        <v>798</v>
      </c>
      <c r="Y97" s="1009"/>
      <c r="Z97" s="1009"/>
      <c r="AA97" s="1008">
        <v>728.452</v>
      </c>
      <c r="AB97" s="1008"/>
      <c r="AC97" s="1008">
        <v>728.452</v>
      </c>
      <c r="AD97" s="1008"/>
      <c r="AE97" s="1008"/>
      <c r="AF97" s="1010">
        <f t="shared" si="5"/>
        <v>91.284711779448628</v>
      </c>
      <c r="AG97" s="1010"/>
      <c r="AH97" s="1011">
        <f t="shared" si="5"/>
        <v>91.284711779448628</v>
      </c>
      <c r="AI97" s="1007"/>
      <c r="AJ97" s="1007"/>
    </row>
    <row r="98" spans="1:36" ht="24">
      <c r="A98" s="1005" t="s">
        <v>3961</v>
      </c>
      <c r="B98" s="1006" t="s">
        <v>2347</v>
      </c>
      <c r="C98" s="1007"/>
      <c r="D98" s="1007"/>
      <c r="E98" s="1007"/>
      <c r="F98" s="1002">
        <v>0</v>
      </c>
      <c r="G98" s="1008">
        <v>3600</v>
      </c>
      <c r="H98" s="1008"/>
      <c r="I98" s="1008">
        <v>3600</v>
      </c>
      <c r="J98" s="1008"/>
      <c r="K98" s="1008"/>
      <c r="L98" s="1008">
        <v>40</v>
      </c>
      <c r="M98" s="1008"/>
      <c r="N98" s="1008">
        <v>40</v>
      </c>
      <c r="O98" s="1008"/>
      <c r="P98" s="1008"/>
      <c r="Q98" s="1002">
        <v>0</v>
      </c>
      <c r="R98" s="1002">
        <v>0</v>
      </c>
      <c r="S98" s="1002">
        <v>0</v>
      </c>
      <c r="T98" s="1002">
        <v>0</v>
      </c>
      <c r="U98" s="1002">
        <v>0</v>
      </c>
      <c r="V98" s="1009">
        <v>798</v>
      </c>
      <c r="W98" s="1009"/>
      <c r="X98" s="1009">
        <v>798</v>
      </c>
      <c r="Y98" s="1009"/>
      <c r="Z98" s="1009"/>
      <c r="AA98" s="1008">
        <v>798</v>
      </c>
      <c r="AB98" s="1008"/>
      <c r="AC98" s="1008">
        <v>798</v>
      </c>
      <c r="AD98" s="1008"/>
      <c r="AE98" s="1008"/>
      <c r="AF98" s="1010">
        <f t="shared" si="5"/>
        <v>100</v>
      </c>
      <c r="AG98" s="1010"/>
      <c r="AH98" s="1011">
        <f t="shared" si="5"/>
        <v>100</v>
      </c>
      <c r="AI98" s="1007"/>
      <c r="AJ98" s="1007"/>
    </row>
    <row r="99" spans="1:36" ht="24">
      <c r="A99" s="1005" t="s">
        <v>3962</v>
      </c>
      <c r="B99" s="1006" t="s">
        <v>2345</v>
      </c>
      <c r="C99" s="1007"/>
      <c r="D99" s="1007"/>
      <c r="E99" s="1007"/>
      <c r="F99" s="1002">
        <v>0</v>
      </c>
      <c r="G99" s="1008">
        <v>3000</v>
      </c>
      <c r="H99" s="1008"/>
      <c r="I99" s="1008">
        <v>3000</v>
      </c>
      <c r="J99" s="1008"/>
      <c r="K99" s="1008"/>
      <c r="L99" s="1008">
        <v>40</v>
      </c>
      <c r="M99" s="1008"/>
      <c r="N99" s="1008">
        <v>40</v>
      </c>
      <c r="O99" s="1008"/>
      <c r="P99" s="1008"/>
      <c r="Q99" s="1002">
        <v>0</v>
      </c>
      <c r="R99" s="1002">
        <v>0</v>
      </c>
      <c r="S99" s="1002">
        <v>0</v>
      </c>
      <c r="T99" s="1002">
        <v>0</v>
      </c>
      <c r="U99" s="1002">
        <v>0</v>
      </c>
      <c r="V99" s="1009">
        <v>798</v>
      </c>
      <c r="W99" s="1009"/>
      <c r="X99" s="1009">
        <v>798</v>
      </c>
      <c r="Y99" s="1009"/>
      <c r="Z99" s="1009"/>
      <c r="AA99" s="1008">
        <v>798</v>
      </c>
      <c r="AB99" s="1008"/>
      <c r="AC99" s="1008">
        <v>798</v>
      </c>
      <c r="AD99" s="1008"/>
      <c r="AE99" s="1008"/>
      <c r="AF99" s="1010">
        <f t="shared" si="5"/>
        <v>100</v>
      </c>
      <c r="AG99" s="1010"/>
      <c r="AH99" s="1011">
        <f t="shared" si="5"/>
        <v>100</v>
      </c>
      <c r="AI99" s="1007"/>
      <c r="AJ99" s="1007"/>
    </row>
    <row r="100" spans="1:36" ht="24">
      <c r="A100" s="1005" t="s">
        <v>3963</v>
      </c>
      <c r="B100" s="1006" t="s">
        <v>3964</v>
      </c>
      <c r="C100" s="1007"/>
      <c r="D100" s="1007"/>
      <c r="E100" s="1007"/>
      <c r="F100" s="1002">
        <v>0</v>
      </c>
      <c r="G100" s="1008">
        <v>3000</v>
      </c>
      <c r="H100" s="1008"/>
      <c r="I100" s="1008">
        <v>3000</v>
      </c>
      <c r="J100" s="1008"/>
      <c r="K100" s="1008"/>
      <c r="L100" s="1008">
        <v>0</v>
      </c>
      <c r="M100" s="1008"/>
      <c r="N100" s="1008">
        <v>0</v>
      </c>
      <c r="O100" s="1008"/>
      <c r="P100" s="1008"/>
      <c r="Q100" s="1002">
        <v>0</v>
      </c>
      <c r="R100" s="1002">
        <v>0</v>
      </c>
      <c r="S100" s="1002">
        <v>0</v>
      </c>
      <c r="T100" s="1002">
        <v>0</v>
      </c>
      <c r="U100" s="1002">
        <v>0</v>
      </c>
      <c r="V100" s="1009">
        <v>838</v>
      </c>
      <c r="W100" s="1009"/>
      <c r="X100" s="1009">
        <v>838</v>
      </c>
      <c r="Y100" s="1009"/>
      <c r="Z100" s="1009"/>
      <c r="AA100" s="1008">
        <v>838</v>
      </c>
      <c r="AB100" s="1008"/>
      <c r="AC100" s="1008">
        <v>838</v>
      </c>
      <c r="AD100" s="1008"/>
      <c r="AE100" s="1008"/>
      <c r="AF100" s="1010">
        <f t="shared" si="5"/>
        <v>100</v>
      </c>
      <c r="AG100" s="1010"/>
      <c r="AH100" s="1011">
        <f t="shared" si="5"/>
        <v>100</v>
      </c>
      <c r="AI100" s="1007"/>
      <c r="AJ100" s="1007"/>
    </row>
    <row r="101" spans="1:36" ht="24">
      <c r="A101" s="1005" t="s">
        <v>3965</v>
      </c>
      <c r="B101" s="1006" t="s">
        <v>3966</v>
      </c>
      <c r="C101" s="1007"/>
      <c r="D101" s="1007"/>
      <c r="E101" s="1007"/>
      <c r="F101" s="1002">
        <v>0</v>
      </c>
      <c r="G101" s="1008">
        <v>2874.6289999999999</v>
      </c>
      <c r="H101" s="1008"/>
      <c r="I101" s="1008">
        <v>2874.6289999999999</v>
      </c>
      <c r="J101" s="1008"/>
      <c r="K101" s="1008"/>
      <c r="L101" s="1008">
        <v>0</v>
      </c>
      <c r="M101" s="1008"/>
      <c r="N101" s="1008">
        <v>0</v>
      </c>
      <c r="O101" s="1008"/>
      <c r="P101" s="1008"/>
      <c r="Q101" s="1002">
        <v>0</v>
      </c>
      <c r="R101" s="1002">
        <v>0</v>
      </c>
      <c r="S101" s="1002">
        <v>0</v>
      </c>
      <c r="T101" s="1002">
        <v>0</v>
      </c>
      <c r="U101" s="1002">
        <v>0</v>
      </c>
      <c r="V101" s="1009">
        <v>838</v>
      </c>
      <c r="W101" s="1009"/>
      <c r="X101" s="1009">
        <v>838</v>
      </c>
      <c r="Y101" s="1009"/>
      <c r="Z101" s="1009"/>
      <c r="AA101" s="1008">
        <v>808</v>
      </c>
      <c r="AB101" s="1008"/>
      <c r="AC101" s="1008">
        <v>808</v>
      </c>
      <c r="AD101" s="1008"/>
      <c r="AE101" s="1008"/>
      <c r="AF101" s="1010">
        <f t="shared" si="5"/>
        <v>96.420047732696901</v>
      </c>
      <c r="AG101" s="1010"/>
      <c r="AH101" s="1011">
        <f t="shared" si="5"/>
        <v>96.420047732696901</v>
      </c>
      <c r="AI101" s="1007"/>
      <c r="AJ101" s="1007"/>
    </row>
    <row r="102" spans="1:36" ht="24">
      <c r="A102" s="1005" t="s">
        <v>3967</v>
      </c>
      <c r="B102" s="1006" t="s">
        <v>2283</v>
      </c>
      <c r="C102" s="1007"/>
      <c r="D102" s="1007"/>
      <c r="E102" s="1007"/>
      <c r="F102" s="1002">
        <v>0</v>
      </c>
      <c r="G102" s="1008">
        <v>3000</v>
      </c>
      <c r="H102" s="1008"/>
      <c r="I102" s="1008">
        <v>3000</v>
      </c>
      <c r="J102" s="1008"/>
      <c r="K102" s="1008"/>
      <c r="L102" s="1008">
        <v>40</v>
      </c>
      <c r="M102" s="1008"/>
      <c r="N102" s="1008">
        <v>40</v>
      </c>
      <c r="O102" s="1008"/>
      <c r="P102" s="1008"/>
      <c r="Q102" s="1002">
        <v>0</v>
      </c>
      <c r="R102" s="1002">
        <v>0</v>
      </c>
      <c r="S102" s="1002">
        <v>0</v>
      </c>
      <c r="T102" s="1002">
        <v>0</v>
      </c>
      <c r="U102" s="1002">
        <v>0</v>
      </c>
      <c r="V102" s="1009">
        <v>810</v>
      </c>
      <c r="W102" s="1009"/>
      <c r="X102" s="1009">
        <v>810</v>
      </c>
      <c r="Y102" s="1009"/>
      <c r="Z102" s="1009"/>
      <c r="AA102" s="1008">
        <v>810</v>
      </c>
      <c r="AB102" s="1008"/>
      <c r="AC102" s="1008">
        <v>810</v>
      </c>
      <c r="AD102" s="1008"/>
      <c r="AE102" s="1008"/>
      <c r="AF102" s="1010">
        <f t="shared" si="5"/>
        <v>100</v>
      </c>
      <c r="AG102" s="1010"/>
      <c r="AH102" s="1011">
        <f t="shared" si="5"/>
        <v>100</v>
      </c>
      <c r="AI102" s="1007"/>
      <c r="AJ102" s="1007"/>
    </row>
    <row r="103" spans="1:36" ht="24">
      <c r="A103" s="1005" t="s">
        <v>3968</v>
      </c>
      <c r="B103" s="1006" t="s">
        <v>2251</v>
      </c>
      <c r="C103" s="1007"/>
      <c r="D103" s="1007"/>
      <c r="E103" s="1007"/>
      <c r="F103" s="1002">
        <v>0</v>
      </c>
      <c r="G103" s="1008">
        <v>2000</v>
      </c>
      <c r="H103" s="1008"/>
      <c r="I103" s="1008">
        <v>2000</v>
      </c>
      <c r="J103" s="1008"/>
      <c r="K103" s="1008"/>
      <c r="L103" s="1008">
        <v>40</v>
      </c>
      <c r="M103" s="1008"/>
      <c r="N103" s="1008">
        <v>40</v>
      </c>
      <c r="O103" s="1008"/>
      <c r="P103" s="1008"/>
      <c r="Q103" s="1002">
        <v>0</v>
      </c>
      <c r="R103" s="1002">
        <v>0</v>
      </c>
      <c r="S103" s="1002">
        <v>0</v>
      </c>
      <c r="T103" s="1002">
        <v>0</v>
      </c>
      <c r="U103" s="1002">
        <v>0</v>
      </c>
      <c r="V103" s="1009">
        <v>798</v>
      </c>
      <c r="W103" s="1009"/>
      <c r="X103" s="1009">
        <v>798</v>
      </c>
      <c r="Y103" s="1009"/>
      <c r="Z103" s="1009"/>
      <c r="AA103" s="1008">
        <v>118.31699999999999</v>
      </c>
      <c r="AB103" s="1008"/>
      <c r="AC103" s="1008">
        <v>118.31699999999999</v>
      </c>
      <c r="AD103" s="1008"/>
      <c r="AE103" s="1008"/>
      <c r="AF103" s="1010">
        <f t="shared" si="5"/>
        <v>14.826691729323308</v>
      </c>
      <c r="AG103" s="1010"/>
      <c r="AH103" s="1011">
        <f t="shared" si="5"/>
        <v>14.826691729323308</v>
      </c>
      <c r="AI103" s="1007"/>
      <c r="AJ103" s="1007"/>
    </row>
    <row r="104" spans="1:36" ht="24">
      <c r="A104" s="1005" t="s">
        <v>3969</v>
      </c>
      <c r="B104" s="1006" t="s">
        <v>3970</v>
      </c>
      <c r="C104" s="1007"/>
      <c r="D104" s="1007"/>
      <c r="E104" s="1007"/>
      <c r="F104" s="1002">
        <v>0</v>
      </c>
      <c r="G104" s="1008">
        <v>2000</v>
      </c>
      <c r="H104" s="1008"/>
      <c r="I104" s="1008">
        <v>2000</v>
      </c>
      <c r="J104" s="1008"/>
      <c r="K104" s="1008"/>
      <c r="L104" s="1008">
        <v>0</v>
      </c>
      <c r="M104" s="1008"/>
      <c r="N104" s="1008">
        <v>0</v>
      </c>
      <c r="O104" s="1008"/>
      <c r="P104" s="1008"/>
      <c r="Q104" s="1002">
        <v>0</v>
      </c>
      <c r="R104" s="1002">
        <v>0</v>
      </c>
      <c r="S104" s="1002">
        <v>0</v>
      </c>
      <c r="T104" s="1002">
        <v>0</v>
      </c>
      <c r="U104" s="1002">
        <v>0</v>
      </c>
      <c r="V104" s="1009">
        <v>892</v>
      </c>
      <c r="W104" s="1009"/>
      <c r="X104" s="1009">
        <v>892</v>
      </c>
      <c r="Y104" s="1009"/>
      <c r="Z104" s="1009"/>
      <c r="AA104" s="1008">
        <v>892</v>
      </c>
      <c r="AB104" s="1008"/>
      <c r="AC104" s="1008">
        <v>892</v>
      </c>
      <c r="AD104" s="1008"/>
      <c r="AE104" s="1008"/>
      <c r="AF104" s="1010">
        <f t="shared" si="5"/>
        <v>100</v>
      </c>
      <c r="AG104" s="1010"/>
      <c r="AH104" s="1011">
        <f t="shared" si="5"/>
        <v>100</v>
      </c>
      <c r="AI104" s="1007"/>
      <c r="AJ104" s="1007"/>
    </row>
    <row r="105" spans="1:36" ht="24">
      <c r="A105" s="1005" t="s">
        <v>3971</v>
      </c>
      <c r="B105" s="1006" t="s">
        <v>2353</v>
      </c>
      <c r="C105" s="1007"/>
      <c r="D105" s="1007"/>
      <c r="E105" s="1007"/>
      <c r="F105" s="1002">
        <v>0</v>
      </c>
      <c r="G105" s="1008">
        <v>2983.973</v>
      </c>
      <c r="H105" s="1008"/>
      <c r="I105" s="1008">
        <v>2983.973</v>
      </c>
      <c r="J105" s="1008"/>
      <c r="K105" s="1008"/>
      <c r="L105" s="1008">
        <v>0</v>
      </c>
      <c r="M105" s="1008"/>
      <c r="N105" s="1008">
        <v>0</v>
      </c>
      <c r="O105" s="1008"/>
      <c r="P105" s="1008"/>
      <c r="Q105" s="1002">
        <v>0</v>
      </c>
      <c r="R105" s="1002">
        <v>0</v>
      </c>
      <c r="S105" s="1002">
        <v>0</v>
      </c>
      <c r="T105" s="1002">
        <v>0</v>
      </c>
      <c r="U105" s="1002">
        <v>0</v>
      </c>
      <c r="V105" s="1009">
        <v>904</v>
      </c>
      <c r="W105" s="1009"/>
      <c r="X105" s="1009">
        <v>904</v>
      </c>
      <c r="Y105" s="1009"/>
      <c r="Z105" s="1009"/>
      <c r="AA105" s="1008">
        <v>904</v>
      </c>
      <c r="AB105" s="1008"/>
      <c r="AC105" s="1008">
        <v>904</v>
      </c>
      <c r="AD105" s="1008"/>
      <c r="AE105" s="1008"/>
      <c r="AF105" s="1010">
        <f t="shared" si="5"/>
        <v>100</v>
      </c>
      <c r="AG105" s="1010"/>
      <c r="AH105" s="1011">
        <f t="shared" si="5"/>
        <v>100</v>
      </c>
      <c r="AI105" s="1007"/>
      <c r="AJ105" s="1007"/>
    </row>
    <row r="106" spans="1:36" ht="24">
      <c r="A106" s="1005" t="s">
        <v>3972</v>
      </c>
      <c r="B106" s="1006" t="s">
        <v>2282</v>
      </c>
      <c r="C106" s="1007"/>
      <c r="D106" s="1007"/>
      <c r="E106" s="1007"/>
      <c r="F106" s="1002">
        <v>0</v>
      </c>
      <c r="G106" s="1008">
        <v>3700</v>
      </c>
      <c r="H106" s="1008"/>
      <c r="I106" s="1008">
        <v>3700</v>
      </c>
      <c r="J106" s="1008"/>
      <c r="K106" s="1008"/>
      <c r="L106" s="1008">
        <v>40</v>
      </c>
      <c r="M106" s="1008"/>
      <c r="N106" s="1008">
        <v>40</v>
      </c>
      <c r="O106" s="1008"/>
      <c r="P106" s="1008"/>
      <c r="Q106" s="1002">
        <v>0</v>
      </c>
      <c r="R106" s="1002">
        <v>0</v>
      </c>
      <c r="S106" s="1002">
        <v>0</v>
      </c>
      <c r="T106" s="1002">
        <v>0</v>
      </c>
      <c r="U106" s="1002">
        <v>0</v>
      </c>
      <c r="V106" s="1009">
        <v>987</v>
      </c>
      <c r="W106" s="1009"/>
      <c r="X106" s="1009">
        <v>987</v>
      </c>
      <c r="Y106" s="1009"/>
      <c r="Z106" s="1009"/>
      <c r="AA106" s="1008">
        <v>987</v>
      </c>
      <c r="AB106" s="1008"/>
      <c r="AC106" s="1008">
        <v>987</v>
      </c>
      <c r="AD106" s="1008"/>
      <c r="AE106" s="1008"/>
      <c r="AF106" s="1010">
        <f t="shared" si="5"/>
        <v>100</v>
      </c>
      <c r="AG106" s="1010"/>
      <c r="AH106" s="1011">
        <f t="shared" si="5"/>
        <v>100</v>
      </c>
      <c r="AI106" s="1007"/>
      <c r="AJ106" s="1007"/>
    </row>
    <row r="107" spans="1:36">
      <c r="A107" s="1005" t="s">
        <v>3973</v>
      </c>
      <c r="B107" s="1006" t="s">
        <v>3974</v>
      </c>
      <c r="C107" s="1007"/>
      <c r="D107" s="1007"/>
      <c r="E107" s="1007"/>
      <c r="F107" s="1002">
        <v>0</v>
      </c>
      <c r="G107" s="1008">
        <v>6066.0730000000003</v>
      </c>
      <c r="H107" s="1008"/>
      <c r="I107" s="1008">
        <v>6066.0730000000003</v>
      </c>
      <c r="J107" s="1008"/>
      <c r="K107" s="1008"/>
      <c r="L107" s="1008">
        <v>0</v>
      </c>
      <c r="M107" s="1008"/>
      <c r="N107" s="1008">
        <v>0</v>
      </c>
      <c r="O107" s="1008"/>
      <c r="P107" s="1008"/>
      <c r="Q107" s="1002">
        <v>0</v>
      </c>
      <c r="R107" s="1002">
        <v>0</v>
      </c>
      <c r="S107" s="1002">
        <v>0</v>
      </c>
      <c r="T107" s="1002">
        <v>0</v>
      </c>
      <c r="U107" s="1002">
        <v>0</v>
      </c>
      <c r="V107" s="1009">
        <v>1170</v>
      </c>
      <c r="W107" s="1009"/>
      <c r="X107" s="1009">
        <v>1170</v>
      </c>
      <c r="Y107" s="1009"/>
      <c r="Z107" s="1009"/>
      <c r="AA107" s="1008">
        <v>378</v>
      </c>
      <c r="AB107" s="1008"/>
      <c r="AC107" s="1008">
        <v>378</v>
      </c>
      <c r="AD107" s="1008"/>
      <c r="AE107" s="1008"/>
      <c r="AF107" s="1010">
        <f t="shared" si="5"/>
        <v>32.307692307692307</v>
      </c>
      <c r="AG107" s="1010"/>
      <c r="AH107" s="1011">
        <f t="shared" si="5"/>
        <v>32.307692307692307</v>
      </c>
      <c r="AI107" s="1007"/>
      <c r="AJ107" s="1007"/>
    </row>
    <row r="108" spans="1:36" ht="36">
      <c r="A108" s="1005" t="s">
        <v>3975</v>
      </c>
      <c r="B108" s="1006" t="s">
        <v>2057</v>
      </c>
      <c r="C108" s="1007"/>
      <c r="D108" s="1007"/>
      <c r="E108" s="1007"/>
      <c r="F108" s="1002">
        <v>0</v>
      </c>
      <c r="G108" s="1008">
        <v>3996</v>
      </c>
      <c r="H108" s="1008"/>
      <c r="I108" s="1008">
        <v>3996</v>
      </c>
      <c r="J108" s="1008"/>
      <c r="K108" s="1008"/>
      <c r="L108" s="1008">
        <v>40</v>
      </c>
      <c r="M108" s="1008"/>
      <c r="N108" s="1008">
        <v>40</v>
      </c>
      <c r="O108" s="1008"/>
      <c r="P108" s="1008"/>
      <c r="Q108" s="1002">
        <v>0</v>
      </c>
      <c r="R108" s="1002">
        <v>0</v>
      </c>
      <c r="S108" s="1002">
        <v>0</v>
      </c>
      <c r="T108" s="1002">
        <v>0</v>
      </c>
      <c r="U108" s="1002">
        <v>0</v>
      </c>
      <c r="V108" s="1009">
        <v>1067</v>
      </c>
      <c r="W108" s="1009"/>
      <c r="X108" s="1009">
        <v>1067</v>
      </c>
      <c r="Y108" s="1009"/>
      <c r="Z108" s="1009"/>
      <c r="AA108" s="1008">
        <v>1067</v>
      </c>
      <c r="AB108" s="1008"/>
      <c r="AC108" s="1008">
        <v>1067</v>
      </c>
      <c r="AD108" s="1008"/>
      <c r="AE108" s="1008"/>
      <c r="AF108" s="1010">
        <f t="shared" si="5"/>
        <v>100</v>
      </c>
      <c r="AG108" s="1010"/>
      <c r="AH108" s="1011">
        <f t="shared" si="5"/>
        <v>100</v>
      </c>
      <c r="AI108" s="1007"/>
      <c r="AJ108" s="1007"/>
    </row>
    <row r="109" spans="1:36" ht="24">
      <c r="A109" s="1005" t="s">
        <v>3976</v>
      </c>
      <c r="B109" s="1006" t="s">
        <v>3977</v>
      </c>
      <c r="C109" s="1007"/>
      <c r="D109" s="1007"/>
      <c r="E109" s="1007"/>
      <c r="F109" s="1002">
        <v>0</v>
      </c>
      <c r="G109" s="1008">
        <v>3000</v>
      </c>
      <c r="H109" s="1008"/>
      <c r="I109" s="1008">
        <v>3000</v>
      </c>
      <c r="J109" s="1008"/>
      <c r="K109" s="1008"/>
      <c r="L109" s="1008">
        <v>0</v>
      </c>
      <c r="M109" s="1008"/>
      <c r="N109" s="1008">
        <v>0</v>
      </c>
      <c r="O109" s="1008"/>
      <c r="P109" s="1008"/>
      <c r="Q109" s="1002">
        <v>0</v>
      </c>
      <c r="R109" s="1002">
        <v>0</v>
      </c>
      <c r="S109" s="1002">
        <v>0</v>
      </c>
      <c r="T109" s="1002">
        <v>0</v>
      </c>
      <c r="U109" s="1002">
        <v>0</v>
      </c>
      <c r="V109" s="1009">
        <v>2108</v>
      </c>
      <c r="W109" s="1009"/>
      <c r="X109" s="1009">
        <v>2108</v>
      </c>
      <c r="Y109" s="1009"/>
      <c r="Z109" s="1009"/>
      <c r="AA109" s="1008">
        <v>2108</v>
      </c>
      <c r="AB109" s="1008"/>
      <c r="AC109" s="1008">
        <v>2108</v>
      </c>
      <c r="AD109" s="1008"/>
      <c r="AE109" s="1008"/>
      <c r="AF109" s="1010">
        <f t="shared" si="5"/>
        <v>100</v>
      </c>
      <c r="AG109" s="1010"/>
      <c r="AH109" s="1011">
        <f t="shared" si="5"/>
        <v>100</v>
      </c>
      <c r="AI109" s="1007"/>
      <c r="AJ109" s="1007"/>
    </row>
    <row r="110" spans="1:36" ht="24">
      <c r="A110" s="1005" t="s">
        <v>3978</v>
      </c>
      <c r="B110" s="1006" t="s">
        <v>2061</v>
      </c>
      <c r="C110" s="1007"/>
      <c r="D110" s="1007"/>
      <c r="E110" s="1007"/>
      <c r="F110" s="1002">
        <v>0</v>
      </c>
      <c r="G110" s="1008">
        <v>4000</v>
      </c>
      <c r="H110" s="1008"/>
      <c r="I110" s="1008">
        <v>4000</v>
      </c>
      <c r="J110" s="1008"/>
      <c r="K110" s="1008"/>
      <c r="L110" s="1008">
        <v>40</v>
      </c>
      <c r="M110" s="1008"/>
      <c r="N110" s="1008">
        <v>40</v>
      </c>
      <c r="O110" s="1008"/>
      <c r="P110" s="1008"/>
      <c r="Q110" s="1002">
        <v>0</v>
      </c>
      <c r="R110" s="1002">
        <v>0</v>
      </c>
      <c r="S110" s="1002">
        <v>0</v>
      </c>
      <c r="T110" s="1002">
        <v>0</v>
      </c>
      <c r="U110" s="1002">
        <v>0</v>
      </c>
      <c r="V110" s="1009">
        <v>1068</v>
      </c>
      <c r="W110" s="1009"/>
      <c r="X110" s="1009">
        <v>1068</v>
      </c>
      <c r="Y110" s="1009"/>
      <c r="Z110" s="1009"/>
      <c r="AA110" s="1008">
        <v>1068</v>
      </c>
      <c r="AB110" s="1008"/>
      <c r="AC110" s="1008">
        <v>1068</v>
      </c>
      <c r="AD110" s="1008"/>
      <c r="AE110" s="1008"/>
      <c r="AF110" s="1010">
        <f t="shared" si="5"/>
        <v>100</v>
      </c>
      <c r="AG110" s="1010"/>
      <c r="AH110" s="1011">
        <f t="shared" si="5"/>
        <v>100</v>
      </c>
      <c r="AI110" s="1007"/>
      <c r="AJ110" s="1007"/>
    </row>
    <row r="111" spans="1:36" ht="24">
      <c r="A111" s="1005" t="s">
        <v>3979</v>
      </c>
      <c r="B111" s="1006" t="s">
        <v>2344</v>
      </c>
      <c r="C111" s="1007"/>
      <c r="D111" s="1007"/>
      <c r="E111" s="1007"/>
      <c r="F111" s="1002">
        <v>0</v>
      </c>
      <c r="G111" s="1008">
        <v>4000</v>
      </c>
      <c r="H111" s="1008"/>
      <c r="I111" s="1008">
        <v>4000</v>
      </c>
      <c r="J111" s="1008"/>
      <c r="K111" s="1008"/>
      <c r="L111" s="1008">
        <v>40</v>
      </c>
      <c r="M111" s="1008"/>
      <c r="N111" s="1008">
        <v>40</v>
      </c>
      <c r="O111" s="1008"/>
      <c r="P111" s="1008"/>
      <c r="Q111" s="1002">
        <v>0</v>
      </c>
      <c r="R111" s="1002">
        <v>0</v>
      </c>
      <c r="S111" s="1002">
        <v>0</v>
      </c>
      <c r="T111" s="1002">
        <v>0</v>
      </c>
      <c r="U111" s="1002">
        <v>0</v>
      </c>
      <c r="V111" s="1009">
        <v>1068</v>
      </c>
      <c r="W111" s="1009"/>
      <c r="X111" s="1009">
        <v>1068</v>
      </c>
      <c r="Y111" s="1009"/>
      <c r="Z111" s="1009"/>
      <c r="AA111" s="1008">
        <v>1068</v>
      </c>
      <c r="AB111" s="1008"/>
      <c r="AC111" s="1008">
        <v>1068</v>
      </c>
      <c r="AD111" s="1008"/>
      <c r="AE111" s="1008"/>
      <c r="AF111" s="1010">
        <f t="shared" si="5"/>
        <v>100</v>
      </c>
      <c r="AG111" s="1010"/>
      <c r="AH111" s="1011">
        <f t="shared" si="5"/>
        <v>100</v>
      </c>
      <c r="AI111" s="1007"/>
      <c r="AJ111" s="1007"/>
    </row>
    <row r="112" spans="1:36" ht="24">
      <c r="A112" s="1005" t="s">
        <v>1959</v>
      </c>
      <c r="B112" s="1006" t="s">
        <v>2406</v>
      </c>
      <c r="C112" s="1007"/>
      <c r="D112" s="1007"/>
      <c r="E112" s="1007"/>
      <c r="F112" s="1002">
        <v>0</v>
      </c>
      <c r="G112" s="1008">
        <v>5000</v>
      </c>
      <c r="H112" s="1008"/>
      <c r="I112" s="1008">
        <v>5000</v>
      </c>
      <c r="J112" s="1008"/>
      <c r="K112" s="1008"/>
      <c r="L112" s="1008">
        <v>40</v>
      </c>
      <c r="M112" s="1008"/>
      <c r="N112" s="1008">
        <v>40</v>
      </c>
      <c r="O112" s="1008"/>
      <c r="P112" s="1008"/>
      <c r="Q112" s="1002">
        <v>0</v>
      </c>
      <c r="R112" s="1002">
        <v>0</v>
      </c>
      <c r="S112" s="1002">
        <v>0</v>
      </c>
      <c r="T112" s="1002">
        <v>0</v>
      </c>
      <c r="U112" s="1002">
        <v>0</v>
      </c>
      <c r="V112" s="1009">
        <v>1122</v>
      </c>
      <c r="W112" s="1009"/>
      <c r="X112" s="1009">
        <v>1122</v>
      </c>
      <c r="Y112" s="1009"/>
      <c r="Z112" s="1009"/>
      <c r="AA112" s="1008">
        <v>1122</v>
      </c>
      <c r="AB112" s="1008"/>
      <c r="AC112" s="1008">
        <v>1122</v>
      </c>
      <c r="AD112" s="1008"/>
      <c r="AE112" s="1008"/>
      <c r="AF112" s="1010">
        <f t="shared" si="5"/>
        <v>100</v>
      </c>
      <c r="AG112" s="1010"/>
      <c r="AH112" s="1011">
        <f t="shared" si="5"/>
        <v>100</v>
      </c>
      <c r="AI112" s="1007"/>
      <c r="AJ112" s="1007"/>
    </row>
    <row r="113" spans="1:36" ht="24">
      <c r="A113" s="1005" t="s">
        <v>2744</v>
      </c>
      <c r="B113" s="1006" t="s">
        <v>2323</v>
      </c>
      <c r="C113" s="1007"/>
      <c r="D113" s="1007"/>
      <c r="E113" s="1007"/>
      <c r="F113" s="1002">
        <v>0</v>
      </c>
      <c r="G113" s="1008">
        <v>4500</v>
      </c>
      <c r="H113" s="1008"/>
      <c r="I113" s="1008">
        <v>4500</v>
      </c>
      <c r="J113" s="1008"/>
      <c r="K113" s="1008"/>
      <c r="L113" s="1008">
        <v>40</v>
      </c>
      <c r="M113" s="1008"/>
      <c r="N113" s="1008">
        <v>40</v>
      </c>
      <c r="O113" s="1008"/>
      <c r="P113" s="1008"/>
      <c r="Q113" s="1002">
        <v>0</v>
      </c>
      <c r="R113" s="1002">
        <v>0</v>
      </c>
      <c r="S113" s="1002">
        <v>0</v>
      </c>
      <c r="T113" s="1002">
        <v>0</v>
      </c>
      <c r="U113" s="1002">
        <v>0</v>
      </c>
      <c r="V113" s="1009">
        <v>1188</v>
      </c>
      <c r="W113" s="1009"/>
      <c r="X113" s="1009">
        <v>1188</v>
      </c>
      <c r="Y113" s="1009"/>
      <c r="Z113" s="1009"/>
      <c r="AA113" s="1008">
        <v>1059.9970000000001</v>
      </c>
      <c r="AB113" s="1008"/>
      <c r="AC113" s="1008">
        <v>1059.9970000000001</v>
      </c>
      <c r="AD113" s="1008"/>
      <c r="AE113" s="1008"/>
      <c r="AF113" s="1010">
        <f t="shared" si="5"/>
        <v>89.225336700336712</v>
      </c>
      <c r="AG113" s="1010"/>
      <c r="AH113" s="1011">
        <f t="shared" si="5"/>
        <v>89.225336700336712</v>
      </c>
      <c r="AI113" s="1007"/>
      <c r="AJ113" s="1007"/>
    </row>
    <row r="114" spans="1:36" ht="24">
      <c r="A114" s="1005" t="s">
        <v>571</v>
      </c>
      <c r="B114" s="1006" t="s">
        <v>2281</v>
      </c>
      <c r="C114" s="1007"/>
      <c r="D114" s="1007"/>
      <c r="E114" s="1007"/>
      <c r="F114" s="1002">
        <v>0</v>
      </c>
      <c r="G114" s="1008">
        <v>4500</v>
      </c>
      <c r="H114" s="1008"/>
      <c r="I114" s="1008">
        <v>4500</v>
      </c>
      <c r="J114" s="1008"/>
      <c r="K114" s="1008"/>
      <c r="L114" s="1008">
        <v>40</v>
      </c>
      <c r="M114" s="1008"/>
      <c r="N114" s="1008">
        <v>40</v>
      </c>
      <c r="O114" s="1008"/>
      <c r="P114" s="1008"/>
      <c r="Q114" s="1002">
        <v>0</v>
      </c>
      <c r="R114" s="1002">
        <v>0</v>
      </c>
      <c r="S114" s="1002">
        <v>0</v>
      </c>
      <c r="T114" s="1002">
        <v>0</v>
      </c>
      <c r="U114" s="1002">
        <v>0</v>
      </c>
      <c r="V114" s="1009">
        <v>1215</v>
      </c>
      <c r="W114" s="1009"/>
      <c r="X114" s="1009">
        <v>1215</v>
      </c>
      <c r="Y114" s="1009"/>
      <c r="Z114" s="1009"/>
      <c r="AA114" s="1008">
        <v>1215</v>
      </c>
      <c r="AB114" s="1008"/>
      <c r="AC114" s="1008">
        <v>1215</v>
      </c>
      <c r="AD114" s="1008"/>
      <c r="AE114" s="1008"/>
      <c r="AF114" s="1010">
        <f t="shared" si="5"/>
        <v>100</v>
      </c>
      <c r="AG114" s="1010"/>
      <c r="AH114" s="1011">
        <f t="shared" si="5"/>
        <v>100</v>
      </c>
      <c r="AI114" s="1007"/>
      <c r="AJ114" s="1007"/>
    </row>
    <row r="115" spans="1:36" ht="24">
      <c r="A115" s="1005" t="s">
        <v>2795</v>
      </c>
      <c r="B115" s="1006" t="s">
        <v>2407</v>
      </c>
      <c r="C115" s="1007"/>
      <c r="D115" s="1007"/>
      <c r="E115" s="1007"/>
      <c r="F115" s="1002">
        <v>0</v>
      </c>
      <c r="G115" s="1008">
        <v>500</v>
      </c>
      <c r="H115" s="1008"/>
      <c r="I115" s="1008">
        <v>500</v>
      </c>
      <c r="J115" s="1008"/>
      <c r="K115" s="1008"/>
      <c r="L115" s="1008">
        <v>0</v>
      </c>
      <c r="M115" s="1008"/>
      <c r="N115" s="1008">
        <v>0</v>
      </c>
      <c r="O115" s="1008"/>
      <c r="P115" s="1008"/>
      <c r="Q115" s="1002">
        <v>0</v>
      </c>
      <c r="R115" s="1002">
        <v>0</v>
      </c>
      <c r="S115" s="1002">
        <v>0</v>
      </c>
      <c r="T115" s="1002">
        <v>0</v>
      </c>
      <c r="U115" s="1002">
        <v>0</v>
      </c>
      <c r="V115" s="1009">
        <v>1284</v>
      </c>
      <c r="W115" s="1009"/>
      <c r="X115" s="1009">
        <v>1284</v>
      </c>
      <c r="Y115" s="1009"/>
      <c r="Z115" s="1009"/>
      <c r="AA115" s="1008">
        <v>1284</v>
      </c>
      <c r="AB115" s="1008"/>
      <c r="AC115" s="1008">
        <v>1284</v>
      </c>
      <c r="AD115" s="1008"/>
      <c r="AE115" s="1008"/>
      <c r="AF115" s="1010">
        <f t="shared" si="5"/>
        <v>100</v>
      </c>
      <c r="AG115" s="1010"/>
      <c r="AH115" s="1011">
        <f t="shared" si="5"/>
        <v>100</v>
      </c>
      <c r="AI115" s="1007"/>
      <c r="AJ115" s="1007"/>
    </row>
    <row r="116" spans="1:36" ht="24">
      <c r="A116" s="1005" t="s">
        <v>3980</v>
      </c>
      <c r="B116" s="1006" t="s">
        <v>2354</v>
      </c>
      <c r="C116" s="1007"/>
      <c r="D116" s="1007"/>
      <c r="E116" s="1007"/>
      <c r="F116" s="1002">
        <v>0</v>
      </c>
      <c r="G116" s="1008">
        <v>4800</v>
      </c>
      <c r="H116" s="1008"/>
      <c r="I116" s="1008">
        <v>4800</v>
      </c>
      <c r="J116" s="1008"/>
      <c r="K116" s="1008"/>
      <c r="L116" s="1008">
        <v>0</v>
      </c>
      <c r="M116" s="1008"/>
      <c r="N116" s="1008">
        <v>0</v>
      </c>
      <c r="O116" s="1008"/>
      <c r="P116" s="1008"/>
      <c r="Q116" s="1002">
        <v>0</v>
      </c>
      <c r="R116" s="1002">
        <v>0</v>
      </c>
      <c r="S116" s="1002">
        <v>0</v>
      </c>
      <c r="T116" s="1002">
        <v>0</v>
      </c>
      <c r="U116" s="1002">
        <v>0</v>
      </c>
      <c r="V116" s="1009">
        <v>2336</v>
      </c>
      <c r="W116" s="1009"/>
      <c r="X116" s="1009">
        <v>2336</v>
      </c>
      <c r="Y116" s="1009"/>
      <c r="Z116" s="1009"/>
      <c r="AA116" s="1008">
        <v>2336</v>
      </c>
      <c r="AB116" s="1008"/>
      <c r="AC116" s="1008">
        <v>2336</v>
      </c>
      <c r="AD116" s="1008"/>
      <c r="AE116" s="1008"/>
      <c r="AF116" s="1010">
        <f t="shared" si="5"/>
        <v>100</v>
      </c>
      <c r="AG116" s="1010"/>
      <c r="AH116" s="1011">
        <f t="shared" si="5"/>
        <v>100</v>
      </c>
      <c r="AI116" s="1007"/>
      <c r="AJ116" s="1007"/>
    </row>
    <row r="117" spans="1:36" ht="24">
      <c r="A117" s="1005" t="s">
        <v>3981</v>
      </c>
      <c r="B117" s="1006" t="s">
        <v>2270</v>
      </c>
      <c r="C117" s="1007"/>
      <c r="D117" s="1007"/>
      <c r="E117" s="1007"/>
      <c r="F117" s="1002">
        <v>0</v>
      </c>
      <c r="G117" s="1008">
        <v>4783.8490000000002</v>
      </c>
      <c r="H117" s="1008"/>
      <c r="I117" s="1008">
        <v>4783.8490000000002</v>
      </c>
      <c r="J117" s="1008"/>
      <c r="K117" s="1008"/>
      <c r="L117" s="1008">
        <v>0</v>
      </c>
      <c r="M117" s="1008"/>
      <c r="N117" s="1008">
        <v>0</v>
      </c>
      <c r="O117" s="1008"/>
      <c r="P117" s="1008"/>
      <c r="Q117" s="1002">
        <v>0</v>
      </c>
      <c r="R117" s="1002">
        <v>0</v>
      </c>
      <c r="S117" s="1002">
        <v>0</v>
      </c>
      <c r="T117" s="1002">
        <v>0</v>
      </c>
      <c r="U117" s="1002">
        <v>0</v>
      </c>
      <c r="V117" s="1009">
        <v>1324</v>
      </c>
      <c r="W117" s="1009"/>
      <c r="X117" s="1009">
        <v>1324</v>
      </c>
      <c r="Y117" s="1009"/>
      <c r="Z117" s="1009"/>
      <c r="AA117" s="1008">
        <v>1324</v>
      </c>
      <c r="AB117" s="1008"/>
      <c r="AC117" s="1008">
        <v>1324</v>
      </c>
      <c r="AD117" s="1008"/>
      <c r="AE117" s="1008"/>
      <c r="AF117" s="1010">
        <f t="shared" si="5"/>
        <v>100</v>
      </c>
      <c r="AG117" s="1010"/>
      <c r="AH117" s="1011">
        <f t="shared" si="5"/>
        <v>100</v>
      </c>
      <c r="AI117" s="1007"/>
      <c r="AJ117" s="1007"/>
    </row>
    <row r="118" spans="1:36" ht="24">
      <c r="A118" s="1005" t="s">
        <v>3982</v>
      </c>
      <c r="B118" s="1006" t="s">
        <v>2062</v>
      </c>
      <c r="C118" s="1007"/>
      <c r="D118" s="1007"/>
      <c r="E118" s="1007"/>
      <c r="F118" s="1002">
        <v>0</v>
      </c>
      <c r="G118" s="1008">
        <v>5859.6959999999999</v>
      </c>
      <c r="H118" s="1008"/>
      <c r="I118" s="1008">
        <v>5859.6959999999999</v>
      </c>
      <c r="J118" s="1008"/>
      <c r="K118" s="1008"/>
      <c r="L118" s="1008">
        <v>0</v>
      </c>
      <c r="M118" s="1008"/>
      <c r="N118" s="1008">
        <v>0</v>
      </c>
      <c r="O118" s="1008"/>
      <c r="P118" s="1008"/>
      <c r="Q118" s="1002">
        <v>0</v>
      </c>
      <c r="R118" s="1002">
        <v>0</v>
      </c>
      <c r="S118" s="1002">
        <v>0</v>
      </c>
      <c r="T118" s="1002">
        <v>0</v>
      </c>
      <c r="U118" s="1002">
        <v>0</v>
      </c>
      <c r="V118" s="1009">
        <v>2392</v>
      </c>
      <c r="W118" s="1009"/>
      <c r="X118" s="1009">
        <v>2392</v>
      </c>
      <c r="Y118" s="1009"/>
      <c r="Z118" s="1009"/>
      <c r="AA118" s="1008">
        <v>2392</v>
      </c>
      <c r="AB118" s="1008"/>
      <c r="AC118" s="1008">
        <v>2392</v>
      </c>
      <c r="AD118" s="1008"/>
      <c r="AE118" s="1008"/>
      <c r="AF118" s="1010">
        <f t="shared" si="5"/>
        <v>100</v>
      </c>
      <c r="AG118" s="1010"/>
      <c r="AH118" s="1011">
        <f t="shared" si="5"/>
        <v>100</v>
      </c>
      <c r="AI118" s="1007"/>
      <c r="AJ118" s="1007"/>
    </row>
    <row r="119" spans="1:36" ht="24">
      <c r="A119" s="1005" t="s">
        <v>3983</v>
      </c>
      <c r="B119" s="1006" t="s">
        <v>3984</v>
      </c>
      <c r="C119" s="1007"/>
      <c r="D119" s="1007"/>
      <c r="E119" s="1007"/>
      <c r="F119" s="1002">
        <v>0</v>
      </c>
      <c r="G119" s="1008">
        <v>5000</v>
      </c>
      <c r="H119" s="1008"/>
      <c r="I119" s="1008">
        <v>5000</v>
      </c>
      <c r="J119" s="1008"/>
      <c r="K119" s="1008"/>
      <c r="L119" s="1008">
        <v>0</v>
      </c>
      <c r="M119" s="1008"/>
      <c r="N119" s="1008">
        <v>0</v>
      </c>
      <c r="O119" s="1008"/>
      <c r="P119" s="1008"/>
      <c r="Q119" s="1002">
        <v>0</v>
      </c>
      <c r="R119" s="1002">
        <v>0</v>
      </c>
      <c r="S119" s="1002">
        <v>0</v>
      </c>
      <c r="T119" s="1002">
        <v>0</v>
      </c>
      <c r="U119" s="1002">
        <v>0</v>
      </c>
      <c r="V119" s="1009">
        <v>1392</v>
      </c>
      <c r="W119" s="1009"/>
      <c r="X119" s="1009">
        <v>1392</v>
      </c>
      <c r="Y119" s="1009"/>
      <c r="Z119" s="1009"/>
      <c r="AA119" s="1008">
        <v>442</v>
      </c>
      <c r="AB119" s="1008"/>
      <c r="AC119" s="1008">
        <v>442</v>
      </c>
      <c r="AD119" s="1008"/>
      <c r="AE119" s="1008"/>
      <c r="AF119" s="1010">
        <f t="shared" si="5"/>
        <v>31.752873563218394</v>
      </c>
      <c r="AG119" s="1010"/>
      <c r="AH119" s="1011">
        <f t="shared" si="5"/>
        <v>31.752873563218394</v>
      </c>
      <c r="AI119" s="1007"/>
      <c r="AJ119" s="1007"/>
    </row>
    <row r="120" spans="1:36" ht="24">
      <c r="A120" s="1005" t="s">
        <v>3985</v>
      </c>
      <c r="B120" s="1006" t="s">
        <v>2056</v>
      </c>
      <c r="C120" s="1007"/>
      <c r="D120" s="1007"/>
      <c r="E120" s="1007"/>
      <c r="F120" s="1002">
        <v>0</v>
      </c>
      <c r="G120" s="1008">
        <v>5500</v>
      </c>
      <c r="H120" s="1008"/>
      <c r="I120" s="1008">
        <v>5500</v>
      </c>
      <c r="J120" s="1008"/>
      <c r="K120" s="1008"/>
      <c r="L120" s="1008">
        <v>0</v>
      </c>
      <c r="M120" s="1008"/>
      <c r="N120" s="1008">
        <v>0</v>
      </c>
      <c r="O120" s="1008"/>
      <c r="P120" s="1008"/>
      <c r="Q120" s="1002">
        <v>0</v>
      </c>
      <c r="R120" s="1002">
        <v>0</v>
      </c>
      <c r="S120" s="1002">
        <v>0</v>
      </c>
      <c r="T120" s="1002">
        <v>0</v>
      </c>
      <c r="U120" s="1002">
        <v>0</v>
      </c>
      <c r="V120" s="1009">
        <v>941</v>
      </c>
      <c r="W120" s="1009"/>
      <c r="X120" s="1009">
        <v>941</v>
      </c>
      <c r="Y120" s="1009"/>
      <c r="Z120" s="1009"/>
      <c r="AA120" s="1008">
        <v>940.99149999999997</v>
      </c>
      <c r="AB120" s="1008"/>
      <c r="AC120" s="1008">
        <v>940.99149999999997</v>
      </c>
      <c r="AD120" s="1008"/>
      <c r="AE120" s="1008"/>
      <c r="AF120" s="1010">
        <f t="shared" si="5"/>
        <v>99.999096705632311</v>
      </c>
      <c r="AG120" s="1010"/>
      <c r="AH120" s="1011">
        <f t="shared" si="5"/>
        <v>99.999096705632311</v>
      </c>
      <c r="AI120" s="1007"/>
      <c r="AJ120" s="1007"/>
    </row>
    <row r="121" spans="1:36" ht="36">
      <c r="A121" s="1005" t="s">
        <v>3986</v>
      </c>
      <c r="B121" s="1006" t="s">
        <v>2245</v>
      </c>
      <c r="C121" s="1007"/>
      <c r="D121" s="1007"/>
      <c r="E121" s="1007"/>
      <c r="F121" s="1002">
        <v>0</v>
      </c>
      <c r="G121" s="1008">
        <v>2100</v>
      </c>
      <c r="H121" s="1008"/>
      <c r="I121" s="1008">
        <v>2100</v>
      </c>
      <c r="J121" s="1008"/>
      <c r="K121" s="1008"/>
      <c r="L121" s="1008">
        <v>60</v>
      </c>
      <c r="M121" s="1008"/>
      <c r="N121" s="1008">
        <v>60</v>
      </c>
      <c r="O121" s="1008"/>
      <c r="P121" s="1008"/>
      <c r="Q121" s="1002">
        <v>0</v>
      </c>
      <c r="R121" s="1002">
        <v>0</v>
      </c>
      <c r="S121" s="1002">
        <v>0</v>
      </c>
      <c r="T121" s="1002">
        <v>0</v>
      </c>
      <c r="U121" s="1002">
        <v>0</v>
      </c>
      <c r="V121" s="1009">
        <v>1524</v>
      </c>
      <c r="W121" s="1009"/>
      <c r="X121" s="1009">
        <v>1524</v>
      </c>
      <c r="Y121" s="1009"/>
      <c r="Z121" s="1009"/>
      <c r="AA121" s="1008">
        <v>1524</v>
      </c>
      <c r="AB121" s="1008"/>
      <c r="AC121" s="1008">
        <v>1524</v>
      </c>
      <c r="AD121" s="1008"/>
      <c r="AE121" s="1008"/>
      <c r="AF121" s="1010">
        <f t="shared" si="5"/>
        <v>100</v>
      </c>
      <c r="AG121" s="1010"/>
      <c r="AH121" s="1011">
        <f t="shared" si="5"/>
        <v>100</v>
      </c>
      <c r="AI121" s="1007"/>
      <c r="AJ121" s="1007"/>
    </row>
    <row r="122" spans="1:36" ht="24">
      <c r="A122" s="1005" t="s">
        <v>3987</v>
      </c>
      <c r="B122" s="1006" t="s">
        <v>2376</v>
      </c>
      <c r="C122" s="1007"/>
      <c r="D122" s="1007"/>
      <c r="E122" s="1007"/>
      <c r="F122" s="1002">
        <v>0</v>
      </c>
      <c r="G122" s="1008">
        <v>5741.6869999999999</v>
      </c>
      <c r="H122" s="1008"/>
      <c r="I122" s="1008">
        <v>5741.6869999999999</v>
      </c>
      <c r="J122" s="1008"/>
      <c r="K122" s="1008"/>
      <c r="L122" s="1008">
        <v>60</v>
      </c>
      <c r="M122" s="1008"/>
      <c r="N122" s="1008">
        <v>60</v>
      </c>
      <c r="O122" s="1008"/>
      <c r="P122" s="1008"/>
      <c r="Q122" s="1002">
        <v>0</v>
      </c>
      <c r="R122" s="1002">
        <v>0</v>
      </c>
      <c r="S122" s="1002">
        <v>0</v>
      </c>
      <c r="T122" s="1002">
        <v>0</v>
      </c>
      <c r="U122" s="1002">
        <v>0</v>
      </c>
      <c r="V122" s="1009">
        <v>1710</v>
      </c>
      <c r="W122" s="1009"/>
      <c r="X122" s="1009">
        <v>1710</v>
      </c>
      <c r="Y122" s="1009"/>
      <c r="Z122" s="1009"/>
      <c r="AA122" s="1008">
        <v>1621.3430000000001</v>
      </c>
      <c r="AB122" s="1008"/>
      <c r="AC122" s="1008">
        <v>1621.3430000000001</v>
      </c>
      <c r="AD122" s="1008"/>
      <c r="AE122" s="1008"/>
      <c r="AF122" s="1010">
        <f t="shared" si="5"/>
        <v>94.815380116959062</v>
      </c>
      <c r="AG122" s="1010"/>
      <c r="AH122" s="1011">
        <f t="shared" si="5"/>
        <v>94.815380116959062</v>
      </c>
      <c r="AI122" s="1007"/>
      <c r="AJ122" s="1007"/>
    </row>
    <row r="123" spans="1:36" ht="36">
      <c r="A123" s="1005" t="s">
        <v>3021</v>
      </c>
      <c r="B123" s="1006" t="s">
        <v>2059</v>
      </c>
      <c r="C123" s="1007"/>
      <c r="D123" s="1007"/>
      <c r="E123" s="1007"/>
      <c r="F123" s="1002">
        <v>0</v>
      </c>
      <c r="G123" s="1008">
        <v>6311.2979999999998</v>
      </c>
      <c r="H123" s="1008"/>
      <c r="I123" s="1008">
        <v>6311.2979999999998</v>
      </c>
      <c r="J123" s="1008"/>
      <c r="K123" s="1008"/>
      <c r="L123" s="1008">
        <v>60</v>
      </c>
      <c r="M123" s="1008"/>
      <c r="N123" s="1008">
        <v>60</v>
      </c>
      <c r="O123" s="1008"/>
      <c r="P123" s="1008"/>
      <c r="Q123" s="1002">
        <v>0</v>
      </c>
      <c r="R123" s="1002">
        <v>0</v>
      </c>
      <c r="S123" s="1002">
        <v>0</v>
      </c>
      <c r="T123" s="1002">
        <v>0</v>
      </c>
      <c r="U123" s="1002">
        <v>0</v>
      </c>
      <c r="V123" s="1009">
        <v>1737</v>
      </c>
      <c r="W123" s="1009"/>
      <c r="X123" s="1009">
        <v>1737</v>
      </c>
      <c r="Y123" s="1009"/>
      <c r="Z123" s="1009"/>
      <c r="AA123" s="1008">
        <v>998</v>
      </c>
      <c r="AB123" s="1008"/>
      <c r="AC123" s="1008">
        <v>998</v>
      </c>
      <c r="AD123" s="1008"/>
      <c r="AE123" s="1008"/>
      <c r="AF123" s="1010">
        <f t="shared" si="5"/>
        <v>57.455382843983884</v>
      </c>
      <c r="AG123" s="1010"/>
      <c r="AH123" s="1011">
        <f t="shared" si="5"/>
        <v>57.455382843983884</v>
      </c>
      <c r="AI123" s="1007"/>
      <c r="AJ123" s="1007"/>
    </row>
    <row r="124" spans="1:36" ht="24">
      <c r="A124" s="1005" t="s">
        <v>3988</v>
      </c>
      <c r="B124" s="1006" t="s">
        <v>2079</v>
      </c>
      <c r="C124" s="1007"/>
      <c r="D124" s="1007"/>
      <c r="E124" s="1007"/>
      <c r="F124" s="1002">
        <v>0</v>
      </c>
      <c r="G124" s="1008">
        <v>1662</v>
      </c>
      <c r="H124" s="1008"/>
      <c r="I124" s="1008">
        <v>1662</v>
      </c>
      <c r="J124" s="1008"/>
      <c r="K124" s="1008"/>
      <c r="L124" s="1008">
        <v>0</v>
      </c>
      <c r="M124" s="1008"/>
      <c r="N124" s="1008">
        <v>0</v>
      </c>
      <c r="O124" s="1008"/>
      <c r="P124" s="1008"/>
      <c r="Q124" s="1002">
        <v>0</v>
      </c>
      <c r="R124" s="1002">
        <v>0</v>
      </c>
      <c r="S124" s="1002">
        <v>0</v>
      </c>
      <c r="T124" s="1002">
        <v>0</v>
      </c>
      <c r="U124" s="1002">
        <v>0</v>
      </c>
      <c r="V124" s="1009">
        <v>1525</v>
      </c>
      <c r="W124" s="1009"/>
      <c r="X124" s="1009">
        <v>1525</v>
      </c>
      <c r="Y124" s="1009"/>
      <c r="Z124" s="1009"/>
      <c r="AA124" s="1008">
        <v>1521.0906849999999</v>
      </c>
      <c r="AB124" s="1008"/>
      <c r="AC124" s="1008">
        <v>1521.0906849999999</v>
      </c>
      <c r="AD124" s="1008"/>
      <c r="AE124" s="1008"/>
      <c r="AF124" s="1010">
        <f t="shared" si="5"/>
        <v>99.743651475409834</v>
      </c>
      <c r="AG124" s="1010"/>
      <c r="AH124" s="1011">
        <f t="shared" si="5"/>
        <v>99.743651475409834</v>
      </c>
      <c r="AI124" s="1007"/>
      <c r="AJ124" s="1007"/>
    </row>
    <row r="125" spans="1:36" ht="36">
      <c r="A125" s="1005" t="s">
        <v>3989</v>
      </c>
      <c r="B125" s="1006" t="s">
        <v>2257</v>
      </c>
      <c r="C125" s="1007"/>
      <c r="D125" s="1007"/>
      <c r="E125" s="1007"/>
      <c r="F125" s="1002">
        <v>0</v>
      </c>
      <c r="G125" s="1008">
        <v>3735</v>
      </c>
      <c r="H125" s="1008"/>
      <c r="I125" s="1008">
        <v>3735</v>
      </c>
      <c r="J125" s="1008"/>
      <c r="K125" s="1008"/>
      <c r="L125" s="1008">
        <v>0</v>
      </c>
      <c r="M125" s="1008"/>
      <c r="N125" s="1008">
        <v>0</v>
      </c>
      <c r="O125" s="1008"/>
      <c r="P125" s="1008"/>
      <c r="Q125" s="1002">
        <v>0</v>
      </c>
      <c r="R125" s="1002">
        <v>0</v>
      </c>
      <c r="S125" s="1002">
        <v>0</v>
      </c>
      <c r="T125" s="1002">
        <v>0</v>
      </c>
      <c r="U125" s="1002">
        <v>0</v>
      </c>
      <c r="V125" s="1009">
        <v>61</v>
      </c>
      <c r="W125" s="1009"/>
      <c r="X125" s="1009">
        <v>61</v>
      </c>
      <c r="Y125" s="1009"/>
      <c r="Z125" s="1009"/>
      <c r="AA125" s="1008">
        <v>61</v>
      </c>
      <c r="AB125" s="1008"/>
      <c r="AC125" s="1008">
        <v>61</v>
      </c>
      <c r="AD125" s="1008"/>
      <c r="AE125" s="1008"/>
      <c r="AF125" s="1010">
        <f t="shared" si="5"/>
        <v>100</v>
      </c>
      <c r="AG125" s="1010"/>
      <c r="AH125" s="1011">
        <f t="shared" si="5"/>
        <v>100</v>
      </c>
      <c r="AI125" s="1007"/>
      <c r="AJ125" s="1007"/>
    </row>
    <row r="126" spans="1:36" ht="24">
      <c r="A126" s="1005" t="s">
        <v>3990</v>
      </c>
      <c r="B126" s="1006" t="s">
        <v>2387</v>
      </c>
      <c r="C126" s="1007"/>
      <c r="D126" s="1007"/>
      <c r="E126" s="1007"/>
      <c r="F126" s="1002">
        <v>0</v>
      </c>
      <c r="G126" s="1008">
        <v>25409</v>
      </c>
      <c r="H126" s="1008"/>
      <c r="I126" s="1008">
        <v>25409</v>
      </c>
      <c r="J126" s="1008"/>
      <c r="K126" s="1008"/>
      <c r="L126" s="1008">
        <v>0</v>
      </c>
      <c r="M126" s="1008"/>
      <c r="N126" s="1008">
        <v>0</v>
      </c>
      <c r="O126" s="1008"/>
      <c r="P126" s="1008"/>
      <c r="Q126" s="1002">
        <v>0</v>
      </c>
      <c r="R126" s="1002">
        <v>0</v>
      </c>
      <c r="S126" s="1002">
        <v>0</v>
      </c>
      <c r="T126" s="1002">
        <v>0</v>
      </c>
      <c r="U126" s="1002">
        <v>0</v>
      </c>
      <c r="V126" s="1009">
        <v>166</v>
      </c>
      <c r="W126" s="1009"/>
      <c r="X126" s="1009">
        <v>166</v>
      </c>
      <c r="Y126" s="1009"/>
      <c r="Z126" s="1009"/>
      <c r="AA126" s="1008">
        <v>165.19499999999999</v>
      </c>
      <c r="AB126" s="1008"/>
      <c r="AC126" s="1008">
        <v>165.19499999999999</v>
      </c>
      <c r="AD126" s="1008"/>
      <c r="AE126" s="1008"/>
      <c r="AF126" s="1010">
        <f t="shared" si="5"/>
        <v>99.515060240963848</v>
      </c>
      <c r="AG126" s="1010"/>
      <c r="AH126" s="1011">
        <f t="shared" si="5"/>
        <v>99.515060240963848</v>
      </c>
      <c r="AI126" s="1007"/>
      <c r="AJ126" s="1007"/>
    </row>
    <row r="127" spans="1:36" ht="24">
      <c r="A127" s="1005" t="s">
        <v>3991</v>
      </c>
      <c r="B127" s="1006" t="s">
        <v>1990</v>
      </c>
      <c r="C127" s="1007"/>
      <c r="D127" s="1007"/>
      <c r="E127" s="1007"/>
      <c r="F127" s="1002">
        <v>0</v>
      </c>
      <c r="G127" s="1008">
        <v>12054</v>
      </c>
      <c r="H127" s="1008"/>
      <c r="I127" s="1008">
        <v>12054</v>
      </c>
      <c r="J127" s="1008"/>
      <c r="K127" s="1008"/>
      <c r="L127" s="1008">
        <v>0</v>
      </c>
      <c r="M127" s="1008"/>
      <c r="N127" s="1008">
        <v>0</v>
      </c>
      <c r="O127" s="1008"/>
      <c r="P127" s="1008"/>
      <c r="Q127" s="1002">
        <v>0</v>
      </c>
      <c r="R127" s="1002">
        <v>0</v>
      </c>
      <c r="S127" s="1002">
        <v>0</v>
      </c>
      <c r="T127" s="1002">
        <v>0</v>
      </c>
      <c r="U127" s="1002">
        <v>0</v>
      </c>
      <c r="V127" s="1009">
        <v>190</v>
      </c>
      <c r="W127" s="1009"/>
      <c r="X127" s="1009">
        <v>190</v>
      </c>
      <c r="Y127" s="1009"/>
      <c r="Z127" s="1009"/>
      <c r="AA127" s="1008">
        <v>190</v>
      </c>
      <c r="AB127" s="1008"/>
      <c r="AC127" s="1008">
        <v>190</v>
      </c>
      <c r="AD127" s="1008"/>
      <c r="AE127" s="1008"/>
      <c r="AF127" s="1010">
        <f t="shared" si="5"/>
        <v>100</v>
      </c>
      <c r="AG127" s="1010"/>
      <c r="AH127" s="1011">
        <f t="shared" si="5"/>
        <v>100</v>
      </c>
      <c r="AI127" s="1007"/>
      <c r="AJ127" s="1007"/>
    </row>
    <row r="128" spans="1:36" ht="24">
      <c r="A128" s="1005" t="s">
        <v>3992</v>
      </c>
      <c r="B128" s="1006" t="s">
        <v>2253</v>
      </c>
      <c r="C128" s="1007"/>
      <c r="D128" s="1007"/>
      <c r="E128" s="1007"/>
      <c r="F128" s="1002">
        <v>0</v>
      </c>
      <c r="G128" s="1008">
        <v>8753</v>
      </c>
      <c r="H128" s="1008"/>
      <c r="I128" s="1008">
        <v>8753</v>
      </c>
      <c r="J128" s="1008"/>
      <c r="K128" s="1008"/>
      <c r="L128" s="1008">
        <v>3082.4079999999999</v>
      </c>
      <c r="M128" s="1008"/>
      <c r="N128" s="1008">
        <v>3082.4079999999999</v>
      </c>
      <c r="O128" s="1008"/>
      <c r="P128" s="1008"/>
      <c r="Q128" s="1002">
        <v>0</v>
      </c>
      <c r="R128" s="1002">
        <v>0</v>
      </c>
      <c r="S128" s="1002">
        <v>0</v>
      </c>
      <c r="T128" s="1002">
        <v>0</v>
      </c>
      <c r="U128" s="1002">
        <v>0</v>
      </c>
      <c r="V128" s="1009">
        <v>209</v>
      </c>
      <c r="W128" s="1009"/>
      <c r="X128" s="1009">
        <v>209</v>
      </c>
      <c r="Y128" s="1009"/>
      <c r="Z128" s="1009"/>
      <c r="AA128" s="1008">
        <v>0</v>
      </c>
      <c r="AB128" s="1008"/>
      <c r="AC128" s="1008">
        <v>0</v>
      </c>
      <c r="AD128" s="1008"/>
      <c r="AE128" s="1008"/>
      <c r="AF128" s="1010">
        <f t="shared" si="5"/>
        <v>0</v>
      </c>
      <c r="AG128" s="1010"/>
      <c r="AH128" s="1011">
        <f t="shared" si="5"/>
        <v>0</v>
      </c>
      <c r="AI128" s="1007"/>
      <c r="AJ128" s="1007"/>
    </row>
    <row r="129" spans="1:36" ht="24">
      <c r="A129" s="1005" t="s">
        <v>3993</v>
      </c>
      <c r="B129" s="1006" t="s">
        <v>2021</v>
      </c>
      <c r="C129" s="1007"/>
      <c r="D129" s="1007"/>
      <c r="E129" s="1007"/>
      <c r="F129" s="1002">
        <v>0</v>
      </c>
      <c r="G129" s="1008">
        <v>10177</v>
      </c>
      <c r="H129" s="1008"/>
      <c r="I129" s="1008">
        <v>10177</v>
      </c>
      <c r="J129" s="1008"/>
      <c r="K129" s="1008"/>
      <c r="L129" s="1008">
        <v>0</v>
      </c>
      <c r="M129" s="1008"/>
      <c r="N129" s="1008">
        <v>0</v>
      </c>
      <c r="O129" s="1008"/>
      <c r="P129" s="1008"/>
      <c r="Q129" s="1002">
        <v>0</v>
      </c>
      <c r="R129" s="1002">
        <v>0</v>
      </c>
      <c r="S129" s="1002">
        <v>0</v>
      </c>
      <c r="T129" s="1002">
        <v>0</v>
      </c>
      <c r="U129" s="1002">
        <v>0</v>
      </c>
      <c r="V129" s="1009">
        <v>469</v>
      </c>
      <c r="W129" s="1009"/>
      <c r="X129" s="1009">
        <v>469</v>
      </c>
      <c r="Y129" s="1009"/>
      <c r="Z129" s="1009"/>
      <c r="AA129" s="1008">
        <v>469</v>
      </c>
      <c r="AB129" s="1008"/>
      <c r="AC129" s="1008">
        <v>469</v>
      </c>
      <c r="AD129" s="1008"/>
      <c r="AE129" s="1008"/>
      <c r="AF129" s="1010">
        <f t="shared" si="5"/>
        <v>100</v>
      </c>
      <c r="AG129" s="1010"/>
      <c r="AH129" s="1011">
        <f t="shared" si="5"/>
        <v>100</v>
      </c>
      <c r="AI129" s="1007"/>
      <c r="AJ129" s="1007"/>
    </row>
    <row r="130" spans="1:36" ht="24">
      <c r="A130" s="1005" t="s">
        <v>3994</v>
      </c>
      <c r="B130" s="1006" t="s">
        <v>2202</v>
      </c>
      <c r="C130" s="1007"/>
      <c r="D130" s="1007"/>
      <c r="E130" s="1007"/>
      <c r="F130" s="1002">
        <v>0</v>
      </c>
      <c r="G130" s="1008">
        <v>27139</v>
      </c>
      <c r="H130" s="1008"/>
      <c r="I130" s="1008">
        <v>27139</v>
      </c>
      <c r="J130" s="1008"/>
      <c r="K130" s="1008"/>
      <c r="L130" s="1008">
        <v>9377.3089999999993</v>
      </c>
      <c r="M130" s="1008"/>
      <c r="N130" s="1008">
        <v>9377.3089999999993</v>
      </c>
      <c r="O130" s="1008"/>
      <c r="P130" s="1008"/>
      <c r="Q130" s="1002">
        <v>0</v>
      </c>
      <c r="R130" s="1002">
        <v>0</v>
      </c>
      <c r="S130" s="1002">
        <v>0</v>
      </c>
      <c r="T130" s="1002">
        <v>0</v>
      </c>
      <c r="U130" s="1002">
        <v>0</v>
      </c>
      <c r="V130" s="1009">
        <v>802</v>
      </c>
      <c r="W130" s="1009"/>
      <c r="X130" s="1009">
        <v>802</v>
      </c>
      <c r="Y130" s="1009"/>
      <c r="Z130" s="1009"/>
      <c r="AA130" s="1008">
        <v>802</v>
      </c>
      <c r="AB130" s="1008"/>
      <c r="AC130" s="1008">
        <v>802</v>
      </c>
      <c r="AD130" s="1008"/>
      <c r="AE130" s="1008"/>
      <c r="AF130" s="1010">
        <f t="shared" si="5"/>
        <v>100</v>
      </c>
      <c r="AG130" s="1010"/>
      <c r="AH130" s="1011">
        <f t="shared" si="5"/>
        <v>100</v>
      </c>
      <c r="AI130" s="1007"/>
      <c r="AJ130" s="1007"/>
    </row>
    <row r="131" spans="1:36" ht="24">
      <c r="A131" s="1005" t="s">
        <v>3995</v>
      </c>
      <c r="B131" s="1006" t="s">
        <v>2355</v>
      </c>
      <c r="C131" s="1007"/>
      <c r="D131" s="1007"/>
      <c r="E131" s="1007"/>
      <c r="F131" s="1002">
        <v>0</v>
      </c>
      <c r="G131" s="1008">
        <v>18047</v>
      </c>
      <c r="H131" s="1008"/>
      <c r="I131" s="1008">
        <v>18047</v>
      </c>
      <c r="J131" s="1008"/>
      <c r="K131" s="1008"/>
      <c r="L131" s="1008">
        <v>1000</v>
      </c>
      <c r="M131" s="1008"/>
      <c r="N131" s="1008">
        <v>1000</v>
      </c>
      <c r="O131" s="1008"/>
      <c r="P131" s="1008"/>
      <c r="Q131" s="1002">
        <v>0</v>
      </c>
      <c r="R131" s="1002">
        <v>0</v>
      </c>
      <c r="S131" s="1002">
        <v>0</v>
      </c>
      <c r="T131" s="1002">
        <v>0</v>
      </c>
      <c r="U131" s="1002">
        <v>0</v>
      </c>
      <c r="V131" s="1009">
        <v>980</v>
      </c>
      <c r="W131" s="1009"/>
      <c r="X131" s="1009">
        <v>980</v>
      </c>
      <c r="Y131" s="1009"/>
      <c r="Z131" s="1009"/>
      <c r="AA131" s="1008">
        <v>899.43899999999996</v>
      </c>
      <c r="AB131" s="1008"/>
      <c r="AC131" s="1008">
        <v>899.43899999999996</v>
      </c>
      <c r="AD131" s="1008"/>
      <c r="AE131" s="1008"/>
      <c r="AF131" s="1010">
        <f t="shared" si="5"/>
        <v>91.779489795918366</v>
      </c>
      <c r="AG131" s="1010"/>
      <c r="AH131" s="1011">
        <f t="shared" si="5"/>
        <v>91.779489795918366</v>
      </c>
      <c r="AI131" s="1007"/>
      <c r="AJ131" s="1007"/>
    </row>
    <row r="132" spans="1:36" ht="36">
      <c r="A132" s="1005" t="s">
        <v>3996</v>
      </c>
      <c r="B132" s="1006" t="s">
        <v>2297</v>
      </c>
      <c r="C132" s="1007"/>
      <c r="D132" s="1007"/>
      <c r="E132" s="1007"/>
      <c r="F132" s="1002">
        <v>0</v>
      </c>
      <c r="G132" s="1008">
        <v>10124</v>
      </c>
      <c r="H132" s="1008"/>
      <c r="I132" s="1008">
        <v>10124</v>
      </c>
      <c r="J132" s="1008"/>
      <c r="K132" s="1008"/>
      <c r="L132" s="1008">
        <v>50</v>
      </c>
      <c r="M132" s="1008"/>
      <c r="N132" s="1008">
        <v>50</v>
      </c>
      <c r="O132" s="1008"/>
      <c r="P132" s="1008"/>
      <c r="Q132" s="1002">
        <v>0</v>
      </c>
      <c r="R132" s="1002">
        <v>0</v>
      </c>
      <c r="S132" s="1002">
        <v>0</v>
      </c>
      <c r="T132" s="1002">
        <v>0</v>
      </c>
      <c r="U132" s="1002">
        <v>0</v>
      </c>
      <c r="V132" s="1009">
        <v>1170</v>
      </c>
      <c r="W132" s="1009"/>
      <c r="X132" s="1009">
        <v>1170</v>
      </c>
      <c r="Y132" s="1009"/>
      <c r="Z132" s="1009"/>
      <c r="AA132" s="1008">
        <v>1169.761</v>
      </c>
      <c r="AB132" s="1008"/>
      <c r="AC132" s="1008">
        <v>1169.761</v>
      </c>
      <c r="AD132" s="1008"/>
      <c r="AE132" s="1008"/>
      <c r="AF132" s="1010">
        <f t="shared" si="5"/>
        <v>99.979572649572646</v>
      </c>
      <c r="AG132" s="1010"/>
      <c r="AH132" s="1011">
        <f t="shared" si="5"/>
        <v>99.979572649572646</v>
      </c>
      <c r="AI132" s="1007"/>
      <c r="AJ132" s="1007"/>
    </row>
    <row r="133" spans="1:36" ht="24">
      <c r="A133" s="1005" t="s">
        <v>1428</v>
      </c>
      <c r="B133" s="1006" t="s">
        <v>2036</v>
      </c>
      <c r="C133" s="1007"/>
      <c r="D133" s="1007"/>
      <c r="E133" s="1007"/>
      <c r="F133" s="1002">
        <v>0</v>
      </c>
      <c r="G133" s="1008">
        <v>109894</v>
      </c>
      <c r="H133" s="1008"/>
      <c r="I133" s="1008">
        <v>109894</v>
      </c>
      <c r="J133" s="1008"/>
      <c r="K133" s="1008"/>
      <c r="L133" s="1008">
        <v>5000</v>
      </c>
      <c r="M133" s="1008"/>
      <c r="N133" s="1008">
        <v>5000</v>
      </c>
      <c r="O133" s="1008"/>
      <c r="P133" s="1008"/>
      <c r="Q133" s="1002">
        <v>0</v>
      </c>
      <c r="R133" s="1002">
        <v>0</v>
      </c>
      <c r="S133" s="1002">
        <v>0</v>
      </c>
      <c r="T133" s="1002">
        <v>0</v>
      </c>
      <c r="U133" s="1002">
        <v>0</v>
      </c>
      <c r="V133" s="1009">
        <v>1306</v>
      </c>
      <c r="W133" s="1009"/>
      <c r="X133" s="1009">
        <v>1306</v>
      </c>
      <c r="Y133" s="1009"/>
      <c r="Z133" s="1009"/>
      <c r="AA133" s="1008">
        <v>1305.5232000000001</v>
      </c>
      <c r="AB133" s="1008"/>
      <c r="AC133" s="1008">
        <v>1305.5232000000001</v>
      </c>
      <c r="AD133" s="1008"/>
      <c r="AE133" s="1008"/>
      <c r="AF133" s="1010">
        <f t="shared" si="5"/>
        <v>99.96349157733539</v>
      </c>
      <c r="AG133" s="1010"/>
      <c r="AH133" s="1011">
        <f t="shared" si="5"/>
        <v>99.96349157733539</v>
      </c>
      <c r="AI133" s="1007"/>
      <c r="AJ133" s="1007"/>
    </row>
    <row r="134" spans="1:36" ht="36">
      <c r="A134" s="1005" t="s">
        <v>3997</v>
      </c>
      <c r="B134" s="1006" t="s">
        <v>2266</v>
      </c>
      <c r="C134" s="1007"/>
      <c r="D134" s="1007"/>
      <c r="E134" s="1007"/>
      <c r="F134" s="1002">
        <v>0</v>
      </c>
      <c r="G134" s="1008">
        <v>34918</v>
      </c>
      <c r="H134" s="1008"/>
      <c r="I134" s="1008">
        <v>34918</v>
      </c>
      <c r="J134" s="1008"/>
      <c r="K134" s="1008"/>
      <c r="L134" s="1008">
        <v>4137</v>
      </c>
      <c r="M134" s="1008"/>
      <c r="N134" s="1008">
        <v>4137</v>
      </c>
      <c r="O134" s="1008"/>
      <c r="P134" s="1008"/>
      <c r="Q134" s="1002">
        <v>0</v>
      </c>
      <c r="R134" s="1002">
        <v>0</v>
      </c>
      <c r="S134" s="1002">
        <v>0</v>
      </c>
      <c r="T134" s="1002">
        <v>0</v>
      </c>
      <c r="U134" s="1002">
        <v>0</v>
      </c>
      <c r="V134" s="1009">
        <v>3718</v>
      </c>
      <c r="W134" s="1009"/>
      <c r="X134" s="1009">
        <v>3718</v>
      </c>
      <c r="Y134" s="1009"/>
      <c r="Z134" s="1009"/>
      <c r="AA134" s="1008">
        <v>3515.31</v>
      </c>
      <c r="AB134" s="1008"/>
      <c r="AC134" s="1008">
        <v>3515.31</v>
      </c>
      <c r="AD134" s="1008"/>
      <c r="AE134" s="1008"/>
      <c r="AF134" s="1010">
        <f t="shared" si="5"/>
        <v>94.548413125336211</v>
      </c>
      <c r="AG134" s="1010"/>
      <c r="AH134" s="1011">
        <f t="shared" si="5"/>
        <v>94.548413125336211</v>
      </c>
      <c r="AI134" s="1007"/>
      <c r="AJ134" s="1007"/>
    </row>
    <row r="135" spans="1:36" ht="36">
      <c r="A135" s="1005" t="s">
        <v>1429</v>
      </c>
      <c r="B135" s="1006" t="s">
        <v>3998</v>
      </c>
      <c r="C135" s="1007"/>
      <c r="D135" s="1007"/>
      <c r="E135" s="1007"/>
      <c r="F135" s="1002">
        <v>0</v>
      </c>
      <c r="G135" s="1008">
        <v>6500</v>
      </c>
      <c r="H135" s="1008"/>
      <c r="I135" s="1008">
        <v>6500</v>
      </c>
      <c r="J135" s="1008"/>
      <c r="K135" s="1008"/>
      <c r="L135" s="1008">
        <v>50</v>
      </c>
      <c r="M135" s="1008"/>
      <c r="N135" s="1008">
        <v>50</v>
      </c>
      <c r="O135" s="1008"/>
      <c r="P135" s="1008"/>
      <c r="Q135" s="1002">
        <v>0</v>
      </c>
      <c r="R135" s="1002">
        <v>0</v>
      </c>
      <c r="S135" s="1002">
        <v>0</v>
      </c>
      <c r="T135" s="1002">
        <v>0</v>
      </c>
      <c r="U135" s="1002">
        <v>0</v>
      </c>
      <c r="V135" s="1009">
        <v>2000</v>
      </c>
      <c r="W135" s="1009"/>
      <c r="X135" s="1009">
        <v>2000</v>
      </c>
      <c r="Y135" s="1009"/>
      <c r="Z135" s="1009"/>
      <c r="AA135" s="1008">
        <v>2000</v>
      </c>
      <c r="AB135" s="1008"/>
      <c r="AC135" s="1008">
        <v>2000</v>
      </c>
      <c r="AD135" s="1008"/>
      <c r="AE135" s="1008"/>
      <c r="AF135" s="1010">
        <f t="shared" si="5"/>
        <v>100</v>
      </c>
      <c r="AG135" s="1010"/>
      <c r="AH135" s="1011">
        <f t="shared" si="5"/>
        <v>100</v>
      </c>
      <c r="AI135" s="1007"/>
      <c r="AJ135" s="1007"/>
    </row>
    <row r="136" spans="1:36" ht="48">
      <c r="A136" s="1005" t="s">
        <v>542</v>
      </c>
      <c r="B136" s="1006" t="s">
        <v>2037</v>
      </c>
      <c r="C136" s="1007"/>
      <c r="D136" s="1007"/>
      <c r="E136" s="1007"/>
      <c r="F136" s="1002">
        <v>0</v>
      </c>
      <c r="G136" s="1008">
        <v>12203</v>
      </c>
      <c r="H136" s="1008"/>
      <c r="I136" s="1008">
        <v>12203</v>
      </c>
      <c r="J136" s="1008"/>
      <c r="K136" s="1008"/>
      <c r="L136" s="1008">
        <v>2764.134</v>
      </c>
      <c r="M136" s="1008"/>
      <c r="N136" s="1008">
        <v>2764.134</v>
      </c>
      <c r="O136" s="1008"/>
      <c r="P136" s="1008"/>
      <c r="Q136" s="1002">
        <v>0</v>
      </c>
      <c r="R136" s="1002">
        <v>0</v>
      </c>
      <c r="S136" s="1002">
        <v>0</v>
      </c>
      <c r="T136" s="1002">
        <v>0</v>
      </c>
      <c r="U136" s="1002">
        <v>0</v>
      </c>
      <c r="V136" s="1009">
        <v>4198</v>
      </c>
      <c r="W136" s="1009"/>
      <c r="X136" s="1009">
        <v>4198</v>
      </c>
      <c r="Y136" s="1009"/>
      <c r="Z136" s="1009"/>
      <c r="AA136" s="1008">
        <v>4198</v>
      </c>
      <c r="AB136" s="1008"/>
      <c r="AC136" s="1008">
        <v>4198</v>
      </c>
      <c r="AD136" s="1008"/>
      <c r="AE136" s="1008"/>
      <c r="AF136" s="1010">
        <f t="shared" si="5"/>
        <v>100</v>
      </c>
      <c r="AG136" s="1010"/>
      <c r="AH136" s="1011">
        <f t="shared" si="5"/>
        <v>100</v>
      </c>
      <c r="AI136" s="1007"/>
      <c r="AJ136" s="1007"/>
    </row>
    <row r="137" spans="1:36" ht="24">
      <c r="A137" s="1005" t="s">
        <v>3999</v>
      </c>
      <c r="B137" s="1006" t="s">
        <v>4000</v>
      </c>
      <c r="C137" s="1007"/>
      <c r="D137" s="1007"/>
      <c r="E137" s="1007"/>
      <c r="F137" s="1002">
        <v>0</v>
      </c>
      <c r="G137" s="1008">
        <v>200</v>
      </c>
      <c r="H137" s="1008"/>
      <c r="I137" s="1008">
        <v>200</v>
      </c>
      <c r="J137" s="1008"/>
      <c r="K137" s="1008"/>
      <c r="L137" s="1008">
        <v>0</v>
      </c>
      <c r="M137" s="1008"/>
      <c r="N137" s="1008">
        <v>0</v>
      </c>
      <c r="O137" s="1008"/>
      <c r="P137" s="1008"/>
      <c r="Q137" s="1002">
        <v>0</v>
      </c>
      <c r="R137" s="1002">
        <v>0</v>
      </c>
      <c r="S137" s="1002">
        <v>0</v>
      </c>
      <c r="T137" s="1002">
        <v>0</v>
      </c>
      <c r="U137" s="1002">
        <v>0</v>
      </c>
      <c r="V137" s="1009">
        <v>200</v>
      </c>
      <c r="W137" s="1009"/>
      <c r="X137" s="1009">
        <v>200</v>
      </c>
      <c r="Y137" s="1009"/>
      <c r="Z137" s="1009"/>
      <c r="AA137" s="1008">
        <v>0</v>
      </c>
      <c r="AB137" s="1008"/>
      <c r="AC137" s="1008">
        <v>0</v>
      </c>
      <c r="AD137" s="1008"/>
      <c r="AE137" s="1008"/>
      <c r="AF137" s="1010">
        <f t="shared" si="5"/>
        <v>0</v>
      </c>
      <c r="AG137" s="1010"/>
      <c r="AH137" s="1011">
        <f t="shared" si="5"/>
        <v>0</v>
      </c>
      <c r="AI137" s="1007"/>
      <c r="AJ137" s="1007"/>
    </row>
    <row r="138" spans="1:36">
      <c r="A138" s="1005" t="s">
        <v>4001</v>
      </c>
      <c r="B138" s="1006" t="s">
        <v>4002</v>
      </c>
      <c r="C138" s="1007"/>
      <c r="D138" s="1007"/>
      <c r="E138" s="1007"/>
      <c r="F138" s="1002">
        <v>0</v>
      </c>
      <c r="G138" s="1008">
        <v>700</v>
      </c>
      <c r="H138" s="1008"/>
      <c r="I138" s="1008">
        <v>700</v>
      </c>
      <c r="J138" s="1008"/>
      <c r="K138" s="1008"/>
      <c r="L138" s="1008">
        <v>0</v>
      </c>
      <c r="M138" s="1008"/>
      <c r="N138" s="1008">
        <v>0</v>
      </c>
      <c r="O138" s="1008"/>
      <c r="P138" s="1008"/>
      <c r="Q138" s="1002">
        <v>0</v>
      </c>
      <c r="R138" s="1002">
        <v>0</v>
      </c>
      <c r="S138" s="1002">
        <v>0</v>
      </c>
      <c r="T138" s="1002">
        <v>0</v>
      </c>
      <c r="U138" s="1002">
        <v>0</v>
      </c>
      <c r="V138" s="1009">
        <v>700</v>
      </c>
      <c r="W138" s="1009"/>
      <c r="X138" s="1009">
        <v>700</v>
      </c>
      <c r="Y138" s="1009"/>
      <c r="Z138" s="1009"/>
      <c r="AA138" s="1008">
        <v>0</v>
      </c>
      <c r="AB138" s="1008"/>
      <c r="AC138" s="1008">
        <v>0</v>
      </c>
      <c r="AD138" s="1008"/>
      <c r="AE138" s="1008"/>
      <c r="AF138" s="1010">
        <f t="shared" si="5"/>
        <v>0</v>
      </c>
      <c r="AG138" s="1010"/>
      <c r="AH138" s="1011">
        <f t="shared" si="5"/>
        <v>0</v>
      </c>
      <c r="AI138" s="1007"/>
      <c r="AJ138" s="1007"/>
    </row>
    <row r="139" spans="1:36" ht="24">
      <c r="A139" s="1005" t="s">
        <v>4003</v>
      </c>
      <c r="B139" s="1006" t="s">
        <v>4004</v>
      </c>
      <c r="C139" s="1007"/>
      <c r="D139" s="1007"/>
      <c r="E139" s="1007"/>
      <c r="F139" s="1002">
        <v>0</v>
      </c>
      <c r="G139" s="1008">
        <v>200</v>
      </c>
      <c r="H139" s="1008"/>
      <c r="I139" s="1008">
        <v>200</v>
      </c>
      <c r="J139" s="1008"/>
      <c r="K139" s="1008"/>
      <c r="L139" s="1008">
        <v>0</v>
      </c>
      <c r="M139" s="1008"/>
      <c r="N139" s="1008">
        <v>0</v>
      </c>
      <c r="O139" s="1008"/>
      <c r="P139" s="1008"/>
      <c r="Q139" s="1002">
        <v>0</v>
      </c>
      <c r="R139" s="1002">
        <v>0</v>
      </c>
      <c r="S139" s="1002">
        <v>0</v>
      </c>
      <c r="T139" s="1002">
        <v>0</v>
      </c>
      <c r="U139" s="1002">
        <v>0</v>
      </c>
      <c r="V139" s="1009">
        <v>200</v>
      </c>
      <c r="W139" s="1009"/>
      <c r="X139" s="1009">
        <v>200</v>
      </c>
      <c r="Y139" s="1009"/>
      <c r="Z139" s="1009"/>
      <c r="AA139" s="1008">
        <v>0</v>
      </c>
      <c r="AB139" s="1008"/>
      <c r="AC139" s="1008">
        <v>0</v>
      </c>
      <c r="AD139" s="1008"/>
      <c r="AE139" s="1008"/>
      <c r="AF139" s="1010">
        <f t="shared" si="5"/>
        <v>0</v>
      </c>
      <c r="AG139" s="1010"/>
      <c r="AH139" s="1011">
        <f t="shared" si="5"/>
        <v>0</v>
      </c>
      <c r="AI139" s="1007"/>
      <c r="AJ139" s="1007"/>
    </row>
    <row r="140" spans="1:36" ht="36">
      <c r="A140" s="1005" t="s">
        <v>4005</v>
      </c>
      <c r="B140" s="1006" t="s">
        <v>4006</v>
      </c>
      <c r="C140" s="1007"/>
      <c r="D140" s="1007"/>
      <c r="E140" s="1007"/>
      <c r="F140" s="1002">
        <v>0</v>
      </c>
      <c r="G140" s="1008">
        <v>150</v>
      </c>
      <c r="H140" s="1008"/>
      <c r="I140" s="1008">
        <v>150</v>
      </c>
      <c r="J140" s="1008"/>
      <c r="K140" s="1008"/>
      <c r="L140" s="1008">
        <v>0</v>
      </c>
      <c r="M140" s="1008"/>
      <c r="N140" s="1008">
        <v>0</v>
      </c>
      <c r="O140" s="1008"/>
      <c r="P140" s="1008"/>
      <c r="Q140" s="1002">
        <v>0</v>
      </c>
      <c r="R140" s="1002">
        <v>0</v>
      </c>
      <c r="S140" s="1002">
        <v>0</v>
      </c>
      <c r="T140" s="1002">
        <v>0</v>
      </c>
      <c r="U140" s="1002">
        <v>0</v>
      </c>
      <c r="V140" s="1009">
        <v>150</v>
      </c>
      <c r="W140" s="1009"/>
      <c r="X140" s="1009">
        <v>150</v>
      </c>
      <c r="Y140" s="1009"/>
      <c r="Z140" s="1009"/>
      <c r="AA140" s="1008">
        <v>0</v>
      </c>
      <c r="AB140" s="1008"/>
      <c r="AC140" s="1008">
        <v>0</v>
      </c>
      <c r="AD140" s="1008"/>
      <c r="AE140" s="1008"/>
      <c r="AF140" s="1010">
        <f t="shared" ref="AF140:AH203" si="6">AA140/V140*100</f>
        <v>0</v>
      </c>
      <c r="AG140" s="1010"/>
      <c r="AH140" s="1011">
        <f t="shared" si="6"/>
        <v>0</v>
      </c>
      <c r="AI140" s="1007"/>
      <c r="AJ140" s="1007"/>
    </row>
    <row r="141" spans="1:36" ht="36">
      <c r="A141" s="1005" t="s">
        <v>4007</v>
      </c>
      <c r="B141" s="1006" t="s">
        <v>4008</v>
      </c>
      <c r="C141" s="1007"/>
      <c r="D141" s="1007"/>
      <c r="E141" s="1007"/>
      <c r="F141" s="1002">
        <v>0</v>
      </c>
      <c r="G141" s="1008">
        <v>300</v>
      </c>
      <c r="H141" s="1008"/>
      <c r="I141" s="1008">
        <v>300</v>
      </c>
      <c r="J141" s="1008"/>
      <c r="K141" s="1008"/>
      <c r="L141" s="1008">
        <v>0</v>
      </c>
      <c r="M141" s="1008"/>
      <c r="N141" s="1008">
        <v>0</v>
      </c>
      <c r="O141" s="1008"/>
      <c r="P141" s="1008"/>
      <c r="Q141" s="1002">
        <v>0</v>
      </c>
      <c r="R141" s="1002">
        <v>0</v>
      </c>
      <c r="S141" s="1002">
        <v>0</v>
      </c>
      <c r="T141" s="1002">
        <v>0</v>
      </c>
      <c r="U141" s="1002">
        <v>0</v>
      </c>
      <c r="V141" s="1009">
        <v>300</v>
      </c>
      <c r="W141" s="1009"/>
      <c r="X141" s="1009">
        <v>300</v>
      </c>
      <c r="Y141" s="1009"/>
      <c r="Z141" s="1009"/>
      <c r="AA141" s="1008">
        <v>0</v>
      </c>
      <c r="AB141" s="1008"/>
      <c r="AC141" s="1008">
        <v>0</v>
      </c>
      <c r="AD141" s="1008"/>
      <c r="AE141" s="1008"/>
      <c r="AF141" s="1010">
        <f t="shared" si="6"/>
        <v>0</v>
      </c>
      <c r="AG141" s="1010"/>
      <c r="AH141" s="1011">
        <f t="shared" si="6"/>
        <v>0</v>
      </c>
      <c r="AI141" s="1007"/>
      <c r="AJ141" s="1007"/>
    </row>
    <row r="142" spans="1:36" ht="24">
      <c r="A142" s="1005" t="s">
        <v>1247</v>
      </c>
      <c r="B142" s="1006" t="s">
        <v>4009</v>
      </c>
      <c r="C142" s="1007"/>
      <c r="D142" s="1007"/>
      <c r="E142" s="1007"/>
      <c r="F142" s="1002">
        <v>0</v>
      </c>
      <c r="G142" s="1008">
        <v>150</v>
      </c>
      <c r="H142" s="1008"/>
      <c r="I142" s="1008">
        <v>150</v>
      </c>
      <c r="J142" s="1008"/>
      <c r="K142" s="1008"/>
      <c r="L142" s="1008">
        <v>0</v>
      </c>
      <c r="M142" s="1008"/>
      <c r="N142" s="1008">
        <v>0</v>
      </c>
      <c r="O142" s="1008"/>
      <c r="P142" s="1008"/>
      <c r="Q142" s="1002">
        <v>0</v>
      </c>
      <c r="R142" s="1002">
        <v>0</v>
      </c>
      <c r="S142" s="1002">
        <v>0</v>
      </c>
      <c r="T142" s="1002">
        <v>0</v>
      </c>
      <c r="U142" s="1002">
        <v>0</v>
      </c>
      <c r="V142" s="1009">
        <v>150</v>
      </c>
      <c r="W142" s="1009"/>
      <c r="X142" s="1009">
        <v>150</v>
      </c>
      <c r="Y142" s="1009"/>
      <c r="Z142" s="1009"/>
      <c r="AA142" s="1008">
        <v>0</v>
      </c>
      <c r="AB142" s="1008"/>
      <c r="AC142" s="1008">
        <v>0</v>
      </c>
      <c r="AD142" s="1008"/>
      <c r="AE142" s="1008"/>
      <c r="AF142" s="1010">
        <f t="shared" si="6"/>
        <v>0</v>
      </c>
      <c r="AG142" s="1010"/>
      <c r="AH142" s="1011">
        <f t="shared" si="6"/>
        <v>0</v>
      </c>
      <c r="AI142" s="1007"/>
      <c r="AJ142" s="1007"/>
    </row>
    <row r="143" spans="1:36" ht="24">
      <c r="A143" s="1005" t="s">
        <v>1249</v>
      </c>
      <c r="B143" s="1006" t="s">
        <v>4010</v>
      </c>
      <c r="C143" s="1007"/>
      <c r="D143" s="1007"/>
      <c r="E143" s="1007"/>
      <c r="F143" s="1002">
        <v>0</v>
      </c>
      <c r="G143" s="1008">
        <v>0</v>
      </c>
      <c r="H143" s="1008"/>
      <c r="I143" s="1008">
        <v>0</v>
      </c>
      <c r="J143" s="1008"/>
      <c r="K143" s="1008"/>
      <c r="L143" s="1008">
        <v>0</v>
      </c>
      <c r="M143" s="1008"/>
      <c r="N143" s="1008">
        <v>0</v>
      </c>
      <c r="O143" s="1008"/>
      <c r="P143" s="1008"/>
      <c r="Q143" s="1002">
        <v>0</v>
      </c>
      <c r="R143" s="1002">
        <v>0</v>
      </c>
      <c r="S143" s="1002">
        <v>0</v>
      </c>
      <c r="T143" s="1002">
        <v>0</v>
      </c>
      <c r="U143" s="1002">
        <v>0</v>
      </c>
      <c r="V143" s="1009">
        <v>26.800999999999998</v>
      </c>
      <c r="W143" s="1009"/>
      <c r="X143" s="1009">
        <v>26.800999999999998</v>
      </c>
      <c r="Y143" s="1009"/>
      <c r="Z143" s="1009"/>
      <c r="AA143" s="1008">
        <v>0</v>
      </c>
      <c r="AB143" s="1008"/>
      <c r="AC143" s="1008">
        <v>0</v>
      </c>
      <c r="AD143" s="1008"/>
      <c r="AE143" s="1008"/>
      <c r="AF143" s="1010">
        <f t="shared" si="6"/>
        <v>0</v>
      </c>
      <c r="AG143" s="1010"/>
      <c r="AH143" s="1011">
        <f t="shared" si="6"/>
        <v>0</v>
      </c>
      <c r="AI143" s="1007"/>
      <c r="AJ143" s="1007"/>
    </row>
    <row r="144" spans="1:36" ht="24">
      <c r="A144" s="1005" t="s">
        <v>2834</v>
      </c>
      <c r="B144" s="1006" t="s">
        <v>4011</v>
      </c>
      <c r="C144" s="1007"/>
      <c r="D144" s="1007"/>
      <c r="E144" s="1007"/>
      <c r="F144" s="1002">
        <v>0</v>
      </c>
      <c r="G144" s="1008">
        <v>940.80499999999995</v>
      </c>
      <c r="H144" s="1008"/>
      <c r="I144" s="1008">
        <v>940.80499999999995</v>
      </c>
      <c r="J144" s="1008"/>
      <c r="K144" s="1008"/>
      <c r="L144" s="1008">
        <v>0</v>
      </c>
      <c r="M144" s="1008"/>
      <c r="N144" s="1008">
        <v>0</v>
      </c>
      <c r="O144" s="1008"/>
      <c r="P144" s="1008"/>
      <c r="Q144" s="1002">
        <v>0</v>
      </c>
      <c r="R144" s="1002">
        <v>0</v>
      </c>
      <c r="S144" s="1002">
        <v>0</v>
      </c>
      <c r="T144" s="1002">
        <v>0</v>
      </c>
      <c r="U144" s="1002">
        <v>0</v>
      </c>
      <c r="V144" s="1009">
        <v>96.724999999999994</v>
      </c>
      <c r="W144" s="1009"/>
      <c r="X144" s="1009">
        <v>96.724999999999994</v>
      </c>
      <c r="Y144" s="1009"/>
      <c r="Z144" s="1009"/>
      <c r="AA144" s="1008">
        <v>96.724999999999994</v>
      </c>
      <c r="AB144" s="1008"/>
      <c r="AC144" s="1008">
        <v>96.724999999999994</v>
      </c>
      <c r="AD144" s="1008"/>
      <c r="AE144" s="1008"/>
      <c r="AF144" s="1010">
        <f t="shared" si="6"/>
        <v>100</v>
      </c>
      <c r="AG144" s="1010"/>
      <c r="AH144" s="1011">
        <f t="shared" si="6"/>
        <v>100</v>
      </c>
      <c r="AI144" s="1007"/>
      <c r="AJ144" s="1007"/>
    </row>
    <row r="145" spans="1:36" ht="24">
      <c r="A145" s="1005" t="s">
        <v>2883</v>
      </c>
      <c r="B145" s="1006" t="s">
        <v>4012</v>
      </c>
      <c r="C145" s="1007"/>
      <c r="D145" s="1007"/>
      <c r="E145" s="1007"/>
      <c r="F145" s="1002">
        <v>0</v>
      </c>
      <c r="G145" s="1008">
        <v>639.50099999999998</v>
      </c>
      <c r="H145" s="1008"/>
      <c r="I145" s="1008">
        <v>639.50099999999998</v>
      </c>
      <c r="J145" s="1008"/>
      <c r="K145" s="1008"/>
      <c r="L145" s="1008">
        <v>0</v>
      </c>
      <c r="M145" s="1008"/>
      <c r="N145" s="1008">
        <v>0</v>
      </c>
      <c r="O145" s="1008"/>
      <c r="P145" s="1008"/>
      <c r="Q145" s="1002">
        <v>0</v>
      </c>
      <c r="R145" s="1002">
        <v>0</v>
      </c>
      <c r="S145" s="1002">
        <v>0</v>
      </c>
      <c r="T145" s="1002">
        <v>0</v>
      </c>
      <c r="U145" s="1002">
        <v>0</v>
      </c>
      <c r="V145" s="1009">
        <v>75.551000000000002</v>
      </c>
      <c r="W145" s="1009"/>
      <c r="X145" s="1009">
        <v>75.551000000000002</v>
      </c>
      <c r="Y145" s="1009"/>
      <c r="Z145" s="1009"/>
      <c r="AA145" s="1008">
        <v>75.551000000000002</v>
      </c>
      <c r="AB145" s="1008"/>
      <c r="AC145" s="1008">
        <v>75.551000000000002</v>
      </c>
      <c r="AD145" s="1008"/>
      <c r="AE145" s="1008"/>
      <c r="AF145" s="1010">
        <f t="shared" si="6"/>
        <v>100</v>
      </c>
      <c r="AG145" s="1010"/>
      <c r="AH145" s="1011">
        <f t="shared" si="6"/>
        <v>100</v>
      </c>
      <c r="AI145" s="1007"/>
      <c r="AJ145" s="1007"/>
    </row>
    <row r="146" spans="1:36" ht="24">
      <c r="A146" s="1005" t="s">
        <v>1246</v>
      </c>
      <c r="B146" s="1006" t="s">
        <v>4013</v>
      </c>
      <c r="C146" s="1007"/>
      <c r="D146" s="1007"/>
      <c r="E146" s="1007"/>
      <c r="F146" s="1002">
        <v>0</v>
      </c>
      <c r="G146" s="1008">
        <v>0</v>
      </c>
      <c r="H146" s="1008"/>
      <c r="I146" s="1008">
        <v>0</v>
      </c>
      <c r="J146" s="1008"/>
      <c r="K146" s="1008"/>
      <c r="L146" s="1008">
        <v>0</v>
      </c>
      <c r="M146" s="1008"/>
      <c r="N146" s="1008">
        <v>0</v>
      </c>
      <c r="O146" s="1008"/>
      <c r="P146" s="1008"/>
      <c r="Q146" s="1002">
        <v>0</v>
      </c>
      <c r="R146" s="1002">
        <v>0</v>
      </c>
      <c r="S146" s="1002">
        <v>0</v>
      </c>
      <c r="T146" s="1002">
        <v>0</v>
      </c>
      <c r="U146" s="1002">
        <v>0</v>
      </c>
      <c r="V146" s="1009">
        <v>228.82907499999999</v>
      </c>
      <c r="W146" s="1009"/>
      <c r="X146" s="1009">
        <v>228.82907499999999</v>
      </c>
      <c r="Y146" s="1009"/>
      <c r="Z146" s="1009"/>
      <c r="AA146" s="1008">
        <v>0</v>
      </c>
      <c r="AB146" s="1008"/>
      <c r="AC146" s="1008">
        <v>0</v>
      </c>
      <c r="AD146" s="1008"/>
      <c r="AE146" s="1008"/>
      <c r="AF146" s="1010">
        <f t="shared" si="6"/>
        <v>0</v>
      </c>
      <c r="AG146" s="1010"/>
      <c r="AH146" s="1011">
        <f t="shared" si="6"/>
        <v>0</v>
      </c>
      <c r="AI146" s="1007"/>
      <c r="AJ146" s="1007"/>
    </row>
    <row r="147" spans="1:36" ht="24">
      <c r="A147" s="1005" t="s">
        <v>1435</v>
      </c>
      <c r="B147" s="1006" t="s">
        <v>4014</v>
      </c>
      <c r="C147" s="1007"/>
      <c r="D147" s="1007"/>
      <c r="E147" s="1007"/>
      <c r="F147" s="1002">
        <v>0</v>
      </c>
      <c r="G147" s="1008">
        <v>0</v>
      </c>
      <c r="H147" s="1008"/>
      <c r="I147" s="1008">
        <v>0</v>
      </c>
      <c r="J147" s="1008"/>
      <c r="K147" s="1008"/>
      <c r="L147" s="1008">
        <v>0</v>
      </c>
      <c r="M147" s="1008"/>
      <c r="N147" s="1008">
        <v>0</v>
      </c>
      <c r="O147" s="1008"/>
      <c r="P147" s="1008"/>
      <c r="Q147" s="1002">
        <v>0</v>
      </c>
      <c r="R147" s="1002">
        <v>0</v>
      </c>
      <c r="S147" s="1002">
        <v>0</v>
      </c>
      <c r="T147" s="1002">
        <v>0</v>
      </c>
      <c r="U147" s="1002">
        <v>0</v>
      </c>
      <c r="V147" s="1009">
        <v>95.382999999999996</v>
      </c>
      <c r="W147" s="1009"/>
      <c r="X147" s="1009">
        <v>95.382999999999996</v>
      </c>
      <c r="Y147" s="1009"/>
      <c r="Z147" s="1009"/>
      <c r="AA147" s="1008">
        <v>0</v>
      </c>
      <c r="AB147" s="1008"/>
      <c r="AC147" s="1008">
        <v>0</v>
      </c>
      <c r="AD147" s="1008"/>
      <c r="AE147" s="1008"/>
      <c r="AF147" s="1010">
        <f t="shared" si="6"/>
        <v>0</v>
      </c>
      <c r="AG147" s="1010"/>
      <c r="AH147" s="1011">
        <f t="shared" si="6"/>
        <v>0</v>
      </c>
      <c r="AI147" s="1007"/>
      <c r="AJ147" s="1007"/>
    </row>
    <row r="148" spans="1:36" ht="36">
      <c r="A148" s="1005" t="s">
        <v>4015</v>
      </c>
      <c r="B148" s="1006" t="s">
        <v>4016</v>
      </c>
      <c r="C148" s="1007"/>
      <c r="D148" s="1007"/>
      <c r="E148" s="1007"/>
      <c r="F148" s="1002">
        <v>0</v>
      </c>
      <c r="G148" s="1008">
        <v>0</v>
      </c>
      <c r="H148" s="1008"/>
      <c r="I148" s="1008">
        <v>0</v>
      </c>
      <c r="J148" s="1008"/>
      <c r="K148" s="1008"/>
      <c r="L148" s="1008">
        <v>0</v>
      </c>
      <c r="M148" s="1008"/>
      <c r="N148" s="1008">
        <v>0</v>
      </c>
      <c r="O148" s="1008"/>
      <c r="P148" s="1008"/>
      <c r="Q148" s="1002">
        <v>0</v>
      </c>
      <c r="R148" s="1002">
        <v>0</v>
      </c>
      <c r="S148" s="1002">
        <v>0</v>
      </c>
      <c r="T148" s="1002">
        <v>0</v>
      </c>
      <c r="U148" s="1002">
        <v>0</v>
      </c>
      <c r="V148" s="1009">
        <v>35.744999999999997</v>
      </c>
      <c r="W148" s="1009"/>
      <c r="X148" s="1009">
        <v>35.744999999999997</v>
      </c>
      <c r="Y148" s="1009"/>
      <c r="Z148" s="1009"/>
      <c r="AA148" s="1008">
        <v>0</v>
      </c>
      <c r="AB148" s="1008"/>
      <c r="AC148" s="1008">
        <v>0</v>
      </c>
      <c r="AD148" s="1008"/>
      <c r="AE148" s="1008"/>
      <c r="AF148" s="1010">
        <f t="shared" si="6"/>
        <v>0</v>
      </c>
      <c r="AG148" s="1010"/>
      <c r="AH148" s="1011">
        <f t="shared" si="6"/>
        <v>0</v>
      </c>
      <c r="AI148" s="1007"/>
      <c r="AJ148" s="1007"/>
    </row>
    <row r="149" spans="1:36" ht="24">
      <c r="A149" s="1005" t="s">
        <v>1436</v>
      </c>
      <c r="B149" s="1006" t="s">
        <v>4017</v>
      </c>
      <c r="C149" s="1007"/>
      <c r="D149" s="1007"/>
      <c r="E149" s="1007"/>
      <c r="F149" s="1002">
        <v>0</v>
      </c>
      <c r="G149" s="1008">
        <v>473.18299999999999</v>
      </c>
      <c r="H149" s="1008"/>
      <c r="I149" s="1008">
        <v>473.18299999999999</v>
      </c>
      <c r="J149" s="1008"/>
      <c r="K149" s="1008"/>
      <c r="L149" s="1008">
        <v>0</v>
      </c>
      <c r="M149" s="1008"/>
      <c r="N149" s="1008">
        <v>0</v>
      </c>
      <c r="O149" s="1008"/>
      <c r="P149" s="1008"/>
      <c r="Q149" s="1002">
        <v>0</v>
      </c>
      <c r="R149" s="1002">
        <v>0</v>
      </c>
      <c r="S149" s="1002">
        <v>0</v>
      </c>
      <c r="T149" s="1002">
        <v>0</v>
      </c>
      <c r="U149" s="1002">
        <v>0</v>
      </c>
      <c r="V149" s="1009">
        <v>240.06</v>
      </c>
      <c r="W149" s="1009"/>
      <c r="X149" s="1009">
        <v>240.06</v>
      </c>
      <c r="Y149" s="1009"/>
      <c r="Z149" s="1009"/>
      <c r="AA149" s="1008">
        <v>83.89</v>
      </c>
      <c r="AB149" s="1008"/>
      <c r="AC149" s="1008">
        <v>83.89</v>
      </c>
      <c r="AD149" s="1008"/>
      <c r="AE149" s="1008"/>
      <c r="AF149" s="1010">
        <f t="shared" si="6"/>
        <v>34.945430309089396</v>
      </c>
      <c r="AG149" s="1010"/>
      <c r="AH149" s="1011">
        <f t="shared" si="6"/>
        <v>34.945430309089396</v>
      </c>
      <c r="AI149" s="1007"/>
      <c r="AJ149" s="1007"/>
    </row>
    <row r="150" spans="1:36" ht="24">
      <c r="A150" s="1005" t="s">
        <v>4018</v>
      </c>
      <c r="B150" s="1006" t="s">
        <v>4019</v>
      </c>
      <c r="C150" s="1007"/>
      <c r="D150" s="1007"/>
      <c r="E150" s="1007"/>
      <c r="F150" s="1002">
        <v>0</v>
      </c>
      <c r="G150" s="1008">
        <v>800</v>
      </c>
      <c r="H150" s="1008"/>
      <c r="I150" s="1008">
        <v>800</v>
      </c>
      <c r="J150" s="1008"/>
      <c r="K150" s="1008"/>
      <c r="L150" s="1008">
        <v>0</v>
      </c>
      <c r="M150" s="1008"/>
      <c r="N150" s="1008">
        <v>0</v>
      </c>
      <c r="O150" s="1008"/>
      <c r="P150" s="1008"/>
      <c r="Q150" s="1002">
        <v>0</v>
      </c>
      <c r="R150" s="1002">
        <v>0</v>
      </c>
      <c r="S150" s="1002">
        <v>0</v>
      </c>
      <c r="T150" s="1002">
        <v>0</v>
      </c>
      <c r="U150" s="1002">
        <v>0</v>
      </c>
      <c r="V150" s="1009">
        <v>100.598</v>
      </c>
      <c r="W150" s="1009"/>
      <c r="X150" s="1009">
        <v>100.598</v>
      </c>
      <c r="Y150" s="1009"/>
      <c r="Z150" s="1009"/>
      <c r="AA150" s="1008">
        <v>100.598</v>
      </c>
      <c r="AB150" s="1008"/>
      <c r="AC150" s="1008">
        <v>100.598</v>
      </c>
      <c r="AD150" s="1008"/>
      <c r="AE150" s="1008"/>
      <c r="AF150" s="1010">
        <f t="shared" si="6"/>
        <v>100</v>
      </c>
      <c r="AG150" s="1010"/>
      <c r="AH150" s="1011">
        <f t="shared" si="6"/>
        <v>100</v>
      </c>
      <c r="AI150" s="1007"/>
      <c r="AJ150" s="1007"/>
    </row>
    <row r="151" spans="1:36" ht="24">
      <c r="A151" s="1005" t="s">
        <v>488</v>
      </c>
      <c r="B151" s="1006" t="s">
        <v>4020</v>
      </c>
      <c r="C151" s="1007"/>
      <c r="D151" s="1007"/>
      <c r="E151" s="1007"/>
      <c r="F151" s="1002">
        <v>0</v>
      </c>
      <c r="G151" s="1008">
        <v>0</v>
      </c>
      <c r="H151" s="1008"/>
      <c r="I151" s="1008">
        <v>0</v>
      </c>
      <c r="J151" s="1008"/>
      <c r="K151" s="1008"/>
      <c r="L151" s="1008">
        <v>0</v>
      </c>
      <c r="M151" s="1008"/>
      <c r="N151" s="1008">
        <v>0</v>
      </c>
      <c r="O151" s="1008"/>
      <c r="P151" s="1008"/>
      <c r="Q151" s="1002">
        <v>0</v>
      </c>
      <c r="R151" s="1002">
        <v>0</v>
      </c>
      <c r="S151" s="1002">
        <v>0</v>
      </c>
      <c r="T151" s="1002">
        <v>0</v>
      </c>
      <c r="U151" s="1002">
        <v>0</v>
      </c>
      <c r="V151" s="1009">
        <v>300</v>
      </c>
      <c r="W151" s="1009"/>
      <c r="X151" s="1009">
        <v>300</v>
      </c>
      <c r="Y151" s="1009"/>
      <c r="Z151" s="1009"/>
      <c r="AA151" s="1008">
        <v>0</v>
      </c>
      <c r="AB151" s="1008"/>
      <c r="AC151" s="1008">
        <v>0</v>
      </c>
      <c r="AD151" s="1008"/>
      <c r="AE151" s="1008"/>
      <c r="AF151" s="1010">
        <f t="shared" si="6"/>
        <v>0</v>
      </c>
      <c r="AG151" s="1010"/>
      <c r="AH151" s="1011">
        <f t="shared" si="6"/>
        <v>0</v>
      </c>
      <c r="AI151" s="1007"/>
      <c r="AJ151" s="1007"/>
    </row>
    <row r="152" spans="1:36" ht="24">
      <c r="A152" s="1005" t="s">
        <v>543</v>
      </c>
      <c r="B152" s="1006" t="s">
        <v>4021</v>
      </c>
      <c r="C152" s="1007"/>
      <c r="D152" s="1007"/>
      <c r="E152" s="1007"/>
      <c r="F152" s="1002">
        <v>0</v>
      </c>
      <c r="G152" s="1008">
        <v>820.63300000000004</v>
      </c>
      <c r="H152" s="1008"/>
      <c r="I152" s="1008">
        <v>820.63300000000004</v>
      </c>
      <c r="J152" s="1008"/>
      <c r="K152" s="1008"/>
      <c r="L152" s="1008">
        <v>0</v>
      </c>
      <c r="M152" s="1008"/>
      <c r="N152" s="1008">
        <v>0</v>
      </c>
      <c r="O152" s="1008"/>
      <c r="P152" s="1008"/>
      <c r="Q152" s="1002">
        <v>0</v>
      </c>
      <c r="R152" s="1002">
        <v>0</v>
      </c>
      <c r="S152" s="1002">
        <v>0</v>
      </c>
      <c r="T152" s="1002">
        <v>0</v>
      </c>
      <c r="U152" s="1002">
        <v>0</v>
      </c>
      <c r="V152" s="1009">
        <v>50</v>
      </c>
      <c r="W152" s="1009"/>
      <c r="X152" s="1009">
        <v>50</v>
      </c>
      <c r="Y152" s="1009"/>
      <c r="Z152" s="1009"/>
      <c r="AA152" s="1008">
        <v>50</v>
      </c>
      <c r="AB152" s="1008"/>
      <c r="AC152" s="1008">
        <v>50</v>
      </c>
      <c r="AD152" s="1008"/>
      <c r="AE152" s="1008"/>
      <c r="AF152" s="1010">
        <f t="shared" si="6"/>
        <v>100</v>
      </c>
      <c r="AG152" s="1010"/>
      <c r="AH152" s="1011">
        <f t="shared" si="6"/>
        <v>100</v>
      </c>
      <c r="AI152" s="1007"/>
      <c r="AJ152" s="1007"/>
    </row>
    <row r="153" spans="1:36" ht="24">
      <c r="A153" s="1005" t="s">
        <v>489</v>
      </c>
      <c r="B153" s="1006" t="s">
        <v>4022</v>
      </c>
      <c r="C153" s="1007"/>
      <c r="D153" s="1007"/>
      <c r="E153" s="1007"/>
      <c r="F153" s="1002">
        <v>0</v>
      </c>
      <c r="G153" s="1008">
        <v>640.4</v>
      </c>
      <c r="H153" s="1008"/>
      <c r="I153" s="1008">
        <v>640.4</v>
      </c>
      <c r="J153" s="1008"/>
      <c r="K153" s="1008"/>
      <c r="L153" s="1008">
        <v>0</v>
      </c>
      <c r="M153" s="1008"/>
      <c r="N153" s="1008">
        <v>0</v>
      </c>
      <c r="O153" s="1008"/>
      <c r="P153" s="1008"/>
      <c r="Q153" s="1002">
        <v>0</v>
      </c>
      <c r="R153" s="1002">
        <v>0</v>
      </c>
      <c r="S153" s="1002">
        <v>0</v>
      </c>
      <c r="T153" s="1002">
        <v>0</v>
      </c>
      <c r="U153" s="1002">
        <v>0</v>
      </c>
      <c r="V153" s="1009">
        <v>150</v>
      </c>
      <c r="W153" s="1009"/>
      <c r="X153" s="1009">
        <v>150</v>
      </c>
      <c r="Y153" s="1009"/>
      <c r="Z153" s="1009"/>
      <c r="AA153" s="1008">
        <v>150</v>
      </c>
      <c r="AB153" s="1008"/>
      <c r="AC153" s="1008">
        <v>150</v>
      </c>
      <c r="AD153" s="1008"/>
      <c r="AE153" s="1008"/>
      <c r="AF153" s="1010">
        <f t="shared" si="6"/>
        <v>100</v>
      </c>
      <c r="AG153" s="1010"/>
      <c r="AH153" s="1011">
        <f t="shared" si="6"/>
        <v>100</v>
      </c>
      <c r="AI153" s="1007"/>
      <c r="AJ153" s="1007"/>
    </row>
    <row r="154" spans="1:36" ht="24">
      <c r="A154" s="1005" t="s">
        <v>1439</v>
      </c>
      <c r="B154" s="1006" t="s">
        <v>4023</v>
      </c>
      <c r="C154" s="1007"/>
      <c r="D154" s="1007"/>
      <c r="E154" s="1007"/>
      <c r="F154" s="1002">
        <v>0</v>
      </c>
      <c r="G154" s="1008">
        <v>1200</v>
      </c>
      <c r="H154" s="1008"/>
      <c r="I154" s="1008">
        <v>1200</v>
      </c>
      <c r="J154" s="1008"/>
      <c r="K154" s="1008"/>
      <c r="L154" s="1008">
        <v>0</v>
      </c>
      <c r="M154" s="1008"/>
      <c r="N154" s="1008">
        <v>0</v>
      </c>
      <c r="O154" s="1008"/>
      <c r="P154" s="1008"/>
      <c r="Q154" s="1002">
        <v>0</v>
      </c>
      <c r="R154" s="1002">
        <v>0</v>
      </c>
      <c r="S154" s="1002">
        <v>0</v>
      </c>
      <c r="T154" s="1002">
        <v>0</v>
      </c>
      <c r="U154" s="1002">
        <v>0</v>
      </c>
      <c r="V154" s="1009">
        <v>45</v>
      </c>
      <c r="W154" s="1009"/>
      <c r="X154" s="1009">
        <v>45</v>
      </c>
      <c r="Y154" s="1009"/>
      <c r="Z154" s="1009"/>
      <c r="AA154" s="1008">
        <v>45</v>
      </c>
      <c r="AB154" s="1008"/>
      <c r="AC154" s="1008">
        <v>45</v>
      </c>
      <c r="AD154" s="1008"/>
      <c r="AE154" s="1008"/>
      <c r="AF154" s="1010">
        <f t="shared" si="6"/>
        <v>100</v>
      </c>
      <c r="AG154" s="1010"/>
      <c r="AH154" s="1011">
        <f t="shared" si="6"/>
        <v>100</v>
      </c>
      <c r="AI154" s="1007"/>
      <c r="AJ154" s="1007"/>
    </row>
    <row r="155" spans="1:36" ht="24">
      <c r="A155" s="1005" t="s">
        <v>4024</v>
      </c>
      <c r="B155" s="1006" t="s">
        <v>4025</v>
      </c>
      <c r="C155" s="1007"/>
      <c r="D155" s="1007"/>
      <c r="E155" s="1007"/>
      <c r="F155" s="1002">
        <v>0</v>
      </c>
      <c r="G155" s="1008">
        <v>3254.3130000000001</v>
      </c>
      <c r="H155" s="1008"/>
      <c r="I155" s="1008">
        <v>3254.3130000000001</v>
      </c>
      <c r="J155" s="1008"/>
      <c r="K155" s="1008"/>
      <c r="L155" s="1008">
        <v>0</v>
      </c>
      <c r="M155" s="1008"/>
      <c r="N155" s="1008">
        <v>0</v>
      </c>
      <c r="O155" s="1008"/>
      <c r="P155" s="1008"/>
      <c r="Q155" s="1002">
        <v>0</v>
      </c>
      <c r="R155" s="1002">
        <v>0</v>
      </c>
      <c r="S155" s="1002">
        <v>0</v>
      </c>
      <c r="T155" s="1002">
        <v>0</v>
      </c>
      <c r="U155" s="1002">
        <v>0</v>
      </c>
      <c r="V155" s="1009">
        <v>24.248000000000001</v>
      </c>
      <c r="W155" s="1009"/>
      <c r="X155" s="1009">
        <v>24.248000000000001</v>
      </c>
      <c r="Y155" s="1009"/>
      <c r="Z155" s="1009"/>
      <c r="AA155" s="1008">
        <v>4</v>
      </c>
      <c r="AB155" s="1008"/>
      <c r="AC155" s="1008">
        <v>4</v>
      </c>
      <c r="AD155" s="1008"/>
      <c r="AE155" s="1008"/>
      <c r="AF155" s="1010">
        <f t="shared" si="6"/>
        <v>16.496205872649288</v>
      </c>
      <c r="AG155" s="1010"/>
      <c r="AH155" s="1011">
        <f t="shared" si="6"/>
        <v>16.496205872649288</v>
      </c>
      <c r="AI155" s="1007"/>
      <c r="AJ155" s="1007"/>
    </row>
    <row r="156" spans="1:36" ht="24">
      <c r="A156" s="1005" t="s">
        <v>4026</v>
      </c>
      <c r="B156" s="1006" t="s">
        <v>4027</v>
      </c>
      <c r="C156" s="1007"/>
      <c r="D156" s="1007"/>
      <c r="E156" s="1007"/>
      <c r="F156" s="1002">
        <v>0</v>
      </c>
      <c r="G156" s="1008">
        <v>540.85400000000004</v>
      </c>
      <c r="H156" s="1008"/>
      <c r="I156" s="1008">
        <v>540.85400000000004</v>
      </c>
      <c r="J156" s="1008"/>
      <c r="K156" s="1008"/>
      <c r="L156" s="1008">
        <v>0</v>
      </c>
      <c r="M156" s="1008"/>
      <c r="N156" s="1008">
        <v>0</v>
      </c>
      <c r="O156" s="1008"/>
      <c r="P156" s="1008"/>
      <c r="Q156" s="1002">
        <v>0</v>
      </c>
      <c r="R156" s="1002">
        <v>0</v>
      </c>
      <c r="S156" s="1002">
        <v>0</v>
      </c>
      <c r="T156" s="1002">
        <v>0</v>
      </c>
      <c r="U156" s="1002">
        <v>0</v>
      </c>
      <c r="V156" s="1009">
        <v>83.543000000000006</v>
      </c>
      <c r="W156" s="1009"/>
      <c r="X156" s="1009">
        <v>83.543000000000006</v>
      </c>
      <c r="Y156" s="1009"/>
      <c r="Z156" s="1009"/>
      <c r="AA156" s="1008">
        <v>83.543000000000006</v>
      </c>
      <c r="AB156" s="1008"/>
      <c r="AC156" s="1008">
        <v>83.543000000000006</v>
      </c>
      <c r="AD156" s="1008"/>
      <c r="AE156" s="1008"/>
      <c r="AF156" s="1010">
        <f t="shared" si="6"/>
        <v>100</v>
      </c>
      <c r="AG156" s="1010"/>
      <c r="AH156" s="1011">
        <f t="shared" si="6"/>
        <v>100</v>
      </c>
      <c r="AI156" s="1007"/>
      <c r="AJ156" s="1007"/>
    </row>
    <row r="157" spans="1:36" ht="24">
      <c r="A157" s="1005" t="s">
        <v>4028</v>
      </c>
      <c r="B157" s="1006" t="s">
        <v>4029</v>
      </c>
      <c r="C157" s="1007"/>
      <c r="D157" s="1007"/>
      <c r="E157" s="1007"/>
      <c r="F157" s="1002">
        <v>0</v>
      </c>
      <c r="G157" s="1008">
        <v>775.620183</v>
      </c>
      <c r="H157" s="1008"/>
      <c r="I157" s="1008">
        <v>775.620183</v>
      </c>
      <c r="J157" s="1008"/>
      <c r="K157" s="1008"/>
      <c r="L157" s="1008">
        <v>0</v>
      </c>
      <c r="M157" s="1008"/>
      <c r="N157" s="1008">
        <v>0</v>
      </c>
      <c r="O157" s="1008"/>
      <c r="P157" s="1008"/>
      <c r="Q157" s="1002">
        <v>0</v>
      </c>
      <c r="R157" s="1002">
        <v>0</v>
      </c>
      <c r="S157" s="1002">
        <v>0</v>
      </c>
      <c r="T157" s="1002">
        <v>0</v>
      </c>
      <c r="U157" s="1002">
        <v>0</v>
      </c>
      <c r="V157" s="1009">
        <v>243.31726499999999</v>
      </c>
      <c r="W157" s="1009"/>
      <c r="X157" s="1009">
        <v>243.31726499999999</v>
      </c>
      <c r="Y157" s="1009"/>
      <c r="Z157" s="1009"/>
      <c r="AA157" s="1008">
        <v>229.64500000000001</v>
      </c>
      <c r="AB157" s="1008"/>
      <c r="AC157" s="1008">
        <v>229.64500000000001</v>
      </c>
      <c r="AD157" s="1008"/>
      <c r="AE157" s="1008"/>
      <c r="AF157" s="1010">
        <f t="shared" si="6"/>
        <v>94.380889905202579</v>
      </c>
      <c r="AG157" s="1010"/>
      <c r="AH157" s="1011">
        <f t="shared" si="6"/>
        <v>94.380889905202579</v>
      </c>
      <c r="AI157" s="1007"/>
      <c r="AJ157" s="1007"/>
    </row>
    <row r="158" spans="1:36" ht="24">
      <c r="A158" s="1005" t="s">
        <v>4030</v>
      </c>
      <c r="B158" s="1006" t="s">
        <v>2116</v>
      </c>
      <c r="C158" s="1007"/>
      <c r="D158" s="1007"/>
      <c r="E158" s="1007"/>
      <c r="F158" s="1002">
        <v>0</v>
      </c>
      <c r="G158" s="1008">
        <v>112794</v>
      </c>
      <c r="H158" s="1008"/>
      <c r="I158" s="1008">
        <v>112794</v>
      </c>
      <c r="J158" s="1008"/>
      <c r="K158" s="1008"/>
      <c r="L158" s="1008">
        <v>0</v>
      </c>
      <c r="M158" s="1008"/>
      <c r="N158" s="1008">
        <v>0</v>
      </c>
      <c r="O158" s="1008"/>
      <c r="P158" s="1008"/>
      <c r="Q158" s="1002">
        <v>0</v>
      </c>
      <c r="R158" s="1002">
        <v>0</v>
      </c>
      <c r="S158" s="1002">
        <v>0</v>
      </c>
      <c r="T158" s="1002">
        <v>0</v>
      </c>
      <c r="U158" s="1002">
        <v>0</v>
      </c>
      <c r="V158" s="1009">
        <v>4654</v>
      </c>
      <c r="W158" s="1009"/>
      <c r="X158" s="1009">
        <v>4654</v>
      </c>
      <c r="Y158" s="1009"/>
      <c r="Z158" s="1009"/>
      <c r="AA158" s="1008">
        <v>4654</v>
      </c>
      <c r="AB158" s="1008"/>
      <c r="AC158" s="1008">
        <v>4654</v>
      </c>
      <c r="AD158" s="1008"/>
      <c r="AE158" s="1008"/>
      <c r="AF158" s="1010">
        <f t="shared" si="6"/>
        <v>100</v>
      </c>
      <c r="AG158" s="1010"/>
      <c r="AH158" s="1011">
        <f t="shared" si="6"/>
        <v>100</v>
      </c>
      <c r="AI158" s="1007"/>
      <c r="AJ158" s="1007"/>
    </row>
    <row r="159" spans="1:36" ht="24">
      <c r="A159" s="1005" t="s">
        <v>4031</v>
      </c>
      <c r="B159" s="1006" t="s">
        <v>2137</v>
      </c>
      <c r="C159" s="1007"/>
      <c r="D159" s="1007"/>
      <c r="E159" s="1007"/>
      <c r="F159" s="1002">
        <v>0</v>
      </c>
      <c r="G159" s="1008">
        <v>84135</v>
      </c>
      <c r="H159" s="1008"/>
      <c r="I159" s="1008">
        <v>84135</v>
      </c>
      <c r="J159" s="1008"/>
      <c r="K159" s="1008"/>
      <c r="L159" s="1008">
        <v>3596.7379999999998</v>
      </c>
      <c r="M159" s="1008"/>
      <c r="N159" s="1008">
        <v>3596.7379999999998</v>
      </c>
      <c r="O159" s="1008"/>
      <c r="P159" s="1008"/>
      <c r="Q159" s="1002">
        <v>0</v>
      </c>
      <c r="R159" s="1002">
        <v>0</v>
      </c>
      <c r="S159" s="1002">
        <v>0</v>
      </c>
      <c r="T159" s="1002">
        <v>0</v>
      </c>
      <c r="U159" s="1002">
        <v>0</v>
      </c>
      <c r="V159" s="1009">
        <v>3319</v>
      </c>
      <c r="W159" s="1009"/>
      <c r="X159" s="1009">
        <v>3319</v>
      </c>
      <c r="Y159" s="1009"/>
      <c r="Z159" s="1009"/>
      <c r="AA159" s="1008">
        <v>3319</v>
      </c>
      <c r="AB159" s="1008"/>
      <c r="AC159" s="1008">
        <v>3319</v>
      </c>
      <c r="AD159" s="1008"/>
      <c r="AE159" s="1008"/>
      <c r="AF159" s="1010">
        <f t="shared" si="6"/>
        <v>100</v>
      </c>
      <c r="AG159" s="1010"/>
      <c r="AH159" s="1011">
        <f t="shared" si="6"/>
        <v>100</v>
      </c>
      <c r="AI159" s="1007"/>
      <c r="AJ159" s="1007"/>
    </row>
    <row r="160" spans="1:36" ht="24">
      <c r="A160" s="1005" t="s">
        <v>4032</v>
      </c>
      <c r="B160" s="1006" t="s">
        <v>2422</v>
      </c>
      <c r="C160" s="1007"/>
      <c r="D160" s="1007"/>
      <c r="E160" s="1007"/>
      <c r="F160" s="1002">
        <v>0</v>
      </c>
      <c r="G160" s="1008">
        <v>4524</v>
      </c>
      <c r="H160" s="1008"/>
      <c r="I160" s="1008">
        <v>4524</v>
      </c>
      <c r="J160" s="1008"/>
      <c r="K160" s="1008"/>
      <c r="L160" s="1008">
        <v>0</v>
      </c>
      <c r="M160" s="1008"/>
      <c r="N160" s="1008">
        <v>0</v>
      </c>
      <c r="O160" s="1008"/>
      <c r="P160" s="1008"/>
      <c r="Q160" s="1002">
        <v>0</v>
      </c>
      <c r="R160" s="1002">
        <v>0</v>
      </c>
      <c r="S160" s="1002">
        <v>0</v>
      </c>
      <c r="T160" s="1002">
        <v>0</v>
      </c>
      <c r="U160" s="1002">
        <v>0</v>
      </c>
      <c r="V160" s="1009">
        <v>661</v>
      </c>
      <c r="W160" s="1009"/>
      <c r="X160" s="1009">
        <v>661</v>
      </c>
      <c r="Y160" s="1009"/>
      <c r="Z160" s="1009"/>
      <c r="AA160" s="1008">
        <v>661</v>
      </c>
      <c r="AB160" s="1008"/>
      <c r="AC160" s="1008">
        <v>661</v>
      </c>
      <c r="AD160" s="1008"/>
      <c r="AE160" s="1008"/>
      <c r="AF160" s="1010">
        <f t="shared" si="6"/>
        <v>100</v>
      </c>
      <c r="AG160" s="1010"/>
      <c r="AH160" s="1011">
        <f t="shared" si="6"/>
        <v>100</v>
      </c>
      <c r="AI160" s="1007"/>
      <c r="AJ160" s="1007"/>
    </row>
    <row r="161" spans="1:36" ht="24">
      <c r="A161" s="1005" t="s">
        <v>4033</v>
      </c>
      <c r="B161" s="1006" t="s">
        <v>2425</v>
      </c>
      <c r="C161" s="1007"/>
      <c r="D161" s="1007"/>
      <c r="E161" s="1007"/>
      <c r="F161" s="1002">
        <v>0</v>
      </c>
      <c r="G161" s="1008">
        <v>3200</v>
      </c>
      <c r="H161" s="1008"/>
      <c r="I161" s="1008">
        <v>3200</v>
      </c>
      <c r="J161" s="1008"/>
      <c r="K161" s="1008"/>
      <c r="L161" s="1008">
        <v>0</v>
      </c>
      <c r="M161" s="1008"/>
      <c r="N161" s="1008">
        <v>0</v>
      </c>
      <c r="O161" s="1008"/>
      <c r="P161" s="1008"/>
      <c r="Q161" s="1002">
        <v>0</v>
      </c>
      <c r="R161" s="1002">
        <v>0</v>
      </c>
      <c r="S161" s="1002">
        <v>0</v>
      </c>
      <c r="T161" s="1002">
        <v>0</v>
      </c>
      <c r="U161" s="1002">
        <v>0</v>
      </c>
      <c r="V161" s="1009">
        <v>755</v>
      </c>
      <c r="W161" s="1009"/>
      <c r="X161" s="1009">
        <v>755</v>
      </c>
      <c r="Y161" s="1009"/>
      <c r="Z161" s="1009"/>
      <c r="AA161" s="1008">
        <v>749.12</v>
      </c>
      <c r="AB161" s="1008"/>
      <c r="AC161" s="1008">
        <v>749.12</v>
      </c>
      <c r="AD161" s="1008"/>
      <c r="AE161" s="1008"/>
      <c r="AF161" s="1010">
        <f t="shared" si="6"/>
        <v>99.221192052980129</v>
      </c>
      <c r="AG161" s="1010"/>
      <c r="AH161" s="1011">
        <f t="shared" si="6"/>
        <v>99.221192052980129</v>
      </c>
      <c r="AI161" s="1007"/>
      <c r="AJ161" s="1007"/>
    </row>
    <row r="162" spans="1:36" ht="24">
      <c r="A162" s="1005" t="s">
        <v>4034</v>
      </c>
      <c r="B162" s="1006" t="s">
        <v>2428</v>
      </c>
      <c r="C162" s="1007"/>
      <c r="D162" s="1007"/>
      <c r="E162" s="1007"/>
      <c r="F162" s="1002">
        <v>0</v>
      </c>
      <c r="G162" s="1008">
        <v>1008.421</v>
      </c>
      <c r="H162" s="1008"/>
      <c r="I162" s="1008">
        <v>1008.421</v>
      </c>
      <c r="J162" s="1008"/>
      <c r="K162" s="1008"/>
      <c r="L162" s="1008">
        <v>0</v>
      </c>
      <c r="M162" s="1008"/>
      <c r="N162" s="1008">
        <v>0</v>
      </c>
      <c r="O162" s="1008"/>
      <c r="P162" s="1008"/>
      <c r="Q162" s="1002">
        <v>0</v>
      </c>
      <c r="R162" s="1002">
        <v>0</v>
      </c>
      <c r="S162" s="1002">
        <v>0</v>
      </c>
      <c r="T162" s="1002">
        <v>0</v>
      </c>
      <c r="U162" s="1002">
        <v>0</v>
      </c>
      <c r="V162" s="1009">
        <v>73</v>
      </c>
      <c r="W162" s="1009"/>
      <c r="X162" s="1009">
        <v>73</v>
      </c>
      <c r="Y162" s="1009"/>
      <c r="Z162" s="1009"/>
      <c r="AA162" s="1008">
        <v>73</v>
      </c>
      <c r="AB162" s="1008"/>
      <c r="AC162" s="1008">
        <v>73</v>
      </c>
      <c r="AD162" s="1008"/>
      <c r="AE162" s="1008"/>
      <c r="AF162" s="1010">
        <f t="shared" si="6"/>
        <v>100</v>
      </c>
      <c r="AG162" s="1010"/>
      <c r="AH162" s="1011">
        <f t="shared" si="6"/>
        <v>100</v>
      </c>
      <c r="AI162" s="1007"/>
      <c r="AJ162" s="1007"/>
    </row>
    <row r="163" spans="1:36" ht="24">
      <c r="A163" s="1005" t="s">
        <v>1440</v>
      </c>
      <c r="B163" s="1006" t="s">
        <v>2427</v>
      </c>
      <c r="C163" s="1007"/>
      <c r="D163" s="1007"/>
      <c r="E163" s="1007"/>
      <c r="F163" s="1002">
        <v>0</v>
      </c>
      <c r="G163" s="1008">
        <v>2295.1419999999998</v>
      </c>
      <c r="H163" s="1008"/>
      <c r="I163" s="1008">
        <v>2295.1419999999998</v>
      </c>
      <c r="J163" s="1008"/>
      <c r="K163" s="1008"/>
      <c r="L163" s="1008">
        <v>0</v>
      </c>
      <c r="M163" s="1008"/>
      <c r="N163" s="1008">
        <v>0</v>
      </c>
      <c r="O163" s="1008"/>
      <c r="P163" s="1008"/>
      <c r="Q163" s="1002">
        <v>0</v>
      </c>
      <c r="R163" s="1002">
        <v>0</v>
      </c>
      <c r="S163" s="1002">
        <v>0</v>
      </c>
      <c r="T163" s="1002">
        <v>0</v>
      </c>
      <c r="U163" s="1002">
        <v>0</v>
      </c>
      <c r="V163" s="1009">
        <v>1228</v>
      </c>
      <c r="W163" s="1009"/>
      <c r="X163" s="1009">
        <v>1228</v>
      </c>
      <c r="Y163" s="1009"/>
      <c r="Z163" s="1009"/>
      <c r="AA163" s="1008">
        <v>1228</v>
      </c>
      <c r="AB163" s="1008"/>
      <c r="AC163" s="1008">
        <v>1228</v>
      </c>
      <c r="AD163" s="1008"/>
      <c r="AE163" s="1008"/>
      <c r="AF163" s="1010">
        <f t="shared" si="6"/>
        <v>100</v>
      </c>
      <c r="AG163" s="1010"/>
      <c r="AH163" s="1011">
        <f t="shared" si="6"/>
        <v>100</v>
      </c>
      <c r="AI163" s="1007"/>
      <c r="AJ163" s="1007"/>
    </row>
    <row r="164" spans="1:36" ht="24">
      <c r="A164" s="1005" t="s">
        <v>4035</v>
      </c>
      <c r="B164" s="1006" t="s">
        <v>2432</v>
      </c>
      <c r="C164" s="1007"/>
      <c r="D164" s="1007"/>
      <c r="E164" s="1007"/>
      <c r="F164" s="1002">
        <v>0</v>
      </c>
      <c r="G164" s="1008">
        <v>2902.02</v>
      </c>
      <c r="H164" s="1008"/>
      <c r="I164" s="1008">
        <v>2902.02</v>
      </c>
      <c r="J164" s="1008"/>
      <c r="K164" s="1008"/>
      <c r="L164" s="1008">
        <v>0</v>
      </c>
      <c r="M164" s="1008"/>
      <c r="N164" s="1008">
        <v>0</v>
      </c>
      <c r="O164" s="1008"/>
      <c r="P164" s="1008"/>
      <c r="Q164" s="1002">
        <v>0</v>
      </c>
      <c r="R164" s="1002">
        <v>0</v>
      </c>
      <c r="S164" s="1002">
        <v>0</v>
      </c>
      <c r="T164" s="1002">
        <v>0</v>
      </c>
      <c r="U164" s="1002">
        <v>0</v>
      </c>
      <c r="V164" s="1009">
        <v>2210</v>
      </c>
      <c r="W164" s="1009"/>
      <c r="X164" s="1009">
        <v>2210</v>
      </c>
      <c r="Y164" s="1009"/>
      <c r="Z164" s="1009"/>
      <c r="AA164" s="1008">
        <v>2205.127</v>
      </c>
      <c r="AB164" s="1008"/>
      <c r="AC164" s="1008">
        <v>2205.127</v>
      </c>
      <c r="AD164" s="1008"/>
      <c r="AE164" s="1008"/>
      <c r="AF164" s="1010">
        <f t="shared" si="6"/>
        <v>99.77950226244343</v>
      </c>
      <c r="AG164" s="1010"/>
      <c r="AH164" s="1011">
        <f t="shared" si="6"/>
        <v>99.77950226244343</v>
      </c>
      <c r="AI164" s="1007"/>
      <c r="AJ164" s="1007"/>
    </row>
    <row r="165" spans="1:36" ht="24">
      <c r="A165" s="1005" t="s">
        <v>4036</v>
      </c>
      <c r="B165" s="1006" t="s">
        <v>2434</v>
      </c>
      <c r="C165" s="1007"/>
      <c r="D165" s="1007"/>
      <c r="E165" s="1007"/>
      <c r="F165" s="1002">
        <v>0</v>
      </c>
      <c r="G165" s="1008">
        <v>3476.413</v>
      </c>
      <c r="H165" s="1008"/>
      <c r="I165" s="1008">
        <v>3476.413</v>
      </c>
      <c r="J165" s="1008"/>
      <c r="K165" s="1008"/>
      <c r="L165" s="1008">
        <v>0</v>
      </c>
      <c r="M165" s="1008"/>
      <c r="N165" s="1008">
        <v>0</v>
      </c>
      <c r="O165" s="1008"/>
      <c r="P165" s="1008"/>
      <c r="Q165" s="1002">
        <v>0</v>
      </c>
      <c r="R165" s="1002">
        <v>0</v>
      </c>
      <c r="S165" s="1002">
        <v>0</v>
      </c>
      <c r="T165" s="1002">
        <v>0</v>
      </c>
      <c r="U165" s="1002">
        <v>0</v>
      </c>
      <c r="V165" s="1009">
        <v>2128</v>
      </c>
      <c r="W165" s="1009"/>
      <c r="X165" s="1009">
        <v>2128</v>
      </c>
      <c r="Y165" s="1009"/>
      <c r="Z165" s="1009"/>
      <c r="AA165" s="1008">
        <v>2128</v>
      </c>
      <c r="AB165" s="1008"/>
      <c r="AC165" s="1008">
        <v>2128</v>
      </c>
      <c r="AD165" s="1008"/>
      <c r="AE165" s="1008"/>
      <c r="AF165" s="1010">
        <f t="shared" si="6"/>
        <v>100</v>
      </c>
      <c r="AG165" s="1010"/>
      <c r="AH165" s="1011">
        <f t="shared" si="6"/>
        <v>100</v>
      </c>
      <c r="AI165" s="1007"/>
      <c r="AJ165" s="1007"/>
    </row>
    <row r="166" spans="1:36">
      <c r="A166" s="1005" t="s">
        <v>1442</v>
      </c>
      <c r="B166" s="1006" t="s">
        <v>2435</v>
      </c>
      <c r="C166" s="1007"/>
      <c r="D166" s="1007"/>
      <c r="E166" s="1007"/>
      <c r="F166" s="1002">
        <v>0</v>
      </c>
      <c r="G166" s="1008">
        <v>5000</v>
      </c>
      <c r="H166" s="1008"/>
      <c r="I166" s="1008">
        <v>5000</v>
      </c>
      <c r="J166" s="1008"/>
      <c r="K166" s="1008"/>
      <c r="L166" s="1008">
        <v>0</v>
      </c>
      <c r="M166" s="1008"/>
      <c r="N166" s="1008">
        <v>0</v>
      </c>
      <c r="O166" s="1008"/>
      <c r="P166" s="1008"/>
      <c r="Q166" s="1002">
        <v>0</v>
      </c>
      <c r="R166" s="1002">
        <v>0</v>
      </c>
      <c r="S166" s="1002">
        <v>0</v>
      </c>
      <c r="T166" s="1002">
        <v>0</v>
      </c>
      <c r="U166" s="1002">
        <v>0</v>
      </c>
      <c r="V166" s="1009">
        <v>2996</v>
      </c>
      <c r="W166" s="1009"/>
      <c r="X166" s="1009">
        <v>2996</v>
      </c>
      <c r="Y166" s="1009"/>
      <c r="Z166" s="1009"/>
      <c r="AA166" s="1008">
        <v>2996</v>
      </c>
      <c r="AB166" s="1008"/>
      <c r="AC166" s="1008">
        <v>2996</v>
      </c>
      <c r="AD166" s="1008"/>
      <c r="AE166" s="1008"/>
      <c r="AF166" s="1010">
        <f t="shared" si="6"/>
        <v>100</v>
      </c>
      <c r="AG166" s="1010"/>
      <c r="AH166" s="1011">
        <f t="shared" si="6"/>
        <v>100</v>
      </c>
      <c r="AI166" s="1007"/>
      <c r="AJ166" s="1007"/>
    </row>
    <row r="167" spans="1:36" ht="36">
      <c r="A167" s="1005" t="s">
        <v>4037</v>
      </c>
      <c r="B167" s="1006" t="s">
        <v>4038</v>
      </c>
      <c r="C167" s="1007"/>
      <c r="D167" s="1007"/>
      <c r="E167" s="1007"/>
      <c r="F167" s="1002">
        <v>0</v>
      </c>
      <c r="G167" s="1008">
        <v>4767</v>
      </c>
      <c r="H167" s="1008"/>
      <c r="I167" s="1008">
        <v>4767</v>
      </c>
      <c r="J167" s="1008"/>
      <c r="K167" s="1008"/>
      <c r="L167" s="1008">
        <v>0</v>
      </c>
      <c r="M167" s="1008"/>
      <c r="N167" s="1008">
        <v>0</v>
      </c>
      <c r="O167" s="1008"/>
      <c r="P167" s="1008"/>
      <c r="Q167" s="1002">
        <v>0</v>
      </c>
      <c r="R167" s="1002">
        <v>0</v>
      </c>
      <c r="S167" s="1002">
        <v>0</v>
      </c>
      <c r="T167" s="1002">
        <v>0</v>
      </c>
      <c r="U167" s="1002">
        <v>0</v>
      </c>
      <c r="V167" s="1009">
        <v>60</v>
      </c>
      <c r="W167" s="1009"/>
      <c r="X167" s="1009">
        <v>60</v>
      </c>
      <c r="Y167" s="1009"/>
      <c r="Z167" s="1009"/>
      <c r="AA167" s="1008">
        <v>60</v>
      </c>
      <c r="AB167" s="1008"/>
      <c r="AC167" s="1008">
        <v>60</v>
      </c>
      <c r="AD167" s="1008"/>
      <c r="AE167" s="1008"/>
      <c r="AF167" s="1010">
        <f t="shared" si="6"/>
        <v>100</v>
      </c>
      <c r="AG167" s="1010"/>
      <c r="AH167" s="1011">
        <f t="shared" si="6"/>
        <v>100</v>
      </c>
      <c r="AI167" s="1007"/>
      <c r="AJ167" s="1007"/>
    </row>
    <row r="168" spans="1:36" ht="24">
      <c r="A168" s="1005" t="s">
        <v>4039</v>
      </c>
      <c r="B168" s="1006" t="s">
        <v>4040</v>
      </c>
      <c r="C168" s="1007"/>
      <c r="D168" s="1007"/>
      <c r="E168" s="1007"/>
      <c r="F168" s="1002">
        <v>0</v>
      </c>
      <c r="G168" s="1008">
        <v>5000</v>
      </c>
      <c r="H168" s="1008"/>
      <c r="I168" s="1008">
        <v>5000</v>
      </c>
      <c r="J168" s="1008"/>
      <c r="K168" s="1008"/>
      <c r="L168" s="1008">
        <v>1868</v>
      </c>
      <c r="M168" s="1008"/>
      <c r="N168" s="1008">
        <v>1868</v>
      </c>
      <c r="O168" s="1008"/>
      <c r="P168" s="1008"/>
      <c r="Q168" s="1002">
        <v>0</v>
      </c>
      <c r="R168" s="1002">
        <v>0</v>
      </c>
      <c r="S168" s="1002">
        <v>0</v>
      </c>
      <c r="T168" s="1002">
        <v>0</v>
      </c>
      <c r="U168" s="1002">
        <v>0</v>
      </c>
      <c r="V168" s="1009">
        <v>170</v>
      </c>
      <c r="W168" s="1009"/>
      <c r="X168" s="1009">
        <v>170</v>
      </c>
      <c r="Y168" s="1009"/>
      <c r="Z168" s="1009"/>
      <c r="AA168" s="1008">
        <v>170</v>
      </c>
      <c r="AB168" s="1008"/>
      <c r="AC168" s="1008">
        <v>170</v>
      </c>
      <c r="AD168" s="1008"/>
      <c r="AE168" s="1008"/>
      <c r="AF168" s="1010">
        <f t="shared" si="6"/>
        <v>100</v>
      </c>
      <c r="AG168" s="1010"/>
      <c r="AH168" s="1011">
        <f t="shared" si="6"/>
        <v>100</v>
      </c>
      <c r="AI168" s="1007"/>
      <c r="AJ168" s="1007"/>
    </row>
    <row r="169" spans="1:36" ht="36">
      <c r="A169" s="1005" t="s">
        <v>4041</v>
      </c>
      <c r="B169" s="1006" t="s">
        <v>2113</v>
      </c>
      <c r="C169" s="1007"/>
      <c r="D169" s="1007"/>
      <c r="E169" s="1007"/>
      <c r="F169" s="1002">
        <v>0</v>
      </c>
      <c r="G169" s="1008">
        <v>3382.2220000000002</v>
      </c>
      <c r="H169" s="1008"/>
      <c r="I169" s="1008">
        <v>3382.2220000000002</v>
      </c>
      <c r="J169" s="1008"/>
      <c r="K169" s="1008"/>
      <c r="L169" s="1008">
        <v>0</v>
      </c>
      <c r="M169" s="1008"/>
      <c r="N169" s="1008">
        <v>0</v>
      </c>
      <c r="O169" s="1008"/>
      <c r="P169" s="1008"/>
      <c r="Q169" s="1002">
        <v>0</v>
      </c>
      <c r="R169" s="1002">
        <v>0</v>
      </c>
      <c r="S169" s="1002">
        <v>0</v>
      </c>
      <c r="T169" s="1002">
        <v>0</v>
      </c>
      <c r="U169" s="1002">
        <v>0</v>
      </c>
      <c r="V169" s="1009">
        <v>200</v>
      </c>
      <c r="W169" s="1009"/>
      <c r="X169" s="1009">
        <v>200</v>
      </c>
      <c r="Y169" s="1009"/>
      <c r="Z169" s="1009"/>
      <c r="AA169" s="1008">
        <v>200</v>
      </c>
      <c r="AB169" s="1008"/>
      <c r="AC169" s="1008">
        <v>200</v>
      </c>
      <c r="AD169" s="1008"/>
      <c r="AE169" s="1008"/>
      <c r="AF169" s="1010">
        <f t="shared" si="6"/>
        <v>100</v>
      </c>
      <c r="AG169" s="1010"/>
      <c r="AH169" s="1011">
        <f t="shared" si="6"/>
        <v>100</v>
      </c>
      <c r="AI169" s="1007"/>
      <c r="AJ169" s="1007"/>
    </row>
    <row r="170" spans="1:36" ht="24">
      <c r="A170" s="1005" t="s">
        <v>394</v>
      </c>
      <c r="B170" s="1006" t="s">
        <v>2120</v>
      </c>
      <c r="C170" s="1007"/>
      <c r="D170" s="1007"/>
      <c r="E170" s="1007"/>
      <c r="F170" s="1002">
        <v>0</v>
      </c>
      <c r="G170" s="1008">
        <v>39000</v>
      </c>
      <c r="H170" s="1008"/>
      <c r="I170" s="1008">
        <v>39000</v>
      </c>
      <c r="J170" s="1008"/>
      <c r="K170" s="1008"/>
      <c r="L170" s="1008">
        <v>0</v>
      </c>
      <c r="M170" s="1008"/>
      <c r="N170" s="1008">
        <v>0</v>
      </c>
      <c r="O170" s="1008"/>
      <c r="P170" s="1008"/>
      <c r="Q170" s="1002">
        <v>0</v>
      </c>
      <c r="R170" s="1002">
        <v>0</v>
      </c>
      <c r="S170" s="1002">
        <v>0</v>
      </c>
      <c r="T170" s="1002">
        <v>0</v>
      </c>
      <c r="U170" s="1002">
        <v>0</v>
      </c>
      <c r="V170" s="1009">
        <v>500</v>
      </c>
      <c r="W170" s="1009"/>
      <c r="X170" s="1009">
        <v>500</v>
      </c>
      <c r="Y170" s="1009"/>
      <c r="Z170" s="1009"/>
      <c r="AA170" s="1008">
        <v>500</v>
      </c>
      <c r="AB170" s="1008"/>
      <c r="AC170" s="1008">
        <v>500</v>
      </c>
      <c r="AD170" s="1008"/>
      <c r="AE170" s="1008"/>
      <c r="AF170" s="1010">
        <f t="shared" si="6"/>
        <v>100</v>
      </c>
      <c r="AG170" s="1010"/>
      <c r="AH170" s="1011">
        <f t="shared" si="6"/>
        <v>100</v>
      </c>
      <c r="AI170" s="1007"/>
      <c r="AJ170" s="1007"/>
    </row>
    <row r="171" spans="1:36" ht="36">
      <c r="A171" s="1005" t="s">
        <v>3038</v>
      </c>
      <c r="B171" s="1006" t="s">
        <v>4042</v>
      </c>
      <c r="C171" s="1007"/>
      <c r="D171" s="1007"/>
      <c r="E171" s="1007"/>
      <c r="F171" s="1002">
        <v>0</v>
      </c>
      <c r="G171" s="1008">
        <v>625</v>
      </c>
      <c r="H171" s="1008"/>
      <c r="I171" s="1008">
        <v>625</v>
      </c>
      <c r="J171" s="1008"/>
      <c r="K171" s="1008"/>
      <c r="L171" s="1008">
        <v>0</v>
      </c>
      <c r="M171" s="1008"/>
      <c r="N171" s="1008">
        <v>0</v>
      </c>
      <c r="O171" s="1008"/>
      <c r="P171" s="1008"/>
      <c r="Q171" s="1002">
        <v>0</v>
      </c>
      <c r="R171" s="1002">
        <v>0</v>
      </c>
      <c r="S171" s="1002">
        <v>0</v>
      </c>
      <c r="T171" s="1002">
        <v>0</v>
      </c>
      <c r="U171" s="1002">
        <v>0</v>
      </c>
      <c r="V171" s="1009">
        <v>500</v>
      </c>
      <c r="W171" s="1009"/>
      <c r="X171" s="1009">
        <v>500</v>
      </c>
      <c r="Y171" s="1009"/>
      <c r="Z171" s="1009"/>
      <c r="AA171" s="1008">
        <v>499.995</v>
      </c>
      <c r="AB171" s="1008"/>
      <c r="AC171" s="1008">
        <v>499.995</v>
      </c>
      <c r="AD171" s="1008"/>
      <c r="AE171" s="1008"/>
      <c r="AF171" s="1010">
        <f t="shared" si="6"/>
        <v>99.999000000000009</v>
      </c>
      <c r="AG171" s="1010"/>
      <c r="AH171" s="1011">
        <f t="shared" si="6"/>
        <v>99.999000000000009</v>
      </c>
      <c r="AI171" s="1007"/>
      <c r="AJ171" s="1007"/>
    </row>
    <row r="172" spans="1:36" ht="24">
      <c r="A172" s="1005" t="s">
        <v>577</v>
      </c>
      <c r="B172" s="1006" t="s">
        <v>4043</v>
      </c>
      <c r="C172" s="1007"/>
      <c r="D172" s="1007"/>
      <c r="E172" s="1007"/>
      <c r="F172" s="1002">
        <v>0</v>
      </c>
      <c r="G172" s="1008">
        <v>5782.4229999999998</v>
      </c>
      <c r="H172" s="1008"/>
      <c r="I172" s="1008">
        <v>5782.4229999999998</v>
      </c>
      <c r="J172" s="1008"/>
      <c r="K172" s="1008"/>
      <c r="L172" s="1008">
        <v>0</v>
      </c>
      <c r="M172" s="1008"/>
      <c r="N172" s="1008">
        <v>0</v>
      </c>
      <c r="O172" s="1008"/>
      <c r="P172" s="1008"/>
      <c r="Q172" s="1002">
        <v>0</v>
      </c>
      <c r="R172" s="1002">
        <v>0</v>
      </c>
      <c r="S172" s="1002">
        <v>0</v>
      </c>
      <c r="T172" s="1002">
        <v>0</v>
      </c>
      <c r="U172" s="1002">
        <v>0</v>
      </c>
      <c r="V172" s="1009">
        <v>500</v>
      </c>
      <c r="W172" s="1009"/>
      <c r="X172" s="1009">
        <v>500</v>
      </c>
      <c r="Y172" s="1009"/>
      <c r="Z172" s="1009"/>
      <c r="AA172" s="1008">
        <v>500</v>
      </c>
      <c r="AB172" s="1008"/>
      <c r="AC172" s="1008">
        <v>500</v>
      </c>
      <c r="AD172" s="1008"/>
      <c r="AE172" s="1008"/>
      <c r="AF172" s="1010">
        <f t="shared" si="6"/>
        <v>100</v>
      </c>
      <c r="AG172" s="1010"/>
      <c r="AH172" s="1011">
        <f t="shared" si="6"/>
        <v>100</v>
      </c>
      <c r="AI172" s="1007"/>
      <c r="AJ172" s="1007"/>
    </row>
    <row r="173" spans="1:36" ht="24">
      <c r="A173" s="1005" t="s">
        <v>265</v>
      </c>
      <c r="B173" s="1006" t="s">
        <v>4044</v>
      </c>
      <c r="C173" s="1007"/>
      <c r="D173" s="1007"/>
      <c r="E173" s="1007"/>
      <c r="F173" s="1002">
        <v>0</v>
      </c>
      <c r="G173" s="1008">
        <v>15013</v>
      </c>
      <c r="H173" s="1008"/>
      <c r="I173" s="1008">
        <v>15013</v>
      </c>
      <c r="J173" s="1008"/>
      <c r="K173" s="1008"/>
      <c r="L173" s="1008">
        <v>0</v>
      </c>
      <c r="M173" s="1008"/>
      <c r="N173" s="1008">
        <v>0</v>
      </c>
      <c r="O173" s="1008"/>
      <c r="P173" s="1008"/>
      <c r="Q173" s="1002">
        <v>0</v>
      </c>
      <c r="R173" s="1002">
        <v>0</v>
      </c>
      <c r="S173" s="1002">
        <v>0</v>
      </c>
      <c r="T173" s="1002">
        <v>0</v>
      </c>
      <c r="U173" s="1002">
        <v>0</v>
      </c>
      <c r="V173" s="1009">
        <v>500</v>
      </c>
      <c r="W173" s="1009"/>
      <c r="X173" s="1009">
        <v>500</v>
      </c>
      <c r="Y173" s="1009"/>
      <c r="Z173" s="1009"/>
      <c r="AA173" s="1008">
        <v>500</v>
      </c>
      <c r="AB173" s="1008"/>
      <c r="AC173" s="1008">
        <v>500</v>
      </c>
      <c r="AD173" s="1008"/>
      <c r="AE173" s="1008"/>
      <c r="AF173" s="1010">
        <f t="shared" si="6"/>
        <v>100</v>
      </c>
      <c r="AG173" s="1010"/>
      <c r="AH173" s="1011">
        <f t="shared" si="6"/>
        <v>100</v>
      </c>
      <c r="AI173" s="1007"/>
      <c r="AJ173" s="1007"/>
    </row>
    <row r="174" spans="1:36" ht="24">
      <c r="A174" s="1005" t="s">
        <v>3042</v>
      </c>
      <c r="B174" s="1006" t="s">
        <v>4045</v>
      </c>
      <c r="C174" s="1007"/>
      <c r="D174" s="1007"/>
      <c r="E174" s="1007"/>
      <c r="F174" s="1002">
        <v>0</v>
      </c>
      <c r="G174" s="1008">
        <v>64058</v>
      </c>
      <c r="H174" s="1008"/>
      <c r="I174" s="1008">
        <v>64058</v>
      </c>
      <c r="J174" s="1008"/>
      <c r="K174" s="1008"/>
      <c r="L174" s="1008">
        <v>2000</v>
      </c>
      <c r="M174" s="1008"/>
      <c r="N174" s="1008">
        <v>2000</v>
      </c>
      <c r="O174" s="1008"/>
      <c r="P174" s="1008"/>
      <c r="Q174" s="1002">
        <v>0</v>
      </c>
      <c r="R174" s="1002">
        <v>0</v>
      </c>
      <c r="S174" s="1002">
        <v>0</v>
      </c>
      <c r="T174" s="1002">
        <v>0</v>
      </c>
      <c r="U174" s="1002">
        <v>0</v>
      </c>
      <c r="V174" s="1009">
        <v>500</v>
      </c>
      <c r="W174" s="1009"/>
      <c r="X174" s="1009">
        <v>500</v>
      </c>
      <c r="Y174" s="1009"/>
      <c r="Z174" s="1009"/>
      <c r="AA174" s="1008">
        <v>500</v>
      </c>
      <c r="AB174" s="1008"/>
      <c r="AC174" s="1008">
        <v>500</v>
      </c>
      <c r="AD174" s="1008"/>
      <c r="AE174" s="1008"/>
      <c r="AF174" s="1010">
        <f t="shared" si="6"/>
        <v>100</v>
      </c>
      <c r="AG174" s="1010"/>
      <c r="AH174" s="1011">
        <f t="shared" si="6"/>
        <v>100</v>
      </c>
      <c r="AI174" s="1007"/>
      <c r="AJ174" s="1007"/>
    </row>
    <row r="175" spans="1:36" ht="36">
      <c r="A175" s="1005" t="s">
        <v>1244</v>
      </c>
      <c r="B175" s="1006" t="s">
        <v>4046</v>
      </c>
      <c r="C175" s="1007"/>
      <c r="D175" s="1007"/>
      <c r="E175" s="1007"/>
      <c r="F175" s="1002">
        <v>0</v>
      </c>
      <c r="G175" s="1008">
        <v>4850</v>
      </c>
      <c r="H175" s="1008"/>
      <c r="I175" s="1008">
        <v>4850</v>
      </c>
      <c r="J175" s="1008"/>
      <c r="K175" s="1008"/>
      <c r="L175" s="1008">
        <v>0</v>
      </c>
      <c r="M175" s="1008"/>
      <c r="N175" s="1008">
        <v>0</v>
      </c>
      <c r="O175" s="1008"/>
      <c r="P175" s="1008"/>
      <c r="Q175" s="1002">
        <v>0</v>
      </c>
      <c r="R175" s="1002">
        <v>0</v>
      </c>
      <c r="S175" s="1002">
        <v>0</v>
      </c>
      <c r="T175" s="1002">
        <v>0</v>
      </c>
      <c r="U175" s="1002">
        <v>0</v>
      </c>
      <c r="V175" s="1009">
        <v>500</v>
      </c>
      <c r="W175" s="1009"/>
      <c r="X175" s="1009">
        <v>500</v>
      </c>
      <c r="Y175" s="1009"/>
      <c r="Z175" s="1009"/>
      <c r="AA175" s="1008">
        <v>500</v>
      </c>
      <c r="AB175" s="1008"/>
      <c r="AC175" s="1008">
        <v>500</v>
      </c>
      <c r="AD175" s="1008"/>
      <c r="AE175" s="1008"/>
      <c r="AF175" s="1010">
        <f t="shared" si="6"/>
        <v>100</v>
      </c>
      <c r="AG175" s="1010"/>
      <c r="AH175" s="1011">
        <f t="shared" si="6"/>
        <v>100</v>
      </c>
      <c r="AI175" s="1007"/>
      <c r="AJ175" s="1007"/>
    </row>
    <row r="176" spans="1:36">
      <c r="A176" s="1005" t="s">
        <v>267</v>
      </c>
      <c r="B176" s="1006" t="s">
        <v>4047</v>
      </c>
      <c r="C176" s="1007"/>
      <c r="D176" s="1007"/>
      <c r="E176" s="1007"/>
      <c r="F176" s="1002">
        <v>0</v>
      </c>
      <c r="G176" s="1008">
        <v>3844.0410000000002</v>
      </c>
      <c r="H176" s="1008"/>
      <c r="I176" s="1008">
        <v>3844.0410000000002</v>
      </c>
      <c r="J176" s="1008"/>
      <c r="K176" s="1008"/>
      <c r="L176" s="1008">
        <v>0</v>
      </c>
      <c r="M176" s="1008"/>
      <c r="N176" s="1008">
        <v>0</v>
      </c>
      <c r="O176" s="1008"/>
      <c r="P176" s="1008"/>
      <c r="Q176" s="1002">
        <v>0</v>
      </c>
      <c r="R176" s="1002">
        <v>0</v>
      </c>
      <c r="S176" s="1002">
        <v>0</v>
      </c>
      <c r="T176" s="1002">
        <v>0</v>
      </c>
      <c r="U176" s="1002">
        <v>0</v>
      </c>
      <c r="V176" s="1009">
        <v>500</v>
      </c>
      <c r="W176" s="1009"/>
      <c r="X176" s="1009">
        <v>500</v>
      </c>
      <c r="Y176" s="1009"/>
      <c r="Z176" s="1009"/>
      <c r="AA176" s="1008">
        <v>500</v>
      </c>
      <c r="AB176" s="1008"/>
      <c r="AC176" s="1008">
        <v>500</v>
      </c>
      <c r="AD176" s="1008"/>
      <c r="AE176" s="1008"/>
      <c r="AF176" s="1010">
        <f t="shared" si="6"/>
        <v>100</v>
      </c>
      <c r="AG176" s="1010"/>
      <c r="AH176" s="1011">
        <f t="shared" si="6"/>
        <v>100</v>
      </c>
      <c r="AI176" s="1007"/>
      <c r="AJ176" s="1007"/>
    </row>
    <row r="177" spans="1:36" ht="24">
      <c r="A177" s="1005" t="s">
        <v>1240</v>
      </c>
      <c r="B177" s="1006" t="s">
        <v>1995</v>
      </c>
      <c r="C177" s="1007"/>
      <c r="D177" s="1007"/>
      <c r="E177" s="1007"/>
      <c r="F177" s="1002">
        <v>0</v>
      </c>
      <c r="G177" s="1008">
        <v>14285</v>
      </c>
      <c r="H177" s="1008"/>
      <c r="I177" s="1008">
        <v>14285</v>
      </c>
      <c r="J177" s="1008"/>
      <c r="K177" s="1008"/>
      <c r="L177" s="1008">
        <v>1049</v>
      </c>
      <c r="M177" s="1008"/>
      <c r="N177" s="1008">
        <v>1049</v>
      </c>
      <c r="O177" s="1008"/>
      <c r="P177" s="1008"/>
      <c r="Q177" s="1002">
        <v>0</v>
      </c>
      <c r="R177" s="1002">
        <v>0</v>
      </c>
      <c r="S177" s="1002">
        <v>0</v>
      </c>
      <c r="T177" s="1002">
        <v>0</v>
      </c>
      <c r="U177" s="1002">
        <v>0</v>
      </c>
      <c r="V177" s="1009">
        <v>500</v>
      </c>
      <c r="W177" s="1009"/>
      <c r="X177" s="1009">
        <v>500</v>
      </c>
      <c r="Y177" s="1009"/>
      <c r="Z177" s="1009"/>
      <c r="AA177" s="1008">
        <v>500</v>
      </c>
      <c r="AB177" s="1008"/>
      <c r="AC177" s="1008">
        <v>500</v>
      </c>
      <c r="AD177" s="1008"/>
      <c r="AE177" s="1008"/>
      <c r="AF177" s="1010">
        <f t="shared" si="6"/>
        <v>100</v>
      </c>
      <c r="AG177" s="1010"/>
      <c r="AH177" s="1011">
        <f t="shared" si="6"/>
        <v>100</v>
      </c>
      <c r="AI177" s="1007"/>
      <c r="AJ177" s="1007"/>
    </row>
    <row r="178" spans="1:36" ht="24">
      <c r="A178" s="1005" t="s">
        <v>1238</v>
      </c>
      <c r="B178" s="1006" t="s">
        <v>4048</v>
      </c>
      <c r="C178" s="1007"/>
      <c r="D178" s="1007"/>
      <c r="E178" s="1007"/>
      <c r="F178" s="1002">
        <v>0</v>
      </c>
      <c r="G178" s="1008">
        <v>2670.1619999999998</v>
      </c>
      <c r="H178" s="1008"/>
      <c r="I178" s="1008">
        <v>2670.1619999999998</v>
      </c>
      <c r="J178" s="1008"/>
      <c r="K178" s="1008"/>
      <c r="L178" s="1008">
        <v>0</v>
      </c>
      <c r="M178" s="1008"/>
      <c r="N178" s="1008">
        <v>0</v>
      </c>
      <c r="O178" s="1008"/>
      <c r="P178" s="1008"/>
      <c r="Q178" s="1002">
        <v>0</v>
      </c>
      <c r="R178" s="1002">
        <v>0</v>
      </c>
      <c r="S178" s="1002">
        <v>0</v>
      </c>
      <c r="T178" s="1002">
        <v>0</v>
      </c>
      <c r="U178" s="1002">
        <v>0</v>
      </c>
      <c r="V178" s="1009">
        <v>500</v>
      </c>
      <c r="W178" s="1009"/>
      <c r="X178" s="1009">
        <v>500</v>
      </c>
      <c r="Y178" s="1009"/>
      <c r="Z178" s="1009"/>
      <c r="AA178" s="1008">
        <v>418.29</v>
      </c>
      <c r="AB178" s="1008"/>
      <c r="AC178" s="1008">
        <v>418.29</v>
      </c>
      <c r="AD178" s="1008"/>
      <c r="AE178" s="1008"/>
      <c r="AF178" s="1010">
        <f t="shared" si="6"/>
        <v>83.658000000000001</v>
      </c>
      <c r="AG178" s="1010"/>
      <c r="AH178" s="1011">
        <f t="shared" si="6"/>
        <v>83.658000000000001</v>
      </c>
      <c r="AI178" s="1007"/>
      <c r="AJ178" s="1007"/>
    </row>
    <row r="179" spans="1:36" ht="24">
      <c r="A179" s="1005" t="s">
        <v>273</v>
      </c>
      <c r="B179" s="1006" t="s">
        <v>2185</v>
      </c>
      <c r="C179" s="1007"/>
      <c r="D179" s="1007"/>
      <c r="E179" s="1007"/>
      <c r="F179" s="1002">
        <v>0</v>
      </c>
      <c r="G179" s="1008">
        <v>120204</v>
      </c>
      <c r="H179" s="1008"/>
      <c r="I179" s="1008">
        <v>120204</v>
      </c>
      <c r="J179" s="1008"/>
      <c r="K179" s="1008"/>
      <c r="L179" s="1008">
        <v>7821.1985500000001</v>
      </c>
      <c r="M179" s="1008"/>
      <c r="N179" s="1008">
        <v>7821.1985500000001</v>
      </c>
      <c r="O179" s="1008"/>
      <c r="P179" s="1008"/>
      <c r="Q179" s="1002">
        <v>0</v>
      </c>
      <c r="R179" s="1002">
        <v>0</v>
      </c>
      <c r="S179" s="1002">
        <v>0</v>
      </c>
      <c r="T179" s="1002">
        <v>0</v>
      </c>
      <c r="U179" s="1002">
        <v>0</v>
      </c>
      <c r="V179" s="1009">
        <v>986.94799999999998</v>
      </c>
      <c r="W179" s="1009"/>
      <c r="X179" s="1009">
        <v>986.94799999999998</v>
      </c>
      <c r="Y179" s="1009"/>
      <c r="Z179" s="1009"/>
      <c r="AA179" s="1008">
        <v>972.69399999999996</v>
      </c>
      <c r="AB179" s="1008"/>
      <c r="AC179" s="1008">
        <v>972.69399999999996</v>
      </c>
      <c r="AD179" s="1008"/>
      <c r="AE179" s="1008"/>
      <c r="AF179" s="1010">
        <f t="shared" si="6"/>
        <v>98.555749644358158</v>
      </c>
      <c r="AG179" s="1010"/>
      <c r="AH179" s="1011">
        <f t="shared" si="6"/>
        <v>98.555749644358158</v>
      </c>
      <c r="AI179" s="1007"/>
      <c r="AJ179" s="1007"/>
    </row>
    <row r="180" spans="1:36" ht="36">
      <c r="A180" s="1005" t="s">
        <v>275</v>
      </c>
      <c r="B180" s="1006" t="s">
        <v>4049</v>
      </c>
      <c r="C180" s="1007"/>
      <c r="D180" s="1007"/>
      <c r="E180" s="1007"/>
      <c r="F180" s="1002">
        <v>0</v>
      </c>
      <c r="G180" s="1008">
        <v>11040</v>
      </c>
      <c r="H180" s="1008"/>
      <c r="I180" s="1008">
        <v>11040</v>
      </c>
      <c r="J180" s="1008"/>
      <c r="K180" s="1008"/>
      <c r="L180" s="1008">
        <v>0</v>
      </c>
      <c r="M180" s="1008"/>
      <c r="N180" s="1008">
        <v>0</v>
      </c>
      <c r="O180" s="1008"/>
      <c r="P180" s="1008"/>
      <c r="Q180" s="1002">
        <v>0</v>
      </c>
      <c r="R180" s="1002">
        <v>0</v>
      </c>
      <c r="S180" s="1002">
        <v>0</v>
      </c>
      <c r="T180" s="1002">
        <v>0</v>
      </c>
      <c r="U180" s="1002">
        <v>0</v>
      </c>
      <c r="V180" s="1009">
        <v>1176</v>
      </c>
      <c r="W180" s="1009"/>
      <c r="X180" s="1009">
        <v>1176</v>
      </c>
      <c r="Y180" s="1009"/>
      <c r="Z180" s="1009"/>
      <c r="AA180" s="1008">
        <v>1176</v>
      </c>
      <c r="AB180" s="1008"/>
      <c r="AC180" s="1008">
        <v>1176</v>
      </c>
      <c r="AD180" s="1008"/>
      <c r="AE180" s="1008"/>
      <c r="AF180" s="1010">
        <f t="shared" si="6"/>
        <v>100</v>
      </c>
      <c r="AG180" s="1010"/>
      <c r="AH180" s="1011">
        <f t="shared" si="6"/>
        <v>100</v>
      </c>
      <c r="AI180" s="1007"/>
      <c r="AJ180" s="1007"/>
    </row>
    <row r="181" spans="1:36" ht="36">
      <c r="A181" s="1005" t="s">
        <v>3043</v>
      </c>
      <c r="B181" s="1006" t="s">
        <v>2232</v>
      </c>
      <c r="C181" s="1007"/>
      <c r="D181" s="1007"/>
      <c r="E181" s="1007"/>
      <c r="F181" s="1002">
        <v>0</v>
      </c>
      <c r="G181" s="1008">
        <v>66982</v>
      </c>
      <c r="H181" s="1008"/>
      <c r="I181" s="1008">
        <v>66982</v>
      </c>
      <c r="J181" s="1008"/>
      <c r="K181" s="1008"/>
      <c r="L181" s="1008">
        <v>2394.1869999999999</v>
      </c>
      <c r="M181" s="1008"/>
      <c r="N181" s="1008">
        <v>2394.1869999999999</v>
      </c>
      <c r="O181" s="1008"/>
      <c r="P181" s="1008"/>
      <c r="Q181" s="1002">
        <v>0</v>
      </c>
      <c r="R181" s="1002">
        <v>0</v>
      </c>
      <c r="S181" s="1002">
        <v>0</v>
      </c>
      <c r="T181" s="1002">
        <v>0</v>
      </c>
      <c r="U181" s="1002">
        <v>0</v>
      </c>
      <c r="V181" s="1009">
        <v>2152.0039999999999</v>
      </c>
      <c r="W181" s="1009"/>
      <c r="X181" s="1009">
        <v>2152.0039999999999</v>
      </c>
      <c r="Y181" s="1009"/>
      <c r="Z181" s="1009"/>
      <c r="AA181" s="1008">
        <v>2137.7600000000002</v>
      </c>
      <c r="AB181" s="1008"/>
      <c r="AC181" s="1008">
        <v>2137.7600000000002</v>
      </c>
      <c r="AD181" s="1008"/>
      <c r="AE181" s="1008"/>
      <c r="AF181" s="1010">
        <f t="shared" si="6"/>
        <v>99.338105319506852</v>
      </c>
      <c r="AG181" s="1010"/>
      <c r="AH181" s="1011">
        <f t="shared" si="6"/>
        <v>99.338105319506852</v>
      </c>
      <c r="AI181" s="1007"/>
      <c r="AJ181" s="1007"/>
    </row>
    <row r="182" spans="1:36" ht="24">
      <c r="A182" s="1005" t="s">
        <v>4050</v>
      </c>
      <c r="B182" s="1006" t="s">
        <v>2419</v>
      </c>
      <c r="C182" s="1007"/>
      <c r="D182" s="1007"/>
      <c r="E182" s="1007"/>
      <c r="F182" s="1002">
        <v>0</v>
      </c>
      <c r="G182" s="1008">
        <v>32752</v>
      </c>
      <c r="H182" s="1008"/>
      <c r="I182" s="1008">
        <v>32752</v>
      </c>
      <c r="J182" s="1008"/>
      <c r="K182" s="1008"/>
      <c r="L182" s="1008">
        <v>8000</v>
      </c>
      <c r="M182" s="1008"/>
      <c r="N182" s="1008">
        <v>8000</v>
      </c>
      <c r="O182" s="1008"/>
      <c r="P182" s="1008"/>
      <c r="Q182" s="1002">
        <v>0</v>
      </c>
      <c r="R182" s="1002">
        <v>0</v>
      </c>
      <c r="S182" s="1002">
        <v>0</v>
      </c>
      <c r="T182" s="1002">
        <v>0</v>
      </c>
      <c r="U182" s="1002">
        <v>0</v>
      </c>
      <c r="V182" s="1009">
        <v>1564</v>
      </c>
      <c r="W182" s="1009"/>
      <c r="X182" s="1009">
        <v>1564</v>
      </c>
      <c r="Y182" s="1009"/>
      <c r="Z182" s="1009"/>
      <c r="AA182" s="1008">
        <v>1564</v>
      </c>
      <c r="AB182" s="1008"/>
      <c r="AC182" s="1008">
        <v>1564</v>
      </c>
      <c r="AD182" s="1008"/>
      <c r="AE182" s="1008"/>
      <c r="AF182" s="1010">
        <f t="shared" si="6"/>
        <v>100</v>
      </c>
      <c r="AG182" s="1010"/>
      <c r="AH182" s="1011">
        <f t="shared" si="6"/>
        <v>100</v>
      </c>
      <c r="AI182" s="1007"/>
      <c r="AJ182" s="1007"/>
    </row>
    <row r="183" spans="1:36" ht="24">
      <c r="A183" s="1005" t="s">
        <v>2749</v>
      </c>
      <c r="B183" s="1006" t="s">
        <v>2290</v>
      </c>
      <c r="C183" s="1007"/>
      <c r="D183" s="1007"/>
      <c r="E183" s="1007"/>
      <c r="F183" s="1002">
        <v>0</v>
      </c>
      <c r="G183" s="1008">
        <v>9456</v>
      </c>
      <c r="H183" s="1008"/>
      <c r="I183" s="1008">
        <v>9456</v>
      </c>
      <c r="J183" s="1008"/>
      <c r="K183" s="1008"/>
      <c r="L183" s="1008">
        <v>60</v>
      </c>
      <c r="M183" s="1008"/>
      <c r="N183" s="1008">
        <v>60</v>
      </c>
      <c r="O183" s="1008"/>
      <c r="P183" s="1008"/>
      <c r="Q183" s="1002">
        <v>0</v>
      </c>
      <c r="R183" s="1002">
        <v>0</v>
      </c>
      <c r="S183" s="1002">
        <v>0</v>
      </c>
      <c r="T183" s="1002">
        <v>0</v>
      </c>
      <c r="U183" s="1002">
        <v>0</v>
      </c>
      <c r="V183" s="1009">
        <v>3300</v>
      </c>
      <c r="W183" s="1009"/>
      <c r="X183" s="1009">
        <v>3300</v>
      </c>
      <c r="Y183" s="1009"/>
      <c r="Z183" s="1009"/>
      <c r="AA183" s="1008">
        <v>3300</v>
      </c>
      <c r="AB183" s="1008"/>
      <c r="AC183" s="1008">
        <v>3300</v>
      </c>
      <c r="AD183" s="1008"/>
      <c r="AE183" s="1008"/>
      <c r="AF183" s="1010">
        <f t="shared" si="6"/>
        <v>100</v>
      </c>
      <c r="AG183" s="1010"/>
      <c r="AH183" s="1011">
        <f t="shared" si="6"/>
        <v>100</v>
      </c>
      <c r="AI183" s="1007"/>
      <c r="AJ183" s="1007"/>
    </row>
    <row r="184" spans="1:36">
      <c r="A184" s="1000" t="s">
        <v>422</v>
      </c>
      <c r="B184" s="1001" t="s">
        <v>4051</v>
      </c>
      <c r="C184" s="1007"/>
      <c r="D184" s="1007"/>
      <c r="E184" s="1007"/>
      <c r="F184" s="1002">
        <v>0</v>
      </c>
      <c r="G184" s="1003">
        <v>0</v>
      </c>
      <c r="H184" s="1003"/>
      <c r="I184" s="1003">
        <v>0</v>
      </c>
      <c r="J184" s="1003"/>
      <c r="K184" s="1003"/>
      <c r="L184" s="1003">
        <v>191664.50538399999</v>
      </c>
      <c r="M184" s="1003"/>
      <c r="N184" s="1003">
        <v>191664.50538399999</v>
      </c>
      <c r="O184" s="1003"/>
      <c r="P184" s="1003"/>
      <c r="Q184" s="1002">
        <v>0</v>
      </c>
      <c r="R184" s="1002">
        <v>0</v>
      </c>
      <c r="S184" s="1002">
        <v>0</v>
      </c>
      <c r="T184" s="1002">
        <v>0</v>
      </c>
      <c r="U184" s="1002">
        <v>0</v>
      </c>
      <c r="V184" s="1003">
        <v>335199.75265599997</v>
      </c>
      <c r="W184" s="1009"/>
      <c r="X184" s="1009">
        <v>335199.75265599997</v>
      </c>
      <c r="Y184" s="1009"/>
      <c r="Z184" s="1009"/>
      <c r="AA184" s="1003">
        <v>303135.18264299998</v>
      </c>
      <c r="AB184" s="1003"/>
      <c r="AC184" s="1003">
        <v>303135.18264299998</v>
      </c>
      <c r="AD184" s="1003"/>
      <c r="AE184" s="1003"/>
      <c r="AF184" s="1004">
        <f t="shared" si="6"/>
        <v>90.43419043154654</v>
      </c>
      <c r="AG184" s="1007"/>
      <c r="AH184" s="1004">
        <f t="shared" si="6"/>
        <v>90.43419043154654</v>
      </c>
      <c r="AI184" s="1007"/>
      <c r="AJ184" s="1007"/>
    </row>
    <row r="185" spans="1:36" ht="24">
      <c r="A185" s="1005" t="s">
        <v>282</v>
      </c>
      <c r="B185" s="1006" t="s">
        <v>2150</v>
      </c>
      <c r="C185" s="1007"/>
      <c r="D185" s="1007"/>
      <c r="E185" s="1007"/>
      <c r="F185" s="1002">
        <v>0</v>
      </c>
      <c r="G185" s="1008">
        <v>477998.6</v>
      </c>
      <c r="H185" s="1008"/>
      <c r="I185" s="1008">
        <v>477998.6</v>
      </c>
      <c r="J185" s="1008"/>
      <c r="K185" s="1008"/>
      <c r="L185" s="1008">
        <v>3430.5354090000001</v>
      </c>
      <c r="M185" s="1008"/>
      <c r="N185" s="1008">
        <v>3430.5354090000001</v>
      </c>
      <c r="O185" s="1008"/>
      <c r="P185" s="1008"/>
      <c r="Q185" s="1002">
        <v>0</v>
      </c>
      <c r="R185" s="1002">
        <v>0</v>
      </c>
      <c r="S185" s="1002">
        <v>0</v>
      </c>
      <c r="T185" s="1002">
        <v>0</v>
      </c>
      <c r="U185" s="1002">
        <v>0</v>
      </c>
      <c r="V185" s="1009">
        <v>1068.8335910000001</v>
      </c>
      <c r="W185" s="1009"/>
      <c r="X185" s="1009">
        <v>1068.8335910000001</v>
      </c>
      <c r="Y185" s="1009"/>
      <c r="Z185" s="1009"/>
      <c r="AA185" s="1008">
        <v>1068.8335910000001</v>
      </c>
      <c r="AB185" s="1008"/>
      <c r="AC185" s="1008">
        <v>1068.8335910000001</v>
      </c>
      <c r="AD185" s="1008"/>
      <c r="AE185" s="1008"/>
      <c r="AF185" s="1010">
        <f t="shared" si="6"/>
        <v>100</v>
      </c>
      <c r="AG185" s="1010"/>
      <c r="AH185" s="1011">
        <f t="shared" si="6"/>
        <v>100</v>
      </c>
      <c r="AI185" s="1007"/>
      <c r="AJ185" s="1007"/>
    </row>
    <row r="186" spans="1:36" ht="24">
      <c r="A186" s="1005" t="s">
        <v>132</v>
      </c>
      <c r="B186" s="1006" t="s">
        <v>1988</v>
      </c>
      <c r="C186" s="1007"/>
      <c r="D186" s="1007"/>
      <c r="E186" s="1007"/>
      <c r="F186" s="1002">
        <v>0</v>
      </c>
      <c r="G186" s="1008">
        <v>42545</v>
      </c>
      <c r="H186" s="1008"/>
      <c r="I186" s="1008">
        <v>42545</v>
      </c>
      <c r="J186" s="1008"/>
      <c r="K186" s="1008"/>
      <c r="L186" s="1008">
        <v>843.527469</v>
      </c>
      <c r="M186" s="1008"/>
      <c r="N186" s="1008">
        <v>843.527469</v>
      </c>
      <c r="O186" s="1008"/>
      <c r="P186" s="1008"/>
      <c r="Q186" s="1002">
        <v>0</v>
      </c>
      <c r="R186" s="1002">
        <v>0</v>
      </c>
      <c r="S186" s="1002">
        <v>0</v>
      </c>
      <c r="T186" s="1002">
        <v>0</v>
      </c>
      <c r="U186" s="1002">
        <v>0</v>
      </c>
      <c r="V186" s="1009">
        <v>2343.5274690000001</v>
      </c>
      <c r="W186" s="1009"/>
      <c r="X186" s="1009">
        <v>2343.5274690000001</v>
      </c>
      <c r="Y186" s="1009"/>
      <c r="Z186" s="1009"/>
      <c r="AA186" s="1008">
        <v>2291.7954439999999</v>
      </c>
      <c r="AB186" s="1008"/>
      <c r="AC186" s="1008">
        <v>2291.7954439999999</v>
      </c>
      <c r="AD186" s="1008"/>
      <c r="AE186" s="1008"/>
      <c r="AF186" s="1010">
        <f t="shared" si="6"/>
        <v>97.792557344246774</v>
      </c>
      <c r="AG186" s="1010"/>
      <c r="AH186" s="1011">
        <f t="shared" si="6"/>
        <v>97.792557344246774</v>
      </c>
      <c r="AI186" s="1007"/>
      <c r="AJ186" s="1007"/>
    </row>
    <row r="187" spans="1:36" ht="24">
      <c r="A187" s="1005" t="s">
        <v>133</v>
      </c>
      <c r="B187" s="1006" t="s">
        <v>2134</v>
      </c>
      <c r="C187" s="1007"/>
      <c r="D187" s="1007"/>
      <c r="E187" s="1007"/>
      <c r="F187" s="1002">
        <v>0</v>
      </c>
      <c r="G187" s="1008">
        <v>272849</v>
      </c>
      <c r="H187" s="1008"/>
      <c r="I187" s="1008">
        <v>272849</v>
      </c>
      <c r="J187" s="1008"/>
      <c r="K187" s="1008"/>
      <c r="L187" s="1008">
        <v>30387.918000999998</v>
      </c>
      <c r="M187" s="1008"/>
      <c r="N187" s="1008">
        <v>30387.918000999998</v>
      </c>
      <c r="O187" s="1008"/>
      <c r="P187" s="1008"/>
      <c r="Q187" s="1002">
        <v>0</v>
      </c>
      <c r="R187" s="1002">
        <v>0</v>
      </c>
      <c r="S187" s="1002">
        <v>0</v>
      </c>
      <c r="T187" s="1002">
        <v>0</v>
      </c>
      <c r="U187" s="1002">
        <v>0</v>
      </c>
      <c r="V187" s="1009">
        <v>13157.081999</v>
      </c>
      <c r="W187" s="1009"/>
      <c r="X187" s="1009">
        <v>13157.081999</v>
      </c>
      <c r="Y187" s="1009"/>
      <c r="Z187" s="1009"/>
      <c r="AA187" s="1008">
        <v>12788.046059</v>
      </c>
      <c r="AB187" s="1008"/>
      <c r="AC187" s="1008">
        <v>12788.046059</v>
      </c>
      <c r="AD187" s="1008"/>
      <c r="AE187" s="1008"/>
      <c r="AF187" s="1010">
        <f t="shared" si="6"/>
        <v>97.195153606034765</v>
      </c>
      <c r="AG187" s="1010"/>
      <c r="AH187" s="1011">
        <f t="shared" si="6"/>
        <v>97.195153606034765</v>
      </c>
      <c r="AI187" s="1007"/>
      <c r="AJ187" s="1007"/>
    </row>
    <row r="188" spans="1:36" ht="24">
      <c r="A188" s="1005" t="s">
        <v>134</v>
      </c>
      <c r="B188" s="1006" t="s">
        <v>1999</v>
      </c>
      <c r="C188" s="1007"/>
      <c r="D188" s="1007"/>
      <c r="E188" s="1007"/>
      <c r="F188" s="1002">
        <v>0</v>
      </c>
      <c r="G188" s="1008">
        <v>75850</v>
      </c>
      <c r="H188" s="1008"/>
      <c r="I188" s="1008">
        <v>75850</v>
      </c>
      <c r="J188" s="1008"/>
      <c r="K188" s="1008"/>
      <c r="L188" s="1008">
        <v>3000</v>
      </c>
      <c r="M188" s="1008"/>
      <c r="N188" s="1008">
        <v>3000</v>
      </c>
      <c r="O188" s="1008"/>
      <c r="P188" s="1008"/>
      <c r="Q188" s="1002">
        <v>0</v>
      </c>
      <c r="R188" s="1002">
        <v>0</v>
      </c>
      <c r="S188" s="1002">
        <v>0</v>
      </c>
      <c r="T188" s="1002">
        <v>0</v>
      </c>
      <c r="U188" s="1002">
        <v>0</v>
      </c>
      <c r="V188" s="1009">
        <v>3394.7894580000002</v>
      </c>
      <c r="W188" s="1009"/>
      <c r="X188" s="1009">
        <v>3394.7894580000002</v>
      </c>
      <c r="Y188" s="1009"/>
      <c r="Z188" s="1009"/>
      <c r="AA188" s="1008">
        <v>2703.248216</v>
      </c>
      <c r="AB188" s="1008"/>
      <c r="AC188" s="1008">
        <v>2703.248216</v>
      </c>
      <c r="AD188" s="1008"/>
      <c r="AE188" s="1008"/>
      <c r="AF188" s="1010">
        <f t="shared" si="6"/>
        <v>79.629333407691988</v>
      </c>
      <c r="AG188" s="1010"/>
      <c r="AH188" s="1011">
        <f t="shared" si="6"/>
        <v>79.629333407691988</v>
      </c>
      <c r="AI188" s="1007"/>
      <c r="AJ188" s="1007"/>
    </row>
    <row r="189" spans="1:36" ht="24">
      <c r="A189" s="1005" t="s">
        <v>135</v>
      </c>
      <c r="B189" s="1006" t="s">
        <v>4052</v>
      </c>
      <c r="C189" s="1007"/>
      <c r="D189" s="1007"/>
      <c r="E189" s="1007"/>
      <c r="F189" s="1002">
        <v>0</v>
      </c>
      <c r="G189" s="1008">
        <v>5302.8419999999996</v>
      </c>
      <c r="H189" s="1008"/>
      <c r="I189" s="1008">
        <v>5302.8419999999996</v>
      </c>
      <c r="J189" s="1008"/>
      <c r="K189" s="1008"/>
      <c r="L189" s="1008">
        <v>0</v>
      </c>
      <c r="M189" s="1008"/>
      <c r="N189" s="1008">
        <v>0</v>
      </c>
      <c r="O189" s="1008"/>
      <c r="P189" s="1008"/>
      <c r="Q189" s="1002">
        <v>0</v>
      </c>
      <c r="R189" s="1002">
        <v>0</v>
      </c>
      <c r="S189" s="1002">
        <v>0</v>
      </c>
      <c r="T189" s="1002">
        <v>0</v>
      </c>
      <c r="U189" s="1002">
        <v>0</v>
      </c>
      <c r="V189" s="1009">
        <v>400</v>
      </c>
      <c r="W189" s="1009"/>
      <c r="X189" s="1009">
        <v>400</v>
      </c>
      <c r="Y189" s="1009"/>
      <c r="Z189" s="1009"/>
      <c r="AA189" s="1008">
        <v>400</v>
      </c>
      <c r="AB189" s="1008"/>
      <c r="AC189" s="1008">
        <v>400</v>
      </c>
      <c r="AD189" s="1008"/>
      <c r="AE189" s="1008"/>
      <c r="AF189" s="1010">
        <f t="shared" si="6"/>
        <v>100</v>
      </c>
      <c r="AG189" s="1010"/>
      <c r="AH189" s="1011">
        <f t="shared" si="6"/>
        <v>100</v>
      </c>
      <c r="AI189" s="1007"/>
      <c r="AJ189" s="1007"/>
    </row>
    <row r="190" spans="1:36" ht="36">
      <c r="A190" s="1005" t="s">
        <v>136</v>
      </c>
      <c r="B190" s="1006" t="s">
        <v>4053</v>
      </c>
      <c r="C190" s="1007"/>
      <c r="D190" s="1007"/>
      <c r="E190" s="1007"/>
      <c r="F190" s="1002">
        <v>0</v>
      </c>
      <c r="G190" s="1008">
        <v>2000</v>
      </c>
      <c r="H190" s="1008"/>
      <c r="I190" s="1008">
        <v>2000</v>
      </c>
      <c r="J190" s="1008"/>
      <c r="K190" s="1008"/>
      <c r="L190" s="1008">
        <v>436.17899999999997</v>
      </c>
      <c r="M190" s="1008"/>
      <c r="N190" s="1008">
        <v>436.17899999999997</v>
      </c>
      <c r="O190" s="1008"/>
      <c r="P190" s="1008"/>
      <c r="Q190" s="1002">
        <v>0</v>
      </c>
      <c r="R190" s="1002">
        <v>0</v>
      </c>
      <c r="S190" s="1002">
        <v>0</v>
      </c>
      <c r="T190" s="1002">
        <v>0</v>
      </c>
      <c r="U190" s="1002">
        <v>0</v>
      </c>
      <c r="V190" s="1009">
        <v>3063.8209999999999</v>
      </c>
      <c r="W190" s="1009"/>
      <c r="X190" s="1009">
        <v>3063.8209999999999</v>
      </c>
      <c r="Y190" s="1009"/>
      <c r="Z190" s="1009"/>
      <c r="AA190" s="1008">
        <v>1802.538</v>
      </c>
      <c r="AB190" s="1008"/>
      <c r="AC190" s="1008">
        <v>1802.538</v>
      </c>
      <c r="AD190" s="1008"/>
      <c r="AE190" s="1008"/>
      <c r="AF190" s="1010">
        <f t="shared" si="6"/>
        <v>58.833006236330391</v>
      </c>
      <c r="AG190" s="1010"/>
      <c r="AH190" s="1011">
        <f t="shared" si="6"/>
        <v>58.833006236330391</v>
      </c>
      <c r="AI190" s="1007"/>
      <c r="AJ190" s="1007"/>
    </row>
    <row r="191" spans="1:36" ht="36">
      <c r="A191" s="1005" t="s">
        <v>137</v>
      </c>
      <c r="B191" s="1006" t="s">
        <v>2132</v>
      </c>
      <c r="C191" s="1007"/>
      <c r="D191" s="1007"/>
      <c r="E191" s="1007"/>
      <c r="F191" s="1002">
        <v>0</v>
      </c>
      <c r="G191" s="1008">
        <v>822172</v>
      </c>
      <c r="H191" s="1008"/>
      <c r="I191" s="1008">
        <v>822172</v>
      </c>
      <c r="J191" s="1008"/>
      <c r="K191" s="1008"/>
      <c r="L191" s="1008">
        <v>5801.4589999999998</v>
      </c>
      <c r="M191" s="1008"/>
      <c r="N191" s="1008">
        <v>5801.4589999999998</v>
      </c>
      <c r="O191" s="1008"/>
      <c r="P191" s="1008"/>
      <c r="Q191" s="1002">
        <v>0</v>
      </c>
      <c r="R191" s="1002">
        <v>0</v>
      </c>
      <c r="S191" s="1002">
        <v>0</v>
      </c>
      <c r="T191" s="1002">
        <v>0</v>
      </c>
      <c r="U191" s="1002">
        <v>0</v>
      </c>
      <c r="V191" s="1009">
        <v>34263.465900000003</v>
      </c>
      <c r="W191" s="1009"/>
      <c r="X191" s="1009">
        <v>34263.465900000003</v>
      </c>
      <c r="Y191" s="1009"/>
      <c r="Z191" s="1009"/>
      <c r="AA191" s="1008">
        <v>26618.876736999999</v>
      </c>
      <c r="AB191" s="1008"/>
      <c r="AC191" s="1008">
        <v>26618.876736999999</v>
      </c>
      <c r="AD191" s="1008"/>
      <c r="AE191" s="1008"/>
      <c r="AF191" s="1010">
        <f t="shared" si="6"/>
        <v>77.688803621585748</v>
      </c>
      <c r="AG191" s="1010"/>
      <c r="AH191" s="1011">
        <f t="shared" si="6"/>
        <v>77.688803621585748</v>
      </c>
      <c r="AI191" s="1007"/>
      <c r="AJ191" s="1007"/>
    </row>
    <row r="192" spans="1:36" ht="36">
      <c r="A192" s="1005" t="s">
        <v>317</v>
      </c>
      <c r="B192" s="1006" t="s">
        <v>4054</v>
      </c>
      <c r="C192" s="1007"/>
      <c r="D192" s="1007"/>
      <c r="E192" s="1007"/>
      <c r="F192" s="1002">
        <v>0</v>
      </c>
      <c r="G192" s="1008">
        <v>13000</v>
      </c>
      <c r="H192" s="1008"/>
      <c r="I192" s="1008">
        <v>13000</v>
      </c>
      <c r="J192" s="1008"/>
      <c r="K192" s="1008"/>
      <c r="L192" s="1008">
        <v>9999.49</v>
      </c>
      <c r="M192" s="1008"/>
      <c r="N192" s="1008">
        <v>9999.49</v>
      </c>
      <c r="O192" s="1008"/>
      <c r="P192" s="1008"/>
      <c r="Q192" s="1002">
        <v>0</v>
      </c>
      <c r="R192" s="1002">
        <v>0</v>
      </c>
      <c r="S192" s="1002">
        <v>0</v>
      </c>
      <c r="T192" s="1002">
        <v>0</v>
      </c>
      <c r="U192" s="1002">
        <v>0</v>
      </c>
      <c r="V192" s="1009">
        <v>10000</v>
      </c>
      <c r="W192" s="1009"/>
      <c r="X192" s="1009">
        <v>10000</v>
      </c>
      <c r="Y192" s="1009"/>
      <c r="Z192" s="1009"/>
      <c r="AA192" s="1008">
        <v>9649.4050000000007</v>
      </c>
      <c r="AB192" s="1008"/>
      <c r="AC192" s="1008">
        <v>9649.4050000000007</v>
      </c>
      <c r="AD192" s="1008"/>
      <c r="AE192" s="1008"/>
      <c r="AF192" s="1010">
        <f t="shared" si="6"/>
        <v>96.494050000000016</v>
      </c>
      <c r="AG192" s="1010"/>
      <c r="AH192" s="1011">
        <f t="shared" si="6"/>
        <v>96.494050000000016</v>
      </c>
      <c r="AI192" s="1007"/>
      <c r="AJ192" s="1007"/>
    </row>
    <row r="193" spans="1:36" ht="36">
      <c r="A193" s="1005" t="s">
        <v>318</v>
      </c>
      <c r="B193" s="1006" t="s">
        <v>2133</v>
      </c>
      <c r="C193" s="1007"/>
      <c r="D193" s="1007"/>
      <c r="E193" s="1007"/>
      <c r="F193" s="1002">
        <v>0</v>
      </c>
      <c r="G193" s="1008">
        <v>1294762</v>
      </c>
      <c r="H193" s="1008"/>
      <c r="I193" s="1008">
        <v>1294762</v>
      </c>
      <c r="J193" s="1008"/>
      <c r="K193" s="1008"/>
      <c r="L193" s="1008">
        <v>15159.726000000001</v>
      </c>
      <c r="M193" s="1008"/>
      <c r="N193" s="1008">
        <v>15159.726000000001</v>
      </c>
      <c r="O193" s="1008"/>
      <c r="P193" s="1008"/>
      <c r="Q193" s="1002">
        <v>0</v>
      </c>
      <c r="R193" s="1002">
        <v>0</v>
      </c>
      <c r="S193" s="1002">
        <v>0</v>
      </c>
      <c r="T193" s="1002">
        <v>0</v>
      </c>
      <c r="U193" s="1002">
        <v>0</v>
      </c>
      <c r="V193" s="1009">
        <v>20797.274000000001</v>
      </c>
      <c r="W193" s="1009"/>
      <c r="X193" s="1009">
        <v>20797.274000000001</v>
      </c>
      <c r="Y193" s="1009"/>
      <c r="Z193" s="1009"/>
      <c r="AA193" s="1008">
        <v>17786.219958999998</v>
      </c>
      <c r="AB193" s="1008"/>
      <c r="AC193" s="1008">
        <v>17786.219958999998</v>
      </c>
      <c r="AD193" s="1008"/>
      <c r="AE193" s="1008"/>
      <c r="AF193" s="1010">
        <f t="shared" si="6"/>
        <v>85.521881180196971</v>
      </c>
      <c r="AG193" s="1010"/>
      <c r="AH193" s="1011">
        <f t="shared" si="6"/>
        <v>85.521881180196971</v>
      </c>
      <c r="AI193" s="1007"/>
      <c r="AJ193" s="1007"/>
    </row>
    <row r="194" spans="1:36" ht="24">
      <c r="A194" s="1005" t="s">
        <v>656</v>
      </c>
      <c r="B194" s="1006" t="s">
        <v>1991</v>
      </c>
      <c r="C194" s="1007"/>
      <c r="D194" s="1007"/>
      <c r="E194" s="1007"/>
      <c r="F194" s="1002">
        <v>0</v>
      </c>
      <c r="G194" s="1008">
        <v>38908</v>
      </c>
      <c r="H194" s="1008"/>
      <c r="I194" s="1008">
        <v>38908</v>
      </c>
      <c r="J194" s="1008"/>
      <c r="K194" s="1008"/>
      <c r="L194" s="1008">
        <v>1458</v>
      </c>
      <c r="M194" s="1008"/>
      <c r="N194" s="1008">
        <v>1458</v>
      </c>
      <c r="O194" s="1008"/>
      <c r="P194" s="1008"/>
      <c r="Q194" s="1002">
        <v>0</v>
      </c>
      <c r="R194" s="1002">
        <v>0</v>
      </c>
      <c r="S194" s="1002">
        <v>0</v>
      </c>
      <c r="T194" s="1002">
        <v>0</v>
      </c>
      <c r="U194" s="1002">
        <v>0</v>
      </c>
      <c r="V194" s="1009">
        <v>537</v>
      </c>
      <c r="W194" s="1009"/>
      <c r="X194" s="1009">
        <v>537</v>
      </c>
      <c r="Y194" s="1009"/>
      <c r="Z194" s="1009"/>
      <c r="AA194" s="1008">
        <v>467.77465999999998</v>
      </c>
      <c r="AB194" s="1008"/>
      <c r="AC194" s="1008">
        <v>467.77465999999998</v>
      </c>
      <c r="AD194" s="1008"/>
      <c r="AE194" s="1008"/>
      <c r="AF194" s="1010">
        <f t="shared" si="6"/>
        <v>87.108875232774679</v>
      </c>
      <c r="AG194" s="1010"/>
      <c r="AH194" s="1011">
        <f t="shared" si="6"/>
        <v>87.108875232774679</v>
      </c>
      <c r="AI194" s="1007"/>
      <c r="AJ194" s="1007"/>
    </row>
    <row r="195" spans="1:36" ht="24">
      <c r="A195" s="1005" t="s">
        <v>1117</v>
      </c>
      <c r="B195" s="1006" t="s">
        <v>2034</v>
      </c>
      <c r="C195" s="1007"/>
      <c r="D195" s="1007"/>
      <c r="E195" s="1007"/>
      <c r="F195" s="1002">
        <v>0</v>
      </c>
      <c r="G195" s="1008">
        <v>174410</v>
      </c>
      <c r="H195" s="1008"/>
      <c r="I195" s="1008">
        <v>174410</v>
      </c>
      <c r="J195" s="1008"/>
      <c r="K195" s="1008"/>
      <c r="L195" s="1008">
        <v>0</v>
      </c>
      <c r="M195" s="1008"/>
      <c r="N195" s="1008">
        <v>0</v>
      </c>
      <c r="O195" s="1008"/>
      <c r="P195" s="1008"/>
      <c r="Q195" s="1002">
        <v>0</v>
      </c>
      <c r="R195" s="1002">
        <v>0</v>
      </c>
      <c r="S195" s="1002">
        <v>0</v>
      </c>
      <c r="T195" s="1002">
        <v>0</v>
      </c>
      <c r="U195" s="1002">
        <v>0</v>
      </c>
      <c r="V195" s="1009">
        <v>1121</v>
      </c>
      <c r="W195" s="1009"/>
      <c r="X195" s="1009">
        <v>1121</v>
      </c>
      <c r="Y195" s="1009"/>
      <c r="Z195" s="1009"/>
      <c r="AA195" s="1008">
        <v>1121</v>
      </c>
      <c r="AB195" s="1008"/>
      <c r="AC195" s="1008">
        <v>1121</v>
      </c>
      <c r="AD195" s="1008"/>
      <c r="AE195" s="1008"/>
      <c r="AF195" s="1010">
        <f t="shared" si="6"/>
        <v>100</v>
      </c>
      <c r="AG195" s="1010"/>
      <c r="AH195" s="1011">
        <f t="shared" si="6"/>
        <v>100</v>
      </c>
      <c r="AI195" s="1007"/>
      <c r="AJ195" s="1007"/>
    </row>
    <row r="196" spans="1:36" ht="24">
      <c r="A196" s="1005" t="s">
        <v>351</v>
      </c>
      <c r="B196" s="1006" t="s">
        <v>1993</v>
      </c>
      <c r="C196" s="1007"/>
      <c r="D196" s="1007"/>
      <c r="E196" s="1007"/>
      <c r="F196" s="1002">
        <v>0</v>
      </c>
      <c r="G196" s="1008">
        <v>22981</v>
      </c>
      <c r="H196" s="1008"/>
      <c r="I196" s="1008">
        <v>22981</v>
      </c>
      <c r="J196" s="1008"/>
      <c r="K196" s="1008"/>
      <c r="L196" s="1008">
        <v>0</v>
      </c>
      <c r="M196" s="1008"/>
      <c r="N196" s="1008">
        <v>0</v>
      </c>
      <c r="O196" s="1008"/>
      <c r="P196" s="1008"/>
      <c r="Q196" s="1002">
        <v>0</v>
      </c>
      <c r="R196" s="1002">
        <v>0</v>
      </c>
      <c r="S196" s="1002">
        <v>0</v>
      </c>
      <c r="T196" s="1002">
        <v>0</v>
      </c>
      <c r="U196" s="1002">
        <v>0</v>
      </c>
      <c r="V196" s="1009">
        <v>606</v>
      </c>
      <c r="W196" s="1009"/>
      <c r="X196" s="1009">
        <v>606</v>
      </c>
      <c r="Y196" s="1009"/>
      <c r="Z196" s="1009"/>
      <c r="AA196" s="1008">
        <v>598.22860500000002</v>
      </c>
      <c r="AB196" s="1008"/>
      <c r="AC196" s="1008">
        <v>598.22860500000002</v>
      </c>
      <c r="AD196" s="1008"/>
      <c r="AE196" s="1008"/>
      <c r="AF196" s="1010">
        <f t="shared" si="6"/>
        <v>98.717591584158413</v>
      </c>
      <c r="AG196" s="1010"/>
      <c r="AH196" s="1011">
        <f t="shared" si="6"/>
        <v>98.717591584158413</v>
      </c>
      <c r="AI196" s="1007"/>
      <c r="AJ196" s="1007"/>
    </row>
    <row r="197" spans="1:36" ht="24">
      <c r="A197" s="1005" t="s">
        <v>1118</v>
      </c>
      <c r="B197" s="1006" t="s">
        <v>2314</v>
      </c>
      <c r="C197" s="1007"/>
      <c r="D197" s="1007"/>
      <c r="E197" s="1007"/>
      <c r="F197" s="1002">
        <v>0</v>
      </c>
      <c r="G197" s="1008">
        <v>15170</v>
      </c>
      <c r="H197" s="1008"/>
      <c r="I197" s="1008">
        <v>15170</v>
      </c>
      <c r="J197" s="1008"/>
      <c r="K197" s="1008"/>
      <c r="L197" s="1008">
        <v>1000</v>
      </c>
      <c r="M197" s="1008"/>
      <c r="N197" s="1008">
        <v>1000</v>
      </c>
      <c r="O197" s="1008"/>
      <c r="P197" s="1008"/>
      <c r="Q197" s="1002">
        <v>0</v>
      </c>
      <c r="R197" s="1002">
        <v>0</v>
      </c>
      <c r="S197" s="1002">
        <v>0</v>
      </c>
      <c r="T197" s="1002">
        <v>0</v>
      </c>
      <c r="U197" s="1002">
        <v>0</v>
      </c>
      <c r="V197" s="1009">
        <v>791</v>
      </c>
      <c r="W197" s="1009"/>
      <c r="X197" s="1009">
        <v>791</v>
      </c>
      <c r="Y197" s="1009"/>
      <c r="Z197" s="1009"/>
      <c r="AA197" s="1008">
        <v>779.36</v>
      </c>
      <c r="AB197" s="1008"/>
      <c r="AC197" s="1008">
        <v>779.36</v>
      </c>
      <c r="AD197" s="1008"/>
      <c r="AE197" s="1008"/>
      <c r="AF197" s="1010">
        <f t="shared" si="6"/>
        <v>98.528445006321121</v>
      </c>
      <c r="AG197" s="1010"/>
      <c r="AH197" s="1011">
        <f t="shared" si="6"/>
        <v>98.528445006321121</v>
      </c>
      <c r="AI197" s="1007"/>
      <c r="AJ197" s="1007"/>
    </row>
    <row r="198" spans="1:36" ht="24">
      <c r="A198" s="1005" t="s">
        <v>1119</v>
      </c>
      <c r="B198" s="1006" t="s">
        <v>2136</v>
      </c>
      <c r="C198" s="1007"/>
      <c r="D198" s="1007"/>
      <c r="E198" s="1007"/>
      <c r="F198" s="1002">
        <v>0</v>
      </c>
      <c r="G198" s="1008">
        <v>53988</v>
      </c>
      <c r="H198" s="1008"/>
      <c r="I198" s="1008">
        <v>53988</v>
      </c>
      <c r="J198" s="1008"/>
      <c r="K198" s="1008"/>
      <c r="L198" s="1008">
        <v>0</v>
      </c>
      <c r="M198" s="1008"/>
      <c r="N198" s="1008">
        <v>0</v>
      </c>
      <c r="O198" s="1008"/>
      <c r="P198" s="1008"/>
      <c r="Q198" s="1002">
        <v>0</v>
      </c>
      <c r="R198" s="1002">
        <v>0</v>
      </c>
      <c r="S198" s="1002">
        <v>0</v>
      </c>
      <c r="T198" s="1002">
        <v>0</v>
      </c>
      <c r="U198" s="1002">
        <v>0</v>
      </c>
      <c r="V198" s="1009">
        <v>1413</v>
      </c>
      <c r="W198" s="1009"/>
      <c r="X198" s="1009">
        <v>1413</v>
      </c>
      <c r="Y198" s="1009"/>
      <c r="Z198" s="1009"/>
      <c r="AA198" s="1008">
        <v>1413</v>
      </c>
      <c r="AB198" s="1008"/>
      <c r="AC198" s="1008">
        <v>1413</v>
      </c>
      <c r="AD198" s="1008"/>
      <c r="AE198" s="1008"/>
      <c r="AF198" s="1010">
        <f t="shared" si="6"/>
        <v>100</v>
      </c>
      <c r="AG198" s="1010"/>
      <c r="AH198" s="1011">
        <f t="shared" si="6"/>
        <v>100</v>
      </c>
      <c r="AI198" s="1007"/>
      <c r="AJ198" s="1007"/>
    </row>
    <row r="199" spans="1:36" ht="24">
      <c r="A199" s="1005" t="s">
        <v>1120</v>
      </c>
      <c r="B199" s="1006" t="s">
        <v>1989</v>
      </c>
      <c r="C199" s="1007"/>
      <c r="D199" s="1007"/>
      <c r="E199" s="1007"/>
      <c r="F199" s="1002">
        <v>0</v>
      </c>
      <c r="G199" s="1008">
        <v>13000</v>
      </c>
      <c r="H199" s="1008"/>
      <c r="I199" s="1008">
        <v>13000</v>
      </c>
      <c r="J199" s="1008"/>
      <c r="K199" s="1008"/>
      <c r="L199" s="1008">
        <v>0</v>
      </c>
      <c r="M199" s="1008"/>
      <c r="N199" s="1008">
        <v>0</v>
      </c>
      <c r="O199" s="1008"/>
      <c r="P199" s="1008"/>
      <c r="Q199" s="1002">
        <v>0</v>
      </c>
      <c r="R199" s="1002">
        <v>0</v>
      </c>
      <c r="S199" s="1002">
        <v>0</v>
      </c>
      <c r="T199" s="1002">
        <v>0</v>
      </c>
      <c r="U199" s="1002">
        <v>0</v>
      </c>
      <c r="V199" s="1009">
        <v>4798</v>
      </c>
      <c r="W199" s="1009"/>
      <c r="X199" s="1009">
        <v>4798</v>
      </c>
      <c r="Y199" s="1009"/>
      <c r="Z199" s="1009"/>
      <c r="AA199" s="1008">
        <v>4725.2716</v>
      </c>
      <c r="AB199" s="1008"/>
      <c r="AC199" s="1008">
        <v>4725.2716</v>
      </c>
      <c r="AD199" s="1008"/>
      <c r="AE199" s="1008"/>
      <c r="AF199" s="1010">
        <f t="shared" si="6"/>
        <v>98.484193413922469</v>
      </c>
      <c r="AG199" s="1010"/>
      <c r="AH199" s="1011">
        <f t="shared" si="6"/>
        <v>98.484193413922469</v>
      </c>
      <c r="AI199" s="1007"/>
      <c r="AJ199" s="1007"/>
    </row>
    <row r="200" spans="1:36" ht="24">
      <c r="A200" s="1005" t="s">
        <v>1121</v>
      </c>
      <c r="B200" s="1006" t="s">
        <v>2035</v>
      </c>
      <c r="C200" s="1007"/>
      <c r="D200" s="1007"/>
      <c r="E200" s="1007"/>
      <c r="F200" s="1002">
        <v>0</v>
      </c>
      <c r="G200" s="1008">
        <v>52941</v>
      </c>
      <c r="H200" s="1008"/>
      <c r="I200" s="1008">
        <v>52941</v>
      </c>
      <c r="J200" s="1008"/>
      <c r="K200" s="1008"/>
      <c r="L200" s="1008">
        <v>5817.9997439999997</v>
      </c>
      <c r="M200" s="1008"/>
      <c r="N200" s="1008">
        <v>5817.9997439999997</v>
      </c>
      <c r="O200" s="1008"/>
      <c r="P200" s="1008"/>
      <c r="Q200" s="1002">
        <v>0</v>
      </c>
      <c r="R200" s="1002">
        <v>0</v>
      </c>
      <c r="S200" s="1002">
        <v>0</v>
      </c>
      <c r="T200" s="1002">
        <v>0</v>
      </c>
      <c r="U200" s="1002">
        <v>0</v>
      </c>
      <c r="V200" s="1009">
        <v>4272</v>
      </c>
      <c r="W200" s="1009"/>
      <c r="X200" s="1009">
        <v>4272</v>
      </c>
      <c r="Y200" s="1009"/>
      <c r="Z200" s="1009"/>
      <c r="AA200" s="1008">
        <v>4272</v>
      </c>
      <c r="AB200" s="1008"/>
      <c r="AC200" s="1008">
        <v>4272</v>
      </c>
      <c r="AD200" s="1008"/>
      <c r="AE200" s="1008"/>
      <c r="AF200" s="1010">
        <f t="shared" si="6"/>
        <v>100</v>
      </c>
      <c r="AG200" s="1010"/>
      <c r="AH200" s="1011">
        <f t="shared" si="6"/>
        <v>100</v>
      </c>
      <c r="AI200" s="1007"/>
      <c r="AJ200" s="1007"/>
    </row>
    <row r="201" spans="1:36" ht="24">
      <c r="A201" s="1005" t="s">
        <v>1122</v>
      </c>
      <c r="B201" s="1006" t="s">
        <v>2116</v>
      </c>
      <c r="C201" s="1007"/>
      <c r="D201" s="1007"/>
      <c r="E201" s="1007"/>
      <c r="F201" s="1002">
        <v>0</v>
      </c>
      <c r="G201" s="1008">
        <v>112794</v>
      </c>
      <c r="H201" s="1008"/>
      <c r="I201" s="1008">
        <v>112794</v>
      </c>
      <c r="J201" s="1008"/>
      <c r="K201" s="1008"/>
      <c r="L201" s="1008">
        <v>0</v>
      </c>
      <c r="M201" s="1008"/>
      <c r="N201" s="1008">
        <v>0</v>
      </c>
      <c r="O201" s="1008"/>
      <c r="P201" s="1008"/>
      <c r="Q201" s="1002">
        <v>0</v>
      </c>
      <c r="R201" s="1002">
        <v>0</v>
      </c>
      <c r="S201" s="1002">
        <v>0</v>
      </c>
      <c r="T201" s="1002">
        <v>0</v>
      </c>
      <c r="U201" s="1002">
        <v>0</v>
      </c>
      <c r="V201" s="1009">
        <v>995</v>
      </c>
      <c r="W201" s="1009"/>
      <c r="X201" s="1009">
        <v>995</v>
      </c>
      <c r="Y201" s="1009"/>
      <c r="Z201" s="1009"/>
      <c r="AA201" s="1008">
        <v>995</v>
      </c>
      <c r="AB201" s="1008"/>
      <c r="AC201" s="1008">
        <v>995</v>
      </c>
      <c r="AD201" s="1008"/>
      <c r="AE201" s="1008"/>
      <c r="AF201" s="1010">
        <f t="shared" si="6"/>
        <v>100</v>
      </c>
      <c r="AG201" s="1010"/>
      <c r="AH201" s="1011">
        <f t="shared" si="6"/>
        <v>100</v>
      </c>
      <c r="AI201" s="1007"/>
      <c r="AJ201" s="1007"/>
    </row>
    <row r="202" spans="1:36" ht="24">
      <c r="A202" s="1005" t="s">
        <v>1123</v>
      </c>
      <c r="B202" s="1006" t="s">
        <v>2119</v>
      </c>
      <c r="C202" s="1007"/>
      <c r="D202" s="1007"/>
      <c r="E202" s="1007"/>
      <c r="F202" s="1002">
        <v>0</v>
      </c>
      <c r="G202" s="1008">
        <v>257147</v>
      </c>
      <c r="H202" s="1008"/>
      <c r="I202" s="1008">
        <v>257147</v>
      </c>
      <c r="J202" s="1008"/>
      <c r="K202" s="1008"/>
      <c r="L202" s="1008">
        <v>0</v>
      </c>
      <c r="M202" s="1008"/>
      <c r="N202" s="1008">
        <v>0</v>
      </c>
      <c r="O202" s="1008"/>
      <c r="P202" s="1008"/>
      <c r="Q202" s="1002">
        <v>0</v>
      </c>
      <c r="R202" s="1002">
        <v>0</v>
      </c>
      <c r="S202" s="1002">
        <v>0</v>
      </c>
      <c r="T202" s="1002">
        <v>0</v>
      </c>
      <c r="U202" s="1002">
        <v>0</v>
      </c>
      <c r="V202" s="1009">
        <v>6250</v>
      </c>
      <c r="W202" s="1009"/>
      <c r="X202" s="1009">
        <v>6250</v>
      </c>
      <c r="Y202" s="1009"/>
      <c r="Z202" s="1009"/>
      <c r="AA202" s="1008">
        <v>6250</v>
      </c>
      <c r="AB202" s="1008"/>
      <c r="AC202" s="1008">
        <v>6250</v>
      </c>
      <c r="AD202" s="1008"/>
      <c r="AE202" s="1008"/>
      <c r="AF202" s="1010">
        <f t="shared" si="6"/>
        <v>100</v>
      </c>
      <c r="AG202" s="1010"/>
      <c r="AH202" s="1011">
        <f t="shared" si="6"/>
        <v>100</v>
      </c>
      <c r="AI202" s="1007"/>
      <c r="AJ202" s="1007"/>
    </row>
    <row r="203" spans="1:36" ht="24">
      <c r="A203" s="1005" t="s">
        <v>1124</v>
      </c>
      <c r="B203" s="1006" t="s">
        <v>2137</v>
      </c>
      <c r="C203" s="1007"/>
      <c r="D203" s="1007"/>
      <c r="E203" s="1007"/>
      <c r="F203" s="1002">
        <v>0</v>
      </c>
      <c r="G203" s="1008">
        <v>84135</v>
      </c>
      <c r="H203" s="1008"/>
      <c r="I203" s="1008">
        <v>84135</v>
      </c>
      <c r="J203" s="1008"/>
      <c r="K203" s="1008"/>
      <c r="L203" s="1008">
        <v>3596.7379999999998</v>
      </c>
      <c r="M203" s="1008"/>
      <c r="N203" s="1008">
        <v>3596.7379999999998</v>
      </c>
      <c r="O203" s="1008"/>
      <c r="P203" s="1008"/>
      <c r="Q203" s="1002">
        <v>0</v>
      </c>
      <c r="R203" s="1002">
        <v>0</v>
      </c>
      <c r="S203" s="1002">
        <v>0</v>
      </c>
      <c r="T203" s="1002">
        <v>0</v>
      </c>
      <c r="U203" s="1002">
        <v>0</v>
      </c>
      <c r="V203" s="1009">
        <v>2757</v>
      </c>
      <c r="W203" s="1009"/>
      <c r="X203" s="1009">
        <v>2757</v>
      </c>
      <c r="Y203" s="1009"/>
      <c r="Z203" s="1009"/>
      <c r="AA203" s="1008">
        <v>2757</v>
      </c>
      <c r="AB203" s="1008"/>
      <c r="AC203" s="1008">
        <v>2757</v>
      </c>
      <c r="AD203" s="1008"/>
      <c r="AE203" s="1008"/>
      <c r="AF203" s="1010">
        <f t="shared" si="6"/>
        <v>100</v>
      </c>
      <c r="AG203" s="1010"/>
      <c r="AH203" s="1011">
        <f t="shared" si="6"/>
        <v>100</v>
      </c>
      <c r="AI203" s="1007"/>
      <c r="AJ203" s="1007"/>
    </row>
    <row r="204" spans="1:36">
      <c r="A204" s="1005" t="s">
        <v>1125</v>
      </c>
      <c r="B204" s="1006" t="s">
        <v>2028</v>
      </c>
      <c r="C204" s="1007"/>
      <c r="D204" s="1007"/>
      <c r="E204" s="1007"/>
      <c r="F204" s="1002">
        <v>0</v>
      </c>
      <c r="G204" s="1008">
        <v>3109</v>
      </c>
      <c r="H204" s="1008"/>
      <c r="I204" s="1008">
        <v>3109</v>
      </c>
      <c r="J204" s="1008"/>
      <c r="K204" s="1008"/>
      <c r="L204" s="1008">
        <v>1332.2919999999999</v>
      </c>
      <c r="M204" s="1008"/>
      <c r="N204" s="1008">
        <v>1332.2919999999999</v>
      </c>
      <c r="O204" s="1008"/>
      <c r="P204" s="1008"/>
      <c r="Q204" s="1002">
        <v>0</v>
      </c>
      <c r="R204" s="1002">
        <v>0</v>
      </c>
      <c r="S204" s="1002">
        <v>0</v>
      </c>
      <c r="T204" s="1002">
        <v>0</v>
      </c>
      <c r="U204" s="1002">
        <v>0</v>
      </c>
      <c r="V204" s="1009">
        <v>387</v>
      </c>
      <c r="W204" s="1009"/>
      <c r="X204" s="1009">
        <v>387</v>
      </c>
      <c r="Y204" s="1009"/>
      <c r="Z204" s="1009"/>
      <c r="AA204" s="1008">
        <v>387</v>
      </c>
      <c r="AB204" s="1008"/>
      <c r="AC204" s="1008">
        <v>387</v>
      </c>
      <c r="AD204" s="1008"/>
      <c r="AE204" s="1008"/>
      <c r="AF204" s="1010">
        <f t="shared" ref="AF204:AH267" si="7">AA204/V204*100</f>
        <v>100</v>
      </c>
      <c r="AG204" s="1010"/>
      <c r="AH204" s="1011">
        <f t="shared" si="7"/>
        <v>100</v>
      </c>
      <c r="AI204" s="1007"/>
      <c r="AJ204" s="1007"/>
    </row>
    <row r="205" spans="1:36" ht="24">
      <c r="A205" s="1005" t="s">
        <v>1126</v>
      </c>
      <c r="B205" s="1006" t="s">
        <v>2396</v>
      </c>
      <c r="C205" s="1007"/>
      <c r="D205" s="1007"/>
      <c r="E205" s="1007"/>
      <c r="F205" s="1002">
        <v>0</v>
      </c>
      <c r="G205" s="1008">
        <v>4988.835</v>
      </c>
      <c r="H205" s="1008"/>
      <c r="I205" s="1008">
        <v>4988.835</v>
      </c>
      <c r="J205" s="1008"/>
      <c r="K205" s="1008"/>
      <c r="L205" s="1008">
        <v>0</v>
      </c>
      <c r="M205" s="1008"/>
      <c r="N205" s="1008">
        <v>0</v>
      </c>
      <c r="O205" s="1008"/>
      <c r="P205" s="1008"/>
      <c r="Q205" s="1002">
        <v>0</v>
      </c>
      <c r="R205" s="1002">
        <v>0</v>
      </c>
      <c r="S205" s="1002">
        <v>0</v>
      </c>
      <c r="T205" s="1002">
        <v>0</v>
      </c>
      <c r="U205" s="1002">
        <v>0</v>
      </c>
      <c r="V205" s="1009">
        <v>589</v>
      </c>
      <c r="W205" s="1009"/>
      <c r="X205" s="1009">
        <v>589</v>
      </c>
      <c r="Y205" s="1009"/>
      <c r="Z205" s="1009"/>
      <c r="AA205" s="1008">
        <v>589</v>
      </c>
      <c r="AB205" s="1008"/>
      <c r="AC205" s="1008">
        <v>589</v>
      </c>
      <c r="AD205" s="1008"/>
      <c r="AE205" s="1008"/>
      <c r="AF205" s="1010">
        <f t="shared" si="7"/>
        <v>100</v>
      </c>
      <c r="AG205" s="1010"/>
      <c r="AH205" s="1011">
        <f t="shared" si="7"/>
        <v>100</v>
      </c>
      <c r="AI205" s="1007"/>
      <c r="AJ205" s="1007"/>
    </row>
    <row r="206" spans="1:36" ht="24">
      <c r="A206" s="1005" t="s">
        <v>3895</v>
      </c>
      <c r="B206" s="1006" t="s">
        <v>2254</v>
      </c>
      <c r="C206" s="1007"/>
      <c r="D206" s="1007"/>
      <c r="E206" s="1007"/>
      <c r="F206" s="1002">
        <v>0</v>
      </c>
      <c r="G206" s="1008">
        <v>7933</v>
      </c>
      <c r="H206" s="1008"/>
      <c r="I206" s="1008">
        <v>7933</v>
      </c>
      <c r="J206" s="1008"/>
      <c r="K206" s="1008"/>
      <c r="L206" s="1008">
        <v>1948</v>
      </c>
      <c r="M206" s="1008"/>
      <c r="N206" s="1008">
        <v>1948</v>
      </c>
      <c r="O206" s="1008"/>
      <c r="P206" s="1008"/>
      <c r="Q206" s="1002">
        <v>0</v>
      </c>
      <c r="R206" s="1002">
        <v>0</v>
      </c>
      <c r="S206" s="1002">
        <v>0</v>
      </c>
      <c r="T206" s="1002">
        <v>0</v>
      </c>
      <c r="U206" s="1002">
        <v>0</v>
      </c>
      <c r="V206" s="1009">
        <v>1548</v>
      </c>
      <c r="W206" s="1009"/>
      <c r="X206" s="1009">
        <v>1548</v>
      </c>
      <c r="Y206" s="1009"/>
      <c r="Z206" s="1009"/>
      <c r="AA206" s="1008">
        <v>1525.288</v>
      </c>
      <c r="AB206" s="1008"/>
      <c r="AC206" s="1008">
        <v>1525.288</v>
      </c>
      <c r="AD206" s="1008"/>
      <c r="AE206" s="1008"/>
      <c r="AF206" s="1010">
        <f t="shared" si="7"/>
        <v>98.53281653746771</v>
      </c>
      <c r="AG206" s="1010"/>
      <c r="AH206" s="1011">
        <f t="shared" si="7"/>
        <v>98.53281653746771</v>
      </c>
      <c r="AI206" s="1007"/>
      <c r="AJ206" s="1007"/>
    </row>
    <row r="207" spans="1:36" ht="60">
      <c r="A207" s="1005" t="s">
        <v>3896</v>
      </c>
      <c r="B207" s="1006" t="s">
        <v>2098</v>
      </c>
      <c r="C207" s="1007"/>
      <c r="D207" s="1007"/>
      <c r="E207" s="1007"/>
      <c r="F207" s="1002">
        <v>0</v>
      </c>
      <c r="G207" s="1008">
        <v>15239</v>
      </c>
      <c r="H207" s="1008"/>
      <c r="I207" s="1008">
        <v>15239</v>
      </c>
      <c r="J207" s="1008"/>
      <c r="K207" s="1008"/>
      <c r="L207" s="1008">
        <v>0</v>
      </c>
      <c r="M207" s="1008"/>
      <c r="N207" s="1008">
        <v>0</v>
      </c>
      <c r="O207" s="1008"/>
      <c r="P207" s="1008"/>
      <c r="Q207" s="1002">
        <v>0</v>
      </c>
      <c r="R207" s="1002">
        <v>0</v>
      </c>
      <c r="S207" s="1002">
        <v>0</v>
      </c>
      <c r="T207" s="1002">
        <v>0</v>
      </c>
      <c r="U207" s="1002">
        <v>0</v>
      </c>
      <c r="V207" s="1009">
        <v>2215</v>
      </c>
      <c r="W207" s="1009"/>
      <c r="X207" s="1009">
        <v>2215</v>
      </c>
      <c r="Y207" s="1009"/>
      <c r="Z207" s="1009"/>
      <c r="AA207" s="1008">
        <v>2180.800565</v>
      </c>
      <c r="AB207" s="1008"/>
      <c r="AC207" s="1008">
        <v>2180.800565</v>
      </c>
      <c r="AD207" s="1008"/>
      <c r="AE207" s="1008"/>
      <c r="AF207" s="1010">
        <f t="shared" si="7"/>
        <v>98.456007449209935</v>
      </c>
      <c r="AG207" s="1010"/>
      <c r="AH207" s="1011">
        <f t="shared" si="7"/>
        <v>98.456007449209935</v>
      </c>
      <c r="AI207" s="1007"/>
      <c r="AJ207" s="1007"/>
    </row>
    <row r="208" spans="1:36" ht="24">
      <c r="A208" s="1005" t="s">
        <v>3897</v>
      </c>
      <c r="B208" s="1006" t="s">
        <v>2111</v>
      </c>
      <c r="C208" s="1007"/>
      <c r="D208" s="1007"/>
      <c r="E208" s="1007"/>
      <c r="F208" s="1002">
        <v>0</v>
      </c>
      <c r="G208" s="1008">
        <v>26135</v>
      </c>
      <c r="H208" s="1008"/>
      <c r="I208" s="1008">
        <v>26135</v>
      </c>
      <c r="J208" s="1008"/>
      <c r="K208" s="1008"/>
      <c r="L208" s="1008">
        <v>0</v>
      </c>
      <c r="M208" s="1008"/>
      <c r="N208" s="1008">
        <v>0</v>
      </c>
      <c r="O208" s="1008"/>
      <c r="P208" s="1008"/>
      <c r="Q208" s="1002">
        <v>0</v>
      </c>
      <c r="R208" s="1002">
        <v>0</v>
      </c>
      <c r="S208" s="1002">
        <v>0</v>
      </c>
      <c r="T208" s="1002">
        <v>0</v>
      </c>
      <c r="U208" s="1002">
        <v>0</v>
      </c>
      <c r="V208" s="1009">
        <v>721</v>
      </c>
      <c r="W208" s="1009"/>
      <c r="X208" s="1009">
        <v>721</v>
      </c>
      <c r="Y208" s="1009"/>
      <c r="Z208" s="1009"/>
      <c r="AA208" s="1008">
        <v>721</v>
      </c>
      <c r="AB208" s="1008"/>
      <c r="AC208" s="1008">
        <v>721</v>
      </c>
      <c r="AD208" s="1008"/>
      <c r="AE208" s="1008"/>
      <c r="AF208" s="1010">
        <f t="shared" si="7"/>
        <v>100</v>
      </c>
      <c r="AG208" s="1010"/>
      <c r="AH208" s="1011">
        <f t="shared" si="7"/>
        <v>100</v>
      </c>
      <c r="AI208" s="1007"/>
      <c r="AJ208" s="1007"/>
    </row>
    <row r="209" spans="1:36" ht="24">
      <c r="A209" s="1005" t="s">
        <v>3898</v>
      </c>
      <c r="B209" s="1006" t="s">
        <v>2419</v>
      </c>
      <c r="C209" s="1007"/>
      <c r="D209" s="1007"/>
      <c r="E209" s="1007"/>
      <c r="F209" s="1002">
        <v>0</v>
      </c>
      <c r="G209" s="1008">
        <v>32752</v>
      </c>
      <c r="H209" s="1008"/>
      <c r="I209" s="1008">
        <v>32752</v>
      </c>
      <c r="J209" s="1008"/>
      <c r="K209" s="1008"/>
      <c r="L209" s="1008">
        <v>8000</v>
      </c>
      <c r="M209" s="1008"/>
      <c r="N209" s="1008">
        <v>8000</v>
      </c>
      <c r="O209" s="1008"/>
      <c r="P209" s="1008"/>
      <c r="Q209" s="1002">
        <v>0</v>
      </c>
      <c r="R209" s="1002">
        <v>0</v>
      </c>
      <c r="S209" s="1002">
        <v>0</v>
      </c>
      <c r="T209" s="1002">
        <v>0</v>
      </c>
      <c r="U209" s="1002">
        <v>0</v>
      </c>
      <c r="V209" s="1009">
        <v>3924</v>
      </c>
      <c r="W209" s="1009"/>
      <c r="X209" s="1009">
        <v>3924</v>
      </c>
      <c r="Y209" s="1009"/>
      <c r="Z209" s="1009"/>
      <c r="AA209" s="1008">
        <v>3924</v>
      </c>
      <c r="AB209" s="1008"/>
      <c r="AC209" s="1008">
        <v>3924</v>
      </c>
      <c r="AD209" s="1008"/>
      <c r="AE209" s="1008"/>
      <c r="AF209" s="1010">
        <f t="shared" si="7"/>
        <v>100</v>
      </c>
      <c r="AG209" s="1010"/>
      <c r="AH209" s="1011">
        <f t="shared" si="7"/>
        <v>100</v>
      </c>
      <c r="AI209" s="1007"/>
      <c r="AJ209" s="1007"/>
    </row>
    <row r="210" spans="1:36" ht="24">
      <c r="A210" s="1005" t="s">
        <v>3899</v>
      </c>
      <c r="B210" s="1006" t="s">
        <v>2412</v>
      </c>
      <c r="C210" s="1007"/>
      <c r="D210" s="1007"/>
      <c r="E210" s="1007"/>
      <c r="F210" s="1002">
        <v>0</v>
      </c>
      <c r="G210" s="1008">
        <v>4421</v>
      </c>
      <c r="H210" s="1008"/>
      <c r="I210" s="1008">
        <v>4421</v>
      </c>
      <c r="J210" s="1008"/>
      <c r="K210" s="1008"/>
      <c r="L210" s="1008">
        <v>606</v>
      </c>
      <c r="M210" s="1008"/>
      <c r="N210" s="1008">
        <v>606</v>
      </c>
      <c r="O210" s="1008"/>
      <c r="P210" s="1008"/>
      <c r="Q210" s="1002">
        <v>0</v>
      </c>
      <c r="R210" s="1002">
        <v>0</v>
      </c>
      <c r="S210" s="1002">
        <v>0</v>
      </c>
      <c r="T210" s="1002">
        <v>0</v>
      </c>
      <c r="U210" s="1002">
        <v>0</v>
      </c>
      <c r="V210" s="1009">
        <v>483</v>
      </c>
      <c r="W210" s="1009"/>
      <c r="X210" s="1009">
        <v>483</v>
      </c>
      <c r="Y210" s="1009"/>
      <c r="Z210" s="1009"/>
      <c r="AA210" s="1008">
        <v>468.49299999999999</v>
      </c>
      <c r="AB210" s="1008"/>
      <c r="AC210" s="1008">
        <v>468.49299999999999</v>
      </c>
      <c r="AD210" s="1008"/>
      <c r="AE210" s="1008"/>
      <c r="AF210" s="1010">
        <f t="shared" si="7"/>
        <v>96.99648033126293</v>
      </c>
      <c r="AG210" s="1010"/>
      <c r="AH210" s="1011">
        <f t="shared" si="7"/>
        <v>96.99648033126293</v>
      </c>
      <c r="AI210" s="1007"/>
      <c r="AJ210" s="1007"/>
    </row>
    <row r="211" spans="1:36" ht="48">
      <c r="A211" s="1005" t="s">
        <v>3900</v>
      </c>
      <c r="B211" s="1006" t="s">
        <v>2395</v>
      </c>
      <c r="C211" s="1007"/>
      <c r="D211" s="1007"/>
      <c r="E211" s="1007"/>
      <c r="F211" s="1002">
        <v>0</v>
      </c>
      <c r="G211" s="1008">
        <v>4581.192</v>
      </c>
      <c r="H211" s="1008"/>
      <c r="I211" s="1008">
        <v>4581.192</v>
      </c>
      <c r="J211" s="1008"/>
      <c r="K211" s="1008"/>
      <c r="L211" s="1008">
        <v>0</v>
      </c>
      <c r="M211" s="1008"/>
      <c r="N211" s="1008">
        <v>0</v>
      </c>
      <c r="O211" s="1008"/>
      <c r="P211" s="1008"/>
      <c r="Q211" s="1002">
        <v>0</v>
      </c>
      <c r="R211" s="1002">
        <v>0</v>
      </c>
      <c r="S211" s="1002">
        <v>0</v>
      </c>
      <c r="T211" s="1002">
        <v>0</v>
      </c>
      <c r="U211" s="1002">
        <v>0</v>
      </c>
      <c r="V211" s="1009">
        <v>886</v>
      </c>
      <c r="W211" s="1009"/>
      <c r="X211" s="1009">
        <v>886</v>
      </c>
      <c r="Y211" s="1009"/>
      <c r="Z211" s="1009"/>
      <c r="AA211" s="1008">
        <v>691.06200000000001</v>
      </c>
      <c r="AB211" s="1008"/>
      <c r="AC211" s="1008">
        <v>691.06200000000001</v>
      </c>
      <c r="AD211" s="1008"/>
      <c r="AE211" s="1008"/>
      <c r="AF211" s="1010">
        <f t="shared" si="7"/>
        <v>77.997968397291189</v>
      </c>
      <c r="AG211" s="1010"/>
      <c r="AH211" s="1011">
        <f t="shared" si="7"/>
        <v>77.997968397291189</v>
      </c>
      <c r="AI211" s="1007"/>
      <c r="AJ211" s="1007"/>
    </row>
    <row r="212" spans="1:36">
      <c r="A212" s="1005" t="s">
        <v>3901</v>
      </c>
      <c r="B212" s="1006" t="s">
        <v>2255</v>
      </c>
      <c r="C212" s="1007"/>
      <c r="D212" s="1007"/>
      <c r="E212" s="1007"/>
      <c r="F212" s="1002">
        <v>0</v>
      </c>
      <c r="G212" s="1008">
        <v>4632</v>
      </c>
      <c r="H212" s="1008"/>
      <c r="I212" s="1008">
        <v>4632</v>
      </c>
      <c r="J212" s="1008"/>
      <c r="K212" s="1008"/>
      <c r="L212" s="1008">
        <v>0</v>
      </c>
      <c r="M212" s="1008"/>
      <c r="N212" s="1008">
        <v>0</v>
      </c>
      <c r="O212" s="1008"/>
      <c r="P212" s="1008"/>
      <c r="Q212" s="1002">
        <v>0</v>
      </c>
      <c r="R212" s="1002">
        <v>0</v>
      </c>
      <c r="S212" s="1002">
        <v>0</v>
      </c>
      <c r="T212" s="1002">
        <v>0</v>
      </c>
      <c r="U212" s="1002">
        <v>0</v>
      </c>
      <c r="V212" s="1009">
        <v>134.333</v>
      </c>
      <c r="W212" s="1009"/>
      <c r="X212" s="1009">
        <v>134.333</v>
      </c>
      <c r="Y212" s="1009"/>
      <c r="Z212" s="1009"/>
      <c r="AA212" s="1008">
        <v>91.028999999999996</v>
      </c>
      <c r="AB212" s="1008"/>
      <c r="AC212" s="1008">
        <v>91.028999999999996</v>
      </c>
      <c r="AD212" s="1008"/>
      <c r="AE212" s="1008"/>
      <c r="AF212" s="1010">
        <f t="shared" si="7"/>
        <v>67.763691721319404</v>
      </c>
      <c r="AG212" s="1010"/>
      <c r="AH212" s="1011">
        <f t="shared" si="7"/>
        <v>67.763691721319404</v>
      </c>
      <c r="AI212" s="1007"/>
      <c r="AJ212" s="1007"/>
    </row>
    <row r="213" spans="1:36" ht="24">
      <c r="A213" s="1005" t="s">
        <v>3902</v>
      </c>
      <c r="B213" s="1006" t="s">
        <v>2256</v>
      </c>
      <c r="C213" s="1007"/>
      <c r="D213" s="1007"/>
      <c r="E213" s="1007"/>
      <c r="F213" s="1002">
        <v>0</v>
      </c>
      <c r="G213" s="1008">
        <v>5998.942</v>
      </c>
      <c r="H213" s="1008"/>
      <c r="I213" s="1008">
        <v>5998.942</v>
      </c>
      <c r="J213" s="1008"/>
      <c r="K213" s="1008"/>
      <c r="L213" s="1008">
        <v>0</v>
      </c>
      <c r="M213" s="1008"/>
      <c r="N213" s="1008">
        <v>0</v>
      </c>
      <c r="O213" s="1008"/>
      <c r="P213" s="1008"/>
      <c r="Q213" s="1002">
        <v>0</v>
      </c>
      <c r="R213" s="1002">
        <v>0</v>
      </c>
      <c r="S213" s="1002">
        <v>0</v>
      </c>
      <c r="T213" s="1002">
        <v>0</v>
      </c>
      <c r="U213" s="1002">
        <v>0</v>
      </c>
      <c r="V213" s="1009">
        <v>2585.1669999999999</v>
      </c>
      <c r="W213" s="1009"/>
      <c r="X213" s="1009">
        <v>2585.1669999999999</v>
      </c>
      <c r="Y213" s="1009"/>
      <c r="Z213" s="1009"/>
      <c r="AA213" s="1008">
        <v>2585.1660000000002</v>
      </c>
      <c r="AB213" s="1008"/>
      <c r="AC213" s="1008">
        <v>2585.1660000000002</v>
      </c>
      <c r="AD213" s="1008"/>
      <c r="AE213" s="1008"/>
      <c r="AF213" s="1010">
        <f t="shared" si="7"/>
        <v>99.99996131777948</v>
      </c>
      <c r="AG213" s="1010"/>
      <c r="AH213" s="1011">
        <f t="shared" si="7"/>
        <v>99.99996131777948</v>
      </c>
      <c r="AI213" s="1007"/>
      <c r="AJ213" s="1007"/>
    </row>
    <row r="214" spans="1:36" ht="24">
      <c r="A214" s="1005" t="s">
        <v>3903</v>
      </c>
      <c r="B214" s="1006" t="s">
        <v>2378</v>
      </c>
      <c r="C214" s="1007"/>
      <c r="D214" s="1007"/>
      <c r="E214" s="1007"/>
      <c r="F214" s="1002">
        <v>0</v>
      </c>
      <c r="G214" s="1008">
        <v>4636</v>
      </c>
      <c r="H214" s="1008"/>
      <c r="I214" s="1008">
        <v>4636</v>
      </c>
      <c r="J214" s="1008"/>
      <c r="K214" s="1008"/>
      <c r="L214" s="1008">
        <v>0</v>
      </c>
      <c r="M214" s="1008"/>
      <c r="N214" s="1008">
        <v>0</v>
      </c>
      <c r="O214" s="1008"/>
      <c r="P214" s="1008"/>
      <c r="Q214" s="1002">
        <v>0</v>
      </c>
      <c r="R214" s="1002">
        <v>0</v>
      </c>
      <c r="S214" s="1002">
        <v>0</v>
      </c>
      <c r="T214" s="1002">
        <v>0</v>
      </c>
      <c r="U214" s="1002">
        <v>0</v>
      </c>
      <c r="V214" s="1009">
        <v>1536</v>
      </c>
      <c r="W214" s="1009"/>
      <c r="X214" s="1009">
        <v>1536</v>
      </c>
      <c r="Y214" s="1009"/>
      <c r="Z214" s="1009"/>
      <c r="AA214" s="1008">
        <v>1397.1379999999999</v>
      </c>
      <c r="AB214" s="1008"/>
      <c r="AC214" s="1008">
        <v>1397.1379999999999</v>
      </c>
      <c r="AD214" s="1008"/>
      <c r="AE214" s="1008"/>
      <c r="AF214" s="1010">
        <f t="shared" si="7"/>
        <v>90.959505208333326</v>
      </c>
      <c r="AG214" s="1010"/>
      <c r="AH214" s="1011">
        <f t="shared" si="7"/>
        <v>90.959505208333326</v>
      </c>
      <c r="AI214" s="1007"/>
      <c r="AJ214" s="1007"/>
    </row>
    <row r="215" spans="1:36" ht="24">
      <c r="A215" s="1005" t="s">
        <v>3904</v>
      </c>
      <c r="B215" s="1006" t="s">
        <v>2410</v>
      </c>
      <c r="C215" s="1007"/>
      <c r="D215" s="1007"/>
      <c r="E215" s="1007"/>
      <c r="F215" s="1002">
        <v>0</v>
      </c>
      <c r="G215" s="1008">
        <v>6410</v>
      </c>
      <c r="H215" s="1008"/>
      <c r="I215" s="1008">
        <v>6410</v>
      </c>
      <c r="J215" s="1008"/>
      <c r="K215" s="1008"/>
      <c r="L215" s="1008">
        <v>0</v>
      </c>
      <c r="M215" s="1008"/>
      <c r="N215" s="1008">
        <v>0</v>
      </c>
      <c r="O215" s="1008"/>
      <c r="P215" s="1008"/>
      <c r="Q215" s="1002">
        <v>0</v>
      </c>
      <c r="R215" s="1002">
        <v>0</v>
      </c>
      <c r="S215" s="1002">
        <v>0</v>
      </c>
      <c r="T215" s="1002">
        <v>0</v>
      </c>
      <c r="U215" s="1002">
        <v>0</v>
      </c>
      <c r="V215" s="1009">
        <v>1472</v>
      </c>
      <c r="W215" s="1009"/>
      <c r="X215" s="1009">
        <v>1472</v>
      </c>
      <c r="Y215" s="1009"/>
      <c r="Z215" s="1009"/>
      <c r="AA215" s="1008">
        <v>1391.4469999999999</v>
      </c>
      <c r="AB215" s="1008"/>
      <c r="AC215" s="1008">
        <v>1391.4469999999999</v>
      </c>
      <c r="AD215" s="1008"/>
      <c r="AE215" s="1008"/>
      <c r="AF215" s="1010">
        <f t="shared" si="7"/>
        <v>94.527649456521729</v>
      </c>
      <c r="AG215" s="1010"/>
      <c r="AH215" s="1011">
        <f t="shared" si="7"/>
        <v>94.527649456521729</v>
      </c>
      <c r="AI215" s="1007"/>
      <c r="AJ215" s="1007"/>
    </row>
    <row r="216" spans="1:36" ht="24">
      <c r="A216" s="1005" t="s">
        <v>3905</v>
      </c>
      <c r="B216" s="1006" t="s">
        <v>2288</v>
      </c>
      <c r="C216" s="1007"/>
      <c r="D216" s="1007"/>
      <c r="E216" s="1007"/>
      <c r="F216" s="1002">
        <v>0</v>
      </c>
      <c r="G216" s="1008">
        <v>6506</v>
      </c>
      <c r="H216" s="1008"/>
      <c r="I216" s="1008">
        <v>6506</v>
      </c>
      <c r="J216" s="1008"/>
      <c r="K216" s="1008"/>
      <c r="L216" s="1008">
        <v>1974</v>
      </c>
      <c r="M216" s="1008"/>
      <c r="N216" s="1008">
        <v>1974</v>
      </c>
      <c r="O216" s="1008"/>
      <c r="P216" s="1008"/>
      <c r="Q216" s="1002">
        <v>0</v>
      </c>
      <c r="R216" s="1002">
        <v>0</v>
      </c>
      <c r="S216" s="1002">
        <v>0</v>
      </c>
      <c r="T216" s="1002">
        <v>0</v>
      </c>
      <c r="U216" s="1002">
        <v>0</v>
      </c>
      <c r="V216" s="1009">
        <v>1673</v>
      </c>
      <c r="W216" s="1009"/>
      <c r="X216" s="1009">
        <v>1673</v>
      </c>
      <c r="Y216" s="1009"/>
      <c r="Z216" s="1009"/>
      <c r="AA216" s="1008">
        <v>1648.5740000000001</v>
      </c>
      <c r="AB216" s="1008"/>
      <c r="AC216" s="1008">
        <v>1648.5740000000001</v>
      </c>
      <c r="AD216" s="1008"/>
      <c r="AE216" s="1008"/>
      <c r="AF216" s="1010">
        <f t="shared" si="7"/>
        <v>98.539988045427378</v>
      </c>
      <c r="AG216" s="1010"/>
      <c r="AH216" s="1011">
        <f t="shared" si="7"/>
        <v>98.539988045427378</v>
      </c>
      <c r="AI216" s="1007"/>
      <c r="AJ216" s="1007"/>
    </row>
    <row r="217" spans="1:36" ht="24">
      <c r="A217" s="1005" t="s">
        <v>3906</v>
      </c>
      <c r="B217" s="1006" t="s">
        <v>2411</v>
      </c>
      <c r="C217" s="1007"/>
      <c r="D217" s="1007"/>
      <c r="E217" s="1007"/>
      <c r="F217" s="1002">
        <v>0</v>
      </c>
      <c r="G217" s="1008">
        <v>10319</v>
      </c>
      <c r="H217" s="1008"/>
      <c r="I217" s="1008">
        <v>10319</v>
      </c>
      <c r="J217" s="1008"/>
      <c r="K217" s="1008"/>
      <c r="L217" s="1008">
        <v>1984.98</v>
      </c>
      <c r="M217" s="1008"/>
      <c r="N217" s="1008">
        <v>1984.98</v>
      </c>
      <c r="O217" s="1008"/>
      <c r="P217" s="1008"/>
      <c r="Q217" s="1002">
        <v>0</v>
      </c>
      <c r="R217" s="1002">
        <v>0</v>
      </c>
      <c r="S217" s="1002">
        <v>0</v>
      </c>
      <c r="T217" s="1002">
        <v>0</v>
      </c>
      <c r="U217" s="1002">
        <v>0</v>
      </c>
      <c r="V217" s="1009">
        <v>1985</v>
      </c>
      <c r="W217" s="1009"/>
      <c r="X217" s="1009">
        <v>1985</v>
      </c>
      <c r="Y217" s="1009"/>
      <c r="Z217" s="1009"/>
      <c r="AA217" s="1008">
        <v>1985</v>
      </c>
      <c r="AB217" s="1008"/>
      <c r="AC217" s="1008">
        <v>1985</v>
      </c>
      <c r="AD217" s="1008"/>
      <c r="AE217" s="1008"/>
      <c r="AF217" s="1010">
        <f t="shared" si="7"/>
        <v>100</v>
      </c>
      <c r="AG217" s="1010"/>
      <c r="AH217" s="1011">
        <f t="shared" si="7"/>
        <v>100</v>
      </c>
      <c r="AI217" s="1007"/>
      <c r="AJ217" s="1007"/>
    </row>
    <row r="218" spans="1:36" ht="24">
      <c r="A218" s="1005" t="s">
        <v>3907</v>
      </c>
      <c r="B218" s="1006" t="s">
        <v>2087</v>
      </c>
      <c r="C218" s="1007"/>
      <c r="D218" s="1007"/>
      <c r="E218" s="1007"/>
      <c r="F218" s="1002">
        <v>0</v>
      </c>
      <c r="G218" s="1008">
        <v>59732</v>
      </c>
      <c r="H218" s="1008"/>
      <c r="I218" s="1008">
        <v>59732</v>
      </c>
      <c r="J218" s="1008"/>
      <c r="K218" s="1008"/>
      <c r="L218" s="1008">
        <v>0</v>
      </c>
      <c r="M218" s="1008"/>
      <c r="N218" s="1008">
        <v>0</v>
      </c>
      <c r="O218" s="1008"/>
      <c r="P218" s="1008"/>
      <c r="Q218" s="1002">
        <v>0</v>
      </c>
      <c r="R218" s="1002">
        <v>0</v>
      </c>
      <c r="S218" s="1002">
        <v>0</v>
      </c>
      <c r="T218" s="1002">
        <v>0</v>
      </c>
      <c r="U218" s="1002">
        <v>0</v>
      </c>
      <c r="V218" s="1009">
        <v>2920.5749999999998</v>
      </c>
      <c r="W218" s="1009"/>
      <c r="X218" s="1009">
        <v>2920.5749999999998</v>
      </c>
      <c r="Y218" s="1009"/>
      <c r="Z218" s="1009"/>
      <c r="AA218" s="1008">
        <v>2862.395</v>
      </c>
      <c r="AB218" s="1008"/>
      <c r="AC218" s="1008">
        <v>2862.395</v>
      </c>
      <c r="AD218" s="1008"/>
      <c r="AE218" s="1008"/>
      <c r="AF218" s="1010">
        <f t="shared" si="7"/>
        <v>98.007926521318581</v>
      </c>
      <c r="AG218" s="1010"/>
      <c r="AH218" s="1011">
        <f t="shared" si="7"/>
        <v>98.007926521318581</v>
      </c>
      <c r="AI218" s="1007"/>
      <c r="AJ218" s="1007"/>
    </row>
    <row r="219" spans="1:36">
      <c r="A219" s="1005" t="s">
        <v>3909</v>
      </c>
      <c r="B219" s="1006" t="s">
        <v>2204</v>
      </c>
      <c r="C219" s="1007"/>
      <c r="D219" s="1007"/>
      <c r="E219" s="1007"/>
      <c r="F219" s="1002">
        <v>0</v>
      </c>
      <c r="G219" s="1008">
        <v>29392</v>
      </c>
      <c r="H219" s="1008"/>
      <c r="I219" s="1008">
        <v>29392</v>
      </c>
      <c r="J219" s="1008"/>
      <c r="K219" s="1008"/>
      <c r="L219" s="1008">
        <v>9236</v>
      </c>
      <c r="M219" s="1008"/>
      <c r="N219" s="1008">
        <v>9236</v>
      </c>
      <c r="O219" s="1008"/>
      <c r="P219" s="1008"/>
      <c r="Q219" s="1002">
        <v>0</v>
      </c>
      <c r="R219" s="1002">
        <v>0</v>
      </c>
      <c r="S219" s="1002">
        <v>0</v>
      </c>
      <c r="T219" s="1002">
        <v>0</v>
      </c>
      <c r="U219" s="1002">
        <v>0</v>
      </c>
      <c r="V219" s="1009">
        <v>1537.364139</v>
      </c>
      <c r="W219" s="1009"/>
      <c r="X219" s="1009">
        <v>1537.364139</v>
      </c>
      <c r="Y219" s="1009"/>
      <c r="Z219" s="1009"/>
      <c r="AA219" s="1008">
        <v>1537.364139</v>
      </c>
      <c r="AB219" s="1008"/>
      <c r="AC219" s="1008">
        <v>1537.364139</v>
      </c>
      <c r="AD219" s="1008"/>
      <c r="AE219" s="1008"/>
      <c r="AF219" s="1010">
        <f t="shared" si="7"/>
        <v>100</v>
      </c>
      <c r="AG219" s="1010"/>
      <c r="AH219" s="1011">
        <f t="shared" si="7"/>
        <v>100</v>
      </c>
      <c r="AI219" s="1007"/>
      <c r="AJ219" s="1007"/>
    </row>
    <row r="220" spans="1:36" ht="36">
      <c r="A220" s="1005" t="s">
        <v>3910</v>
      </c>
      <c r="B220" s="1006" t="s">
        <v>2296</v>
      </c>
      <c r="C220" s="1007"/>
      <c r="D220" s="1007"/>
      <c r="E220" s="1007"/>
      <c r="F220" s="1002">
        <v>0</v>
      </c>
      <c r="G220" s="1008">
        <v>23156</v>
      </c>
      <c r="H220" s="1008"/>
      <c r="I220" s="1008">
        <v>23156</v>
      </c>
      <c r="J220" s="1008"/>
      <c r="K220" s="1008"/>
      <c r="L220" s="1008">
        <v>4806</v>
      </c>
      <c r="M220" s="1008"/>
      <c r="N220" s="1008">
        <v>4806</v>
      </c>
      <c r="O220" s="1008"/>
      <c r="P220" s="1008"/>
      <c r="Q220" s="1002">
        <v>0</v>
      </c>
      <c r="R220" s="1002">
        <v>0</v>
      </c>
      <c r="S220" s="1002">
        <v>0</v>
      </c>
      <c r="T220" s="1002">
        <v>0</v>
      </c>
      <c r="U220" s="1002">
        <v>0</v>
      </c>
      <c r="V220" s="1009">
        <v>7084</v>
      </c>
      <c r="W220" s="1009"/>
      <c r="X220" s="1009">
        <v>7084</v>
      </c>
      <c r="Y220" s="1009"/>
      <c r="Z220" s="1009"/>
      <c r="AA220" s="1008">
        <v>7084</v>
      </c>
      <c r="AB220" s="1008"/>
      <c r="AC220" s="1008">
        <v>7084</v>
      </c>
      <c r="AD220" s="1008"/>
      <c r="AE220" s="1008"/>
      <c r="AF220" s="1010">
        <f t="shared" si="7"/>
        <v>100</v>
      </c>
      <c r="AG220" s="1010"/>
      <c r="AH220" s="1011">
        <f t="shared" si="7"/>
        <v>100</v>
      </c>
      <c r="AI220" s="1007"/>
      <c r="AJ220" s="1007"/>
    </row>
    <row r="221" spans="1:36" ht="36">
      <c r="A221" s="1005" t="s">
        <v>3911</v>
      </c>
      <c r="B221" s="1006" t="s">
        <v>2115</v>
      </c>
      <c r="C221" s="1007"/>
      <c r="D221" s="1007"/>
      <c r="E221" s="1007"/>
      <c r="F221" s="1002">
        <v>0</v>
      </c>
      <c r="G221" s="1008">
        <v>3346.77</v>
      </c>
      <c r="H221" s="1008"/>
      <c r="I221" s="1008">
        <v>3346.77</v>
      </c>
      <c r="J221" s="1008"/>
      <c r="K221" s="1008"/>
      <c r="L221" s="1008">
        <v>0</v>
      </c>
      <c r="M221" s="1008"/>
      <c r="N221" s="1008">
        <v>0</v>
      </c>
      <c r="O221" s="1008"/>
      <c r="P221" s="1008"/>
      <c r="Q221" s="1002">
        <v>0</v>
      </c>
      <c r="R221" s="1002">
        <v>0</v>
      </c>
      <c r="S221" s="1002">
        <v>0</v>
      </c>
      <c r="T221" s="1002">
        <v>0</v>
      </c>
      <c r="U221" s="1002">
        <v>0</v>
      </c>
      <c r="V221" s="1009">
        <v>230</v>
      </c>
      <c r="W221" s="1009"/>
      <c r="X221" s="1009">
        <v>230</v>
      </c>
      <c r="Y221" s="1009"/>
      <c r="Z221" s="1009"/>
      <c r="AA221" s="1008">
        <v>230</v>
      </c>
      <c r="AB221" s="1008"/>
      <c r="AC221" s="1008">
        <v>230</v>
      </c>
      <c r="AD221" s="1008"/>
      <c r="AE221" s="1008"/>
      <c r="AF221" s="1010">
        <f t="shared" si="7"/>
        <v>100</v>
      </c>
      <c r="AG221" s="1010"/>
      <c r="AH221" s="1011">
        <f t="shared" si="7"/>
        <v>100</v>
      </c>
      <c r="AI221" s="1007"/>
      <c r="AJ221" s="1007"/>
    </row>
    <row r="222" spans="1:36" ht="24">
      <c r="A222" s="1005" t="s">
        <v>3912</v>
      </c>
      <c r="B222" s="1006" t="s">
        <v>2289</v>
      </c>
      <c r="C222" s="1007"/>
      <c r="D222" s="1007"/>
      <c r="E222" s="1007"/>
      <c r="F222" s="1002">
        <v>0</v>
      </c>
      <c r="G222" s="1008">
        <v>2899.837</v>
      </c>
      <c r="H222" s="1008"/>
      <c r="I222" s="1008">
        <v>2899.837</v>
      </c>
      <c r="J222" s="1008"/>
      <c r="K222" s="1008"/>
      <c r="L222" s="1008">
        <v>1994.43</v>
      </c>
      <c r="M222" s="1008"/>
      <c r="N222" s="1008">
        <v>1994.43</v>
      </c>
      <c r="O222" s="1008"/>
      <c r="P222" s="1008"/>
      <c r="Q222" s="1002">
        <v>0</v>
      </c>
      <c r="R222" s="1002">
        <v>0</v>
      </c>
      <c r="S222" s="1002">
        <v>0</v>
      </c>
      <c r="T222" s="1002">
        <v>0</v>
      </c>
      <c r="U222" s="1002">
        <v>0</v>
      </c>
      <c r="V222" s="1009">
        <v>610</v>
      </c>
      <c r="W222" s="1009"/>
      <c r="X222" s="1009">
        <v>610</v>
      </c>
      <c r="Y222" s="1009"/>
      <c r="Z222" s="1009"/>
      <c r="AA222" s="1008">
        <v>404</v>
      </c>
      <c r="AB222" s="1008"/>
      <c r="AC222" s="1008">
        <v>404</v>
      </c>
      <c r="AD222" s="1008"/>
      <c r="AE222" s="1008"/>
      <c r="AF222" s="1010">
        <f t="shared" si="7"/>
        <v>66.229508196721312</v>
      </c>
      <c r="AG222" s="1010"/>
      <c r="AH222" s="1011">
        <f t="shared" si="7"/>
        <v>66.229508196721312</v>
      </c>
      <c r="AI222" s="1007"/>
      <c r="AJ222" s="1007"/>
    </row>
    <row r="223" spans="1:36" ht="24">
      <c r="A223" s="1005" t="s">
        <v>3913</v>
      </c>
      <c r="B223" s="1006" t="s">
        <v>2025</v>
      </c>
      <c r="C223" s="1007"/>
      <c r="D223" s="1007"/>
      <c r="E223" s="1007"/>
      <c r="F223" s="1002">
        <v>0</v>
      </c>
      <c r="G223" s="1008">
        <v>3190</v>
      </c>
      <c r="H223" s="1008"/>
      <c r="I223" s="1008">
        <v>3190</v>
      </c>
      <c r="J223" s="1008"/>
      <c r="K223" s="1008"/>
      <c r="L223" s="1008">
        <v>0</v>
      </c>
      <c r="M223" s="1008"/>
      <c r="N223" s="1008">
        <v>0</v>
      </c>
      <c r="O223" s="1008"/>
      <c r="P223" s="1008"/>
      <c r="Q223" s="1002">
        <v>0</v>
      </c>
      <c r="R223" s="1002">
        <v>0</v>
      </c>
      <c r="S223" s="1002">
        <v>0</v>
      </c>
      <c r="T223" s="1002">
        <v>0</v>
      </c>
      <c r="U223" s="1002">
        <v>0</v>
      </c>
      <c r="V223" s="1009">
        <v>871</v>
      </c>
      <c r="W223" s="1009"/>
      <c r="X223" s="1009">
        <v>871</v>
      </c>
      <c r="Y223" s="1009"/>
      <c r="Z223" s="1009"/>
      <c r="AA223" s="1008">
        <v>675.60199999999998</v>
      </c>
      <c r="AB223" s="1008"/>
      <c r="AC223" s="1008">
        <v>675.60199999999998</v>
      </c>
      <c r="AD223" s="1008"/>
      <c r="AE223" s="1008"/>
      <c r="AF223" s="1010">
        <f t="shared" si="7"/>
        <v>77.566245694603893</v>
      </c>
      <c r="AG223" s="1010"/>
      <c r="AH223" s="1011">
        <f t="shared" si="7"/>
        <v>77.566245694603893</v>
      </c>
      <c r="AI223" s="1007"/>
      <c r="AJ223" s="1007"/>
    </row>
    <row r="224" spans="1:36" ht="48">
      <c r="A224" s="1005" t="s">
        <v>3914</v>
      </c>
      <c r="B224" s="1006" t="s">
        <v>2414</v>
      </c>
      <c r="C224" s="1007"/>
      <c r="D224" s="1007"/>
      <c r="E224" s="1007"/>
      <c r="F224" s="1002">
        <v>0</v>
      </c>
      <c r="G224" s="1008">
        <v>11000</v>
      </c>
      <c r="H224" s="1008"/>
      <c r="I224" s="1008">
        <v>11000</v>
      </c>
      <c r="J224" s="1008"/>
      <c r="K224" s="1008"/>
      <c r="L224" s="1008">
        <v>0</v>
      </c>
      <c r="M224" s="1008"/>
      <c r="N224" s="1008">
        <v>0</v>
      </c>
      <c r="O224" s="1008"/>
      <c r="P224" s="1008"/>
      <c r="Q224" s="1002">
        <v>0</v>
      </c>
      <c r="R224" s="1002">
        <v>0</v>
      </c>
      <c r="S224" s="1002">
        <v>0</v>
      </c>
      <c r="T224" s="1002">
        <v>0</v>
      </c>
      <c r="U224" s="1002">
        <v>0</v>
      </c>
      <c r="V224" s="1009">
        <v>900</v>
      </c>
      <c r="W224" s="1009"/>
      <c r="X224" s="1009">
        <v>900</v>
      </c>
      <c r="Y224" s="1009"/>
      <c r="Z224" s="1009"/>
      <c r="AA224" s="1008">
        <v>630.41</v>
      </c>
      <c r="AB224" s="1008"/>
      <c r="AC224" s="1008">
        <v>630.41</v>
      </c>
      <c r="AD224" s="1008"/>
      <c r="AE224" s="1008"/>
      <c r="AF224" s="1010">
        <f t="shared" si="7"/>
        <v>70.045555555555552</v>
      </c>
      <c r="AG224" s="1010"/>
      <c r="AH224" s="1011">
        <f t="shared" si="7"/>
        <v>70.045555555555552</v>
      </c>
      <c r="AI224" s="1007"/>
      <c r="AJ224" s="1007"/>
    </row>
    <row r="225" spans="1:36" ht="36">
      <c r="A225" s="1005" t="s">
        <v>3915</v>
      </c>
      <c r="B225" s="1006" t="s">
        <v>2356</v>
      </c>
      <c r="C225" s="1007"/>
      <c r="D225" s="1007"/>
      <c r="E225" s="1007"/>
      <c r="F225" s="1002">
        <v>0</v>
      </c>
      <c r="G225" s="1008">
        <v>4358</v>
      </c>
      <c r="H225" s="1008"/>
      <c r="I225" s="1008">
        <v>4358</v>
      </c>
      <c r="J225" s="1008"/>
      <c r="K225" s="1008"/>
      <c r="L225" s="1008">
        <v>700</v>
      </c>
      <c r="M225" s="1008"/>
      <c r="N225" s="1008">
        <v>700</v>
      </c>
      <c r="O225" s="1008"/>
      <c r="P225" s="1008"/>
      <c r="Q225" s="1002">
        <v>0</v>
      </c>
      <c r="R225" s="1002">
        <v>0</v>
      </c>
      <c r="S225" s="1002">
        <v>0</v>
      </c>
      <c r="T225" s="1002">
        <v>0</v>
      </c>
      <c r="U225" s="1002">
        <v>0</v>
      </c>
      <c r="V225" s="1009">
        <v>1562</v>
      </c>
      <c r="W225" s="1009"/>
      <c r="X225" s="1009">
        <v>1562</v>
      </c>
      <c r="Y225" s="1009"/>
      <c r="Z225" s="1009"/>
      <c r="AA225" s="1008">
        <v>1311.125</v>
      </c>
      <c r="AB225" s="1008"/>
      <c r="AC225" s="1008">
        <v>1311.125</v>
      </c>
      <c r="AD225" s="1008"/>
      <c r="AE225" s="1008"/>
      <c r="AF225" s="1010">
        <f t="shared" si="7"/>
        <v>83.938860435339308</v>
      </c>
      <c r="AG225" s="1010"/>
      <c r="AH225" s="1011">
        <f t="shared" si="7"/>
        <v>83.938860435339308</v>
      </c>
      <c r="AI225" s="1007"/>
      <c r="AJ225" s="1007"/>
    </row>
    <row r="226" spans="1:36" ht="24">
      <c r="A226" s="1005" t="s">
        <v>3916</v>
      </c>
      <c r="B226" s="1006" t="s">
        <v>2380</v>
      </c>
      <c r="C226" s="1007"/>
      <c r="D226" s="1007"/>
      <c r="E226" s="1007"/>
      <c r="F226" s="1002">
        <v>0</v>
      </c>
      <c r="G226" s="1008">
        <v>6060</v>
      </c>
      <c r="H226" s="1008"/>
      <c r="I226" s="1008">
        <v>6060</v>
      </c>
      <c r="J226" s="1008"/>
      <c r="K226" s="1008"/>
      <c r="L226" s="1008">
        <v>0</v>
      </c>
      <c r="M226" s="1008"/>
      <c r="N226" s="1008">
        <v>0</v>
      </c>
      <c r="O226" s="1008"/>
      <c r="P226" s="1008"/>
      <c r="Q226" s="1002">
        <v>0</v>
      </c>
      <c r="R226" s="1002">
        <v>0</v>
      </c>
      <c r="S226" s="1002">
        <v>0</v>
      </c>
      <c r="T226" s="1002">
        <v>0</v>
      </c>
      <c r="U226" s="1002">
        <v>0</v>
      </c>
      <c r="V226" s="1009">
        <v>1920</v>
      </c>
      <c r="W226" s="1009"/>
      <c r="X226" s="1009">
        <v>1920</v>
      </c>
      <c r="Y226" s="1009"/>
      <c r="Z226" s="1009"/>
      <c r="AA226" s="1008">
        <v>1874.8119999999999</v>
      </c>
      <c r="AB226" s="1008"/>
      <c r="AC226" s="1008">
        <v>1874.8119999999999</v>
      </c>
      <c r="AD226" s="1008"/>
      <c r="AE226" s="1008"/>
      <c r="AF226" s="1010">
        <f t="shared" si="7"/>
        <v>97.646458333333328</v>
      </c>
      <c r="AG226" s="1010"/>
      <c r="AH226" s="1011">
        <f t="shared" si="7"/>
        <v>97.646458333333328</v>
      </c>
      <c r="AI226" s="1007"/>
      <c r="AJ226" s="1007"/>
    </row>
    <row r="227" spans="1:36" ht="36">
      <c r="A227" s="1005" t="s">
        <v>3917</v>
      </c>
      <c r="B227" s="1006" t="s">
        <v>2286</v>
      </c>
      <c r="C227" s="1007"/>
      <c r="D227" s="1007"/>
      <c r="E227" s="1007"/>
      <c r="F227" s="1002">
        <v>0</v>
      </c>
      <c r="G227" s="1008">
        <v>5916</v>
      </c>
      <c r="H227" s="1008"/>
      <c r="I227" s="1008">
        <v>5916</v>
      </c>
      <c r="J227" s="1008"/>
      <c r="K227" s="1008"/>
      <c r="L227" s="1008">
        <v>1345</v>
      </c>
      <c r="M227" s="1008"/>
      <c r="N227" s="1008">
        <v>1345</v>
      </c>
      <c r="O227" s="1008"/>
      <c r="P227" s="1008"/>
      <c r="Q227" s="1002">
        <v>0</v>
      </c>
      <c r="R227" s="1002">
        <v>0</v>
      </c>
      <c r="S227" s="1002">
        <v>0</v>
      </c>
      <c r="T227" s="1002">
        <v>0</v>
      </c>
      <c r="U227" s="1002">
        <v>0</v>
      </c>
      <c r="V227" s="1009">
        <v>2925</v>
      </c>
      <c r="W227" s="1009"/>
      <c r="X227" s="1009">
        <v>2925</v>
      </c>
      <c r="Y227" s="1009"/>
      <c r="Z227" s="1009"/>
      <c r="AA227" s="1008">
        <v>1695.2260000000001</v>
      </c>
      <c r="AB227" s="1008"/>
      <c r="AC227" s="1008">
        <v>1695.2260000000001</v>
      </c>
      <c r="AD227" s="1008"/>
      <c r="AE227" s="1008"/>
      <c r="AF227" s="1010">
        <f t="shared" si="7"/>
        <v>57.956444444444443</v>
      </c>
      <c r="AG227" s="1010"/>
      <c r="AH227" s="1011">
        <f t="shared" si="7"/>
        <v>57.956444444444443</v>
      </c>
      <c r="AI227" s="1007"/>
      <c r="AJ227" s="1007"/>
    </row>
    <row r="228" spans="1:36" ht="48">
      <c r="A228" s="1005" t="s">
        <v>3918</v>
      </c>
      <c r="B228" s="1006" t="s">
        <v>2292</v>
      </c>
      <c r="C228" s="1007"/>
      <c r="D228" s="1007"/>
      <c r="E228" s="1007"/>
      <c r="F228" s="1002">
        <v>0</v>
      </c>
      <c r="G228" s="1008">
        <v>57370.213000000003</v>
      </c>
      <c r="H228" s="1008"/>
      <c r="I228" s="1008">
        <v>57370.213000000003</v>
      </c>
      <c r="J228" s="1008"/>
      <c r="K228" s="1008"/>
      <c r="L228" s="1008">
        <v>6000</v>
      </c>
      <c r="M228" s="1008"/>
      <c r="N228" s="1008">
        <v>6000</v>
      </c>
      <c r="O228" s="1008"/>
      <c r="P228" s="1008"/>
      <c r="Q228" s="1002">
        <v>0</v>
      </c>
      <c r="R228" s="1002">
        <v>0</v>
      </c>
      <c r="S228" s="1002">
        <v>0</v>
      </c>
      <c r="T228" s="1002">
        <v>0</v>
      </c>
      <c r="U228" s="1002">
        <v>0</v>
      </c>
      <c r="V228" s="1009">
        <v>3706.5</v>
      </c>
      <c r="W228" s="1009"/>
      <c r="X228" s="1009">
        <v>3706.5</v>
      </c>
      <c r="Y228" s="1009"/>
      <c r="Z228" s="1009"/>
      <c r="AA228" s="1008">
        <v>3540.991</v>
      </c>
      <c r="AB228" s="1008"/>
      <c r="AC228" s="1008">
        <v>3540.991</v>
      </c>
      <c r="AD228" s="1008"/>
      <c r="AE228" s="1008"/>
      <c r="AF228" s="1010">
        <f t="shared" si="7"/>
        <v>95.534628355591536</v>
      </c>
      <c r="AG228" s="1010"/>
      <c r="AH228" s="1011">
        <f t="shared" si="7"/>
        <v>95.534628355591536</v>
      </c>
      <c r="AI228" s="1007"/>
      <c r="AJ228" s="1007"/>
    </row>
    <row r="229" spans="1:36" ht="24">
      <c r="A229" s="1005" t="s">
        <v>3919</v>
      </c>
      <c r="B229" s="1006" t="s">
        <v>2123</v>
      </c>
      <c r="C229" s="1007"/>
      <c r="D229" s="1007"/>
      <c r="E229" s="1007"/>
      <c r="F229" s="1002">
        <v>0</v>
      </c>
      <c r="G229" s="1008">
        <v>20078</v>
      </c>
      <c r="H229" s="1008"/>
      <c r="I229" s="1008">
        <v>20078</v>
      </c>
      <c r="J229" s="1008"/>
      <c r="K229" s="1008"/>
      <c r="L229" s="1008">
        <v>5809.4189999999999</v>
      </c>
      <c r="M229" s="1008"/>
      <c r="N229" s="1008">
        <v>5809.4189999999999</v>
      </c>
      <c r="O229" s="1008"/>
      <c r="P229" s="1008"/>
      <c r="Q229" s="1002">
        <v>0</v>
      </c>
      <c r="R229" s="1002">
        <v>0</v>
      </c>
      <c r="S229" s="1002">
        <v>0</v>
      </c>
      <c r="T229" s="1002">
        <v>0</v>
      </c>
      <c r="U229" s="1002">
        <v>0</v>
      </c>
      <c r="V229" s="1009">
        <v>3128.8009999999999</v>
      </c>
      <c r="W229" s="1009"/>
      <c r="X229" s="1009">
        <v>3128.8009999999999</v>
      </c>
      <c r="Y229" s="1009"/>
      <c r="Z229" s="1009"/>
      <c r="AA229" s="1008">
        <v>3128.8009999999999</v>
      </c>
      <c r="AB229" s="1008"/>
      <c r="AC229" s="1008">
        <v>3128.8009999999999</v>
      </c>
      <c r="AD229" s="1008"/>
      <c r="AE229" s="1008"/>
      <c r="AF229" s="1010">
        <f t="shared" si="7"/>
        <v>100</v>
      </c>
      <c r="AG229" s="1010"/>
      <c r="AH229" s="1011">
        <f t="shared" si="7"/>
        <v>100</v>
      </c>
      <c r="AI229" s="1007"/>
      <c r="AJ229" s="1007"/>
    </row>
    <row r="230" spans="1:36" ht="36">
      <c r="A230" s="1005" t="s">
        <v>3920</v>
      </c>
      <c r="B230" s="1006" t="s">
        <v>2151</v>
      </c>
      <c r="C230" s="1007"/>
      <c r="D230" s="1007"/>
      <c r="E230" s="1007"/>
      <c r="F230" s="1002">
        <v>0</v>
      </c>
      <c r="G230" s="1008">
        <v>9500</v>
      </c>
      <c r="H230" s="1008"/>
      <c r="I230" s="1008">
        <v>9500</v>
      </c>
      <c r="J230" s="1008"/>
      <c r="K230" s="1008"/>
      <c r="L230" s="1008">
        <v>0</v>
      </c>
      <c r="M230" s="1008"/>
      <c r="N230" s="1008">
        <v>0</v>
      </c>
      <c r="O230" s="1008"/>
      <c r="P230" s="1008"/>
      <c r="Q230" s="1002">
        <v>0</v>
      </c>
      <c r="R230" s="1002">
        <v>0</v>
      </c>
      <c r="S230" s="1002">
        <v>0</v>
      </c>
      <c r="T230" s="1002">
        <v>0</v>
      </c>
      <c r="U230" s="1002">
        <v>0</v>
      </c>
      <c r="V230" s="1009">
        <v>5050</v>
      </c>
      <c r="W230" s="1009"/>
      <c r="X230" s="1009">
        <v>5050</v>
      </c>
      <c r="Y230" s="1009"/>
      <c r="Z230" s="1009"/>
      <c r="AA230" s="1008">
        <v>4855.6310000000003</v>
      </c>
      <c r="AB230" s="1008"/>
      <c r="AC230" s="1008">
        <v>4855.6310000000003</v>
      </c>
      <c r="AD230" s="1008"/>
      <c r="AE230" s="1008"/>
      <c r="AF230" s="1010">
        <f t="shared" si="7"/>
        <v>96.151108910891097</v>
      </c>
      <c r="AG230" s="1010"/>
      <c r="AH230" s="1011">
        <f t="shared" si="7"/>
        <v>96.151108910891097</v>
      </c>
      <c r="AI230" s="1007"/>
      <c r="AJ230" s="1007"/>
    </row>
    <row r="231" spans="1:36" ht="24">
      <c r="A231" s="1005" t="s">
        <v>3921</v>
      </c>
      <c r="B231" s="1006" t="s">
        <v>2285</v>
      </c>
      <c r="C231" s="1007"/>
      <c r="D231" s="1007"/>
      <c r="E231" s="1007"/>
      <c r="F231" s="1002">
        <v>0</v>
      </c>
      <c r="G231" s="1008">
        <v>6190</v>
      </c>
      <c r="H231" s="1008"/>
      <c r="I231" s="1008">
        <v>6190</v>
      </c>
      <c r="J231" s="1008"/>
      <c r="K231" s="1008"/>
      <c r="L231" s="1008">
        <v>314.346</v>
      </c>
      <c r="M231" s="1008"/>
      <c r="N231" s="1008">
        <v>314.346</v>
      </c>
      <c r="O231" s="1008"/>
      <c r="P231" s="1008"/>
      <c r="Q231" s="1002">
        <v>0</v>
      </c>
      <c r="R231" s="1002">
        <v>0</v>
      </c>
      <c r="S231" s="1002">
        <v>0</v>
      </c>
      <c r="T231" s="1002">
        <v>0</v>
      </c>
      <c r="U231" s="1002">
        <v>0</v>
      </c>
      <c r="V231" s="1009">
        <v>2521</v>
      </c>
      <c r="W231" s="1009"/>
      <c r="X231" s="1009">
        <v>2521</v>
      </c>
      <c r="Y231" s="1009"/>
      <c r="Z231" s="1009"/>
      <c r="AA231" s="1008">
        <v>2172.607</v>
      </c>
      <c r="AB231" s="1008"/>
      <c r="AC231" s="1008">
        <v>2172.607</v>
      </c>
      <c r="AD231" s="1008"/>
      <c r="AE231" s="1008"/>
      <c r="AF231" s="1010">
        <f t="shared" si="7"/>
        <v>86.180364934549786</v>
      </c>
      <c r="AG231" s="1010"/>
      <c r="AH231" s="1011">
        <f t="shared" si="7"/>
        <v>86.180364934549786</v>
      </c>
      <c r="AI231" s="1007"/>
      <c r="AJ231" s="1007"/>
    </row>
    <row r="232" spans="1:36" ht="36">
      <c r="A232" s="1005" t="s">
        <v>3922</v>
      </c>
      <c r="B232" s="1006" t="s">
        <v>4055</v>
      </c>
      <c r="C232" s="1007"/>
      <c r="D232" s="1007"/>
      <c r="E232" s="1007"/>
      <c r="F232" s="1002">
        <v>0</v>
      </c>
      <c r="G232" s="1008">
        <v>3928.761</v>
      </c>
      <c r="H232" s="1008"/>
      <c r="I232" s="1008">
        <v>3928.761</v>
      </c>
      <c r="J232" s="1008"/>
      <c r="K232" s="1008"/>
      <c r="L232" s="1008">
        <v>0</v>
      </c>
      <c r="M232" s="1008"/>
      <c r="N232" s="1008">
        <v>0</v>
      </c>
      <c r="O232" s="1008"/>
      <c r="P232" s="1008"/>
      <c r="Q232" s="1002">
        <v>0</v>
      </c>
      <c r="R232" s="1002">
        <v>0</v>
      </c>
      <c r="S232" s="1002">
        <v>0</v>
      </c>
      <c r="T232" s="1002">
        <v>0</v>
      </c>
      <c r="U232" s="1002">
        <v>0</v>
      </c>
      <c r="V232" s="1009">
        <v>1198</v>
      </c>
      <c r="W232" s="1009"/>
      <c r="X232" s="1009">
        <v>1198</v>
      </c>
      <c r="Y232" s="1009"/>
      <c r="Z232" s="1009"/>
      <c r="AA232" s="1008">
        <v>1198</v>
      </c>
      <c r="AB232" s="1008"/>
      <c r="AC232" s="1008">
        <v>1198</v>
      </c>
      <c r="AD232" s="1008"/>
      <c r="AE232" s="1008"/>
      <c r="AF232" s="1010">
        <f t="shared" si="7"/>
        <v>100</v>
      </c>
      <c r="AG232" s="1010"/>
      <c r="AH232" s="1011">
        <f t="shared" si="7"/>
        <v>100</v>
      </c>
      <c r="AI232" s="1007"/>
      <c r="AJ232" s="1007"/>
    </row>
    <row r="233" spans="1:36" ht="24">
      <c r="A233" s="1005" t="s">
        <v>3923</v>
      </c>
      <c r="B233" s="1006" t="s">
        <v>2382</v>
      </c>
      <c r="C233" s="1007"/>
      <c r="D233" s="1007"/>
      <c r="E233" s="1007"/>
      <c r="F233" s="1002">
        <v>0</v>
      </c>
      <c r="G233" s="1008">
        <v>6716.1109999999999</v>
      </c>
      <c r="H233" s="1008"/>
      <c r="I233" s="1008">
        <v>6716.1109999999999</v>
      </c>
      <c r="J233" s="1008"/>
      <c r="K233" s="1008"/>
      <c r="L233" s="1008">
        <v>0</v>
      </c>
      <c r="M233" s="1008"/>
      <c r="N233" s="1008">
        <v>0</v>
      </c>
      <c r="O233" s="1008"/>
      <c r="P233" s="1008"/>
      <c r="Q233" s="1002">
        <v>0</v>
      </c>
      <c r="R233" s="1002">
        <v>0</v>
      </c>
      <c r="S233" s="1002">
        <v>0</v>
      </c>
      <c r="T233" s="1002">
        <v>0</v>
      </c>
      <c r="U233" s="1002">
        <v>0</v>
      </c>
      <c r="V233" s="1009">
        <v>2200</v>
      </c>
      <c r="W233" s="1009"/>
      <c r="X233" s="1009">
        <v>2200</v>
      </c>
      <c r="Y233" s="1009"/>
      <c r="Z233" s="1009"/>
      <c r="AA233" s="1008">
        <v>2200</v>
      </c>
      <c r="AB233" s="1008"/>
      <c r="AC233" s="1008">
        <v>2200</v>
      </c>
      <c r="AD233" s="1008"/>
      <c r="AE233" s="1008"/>
      <c r="AF233" s="1010">
        <f t="shared" si="7"/>
        <v>100</v>
      </c>
      <c r="AG233" s="1010"/>
      <c r="AH233" s="1011">
        <f t="shared" si="7"/>
        <v>100</v>
      </c>
      <c r="AI233" s="1007"/>
      <c r="AJ233" s="1007"/>
    </row>
    <row r="234" spans="1:36" ht="24">
      <c r="A234" s="1005" t="s">
        <v>3924</v>
      </c>
      <c r="B234" s="1006" t="s">
        <v>2358</v>
      </c>
      <c r="C234" s="1007"/>
      <c r="D234" s="1007"/>
      <c r="E234" s="1007"/>
      <c r="F234" s="1002">
        <v>0</v>
      </c>
      <c r="G234" s="1008">
        <v>2999</v>
      </c>
      <c r="H234" s="1008"/>
      <c r="I234" s="1008">
        <v>2999</v>
      </c>
      <c r="J234" s="1008"/>
      <c r="K234" s="1008"/>
      <c r="L234" s="1008">
        <v>0</v>
      </c>
      <c r="M234" s="1008"/>
      <c r="N234" s="1008">
        <v>0</v>
      </c>
      <c r="O234" s="1008"/>
      <c r="P234" s="1008"/>
      <c r="Q234" s="1002">
        <v>0</v>
      </c>
      <c r="R234" s="1002">
        <v>0</v>
      </c>
      <c r="S234" s="1002">
        <v>0</v>
      </c>
      <c r="T234" s="1002">
        <v>0</v>
      </c>
      <c r="U234" s="1002">
        <v>0</v>
      </c>
      <c r="V234" s="1009">
        <v>2200</v>
      </c>
      <c r="W234" s="1009"/>
      <c r="X234" s="1009">
        <v>2200</v>
      </c>
      <c r="Y234" s="1009"/>
      <c r="Z234" s="1009"/>
      <c r="AA234" s="1008">
        <v>2191.4090000000001</v>
      </c>
      <c r="AB234" s="1008"/>
      <c r="AC234" s="1008">
        <v>2191.4090000000001</v>
      </c>
      <c r="AD234" s="1008"/>
      <c r="AE234" s="1008"/>
      <c r="AF234" s="1010">
        <f t="shared" si="7"/>
        <v>99.609500000000011</v>
      </c>
      <c r="AG234" s="1010"/>
      <c r="AH234" s="1011">
        <f t="shared" si="7"/>
        <v>99.609500000000011</v>
      </c>
      <c r="AI234" s="1007"/>
      <c r="AJ234" s="1007"/>
    </row>
    <row r="235" spans="1:36" ht="24">
      <c r="A235" s="1005" t="s">
        <v>3925</v>
      </c>
      <c r="B235" s="1006" t="s">
        <v>2394</v>
      </c>
      <c r="C235" s="1007"/>
      <c r="D235" s="1007"/>
      <c r="E235" s="1007"/>
      <c r="F235" s="1002">
        <v>0</v>
      </c>
      <c r="G235" s="1008">
        <v>3491.8789999999999</v>
      </c>
      <c r="H235" s="1008"/>
      <c r="I235" s="1008">
        <v>3491.8789999999999</v>
      </c>
      <c r="J235" s="1008"/>
      <c r="K235" s="1008"/>
      <c r="L235" s="1008">
        <v>0</v>
      </c>
      <c r="M235" s="1008"/>
      <c r="N235" s="1008">
        <v>0</v>
      </c>
      <c r="O235" s="1008"/>
      <c r="P235" s="1008"/>
      <c r="Q235" s="1002">
        <v>0</v>
      </c>
      <c r="R235" s="1002">
        <v>0</v>
      </c>
      <c r="S235" s="1002">
        <v>0</v>
      </c>
      <c r="T235" s="1002">
        <v>0</v>
      </c>
      <c r="U235" s="1002">
        <v>0</v>
      </c>
      <c r="V235" s="1009">
        <v>2642</v>
      </c>
      <c r="W235" s="1009"/>
      <c r="X235" s="1009">
        <v>2642</v>
      </c>
      <c r="Y235" s="1009"/>
      <c r="Z235" s="1009"/>
      <c r="AA235" s="1008">
        <v>1742.4069999999999</v>
      </c>
      <c r="AB235" s="1008"/>
      <c r="AC235" s="1008">
        <v>1742.4069999999999</v>
      </c>
      <c r="AD235" s="1008"/>
      <c r="AE235" s="1008"/>
      <c r="AF235" s="1010">
        <f t="shared" si="7"/>
        <v>65.950302800908403</v>
      </c>
      <c r="AG235" s="1010"/>
      <c r="AH235" s="1011">
        <f t="shared" si="7"/>
        <v>65.950302800908403</v>
      </c>
      <c r="AI235" s="1007"/>
      <c r="AJ235" s="1007"/>
    </row>
    <row r="236" spans="1:36" ht="24">
      <c r="A236" s="1005" t="s">
        <v>3926</v>
      </c>
      <c r="B236" s="1006" t="s">
        <v>2190</v>
      </c>
      <c r="C236" s="1007"/>
      <c r="D236" s="1007"/>
      <c r="E236" s="1007"/>
      <c r="F236" s="1002">
        <v>0</v>
      </c>
      <c r="G236" s="1008">
        <v>3704.1390000000001</v>
      </c>
      <c r="H236" s="1008"/>
      <c r="I236" s="1008">
        <v>3704.1390000000001</v>
      </c>
      <c r="J236" s="1008"/>
      <c r="K236" s="1008"/>
      <c r="L236" s="1008">
        <v>0</v>
      </c>
      <c r="M236" s="1008"/>
      <c r="N236" s="1008">
        <v>0</v>
      </c>
      <c r="O236" s="1008"/>
      <c r="P236" s="1008"/>
      <c r="Q236" s="1002">
        <v>0</v>
      </c>
      <c r="R236" s="1002">
        <v>0</v>
      </c>
      <c r="S236" s="1002">
        <v>0</v>
      </c>
      <c r="T236" s="1002">
        <v>0</v>
      </c>
      <c r="U236" s="1002">
        <v>0</v>
      </c>
      <c r="V236" s="1009">
        <v>2832</v>
      </c>
      <c r="W236" s="1009"/>
      <c r="X236" s="1009">
        <v>2832</v>
      </c>
      <c r="Y236" s="1009"/>
      <c r="Z236" s="1009"/>
      <c r="AA236" s="1008">
        <v>2832</v>
      </c>
      <c r="AB236" s="1008"/>
      <c r="AC236" s="1008">
        <v>2832</v>
      </c>
      <c r="AD236" s="1008"/>
      <c r="AE236" s="1008"/>
      <c r="AF236" s="1010">
        <f t="shared" si="7"/>
        <v>100</v>
      </c>
      <c r="AG236" s="1010"/>
      <c r="AH236" s="1011">
        <f t="shared" si="7"/>
        <v>100</v>
      </c>
      <c r="AI236" s="1007"/>
      <c r="AJ236" s="1007"/>
    </row>
    <row r="237" spans="1:36" ht="24">
      <c r="A237" s="1005" t="s">
        <v>3927</v>
      </c>
      <c r="B237" s="1006" t="s">
        <v>2155</v>
      </c>
      <c r="C237" s="1007"/>
      <c r="D237" s="1007"/>
      <c r="E237" s="1007"/>
      <c r="F237" s="1002">
        <v>0</v>
      </c>
      <c r="G237" s="1008">
        <v>9999.4</v>
      </c>
      <c r="H237" s="1008"/>
      <c r="I237" s="1008">
        <v>9999.4</v>
      </c>
      <c r="J237" s="1008"/>
      <c r="K237" s="1008"/>
      <c r="L237" s="1008">
        <v>2000</v>
      </c>
      <c r="M237" s="1008"/>
      <c r="N237" s="1008">
        <v>2000</v>
      </c>
      <c r="O237" s="1008"/>
      <c r="P237" s="1008"/>
      <c r="Q237" s="1002">
        <v>0</v>
      </c>
      <c r="R237" s="1002">
        <v>0</v>
      </c>
      <c r="S237" s="1002">
        <v>0</v>
      </c>
      <c r="T237" s="1002">
        <v>0</v>
      </c>
      <c r="U237" s="1002">
        <v>0</v>
      </c>
      <c r="V237" s="1009">
        <v>5372.97</v>
      </c>
      <c r="W237" s="1009"/>
      <c r="X237" s="1009">
        <v>5372.97</v>
      </c>
      <c r="Y237" s="1009"/>
      <c r="Z237" s="1009"/>
      <c r="AA237" s="1008">
        <v>5131.838608</v>
      </c>
      <c r="AB237" s="1008"/>
      <c r="AC237" s="1008">
        <v>5131.838608</v>
      </c>
      <c r="AD237" s="1008"/>
      <c r="AE237" s="1008"/>
      <c r="AF237" s="1010">
        <f t="shared" si="7"/>
        <v>95.512139617381081</v>
      </c>
      <c r="AG237" s="1010"/>
      <c r="AH237" s="1011">
        <f t="shared" si="7"/>
        <v>95.512139617381081</v>
      </c>
      <c r="AI237" s="1007"/>
      <c r="AJ237" s="1007"/>
    </row>
    <row r="238" spans="1:36" ht="24">
      <c r="A238" s="1005" t="s">
        <v>3928</v>
      </c>
      <c r="B238" s="1006" t="s">
        <v>2084</v>
      </c>
      <c r="C238" s="1007"/>
      <c r="D238" s="1007"/>
      <c r="E238" s="1007"/>
      <c r="F238" s="1002">
        <v>0</v>
      </c>
      <c r="G238" s="1008">
        <v>4381.3109999999997</v>
      </c>
      <c r="H238" s="1008"/>
      <c r="I238" s="1008">
        <v>4381.3109999999997</v>
      </c>
      <c r="J238" s="1008"/>
      <c r="K238" s="1008"/>
      <c r="L238" s="1008">
        <v>0</v>
      </c>
      <c r="M238" s="1008"/>
      <c r="N238" s="1008">
        <v>0</v>
      </c>
      <c r="O238" s="1008"/>
      <c r="P238" s="1008"/>
      <c r="Q238" s="1002">
        <v>0</v>
      </c>
      <c r="R238" s="1002">
        <v>0</v>
      </c>
      <c r="S238" s="1002">
        <v>0</v>
      </c>
      <c r="T238" s="1002">
        <v>0</v>
      </c>
      <c r="U238" s="1002">
        <v>0</v>
      </c>
      <c r="V238" s="1009">
        <v>3550</v>
      </c>
      <c r="W238" s="1009"/>
      <c r="X238" s="1009">
        <v>3550</v>
      </c>
      <c r="Y238" s="1009"/>
      <c r="Z238" s="1009"/>
      <c r="AA238" s="1008">
        <v>3550</v>
      </c>
      <c r="AB238" s="1008"/>
      <c r="AC238" s="1008">
        <v>3550</v>
      </c>
      <c r="AD238" s="1008"/>
      <c r="AE238" s="1008"/>
      <c r="AF238" s="1010">
        <f t="shared" si="7"/>
        <v>100</v>
      </c>
      <c r="AG238" s="1010"/>
      <c r="AH238" s="1011">
        <f t="shared" si="7"/>
        <v>100</v>
      </c>
      <c r="AI238" s="1007"/>
      <c r="AJ238" s="1007"/>
    </row>
    <row r="239" spans="1:36" ht="48">
      <c r="A239" s="1005" t="s">
        <v>3929</v>
      </c>
      <c r="B239" s="1006" t="s">
        <v>4056</v>
      </c>
      <c r="C239" s="1007"/>
      <c r="D239" s="1007"/>
      <c r="E239" s="1007"/>
      <c r="F239" s="1002">
        <v>0</v>
      </c>
      <c r="G239" s="1008">
        <v>5795</v>
      </c>
      <c r="H239" s="1008"/>
      <c r="I239" s="1008">
        <v>5795</v>
      </c>
      <c r="J239" s="1008"/>
      <c r="K239" s="1008"/>
      <c r="L239" s="1008">
        <v>191</v>
      </c>
      <c r="M239" s="1008"/>
      <c r="N239" s="1008">
        <v>191</v>
      </c>
      <c r="O239" s="1008"/>
      <c r="P239" s="1008"/>
      <c r="Q239" s="1002">
        <v>0</v>
      </c>
      <c r="R239" s="1002">
        <v>0</v>
      </c>
      <c r="S239" s="1002">
        <v>0</v>
      </c>
      <c r="T239" s="1002">
        <v>0</v>
      </c>
      <c r="U239" s="1002">
        <v>0</v>
      </c>
      <c r="V239" s="1009">
        <v>2456</v>
      </c>
      <c r="W239" s="1009"/>
      <c r="X239" s="1009">
        <v>2456</v>
      </c>
      <c r="Y239" s="1009"/>
      <c r="Z239" s="1009"/>
      <c r="AA239" s="1008">
        <v>2203.6239999999998</v>
      </c>
      <c r="AB239" s="1008"/>
      <c r="AC239" s="1008">
        <v>2203.6239999999998</v>
      </c>
      <c r="AD239" s="1008"/>
      <c r="AE239" s="1008"/>
      <c r="AF239" s="1010">
        <f t="shared" si="7"/>
        <v>89.724104234527687</v>
      </c>
      <c r="AG239" s="1010"/>
      <c r="AH239" s="1011">
        <f t="shared" si="7"/>
        <v>89.724104234527687</v>
      </c>
      <c r="AI239" s="1007"/>
      <c r="AJ239" s="1007"/>
    </row>
    <row r="240" spans="1:36" ht="36">
      <c r="A240" s="1005" t="s">
        <v>3930</v>
      </c>
      <c r="B240" s="1006" t="s">
        <v>2192</v>
      </c>
      <c r="C240" s="1007"/>
      <c r="D240" s="1007"/>
      <c r="E240" s="1007"/>
      <c r="F240" s="1002">
        <v>0</v>
      </c>
      <c r="G240" s="1008">
        <v>6096</v>
      </c>
      <c r="H240" s="1008"/>
      <c r="I240" s="1008">
        <v>6096</v>
      </c>
      <c r="J240" s="1008"/>
      <c r="K240" s="1008"/>
      <c r="L240" s="1008">
        <v>0</v>
      </c>
      <c r="M240" s="1008"/>
      <c r="N240" s="1008">
        <v>0</v>
      </c>
      <c r="O240" s="1008"/>
      <c r="P240" s="1008"/>
      <c r="Q240" s="1002">
        <v>0</v>
      </c>
      <c r="R240" s="1002">
        <v>0</v>
      </c>
      <c r="S240" s="1002">
        <v>0</v>
      </c>
      <c r="T240" s="1002">
        <v>0</v>
      </c>
      <c r="U240" s="1002">
        <v>0</v>
      </c>
      <c r="V240" s="1009">
        <v>2495</v>
      </c>
      <c r="W240" s="1009"/>
      <c r="X240" s="1009">
        <v>2495</v>
      </c>
      <c r="Y240" s="1009"/>
      <c r="Z240" s="1009"/>
      <c r="AA240" s="1008">
        <v>2495</v>
      </c>
      <c r="AB240" s="1008"/>
      <c r="AC240" s="1008">
        <v>2495</v>
      </c>
      <c r="AD240" s="1008"/>
      <c r="AE240" s="1008"/>
      <c r="AF240" s="1010">
        <f t="shared" si="7"/>
        <v>100</v>
      </c>
      <c r="AG240" s="1010"/>
      <c r="AH240" s="1011">
        <f t="shared" si="7"/>
        <v>100</v>
      </c>
      <c r="AI240" s="1007"/>
      <c r="AJ240" s="1007"/>
    </row>
    <row r="241" spans="1:36" ht="24">
      <c r="A241" s="1005" t="s">
        <v>3931</v>
      </c>
      <c r="B241" s="1006" t="s">
        <v>2415</v>
      </c>
      <c r="C241" s="1007"/>
      <c r="D241" s="1007"/>
      <c r="E241" s="1007"/>
      <c r="F241" s="1002">
        <v>0</v>
      </c>
      <c r="G241" s="1008">
        <v>12177</v>
      </c>
      <c r="H241" s="1008"/>
      <c r="I241" s="1008">
        <v>12177</v>
      </c>
      <c r="J241" s="1008"/>
      <c r="K241" s="1008"/>
      <c r="L241" s="1008">
        <v>2000</v>
      </c>
      <c r="M241" s="1008"/>
      <c r="N241" s="1008">
        <v>2000</v>
      </c>
      <c r="O241" s="1008"/>
      <c r="P241" s="1008"/>
      <c r="Q241" s="1002">
        <v>0</v>
      </c>
      <c r="R241" s="1002">
        <v>0</v>
      </c>
      <c r="S241" s="1002">
        <v>0</v>
      </c>
      <c r="T241" s="1002">
        <v>0</v>
      </c>
      <c r="U241" s="1002">
        <v>0</v>
      </c>
      <c r="V241" s="1009">
        <v>2916</v>
      </c>
      <c r="W241" s="1009"/>
      <c r="X241" s="1009">
        <v>2916</v>
      </c>
      <c r="Y241" s="1009"/>
      <c r="Z241" s="1009"/>
      <c r="AA241" s="1008">
        <v>2916</v>
      </c>
      <c r="AB241" s="1008"/>
      <c r="AC241" s="1008">
        <v>2916</v>
      </c>
      <c r="AD241" s="1008"/>
      <c r="AE241" s="1008"/>
      <c r="AF241" s="1010">
        <f t="shared" si="7"/>
        <v>100</v>
      </c>
      <c r="AG241" s="1010"/>
      <c r="AH241" s="1011">
        <f t="shared" si="7"/>
        <v>100</v>
      </c>
      <c r="AI241" s="1007"/>
      <c r="AJ241" s="1007"/>
    </row>
    <row r="242" spans="1:36" ht="24">
      <c r="A242" s="1005" t="s">
        <v>3932</v>
      </c>
      <c r="B242" s="1006" t="s">
        <v>4057</v>
      </c>
      <c r="C242" s="1007"/>
      <c r="D242" s="1007"/>
      <c r="E242" s="1007"/>
      <c r="F242" s="1002">
        <v>0</v>
      </c>
      <c r="G242" s="1008">
        <v>5900</v>
      </c>
      <c r="H242" s="1008"/>
      <c r="I242" s="1008">
        <v>5900</v>
      </c>
      <c r="J242" s="1008"/>
      <c r="K242" s="1008"/>
      <c r="L242" s="1008">
        <v>0</v>
      </c>
      <c r="M242" s="1008"/>
      <c r="N242" s="1008">
        <v>0</v>
      </c>
      <c r="O242" s="1008"/>
      <c r="P242" s="1008"/>
      <c r="Q242" s="1002">
        <v>0</v>
      </c>
      <c r="R242" s="1002">
        <v>0</v>
      </c>
      <c r="S242" s="1002">
        <v>0</v>
      </c>
      <c r="T242" s="1002">
        <v>0</v>
      </c>
      <c r="U242" s="1002">
        <v>0</v>
      </c>
      <c r="V242" s="1009">
        <v>2950</v>
      </c>
      <c r="W242" s="1009"/>
      <c r="X242" s="1009">
        <v>2950</v>
      </c>
      <c r="Y242" s="1009"/>
      <c r="Z242" s="1009"/>
      <c r="AA242" s="1008">
        <v>1837</v>
      </c>
      <c r="AB242" s="1008"/>
      <c r="AC242" s="1008">
        <v>1837</v>
      </c>
      <c r="AD242" s="1008"/>
      <c r="AE242" s="1008"/>
      <c r="AF242" s="1010">
        <f t="shared" si="7"/>
        <v>62.271186440677958</v>
      </c>
      <c r="AG242" s="1010"/>
      <c r="AH242" s="1011">
        <f t="shared" si="7"/>
        <v>62.271186440677958</v>
      </c>
      <c r="AI242" s="1007"/>
      <c r="AJ242" s="1007"/>
    </row>
    <row r="243" spans="1:36" ht="24">
      <c r="A243" s="1005" t="s">
        <v>3933</v>
      </c>
      <c r="B243" s="1006" t="s">
        <v>2188</v>
      </c>
      <c r="C243" s="1007"/>
      <c r="D243" s="1007"/>
      <c r="E243" s="1007"/>
      <c r="F243" s="1002">
        <v>0</v>
      </c>
      <c r="G243" s="1008">
        <v>12178</v>
      </c>
      <c r="H243" s="1008"/>
      <c r="I243" s="1008">
        <v>12178</v>
      </c>
      <c r="J243" s="1008"/>
      <c r="K243" s="1008"/>
      <c r="L243" s="1008">
        <v>0</v>
      </c>
      <c r="M243" s="1008"/>
      <c r="N243" s="1008">
        <v>0</v>
      </c>
      <c r="O243" s="1008"/>
      <c r="P243" s="1008"/>
      <c r="Q243" s="1002">
        <v>0</v>
      </c>
      <c r="R243" s="1002">
        <v>0</v>
      </c>
      <c r="S243" s="1002">
        <v>0</v>
      </c>
      <c r="T243" s="1002">
        <v>0</v>
      </c>
      <c r="U243" s="1002">
        <v>0</v>
      </c>
      <c r="V243" s="1009">
        <v>3493</v>
      </c>
      <c r="W243" s="1009"/>
      <c r="X243" s="1009">
        <v>3493</v>
      </c>
      <c r="Y243" s="1009"/>
      <c r="Z243" s="1009"/>
      <c r="AA243" s="1008">
        <v>3493</v>
      </c>
      <c r="AB243" s="1008"/>
      <c r="AC243" s="1008">
        <v>3493</v>
      </c>
      <c r="AD243" s="1008"/>
      <c r="AE243" s="1008"/>
      <c r="AF243" s="1010">
        <f t="shared" si="7"/>
        <v>100</v>
      </c>
      <c r="AG243" s="1010"/>
      <c r="AH243" s="1011">
        <f t="shared" si="7"/>
        <v>100</v>
      </c>
      <c r="AI243" s="1007"/>
      <c r="AJ243" s="1007"/>
    </row>
    <row r="244" spans="1:36" ht="24">
      <c r="A244" s="1005" t="s">
        <v>3934</v>
      </c>
      <c r="B244" s="1006" t="s">
        <v>2384</v>
      </c>
      <c r="C244" s="1007"/>
      <c r="D244" s="1007"/>
      <c r="E244" s="1007"/>
      <c r="F244" s="1002">
        <v>0</v>
      </c>
      <c r="G244" s="1008">
        <v>14700</v>
      </c>
      <c r="H244" s="1008"/>
      <c r="I244" s="1008">
        <v>14700</v>
      </c>
      <c r="J244" s="1008"/>
      <c r="K244" s="1008"/>
      <c r="L244" s="1008">
        <v>0</v>
      </c>
      <c r="M244" s="1008"/>
      <c r="N244" s="1008">
        <v>0</v>
      </c>
      <c r="O244" s="1008"/>
      <c r="P244" s="1008"/>
      <c r="Q244" s="1002">
        <v>0</v>
      </c>
      <c r="R244" s="1002">
        <v>0</v>
      </c>
      <c r="S244" s="1002">
        <v>0</v>
      </c>
      <c r="T244" s="1002">
        <v>0</v>
      </c>
      <c r="U244" s="1002">
        <v>0</v>
      </c>
      <c r="V244" s="1009">
        <v>3514</v>
      </c>
      <c r="W244" s="1009"/>
      <c r="X244" s="1009">
        <v>3514</v>
      </c>
      <c r="Y244" s="1009"/>
      <c r="Z244" s="1009"/>
      <c r="AA244" s="1008">
        <v>3514</v>
      </c>
      <c r="AB244" s="1008"/>
      <c r="AC244" s="1008">
        <v>3514</v>
      </c>
      <c r="AD244" s="1008"/>
      <c r="AE244" s="1008"/>
      <c r="AF244" s="1010">
        <f t="shared" si="7"/>
        <v>100</v>
      </c>
      <c r="AG244" s="1010"/>
      <c r="AH244" s="1011">
        <f t="shared" si="7"/>
        <v>100</v>
      </c>
      <c r="AI244" s="1007"/>
      <c r="AJ244" s="1007"/>
    </row>
    <row r="245" spans="1:36" ht="24">
      <c r="A245" s="1005" t="s">
        <v>3935</v>
      </c>
      <c r="B245" s="1006" t="s">
        <v>4058</v>
      </c>
      <c r="C245" s="1007"/>
      <c r="D245" s="1007"/>
      <c r="E245" s="1007"/>
      <c r="F245" s="1002">
        <v>0</v>
      </c>
      <c r="G245" s="1008">
        <v>8675</v>
      </c>
      <c r="H245" s="1008"/>
      <c r="I245" s="1008">
        <v>8675</v>
      </c>
      <c r="J245" s="1008"/>
      <c r="K245" s="1008"/>
      <c r="L245" s="1008">
        <v>396.57</v>
      </c>
      <c r="M245" s="1008"/>
      <c r="N245" s="1008">
        <v>396.57</v>
      </c>
      <c r="O245" s="1008"/>
      <c r="P245" s="1008"/>
      <c r="Q245" s="1002">
        <v>0</v>
      </c>
      <c r="R245" s="1002">
        <v>0</v>
      </c>
      <c r="S245" s="1002">
        <v>0</v>
      </c>
      <c r="T245" s="1002">
        <v>0</v>
      </c>
      <c r="U245" s="1002">
        <v>0</v>
      </c>
      <c r="V245" s="1009">
        <v>3685</v>
      </c>
      <c r="W245" s="1009"/>
      <c r="X245" s="1009">
        <v>3685</v>
      </c>
      <c r="Y245" s="1009"/>
      <c r="Z245" s="1009"/>
      <c r="AA245" s="1008">
        <v>3580</v>
      </c>
      <c r="AB245" s="1008"/>
      <c r="AC245" s="1008">
        <v>3580</v>
      </c>
      <c r="AD245" s="1008"/>
      <c r="AE245" s="1008"/>
      <c r="AF245" s="1010">
        <f t="shared" si="7"/>
        <v>97.150610583446408</v>
      </c>
      <c r="AG245" s="1010"/>
      <c r="AH245" s="1011">
        <f t="shared" si="7"/>
        <v>97.150610583446408</v>
      </c>
      <c r="AI245" s="1007"/>
      <c r="AJ245" s="1007"/>
    </row>
    <row r="246" spans="1:36" ht="36">
      <c r="A246" s="1005" t="s">
        <v>3936</v>
      </c>
      <c r="B246" s="1006" t="s">
        <v>2189</v>
      </c>
      <c r="C246" s="1007"/>
      <c r="D246" s="1007"/>
      <c r="E246" s="1007"/>
      <c r="F246" s="1002">
        <v>0</v>
      </c>
      <c r="G246" s="1008">
        <v>14000</v>
      </c>
      <c r="H246" s="1008"/>
      <c r="I246" s="1008">
        <v>14000</v>
      </c>
      <c r="J246" s="1008"/>
      <c r="K246" s="1008"/>
      <c r="L246" s="1008">
        <v>0</v>
      </c>
      <c r="M246" s="1008"/>
      <c r="N246" s="1008">
        <v>0</v>
      </c>
      <c r="O246" s="1008"/>
      <c r="P246" s="1008"/>
      <c r="Q246" s="1002">
        <v>0</v>
      </c>
      <c r="R246" s="1002">
        <v>0</v>
      </c>
      <c r="S246" s="1002">
        <v>0</v>
      </c>
      <c r="T246" s="1002">
        <v>0</v>
      </c>
      <c r="U246" s="1002">
        <v>0</v>
      </c>
      <c r="V246" s="1009">
        <v>8200.6358610000007</v>
      </c>
      <c r="W246" s="1009"/>
      <c r="X246" s="1009">
        <v>8200.6358610000007</v>
      </c>
      <c r="Y246" s="1009"/>
      <c r="Z246" s="1009"/>
      <c r="AA246" s="1008">
        <v>8200.6358610000007</v>
      </c>
      <c r="AB246" s="1008"/>
      <c r="AC246" s="1008">
        <v>8200.6358610000007</v>
      </c>
      <c r="AD246" s="1008"/>
      <c r="AE246" s="1008"/>
      <c r="AF246" s="1010">
        <f t="shared" si="7"/>
        <v>100</v>
      </c>
      <c r="AG246" s="1010"/>
      <c r="AH246" s="1011">
        <f t="shared" si="7"/>
        <v>100</v>
      </c>
      <c r="AI246" s="1007"/>
      <c r="AJ246" s="1007"/>
    </row>
    <row r="247" spans="1:36" ht="24">
      <c r="A247" s="1005" t="s">
        <v>3937</v>
      </c>
      <c r="B247" s="1006" t="s">
        <v>2110</v>
      </c>
      <c r="C247" s="1007"/>
      <c r="D247" s="1007"/>
      <c r="E247" s="1007"/>
      <c r="F247" s="1002">
        <v>0</v>
      </c>
      <c r="G247" s="1008">
        <v>53938.955000000002</v>
      </c>
      <c r="H247" s="1008"/>
      <c r="I247" s="1008">
        <v>53938.955000000002</v>
      </c>
      <c r="J247" s="1008"/>
      <c r="K247" s="1008"/>
      <c r="L247" s="1008">
        <v>0</v>
      </c>
      <c r="M247" s="1008"/>
      <c r="N247" s="1008">
        <v>0</v>
      </c>
      <c r="O247" s="1008"/>
      <c r="P247" s="1008"/>
      <c r="Q247" s="1002">
        <v>0</v>
      </c>
      <c r="R247" s="1002">
        <v>0</v>
      </c>
      <c r="S247" s="1002">
        <v>0</v>
      </c>
      <c r="T247" s="1002">
        <v>0</v>
      </c>
      <c r="U247" s="1002">
        <v>0</v>
      </c>
      <c r="V247" s="1009">
        <v>1500</v>
      </c>
      <c r="W247" s="1009"/>
      <c r="X247" s="1009">
        <v>1500</v>
      </c>
      <c r="Y247" s="1009"/>
      <c r="Z247" s="1009"/>
      <c r="AA247" s="1008">
        <v>620</v>
      </c>
      <c r="AB247" s="1008"/>
      <c r="AC247" s="1008">
        <v>620</v>
      </c>
      <c r="AD247" s="1008"/>
      <c r="AE247" s="1008"/>
      <c r="AF247" s="1010">
        <f t="shared" si="7"/>
        <v>41.333333333333336</v>
      </c>
      <c r="AG247" s="1010"/>
      <c r="AH247" s="1011">
        <f t="shared" si="7"/>
        <v>41.333333333333336</v>
      </c>
      <c r="AI247" s="1007"/>
      <c r="AJ247" s="1007"/>
    </row>
    <row r="248" spans="1:36" ht="36">
      <c r="A248" s="1005" t="s">
        <v>3938</v>
      </c>
      <c r="B248" s="1006" t="s">
        <v>2076</v>
      </c>
      <c r="C248" s="1007"/>
      <c r="D248" s="1007"/>
      <c r="E248" s="1007"/>
      <c r="F248" s="1002">
        <v>0</v>
      </c>
      <c r="G248" s="1008">
        <v>5062.7280000000001</v>
      </c>
      <c r="H248" s="1008"/>
      <c r="I248" s="1008">
        <v>5062.7280000000001</v>
      </c>
      <c r="J248" s="1008"/>
      <c r="K248" s="1008"/>
      <c r="L248" s="1008">
        <v>1324.2</v>
      </c>
      <c r="M248" s="1008"/>
      <c r="N248" s="1008">
        <v>1324.2</v>
      </c>
      <c r="O248" s="1008"/>
      <c r="P248" s="1008"/>
      <c r="Q248" s="1002">
        <v>0</v>
      </c>
      <c r="R248" s="1002">
        <v>0</v>
      </c>
      <c r="S248" s="1002">
        <v>0</v>
      </c>
      <c r="T248" s="1002">
        <v>0</v>
      </c>
      <c r="U248" s="1002">
        <v>0</v>
      </c>
      <c r="V248" s="1009">
        <v>1625</v>
      </c>
      <c r="W248" s="1009"/>
      <c r="X248" s="1009">
        <v>1625</v>
      </c>
      <c r="Y248" s="1009"/>
      <c r="Z248" s="1009"/>
      <c r="AA248" s="1008">
        <v>1624.0319999999999</v>
      </c>
      <c r="AB248" s="1008"/>
      <c r="AC248" s="1008">
        <v>1624.0319999999999</v>
      </c>
      <c r="AD248" s="1008"/>
      <c r="AE248" s="1008"/>
      <c r="AF248" s="1010">
        <f t="shared" si="7"/>
        <v>99.940430769230758</v>
      </c>
      <c r="AG248" s="1010"/>
      <c r="AH248" s="1011">
        <f t="shared" si="7"/>
        <v>99.940430769230758</v>
      </c>
      <c r="AI248" s="1007"/>
      <c r="AJ248" s="1007"/>
    </row>
    <row r="249" spans="1:36" ht="24">
      <c r="A249" s="1005" t="s">
        <v>3939</v>
      </c>
      <c r="B249" s="1006" t="s">
        <v>2416</v>
      </c>
      <c r="C249" s="1007"/>
      <c r="D249" s="1007"/>
      <c r="E249" s="1007"/>
      <c r="F249" s="1002">
        <v>0</v>
      </c>
      <c r="G249" s="1008">
        <v>4178</v>
      </c>
      <c r="H249" s="1008"/>
      <c r="I249" s="1008">
        <v>4178</v>
      </c>
      <c r="J249" s="1008"/>
      <c r="K249" s="1008"/>
      <c r="L249" s="1008">
        <v>500</v>
      </c>
      <c r="M249" s="1008"/>
      <c r="N249" s="1008">
        <v>500</v>
      </c>
      <c r="O249" s="1008"/>
      <c r="P249" s="1008"/>
      <c r="Q249" s="1002">
        <v>0</v>
      </c>
      <c r="R249" s="1002">
        <v>0</v>
      </c>
      <c r="S249" s="1002">
        <v>0</v>
      </c>
      <c r="T249" s="1002">
        <v>0</v>
      </c>
      <c r="U249" s="1002">
        <v>0</v>
      </c>
      <c r="V249" s="1009">
        <v>3260</v>
      </c>
      <c r="W249" s="1009"/>
      <c r="X249" s="1009">
        <v>3260</v>
      </c>
      <c r="Y249" s="1009"/>
      <c r="Z249" s="1009"/>
      <c r="AA249" s="1008">
        <v>3260</v>
      </c>
      <c r="AB249" s="1008"/>
      <c r="AC249" s="1008">
        <v>3260</v>
      </c>
      <c r="AD249" s="1008"/>
      <c r="AE249" s="1008"/>
      <c r="AF249" s="1010">
        <f t="shared" si="7"/>
        <v>100</v>
      </c>
      <c r="AG249" s="1010"/>
      <c r="AH249" s="1011">
        <f t="shared" si="7"/>
        <v>100</v>
      </c>
      <c r="AI249" s="1007"/>
      <c r="AJ249" s="1007"/>
    </row>
    <row r="250" spans="1:36" ht="24">
      <c r="A250" s="1005" t="s">
        <v>3940</v>
      </c>
      <c r="B250" s="1006" t="s">
        <v>2114</v>
      </c>
      <c r="C250" s="1007"/>
      <c r="D250" s="1007"/>
      <c r="E250" s="1007"/>
      <c r="F250" s="1002">
        <v>0</v>
      </c>
      <c r="G250" s="1008">
        <v>35591</v>
      </c>
      <c r="H250" s="1008"/>
      <c r="I250" s="1008">
        <v>35591</v>
      </c>
      <c r="J250" s="1008"/>
      <c r="K250" s="1008"/>
      <c r="L250" s="1008">
        <v>2310.866</v>
      </c>
      <c r="M250" s="1008"/>
      <c r="N250" s="1008">
        <v>2310.866</v>
      </c>
      <c r="O250" s="1008"/>
      <c r="P250" s="1008"/>
      <c r="Q250" s="1002">
        <v>0</v>
      </c>
      <c r="R250" s="1002">
        <v>0</v>
      </c>
      <c r="S250" s="1002">
        <v>0</v>
      </c>
      <c r="T250" s="1002">
        <v>0</v>
      </c>
      <c r="U250" s="1002">
        <v>0</v>
      </c>
      <c r="V250" s="1009">
        <v>2775</v>
      </c>
      <c r="W250" s="1009"/>
      <c r="X250" s="1009">
        <v>2775</v>
      </c>
      <c r="Y250" s="1009"/>
      <c r="Z250" s="1009"/>
      <c r="AA250" s="1008">
        <v>2775</v>
      </c>
      <c r="AB250" s="1008"/>
      <c r="AC250" s="1008">
        <v>2775</v>
      </c>
      <c r="AD250" s="1008"/>
      <c r="AE250" s="1008"/>
      <c r="AF250" s="1010">
        <f t="shared" si="7"/>
        <v>100</v>
      </c>
      <c r="AG250" s="1010"/>
      <c r="AH250" s="1011">
        <f t="shared" si="7"/>
        <v>100</v>
      </c>
      <c r="AI250" s="1007"/>
      <c r="AJ250" s="1007"/>
    </row>
    <row r="251" spans="1:36">
      <c r="A251" s="1005" t="s">
        <v>3941</v>
      </c>
      <c r="B251" s="1006" t="s">
        <v>1997</v>
      </c>
      <c r="C251" s="1007"/>
      <c r="D251" s="1007"/>
      <c r="E251" s="1007"/>
      <c r="F251" s="1002">
        <v>0</v>
      </c>
      <c r="G251" s="1008">
        <v>89285</v>
      </c>
      <c r="H251" s="1008"/>
      <c r="I251" s="1008">
        <v>89285</v>
      </c>
      <c r="J251" s="1008"/>
      <c r="K251" s="1008"/>
      <c r="L251" s="1008">
        <v>19271.332761000001</v>
      </c>
      <c r="M251" s="1008"/>
      <c r="N251" s="1008">
        <v>19271.332761000001</v>
      </c>
      <c r="O251" s="1008"/>
      <c r="P251" s="1008"/>
      <c r="Q251" s="1002">
        <v>0</v>
      </c>
      <c r="R251" s="1002">
        <v>0</v>
      </c>
      <c r="S251" s="1002">
        <v>0</v>
      </c>
      <c r="T251" s="1002">
        <v>0</v>
      </c>
      <c r="U251" s="1002">
        <v>0</v>
      </c>
      <c r="V251" s="1009">
        <v>15147.667239</v>
      </c>
      <c r="W251" s="1009"/>
      <c r="X251" s="1009">
        <v>15147.667239</v>
      </c>
      <c r="Y251" s="1009"/>
      <c r="Z251" s="1009"/>
      <c r="AA251" s="1008">
        <v>9687.0902750000005</v>
      </c>
      <c r="AB251" s="1008"/>
      <c r="AC251" s="1008">
        <v>9687.0902750000005</v>
      </c>
      <c r="AD251" s="1008"/>
      <c r="AE251" s="1008"/>
      <c r="AF251" s="1010">
        <f t="shared" si="7"/>
        <v>63.951036962702055</v>
      </c>
      <c r="AG251" s="1010"/>
      <c r="AH251" s="1011">
        <f t="shared" si="7"/>
        <v>63.951036962702055</v>
      </c>
      <c r="AI251" s="1007"/>
      <c r="AJ251" s="1007"/>
    </row>
    <row r="252" spans="1:36" ht="24">
      <c r="A252" s="1005" t="s">
        <v>3942</v>
      </c>
      <c r="B252" s="1006" t="s">
        <v>2117</v>
      </c>
      <c r="C252" s="1007"/>
      <c r="D252" s="1007"/>
      <c r="E252" s="1007"/>
      <c r="F252" s="1002">
        <v>0</v>
      </c>
      <c r="G252" s="1008">
        <v>3000</v>
      </c>
      <c r="H252" s="1008"/>
      <c r="I252" s="1008">
        <v>3000</v>
      </c>
      <c r="J252" s="1008"/>
      <c r="K252" s="1008"/>
      <c r="L252" s="1008">
        <v>0</v>
      </c>
      <c r="M252" s="1008"/>
      <c r="N252" s="1008">
        <v>0</v>
      </c>
      <c r="O252" s="1008"/>
      <c r="P252" s="1008"/>
      <c r="Q252" s="1002">
        <v>0</v>
      </c>
      <c r="R252" s="1002">
        <v>0</v>
      </c>
      <c r="S252" s="1002">
        <v>0</v>
      </c>
      <c r="T252" s="1002">
        <v>0</v>
      </c>
      <c r="U252" s="1002">
        <v>0</v>
      </c>
      <c r="V252" s="1009">
        <v>3000</v>
      </c>
      <c r="W252" s="1009"/>
      <c r="X252" s="1009">
        <v>3000</v>
      </c>
      <c r="Y252" s="1009"/>
      <c r="Z252" s="1009"/>
      <c r="AA252" s="1008">
        <v>2585.4409999999998</v>
      </c>
      <c r="AB252" s="1008"/>
      <c r="AC252" s="1008">
        <v>2585.4409999999998</v>
      </c>
      <c r="AD252" s="1008"/>
      <c r="AE252" s="1008"/>
      <c r="AF252" s="1010">
        <f t="shared" si="7"/>
        <v>86.181366666666662</v>
      </c>
      <c r="AG252" s="1010"/>
      <c r="AH252" s="1011">
        <f t="shared" si="7"/>
        <v>86.181366666666662</v>
      </c>
      <c r="AI252" s="1007"/>
      <c r="AJ252" s="1007"/>
    </row>
    <row r="253" spans="1:36" ht="24">
      <c r="A253" s="1005" t="s">
        <v>3943</v>
      </c>
      <c r="B253" s="1006" t="s">
        <v>2024</v>
      </c>
      <c r="C253" s="1007"/>
      <c r="D253" s="1007"/>
      <c r="E253" s="1007"/>
      <c r="F253" s="1002">
        <v>0</v>
      </c>
      <c r="G253" s="1008">
        <v>6600</v>
      </c>
      <c r="H253" s="1008"/>
      <c r="I253" s="1008">
        <v>6600</v>
      </c>
      <c r="J253" s="1008"/>
      <c r="K253" s="1008"/>
      <c r="L253" s="1008">
        <v>0</v>
      </c>
      <c r="M253" s="1008"/>
      <c r="N253" s="1008">
        <v>0</v>
      </c>
      <c r="O253" s="1008"/>
      <c r="P253" s="1008"/>
      <c r="Q253" s="1002">
        <v>0</v>
      </c>
      <c r="R253" s="1002">
        <v>0</v>
      </c>
      <c r="S253" s="1002">
        <v>0</v>
      </c>
      <c r="T253" s="1002">
        <v>0</v>
      </c>
      <c r="U253" s="1002">
        <v>0</v>
      </c>
      <c r="V253" s="1009">
        <v>3700</v>
      </c>
      <c r="W253" s="1009"/>
      <c r="X253" s="1009">
        <v>3700</v>
      </c>
      <c r="Y253" s="1009"/>
      <c r="Z253" s="1009"/>
      <c r="AA253" s="1008">
        <v>2880.433</v>
      </c>
      <c r="AB253" s="1008"/>
      <c r="AC253" s="1008">
        <v>2880.433</v>
      </c>
      <c r="AD253" s="1008"/>
      <c r="AE253" s="1008"/>
      <c r="AF253" s="1010">
        <f t="shared" si="7"/>
        <v>77.849540540540545</v>
      </c>
      <c r="AG253" s="1010"/>
      <c r="AH253" s="1011">
        <f t="shared" si="7"/>
        <v>77.849540540540545</v>
      </c>
      <c r="AI253" s="1007"/>
      <c r="AJ253" s="1007"/>
    </row>
    <row r="254" spans="1:36" ht="24">
      <c r="A254" s="1005" t="s">
        <v>3944</v>
      </c>
      <c r="B254" s="1006" t="s">
        <v>4059</v>
      </c>
      <c r="C254" s="1007"/>
      <c r="D254" s="1007"/>
      <c r="E254" s="1007"/>
      <c r="F254" s="1002">
        <v>0</v>
      </c>
      <c r="G254" s="1008">
        <v>4149.1080000000002</v>
      </c>
      <c r="H254" s="1008"/>
      <c r="I254" s="1008">
        <v>4149.1080000000002</v>
      </c>
      <c r="J254" s="1008"/>
      <c r="K254" s="1008"/>
      <c r="L254" s="1008">
        <v>0</v>
      </c>
      <c r="M254" s="1008"/>
      <c r="N254" s="1008">
        <v>0</v>
      </c>
      <c r="O254" s="1008"/>
      <c r="P254" s="1008"/>
      <c r="Q254" s="1002">
        <v>0</v>
      </c>
      <c r="R254" s="1002">
        <v>0</v>
      </c>
      <c r="S254" s="1002">
        <v>0</v>
      </c>
      <c r="T254" s="1002">
        <v>0</v>
      </c>
      <c r="U254" s="1002">
        <v>0</v>
      </c>
      <c r="V254" s="1009">
        <v>3926</v>
      </c>
      <c r="W254" s="1009"/>
      <c r="X254" s="1009">
        <v>3926</v>
      </c>
      <c r="Y254" s="1009"/>
      <c r="Z254" s="1009"/>
      <c r="AA254" s="1008">
        <v>3926</v>
      </c>
      <c r="AB254" s="1008"/>
      <c r="AC254" s="1008">
        <v>3926</v>
      </c>
      <c r="AD254" s="1008"/>
      <c r="AE254" s="1008"/>
      <c r="AF254" s="1010">
        <f t="shared" si="7"/>
        <v>100</v>
      </c>
      <c r="AG254" s="1010"/>
      <c r="AH254" s="1011">
        <f t="shared" si="7"/>
        <v>100</v>
      </c>
      <c r="AI254" s="1007"/>
      <c r="AJ254" s="1007"/>
    </row>
    <row r="255" spans="1:36" ht="24">
      <c r="A255" s="1005" t="s">
        <v>3945</v>
      </c>
      <c r="B255" s="1006" t="s">
        <v>2108</v>
      </c>
      <c r="C255" s="1007"/>
      <c r="D255" s="1007"/>
      <c r="E255" s="1007"/>
      <c r="F255" s="1002">
        <v>0</v>
      </c>
      <c r="G255" s="1008">
        <v>5500</v>
      </c>
      <c r="H255" s="1008"/>
      <c r="I255" s="1008">
        <v>5500</v>
      </c>
      <c r="J255" s="1008"/>
      <c r="K255" s="1008"/>
      <c r="L255" s="1008">
        <v>0</v>
      </c>
      <c r="M255" s="1008"/>
      <c r="N255" s="1008">
        <v>0</v>
      </c>
      <c r="O255" s="1008"/>
      <c r="P255" s="1008"/>
      <c r="Q255" s="1002">
        <v>0</v>
      </c>
      <c r="R255" s="1002">
        <v>0</v>
      </c>
      <c r="S255" s="1002">
        <v>0</v>
      </c>
      <c r="T255" s="1002">
        <v>0</v>
      </c>
      <c r="U255" s="1002">
        <v>0</v>
      </c>
      <c r="V255" s="1009">
        <v>3500</v>
      </c>
      <c r="W255" s="1009"/>
      <c r="X255" s="1009">
        <v>3500</v>
      </c>
      <c r="Y255" s="1009"/>
      <c r="Z255" s="1009"/>
      <c r="AA255" s="1008">
        <v>3404.975907</v>
      </c>
      <c r="AB255" s="1008"/>
      <c r="AC255" s="1008">
        <v>3404.975907</v>
      </c>
      <c r="AD255" s="1008"/>
      <c r="AE255" s="1008"/>
      <c r="AF255" s="1010">
        <f t="shared" si="7"/>
        <v>97.285025914285711</v>
      </c>
      <c r="AG255" s="1010"/>
      <c r="AH255" s="1011">
        <f t="shared" si="7"/>
        <v>97.285025914285711</v>
      </c>
      <c r="AI255" s="1007"/>
      <c r="AJ255" s="1007"/>
    </row>
    <row r="256" spans="1:36" ht="36">
      <c r="A256" s="1005" t="s">
        <v>3946</v>
      </c>
      <c r="B256" s="1006" t="s">
        <v>4060</v>
      </c>
      <c r="C256" s="1007"/>
      <c r="D256" s="1007"/>
      <c r="E256" s="1007"/>
      <c r="F256" s="1002">
        <v>0</v>
      </c>
      <c r="G256" s="1008">
        <v>5000</v>
      </c>
      <c r="H256" s="1008"/>
      <c r="I256" s="1008">
        <v>5000</v>
      </c>
      <c r="J256" s="1008"/>
      <c r="K256" s="1008"/>
      <c r="L256" s="1008">
        <v>0</v>
      </c>
      <c r="M256" s="1008"/>
      <c r="N256" s="1008">
        <v>0</v>
      </c>
      <c r="O256" s="1008"/>
      <c r="P256" s="1008"/>
      <c r="Q256" s="1002">
        <v>0</v>
      </c>
      <c r="R256" s="1002">
        <v>0</v>
      </c>
      <c r="S256" s="1002">
        <v>0</v>
      </c>
      <c r="T256" s="1002">
        <v>0</v>
      </c>
      <c r="U256" s="1002">
        <v>0</v>
      </c>
      <c r="V256" s="1009">
        <v>972</v>
      </c>
      <c r="W256" s="1009"/>
      <c r="X256" s="1009">
        <v>972</v>
      </c>
      <c r="Y256" s="1009"/>
      <c r="Z256" s="1009"/>
      <c r="AA256" s="1008">
        <v>972</v>
      </c>
      <c r="AB256" s="1008"/>
      <c r="AC256" s="1008">
        <v>972</v>
      </c>
      <c r="AD256" s="1008"/>
      <c r="AE256" s="1008"/>
      <c r="AF256" s="1010">
        <f t="shared" si="7"/>
        <v>100</v>
      </c>
      <c r="AG256" s="1010"/>
      <c r="AH256" s="1011">
        <f t="shared" si="7"/>
        <v>100</v>
      </c>
      <c r="AI256" s="1007"/>
      <c r="AJ256" s="1007"/>
    </row>
    <row r="257" spans="1:36" ht="24">
      <c r="A257" s="1005" t="s">
        <v>3947</v>
      </c>
      <c r="B257" s="1006" t="s">
        <v>4061</v>
      </c>
      <c r="C257" s="1007"/>
      <c r="D257" s="1007"/>
      <c r="E257" s="1007"/>
      <c r="F257" s="1002">
        <v>0</v>
      </c>
      <c r="G257" s="1008">
        <v>5000</v>
      </c>
      <c r="H257" s="1008"/>
      <c r="I257" s="1008">
        <v>5000</v>
      </c>
      <c r="J257" s="1008"/>
      <c r="K257" s="1008"/>
      <c r="L257" s="1008">
        <v>0</v>
      </c>
      <c r="M257" s="1008"/>
      <c r="N257" s="1008">
        <v>0</v>
      </c>
      <c r="O257" s="1008"/>
      <c r="P257" s="1008"/>
      <c r="Q257" s="1002">
        <v>0</v>
      </c>
      <c r="R257" s="1002">
        <v>0</v>
      </c>
      <c r="S257" s="1002">
        <v>0</v>
      </c>
      <c r="T257" s="1002">
        <v>0</v>
      </c>
      <c r="U257" s="1002">
        <v>0</v>
      </c>
      <c r="V257" s="1009">
        <v>1117</v>
      </c>
      <c r="W257" s="1009"/>
      <c r="X257" s="1009">
        <v>1117</v>
      </c>
      <c r="Y257" s="1009"/>
      <c r="Z257" s="1009"/>
      <c r="AA257" s="1008">
        <v>1117</v>
      </c>
      <c r="AB257" s="1008"/>
      <c r="AC257" s="1008">
        <v>1117</v>
      </c>
      <c r="AD257" s="1008"/>
      <c r="AE257" s="1008"/>
      <c r="AF257" s="1010">
        <f t="shared" si="7"/>
        <v>100</v>
      </c>
      <c r="AG257" s="1010"/>
      <c r="AH257" s="1011">
        <f t="shared" si="7"/>
        <v>100</v>
      </c>
      <c r="AI257" s="1007"/>
      <c r="AJ257" s="1007"/>
    </row>
    <row r="258" spans="1:36" ht="24">
      <c r="A258" s="1005" t="s">
        <v>3948</v>
      </c>
      <c r="B258" s="1006" t="s">
        <v>4062</v>
      </c>
      <c r="C258" s="1007"/>
      <c r="D258" s="1007"/>
      <c r="E258" s="1007"/>
      <c r="F258" s="1002">
        <v>0</v>
      </c>
      <c r="G258" s="1008">
        <v>5000</v>
      </c>
      <c r="H258" s="1008"/>
      <c r="I258" s="1008">
        <v>5000</v>
      </c>
      <c r="J258" s="1008"/>
      <c r="K258" s="1008"/>
      <c r="L258" s="1008">
        <v>0</v>
      </c>
      <c r="M258" s="1008"/>
      <c r="N258" s="1008">
        <v>0</v>
      </c>
      <c r="O258" s="1008"/>
      <c r="P258" s="1008"/>
      <c r="Q258" s="1002">
        <v>0</v>
      </c>
      <c r="R258" s="1002">
        <v>0</v>
      </c>
      <c r="S258" s="1002">
        <v>0</v>
      </c>
      <c r="T258" s="1002">
        <v>0</v>
      </c>
      <c r="U258" s="1002">
        <v>0</v>
      </c>
      <c r="V258" s="1009">
        <v>1540</v>
      </c>
      <c r="W258" s="1009"/>
      <c r="X258" s="1009">
        <v>1540</v>
      </c>
      <c r="Y258" s="1009"/>
      <c r="Z258" s="1009"/>
      <c r="AA258" s="1008">
        <v>1480.8630000000001</v>
      </c>
      <c r="AB258" s="1008"/>
      <c r="AC258" s="1008">
        <v>1480.8630000000001</v>
      </c>
      <c r="AD258" s="1008"/>
      <c r="AE258" s="1008"/>
      <c r="AF258" s="1010">
        <f t="shared" si="7"/>
        <v>96.15993506493507</v>
      </c>
      <c r="AG258" s="1010"/>
      <c r="AH258" s="1011">
        <f t="shared" si="7"/>
        <v>96.15993506493507</v>
      </c>
      <c r="AI258" s="1007"/>
      <c r="AJ258" s="1007"/>
    </row>
    <row r="259" spans="1:36" ht="36">
      <c r="A259" s="1005" t="s">
        <v>3949</v>
      </c>
      <c r="B259" s="1006" t="s">
        <v>2156</v>
      </c>
      <c r="C259" s="1007"/>
      <c r="D259" s="1007"/>
      <c r="E259" s="1007"/>
      <c r="F259" s="1002">
        <v>0</v>
      </c>
      <c r="G259" s="1008">
        <v>5899</v>
      </c>
      <c r="H259" s="1008"/>
      <c r="I259" s="1008">
        <v>5899</v>
      </c>
      <c r="J259" s="1008"/>
      <c r="K259" s="1008"/>
      <c r="L259" s="1008">
        <v>0</v>
      </c>
      <c r="M259" s="1008"/>
      <c r="N259" s="1008">
        <v>0</v>
      </c>
      <c r="O259" s="1008"/>
      <c r="P259" s="1008"/>
      <c r="Q259" s="1002">
        <v>0</v>
      </c>
      <c r="R259" s="1002">
        <v>0</v>
      </c>
      <c r="S259" s="1002">
        <v>0</v>
      </c>
      <c r="T259" s="1002">
        <v>0</v>
      </c>
      <c r="U259" s="1002">
        <v>0</v>
      </c>
      <c r="V259" s="1009">
        <v>1593</v>
      </c>
      <c r="W259" s="1009"/>
      <c r="X259" s="1009">
        <v>1593</v>
      </c>
      <c r="Y259" s="1009"/>
      <c r="Z259" s="1009"/>
      <c r="AA259" s="1008">
        <v>1592.0730000000001</v>
      </c>
      <c r="AB259" s="1008"/>
      <c r="AC259" s="1008">
        <v>1592.0730000000001</v>
      </c>
      <c r="AD259" s="1008"/>
      <c r="AE259" s="1008"/>
      <c r="AF259" s="1010">
        <f t="shared" si="7"/>
        <v>99.941807909604535</v>
      </c>
      <c r="AG259" s="1010"/>
      <c r="AH259" s="1011">
        <f t="shared" si="7"/>
        <v>99.941807909604535</v>
      </c>
      <c r="AI259" s="1007"/>
      <c r="AJ259" s="1007"/>
    </row>
    <row r="260" spans="1:36" ht="24">
      <c r="A260" s="1005" t="s">
        <v>3950</v>
      </c>
      <c r="B260" s="1006" t="s">
        <v>4063</v>
      </c>
      <c r="C260" s="1007"/>
      <c r="D260" s="1007"/>
      <c r="E260" s="1007"/>
      <c r="F260" s="1002">
        <v>0</v>
      </c>
      <c r="G260" s="1008">
        <v>6000</v>
      </c>
      <c r="H260" s="1008"/>
      <c r="I260" s="1008">
        <v>6000</v>
      </c>
      <c r="J260" s="1008"/>
      <c r="K260" s="1008"/>
      <c r="L260" s="1008">
        <v>0</v>
      </c>
      <c r="M260" s="1008"/>
      <c r="N260" s="1008">
        <v>0</v>
      </c>
      <c r="O260" s="1008"/>
      <c r="P260" s="1008"/>
      <c r="Q260" s="1002">
        <v>0</v>
      </c>
      <c r="R260" s="1002">
        <v>0</v>
      </c>
      <c r="S260" s="1002">
        <v>0</v>
      </c>
      <c r="T260" s="1002">
        <v>0</v>
      </c>
      <c r="U260" s="1002">
        <v>0</v>
      </c>
      <c r="V260" s="1009">
        <v>2851.5419999999999</v>
      </c>
      <c r="W260" s="1009"/>
      <c r="X260" s="1009">
        <v>2851.5419999999999</v>
      </c>
      <c r="Y260" s="1009"/>
      <c r="Z260" s="1009"/>
      <c r="AA260" s="1008">
        <v>2469.7139999999999</v>
      </c>
      <c r="AB260" s="1008"/>
      <c r="AC260" s="1008">
        <v>2469.7139999999999</v>
      </c>
      <c r="AD260" s="1008"/>
      <c r="AE260" s="1008"/>
      <c r="AF260" s="1010">
        <f t="shared" si="7"/>
        <v>86.609771134354673</v>
      </c>
      <c r="AG260" s="1010"/>
      <c r="AH260" s="1011">
        <f t="shared" si="7"/>
        <v>86.609771134354673</v>
      </c>
      <c r="AI260" s="1007"/>
      <c r="AJ260" s="1007"/>
    </row>
    <row r="261" spans="1:36" ht="24">
      <c r="A261" s="1005" t="s">
        <v>3951</v>
      </c>
      <c r="B261" s="1006" t="s">
        <v>2357</v>
      </c>
      <c r="C261" s="1007"/>
      <c r="D261" s="1007"/>
      <c r="E261" s="1007"/>
      <c r="F261" s="1002">
        <v>0</v>
      </c>
      <c r="G261" s="1008">
        <v>14999.815000000001</v>
      </c>
      <c r="H261" s="1008"/>
      <c r="I261" s="1008">
        <v>14999.815000000001</v>
      </c>
      <c r="J261" s="1008"/>
      <c r="K261" s="1008"/>
      <c r="L261" s="1008">
        <v>60</v>
      </c>
      <c r="M261" s="1008"/>
      <c r="N261" s="1008">
        <v>60</v>
      </c>
      <c r="O261" s="1008"/>
      <c r="P261" s="1008"/>
      <c r="Q261" s="1002">
        <v>0</v>
      </c>
      <c r="R261" s="1002">
        <v>0</v>
      </c>
      <c r="S261" s="1002">
        <v>0</v>
      </c>
      <c r="T261" s="1002">
        <v>0</v>
      </c>
      <c r="U261" s="1002">
        <v>0</v>
      </c>
      <c r="V261" s="1009">
        <v>2025</v>
      </c>
      <c r="W261" s="1009"/>
      <c r="X261" s="1009">
        <v>2025</v>
      </c>
      <c r="Y261" s="1009"/>
      <c r="Z261" s="1009"/>
      <c r="AA261" s="1008">
        <v>2025</v>
      </c>
      <c r="AB261" s="1008"/>
      <c r="AC261" s="1008">
        <v>2025</v>
      </c>
      <c r="AD261" s="1008"/>
      <c r="AE261" s="1008"/>
      <c r="AF261" s="1010">
        <f t="shared" si="7"/>
        <v>100</v>
      </c>
      <c r="AG261" s="1010"/>
      <c r="AH261" s="1011">
        <f t="shared" si="7"/>
        <v>100</v>
      </c>
      <c r="AI261" s="1007"/>
      <c r="AJ261" s="1007"/>
    </row>
    <row r="262" spans="1:36" ht="24">
      <c r="A262" s="1005" t="s">
        <v>3952</v>
      </c>
      <c r="B262" s="1006" t="s">
        <v>2290</v>
      </c>
      <c r="C262" s="1007"/>
      <c r="D262" s="1007"/>
      <c r="E262" s="1007"/>
      <c r="F262" s="1002">
        <v>0</v>
      </c>
      <c r="G262" s="1008">
        <v>9456</v>
      </c>
      <c r="H262" s="1008"/>
      <c r="I262" s="1008">
        <v>9456</v>
      </c>
      <c r="J262" s="1008"/>
      <c r="K262" s="1008"/>
      <c r="L262" s="1008">
        <v>60</v>
      </c>
      <c r="M262" s="1008"/>
      <c r="N262" s="1008">
        <v>60</v>
      </c>
      <c r="O262" s="1008"/>
      <c r="P262" s="1008"/>
      <c r="Q262" s="1002">
        <v>0</v>
      </c>
      <c r="R262" s="1002">
        <v>0</v>
      </c>
      <c r="S262" s="1002">
        <v>0</v>
      </c>
      <c r="T262" s="1002">
        <v>0</v>
      </c>
      <c r="U262" s="1002">
        <v>0</v>
      </c>
      <c r="V262" s="1009">
        <v>5195.4040000000005</v>
      </c>
      <c r="W262" s="1009"/>
      <c r="X262" s="1009">
        <v>5195.4040000000005</v>
      </c>
      <c r="Y262" s="1009"/>
      <c r="Z262" s="1009"/>
      <c r="AA262" s="1008">
        <v>4553.1260000000002</v>
      </c>
      <c r="AB262" s="1008"/>
      <c r="AC262" s="1008">
        <v>4553.1260000000002</v>
      </c>
      <c r="AD262" s="1008"/>
      <c r="AE262" s="1008"/>
      <c r="AF262" s="1010">
        <f t="shared" si="7"/>
        <v>87.637573516900702</v>
      </c>
      <c r="AG262" s="1010"/>
      <c r="AH262" s="1011">
        <f t="shared" si="7"/>
        <v>87.637573516900702</v>
      </c>
      <c r="AI262" s="1007"/>
      <c r="AJ262" s="1007"/>
    </row>
    <row r="263" spans="1:36" ht="36">
      <c r="A263" s="1005" t="s">
        <v>3953</v>
      </c>
      <c r="B263" s="1006" t="s">
        <v>2154</v>
      </c>
      <c r="C263" s="1007"/>
      <c r="D263" s="1007"/>
      <c r="E263" s="1007"/>
      <c r="F263" s="1002">
        <v>0</v>
      </c>
      <c r="G263" s="1008">
        <v>8710</v>
      </c>
      <c r="H263" s="1008"/>
      <c r="I263" s="1008">
        <v>8710</v>
      </c>
      <c r="J263" s="1008"/>
      <c r="K263" s="1008"/>
      <c r="L263" s="1008">
        <v>0</v>
      </c>
      <c r="M263" s="1008"/>
      <c r="N263" s="1008">
        <v>0</v>
      </c>
      <c r="O263" s="1008"/>
      <c r="P263" s="1008"/>
      <c r="Q263" s="1002">
        <v>0</v>
      </c>
      <c r="R263" s="1002">
        <v>0</v>
      </c>
      <c r="S263" s="1002">
        <v>0</v>
      </c>
      <c r="T263" s="1002">
        <v>0</v>
      </c>
      <c r="U263" s="1002">
        <v>0</v>
      </c>
      <c r="V263" s="1009">
        <v>2612</v>
      </c>
      <c r="W263" s="1009"/>
      <c r="X263" s="1009">
        <v>2612</v>
      </c>
      <c r="Y263" s="1009"/>
      <c r="Z263" s="1009"/>
      <c r="AA263" s="1008">
        <v>2572</v>
      </c>
      <c r="AB263" s="1008"/>
      <c r="AC263" s="1008">
        <v>2572</v>
      </c>
      <c r="AD263" s="1008"/>
      <c r="AE263" s="1008"/>
      <c r="AF263" s="1010">
        <f t="shared" si="7"/>
        <v>98.46860643185299</v>
      </c>
      <c r="AG263" s="1010"/>
      <c r="AH263" s="1011">
        <f t="shared" si="7"/>
        <v>98.46860643185299</v>
      </c>
      <c r="AI263" s="1007"/>
      <c r="AJ263" s="1007"/>
    </row>
    <row r="264" spans="1:36" ht="24">
      <c r="A264" s="1005" t="s">
        <v>3954</v>
      </c>
      <c r="B264" s="1006" t="s">
        <v>2159</v>
      </c>
      <c r="C264" s="1007"/>
      <c r="D264" s="1007"/>
      <c r="E264" s="1007"/>
      <c r="F264" s="1002">
        <v>0</v>
      </c>
      <c r="G264" s="1008">
        <v>9000</v>
      </c>
      <c r="H264" s="1008"/>
      <c r="I264" s="1008">
        <v>9000</v>
      </c>
      <c r="J264" s="1008"/>
      <c r="K264" s="1008"/>
      <c r="L264" s="1008">
        <v>0</v>
      </c>
      <c r="M264" s="1008"/>
      <c r="N264" s="1008">
        <v>0</v>
      </c>
      <c r="O264" s="1008"/>
      <c r="P264" s="1008"/>
      <c r="Q264" s="1002">
        <v>0</v>
      </c>
      <c r="R264" s="1002">
        <v>0</v>
      </c>
      <c r="S264" s="1002">
        <v>0</v>
      </c>
      <c r="T264" s="1002">
        <v>0</v>
      </c>
      <c r="U264" s="1002">
        <v>0</v>
      </c>
      <c r="V264" s="1009">
        <v>2682</v>
      </c>
      <c r="W264" s="1009"/>
      <c r="X264" s="1009">
        <v>2682</v>
      </c>
      <c r="Y264" s="1009"/>
      <c r="Z264" s="1009"/>
      <c r="AA264" s="1008">
        <v>2231.1678999999999</v>
      </c>
      <c r="AB264" s="1008"/>
      <c r="AC264" s="1008">
        <v>2231.1678999999999</v>
      </c>
      <c r="AD264" s="1008"/>
      <c r="AE264" s="1008"/>
      <c r="AF264" s="1010">
        <f t="shared" si="7"/>
        <v>83.190451155853836</v>
      </c>
      <c r="AG264" s="1010"/>
      <c r="AH264" s="1011">
        <f t="shared" si="7"/>
        <v>83.190451155853836</v>
      </c>
      <c r="AI264" s="1007"/>
      <c r="AJ264" s="1007"/>
    </row>
    <row r="265" spans="1:36" ht="24">
      <c r="A265" s="1005" t="s">
        <v>3955</v>
      </c>
      <c r="B265" s="1006" t="s">
        <v>2158</v>
      </c>
      <c r="C265" s="1007"/>
      <c r="D265" s="1007"/>
      <c r="E265" s="1007"/>
      <c r="F265" s="1002">
        <v>0</v>
      </c>
      <c r="G265" s="1008">
        <v>9500</v>
      </c>
      <c r="H265" s="1008"/>
      <c r="I265" s="1008">
        <v>9500</v>
      </c>
      <c r="J265" s="1008"/>
      <c r="K265" s="1008"/>
      <c r="L265" s="1008">
        <v>0</v>
      </c>
      <c r="M265" s="1008"/>
      <c r="N265" s="1008">
        <v>0</v>
      </c>
      <c r="O265" s="1008"/>
      <c r="P265" s="1008"/>
      <c r="Q265" s="1002">
        <v>0</v>
      </c>
      <c r="R265" s="1002">
        <v>0</v>
      </c>
      <c r="S265" s="1002">
        <v>0</v>
      </c>
      <c r="T265" s="1002">
        <v>0</v>
      </c>
      <c r="U265" s="1002">
        <v>0</v>
      </c>
      <c r="V265" s="1009">
        <v>2832</v>
      </c>
      <c r="W265" s="1009"/>
      <c r="X265" s="1009">
        <v>2832</v>
      </c>
      <c r="Y265" s="1009"/>
      <c r="Z265" s="1009"/>
      <c r="AA265" s="1008">
        <v>2832</v>
      </c>
      <c r="AB265" s="1008"/>
      <c r="AC265" s="1008">
        <v>2832</v>
      </c>
      <c r="AD265" s="1008"/>
      <c r="AE265" s="1008"/>
      <c r="AF265" s="1010">
        <f t="shared" si="7"/>
        <v>100</v>
      </c>
      <c r="AG265" s="1010"/>
      <c r="AH265" s="1011">
        <f t="shared" si="7"/>
        <v>100</v>
      </c>
      <c r="AI265" s="1007"/>
      <c r="AJ265" s="1007"/>
    </row>
    <row r="266" spans="1:36" ht="24">
      <c r="A266" s="1005" t="s">
        <v>3956</v>
      </c>
      <c r="B266" s="1006" t="s">
        <v>2157</v>
      </c>
      <c r="C266" s="1007"/>
      <c r="D266" s="1007"/>
      <c r="E266" s="1007"/>
      <c r="F266" s="1002">
        <v>0</v>
      </c>
      <c r="G266" s="1008">
        <v>9986</v>
      </c>
      <c r="H266" s="1008"/>
      <c r="I266" s="1008">
        <v>9986</v>
      </c>
      <c r="J266" s="1008"/>
      <c r="K266" s="1008"/>
      <c r="L266" s="1008">
        <v>0</v>
      </c>
      <c r="M266" s="1008"/>
      <c r="N266" s="1008">
        <v>0</v>
      </c>
      <c r="O266" s="1008"/>
      <c r="P266" s="1008"/>
      <c r="Q266" s="1002">
        <v>0</v>
      </c>
      <c r="R266" s="1002">
        <v>0</v>
      </c>
      <c r="S266" s="1002">
        <v>0</v>
      </c>
      <c r="T266" s="1002">
        <v>0</v>
      </c>
      <c r="U266" s="1002">
        <v>0</v>
      </c>
      <c r="V266" s="1009">
        <v>2978</v>
      </c>
      <c r="W266" s="1009"/>
      <c r="X266" s="1009">
        <v>2978</v>
      </c>
      <c r="Y266" s="1009"/>
      <c r="Z266" s="1009"/>
      <c r="AA266" s="1008">
        <v>1971.585</v>
      </c>
      <c r="AB266" s="1008"/>
      <c r="AC266" s="1008">
        <v>1971.585</v>
      </c>
      <c r="AD266" s="1008"/>
      <c r="AE266" s="1008"/>
      <c r="AF266" s="1010">
        <f t="shared" si="7"/>
        <v>66.205003357958361</v>
      </c>
      <c r="AG266" s="1010"/>
      <c r="AH266" s="1011">
        <f t="shared" si="7"/>
        <v>66.205003357958361</v>
      </c>
      <c r="AI266" s="1007"/>
      <c r="AJ266" s="1007"/>
    </row>
    <row r="267" spans="1:36" ht="48">
      <c r="A267" s="1005" t="s">
        <v>3957</v>
      </c>
      <c r="B267" s="1006" t="s">
        <v>2160</v>
      </c>
      <c r="C267" s="1007"/>
      <c r="D267" s="1007"/>
      <c r="E267" s="1007"/>
      <c r="F267" s="1002">
        <v>0</v>
      </c>
      <c r="G267" s="1008">
        <v>32776.521000000001</v>
      </c>
      <c r="H267" s="1008"/>
      <c r="I267" s="1008">
        <v>32776.521000000001</v>
      </c>
      <c r="J267" s="1008"/>
      <c r="K267" s="1008"/>
      <c r="L267" s="1008">
        <v>0</v>
      </c>
      <c r="M267" s="1008"/>
      <c r="N267" s="1008">
        <v>0</v>
      </c>
      <c r="O267" s="1008"/>
      <c r="P267" s="1008"/>
      <c r="Q267" s="1002">
        <v>0</v>
      </c>
      <c r="R267" s="1002">
        <v>0</v>
      </c>
      <c r="S267" s="1002">
        <v>0</v>
      </c>
      <c r="T267" s="1002">
        <v>0</v>
      </c>
      <c r="U267" s="1002">
        <v>0</v>
      </c>
      <c r="V267" s="1009">
        <v>30459</v>
      </c>
      <c r="W267" s="1009"/>
      <c r="X267" s="1009">
        <v>30459</v>
      </c>
      <c r="Y267" s="1009"/>
      <c r="Z267" s="1009"/>
      <c r="AA267" s="1008">
        <v>28925.646000000001</v>
      </c>
      <c r="AB267" s="1008"/>
      <c r="AC267" s="1008">
        <v>28925.646000000001</v>
      </c>
      <c r="AD267" s="1008"/>
      <c r="AE267" s="1008"/>
      <c r="AF267" s="1010">
        <f t="shared" si="7"/>
        <v>94.965842608096125</v>
      </c>
      <c r="AG267" s="1010"/>
      <c r="AH267" s="1011">
        <f t="shared" si="7"/>
        <v>94.965842608096125</v>
      </c>
      <c r="AI267" s="1007"/>
      <c r="AJ267" s="1007"/>
    </row>
    <row r="268" spans="1:36" ht="24">
      <c r="A268" s="1005" t="s">
        <v>3959</v>
      </c>
      <c r="B268" s="1006" t="s">
        <v>4064</v>
      </c>
      <c r="C268" s="1007"/>
      <c r="D268" s="1007"/>
      <c r="E268" s="1007"/>
      <c r="F268" s="1002">
        <v>0</v>
      </c>
      <c r="G268" s="1008">
        <v>18279</v>
      </c>
      <c r="H268" s="1008"/>
      <c r="I268" s="1008">
        <v>18279</v>
      </c>
      <c r="J268" s="1008"/>
      <c r="K268" s="1008"/>
      <c r="L268" s="1008">
        <v>0</v>
      </c>
      <c r="M268" s="1008"/>
      <c r="N268" s="1008">
        <v>0</v>
      </c>
      <c r="O268" s="1008"/>
      <c r="P268" s="1008"/>
      <c r="Q268" s="1002">
        <v>0</v>
      </c>
      <c r="R268" s="1002">
        <v>0</v>
      </c>
      <c r="S268" s="1002">
        <v>0</v>
      </c>
      <c r="T268" s="1002">
        <v>0</v>
      </c>
      <c r="U268" s="1002">
        <v>0</v>
      </c>
      <c r="V268" s="1009">
        <v>500</v>
      </c>
      <c r="W268" s="1009"/>
      <c r="X268" s="1009">
        <v>500</v>
      </c>
      <c r="Y268" s="1009"/>
      <c r="Z268" s="1009"/>
      <c r="AA268" s="1008">
        <v>500</v>
      </c>
      <c r="AB268" s="1008"/>
      <c r="AC268" s="1008">
        <v>500</v>
      </c>
      <c r="AD268" s="1008"/>
      <c r="AE268" s="1008"/>
      <c r="AF268" s="1010">
        <f t="shared" ref="AF268:AH331" si="8">AA268/V268*100</f>
        <v>100</v>
      </c>
      <c r="AG268" s="1010"/>
      <c r="AH268" s="1011">
        <f t="shared" si="8"/>
        <v>100</v>
      </c>
      <c r="AI268" s="1007"/>
      <c r="AJ268" s="1007"/>
    </row>
    <row r="269" spans="1:36">
      <c r="A269" s="1005" t="s">
        <v>3960</v>
      </c>
      <c r="B269" s="1006" t="s">
        <v>4065</v>
      </c>
      <c r="C269" s="1007"/>
      <c r="D269" s="1007"/>
      <c r="E269" s="1007"/>
      <c r="F269" s="1002">
        <v>0</v>
      </c>
      <c r="G269" s="1008">
        <v>1500</v>
      </c>
      <c r="H269" s="1008"/>
      <c r="I269" s="1008">
        <v>1500</v>
      </c>
      <c r="J269" s="1008"/>
      <c r="K269" s="1008"/>
      <c r="L269" s="1008">
        <v>0</v>
      </c>
      <c r="M269" s="1008"/>
      <c r="N269" s="1008">
        <v>0</v>
      </c>
      <c r="O269" s="1008"/>
      <c r="P269" s="1008"/>
      <c r="Q269" s="1002">
        <v>0</v>
      </c>
      <c r="R269" s="1002">
        <v>0</v>
      </c>
      <c r="S269" s="1002">
        <v>0</v>
      </c>
      <c r="T269" s="1002">
        <v>0</v>
      </c>
      <c r="U269" s="1002">
        <v>0</v>
      </c>
      <c r="V269" s="1009">
        <v>1500</v>
      </c>
      <c r="W269" s="1009"/>
      <c r="X269" s="1009">
        <v>1500</v>
      </c>
      <c r="Y269" s="1009"/>
      <c r="Z269" s="1009"/>
      <c r="AA269" s="1008">
        <v>1500</v>
      </c>
      <c r="AB269" s="1008"/>
      <c r="AC269" s="1008">
        <v>1500</v>
      </c>
      <c r="AD269" s="1008"/>
      <c r="AE269" s="1008"/>
      <c r="AF269" s="1010">
        <f t="shared" si="8"/>
        <v>100</v>
      </c>
      <c r="AG269" s="1010"/>
      <c r="AH269" s="1011">
        <f t="shared" si="8"/>
        <v>100</v>
      </c>
      <c r="AI269" s="1007"/>
      <c r="AJ269" s="1007"/>
    </row>
    <row r="270" spans="1:36">
      <c r="A270" s="1005" t="s">
        <v>3961</v>
      </c>
      <c r="B270" s="1006" t="s">
        <v>4066</v>
      </c>
      <c r="C270" s="1007"/>
      <c r="D270" s="1007"/>
      <c r="E270" s="1007"/>
      <c r="F270" s="1002">
        <v>0</v>
      </c>
      <c r="G270" s="1008">
        <v>1500</v>
      </c>
      <c r="H270" s="1008"/>
      <c r="I270" s="1008">
        <v>1500</v>
      </c>
      <c r="J270" s="1008"/>
      <c r="K270" s="1008"/>
      <c r="L270" s="1008">
        <v>0</v>
      </c>
      <c r="M270" s="1008"/>
      <c r="N270" s="1008">
        <v>0</v>
      </c>
      <c r="O270" s="1008"/>
      <c r="P270" s="1008"/>
      <c r="Q270" s="1002">
        <v>0</v>
      </c>
      <c r="R270" s="1002">
        <v>0</v>
      </c>
      <c r="S270" s="1002">
        <v>0</v>
      </c>
      <c r="T270" s="1002">
        <v>0</v>
      </c>
      <c r="U270" s="1002">
        <v>0</v>
      </c>
      <c r="V270" s="1009">
        <v>1500</v>
      </c>
      <c r="W270" s="1009"/>
      <c r="X270" s="1009">
        <v>1500</v>
      </c>
      <c r="Y270" s="1009"/>
      <c r="Z270" s="1009"/>
      <c r="AA270" s="1008">
        <v>1500</v>
      </c>
      <c r="AB270" s="1008"/>
      <c r="AC270" s="1008">
        <v>1500</v>
      </c>
      <c r="AD270" s="1008"/>
      <c r="AE270" s="1008"/>
      <c r="AF270" s="1010">
        <f t="shared" si="8"/>
        <v>100</v>
      </c>
      <c r="AG270" s="1010"/>
      <c r="AH270" s="1011">
        <f t="shared" si="8"/>
        <v>100</v>
      </c>
      <c r="AI270" s="1007"/>
      <c r="AJ270" s="1007"/>
    </row>
    <row r="271" spans="1:36">
      <c r="A271" s="1005" t="s">
        <v>3962</v>
      </c>
      <c r="B271" s="1006" t="s">
        <v>4067</v>
      </c>
      <c r="C271" s="1007"/>
      <c r="D271" s="1007"/>
      <c r="E271" s="1007"/>
      <c r="F271" s="1002">
        <v>0</v>
      </c>
      <c r="G271" s="1008">
        <v>500</v>
      </c>
      <c r="H271" s="1008"/>
      <c r="I271" s="1008">
        <v>500</v>
      </c>
      <c r="J271" s="1008"/>
      <c r="K271" s="1008"/>
      <c r="L271" s="1008">
        <v>0</v>
      </c>
      <c r="M271" s="1008"/>
      <c r="N271" s="1008">
        <v>0</v>
      </c>
      <c r="O271" s="1008"/>
      <c r="P271" s="1008"/>
      <c r="Q271" s="1002">
        <v>0</v>
      </c>
      <c r="R271" s="1002">
        <v>0</v>
      </c>
      <c r="S271" s="1002">
        <v>0</v>
      </c>
      <c r="T271" s="1002">
        <v>0</v>
      </c>
      <c r="U271" s="1002">
        <v>0</v>
      </c>
      <c r="V271" s="1009">
        <v>500</v>
      </c>
      <c r="W271" s="1009"/>
      <c r="X271" s="1009">
        <v>500</v>
      </c>
      <c r="Y271" s="1009"/>
      <c r="Z271" s="1009"/>
      <c r="AA271" s="1008">
        <v>500</v>
      </c>
      <c r="AB271" s="1008"/>
      <c r="AC271" s="1008">
        <v>500</v>
      </c>
      <c r="AD271" s="1008"/>
      <c r="AE271" s="1008"/>
      <c r="AF271" s="1010">
        <f t="shared" si="8"/>
        <v>100</v>
      </c>
      <c r="AG271" s="1010"/>
      <c r="AH271" s="1011">
        <f t="shared" si="8"/>
        <v>100</v>
      </c>
      <c r="AI271" s="1007"/>
      <c r="AJ271" s="1007"/>
    </row>
    <row r="272" spans="1:36">
      <c r="A272" s="1005" t="s">
        <v>3963</v>
      </c>
      <c r="B272" s="1006" t="s">
        <v>4068</v>
      </c>
      <c r="C272" s="1007"/>
      <c r="D272" s="1007"/>
      <c r="E272" s="1007"/>
      <c r="F272" s="1002">
        <v>0</v>
      </c>
      <c r="G272" s="1008">
        <v>500</v>
      </c>
      <c r="H272" s="1008"/>
      <c r="I272" s="1008">
        <v>500</v>
      </c>
      <c r="J272" s="1008"/>
      <c r="K272" s="1008"/>
      <c r="L272" s="1008">
        <v>0</v>
      </c>
      <c r="M272" s="1008"/>
      <c r="N272" s="1008">
        <v>0</v>
      </c>
      <c r="O272" s="1008"/>
      <c r="P272" s="1008"/>
      <c r="Q272" s="1002">
        <v>0</v>
      </c>
      <c r="R272" s="1002">
        <v>0</v>
      </c>
      <c r="S272" s="1002">
        <v>0</v>
      </c>
      <c r="T272" s="1002">
        <v>0</v>
      </c>
      <c r="U272" s="1002">
        <v>0</v>
      </c>
      <c r="V272" s="1009">
        <v>500</v>
      </c>
      <c r="W272" s="1009"/>
      <c r="X272" s="1009">
        <v>500</v>
      </c>
      <c r="Y272" s="1009"/>
      <c r="Z272" s="1009"/>
      <c r="AA272" s="1008">
        <v>500</v>
      </c>
      <c r="AB272" s="1008"/>
      <c r="AC272" s="1008">
        <v>500</v>
      </c>
      <c r="AD272" s="1008"/>
      <c r="AE272" s="1008"/>
      <c r="AF272" s="1010">
        <f t="shared" si="8"/>
        <v>100</v>
      </c>
      <c r="AG272" s="1010"/>
      <c r="AH272" s="1011">
        <f t="shared" si="8"/>
        <v>100</v>
      </c>
      <c r="AI272" s="1007"/>
      <c r="AJ272" s="1007"/>
    </row>
    <row r="273" spans="1:36">
      <c r="A273" s="1005" t="s">
        <v>3965</v>
      </c>
      <c r="B273" s="1006" t="s">
        <v>4069</v>
      </c>
      <c r="C273" s="1007"/>
      <c r="D273" s="1007"/>
      <c r="E273" s="1007"/>
      <c r="F273" s="1002">
        <v>0</v>
      </c>
      <c r="G273" s="1008">
        <v>500</v>
      </c>
      <c r="H273" s="1008"/>
      <c r="I273" s="1008">
        <v>500</v>
      </c>
      <c r="J273" s="1008"/>
      <c r="K273" s="1008"/>
      <c r="L273" s="1008">
        <v>0</v>
      </c>
      <c r="M273" s="1008"/>
      <c r="N273" s="1008">
        <v>0</v>
      </c>
      <c r="O273" s="1008"/>
      <c r="P273" s="1008"/>
      <c r="Q273" s="1002">
        <v>0</v>
      </c>
      <c r="R273" s="1002">
        <v>0</v>
      </c>
      <c r="S273" s="1002">
        <v>0</v>
      </c>
      <c r="T273" s="1002">
        <v>0</v>
      </c>
      <c r="U273" s="1002">
        <v>0</v>
      </c>
      <c r="V273" s="1009">
        <v>500</v>
      </c>
      <c r="W273" s="1009"/>
      <c r="X273" s="1009">
        <v>500</v>
      </c>
      <c r="Y273" s="1009"/>
      <c r="Z273" s="1009"/>
      <c r="AA273" s="1008">
        <v>500</v>
      </c>
      <c r="AB273" s="1008"/>
      <c r="AC273" s="1008">
        <v>500</v>
      </c>
      <c r="AD273" s="1008"/>
      <c r="AE273" s="1008"/>
      <c r="AF273" s="1010">
        <f t="shared" si="8"/>
        <v>100</v>
      </c>
      <c r="AG273" s="1010"/>
      <c r="AH273" s="1011">
        <f t="shared" si="8"/>
        <v>100</v>
      </c>
      <c r="AI273" s="1007"/>
      <c r="AJ273" s="1007"/>
    </row>
    <row r="274" spans="1:36" ht="36">
      <c r="A274" s="1005" t="s">
        <v>3967</v>
      </c>
      <c r="B274" s="1006" t="s">
        <v>4070</v>
      </c>
      <c r="C274" s="1007"/>
      <c r="D274" s="1007"/>
      <c r="E274" s="1007"/>
      <c r="F274" s="1002">
        <v>0</v>
      </c>
      <c r="G274" s="1008">
        <v>2618</v>
      </c>
      <c r="H274" s="1008"/>
      <c r="I274" s="1008">
        <v>2618</v>
      </c>
      <c r="J274" s="1008"/>
      <c r="K274" s="1008"/>
      <c r="L274" s="1008">
        <v>0</v>
      </c>
      <c r="M274" s="1008"/>
      <c r="N274" s="1008">
        <v>0</v>
      </c>
      <c r="O274" s="1008"/>
      <c r="P274" s="1008"/>
      <c r="Q274" s="1002">
        <v>0</v>
      </c>
      <c r="R274" s="1002">
        <v>0</v>
      </c>
      <c r="S274" s="1002">
        <v>0</v>
      </c>
      <c r="T274" s="1002">
        <v>0</v>
      </c>
      <c r="U274" s="1002">
        <v>0</v>
      </c>
      <c r="V274" s="1009">
        <v>2618</v>
      </c>
      <c r="W274" s="1009"/>
      <c r="X274" s="1009">
        <v>2618</v>
      </c>
      <c r="Y274" s="1009"/>
      <c r="Z274" s="1009"/>
      <c r="AA274" s="1008">
        <v>2618</v>
      </c>
      <c r="AB274" s="1008"/>
      <c r="AC274" s="1008">
        <v>2618</v>
      </c>
      <c r="AD274" s="1008"/>
      <c r="AE274" s="1008"/>
      <c r="AF274" s="1010">
        <f t="shared" si="8"/>
        <v>100</v>
      </c>
      <c r="AG274" s="1010"/>
      <c r="AH274" s="1011">
        <f t="shared" si="8"/>
        <v>100</v>
      </c>
      <c r="AI274" s="1007"/>
      <c r="AJ274" s="1007"/>
    </row>
    <row r="275" spans="1:36" ht="24">
      <c r="A275" s="1005" t="s">
        <v>3968</v>
      </c>
      <c r="B275" s="1006" t="s">
        <v>4071</v>
      </c>
      <c r="C275" s="1007"/>
      <c r="D275" s="1007"/>
      <c r="E275" s="1007"/>
      <c r="F275" s="1002">
        <v>0</v>
      </c>
      <c r="G275" s="1008">
        <v>29467.469000000001</v>
      </c>
      <c r="H275" s="1008"/>
      <c r="I275" s="1008">
        <v>29467.469000000001</v>
      </c>
      <c r="J275" s="1008"/>
      <c r="K275" s="1008"/>
      <c r="L275" s="1008">
        <v>0</v>
      </c>
      <c r="M275" s="1008"/>
      <c r="N275" s="1008">
        <v>0</v>
      </c>
      <c r="O275" s="1008"/>
      <c r="P275" s="1008"/>
      <c r="Q275" s="1002">
        <v>0</v>
      </c>
      <c r="R275" s="1002">
        <v>0</v>
      </c>
      <c r="S275" s="1002">
        <v>0</v>
      </c>
      <c r="T275" s="1002">
        <v>0</v>
      </c>
      <c r="U275" s="1002">
        <v>0</v>
      </c>
      <c r="V275" s="1009">
        <v>1500</v>
      </c>
      <c r="W275" s="1009"/>
      <c r="X275" s="1009">
        <v>1500</v>
      </c>
      <c r="Y275" s="1009"/>
      <c r="Z275" s="1009"/>
      <c r="AA275" s="1008">
        <v>1500</v>
      </c>
      <c r="AB275" s="1008"/>
      <c r="AC275" s="1008">
        <v>1500</v>
      </c>
      <c r="AD275" s="1008"/>
      <c r="AE275" s="1008"/>
      <c r="AF275" s="1010">
        <f t="shared" si="8"/>
        <v>100</v>
      </c>
      <c r="AG275" s="1010"/>
      <c r="AH275" s="1011">
        <f t="shared" si="8"/>
        <v>100</v>
      </c>
      <c r="AI275" s="1007"/>
      <c r="AJ275" s="1007"/>
    </row>
    <row r="276" spans="1:36" ht="24">
      <c r="A276" s="1005" t="s">
        <v>3969</v>
      </c>
      <c r="B276" s="1006" t="s">
        <v>4072</v>
      </c>
      <c r="C276" s="1007"/>
      <c r="D276" s="1007"/>
      <c r="E276" s="1007"/>
      <c r="F276" s="1002">
        <v>0</v>
      </c>
      <c r="G276" s="1008">
        <v>5080</v>
      </c>
      <c r="H276" s="1008"/>
      <c r="I276" s="1008">
        <v>5080</v>
      </c>
      <c r="J276" s="1008"/>
      <c r="K276" s="1008"/>
      <c r="L276" s="1008">
        <v>0</v>
      </c>
      <c r="M276" s="1008"/>
      <c r="N276" s="1008">
        <v>0</v>
      </c>
      <c r="O276" s="1008"/>
      <c r="P276" s="1008"/>
      <c r="Q276" s="1002">
        <v>0</v>
      </c>
      <c r="R276" s="1002">
        <v>0</v>
      </c>
      <c r="S276" s="1002">
        <v>0</v>
      </c>
      <c r="T276" s="1002">
        <v>0</v>
      </c>
      <c r="U276" s="1002">
        <v>0</v>
      </c>
      <c r="V276" s="1009">
        <v>6</v>
      </c>
      <c r="W276" s="1009"/>
      <c r="X276" s="1009">
        <v>6</v>
      </c>
      <c r="Y276" s="1009"/>
      <c r="Z276" s="1009"/>
      <c r="AA276" s="1008">
        <v>6</v>
      </c>
      <c r="AB276" s="1008"/>
      <c r="AC276" s="1008">
        <v>6</v>
      </c>
      <c r="AD276" s="1008"/>
      <c r="AE276" s="1008"/>
      <c r="AF276" s="1010">
        <f t="shared" si="8"/>
        <v>100</v>
      </c>
      <c r="AG276" s="1010"/>
      <c r="AH276" s="1011">
        <f t="shared" si="8"/>
        <v>100</v>
      </c>
      <c r="AI276" s="1007"/>
      <c r="AJ276" s="1007"/>
    </row>
    <row r="277" spans="1:36" ht="24">
      <c r="A277" s="1005" t="s">
        <v>3971</v>
      </c>
      <c r="B277" s="1006" t="s">
        <v>4073</v>
      </c>
      <c r="C277" s="1007"/>
      <c r="D277" s="1007"/>
      <c r="E277" s="1007"/>
      <c r="F277" s="1002">
        <v>0</v>
      </c>
      <c r="G277" s="1008">
        <v>90.765000000000001</v>
      </c>
      <c r="H277" s="1008"/>
      <c r="I277" s="1008">
        <v>90.765000000000001</v>
      </c>
      <c r="J277" s="1008"/>
      <c r="K277" s="1008"/>
      <c r="L277" s="1008">
        <v>0</v>
      </c>
      <c r="M277" s="1008"/>
      <c r="N277" s="1008">
        <v>0</v>
      </c>
      <c r="O277" s="1008"/>
      <c r="P277" s="1008"/>
      <c r="Q277" s="1002">
        <v>0</v>
      </c>
      <c r="R277" s="1002">
        <v>0</v>
      </c>
      <c r="S277" s="1002">
        <v>0</v>
      </c>
      <c r="T277" s="1002">
        <v>0</v>
      </c>
      <c r="U277" s="1002">
        <v>0</v>
      </c>
      <c r="V277" s="1009">
        <v>10</v>
      </c>
      <c r="W277" s="1009"/>
      <c r="X277" s="1009">
        <v>10</v>
      </c>
      <c r="Y277" s="1009"/>
      <c r="Z277" s="1009"/>
      <c r="AA277" s="1008">
        <v>0</v>
      </c>
      <c r="AB277" s="1008"/>
      <c r="AC277" s="1008">
        <v>0</v>
      </c>
      <c r="AD277" s="1008"/>
      <c r="AE277" s="1008"/>
      <c r="AF277" s="1010">
        <f t="shared" si="8"/>
        <v>0</v>
      </c>
      <c r="AG277" s="1010"/>
      <c r="AH277" s="1011">
        <f t="shared" si="8"/>
        <v>0</v>
      </c>
      <c r="AI277" s="1007"/>
      <c r="AJ277" s="1007"/>
    </row>
    <row r="278" spans="1:36" ht="24">
      <c r="A278" s="1005" t="s">
        <v>3972</v>
      </c>
      <c r="B278" s="1006" t="s">
        <v>4074</v>
      </c>
      <c r="C278" s="1007"/>
      <c r="D278" s="1007"/>
      <c r="E278" s="1007"/>
      <c r="F278" s="1002">
        <v>0</v>
      </c>
      <c r="G278" s="1008">
        <v>2400</v>
      </c>
      <c r="H278" s="1008"/>
      <c r="I278" s="1008">
        <v>2400</v>
      </c>
      <c r="J278" s="1008"/>
      <c r="K278" s="1008"/>
      <c r="L278" s="1008">
        <v>0</v>
      </c>
      <c r="M278" s="1008"/>
      <c r="N278" s="1008">
        <v>0</v>
      </c>
      <c r="O278" s="1008"/>
      <c r="P278" s="1008"/>
      <c r="Q278" s="1002">
        <v>0</v>
      </c>
      <c r="R278" s="1002">
        <v>0</v>
      </c>
      <c r="S278" s="1002">
        <v>0</v>
      </c>
      <c r="T278" s="1002">
        <v>0</v>
      </c>
      <c r="U278" s="1002">
        <v>0</v>
      </c>
      <c r="V278" s="1009">
        <v>15</v>
      </c>
      <c r="W278" s="1009"/>
      <c r="X278" s="1009">
        <v>15</v>
      </c>
      <c r="Y278" s="1009"/>
      <c r="Z278" s="1009"/>
      <c r="AA278" s="1008">
        <v>14.9625</v>
      </c>
      <c r="AB278" s="1008"/>
      <c r="AC278" s="1008">
        <v>14.9625</v>
      </c>
      <c r="AD278" s="1008"/>
      <c r="AE278" s="1008"/>
      <c r="AF278" s="1010">
        <f t="shared" si="8"/>
        <v>99.75</v>
      </c>
      <c r="AG278" s="1010"/>
      <c r="AH278" s="1011">
        <f t="shared" si="8"/>
        <v>99.75</v>
      </c>
      <c r="AI278" s="1007"/>
      <c r="AJ278" s="1007"/>
    </row>
    <row r="279" spans="1:36">
      <c r="A279" s="1005" t="s">
        <v>3973</v>
      </c>
      <c r="B279" s="1006" t="s">
        <v>4075</v>
      </c>
      <c r="C279" s="1007"/>
      <c r="D279" s="1007"/>
      <c r="E279" s="1007"/>
      <c r="F279" s="1002">
        <v>0</v>
      </c>
      <c r="G279" s="1008">
        <v>2694</v>
      </c>
      <c r="H279" s="1008"/>
      <c r="I279" s="1008">
        <v>2694</v>
      </c>
      <c r="J279" s="1008"/>
      <c r="K279" s="1008"/>
      <c r="L279" s="1008">
        <v>0</v>
      </c>
      <c r="M279" s="1008"/>
      <c r="N279" s="1008">
        <v>0</v>
      </c>
      <c r="O279" s="1008"/>
      <c r="P279" s="1008"/>
      <c r="Q279" s="1002">
        <v>0</v>
      </c>
      <c r="R279" s="1002">
        <v>0</v>
      </c>
      <c r="S279" s="1002">
        <v>0</v>
      </c>
      <c r="T279" s="1002">
        <v>0</v>
      </c>
      <c r="U279" s="1002">
        <v>0</v>
      </c>
      <c r="V279" s="1009">
        <v>19</v>
      </c>
      <c r="W279" s="1009"/>
      <c r="X279" s="1009">
        <v>19</v>
      </c>
      <c r="Y279" s="1009"/>
      <c r="Z279" s="1009"/>
      <c r="AA279" s="1008">
        <v>0</v>
      </c>
      <c r="AB279" s="1008"/>
      <c r="AC279" s="1008">
        <v>0</v>
      </c>
      <c r="AD279" s="1008"/>
      <c r="AE279" s="1008"/>
      <c r="AF279" s="1010">
        <f t="shared" si="8"/>
        <v>0</v>
      </c>
      <c r="AG279" s="1010"/>
      <c r="AH279" s="1011">
        <f t="shared" si="8"/>
        <v>0</v>
      </c>
      <c r="AI279" s="1007"/>
      <c r="AJ279" s="1007"/>
    </row>
    <row r="280" spans="1:36" ht="36">
      <c r="A280" s="1005" t="s">
        <v>3975</v>
      </c>
      <c r="B280" s="1006" t="s">
        <v>4076</v>
      </c>
      <c r="C280" s="1007"/>
      <c r="D280" s="1007"/>
      <c r="E280" s="1007"/>
      <c r="F280" s="1002">
        <v>0</v>
      </c>
      <c r="G280" s="1008">
        <v>3656.3919999999998</v>
      </c>
      <c r="H280" s="1008"/>
      <c r="I280" s="1008">
        <v>3656.3919999999998</v>
      </c>
      <c r="J280" s="1008"/>
      <c r="K280" s="1008"/>
      <c r="L280" s="1008">
        <v>0</v>
      </c>
      <c r="M280" s="1008"/>
      <c r="N280" s="1008">
        <v>0</v>
      </c>
      <c r="O280" s="1008"/>
      <c r="P280" s="1008"/>
      <c r="Q280" s="1002">
        <v>0</v>
      </c>
      <c r="R280" s="1002">
        <v>0</v>
      </c>
      <c r="S280" s="1002">
        <v>0</v>
      </c>
      <c r="T280" s="1002">
        <v>0</v>
      </c>
      <c r="U280" s="1002">
        <v>0</v>
      </c>
      <c r="V280" s="1009">
        <v>20</v>
      </c>
      <c r="W280" s="1009"/>
      <c r="X280" s="1009">
        <v>20</v>
      </c>
      <c r="Y280" s="1009"/>
      <c r="Z280" s="1009"/>
      <c r="AA280" s="1008">
        <v>0</v>
      </c>
      <c r="AB280" s="1008"/>
      <c r="AC280" s="1008">
        <v>0</v>
      </c>
      <c r="AD280" s="1008"/>
      <c r="AE280" s="1008"/>
      <c r="AF280" s="1010">
        <f t="shared" si="8"/>
        <v>0</v>
      </c>
      <c r="AG280" s="1010"/>
      <c r="AH280" s="1011">
        <f t="shared" si="8"/>
        <v>0</v>
      </c>
      <c r="AI280" s="1007"/>
      <c r="AJ280" s="1007"/>
    </row>
    <row r="281" spans="1:36" ht="24">
      <c r="A281" s="1005" t="s">
        <v>3976</v>
      </c>
      <c r="B281" s="1006" t="s">
        <v>4077</v>
      </c>
      <c r="C281" s="1007"/>
      <c r="D281" s="1007"/>
      <c r="E281" s="1007"/>
      <c r="F281" s="1002">
        <v>0</v>
      </c>
      <c r="G281" s="1008">
        <v>4794</v>
      </c>
      <c r="H281" s="1008"/>
      <c r="I281" s="1008">
        <v>4794</v>
      </c>
      <c r="J281" s="1008"/>
      <c r="K281" s="1008"/>
      <c r="L281" s="1008">
        <v>2818</v>
      </c>
      <c r="M281" s="1008"/>
      <c r="N281" s="1008">
        <v>2818</v>
      </c>
      <c r="O281" s="1008"/>
      <c r="P281" s="1008"/>
      <c r="Q281" s="1002">
        <v>0</v>
      </c>
      <c r="R281" s="1002">
        <v>0</v>
      </c>
      <c r="S281" s="1002">
        <v>0</v>
      </c>
      <c r="T281" s="1002">
        <v>0</v>
      </c>
      <c r="U281" s="1002">
        <v>0</v>
      </c>
      <c r="V281" s="1009">
        <v>21</v>
      </c>
      <c r="W281" s="1009"/>
      <c r="X281" s="1009">
        <v>21</v>
      </c>
      <c r="Y281" s="1009"/>
      <c r="Z281" s="1009"/>
      <c r="AA281" s="1008">
        <v>20.824999999999999</v>
      </c>
      <c r="AB281" s="1008"/>
      <c r="AC281" s="1008">
        <v>20.824999999999999</v>
      </c>
      <c r="AD281" s="1008"/>
      <c r="AE281" s="1008"/>
      <c r="AF281" s="1010">
        <f t="shared" si="8"/>
        <v>99.166666666666657</v>
      </c>
      <c r="AG281" s="1010"/>
      <c r="AH281" s="1011">
        <f t="shared" si="8"/>
        <v>99.166666666666657</v>
      </c>
      <c r="AI281" s="1007"/>
      <c r="AJ281" s="1007"/>
    </row>
    <row r="282" spans="1:36" ht="24">
      <c r="A282" s="1005" t="s">
        <v>3978</v>
      </c>
      <c r="B282" s="1006" t="s">
        <v>4078</v>
      </c>
      <c r="C282" s="1007"/>
      <c r="D282" s="1007"/>
      <c r="E282" s="1007"/>
      <c r="F282" s="1002">
        <v>0</v>
      </c>
      <c r="G282" s="1008">
        <v>3531.8</v>
      </c>
      <c r="H282" s="1008"/>
      <c r="I282" s="1008">
        <v>3531.8</v>
      </c>
      <c r="J282" s="1008"/>
      <c r="K282" s="1008"/>
      <c r="L282" s="1008">
        <v>0</v>
      </c>
      <c r="M282" s="1008"/>
      <c r="N282" s="1008">
        <v>0</v>
      </c>
      <c r="O282" s="1008"/>
      <c r="P282" s="1008"/>
      <c r="Q282" s="1002">
        <v>0</v>
      </c>
      <c r="R282" s="1002">
        <v>0</v>
      </c>
      <c r="S282" s="1002">
        <v>0</v>
      </c>
      <c r="T282" s="1002">
        <v>0</v>
      </c>
      <c r="U282" s="1002">
        <v>0</v>
      </c>
      <c r="V282" s="1009">
        <v>22</v>
      </c>
      <c r="W282" s="1009"/>
      <c r="X282" s="1009">
        <v>22</v>
      </c>
      <c r="Y282" s="1009"/>
      <c r="Z282" s="1009"/>
      <c r="AA282" s="1008">
        <v>0</v>
      </c>
      <c r="AB282" s="1008"/>
      <c r="AC282" s="1008">
        <v>0</v>
      </c>
      <c r="AD282" s="1008"/>
      <c r="AE282" s="1008"/>
      <c r="AF282" s="1010">
        <f t="shared" si="8"/>
        <v>0</v>
      </c>
      <c r="AG282" s="1010"/>
      <c r="AH282" s="1011">
        <f t="shared" si="8"/>
        <v>0</v>
      </c>
      <c r="AI282" s="1007"/>
      <c r="AJ282" s="1007"/>
    </row>
    <row r="283" spans="1:36" ht="24">
      <c r="A283" s="1005" t="s">
        <v>3979</v>
      </c>
      <c r="B283" s="1006" t="s">
        <v>4079</v>
      </c>
      <c r="C283" s="1007"/>
      <c r="D283" s="1007"/>
      <c r="E283" s="1007"/>
      <c r="F283" s="1002">
        <v>0</v>
      </c>
      <c r="G283" s="1008">
        <v>5664.5941210000001</v>
      </c>
      <c r="H283" s="1008"/>
      <c r="I283" s="1008">
        <v>5664.5941210000001</v>
      </c>
      <c r="J283" s="1008"/>
      <c r="K283" s="1008"/>
      <c r="L283" s="1008">
        <v>0</v>
      </c>
      <c r="M283" s="1008"/>
      <c r="N283" s="1008">
        <v>0</v>
      </c>
      <c r="O283" s="1008"/>
      <c r="P283" s="1008"/>
      <c r="Q283" s="1002">
        <v>0</v>
      </c>
      <c r="R283" s="1002">
        <v>0</v>
      </c>
      <c r="S283" s="1002">
        <v>0</v>
      </c>
      <c r="T283" s="1002">
        <v>0</v>
      </c>
      <c r="U283" s="1002">
        <v>0</v>
      </c>
      <c r="V283" s="1009">
        <v>24</v>
      </c>
      <c r="W283" s="1009"/>
      <c r="X283" s="1009">
        <v>24</v>
      </c>
      <c r="Y283" s="1009"/>
      <c r="Z283" s="1009"/>
      <c r="AA283" s="1008">
        <v>23.559000000000001</v>
      </c>
      <c r="AB283" s="1008"/>
      <c r="AC283" s="1008">
        <v>23.559000000000001</v>
      </c>
      <c r="AD283" s="1008"/>
      <c r="AE283" s="1008"/>
      <c r="AF283" s="1010">
        <f t="shared" si="8"/>
        <v>98.162500000000009</v>
      </c>
      <c r="AG283" s="1010"/>
      <c r="AH283" s="1011">
        <f t="shared" si="8"/>
        <v>98.162500000000009</v>
      </c>
      <c r="AI283" s="1007"/>
      <c r="AJ283" s="1007"/>
    </row>
    <row r="284" spans="1:36" ht="36">
      <c r="A284" s="1005" t="s">
        <v>1959</v>
      </c>
      <c r="B284" s="1006" t="s">
        <v>4080</v>
      </c>
      <c r="C284" s="1007"/>
      <c r="D284" s="1007"/>
      <c r="E284" s="1007"/>
      <c r="F284" s="1002">
        <v>0</v>
      </c>
      <c r="G284" s="1008">
        <v>1771</v>
      </c>
      <c r="H284" s="1008"/>
      <c r="I284" s="1008">
        <v>1771</v>
      </c>
      <c r="J284" s="1008"/>
      <c r="K284" s="1008"/>
      <c r="L284" s="1008">
        <v>0</v>
      </c>
      <c r="M284" s="1008"/>
      <c r="N284" s="1008">
        <v>0</v>
      </c>
      <c r="O284" s="1008"/>
      <c r="P284" s="1008"/>
      <c r="Q284" s="1002">
        <v>0</v>
      </c>
      <c r="R284" s="1002">
        <v>0</v>
      </c>
      <c r="S284" s="1002">
        <v>0</v>
      </c>
      <c r="T284" s="1002">
        <v>0</v>
      </c>
      <c r="U284" s="1002">
        <v>0</v>
      </c>
      <c r="V284" s="1009">
        <v>25</v>
      </c>
      <c r="W284" s="1009"/>
      <c r="X284" s="1009">
        <v>25</v>
      </c>
      <c r="Y284" s="1009"/>
      <c r="Z284" s="1009"/>
      <c r="AA284" s="1008">
        <v>0</v>
      </c>
      <c r="AB284" s="1008"/>
      <c r="AC284" s="1008">
        <v>0</v>
      </c>
      <c r="AD284" s="1008"/>
      <c r="AE284" s="1008"/>
      <c r="AF284" s="1010">
        <f t="shared" si="8"/>
        <v>0</v>
      </c>
      <c r="AG284" s="1010"/>
      <c r="AH284" s="1011">
        <f t="shared" si="8"/>
        <v>0</v>
      </c>
      <c r="AI284" s="1007"/>
      <c r="AJ284" s="1007"/>
    </row>
    <row r="285" spans="1:36" ht="24">
      <c r="A285" s="1005" t="s">
        <v>2744</v>
      </c>
      <c r="B285" s="1006" t="s">
        <v>4081</v>
      </c>
      <c r="C285" s="1007"/>
      <c r="D285" s="1007"/>
      <c r="E285" s="1007"/>
      <c r="F285" s="1002">
        <v>0</v>
      </c>
      <c r="G285" s="1008">
        <v>6471</v>
      </c>
      <c r="H285" s="1008"/>
      <c r="I285" s="1008">
        <v>6471</v>
      </c>
      <c r="J285" s="1008"/>
      <c r="K285" s="1008"/>
      <c r="L285" s="1008">
        <v>400</v>
      </c>
      <c r="M285" s="1008"/>
      <c r="N285" s="1008">
        <v>400</v>
      </c>
      <c r="O285" s="1008"/>
      <c r="P285" s="1008"/>
      <c r="Q285" s="1002">
        <v>0</v>
      </c>
      <c r="R285" s="1002">
        <v>0</v>
      </c>
      <c r="S285" s="1002">
        <v>0</v>
      </c>
      <c r="T285" s="1002">
        <v>0</v>
      </c>
      <c r="U285" s="1002">
        <v>0</v>
      </c>
      <c r="V285" s="1009">
        <v>26</v>
      </c>
      <c r="W285" s="1009"/>
      <c r="X285" s="1009">
        <v>26</v>
      </c>
      <c r="Y285" s="1009"/>
      <c r="Z285" s="1009"/>
      <c r="AA285" s="1008">
        <v>26</v>
      </c>
      <c r="AB285" s="1008"/>
      <c r="AC285" s="1008">
        <v>26</v>
      </c>
      <c r="AD285" s="1008"/>
      <c r="AE285" s="1008"/>
      <c r="AF285" s="1010">
        <f t="shared" si="8"/>
        <v>100</v>
      </c>
      <c r="AG285" s="1010"/>
      <c r="AH285" s="1011">
        <f t="shared" si="8"/>
        <v>100</v>
      </c>
      <c r="AI285" s="1007"/>
      <c r="AJ285" s="1007"/>
    </row>
    <row r="286" spans="1:36" ht="24">
      <c r="A286" s="1005" t="s">
        <v>571</v>
      </c>
      <c r="B286" s="1006" t="s">
        <v>4082</v>
      </c>
      <c r="C286" s="1007"/>
      <c r="D286" s="1007"/>
      <c r="E286" s="1007"/>
      <c r="F286" s="1002">
        <v>0</v>
      </c>
      <c r="G286" s="1008">
        <v>6093.2</v>
      </c>
      <c r="H286" s="1008"/>
      <c r="I286" s="1008">
        <v>6093.2</v>
      </c>
      <c r="J286" s="1008"/>
      <c r="K286" s="1008"/>
      <c r="L286" s="1008">
        <v>2550</v>
      </c>
      <c r="M286" s="1008"/>
      <c r="N286" s="1008">
        <v>2550</v>
      </c>
      <c r="O286" s="1008"/>
      <c r="P286" s="1008"/>
      <c r="Q286" s="1002">
        <v>0</v>
      </c>
      <c r="R286" s="1002">
        <v>0</v>
      </c>
      <c r="S286" s="1002">
        <v>0</v>
      </c>
      <c r="T286" s="1002">
        <v>0</v>
      </c>
      <c r="U286" s="1002">
        <v>0</v>
      </c>
      <c r="V286" s="1009">
        <v>28</v>
      </c>
      <c r="W286" s="1009"/>
      <c r="X286" s="1009">
        <v>28</v>
      </c>
      <c r="Y286" s="1009"/>
      <c r="Z286" s="1009"/>
      <c r="AA286" s="1008">
        <v>28</v>
      </c>
      <c r="AB286" s="1008"/>
      <c r="AC286" s="1008">
        <v>28</v>
      </c>
      <c r="AD286" s="1008"/>
      <c r="AE286" s="1008"/>
      <c r="AF286" s="1010">
        <f t="shared" si="8"/>
        <v>100</v>
      </c>
      <c r="AG286" s="1010"/>
      <c r="AH286" s="1011">
        <f t="shared" si="8"/>
        <v>100</v>
      </c>
      <c r="AI286" s="1007"/>
      <c r="AJ286" s="1007"/>
    </row>
    <row r="287" spans="1:36" ht="24">
      <c r="A287" s="1005" t="s">
        <v>2795</v>
      </c>
      <c r="B287" s="1006" t="s">
        <v>4083</v>
      </c>
      <c r="C287" s="1007"/>
      <c r="D287" s="1007"/>
      <c r="E287" s="1007"/>
      <c r="F287" s="1002">
        <v>0</v>
      </c>
      <c r="G287" s="1008">
        <v>3844.4659999999999</v>
      </c>
      <c r="H287" s="1008"/>
      <c r="I287" s="1008">
        <v>3844.4659999999999</v>
      </c>
      <c r="J287" s="1008"/>
      <c r="K287" s="1008"/>
      <c r="L287" s="1008">
        <v>0</v>
      </c>
      <c r="M287" s="1008"/>
      <c r="N287" s="1008">
        <v>0</v>
      </c>
      <c r="O287" s="1008"/>
      <c r="P287" s="1008"/>
      <c r="Q287" s="1002">
        <v>0</v>
      </c>
      <c r="R287" s="1002">
        <v>0</v>
      </c>
      <c r="S287" s="1002">
        <v>0</v>
      </c>
      <c r="T287" s="1002">
        <v>0</v>
      </c>
      <c r="U287" s="1002">
        <v>0</v>
      </c>
      <c r="V287" s="1009">
        <v>32</v>
      </c>
      <c r="W287" s="1009"/>
      <c r="X287" s="1009">
        <v>32</v>
      </c>
      <c r="Y287" s="1009"/>
      <c r="Z287" s="1009"/>
      <c r="AA287" s="1008">
        <v>32</v>
      </c>
      <c r="AB287" s="1008"/>
      <c r="AC287" s="1008">
        <v>32</v>
      </c>
      <c r="AD287" s="1008"/>
      <c r="AE287" s="1008"/>
      <c r="AF287" s="1010">
        <f t="shared" si="8"/>
        <v>100</v>
      </c>
      <c r="AG287" s="1010"/>
      <c r="AH287" s="1011">
        <f t="shared" si="8"/>
        <v>100</v>
      </c>
      <c r="AI287" s="1007"/>
      <c r="AJ287" s="1007"/>
    </row>
    <row r="288" spans="1:36">
      <c r="A288" s="1005" t="s">
        <v>3980</v>
      </c>
      <c r="B288" s="1006" t="s">
        <v>4084</v>
      </c>
      <c r="C288" s="1007"/>
      <c r="D288" s="1007"/>
      <c r="E288" s="1007"/>
      <c r="F288" s="1002">
        <v>0</v>
      </c>
      <c r="G288" s="1008">
        <v>3747.971</v>
      </c>
      <c r="H288" s="1008"/>
      <c r="I288" s="1008">
        <v>3747.971</v>
      </c>
      <c r="J288" s="1008"/>
      <c r="K288" s="1008"/>
      <c r="L288" s="1008">
        <v>0</v>
      </c>
      <c r="M288" s="1008"/>
      <c r="N288" s="1008">
        <v>0</v>
      </c>
      <c r="O288" s="1008"/>
      <c r="P288" s="1008"/>
      <c r="Q288" s="1002">
        <v>0</v>
      </c>
      <c r="R288" s="1002">
        <v>0</v>
      </c>
      <c r="S288" s="1002">
        <v>0</v>
      </c>
      <c r="T288" s="1002">
        <v>0</v>
      </c>
      <c r="U288" s="1002">
        <v>0</v>
      </c>
      <c r="V288" s="1009">
        <v>32</v>
      </c>
      <c r="W288" s="1009"/>
      <c r="X288" s="1009">
        <v>32</v>
      </c>
      <c r="Y288" s="1009"/>
      <c r="Z288" s="1009"/>
      <c r="AA288" s="1008">
        <v>0</v>
      </c>
      <c r="AB288" s="1008"/>
      <c r="AC288" s="1008">
        <v>0</v>
      </c>
      <c r="AD288" s="1008"/>
      <c r="AE288" s="1008"/>
      <c r="AF288" s="1010">
        <f t="shared" si="8"/>
        <v>0</v>
      </c>
      <c r="AG288" s="1010"/>
      <c r="AH288" s="1011">
        <f t="shared" si="8"/>
        <v>0</v>
      </c>
      <c r="AI288" s="1007"/>
      <c r="AJ288" s="1007"/>
    </row>
    <row r="289" spans="1:36" ht="24">
      <c r="A289" s="1005" t="s">
        <v>3981</v>
      </c>
      <c r="B289" s="1006" t="s">
        <v>4085</v>
      </c>
      <c r="C289" s="1007"/>
      <c r="D289" s="1007"/>
      <c r="E289" s="1007"/>
      <c r="F289" s="1002">
        <v>0</v>
      </c>
      <c r="G289" s="1008">
        <v>194</v>
      </c>
      <c r="H289" s="1008"/>
      <c r="I289" s="1008">
        <v>194</v>
      </c>
      <c r="J289" s="1008"/>
      <c r="K289" s="1008"/>
      <c r="L289" s="1008">
        <v>0</v>
      </c>
      <c r="M289" s="1008"/>
      <c r="N289" s="1008">
        <v>0</v>
      </c>
      <c r="O289" s="1008"/>
      <c r="P289" s="1008"/>
      <c r="Q289" s="1002">
        <v>0</v>
      </c>
      <c r="R289" s="1002">
        <v>0</v>
      </c>
      <c r="S289" s="1002">
        <v>0</v>
      </c>
      <c r="T289" s="1002">
        <v>0</v>
      </c>
      <c r="U289" s="1002">
        <v>0</v>
      </c>
      <c r="V289" s="1009">
        <v>33</v>
      </c>
      <c r="W289" s="1009"/>
      <c r="X289" s="1009">
        <v>33</v>
      </c>
      <c r="Y289" s="1009"/>
      <c r="Z289" s="1009"/>
      <c r="AA289" s="1008">
        <v>33</v>
      </c>
      <c r="AB289" s="1008"/>
      <c r="AC289" s="1008">
        <v>33</v>
      </c>
      <c r="AD289" s="1008"/>
      <c r="AE289" s="1008"/>
      <c r="AF289" s="1010">
        <f t="shared" si="8"/>
        <v>100</v>
      </c>
      <c r="AG289" s="1010"/>
      <c r="AH289" s="1011">
        <f t="shared" si="8"/>
        <v>100</v>
      </c>
      <c r="AI289" s="1007"/>
      <c r="AJ289" s="1007"/>
    </row>
    <row r="290" spans="1:36" ht="24">
      <c r="A290" s="1005" t="s">
        <v>3982</v>
      </c>
      <c r="B290" s="1006" t="s">
        <v>4086</v>
      </c>
      <c r="C290" s="1007"/>
      <c r="D290" s="1007"/>
      <c r="E290" s="1007"/>
      <c r="F290" s="1002">
        <v>0</v>
      </c>
      <c r="G290" s="1008">
        <v>4086</v>
      </c>
      <c r="H290" s="1008"/>
      <c r="I290" s="1008">
        <v>4086</v>
      </c>
      <c r="J290" s="1008"/>
      <c r="K290" s="1008"/>
      <c r="L290" s="1008">
        <v>0</v>
      </c>
      <c r="M290" s="1008"/>
      <c r="N290" s="1008">
        <v>0</v>
      </c>
      <c r="O290" s="1008"/>
      <c r="P290" s="1008"/>
      <c r="Q290" s="1002">
        <v>0</v>
      </c>
      <c r="R290" s="1002">
        <v>0</v>
      </c>
      <c r="S290" s="1002">
        <v>0</v>
      </c>
      <c r="T290" s="1002">
        <v>0</v>
      </c>
      <c r="U290" s="1002">
        <v>0</v>
      </c>
      <c r="V290" s="1009">
        <v>34</v>
      </c>
      <c r="W290" s="1009"/>
      <c r="X290" s="1009">
        <v>34</v>
      </c>
      <c r="Y290" s="1009"/>
      <c r="Z290" s="1009"/>
      <c r="AA290" s="1008">
        <v>34</v>
      </c>
      <c r="AB290" s="1008"/>
      <c r="AC290" s="1008">
        <v>34</v>
      </c>
      <c r="AD290" s="1008"/>
      <c r="AE290" s="1008"/>
      <c r="AF290" s="1010">
        <f t="shared" si="8"/>
        <v>100</v>
      </c>
      <c r="AG290" s="1010"/>
      <c r="AH290" s="1011">
        <f t="shared" si="8"/>
        <v>100</v>
      </c>
      <c r="AI290" s="1007"/>
      <c r="AJ290" s="1007"/>
    </row>
    <row r="291" spans="1:36" ht="36">
      <c r="A291" s="1005" t="s">
        <v>3983</v>
      </c>
      <c r="B291" s="1006" t="s">
        <v>4087</v>
      </c>
      <c r="C291" s="1007"/>
      <c r="D291" s="1007"/>
      <c r="E291" s="1007"/>
      <c r="F291" s="1002">
        <v>0</v>
      </c>
      <c r="G291" s="1008">
        <v>88000</v>
      </c>
      <c r="H291" s="1008"/>
      <c r="I291" s="1008">
        <v>88000</v>
      </c>
      <c r="J291" s="1008"/>
      <c r="K291" s="1008"/>
      <c r="L291" s="1008">
        <v>0</v>
      </c>
      <c r="M291" s="1008"/>
      <c r="N291" s="1008">
        <v>0</v>
      </c>
      <c r="O291" s="1008"/>
      <c r="P291" s="1008"/>
      <c r="Q291" s="1002">
        <v>0</v>
      </c>
      <c r="R291" s="1002">
        <v>0</v>
      </c>
      <c r="S291" s="1002">
        <v>0</v>
      </c>
      <c r="T291" s="1002">
        <v>0</v>
      </c>
      <c r="U291" s="1002">
        <v>0</v>
      </c>
      <c r="V291" s="1009">
        <v>41</v>
      </c>
      <c r="W291" s="1009"/>
      <c r="X291" s="1009">
        <v>41</v>
      </c>
      <c r="Y291" s="1009"/>
      <c r="Z291" s="1009"/>
      <c r="AA291" s="1008">
        <v>40.938000000000002</v>
      </c>
      <c r="AB291" s="1008"/>
      <c r="AC291" s="1008">
        <v>40.938000000000002</v>
      </c>
      <c r="AD291" s="1008"/>
      <c r="AE291" s="1008"/>
      <c r="AF291" s="1010">
        <f t="shared" si="8"/>
        <v>99.848780487804888</v>
      </c>
      <c r="AG291" s="1010"/>
      <c r="AH291" s="1011">
        <f t="shared" si="8"/>
        <v>99.848780487804888</v>
      </c>
      <c r="AI291" s="1007"/>
      <c r="AJ291" s="1007"/>
    </row>
    <row r="292" spans="1:36" ht="24">
      <c r="A292" s="1005" t="s">
        <v>3985</v>
      </c>
      <c r="B292" s="1006" t="s">
        <v>4088</v>
      </c>
      <c r="C292" s="1007"/>
      <c r="D292" s="1007"/>
      <c r="E292" s="1007"/>
      <c r="F292" s="1002">
        <v>0</v>
      </c>
      <c r="G292" s="1008">
        <v>1000</v>
      </c>
      <c r="H292" s="1008"/>
      <c r="I292" s="1008">
        <v>1000</v>
      </c>
      <c r="J292" s="1008"/>
      <c r="K292" s="1008"/>
      <c r="L292" s="1008">
        <v>0</v>
      </c>
      <c r="M292" s="1008"/>
      <c r="N292" s="1008">
        <v>0</v>
      </c>
      <c r="O292" s="1008"/>
      <c r="P292" s="1008"/>
      <c r="Q292" s="1002">
        <v>0</v>
      </c>
      <c r="R292" s="1002">
        <v>0</v>
      </c>
      <c r="S292" s="1002">
        <v>0</v>
      </c>
      <c r="T292" s="1002">
        <v>0</v>
      </c>
      <c r="U292" s="1002">
        <v>0</v>
      </c>
      <c r="V292" s="1009">
        <v>43</v>
      </c>
      <c r="W292" s="1009"/>
      <c r="X292" s="1009">
        <v>43</v>
      </c>
      <c r="Y292" s="1009"/>
      <c r="Z292" s="1009"/>
      <c r="AA292" s="1008">
        <v>43</v>
      </c>
      <c r="AB292" s="1008"/>
      <c r="AC292" s="1008">
        <v>43</v>
      </c>
      <c r="AD292" s="1008"/>
      <c r="AE292" s="1008"/>
      <c r="AF292" s="1010">
        <f t="shared" si="8"/>
        <v>100</v>
      </c>
      <c r="AG292" s="1010"/>
      <c r="AH292" s="1011">
        <f t="shared" si="8"/>
        <v>100</v>
      </c>
      <c r="AI292" s="1007"/>
      <c r="AJ292" s="1007"/>
    </row>
    <row r="293" spans="1:36" ht="24">
      <c r="A293" s="1005" t="s">
        <v>3986</v>
      </c>
      <c r="B293" s="1006" t="s">
        <v>4089</v>
      </c>
      <c r="C293" s="1007"/>
      <c r="D293" s="1007"/>
      <c r="E293" s="1007"/>
      <c r="F293" s="1002">
        <v>0</v>
      </c>
      <c r="G293" s="1008">
        <v>1690.2550000000001</v>
      </c>
      <c r="H293" s="1008"/>
      <c r="I293" s="1008">
        <v>1690.2550000000001</v>
      </c>
      <c r="J293" s="1008"/>
      <c r="K293" s="1008"/>
      <c r="L293" s="1008">
        <v>0</v>
      </c>
      <c r="M293" s="1008"/>
      <c r="N293" s="1008">
        <v>0</v>
      </c>
      <c r="O293" s="1008"/>
      <c r="P293" s="1008"/>
      <c r="Q293" s="1002">
        <v>0</v>
      </c>
      <c r="R293" s="1002">
        <v>0</v>
      </c>
      <c r="S293" s="1002">
        <v>0</v>
      </c>
      <c r="T293" s="1002">
        <v>0</v>
      </c>
      <c r="U293" s="1002">
        <v>0</v>
      </c>
      <c r="V293" s="1009">
        <v>134</v>
      </c>
      <c r="W293" s="1009"/>
      <c r="X293" s="1009">
        <v>134</v>
      </c>
      <c r="Y293" s="1009"/>
      <c r="Z293" s="1009"/>
      <c r="AA293" s="1008">
        <v>130.255</v>
      </c>
      <c r="AB293" s="1008"/>
      <c r="AC293" s="1008">
        <v>130.255</v>
      </c>
      <c r="AD293" s="1008"/>
      <c r="AE293" s="1008"/>
      <c r="AF293" s="1010">
        <f t="shared" si="8"/>
        <v>97.205223880597018</v>
      </c>
      <c r="AG293" s="1010"/>
      <c r="AH293" s="1011">
        <f t="shared" si="8"/>
        <v>97.205223880597018</v>
      </c>
      <c r="AI293" s="1007"/>
      <c r="AJ293" s="1007"/>
    </row>
    <row r="294" spans="1:36" ht="24">
      <c r="A294" s="1005" t="s">
        <v>3987</v>
      </c>
      <c r="B294" s="1006" t="s">
        <v>4090</v>
      </c>
      <c r="C294" s="1007"/>
      <c r="D294" s="1007"/>
      <c r="E294" s="1007"/>
      <c r="F294" s="1002">
        <v>0</v>
      </c>
      <c r="G294" s="1008">
        <v>3089.4940000000001</v>
      </c>
      <c r="H294" s="1008"/>
      <c r="I294" s="1008">
        <v>3089.4940000000001</v>
      </c>
      <c r="J294" s="1008"/>
      <c r="K294" s="1008"/>
      <c r="L294" s="1008">
        <v>600</v>
      </c>
      <c r="M294" s="1008"/>
      <c r="N294" s="1008">
        <v>600</v>
      </c>
      <c r="O294" s="1008"/>
      <c r="P294" s="1008"/>
      <c r="Q294" s="1002">
        <v>0</v>
      </c>
      <c r="R294" s="1002">
        <v>0</v>
      </c>
      <c r="S294" s="1002">
        <v>0</v>
      </c>
      <c r="T294" s="1002">
        <v>0</v>
      </c>
      <c r="U294" s="1002">
        <v>0</v>
      </c>
      <c r="V294" s="1009">
        <v>44</v>
      </c>
      <c r="W294" s="1009"/>
      <c r="X294" s="1009">
        <v>44</v>
      </c>
      <c r="Y294" s="1009"/>
      <c r="Z294" s="1009"/>
      <c r="AA294" s="1008">
        <v>44</v>
      </c>
      <c r="AB294" s="1008"/>
      <c r="AC294" s="1008">
        <v>44</v>
      </c>
      <c r="AD294" s="1008"/>
      <c r="AE294" s="1008"/>
      <c r="AF294" s="1010">
        <f t="shared" si="8"/>
        <v>100</v>
      </c>
      <c r="AG294" s="1010"/>
      <c r="AH294" s="1011">
        <f t="shared" si="8"/>
        <v>100</v>
      </c>
      <c r="AI294" s="1007"/>
      <c r="AJ294" s="1007"/>
    </row>
    <row r="295" spans="1:36" ht="24">
      <c r="A295" s="1005" t="s">
        <v>3021</v>
      </c>
      <c r="B295" s="1006" t="s">
        <v>2029</v>
      </c>
      <c r="C295" s="1007"/>
      <c r="D295" s="1007"/>
      <c r="E295" s="1007"/>
      <c r="F295" s="1002">
        <v>0</v>
      </c>
      <c r="G295" s="1008">
        <v>5306</v>
      </c>
      <c r="H295" s="1008"/>
      <c r="I295" s="1008">
        <v>5306</v>
      </c>
      <c r="J295" s="1008"/>
      <c r="K295" s="1008"/>
      <c r="L295" s="1008">
        <v>0</v>
      </c>
      <c r="M295" s="1008"/>
      <c r="N295" s="1008">
        <v>0</v>
      </c>
      <c r="O295" s="1008"/>
      <c r="P295" s="1008"/>
      <c r="Q295" s="1002">
        <v>0</v>
      </c>
      <c r="R295" s="1002">
        <v>0</v>
      </c>
      <c r="S295" s="1002">
        <v>0</v>
      </c>
      <c r="T295" s="1002">
        <v>0</v>
      </c>
      <c r="U295" s="1002">
        <v>0</v>
      </c>
      <c r="V295" s="1009">
        <v>47</v>
      </c>
      <c r="W295" s="1009"/>
      <c r="X295" s="1009">
        <v>47</v>
      </c>
      <c r="Y295" s="1009"/>
      <c r="Z295" s="1009"/>
      <c r="AA295" s="1008">
        <v>47</v>
      </c>
      <c r="AB295" s="1008"/>
      <c r="AC295" s="1008">
        <v>47</v>
      </c>
      <c r="AD295" s="1008"/>
      <c r="AE295" s="1008"/>
      <c r="AF295" s="1010">
        <f t="shared" si="8"/>
        <v>100</v>
      </c>
      <c r="AG295" s="1010"/>
      <c r="AH295" s="1011">
        <f t="shared" si="8"/>
        <v>100</v>
      </c>
      <c r="AI295" s="1007"/>
      <c r="AJ295" s="1007"/>
    </row>
    <row r="296" spans="1:36" ht="24">
      <c r="A296" s="1005" t="s">
        <v>3988</v>
      </c>
      <c r="B296" s="1006" t="s">
        <v>4091</v>
      </c>
      <c r="C296" s="1007"/>
      <c r="D296" s="1007"/>
      <c r="E296" s="1007"/>
      <c r="F296" s="1002">
        <v>0</v>
      </c>
      <c r="G296" s="1008">
        <v>251.77500000000001</v>
      </c>
      <c r="H296" s="1008"/>
      <c r="I296" s="1008">
        <v>251.77500000000001</v>
      </c>
      <c r="J296" s="1008"/>
      <c r="K296" s="1008"/>
      <c r="L296" s="1008">
        <v>0</v>
      </c>
      <c r="M296" s="1008"/>
      <c r="N296" s="1008">
        <v>0</v>
      </c>
      <c r="O296" s="1008"/>
      <c r="P296" s="1008"/>
      <c r="Q296" s="1002">
        <v>0</v>
      </c>
      <c r="R296" s="1002">
        <v>0</v>
      </c>
      <c r="S296" s="1002">
        <v>0</v>
      </c>
      <c r="T296" s="1002">
        <v>0</v>
      </c>
      <c r="U296" s="1002">
        <v>0</v>
      </c>
      <c r="V296" s="1009">
        <v>51</v>
      </c>
      <c r="W296" s="1009"/>
      <c r="X296" s="1009">
        <v>51</v>
      </c>
      <c r="Y296" s="1009"/>
      <c r="Z296" s="1009"/>
      <c r="AA296" s="1008">
        <v>49.970999999999997</v>
      </c>
      <c r="AB296" s="1008"/>
      <c r="AC296" s="1008">
        <v>49.970999999999997</v>
      </c>
      <c r="AD296" s="1008"/>
      <c r="AE296" s="1008"/>
      <c r="AF296" s="1010">
        <f t="shared" si="8"/>
        <v>97.982352941176458</v>
      </c>
      <c r="AG296" s="1010"/>
      <c r="AH296" s="1011">
        <f t="shared" si="8"/>
        <v>97.982352941176458</v>
      </c>
      <c r="AI296" s="1007"/>
      <c r="AJ296" s="1007"/>
    </row>
    <row r="297" spans="1:36" ht="24">
      <c r="A297" s="1005" t="s">
        <v>3989</v>
      </c>
      <c r="B297" s="1006" t="s">
        <v>4092</v>
      </c>
      <c r="C297" s="1007"/>
      <c r="D297" s="1007"/>
      <c r="E297" s="1007"/>
      <c r="F297" s="1002">
        <v>0</v>
      </c>
      <c r="G297" s="1008">
        <v>6036</v>
      </c>
      <c r="H297" s="1008"/>
      <c r="I297" s="1008">
        <v>6036</v>
      </c>
      <c r="J297" s="1008"/>
      <c r="K297" s="1008"/>
      <c r="L297" s="1008">
        <v>0</v>
      </c>
      <c r="M297" s="1008"/>
      <c r="N297" s="1008">
        <v>0</v>
      </c>
      <c r="O297" s="1008"/>
      <c r="P297" s="1008"/>
      <c r="Q297" s="1002">
        <v>0</v>
      </c>
      <c r="R297" s="1002">
        <v>0</v>
      </c>
      <c r="S297" s="1002">
        <v>0</v>
      </c>
      <c r="T297" s="1002">
        <v>0</v>
      </c>
      <c r="U297" s="1002">
        <v>0</v>
      </c>
      <c r="V297" s="1009">
        <v>51</v>
      </c>
      <c r="W297" s="1009"/>
      <c r="X297" s="1009">
        <v>51</v>
      </c>
      <c r="Y297" s="1009"/>
      <c r="Z297" s="1009"/>
      <c r="AA297" s="1008">
        <v>50.588999999999999</v>
      </c>
      <c r="AB297" s="1008"/>
      <c r="AC297" s="1008">
        <v>50.588999999999999</v>
      </c>
      <c r="AD297" s="1008"/>
      <c r="AE297" s="1008"/>
      <c r="AF297" s="1010">
        <f t="shared" si="8"/>
        <v>99.194117647058818</v>
      </c>
      <c r="AG297" s="1010"/>
      <c r="AH297" s="1011">
        <f t="shared" si="8"/>
        <v>99.194117647058818</v>
      </c>
      <c r="AI297" s="1007"/>
      <c r="AJ297" s="1007"/>
    </row>
    <row r="298" spans="1:36">
      <c r="A298" s="1005" t="s">
        <v>3990</v>
      </c>
      <c r="B298" s="1006" t="s">
        <v>4093</v>
      </c>
      <c r="C298" s="1007"/>
      <c r="D298" s="1007"/>
      <c r="E298" s="1007"/>
      <c r="F298" s="1002">
        <v>0</v>
      </c>
      <c r="G298" s="1008">
        <v>0</v>
      </c>
      <c r="H298" s="1008"/>
      <c r="I298" s="1008">
        <v>0</v>
      </c>
      <c r="J298" s="1008"/>
      <c r="K298" s="1008"/>
      <c r="L298" s="1008">
        <v>0</v>
      </c>
      <c r="M298" s="1008"/>
      <c r="N298" s="1008">
        <v>0</v>
      </c>
      <c r="O298" s="1008"/>
      <c r="P298" s="1008"/>
      <c r="Q298" s="1002">
        <v>0</v>
      </c>
      <c r="R298" s="1002">
        <v>0</v>
      </c>
      <c r="S298" s="1002">
        <v>0</v>
      </c>
      <c r="T298" s="1002">
        <v>0</v>
      </c>
      <c r="U298" s="1002">
        <v>0</v>
      </c>
      <c r="V298" s="1009">
        <v>53</v>
      </c>
      <c r="W298" s="1009"/>
      <c r="X298" s="1009">
        <v>53</v>
      </c>
      <c r="Y298" s="1009"/>
      <c r="Z298" s="1009"/>
      <c r="AA298" s="1008">
        <v>0</v>
      </c>
      <c r="AB298" s="1008"/>
      <c r="AC298" s="1008">
        <v>0</v>
      </c>
      <c r="AD298" s="1008"/>
      <c r="AE298" s="1008"/>
      <c r="AF298" s="1010">
        <f t="shared" si="8"/>
        <v>0</v>
      </c>
      <c r="AG298" s="1010"/>
      <c r="AH298" s="1011">
        <f t="shared" si="8"/>
        <v>0</v>
      </c>
      <c r="AI298" s="1007"/>
      <c r="AJ298" s="1007"/>
    </row>
    <row r="299" spans="1:36">
      <c r="A299" s="1005" t="s">
        <v>3991</v>
      </c>
      <c r="B299" s="1006" t="s">
        <v>4094</v>
      </c>
      <c r="C299" s="1007"/>
      <c r="D299" s="1007"/>
      <c r="E299" s="1007"/>
      <c r="F299" s="1002">
        <v>0</v>
      </c>
      <c r="G299" s="1008">
        <v>1505</v>
      </c>
      <c r="H299" s="1008"/>
      <c r="I299" s="1008">
        <v>1505</v>
      </c>
      <c r="J299" s="1008"/>
      <c r="K299" s="1008"/>
      <c r="L299" s="1008">
        <v>0</v>
      </c>
      <c r="M299" s="1008"/>
      <c r="N299" s="1008">
        <v>0</v>
      </c>
      <c r="O299" s="1008"/>
      <c r="P299" s="1008"/>
      <c r="Q299" s="1002">
        <v>0</v>
      </c>
      <c r="R299" s="1002">
        <v>0</v>
      </c>
      <c r="S299" s="1002">
        <v>0</v>
      </c>
      <c r="T299" s="1002">
        <v>0</v>
      </c>
      <c r="U299" s="1002">
        <v>0</v>
      </c>
      <c r="V299" s="1009">
        <v>54</v>
      </c>
      <c r="W299" s="1009"/>
      <c r="X299" s="1009">
        <v>54</v>
      </c>
      <c r="Y299" s="1009"/>
      <c r="Z299" s="1009"/>
      <c r="AA299" s="1008">
        <v>54</v>
      </c>
      <c r="AB299" s="1008"/>
      <c r="AC299" s="1008">
        <v>54</v>
      </c>
      <c r="AD299" s="1008"/>
      <c r="AE299" s="1008"/>
      <c r="AF299" s="1010">
        <f t="shared" si="8"/>
        <v>100</v>
      </c>
      <c r="AG299" s="1010"/>
      <c r="AH299" s="1011">
        <f t="shared" si="8"/>
        <v>100</v>
      </c>
      <c r="AI299" s="1007"/>
      <c r="AJ299" s="1007"/>
    </row>
    <row r="300" spans="1:36" ht="24">
      <c r="A300" s="1005" t="s">
        <v>3992</v>
      </c>
      <c r="B300" s="1006" t="s">
        <v>4095</v>
      </c>
      <c r="C300" s="1007"/>
      <c r="D300" s="1007"/>
      <c r="E300" s="1007"/>
      <c r="F300" s="1002">
        <v>0</v>
      </c>
      <c r="G300" s="1008">
        <v>5366.4849999999997</v>
      </c>
      <c r="H300" s="1008"/>
      <c r="I300" s="1008">
        <v>5366.4849999999997</v>
      </c>
      <c r="J300" s="1008"/>
      <c r="K300" s="1008"/>
      <c r="L300" s="1008">
        <v>0</v>
      </c>
      <c r="M300" s="1008"/>
      <c r="N300" s="1008">
        <v>0</v>
      </c>
      <c r="O300" s="1008"/>
      <c r="P300" s="1008"/>
      <c r="Q300" s="1002">
        <v>0</v>
      </c>
      <c r="R300" s="1002">
        <v>0</v>
      </c>
      <c r="S300" s="1002">
        <v>0</v>
      </c>
      <c r="T300" s="1002">
        <v>0</v>
      </c>
      <c r="U300" s="1002">
        <v>0</v>
      </c>
      <c r="V300" s="1009">
        <v>58</v>
      </c>
      <c r="W300" s="1009"/>
      <c r="X300" s="1009">
        <v>58</v>
      </c>
      <c r="Y300" s="1009"/>
      <c r="Z300" s="1009"/>
      <c r="AA300" s="1008">
        <v>46.835000000000001</v>
      </c>
      <c r="AB300" s="1008"/>
      <c r="AC300" s="1008">
        <v>46.835000000000001</v>
      </c>
      <c r="AD300" s="1008"/>
      <c r="AE300" s="1008"/>
      <c r="AF300" s="1010">
        <f t="shared" si="8"/>
        <v>80.75</v>
      </c>
      <c r="AG300" s="1010"/>
      <c r="AH300" s="1011">
        <f t="shared" si="8"/>
        <v>80.75</v>
      </c>
      <c r="AI300" s="1007"/>
      <c r="AJ300" s="1007"/>
    </row>
    <row r="301" spans="1:36" ht="36">
      <c r="A301" s="1005" t="s">
        <v>3993</v>
      </c>
      <c r="B301" s="1006" t="s">
        <v>4096</v>
      </c>
      <c r="C301" s="1007"/>
      <c r="D301" s="1007"/>
      <c r="E301" s="1007"/>
      <c r="F301" s="1002">
        <v>0</v>
      </c>
      <c r="G301" s="1008">
        <v>1600</v>
      </c>
      <c r="H301" s="1008"/>
      <c r="I301" s="1008">
        <v>1600</v>
      </c>
      <c r="J301" s="1008"/>
      <c r="K301" s="1008"/>
      <c r="L301" s="1008">
        <v>0</v>
      </c>
      <c r="M301" s="1008"/>
      <c r="N301" s="1008">
        <v>0</v>
      </c>
      <c r="O301" s="1008"/>
      <c r="P301" s="1008"/>
      <c r="Q301" s="1002">
        <v>0</v>
      </c>
      <c r="R301" s="1002">
        <v>0</v>
      </c>
      <c r="S301" s="1002">
        <v>0</v>
      </c>
      <c r="T301" s="1002">
        <v>0</v>
      </c>
      <c r="U301" s="1002">
        <v>0</v>
      </c>
      <c r="V301" s="1009">
        <v>63</v>
      </c>
      <c r="W301" s="1009"/>
      <c r="X301" s="1009">
        <v>63</v>
      </c>
      <c r="Y301" s="1009"/>
      <c r="Z301" s="1009"/>
      <c r="AA301" s="1008">
        <v>62.875999999999998</v>
      </c>
      <c r="AB301" s="1008"/>
      <c r="AC301" s="1008">
        <v>62.875999999999998</v>
      </c>
      <c r="AD301" s="1008"/>
      <c r="AE301" s="1008"/>
      <c r="AF301" s="1010">
        <f t="shared" si="8"/>
        <v>99.803174603174611</v>
      </c>
      <c r="AG301" s="1010"/>
      <c r="AH301" s="1011">
        <f t="shared" si="8"/>
        <v>99.803174603174611</v>
      </c>
      <c r="AI301" s="1007"/>
      <c r="AJ301" s="1007"/>
    </row>
    <row r="302" spans="1:36" ht="24">
      <c r="A302" s="1005" t="s">
        <v>3994</v>
      </c>
      <c r="B302" s="1006" t="s">
        <v>4097</v>
      </c>
      <c r="C302" s="1007"/>
      <c r="D302" s="1007"/>
      <c r="E302" s="1007"/>
      <c r="F302" s="1002">
        <v>0</v>
      </c>
      <c r="G302" s="1008">
        <v>1229.3800000000001</v>
      </c>
      <c r="H302" s="1008"/>
      <c r="I302" s="1008">
        <v>1229.3800000000001</v>
      </c>
      <c r="J302" s="1008"/>
      <c r="K302" s="1008"/>
      <c r="L302" s="1008">
        <v>0</v>
      </c>
      <c r="M302" s="1008"/>
      <c r="N302" s="1008">
        <v>0</v>
      </c>
      <c r="O302" s="1008"/>
      <c r="P302" s="1008"/>
      <c r="Q302" s="1002">
        <v>0</v>
      </c>
      <c r="R302" s="1002">
        <v>0</v>
      </c>
      <c r="S302" s="1002">
        <v>0</v>
      </c>
      <c r="T302" s="1002">
        <v>0</v>
      </c>
      <c r="U302" s="1002">
        <v>0</v>
      </c>
      <c r="V302" s="1009">
        <v>68</v>
      </c>
      <c r="W302" s="1009"/>
      <c r="X302" s="1009">
        <v>68</v>
      </c>
      <c r="Y302" s="1009"/>
      <c r="Z302" s="1009"/>
      <c r="AA302" s="1008">
        <v>67.935000000000002</v>
      </c>
      <c r="AB302" s="1008"/>
      <c r="AC302" s="1008">
        <v>67.935000000000002</v>
      </c>
      <c r="AD302" s="1008"/>
      <c r="AE302" s="1008"/>
      <c r="AF302" s="1010">
        <f t="shared" si="8"/>
        <v>99.904411764705884</v>
      </c>
      <c r="AG302" s="1010"/>
      <c r="AH302" s="1011">
        <f t="shared" si="8"/>
        <v>99.904411764705884</v>
      </c>
      <c r="AI302" s="1007"/>
      <c r="AJ302" s="1007"/>
    </row>
    <row r="303" spans="1:36" ht="24">
      <c r="A303" s="1005" t="s">
        <v>3995</v>
      </c>
      <c r="B303" s="1006" t="s">
        <v>4098</v>
      </c>
      <c r="C303" s="1007"/>
      <c r="D303" s="1007"/>
      <c r="E303" s="1007"/>
      <c r="F303" s="1002">
        <v>0</v>
      </c>
      <c r="G303" s="1008">
        <v>459000</v>
      </c>
      <c r="H303" s="1008"/>
      <c r="I303" s="1008">
        <v>459000</v>
      </c>
      <c r="J303" s="1008"/>
      <c r="K303" s="1008"/>
      <c r="L303" s="1008">
        <v>0</v>
      </c>
      <c r="M303" s="1008"/>
      <c r="N303" s="1008">
        <v>0</v>
      </c>
      <c r="O303" s="1008"/>
      <c r="P303" s="1008"/>
      <c r="Q303" s="1002">
        <v>0</v>
      </c>
      <c r="R303" s="1002">
        <v>0</v>
      </c>
      <c r="S303" s="1002">
        <v>0</v>
      </c>
      <c r="T303" s="1002">
        <v>0</v>
      </c>
      <c r="U303" s="1002">
        <v>0</v>
      </c>
      <c r="V303" s="1009">
        <v>74</v>
      </c>
      <c r="W303" s="1009"/>
      <c r="X303" s="1009">
        <v>74</v>
      </c>
      <c r="Y303" s="1009"/>
      <c r="Z303" s="1009"/>
      <c r="AA303" s="1008">
        <v>74</v>
      </c>
      <c r="AB303" s="1008"/>
      <c r="AC303" s="1008">
        <v>74</v>
      </c>
      <c r="AD303" s="1008"/>
      <c r="AE303" s="1008"/>
      <c r="AF303" s="1010">
        <f t="shared" si="8"/>
        <v>100</v>
      </c>
      <c r="AG303" s="1010"/>
      <c r="AH303" s="1011">
        <f t="shared" si="8"/>
        <v>100</v>
      </c>
      <c r="AI303" s="1007"/>
      <c r="AJ303" s="1007"/>
    </row>
    <row r="304" spans="1:36" ht="24">
      <c r="A304" s="1005" t="s">
        <v>3996</v>
      </c>
      <c r="B304" s="1006" t="s">
        <v>2196</v>
      </c>
      <c r="C304" s="1007"/>
      <c r="D304" s="1007"/>
      <c r="E304" s="1007"/>
      <c r="F304" s="1002">
        <v>0</v>
      </c>
      <c r="G304" s="1008">
        <v>2594</v>
      </c>
      <c r="H304" s="1008"/>
      <c r="I304" s="1008">
        <v>2594</v>
      </c>
      <c r="J304" s="1008"/>
      <c r="K304" s="1008"/>
      <c r="L304" s="1008">
        <v>0</v>
      </c>
      <c r="M304" s="1008"/>
      <c r="N304" s="1008">
        <v>0</v>
      </c>
      <c r="O304" s="1008"/>
      <c r="P304" s="1008"/>
      <c r="Q304" s="1002">
        <v>0</v>
      </c>
      <c r="R304" s="1002">
        <v>0</v>
      </c>
      <c r="S304" s="1002">
        <v>0</v>
      </c>
      <c r="T304" s="1002">
        <v>0</v>
      </c>
      <c r="U304" s="1002">
        <v>0</v>
      </c>
      <c r="V304" s="1009">
        <v>74</v>
      </c>
      <c r="W304" s="1009"/>
      <c r="X304" s="1009">
        <v>74</v>
      </c>
      <c r="Y304" s="1009"/>
      <c r="Z304" s="1009"/>
      <c r="AA304" s="1008">
        <v>74</v>
      </c>
      <c r="AB304" s="1008"/>
      <c r="AC304" s="1008">
        <v>74</v>
      </c>
      <c r="AD304" s="1008"/>
      <c r="AE304" s="1008"/>
      <c r="AF304" s="1010">
        <f t="shared" si="8"/>
        <v>100</v>
      </c>
      <c r="AG304" s="1010"/>
      <c r="AH304" s="1011">
        <f t="shared" si="8"/>
        <v>100</v>
      </c>
      <c r="AI304" s="1007"/>
      <c r="AJ304" s="1007"/>
    </row>
    <row r="305" spans="1:36" ht="24">
      <c r="A305" s="1005" t="s">
        <v>1428</v>
      </c>
      <c r="B305" s="1006" t="s">
        <v>4099</v>
      </c>
      <c r="C305" s="1007"/>
      <c r="D305" s="1007"/>
      <c r="E305" s="1007"/>
      <c r="F305" s="1002">
        <v>0</v>
      </c>
      <c r="G305" s="1008">
        <v>20172</v>
      </c>
      <c r="H305" s="1008"/>
      <c r="I305" s="1008">
        <v>20172</v>
      </c>
      <c r="J305" s="1008"/>
      <c r="K305" s="1008"/>
      <c r="L305" s="1008">
        <v>0</v>
      </c>
      <c r="M305" s="1008"/>
      <c r="N305" s="1008">
        <v>0</v>
      </c>
      <c r="O305" s="1008"/>
      <c r="P305" s="1008"/>
      <c r="Q305" s="1002">
        <v>0</v>
      </c>
      <c r="R305" s="1002">
        <v>0</v>
      </c>
      <c r="S305" s="1002">
        <v>0</v>
      </c>
      <c r="T305" s="1002">
        <v>0</v>
      </c>
      <c r="U305" s="1002">
        <v>0</v>
      </c>
      <c r="V305" s="1009">
        <v>81</v>
      </c>
      <c r="W305" s="1009"/>
      <c r="X305" s="1009">
        <v>81</v>
      </c>
      <c r="Y305" s="1009"/>
      <c r="Z305" s="1009"/>
      <c r="AA305" s="1008">
        <v>81</v>
      </c>
      <c r="AB305" s="1008"/>
      <c r="AC305" s="1008">
        <v>81</v>
      </c>
      <c r="AD305" s="1008"/>
      <c r="AE305" s="1008"/>
      <c r="AF305" s="1010">
        <f t="shared" si="8"/>
        <v>100</v>
      </c>
      <c r="AG305" s="1010"/>
      <c r="AH305" s="1011">
        <f t="shared" si="8"/>
        <v>100</v>
      </c>
      <c r="AI305" s="1007"/>
      <c r="AJ305" s="1007"/>
    </row>
    <row r="306" spans="1:36" ht="24">
      <c r="A306" s="1005" t="s">
        <v>3997</v>
      </c>
      <c r="B306" s="1006" t="s">
        <v>4100</v>
      </c>
      <c r="C306" s="1007"/>
      <c r="D306" s="1007"/>
      <c r="E306" s="1007"/>
      <c r="F306" s="1002">
        <v>0</v>
      </c>
      <c r="G306" s="1008">
        <v>819.09465699999998</v>
      </c>
      <c r="H306" s="1008"/>
      <c r="I306" s="1008">
        <v>819.09465699999998</v>
      </c>
      <c r="J306" s="1008"/>
      <c r="K306" s="1008"/>
      <c r="L306" s="1008">
        <v>0</v>
      </c>
      <c r="M306" s="1008"/>
      <c r="N306" s="1008">
        <v>0</v>
      </c>
      <c r="O306" s="1008"/>
      <c r="P306" s="1008"/>
      <c r="Q306" s="1002">
        <v>0</v>
      </c>
      <c r="R306" s="1002">
        <v>0</v>
      </c>
      <c r="S306" s="1002">
        <v>0</v>
      </c>
      <c r="T306" s="1002">
        <v>0</v>
      </c>
      <c r="U306" s="1002">
        <v>0</v>
      </c>
      <c r="V306" s="1009">
        <v>82</v>
      </c>
      <c r="W306" s="1009"/>
      <c r="X306" s="1009">
        <v>82</v>
      </c>
      <c r="Y306" s="1009"/>
      <c r="Z306" s="1009"/>
      <c r="AA306" s="1008">
        <v>65.116</v>
      </c>
      <c r="AB306" s="1008"/>
      <c r="AC306" s="1008">
        <v>65.116</v>
      </c>
      <c r="AD306" s="1008"/>
      <c r="AE306" s="1008"/>
      <c r="AF306" s="1010">
        <f t="shared" si="8"/>
        <v>79.409756097560972</v>
      </c>
      <c r="AG306" s="1010"/>
      <c r="AH306" s="1011">
        <f t="shared" si="8"/>
        <v>79.409756097560972</v>
      </c>
      <c r="AI306" s="1007"/>
      <c r="AJ306" s="1007"/>
    </row>
    <row r="307" spans="1:36" ht="24">
      <c r="A307" s="1005" t="s">
        <v>1429</v>
      </c>
      <c r="B307" s="1006" t="s">
        <v>4101</v>
      </c>
      <c r="C307" s="1007"/>
      <c r="D307" s="1007"/>
      <c r="E307" s="1007"/>
      <c r="F307" s="1002">
        <v>0</v>
      </c>
      <c r="G307" s="1008">
        <v>1847</v>
      </c>
      <c r="H307" s="1008"/>
      <c r="I307" s="1008">
        <v>1847</v>
      </c>
      <c r="J307" s="1008"/>
      <c r="K307" s="1008"/>
      <c r="L307" s="1008">
        <v>0</v>
      </c>
      <c r="M307" s="1008"/>
      <c r="N307" s="1008">
        <v>0</v>
      </c>
      <c r="O307" s="1008"/>
      <c r="P307" s="1008"/>
      <c r="Q307" s="1002">
        <v>0</v>
      </c>
      <c r="R307" s="1002">
        <v>0</v>
      </c>
      <c r="S307" s="1002">
        <v>0</v>
      </c>
      <c r="T307" s="1002">
        <v>0</v>
      </c>
      <c r="U307" s="1002">
        <v>0</v>
      </c>
      <c r="V307" s="1009">
        <v>82</v>
      </c>
      <c r="W307" s="1009"/>
      <c r="X307" s="1009">
        <v>82</v>
      </c>
      <c r="Y307" s="1009"/>
      <c r="Z307" s="1009"/>
      <c r="AA307" s="1008">
        <v>77.575999999999993</v>
      </c>
      <c r="AB307" s="1008"/>
      <c r="AC307" s="1008">
        <v>77.575999999999993</v>
      </c>
      <c r="AD307" s="1008"/>
      <c r="AE307" s="1008"/>
      <c r="AF307" s="1010">
        <f t="shared" si="8"/>
        <v>94.604878048780478</v>
      </c>
      <c r="AG307" s="1010"/>
      <c r="AH307" s="1011">
        <f t="shared" si="8"/>
        <v>94.604878048780478</v>
      </c>
      <c r="AI307" s="1007"/>
      <c r="AJ307" s="1007"/>
    </row>
    <row r="308" spans="1:36" ht="48">
      <c r="A308" s="1005" t="s">
        <v>542</v>
      </c>
      <c r="B308" s="1006" t="s">
        <v>4102</v>
      </c>
      <c r="C308" s="1007"/>
      <c r="D308" s="1007"/>
      <c r="E308" s="1007"/>
      <c r="F308" s="1002">
        <v>0</v>
      </c>
      <c r="G308" s="1008">
        <v>1400</v>
      </c>
      <c r="H308" s="1008"/>
      <c r="I308" s="1008">
        <v>1400</v>
      </c>
      <c r="J308" s="1008"/>
      <c r="K308" s="1008"/>
      <c r="L308" s="1008">
        <v>0</v>
      </c>
      <c r="M308" s="1008"/>
      <c r="N308" s="1008">
        <v>0</v>
      </c>
      <c r="O308" s="1008"/>
      <c r="P308" s="1008"/>
      <c r="Q308" s="1002">
        <v>0</v>
      </c>
      <c r="R308" s="1002">
        <v>0</v>
      </c>
      <c r="S308" s="1002">
        <v>0</v>
      </c>
      <c r="T308" s="1002">
        <v>0</v>
      </c>
      <c r="U308" s="1002">
        <v>0</v>
      </c>
      <c r="V308" s="1009">
        <v>88</v>
      </c>
      <c r="W308" s="1009"/>
      <c r="X308" s="1009">
        <v>88</v>
      </c>
      <c r="Y308" s="1009"/>
      <c r="Z308" s="1009"/>
      <c r="AA308" s="1008">
        <v>87.651499999999999</v>
      </c>
      <c r="AB308" s="1008"/>
      <c r="AC308" s="1008">
        <v>87.651499999999999</v>
      </c>
      <c r="AD308" s="1008"/>
      <c r="AE308" s="1008"/>
      <c r="AF308" s="1010">
        <f t="shared" si="8"/>
        <v>99.603977272727278</v>
      </c>
      <c r="AG308" s="1010"/>
      <c r="AH308" s="1011">
        <f t="shared" si="8"/>
        <v>99.603977272727278</v>
      </c>
      <c r="AI308" s="1007"/>
      <c r="AJ308" s="1007"/>
    </row>
    <row r="309" spans="1:36">
      <c r="A309" s="1005" t="s">
        <v>3999</v>
      </c>
      <c r="B309" s="1006" t="s">
        <v>4103</v>
      </c>
      <c r="C309" s="1007"/>
      <c r="D309" s="1007"/>
      <c r="E309" s="1007"/>
      <c r="F309" s="1002">
        <v>0</v>
      </c>
      <c r="G309" s="1008">
        <v>3638</v>
      </c>
      <c r="H309" s="1008"/>
      <c r="I309" s="1008">
        <v>3638</v>
      </c>
      <c r="J309" s="1008"/>
      <c r="K309" s="1008"/>
      <c r="L309" s="1008">
        <v>0</v>
      </c>
      <c r="M309" s="1008"/>
      <c r="N309" s="1008">
        <v>0</v>
      </c>
      <c r="O309" s="1008"/>
      <c r="P309" s="1008"/>
      <c r="Q309" s="1002">
        <v>0</v>
      </c>
      <c r="R309" s="1002">
        <v>0</v>
      </c>
      <c r="S309" s="1002">
        <v>0</v>
      </c>
      <c r="T309" s="1002">
        <v>0</v>
      </c>
      <c r="U309" s="1002">
        <v>0</v>
      </c>
      <c r="V309" s="1009">
        <v>94</v>
      </c>
      <c r="W309" s="1009"/>
      <c r="X309" s="1009">
        <v>94</v>
      </c>
      <c r="Y309" s="1009"/>
      <c r="Z309" s="1009"/>
      <c r="AA309" s="1008">
        <v>0</v>
      </c>
      <c r="AB309" s="1008"/>
      <c r="AC309" s="1008">
        <v>0</v>
      </c>
      <c r="AD309" s="1008"/>
      <c r="AE309" s="1008"/>
      <c r="AF309" s="1010">
        <f t="shared" si="8"/>
        <v>0</v>
      </c>
      <c r="AG309" s="1010"/>
      <c r="AH309" s="1011">
        <f t="shared" si="8"/>
        <v>0</v>
      </c>
      <c r="AI309" s="1007"/>
      <c r="AJ309" s="1007"/>
    </row>
    <row r="310" spans="1:36" ht="24">
      <c r="A310" s="1005" t="s">
        <v>4001</v>
      </c>
      <c r="B310" s="1006" t="s">
        <v>4104</v>
      </c>
      <c r="C310" s="1007"/>
      <c r="D310" s="1007"/>
      <c r="E310" s="1007"/>
      <c r="F310" s="1002">
        <v>0</v>
      </c>
      <c r="G310" s="1008">
        <v>1165.2180000000001</v>
      </c>
      <c r="H310" s="1008"/>
      <c r="I310" s="1008">
        <v>1165.2180000000001</v>
      </c>
      <c r="J310" s="1008"/>
      <c r="K310" s="1008"/>
      <c r="L310" s="1008">
        <v>0</v>
      </c>
      <c r="M310" s="1008"/>
      <c r="N310" s="1008">
        <v>0</v>
      </c>
      <c r="O310" s="1008"/>
      <c r="P310" s="1008"/>
      <c r="Q310" s="1002">
        <v>0</v>
      </c>
      <c r="R310" s="1002">
        <v>0</v>
      </c>
      <c r="S310" s="1002">
        <v>0</v>
      </c>
      <c r="T310" s="1002">
        <v>0</v>
      </c>
      <c r="U310" s="1002">
        <v>0</v>
      </c>
      <c r="V310" s="1009">
        <v>97</v>
      </c>
      <c r="W310" s="1009"/>
      <c r="X310" s="1009">
        <v>97</v>
      </c>
      <c r="Y310" s="1009"/>
      <c r="Z310" s="1009"/>
      <c r="AA310" s="1008">
        <v>93</v>
      </c>
      <c r="AB310" s="1008"/>
      <c r="AC310" s="1008">
        <v>93</v>
      </c>
      <c r="AD310" s="1008"/>
      <c r="AE310" s="1008"/>
      <c r="AF310" s="1010">
        <f t="shared" si="8"/>
        <v>95.876288659793815</v>
      </c>
      <c r="AG310" s="1010"/>
      <c r="AH310" s="1011">
        <f t="shared" si="8"/>
        <v>95.876288659793815</v>
      </c>
      <c r="AI310" s="1007"/>
      <c r="AJ310" s="1007"/>
    </row>
    <row r="311" spans="1:36" ht="24">
      <c r="A311" s="1005" t="s">
        <v>4003</v>
      </c>
      <c r="B311" s="1006" t="s">
        <v>2271</v>
      </c>
      <c r="C311" s="1007"/>
      <c r="D311" s="1007"/>
      <c r="E311" s="1007"/>
      <c r="F311" s="1002">
        <v>0</v>
      </c>
      <c r="G311" s="1008">
        <v>3132.2620000000002</v>
      </c>
      <c r="H311" s="1008"/>
      <c r="I311" s="1008">
        <v>3132.2620000000002</v>
      </c>
      <c r="J311" s="1008"/>
      <c r="K311" s="1008"/>
      <c r="L311" s="1008">
        <v>0</v>
      </c>
      <c r="M311" s="1008"/>
      <c r="N311" s="1008">
        <v>0</v>
      </c>
      <c r="O311" s="1008"/>
      <c r="P311" s="1008"/>
      <c r="Q311" s="1002">
        <v>0</v>
      </c>
      <c r="R311" s="1002">
        <v>0</v>
      </c>
      <c r="S311" s="1002">
        <v>0</v>
      </c>
      <c r="T311" s="1002">
        <v>0</v>
      </c>
      <c r="U311" s="1002">
        <v>0</v>
      </c>
      <c r="V311" s="1009">
        <v>125</v>
      </c>
      <c r="W311" s="1009"/>
      <c r="X311" s="1009">
        <v>125</v>
      </c>
      <c r="Y311" s="1009"/>
      <c r="Z311" s="1009"/>
      <c r="AA311" s="1008">
        <v>107.241</v>
      </c>
      <c r="AB311" s="1008"/>
      <c r="AC311" s="1008">
        <v>107.241</v>
      </c>
      <c r="AD311" s="1008"/>
      <c r="AE311" s="1008"/>
      <c r="AF311" s="1010">
        <f t="shared" si="8"/>
        <v>85.7928</v>
      </c>
      <c r="AG311" s="1010"/>
      <c r="AH311" s="1011">
        <f t="shared" si="8"/>
        <v>85.7928</v>
      </c>
      <c r="AI311" s="1007"/>
      <c r="AJ311" s="1007"/>
    </row>
    <row r="312" spans="1:36">
      <c r="A312" s="1005" t="s">
        <v>4005</v>
      </c>
      <c r="B312" s="1006" t="s">
        <v>4105</v>
      </c>
      <c r="C312" s="1007"/>
      <c r="D312" s="1007"/>
      <c r="E312" s="1007"/>
      <c r="F312" s="1002">
        <v>0</v>
      </c>
      <c r="G312" s="1008">
        <v>1819</v>
      </c>
      <c r="H312" s="1008"/>
      <c r="I312" s="1008">
        <v>1819</v>
      </c>
      <c r="J312" s="1008"/>
      <c r="K312" s="1008"/>
      <c r="L312" s="1008">
        <v>0</v>
      </c>
      <c r="M312" s="1008"/>
      <c r="N312" s="1008">
        <v>0</v>
      </c>
      <c r="O312" s="1008"/>
      <c r="P312" s="1008"/>
      <c r="Q312" s="1002">
        <v>0</v>
      </c>
      <c r="R312" s="1002">
        <v>0</v>
      </c>
      <c r="S312" s="1002">
        <v>0</v>
      </c>
      <c r="T312" s="1002">
        <v>0</v>
      </c>
      <c r="U312" s="1002">
        <v>0</v>
      </c>
      <c r="V312" s="1009">
        <v>139</v>
      </c>
      <c r="W312" s="1009"/>
      <c r="X312" s="1009">
        <v>139</v>
      </c>
      <c r="Y312" s="1009"/>
      <c r="Z312" s="1009"/>
      <c r="AA312" s="1008">
        <v>138.65799999999999</v>
      </c>
      <c r="AB312" s="1008"/>
      <c r="AC312" s="1008">
        <v>138.65799999999999</v>
      </c>
      <c r="AD312" s="1008"/>
      <c r="AE312" s="1008"/>
      <c r="AF312" s="1010">
        <f t="shared" si="8"/>
        <v>99.75395683453236</v>
      </c>
      <c r="AG312" s="1010"/>
      <c r="AH312" s="1011">
        <f t="shared" si="8"/>
        <v>99.75395683453236</v>
      </c>
      <c r="AI312" s="1007"/>
      <c r="AJ312" s="1007"/>
    </row>
    <row r="313" spans="1:36" ht="24">
      <c r="A313" s="1005" t="s">
        <v>4007</v>
      </c>
      <c r="B313" s="1006" t="s">
        <v>4106</v>
      </c>
      <c r="C313" s="1007"/>
      <c r="D313" s="1007"/>
      <c r="E313" s="1007"/>
      <c r="F313" s="1002">
        <v>0</v>
      </c>
      <c r="G313" s="1008">
        <v>349.83199999999999</v>
      </c>
      <c r="H313" s="1008"/>
      <c r="I313" s="1008">
        <v>349.83199999999999</v>
      </c>
      <c r="J313" s="1008"/>
      <c r="K313" s="1008"/>
      <c r="L313" s="1008">
        <v>0</v>
      </c>
      <c r="M313" s="1008"/>
      <c r="N313" s="1008">
        <v>0</v>
      </c>
      <c r="O313" s="1008"/>
      <c r="P313" s="1008"/>
      <c r="Q313" s="1002">
        <v>0</v>
      </c>
      <c r="R313" s="1002">
        <v>0</v>
      </c>
      <c r="S313" s="1002">
        <v>0</v>
      </c>
      <c r="T313" s="1002">
        <v>0</v>
      </c>
      <c r="U313" s="1002">
        <v>0</v>
      </c>
      <c r="V313" s="1009">
        <v>146</v>
      </c>
      <c r="W313" s="1009"/>
      <c r="X313" s="1009">
        <v>146</v>
      </c>
      <c r="Y313" s="1009"/>
      <c r="Z313" s="1009"/>
      <c r="AA313" s="1008">
        <v>94.286000000000001</v>
      </c>
      <c r="AB313" s="1008"/>
      <c r="AC313" s="1008">
        <v>94.286000000000001</v>
      </c>
      <c r="AD313" s="1008"/>
      <c r="AE313" s="1008"/>
      <c r="AF313" s="1010">
        <f t="shared" si="8"/>
        <v>64.579452054794515</v>
      </c>
      <c r="AG313" s="1010"/>
      <c r="AH313" s="1011">
        <f t="shared" si="8"/>
        <v>64.579452054794515</v>
      </c>
      <c r="AI313" s="1007"/>
      <c r="AJ313" s="1007"/>
    </row>
    <row r="314" spans="1:36" ht="36">
      <c r="A314" s="1005" t="s">
        <v>1247</v>
      </c>
      <c r="B314" s="1006" t="s">
        <v>4107</v>
      </c>
      <c r="C314" s="1007"/>
      <c r="D314" s="1007"/>
      <c r="E314" s="1007"/>
      <c r="F314" s="1002">
        <v>0</v>
      </c>
      <c r="G314" s="1008">
        <v>7589</v>
      </c>
      <c r="H314" s="1008"/>
      <c r="I314" s="1008">
        <v>7589</v>
      </c>
      <c r="J314" s="1008"/>
      <c r="K314" s="1008"/>
      <c r="L314" s="1008">
        <v>0</v>
      </c>
      <c r="M314" s="1008"/>
      <c r="N314" s="1008">
        <v>0</v>
      </c>
      <c r="O314" s="1008"/>
      <c r="P314" s="1008"/>
      <c r="Q314" s="1002">
        <v>0</v>
      </c>
      <c r="R314" s="1002">
        <v>0</v>
      </c>
      <c r="S314" s="1002">
        <v>0</v>
      </c>
      <c r="T314" s="1002">
        <v>0</v>
      </c>
      <c r="U314" s="1002">
        <v>0</v>
      </c>
      <c r="V314" s="1009">
        <v>155</v>
      </c>
      <c r="W314" s="1009"/>
      <c r="X314" s="1009">
        <v>155</v>
      </c>
      <c r="Y314" s="1009"/>
      <c r="Z314" s="1009"/>
      <c r="AA314" s="1008">
        <v>155</v>
      </c>
      <c r="AB314" s="1008"/>
      <c r="AC314" s="1008">
        <v>155</v>
      </c>
      <c r="AD314" s="1008"/>
      <c r="AE314" s="1008"/>
      <c r="AF314" s="1010">
        <f t="shared" si="8"/>
        <v>100</v>
      </c>
      <c r="AG314" s="1010"/>
      <c r="AH314" s="1011">
        <f t="shared" si="8"/>
        <v>100</v>
      </c>
      <c r="AI314" s="1007"/>
      <c r="AJ314" s="1007"/>
    </row>
    <row r="315" spans="1:36" ht="24">
      <c r="A315" s="1005" t="s">
        <v>1249</v>
      </c>
      <c r="B315" s="1006" t="s">
        <v>4108</v>
      </c>
      <c r="C315" s="1007"/>
      <c r="D315" s="1007"/>
      <c r="E315" s="1007"/>
      <c r="F315" s="1002">
        <v>0</v>
      </c>
      <c r="G315" s="1008">
        <v>4954</v>
      </c>
      <c r="H315" s="1008"/>
      <c r="I315" s="1008">
        <v>4954</v>
      </c>
      <c r="J315" s="1008"/>
      <c r="K315" s="1008"/>
      <c r="L315" s="1008">
        <v>0</v>
      </c>
      <c r="M315" s="1008"/>
      <c r="N315" s="1008">
        <v>0</v>
      </c>
      <c r="O315" s="1008"/>
      <c r="P315" s="1008"/>
      <c r="Q315" s="1002">
        <v>0</v>
      </c>
      <c r="R315" s="1002">
        <v>0</v>
      </c>
      <c r="S315" s="1002">
        <v>0</v>
      </c>
      <c r="T315" s="1002">
        <v>0</v>
      </c>
      <c r="U315" s="1002">
        <v>0</v>
      </c>
      <c r="V315" s="1009">
        <v>162</v>
      </c>
      <c r="W315" s="1009"/>
      <c r="X315" s="1009">
        <v>162</v>
      </c>
      <c r="Y315" s="1009"/>
      <c r="Z315" s="1009"/>
      <c r="AA315" s="1008">
        <v>162</v>
      </c>
      <c r="AB315" s="1008"/>
      <c r="AC315" s="1008">
        <v>162</v>
      </c>
      <c r="AD315" s="1008"/>
      <c r="AE315" s="1008"/>
      <c r="AF315" s="1010">
        <f t="shared" si="8"/>
        <v>100</v>
      </c>
      <c r="AG315" s="1010"/>
      <c r="AH315" s="1011">
        <f t="shared" si="8"/>
        <v>100</v>
      </c>
      <c r="AI315" s="1007"/>
      <c r="AJ315" s="1007"/>
    </row>
    <row r="316" spans="1:36" ht="24">
      <c r="A316" s="1005" t="s">
        <v>2834</v>
      </c>
      <c r="B316" s="1006" t="s">
        <v>4109</v>
      </c>
      <c r="C316" s="1007"/>
      <c r="D316" s="1007"/>
      <c r="E316" s="1007"/>
      <c r="F316" s="1002">
        <v>0</v>
      </c>
      <c r="G316" s="1008">
        <v>2462</v>
      </c>
      <c r="H316" s="1008"/>
      <c r="I316" s="1008">
        <v>2462</v>
      </c>
      <c r="J316" s="1008"/>
      <c r="K316" s="1008"/>
      <c r="L316" s="1008">
        <v>880</v>
      </c>
      <c r="M316" s="1008"/>
      <c r="N316" s="1008">
        <v>880</v>
      </c>
      <c r="O316" s="1008"/>
      <c r="P316" s="1008"/>
      <c r="Q316" s="1002">
        <v>0</v>
      </c>
      <c r="R316" s="1002">
        <v>0</v>
      </c>
      <c r="S316" s="1002">
        <v>0</v>
      </c>
      <c r="T316" s="1002">
        <v>0</v>
      </c>
      <c r="U316" s="1002">
        <v>0</v>
      </c>
      <c r="V316" s="1009">
        <v>164</v>
      </c>
      <c r="W316" s="1009"/>
      <c r="X316" s="1009">
        <v>164</v>
      </c>
      <c r="Y316" s="1009"/>
      <c r="Z316" s="1009"/>
      <c r="AA316" s="1008">
        <v>148.78700000000001</v>
      </c>
      <c r="AB316" s="1008"/>
      <c r="AC316" s="1008">
        <v>148.78700000000001</v>
      </c>
      <c r="AD316" s="1008"/>
      <c r="AE316" s="1008"/>
      <c r="AF316" s="1010">
        <f t="shared" si="8"/>
        <v>90.723780487804888</v>
      </c>
      <c r="AG316" s="1010"/>
      <c r="AH316" s="1011">
        <f t="shared" si="8"/>
        <v>90.723780487804888</v>
      </c>
      <c r="AI316" s="1007"/>
      <c r="AJ316" s="1007"/>
    </row>
    <row r="317" spans="1:36" ht="24">
      <c r="A317" s="1005" t="s">
        <v>2883</v>
      </c>
      <c r="B317" s="1006" t="s">
        <v>2388</v>
      </c>
      <c r="C317" s="1007"/>
      <c r="D317" s="1007"/>
      <c r="E317" s="1007"/>
      <c r="F317" s="1002">
        <v>0</v>
      </c>
      <c r="G317" s="1008">
        <v>2794.442</v>
      </c>
      <c r="H317" s="1008"/>
      <c r="I317" s="1008">
        <v>2794.442</v>
      </c>
      <c r="J317" s="1008"/>
      <c r="K317" s="1008"/>
      <c r="L317" s="1008">
        <v>1890.6310000000001</v>
      </c>
      <c r="M317" s="1008"/>
      <c r="N317" s="1008">
        <v>1890.6310000000001</v>
      </c>
      <c r="O317" s="1008"/>
      <c r="P317" s="1008"/>
      <c r="Q317" s="1002">
        <v>0</v>
      </c>
      <c r="R317" s="1002">
        <v>0</v>
      </c>
      <c r="S317" s="1002">
        <v>0</v>
      </c>
      <c r="T317" s="1002">
        <v>0</v>
      </c>
      <c r="U317" s="1002">
        <v>0</v>
      </c>
      <c r="V317" s="1009">
        <v>178</v>
      </c>
      <c r="W317" s="1009"/>
      <c r="X317" s="1009">
        <v>178</v>
      </c>
      <c r="Y317" s="1009"/>
      <c r="Z317" s="1009"/>
      <c r="AA317" s="1008">
        <v>178</v>
      </c>
      <c r="AB317" s="1008"/>
      <c r="AC317" s="1008">
        <v>178</v>
      </c>
      <c r="AD317" s="1008"/>
      <c r="AE317" s="1008"/>
      <c r="AF317" s="1010">
        <f t="shared" si="8"/>
        <v>100</v>
      </c>
      <c r="AG317" s="1010"/>
      <c r="AH317" s="1011">
        <f t="shared" si="8"/>
        <v>100</v>
      </c>
      <c r="AI317" s="1007"/>
      <c r="AJ317" s="1007"/>
    </row>
    <row r="318" spans="1:36" ht="24">
      <c r="A318" s="1005" t="s">
        <v>1246</v>
      </c>
      <c r="B318" s="1006" t="s">
        <v>2070</v>
      </c>
      <c r="C318" s="1007"/>
      <c r="D318" s="1007"/>
      <c r="E318" s="1007"/>
      <c r="F318" s="1002">
        <v>0</v>
      </c>
      <c r="G318" s="1008">
        <v>23195</v>
      </c>
      <c r="H318" s="1008"/>
      <c r="I318" s="1008">
        <v>23195</v>
      </c>
      <c r="J318" s="1008"/>
      <c r="K318" s="1008"/>
      <c r="L318" s="1008">
        <v>1500.62</v>
      </c>
      <c r="M318" s="1008"/>
      <c r="N318" s="1008">
        <v>1500.62</v>
      </c>
      <c r="O318" s="1008"/>
      <c r="P318" s="1008"/>
      <c r="Q318" s="1002">
        <v>0</v>
      </c>
      <c r="R318" s="1002">
        <v>0</v>
      </c>
      <c r="S318" s="1002">
        <v>0</v>
      </c>
      <c r="T318" s="1002">
        <v>0</v>
      </c>
      <c r="U318" s="1002">
        <v>0</v>
      </c>
      <c r="V318" s="1009">
        <v>184</v>
      </c>
      <c r="W318" s="1009"/>
      <c r="X318" s="1009">
        <v>184</v>
      </c>
      <c r="Y318" s="1009"/>
      <c r="Z318" s="1009"/>
      <c r="AA318" s="1008">
        <v>184</v>
      </c>
      <c r="AB318" s="1008"/>
      <c r="AC318" s="1008">
        <v>184</v>
      </c>
      <c r="AD318" s="1008"/>
      <c r="AE318" s="1008"/>
      <c r="AF318" s="1010">
        <f t="shared" si="8"/>
        <v>100</v>
      </c>
      <c r="AG318" s="1010"/>
      <c r="AH318" s="1011">
        <f t="shared" si="8"/>
        <v>100</v>
      </c>
      <c r="AI318" s="1007"/>
      <c r="AJ318" s="1007"/>
    </row>
    <row r="319" spans="1:36" ht="24">
      <c r="A319" s="1005" t="s">
        <v>1435</v>
      </c>
      <c r="B319" s="1006" t="s">
        <v>4110</v>
      </c>
      <c r="C319" s="1007"/>
      <c r="D319" s="1007"/>
      <c r="E319" s="1007"/>
      <c r="F319" s="1002">
        <v>0</v>
      </c>
      <c r="G319" s="1008">
        <v>2459.1469999999999</v>
      </c>
      <c r="H319" s="1008"/>
      <c r="I319" s="1008">
        <v>2459.1469999999999</v>
      </c>
      <c r="J319" s="1008"/>
      <c r="K319" s="1008"/>
      <c r="L319" s="1008">
        <v>0</v>
      </c>
      <c r="M319" s="1008"/>
      <c r="N319" s="1008">
        <v>0</v>
      </c>
      <c r="O319" s="1008"/>
      <c r="P319" s="1008"/>
      <c r="Q319" s="1002">
        <v>0</v>
      </c>
      <c r="R319" s="1002">
        <v>0</v>
      </c>
      <c r="S319" s="1002">
        <v>0</v>
      </c>
      <c r="T319" s="1002">
        <v>0</v>
      </c>
      <c r="U319" s="1002">
        <v>0</v>
      </c>
      <c r="V319" s="1009">
        <v>185</v>
      </c>
      <c r="W319" s="1009"/>
      <c r="X319" s="1009">
        <v>185</v>
      </c>
      <c r="Y319" s="1009"/>
      <c r="Z319" s="1009"/>
      <c r="AA319" s="1008">
        <v>184.22</v>
      </c>
      <c r="AB319" s="1008"/>
      <c r="AC319" s="1008">
        <v>184.22</v>
      </c>
      <c r="AD319" s="1008"/>
      <c r="AE319" s="1008"/>
      <c r="AF319" s="1010">
        <f t="shared" si="8"/>
        <v>99.578378378378375</v>
      </c>
      <c r="AG319" s="1010"/>
      <c r="AH319" s="1011">
        <f t="shared" si="8"/>
        <v>99.578378378378375</v>
      </c>
      <c r="AI319" s="1007"/>
      <c r="AJ319" s="1007"/>
    </row>
    <row r="320" spans="1:36" ht="36">
      <c r="A320" s="1005" t="s">
        <v>4015</v>
      </c>
      <c r="B320" s="1006" t="s">
        <v>4111</v>
      </c>
      <c r="C320" s="1007"/>
      <c r="D320" s="1007"/>
      <c r="E320" s="1007"/>
      <c r="F320" s="1002">
        <v>0</v>
      </c>
      <c r="G320" s="1008">
        <v>7013</v>
      </c>
      <c r="H320" s="1008"/>
      <c r="I320" s="1008">
        <v>7013</v>
      </c>
      <c r="J320" s="1008"/>
      <c r="K320" s="1008"/>
      <c r="L320" s="1008">
        <v>0</v>
      </c>
      <c r="M320" s="1008"/>
      <c r="N320" s="1008">
        <v>0</v>
      </c>
      <c r="O320" s="1008"/>
      <c r="P320" s="1008"/>
      <c r="Q320" s="1002">
        <v>0</v>
      </c>
      <c r="R320" s="1002">
        <v>0</v>
      </c>
      <c r="S320" s="1002">
        <v>0</v>
      </c>
      <c r="T320" s="1002">
        <v>0</v>
      </c>
      <c r="U320" s="1002">
        <v>0</v>
      </c>
      <c r="V320" s="1009">
        <v>224</v>
      </c>
      <c r="W320" s="1009"/>
      <c r="X320" s="1009">
        <v>224</v>
      </c>
      <c r="Y320" s="1009"/>
      <c r="Z320" s="1009"/>
      <c r="AA320" s="1008">
        <v>223.5102</v>
      </c>
      <c r="AB320" s="1008"/>
      <c r="AC320" s="1008">
        <v>223.5102</v>
      </c>
      <c r="AD320" s="1008"/>
      <c r="AE320" s="1008"/>
      <c r="AF320" s="1010">
        <f t="shared" si="8"/>
        <v>99.781339285714282</v>
      </c>
      <c r="AG320" s="1010"/>
      <c r="AH320" s="1011">
        <f t="shared" si="8"/>
        <v>99.781339285714282</v>
      </c>
      <c r="AI320" s="1007"/>
      <c r="AJ320" s="1007"/>
    </row>
    <row r="321" spans="1:36" ht="24">
      <c r="A321" s="1005" t="s">
        <v>1436</v>
      </c>
      <c r="B321" s="1006" t="s">
        <v>3891</v>
      </c>
      <c r="C321" s="1007"/>
      <c r="D321" s="1007"/>
      <c r="E321" s="1007"/>
      <c r="F321" s="1002">
        <v>0</v>
      </c>
      <c r="G321" s="1008">
        <v>18963</v>
      </c>
      <c r="H321" s="1008"/>
      <c r="I321" s="1008">
        <v>18963</v>
      </c>
      <c r="J321" s="1008"/>
      <c r="K321" s="1008"/>
      <c r="L321" s="1008">
        <v>0</v>
      </c>
      <c r="M321" s="1008"/>
      <c r="N321" s="1008">
        <v>0</v>
      </c>
      <c r="O321" s="1008"/>
      <c r="P321" s="1008"/>
      <c r="Q321" s="1002">
        <v>0</v>
      </c>
      <c r="R321" s="1002">
        <v>0</v>
      </c>
      <c r="S321" s="1002">
        <v>0</v>
      </c>
      <c r="T321" s="1002">
        <v>0</v>
      </c>
      <c r="U321" s="1002">
        <v>0</v>
      </c>
      <c r="V321" s="1009">
        <v>235</v>
      </c>
      <c r="W321" s="1009"/>
      <c r="X321" s="1009">
        <v>235</v>
      </c>
      <c r="Y321" s="1009"/>
      <c r="Z321" s="1009"/>
      <c r="AA321" s="1008">
        <v>235</v>
      </c>
      <c r="AB321" s="1008"/>
      <c r="AC321" s="1008">
        <v>235</v>
      </c>
      <c r="AD321" s="1008"/>
      <c r="AE321" s="1008"/>
      <c r="AF321" s="1010">
        <f t="shared" si="8"/>
        <v>100</v>
      </c>
      <c r="AG321" s="1010"/>
      <c r="AH321" s="1011">
        <f t="shared" si="8"/>
        <v>100</v>
      </c>
      <c r="AI321" s="1007"/>
      <c r="AJ321" s="1007"/>
    </row>
    <row r="322" spans="1:36" ht="24">
      <c r="A322" s="1005" t="s">
        <v>4018</v>
      </c>
      <c r="B322" s="1006" t="s">
        <v>4112</v>
      </c>
      <c r="C322" s="1007"/>
      <c r="D322" s="1007"/>
      <c r="E322" s="1007"/>
      <c r="F322" s="1002">
        <v>0</v>
      </c>
      <c r="G322" s="1008">
        <v>1079.941</v>
      </c>
      <c r="H322" s="1008"/>
      <c r="I322" s="1008">
        <v>1079.941</v>
      </c>
      <c r="J322" s="1008"/>
      <c r="K322" s="1008"/>
      <c r="L322" s="1008">
        <v>0</v>
      </c>
      <c r="M322" s="1008"/>
      <c r="N322" s="1008">
        <v>0</v>
      </c>
      <c r="O322" s="1008"/>
      <c r="P322" s="1008"/>
      <c r="Q322" s="1002">
        <v>0</v>
      </c>
      <c r="R322" s="1002">
        <v>0</v>
      </c>
      <c r="S322" s="1002">
        <v>0</v>
      </c>
      <c r="T322" s="1002">
        <v>0</v>
      </c>
      <c r="U322" s="1002">
        <v>0</v>
      </c>
      <c r="V322" s="1009">
        <v>253</v>
      </c>
      <c r="W322" s="1009"/>
      <c r="X322" s="1009">
        <v>253</v>
      </c>
      <c r="Y322" s="1009"/>
      <c r="Z322" s="1009"/>
      <c r="AA322" s="1008">
        <v>239.19200000000001</v>
      </c>
      <c r="AB322" s="1008"/>
      <c r="AC322" s="1008">
        <v>239.19200000000001</v>
      </c>
      <c r="AD322" s="1008"/>
      <c r="AE322" s="1008"/>
      <c r="AF322" s="1010">
        <f t="shared" si="8"/>
        <v>94.542292490118584</v>
      </c>
      <c r="AG322" s="1010"/>
      <c r="AH322" s="1011">
        <f t="shared" si="8"/>
        <v>94.542292490118584</v>
      </c>
      <c r="AI322" s="1007"/>
      <c r="AJ322" s="1007"/>
    </row>
    <row r="323" spans="1:36" ht="24">
      <c r="A323" s="1005" t="s">
        <v>488</v>
      </c>
      <c r="B323" s="1006" t="s">
        <v>2306</v>
      </c>
      <c r="C323" s="1007"/>
      <c r="D323" s="1007"/>
      <c r="E323" s="1007"/>
      <c r="F323" s="1002">
        <v>0</v>
      </c>
      <c r="G323" s="1008">
        <v>4606.152</v>
      </c>
      <c r="H323" s="1008"/>
      <c r="I323" s="1008">
        <v>4606.152</v>
      </c>
      <c r="J323" s="1008"/>
      <c r="K323" s="1008"/>
      <c r="L323" s="1008">
        <v>0</v>
      </c>
      <c r="M323" s="1008"/>
      <c r="N323" s="1008">
        <v>0</v>
      </c>
      <c r="O323" s="1008"/>
      <c r="P323" s="1008"/>
      <c r="Q323" s="1002">
        <v>0</v>
      </c>
      <c r="R323" s="1002">
        <v>0</v>
      </c>
      <c r="S323" s="1002">
        <v>0</v>
      </c>
      <c r="T323" s="1002">
        <v>0</v>
      </c>
      <c r="U323" s="1002">
        <v>0</v>
      </c>
      <c r="V323" s="1009">
        <v>258</v>
      </c>
      <c r="W323" s="1009"/>
      <c r="X323" s="1009">
        <v>258</v>
      </c>
      <c r="Y323" s="1009"/>
      <c r="Z323" s="1009"/>
      <c r="AA323" s="1008">
        <v>223.71199999999999</v>
      </c>
      <c r="AB323" s="1008"/>
      <c r="AC323" s="1008">
        <v>223.71199999999999</v>
      </c>
      <c r="AD323" s="1008"/>
      <c r="AE323" s="1008"/>
      <c r="AF323" s="1010">
        <f t="shared" si="8"/>
        <v>86.710077519379837</v>
      </c>
      <c r="AG323" s="1010"/>
      <c r="AH323" s="1011">
        <f t="shared" si="8"/>
        <v>86.710077519379837</v>
      </c>
      <c r="AI323" s="1007"/>
      <c r="AJ323" s="1007"/>
    </row>
    <row r="324" spans="1:36" ht="24">
      <c r="A324" s="1005" t="s">
        <v>543</v>
      </c>
      <c r="B324" s="1006" t="s">
        <v>4113</v>
      </c>
      <c r="C324" s="1007"/>
      <c r="D324" s="1007"/>
      <c r="E324" s="1007"/>
      <c r="F324" s="1002">
        <v>0</v>
      </c>
      <c r="G324" s="1008">
        <v>3047.5439999999999</v>
      </c>
      <c r="H324" s="1008"/>
      <c r="I324" s="1008">
        <v>3047.5439999999999</v>
      </c>
      <c r="J324" s="1008"/>
      <c r="K324" s="1008"/>
      <c r="L324" s="1008">
        <v>0</v>
      </c>
      <c r="M324" s="1008"/>
      <c r="N324" s="1008">
        <v>0</v>
      </c>
      <c r="O324" s="1008"/>
      <c r="P324" s="1008"/>
      <c r="Q324" s="1002">
        <v>0</v>
      </c>
      <c r="R324" s="1002">
        <v>0</v>
      </c>
      <c r="S324" s="1002">
        <v>0</v>
      </c>
      <c r="T324" s="1002">
        <v>0</v>
      </c>
      <c r="U324" s="1002">
        <v>0</v>
      </c>
      <c r="V324" s="1009">
        <v>259</v>
      </c>
      <c r="W324" s="1009"/>
      <c r="X324" s="1009">
        <v>259</v>
      </c>
      <c r="Y324" s="1009"/>
      <c r="Z324" s="1009"/>
      <c r="AA324" s="1008">
        <v>247.63499999999999</v>
      </c>
      <c r="AB324" s="1008"/>
      <c r="AC324" s="1008">
        <v>247.63499999999999</v>
      </c>
      <c r="AD324" s="1008"/>
      <c r="AE324" s="1008"/>
      <c r="AF324" s="1010">
        <f t="shared" si="8"/>
        <v>95.611969111969103</v>
      </c>
      <c r="AG324" s="1010"/>
      <c r="AH324" s="1011">
        <f t="shared" si="8"/>
        <v>95.611969111969103</v>
      </c>
      <c r="AI324" s="1007"/>
      <c r="AJ324" s="1007"/>
    </row>
    <row r="325" spans="1:36" ht="24">
      <c r="A325" s="1005" t="s">
        <v>489</v>
      </c>
      <c r="B325" s="1006" t="s">
        <v>4114</v>
      </c>
      <c r="C325" s="1007"/>
      <c r="D325" s="1007"/>
      <c r="E325" s="1007"/>
      <c r="F325" s="1002">
        <v>0</v>
      </c>
      <c r="G325" s="1008">
        <v>370</v>
      </c>
      <c r="H325" s="1008"/>
      <c r="I325" s="1008">
        <v>370</v>
      </c>
      <c r="J325" s="1008"/>
      <c r="K325" s="1008"/>
      <c r="L325" s="1008">
        <v>0</v>
      </c>
      <c r="M325" s="1008"/>
      <c r="N325" s="1008">
        <v>0</v>
      </c>
      <c r="O325" s="1008"/>
      <c r="P325" s="1008"/>
      <c r="Q325" s="1002">
        <v>0</v>
      </c>
      <c r="R325" s="1002">
        <v>0</v>
      </c>
      <c r="S325" s="1002">
        <v>0</v>
      </c>
      <c r="T325" s="1002">
        <v>0</v>
      </c>
      <c r="U325" s="1002">
        <v>0</v>
      </c>
      <c r="V325" s="1009">
        <v>270</v>
      </c>
      <c r="W325" s="1009"/>
      <c r="X325" s="1009">
        <v>270</v>
      </c>
      <c r="Y325" s="1009"/>
      <c r="Z325" s="1009"/>
      <c r="AA325" s="1008">
        <v>270</v>
      </c>
      <c r="AB325" s="1008"/>
      <c r="AC325" s="1008">
        <v>270</v>
      </c>
      <c r="AD325" s="1008"/>
      <c r="AE325" s="1008"/>
      <c r="AF325" s="1010">
        <f t="shared" si="8"/>
        <v>100</v>
      </c>
      <c r="AG325" s="1010"/>
      <c r="AH325" s="1011">
        <f t="shared" si="8"/>
        <v>100</v>
      </c>
      <c r="AI325" s="1007"/>
      <c r="AJ325" s="1007"/>
    </row>
    <row r="326" spans="1:36" ht="24">
      <c r="A326" s="1005" t="s">
        <v>1439</v>
      </c>
      <c r="B326" s="1006" t="s">
        <v>2142</v>
      </c>
      <c r="C326" s="1007"/>
      <c r="D326" s="1007"/>
      <c r="E326" s="1007"/>
      <c r="F326" s="1002">
        <v>0</v>
      </c>
      <c r="G326" s="1008">
        <v>35017</v>
      </c>
      <c r="H326" s="1008"/>
      <c r="I326" s="1008">
        <v>35017</v>
      </c>
      <c r="J326" s="1008"/>
      <c r="K326" s="1008"/>
      <c r="L326" s="1008">
        <v>0</v>
      </c>
      <c r="M326" s="1008"/>
      <c r="N326" s="1008">
        <v>0</v>
      </c>
      <c r="O326" s="1008"/>
      <c r="P326" s="1008"/>
      <c r="Q326" s="1002">
        <v>0</v>
      </c>
      <c r="R326" s="1002">
        <v>0</v>
      </c>
      <c r="S326" s="1002">
        <v>0</v>
      </c>
      <c r="T326" s="1002">
        <v>0</v>
      </c>
      <c r="U326" s="1002">
        <v>0</v>
      </c>
      <c r="V326" s="1009">
        <v>300</v>
      </c>
      <c r="W326" s="1009"/>
      <c r="X326" s="1009">
        <v>300</v>
      </c>
      <c r="Y326" s="1009"/>
      <c r="Z326" s="1009"/>
      <c r="AA326" s="1008">
        <v>300</v>
      </c>
      <c r="AB326" s="1008"/>
      <c r="AC326" s="1008">
        <v>300</v>
      </c>
      <c r="AD326" s="1008"/>
      <c r="AE326" s="1008"/>
      <c r="AF326" s="1010">
        <f t="shared" si="8"/>
        <v>100</v>
      </c>
      <c r="AG326" s="1010"/>
      <c r="AH326" s="1011">
        <f t="shared" si="8"/>
        <v>100</v>
      </c>
      <c r="AI326" s="1007"/>
      <c r="AJ326" s="1007"/>
    </row>
    <row r="327" spans="1:36" ht="24">
      <c r="A327" s="1005" t="s">
        <v>4024</v>
      </c>
      <c r="B327" s="1006" t="s">
        <v>4115</v>
      </c>
      <c r="C327" s="1007"/>
      <c r="D327" s="1007"/>
      <c r="E327" s="1007"/>
      <c r="F327" s="1002">
        <v>0</v>
      </c>
      <c r="G327" s="1008">
        <v>15301</v>
      </c>
      <c r="H327" s="1008"/>
      <c r="I327" s="1008">
        <v>15301</v>
      </c>
      <c r="J327" s="1008"/>
      <c r="K327" s="1008"/>
      <c r="L327" s="1008">
        <v>72</v>
      </c>
      <c r="M327" s="1008"/>
      <c r="N327" s="1008">
        <v>72</v>
      </c>
      <c r="O327" s="1008"/>
      <c r="P327" s="1008"/>
      <c r="Q327" s="1002">
        <v>0</v>
      </c>
      <c r="R327" s="1002">
        <v>0</v>
      </c>
      <c r="S327" s="1002">
        <v>0</v>
      </c>
      <c r="T327" s="1002">
        <v>0</v>
      </c>
      <c r="U327" s="1002">
        <v>0</v>
      </c>
      <c r="V327" s="1009">
        <v>310</v>
      </c>
      <c r="W327" s="1009"/>
      <c r="X327" s="1009">
        <v>310</v>
      </c>
      <c r="Y327" s="1009"/>
      <c r="Z327" s="1009"/>
      <c r="AA327" s="1008">
        <v>309.38299999999998</v>
      </c>
      <c r="AB327" s="1008"/>
      <c r="AC327" s="1008">
        <v>309.38299999999998</v>
      </c>
      <c r="AD327" s="1008"/>
      <c r="AE327" s="1008"/>
      <c r="AF327" s="1010">
        <f t="shared" si="8"/>
        <v>99.80096774193548</v>
      </c>
      <c r="AG327" s="1010"/>
      <c r="AH327" s="1011">
        <f t="shared" si="8"/>
        <v>99.80096774193548</v>
      </c>
      <c r="AI327" s="1007"/>
      <c r="AJ327" s="1007"/>
    </row>
    <row r="328" spans="1:36" ht="24">
      <c r="A328" s="1005" t="s">
        <v>4026</v>
      </c>
      <c r="B328" s="1006" t="s">
        <v>2042</v>
      </c>
      <c r="C328" s="1007"/>
      <c r="D328" s="1007"/>
      <c r="E328" s="1007"/>
      <c r="F328" s="1002">
        <v>0</v>
      </c>
      <c r="G328" s="1008">
        <v>3000</v>
      </c>
      <c r="H328" s="1008"/>
      <c r="I328" s="1008">
        <v>3000</v>
      </c>
      <c r="J328" s="1008"/>
      <c r="K328" s="1008"/>
      <c r="L328" s="1008">
        <v>1278.3589999999999</v>
      </c>
      <c r="M328" s="1008"/>
      <c r="N328" s="1008">
        <v>1278.3589999999999</v>
      </c>
      <c r="O328" s="1008"/>
      <c r="P328" s="1008"/>
      <c r="Q328" s="1002">
        <v>0</v>
      </c>
      <c r="R328" s="1002">
        <v>0</v>
      </c>
      <c r="S328" s="1002">
        <v>0</v>
      </c>
      <c r="T328" s="1002">
        <v>0</v>
      </c>
      <c r="U328" s="1002">
        <v>0</v>
      </c>
      <c r="V328" s="1009">
        <v>320</v>
      </c>
      <c r="W328" s="1009"/>
      <c r="X328" s="1009">
        <v>320</v>
      </c>
      <c r="Y328" s="1009"/>
      <c r="Z328" s="1009"/>
      <c r="AA328" s="1008">
        <v>240.93100000000001</v>
      </c>
      <c r="AB328" s="1008"/>
      <c r="AC328" s="1008">
        <v>240.93100000000001</v>
      </c>
      <c r="AD328" s="1008"/>
      <c r="AE328" s="1008"/>
      <c r="AF328" s="1010">
        <f t="shared" si="8"/>
        <v>75.290937499999998</v>
      </c>
      <c r="AG328" s="1010"/>
      <c r="AH328" s="1011">
        <f t="shared" si="8"/>
        <v>75.290937499999998</v>
      </c>
      <c r="AI328" s="1007"/>
      <c r="AJ328" s="1007"/>
    </row>
    <row r="329" spans="1:36">
      <c r="A329" s="1005" t="s">
        <v>4028</v>
      </c>
      <c r="B329" s="1006" t="s">
        <v>2023</v>
      </c>
      <c r="C329" s="1007"/>
      <c r="D329" s="1007"/>
      <c r="E329" s="1007"/>
      <c r="F329" s="1002">
        <v>0</v>
      </c>
      <c r="G329" s="1008">
        <v>65066</v>
      </c>
      <c r="H329" s="1008"/>
      <c r="I329" s="1008">
        <v>65066</v>
      </c>
      <c r="J329" s="1008"/>
      <c r="K329" s="1008"/>
      <c r="L329" s="1008">
        <v>0</v>
      </c>
      <c r="M329" s="1008"/>
      <c r="N329" s="1008">
        <v>0</v>
      </c>
      <c r="O329" s="1008"/>
      <c r="P329" s="1008"/>
      <c r="Q329" s="1002">
        <v>0</v>
      </c>
      <c r="R329" s="1002">
        <v>0</v>
      </c>
      <c r="S329" s="1002">
        <v>0</v>
      </c>
      <c r="T329" s="1002">
        <v>0</v>
      </c>
      <c r="U329" s="1002">
        <v>0</v>
      </c>
      <c r="V329" s="1009">
        <v>323</v>
      </c>
      <c r="W329" s="1009"/>
      <c r="X329" s="1009">
        <v>323</v>
      </c>
      <c r="Y329" s="1009"/>
      <c r="Z329" s="1009"/>
      <c r="AA329" s="1008">
        <v>322.06531699999999</v>
      </c>
      <c r="AB329" s="1008"/>
      <c r="AC329" s="1008">
        <v>322.06531699999999</v>
      </c>
      <c r="AD329" s="1008"/>
      <c r="AE329" s="1008"/>
      <c r="AF329" s="1010">
        <f t="shared" si="8"/>
        <v>99.710624458204336</v>
      </c>
      <c r="AG329" s="1010"/>
      <c r="AH329" s="1011">
        <f t="shared" si="8"/>
        <v>99.710624458204336</v>
      </c>
      <c r="AI329" s="1007"/>
      <c r="AJ329" s="1007"/>
    </row>
    <row r="330" spans="1:36" ht="24">
      <c r="A330" s="1005" t="s">
        <v>4030</v>
      </c>
      <c r="B330" s="1006" t="s">
        <v>2101</v>
      </c>
      <c r="C330" s="1007"/>
      <c r="D330" s="1007"/>
      <c r="E330" s="1007"/>
      <c r="F330" s="1002">
        <v>0</v>
      </c>
      <c r="G330" s="1008">
        <v>6186</v>
      </c>
      <c r="H330" s="1008"/>
      <c r="I330" s="1008">
        <v>6186</v>
      </c>
      <c r="J330" s="1008"/>
      <c r="K330" s="1008"/>
      <c r="L330" s="1008">
        <v>1517</v>
      </c>
      <c r="M330" s="1008"/>
      <c r="N330" s="1008">
        <v>1517</v>
      </c>
      <c r="O330" s="1008"/>
      <c r="P330" s="1008"/>
      <c r="Q330" s="1002">
        <v>0</v>
      </c>
      <c r="R330" s="1002">
        <v>0</v>
      </c>
      <c r="S330" s="1002">
        <v>0</v>
      </c>
      <c r="T330" s="1002">
        <v>0</v>
      </c>
      <c r="U330" s="1002">
        <v>0</v>
      </c>
      <c r="V330" s="1009">
        <v>327</v>
      </c>
      <c r="W330" s="1009"/>
      <c r="X330" s="1009">
        <v>327</v>
      </c>
      <c r="Y330" s="1009"/>
      <c r="Z330" s="1009"/>
      <c r="AA330" s="1008">
        <v>269.96600000000001</v>
      </c>
      <c r="AB330" s="1008"/>
      <c r="AC330" s="1008">
        <v>269.96600000000001</v>
      </c>
      <c r="AD330" s="1008"/>
      <c r="AE330" s="1008"/>
      <c r="AF330" s="1010">
        <f t="shared" si="8"/>
        <v>82.558409785932724</v>
      </c>
      <c r="AG330" s="1010"/>
      <c r="AH330" s="1011">
        <f t="shared" si="8"/>
        <v>82.558409785932724</v>
      </c>
      <c r="AI330" s="1007"/>
      <c r="AJ330" s="1007"/>
    </row>
    <row r="331" spans="1:36" ht="24">
      <c r="A331" s="1005" t="s">
        <v>4031</v>
      </c>
      <c r="B331" s="1006" t="s">
        <v>2030</v>
      </c>
      <c r="C331" s="1007"/>
      <c r="D331" s="1007"/>
      <c r="E331" s="1007"/>
      <c r="F331" s="1002">
        <v>0</v>
      </c>
      <c r="G331" s="1008">
        <v>9291</v>
      </c>
      <c r="H331" s="1008"/>
      <c r="I331" s="1008">
        <v>9291</v>
      </c>
      <c r="J331" s="1008"/>
      <c r="K331" s="1008"/>
      <c r="L331" s="1008">
        <v>0</v>
      </c>
      <c r="M331" s="1008"/>
      <c r="N331" s="1008">
        <v>0</v>
      </c>
      <c r="O331" s="1008"/>
      <c r="P331" s="1008"/>
      <c r="Q331" s="1002">
        <v>0</v>
      </c>
      <c r="R331" s="1002">
        <v>0</v>
      </c>
      <c r="S331" s="1002">
        <v>0</v>
      </c>
      <c r="T331" s="1002">
        <v>0</v>
      </c>
      <c r="U331" s="1002">
        <v>0</v>
      </c>
      <c r="V331" s="1009">
        <v>402</v>
      </c>
      <c r="W331" s="1009"/>
      <c r="X331" s="1009">
        <v>402</v>
      </c>
      <c r="Y331" s="1009"/>
      <c r="Z331" s="1009"/>
      <c r="AA331" s="1008">
        <v>402</v>
      </c>
      <c r="AB331" s="1008"/>
      <c r="AC331" s="1008">
        <v>402</v>
      </c>
      <c r="AD331" s="1008"/>
      <c r="AE331" s="1008"/>
      <c r="AF331" s="1010">
        <f t="shared" si="8"/>
        <v>100</v>
      </c>
      <c r="AG331" s="1010"/>
      <c r="AH331" s="1011">
        <f t="shared" si="8"/>
        <v>100</v>
      </c>
      <c r="AI331" s="1007"/>
      <c r="AJ331" s="1007"/>
    </row>
    <row r="332" spans="1:36" ht="24">
      <c r="A332" s="1005" t="s">
        <v>4032</v>
      </c>
      <c r="B332" s="1006" t="s">
        <v>4116</v>
      </c>
      <c r="C332" s="1007"/>
      <c r="D332" s="1007"/>
      <c r="E332" s="1007"/>
      <c r="F332" s="1002">
        <v>0</v>
      </c>
      <c r="G332" s="1008">
        <v>90169</v>
      </c>
      <c r="H332" s="1008"/>
      <c r="I332" s="1008">
        <v>90169</v>
      </c>
      <c r="J332" s="1008"/>
      <c r="K332" s="1008"/>
      <c r="L332" s="1008">
        <v>0</v>
      </c>
      <c r="M332" s="1008"/>
      <c r="N332" s="1008">
        <v>0</v>
      </c>
      <c r="O332" s="1008"/>
      <c r="P332" s="1008"/>
      <c r="Q332" s="1002">
        <v>0</v>
      </c>
      <c r="R332" s="1002">
        <v>0</v>
      </c>
      <c r="S332" s="1002">
        <v>0</v>
      </c>
      <c r="T332" s="1002">
        <v>0</v>
      </c>
      <c r="U332" s="1002">
        <v>0</v>
      </c>
      <c r="V332" s="1009">
        <v>412</v>
      </c>
      <c r="W332" s="1009"/>
      <c r="X332" s="1009">
        <v>412</v>
      </c>
      <c r="Y332" s="1009"/>
      <c r="Z332" s="1009"/>
      <c r="AA332" s="1008">
        <v>412</v>
      </c>
      <c r="AB332" s="1008"/>
      <c r="AC332" s="1008">
        <v>412</v>
      </c>
      <c r="AD332" s="1008"/>
      <c r="AE332" s="1008"/>
      <c r="AF332" s="1010">
        <f t="shared" ref="AF332:AH395" si="9">AA332/V332*100</f>
        <v>100</v>
      </c>
      <c r="AG332" s="1010"/>
      <c r="AH332" s="1011">
        <f t="shared" si="9"/>
        <v>100</v>
      </c>
      <c r="AI332" s="1007"/>
      <c r="AJ332" s="1007"/>
    </row>
    <row r="333" spans="1:36" ht="24">
      <c r="A333" s="1005" t="s">
        <v>4033</v>
      </c>
      <c r="B333" s="1006" t="s">
        <v>2284</v>
      </c>
      <c r="C333" s="1007"/>
      <c r="D333" s="1007"/>
      <c r="E333" s="1007"/>
      <c r="F333" s="1002">
        <v>0</v>
      </c>
      <c r="G333" s="1008">
        <v>5505</v>
      </c>
      <c r="H333" s="1008"/>
      <c r="I333" s="1008">
        <v>5505</v>
      </c>
      <c r="J333" s="1008"/>
      <c r="K333" s="1008"/>
      <c r="L333" s="1008">
        <v>3300</v>
      </c>
      <c r="M333" s="1008"/>
      <c r="N333" s="1008">
        <v>3300</v>
      </c>
      <c r="O333" s="1008"/>
      <c r="P333" s="1008"/>
      <c r="Q333" s="1002">
        <v>0</v>
      </c>
      <c r="R333" s="1002">
        <v>0</v>
      </c>
      <c r="S333" s="1002">
        <v>0</v>
      </c>
      <c r="T333" s="1002">
        <v>0</v>
      </c>
      <c r="U333" s="1002">
        <v>0</v>
      </c>
      <c r="V333" s="1009">
        <v>494</v>
      </c>
      <c r="W333" s="1009"/>
      <c r="X333" s="1009">
        <v>494</v>
      </c>
      <c r="Y333" s="1009"/>
      <c r="Z333" s="1009"/>
      <c r="AA333" s="1008">
        <v>494</v>
      </c>
      <c r="AB333" s="1008"/>
      <c r="AC333" s="1008">
        <v>494</v>
      </c>
      <c r="AD333" s="1008"/>
      <c r="AE333" s="1008"/>
      <c r="AF333" s="1010">
        <f t="shared" si="9"/>
        <v>100</v>
      </c>
      <c r="AG333" s="1010"/>
      <c r="AH333" s="1011">
        <f t="shared" si="9"/>
        <v>100</v>
      </c>
      <c r="AI333" s="1007"/>
      <c r="AJ333" s="1007"/>
    </row>
    <row r="334" spans="1:36" ht="24">
      <c r="A334" s="1005" t="s">
        <v>4034</v>
      </c>
      <c r="B334" s="1006" t="s">
        <v>4117</v>
      </c>
      <c r="C334" s="1007"/>
      <c r="D334" s="1007"/>
      <c r="E334" s="1007"/>
      <c r="F334" s="1002">
        <v>0</v>
      </c>
      <c r="G334" s="1008">
        <v>4109.3999999999996</v>
      </c>
      <c r="H334" s="1008"/>
      <c r="I334" s="1008">
        <v>4109.3999999999996</v>
      </c>
      <c r="J334" s="1008"/>
      <c r="K334" s="1008"/>
      <c r="L334" s="1008">
        <v>0</v>
      </c>
      <c r="M334" s="1008"/>
      <c r="N334" s="1008">
        <v>0</v>
      </c>
      <c r="O334" s="1008"/>
      <c r="P334" s="1008"/>
      <c r="Q334" s="1002">
        <v>0</v>
      </c>
      <c r="R334" s="1002">
        <v>0</v>
      </c>
      <c r="S334" s="1002">
        <v>0</v>
      </c>
      <c r="T334" s="1002">
        <v>0</v>
      </c>
      <c r="U334" s="1002">
        <v>0</v>
      </c>
      <c r="V334" s="1009">
        <v>449</v>
      </c>
      <c r="W334" s="1009"/>
      <c r="X334" s="1009">
        <v>449</v>
      </c>
      <c r="Y334" s="1009"/>
      <c r="Z334" s="1009"/>
      <c r="AA334" s="1008">
        <v>448.88600000000002</v>
      </c>
      <c r="AB334" s="1008"/>
      <c r="AC334" s="1008">
        <v>448.88600000000002</v>
      </c>
      <c r="AD334" s="1008"/>
      <c r="AE334" s="1008"/>
      <c r="AF334" s="1010">
        <f t="shared" si="9"/>
        <v>99.974610244988867</v>
      </c>
      <c r="AG334" s="1010"/>
      <c r="AH334" s="1011">
        <f t="shared" si="9"/>
        <v>99.974610244988867</v>
      </c>
      <c r="AI334" s="1007"/>
      <c r="AJ334" s="1007"/>
    </row>
    <row r="335" spans="1:36" ht="24">
      <c r="A335" s="1005" t="s">
        <v>1440</v>
      </c>
      <c r="B335" s="1006" t="s">
        <v>4118</v>
      </c>
      <c r="C335" s="1007"/>
      <c r="D335" s="1007"/>
      <c r="E335" s="1007"/>
      <c r="F335" s="1002">
        <v>0</v>
      </c>
      <c r="G335" s="1008">
        <v>7680</v>
      </c>
      <c r="H335" s="1008"/>
      <c r="I335" s="1008">
        <v>7680</v>
      </c>
      <c r="J335" s="1008"/>
      <c r="K335" s="1008"/>
      <c r="L335" s="1008">
        <v>2019.999</v>
      </c>
      <c r="M335" s="1008"/>
      <c r="N335" s="1008">
        <v>2019.999</v>
      </c>
      <c r="O335" s="1008"/>
      <c r="P335" s="1008"/>
      <c r="Q335" s="1002">
        <v>0</v>
      </c>
      <c r="R335" s="1002">
        <v>0</v>
      </c>
      <c r="S335" s="1002">
        <v>0</v>
      </c>
      <c r="T335" s="1002">
        <v>0</v>
      </c>
      <c r="U335" s="1002">
        <v>0</v>
      </c>
      <c r="V335" s="1009">
        <v>500</v>
      </c>
      <c r="W335" s="1009"/>
      <c r="X335" s="1009">
        <v>500</v>
      </c>
      <c r="Y335" s="1009"/>
      <c r="Z335" s="1009"/>
      <c r="AA335" s="1008">
        <v>500</v>
      </c>
      <c r="AB335" s="1008"/>
      <c r="AC335" s="1008">
        <v>500</v>
      </c>
      <c r="AD335" s="1008"/>
      <c r="AE335" s="1008"/>
      <c r="AF335" s="1010">
        <f t="shared" si="9"/>
        <v>100</v>
      </c>
      <c r="AG335" s="1010"/>
      <c r="AH335" s="1011">
        <f t="shared" si="9"/>
        <v>100</v>
      </c>
      <c r="AI335" s="1007"/>
      <c r="AJ335" s="1007"/>
    </row>
    <row r="336" spans="1:36" ht="36">
      <c r="A336" s="1005" t="s">
        <v>4035</v>
      </c>
      <c r="B336" s="1006" t="s">
        <v>4119</v>
      </c>
      <c r="C336" s="1007"/>
      <c r="D336" s="1007"/>
      <c r="E336" s="1007"/>
      <c r="F336" s="1002">
        <v>0</v>
      </c>
      <c r="G336" s="1008">
        <v>11464</v>
      </c>
      <c r="H336" s="1008"/>
      <c r="I336" s="1008">
        <v>11464</v>
      </c>
      <c r="J336" s="1008"/>
      <c r="K336" s="1008"/>
      <c r="L336" s="1008">
        <v>0</v>
      </c>
      <c r="M336" s="1008"/>
      <c r="N336" s="1008">
        <v>0</v>
      </c>
      <c r="O336" s="1008"/>
      <c r="P336" s="1008"/>
      <c r="Q336" s="1002">
        <v>0</v>
      </c>
      <c r="R336" s="1002">
        <v>0</v>
      </c>
      <c r="S336" s="1002">
        <v>0</v>
      </c>
      <c r="T336" s="1002">
        <v>0</v>
      </c>
      <c r="U336" s="1002">
        <v>0</v>
      </c>
      <c r="V336" s="1009">
        <v>500</v>
      </c>
      <c r="W336" s="1009"/>
      <c r="X336" s="1009">
        <v>500</v>
      </c>
      <c r="Y336" s="1009"/>
      <c r="Z336" s="1009"/>
      <c r="AA336" s="1008">
        <v>500</v>
      </c>
      <c r="AB336" s="1008"/>
      <c r="AC336" s="1008">
        <v>500</v>
      </c>
      <c r="AD336" s="1008"/>
      <c r="AE336" s="1008"/>
      <c r="AF336" s="1010">
        <f t="shared" si="9"/>
        <v>100</v>
      </c>
      <c r="AG336" s="1010"/>
      <c r="AH336" s="1011">
        <f t="shared" si="9"/>
        <v>100</v>
      </c>
      <c r="AI336" s="1007"/>
      <c r="AJ336" s="1007"/>
    </row>
    <row r="337" spans="1:36" ht="24">
      <c r="A337" s="1005" t="s">
        <v>4036</v>
      </c>
      <c r="B337" s="1006" t="s">
        <v>4120</v>
      </c>
      <c r="C337" s="1007"/>
      <c r="D337" s="1007"/>
      <c r="E337" s="1007"/>
      <c r="F337" s="1002">
        <v>0</v>
      </c>
      <c r="G337" s="1008">
        <v>15030</v>
      </c>
      <c r="H337" s="1008"/>
      <c r="I337" s="1008">
        <v>15030</v>
      </c>
      <c r="J337" s="1008"/>
      <c r="K337" s="1008"/>
      <c r="L337" s="1008">
        <v>0</v>
      </c>
      <c r="M337" s="1008"/>
      <c r="N337" s="1008">
        <v>0</v>
      </c>
      <c r="O337" s="1008"/>
      <c r="P337" s="1008"/>
      <c r="Q337" s="1002">
        <v>0</v>
      </c>
      <c r="R337" s="1002">
        <v>0</v>
      </c>
      <c r="S337" s="1002">
        <v>0</v>
      </c>
      <c r="T337" s="1002">
        <v>0</v>
      </c>
      <c r="U337" s="1002">
        <v>0</v>
      </c>
      <c r="V337" s="1009">
        <v>500</v>
      </c>
      <c r="W337" s="1009"/>
      <c r="X337" s="1009">
        <v>500</v>
      </c>
      <c r="Y337" s="1009"/>
      <c r="Z337" s="1009"/>
      <c r="AA337" s="1008">
        <v>500</v>
      </c>
      <c r="AB337" s="1008"/>
      <c r="AC337" s="1008">
        <v>500</v>
      </c>
      <c r="AD337" s="1008"/>
      <c r="AE337" s="1008"/>
      <c r="AF337" s="1010">
        <f t="shared" si="9"/>
        <v>100</v>
      </c>
      <c r="AG337" s="1010"/>
      <c r="AH337" s="1011">
        <f t="shared" si="9"/>
        <v>100</v>
      </c>
      <c r="AI337" s="1007"/>
      <c r="AJ337" s="1007"/>
    </row>
    <row r="338" spans="1:36" ht="24">
      <c r="A338" s="1005" t="s">
        <v>1442</v>
      </c>
      <c r="B338" s="1006" t="s">
        <v>4121</v>
      </c>
      <c r="C338" s="1007"/>
      <c r="D338" s="1007"/>
      <c r="E338" s="1007"/>
      <c r="F338" s="1002">
        <v>0</v>
      </c>
      <c r="G338" s="1008">
        <v>5500</v>
      </c>
      <c r="H338" s="1008"/>
      <c r="I338" s="1008">
        <v>5500</v>
      </c>
      <c r="J338" s="1008"/>
      <c r="K338" s="1008"/>
      <c r="L338" s="1008">
        <v>0</v>
      </c>
      <c r="M338" s="1008"/>
      <c r="N338" s="1008">
        <v>0</v>
      </c>
      <c r="O338" s="1008"/>
      <c r="P338" s="1008"/>
      <c r="Q338" s="1002">
        <v>0</v>
      </c>
      <c r="R338" s="1002">
        <v>0</v>
      </c>
      <c r="S338" s="1002">
        <v>0</v>
      </c>
      <c r="T338" s="1002">
        <v>0</v>
      </c>
      <c r="U338" s="1002">
        <v>0</v>
      </c>
      <c r="V338" s="1009">
        <v>500</v>
      </c>
      <c r="W338" s="1009"/>
      <c r="X338" s="1009">
        <v>500</v>
      </c>
      <c r="Y338" s="1009"/>
      <c r="Z338" s="1009"/>
      <c r="AA338" s="1008">
        <v>500</v>
      </c>
      <c r="AB338" s="1008"/>
      <c r="AC338" s="1008">
        <v>500</v>
      </c>
      <c r="AD338" s="1008"/>
      <c r="AE338" s="1008"/>
      <c r="AF338" s="1010">
        <f t="shared" si="9"/>
        <v>100</v>
      </c>
      <c r="AG338" s="1010"/>
      <c r="AH338" s="1011">
        <f t="shared" si="9"/>
        <v>100</v>
      </c>
      <c r="AI338" s="1007"/>
      <c r="AJ338" s="1007"/>
    </row>
    <row r="339" spans="1:36" ht="24">
      <c r="A339" s="1005" t="s">
        <v>4037</v>
      </c>
      <c r="B339" s="1006" t="s">
        <v>2393</v>
      </c>
      <c r="C339" s="1007"/>
      <c r="D339" s="1007"/>
      <c r="E339" s="1007"/>
      <c r="F339" s="1002">
        <v>0</v>
      </c>
      <c r="G339" s="1008">
        <v>106904</v>
      </c>
      <c r="H339" s="1008"/>
      <c r="I339" s="1008">
        <v>106904</v>
      </c>
      <c r="J339" s="1008"/>
      <c r="K339" s="1008"/>
      <c r="L339" s="1008">
        <v>17741.887999999999</v>
      </c>
      <c r="M339" s="1008"/>
      <c r="N339" s="1008">
        <v>17741.887999999999</v>
      </c>
      <c r="O339" s="1008"/>
      <c r="P339" s="1008"/>
      <c r="Q339" s="1002">
        <v>0</v>
      </c>
      <c r="R339" s="1002">
        <v>0</v>
      </c>
      <c r="S339" s="1002">
        <v>0</v>
      </c>
      <c r="T339" s="1002">
        <v>0</v>
      </c>
      <c r="U339" s="1002">
        <v>0</v>
      </c>
      <c r="V339" s="1009">
        <v>3953</v>
      </c>
      <c r="W339" s="1009"/>
      <c r="X339" s="1009">
        <v>3953</v>
      </c>
      <c r="Y339" s="1009"/>
      <c r="Z339" s="1009"/>
      <c r="AA339" s="1008">
        <v>3953</v>
      </c>
      <c r="AB339" s="1008"/>
      <c r="AC339" s="1008">
        <v>3953</v>
      </c>
      <c r="AD339" s="1008"/>
      <c r="AE339" s="1008"/>
      <c r="AF339" s="1010">
        <f t="shared" si="9"/>
        <v>100</v>
      </c>
      <c r="AG339" s="1010"/>
      <c r="AH339" s="1011">
        <f t="shared" si="9"/>
        <v>100</v>
      </c>
      <c r="AI339" s="1007"/>
      <c r="AJ339" s="1007"/>
    </row>
    <row r="340" spans="1:36">
      <c r="A340" s="1000" t="s">
        <v>423</v>
      </c>
      <c r="B340" s="1001" t="s">
        <v>4122</v>
      </c>
      <c r="C340" s="1007"/>
      <c r="D340" s="1007"/>
      <c r="E340" s="1007"/>
      <c r="F340" s="1002">
        <v>0</v>
      </c>
      <c r="G340" s="1003">
        <v>0</v>
      </c>
      <c r="H340" s="1003"/>
      <c r="I340" s="1003">
        <v>0</v>
      </c>
      <c r="J340" s="1003"/>
      <c r="K340" s="1003"/>
      <c r="L340" s="1003">
        <v>28417.545054999999</v>
      </c>
      <c r="M340" s="1003"/>
      <c r="N340" s="1003">
        <v>28417.545054999999</v>
      </c>
      <c r="O340" s="1003"/>
      <c r="P340" s="1003"/>
      <c r="Q340" s="1002">
        <v>0</v>
      </c>
      <c r="R340" s="1002">
        <v>0</v>
      </c>
      <c r="S340" s="1002">
        <v>0</v>
      </c>
      <c r="T340" s="1002">
        <v>0</v>
      </c>
      <c r="U340" s="1002">
        <v>0</v>
      </c>
      <c r="V340" s="1003">
        <v>40901.323418</v>
      </c>
      <c r="W340" s="1009"/>
      <c r="X340" s="1009">
        <v>40901.323418</v>
      </c>
      <c r="Y340" s="1009"/>
      <c r="Z340" s="1009"/>
      <c r="AA340" s="1003">
        <v>37053.697698999997</v>
      </c>
      <c r="AB340" s="1003"/>
      <c r="AC340" s="1003">
        <v>37053.697698999997</v>
      </c>
      <c r="AD340" s="1003"/>
      <c r="AE340" s="1003"/>
      <c r="AF340" s="1004">
        <f t="shared" si="9"/>
        <v>90.592906543198239</v>
      </c>
      <c r="AG340" s="1007"/>
      <c r="AH340" s="1004">
        <f t="shared" si="9"/>
        <v>90.592906543198239</v>
      </c>
      <c r="AI340" s="1007"/>
      <c r="AJ340" s="1007"/>
    </row>
    <row r="341" spans="1:36" ht="24">
      <c r="A341" s="1005" t="s">
        <v>282</v>
      </c>
      <c r="B341" s="1006" t="s">
        <v>2388</v>
      </c>
      <c r="C341" s="1007"/>
      <c r="D341" s="1007"/>
      <c r="E341" s="1007"/>
      <c r="F341" s="1002">
        <v>0</v>
      </c>
      <c r="G341" s="1008">
        <v>2794.442</v>
      </c>
      <c r="H341" s="1008"/>
      <c r="I341" s="1008">
        <v>2794.442</v>
      </c>
      <c r="J341" s="1008"/>
      <c r="K341" s="1008"/>
      <c r="L341" s="1008">
        <v>1890.6310000000001</v>
      </c>
      <c r="M341" s="1008"/>
      <c r="N341" s="1008">
        <v>1890.6310000000001</v>
      </c>
      <c r="O341" s="1008"/>
      <c r="P341" s="1008"/>
      <c r="Q341" s="1002">
        <v>0</v>
      </c>
      <c r="R341" s="1002">
        <v>0</v>
      </c>
      <c r="S341" s="1002">
        <v>0</v>
      </c>
      <c r="T341" s="1002">
        <v>0</v>
      </c>
      <c r="U341" s="1002">
        <v>0</v>
      </c>
      <c r="V341" s="1009">
        <v>465</v>
      </c>
      <c r="W341" s="1009"/>
      <c r="X341" s="1009">
        <v>465</v>
      </c>
      <c r="Y341" s="1009"/>
      <c r="Z341" s="1009"/>
      <c r="AA341" s="1008">
        <v>465</v>
      </c>
      <c r="AB341" s="1008"/>
      <c r="AC341" s="1008">
        <v>465</v>
      </c>
      <c r="AD341" s="1008"/>
      <c r="AE341" s="1008"/>
      <c r="AF341" s="1010">
        <f t="shared" si="9"/>
        <v>100</v>
      </c>
      <c r="AG341" s="1010"/>
      <c r="AH341" s="1011">
        <f t="shared" si="9"/>
        <v>100</v>
      </c>
      <c r="AI341" s="1007"/>
      <c r="AJ341" s="1007"/>
    </row>
    <row r="342" spans="1:36" ht="24">
      <c r="A342" s="1005" t="s">
        <v>132</v>
      </c>
      <c r="B342" s="1006" t="s">
        <v>2366</v>
      </c>
      <c r="C342" s="1007"/>
      <c r="D342" s="1007"/>
      <c r="E342" s="1007"/>
      <c r="F342" s="1002">
        <v>0</v>
      </c>
      <c r="G342" s="1008">
        <v>2500</v>
      </c>
      <c r="H342" s="1008"/>
      <c r="I342" s="1008">
        <v>2500</v>
      </c>
      <c r="J342" s="1008"/>
      <c r="K342" s="1008"/>
      <c r="L342" s="1008">
        <v>710</v>
      </c>
      <c r="M342" s="1008"/>
      <c r="N342" s="1008">
        <v>710</v>
      </c>
      <c r="O342" s="1008"/>
      <c r="P342" s="1008"/>
      <c r="Q342" s="1002">
        <v>0</v>
      </c>
      <c r="R342" s="1002">
        <v>0</v>
      </c>
      <c r="S342" s="1002">
        <v>0</v>
      </c>
      <c r="T342" s="1002">
        <v>0</v>
      </c>
      <c r="U342" s="1002">
        <v>0</v>
      </c>
      <c r="V342" s="1009">
        <v>600</v>
      </c>
      <c r="W342" s="1009"/>
      <c r="X342" s="1009">
        <v>600</v>
      </c>
      <c r="Y342" s="1009"/>
      <c r="Z342" s="1009"/>
      <c r="AA342" s="1008">
        <v>600</v>
      </c>
      <c r="AB342" s="1008"/>
      <c r="AC342" s="1008">
        <v>600</v>
      </c>
      <c r="AD342" s="1008"/>
      <c r="AE342" s="1008"/>
      <c r="AF342" s="1010">
        <f t="shared" si="9"/>
        <v>100</v>
      </c>
      <c r="AG342" s="1010"/>
      <c r="AH342" s="1011">
        <f t="shared" si="9"/>
        <v>100</v>
      </c>
      <c r="AI342" s="1007"/>
      <c r="AJ342" s="1007"/>
    </row>
    <row r="343" spans="1:36" ht="36">
      <c r="A343" s="1005" t="s">
        <v>133</v>
      </c>
      <c r="B343" s="1006" t="s">
        <v>2367</v>
      </c>
      <c r="C343" s="1007"/>
      <c r="D343" s="1007"/>
      <c r="E343" s="1007"/>
      <c r="F343" s="1002">
        <v>0</v>
      </c>
      <c r="G343" s="1008">
        <v>3517.24</v>
      </c>
      <c r="H343" s="1008"/>
      <c r="I343" s="1008">
        <v>3517.24</v>
      </c>
      <c r="J343" s="1008"/>
      <c r="K343" s="1008"/>
      <c r="L343" s="1008">
        <v>1170</v>
      </c>
      <c r="M343" s="1008"/>
      <c r="N343" s="1008">
        <v>1170</v>
      </c>
      <c r="O343" s="1008"/>
      <c r="P343" s="1008"/>
      <c r="Q343" s="1002">
        <v>0</v>
      </c>
      <c r="R343" s="1002">
        <v>0</v>
      </c>
      <c r="S343" s="1002">
        <v>0</v>
      </c>
      <c r="T343" s="1002">
        <v>0</v>
      </c>
      <c r="U343" s="1002">
        <v>0</v>
      </c>
      <c r="V343" s="1009">
        <v>605</v>
      </c>
      <c r="W343" s="1009"/>
      <c r="X343" s="1009">
        <v>605</v>
      </c>
      <c r="Y343" s="1009"/>
      <c r="Z343" s="1009"/>
      <c r="AA343" s="1008">
        <v>605</v>
      </c>
      <c r="AB343" s="1008"/>
      <c r="AC343" s="1008">
        <v>605</v>
      </c>
      <c r="AD343" s="1008"/>
      <c r="AE343" s="1008"/>
      <c r="AF343" s="1010">
        <f t="shared" si="9"/>
        <v>100</v>
      </c>
      <c r="AG343" s="1010"/>
      <c r="AH343" s="1011">
        <f t="shared" si="9"/>
        <v>100</v>
      </c>
      <c r="AI343" s="1007"/>
      <c r="AJ343" s="1007"/>
    </row>
    <row r="344" spans="1:36" ht="24">
      <c r="A344" s="1005" t="s">
        <v>134</v>
      </c>
      <c r="B344" s="1006" t="s">
        <v>2327</v>
      </c>
      <c r="C344" s="1007"/>
      <c r="D344" s="1007"/>
      <c r="E344" s="1007"/>
      <c r="F344" s="1002">
        <v>0</v>
      </c>
      <c r="G344" s="1008">
        <v>3042.529</v>
      </c>
      <c r="H344" s="1008"/>
      <c r="I344" s="1008">
        <v>3042.529</v>
      </c>
      <c r="J344" s="1008"/>
      <c r="K344" s="1008"/>
      <c r="L344" s="1008">
        <v>0</v>
      </c>
      <c r="M344" s="1008"/>
      <c r="N344" s="1008">
        <v>0</v>
      </c>
      <c r="O344" s="1008"/>
      <c r="P344" s="1008"/>
      <c r="Q344" s="1002">
        <v>0</v>
      </c>
      <c r="R344" s="1002">
        <v>0</v>
      </c>
      <c r="S344" s="1002">
        <v>0</v>
      </c>
      <c r="T344" s="1002">
        <v>0</v>
      </c>
      <c r="U344" s="1002">
        <v>0</v>
      </c>
      <c r="V344" s="1009">
        <v>645</v>
      </c>
      <c r="W344" s="1009"/>
      <c r="X344" s="1009">
        <v>645</v>
      </c>
      <c r="Y344" s="1009"/>
      <c r="Z344" s="1009"/>
      <c r="AA344" s="1008">
        <v>612.58699999999999</v>
      </c>
      <c r="AB344" s="1008"/>
      <c r="AC344" s="1008">
        <v>612.58699999999999</v>
      </c>
      <c r="AD344" s="1008"/>
      <c r="AE344" s="1008"/>
      <c r="AF344" s="1010">
        <f t="shared" si="9"/>
        <v>94.974728682170536</v>
      </c>
      <c r="AG344" s="1010"/>
      <c r="AH344" s="1011">
        <f t="shared" si="9"/>
        <v>94.974728682170536</v>
      </c>
      <c r="AI344" s="1007"/>
      <c r="AJ344" s="1007"/>
    </row>
    <row r="345" spans="1:36" ht="24">
      <c r="A345" s="1005" t="s">
        <v>135</v>
      </c>
      <c r="B345" s="1006" t="s">
        <v>2307</v>
      </c>
      <c r="C345" s="1007"/>
      <c r="D345" s="1007"/>
      <c r="E345" s="1007"/>
      <c r="F345" s="1002">
        <v>0</v>
      </c>
      <c r="G345" s="1008">
        <v>2345.3000000000002</v>
      </c>
      <c r="H345" s="1008"/>
      <c r="I345" s="1008">
        <v>2345.3000000000002</v>
      </c>
      <c r="J345" s="1008"/>
      <c r="K345" s="1008"/>
      <c r="L345" s="1008">
        <v>1832</v>
      </c>
      <c r="M345" s="1008"/>
      <c r="N345" s="1008">
        <v>1832</v>
      </c>
      <c r="O345" s="1008"/>
      <c r="P345" s="1008"/>
      <c r="Q345" s="1002">
        <v>0</v>
      </c>
      <c r="R345" s="1002">
        <v>0</v>
      </c>
      <c r="S345" s="1002">
        <v>0</v>
      </c>
      <c r="T345" s="1002">
        <v>0</v>
      </c>
      <c r="U345" s="1002">
        <v>0</v>
      </c>
      <c r="V345" s="1009">
        <v>718</v>
      </c>
      <c r="W345" s="1009"/>
      <c r="X345" s="1009">
        <v>718</v>
      </c>
      <c r="Y345" s="1009"/>
      <c r="Z345" s="1009"/>
      <c r="AA345" s="1008">
        <v>718</v>
      </c>
      <c r="AB345" s="1008"/>
      <c r="AC345" s="1008">
        <v>718</v>
      </c>
      <c r="AD345" s="1008"/>
      <c r="AE345" s="1008"/>
      <c r="AF345" s="1010">
        <f t="shared" si="9"/>
        <v>100</v>
      </c>
      <c r="AG345" s="1010"/>
      <c r="AH345" s="1011">
        <f t="shared" si="9"/>
        <v>100</v>
      </c>
      <c r="AI345" s="1007"/>
      <c r="AJ345" s="1007"/>
    </row>
    <row r="346" spans="1:36" ht="24">
      <c r="A346" s="1005" t="s">
        <v>136</v>
      </c>
      <c r="B346" s="1006" t="s">
        <v>2263</v>
      </c>
      <c r="C346" s="1007"/>
      <c r="D346" s="1007"/>
      <c r="E346" s="1007"/>
      <c r="F346" s="1002">
        <v>0</v>
      </c>
      <c r="G346" s="1008">
        <v>2997.998</v>
      </c>
      <c r="H346" s="1008"/>
      <c r="I346" s="1008">
        <v>2997.998</v>
      </c>
      <c r="J346" s="1008"/>
      <c r="K346" s="1008"/>
      <c r="L346" s="1008">
        <v>730</v>
      </c>
      <c r="M346" s="1008"/>
      <c r="N346" s="1008">
        <v>730</v>
      </c>
      <c r="O346" s="1008"/>
      <c r="P346" s="1008"/>
      <c r="Q346" s="1002">
        <v>0</v>
      </c>
      <c r="R346" s="1002">
        <v>0</v>
      </c>
      <c r="S346" s="1002">
        <v>0</v>
      </c>
      <c r="T346" s="1002">
        <v>0</v>
      </c>
      <c r="U346" s="1002">
        <v>0</v>
      </c>
      <c r="V346" s="1009">
        <v>735</v>
      </c>
      <c r="W346" s="1009"/>
      <c r="X346" s="1009">
        <v>735</v>
      </c>
      <c r="Y346" s="1009"/>
      <c r="Z346" s="1009"/>
      <c r="AA346" s="1008">
        <v>735</v>
      </c>
      <c r="AB346" s="1008"/>
      <c r="AC346" s="1008">
        <v>735</v>
      </c>
      <c r="AD346" s="1008"/>
      <c r="AE346" s="1008"/>
      <c r="AF346" s="1010">
        <f t="shared" si="9"/>
        <v>100</v>
      </c>
      <c r="AG346" s="1010"/>
      <c r="AH346" s="1011">
        <f t="shared" si="9"/>
        <v>100</v>
      </c>
      <c r="AI346" s="1007"/>
      <c r="AJ346" s="1007"/>
    </row>
    <row r="347" spans="1:36" ht="24">
      <c r="A347" s="1005" t="s">
        <v>137</v>
      </c>
      <c r="B347" s="1006" t="s">
        <v>2262</v>
      </c>
      <c r="C347" s="1007"/>
      <c r="D347" s="1007"/>
      <c r="E347" s="1007"/>
      <c r="F347" s="1002">
        <v>0</v>
      </c>
      <c r="G347" s="1008">
        <v>2998.8719999999998</v>
      </c>
      <c r="H347" s="1008"/>
      <c r="I347" s="1008">
        <v>2998.8719999999998</v>
      </c>
      <c r="J347" s="1008"/>
      <c r="K347" s="1008"/>
      <c r="L347" s="1008">
        <v>720</v>
      </c>
      <c r="M347" s="1008"/>
      <c r="N347" s="1008">
        <v>720</v>
      </c>
      <c r="O347" s="1008"/>
      <c r="P347" s="1008"/>
      <c r="Q347" s="1002">
        <v>0</v>
      </c>
      <c r="R347" s="1002">
        <v>0</v>
      </c>
      <c r="S347" s="1002">
        <v>0</v>
      </c>
      <c r="T347" s="1002">
        <v>0</v>
      </c>
      <c r="U347" s="1002">
        <v>0</v>
      </c>
      <c r="V347" s="1009">
        <v>747</v>
      </c>
      <c r="W347" s="1009"/>
      <c r="X347" s="1009">
        <v>747</v>
      </c>
      <c r="Y347" s="1009"/>
      <c r="Z347" s="1009"/>
      <c r="AA347" s="1008">
        <v>739.83500000000004</v>
      </c>
      <c r="AB347" s="1008"/>
      <c r="AC347" s="1008">
        <v>739.83500000000004</v>
      </c>
      <c r="AD347" s="1008"/>
      <c r="AE347" s="1008"/>
      <c r="AF347" s="1010">
        <f t="shared" si="9"/>
        <v>99.040829986613119</v>
      </c>
      <c r="AG347" s="1010"/>
      <c r="AH347" s="1011">
        <f t="shared" si="9"/>
        <v>99.040829986613119</v>
      </c>
      <c r="AI347" s="1007"/>
      <c r="AJ347" s="1007"/>
    </row>
    <row r="348" spans="1:36" ht="36">
      <c r="A348" s="1005" t="s">
        <v>317</v>
      </c>
      <c r="B348" s="1006" t="s">
        <v>2272</v>
      </c>
      <c r="C348" s="1007"/>
      <c r="D348" s="1007"/>
      <c r="E348" s="1007"/>
      <c r="F348" s="1002">
        <v>0</v>
      </c>
      <c r="G348" s="1008">
        <v>3229.91</v>
      </c>
      <c r="H348" s="1008"/>
      <c r="I348" s="1008">
        <v>3229.91</v>
      </c>
      <c r="J348" s="1008"/>
      <c r="K348" s="1008"/>
      <c r="L348" s="1008">
        <v>1225</v>
      </c>
      <c r="M348" s="1008"/>
      <c r="N348" s="1008">
        <v>1225</v>
      </c>
      <c r="O348" s="1008"/>
      <c r="P348" s="1008"/>
      <c r="Q348" s="1002">
        <v>0</v>
      </c>
      <c r="R348" s="1002">
        <v>0</v>
      </c>
      <c r="S348" s="1002">
        <v>0</v>
      </c>
      <c r="T348" s="1002">
        <v>0</v>
      </c>
      <c r="U348" s="1002">
        <v>0</v>
      </c>
      <c r="V348" s="1009">
        <v>782</v>
      </c>
      <c r="W348" s="1009"/>
      <c r="X348" s="1009">
        <v>782</v>
      </c>
      <c r="Y348" s="1009"/>
      <c r="Z348" s="1009"/>
      <c r="AA348" s="1008">
        <v>782</v>
      </c>
      <c r="AB348" s="1008"/>
      <c r="AC348" s="1008">
        <v>782</v>
      </c>
      <c r="AD348" s="1008"/>
      <c r="AE348" s="1008"/>
      <c r="AF348" s="1010">
        <f t="shared" si="9"/>
        <v>100</v>
      </c>
      <c r="AG348" s="1010"/>
      <c r="AH348" s="1011">
        <f t="shared" si="9"/>
        <v>100</v>
      </c>
      <c r="AI348" s="1007"/>
      <c r="AJ348" s="1007"/>
    </row>
    <row r="349" spans="1:36" ht="24">
      <c r="A349" s="1005" t="s">
        <v>318</v>
      </c>
      <c r="B349" s="1006" t="s">
        <v>2401</v>
      </c>
      <c r="C349" s="1007"/>
      <c r="D349" s="1007"/>
      <c r="E349" s="1007"/>
      <c r="F349" s="1002">
        <v>0</v>
      </c>
      <c r="G349" s="1008">
        <v>2814.741</v>
      </c>
      <c r="H349" s="1008"/>
      <c r="I349" s="1008">
        <v>2814.741</v>
      </c>
      <c r="J349" s="1008"/>
      <c r="K349" s="1008"/>
      <c r="L349" s="1008">
        <v>0</v>
      </c>
      <c r="M349" s="1008"/>
      <c r="N349" s="1008">
        <v>0</v>
      </c>
      <c r="O349" s="1008"/>
      <c r="P349" s="1008"/>
      <c r="Q349" s="1002">
        <v>0</v>
      </c>
      <c r="R349" s="1002">
        <v>0</v>
      </c>
      <c r="S349" s="1002">
        <v>0</v>
      </c>
      <c r="T349" s="1002">
        <v>0</v>
      </c>
      <c r="U349" s="1002">
        <v>0</v>
      </c>
      <c r="V349" s="1009">
        <v>789</v>
      </c>
      <c r="W349" s="1009"/>
      <c r="X349" s="1009">
        <v>789</v>
      </c>
      <c r="Y349" s="1009"/>
      <c r="Z349" s="1009"/>
      <c r="AA349" s="1008">
        <v>789</v>
      </c>
      <c r="AB349" s="1008"/>
      <c r="AC349" s="1008">
        <v>789</v>
      </c>
      <c r="AD349" s="1008"/>
      <c r="AE349" s="1008"/>
      <c r="AF349" s="1010">
        <f t="shared" si="9"/>
        <v>100</v>
      </c>
      <c r="AG349" s="1010"/>
      <c r="AH349" s="1011">
        <f t="shared" si="9"/>
        <v>100</v>
      </c>
      <c r="AI349" s="1007"/>
      <c r="AJ349" s="1007"/>
    </row>
    <row r="350" spans="1:36" ht="36">
      <c r="A350" s="1005" t="s">
        <v>656</v>
      </c>
      <c r="B350" s="1006" t="s">
        <v>2308</v>
      </c>
      <c r="C350" s="1007"/>
      <c r="D350" s="1007"/>
      <c r="E350" s="1007"/>
      <c r="F350" s="1002">
        <v>0</v>
      </c>
      <c r="G350" s="1008">
        <v>3526.37</v>
      </c>
      <c r="H350" s="1008"/>
      <c r="I350" s="1008">
        <v>3526.37</v>
      </c>
      <c r="J350" s="1008"/>
      <c r="K350" s="1008"/>
      <c r="L350" s="1008">
        <v>1930</v>
      </c>
      <c r="M350" s="1008"/>
      <c r="N350" s="1008">
        <v>1930</v>
      </c>
      <c r="O350" s="1008"/>
      <c r="P350" s="1008"/>
      <c r="Q350" s="1002">
        <v>0</v>
      </c>
      <c r="R350" s="1002">
        <v>0</v>
      </c>
      <c r="S350" s="1002">
        <v>0</v>
      </c>
      <c r="T350" s="1002">
        <v>0</v>
      </c>
      <c r="U350" s="1002">
        <v>0</v>
      </c>
      <c r="V350" s="1009">
        <v>800</v>
      </c>
      <c r="W350" s="1009"/>
      <c r="X350" s="1009">
        <v>800</v>
      </c>
      <c r="Y350" s="1009"/>
      <c r="Z350" s="1009"/>
      <c r="AA350" s="1008">
        <v>800</v>
      </c>
      <c r="AB350" s="1008"/>
      <c r="AC350" s="1008">
        <v>800</v>
      </c>
      <c r="AD350" s="1008"/>
      <c r="AE350" s="1008"/>
      <c r="AF350" s="1010">
        <f t="shared" si="9"/>
        <v>100</v>
      </c>
      <c r="AG350" s="1010"/>
      <c r="AH350" s="1011">
        <f t="shared" si="9"/>
        <v>100</v>
      </c>
      <c r="AI350" s="1007"/>
      <c r="AJ350" s="1007"/>
    </row>
    <row r="351" spans="1:36" ht="24">
      <c r="A351" s="1005" t="s">
        <v>1117</v>
      </c>
      <c r="B351" s="1006" t="s">
        <v>2329</v>
      </c>
      <c r="C351" s="1007"/>
      <c r="D351" s="1007"/>
      <c r="E351" s="1007"/>
      <c r="F351" s="1002">
        <v>0</v>
      </c>
      <c r="G351" s="1008">
        <v>3200</v>
      </c>
      <c r="H351" s="1008"/>
      <c r="I351" s="1008">
        <v>3200</v>
      </c>
      <c r="J351" s="1008"/>
      <c r="K351" s="1008"/>
      <c r="L351" s="1008">
        <v>1120</v>
      </c>
      <c r="M351" s="1008"/>
      <c r="N351" s="1008">
        <v>1120</v>
      </c>
      <c r="O351" s="1008"/>
      <c r="P351" s="1008"/>
      <c r="Q351" s="1002">
        <v>0</v>
      </c>
      <c r="R351" s="1002">
        <v>0</v>
      </c>
      <c r="S351" s="1002">
        <v>0</v>
      </c>
      <c r="T351" s="1002">
        <v>0</v>
      </c>
      <c r="U351" s="1002">
        <v>0</v>
      </c>
      <c r="V351" s="1009">
        <v>800</v>
      </c>
      <c r="W351" s="1009"/>
      <c r="X351" s="1009">
        <v>800</v>
      </c>
      <c r="Y351" s="1009"/>
      <c r="Z351" s="1009"/>
      <c r="AA351" s="1008">
        <v>800</v>
      </c>
      <c r="AB351" s="1008"/>
      <c r="AC351" s="1008">
        <v>800</v>
      </c>
      <c r="AD351" s="1008"/>
      <c r="AE351" s="1008"/>
      <c r="AF351" s="1010">
        <f t="shared" si="9"/>
        <v>100</v>
      </c>
      <c r="AG351" s="1010"/>
      <c r="AH351" s="1011">
        <f t="shared" si="9"/>
        <v>100</v>
      </c>
      <c r="AI351" s="1007"/>
      <c r="AJ351" s="1007"/>
    </row>
    <row r="352" spans="1:36" ht="24">
      <c r="A352" s="1005" t="s">
        <v>351</v>
      </c>
      <c r="B352" s="1006" t="s">
        <v>2303</v>
      </c>
      <c r="C352" s="1007"/>
      <c r="D352" s="1007"/>
      <c r="E352" s="1007"/>
      <c r="F352" s="1002">
        <v>0</v>
      </c>
      <c r="G352" s="1008">
        <v>3911.6770000000001</v>
      </c>
      <c r="H352" s="1008"/>
      <c r="I352" s="1008">
        <v>3911.6770000000001</v>
      </c>
      <c r="J352" s="1008"/>
      <c r="K352" s="1008"/>
      <c r="L352" s="1008">
        <v>2400</v>
      </c>
      <c r="M352" s="1008"/>
      <c r="N352" s="1008">
        <v>2400</v>
      </c>
      <c r="O352" s="1008"/>
      <c r="P352" s="1008"/>
      <c r="Q352" s="1002">
        <v>0</v>
      </c>
      <c r="R352" s="1002">
        <v>0</v>
      </c>
      <c r="S352" s="1002">
        <v>0</v>
      </c>
      <c r="T352" s="1002">
        <v>0</v>
      </c>
      <c r="U352" s="1002">
        <v>0</v>
      </c>
      <c r="V352" s="1009">
        <v>1050</v>
      </c>
      <c r="W352" s="1009"/>
      <c r="X352" s="1009">
        <v>1050</v>
      </c>
      <c r="Y352" s="1009"/>
      <c r="Z352" s="1009"/>
      <c r="AA352" s="1008">
        <v>746.25699999999995</v>
      </c>
      <c r="AB352" s="1008"/>
      <c r="AC352" s="1008">
        <v>746.25699999999995</v>
      </c>
      <c r="AD352" s="1008"/>
      <c r="AE352" s="1008"/>
      <c r="AF352" s="1010">
        <f t="shared" si="9"/>
        <v>71.07209523809523</v>
      </c>
      <c r="AG352" s="1010"/>
      <c r="AH352" s="1011">
        <f t="shared" si="9"/>
        <v>71.07209523809523</v>
      </c>
      <c r="AI352" s="1007"/>
      <c r="AJ352" s="1007"/>
    </row>
    <row r="353" spans="1:36">
      <c r="A353" s="1005" t="s">
        <v>1118</v>
      </c>
      <c r="B353" s="1006" t="s">
        <v>2332</v>
      </c>
      <c r="C353" s="1007"/>
      <c r="D353" s="1007"/>
      <c r="E353" s="1007"/>
      <c r="F353" s="1002">
        <v>0</v>
      </c>
      <c r="G353" s="1008">
        <v>4800</v>
      </c>
      <c r="H353" s="1008"/>
      <c r="I353" s="1008">
        <v>4800</v>
      </c>
      <c r="J353" s="1008"/>
      <c r="K353" s="1008"/>
      <c r="L353" s="1008">
        <v>510</v>
      </c>
      <c r="M353" s="1008"/>
      <c r="N353" s="1008">
        <v>510</v>
      </c>
      <c r="O353" s="1008"/>
      <c r="P353" s="1008"/>
      <c r="Q353" s="1002">
        <v>0</v>
      </c>
      <c r="R353" s="1002">
        <v>0</v>
      </c>
      <c r="S353" s="1002">
        <v>0</v>
      </c>
      <c r="T353" s="1002">
        <v>0</v>
      </c>
      <c r="U353" s="1002">
        <v>0</v>
      </c>
      <c r="V353" s="1009">
        <v>1110</v>
      </c>
      <c r="W353" s="1009"/>
      <c r="X353" s="1009">
        <v>1110</v>
      </c>
      <c r="Y353" s="1009"/>
      <c r="Z353" s="1009"/>
      <c r="AA353" s="1008">
        <v>1068.8309999999999</v>
      </c>
      <c r="AB353" s="1008"/>
      <c r="AC353" s="1008">
        <v>1068.8309999999999</v>
      </c>
      <c r="AD353" s="1008"/>
      <c r="AE353" s="1008"/>
      <c r="AF353" s="1010">
        <f t="shared" si="9"/>
        <v>96.291081081081074</v>
      </c>
      <c r="AG353" s="1010"/>
      <c r="AH353" s="1011">
        <f t="shared" si="9"/>
        <v>96.291081081081074</v>
      </c>
      <c r="AI353" s="1007"/>
      <c r="AJ353" s="1007"/>
    </row>
    <row r="354" spans="1:36" ht="24">
      <c r="A354" s="1005" t="s">
        <v>1119</v>
      </c>
      <c r="B354" s="1006" t="s">
        <v>2040</v>
      </c>
      <c r="C354" s="1007"/>
      <c r="D354" s="1007"/>
      <c r="E354" s="1007"/>
      <c r="F354" s="1002">
        <v>0</v>
      </c>
      <c r="G354" s="1008">
        <v>4200</v>
      </c>
      <c r="H354" s="1008"/>
      <c r="I354" s="1008">
        <v>4200</v>
      </c>
      <c r="J354" s="1008"/>
      <c r="K354" s="1008"/>
      <c r="L354" s="1008">
        <v>2453</v>
      </c>
      <c r="M354" s="1008"/>
      <c r="N354" s="1008">
        <v>2453</v>
      </c>
      <c r="O354" s="1008"/>
      <c r="P354" s="1008"/>
      <c r="Q354" s="1002">
        <v>0</v>
      </c>
      <c r="R354" s="1002">
        <v>0</v>
      </c>
      <c r="S354" s="1002">
        <v>0</v>
      </c>
      <c r="T354" s="1002">
        <v>0</v>
      </c>
      <c r="U354" s="1002">
        <v>0</v>
      </c>
      <c r="V354" s="1009">
        <v>1190.2844729999999</v>
      </c>
      <c r="W354" s="1009"/>
      <c r="X354" s="1009">
        <v>1190.2844729999999</v>
      </c>
      <c r="Y354" s="1009"/>
      <c r="Z354" s="1009"/>
      <c r="AA354" s="1008">
        <v>1190.2844729999999</v>
      </c>
      <c r="AB354" s="1008"/>
      <c r="AC354" s="1008">
        <v>1190.2844729999999</v>
      </c>
      <c r="AD354" s="1008"/>
      <c r="AE354" s="1008"/>
      <c r="AF354" s="1010">
        <f t="shared" si="9"/>
        <v>100</v>
      </c>
      <c r="AG354" s="1010"/>
      <c r="AH354" s="1011">
        <f t="shared" si="9"/>
        <v>100</v>
      </c>
      <c r="AI354" s="1007"/>
      <c r="AJ354" s="1007"/>
    </row>
    <row r="355" spans="1:36" ht="24">
      <c r="A355" s="1005" t="s">
        <v>1120</v>
      </c>
      <c r="B355" s="1006" t="s">
        <v>2328</v>
      </c>
      <c r="C355" s="1007"/>
      <c r="D355" s="1007"/>
      <c r="E355" s="1007"/>
      <c r="F355" s="1002">
        <v>0</v>
      </c>
      <c r="G355" s="1008">
        <v>4800</v>
      </c>
      <c r="H355" s="1008"/>
      <c r="I355" s="1008">
        <v>4800</v>
      </c>
      <c r="J355" s="1008"/>
      <c r="K355" s="1008"/>
      <c r="L355" s="1008">
        <v>1400</v>
      </c>
      <c r="M355" s="1008"/>
      <c r="N355" s="1008">
        <v>1400</v>
      </c>
      <c r="O355" s="1008"/>
      <c r="P355" s="1008"/>
      <c r="Q355" s="1002">
        <v>0</v>
      </c>
      <c r="R355" s="1002">
        <v>0</v>
      </c>
      <c r="S355" s="1002">
        <v>0</v>
      </c>
      <c r="T355" s="1002">
        <v>0</v>
      </c>
      <c r="U355" s="1002">
        <v>0</v>
      </c>
      <c r="V355" s="1009">
        <v>1240</v>
      </c>
      <c r="W355" s="1009"/>
      <c r="X355" s="1009">
        <v>1240</v>
      </c>
      <c r="Y355" s="1009"/>
      <c r="Z355" s="1009"/>
      <c r="AA355" s="1008">
        <v>1240</v>
      </c>
      <c r="AB355" s="1008"/>
      <c r="AC355" s="1008">
        <v>1240</v>
      </c>
      <c r="AD355" s="1008"/>
      <c r="AE355" s="1008"/>
      <c r="AF355" s="1010">
        <f t="shared" si="9"/>
        <v>100</v>
      </c>
      <c r="AG355" s="1010"/>
      <c r="AH355" s="1011">
        <f t="shared" si="9"/>
        <v>100</v>
      </c>
      <c r="AI355" s="1007"/>
      <c r="AJ355" s="1007"/>
    </row>
    <row r="356" spans="1:36" ht="24">
      <c r="A356" s="1005" t="s">
        <v>1121</v>
      </c>
      <c r="B356" s="1006" t="s">
        <v>2368</v>
      </c>
      <c r="C356" s="1007"/>
      <c r="D356" s="1007"/>
      <c r="E356" s="1007"/>
      <c r="F356" s="1002">
        <v>0</v>
      </c>
      <c r="G356" s="1008">
        <v>4800</v>
      </c>
      <c r="H356" s="1008"/>
      <c r="I356" s="1008">
        <v>4800</v>
      </c>
      <c r="J356" s="1008"/>
      <c r="K356" s="1008"/>
      <c r="L356" s="1008">
        <v>1270</v>
      </c>
      <c r="M356" s="1008"/>
      <c r="N356" s="1008">
        <v>1270</v>
      </c>
      <c r="O356" s="1008"/>
      <c r="P356" s="1008"/>
      <c r="Q356" s="1002">
        <v>0</v>
      </c>
      <c r="R356" s="1002">
        <v>0</v>
      </c>
      <c r="S356" s="1002">
        <v>0</v>
      </c>
      <c r="T356" s="1002">
        <v>0</v>
      </c>
      <c r="U356" s="1002">
        <v>0</v>
      </c>
      <c r="V356" s="1009">
        <v>1370</v>
      </c>
      <c r="W356" s="1009"/>
      <c r="X356" s="1009">
        <v>1370</v>
      </c>
      <c r="Y356" s="1009"/>
      <c r="Z356" s="1009"/>
      <c r="AA356" s="1008">
        <v>1370</v>
      </c>
      <c r="AB356" s="1008"/>
      <c r="AC356" s="1008">
        <v>1370</v>
      </c>
      <c r="AD356" s="1008"/>
      <c r="AE356" s="1008"/>
      <c r="AF356" s="1010">
        <f t="shared" si="9"/>
        <v>100</v>
      </c>
      <c r="AG356" s="1010"/>
      <c r="AH356" s="1011">
        <f t="shared" si="9"/>
        <v>100</v>
      </c>
      <c r="AI356" s="1007"/>
      <c r="AJ356" s="1007"/>
    </row>
    <row r="357" spans="1:36" ht="24">
      <c r="A357" s="1005" t="s">
        <v>1122</v>
      </c>
      <c r="B357" s="1006" t="s">
        <v>2248</v>
      </c>
      <c r="C357" s="1007"/>
      <c r="D357" s="1007"/>
      <c r="E357" s="1007"/>
      <c r="F357" s="1002">
        <v>0</v>
      </c>
      <c r="G357" s="1008">
        <v>2916.0610000000001</v>
      </c>
      <c r="H357" s="1008"/>
      <c r="I357" s="1008">
        <v>2916.0610000000001</v>
      </c>
      <c r="J357" s="1008"/>
      <c r="K357" s="1008"/>
      <c r="L357" s="1008">
        <v>730</v>
      </c>
      <c r="M357" s="1008"/>
      <c r="N357" s="1008">
        <v>730</v>
      </c>
      <c r="O357" s="1008"/>
      <c r="P357" s="1008"/>
      <c r="Q357" s="1002">
        <v>0</v>
      </c>
      <c r="R357" s="1002">
        <v>0</v>
      </c>
      <c r="S357" s="1002">
        <v>0</v>
      </c>
      <c r="T357" s="1002">
        <v>0</v>
      </c>
      <c r="U357" s="1002">
        <v>0</v>
      </c>
      <c r="V357" s="1009">
        <v>910</v>
      </c>
      <c r="W357" s="1009"/>
      <c r="X357" s="1009">
        <v>910</v>
      </c>
      <c r="Y357" s="1009"/>
      <c r="Z357" s="1009"/>
      <c r="AA357" s="1008">
        <v>910</v>
      </c>
      <c r="AB357" s="1008"/>
      <c r="AC357" s="1008">
        <v>910</v>
      </c>
      <c r="AD357" s="1008"/>
      <c r="AE357" s="1008"/>
      <c r="AF357" s="1010">
        <f t="shared" si="9"/>
        <v>100</v>
      </c>
      <c r="AG357" s="1010"/>
      <c r="AH357" s="1011">
        <f t="shared" si="9"/>
        <v>100</v>
      </c>
      <c r="AI357" s="1007"/>
      <c r="AJ357" s="1007"/>
    </row>
    <row r="358" spans="1:36" ht="36">
      <c r="A358" s="1005" t="s">
        <v>1123</v>
      </c>
      <c r="B358" s="1006" t="s">
        <v>2310</v>
      </c>
      <c r="C358" s="1007"/>
      <c r="D358" s="1007"/>
      <c r="E358" s="1007"/>
      <c r="F358" s="1002">
        <v>0</v>
      </c>
      <c r="G358" s="1008">
        <v>6229.0379999999996</v>
      </c>
      <c r="H358" s="1008"/>
      <c r="I358" s="1008">
        <v>6229.0379999999996</v>
      </c>
      <c r="J358" s="1008"/>
      <c r="K358" s="1008"/>
      <c r="L358" s="1008">
        <v>858.51949999999999</v>
      </c>
      <c r="M358" s="1008"/>
      <c r="N358" s="1008">
        <v>858.51949999999999</v>
      </c>
      <c r="O358" s="1008"/>
      <c r="P358" s="1008"/>
      <c r="Q358" s="1002">
        <v>0</v>
      </c>
      <c r="R358" s="1002">
        <v>0</v>
      </c>
      <c r="S358" s="1002">
        <v>0</v>
      </c>
      <c r="T358" s="1002">
        <v>0</v>
      </c>
      <c r="U358" s="1002">
        <v>0</v>
      </c>
      <c r="V358" s="1009">
        <v>1384.2335</v>
      </c>
      <c r="W358" s="1009"/>
      <c r="X358" s="1009">
        <v>1384.2335</v>
      </c>
      <c r="Y358" s="1009"/>
      <c r="Z358" s="1009"/>
      <c r="AA358" s="1008">
        <v>1346.2335</v>
      </c>
      <c r="AB358" s="1008"/>
      <c r="AC358" s="1008">
        <v>1346.2335</v>
      </c>
      <c r="AD358" s="1008"/>
      <c r="AE358" s="1008"/>
      <c r="AF358" s="1010">
        <f t="shared" si="9"/>
        <v>97.254798413706936</v>
      </c>
      <c r="AG358" s="1010"/>
      <c r="AH358" s="1011">
        <f t="shared" si="9"/>
        <v>97.254798413706936</v>
      </c>
      <c r="AI358" s="1007"/>
      <c r="AJ358" s="1007"/>
    </row>
    <row r="359" spans="1:36" ht="24">
      <c r="A359" s="1005" t="s">
        <v>1124</v>
      </c>
      <c r="B359" s="1006" t="s">
        <v>2334</v>
      </c>
      <c r="C359" s="1007"/>
      <c r="D359" s="1007"/>
      <c r="E359" s="1007"/>
      <c r="F359" s="1002">
        <v>0</v>
      </c>
      <c r="G359" s="1008">
        <v>2992.4229999999998</v>
      </c>
      <c r="H359" s="1008"/>
      <c r="I359" s="1008">
        <v>2992.4229999999998</v>
      </c>
      <c r="J359" s="1008"/>
      <c r="K359" s="1008"/>
      <c r="L359" s="1008">
        <v>0</v>
      </c>
      <c r="M359" s="1008"/>
      <c r="N359" s="1008">
        <v>0</v>
      </c>
      <c r="O359" s="1008"/>
      <c r="P359" s="1008"/>
      <c r="Q359" s="1002">
        <v>0</v>
      </c>
      <c r="R359" s="1002">
        <v>0</v>
      </c>
      <c r="S359" s="1002">
        <v>0</v>
      </c>
      <c r="T359" s="1002">
        <v>0</v>
      </c>
      <c r="U359" s="1002">
        <v>0</v>
      </c>
      <c r="V359" s="1009">
        <v>934</v>
      </c>
      <c r="W359" s="1009"/>
      <c r="X359" s="1009">
        <v>934</v>
      </c>
      <c r="Y359" s="1009"/>
      <c r="Z359" s="1009"/>
      <c r="AA359" s="1008">
        <v>934</v>
      </c>
      <c r="AB359" s="1008"/>
      <c r="AC359" s="1008">
        <v>934</v>
      </c>
      <c r="AD359" s="1008"/>
      <c r="AE359" s="1008"/>
      <c r="AF359" s="1010">
        <f t="shared" si="9"/>
        <v>100</v>
      </c>
      <c r="AG359" s="1010"/>
      <c r="AH359" s="1011">
        <f t="shared" si="9"/>
        <v>100</v>
      </c>
      <c r="AI359" s="1007"/>
      <c r="AJ359" s="1007"/>
    </row>
    <row r="360" spans="1:36" ht="36">
      <c r="A360" s="1005" t="s">
        <v>1125</v>
      </c>
      <c r="B360" s="1006" t="s">
        <v>2047</v>
      </c>
      <c r="C360" s="1007"/>
      <c r="D360" s="1007"/>
      <c r="E360" s="1007"/>
      <c r="F360" s="1002">
        <v>0</v>
      </c>
      <c r="G360" s="1008">
        <v>3776.8780000000002</v>
      </c>
      <c r="H360" s="1008"/>
      <c r="I360" s="1008">
        <v>3776.8780000000002</v>
      </c>
      <c r="J360" s="1008"/>
      <c r="K360" s="1008"/>
      <c r="L360" s="1008">
        <v>1100</v>
      </c>
      <c r="M360" s="1008"/>
      <c r="N360" s="1008">
        <v>1100</v>
      </c>
      <c r="O360" s="1008"/>
      <c r="P360" s="1008"/>
      <c r="Q360" s="1002">
        <v>0</v>
      </c>
      <c r="R360" s="1002">
        <v>0</v>
      </c>
      <c r="S360" s="1002">
        <v>0</v>
      </c>
      <c r="T360" s="1002">
        <v>0</v>
      </c>
      <c r="U360" s="1002">
        <v>0</v>
      </c>
      <c r="V360" s="1009">
        <v>1100</v>
      </c>
      <c r="W360" s="1009"/>
      <c r="X360" s="1009">
        <v>1100</v>
      </c>
      <c r="Y360" s="1009"/>
      <c r="Z360" s="1009"/>
      <c r="AA360" s="1008">
        <v>1100</v>
      </c>
      <c r="AB360" s="1008"/>
      <c r="AC360" s="1008">
        <v>1100</v>
      </c>
      <c r="AD360" s="1008"/>
      <c r="AE360" s="1008"/>
      <c r="AF360" s="1010">
        <f t="shared" si="9"/>
        <v>100</v>
      </c>
      <c r="AG360" s="1010"/>
      <c r="AH360" s="1011">
        <f t="shared" si="9"/>
        <v>100</v>
      </c>
      <c r="AI360" s="1007"/>
      <c r="AJ360" s="1007"/>
    </row>
    <row r="361" spans="1:36" ht="24">
      <c r="A361" s="1005" t="s">
        <v>1126</v>
      </c>
      <c r="B361" s="1006" t="s">
        <v>2130</v>
      </c>
      <c r="C361" s="1007"/>
      <c r="D361" s="1007"/>
      <c r="E361" s="1007"/>
      <c r="F361" s="1002">
        <v>0</v>
      </c>
      <c r="G361" s="1008">
        <v>1200</v>
      </c>
      <c r="H361" s="1008"/>
      <c r="I361" s="1008">
        <v>1200</v>
      </c>
      <c r="J361" s="1008"/>
      <c r="K361" s="1008"/>
      <c r="L361" s="1008">
        <v>0</v>
      </c>
      <c r="M361" s="1008"/>
      <c r="N361" s="1008">
        <v>0</v>
      </c>
      <c r="O361" s="1008"/>
      <c r="P361" s="1008"/>
      <c r="Q361" s="1002">
        <v>0</v>
      </c>
      <c r="R361" s="1002">
        <v>0</v>
      </c>
      <c r="S361" s="1002">
        <v>0</v>
      </c>
      <c r="T361" s="1002">
        <v>0</v>
      </c>
      <c r="U361" s="1002">
        <v>0</v>
      </c>
      <c r="V361" s="1009">
        <v>1050</v>
      </c>
      <c r="W361" s="1009"/>
      <c r="X361" s="1009">
        <v>1050</v>
      </c>
      <c r="Y361" s="1009"/>
      <c r="Z361" s="1009"/>
      <c r="AA361" s="1008">
        <v>1050</v>
      </c>
      <c r="AB361" s="1008"/>
      <c r="AC361" s="1008">
        <v>1050</v>
      </c>
      <c r="AD361" s="1008"/>
      <c r="AE361" s="1008"/>
      <c r="AF361" s="1010">
        <f t="shared" si="9"/>
        <v>100</v>
      </c>
      <c r="AG361" s="1010"/>
      <c r="AH361" s="1011">
        <f t="shared" si="9"/>
        <v>100</v>
      </c>
      <c r="AI361" s="1007"/>
      <c r="AJ361" s="1007"/>
    </row>
    <row r="362" spans="1:36" ht="24">
      <c r="A362" s="1005" t="s">
        <v>3895</v>
      </c>
      <c r="B362" s="1006" t="s">
        <v>2060</v>
      </c>
      <c r="C362" s="1007"/>
      <c r="D362" s="1007"/>
      <c r="E362" s="1007"/>
      <c r="F362" s="1002">
        <v>0</v>
      </c>
      <c r="G362" s="1008">
        <v>1650</v>
      </c>
      <c r="H362" s="1008"/>
      <c r="I362" s="1008">
        <v>1650</v>
      </c>
      <c r="J362" s="1008"/>
      <c r="K362" s="1008"/>
      <c r="L362" s="1008">
        <v>0</v>
      </c>
      <c r="M362" s="1008"/>
      <c r="N362" s="1008">
        <v>0</v>
      </c>
      <c r="O362" s="1008"/>
      <c r="P362" s="1008"/>
      <c r="Q362" s="1002">
        <v>0</v>
      </c>
      <c r="R362" s="1002">
        <v>0</v>
      </c>
      <c r="S362" s="1002">
        <v>0</v>
      </c>
      <c r="T362" s="1002">
        <v>0</v>
      </c>
      <c r="U362" s="1002">
        <v>0</v>
      </c>
      <c r="V362" s="1009">
        <v>1485</v>
      </c>
      <c r="W362" s="1009"/>
      <c r="X362" s="1009">
        <v>1485</v>
      </c>
      <c r="Y362" s="1009"/>
      <c r="Z362" s="1009"/>
      <c r="AA362" s="1008">
        <v>1455</v>
      </c>
      <c r="AB362" s="1008"/>
      <c r="AC362" s="1008">
        <v>1455</v>
      </c>
      <c r="AD362" s="1008"/>
      <c r="AE362" s="1008"/>
      <c r="AF362" s="1010">
        <f t="shared" si="9"/>
        <v>97.979797979797979</v>
      </c>
      <c r="AG362" s="1010"/>
      <c r="AH362" s="1011">
        <f t="shared" si="9"/>
        <v>97.979797979797979</v>
      </c>
      <c r="AI362" s="1007"/>
      <c r="AJ362" s="1007"/>
    </row>
    <row r="363" spans="1:36" ht="24">
      <c r="A363" s="1005" t="s">
        <v>3896</v>
      </c>
      <c r="B363" s="1006" t="s">
        <v>2343</v>
      </c>
      <c r="C363" s="1007"/>
      <c r="D363" s="1007"/>
      <c r="E363" s="1007"/>
      <c r="F363" s="1002">
        <v>0</v>
      </c>
      <c r="G363" s="1008">
        <v>3552.9290000000001</v>
      </c>
      <c r="H363" s="1008"/>
      <c r="I363" s="1008">
        <v>3552.9290000000001</v>
      </c>
      <c r="J363" s="1008"/>
      <c r="K363" s="1008"/>
      <c r="L363" s="1008">
        <v>0</v>
      </c>
      <c r="M363" s="1008"/>
      <c r="N363" s="1008">
        <v>0</v>
      </c>
      <c r="O363" s="1008"/>
      <c r="P363" s="1008"/>
      <c r="Q363" s="1002">
        <v>0</v>
      </c>
      <c r="R363" s="1002">
        <v>0</v>
      </c>
      <c r="S363" s="1002">
        <v>0</v>
      </c>
      <c r="T363" s="1002">
        <v>0</v>
      </c>
      <c r="U363" s="1002">
        <v>0</v>
      </c>
      <c r="V363" s="1009">
        <v>1080</v>
      </c>
      <c r="W363" s="1009"/>
      <c r="X363" s="1009">
        <v>1080</v>
      </c>
      <c r="Y363" s="1009"/>
      <c r="Z363" s="1009"/>
      <c r="AA363" s="1008">
        <v>1030</v>
      </c>
      <c r="AB363" s="1008"/>
      <c r="AC363" s="1008">
        <v>1030</v>
      </c>
      <c r="AD363" s="1008"/>
      <c r="AE363" s="1008"/>
      <c r="AF363" s="1010">
        <f t="shared" si="9"/>
        <v>95.370370370370367</v>
      </c>
      <c r="AG363" s="1010"/>
      <c r="AH363" s="1011">
        <f t="shared" si="9"/>
        <v>95.370370370370367</v>
      </c>
      <c r="AI363" s="1007"/>
      <c r="AJ363" s="1007"/>
    </row>
    <row r="364" spans="1:36" ht="24">
      <c r="A364" s="1005" t="s">
        <v>3897</v>
      </c>
      <c r="B364" s="1006" t="s">
        <v>4123</v>
      </c>
      <c r="C364" s="1007"/>
      <c r="D364" s="1007"/>
      <c r="E364" s="1007"/>
      <c r="F364" s="1002">
        <v>0</v>
      </c>
      <c r="G364" s="1008">
        <v>26142</v>
      </c>
      <c r="H364" s="1008"/>
      <c r="I364" s="1008">
        <v>26142</v>
      </c>
      <c r="J364" s="1008"/>
      <c r="K364" s="1008"/>
      <c r="L364" s="1008">
        <v>0</v>
      </c>
      <c r="M364" s="1008"/>
      <c r="N364" s="1008">
        <v>0</v>
      </c>
      <c r="O364" s="1008"/>
      <c r="P364" s="1008"/>
      <c r="Q364" s="1002">
        <v>0</v>
      </c>
      <c r="R364" s="1002">
        <v>0</v>
      </c>
      <c r="S364" s="1002">
        <v>0</v>
      </c>
      <c r="T364" s="1002">
        <v>0</v>
      </c>
      <c r="U364" s="1002">
        <v>0</v>
      </c>
      <c r="V364" s="1009">
        <v>3000</v>
      </c>
      <c r="W364" s="1009"/>
      <c r="X364" s="1009">
        <v>3000</v>
      </c>
      <c r="Y364" s="1009"/>
      <c r="Z364" s="1009"/>
      <c r="AA364" s="1008">
        <v>3000</v>
      </c>
      <c r="AB364" s="1008"/>
      <c r="AC364" s="1008">
        <v>3000</v>
      </c>
      <c r="AD364" s="1008"/>
      <c r="AE364" s="1008"/>
      <c r="AF364" s="1010">
        <f t="shared" si="9"/>
        <v>100</v>
      </c>
      <c r="AG364" s="1010"/>
      <c r="AH364" s="1011">
        <f t="shared" si="9"/>
        <v>100</v>
      </c>
      <c r="AI364" s="1007"/>
      <c r="AJ364" s="1007"/>
    </row>
    <row r="365" spans="1:36" ht="24">
      <c r="A365" s="1005" t="s">
        <v>3898</v>
      </c>
      <c r="B365" s="1006" t="s">
        <v>2069</v>
      </c>
      <c r="C365" s="1007"/>
      <c r="D365" s="1007"/>
      <c r="E365" s="1007"/>
      <c r="F365" s="1002">
        <v>0</v>
      </c>
      <c r="G365" s="1008">
        <v>33248</v>
      </c>
      <c r="H365" s="1008"/>
      <c r="I365" s="1008">
        <v>33248</v>
      </c>
      <c r="J365" s="1008"/>
      <c r="K365" s="1008"/>
      <c r="L365" s="1008">
        <v>3394.194555</v>
      </c>
      <c r="M365" s="1008"/>
      <c r="N365" s="1008">
        <v>3394.194555</v>
      </c>
      <c r="O365" s="1008"/>
      <c r="P365" s="1008"/>
      <c r="Q365" s="1002">
        <v>0</v>
      </c>
      <c r="R365" s="1002">
        <v>0</v>
      </c>
      <c r="S365" s="1002">
        <v>0</v>
      </c>
      <c r="T365" s="1002">
        <v>0</v>
      </c>
      <c r="U365" s="1002">
        <v>0</v>
      </c>
      <c r="V365" s="1009">
        <v>1605.805445</v>
      </c>
      <c r="W365" s="1009"/>
      <c r="X365" s="1009">
        <v>1605.805445</v>
      </c>
      <c r="Y365" s="1009"/>
      <c r="Z365" s="1009"/>
      <c r="AA365" s="1008">
        <v>415.43389999999999</v>
      </c>
      <c r="AB365" s="1008"/>
      <c r="AC365" s="1008">
        <v>415.43389999999999</v>
      </c>
      <c r="AD365" s="1008"/>
      <c r="AE365" s="1008"/>
      <c r="AF365" s="1010">
        <f t="shared" si="9"/>
        <v>25.870749242602052</v>
      </c>
      <c r="AG365" s="1010"/>
      <c r="AH365" s="1011">
        <f t="shared" si="9"/>
        <v>25.870749242602052</v>
      </c>
      <c r="AI365" s="1007"/>
      <c r="AJ365" s="1007"/>
    </row>
    <row r="366" spans="1:36" ht="24">
      <c r="A366" s="1005" t="s">
        <v>3899</v>
      </c>
      <c r="B366" s="1006" t="s">
        <v>2083</v>
      </c>
      <c r="C366" s="1007"/>
      <c r="D366" s="1007"/>
      <c r="E366" s="1007"/>
      <c r="F366" s="1002">
        <v>0</v>
      </c>
      <c r="G366" s="1008">
        <v>50000</v>
      </c>
      <c r="H366" s="1008"/>
      <c r="I366" s="1008">
        <v>50000</v>
      </c>
      <c r="J366" s="1008"/>
      <c r="K366" s="1008"/>
      <c r="L366" s="1008">
        <v>0</v>
      </c>
      <c r="M366" s="1008"/>
      <c r="N366" s="1008">
        <v>0</v>
      </c>
      <c r="O366" s="1008"/>
      <c r="P366" s="1008"/>
      <c r="Q366" s="1002">
        <v>0</v>
      </c>
      <c r="R366" s="1002">
        <v>0</v>
      </c>
      <c r="S366" s="1002">
        <v>0</v>
      </c>
      <c r="T366" s="1002">
        <v>0</v>
      </c>
      <c r="U366" s="1002">
        <v>0</v>
      </c>
      <c r="V366" s="1009">
        <v>3049</v>
      </c>
      <c r="W366" s="1009"/>
      <c r="X366" s="1009">
        <v>3049</v>
      </c>
      <c r="Y366" s="1009"/>
      <c r="Z366" s="1009"/>
      <c r="AA366" s="1008">
        <v>3049</v>
      </c>
      <c r="AB366" s="1008"/>
      <c r="AC366" s="1008">
        <v>3049</v>
      </c>
      <c r="AD366" s="1008"/>
      <c r="AE366" s="1008"/>
      <c r="AF366" s="1010">
        <f t="shared" si="9"/>
        <v>100</v>
      </c>
      <c r="AG366" s="1010"/>
      <c r="AH366" s="1011">
        <f t="shared" si="9"/>
        <v>100</v>
      </c>
      <c r="AI366" s="1007"/>
      <c r="AJ366" s="1007"/>
    </row>
    <row r="367" spans="1:36" ht="24">
      <c r="A367" s="1005" t="s">
        <v>3900</v>
      </c>
      <c r="B367" s="1006" t="s">
        <v>2077</v>
      </c>
      <c r="C367" s="1007"/>
      <c r="D367" s="1007"/>
      <c r="E367" s="1007"/>
      <c r="F367" s="1002">
        <v>0</v>
      </c>
      <c r="G367" s="1008">
        <v>6612</v>
      </c>
      <c r="H367" s="1008"/>
      <c r="I367" s="1008">
        <v>6612</v>
      </c>
      <c r="J367" s="1008"/>
      <c r="K367" s="1008"/>
      <c r="L367" s="1008">
        <v>1650</v>
      </c>
      <c r="M367" s="1008"/>
      <c r="N367" s="1008">
        <v>1650</v>
      </c>
      <c r="O367" s="1008"/>
      <c r="P367" s="1008"/>
      <c r="Q367" s="1002">
        <v>0</v>
      </c>
      <c r="R367" s="1002">
        <v>0</v>
      </c>
      <c r="S367" s="1002">
        <v>0</v>
      </c>
      <c r="T367" s="1002">
        <v>0</v>
      </c>
      <c r="U367" s="1002">
        <v>0</v>
      </c>
      <c r="V367" s="1009">
        <v>2151</v>
      </c>
      <c r="W367" s="1009"/>
      <c r="X367" s="1009">
        <v>2151</v>
      </c>
      <c r="Y367" s="1009"/>
      <c r="Z367" s="1009"/>
      <c r="AA367" s="1008">
        <v>2151</v>
      </c>
      <c r="AB367" s="1008"/>
      <c r="AC367" s="1008">
        <v>2151</v>
      </c>
      <c r="AD367" s="1008"/>
      <c r="AE367" s="1008"/>
      <c r="AF367" s="1010">
        <f t="shared" si="9"/>
        <v>100</v>
      </c>
      <c r="AG367" s="1010"/>
      <c r="AH367" s="1011">
        <f t="shared" si="9"/>
        <v>100</v>
      </c>
      <c r="AI367" s="1007"/>
      <c r="AJ367" s="1007"/>
    </row>
    <row r="368" spans="1:36" ht="36">
      <c r="A368" s="1005" t="s">
        <v>3901</v>
      </c>
      <c r="B368" s="1006" t="s">
        <v>2076</v>
      </c>
      <c r="C368" s="1007"/>
      <c r="D368" s="1007"/>
      <c r="E368" s="1007"/>
      <c r="F368" s="1002">
        <v>0</v>
      </c>
      <c r="G368" s="1008">
        <v>5062.7280000000001</v>
      </c>
      <c r="H368" s="1008"/>
      <c r="I368" s="1008">
        <v>5062.7280000000001</v>
      </c>
      <c r="J368" s="1008"/>
      <c r="K368" s="1008"/>
      <c r="L368" s="1008">
        <v>1324.2</v>
      </c>
      <c r="M368" s="1008"/>
      <c r="N368" s="1008">
        <v>1324.2</v>
      </c>
      <c r="O368" s="1008"/>
      <c r="P368" s="1008"/>
      <c r="Q368" s="1002">
        <v>0</v>
      </c>
      <c r="R368" s="1002">
        <v>0</v>
      </c>
      <c r="S368" s="1002">
        <v>0</v>
      </c>
      <c r="T368" s="1002">
        <v>0</v>
      </c>
      <c r="U368" s="1002">
        <v>0</v>
      </c>
      <c r="V368" s="1009">
        <v>1625</v>
      </c>
      <c r="W368" s="1009"/>
      <c r="X368" s="1009">
        <v>1625</v>
      </c>
      <c r="Y368" s="1009"/>
      <c r="Z368" s="1009"/>
      <c r="AA368" s="1008">
        <v>1615.2358260000001</v>
      </c>
      <c r="AB368" s="1008"/>
      <c r="AC368" s="1008">
        <v>1615.2358260000001</v>
      </c>
      <c r="AD368" s="1008"/>
      <c r="AE368" s="1008"/>
      <c r="AF368" s="1010">
        <f t="shared" si="9"/>
        <v>99.399127753846159</v>
      </c>
      <c r="AG368" s="1010"/>
      <c r="AH368" s="1011">
        <f t="shared" si="9"/>
        <v>99.399127753846159</v>
      </c>
      <c r="AI368" s="1007"/>
      <c r="AJ368" s="1007"/>
    </row>
    <row r="369" spans="1:36" ht="36">
      <c r="A369" s="1005" t="s">
        <v>3902</v>
      </c>
      <c r="B369" s="1006" t="s">
        <v>2113</v>
      </c>
      <c r="C369" s="1007"/>
      <c r="D369" s="1007"/>
      <c r="E369" s="1007"/>
      <c r="F369" s="1002">
        <v>0</v>
      </c>
      <c r="G369" s="1008">
        <v>3382.2220000000002</v>
      </c>
      <c r="H369" s="1008"/>
      <c r="I369" s="1008">
        <v>3382.2220000000002</v>
      </c>
      <c r="J369" s="1008"/>
      <c r="K369" s="1008"/>
      <c r="L369" s="1008">
        <v>0</v>
      </c>
      <c r="M369" s="1008"/>
      <c r="N369" s="1008">
        <v>0</v>
      </c>
      <c r="O369" s="1008"/>
      <c r="P369" s="1008"/>
      <c r="Q369" s="1002">
        <v>0</v>
      </c>
      <c r="R369" s="1002">
        <v>0</v>
      </c>
      <c r="S369" s="1002">
        <v>0</v>
      </c>
      <c r="T369" s="1002">
        <v>0</v>
      </c>
      <c r="U369" s="1002">
        <v>0</v>
      </c>
      <c r="V369" s="1009">
        <v>900</v>
      </c>
      <c r="W369" s="1009"/>
      <c r="X369" s="1009">
        <v>900</v>
      </c>
      <c r="Y369" s="1009"/>
      <c r="Z369" s="1009"/>
      <c r="AA369" s="1008">
        <v>900</v>
      </c>
      <c r="AB369" s="1008"/>
      <c r="AC369" s="1008">
        <v>900</v>
      </c>
      <c r="AD369" s="1008"/>
      <c r="AE369" s="1008"/>
      <c r="AF369" s="1010">
        <f t="shared" si="9"/>
        <v>100</v>
      </c>
      <c r="AG369" s="1010"/>
      <c r="AH369" s="1011">
        <f t="shared" si="9"/>
        <v>100</v>
      </c>
      <c r="AI369" s="1007"/>
      <c r="AJ369" s="1007"/>
    </row>
    <row r="370" spans="1:36" ht="24">
      <c r="A370" s="1005" t="s">
        <v>3903</v>
      </c>
      <c r="B370" s="1006" t="s">
        <v>4124</v>
      </c>
      <c r="C370" s="1007"/>
      <c r="D370" s="1007"/>
      <c r="E370" s="1007"/>
      <c r="F370" s="1002">
        <v>0</v>
      </c>
      <c r="G370" s="1008">
        <v>20000</v>
      </c>
      <c r="H370" s="1008"/>
      <c r="I370" s="1008">
        <v>20000</v>
      </c>
      <c r="J370" s="1008"/>
      <c r="K370" s="1008"/>
      <c r="L370" s="1008">
        <v>0</v>
      </c>
      <c r="M370" s="1008"/>
      <c r="N370" s="1008">
        <v>0</v>
      </c>
      <c r="O370" s="1008"/>
      <c r="P370" s="1008"/>
      <c r="Q370" s="1002">
        <v>0</v>
      </c>
      <c r="R370" s="1002">
        <v>0</v>
      </c>
      <c r="S370" s="1002">
        <v>0</v>
      </c>
      <c r="T370" s="1002">
        <v>0</v>
      </c>
      <c r="U370" s="1002">
        <v>0</v>
      </c>
      <c r="V370" s="1009">
        <v>3000</v>
      </c>
      <c r="W370" s="1009"/>
      <c r="X370" s="1009">
        <v>3000</v>
      </c>
      <c r="Y370" s="1009"/>
      <c r="Z370" s="1009"/>
      <c r="AA370" s="1008">
        <v>3000</v>
      </c>
      <c r="AB370" s="1008"/>
      <c r="AC370" s="1008">
        <v>3000</v>
      </c>
      <c r="AD370" s="1008"/>
      <c r="AE370" s="1008"/>
      <c r="AF370" s="1010">
        <f t="shared" si="9"/>
        <v>100</v>
      </c>
      <c r="AG370" s="1010"/>
      <c r="AH370" s="1011">
        <f t="shared" si="9"/>
        <v>100</v>
      </c>
      <c r="AI370" s="1007"/>
      <c r="AJ370" s="1007"/>
    </row>
    <row r="371" spans="1:36" ht="24">
      <c r="A371" s="1005" t="s">
        <v>3904</v>
      </c>
      <c r="B371" s="1006" t="s">
        <v>2080</v>
      </c>
      <c r="C371" s="1007"/>
      <c r="D371" s="1007"/>
      <c r="E371" s="1007"/>
      <c r="F371" s="1002">
        <v>0</v>
      </c>
      <c r="G371" s="1008">
        <v>5500</v>
      </c>
      <c r="H371" s="1008"/>
      <c r="I371" s="1008">
        <v>5500</v>
      </c>
      <c r="J371" s="1008"/>
      <c r="K371" s="1008"/>
      <c r="L371" s="1008">
        <v>0</v>
      </c>
      <c r="M371" s="1008"/>
      <c r="N371" s="1008">
        <v>0</v>
      </c>
      <c r="O371" s="1008"/>
      <c r="P371" s="1008"/>
      <c r="Q371" s="1002">
        <v>0</v>
      </c>
      <c r="R371" s="1002">
        <v>0</v>
      </c>
      <c r="S371" s="1002">
        <v>0</v>
      </c>
      <c r="T371" s="1002">
        <v>0</v>
      </c>
      <c r="U371" s="1002">
        <v>0</v>
      </c>
      <c r="V371" s="1009">
        <v>1527</v>
      </c>
      <c r="W371" s="1009"/>
      <c r="X371" s="1009">
        <v>1527</v>
      </c>
      <c r="Y371" s="1009"/>
      <c r="Z371" s="1009"/>
      <c r="AA371" s="1008">
        <v>0</v>
      </c>
      <c r="AB371" s="1008"/>
      <c r="AC371" s="1008">
        <v>0</v>
      </c>
      <c r="AD371" s="1008"/>
      <c r="AE371" s="1008"/>
      <c r="AF371" s="1010">
        <f t="shared" si="9"/>
        <v>0</v>
      </c>
      <c r="AG371" s="1010"/>
      <c r="AH371" s="1011">
        <f t="shared" si="9"/>
        <v>0</v>
      </c>
      <c r="AI371" s="1007"/>
      <c r="AJ371" s="1007"/>
    </row>
    <row r="372" spans="1:36" ht="24">
      <c r="A372" s="1005" t="s">
        <v>3905</v>
      </c>
      <c r="B372" s="1006" t="s">
        <v>2078</v>
      </c>
      <c r="C372" s="1007"/>
      <c r="D372" s="1007"/>
      <c r="E372" s="1007"/>
      <c r="F372" s="1002">
        <v>0</v>
      </c>
      <c r="G372" s="1008">
        <v>4163.1689999999999</v>
      </c>
      <c r="H372" s="1008"/>
      <c r="I372" s="1008">
        <v>4163.1689999999999</v>
      </c>
      <c r="J372" s="1008"/>
      <c r="K372" s="1008"/>
      <c r="L372" s="1008">
        <v>0</v>
      </c>
      <c r="M372" s="1008"/>
      <c r="N372" s="1008">
        <v>0</v>
      </c>
      <c r="O372" s="1008"/>
      <c r="P372" s="1008"/>
      <c r="Q372" s="1002">
        <v>0</v>
      </c>
      <c r="R372" s="1002">
        <v>0</v>
      </c>
      <c r="S372" s="1002">
        <v>0</v>
      </c>
      <c r="T372" s="1002">
        <v>0</v>
      </c>
      <c r="U372" s="1002">
        <v>0</v>
      </c>
      <c r="V372" s="1009">
        <v>1122</v>
      </c>
      <c r="W372" s="1009"/>
      <c r="X372" s="1009">
        <v>1122</v>
      </c>
      <c r="Y372" s="1009"/>
      <c r="Z372" s="1009"/>
      <c r="AA372" s="1008">
        <v>1122</v>
      </c>
      <c r="AB372" s="1008"/>
      <c r="AC372" s="1008">
        <v>1122</v>
      </c>
      <c r="AD372" s="1008"/>
      <c r="AE372" s="1008"/>
      <c r="AF372" s="1010">
        <f t="shared" si="9"/>
        <v>100</v>
      </c>
      <c r="AG372" s="1010"/>
      <c r="AH372" s="1011">
        <f t="shared" si="9"/>
        <v>100</v>
      </c>
      <c r="AI372" s="1007"/>
      <c r="AJ372" s="1007"/>
    </row>
    <row r="373" spans="1:36" ht="36">
      <c r="A373" s="1005" t="s">
        <v>3906</v>
      </c>
      <c r="B373" s="1006" t="s">
        <v>2324</v>
      </c>
      <c r="C373" s="1007"/>
      <c r="D373" s="1007"/>
      <c r="E373" s="1007"/>
      <c r="F373" s="1002">
        <v>0</v>
      </c>
      <c r="G373" s="1008">
        <v>4747</v>
      </c>
      <c r="H373" s="1008"/>
      <c r="I373" s="1008">
        <v>4747</v>
      </c>
      <c r="J373" s="1008"/>
      <c r="K373" s="1008"/>
      <c r="L373" s="1008">
        <v>0</v>
      </c>
      <c r="M373" s="1008"/>
      <c r="N373" s="1008">
        <v>0</v>
      </c>
      <c r="O373" s="1008"/>
      <c r="P373" s="1008"/>
      <c r="Q373" s="1002">
        <v>0</v>
      </c>
      <c r="R373" s="1002">
        <v>0</v>
      </c>
      <c r="S373" s="1002">
        <v>0</v>
      </c>
      <c r="T373" s="1002">
        <v>0</v>
      </c>
      <c r="U373" s="1002">
        <v>0</v>
      </c>
      <c r="V373" s="1009">
        <v>1332</v>
      </c>
      <c r="W373" s="1009"/>
      <c r="X373" s="1009">
        <v>1332</v>
      </c>
      <c r="Y373" s="1009"/>
      <c r="Z373" s="1009"/>
      <c r="AA373" s="1008">
        <v>714</v>
      </c>
      <c r="AB373" s="1008"/>
      <c r="AC373" s="1008">
        <v>714</v>
      </c>
      <c r="AD373" s="1008"/>
      <c r="AE373" s="1008"/>
      <c r="AF373" s="1010">
        <f t="shared" si="9"/>
        <v>53.603603603603602</v>
      </c>
      <c r="AG373" s="1010"/>
      <c r="AH373" s="1011">
        <f t="shared" si="9"/>
        <v>53.603603603603602</v>
      </c>
      <c r="AI373" s="1007"/>
      <c r="AJ373" s="1007"/>
    </row>
    <row r="374" spans="1:36">
      <c r="A374" s="1000" t="s">
        <v>424</v>
      </c>
      <c r="B374" s="1001" t="s">
        <v>4125</v>
      </c>
      <c r="C374" s="1007"/>
      <c r="D374" s="1007"/>
      <c r="E374" s="1007"/>
      <c r="F374" s="1002">
        <v>0</v>
      </c>
      <c r="G374" s="1003">
        <v>0</v>
      </c>
      <c r="H374" s="1003"/>
      <c r="I374" s="1003">
        <v>0</v>
      </c>
      <c r="J374" s="1003"/>
      <c r="K374" s="1003"/>
      <c r="L374" s="1003">
        <v>17887.404500000001</v>
      </c>
      <c r="M374" s="1003"/>
      <c r="N374" s="1003">
        <v>17887.404500000001</v>
      </c>
      <c r="O374" s="1003"/>
      <c r="P374" s="1003"/>
      <c r="Q374" s="1002">
        <v>0</v>
      </c>
      <c r="R374" s="1002">
        <v>0</v>
      </c>
      <c r="S374" s="1002">
        <v>0</v>
      </c>
      <c r="T374" s="1002">
        <v>0</v>
      </c>
      <c r="U374" s="1002">
        <v>0</v>
      </c>
      <c r="V374" s="1003">
        <v>55059.3505</v>
      </c>
      <c r="W374" s="1009"/>
      <c r="X374" s="1009">
        <v>55059.3505</v>
      </c>
      <c r="Y374" s="1009"/>
      <c r="Z374" s="1009"/>
      <c r="AA374" s="1003">
        <v>42639.385516000002</v>
      </c>
      <c r="AB374" s="1003"/>
      <c r="AC374" s="1003">
        <v>42639.385516000002</v>
      </c>
      <c r="AD374" s="1003"/>
      <c r="AE374" s="1003"/>
      <c r="AF374" s="1004">
        <f t="shared" si="9"/>
        <v>77.442587187802019</v>
      </c>
      <c r="AG374" s="1007"/>
      <c r="AH374" s="1004">
        <f t="shared" si="9"/>
        <v>77.442587187802019</v>
      </c>
      <c r="AI374" s="1007"/>
      <c r="AJ374" s="1007"/>
    </row>
    <row r="375" spans="1:36" ht="24">
      <c r="A375" s="1005" t="s">
        <v>282</v>
      </c>
      <c r="B375" s="1006" t="s">
        <v>2176</v>
      </c>
      <c r="C375" s="1007"/>
      <c r="D375" s="1007"/>
      <c r="E375" s="1007"/>
      <c r="F375" s="1002">
        <v>0</v>
      </c>
      <c r="G375" s="1008">
        <v>391564</v>
      </c>
      <c r="H375" s="1008"/>
      <c r="I375" s="1008">
        <v>391564</v>
      </c>
      <c r="J375" s="1008"/>
      <c r="K375" s="1008"/>
      <c r="L375" s="1008">
        <v>0</v>
      </c>
      <c r="M375" s="1008"/>
      <c r="N375" s="1008">
        <v>0</v>
      </c>
      <c r="O375" s="1008"/>
      <c r="P375" s="1008"/>
      <c r="Q375" s="1002">
        <v>0</v>
      </c>
      <c r="R375" s="1002">
        <v>0</v>
      </c>
      <c r="S375" s="1002">
        <v>0</v>
      </c>
      <c r="T375" s="1002">
        <v>0</v>
      </c>
      <c r="U375" s="1002">
        <v>0</v>
      </c>
      <c r="V375" s="1009">
        <v>7500</v>
      </c>
      <c r="W375" s="1009"/>
      <c r="X375" s="1009">
        <v>7500</v>
      </c>
      <c r="Y375" s="1009"/>
      <c r="Z375" s="1009"/>
      <c r="AA375" s="1008">
        <v>4471.3896000000004</v>
      </c>
      <c r="AB375" s="1008"/>
      <c r="AC375" s="1008">
        <v>4471.3896000000004</v>
      </c>
      <c r="AD375" s="1008"/>
      <c r="AE375" s="1008"/>
      <c r="AF375" s="1010">
        <f t="shared" si="9"/>
        <v>59.618528000000005</v>
      </c>
      <c r="AG375" s="1010"/>
      <c r="AH375" s="1011">
        <f t="shared" si="9"/>
        <v>59.618528000000005</v>
      </c>
      <c r="AI375" s="1007"/>
      <c r="AJ375" s="1007"/>
    </row>
    <row r="376" spans="1:36" ht="24">
      <c r="A376" s="1005" t="s">
        <v>132</v>
      </c>
      <c r="B376" s="1006" t="s">
        <v>2175</v>
      </c>
      <c r="C376" s="1007"/>
      <c r="D376" s="1007"/>
      <c r="E376" s="1007"/>
      <c r="F376" s="1002">
        <v>0</v>
      </c>
      <c r="G376" s="1008">
        <v>167137</v>
      </c>
      <c r="H376" s="1008"/>
      <c r="I376" s="1008">
        <v>167137</v>
      </c>
      <c r="J376" s="1008"/>
      <c r="K376" s="1008"/>
      <c r="L376" s="1008">
        <v>7533.4345000000003</v>
      </c>
      <c r="M376" s="1008"/>
      <c r="N376" s="1008">
        <v>7533.4345000000003</v>
      </c>
      <c r="O376" s="1008"/>
      <c r="P376" s="1008"/>
      <c r="Q376" s="1002">
        <v>0</v>
      </c>
      <c r="R376" s="1002">
        <v>0</v>
      </c>
      <c r="S376" s="1002">
        <v>0</v>
      </c>
      <c r="T376" s="1002">
        <v>0</v>
      </c>
      <c r="U376" s="1002">
        <v>0</v>
      </c>
      <c r="V376" s="1009">
        <v>11217.434499999999</v>
      </c>
      <c r="W376" s="1009"/>
      <c r="X376" s="1009">
        <v>11217.434499999999</v>
      </c>
      <c r="Y376" s="1009"/>
      <c r="Z376" s="1009"/>
      <c r="AA376" s="1008">
        <v>6480.6759160000001</v>
      </c>
      <c r="AB376" s="1008"/>
      <c r="AC376" s="1008">
        <v>6480.6759160000001</v>
      </c>
      <c r="AD376" s="1008"/>
      <c r="AE376" s="1008"/>
      <c r="AF376" s="1010">
        <f t="shared" si="9"/>
        <v>57.773244996438365</v>
      </c>
      <c r="AG376" s="1010"/>
      <c r="AH376" s="1011">
        <f t="shared" si="9"/>
        <v>57.773244996438365</v>
      </c>
      <c r="AI376" s="1007"/>
      <c r="AJ376" s="1007"/>
    </row>
    <row r="377" spans="1:36" ht="24">
      <c r="A377" s="1005" t="s">
        <v>133</v>
      </c>
      <c r="B377" s="1006" t="s">
        <v>2203</v>
      </c>
      <c r="C377" s="1007"/>
      <c r="D377" s="1007"/>
      <c r="E377" s="1007"/>
      <c r="F377" s="1002">
        <v>0</v>
      </c>
      <c r="G377" s="1008">
        <v>72595</v>
      </c>
      <c r="H377" s="1008"/>
      <c r="I377" s="1008">
        <v>72595</v>
      </c>
      <c r="J377" s="1008"/>
      <c r="K377" s="1008"/>
      <c r="L377" s="1008">
        <v>2180.9699999999998</v>
      </c>
      <c r="M377" s="1008"/>
      <c r="N377" s="1008">
        <v>2180.9699999999998</v>
      </c>
      <c r="O377" s="1008"/>
      <c r="P377" s="1008"/>
      <c r="Q377" s="1002">
        <v>0</v>
      </c>
      <c r="R377" s="1002">
        <v>0</v>
      </c>
      <c r="S377" s="1002">
        <v>0</v>
      </c>
      <c r="T377" s="1002">
        <v>0</v>
      </c>
      <c r="U377" s="1002">
        <v>0</v>
      </c>
      <c r="V377" s="1009">
        <v>10496.97</v>
      </c>
      <c r="W377" s="1009"/>
      <c r="X377" s="1009">
        <v>10496.97</v>
      </c>
      <c r="Y377" s="1009"/>
      <c r="Z377" s="1009"/>
      <c r="AA377" s="1008">
        <v>10478.004999999999</v>
      </c>
      <c r="AB377" s="1008"/>
      <c r="AC377" s="1008">
        <v>10478.004999999999</v>
      </c>
      <c r="AD377" s="1008"/>
      <c r="AE377" s="1008"/>
      <c r="AF377" s="1010">
        <f t="shared" si="9"/>
        <v>99.819328815839242</v>
      </c>
      <c r="AG377" s="1010"/>
      <c r="AH377" s="1011">
        <f t="shared" si="9"/>
        <v>99.819328815839242</v>
      </c>
      <c r="AI377" s="1007"/>
      <c r="AJ377" s="1007"/>
    </row>
    <row r="378" spans="1:36">
      <c r="A378" s="1005" t="s">
        <v>134</v>
      </c>
      <c r="B378" s="1006" t="s">
        <v>2205</v>
      </c>
      <c r="C378" s="1007"/>
      <c r="D378" s="1007"/>
      <c r="E378" s="1007"/>
      <c r="F378" s="1002">
        <v>0</v>
      </c>
      <c r="G378" s="1008">
        <v>7631.1189999999997</v>
      </c>
      <c r="H378" s="1008"/>
      <c r="I378" s="1008">
        <v>7631.1189999999997</v>
      </c>
      <c r="J378" s="1008"/>
      <c r="K378" s="1008"/>
      <c r="L378" s="1008">
        <v>700</v>
      </c>
      <c r="M378" s="1008"/>
      <c r="N378" s="1008">
        <v>700</v>
      </c>
      <c r="O378" s="1008"/>
      <c r="P378" s="1008"/>
      <c r="Q378" s="1002">
        <v>0</v>
      </c>
      <c r="R378" s="1002">
        <v>0</v>
      </c>
      <c r="S378" s="1002">
        <v>0</v>
      </c>
      <c r="T378" s="1002">
        <v>0</v>
      </c>
      <c r="U378" s="1002">
        <v>0</v>
      </c>
      <c r="V378" s="1009">
        <v>4438.3050000000003</v>
      </c>
      <c r="W378" s="1009"/>
      <c r="X378" s="1009">
        <v>4438.3050000000003</v>
      </c>
      <c r="Y378" s="1009"/>
      <c r="Z378" s="1009"/>
      <c r="AA378" s="1008">
        <v>4438.3050000000003</v>
      </c>
      <c r="AB378" s="1008"/>
      <c r="AC378" s="1008">
        <v>4438.3050000000003</v>
      </c>
      <c r="AD378" s="1008"/>
      <c r="AE378" s="1008"/>
      <c r="AF378" s="1010">
        <f t="shared" si="9"/>
        <v>100</v>
      </c>
      <c r="AG378" s="1010"/>
      <c r="AH378" s="1011">
        <f t="shared" si="9"/>
        <v>100</v>
      </c>
      <c r="AI378" s="1007"/>
      <c r="AJ378" s="1007"/>
    </row>
    <row r="379" spans="1:36" ht="24">
      <c r="A379" s="1005" t="s">
        <v>135</v>
      </c>
      <c r="B379" s="1006" t="s">
        <v>2165</v>
      </c>
      <c r="C379" s="1007"/>
      <c r="D379" s="1007"/>
      <c r="E379" s="1007"/>
      <c r="F379" s="1002">
        <v>0</v>
      </c>
      <c r="G379" s="1008">
        <v>8480</v>
      </c>
      <c r="H379" s="1008"/>
      <c r="I379" s="1008">
        <v>8480</v>
      </c>
      <c r="J379" s="1008"/>
      <c r="K379" s="1008"/>
      <c r="L379" s="1008">
        <v>0</v>
      </c>
      <c r="M379" s="1008"/>
      <c r="N379" s="1008">
        <v>0</v>
      </c>
      <c r="O379" s="1008"/>
      <c r="P379" s="1008"/>
      <c r="Q379" s="1002">
        <v>0</v>
      </c>
      <c r="R379" s="1002">
        <v>0</v>
      </c>
      <c r="S379" s="1002">
        <v>0</v>
      </c>
      <c r="T379" s="1002">
        <v>0</v>
      </c>
      <c r="U379" s="1002">
        <v>0</v>
      </c>
      <c r="V379" s="1009">
        <v>2451</v>
      </c>
      <c r="W379" s="1009"/>
      <c r="X379" s="1009">
        <v>2451</v>
      </c>
      <c r="Y379" s="1009"/>
      <c r="Z379" s="1009"/>
      <c r="AA379" s="1008">
        <v>504.39800000000002</v>
      </c>
      <c r="AB379" s="1008"/>
      <c r="AC379" s="1008">
        <v>504.39800000000002</v>
      </c>
      <c r="AD379" s="1008"/>
      <c r="AE379" s="1008"/>
      <c r="AF379" s="1010">
        <f t="shared" si="9"/>
        <v>20.579273765809873</v>
      </c>
      <c r="AG379" s="1010"/>
      <c r="AH379" s="1011">
        <f t="shared" si="9"/>
        <v>20.579273765809873</v>
      </c>
      <c r="AI379" s="1007"/>
      <c r="AJ379" s="1007"/>
    </row>
    <row r="380" spans="1:36" ht="24">
      <c r="A380" s="1005" t="s">
        <v>136</v>
      </c>
      <c r="B380" s="1006" t="s">
        <v>2164</v>
      </c>
      <c r="C380" s="1007"/>
      <c r="D380" s="1007"/>
      <c r="E380" s="1007"/>
      <c r="F380" s="1002">
        <v>0</v>
      </c>
      <c r="G380" s="1008">
        <v>60</v>
      </c>
      <c r="H380" s="1008"/>
      <c r="I380" s="1008">
        <v>60</v>
      </c>
      <c r="J380" s="1008"/>
      <c r="K380" s="1008"/>
      <c r="L380" s="1008">
        <v>0</v>
      </c>
      <c r="M380" s="1008"/>
      <c r="N380" s="1008">
        <v>0</v>
      </c>
      <c r="O380" s="1008"/>
      <c r="P380" s="1008"/>
      <c r="Q380" s="1002">
        <v>0</v>
      </c>
      <c r="R380" s="1002">
        <v>0</v>
      </c>
      <c r="S380" s="1002">
        <v>0</v>
      </c>
      <c r="T380" s="1002">
        <v>0</v>
      </c>
      <c r="U380" s="1002">
        <v>0</v>
      </c>
      <c r="V380" s="1009">
        <v>2970</v>
      </c>
      <c r="W380" s="1009"/>
      <c r="X380" s="1009">
        <v>2970</v>
      </c>
      <c r="Y380" s="1009"/>
      <c r="Z380" s="1009"/>
      <c r="AA380" s="1008">
        <v>784.53899999999999</v>
      </c>
      <c r="AB380" s="1008"/>
      <c r="AC380" s="1008">
        <v>784.53899999999999</v>
      </c>
      <c r="AD380" s="1008"/>
      <c r="AE380" s="1008"/>
      <c r="AF380" s="1010">
        <f t="shared" si="9"/>
        <v>26.415454545454548</v>
      </c>
      <c r="AG380" s="1010"/>
      <c r="AH380" s="1011">
        <f t="shared" si="9"/>
        <v>26.415454545454548</v>
      </c>
      <c r="AI380" s="1007"/>
      <c r="AJ380" s="1007"/>
    </row>
    <row r="381" spans="1:36">
      <c r="A381" s="1005" t="s">
        <v>137</v>
      </c>
      <c r="B381" s="1006" t="s">
        <v>2086</v>
      </c>
      <c r="C381" s="1007"/>
      <c r="D381" s="1007"/>
      <c r="E381" s="1007"/>
      <c r="F381" s="1002">
        <v>0</v>
      </c>
      <c r="G381" s="1008">
        <v>43413</v>
      </c>
      <c r="H381" s="1008"/>
      <c r="I381" s="1008">
        <v>43413</v>
      </c>
      <c r="J381" s="1008"/>
      <c r="K381" s="1008"/>
      <c r="L381" s="1008">
        <v>0</v>
      </c>
      <c r="M381" s="1008"/>
      <c r="N381" s="1008">
        <v>0</v>
      </c>
      <c r="O381" s="1008"/>
      <c r="P381" s="1008"/>
      <c r="Q381" s="1002">
        <v>0</v>
      </c>
      <c r="R381" s="1002">
        <v>0</v>
      </c>
      <c r="S381" s="1002">
        <v>0</v>
      </c>
      <c r="T381" s="1002">
        <v>0</v>
      </c>
      <c r="U381" s="1002">
        <v>0</v>
      </c>
      <c r="V381" s="1009">
        <v>4701</v>
      </c>
      <c r="W381" s="1009"/>
      <c r="X381" s="1009">
        <v>4701</v>
      </c>
      <c r="Y381" s="1009"/>
      <c r="Z381" s="1009"/>
      <c r="AA381" s="1008">
        <v>4529.7830000000004</v>
      </c>
      <c r="AB381" s="1008"/>
      <c r="AC381" s="1008">
        <v>4529.7830000000004</v>
      </c>
      <c r="AD381" s="1008"/>
      <c r="AE381" s="1008"/>
      <c r="AF381" s="1010">
        <f t="shared" si="9"/>
        <v>96.357860029780909</v>
      </c>
      <c r="AG381" s="1010"/>
      <c r="AH381" s="1011">
        <f t="shared" si="9"/>
        <v>96.357860029780909</v>
      </c>
      <c r="AI381" s="1007"/>
      <c r="AJ381" s="1007"/>
    </row>
    <row r="382" spans="1:36" ht="24">
      <c r="A382" s="1005" t="s">
        <v>317</v>
      </c>
      <c r="B382" s="1006" t="s">
        <v>2381</v>
      </c>
      <c r="C382" s="1007"/>
      <c r="D382" s="1007"/>
      <c r="E382" s="1007"/>
      <c r="F382" s="1002">
        <v>0</v>
      </c>
      <c r="G382" s="1008">
        <v>14900</v>
      </c>
      <c r="H382" s="1008"/>
      <c r="I382" s="1008">
        <v>14900</v>
      </c>
      <c r="J382" s="1008"/>
      <c r="K382" s="1008"/>
      <c r="L382" s="1008">
        <v>0</v>
      </c>
      <c r="M382" s="1008"/>
      <c r="N382" s="1008">
        <v>0</v>
      </c>
      <c r="O382" s="1008"/>
      <c r="P382" s="1008"/>
      <c r="Q382" s="1002">
        <v>0</v>
      </c>
      <c r="R382" s="1002">
        <v>0</v>
      </c>
      <c r="S382" s="1002">
        <v>0</v>
      </c>
      <c r="T382" s="1002">
        <v>0</v>
      </c>
      <c r="U382" s="1002">
        <v>0</v>
      </c>
      <c r="V382" s="1009">
        <v>4933</v>
      </c>
      <c r="W382" s="1009"/>
      <c r="X382" s="1009">
        <v>4933</v>
      </c>
      <c r="Y382" s="1009"/>
      <c r="Z382" s="1009"/>
      <c r="AA382" s="1008">
        <v>4933</v>
      </c>
      <c r="AB382" s="1008"/>
      <c r="AC382" s="1008">
        <v>4933</v>
      </c>
      <c r="AD382" s="1008"/>
      <c r="AE382" s="1008"/>
      <c r="AF382" s="1010">
        <f t="shared" si="9"/>
        <v>100</v>
      </c>
      <c r="AG382" s="1010"/>
      <c r="AH382" s="1011">
        <f t="shared" si="9"/>
        <v>100</v>
      </c>
      <c r="AI382" s="1007"/>
      <c r="AJ382" s="1007"/>
    </row>
    <row r="383" spans="1:36" ht="24">
      <c r="A383" s="1005" t="s">
        <v>318</v>
      </c>
      <c r="B383" s="1006" t="s">
        <v>2413</v>
      </c>
      <c r="C383" s="1007"/>
      <c r="D383" s="1007"/>
      <c r="E383" s="1007"/>
      <c r="F383" s="1002">
        <v>0</v>
      </c>
      <c r="G383" s="1008">
        <v>6508</v>
      </c>
      <c r="H383" s="1008"/>
      <c r="I383" s="1008">
        <v>6508</v>
      </c>
      <c r="J383" s="1008"/>
      <c r="K383" s="1008"/>
      <c r="L383" s="1008">
        <v>1500</v>
      </c>
      <c r="M383" s="1008"/>
      <c r="N383" s="1008">
        <v>1500</v>
      </c>
      <c r="O383" s="1008"/>
      <c r="P383" s="1008"/>
      <c r="Q383" s="1002">
        <v>0</v>
      </c>
      <c r="R383" s="1002">
        <v>0</v>
      </c>
      <c r="S383" s="1002">
        <v>0</v>
      </c>
      <c r="T383" s="1002">
        <v>0</v>
      </c>
      <c r="U383" s="1002">
        <v>0</v>
      </c>
      <c r="V383" s="1009">
        <v>1357</v>
      </c>
      <c r="W383" s="1009"/>
      <c r="X383" s="1009">
        <v>1357</v>
      </c>
      <c r="Y383" s="1009"/>
      <c r="Z383" s="1009"/>
      <c r="AA383" s="1008">
        <v>1357</v>
      </c>
      <c r="AB383" s="1008"/>
      <c r="AC383" s="1008">
        <v>1357</v>
      </c>
      <c r="AD383" s="1008"/>
      <c r="AE383" s="1008"/>
      <c r="AF383" s="1010">
        <f t="shared" si="9"/>
        <v>100</v>
      </c>
      <c r="AG383" s="1010"/>
      <c r="AH383" s="1011">
        <f t="shared" si="9"/>
        <v>100</v>
      </c>
      <c r="AI383" s="1007"/>
      <c r="AJ383" s="1007"/>
    </row>
    <row r="384" spans="1:36" ht="24">
      <c r="A384" s="1005" t="s">
        <v>656</v>
      </c>
      <c r="B384" s="1006" t="s">
        <v>2256</v>
      </c>
      <c r="C384" s="1007"/>
      <c r="D384" s="1007"/>
      <c r="E384" s="1007"/>
      <c r="F384" s="1002">
        <v>0</v>
      </c>
      <c r="G384" s="1008">
        <v>5998.942</v>
      </c>
      <c r="H384" s="1008"/>
      <c r="I384" s="1008">
        <v>5998.942</v>
      </c>
      <c r="J384" s="1008"/>
      <c r="K384" s="1008"/>
      <c r="L384" s="1008">
        <v>0</v>
      </c>
      <c r="M384" s="1008"/>
      <c r="N384" s="1008">
        <v>0</v>
      </c>
      <c r="O384" s="1008"/>
      <c r="P384" s="1008"/>
      <c r="Q384" s="1002">
        <v>0</v>
      </c>
      <c r="R384" s="1002">
        <v>0</v>
      </c>
      <c r="S384" s="1002">
        <v>0</v>
      </c>
      <c r="T384" s="1002">
        <v>0</v>
      </c>
      <c r="U384" s="1002">
        <v>0</v>
      </c>
      <c r="V384" s="1009">
        <v>2450</v>
      </c>
      <c r="W384" s="1009"/>
      <c r="X384" s="1009">
        <v>2450</v>
      </c>
      <c r="Y384" s="1009"/>
      <c r="Z384" s="1009"/>
      <c r="AA384" s="1008">
        <v>2450</v>
      </c>
      <c r="AB384" s="1008"/>
      <c r="AC384" s="1008">
        <v>2450</v>
      </c>
      <c r="AD384" s="1008"/>
      <c r="AE384" s="1008"/>
      <c r="AF384" s="1010">
        <f t="shared" si="9"/>
        <v>100</v>
      </c>
      <c r="AG384" s="1010"/>
      <c r="AH384" s="1011">
        <f t="shared" si="9"/>
        <v>100</v>
      </c>
      <c r="AI384" s="1007"/>
      <c r="AJ384" s="1007"/>
    </row>
    <row r="385" spans="1:36" ht="24">
      <c r="A385" s="1005" t="s">
        <v>1117</v>
      </c>
      <c r="B385" s="1006" t="s">
        <v>2027</v>
      </c>
      <c r="C385" s="1007"/>
      <c r="D385" s="1007"/>
      <c r="E385" s="1007"/>
      <c r="F385" s="1002">
        <v>0</v>
      </c>
      <c r="G385" s="1008">
        <v>368000</v>
      </c>
      <c r="H385" s="1008"/>
      <c r="I385" s="1008">
        <v>368000</v>
      </c>
      <c r="J385" s="1008"/>
      <c r="K385" s="1008"/>
      <c r="L385" s="1008">
        <v>5973</v>
      </c>
      <c r="M385" s="1008"/>
      <c r="N385" s="1008">
        <v>5973</v>
      </c>
      <c r="O385" s="1008"/>
      <c r="P385" s="1008"/>
      <c r="Q385" s="1002">
        <v>0</v>
      </c>
      <c r="R385" s="1002">
        <v>0</v>
      </c>
      <c r="S385" s="1002">
        <v>0</v>
      </c>
      <c r="T385" s="1002">
        <v>0</v>
      </c>
      <c r="U385" s="1002">
        <v>0</v>
      </c>
      <c r="V385" s="1009">
        <v>2544.6410000000001</v>
      </c>
      <c r="W385" s="1009"/>
      <c r="X385" s="1009">
        <v>2544.6410000000001</v>
      </c>
      <c r="Y385" s="1009"/>
      <c r="Z385" s="1009"/>
      <c r="AA385" s="1008">
        <v>2212.29</v>
      </c>
      <c r="AB385" s="1008"/>
      <c r="AC385" s="1008">
        <v>2212.29</v>
      </c>
      <c r="AD385" s="1008"/>
      <c r="AE385" s="1008"/>
      <c r="AF385" s="1010">
        <f t="shared" si="9"/>
        <v>86.939179239822039</v>
      </c>
      <c r="AG385" s="1010"/>
      <c r="AH385" s="1011">
        <f t="shared" si="9"/>
        <v>86.939179239822039</v>
      </c>
      <c r="AI385" s="1007"/>
      <c r="AJ385" s="1007"/>
    </row>
    <row r="386" spans="1:36">
      <c r="A386" s="1000" t="s">
        <v>425</v>
      </c>
      <c r="B386" s="1001" t="s">
        <v>4126</v>
      </c>
      <c r="C386" s="1007"/>
      <c r="D386" s="1007"/>
      <c r="E386" s="1007"/>
      <c r="F386" s="1002">
        <v>0</v>
      </c>
      <c r="G386" s="1003">
        <v>0</v>
      </c>
      <c r="H386" s="1003"/>
      <c r="I386" s="1003">
        <v>0</v>
      </c>
      <c r="J386" s="1003"/>
      <c r="K386" s="1003"/>
      <c r="L386" s="1003">
        <v>35499.805999999997</v>
      </c>
      <c r="M386" s="1003"/>
      <c r="N386" s="1003">
        <v>35499.805999999997</v>
      </c>
      <c r="O386" s="1003"/>
      <c r="P386" s="1003"/>
      <c r="Q386" s="1002">
        <v>0</v>
      </c>
      <c r="R386" s="1002">
        <v>0</v>
      </c>
      <c r="S386" s="1002">
        <v>0</v>
      </c>
      <c r="T386" s="1002">
        <v>0</v>
      </c>
      <c r="U386" s="1002">
        <v>0</v>
      </c>
      <c r="V386" s="1003">
        <v>76405.900160999998</v>
      </c>
      <c r="W386" s="1009"/>
      <c r="X386" s="1009">
        <v>76405.900160999998</v>
      </c>
      <c r="Y386" s="1009"/>
      <c r="Z386" s="1009"/>
      <c r="AA386" s="1003">
        <v>52375.602851000003</v>
      </c>
      <c r="AB386" s="1003"/>
      <c r="AC386" s="1003">
        <v>52375.602851000003</v>
      </c>
      <c r="AD386" s="1003"/>
      <c r="AE386" s="1003"/>
      <c r="AF386" s="1004">
        <f t="shared" si="9"/>
        <v>68.549160131136276</v>
      </c>
      <c r="AG386" s="1007"/>
      <c r="AH386" s="1004">
        <f t="shared" si="9"/>
        <v>68.549160131136276</v>
      </c>
      <c r="AI386" s="1007"/>
      <c r="AJ386" s="1007"/>
    </row>
    <row r="387" spans="1:36" ht="24">
      <c r="A387" s="1005" t="s">
        <v>282</v>
      </c>
      <c r="B387" s="1006" t="s">
        <v>2027</v>
      </c>
      <c r="C387" s="1007"/>
      <c r="D387" s="1007"/>
      <c r="E387" s="1007"/>
      <c r="F387" s="1002">
        <v>0</v>
      </c>
      <c r="G387" s="1008">
        <v>368000</v>
      </c>
      <c r="H387" s="1008"/>
      <c r="I387" s="1008">
        <v>368000</v>
      </c>
      <c r="J387" s="1008"/>
      <c r="K387" s="1008"/>
      <c r="L387" s="1008">
        <v>3000</v>
      </c>
      <c r="M387" s="1008"/>
      <c r="N387" s="1008">
        <v>3000</v>
      </c>
      <c r="O387" s="1008"/>
      <c r="P387" s="1008"/>
      <c r="Q387" s="1002">
        <v>0</v>
      </c>
      <c r="R387" s="1002">
        <v>0</v>
      </c>
      <c r="S387" s="1002">
        <v>0</v>
      </c>
      <c r="T387" s="1002">
        <v>0</v>
      </c>
      <c r="U387" s="1002">
        <v>0</v>
      </c>
      <c r="V387" s="1009">
        <v>3000</v>
      </c>
      <c r="W387" s="1009"/>
      <c r="X387" s="1009">
        <v>3000</v>
      </c>
      <c r="Y387" s="1009"/>
      <c r="Z387" s="1009"/>
      <c r="AA387" s="1008">
        <v>1144.3109999999999</v>
      </c>
      <c r="AB387" s="1008"/>
      <c r="AC387" s="1008">
        <v>1144.3109999999999</v>
      </c>
      <c r="AD387" s="1008"/>
      <c r="AE387" s="1008"/>
      <c r="AF387" s="1010">
        <f t="shared" si="9"/>
        <v>38.143699999999995</v>
      </c>
      <c r="AG387" s="1010"/>
      <c r="AH387" s="1011">
        <f t="shared" si="9"/>
        <v>38.143699999999995</v>
      </c>
      <c r="AI387" s="1007"/>
      <c r="AJ387" s="1007"/>
    </row>
    <row r="388" spans="1:36" ht="24">
      <c r="A388" s="1005" t="s">
        <v>132</v>
      </c>
      <c r="B388" s="1006" t="s">
        <v>2239</v>
      </c>
      <c r="C388" s="1007"/>
      <c r="D388" s="1007"/>
      <c r="E388" s="1007"/>
      <c r="F388" s="1002">
        <v>0</v>
      </c>
      <c r="G388" s="1008">
        <v>50000</v>
      </c>
      <c r="H388" s="1008"/>
      <c r="I388" s="1008">
        <v>50000</v>
      </c>
      <c r="J388" s="1008"/>
      <c r="K388" s="1008"/>
      <c r="L388" s="1008">
        <v>0</v>
      </c>
      <c r="M388" s="1008"/>
      <c r="N388" s="1008">
        <v>0</v>
      </c>
      <c r="O388" s="1008"/>
      <c r="P388" s="1008"/>
      <c r="Q388" s="1002">
        <v>0</v>
      </c>
      <c r="R388" s="1002">
        <v>0</v>
      </c>
      <c r="S388" s="1002">
        <v>0</v>
      </c>
      <c r="T388" s="1002">
        <v>0</v>
      </c>
      <c r="U388" s="1002">
        <v>0</v>
      </c>
      <c r="V388" s="1009">
        <v>15000</v>
      </c>
      <c r="W388" s="1009"/>
      <c r="X388" s="1009">
        <v>15000</v>
      </c>
      <c r="Y388" s="1009"/>
      <c r="Z388" s="1009"/>
      <c r="AA388" s="1008">
        <v>295.95999999999998</v>
      </c>
      <c r="AB388" s="1008"/>
      <c r="AC388" s="1008">
        <v>295.95999999999998</v>
      </c>
      <c r="AD388" s="1008"/>
      <c r="AE388" s="1008"/>
      <c r="AF388" s="1010">
        <f t="shared" si="9"/>
        <v>1.9730666666666663</v>
      </c>
      <c r="AG388" s="1010"/>
      <c r="AH388" s="1011">
        <f t="shared" si="9"/>
        <v>1.9730666666666663</v>
      </c>
      <c r="AI388" s="1007"/>
      <c r="AJ388" s="1007"/>
    </row>
    <row r="389" spans="1:36" ht="36">
      <c r="A389" s="1005" t="s">
        <v>133</v>
      </c>
      <c r="B389" s="1006" t="s">
        <v>4127</v>
      </c>
      <c r="C389" s="1007"/>
      <c r="D389" s="1007"/>
      <c r="E389" s="1007"/>
      <c r="F389" s="1002">
        <v>0</v>
      </c>
      <c r="G389" s="1008">
        <v>500</v>
      </c>
      <c r="H389" s="1008"/>
      <c r="I389" s="1008">
        <v>500</v>
      </c>
      <c r="J389" s="1008"/>
      <c r="K389" s="1008"/>
      <c r="L389" s="1008">
        <v>0</v>
      </c>
      <c r="M389" s="1008"/>
      <c r="N389" s="1008">
        <v>0</v>
      </c>
      <c r="O389" s="1008"/>
      <c r="P389" s="1008"/>
      <c r="Q389" s="1002">
        <v>0</v>
      </c>
      <c r="R389" s="1002">
        <v>0</v>
      </c>
      <c r="S389" s="1002">
        <v>0</v>
      </c>
      <c r="T389" s="1002">
        <v>0</v>
      </c>
      <c r="U389" s="1002">
        <v>0</v>
      </c>
      <c r="V389" s="1009">
        <v>500</v>
      </c>
      <c r="W389" s="1009"/>
      <c r="X389" s="1009">
        <v>500</v>
      </c>
      <c r="Y389" s="1009"/>
      <c r="Z389" s="1009"/>
      <c r="AA389" s="1008">
        <v>465.47199999999998</v>
      </c>
      <c r="AB389" s="1008"/>
      <c r="AC389" s="1008">
        <v>465.47199999999998</v>
      </c>
      <c r="AD389" s="1008"/>
      <c r="AE389" s="1008"/>
      <c r="AF389" s="1010">
        <f t="shared" si="9"/>
        <v>93.094399999999993</v>
      </c>
      <c r="AG389" s="1010"/>
      <c r="AH389" s="1011">
        <f t="shared" si="9"/>
        <v>93.094399999999993</v>
      </c>
      <c r="AI389" s="1007"/>
      <c r="AJ389" s="1007"/>
    </row>
    <row r="390" spans="1:36" ht="36">
      <c r="A390" s="1005" t="s">
        <v>134</v>
      </c>
      <c r="B390" s="1006" t="s">
        <v>4128</v>
      </c>
      <c r="C390" s="1007"/>
      <c r="D390" s="1007"/>
      <c r="E390" s="1007"/>
      <c r="F390" s="1002">
        <v>0</v>
      </c>
      <c r="G390" s="1008">
        <v>400</v>
      </c>
      <c r="H390" s="1008"/>
      <c r="I390" s="1008">
        <v>400</v>
      </c>
      <c r="J390" s="1008"/>
      <c r="K390" s="1008"/>
      <c r="L390" s="1008">
        <v>0</v>
      </c>
      <c r="M390" s="1008"/>
      <c r="N390" s="1008">
        <v>0</v>
      </c>
      <c r="O390" s="1008"/>
      <c r="P390" s="1008"/>
      <c r="Q390" s="1002">
        <v>0</v>
      </c>
      <c r="R390" s="1002">
        <v>0</v>
      </c>
      <c r="S390" s="1002">
        <v>0</v>
      </c>
      <c r="T390" s="1002">
        <v>0</v>
      </c>
      <c r="U390" s="1002">
        <v>0</v>
      </c>
      <c r="V390" s="1009">
        <v>400</v>
      </c>
      <c r="W390" s="1009"/>
      <c r="X390" s="1009">
        <v>400</v>
      </c>
      <c r="Y390" s="1009"/>
      <c r="Z390" s="1009"/>
      <c r="AA390" s="1008">
        <v>396.94</v>
      </c>
      <c r="AB390" s="1008"/>
      <c r="AC390" s="1008">
        <v>396.94</v>
      </c>
      <c r="AD390" s="1008"/>
      <c r="AE390" s="1008"/>
      <c r="AF390" s="1010">
        <f t="shared" si="9"/>
        <v>99.234999999999999</v>
      </c>
      <c r="AG390" s="1010"/>
      <c r="AH390" s="1011">
        <f t="shared" si="9"/>
        <v>99.234999999999999</v>
      </c>
      <c r="AI390" s="1007"/>
      <c r="AJ390" s="1007"/>
    </row>
    <row r="391" spans="1:36" ht="36">
      <c r="A391" s="1005" t="s">
        <v>135</v>
      </c>
      <c r="B391" s="1006" t="s">
        <v>4129</v>
      </c>
      <c r="C391" s="1007"/>
      <c r="D391" s="1007"/>
      <c r="E391" s="1007"/>
      <c r="F391" s="1002">
        <v>0</v>
      </c>
      <c r="G391" s="1008">
        <v>1465.232</v>
      </c>
      <c r="H391" s="1008"/>
      <c r="I391" s="1008">
        <v>1465.232</v>
      </c>
      <c r="J391" s="1008"/>
      <c r="K391" s="1008"/>
      <c r="L391" s="1008">
        <v>0</v>
      </c>
      <c r="M391" s="1008"/>
      <c r="N391" s="1008">
        <v>0</v>
      </c>
      <c r="O391" s="1008"/>
      <c r="P391" s="1008"/>
      <c r="Q391" s="1002">
        <v>0</v>
      </c>
      <c r="R391" s="1002">
        <v>0</v>
      </c>
      <c r="S391" s="1002">
        <v>0</v>
      </c>
      <c r="T391" s="1002">
        <v>0</v>
      </c>
      <c r="U391" s="1002">
        <v>0</v>
      </c>
      <c r="V391" s="1009">
        <v>800</v>
      </c>
      <c r="W391" s="1009"/>
      <c r="X391" s="1009">
        <v>800</v>
      </c>
      <c r="Y391" s="1009"/>
      <c r="Z391" s="1009"/>
      <c r="AA391" s="1008">
        <v>800</v>
      </c>
      <c r="AB391" s="1008"/>
      <c r="AC391" s="1008">
        <v>800</v>
      </c>
      <c r="AD391" s="1008"/>
      <c r="AE391" s="1008"/>
      <c r="AF391" s="1010">
        <f t="shared" si="9"/>
        <v>100</v>
      </c>
      <c r="AG391" s="1010"/>
      <c r="AH391" s="1011">
        <f t="shared" si="9"/>
        <v>100</v>
      </c>
      <c r="AI391" s="1007"/>
      <c r="AJ391" s="1007"/>
    </row>
    <row r="392" spans="1:36" ht="24">
      <c r="A392" s="1005" t="s">
        <v>136</v>
      </c>
      <c r="B392" s="1006" t="s">
        <v>4130</v>
      </c>
      <c r="C392" s="1007"/>
      <c r="D392" s="1007"/>
      <c r="E392" s="1007"/>
      <c r="F392" s="1002">
        <v>0</v>
      </c>
      <c r="G392" s="1008">
        <v>3862.8809999999999</v>
      </c>
      <c r="H392" s="1008"/>
      <c r="I392" s="1008">
        <v>3862.8809999999999</v>
      </c>
      <c r="J392" s="1008"/>
      <c r="K392" s="1008"/>
      <c r="L392" s="1008">
        <v>0</v>
      </c>
      <c r="M392" s="1008"/>
      <c r="N392" s="1008">
        <v>0</v>
      </c>
      <c r="O392" s="1008"/>
      <c r="P392" s="1008"/>
      <c r="Q392" s="1002">
        <v>0</v>
      </c>
      <c r="R392" s="1002">
        <v>0</v>
      </c>
      <c r="S392" s="1002">
        <v>0</v>
      </c>
      <c r="T392" s="1002">
        <v>0</v>
      </c>
      <c r="U392" s="1002">
        <v>0</v>
      </c>
      <c r="V392" s="1009">
        <v>1300</v>
      </c>
      <c r="W392" s="1009"/>
      <c r="X392" s="1009">
        <v>1300</v>
      </c>
      <c r="Y392" s="1009"/>
      <c r="Z392" s="1009"/>
      <c r="AA392" s="1008">
        <v>1007.878</v>
      </c>
      <c r="AB392" s="1008"/>
      <c r="AC392" s="1008">
        <v>1007.878</v>
      </c>
      <c r="AD392" s="1008"/>
      <c r="AE392" s="1008"/>
      <c r="AF392" s="1010">
        <f t="shared" si="9"/>
        <v>77.529076923076929</v>
      </c>
      <c r="AG392" s="1010"/>
      <c r="AH392" s="1011">
        <f t="shared" si="9"/>
        <v>77.529076923076929</v>
      </c>
      <c r="AI392" s="1007"/>
      <c r="AJ392" s="1007"/>
    </row>
    <row r="393" spans="1:36" ht="24">
      <c r="A393" s="1005" t="s">
        <v>137</v>
      </c>
      <c r="B393" s="1006" t="s">
        <v>4131</v>
      </c>
      <c r="C393" s="1007"/>
      <c r="D393" s="1007"/>
      <c r="E393" s="1007"/>
      <c r="F393" s="1002">
        <v>0</v>
      </c>
      <c r="G393" s="1008">
        <v>653.28700000000003</v>
      </c>
      <c r="H393" s="1008"/>
      <c r="I393" s="1008">
        <v>653.28700000000003</v>
      </c>
      <c r="J393" s="1008"/>
      <c r="K393" s="1008"/>
      <c r="L393" s="1008">
        <v>0</v>
      </c>
      <c r="M393" s="1008"/>
      <c r="N393" s="1008">
        <v>0</v>
      </c>
      <c r="O393" s="1008"/>
      <c r="P393" s="1008"/>
      <c r="Q393" s="1002">
        <v>0</v>
      </c>
      <c r="R393" s="1002">
        <v>0</v>
      </c>
      <c r="S393" s="1002">
        <v>0</v>
      </c>
      <c r="T393" s="1002">
        <v>0</v>
      </c>
      <c r="U393" s="1002">
        <v>0</v>
      </c>
      <c r="V393" s="1009">
        <v>400</v>
      </c>
      <c r="W393" s="1009"/>
      <c r="X393" s="1009">
        <v>400</v>
      </c>
      <c r="Y393" s="1009"/>
      <c r="Z393" s="1009"/>
      <c r="AA393" s="1008">
        <v>400</v>
      </c>
      <c r="AB393" s="1008"/>
      <c r="AC393" s="1008">
        <v>400</v>
      </c>
      <c r="AD393" s="1008"/>
      <c r="AE393" s="1008"/>
      <c r="AF393" s="1010">
        <f t="shared" si="9"/>
        <v>100</v>
      </c>
      <c r="AG393" s="1010"/>
      <c r="AH393" s="1011">
        <f t="shared" si="9"/>
        <v>100</v>
      </c>
      <c r="AI393" s="1007"/>
      <c r="AJ393" s="1007"/>
    </row>
    <row r="394" spans="1:36" ht="24">
      <c r="A394" s="1005" t="s">
        <v>317</v>
      </c>
      <c r="B394" s="1006" t="s">
        <v>4132</v>
      </c>
      <c r="C394" s="1007"/>
      <c r="D394" s="1007"/>
      <c r="E394" s="1007"/>
      <c r="F394" s="1002">
        <v>0</v>
      </c>
      <c r="G394" s="1008">
        <v>3199.848</v>
      </c>
      <c r="H394" s="1008"/>
      <c r="I394" s="1008">
        <v>3199.848</v>
      </c>
      <c r="J394" s="1008"/>
      <c r="K394" s="1008"/>
      <c r="L394" s="1008">
        <v>0</v>
      </c>
      <c r="M394" s="1008"/>
      <c r="N394" s="1008">
        <v>0</v>
      </c>
      <c r="O394" s="1008"/>
      <c r="P394" s="1008"/>
      <c r="Q394" s="1002">
        <v>0</v>
      </c>
      <c r="R394" s="1002">
        <v>0</v>
      </c>
      <c r="S394" s="1002">
        <v>0</v>
      </c>
      <c r="T394" s="1002">
        <v>0</v>
      </c>
      <c r="U394" s="1002">
        <v>0</v>
      </c>
      <c r="V394" s="1009">
        <v>1500</v>
      </c>
      <c r="W394" s="1009"/>
      <c r="X394" s="1009">
        <v>1500</v>
      </c>
      <c r="Y394" s="1009"/>
      <c r="Z394" s="1009"/>
      <c r="AA394" s="1008">
        <v>1500</v>
      </c>
      <c r="AB394" s="1008"/>
      <c r="AC394" s="1008">
        <v>1500</v>
      </c>
      <c r="AD394" s="1008"/>
      <c r="AE394" s="1008"/>
      <c r="AF394" s="1010">
        <f t="shared" si="9"/>
        <v>100</v>
      </c>
      <c r="AG394" s="1010"/>
      <c r="AH394" s="1011">
        <f t="shared" si="9"/>
        <v>100</v>
      </c>
      <c r="AI394" s="1007"/>
      <c r="AJ394" s="1007"/>
    </row>
    <row r="395" spans="1:36" ht="36">
      <c r="A395" s="1005" t="s">
        <v>318</v>
      </c>
      <c r="B395" s="1006" t="s">
        <v>4133</v>
      </c>
      <c r="C395" s="1007"/>
      <c r="D395" s="1007"/>
      <c r="E395" s="1007"/>
      <c r="F395" s="1002">
        <v>0</v>
      </c>
      <c r="G395" s="1008">
        <v>700</v>
      </c>
      <c r="H395" s="1008"/>
      <c r="I395" s="1008">
        <v>700</v>
      </c>
      <c r="J395" s="1008"/>
      <c r="K395" s="1008"/>
      <c r="L395" s="1008">
        <v>0</v>
      </c>
      <c r="M395" s="1008"/>
      <c r="N395" s="1008">
        <v>0</v>
      </c>
      <c r="O395" s="1008"/>
      <c r="P395" s="1008"/>
      <c r="Q395" s="1002">
        <v>0</v>
      </c>
      <c r="R395" s="1002">
        <v>0</v>
      </c>
      <c r="S395" s="1002">
        <v>0</v>
      </c>
      <c r="T395" s="1002">
        <v>0</v>
      </c>
      <c r="U395" s="1002">
        <v>0</v>
      </c>
      <c r="V395" s="1009">
        <v>400</v>
      </c>
      <c r="W395" s="1009"/>
      <c r="X395" s="1009">
        <v>400</v>
      </c>
      <c r="Y395" s="1009"/>
      <c r="Z395" s="1009"/>
      <c r="AA395" s="1008">
        <v>394.834</v>
      </c>
      <c r="AB395" s="1008"/>
      <c r="AC395" s="1008">
        <v>394.834</v>
      </c>
      <c r="AD395" s="1008"/>
      <c r="AE395" s="1008"/>
      <c r="AF395" s="1010">
        <f t="shared" si="9"/>
        <v>98.708500000000001</v>
      </c>
      <c r="AG395" s="1010"/>
      <c r="AH395" s="1011">
        <f t="shared" si="9"/>
        <v>98.708500000000001</v>
      </c>
      <c r="AI395" s="1007"/>
      <c r="AJ395" s="1007"/>
    </row>
    <row r="396" spans="1:36">
      <c r="A396" s="1005" t="s">
        <v>656</v>
      </c>
      <c r="B396" s="1006" t="s">
        <v>2201</v>
      </c>
      <c r="C396" s="1007"/>
      <c r="D396" s="1007"/>
      <c r="E396" s="1007"/>
      <c r="F396" s="1002">
        <v>0</v>
      </c>
      <c r="G396" s="1008">
        <v>3500</v>
      </c>
      <c r="H396" s="1008"/>
      <c r="I396" s="1008">
        <v>3500</v>
      </c>
      <c r="J396" s="1008"/>
      <c r="K396" s="1008"/>
      <c r="L396" s="1008">
        <v>399.80599999999998</v>
      </c>
      <c r="M396" s="1008"/>
      <c r="N396" s="1008">
        <v>399.80599999999998</v>
      </c>
      <c r="O396" s="1008"/>
      <c r="P396" s="1008"/>
      <c r="Q396" s="1002">
        <v>0</v>
      </c>
      <c r="R396" s="1002">
        <v>0</v>
      </c>
      <c r="S396" s="1002">
        <v>0</v>
      </c>
      <c r="T396" s="1002">
        <v>0</v>
      </c>
      <c r="U396" s="1002">
        <v>0</v>
      </c>
      <c r="V396" s="1009">
        <v>936.03099999999995</v>
      </c>
      <c r="W396" s="1009"/>
      <c r="X396" s="1009">
        <v>936.03099999999995</v>
      </c>
      <c r="Y396" s="1009"/>
      <c r="Z396" s="1009"/>
      <c r="AA396" s="1008">
        <v>936.03099999999995</v>
      </c>
      <c r="AB396" s="1008"/>
      <c r="AC396" s="1008">
        <v>936.03099999999995</v>
      </c>
      <c r="AD396" s="1008"/>
      <c r="AE396" s="1008"/>
      <c r="AF396" s="1010">
        <f t="shared" ref="AF396:AH459" si="10">AA396/V396*100</f>
        <v>100</v>
      </c>
      <c r="AG396" s="1010"/>
      <c r="AH396" s="1011">
        <f t="shared" si="10"/>
        <v>100</v>
      </c>
      <c r="AI396" s="1007"/>
      <c r="AJ396" s="1007"/>
    </row>
    <row r="397" spans="1:36" ht="36">
      <c r="A397" s="1005" t="s">
        <v>1117</v>
      </c>
      <c r="B397" s="1006" t="s">
        <v>4134</v>
      </c>
      <c r="C397" s="1007"/>
      <c r="D397" s="1007"/>
      <c r="E397" s="1007"/>
      <c r="F397" s="1002">
        <v>0</v>
      </c>
      <c r="G397" s="1008">
        <v>700</v>
      </c>
      <c r="H397" s="1008"/>
      <c r="I397" s="1008">
        <v>700</v>
      </c>
      <c r="J397" s="1008"/>
      <c r="K397" s="1008"/>
      <c r="L397" s="1008">
        <v>0</v>
      </c>
      <c r="M397" s="1008"/>
      <c r="N397" s="1008">
        <v>0</v>
      </c>
      <c r="O397" s="1008"/>
      <c r="P397" s="1008"/>
      <c r="Q397" s="1002">
        <v>0</v>
      </c>
      <c r="R397" s="1002">
        <v>0</v>
      </c>
      <c r="S397" s="1002">
        <v>0</v>
      </c>
      <c r="T397" s="1002">
        <v>0</v>
      </c>
      <c r="U397" s="1002">
        <v>0</v>
      </c>
      <c r="V397" s="1009">
        <v>700</v>
      </c>
      <c r="W397" s="1009"/>
      <c r="X397" s="1009">
        <v>700</v>
      </c>
      <c r="Y397" s="1009"/>
      <c r="Z397" s="1009"/>
      <c r="AA397" s="1008">
        <v>675.52599999999995</v>
      </c>
      <c r="AB397" s="1008"/>
      <c r="AC397" s="1008">
        <v>675.52599999999995</v>
      </c>
      <c r="AD397" s="1008"/>
      <c r="AE397" s="1008"/>
      <c r="AF397" s="1010">
        <f t="shared" si="10"/>
        <v>96.503714285714281</v>
      </c>
      <c r="AG397" s="1010"/>
      <c r="AH397" s="1011">
        <f t="shared" si="10"/>
        <v>96.503714285714281</v>
      </c>
      <c r="AI397" s="1007"/>
      <c r="AJ397" s="1007"/>
    </row>
    <row r="398" spans="1:36" ht="24">
      <c r="A398" s="1005" t="s">
        <v>351</v>
      </c>
      <c r="B398" s="1006" t="s">
        <v>4135</v>
      </c>
      <c r="C398" s="1007"/>
      <c r="D398" s="1007"/>
      <c r="E398" s="1007"/>
      <c r="F398" s="1002">
        <v>0</v>
      </c>
      <c r="G398" s="1008">
        <v>2500</v>
      </c>
      <c r="H398" s="1008"/>
      <c r="I398" s="1008">
        <v>2500</v>
      </c>
      <c r="J398" s="1008"/>
      <c r="K398" s="1008"/>
      <c r="L398" s="1008">
        <v>0</v>
      </c>
      <c r="M398" s="1008"/>
      <c r="N398" s="1008">
        <v>0</v>
      </c>
      <c r="O398" s="1008"/>
      <c r="P398" s="1008"/>
      <c r="Q398" s="1002">
        <v>0</v>
      </c>
      <c r="R398" s="1002">
        <v>0</v>
      </c>
      <c r="S398" s="1002">
        <v>0</v>
      </c>
      <c r="T398" s="1002">
        <v>0</v>
      </c>
      <c r="U398" s="1002">
        <v>0</v>
      </c>
      <c r="V398" s="1009">
        <v>1000</v>
      </c>
      <c r="W398" s="1009"/>
      <c r="X398" s="1009">
        <v>1000</v>
      </c>
      <c r="Y398" s="1009"/>
      <c r="Z398" s="1009"/>
      <c r="AA398" s="1008">
        <v>974.67499999999995</v>
      </c>
      <c r="AB398" s="1008"/>
      <c r="AC398" s="1008">
        <v>974.67499999999995</v>
      </c>
      <c r="AD398" s="1008"/>
      <c r="AE398" s="1008"/>
      <c r="AF398" s="1010">
        <f t="shared" si="10"/>
        <v>97.467500000000001</v>
      </c>
      <c r="AG398" s="1010"/>
      <c r="AH398" s="1011">
        <f t="shared" si="10"/>
        <v>97.467500000000001</v>
      </c>
      <c r="AI398" s="1007"/>
      <c r="AJ398" s="1007"/>
    </row>
    <row r="399" spans="1:36" ht="36">
      <c r="A399" s="1005" t="s">
        <v>1118</v>
      </c>
      <c r="B399" s="1006" t="s">
        <v>4136</v>
      </c>
      <c r="C399" s="1007"/>
      <c r="D399" s="1007"/>
      <c r="E399" s="1007"/>
      <c r="F399" s="1002">
        <v>0</v>
      </c>
      <c r="G399" s="1008">
        <v>773</v>
      </c>
      <c r="H399" s="1008"/>
      <c r="I399" s="1008">
        <v>773</v>
      </c>
      <c r="J399" s="1008"/>
      <c r="K399" s="1008"/>
      <c r="L399" s="1008">
        <v>0</v>
      </c>
      <c r="M399" s="1008"/>
      <c r="N399" s="1008">
        <v>0</v>
      </c>
      <c r="O399" s="1008"/>
      <c r="P399" s="1008"/>
      <c r="Q399" s="1002">
        <v>0</v>
      </c>
      <c r="R399" s="1002">
        <v>0</v>
      </c>
      <c r="S399" s="1002">
        <v>0</v>
      </c>
      <c r="T399" s="1002">
        <v>0</v>
      </c>
      <c r="U399" s="1002">
        <v>0</v>
      </c>
      <c r="V399" s="1009">
        <v>500</v>
      </c>
      <c r="W399" s="1009"/>
      <c r="X399" s="1009">
        <v>500</v>
      </c>
      <c r="Y399" s="1009"/>
      <c r="Z399" s="1009"/>
      <c r="AA399" s="1008">
        <v>253.83</v>
      </c>
      <c r="AB399" s="1008"/>
      <c r="AC399" s="1008">
        <v>253.83</v>
      </c>
      <c r="AD399" s="1008"/>
      <c r="AE399" s="1008"/>
      <c r="AF399" s="1010">
        <f t="shared" si="10"/>
        <v>50.765999999999998</v>
      </c>
      <c r="AG399" s="1010"/>
      <c r="AH399" s="1011">
        <f t="shared" si="10"/>
        <v>50.765999999999998</v>
      </c>
      <c r="AI399" s="1007"/>
      <c r="AJ399" s="1007"/>
    </row>
    <row r="400" spans="1:36" ht="36">
      <c r="A400" s="1005" t="s">
        <v>1119</v>
      </c>
      <c r="B400" s="1006" t="s">
        <v>2206</v>
      </c>
      <c r="C400" s="1007"/>
      <c r="D400" s="1007"/>
      <c r="E400" s="1007"/>
      <c r="F400" s="1002">
        <v>0</v>
      </c>
      <c r="G400" s="1008">
        <v>149212</v>
      </c>
      <c r="H400" s="1008"/>
      <c r="I400" s="1008">
        <v>149212</v>
      </c>
      <c r="J400" s="1008"/>
      <c r="K400" s="1008"/>
      <c r="L400" s="1008">
        <v>0</v>
      </c>
      <c r="M400" s="1008"/>
      <c r="N400" s="1008">
        <v>0</v>
      </c>
      <c r="O400" s="1008"/>
      <c r="P400" s="1008"/>
      <c r="Q400" s="1002">
        <v>0</v>
      </c>
      <c r="R400" s="1002">
        <v>0</v>
      </c>
      <c r="S400" s="1002">
        <v>0</v>
      </c>
      <c r="T400" s="1002">
        <v>0</v>
      </c>
      <c r="U400" s="1002">
        <v>0</v>
      </c>
      <c r="V400" s="1009">
        <v>100</v>
      </c>
      <c r="W400" s="1009"/>
      <c r="X400" s="1009">
        <v>100</v>
      </c>
      <c r="Y400" s="1009"/>
      <c r="Z400" s="1009"/>
      <c r="AA400" s="1008">
        <v>100</v>
      </c>
      <c r="AB400" s="1008"/>
      <c r="AC400" s="1008">
        <v>100</v>
      </c>
      <c r="AD400" s="1008"/>
      <c r="AE400" s="1008"/>
      <c r="AF400" s="1010">
        <f t="shared" si="10"/>
        <v>100</v>
      </c>
      <c r="AG400" s="1010"/>
      <c r="AH400" s="1011">
        <f t="shared" si="10"/>
        <v>100</v>
      </c>
      <c r="AI400" s="1007"/>
      <c r="AJ400" s="1007"/>
    </row>
    <row r="401" spans="1:36" ht="36">
      <c r="A401" s="1005" t="s">
        <v>1120</v>
      </c>
      <c r="B401" s="1006" t="s">
        <v>4137</v>
      </c>
      <c r="C401" s="1007"/>
      <c r="D401" s="1007"/>
      <c r="E401" s="1007"/>
      <c r="F401" s="1002">
        <v>0</v>
      </c>
      <c r="G401" s="1008">
        <v>5500</v>
      </c>
      <c r="H401" s="1008"/>
      <c r="I401" s="1008">
        <v>5500</v>
      </c>
      <c r="J401" s="1008"/>
      <c r="K401" s="1008"/>
      <c r="L401" s="1008">
        <v>0</v>
      </c>
      <c r="M401" s="1008"/>
      <c r="N401" s="1008">
        <v>0</v>
      </c>
      <c r="O401" s="1008"/>
      <c r="P401" s="1008"/>
      <c r="Q401" s="1002">
        <v>0</v>
      </c>
      <c r="R401" s="1002">
        <v>0</v>
      </c>
      <c r="S401" s="1002">
        <v>0</v>
      </c>
      <c r="T401" s="1002">
        <v>0</v>
      </c>
      <c r="U401" s="1002">
        <v>0</v>
      </c>
      <c r="V401" s="1009">
        <v>2000</v>
      </c>
      <c r="W401" s="1009"/>
      <c r="X401" s="1009">
        <v>2000</v>
      </c>
      <c r="Y401" s="1009"/>
      <c r="Z401" s="1009"/>
      <c r="AA401" s="1008">
        <v>2000</v>
      </c>
      <c r="AB401" s="1008"/>
      <c r="AC401" s="1008">
        <v>2000</v>
      </c>
      <c r="AD401" s="1008"/>
      <c r="AE401" s="1008"/>
      <c r="AF401" s="1010">
        <f t="shared" si="10"/>
        <v>100</v>
      </c>
      <c r="AG401" s="1010"/>
      <c r="AH401" s="1011">
        <f t="shared" si="10"/>
        <v>100</v>
      </c>
      <c r="AI401" s="1007"/>
      <c r="AJ401" s="1007"/>
    </row>
    <row r="402" spans="1:36" ht="24">
      <c r="A402" s="1005" t="s">
        <v>1121</v>
      </c>
      <c r="B402" s="1006" t="s">
        <v>4138</v>
      </c>
      <c r="C402" s="1007"/>
      <c r="D402" s="1007"/>
      <c r="E402" s="1007"/>
      <c r="F402" s="1002">
        <v>0</v>
      </c>
      <c r="G402" s="1008">
        <v>1000</v>
      </c>
      <c r="H402" s="1008"/>
      <c r="I402" s="1008">
        <v>1000</v>
      </c>
      <c r="J402" s="1008"/>
      <c r="K402" s="1008"/>
      <c r="L402" s="1008">
        <v>0</v>
      </c>
      <c r="M402" s="1008"/>
      <c r="N402" s="1008">
        <v>0</v>
      </c>
      <c r="O402" s="1008"/>
      <c r="P402" s="1008"/>
      <c r="Q402" s="1002">
        <v>0</v>
      </c>
      <c r="R402" s="1002">
        <v>0</v>
      </c>
      <c r="S402" s="1002">
        <v>0</v>
      </c>
      <c r="T402" s="1002">
        <v>0</v>
      </c>
      <c r="U402" s="1002">
        <v>0</v>
      </c>
      <c r="V402" s="1009">
        <v>450</v>
      </c>
      <c r="W402" s="1009"/>
      <c r="X402" s="1009">
        <v>450</v>
      </c>
      <c r="Y402" s="1009"/>
      <c r="Z402" s="1009"/>
      <c r="AA402" s="1008">
        <v>450</v>
      </c>
      <c r="AB402" s="1008"/>
      <c r="AC402" s="1008">
        <v>450</v>
      </c>
      <c r="AD402" s="1008"/>
      <c r="AE402" s="1008"/>
      <c r="AF402" s="1010">
        <f t="shared" si="10"/>
        <v>100</v>
      </c>
      <c r="AG402" s="1010"/>
      <c r="AH402" s="1011">
        <f t="shared" si="10"/>
        <v>100</v>
      </c>
      <c r="AI402" s="1007"/>
      <c r="AJ402" s="1007"/>
    </row>
    <row r="403" spans="1:36" ht="60">
      <c r="A403" s="1005" t="s">
        <v>1122</v>
      </c>
      <c r="B403" s="1006" t="s">
        <v>4139</v>
      </c>
      <c r="C403" s="1007"/>
      <c r="D403" s="1007"/>
      <c r="E403" s="1007"/>
      <c r="F403" s="1002">
        <v>0</v>
      </c>
      <c r="G403" s="1008">
        <v>999.98599999999999</v>
      </c>
      <c r="H403" s="1008"/>
      <c r="I403" s="1008">
        <v>999.98599999999999</v>
      </c>
      <c r="J403" s="1008"/>
      <c r="K403" s="1008"/>
      <c r="L403" s="1008">
        <v>0</v>
      </c>
      <c r="M403" s="1008"/>
      <c r="N403" s="1008">
        <v>0</v>
      </c>
      <c r="O403" s="1008"/>
      <c r="P403" s="1008"/>
      <c r="Q403" s="1002">
        <v>0</v>
      </c>
      <c r="R403" s="1002">
        <v>0</v>
      </c>
      <c r="S403" s="1002">
        <v>0</v>
      </c>
      <c r="T403" s="1002">
        <v>0</v>
      </c>
      <c r="U403" s="1002">
        <v>0</v>
      </c>
      <c r="V403" s="1009">
        <v>1000</v>
      </c>
      <c r="W403" s="1009"/>
      <c r="X403" s="1009">
        <v>1000</v>
      </c>
      <c r="Y403" s="1009"/>
      <c r="Z403" s="1009"/>
      <c r="AA403" s="1008">
        <v>999.98299999999995</v>
      </c>
      <c r="AB403" s="1008"/>
      <c r="AC403" s="1008">
        <v>999.98299999999995</v>
      </c>
      <c r="AD403" s="1008"/>
      <c r="AE403" s="1008"/>
      <c r="AF403" s="1010">
        <f t="shared" si="10"/>
        <v>99.9983</v>
      </c>
      <c r="AG403" s="1010"/>
      <c r="AH403" s="1011">
        <f t="shared" si="10"/>
        <v>99.9983</v>
      </c>
      <c r="AI403" s="1007"/>
      <c r="AJ403" s="1007"/>
    </row>
    <row r="404" spans="1:36" ht="36">
      <c r="A404" s="1005" t="s">
        <v>1123</v>
      </c>
      <c r="B404" s="1006" t="s">
        <v>4140</v>
      </c>
      <c r="C404" s="1007"/>
      <c r="D404" s="1007"/>
      <c r="E404" s="1007"/>
      <c r="F404" s="1002">
        <v>0</v>
      </c>
      <c r="G404" s="1008">
        <v>1092.623</v>
      </c>
      <c r="H404" s="1008"/>
      <c r="I404" s="1008">
        <v>1092.623</v>
      </c>
      <c r="J404" s="1008"/>
      <c r="K404" s="1008"/>
      <c r="L404" s="1008">
        <v>0</v>
      </c>
      <c r="M404" s="1008"/>
      <c r="N404" s="1008">
        <v>0</v>
      </c>
      <c r="O404" s="1008"/>
      <c r="P404" s="1008"/>
      <c r="Q404" s="1002">
        <v>0</v>
      </c>
      <c r="R404" s="1002">
        <v>0</v>
      </c>
      <c r="S404" s="1002">
        <v>0</v>
      </c>
      <c r="T404" s="1002">
        <v>0</v>
      </c>
      <c r="U404" s="1002">
        <v>0</v>
      </c>
      <c r="V404" s="1009">
        <v>1100</v>
      </c>
      <c r="W404" s="1009"/>
      <c r="X404" s="1009">
        <v>1100</v>
      </c>
      <c r="Y404" s="1009"/>
      <c r="Z404" s="1009"/>
      <c r="AA404" s="1008">
        <v>1092.6189999999999</v>
      </c>
      <c r="AB404" s="1008"/>
      <c r="AC404" s="1008">
        <v>1092.6189999999999</v>
      </c>
      <c r="AD404" s="1008"/>
      <c r="AE404" s="1008"/>
      <c r="AF404" s="1010">
        <f t="shared" si="10"/>
        <v>99.328999999999994</v>
      </c>
      <c r="AG404" s="1010"/>
      <c r="AH404" s="1011">
        <f t="shared" si="10"/>
        <v>99.328999999999994</v>
      </c>
      <c r="AI404" s="1007"/>
      <c r="AJ404" s="1007"/>
    </row>
    <row r="405" spans="1:36" ht="36">
      <c r="A405" s="1005" t="s">
        <v>1124</v>
      </c>
      <c r="B405" s="1006" t="s">
        <v>4141</v>
      </c>
      <c r="C405" s="1007"/>
      <c r="D405" s="1007"/>
      <c r="E405" s="1007"/>
      <c r="F405" s="1002">
        <v>0</v>
      </c>
      <c r="G405" s="1008">
        <v>2000</v>
      </c>
      <c r="H405" s="1008"/>
      <c r="I405" s="1008">
        <v>2000</v>
      </c>
      <c r="J405" s="1008"/>
      <c r="K405" s="1008"/>
      <c r="L405" s="1008">
        <v>0</v>
      </c>
      <c r="M405" s="1008"/>
      <c r="N405" s="1008">
        <v>0</v>
      </c>
      <c r="O405" s="1008"/>
      <c r="P405" s="1008"/>
      <c r="Q405" s="1002">
        <v>0</v>
      </c>
      <c r="R405" s="1002">
        <v>0</v>
      </c>
      <c r="S405" s="1002">
        <v>0</v>
      </c>
      <c r="T405" s="1002">
        <v>0</v>
      </c>
      <c r="U405" s="1002">
        <v>0</v>
      </c>
      <c r="V405" s="1009">
        <v>1000</v>
      </c>
      <c r="W405" s="1009"/>
      <c r="X405" s="1009">
        <v>1000</v>
      </c>
      <c r="Y405" s="1009"/>
      <c r="Z405" s="1009"/>
      <c r="AA405" s="1008">
        <v>1000</v>
      </c>
      <c r="AB405" s="1008"/>
      <c r="AC405" s="1008">
        <v>1000</v>
      </c>
      <c r="AD405" s="1008"/>
      <c r="AE405" s="1008"/>
      <c r="AF405" s="1010">
        <f t="shared" si="10"/>
        <v>100</v>
      </c>
      <c r="AG405" s="1010"/>
      <c r="AH405" s="1011">
        <f t="shared" si="10"/>
        <v>100</v>
      </c>
      <c r="AI405" s="1007"/>
      <c r="AJ405" s="1007"/>
    </row>
    <row r="406" spans="1:36" ht="48">
      <c r="A406" s="1005" t="s">
        <v>1125</v>
      </c>
      <c r="B406" s="1006" t="s">
        <v>4142</v>
      </c>
      <c r="C406" s="1007"/>
      <c r="D406" s="1007"/>
      <c r="E406" s="1007"/>
      <c r="F406" s="1002">
        <v>0</v>
      </c>
      <c r="G406" s="1008">
        <v>2000</v>
      </c>
      <c r="H406" s="1008"/>
      <c r="I406" s="1008">
        <v>2000</v>
      </c>
      <c r="J406" s="1008"/>
      <c r="K406" s="1008"/>
      <c r="L406" s="1008">
        <v>0</v>
      </c>
      <c r="M406" s="1008"/>
      <c r="N406" s="1008">
        <v>0</v>
      </c>
      <c r="O406" s="1008"/>
      <c r="P406" s="1008"/>
      <c r="Q406" s="1002">
        <v>0</v>
      </c>
      <c r="R406" s="1002">
        <v>0</v>
      </c>
      <c r="S406" s="1002">
        <v>0</v>
      </c>
      <c r="T406" s="1002">
        <v>0</v>
      </c>
      <c r="U406" s="1002">
        <v>0</v>
      </c>
      <c r="V406" s="1009">
        <v>2000</v>
      </c>
      <c r="W406" s="1009"/>
      <c r="X406" s="1009">
        <v>2000</v>
      </c>
      <c r="Y406" s="1009"/>
      <c r="Z406" s="1009"/>
      <c r="AA406" s="1008">
        <v>1336.4920999999999</v>
      </c>
      <c r="AB406" s="1008"/>
      <c r="AC406" s="1008">
        <v>1336.4920999999999</v>
      </c>
      <c r="AD406" s="1008"/>
      <c r="AE406" s="1008"/>
      <c r="AF406" s="1010">
        <f t="shared" si="10"/>
        <v>66.824604999999991</v>
      </c>
      <c r="AG406" s="1010"/>
      <c r="AH406" s="1011">
        <f t="shared" si="10"/>
        <v>66.824604999999991</v>
      </c>
      <c r="AI406" s="1007"/>
      <c r="AJ406" s="1007"/>
    </row>
    <row r="407" spans="1:36" ht="24">
      <c r="A407" s="1005" t="s">
        <v>1126</v>
      </c>
      <c r="B407" s="1006" t="s">
        <v>4143</v>
      </c>
      <c r="C407" s="1007"/>
      <c r="D407" s="1007"/>
      <c r="E407" s="1007"/>
      <c r="F407" s="1002">
        <v>0</v>
      </c>
      <c r="G407" s="1008">
        <v>900</v>
      </c>
      <c r="H407" s="1008"/>
      <c r="I407" s="1008">
        <v>900</v>
      </c>
      <c r="J407" s="1008"/>
      <c r="K407" s="1008"/>
      <c r="L407" s="1008">
        <v>0</v>
      </c>
      <c r="M407" s="1008"/>
      <c r="N407" s="1008">
        <v>0</v>
      </c>
      <c r="O407" s="1008"/>
      <c r="P407" s="1008"/>
      <c r="Q407" s="1002">
        <v>0</v>
      </c>
      <c r="R407" s="1002">
        <v>0</v>
      </c>
      <c r="S407" s="1002">
        <v>0</v>
      </c>
      <c r="T407" s="1002">
        <v>0</v>
      </c>
      <c r="U407" s="1002">
        <v>0</v>
      </c>
      <c r="V407" s="1009">
        <v>500</v>
      </c>
      <c r="W407" s="1009"/>
      <c r="X407" s="1009">
        <v>500</v>
      </c>
      <c r="Y407" s="1009"/>
      <c r="Z407" s="1009"/>
      <c r="AA407" s="1008">
        <v>500</v>
      </c>
      <c r="AB407" s="1008"/>
      <c r="AC407" s="1008">
        <v>500</v>
      </c>
      <c r="AD407" s="1008"/>
      <c r="AE407" s="1008"/>
      <c r="AF407" s="1010">
        <f t="shared" si="10"/>
        <v>100</v>
      </c>
      <c r="AG407" s="1010"/>
      <c r="AH407" s="1011">
        <f t="shared" si="10"/>
        <v>100</v>
      </c>
      <c r="AI407" s="1007"/>
      <c r="AJ407" s="1007"/>
    </row>
    <row r="408" spans="1:36" ht="36">
      <c r="A408" s="1005" t="s">
        <v>3895</v>
      </c>
      <c r="B408" s="1006" t="s">
        <v>4144</v>
      </c>
      <c r="C408" s="1007"/>
      <c r="D408" s="1007"/>
      <c r="E408" s="1007"/>
      <c r="F408" s="1002">
        <v>0</v>
      </c>
      <c r="G408" s="1008">
        <v>5000</v>
      </c>
      <c r="H408" s="1008"/>
      <c r="I408" s="1008">
        <v>5000</v>
      </c>
      <c r="J408" s="1008"/>
      <c r="K408" s="1008"/>
      <c r="L408" s="1008">
        <v>0</v>
      </c>
      <c r="M408" s="1008"/>
      <c r="N408" s="1008">
        <v>0</v>
      </c>
      <c r="O408" s="1008"/>
      <c r="P408" s="1008"/>
      <c r="Q408" s="1002">
        <v>0</v>
      </c>
      <c r="R408" s="1002">
        <v>0</v>
      </c>
      <c r="S408" s="1002">
        <v>0</v>
      </c>
      <c r="T408" s="1002">
        <v>0</v>
      </c>
      <c r="U408" s="1002">
        <v>0</v>
      </c>
      <c r="V408" s="1009">
        <v>2000</v>
      </c>
      <c r="W408" s="1009"/>
      <c r="X408" s="1009">
        <v>2000</v>
      </c>
      <c r="Y408" s="1009"/>
      <c r="Z408" s="1009"/>
      <c r="AA408" s="1008">
        <v>511</v>
      </c>
      <c r="AB408" s="1008"/>
      <c r="AC408" s="1008">
        <v>511</v>
      </c>
      <c r="AD408" s="1008"/>
      <c r="AE408" s="1008"/>
      <c r="AF408" s="1010">
        <f t="shared" si="10"/>
        <v>25.55</v>
      </c>
      <c r="AG408" s="1010"/>
      <c r="AH408" s="1011">
        <f t="shared" si="10"/>
        <v>25.55</v>
      </c>
      <c r="AI408" s="1007"/>
      <c r="AJ408" s="1007"/>
    </row>
    <row r="409" spans="1:36" ht="36">
      <c r="A409" s="1005" t="s">
        <v>3896</v>
      </c>
      <c r="B409" s="1006" t="s">
        <v>2019</v>
      </c>
      <c r="C409" s="1007"/>
      <c r="D409" s="1007"/>
      <c r="E409" s="1007"/>
      <c r="F409" s="1002">
        <v>0</v>
      </c>
      <c r="G409" s="1008">
        <v>7000</v>
      </c>
      <c r="H409" s="1008"/>
      <c r="I409" s="1008">
        <v>7000</v>
      </c>
      <c r="J409" s="1008"/>
      <c r="K409" s="1008"/>
      <c r="L409" s="1008">
        <v>3000</v>
      </c>
      <c r="M409" s="1008"/>
      <c r="N409" s="1008">
        <v>3000</v>
      </c>
      <c r="O409" s="1008"/>
      <c r="P409" s="1008"/>
      <c r="Q409" s="1002">
        <v>0</v>
      </c>
      <c r="R409" s="1002">
        <v>0</v>
      </c>
      <c r="S409" s="1002">
        <v>0</v>
      </c>
      <c r="T409" s="1002">
        <v>0</v>
      </c>
      <c r="U409" s="1002">
        <v>0</v>
      </c>
      <c r="V409" s="1009">
        <v>3209.1390000000001</v>
      </c>
      <c r="W409" s="1009"/>
      <c r="X409" s="1009">
        <v>3209.1390000000001</v>
      </c>
      <c r="Y409" s="1009"/>
      <c r="Z409" s="1009"/>
      <c r="AA409" s="1008">
        <v>3209.1390000000001</v>
      </c>
      <c r="AB409" s="1008"/>
      <c r="AC409" s="1008">
        <v>3209.1390000000001</v>
      </c>
      <c r="AD409" s="1008"/>
      <c r="AE409" s="1008"/>
      <c r="AF409" s="1010">
        <f t="shared" si="10"/>
        <v>100</v>
      </c>
      <c r="AG409" s="1010"/>
      <c r="AH409" s="1011">
        <f t="shared" si="10"/>
        <v>100</v>
      </c>
      <c r="AI409" s="1007"/>
      <c r="AJ409" s="1007"/>
    </row>
    <row r="410" spans="1:36" ht="36">
      <c r="A410" s="1005" t="s">
        <v>3897</v>
      </c>
      <c r="B410" s="1006" t="s">
        <v>4145</v>
      </c>
      <c r="C410" s="1007"/>
      <c r="D410" s="1007"/>
      <c r="E410" s="1007"/>
      <c r="F410" s="1002">
        <v>0</v>
      </c>
      <c r="G410" s="1008">
        <v>8000</v>
      </c>
      <c r="H410" s="1008"/>
      <c r="I410" s="1008">
        <v>8000</v>
      </c>
      <c r="J410" s="1008"/>
      <c r="K410" s="1008"/>
      <c r="L410" s="1008">
        <v>0</v>
      </c>
      <c r="M410" s="1008"/>
      <c r="N410" s="1008">
        <v>0</v>
      </c>
      <c r="O410" s="1008"/>
      <c r="P410" s="1008"/>
      <c r="Q410" s="1002">
        <v>0</v>
      </c>
      <c r="R410" s="1002">
        <v>0</v>
      </c>
      <c r="S410" s="1002">
        <v>0</v>
      </c>
      <c r="T410" s="1002">
        <v>0</v>
      </c>
      <c r="U410" s="1002">
        <v>0</v>
      </c>
      <c r="V410" s="1009">
        <v>2500</v>
      </c>
      <c r="W410" s="1009"/>
      <c r="X410" s="1009">
        <v>2500</v>
      </c>
      <c r="Y410" s="1009"/>
      <c r="Z410" s="1009"/>
      <c r="AA410" s="1008">
        <v>2467.1439999999998</v>
      </c>
      <c r="AB410" s="1008"/>
      <c r="AC410" s="1008">
        <v>2467.1439999999998</v>
      </c>
      <c r="AD410" s="1008"/>
      <c r="AE410" s="1008"/>
      <c r="AF410" s="1010">
        <f t="shared" si="10"/>
        <v>98.685759999999988</v>
      </c>
      <c r="AG410" s="1010"/>
      <c r="AH410" s="1011">
        <f t="shared" si="10"/>
        <v>98.685759999999988</v>
      </c>
      <c r="AI410" s="1007"/>
      <c r="AJ410" s="1007"/>
    </row>
    <row r="411" spans="1:36">
      <c r="A411" s="1005" t="s">
        <v>3898</v>
      </c>
      <c r="B411" s="1006"/>
      <c r="C411" s="1007"/>
      <c r="D411" s="1007"/>
      <c r="E411" s="1007"/>
      <c r="F411" s="1002">
        <v>0</v>
      </c>
      <c r="G411" s="1008">
        <v>0</v>
      </c>
      <c r="H411" s="1008"/>
      <c r="I411" s="1008">
        <v>0</v>
      </c>
      <c r="J411" s="1008"/>
      <c r="K411" s="1008"/>
      <c r="L411" s="1008">
        <v>0</v>
      </c>
      <c r="M411" s="1008"/>
      <c r="N411" s="1008">
        <v>0</v>
      </c>
      <c r="O411" s="1008"/>
      <c r="P411" s="1008"/>
      <c r="Q411" s="1002">
        <v>0</v>
      </c>
      <c r="R411" s="1002">
        <v>0</v>
      </c>
      <c r="S411" s="1002">
        <v>0</v>
      </c>
      <c r="T411" s="1002">
        <v>0</v>
      </c>
      <c r="U411" s="1002">
        <v>0</v>
      </c>
      <c r="V411" s="1009">
        <v>0</v>
      </c>
      <c r="W411" s="1009"/>
      <c r="X411" s="1009">
        <v>0</v>
      </c>
      <c r="Y411" s="1009"/>
      <c r="Z411" s="1009"/>
      <c r="AA411" s="1008">
        <v>0</v>
      </c>
      <c r="AB411" s="1008"/>
      <c r="AC411" s="1008">
        <v>0</v>
      </c>
      <c r="AD411" s="1008"/>
      <c r="AE411" s="1008"/>
      <c r="AF411" s="1010"/>
      <c r="AG411" s="1010"/>
      <c r="AH411" s="1011"/>
      <c r="AI411" s="1007"/>
      <c r="AJ411" s="1007"/>
    </row>
    <row r="412" spans="1:36" ht="24">
      <c r="A412" s="1005" t="s">
        <v>3899</v>
      </c>
      <c r="B412" s="1006" t="s">
        <v>2017</v>
      </c>
      <c r="C412" s="1007"/>
      <c r="D412" s="1007"/>
      <c r="E412" s="1007"/>
      <c r="F412" s="1002">
        <v>0</v>
      </c>
      <c r="G412" s="1008">
        <v>4774</v>
      </c>
      <c r="H412" s="1008"/>
      <c r="I412" s="1008">
        <v>4774</v>
      </c>
      <c r="J412" s="1008"/>
      <c r="K412" s="1008"/>
      <c r="L412" s="1008">
        <v>500</v>
      </c>
      <c r="M412" s="1008"/>
      <c r="N412" s="1008">
        <v>500</v>
      </c>
      <c r="O412" s="1008"/>
      <c r="P412" s="1008"/>
      <c r="Q412" s="1002">
        <v>0</v>
      </c>
      <c r="R412" s="1002">
        <v>0</v>
      </c>
      <c r="S412" s="1002">
        <v>0</v>
      </c>
      <c r="T412" s="1002">
        <v>0</v>
      </c>
      <c r="U412" s="1002">
        <v>0</v>
      </c>
      <c r="V412" s="1009">
        <v>380</v>
      </c>
      <c r="W412" s="1009"/>
      <c r="X412" s="1009">
        <v>380</v>
      </c>
      <c r="Y412" s="1009"/>
      <c r="Z412" s="1009"/>
      <c r="AA412" s="1008">
        <v>372.298</v>
      </c>
      <c r="AB412" s="1008"/>
      <c r="AC412" s="1008">
        <v>372.298</v>
      </c>
      <c r="AD412" s="1008"/>
      <c r="AE412" s="1008"/>
      <c r="AF412" s="1010">
        <f t="shared" si="10"/>
        <v>97.973157894736843</v>
      </c>
      <c r="AG412" s="1010"/>
      <c r="AH412" s="1011">
        <f t="shared" si="10"/>
        <v>97.973157894736843</v>
      </c>
      <c r="AI412" s="1007"/>
      <c r="AJ412" s="1007"/>
    </row>
    <row r="413" spans="1:36" ht="24">
      <c r="A413" s="1005" t="s">
        <v>3900</v>
      </c>
      <c r="B413" s="1006" t="s">
        <v>2016</v>
      </c>
      <c r="C413" s="1007"/>
      <c r="D413" s="1007"/>
      <c r="E413" s="1007"/>
      <c r="F413" s="1002">
        <v>0</v>
      </c>
      <c r="G413" s="1008">
        <v>5813</v>
      </c>
      <c r="H413" s="1008"/>
      <c r="I413" s="1008">
        <v>5813</v>
      </c>
      <c r="J413" s="1008"/>
      <c r="K413" s="1008"/>
      <c r="L413" s="1008">
        <v>1000</v>
      </c>
      <c r="M413" s="1008"/>
      <c r="N413" s="1008">
        <v>1000</v>
      </c>
      <c r="O413" s="1008"/>
      <c r="P413" s="1008"/>
      <c r="Q413" s="1002">
        <v>0</v>
      </c>
      <c r="R413" s="1002">
        <v>0</v>
      </c>
      <c r="S413" s="1002">
        <v>0</v>
      </c>
      <c r="T413" s="1002">
        <v>0</v>
      </c>
      <c r="U413" s="1002">
        <v>0</v>
      </c>
      <c r="V413" s="1009">
        <v>560</v>
      </c>
      <c r="W413" s="1009"/>
      <c r="X413" s="1009">
        <v>560</v>
      </c>
      <c r="Y413" s="1009"/>
      <c r="Z413" s="1009"/>
      <c r="AA413" s="1008">
        <v>555.13499999999999</v>
      </c>
      <c r="AB413" s="1008"/>
      <c r="AC413" s="1008">
        <v>555.13499999999999</v>
      </c>
      <c r="AD413" s="1008"/>
      <c r="AE413" s="1008"/>
      <c r="AF413" s="1010">
        <f t="shared" si="10"/>
        <v>99.131249999999994</v>
      </c>
      <c r="AG413" s="1010"/>
      <c r="AH413" s="1011">
        <f t="shared" si="10"/>
        <v>99.131249999999994</v>
      </c>
      <c r="AI413" s="1007"/>
      <c r="AJ413" s="1007"/>
    </row>
    <row r="414" spans="1:36" ht="36">
      <c r="A414" s="1005" t="s">
        <v>3901</v>
      </c>
      <c r="B414" s="1006" t="s">
        <v>2018</v>
      </c>
      <c r="C414" s="1007"/>
      <c r="D414" s="1007"/>
      <c r="E414" s="1007"/>
      <c r="F414" s="1002">
        <v>0</v>
      </c>
      <c r="G414" s="1008">
        <v>6572</v>
      </c>
      <c r="H414" s="1008"/>
      <c r="I414" s="1008">
        <v>6572</v>
      </c>
      <c r="J414" s="1008"/>
      <c r="K414" s="1008"/>
      <c r="L414" s="1008">
        <v>2000</v>
      </c>
      <c r="M414" s="1008"/>
      <c r="N414" s="1008">
        <v>2000</v>
      </c>
      <c r="O414" s="1008"/>
      <c r="P414" s="1008"/>
      <c r="Q414" s="1002">
        <v>0</v>
      </c>
      <c r="R414" s="1002">
        <v>0</v>
      </c>
      <c r="S414" s="1002">
        <v>0</v>
      </c>
      <c r="T414" s="1002">
        <v>0</v>
      </c>
      <c r="U414" s="1002">
        <v>0</v>
      </c>
      <c r="V414" s="1009">
        <v>1000</v>
      </c>
      <c r="W414" s="1009"/>
      <c r="X414" s="1009">
        <v>1000</v>
      </c>
      <c r="Y414" s="1009"/>
      <c r="Z414" s="1009"/>
      <c r="AA414" s="1008">
        <v>1000</v>
      </c>
      <c r="AB414" s="1008"/>
      <c r="AC414" s="1008">
        <v>1000</v>
      </c>
      <c r="AD414" s="1008"/>
      <c r="AE414" s="1008"/>
      <c r="AF414" s="1010">
        <f t="shared" si="10"/>
        <v>100</v>
      </c>
      <c r="AG414" s="1010"/>
      <c r="AH414" s="1011">
        <f t="shared" si="10"/>
        <v>100</v>
      </c>
      <c r="AI414" s="1007"/>
      <c r="AJ414" s="1007"/>
    </row>
    <row r="415" spans="1:36" ht="36">
      <c r="A415" s="1005" t="s">
        <v>3902</v>
      </c>
      <c r="B415" s="1006" t="s">
        <v>4146</v>
      </c>
      <c r="C415" s="1007"/>
      <c r="D415" s="1007"/>
      <c r="E415" s="1007"/>
      <c r="F415" s="1002">
        <v>0</v>
      </c>
      <c r="G415" s="1008">
        <v>1931.5550000000001</v>
      </c>
      <c r="H415" s="1008"/>
      <c r="I415" s="1008">
        <v>1931.5550000000001</v>
      </c>
      <c r="J415" s="1008"/>
      <c r="K415" s="1008"/>
      <c r="L415" s="1008">
        <v>0</v>
      </c>
      <c r="M415" s="1008"/>
      <c r="N415" s="1008">
        <v>0</v>
      </c>
      <c r="O415" s="1008"/>
      <c r="P415" s="1008"/>
      <c r="Q415" s="1002">
        <v>0</v>
      </c>
      <c r="R415" s="1002">
        <v>0</v>
      </c>
      <c r="S415" s="1002">
        <v>0</v>
      </c>
      <c r="T415" s="1002">
        <v>0</v>
      </c>
      <c r="U415" s="1002">
        <v>0</v>
      </c>
      <c r="V415" s="1009">
        <v>800</v>
      </c>
      <c r="W415" s="1009"/>
      <c r="X415" s="1009">
        <v>800</v>
      </c>
      <c r="Y415" s="1009"/>
      <c r="Z415" s="1009"/>
      <c r="AA415" s="1008">
        <v>800</v>
      </c>
      <c r="AB415" s="1008"/>
      <c r="AC415" s="1008">
        <v>800</v>
      </c>
      <c r="AD415" s="1008"/>
      <c r="AE415" s="1008"/>
      <c r="AF415" s="1010">
        <f t="shared" si="10"/>
        <v>100</v>
      </c>
      <c r="AG415" s="1010"/>
      <c r="AH415" s="1011">
        <f t="shared" si="10"/>
        <v>100</v>
      </c>
      <c r="AI415" s="1007"/>
      <c r="AJ415" s="1007"/>
    </row>
    <row r="416" spans="1:36" ht="36">
      <c r="A416" s="1005" t="s">
        <v>3903</v>
      </c>
      <c r="B416" s="1006" t="s">
        <v>4147</v>
      </c>
      <c r="C416" s="1007"/>
      <c r="D416" s="1007"/>
      <c r="E416" s="1007"/>
      <c r="F416" s="1002">
        <v>0</v>
      </c>
      <c r="G416" s="1008">
        <v>2500</v>
      </c>
      <c r="H416" s="1008"/>
      <c r="I416" s="1008">
        <v>2500</v>
      </c>
      <c r="J416" s="1008"/>
      <c r="K416" s="1008"/>
      <c r="L416" s="1008">
        <v>0</v>
      </c>
      <c r="M416" s="1008"/>
      <c r="N416" s="1008">
        <v>0</v>
      </c>
      <c r="O416" s="1008"/>
      <c r="P416" s="1008"/>
      <c r="Q416" s="1002">
        <v>0</v>
      </c>
      <c r="R416" s="1002">
        <v>0</v>
      </c>
      <c r="S416" s="1002">
        <v>0</v>
      </c>
      <c r="T416" s="1002">
        <v>0</v>
      </c>
      <c r="U416" s="1002">
        <v>0</v>
      </c>
      <c r="V416" s="1009">
        <v>2500</v>
      </c>
      <c r="W416" s="1009"/>
      <c r="X416" s="1009">
        <v>2500</v>
      </c>
      <c r="Y416" s="1009"/>
      <c r="Z416" s="1009"/>
      <c r="AA416" s="1008">
        <v>2473.7950000000001</v>
      </c>
      <c r="AB416" s="1008"/>
      <c r="AC416" s="1008">
        <v>2473.7950000000001</v>
      </c>
      <c r="AD416" s="1008"/>
      <c r="AE416" s="1008"/>
      <c r="AF416" s="1010">
        <f t="shared" si="10"/>
        <v>98.951800000000006</v>
      </c>
      <c r="AG416" s="1010"/>
      <c r="AH416" s="1011">
        <f t="shared" si="10"/>
        <v>98.951800000000006</v>
      </c>
      <c r="AI416" s="1007"/>
      <c r="AJ416" s="1007"/>
    </row>
    <row r="417" spans="1:36" ht="36">
      <c r="A417" s="1005" t="s">
        <v>3904</v>
      </c>
      <c r="B417" s="1006" t="s">
        <v>4148</v>
      </c>
      <c r="C417" s="1007"/>
      <c r="D417" s="1007"/>
      <c r="E417" s="1007"/>
      <c r="F417" s="1002">
        <v>0</v>
      </c>
      <c r="G417" s="1008">
        <v>1500</v>
      </c>
      <c r="H417" s="1008"/>
      <c r="I417" s="1008">
        <v>1500</v>
      </c>
      <c r="J417" s="1008"/>
      <c r="K417" s="1008"/>
      <c r="L417" s="1008">
        <v>0</v>
      </c>
      <c r="M417" s="1008"/>
      <c r="N417" s="1008">
        <v>0</v>
      </c>
      <c r="O417" s="1008"/>
      <c r="P417" s="1008"/>
      <c r="Q417" s="1002">
        <v>0</v>
      </c>
      <c r="R417" s="1002">
        <v>0</v>
      </c>
      <c r="S417" s="1002">
        <v>0</v>
      </c>
      <c r="T417" s="1002">
        <v>0</v>
      </c>
      <c r="U417" s="1002">
        <v>0</v>
      </c>
      <c r="V417" s="1009">
        <v>800</v>
      </c>
      <c r="W417" s="1009"/>
      <c r="X417" s="1009">
        <v>800</v>
      </c>
      <c r="Y417" s="1009"/>
      <c r="Z417" s="1009"/>
      <c r="AA417" s="1008">
        <v>800</v>
      </c>
      <c r="AB417" s="1008"/>
      <c r="AC417" s="1008">
        <v>800</v>
      </c>
      <c r="AD417" s="1008"/>
      <c r="AE417" s="1008"/>
      <c r="AF417" s="1010">
        <f t="shared" si="10"/>
        <v>100</v>
      </c>
      <c r="AG417" s="1010"/>
      <c r="AH417" s="1011">
        <f t="shared" si="10"/>
        <v>100</v>
      </c>
      <c r="AI417" s="1007"/>
      <c r="AJ417" s="1007"/>
    </row>
    <row r="418" spans="1:36" ht="24">
      <c r="A418" s="1005" t="s">
        <v>3905</v>
      </c>
      <c r="B418" s="1006" t="s">
        <v>4149</v>
      </c>
      <c r="C418" s="1007"/>
      <c r="D418" s="1007"/>
      <c r="E418" s="1007"/>
      <c r="F418" s="1002">
        <v>0</v>
      </c>
      <c r="G418" s="1008">
        <v>6739</v>
      </c>
      <c r="H418" s="1008"/>
      <c r="I418" s="1008">
        <v>6739</v>
      </c>
      <c r="J418" s="1008"/>
      <c r="K418" s="1008"/>
      <c r="L418" s="1008">
        <v>0</v>
      </c>
      <c r="M418" s="1008"/>
      <c r="N418" s="1008">
        <v>0</v>
      </c>
      <c r="O418" s="1008"/>
      <c r="P418" s="1008"/>
      <c r="Q418" s="1002">
        <v>0</v>
      </c>
      <c r="R418" s="1002">
        <v>0</v>
      </c>
      <c r="S418" s="1002">
        <v>0</v>
      </c>
      <c r="T418" s="1002">
        <v>0</v>
      </c>
      <c r="U418" s="1002">
        <v>0</v>
      </c>
      <c r="V418" s="1009">
        <v>2200</v>
      </c>
      <c r="W418" s="1009"/>
      <c r="X418" s="1009">
        <v>2200</v>
      </c>
      <c r="Y418" s="1009"/>
      <c r="Z418" s="1009"/>
      <c r="AA418" s="1008">
        <v>340.81400000000002</v>
      </c>
      <c r="AB418" s="1008"/>
      <c r="AC418" s="1008">
        <v>340.81400000000002</v>
      </c>
      <c r="AD418" s="1008"/>
      <c r="AE418" s="1008"/>
      <c r="AF418" s="1010">
        <f t="shared" si="10"/>
        <v>15.491545454545456</v>
      </c>
      <c r="AG418" s="1010"/>
      <c r="AH418" s="1011">
        <f t="shared" si="10"/>
        <v>15.491545454545456</v>
      </c>
      <c r="AI418" s="1007"/>
      <c r="AJ418" s="1007"/>
    </row>
    <row r="419" spans="1:36" ht="36">
      <c r="A419" s="1005" t="s">
        <v>3906</v>
      </c>
      <c r="B419" s="1006" t="s">
        <v>4150</v>
      </c>
      <c r="C419" s="1007"/>
      <c r="D419" s="1007"/>
      <c r="E419" s="1007"/>
      <c r="F419" s="1002">
        <v>0</v>
      </c>
      <c r="G419" s="1008">
        <v>8000</v>
      </c>
      <c r="H419" s="1008"/>
      <c r="I419" s="1008">
        <v>8000</v>
      </c>
      <c r="J419" s="1008"/>
      <c r="K419" s="1008"/>
      <c r="L419" s="1008">
        <v>0</v>
      </c>
      <c r="M419" s="1008"/>
      <c r="N419" s="1008">
        <v>0</v>
      </c>
      <c r="O419" s="1008"/>
      <c r="P419" s="1008"/>
      <c r="Q419" s="1002">
        <v>0</v>
      </c>
      <c r="R419" s="1002">
        <v>0</v>
      </c>
      <c r="S419" s="1002">
        <v>0</v>
      </c>
      <c r="T419" s="1002">
        <v>0</v>
      </c>
      <c r="U419" s="1002">
        <v>0</v>
      </c>
      <c r="V419" s="1009">
        <v>2300</v>
      </c>
      <c r="W419" s="1009"/>
      <c r="X419" s="1009">
        <v>2300</v>
      </c>
      <c r="Y419" s="1009"/>
      <c r="Z419" s="1009"/>
      <c r="AA419" s="1008">
        <v>2300</v>
      </c>
      <c r="AB419" s="1008"/>
      <c r="AC419" s="1008">
        <v>2300</v>
      </c>
      <c r="AD419" s="1008"/>
      <c r="AE419" s="1008"/>
      <c r="AF419" s="1010">
        <f t="shared" si="10"/>
        <v>100</v>
      </c>
      <c r="AG419" s="1010"/>
      <c r="AH419" s="1011">
        <f t="shared" si="10"/>
        <v>100</v>
      </c>
      <c r="AI419" s="1007"/>
      <c r="AJ419" s="1007"/>
    </row>
    <row r="420" spans="1:36" ht="36">
      <c r="A420" s="1005" t="s">
        <v>3907</v>
      </c>
      <c r="B420" s="1006" t="s">
        <v>2198</v>
      </c>
      <c r="C420" s="1007"/>
      <c r="D420" s="1007"/>
      <c r="E420" s="1007"/>
      <c r="F420" s="1002">
        <v>0</v>
      </c>
      <c r="G420" s="1008">
        <v>14892.83</v>
      </c>
      <c r="H420" s="1008"/>
      <c r="I420" s="1008">
        <v>14892.83</v>
      </c>
      <c r="J420" s="1008"/>
      <c r="K420" s="1008"/>
      <c r="L420" s="1008">
        <v>4000</v>
      </c>
      <c r="M420" s="1008"/>
      <c r="N420" s="1008">
        <v>4000</v>
      </c>
      <c r="O420" s="1008"/>
      <c r="P420" s="1008"/>
      <c r="Q420" s="1002">
        <v>0</v>
      </c>
      <c r="R420" s="1002">
        <v>0</v>
      </c>
      <c r="S420" s="1002">
        <v>0</v>
      </c>
      <c r="T420" s="1002">
        <v>0</v>
      </c>
      <c r="U420" s="1002">
        <v>0</v>
      </c>
      <c r="V420" s="1009">
        <v>7570.7301609999995</v>
      </c>
      <c r="W420" s="1009"/>
      <c r="X420" s="1009">
        <v>7570.7301609999995</v>
      </c>
      <c r="Y420" s="1009"/>
      <c r="Z420" s="1009"/>
      <c r="AA420" s="1008">
        <v>7570.7301610000004</v>
      </c>
      <c r="AB420" s="1008"/>
      <c r="AC420" s="1008">
        <v>7570.7301610000004</v>
      </c>
      <c r="AD420" s="1008"/>
      <c r="AE420" s="1008"/>
      <c r="AF420" s="1010">
        <f t="shared" si="10"/>
        <v>100.00000000000003</v>
      </c>
      <c r="AG420" s="1010"/>
      <c r="AH420" s="1011">
        <f t="shared" si="10"/>
        <v>100.00000000000003</v>
      </c>
      <c r="AI420" s="1007"/>
      <c r="AJ420" s="1007"/>
    </row>
    <row r="421" spans="1:36" ht="48">
      <c r="A421" s="1005" t="s">
        <v>3909</v>
      </c>
      <c r="B421" s="1006" t="s">
        <v>4151</v>
      </c>
      <c r="C421" s="1007"/>
      <c r="D421" s="1007"/>
      <c r="E421" s="1007"/>
      <c r="F421" s="1002">
        <v>0</v>
      </c>
      <c r="G421" s="1008">
        <v>3095.1790000000001</v>
      </c>
      <c r="H421" s="1008"/>
      <c r="I421" s="1008">
        <v>3095.1790000000001</v>
      </c>
      <c r="J421" s="1008"/>
      <c r="K421" s="1008"/>
      <c r="L421" s="1008">
        <v>0</v>
      </c>
      <c r="M421" s="1008"/>
      <c r="N421" s="1008">
        <v>0</v>
      </c>
      <c r="O421" s="1008"/>
      <c r="P421" s="1008"/>
      <c r="Q421" s="1002">
        <v>0</v>
      </c>
      <c r="R421" s="1002">
        <v>0</v>
      </c>
      <c r="S421" s="1002">
        <v>0</v>
      </c>
      <c r="T421" s="1002">
        <v>0</v>
      </c>
      <c r="U421" s="1002">
        <v>0</v>
      </c>
      <c r="V421" s="1009">
        <v>1500</v>
      </c>
      <c r="W421" s="1009"/>
      <c r="X421" s="1009">
        <v>1500</v>
      </c>
      <c r="Y421" s="1009"/>
      <c r="Z421" s="1009"/>
      <c r="AA421" s="1008">
        <v>1500</v>
      </c>
      <c r="AB421" s="1008"/>
      <c r="AC421" s="1008">
        <v>1500</v>
      </c>
      <c r="AD421" s="1008"/>
      <c r="AE421" s="1008"/>
      <c r="AF421" s="1010">
        <f t="shared" si="10"/>
        <v>100</v>
      </c>
      <c r="AG421" s="1010"/>
      <c r="AH421" s="1011">
        <f t="shared" si="10"/>
        <v>100</v>
      </c>
      <c r="AI421" s="1007"/>
      <c r="AJ421" s="1007"/>
    </row>
    <row r="422" spans="1:36" ht="48">
      <c r="A422" s="1005" t="s">
        <v>3910</v>
      </c>
      <c r="B422" s="1006" t="s">
        <v>2199</v>
      </c>
      <c r="C422" s="1007"/>
      <c r="D422" s="1007"/>
      <c r="E422" s="1007"/>
      <c r="F422" s="1002">
        <v>0</v>
      </c>
      <c r="G422" s="1008">
        <v>3882.652</v>
      </c>
      <c r="H422" s="1008"/>
      <c r="I422" s="1008">
        <v>3882.652</v>
      </c>
      <c r="J422" s="1008"/>
      <c r="K422" s="1008"/>
      <c r="L422" s="1008">
        <v>1000</v>
      </c>
      <c r="M422" s="1008"/>
      <c r="N422" s="1008">
        <v>1000</v>
      </c>
      <c r="O422" s="1008"/>
      <c r="P422" s="1008"/>
      <c r="Q422" s="1002">
        <v>0</v>
      </c>
      <c r="R422" s="1002">
        <v>0</v>
      </c>
      <c r="S422" s="1002">
        <v>0</v>
      </c>
      <c r="T422" s="1002">
        <v>0</v>
      </c>
      <c r="U422" s="1002">
        <v>0</v>
      </c>
      <c r="V422" s="1009">
        <v>1500</v>
      </c>
      <c r="W422" s="1009"/>
      <c r="X422" s="1009">
        <v>1500</v>
      </c>
      <c r="Y422" s="1009"/>
      <c r="Z422" s="1009"/>
      <c r="AA422" s="1008">
        <v>1500</v>
      </c>
      <c r="AB422" s="1008"/>
      <c r="AC422" s="1008">
        <v>1500</v>
      </c>
      <c r="AD422" s="1008"/>
      <c r="AE422" s="1008"/>
      <c r="AF422" s="1010">
        <f t="shared" si="10"/>
        <v>100</v>
      </c>
      <c r="AG422" s="1010"/>
      <c r="AH422" s="1011">
        <f t="shared" si="10"/>
        <v>100</v>
      </c>
      <c r="AI422" s="1007"/>
      <c r="AJ422" s="1007"/>
    </row>
    <row r="423" spans="1:36" ht="36">
      <c r="A423" s="1005" t="s">
        <v>3911</v>
      </c>
      <c r="B423" s="1006" t="s">
        <v>2082</v>
      </c>
      <c r="C423" s="1007"/>
      <c r="D423" s="1007"/>
      <c r="E423" s="1007"/>
      <c r="F423" s="1002">
        <v>0</v>
      </c>
      <c r="G423" s="1008">
        <v>1197.1210000000001</v>
      </c>
      <c r="H423" s="1008"/>
      <c r="I423" s="1008">
        <v>1197.1210000000001</v>
      </c>
      <c r="J423" s="1008"/>
      <c r="K423" s="1008"/>
      <c r="L423" s="1008">
        <v>600</v>
      </c>
      <c r="M423" s="1008"/>
      <c r="N423" s="1008">
        <v>600</v>
      </c>
      <c r="O423" s="1008"/>
      <c r="P423" s="1008"/>
      <c r="Q423" s="1002">
        <v>0</v>
      </c>
      <c r="R423" s="1002">
        <v>0</v>
      </c>
      <c r="S423" s="1002">
        <v>0</v>
      </c>
      <c r="T423" s="1002">
        <v>0</v>
      </c>
      <c r="U423" s="1002">
        <v>0</v>
      </c>
      <c r="V423" s="1009">
        <v>500</v>
      </c>
      <c r="W423" s="1009"/>
      <c r="X423" s="1009">
        <v>500</v>
      </c>
      <c r="Y423" s="1009"/>
      <c r="Z423" s="1009"/>
      <c r="AA423" s="1008">
        <v>500</v>
      </c>
      <c r="AB423" s="1008"/>
      <c r="AC423" s="1008">
        <v>500</v>
      </c>
      <c r="AD423" s="1008"/>
      <c r="AE423" s="1008"/>
      <c r="AF423" s="1010">
        <f t="shared" si="10"/>
        <v>100</v>
      </c>
      <c r="AG423" s="1010"/>
      <c r="AH423" s="1011">
        <f t="shared" si="10"/>
        <v>100</v>
      </c>
      <c r="AI423" s="1007"/>
      <c r="AJ423" s="1007"/>
    </row>
    <row r="424" spans="1:36" ht="36">
      <c r="A424" s="1005" t="s">
        <v>3912</v>
      </c>
      <c r="B424" s="1006" t="s">
        <v>4152</v>
      </c>
      <c r="C424" s="1007"/>
      <c r="D424" s="1007"/>
      <c r="E424" s="1007"/>
      <c r="F424" s="1002">
        <v>0</v>
      </c>
      <c r="G424" s="1008">
        <v>3000</v>
      </c>
      <c r="H424" s="1008"/>
      <c r="I424" s="1008">
        <v>3000</v>
      </c>
      <c r="J424" s="1008"/>
      <c r="K424" s="1008"/>
      <c r="L424" s="1008">
        <v>0</v>
      </c>
      <c r="M424" s="1008"/>
      <c r="N424" s="1008">
        <v>0</v>
      </c>
      <c r="O424" s="1008"/>
      <c r="P424" s="1008"/>
      <c r="Q424" s="1002">
        <v>0</v>
      </c>
      <c r="R424" s="1002">
        <v>0</v>
      </c>
      <c r="S424" s="1002">
        <v>0</v>
      </c>
      <c r="T424" s="1002">
        <v>0</v>
      </c>
      <c r="U424" s="1002">
        <v>0</v>
      </c>
      <c r="V424" s="1009">
        <v>1500</v>
      </c>
      <c r="W424" s="1009"/>
      <c r="X424" s="1009">
        <v>1500</v>
      </c>
      <c r="Y424" s="1009"/>
      <c r="Z424" s="1009"/>
      <c r="AA424" s="1008">
        <v>1500</v>
      </c>
      <c r="AB424" s="1008"/>
      <c r="AC424" s="1008">
        <v>1500</v>
      </c>
      <c r="AD424" s="1008"/>
      <c r="AE424" s="1008"/>
      <c r="AF424" s="1010">
        <f t="shared" si="10"/>
        <v>100</v>
      </c>
      <c r="AG424" s="1010"/>
      <c r="AH424" s="1011">
        <f t="shared" si="10"/>
        <v>100</v>
      </c>
      <c r="AI424" s="1007"/>
      <c r="AJ424" s="1007"/>
    </row>
    <row r="425" spans="1:36" ht="24">
      <c r="A425" s="1005" t="s">
        <v>3913</v>
      </c>
      <c r="B425" s="1006" t="s">
        <v>2315</v>
      </c>
      <c r="C425" s="1007"/>
      <c r="D425" s="1007"/>
      <c r="E425" s="1007"/>
      <c r="F425" s="1002">
        <v>0</v>
      </c>
      <c r="G425" s="1008">
        <v>25880</v>
      </c>
      <c r="H425" s="1008"/>
      <c r="I425" s="1008">
        <v>25880</v>
      </c>
      <c r="J425" s="1008"/>
      <c r="K425" s="1008"/>
      <c r="L425" s="1008">
        <v>20000</v>
      </c>
      <c r="M425" s="1008"/>
      <c r="N425" s="1008">
        <v>20000</v>
      </c>
      <c r="O425" s="1008"/>
      <c r="P425" s="1008"/>
      <c r="Q425" s="1002">
        <v>0</v>
      </c>
      <c r="R425" s="1002">
        <v>0</v>
      </c>
      <c r="S425" s="1002">
        <v>0</v>
      </c>
      <c r="T425" s="1002">
        <v>0</v>
      </c>
      <c r="U425" s="1002">
        <v>0</v>
      </c>
      <c r="V425" s="1009">
        <v>5000</v>
      </c>
      <c r="W425" s="1009"/>
      <c r="X425" s="1009">
        <v>5000</v>
      </c>
      <c r="Y425" s="1009"/>
      <c r="Z425" s="1009"/>
      <c r="AA425" s="1008">
        <v>5000</v>
      </c>
      <c r="AB425" s="1008"/>
      <c r="AC425" s="1008">
        <v>5000</v>
      </c>
      <c r="AD425" s="1008"/>
      <c r="AE425" s="1008"/>
      <c r="AF425" s="1010">
        <f t="shared" si="10"/>
        <v>100</v>
      </c>
      <c r="AG425" s="1010"/>
      <c r="AH425" s="1011">
        <f t="shared" si="10"/>
        <v>100</v>
      </c>
      <c r="AI425" s="1007"/>
      <c r="AJ425" s="1007"/>
    </row>
    <row r="426" spans="1:36" ht="24">
      <c r="A426" s="1005" t="s">
        <v>3914</v>
      </c>
      <c r="B426" s="1006" t="s">
        <v>4153</v>
      </c>
      <c r="C426" s="1007"/>
      <c r="D426" s="1007"/>
      <c r="E426" s="1007"/>
      <c r="F426" s="1002">
        <v>0</v>
      </c>
      <c r="G426" s="1008">
        <v>1122.3150000000001</v>
      </c>
      <c r="H426" s="1008"/>
      <c r="I426" s="1008">
        <v>1122.3150000000001</v>
      </c>
      <c r="J426" s="1008"/>
      <c r="K426" s="1008"/>
      <c r="L426" s="1008">
        <v>0</v>
      </c>
      <c r="M426" s="1008"/>
      <c r="N426" s="1008">
        <v>0</v>
      </c>
      <c r="O426" s="1008"/>
      <c r="P426" s="1008"/>
      <c r="Q426" s="1002">
        <v>0</v>
      </c>
      <c r="R426" s="1002">
        <v>0</v>
      </c>
      <c r="S426" s="1002">
        <v>0</v>
      </c>
      <c r="T426" s="1002">
        <v>0</v>
      </c>
      <c r="U426" s="1002">
        <v>0</v>
      </c>
      <c r="V426" s="1009">
        <v>900</v>
      </c>
      <c r="W426" s="1009"/>
      <c r="X426" s="1009">
        <v>900</v>
      </c>
      <c r="Y426" s="1009"/>
      <c r="Z426" s="1009"/>
      <c r="AA426" s="1008">
        <v>900</v>
      </c>
      <c r="AB426" s="1008"/>
      <c r="AC426" s="1008">
        <v>900</v>
      </c>
      <c r="AD426" s="1008"/>
      <c r="AE426" s="1008"/>
      <c r="AF426" s="1010">
        <f t="shared" si="10"/>
        <v>100</v>
      </c>
      <c r="AG426" s="1010"/>
      <c r="AH426" s="1011">
        <f t="shared" si="10"/>
        <v>100</v>
      </c>
      <c r="AI426" s="1007"/>
      <c r="AJ426" s="1007"/>
    </row>
    <row r="427" spans="1:36" ht="36">
      <c r="A427" s="1005" t="s">
        <v>3915</v>
      </c>
      <c r="B427" s="1006" t="s">
        <v>4154</v>
      </c>
      <c r="C427" s="1007"/>
      <c r="D427" s="1007"/>
      <c r="E427" s="1007"/>
      <c r="F427" s="1002">
        <v>0</v>
      </c>
      <c r="G427" s="1008">
        <v>700</v>
      </c>
      <c r="H427" s="1008"/>
      <c r="I427" s="1008">
        <v>700</v>
      </c>
      <c r="J427" s="1008"/>
      <c r="K427" s="1008"/>
      <c r="L427" s="1008">
        <v>0</v>
      </c>
      <c r="M427" s="1008"/>
      <c r="N427" s="1008">
        <v>0</v>
      </c>
      <c r="O427" s="1008"/>
      <c r="P427" s="1008"/>
      <c r="Q427" s="1002">
        <v>0</v>
      </c>
      <c r="R427" s="1002">
        <v>0</v>
      </c>
      <c r="S427" s="1002">
        <v>0</v>
      </c>
      <c r="T427" s="1002">
        <v>0</v>
      </c>
      <c r="U427" s="1002">
        <v>0</v>
      </c>
      <c r="V427" s="1009">
        <v>400</v>
      </c>
      <c r="W427" s="1009"/>
      <c r="X427" s="1009">
        <v>400</v>
      </c>
      <c r="Y427" s="1009"/>
      <c r="Z427" s="1009"/>
      <c r="AA427" s="1008">
        <v>398.61259000000001</v>
      </c>
      <c r="AB427" s="1008"/>
      <c r="AC427" s="1008">
        <v>398.61259000000001</v>
      </c>
      <c r="AD427" s="1008"/>
      <c r="AE427" s="1008"/>
      <c r="AF427" s="1010">
        <f t="shared" si="10"/>
        <v>99.653147500000003</v>
      </c>
      <c r="AG427" s="1010"/>
      <c r="AH427" s="1011">
        <f t="shared" si="10"/>
        <v>99.653147500000003</v>
      </c>
      <c r="AI427" s="1007"/>
      <c r="AJ427" s="1007"/>
    </row>
    <row r="428" spans="1:36" ht="24">
      <c r="A428" s="1005" t="s">
        <v>3916</v>
      </c>
      <c r="B428" s="1006" t="s">
        <v>4155</v>
      </c>
      <c r="C428" s="1007"/>
      <c r="D428" s="1007"/>
      <c r="E428" s="1007"/>
      <c r="F428" s="1002">
        <v>0</v>
      </c>
      <c r="G428" s="1008">
        <v>1299.44</v>
      </c>
      <c r="H428" s="1008"/>
      <c r="I428" s="1008">
        <v>1299.44</v>
      </c>
      <c r="J428" s="1008"/>
      <c r="K428" s="1008"/>
      <c r="L428" s="1008">
        <v>0</v>
      </c>
      <c r="M428" s="1008"/>
      <c r="N428" s="1008">
        <v>0</v>
      </c>
      <c r="O428" s="1008"/>
      <c r="P428" s="1008"/>
      <c r="Q428" s="1002">
        <v>0</v>
      </c>
      <c r="R428" s="1002">
        <v>0</v>
      </c>
      <c r="S428" s="1002">
        <v>0</v>
      </c>
      <c r="T428" s="1002">
        <v>0</v>
      </c>
      <c r="U428" s="1002">
        <v>0</v>
      </c>
      <c r="V428" s="1009">
        <v>800</v>
      </c>
      <c r="W428" s="1009"/>
      <c r="X428" s="1009">
        <v>800</v>
      </c>
      <c r="Y428" s="1009"/>
      <c r="Z428" s="1009"/>
      <c r="AA428" s="1008">
        <v>800</v>
      </c>
      <c r="AB428" s="1008"/>
      <c r="AC428" s="1008">
        <v>800</v>
      </c>
      <c r="AD428" s="1008"/>
      <c r="AE428" s="1008"/>
      <c r="AF428" s="1010">
        <f t="shared" si="10"/>
        <v>100</v>
      </c>
      <c r="AG428" s="1010"/>
      <c r="AH428" s="1011">
        <f t="shared" si="10"/>
        <v>100</v>
      </c>
      <c r="AI428" s="1007"/>
      <c r="AJ428" s="1007"/>
    </row>
    <row r="429" spans="1:36" ht="24">
      <c r="A429" s="1005" t="s">
        <v>3917</v>
      </c>
      <c r="B429" s="1006" t="s">
        <v>4156</v>
      </c>
      <c r="C429" s="1007"/>
      <c r="D429" s="1007"/>
      <c r="E429" s="1007"/>
      <c r="F429" s="1002">
        <v>0</v>
      </c>
      <c r="G429" s="1008">
        <v>2170.2660000000001</v>
      </c>
      <c r="H429" s="1008"/>
      <c r="I429" s="1008">
        <v>2170.2660000000001</v>
      </c>
      <c r="J429" s="1008"/>
      <c r="K429" s="1008"/>
      <c r="L429" s="1008">
        <v>0</v>
      </c>
      <c r="M429" s="1008"/>
      <c r="N429" s="1008">
        <v>0</v>
      </c>
      <c r="O429" s="1008"/>
      <c r="P429" s="1008"/>
      <c r="Q429" s="1002">
        <v>0</v>
      </c>
      <c r="R429" s="1002">
        <v>0</v>
      </c>
      <c r="S429" s="1002">
        <v>0</v>
      </c>
      <c r="T429" s="1002">
        <v>0</v>
      </c>
      <c r="U429" s="1002">
        <v>0</v>
      </c>
      <c r="V429" s="1009">
        <v>1000</v>
      </c>
      <c r="W429" s="1009"/>
      <c r="X429" s="1009">
        <v>1000</v>
      </c>
      <c r="Y429" s="1009"/>
      <c r="Z429" s="1009"/>
      <c r="AA429" s="1008">
        <v>1000</v>
      </c>
      <c r="AB429" s="1008"/>
      <c r="AC429" s="1008">
        <v>1000</v>
      </c>
      <c r="AD429" s="1008"/>
      <c r="AE429" s="1008"/>
      <c r="AF429" s="1010">
        <f t="shared" si="10"/>
        <v>100</v>
      </c>
      <c r="AG429" s="1010"/>
      <c r="AH429" s="1011">
        <f t="shared" si="10"/>
        <v>100</v>
      </c>
      <c r="AI429" s="1007"/>
      <c r="AJ429" s="1007"/>
    </row>
    <row r="430" spans="1:36" ht="36">
      <c r="A430" s="1005" t="s">
        <v>3918</v>
      </c>
      <c r="B430" s="1006" t="s">
        <v>4157</v>
      </c>
      <c r="C430" s="1007"/>
      <c r="D430" s="1007"/>
      <c r="E430" s="1007"/>
      <c r="F430" s="1002">
        <v>0</v>
      </c>
      <c r="G430" s="1008">
        <v>0</v>
      </c>
      <c r="H430" s="1008"/>
      <c r="I430" s="1008">
        <v>0</v>
      </c>
      <c r="J430" s="1008"/>
      <c r="K430" s="1008"/>
      <c r="L430" s="1008">
        <v>0</v>
      </c>
      <c r="M430" s="1008"/>
      <c r="N430" s="1008">
        <v>0</v>
      </c>
      <c r="O430" s="1008"/>
      <c r="P430" s="1008"/>
      <c r="Q430" s="1002">
        <v>0</v>
      </c>
      <c r="R430" s="1002">
        <v>0</v>
      </c>
      <c r="S430" s="1002">
        <v>0</v>
      </c>
      <c r="T430" s="1002">
        <v>0</v>
      </c>
      <c r="U430" s="1002">
        <v>0</v>
      </c>
      <c r="V430" s="1009">
        <v>1000</v>
      </c>
      <c r="W430" s="1009"/>
      <c r="X430" s="1009">
        <v>1000</v>
      </c>
      <c r="Y430" s="1009"/>
      <c r="Z430" s="1009"/>
      <c r="AA430" s="1008">
        <v>0</v>
      </c>
      <c r="AB430" s="1008"/>
      <c r="AC430" s="1008">
        <v>0</v>
      </c>
      <c r="AD430" s="1008"/>
      <c r="AE430" s="1008"/>
      <c r="AF430" s="1010">
        <f t="shared" si="10"/>
        <v>0</v>
      </c>
      <c r="AG430" s="1010"/>
      <c r="AH430" s="1011">
        <f t="shared" si="10"/>
        <v>0</v>
      </c>
      <c r="AI430" s="1007"/>
      <c r="AJ430" s="1007"/>
    </row>
    <row r="431" spans="1:36" ht="24">
      <c r="A431" s="1005" t="s">
        <v>3919</v>
      </c>
      <c r="B431" s="1006" t="s">
        <v>4158</v>
      </c>
      <c r="C431" s="1007"/>
      <c r="D431" s="1007"/>
      <c r="E431" s="1007"/>
      <c r="F431" s="1002">
        <v>0</v>
      </c>
      <c r="G431" s="1008">
        <v>900</v>
      </c>
      <c r="H431" s="1008"/>
      <c r="I431" s="1008">
        <v>900</v>
      </c>
      <c r="J431" s="1008"/>
      <c r="K431" s="1008"/>
      <c r="L431" s="1008">
        <v>0</v>
      </c>
      <c r="M431" s="1008"/>
      <c r="N431" s="1008">
        <v>0</v>
      </c>
      <c r="O431" s="1008"/>
      <c r="P431" s="1008"/>
      <c r="Q431" s="1002">
        <v>0</v>
      </c>
      <c r="R431" s="1002">
        <v>0</v>
      </c>
      <c r="S431" s="1002">
        <v>0</v>
      </c>
      <c r="T431" s="1002">
        <v>0</v>
      </c>
      <c r="U431" s="1002">
        <v>0</v>
      </c>
      <c r="V431" s="1009">
        <v>400</v>
      </c>
      <c r="W431" s="1009"/>
      <c r="X431" s="1009">
        <v>400</v>
      </c>
      <c r="Y431" s="1009"/>
      <c r="Z431" s="1009"/>
      <c r="AA431" s="1008">
        <v>0</v>
      </c>
      <c r="AB431" s="1008"/>
      <c r="AC431" s="1008">
        <v>0</v>
      </c>
      <c r="AD431" s="1008"/>
      <c r="AE431" s="1008"/>
      <c r="AF431" s="1010">
        <f t="shared" si="10"/>
        <v>0</v>
      </c>
      <c r="AG431" s="1010"/>
      <c r="AH431" s="1011">
        <f t="shared" si="10"/>
        <v>0</v>
      </c>
      <c r="AI431" s="1007"/>
      <c r="AJ431" s="1007"/>
    </row>
    <row r="432" spans="1:36" ht="48">
      <c r="A432" s="1005" t="s">
        <v>3920</v>
      </c>
      <c r="B432" s="1006" t="s">
        <v>4159</v>
      </c>
      <c r="C432" s="1007"/>
      <c r="D432" s="1007"/>
      <c r="E432" s="1007"/>
      <c r="F432" s="1002">
        <v>0</v>
      </c>
      <c r="G432" s="1008">
        <v>1098.4100000000001</v>
      </c>
      <c r="H432" s="1008"/>
      <c r="I432" s="1008">
        <v>1098.4100000000001</v>
      </c>
      <c r="J432" s="1008"/>
      <c r="K432" s="1008"/>
      <c r="L432" s="1008">
        <v>0</v>
      </c>
      <c r="M432" s="1008"/>
      <c r="N432" s="1008">
        <v>0</v>
      </c>
      <c r="O432" s="1008"/>
      <c r="P432" s="1008"/>
      <c r="Q432" s="1002">
        <v>0</v>
      </c>
      <c r="R432" s="1002">
        <v>0</v>
      </c>
      <c r="S432" s="1002">
        <v>0</v>
      </c>
      <c r="T432" s="1002">
        <v>0</v>
      </c>
      <c r="U432" s="1002">
        <v>0</v>
      </c>
      <c r="V432" s="1009">
        <v>500</v>
      </c>
      <c r="W432" s="1009"/>
      <c r="X432" s="1009">
        <v>500</v>
      </c>
      <c r="Y432" s="1009"/>
      <c r="Z432" s="1009"/>
      <c r="AA432" s="1008">
        <v>0</v>
      </c>
      <c r="AB432" s="1008"/>
      <c r="AC432" s="1008">
        <v>0</v>
      </c>
      <c r="AD432" s="1008"/>
      <c r="AE432" s="1008"/>
      <c r="AF432" s="1010">
        <f t="shared" si="10"/>
        <v>0</v>
      </c>
      <c r="AG432" s="1010"/>
      <c r="AH432" s="1011">
        <f t="shared" si="10"/>
        <v>0</v>
      </c>
      <c r="AI432" s="1007"/>
      <c r="AJ432" s="1007"/>
    </row>
    <row r="433" spans="1:36" ht="24">
      <c r="A433" s="1005" t="s">
        <v>3921</v>
      </c>
      <c r="B433" s="1006" t="s">
        <v>4160</v>
      </c>
      <c r="C433" s="1007"/>
      <c r="D433" s="1007"/>
      <c r="E433" s="1007"/>
      <c r="F433" s="1002">
        <v>0</v>
      </c>
      <c r="G433" s="1008">
        <v>3000</v>
      </c>
      <c r="H433" s="1008"/>
      <c r="I433" s="1008">
        <v>3000</v>
      </c>
      <c r="J433" s="1008"/>
      <c r="K433" s="1008"/>
      <c r="L433" s="1008">
        <v>0</v>
      </c>
      <c r="M433" s="1008"/>
      <c r="N433" s="1008">
        <v>0</v>
      </c>
      <c r="O433" s="1008"/>
      <c r="P433" s="1008"/>
      <c r="Q433" s="1002">
        <v>0</v>
      </c>
      <c r="R433" s="1002">
        <v>0</v>
      </c>
      <c r="S433" s="1002">
        <v>0</v>
      </c>
      <c r="T433" s="1002">
        <v>0</v>
      </c>
      <c r="U433" s="1002">
        <v>0</v>
      </c>
      <c r="V433" s="1009">
        <v>1000</v>
      </c>
      <c r="W433" s="1009"/>
      <c r="X433" s="1009">
        <v>1000</v>
      </c>
      <c r="Y433" s="1009"/>
      <c r="Z433" s="1009"/>
      <c r="AA433" s="1008">
        <v>152.38399999999999</v>
      </c>
      <c r="AB433" s="1008"/>
      <c r="AC433" s="1008">
        <v>152.38399999999999</v>
      </c>
      <c r="AD433" s="1008"/>
      <c r="AE433" s="1008"/>
      <c r="AF433" s="1010">
        <f t="shared" si="10"/>
        <v>15.238399999999999</v>
      </c>
      <c r="AG433" s="1010"/>
      <c r="AH433" s="1011">
        <f t="shared" si="10"/>
        <v>15.238399999999999</v>
      </c>
      <c r="AI433" s="1007"/>
      <c r="AJ433" s="1007"/>
    </row>
    <row r="434" spans="1:36">
      <c r="A434" s="1000" t="s">
        <v>426</v>
      </c>
      <c r="B434" s="1001" t="s">
        <v>4161</v>
      </c>
      <c r="C434" s="1007"/>
      <c r="D434" s="1007"/>
      <c r="E434" s="1007"/>
      <c r="F434" s="1002">
        <v>0</v>
      </c>
      <c r="G434" s="1003">
        <v>0</v>
      </c>
      <c r="H434" s="1003"/>
      <c r="I434" s="1003">
        <v>0</v>
      </c>
      <c r="J434" s="1003"/>
      <c r="K434" s="1003"/>
      <c r="L434" s="1003">
        <v>28252.204732999999</v>
      </c>
      <c r="M434" s="1003"/>
      <c r="N434" s="1003">
        <v>28252.204732999999</v>
      </c>
      <c r="O434" s="1003"/>
      <c r="P434" s="1003"/>
      <c r="Q434" s="1002">
        <v>0</v>
      </c>
      <c r="R434" s="1002">
        <v>0</v>
      </c>
      <c r="S434" s="1002">
        <v>0</v>
      </c>
      <c r="T434" s="1002">
        <v>0</v>
      </c>
      <c r="U434" s="1002">
        <v>0</v>
      </c>
      <c r="V434" s="1003">
        <v>140441.38372300001</v>
      </c>
      <c r="W434" s="1009"/>
      <c r="X434" s="1009">
        <v>140441.38372300001</v>
      </c>
      <c r="Y434" s="1009"/>
      <c r="Z434" s="1009"/>
      <c r="AA434" s="1003">
        <v>109945.615779</v>
      </c>
      <c r="AB434" s="1003"/>
      <c r="AC434" s="1003">
        <v>109945.615779</v>
      </c>
      <c r="AD434" s="1003"/>
      <c r="AE434" s="1003"/>
      <c r="AF434" s="1004">
        <f t="shared" si="10"/>
        <v>78.2857679584328</v>
      </c>
      <c r="AG434" s="1007"/>
      <c r="AH434" s="1004">
        <f t="shared" si="10"/>
        <v>78.2857679584328</v>
      </c>
      <c r="AI434" s="1007"/>
      <c r="AJ434" s="1007"/>
    </row>
    <row r="435" spans="1:36" ht="24">
      <c r="A435" s="1005" t="s">
        <v>282</v>
      </c>
      <c r="B435" s="1006" t="s">
        <v>2053</v>
      </c>
      <c r="C435" s="1007"/>
      <c r="D435" s="1007"/>
      <c r="E435" s="1007"/>
      <c r="F435" s="1002">
        <v>0</v>
      </c>
      <c r="G435" s="1008">
        <v>4000</v>
      </c>
      <c r="H435" s="1008"/>
      <c r="I435" s="1008">
        <v>4000</v>
      </c>
      <c r="J435" s="1008"/>
      <c r="K435" s="1008"/>
      <c r="L435" s="1008">
        <v>1500</v>
      </c>
      <c r="M435" s="1008"/>
      <c r="N435" s="1008">
        <v>1500</v>
      </c>
      <c r="O435" s="1008"/>
      <c r="P435" s="1008"/>
      <c r="Q435" s="1002">
        <v>0</v>
      </c>
      <c r="R435" s="1002">
        <v>0</v>
      </c>
      <c r="S435" s="1002">
        <v>0</v>
      </c>
      <c r="T435" s="1002">
        <v>0</v>
      </c>
      <c r="U435" s="1002">
        <v>0</v>
      </c>
      <c r="V435" s="1009">
        <v>1959.3921380000002</v>
      </c>
      <c r="W435" s="1009"/>
      <c r="X435" s="1009">
        <v>1959.3921380000002</v>
      </c>
      <c r="Y435" s="1009"/>
      <c r="Z435" s="1009"/>
      <c r="AA435" s="1008">
        <v>1959.3921379999999</v>
      </c>
      <c r="AB435" s="1008"/>
      <c r="AC435" s="1008">
        <v>1959.3921379999999</v>
      </c>
      <c r="AD435" s="1008"/>
      <c r="AE435" s="1008"/>
      <c r="AF435" s="1010">
        <f t="shared" si="10"/>
        <v>99.999999999999986</v>
      </c>
      <c r="AG435" s="1010"/>
      <c r="AH435" s="1011">
        <f t="shared" si="10"/>
        <v>99.999999999999986</v>
      </c>
      <c r="AI435" s="1007"/>
      <c r="AJ435" s="1007"/>
    </row>
    <row r="436" spans="1:36" ht="36">
      <c r="A436" s="1005" t="s">
        <v>132</v>
      </c>
      <c r="B436" s="1006" t="s">
        <v>4162</v>
      </c>
      <c r="C436" s="1007"/>
      <c r="D436" s="1007"/>
      <c r="E436" s="1007"/>
      <c r="F436" s="1002">
        <v>0</v>
      </c>
      <c r="G436" s="1008">
        <v>7088.4070000000002</v>
      </c>
      <c r="H436" s="1008"/>
      <c r="I436" s="1008">
        <v>7088.4070000000002</v>
      </c>
      <c r="J436" s="1008"/>
      <c r="K436" s="1008"/>
      <c r="L436" s="1008">
        <v>0</v>
      </c>
      <c r="M436" s="1008"/>
      <c r="N436" s="1008">
        <v>0</v>
      </c>
      <c r="O436" s="1008"/>
      <c r="P436" s="1008"/>
      <c r="Q436" s="1002">
        <v>0</v>
      </c>
      <c r="R436" s="1002">
        <v>0</v>
      </c>
      <c r="S436" s="1002">
        <v>0</v>
      </c>
      <c r="T436" s="1002">
        <v>0</v>
      </c>
      <c r="U436" s="1002">
        <v>0</v>
      </c>
      <c r="V436" s="1009">
        <v>2000</v>
      </c>
      <c r="W436" s="1009"/>
      <c r="X436" s="1009">
        <v>2000</v>
      </c>
      <c r="Y436" s="1009"/>
      <c r="Z436" s="1009"/>
      <c r="AA436" s="1008">
        <v>2000</v>
      </c>
      <c r="AB436" s="1008"/>
      <c r="AC436" s="1008">
        <v>2000</v>
      </c>
      <c r="AD436" s="1008"/>
      <c r="AE436" s="1008"/>
      <c r="AF436" s="1010">
        <f t="shared" si="10"/>
        <v>100</v>
      </c>
      <c r="AG436" s="1010"/>
      <c r="AH436" s="1011">
        <f t="shared" si="10"/>
        <v>100</v>
      </c>
      <c r="AI436" s="1007"/>
      <c r="AJ436" s="1007"/>
    </row>
    <row r="437" spans="1:36" ht="24">
      <c r="A437" s="1005" t="s">
        <v>133</v>
      </c>
      <c r="B437" s="1006" t="s">
        <v>4163</v>
      </c>
      <c r="C437" s="1007"/>
      <c r="D437" s="1007"/>
      <c r="E437" s="1007"/>
      <c r="F437" s="1002">
        <v>0</v>
      </c>
      <c r="G437" s="1008">
        <v>4100</v>
      </c>
      <c r="H437" s="1008"/>
      <c r="I437" s="1008">
        <v>4100</v>
      </c>
      <c r="J437" s="1008"/>
      <c r="K437" s="1008"/>
      <c r="L437" s="1008">
        <v>0</v>
      </c>
      <c r="M437" s="1008"/>
      <c r="N437" s="1008">
        <v>0</v>
      </c>
      <c r="O437" s="1008"/>
      <c r="P437" s="1008"/>
      <c r="Q437" s="1002">
        <v>0</v>
      </c>
      <c r="R437" s="1002">
        <v>0</v>
      </c>
      <c r="S437" s="1002">
        <v>0</v>
      </c>
      <c r="T437" s="1002">
        <v>0</v>
      </c>
      <c r="U437" s="1002">
        <v>0</v>
      </c>
      <c r="V437" s="1009">
        <v>1000</v>
      </c>
      <c r="W437" s="1009"/>
      <c r="X437" s="1009">
        <v>1000</v>
      </c>
      <c r="Y437" s="1009"/>
      <c r="Z437" s="1009"/>
      <c r="AA437" s="1008">
        <v>1000</v>
      </c>
      <c r="AB437" s="1008"/>
      <c r="AC437" s="1008">
        <v>1000</v>
      </c>
      <c r="AD437" s="1008"/>
      <c r="AE437" s="1008"/>
      <c r="AF437" s="1010">
        <f t="shared" si="10"/>
        <v>100</v>
      </c>
      <c r="AG437" s="1010"/>
      <c r="AH437" s="1011">
        <f t="shared" si="10"/>
        <v>100</v>
      </c>
      <c r="AI437" s="1007"/>
      <c r="AJ437" s="1007"/>
    </row>
    <row r="438" spans="1:36" ht="24">
      <c r="A438" s="1005" t="s">
        <v>134</v>
      </c>
      <c r="B438" s="1006" t="s">
        <v>4164</v>
      </c>
      <c r="C438" s="1007"/>
      <c r="D438" s="1007"/>
      <c r="E438" s="1007"/>
      <c r="F438" s="1002">
        <v>0</v>
      </c>
      <c r="G438" s="1008">
        <v>5500</v>
      </c>
      <c r="H438" s="1008"/>
      <c r="I438" s="1008">
        <v>5500</v>
      </c>
      <c r="J438" s="1008"/>
      <c r="K438" s="1008"/>
      <c r="L438" s="1008">
        <v>0</v>
      </c>
      <c r="M438" s="1008"/>
      <c r="N438" s="1008">
        <v>0</v>
      </c>
      <c r="O438" s="1008"/>
      <c r="P438" s="1008"/>
      <c r="Q438" s="1002">
        <v>0</v>
      </c>
      <c r="R438" s="1002">
        <v>0</v>
      </c>
      <c r="S438" s="1002">
        <v>0</v>
      </c>
      <c r="T438" s="1002">
        <v>0</v>
      </c>
      <c r="U438" s="1002">
        <v>0</v>
      </c>
      <c r="V438" s="1009">
        <v>1700</v>
      </c>
      <c r="W438" s="1009"/>
      <c r="X438" s="1009">
        <v>1700</v>
      </c>
      <c r="Y438" s="1009"/>
      <c r="Z438" s="1009"/>
      <c r="AA438" s="1008">
        <v>1550</v>
      </c>
      <c r="AB438" s="1008"/>
      <c r="AC438" s="1008">
        <v>1550</v>
      </c>
      <c r="AD438" s="1008"/>
      <c r="AE438" s="1008"/>
      <c r="AF438" s="1010">
        <f t="shared" si="10"/>
        <v>91.17647058823529</v>
      </c>
      <c r="AG438" s="1010"/>
      <c r="AH438" s="1011">
        <f t="shared" si="10"/>
        <v>91.17647058823529</v>
      </c>
      <c r="AI438" s="1007"/>
      <c r="AJ438" s="1007"/>
    </row>
    <row r="439" spans="1:36" ht="24">
      <c r="A439" s="1005" t="s">
        <v>135</v>
      </c>
      <c r="B439" s="1006" t="s">
        <v>4165</v>
      </c>
      <c r="C439" s="1007"/>
      <c r="D439" s="1007"/>
      <c r="E439" s="1007"/>
      <c r="F439" s="1002">
        <v>0</v>
      </c>
      <c r="G439" s="1008">
        <v>3769.7939999999999</v>
      </c>
      <c r="H439" s="1008"/>
      <c r="I439" s="1008">
        <v>3769.7939999999999</v>
      </c>
      <c r="J439" s="1008"/>
      <c r="K439" s="1008"/>
      <c r="L439" s="1008">
        <v>0</v>
      </c>
      <c r="M439" s="1008"/>
      <c r="N439" s="1008">
        <v>0</v>
      </c>
      <c r="O439" s="1008"/>
      <c r="P439" s="1008"/>
      <c r="Q439" s="1002">
        <v>0</v>
      </c>
      <c r="R439" s="1002">
        <v>0</v>
      </c>
      <c r="S439" s="1002">
        <v>0</v>
      </c>
      <c r="T439" s="1002">
        <v>0</v>
      </c>
      <c r="U439" s="1002">
        <v>0</v>
      </c>
      <c r="V439" s="1009">
        <v>1200</v>
      </c>
      <c r="W439" s="1009"/>
      <c r="X439" s="1009">
        <v>1200</v>
      </c>
      <c r="Y439" s="1009"/>
      <c r="Z439" s="1009"/>
      <c r="AA439" s="1008">
        <v>668.11699999999996</v>
      </c>
      <c r="AB439" s="1008"/>
      <c r="AC439" s="1008">
        <v>668.11699999999996</v>
      </c>
      <c r="AD439" s="1008"/>
      <c r="AE439" s="1008"/>
      <c r="AF439" s="1010">
        <f t="shared" si="10"/>
        <v>55.676416666666661</v>
      </c>
      <c r="AG439" s="1010"/>
      <c r="AH439" s="1011">
        <f t="shared" si="10"/>
        <v>55.676416666666661</v>
      </c>
      <c r="AI439" s="1007"/>
      <c r="AJ439" s="1007"/>
    </row>
    <row r="440" spans="1:36" ht="36">
      <c r="A440" s="1005" t="s">
        <v>136</v>
      </c>
      <c r="B440" s="1006" t="s">
        <v>2352</v>
      </c>
      <c r="C440" s="1007"/>
      <c r="D440" s="1007"/>
      <c r="E440" s="1007"/>
      <c r="F440" s="1002">
        <v>0</v>
      </c>
      <c r="G440" s="1008">
        <v>7000</v>
      </c>
      <c r="H440" s="1008"/>
      <c r="I440" s="1008">
        <v>7000</v>
      </c>
      <c r="J440" s="1008"/>
      <c r="K440" s="1008"/>
      <c r="L440" s="1008">
        <v>200</v>
      </c>
      <c r="M440" s="1008"/>
      <c r="N440" s="1008">
        <v>200</v>
      </c>
      <c r="O440" s="1008"/>
      <c r="P440" s="1008"/>
      <c r="Q440" s="1002">
        <v>0</v>
      </c>
      <c r="R440" s="1002">
        <v>0</v>
      </c>
      <c r="S440" s="1002">
        <v>0</v>
      </c>
      <c r="T440" s="1002">
        <v>0</v>
      </c>
      <c r="U440" s="1002">
        <v>0</v>
      </c>
      <c r="V440" s="1009">
        <v>2600</v>
      </c>
      <c r="W440" s="1009"/>
      <c r="X440" s="1009">
        <v>2600</v>
      </c>
      <c r="Y440" s="1009"/>
      <c r="Z440" s="1009"/>
      <c r="AA440" s="1008">
        <v>2600</v>
      </c>
      <c r="AB440" s="1008"/>
      <c r="AC440" s="1008">
        <v>2600</v>
      </c>
      <c r="AD440" s="1008"/>
      <c r="AE440" s="1008"/>
      <c r="AF440" s="1010">
        <f t="shared" si="10"/>
        <v>100</v>
      </c>
      <c r="AG440" s="1010"/>
      <c r="AH440" s="1011">
        <f t="shared" si="10"/>
        <v>100</v>
      </c>
      <c r="AI440" s="1007"/>
      <c r="AJ440" s="1007"/>
    </row>
    <row r="441" spans="1:36" ht="24">
      <c r="A441" s="1005" t="s">
        <v>137</v>
      </c>
      <c r="B441" s="1006" t="s">
        <v>2066</v>
      </c>
      <c r="C441" s="1007"/>
      <c r="D441" s="1007"/>
      <c r="E441" s="1007"/>
      <c r="F441" s="1002">
        <v>0</v>
      </c>
      <c r="G441" s="1008">
        <v>4500</v>
      </c>
      <c r="H441" s="1008"/>
      <c r="I441" s="1008">
        <v>4500</v>
      </c>
      <c r="J441" s="1008"/>
      <c r="K441" s="1008"/>
      <c r="L441" s="1008">
        <v>2300</v>
      </c>
      <c r="M441" s="1008"/>
      <c r="N441" s="1008">
        <v>2300</v>
      </c>
      <c r="O441" s="1008"/>
      <c r="P441" s="1008"/>
      <c r="Q441" s="1002">
        <v>0</v>
      </c>
      <c r="R441" s="1002">
        <v>0</v>
      </c>
      <c r="S441" s="1002">
        <v>0</v>
      </c>
      <c r="T441" s="1002">
        <v>0</v>
      </c>
      <c r="U441" s="1002">
        <v>0</v>
      </c>
      <c r="V441" s="1009">
        <v>2430.1260000000002</v>
      </c>
      <c r="W441" s="1009"/>
      <c r="X441" s="1009">
        <v>2430.1260000000002</v>
      </c>
      <c r="Y441" s="1009"/>
      <c r="Z441" s="1009"/>
      <c r="AA441" s="1008">
        <v>2430.1260000000002</v>
      </c>
      <c r="AB441" s="1008"/>
      <c r="AC441" s="1008">
        <v>2430.1260000000002</v>
      </c>
      <c r="AD441" s="1008"/>
      <c r="AE441" s="1008"/>
      <c r="AF441" s="1010">
        <f t="shared" si="10"/>
        <v>100</v>
      </c>
      <c r="AG441" s="1010"/>
      <c r="AH441" s="1011">
        <f t="shared" si="10"/>
        <v>100</v>
      </c>
      <c r="AI441" s="1007"/>
      <c r="AJ441" s="1007"/>
    </row>
    <row r="442" spans="1:36" ht="36">
      <c r="A442" s="1005" t="s">
        <v>317</v>
      </c>
      <c r="B442" s="1006" t="s">
        <v>2131</v>
      </c>
      <c r="C442" s="1007"/>
      <c r="D442" s="1007"/>
      <c r="E442" s="1007"/>
      <c r="F442" s="1002">
        <v>0</v>
      </c>
      <c r="G442" s="1008">
        <v>5000</v>
      </c>
      <c r="H442" s="1008"/>
      <c r="I442" s="1008">
        <v>5000</v>
      </c>
      <c r="J442" s="1008"/>
      <c r="K442" s="1008"/>
      <c r="L442" s="1008">
        <v>0</v>
      </c>
      <c r="M442" s="1008"/>
      <c r="N442" s="1008">
        <v>0</v>
      </c>
      <c r="O442" s="1008"/>
      <c r="P442" s="1008"/>
      <c r="Q442" s="1002">
        <v>0</v>
      </c>
      <c r="R442" s="1002">
        <v>0</v>
      </c>
      <c r="S442" s="1002">
        <v>0</v>
      </c>
      <c r="T442" s="1002">
        <v>0</v>
      </c>
      <c r="U442" s="1002">
        <v>0</v>
      </c>
      <c r="V442" s="1009">
        <v>900</v>
      </c>
      <c r="W442" s="1009"/>
      <c r="X442" s="1009">
        <v>900</v>
      </c>
      <c r="Y442" s="1009"/>
      <c r="Z442" s="1009"/>
      <c r="AA442" s="1008">
        <v>900</v>
      </c>
      <c r="AB442" s="1008"/>
      <c r="AC442" s="1008">
        <v>900</v>
      </c>
      <c r="AD442" s="1008"/>
      <c r="AE442" s="1008"/>
      <c r="AF442" s="1010">
        <f t="shared" si="10"/>
        <v>100</v>
      </c>
      <c r="AG442" s="1010"/>
      <c r="AH442" s="1011">
        <f t="shared" si="10"/>
        <v>100</v>
      </c>
      <c r="AI442" s="1007"/>
      <c r="AJ442" s="1007"/>
    </row>
    <row r="443" spans="1:36" ht="24">
      <c r="A443" s="1005" t="s">
        <v>318</v>
      </c>
      <c r="B443" s="1006" t="s">
        <v>2350</v>
      </c>
      <c r="C443" s="1007"/>
      <c r="D443" s="1007"/>
      <c r="E443" s="1007"/>
      <c r="F443" s="1002">
        <v>0</v>
      </c>
      <c r="G443" s="1008">
        <v>5000</v>
      </c>
      <c r="H443" s="1008"/>
      <c r="I443" s="1008">
        <v>5000</v>
      </c>
      <c r="J443" s="1008"/>
      <c r="K443" s="1008"/>
      <c r="L443" s="1008">
        <v>1200</v>
      </c>
      <c r="M443" s="1008"/>
      <c r="N443" s="1008">
        <v>1200</v>
      </c>
      <c r="O443" s="1008"/>
      <c r="P443" s="1008"/>
      <c r="Q443" s="1002">
        <v>0</v>
      </c>
      <c r="R443" s="1002">
        <v>0</v>
      </c>
      <c r="S443" s="1002">
        <v>0</v>
      </c>
      <c r="T443" s="1002">
        <v>0</v>
      </c>
      <c r="U443" s="1002">
        <v>0</v>
      </c>
      <c r="V443" s="1009">
        <v>2336.4110000000001</v>
      </c>
      <c r="W443" s="1009"/>
      <c r="X443" s="1009">
        <v>2336.4110000000001</v>
      </c>
      <c r="Y443" s="1009"/>
      <c r="Z443" s="1009"/>
      <c r="AA443" s="1008">
        <v>2336.4110000000001</v>
      </c>
      <c r="AB443" s="1008"/>
      <c r="AC443" s="1008">
        <v>2336.4110000000001</v>
      </c>
      <c r="AD443" s="1008"/>
      <c r="AE443" s="1008"/>
      <c r="AF443" s="1010">
        <f t="shared" si="10"/>
        <v>100</v>
      </c>
      <c r="AG443" s="1010"/>
      <c r="AH443" s="1011">
        <f t="shared" si="10"/>
        <v>100</v>
      </c>
      <c r="AI443" s="1007"/>
      <c r="AJ443" s="1007"/>
    </row>
    <row r="444" spans="1:36" ht="24">
      <c r="A444" s="1005" t="s">
        <v>656</v>
      </c>
      <c r="B444" s="1006" t="s">
        <v>4166</v>
      </c>
      <c r="C444" s="1007"/>
      <c r="D444" s="1007"/>
      <c r="E444" s="1007"/>
      <c r="F444" s="1002">
        <v>0</v>
      </c>
      <c r="G444" s="1008">
        <v>5957.1189999999997</v>
      </c>
      <c r="H444" s="1008"/>
      <c r="I444" s="1008">
        <v>5957.1189999999997</v>
      </c>
      <c r="J444" s="1008"/>
      <c r="K444" s="1008"/>
      <c r="L444" s="1008">
        <v>0</v>
      </c>
      <c r="M444" s="1008"/>
      <c r="N444" s="1008">
        <v>0</v>
      </c>
      <c r="O444" s="1008"/>
      <c r="P444" s="1008"/>
      <c r="Q444" s="1002">
        <v>0</v>
      </c>
      <c r="R444" s="1002">
        <v>0</v>
      </c>
      <c r="S444" s="1002">
        <v>0</v>
      </c>
      <c r="T444" s="1002">
        <v>0</v>
      </c>
      <c r="U444" s="1002">
        <v>0</v>
      </c>
      <c r="V444" s="1009">
        <v>1500</v>
      </c>
      <c r="W444" s="1009"/>
      <c r="X444" s="1009">
        <v>1500</v>
      </c>
      <c r="Y444" s="1009"/>
      <c r="Z444" s="1009"/>
      <c r="AA444" s="1008">
        <v>1441.979</v>
      </c>
      <c r="AB444" s="1008"/>
      <c r="AC444" s="1008">
        <v>1441.979</v>
      </c>
      <c r="AD444" s="1008"/>
      <c r="AE444" s="1008"/>
      <c r="AF444" s="1010">
        <f t="shared" si="10"/>
        <v>96.131933333333336</v>
      </c>
      <c r="AG444" s="1010"/>
      <c r="AH444" s="1011">
        <f t="shared" si="10"/>
        <v>96.131933333333336</v>
      </c>
      <c r="AI444" s="1007"/>
      <c r="AJ444" s="1007"/>
    </row>
    <row r="445" spans="1:36" ht="24">
      <c r="A445" s="1005" t="s">
        <v>1117</v>
      </c>
      <c r="B445" s="1006" t="s">
        <v>2346</v>
      </c>
      <c r="C445" s="1007"/>
      <c r="D445" s="1007"/>
      <c r="E445" s="1007"/>
      <c r="F445" s="1002">
        <v>0</v>
      </c>
      <c r="G445" s="1008">
        <v>4200</v>
      </c>
      <c r="H445" s="1008"/>
      <c r="I445" s="1008">
        <v>4200</v>
      </c>
      <c r="J445" s="1008"/>
      <c r="K445" s="1008"/>
      <c r="L445" s="1008">
        <v>1258.110733</v>
      </c>
      <c r="M445" s="1008"/>
      <c r="N445" s="1008">
        <v>1258.110733</v>
      </c>
      <c r="O445" s="1008"/>
      <c r="P445" s="1008"/>
      <c r="Q445" s="1002">
        <v>0</v>
      </c>
      <c r="R445" s="1002">
        <v>0</v>
      </c>
      <c r="S445" s="1002">
        <v>0</v>
      </c>
      <c r="T445" s="1002">
        <v>0</v>
      </c>
      <c r="U445" s="1002">
        <v>0</v>
      </c>
      <c r="V445" s="1009">
        <v>2583.391267</v>
      </c>
      <c r="W445" s="1009"/>
      <c r="X445" s="1009">
        <v>2583.391267</v>
      </c>
      <c r="Y445" s="1009"/>
      <c r="Z445" s="1009"/>
      <c r="AA445" s="1008">
        <v>2583.391267</v>
      </c>
      <c r="AB445" s="1008"/>
      <c r="AC445" s="1008">
        <v>2583.391267</v>
      </c>
      <c r="AD445" s="1008"/>
      <c r="AE445" s="1008"/>
      <c r="AF445" s="1010">
        <f t="shared" si="10"/>
        <v>100</v>
      </c>
      <c r="AG445" s="1010"/>
      <c r="AH445" s="1011">
        <f t="shared" si="10"/>
        <v>100</v>
      </c>
      <c r="AI445" s="1007"/>
      <c r="AJ445" s="1007"/>
    </row>
    <row r="446" spans="1:36" ht="24">
      <c r="A446" s="1005" t="s">
        <v>351</v>
      </c>
      <c r="B446" s="1006" t="s">
        <v>4167</v>
      </c>
      <c r="C446" s="1007"/>
      <c r="D446" s="1007"/>
      <c r="E446" s="1007"/>
      <c r="F446" s="1002">
        <v>0</v>
      </c>
      <c r="G446" s="1008">
        <v>2895.4830000000002</v>
      </c>
      <c r="H446" s="1008"/>
      <c r="I446" s="1008">
        <v>2895.4830000000002</v>
      </c>
      <c r="J446" s="1008"/>
      <c r="K446" s="1008"/>
      <c r="L446" s="1008">
        <v>0</v>
      </c>
      <c r="M446" s="1008"/>
      <c r="N446" s="1008">
        <v>0</v>
      </c>
      <c r="O446" s="1008"/>
      <c r="P446" s="1008"/>
      <c r="Q446" s="1002">
        <v>0</v>
      </c>
      <c r="R446" s="1002">
        <v>0</v>
      </c>
      <c r="S446" s="1002">
        <v>0</v>
      </c>
      <c r="T446" s="1002">
        <v>0</v>
      </c>
      <c r="U446" s="1002">
        <v>0</v>
      </c>
      <c r="V446" s="1009">
        <v>1500</v>
      </c>
      <c r="W446" s="1009"/>
      <c r="X446" s="1009">
        <v>1500</v>
      </c>
      <c r="Y446" s="1009"/>
      <c r="Z446" s="1009"/>
      <c r="AA446" s="1008">
        <v>1500</v>
      </c>
      <c r="AB446" s="1008"/>
      <c r="AC446" s="1008">
        <v>1500</v>
      </c>
      <c r="AD446" s="1008"/>
      <c r="AE446" s="1008"/>
      <c r="AF446" s="1010">
        <f t="shared" si="10"/>
        <v>100</v>
      </c>
      <c r="AG446" s="1010"/>
      <c r="AH446" s="1011">
        <f t="shared" si="10"/>
        <v>100</v>
      </c>
      <c r="AI446" s="1007"/>
      <c r="AJ446" s="1007"/>
    </row>
    <row r="447" spans="1:36" ht="48">
      <c r="A447" s="1005" t="s">
        <v>1118</v>
      </c>
      <c r="B447" s="1006" t="s">
        <v>2280</v>
      </c>
      <c r="C447" s="1007"/>
      <c r="D447" s="1007"/>
      <c r="E447" s="1007"/>
      <c r="F447" s="1002">
        <v>0</v>
      </c>
      <c r="G447" s="1008">
        <v>2900</v>
      </c>
      <c r="H447" s="1008"/>
      <c r="I447" s="1008">
        <v>2900</v>
      </c>
      <c r="J447" s="1008"/>
      <c r="K447" s="1008"/>
      <c r="L447" s="1008">
        <v>1300</v>
      </c>
      <c r="M447" s="1008"/>
      <c r="N447" s="1008">
        <v>1300</v>
      </c>
      <c r="O447" s="1008"/>
      <c r="P447" s="1008"/>
      <c r="Q447" s="1002">
        <v>0</v>
      </c>
      <c r="R447" s="1002">
        <v>0</v>
      </c>
      <c r="S447" s="1002">
        <v>0</v>
      </c>
      <c r="T447" s="1002">
        <v>0</v>
      </c>
      <c r="U447" s="1002">
        <v>0</v>
      </c>
      <c r="V447" s="1009">
        <v>2870</v>
      </c>
      <c r="W447" s="1009"/>
      <c r="X447" s="1009">
        <v>2870</v>
      </c>
      <c r="Y447" s="1009"/>
      <c r="Z447" s="1009"/>
      <c r="AA447" s="1008">
        <v>2823.616</v>
      </c>
      <c r="AB447" s="1008"/>
      <c r="AC447" s="1008">
        <v>2823.616</v>
      </c>
      <c r="AD447" s="1008"/>
      <c r="AE447" s="1008"/>
      <c r="AF447" s="1010">
        <f t="shared" si="10"/>
        <v>98.383832752613245</v>
      </c>
      <c r="AG447" s="1010"/>
      <c r="AH447" s="1011">
        <f t="shared" si="10"/>
        <v>98.383832752613245</v>
      </c>
      <c r="AI447" s="1007"/>
      <c r="AJ447" s="1007"/>
    </row>
    <row r="448" spans="1:36" ht="24">
      <c r="A448" s="1005" t="s">
        <v>1119</v>
      </c>
      <c r="B448" s="1006" t="s">
        <v>2405</v>
      </c>
      <c r="C448" s="1007"/>
      <c r="D448" s="1007"/>
      <c r="E448" s="1007"/>
      <c r="F448" s="1002">
        <v>0</v>
      </c>
      <c r="G448" s="1008">
        <v>5000</v>
      </c>
      <c r="H448" s="1008"/>
      <c r="I448" s="1008">
        <v>5000</v>
      </c>
      <c r="J448" s="1008"/>
      <c r="K448" s="1008"/>
      <c r="L448" s="1008">
        <v>1000</v>
      </c>
      <c r="M448" s="1008"/>
      <c r="N448" s="1008">
        <v>1000</v>
      </c>
      <c r="O448" s="1008"/>
      <c r="P448" s="1008"/>
      <c r="Q448" s="1002">
        <v>0</v>
      </c>
      <c r="R448" s="1002">
        <v>0</v>
      </c>
      <c r="S448" s="1002">
        <v>0</v>
      </c>
      <c r="T448" s="1002">
        <v>0</v>
      </c>
      <c r="U448" s="1002">
        <v>0</v>
      </c>
      <c r="V448" s="1009">
        <v>1950</v>
      </c>
      <c r="W448" s="1009"/>
      <c r="X448" s="1009">
        <v>1950</v>
      </c>
      <c r="Y448" s="1009"/>
      <c r="Z448" s="1009"/>
      <c r="AA448" s="1008">
        <v>1950</v>
      </c>
      <c r="AB448" s="1008"/>
      <c r="AC448" s="1008">
        <v>1950</v>
      </c>
      <c r="AD448" s="1008"/>
      <c r="AE448" s="1008"/>
      <c r="AF448" s="1010">
        <f t="shared" si="10"/>
        <v>100</v>
      </c>
      <c r="AG448" s="1010"/>
      <c r="AH448" s="1011">
        <f t="shared" si="10"/>
        <v>100</v>
      </c>
      <c r="AI448" s="1007"/>
      <c r="AJ448" s="1007"/>
    </row>
    <row r="449" spans="1:36" ht="24">
      <c r="A449" s="1005" t="s">
        <v>1120</v>
      </c>
      <c r="B449" s="1006" t="s">
        <v>4168</v>
      </c>
      <c r="C449" s="1007"/>
      <c r="D449" s="1007"/>
      <c r="E449" s="1007"/>
      <c r="F449" s="1002">
        <v>0</v>
      </c>
      <c r="G449" s="1008">
        <v>5000</v>
      </c>
      <c r="H449" s="1008"/>
      <c r="I449" s="1008">
        <v>5000</v>
      </c>
      <c r="J449" s="1008"/>
      <c r="K449" s="1008"/>
      <c r="L449" s="1008">
        <v>0</v>
      </c>
      <c r="M449" s="1008"/>
      <c r="N449" s="1008">
        <v>0</v>
      </c>
      <c r="O449" s="1008"/>
      <c r="P449" s="1008"/>
      <c r="Q449" s="1002">
        <v>0</v>
      </c>
      <c r="R449" s="1002">
        <v>0</v>
      </c>
      <c r="S449" s="1002">
        <v>0</v>
      </c>
      <c r="T449" s="1002">
        <v>0</v>
      </c>
      <c r="U449" s="1002">
        <v>0</v>
      </c>
      <c r="V449" s="1009">
        <v>800</v>
      </c>
      <c r="W449" s="1009"/>
      <c r="X449" s="1009">
        <v>800</v>
      </c>
      <c r="Y449" s="1009"/>
      <c r="Z449" s="1009"/>
      <c r="AA449" s="1008">
        <v>100</v>
      </c>
      <c r="AB449" s="1008"/>
      <c r="AC449" s="1008">
        <v>100</v>
      </c>
      <c r="AD449" s="1008"/>
      <c r="AE449" s="1008"/>
      <c r="AF449" s="1010">
        <f t="shared" si="10"/>
        <v>12.5</v>
      </c>
      <c r="AG449" s="1010"/>
      <c r="AH449" s="1011">
        <f t="shared" si="10"/>
        <v>12.5</v>
      </c>
      <c r="AI449" s="1007"/>
      <c r="AJ449" s="1007"/>
    </row>
    <row r="450" spans="1:36" ht="24">
      <c r="A450" s="1005" t="s">
        <v>1121</v>
      </c>
      <c r="B450" s="1006" t="s">
        <v>2293</v>
      </c>
      <c r="C450" s="1007"/>
      <c r="D450" s="1007"/>
      <c r="E450" s="1007"/>
      <c r="F450" s="1002">
        <v>0</v>
      </c>
      <c r="G450" s="1008">
        <v>2900</v>
      </c>
      <c r="H450" s="1008"/>
      <c r="I450" s="1008">
        <v>2900</v>
      </c>
      <c r="J450" s="1008"/>
      <c r="K450" s="1008"/>
      <c r="L450" s="1008">
        <v>0</v>
      </c>
      <c r="M450" s="1008"/>
      <c r="N450" s="1008">
        <v>0</v>
      </c>
      <c r="O450" s="1008"/>
      <c r="P450" s="1008"/>
      <c r="Q450" s="1002">
        <v>0</v>
      </c>
      <c r="R450" s="1002">
        <v>0</v>
      </c>
      <c r="S450" s="1002">
        <v>0</v>
      </c>
      <c r="T450" s="1002">
        <v>0</v>
      </c>
      <c r="U450" s="1002">
        <v>0</v>
      </c>
      <c r="V450" s="1009">
        <v>1610</v>
      </c>
      <c r="W450" s="1009"/>
      <c r="X450" s="1009">
        <v>1610</v>
      </c>
      <c r="Y450" s="1009"/>
      <c r="Z450" s="1009"/>
      <c r="AA450" s="1008">
        <v>1472.45</v>
      </c>
      <c r="AB450" s="1008"/>
      <c r="AC450" s="1008">
        <v>1472.45</v>
      </c>
      <c r="AD450" s="1008"/>
      <c r="AE450" s="1008"/>
      <c r="AF450" s="1010">
        <f t="shared" si="10"/>
        <v>91.456521739130437</v>
      </c>
      <c r="AG450" s="1010"/>
      <c r="AH450" s="1011">
        <f t="shared" si="10"/>
        <v>91.456521739130437</v>
      </c>
      <c r="AI450" s="1007"/>
      <c r="AJ450" s="1007"/>
    </row>
    <row r="451" spans="1:36" ht="36">
      <c r="A451" s="1005" t="s">
        <v>1122</v>
      </c>
      <c r="B451" s="1006" t="s">
        <v>2294</v>
      </c>
      <c r="C451" s="1007"/>
      <c r="D451" s="1007"/>
      <c r="E451" s="1007"/>
      <c r="F451" s="1002">
        <v>0</v>
      </c>
      <c r="G451" s="1008">
        <v>1972.222</v>
      </c>
      <c r="H451" s="1008"/>
      <c r="I451" s="1008">
        <v>1972.222</v>
      </c>
      <c r="J451" s="1008"/>
      <c r="K451" s="1008"/>
      <c r="L451" s="1008">
        <v>0</v>
      </c>
      <c r="M451" s="1008"/>
      <c r="N451" s="1008">
        <v>0</v>
      </c>
      <c r="O451" s="1008"/>
      <c r="P451" s="1008"/>
      <c r="Q451" s="1002">
        <v>0</v>
      </c>
      <c r="R451" s="1002">
        <v>0</v>
      </c>
      <c r="S451" s="1002">
        <v>0</v>
      </c>
      <c r="T451" s="1002">
        <v>0</v>
      </c>
      <c r="U451" s="1002">
        <v>0</v>
      </c>
      <c r="V451" s="1009">
        <v>1070</v>
      </c>
      <c r="W451" s="1009"/>
      <c r="X451" s="1009">
        <v>1070</v>
      </c>
      <c r="Y451" s="1009"/>
      <c r="Z451" s="1009"/>
      <c r="AA451" s="1008">
        <v>1046.9449999999999</v>
      </c>
      <c r="AB451" s="1008"/>
      <c r="AC451" s="1008">
        <v>1046.9449999999999</v>
      </c>
      <c r="AD451" s="1008"/>
      <c r="AE451" s="1008"/>
      <c r="AF451" s="1010">
        <f t="shared" si="10"/>
        <v>97.845327102803736</v>
      </c>
      <c r="AG451" s="1010"/>
      <c r="AH451" s="1011">
        <f t="shared" si="10"/>
        <v>97.845327102803736</v>
      </c>
      <c r="AI451" s="1007"/>
      <c r="AJ451" s="1007"/>
    </row>
    <row r="452" spans="1:36" ht="24">
      <c r="A452" s="1005" t="s">
        <v>1123</v>
      </c>
      <c r="B452" s="1006" t="s">
        <v>2320</v>
      </c>
      <c r="C452" s="1007"/>
      <c r="D452" s="1007"/>
      <c r="E452" s="1007"/>
      <c r="F452" s="1002">
        <v>0</v>
      </c>
      <c r="G452" s="1008">
        <v>3981.7130000000002</v>
      </c>
      <c r="H452" s="1008"/>
      <c r="I452" s="1008">
        <v>3981.7130000000002</v>
      </c>
      <c r="J452" s="1008"/>
      <c r="K452" s="1008"/>
      <c r="L452" s="1008">
        <v>1050</v>
      </c>
      <c r="M452" s="1008"/>
      <c r="N452" s="1008">
        <v>1050</v>
      </c>
      <c r="O452" s="1008"/>
      <c r="P452" s="1008"/>
      <c r="Q452" s="1002">
        <v>0</v>
      </c>
      <c r="R452" s="1002">
        <v>0</v>
      </c>
      <c r="S452" s="1002">
        <v>0</v>
      </c>
      <c r="T452" s="1002">
        <v>0</v>
      </c>
      <c r="U452" s="1002">
        <v>0</v>
      </c>
      <c r="V452" s="1009">
        <v>1000</v>
      </c>
      <c r="W452" s="1009"/>
      <c r="X452" s="1009">
        <v>1000</v>
      </c>
      <c r="Y452" s="1009"/>
      <c r="Z452" s="1009"/>
      <c r="AA452" s="1008">
        <v>1000</v>
      </c>
      <c r="AB452" s="1008"/>
      <c r="AC452" s="1008">
        <v>1000</v>
      </c>
      <c r="AD452" s="1008"/>
      <c r="AE452" s="1008"/>
      <c r="AF452" s="1010">
        <f t="shared" si="10"/>
        <v>100</v>
      </c>
      <c r="AG452" s="1010"/>
      <c r="AH452" s="1011">
        <f t="shared" si="10"/>
        <v>100</v>
      </c>
      <c r="AI452" s="1007"/>
      <c r="AJ452" s="1007"/>
    </row>
    <row r="453" spans="1:36" ht="24">
      <c r="A453" s="1005" t="s">
        <v>1124</v>
      </c>
      <c r="B453" s="1006" t="s">
        <v>2054</v>
      </c>
      <c r="C453" s="1007"/>
      <c r="D453" s="1007"/>
      <c r="E453" s="1007"/>
      <c r="F453" s="1002">
        <v>0</v>
      </c>
      <c r="G453" s="1008">
        <v>4000</v>
      </c>
      <c r="H453" s="1008"/>
      <c r="I453" s="1008">
        <v>4000</v>
      </c>
      <c r="J453" s="1008"/>
      <c r="K453" s="1008"/>
      <c r="L453" s="1008">
        <v>2000</v>
      </c>
      <c r="M453" s="1008"/>
      <c r="N453" s="1008">
        <v>2000</v>
      </c>
      <c r="O453" s="1008"/>
      <c r="P453" s="1008"/>
      <c r="Q453" s="1002">
        <v>0</v>
      </c>
      <c r="R453" s="1002">
        <v>0</v>
      </c>
      <c r="S453" s="1002">
        <v>0</v>
      </c>
      <c r="T453" s="1002">
        <v>0</v>
      </c>
      <c r="U453" s="1002">
        <v>0</v>
      </c>
      <c r="V453" s="1009">
        <v>2490</v>
      </c>
      <c r="W453" s="1009"/>
      <c r="X453" s="1009">
        <v>2490</v>
      </c>
      <c r="Y453" s="1009"/>
      <c r="Z453" s="1009"/>
      <c r="AA453" s="1008">
        <v>2490</v>
      </c>
      <c r="AB453" s="1008"/>
      <c r="AC453" s="1008">
        <v>2490</v>
      </c>
      <c r="AD453" s="1008"/>
      <c r="AE453" s="1008"/>
      <c r="AF453" s="1010">
        <f t="shared" si="10"/>
        <v>100</v>
      </c>
      <c r="AG453" s="1010"/>
      <c r="AH453" s="1011">
        <f t="shared" si="10"/>
        <v>100</v>
      </c>
      <c r="AI453" s="1007"/>
      <c r="AJ453" s="1007"/>
    </row>
    <row r="454" spans="1:36" ht="24">
      <c r="A454" s="1005" t="s">
        <v>1125</v>
      </c>
      <c r="B454" s="1006" t="s">
        <v>2200</v>
      </c>
      <c r="C454" s="1007"/>
      <c r="D454" s="1007"/>
      <c r="E454" s="1007"/>
      <c r="F454" s="1002">
        <v>0</v>
      </c>
      <c r="G454" s="1008">
        <v>6900</v>
      </c>
      <c r="H454" s="1008"/>
      <c r="I454" s="1008">
        <v>6900</v>
      </c>
      <c r="J454" s="1008"/>
      <c r="K454" s="1008"/>
      <c r="L454" s="1008">
        <v>0</v>
      </c>
      <c r="M454" s="1008"/>
      <c r="N454" s="1008">
        <v>0</v>
      </c>
      <c r="O454" s="1008"/>
      <c r="P454" s="1008"/>
      <c r="Q454" s="1002">
        <v>0</v>
      </c>
      <c r="R454" s="1002">
        <v>0</v>
      </c>
      <c r="S454" s="1002">
        <v>0</v>
      </c>
      <c r="T454" s="1002">
        <v>0</v>
      </c>
      <c r="U454" s="1002">
        <v>0</v>
      </c>
      <c r="V454" s="1009">
        <v>1000</v>
      </c>
      <c r="W454" s="1009"/>
      <c r="X454" s="1009">
        <v>1000</v>
      </c>
      <c r="Y454" s="1009"/>
      <c r="Z454" s="1009"/>
      <c r="AA454" s="1008">
        <v>1000</v>
      </c>
      <c r="AB454" s="1008"/>
      <c r="AC454" s="1008">
        <v>1000</v>
      </c>
      <c r="AD454" s="1008"/>
      <c r="AE454" s="1008"/>
      <c r="AF454" s="1010">
        <f t="shared" si="10"/>
        <v>100</v>
      </c>
      <c r="AG454" s="1010"/>
      <c r="AH454" s="1011">
        <f t="shared" si="10"/>
        <v>100</v>
      </c>
      <c r="AI454" s="1007"/>
      <c r="AJ454" s="1007"/>
    </row>
    <row r="455" spans="1:36" ht="36">
      <c r="A455" s="1005" t="s">
        <v>1126</v>
      </c>
      <c r="B455" s="1006" t="s">
        <v>2055</v>
      </c>
      <c r="C455" s="1007"/>
      <c r="D455" s="1007"/>
      <c r="E455" s="1007"/>
      <c r="F455" s="1002">
        <v>0</v>
      </c>
      <c r="G455" s="1008">
        <v>4500</v>
      </c>
      <c r="H455" s="1008"/>
      <c r="I455" s="1008">
        <v>4500</v>
      </c>
      <c r="J455" s="1008"/>
      <c r="K455" s="1008"/>
      <c r="L455" s="1008">
        <v>1938.846</v>
      </c>
      <c r="M455" s="1008"/>
      <c r="N455" s="1008">
        <v>1938.846</v>
      </c>
      <c r="O455" s="1008"/>
      <c r="P455" s="1008"/>
      <c r="Q455" s="1002">
        <v>0</v>
      </c>
      <c r="R455" s="1002">
        <v>0</v>
      </c>
      <c r="S455" s="1002">
        <v>0</v>
      </c>
      <c r="T455" s="1002">
        <v>0</v>
      </c>
      <c r="U455" s="1002">
        <v>0</v>
      </c>
      <c r="V455" s="1009">
        <v>4255.1540000000005</v>
      </c>
      <c r="W455" s="1009"/>
      <c r="X455" s="1009">
        <v>4255.1540000000005</v>
      </c>
      <c r="Y455" s="1009"/>
      <c r="Z455" s="1009"/>
      <c r="AA455" s="1008">
        <v>4255.09</v>
      </c>
      <c r="AB455" s="1008"/>
      <c r="AC455" s="1008">
        <v>4255.09</v>
      </c>
      <c r="AD455" s="1008"/>
      <c r="AE455" s="1008"/>
      <c r="AF455" s="1010">
        <f t="shared" si="10"/>
        <v>99.998495941627482</v>
      </c>
      <c r="AG455" s="1010"/>
      <c r="AH455" s="1011">
        <f t="shared" si="10"/>
        <v>99.998495941627482</v>
      </c>
      <c r="AI455" s="1007"/>
      <c r="AJ455" s="1007"/>
    </row>
    <row r="456" spans="1:36" ht="36">
      <c r="A456" s="1005" t="s">
        <v>3895</v>
      </c>
      <c r="B456" s="1006" t="s">
        <v>2321</v>
      </c>
      <c r="C456" s="1007"/>
      <c r="D456" s="1007"/>
      <c r="E456" s="1007"/>
      <c r="F456" s="1002">
        <v>0</v>
      </c>
      <c r="G456" s="1008">
        <v>4800</v>
      </c>
      <c r="H456" s="1008"/>
      <c r="I456" s="1008">
        <v>4800</v>
      </c>
      <c r="J456" s="1008"/>
      <c r="K456" s="1008"/>
      <c r="L456" s="1008">
        <v>2000</v>
      </c>
      <c r="M456" s="1008"/>
      <c r="N456" s="1008">
        <v>2000</v>
      </c>
      <c r="O456" s="1008"/>
      <c r="P456" s="1008"/>
      <c r="Q456" s="1002">
        <v>0</v>
      </c>
      <c r="R456" s="1002">
        <v>0</v>
      </c>
      <c r="S456" s="1002">
        <v>0</v>
      </c>
      <c r="T456" s="1002">
        <v>0</v>
      </c>
      <c r="U456" s="1002">
        <v>0</v>
      </c>
      <c r="V456" s="1009">
        <v>4048</v>
      </c>
      <c r="W456" s="1009"/>
      <c r="X456" s="1009">
        <v>4048</v>
      </c>
      <c r="Y456" s="1009"/>
      <c r="Z456" s="1009"/>
      <c r="AA456" s="1008">
        <v>4048</v>
      </c>
      <c r="AB456" s="1008"/>
      <c r="AC456" s="1008">
        <v>4048</v>
      </c>
      <c r="AD456" s="1008"/>
      <c r="AE456" s="1008"/>
      <c r="AF456" s="1010">
        <f t="shared" si="10"/>
        <v>100</v>
      </c>
      <c r="AG456" s="1010"/>
      <c r="AH456" s="1011">
        <f t="shared" si="10"/>
        <v>100</v>
      </c>
      <c r="AI456" s="1007"/>
      <c r="AJ456" s="1007"/>
    </row>
    <row r="457" spans="1:36" ht="36">
      <c r="A457" s="1005" t="s">
        <v>3896</v>
      </c>
      <c r="B457" s="1006" t="s">
        <v>4169</v>
      </c>
      <c r="C457" s="1007"/>
      <c r="D457" s="1007"/>
      <c r="E457" s="1007"/>
      <c r="F457" s="1002">
        <v>0</v>
      </c>
      <c r="G457" s="1008">
        <v>2700</v>
      </c>
      <c r="H457" s="1008"/>
      <c r="I457" s="1008">
        <v>2700</v>
      </c>
      <c r="J457" s="1008"/>
      <c r="K457" s="1008"/>
      <c r="L457" s="1008">
        <v>0</v>
      </c>
      <c r="M457" s="1008"/>
      <c r="N457" s="1008">
        <v>0</v>
      </c>
      <c r="O457" s="1008"/>
      <c r="P457" s="1008"/>
      <c r="Q457" s="1002">
        <v>0</v>
      </c>
      <c r="R457" s="1002">
        <v>0</v>
      </c>
      <c r="S457" s="1002">
        <v>0</v>
      </c>
      <c r="T457" s="1002">
        <v>0</v>
      </c>
      <c r="U457" s="1002">
        <v>0</v>
      </c>
      <c r="V457" s="1009">
        <v>1350</v>
      </c>
      <c r="W457" s="1009"/>
      <c r="X457" s="1009">
        <v>1350</v>
      </c>
      <c r="Y457" s="1009"/>
      <c r="Z457" s="1009"/>
      <c r="AA457" s="1008">
        <v>150</v>
      </c>
      <c r="AB457" s="1008"/>
      <c r="AC457" s="1008">
        <v>150</v>
      </c>
      <c r="AD457" s="1008"/>
      <c r="AE457" s="1008"/>
      <c r="AF457" s="1010">
        <f t="shared" si="10"/>
        <v>11.111111111111111</v>
      </c>
      <c r="AG457" s="1010"/>
      <c r="AH457" s="1011">
        <f t="shared" si="10"/>
        <v>11.111111111111111</v>
      </c>
      <c r="AI457" s="1007"/>
      <c r="AJ457" s="1007"/>
    </row>
    <row r="458" spans="1:36" ht="36">
      <c r="A458" s="1005" t="s">
        <v>3897</v>
      </c>
      <c r="B458" s="1006" t="s">
        <v>4170</v>
      </c>
      <c r="C458" s="1007"/>
      <c r="D458" s="1007"/>
      <c r="E458" s="1007"/>
      <c r="F458" s="1002">
        <v>0</v>
      </c>
      <c r="G458" s="1008">
        <v>0</v>
      </c>
      <c r="H458" s="1008"/>
      <c r="I458" s="1008">
        <v>0</v>
      </c>
      <c r="J458" s="1008"/>
      <c r="K458" s="1008"/>
      <c r="L458" s="1008">
        <v>0</v>
      </c>
      <c r="M458" s="1008"/>
      <c r="N458" s="1008">
        <v>0</v>
      </c>
      <c r="O458" s="1008"/>
      <c r="P458" s="1008"/>
      <c r="Q458" s="1002">
        <v>0</v>
      </c>
      <c r="R458" s="1002">
        <v>0</v>
      </c>
      <c r="S458" s="1002">
        <v>0</v>
      </c>
      <c r="T458" s="1002">
        <v>0</v>
      </c>
      <c r="U458" s="1002">
        <v>0</v>
      </c>
      <c r="V458" s="1009">
        <v>1400</v>
      </c>
      <c r="W458" s="1009"/>
      <c r="X458" s="1009">
        <v>1400</v>
      </c>
      <c r="Y458" s="1009"/>
      <c r="Z458" s="1009"/>
      <c r="AA458" s="1008">
        <v>0</v>
      </c>
      <c r="AB458" s="1008"/>
      <c r="AC458" s="1008">
        <v>0</v>
      </c>
      <c r="AD458" s="1008"/>
      <c r="AE458" s="1008"/>
      <c r="AF458" s="1010">
        <f t="shared" si="10"/>
        <v>0</v>
      </c>
      <c r="AG458" s="1010"/>
      <c r="AH458" s="1011">
        <f t="shared" si="10"/>
        <v>0</v>
      </c>
      <c r="AI458" s="1007"/>
      <c r="AJ458" s="1007"/>
    </row>
    <row r="459" spans="1:36" ht="24">
      <c r="A459" s="1005" t="s">
        <v>3898</v>
      </c>
      <c r="B459" s="1006" t="s">
        <v>4171</v>
      </c>
      <c r="C459" s="1007"/>
      <c r="D459" s="1007"/>
      <c r="E459" s="1007"/>
      <c r="F459" s="1002">
        <v>0</v>
      </c>
      <c r="G459" s="1008">
        <v>3650</v>
      </c>
      <c r="H459" s="1008"/>
      <c r="I459" s="1008">
        <v>3650</v>
      </c>
      <c r="J459" s="1008"/>
      <c r="K459" s="1008"/>
      <c r="L459" s="1008">
        <v>0</v>
      </c>
      <c r="M459" s="1008"/>
      <c r="N459" s="1008">
        <v>0</v>
      </c>
      <c r="O459" s="1008"/>
      <c r="P459" s="1008"/>
      <c r="Q459" s="1002">
        <v>0</v>
      </c>
      <c r="R459" s="1002">
        <v>0</v>
      </c>
      <c r="S459" s="1002">
        <v>0</v>
      </c>
      <c r="T459" s="1002">
        <v>0</v>
      </c>
      <c r="U459" s="1002">
        <v>0</v>
      </c>
      <c r="V459" s="1009">
        <v>1250</v>
      </c>
      <c r="W459" s="1009"/>
      <c r="X459" s="1009">
        <v>1250</v>
      </c>
      <c r="Y459" s="1009"/>
      <c r="Z459" s="1009"/>
      <c r="AA459" s="1008">
        <v>112.322</v>
      </c>
      <c r="AB459" s="1008"/>
      <c r="AC459" s="1008">
        <v>112.322</v>
      </c>
      <c r="AD459" s="1008"/>
      <c r="AE459" s="1008"/>
      <c r="AF459" s="1010">
        <f t="shared" si="10"/>
        <v>8.9857599999999991</v>
      </c>
      <c r="AG459" s="1010"/>
      <c r="AH459" s="1011">
        <f t="shared" si="10"/>
        <v>8.9857599999999991</v>
      </c>
      <c r="AI459" s="1007"/>
      <c r="AJ459" s="1007"/>
    </row>
    <row r="460" spans="1:36" ht="24">
      <c r="A460" s="1005" t="s">
        <v>3899</v>
      </c>
      <c r="B460" s="1006" t="s">
        <v>4172</v>
      </c>
      <c r="C460" s="1007"/>
      <c r="D460" s="1007"/>
      <c r="E460" s="1007"/>
      <c r="F460" s="1002">
        <v>0</v>
      </c>
      <c r="G460" s="1008">
        <v>3970.01</v>
      </c>
      <c r="H460" s="1008"/>
      <c r="I460" s="1008">
        <v>3970.01</v>
      </c>
      <c r="J460" s="1008"/>
      <c r="K460" s="1008"/>
      <c r="L460" s="1008">
        <v>0</v>
      </c>
      <c r="M460" s="1008"/>
      <c r="N460" s="1008">
        <v>0</v>
      </c>
      <c r="O460" s="1008"/>
      <c r="P460" s="1008"/>
      <c r="Q460" s="1002">
        <v>0</v>
      </c>
      <c r="R460" s="1002">
        <v>0</v>
      </c>
      <c r="S460" s="1002">
        <v>0</v>
      </c>
      <c r="T460" s="1002">
        <v>0</v>
      </c>
      <c r="U460" s="1002">
        <v>0</v>
      </c>
      <c r="V460" s="1009">
        <v>1250</v>
      </c>
      <c r="W460" s="1009"/>
      <c r="X460" s="1009">
        <v>1250</v>
      </c>
      <c r="Y460" s="1009"/>
      <c r="Z460" s="1009"/>
      <c r="AA460" s="1008">
        <v>200</v>
      </c>
      <c r="AB460" s="1008"/>
      <c r="AC460" s="1008">
        <v>200</v>
      </c>
      <c r="AD460" s="1008"/>
      <c r="AE460" s="1008"/>
      <c r="AF460" s="1010">
        <f t="shared" ref="AF460:AH523" si="11">AA460/V460*100</f>
        <v>16</v>
      </c>
      <c r="AG460" s="1010"/>
      <c r="AH460" s="1011">
        <f t="shared" si="11"/>
        <v>16</v>
      </c>
      <c r="AI460" s="1007"/>
      <c r="AJ460" s="1007"/>
    </row>
    <row r="461" spans="1:36" ht="24">
      <c r="A461" s="1005" t="s">
        <v>3900</v>
      </c>
      <c r="B461" s="1006" t="s">
        <v>4173</v>
      </c>
      <c r="C461" s="1007"/>
      <c r="D461" s="1007"/>
      <c r="E461" s="1007"/>
      <c r="F461" s="1002">
        <v>0</v>
      </c>
      <c r="G461" s="1008">
        <v>3324.8</v>
      </c>
      <c r="H461" s="1008"/>
      <c r="I461" s="1008">
        <v>3324.8</v>
      </c>
      <c r="J461" s="1008"/>
      <c r="K461" s="1008"/>
      <c r="L461" s="1008">
        <v>0</v>
      </c>
      <c r="M461" s="1008"/>
      <c r="N461" s="1008">
        <v>0</v>
      </c>
      <c r="O461" s="1008"/>
      <c r="P461" s="1008"/>
      <c r="Q461" s="1002">
        <v>0</v>
      </c>
      <c r="R461" s="1002">
        <v>0</v>
      </c>
      <c r="S461" s="1002">
        <v>0</v>
      </c>
      <c r="T461" s="1002">
        <v>0</v>
      </c>
      <c r="U461" s="1002">
        <v>0</v>
      </c>
      <c r="V461" s="1009">
        <v>1250</v>
      </c>
      <c r="W461" s="1009"/>
      <c r="X461" s="1009">
        <v>1250</v>
      </c>
      <c r="Y461" s="1009"/>
      <c r="Z461" s="1009"/>
      <c r="AA461" s="1008">
        <v>200</v>
      </c>
      <c r="AB461" s="1008"/>
      <c r="AC461" s="1008">
        <v>200</v>
      </c>
      <c r="AD461" s="1008"/>
      <c r="AE461" s="1008"/>
      <c r="AF461" s="1010">
        <f t="shared" si="11"/>
        <v>16</v>
      </c>
      <c r="AG461" s="1010"/>
      <c r="AH461" s="1011">
        <f t="shared" si="11"/>
        <v>16</v>
      </c>
      <c r="AI461" s="1007"/>
      <c r="AJ461" s="1007"/>
    </row>
    <row r="462" spans="1:36" ht="36">
      <c r="A462" s="1005" t="s">
        <v>3901</v>
      </c>
      <c r="B462" s="1006" t="s">
        <v>4174</v>
      </c>
      <c r="C462" s="1007"/>
      <c r="D462" s="1007"/>
      <c r="E462" s="1007"/>
      <c r="F462" s="1002">
        <v>0</v>
      </c>
      <c r="G462" s="1008">
        <v>0</v>
      </c>
      <c r="H462" s="1008"/>
      <c r="I462" s="1008">
        <v>0</v>
      </c>
      <c r="J462" s="1008"/>
      <c r="K462" s="1008"/>
      <c r="L462" s="1008">
        <v>0</v>
      </c>
      <c r="M462" s="1008"/>
      <c r="N462" s="1008">
        <v>0</v>
      </c>
      <c r="O462" s="1008"/>
      <c r="P462" s="1008"/>
      <c r="Q462" s="1002">
        <v>0</v>
      </c>
      <c r="R462" s="1002">
        <v>0</v>
      </c>
      <c r="S462" s="1002">
        <v>0</v>
      </c>
      <c r="T462" s="1002">
        <v>0</v>
      </c>
      <c r="U462" s="1002">
        <v>0</v>
      </c>
      <c r="V462" s="1009">
        <v>1250</v>
      </c>
      <c r="W462" s="1009"/>
      <c r="X462" s="1009">
        <v>1250</v>
      </c>
      <c r="Y462" s="1009"/>
      <c r="Z462" s="1009"/>
      <c r="AA462" s="1008">
        <v>0</v>
      </c>
      <c r="AB462" s="1008"/>
      <c r="AC462" s="1008">
        <v>0</v>
      </c>
      <c r="AD462" s="1008"/>
      <c r="AE462" s="1008"/>
      <c r="AF462" s="1010">
        <f t="shared" si="11"/>
        <v>0</v>
      </c>
      <c r="AG462" s="1010"/>
      <c r="AH462" s="1011">
        <f t="shared" si="11"/>
        <v>0</v>
      </c>
      <c r="AI462" s="1007"/>
      <c r="AJ462" s="1007"/>
    </row>
    <row r="463" spans="1:36" ht="24">
      <c r="A463" s="1005" t="s">
        <v>3902</v>
      </c>
      <c r="B463" s="1006" t="s">
        <v>2349</v>
      </c>
      <c r="C463" s="1007"/>
      <c r="D463" s="1007"/>
      <c r="E463" s="1007"/>
      <c r="F463" s="1002">
        <v>0</v>
      </c>
      <c r="G463" s="1008">
        <v>4999.9960000000001</v>
      </c>
      <c r="H463" s="1008"/>
      <c r="I463" s="1008">
        <v>4999.9960000000001</v>
      </c>
      <c r="J463" s="1008"/>
      <c r="K463" s="1008"/>
      <c r="L463" s="1008">
        <v>1973.248</v>
      </c>
      <c r="M463" s="1008"/>
      <c r="N463" s="1008">
        <v>1973.248</v>
      </c>
      <c r="O463" s="1008"/>
      <c r="P463" s="1008"/>
      <c r="Q463" s="1002">
        <v>0</v>
      </c>
      <c r="R463" s="1002">
        <v>0</v>
      </c>
      <c r="S463" s="1002">
        <v>0</v>
      </c>
      <c r="T463" s="1002">
        <v>0</v>
      </c>
      <c r="U463" s="1002">
        <v>0</v>
      </c>
      <c r="V463" s="1009">
        <v>2626.752</v>
      </c>
      <c r="W463" s="1009"/>
      <c r="X463" s="1009">
        <v>2626.752</v>
      </c>
      <c r="Y463" s="1009"/>
      <c r="Z463" s="1009"/>
      <c r="AA463" s="1008">
        <v>2626.752</v>
      </c>
      <c r="AB463" s="1008"/>
      <c r="AC463" s="1008">
        <v>2626.752</v>
      </c>
      <c r="AD463" s="1008"/>
      <c r="AE463" s="1008"/>
      <c r="AF463" s="1010">
        <f t="shared" si="11"/>
        <v>100</v>
      </c>
      <c r="AG463" s="1010"/>
      <c r="AH463" s="1011">
        <f t="shared" si="11"/>
        <v>100</v>
      </c>
      <c r="AI463" s="1007"/>
      <c r="AJ463" s="1007"/>
    </row>
    <row r="464" spans="1:36" ht="24">
      <c r="A464" s="1005" t="s">
        <v>3903</v>
      </c>
      <c r="B464" s="1006" t="s">
        <v>2067</v>
      </c>
      <c r="C464" s="1007"/>
      <c r="D464" s="1007"/>
      <c r="E464" s="1007"/>
      <c r="F464" s="1002">
        <v>0</v>
      </c>
      <c r="G464" s="1008">
        <v>4494.0029999999997</v>
      </c>
      <c r="H464" s="1008"/>
      <c r="I464" s="1008">
        <v>4494.0029999999997</v>
      </c>
      <c r="J464" s="1008"/>
      <c r="K464" s="1008"/>
      <c r="L464" s="1008">
        <v>0</v>
      </c>
      <c r="M464" s="1008"/>
      <c r="N464" s="1008">
        <v>0</v>
      </c>
      <c r="O464" s="1008"/>
      <c r="P464" s="1008"/>
      <c r="Q464" s="1002">
        <v>0</v>
      </c>
      <c r="R464" s="1002">
        <v>0</v>
      </c>
      <c r="S464" s="1002">
        <v>0</v>
      </c>
      <c r="T464" s="1002">
        <v>0</v>
      </c>
      <c r="U464" s="1002">
        <v>0</v>
      </c>
      <c r="V464" s="1009">
        <v>3300</v>
      </c>
      <c r="W464" s="1009"/>
      <c r="X464" s="1009">
        <v>3300</v>
      </c>
      <c r="Y464" s="1009"/>
      <c r="Z464" s="1009"/>
      <c r="AA464" s="1008">
        <v>3300</v>
      </c>
      <c r="AB464" s="1008"/>
      <c r="AC464" s="1008">
        <v>3300</v>
      </c>
      <c r="AD464" s="1008"/>
      <c r="AE464" s="1008"/>
      <c r="AF464" s="1010">
        <f t="shared" si="11"/>
        <v>100</v>
      </c>
      <c r="AG464" s="1010"/>
      <c r="AH464" s="1011">
        <f t="shared" si="11"/>
        <v>100</v>
      </c>
      <c r="AI464" s="1007"/>
      <c r="AJ464" s="1007"/>
    </row>
    <row r="465" spans="1:36" ht="36">
      <c r="A465" s="1005" t="s">
        <v>3904</v>
      </c>
      <c r="B465" s="1006" t="s">
        <v>2348</v>
      </c>
      <c r="C465" s="1007"/>
      <c r="D465" s="1007"/>
      <c r="E465" s="1007"/>
      <c r="F465" s="1002">
        <v>0</v>
      </c>
      <c r="G465" s="1008">
        <v>5500</v>
      </c>
      <c r="H465" s="1008"/>
      <c r="I465" s="1008">
        <v>5500</v>
      </c>
      <c r="J465" s="1008"/>
      <c r="K465" s="1008"/>
      <c r="L465" s="1008">
        <v>2000</v>
      </c>
      <c r="M465" s="1008"/>
      <c r="N465" s="1008">
        <v>2000</v>
      </c>
      <c r="O465" s="1008"/>
      <c r="P465" s="1008"/>
      <c r="Q465" s="1002">
        <v>0</v>
      </c>
      <c r="R465" s="1002">
        <v>0</v>
      </c>
      <c r="S465" s="1002">
        <v>0</v>
      </c>
      <c r="T465" s="1002">
        <v>0</v>
      </c>
      <c r="U465" s="1002">
        <v>0</v>
      </c>
      <c r="V465" s="1009">
        <v>3178.9989999999998</v>
      </c>
      <c r="W465" s="1009"/>
      <c r="X465" s="1009">
        <v>3178.9989999999998</v>
      </c>
      <c r="Y465" s="1009"/>
      <c r="Z465" s="1009"/>
      <c r="AA465" s="1008">
        <v>3178.9989999999998</v>
      </c>
      <c r="AB465" s="1008"/>
      <c r="AC465" s="1008">
        <v>3178.9989999999998</v>
      </c>
      <c r="AD465" s="1008"/>
      <c r="AE465" s="1008"/>
      <c r="AF465" s="1010">
        <f t="shared" si="11"/>
        <v>100</v>
      </c>
      <c r="AG465" s="1010"/>
      <c r="AH465" s="1011">
        <f t="shared" si="11"/>
        <v>100</v>
      </c>
      <c r="AI465" s="1007"/>
      <c r="AJ465" s="1007"/>
    </row>
    <row r="466" spans="1:36" ht="24">
      <c r="A466" s="1005" t="s">
        <v>3905</v>
      </c>
      <c r="B466" s="1006" t="s">
        <v>2322</v>
      </c>
      <c r="C466" s="1007"/>
      <c r="D466" s="1007"/>
      <c r="E466" s="1007"/>
      <c r="F466" s="1002">
        <v>0</v>
      </c>
      <c r="G466" s="1008">
        <v>4700</v>
      </c>
      <c r="H466" s="1008"/>
      <c r="I466" s="1008">
        <v>4700</v>
      </c>
      <c r="J466" s="1008"/>
      <c r="K466" s="1008"/>
      <c r="L466" s="1008">
        <v>2000</v>
      </c>
      <c r="M466" s="1008"/>
      <c r="N466" s="1008">
        <v>2000</v>
      </c>
      <c r="O466" s="1008"/>
      <c r="P466" s="1008"/>
      <c r="Q466" s="1002">
        <v>0</v>
      </c>
      <c r="R466" s="1002">
        <v>0</v>
      </c>
      <c r="S466" s="1002">
        <v>0</v>
      </c>
      <c r="T466" s="1002">
        <v>0</v>
      </c>
      <c r="U466" s="1002">
        <v>0</v>
      </c>
      <c r="V466" s="1009">
        <v>3502.7460000000001</v>
      </c>
      <c r="W466" s="1009"/>
      <c r="X466" s="1009">
        <v>3502.7460000000001</v>
      </c>
      <c r="Y466" s="1009"/>
      <c r="Z466" s="1009"/>
      <c r="AA466" s="1008">
        <v>3502.7460000000001</v>
      </c>
      <c r="AB466" s="1008"/>
      <c r="AC466" s="1008">
        <v>3502.7460000000001</v>
      </c>
      <c r="AD466" s="1008"/>
      <c r="AE466" s="1008"/>
      <c r="AF466" s="1010">
        <f t="shared" si="11"/>
        <v>100</v>
      </c>
      <c r="AG466" s="1010"/>
      <c r="AH466" s="1011">
        <f t="shared" si="11"/>
        <v>100</v>
      </c>
      <c r="AI466" s="1007"/>
      <c r="AJ466" s="1007"/>
    </row>
    <row r="467" spans="1:36" ht="24">
      <c r="A467" s="1005" t="s">
        <v>3906</v>
      </c>
      <c r="B467" s="1006" t="s">
        <v>2052</v>
      </c>
      <c r="C467" s="1007"/>
      <c r="D467" s="1007"/>
      <c r="E467" s="1007"/>
      <c r="F467" s="1002">
        <v>0</v>
      </c>
      <c r="G467" s="1008">
        <v>4000</v>
      </c>
      <c r="H467" s="1008"/>
      <c r="I467" s="1008">
        <v>4000</v>
      </c>
      <c r="J467" s="1008"/>
      <c r="K467" s="1008"/>
      <c r="L467" s="1008">
        <v>0</v>
      </c>
      <c r="M467" s="1008"/>
      <c r="N467" s="1008">
        <v>0</v>
      </c>
      <c r="O467" s="1008"/>
      <c r="P467" s="1008"/>
      <c r="Q467" s="1002">
        <v>0</v>
      </c>
      <c r="R467" s="1002">
        <v>0</v>
      </c>
      <c r="S467" s="1002">
        <v>0</v>
      </c>
      <c r="T467" s="1002">
        <v>0</v>
      </c>
      <c r="U467" s="1002">
        <v>0</v>
      </c>
      <c r="V467" s="1009">
        <v>2058</v>
      </c>
      <c r="W467" s="1009"/>
      <c r="X467" s="1009">
        <v>2058</v>
      </c>
      <c r="Y467" s="1009"/>
      <c r="Z467" s="1009"/>
      <c r="AA467" s="1008">
        <v>1964.1510000000001</v>
      </c>
      <c r="AB467" s="1008"/>
      <c r="AC467" s="1008">
        <v>1964.1510000000001</v>
      </c>
      <c r="AD467" s="1008"/>
      <c r="AE467" s="1008"/>
      <c r="AF467" s="1010">
        <f t="shared" si="11"/>
        <v>95.439795918367352</v>
      </c>
      <c r="AG467" s="1010"/>
      <c r="AH467" s="1011">
        <f t="shared" si="11"/>
        <v>95.439795918367352</v>
      </c>
      <c r="AI467" s="1007"/>
      <c r="AJ467" s="1007"/>
    </row>
    <row r="468" spans="1:36" ht="24">
      <c r="A468" s="1005" t="s">
        <v>3907</v>
      </c>
      <c r="B468" s="1006" t="s">
        <v>4175</v>
      </c>
      <c r="C468" s="1007"/>
      <c r="D468" s="1007"/>
      <c r="E468" s="1007"/>
      <c r="F468" s="1002">
        <v>0</v>
      </c>
      <c r="G468" s="1008">
        <v>5000</v>
      </c>
      <c r="H468" s="1008"/>
      <c r="I468" s="1008">
        <v>5000</v>
      </c>
      <c r="J468" s="1008"/>
      <c r="K468" s="1008"/>
      <c r="L468" s="1008">
        <v>1332</v>
      </c>
      <c r="M468" s="1008"/>
      <c r="N468" s="1008">
        <v>1332</v>
      </c>
      <c r="O468" s="1008"/>
      <c r="P468" s="1008"/>
      <c r="Q468" s="1002">
        <v>0</v>
      </c>
      <c r="R468" s="1002">
        <v>0</v>
      </c>
      <c r="S468" s="1002">
        <v>0</v>
      </c>
      <c r="T468" s="1002">
        <v>0</v>
      </c>
      <c r="U468" s="1002">
        <v>0</v>
      </c>
      <c r="V468" s="1009">
        <v>2432</v>
      </c>
      <c r="W468" s="1009"/>
      <c r="X468" s="1009">
        <v>2432</v>
      </c>
      <c r="Y468" s="1009"/>
      <c r="Z468" s="1009"/>
      <c r="AA468" s="1008">
        <v>2431.9380000000001</v>
      </c>
      <c r="AB468" s="1008"/>
      <c r="AC468" s="1008">
        <v>2431.9380000000001</v>
      </c>
      <c r="AD468" s="1008"/>
      <c r="AE468" s="1008"/>
      <c r="AF468" s="1010">
        <f t="shared" si="11"/>
        <v>99.997450657894731</v>
      </c>
      <c r="AG468" s="1010"/>
      <c r="AH468" s="1011">
        <f t="shared" si="11"/>
        <v>99.997450657894731</v>
      </c>
      <c r="AI468" s="1007"/>
      <c r="AJ468" s="1007"/>
    </row>
    <row r="469" spans="1:36" ht="36">
      <c r="A469" s="1005" t="s">
        <v>3909</v>
      </c>
      <c r="B469" s="1006" t="s">
        <v>4176</v>
      </c>
      <c r="C469" s="1007"/>
      <c r="D469" s="1007"/>
      <c r="E469" s="1007"/>
      <c r="F469" s="1002">
        <v>0</v>
      </c>
      <c r="G469" s="1008">
        <v>1500</v>
      </c>
      <c r="H469" s="1008"/>
      <c r="I469" s="1008">
        <v>1500</v>
      </c>
      <c r="J469" s="1008"/>
      <c r="K469" s="1008"/>
      <c r="L469" s="1008">
        <v>0</v>
      </c>
      <c r="M469" s="1008"/>
      <c r="N469" s="1008">
        <v>0</v>
      </c>
      <c r="O469" s="1008"/>
      <c r="P469" s="1008"/>
      <c r="Q469" s="1002">
        <v>0</v>
      </c>
      <c r="R469" s="1002">
        <v>0</v>
      </c>
      <c r="S469" s="1002">
        <v>0</v>
      </c>
      <c r="T469" s="1002">
        <v>0</v>
      </c>
      <c r="U469" s="1002">
        <v>0</v>
      </c>
      <c r="V469" s="1009">
        <v>1490</v>
      </c>
      <c r="W469" s="1009"/>
      <c r="X469" s="1009">
        <v>1490</v>
      </c>
      <c r="Y469" s="1009"/>
      <c r="Z469" s="1009"/>
      <c r="AA469" s="1008">
        <v>1490</v>
      </c>
      <c r="AB469" s="1008"/>
      <c r="AC469" s="1008">
        <v>1490</v>
      </c>
      <c r="AD469" s="1008"/>
      <c r="AE469" s="1008"/>
      <c r="AF469" s="1010">
        <f t="shared" si="11"/>
        <v>100</v>
      </c>
      <c r="AG469" s="1010"/>
      <c r="AH469" s="1011">
        <f t="shared" si="11"/>
        <v>100</v>
      </c>
      <c r="AI469" s="1007"/>
      <c r="AJ469" s="1007"/>
    </row>
    <row r="470" spans="1:36" ht="24">
      <c r="A470" s="1005" t="s">
        <v>3910</v>
      </c>
      <c r="B470" s="1006" t="s">
        <v>4177</v>
      </c>
      <c r="C470" s="1007"/>
      <c r="D470" s="1007"/>
      <c r="E470" s="1007"/>
      <c r="F470" s="1002">
        <v>0</v>
      </c>
      <c r="G470" s="1008">
        <v>564.91089199999999</v>
      </c>
      <c r="H470" s="1008"/>
      <c r="I470" s="1008">
        <v>564.91089199999999</v>
      </c>
      <c r="J470" s="1008"/>
      <c r="K470" s="1008"/>
      <c r="L470" s="1008">
        <v>0</v>
      </c>
      <c r="M470" s="1008"/>
      <c r="N470" s="1008">
        <v>0</v>
      </c>
      <c r="O470" s="1008"/>
      <c r="P470" s="1008"/>
      <c r="Q470" s="1002">
        <v>0</v>
      </c>
      <c r="R470" s="1002">
        <v>0</v>
      </c>
      <c r="S470" s="1002">
        <v>0</v>
      </c>
      <c r="T470" s="1002">
        <v>0</v>
      </c>
      <c r="U470" s="1002">
        <v>0</v>
      </c>
      <c r="V470" s="1009">
        <v>1500</v>
      </c>
      <c r="W470" s="1009"/>
      <c r="X470" s="1009">
        <v>1500</v>
      </c>
      <c r="Y470" s="1009"/>
      <c r="Z470" s="1009"/>
      <c r="AA470" s="1008">
        <v>1500</v>
      </c>
      <c r="AB470" s="1008"/>
      <c r="AC470" s="1008">
        <v>1500</v>
      </c>
      <c r="AD470" s="1008"/>
      <c r="AE470" s="1008"/>
      <c r="AF470" s="1010">
        <f t="shared" si="11"/>
        <v>100</v>
      </c>
      <c r="AG470" s="1010"/>
      <c r="AH470" s="1011">
        <f t="shared" si="11"/>
        <v>100</v>
      </c>
      <c r="AI470" s="1007"/>
      <c r="AJ470" s="1007"/>
    </row>
    <row r="471" spans="1:36" ht="24">
      <c r="A471" s="1005" t="s">
        <v>3911</v>
      </c>
      <c r="B471" s="1006" t="s">
        <v>4178</v>
      </c>
      <c r="C471" s="1007"/>
      <c r="D471" s="1007"/>
      <c r="E471" s="1007"/>
      <c r="F471" s="1002">
        <v>0</v>
      </c>
      <c r="G471" s="1008">
        <v>3729.4459999999999</v>
      </c>
      <c r="H471" s="1008"/>
      <c r="I471" s="1008">
        <v>3729.4459999999999</v>
      </c>
      <c r="J471" s="1008"/>
      <c r="K471" s="1008"/>
      <c r="L471" s="1008">
        <v>0</v>
      </c>
      <c r="M471" s="1008"/>
      <c r="N471" s="1008">
        <v>0</v>
      </c>
      <c r="O471" s="1008"/>
      <c r="P471" s="1008"/>
      <c r="Q471" s="1002">
        <v>0</v>
      </c>
      <c r="R471" s="1002">
        <v>0</v>
      </c>
      <c r="S471" s="1002">
        <v>0</v>
      </c>
      <c r="T471" s="1002">
        <v>0</v>
      </c>
      <c r="U471" s="1002">
        <v>0</v>
      </c>
      <c r="V471" s="1009">
        <v>1500</v>
      </c>
      <c r="W471" s="1009"/>
      <c r="X471" s="1009">
        <v>1500</v>
      </c>
      <c r="Y471" s="1009"/>
      <c r="Z471" s="1009"/>
      <c r="AA471" s="1008">
        <v>1500</v>
      </c>
      <c r="AB471" s="1008"/>
      <c r="AC471" s="1008">
        <v>1500</v>
      </c>
      <c r="AD471" s="1008"/>
      <c r="AE471" s="1008"/>
      <c r="AF471" s="1010">
        <f t="shared" si="11"/>
        <v>100</v>
      </c>
      <c r="AG471" s="1010"/>
      <c r="AH471" s="1011">
        <f t="shared" si="11"/>
        <v>100</v>
      </c>
      <c r="AI471" s="1007"/>
      <c r="AJ471" s="1007"/>
    </row>
    <row r="472" spans="1:36" ht="24">
      <c r="A472" s="1005" t="s">
        <v>3912</v>
      </c>
      <c r="B472" s="1006" t="s">
        <v>4179</v>
      </c>
      <c r="C472" s="1007"/>
      <c r="D472" s="1007"/>
      <c r="E472" s="1007"/>
      <c r="F472" s="1002">
        <v>0</v>
      </c>
      <c r="G472" s="1008">
        <v>700</v>
      </c>
      <c r="H472" s="1008"/>
      <c r="I472" s="1008">
        <v>700</v>
      </c>
      <c r="J472" s="1008"/>
      <c r="K472" s="1008"/>
      <c r="L472" s="1008">
        <v>0</v>
      </c>
      <c r="M472" s="1008"/>
      <c r="N472" s="1008">
        <v>0</v>
      </c>
      <c r="O472" s="1008"/>
      <c r="P472" s="1008"/>
      <c r="Q472" s="1002">
        <v>0</v>
      </c>
      <c r="R472" s="1002">
        <v>0</v>
      </c>
      <c r="S472" s="1002">
        <v>0</v>
      </c>
      <c r="T472" s="1002">
        <v>0</v>
      </c>
      <c r="U472" s="1002">
        <v>0</v>
      </c>
      <c r="V472" s="1009">
        <v>700</v>
      </c>
      <c r="W472" s="1009"/>
      <c r="X472" s="1009">
        <v>700</v>
      </c>
      <c r="Y472" s="1009"/>
      <c r="Z472" s="1009"/>
      <c r="AA472" s="1008">
        <v>697.91</v>
      </c>
      <c r="AB472" s="1008"/>
      <c r="AC472" s="1008">
        <v>697.91</v>
      </c>
      <c r="AD472" s="1008"/>
      <c r="AE472" s="1008"/>
      <c r="AF472" s="1010">
        <f t="shared" si="11"/>
        <v>99.701428571428565</v>
      </c>
      <c r="AG472" s="1010"/>
      <c r="AH472" s="1011">
        <f t="shared" si="11"/>
        <v>99.701428571428565</v>
      </c>
      <c r="AI472" s="1007"/>
      <c r="AJ472" s="1007"/>
    </row>
    <row r="473" spans="1:36" ht="24">
      <c r="A473" s="1005" t="s">
        <v>3913</v>
      </c>
      <c r="B473" s="1006" t="s">
        <v>2051</v>
      </c>
      <c r="C473" s="1007"/>
      <c r="D473" s="1007"/>
      <c r="E473" s="1007"/>
      <c r="F473" s="1002">
        <v>0</v>
      </c>
      <c r="G473" s="1008">
        <v>4000</v>
      </c>
      <c r="H473" s="1008"/>
      <c r="I473" s="1008">
        <v>4000</v>
      </c>
      <c r="J473" s="1008"/>
      <c r="K473" s="1008"/>
      <c r="L473" s="1008">
        <v>2000</v>
      </c>
      <c r="M473" s="1008"/>
      <c r="N473" s="1008">
        <v>2000</v>
      </c>
      <c r="O473" s="1008"/>
      <c r="P473" s="1008"/>
      <c r="Q473" s="1002">
        <v>0</v>
      </c>
      <c r="R473" s="1002">
        <v>0</v>
      </c>
      <c r="S473" s="1002">
        <v>0</v>
      </c>
      <c r="T473" s="1002">
        <v>0</v>
      </c>
      <c r="U473" s="1002">
        <v>0</v>
      </c>
      <c r="V473" s="1009">
        <v>3745.77</v>
      </c>
      <c r="W473" s="1009"/>
      <c r="X473" s="1009">
        <v>3745.77</v>
      </c>
      <c r="Y473" s="1009"/>
      <c r="Z473" s="1009"/>
      <c r="AA473" s="1008">
        <v>3560.232</v>
      </c>
      <c r="AB473" s="1008"/>
      <c r="AC473" s="1008">
        <v>3560.232</v>
      </c>
      <c r="AD473" s="1008"/>
      <c r="AE473" s="1008"/>
      <c r="AF473" s="1010">
        <f t="shared" si="11"/>
        <v>95.046732714501957</v>
      </c>
      <c r="AG473" s="1010"/>
      <c r="AH473" s="1011">
        <f t="shared" si="11"/>
        <v>95.046732714501957</v>
      </c>
      <c r="AI473" s="1007"/>
      <c r="AJ473" s="1007"/>
    </row>
    <row r="474" spans="1:36" ht="24">
      <c r="A474" s="1005" t="s">
        <v>3914</v>
      </c>
      <c r="B474" s="1006" t="s">
        <v>4180</v>
      </c>
      <c r="C474" s="1007"/>
      <c r="D474" s="1007"/>
      <c r="E474" s="1007"/>
      <c r="F474" s="1002">
        <v>0</v>
      </c>
      <c r="G474" s="1008">
        <v>3900</v>
      </c>
      <c r="H474" s="1008"/>
      <c r="I474" s="1008">
        <v>3900</v>
      </c>
      <c r="J474" s="1008"/>
      <c r="K474" s="1008"/>
      <c r="L474" s="1008">
        <v>0</v>
      </c>
      <c r="M474" s="1008"/>
      <c r="N474" s="1008">
        <v>0</v>
      </c>
      <c r="O474" s="1008"/>
      <c r="P474" s="1008"/>
      <c r="Q474" s="1002">
        <v>0</v>
      </c>
      <c r="R474" s="1002">
        <v>0</v>
      </c>
      <c r="S474" s="1002">
        <v>0</v>
      </c>
      <c r="T474" s="1002">
        <v>0</v>
      </c>
      <c r="U474" s="1002">
        <v>0</v>
      </c>
      <c r="V474" s="1009">
        <v>1500</v>
      </c>
      <c r="W474" s="1009"/>
      <c r="X474" s="1009">
        <v>1500</v>
      </c>
      <c r="Y474" s="1009"/>
      <c r="Z474" s="1009"/>
      <c r="AA474" s="1008">
        <v>1500</v>
      </c>
      <c r="AB474" s="1008"/>
      <c r="AC474" s="1008">
        <v>1500</v>
      </c>
      <c r="AD474" s="1008"/>
      <c r="AE474" s="1008"/>
      <c r="AF474" s="1010">
        <f t="shared" si="11"/>
        <v>100</v>
      </c>
      <c r="AG474" s="1010"/>
      <c r="AH474" s="1011">
        <f t="shared" si="11"/>
        <v>100</v>
      </c>
      <c r="AI474" s="1007"/>
      <c r="AJ474" s="1007"/>
    </row>
    <row r="475" spans="1:36" ht="24">
      <c r="A475" s="1005" t="s">
        <v>3915</v>
      </c>
      <c r="B475" s="1006" t="s">
        <v>4181</v>
      </c>
      <c r="C475" s="1007"/>
      <c r="D475" s="1007"/>
      <c r="E475" s="1007"/>
      <c r="F475" s="1002">
        <v>0</v>
      </c>
      <c r="G475" s="1008">
        <v>2100</v>
      </c>
      <c r="H475" s="1008"/>
      <c r="I475" s="1008">
        <v>2100</v>
      </c>
      <c r="J475" s="1008"/>
      <c r="K475" s="1008"/>
      <c r="L475" s="1008">
        <v>0</v>
      </c>
      <c r="M475" s="1008"/>
      <c r="N475" s="1008">
        <v>0</v>
      </c>
      <c r="O475" s="1008"/>
      <c r="P475" s="1008"/>
      <c r="Q475" s="1002">
        <v>0</v>
      </c>
      <c r="R475" s="1002">
        <v>0</v>
      </c>
      <c r="S475" s="1002">
        <v>0</v>
      </c>
      <c r="T475" s="1002">
        <v>0</v>
      </c>
      <c r="U475" s="1002">
        <v>0</v>
      </c>
      <c r="V475" s="1009">
        <v>1200</v>
      </c>
      <c r="W475" s="1009"/>
      <c r="X475" s="1009">
        <v>1200</v>
      </c>
      <c r="Y475" s="1009"/>
      <c r="Z475" s="1009"/>
      <c r="AA475" s="1008">
        <v>1103.0623000000001</v>
      </c>
      <c r="AB475" s="1008"/>
      <c r="AC475" s="1008">
        <v>1103.0623000000001</v>
      </c>
      <c r="AD475" s="1008"/>
      <c r="AE475" s="1008"/>
      <c r="AF475" s="1010">
        <f t="shared" si="11"/>
        <v>91.921858333333333</v>
      </c>
      <c r="AG475" s="1010"/>
      <c r="AH475" s="1011">
        <f t="shared" si="11"/>
        <v>91.921858333333333</v>
      </c>
      <c r="AI475" s="1007"/>
      <c r="AJ475" s="1007"/>
    </row>
    <row r="476" spans="1:36" ht="24">
      <c r="A476" s="1005" t="s">
        <v>3916</v>
      </c>
      <c r="B476" s="1006" t="s">
        <v>4182</v>
      </c>
      <c r="C476" s="1007"/>
      <c r="D476" s="1007"/>
      <c r="E476" s="1007"/>
      <c r="F476" s="1002">
        <v>0</v>
      </c>
      <c r="G476" s="1008">
        <v>2100</v>
      </c>
      <c r="H476" s="1008"/>
      <c r="I476" s="1008">
        <v>2100</v>
      </c>
      <c r="J476" s="1008"/>
      <c r="K476" s="1008"/>
      <c r="L476" s="1008">
        <v>0</v>
      </c>
      <c r="M476" s="1008"/>
      <c r="N476" s="1008">
        <v>0</v>
      </c>
      <c r="O476" s="1008"/>
      <c r="P476" s="1008"/>
      <c r="Q476" s="1002">
        <v>0</v>
      </c>
      <c r="R476" s="1002">
        <v>0</v>
      </c>
      <c r="S476" s="1002">
        <v>0</v>
      </c>
      <c r="T476" s="1002">
        <v>0</v>
      </c>
      <c r="U476" s="1002">
        <v>0</v>
      </c>
      <c r="V476" s="1009">
        <v>1200</v>
      </c>
      <c r="W476" s="1009"/>
      <c r="X476" s="1009">
        <v>1200</v>
      </c>
      <c r="Y476" s="1009"/>
      <c r="Z476" s="1009"/>
      <c r="AA476" s="1008">
        <v>911.60400000000004</v>
      </c>
      <c r="AB476" s="1008"/>
      <c r="AC476" s="1008">
        <v>911.60400000000004</v>
      </c>
      <c r="AD476" s="1008"/>
      <c r="AE476" s="1008"/>
      <c r="AF476" s="1010">
        <f t="shared" si="11"/>
        <v>75.967000000000013</v>
      </c>
      <c r="AG476" s="1010"/>
      <c r="AH476" s="1011">
        <f t="shared" si="11"/>
        <v>75.967000000000013</v>
      </c>
      <c r="AI476" s="1007"/>
      <c r="AJ476" s="1007"/>
    </row>
    <row r="477" spans="1:36" ht="24">
      <c r="A477" s="1005" t="s">
        <v>3917</v>
      </c>
      <c r="B477" s="1006" t="s">
        <v>2408</v>
      </c>
      <c r="C477" s="1007"/>
      <c r="D477" s="1007"/>
      <c r="E477" s="1007"/>
      <c r="F477" s="1002">
        <v>0</v>
      </c>
      <c r="G477" s="1008">
        <v>5000</v>
      </c>
      <c r="H477" s="1008"/>
      <c r="I477" s="1008">
        <v>5000</v>
      </c>
      <c r="J477" s="1008"/>
      <c r="K477" s="1008"/>
      <c r="L477" s="1008">
        <v>1500</v>
      </c>
      <c r="M477" s="1008"/>
      <c r="N477" s="1008">
        <v>1500</v>
      </c>
      <c r="O477" s="1008"/>
      <c r="P477" s="1008"/>
      <c r="Q477" s="1002">
        <v>0</v>
      </c>
      <c r="R477" s="1002">
        <v>0</v>
      </c>
      <c r="S477" s="1002">
        <v>0</v>
      </c>
      <c r="T477" s="1002">
        <v>0</v>
      </c>
      <c r="U477" s="1002">
        <v>0</v>
      </c>
      <c r="V477" s="1009">
        <v>2800</v>
      </c>
      <c r="W477" s="1009"/>
      <c r="X477" s="1009">
        <v>2800</v>
      </c>
      <c r="Y477" s="1009"/>
      <c r="Z477" s="1009"/>
      <c r="AA477" s="1008">
        <v>2800</v>
      </c>
      <c r="AB477" s="1008"/>
      <c r="AC477" s="1008">
        <v>2800</v>
      </c>
      <c r="AD477" s="1008"/>
      <c r="AE477" s="1008"/>
      <c r="AF477" s="1010">
        <f t="shared" si="11"/>
        <v>100</v>
      </c>
      <c r="AG477" s="1010"/>
      <c r="AH477" s="1011">
        <f t="shared" si="11"/>
        <v>100</v>
      </c>
      <c r="AI477" s="1007"/>
      <c r="AJ477" s="1007"/>
    </row>
    <row r="478" spans="1:36" ht="36">
      <c r="A478" s="1005" t="s">
        <v>3918</v>
      </c>
      <c r="B478" s="1006" t="s">
        <v>2245</v>
      </c>
      <c r="C478" s="1007"/>
      <c r="D478" s="1007"/>
      <c r="E478" s="1007"/>
      <c r="F478" s="1002">
        <v>0</v>
      </c>
      <c r="G478" s="1008">
        <v>2100</v>
      </c>
      <c r="H478" s="1008"/>
      <c r="I478" s="1008">
        <v>2100</v>
      </c>
      <c r="J478" s="1008"/>
      <c r="K478" s="1008"/>
      <c r="L478" s="1008">
        <v>1500</v>
      </c>
      <c r="M478" s="1008"/>
      <c r="N478" s="1008">
        <v>1500</v>
      </c>
      <c r="O478" s="1008"/>
      <c r="P478" s="1008"/>
      <c r="Q478" s="1002">
        <v>0</v>
      </c>
      <c r="R478" s="1002">
        <v>0</v>
      </c>
      <c r="S478" s="1002">
        <v>0</v>
      </c>
      <c r="T478" s="1002">
        <v>0</v>
      </c>
      <c r="U478" s="1002">
        <v>0</v>
      </c>
      <c r="V478" s="1009">
        <v>2900</v>
      </c>
      <c r="W478" s="1009"/>
      <c r="X478" s="1009">
        <v>2900</v>
      </c>
      <c r="Y478" s="1009"/>
      <c r="Z478" s="1009"/>
      <c r="AA478" s="1008">
        <v>2900</v>
      </c>
      <c r="AB478" s="1008"/>
      <c r="AC478" s="1008">
        <v>2900</v>
      </c>
      <c r="AD478" s="1008"/>
      <c r="AE478" s="1008"/>
      <c r="AF478" s="1010">
        <f t="shared" si="11"/>
        <v>100</v>
      </c>
      <c r="AG478" s="1010"/>
      <c r="AH478" s="1011">
        <f t="shared" si="11"/>
        <v>100</v>
      </c>
      <c r="AI478" s="1007"/>
      <c r="AJ478" s="1007"/>
    </row>
    <row r="479" spans="1:36" ht="24">
      <c r="A479" s="1005" t="s">
        <v>3919</v>
      </c>
      <c r="B479" s="1006" t="s">
        <v>4183</v>
      </c>
      <c r="C479" s="1007"/>
      <c r="D479" s="1007"/>
      <c r="E479" s="1007"/>
      <c r="F479" s="1002">
        <v>0</v>
      </c>
      <c r="G479" s="1008">
        <v>2900</v>
      </c>
      <c r="H479" s="1008"/>
      <c r="I479" s="1008">
        <v>2900</v>
      </c>
      <c r="J479" s="1008"/>
      <c r="K479" s="1008"/>
      <c r="L479" s="1008">
        <v>0</v>
      </c>
      <c r="M479" s="1008"/>
      <c r="N479" s="1008">
        <v>0</v>
      </c>
      <c r="O479" s="1008"/>
      <c r="P479" s="1008"/>
      <c r="Q479" s="1002">
        <v>0</v>
      </c>
      <c r="R479" s="1002">
        <v>0</v>
      </c>
      <c r="S479" s="1002">
        <v>0</v>
      </c>
      <c r="T479" s="1002">
        <v>0</v>
      </c>
      <c r="U479" s="1002">
        <v>0</v>
      </c>
      <c r="V479" s="1009">
        <v>1500</v>
      </c>
      <c r="W479" s="1009"/>
      <c r="X479" s="1009">
        <v>1500</v>
      </c>
      <c r="Y479" s="1009"/>
      <c r="Z479" s="1009"/>
      <c r="AA479" s="1008">
        <v>1500</v>
      </c>
      <c r="AB479" s="1008"/>
      <c r="AC479" s="1008">
        <v>1500</v>
      </c>
      <c r="AD479" s="1008"/>
      <c r="AE479" s="1008"/>
      <c r="AF479" s="1010">
        <f t="shared" si="11"/>
        <v>100</v>
      </c>
      <c r="AG479" s="1010"/>
      <c r="AH479" s="1011">
        <f t="shared" si="11"/>
        <v>100</v>
      </c>
      <c r="AI479" s="1007"/>
      <c r="AJ479" s="1007"/>
    </row>
    <row r="480" spans="1:36" ht="24">
      <c r="A480" s="1005" t="s">
        <v>3920</v>
      </c>
      <c r="B480" s="1006" t="s">
        <v>4184</v>
      </c>
      <c r="C480" s="1007"/>
      <c r="D480" s="1007"/>
      <c r="E480" s="1007"/>
      <c r="F480" s="1002">
        <v>0</v>
      </c>
      <c r="G480" s="1008">
        <v>500</v>
      </c>
      <c r="H480" s="1008"/>
      <c r="I480" s="1008">
        <v>500</v>
      </c>
      <c r="J480" s="1008"/>
      <c r="K480" s="1008"/>
      <c r="L480" s="1008">
        <v>0</v>
      </c>
      <c r="M480" s="1008"/>
      <c r="N480" s="1008">
        <v>0</v>
      </c>
      <c r="O480" s="1008"/>
      <c r="P480" s="1008"/>
      <c r="Q480" s="1002">
        <v>0</v>
      </c>
      <c r="R480" s="1002">
        <v>0</v>
      </c>
      <c r="S480" s="1002">
        <v>0</v>
      </c>
      <c r="T480" s="1002">
        <v>0</v>
      </c>
      <c r="U480" s="1002">
        <v>0</v>
      </c>
      <c r="V480" s="1009">
        <v>500</v>
      </c>
      <c r="W480" s="1009"/>
      <c r="X480" s="1009">
        <v>500</v>
      </c>
      <c r="Y480" s="1009"/>
      <c r="Z480" s="1009"/>
      <c r="AA480" s="1008">
        <v>499.78199999999998</v>
      </c>
      <c r="AB480" s="1008"/>
      <c r="AC480" s="1008">
        <v>499.78199999999998</v>
      </c>
      <c r="AD480" s="1008"/>
      <c r="AE480" s="1008"/>
      <c r="AF480" s="1010">
        <f t="shared" si="11"/>
        <v>99.956400000000002</v>
      </c>
      <c r="AG480" s="1010"/>
      <c r="AH480" s="1011">
        <f t="shared" si="11"/>
        <v>99.956400000000002</v>
      </c>
      <c r="AI480" s="1007"/>
      <c r="AJ480" s="1007"/>
    </row>
    <row r="481" spans="1:36" ht="24">
      <c r="A481" s="1005" t="s">
        <v>3921</v>
      </c>
      <c r="B481" s="1006" t="s">
        <v>4185</v>
      </c>
      <c r="C481" s="1007"/>
      <c r="D481" s="1007"/>
      <c r="E481" s="1007"/>
      <c r="F481" s="1002">
        <v>0</v>
      </c>
      <c r="G481" s="1008">
        <v>2900</v>
      </c>
      <c r="H481" s="1008"/>
      <c r="I481" s="1008">
        <v>2900</v>
      </c>
      <c r="J481" s="1008"/>
      <c r="K481" s="1008"/>
      <c r="L481" s="1008">
        <v>0</v>
      </c>
      <c r="M481" s="1008"/>
      <c r="N481" s="1008">
        <v>0</v>
      </c>
      <c r="O481" s="1008"/>
      <c r="P481" s="1008"/>
      <c r="Q481" s="1002">
        <v>0</v>
      </c>
      <c r="R481" s="1002">
        <v>0</v>
      </c>
      <c r="S481" s="1002">
        <v>0</v>
      </c>
      <c r="T481" s="1002">
        <v>0</v>
      </c>
      <c r="U481" s="1002">
        <v>0</v>
      </c>
      <c r="V481" s="1009">
        <v>1500</v>
      </c>
      <c r="W481" s="1009"/>
      <c r="X481" s="1009">
        <v>1500</v>
      </c>
      <c r="Y481" s="1009"/>
      <c r="Z481" s="1009"/>
      <c r="AA481" s="1008">
        <v>1500</v>
      </c>
      <c r="AB481" s="1008"/>
      <c r="AC481" s="1008">
        <v>1500</v>
      </c>
      <c r="AD481" s="1008"/>
      <c r="AE481" s="1008"/>
      <c r="AF481" s="1010">
        <f t="shared" si="11"/>
        <v>100</v>
      </c>
      <c r="AG481" s="1010"/>
      <c r="AH481" s="1011">
        <f t="shared" si="11"/>
        <v>100</v>
      </c>
      <c r="AI481" s="1007"/>
      <c r="AJ481" s="1007"/>
    </row>
    <row r="482" spans="1:36" ht="24">
      <c r="A482" s="1005" t="s">
        <v>3922</v>
      </c>
      <c r="B482" s="1006" t="s">
        <v>4186</v>
      </c>
      <c r="C482" s="1007"/>
      <c r="D482" s="1007"/>
      <c r="E482" s="1007"/>
      <c r="F482" s="1002">
        <v>0</v>
      </c>
      <c r="G482" s="1008">
        <v>3435.12</v>
      </c>
      <c r="H482" s="1008"/>
      <c r="I482" s="1008">
        <v>3435.12</v>
      </c>
      <c r="J482" s="1008"/>
      <c r="K482" s="1008"/>
      <c r="L482" s="1008">
        <v>0</v>
      </c>
      <c r="M482" s="1008"/>
      <c r="N482" s="1008">
        <v>0</v>
      </c>
      <c r="O482" s="1008"/>
      <c r="P482" s="1008"/>
      <c r="Q482" s="1002">
        <v>0</v>
      </c>
      <c r="R482" s="1002">
        <v>0</v>
      </c>
      <c r="S482" s="1002">
        <v>0</v>
      </c>
      <c r="T482" s="1002">
        <v>0</v>
      </c>
      <c r="U482" s="1002">
        <v>0</v>
      </c>
      <c r="V482" s="1009">
        <v>1300</v>
      </c>
      <c r="W482" s="1009"/>
      <c r="X482" s="1009">
        <v>1300</v>
      </c>
      <c r="Y482" s="1009"/>
      <c r="Z482" s="1009"/>
      <c r="AA482" s="1008">
        <v>1300</v>
      </c>
      <c r="AB482" s="1008"/>
      <c r="AC482" s="1008">
        <v>1300</v>
      </c>
      <c r="AD482" s="1008"/>
      <c r="AE482" s="1008"/>
      <c r="AF482" s="1010">
        <f t="shared" si="11"/>
        <v>100</v>
      </c>
      <c r="AG482" s="1010"/>
      <c r="AH482" s="1011">
        <f t="shared" si="11"/>
        <v>100</v>
      </c>
      <c r="AI482" s="1007"/>
      <c r="AJ482" s="1007"/>
    </row>
    <row r="483" spans="1:36" ht="36">
      <c r="A483" s="1005" t="s">
        <v>3923</v>
      </c>
      <c r="B483" s="1006" t="s">
        <v>4187</v>
      </c>
      <c r="C483" s="1007"/>
      <c r="D483" s="1007"/>
      <c r="E483" s="1007"/>
      <c r="F483" s="1002">
        <v>0</v>
      </c>
      <c r="G483" s="1008">
        <v>3473.5630000000001</v>
      </c>
      <c r="H483" s="1008"/>
      <c r="I483" s="1008">
        <v>3473.5630000000001</v>
      </c>
      <c r="J483" s="1008"/>
      <c r="K483" s="1008"/>
      <c r="L483" s="1008">
        <v>0</v>
      </c>
      <c r="M483" s="1008"/>
      <c r="N483" s="1008">
        <v>0</v>
      </c>
      <c r="O483" s="1008"/>
      <c r="P483" s="1008"/>
      <c r="Q483" s="1002">
        <v>0</v>
      </c>
      <c r="R483" s="1002">
        <v>0</v>
      </c>
      <c r="S483" s="1002">
        <v>0</v>
      </c>
      <c r="T483" s="1002">
        <v>0</v>
      </c>
      <c r="U483" s="1002">
        <v>0</v>
      </c>
      <c r="V483" s="1009">
        <v>1200</v>
      </c>
      <c r="W483" s="1009"/>
      <c r="X483" s="1009">
        <v>1200</v>
      </c>
      <c r="Y483" s="1009"/>
      <c r="Z483" s="1009"/>
      <c r="AA483" s="1008">
        <v>1200</v>
      </c>
      <c r="AB483" s="1008"/>
      <c r="AC483" s="1008">
        <v>1200</v>
      </c>
      <c r="AD483" s="1008"/>
      <c r="AE483" s="1008"/>
      <c r="AF483" s="1010">
        <f t="shared" si="11"/>
        <v>100</v>
      </c>
      <c r="AG483" s="1010"/>
      <c r="AH483" s="1011">
        <f t="shared" si="11"/>
        <v>100</v>
      </c>
      <c r="AI483" s="1007"/>
      <c r="AJ483" s="1007"/>
    </row>
    <row r="484" spans="1:36" ht="24">
      <c r="A484" s="1005" t="s">
        <v>3924</v>
      </c>
      <c r="B484" s="1006" t="s">
        <v>4188</v>
      </c>
      <c r="C484" s="1007"/>
      <c r="D484" s="1007"/>
      <c r="E484" s="1007"/>
      <c r="F484" s="1002">
        <v>0</v>
      </c>
      <c r="G484" s="1008">
        <v>2757.817</v>
      </c>
      <c r="H484" s="1008"/>
      <c r="I484" s="1008">
        <v>2757.817</v>
      </c>
      <c r="J484" s="1008"/>
      <c r="K484" s="1008"/>
      <c r="L484" s="1008">
        <v>0</v>
      </c>
      <c r="M484" s="1008"/>
      <c r="N484" s="1008">
        <v>0</v>
      </c>
      <c r="O484" s="1008"/>
      <c r="P484" s="1008"/>
      <c r="Q484" s="1002">
        <v>0</v>
      </c>
      <c r="R484" s="1002">
        <v>0</v>
      </c>
      <c r="S484" s="1002">
        <v>0</v>
      </c>
      <c r="T484" s="1002">
        <v>0</v>
      </c>
      <c r="U484" s="1002">
        <v>0</v>
      </c>
      <c r="V484" s="1009">
        <v>1400</v>
      </c>
      <c r="W484" s="1009"/>
      <c r="X484" s="1009">
        <v>1400</v>
      </c>
      <c r="Y484" s="1009"/>
      <c r="Z484" s="1009"/>
      <c r="AA484" s="1008">
        <v>1400</v>
      </c>
      <c r="AB484" s="1008"/>
      <c r="AC484" s="1008">
        <v>1400</v>
      </c>
      <c r="AD484" s="1008"/>
      <c r="AE484" s="1008"/>
      <c r="AF484" s="1010">
        <f t="shared" si="11"/>
        <v>100</v>
      </c>
      <c r="AG484" s="1010"/>
      <c r="AH484" s="1011">
        <f t="shared" si="11"/>
        <v>100</v>
      </c>
      <c r="AI484" s="1007"/>
      <c r="AJ484" s="1007"/>
    </row>
    <row r="485" spans="1:36" ht="24">
      <c r="A485" s="1005" t="s">
        <v>3925</v>
      </c>
      <c r="B485" s="1006" t="s">
        <v>4189</v>
      </c>
      <c r="C485" s="1007"/>
      <c r="D485" s="1007"/>
      <c r="E485" s="1007"/>
      <c r="F485" s="1002">
        <v>0</v>
      </c>
      <c r="G485" s="1008">
        <v>4943.5510000000004</v>
      </c>
      <c r="H485" s="1008"/>
      <c r="I485" s="1008">
        <v>4943.5510000000004</v>
      </c>
      <c r="J485" s="1008"/>
      <c r="K485" s="1008"/>
      <c r="L485" s="1008">
        <v>0</v>
      </c>
      <c r="M485" s="1008"/>
      <c r="N485" s="1008">
        <v>0</v>
      </c>
      <c r="O485" s="1008"/>
      <c r="P485" s="1008"/>
      <c r="Q485" s="1002">
        <v>0</v>
      </c>
      <c r="R485" s="1002">
        <v>0</v>
      </c>
      <c r="S485" s="1002">
        <v>0</v>
      </c>
      <c r="T485" s="1002">
        <v>0</v>
      </c>
      <c r="U485" s="1002">
        <v>0</v>
      </c>
      <c r="V485" s="1009">
        <v>1300</v>
      </c>
      <c r="W485" s="1009"/>
      <c r="X485" s="1009">
        <v>1300</v>
      </c>
      <c r="Y485" s="1009"/>
      <c r="Z485" s="1009"/>
      <c r="AA485" s="1008">
        <v>1293.7618299999999</v>
      </c>
      <c r="AB485" s="1008"/>
      <c r="AC485" s="1008">
        <v>1293.7618299999999</v>
      </c>
      <c r="AD485" s="1008"/>
      <c r="AE485" s="1008"/>
      <c r="AF485" s="1010">
        <f t="shared" si="11"/>
        <v>99.520140769230764</v>
      </c>
      <c r="AG485" s="1010"/>
      <c r="AH485" s="1011">
        <f t="shared" si="11"/>
        <v>99.520140769230764</v>
      </c>
      <c r="AI485" s="1007"/>
      <c r="AJ485" s="1007"/>
    </row>
    <row r="486" spans="1:36" ht="24">
      <c r="A486" s="1005" t="s">
        <v>3926</v>
      </c>
      <c r="B486" s="1006" t="s">
        <v>4190</v>
      </c>
      <c r="C486" s="1007"/>
      <c r="D486" s="1007"/>
      <c r="E486" s="1007"/>
      <c r="F486" s="1002">
        <v>0</v>
      </c>
      <c r="G486" s="1008">
        <v>5163.7179999999998</v>
      </c>
      <c r="H486" s="1008"/>
      <c r="I486" s="1008">
        <v>5163.7179999999998</v>
      </c>
      <c r="J486" s="1008"/>
      <c r="K486" s="1008"/>
      <c r="L486" s="1008">
        <v>0</v>
      </c>
      <c r="M486" s="1008"/>
      <c r="N486" s="1008">
        <v>0</v>
      </c>
      <c r="O486" s="1008"/>
      <c r="P486" s="1008"/>
      <c r="Q486" s="1002">
        <v>0</v>
      </c>
      <c r="R486" s="1002">
        <v>0</v>
      </c>
      <c r="S486" s="1002">
        <v>0</v>
      </c>
      <c r="T486" s="1002">
        <v>0</v>
      </c>
      <c r="U486" s="1002">
        <v>0</v>
      </c>
      <c r="V486" s="1009">
        <v>1000</v>
      </c>
      <c r="W486" s="1009"/>
      <c r="X486" s="1009">
        <v>1000</v>
      </c>
      <c r="Y486" s="1009"/>
      <c r="Z486" s="1009"/>
      <c r="AA486" s="1008">
        <v>849.22749999999996</v>
      </c>
      <c r="AB486" s="1008"/>
      <c r="AC486" s="1008">
        <v>849.22749999999996</v>
      </c>
      <c r="AD486" s="1008"/>
      <c r="AE486" s="1008"/>
      <c r="AF486" s="1010">
        <f t="shared" si="11"/>
        <v>84.922749999999994</v>
      </c>
      <c r="AG486" s="1010"/>
      <c r="AH486" s="1011">
        <f t="shared" si="11"/>
        <v>84.922749999999994</v>
      </c>
      <c r="AI486" s="1007"/>
      <c r="AJ486" s="1007"/>
    </row>
    <row r="487" spans="1:36" ht="24">
      <c r="A487" s="1005" t="s">
        <v>3927</v>
      </c>
      <c r="B487" s="1006" t="s">
        <v>4191</v>
      </c>
      <c r="C487" s="1007"/>
      <c r="D487" s="1007"/>
      <c r="E487" s="1007"/>
      <c r="F487" s="1002">
        <v>0</v>
      </c>
      <c r="G487" s="1008">
        <v>2979.9589999999998</v>
      </c>
      <c r="H487" s="1008"/>
      <c r="I487" s="1008">
        <v>2979.9589999999998</v>
      </c>
      <c r="J487" s="1008"/>
      <c r="K487" s="1008"/>
      <c r="L487" s="1008">
        <v>0</v>
      </c>
      <c r="M487" s="1008"/>
      <c r="N487" s="1008">
        <v>0</v>
      </c>
      <c r="O487" s="1008"/>
      <c r="P487" s="1008"/>
      <c r="Q487" s="1002">
        <v>0</v>
      </c>
      <c r="R487" s="1002">
        <v>0</v>
      </c>
      <c r="S487" s="1002">
        <v>0</v>
      </c>
      <c r="T487" s="1002">
        <v>0</v>
      </c>
      <c r="U487" s="1002">
        <v>0</v>
      </c>
      <c r="V487" s="1009">
        <v>1400</v>
      </c>
      <c r="W487" s="1009"/>
      <c r="X487" s="1009">
        <v>1400</v>
      </c>
      <c r="Y487" s="1009"/>
      <c r="Z487" s="1009"/>
      <c r="AA487" s="1008">
        <v>1400</v>
      </c>
      <c r="AB487" s="1008"/>
      <c r="AC487" s="1008">
        <v>1400</v>
      </c>
      <c r="AD487" s="1008"/>
      <c r="AE487" s="1008"/>
      <c r="AF487" s="1010">
        <f t="shared" si="11"/>
        <v>100</v>
      </c>
      <c r="AG487" s="1010"/>
      <c r="AH487" s="1011">
        <f t="shared" si="11"/>
        <v>100</v>
      </c>
      <c r="AI487" s="1007"/>
      <c r="AJ487" s="1007"/>
    </row>
    <row r="488" spans="1:36" ht="36">
      <c r="A488" s="1005" t="s">
        <v>3928</v>
      </c>
      <c r="B488" s="1006" t="s">
        <v>4192</v>
      </c>
      <c r="C488" s="1007"/>
      <c r="D488" s="1007"/>
      <c r="E488" s="1007"/>
      <c r="F488" s="1002">
        <v>0</v>
      </c>
      <c r="G488" s="1008">
        <v>4500</v>
      </c>
      <c r="H488" s="1008"/>
      <c r="I488" s="1008">
        <v>4500</v>
      </c>
      <c r="J488" s="1008"/>
      <c r="K488" s="1008"/>
      <c r="L488" s="1008">
        <v>0</v>
      </c>
      <c r="M488" s="1008"/>
      <c r="N488" s="1008">
        <v>0</v>
      </c>
      <c r="O488" s="1008"/>
      <c r="P488" s="1008"/>
      <c r="Q488" s="1002">
        <v>0</v>
      </c>
      <c r="R488" s="1002">
        <v>0</v>
      </c>
      <c r="S488" s="1002">
        <v>0</v>
      </c>
      <c r="T488" s="1002">
        <v>0</v>
      </c>
      <c r="U488" s="1002">
        <v>0</v>
      </c>
      <c r="V488" s="1009">
        <v>1400</v>
      </c>
      <c r="W488" s="1009"/>
      <c r="X488" s="1009">
        <v>1400</v>
      </c>
      <c r="Y488" s="1009"/>
      <c r="Z488" s="1009"/>
      <c r="AA488" s="1008">
        <v>1400</v>
      </c>
      <c r="AB488" s="1008"/>
      <c r="AC488" s="1008">
        <v>1400</v>
      </c>
      <c r="AD488" s="1008"/>
      <c r="AE488" s="1008"/>
      <c r="AF488" s="1010">
        <f t="shared" si="11"/>
        <v>100</v>
      </c>
      <c r="AG488" s="1010"/>
      <c r="AH488" s="1011">
        <f t="shared" si="11"/>
        <v>100</v>
      </c>
      <c r="AI488" s="1007"/>
      <c r="AJ488" s="1007"/>
    </row>
    <row r="489" spans="1:36" ht="36">
      <c r="A489" s="1005" t="s">
        <v>3929</v>
      </c>
      <c r="B489" s="1006" t="s">
        <v>4193</v>
      </c>
      <c r="C489" s="1007"/>
      <c r="D489" s="1007"/>
      <c r="E489" s="1007"/>
      <c r="F489" s="1002">
        <v>0</v>
      </c>
      <c r="G489" s="1008">
        <v>2627.2330000000002</v>
      </c>
      <c r="H489" s="1008"/>
      <c r="I489" s="1008">
        <v>2627.2330000000002</v>
      </c>
      <c r="J489" s="1008"/>
      <c r="K489" s="1008"/>
      <c r="L489" s="1008">
        <v>0</v>
      </c>
      <c r="M489" s="1008"/>
      <c r="N489" s="1008">
        <v>0</v>
      </c>
      <c r="O489" s="1008"/>
      <c r="P489" s="1008"/>
      <c r="Q489" s="1002">
        <v>0</v>
      </c>
      <c r="R489" s="1002">
        <v>0</v>
      </c>
      <c r="S489" s="1002">
        <v>0</v>
      </c>
      <c r="T489" s="1002">
        <v>0</v>
      </c>
      <c r="U489" s="1002">
        <v>0</v>
      </c>
      <c r="V489" s="1009">
        <v>1700</v>
      </c>
      <c r="W489" s="1009"/>
      <c r="X489" s="1009">
        <v>1700</v>
      </c>
      <c r="Y489" s="1009"/>
      <c r="Z489" s="1009"/>
      <c r="AA489" s="1008">
        <v>1687.596</v>
      </c>
      <c r="AB489" s="1008"/>
      <c r="AC489" s="1008">
        <v>1687.596</v>
      </c>
      <c r="AD489" s="1008"/>
      <c r="AE489" s="1008"/>
      <c r="AF489" s="1010">
        <f t="shared" si="11"/>
        <v>99.270352941176469</v>
      </c>
      <c r="AG489" s="1010"/>
      <c r="AH489" s="1011">
        <f t="shared" si="11"/>
        <v>99.270352941176469</v>
      </c>
      <c r="AI489" s="1007"/>
      <c r="AJ489" s="1007"/>
    </row>
    <row r="490" spans="1:36" ht="24">
      <c r="A490" s="1005" t="s">
        <v>3930</v>
      </c>
      <c r="B490" s="1006" t="s">
        <v>4194</v>
      </c>
      <c r="C490" s="1007"/>
      <c r="D490" s="1007"/>
      <c r="E490" s="1007"/>
      <c r="F490" s="1002">
        <v>0</v>
      </c>
      <c r="G490" s="1008">
        <v>4357.7650000000003</v>
      </c>
      <c r="H490" s="1008"/>
      <c r="I490" s="1008">
        <v>4357.7650000000003</v>
      </c>
      <c r="J490" s="1008"/>
      <c r="K490" s="1008"/>
      <c r="L490" s="1008">
        <v>0</v>
      </c>
      <c r="M490" s="1008"/>
      <c r="N490" s="1008">
        <v>0</v>
      </c>
      <c r="O490" s="1008"/>
      <c r="P490" s="1008"/>
      <c r="Q490" s="1002">
        <v>0</v>
      </c>
      <c r="R490" s="1002">
        <v>0</v>
      </c>
      <c r="S490" s="1002">
        <v>0</v>
      </c>
      <c r="T490" s="1002">
        <v>0</v>
      </c>
      <c r="U490" s="1002">
        <v>0</v>
      </c>
      <c r="V490" s="1009">
        <v>2200</v>
      </c>
      <c r="W490" s="1009"/>
      <c r="X490" s="1009">
        <v>2200</v>
      </c>
      <c r="Y490" s="1009"/>
      <c r="Z490" s="1009"/>
      <c r="AA490" s="1008">
        <v>1216.6579999999999</v>
      </c>
      <c r="AB490" s="1008"/>
      <c r="AC490" s="1008">
        <v>1216.6579999999999</v>
      </c>
      <c r="AD490" s="1008"/>
      <c r="AE490" s="1008"/>
      <c r="AF490" s="1010">
        <f t="shared" si="11"/>
        <v>55.30263636363636</v>
      </c>
      <c r="AG490" s="1010"/>
      <c r="AH490" s="1011">
        <f t="shared" si="11"/>
        <v>55.30263636363636</v>
      </c>
      <c r="AI490" s="1007"/>
      <c r="AJ490" s="1007"/>
    </row>
    <row r="491" spans="1:36" ht="36">
      <c r="A491" s="1005" t="s">
        <v>3931</v>
      </c>
      <c r="B491" s="1006" t="s">
        <v>2058</v>
      </c>
      <c r="C491" s="1007"/>
      <c r="D491" s="1007"/>
      <c r="E491" s="1007"/>
      <c r="F491" s="1002">
        <v>0</v>
      </c>
      <c r="G491" s="1008">
        <v>5000</v>
      </c>
      <c r="H491" s="1008"/>
      <c r="I491" s="1008">
        <v>5000</v>
      </c>
      <c r="J491" s="1008"/>
      <c r="K491" s="1008"/>
      <c r="L491" s="1008">
        <v>0</v>
      </c>
      <c r="M491" s="1008"/>
      <c r="N491" s="1008">
        <v>0</v>
      </c>
      <c r="O491" s="1008"/>
      <c r="P491" s="1008"/>
      <c r="Q491" s="1002">
        <v>0</v>
      </c>
      <c r="R491" s="1002">
        <v>0</v>
      </c>
      <c r="S491" s="1002">
        <v>0</v>
      </c>
      <c r="T491" s="1002">
        <v>0</v>
      </c>
      <c r="U491" s="1002">
        <v>0</v>
      </c>
      <c r="V491" s="1009">
        <v>3070</v>
      </c>
      <c r="W491" s="1009"/>
      <c r="X491" s="1009">
        <v>3070</v>
      </c>
      <c r="Y491" s="1009"/>
      <c r="Z491" s="1009"/>
      <c r="AA491" s="1008">
        <v>2467.3608089999998</v>
      </c>
      <c r="AB491" s="1008"/>
      <c r="AC491" s="1008">
        <v>2467.3608089999998</v>
      </c>
      <c r="AD491" s="1008"/>
      <c r="AE491" s="1008"/>
      <c r="AF491" s="1010">
        <f t="shared" si="11"/>
        <v>80.370058925081423</v>
      </c>
      <c r="AG491" s="1010"/>
      <c r="AH491" s="1011">
        <f t="shared" si="11"/>
        <v>80.370058925081423</v>
      </c>
      <c r="AI491" s="1007"/>
      <c r="AJ491" s="1007"/>
    </row>
    <row r="492" spans="1:36" ht="36">
      <c r="A492" s="1005" t="s">
        <v>3932</v>
      </c>
      <c r="B492" s="1006" t="s">
        <v>4195</v>
      </c>
      <c r="C492" s="1007"/>
      <c r="D492" s="1007"/>
      <c r="E492" s="1007"/>
      <c r="F492" s="1002">
        <v>0</v>
      </c>
      <c r="G492" s="1008">
        <v>3300</v>
      </c>
      <c r="H492" s="1008"/>
      <c r="I492" s="1008">
        <v>3300</v>
      </c>
      <c r="J492" s="1008"/>
      <c r="K492" s="1008"/>
      <c r="L492" s="1008">
        <v>0</v>
      </c>
      <c r="M492" s="1008"/>
      <c r="N492" s="1008">
        <v>0</v>
      </c>
      <c r="O492" s="1008"/>
      <c r="P492" s="1008"/>
      <c r="Q492" s="1002">
        <v>0</v>
      </c>
      <c r="R492" s="1002">
        <v>0</v>
      </c>
      <c r="S492" s="1002">
        <v>0</v>
      </c>
      <c r="T492" s="1002">
        <v>0</v>
      </c>
      <c r="U492" s="1002">
        <v>0</v>
      </c>
      <c r="V492" s="1009">
        <v>1300</v>
      </c>
      <c r="W492" s="1009"/>
      <c r="X492" s="1009">
        <v>1300</v>
      </c>
      <c r="Y492" s="1009"/>
      <c r="Z492" s="1009"/>
      <c r="AA492" s="1008">
        <v>1300</v>
      </c>
      <c r="AB492" s="1008"/>
      <c r="AC492" s="1008">
        <v>1300</v>
      </c>
      <c r="AD492" s="1008"/>
      <c r="AE492" s="1008"/>
      <c r="AF492" s="1010">
        <f t="shared" si="11"/>
        <v>100</v>
      </c>
      <c r="AG492" s="1010"/>
      <c r="AH492" s="1011">
        <f t="shared" si="11"/>
        <v>100</v>
      </c>
      <c r="AI492" s="1007"/>
      <c r="AJ492" s="1007"/>
    </row>
    <row r="493" spans="1:36" ht="24">
      <c r="A493" s="1005" t="s">
        <v>3933</v>
      </c>
      <c r="B493" s="1006" t="s">
        <v>4196</v>
      </c>
      <c r="C493" s="1007"/>
      <c r="D493" s="1007"/>
      <c r="E493" s="1007"/>
      <c r="F493" s="1002">
        <v>0</v>
      </c>
      <c r="G493" s="1008">
        <v>3485.75</v>
      </c>
      <c r="H493" s="1008"/>
      <c r="I493" s="1008">
        <v>3485.75</v>
      </c>
      <c r="J493" s="1008"/>
      <c r="K493" s="1008"/>
      <c r="L493" s="1008">
        <v>0</v>
      </c>
      <c r="M493" s="1008"/>
      <c r="N493" s="1008">
        <v>0</v>
      </c>
      <c r="O493" s="1008"/>
      <c r="P493" s="1008"/>
      <c r="Q493" s="1002">
        <v>0</v>
      </c>
      <c r="R493" s="1002">
        <v>0</v>
      </c>
      <c r="S493" s="1002">
        <v>0</v>
      </c>
      <c r="T493" s="1002">
        <v>0</v>
      </c>
      <c r="U493" s="1002">
        <v>0</v>
      </c>
      <c r="V493" s="1009">
        <v>1200</v>
      </c>
      <c r="W493" s="1009"/>
      <c r="X493" s="1009">
        <v>1200</v>
      </c>
      <c r="Y493" s="1009"/>
      <c r="Z493" s="1009"/>
      <c r="AA493" s="1008">
        <v>153.61893499999999</v>
      </c>
      <c r="AB493" s="1008"/>
      <c r="AC493" s="1008">
        <v>153.61893499999999</v>
      </c>
      <c r="AD493" s="1008"/>
      <c r="AE493" s="1008"/>
      <c r="AF493" s="1010">
        <f t="shared" si="11"/>
        <v>12.801577916666664</v>
      </c>
      <c r="AG493" s="1010"/>
      <c r="AH493" s="1011">
        <f t="shared" si="11"/>
        <v>12.801577916666664</v>
      </c>
      <c r="AI493" s="1007"/>
      <c r="AJ493" s="1007"/>
    </row>
    <row r="494" spans="1:36" ht="24">
      <c r="A494" s="1005" t="s">
        <v>3934</v>
      </c>
      <c r="B494" s="1006" t="s">
        <v>4197</v>
      </c>
      <c r="C494" s="1007"/>
      <c r="D494" s="1007"/>
      <c r="E494" s="1007"/>
      <c r="F494" s="1002">
        <v>0</v>
      </c>
      <c r="G494" s="1008">
        <v>2856.7069999999999</v>
      </c>
      <c r="H494" s="1008"/>
      <c r="I494" s="1008">
        <v>2856.7069999999999</v>
      </c>
      <c r="J494" s="1008"/>
      <c r="K494" s="1008"/>
      <c r="L494" s="1008">
        <v>0</v>
      </c>
      <c r="M494" s="1008"/>
      <c r="N494" s="1008">
        <v>0</v>
      </c>
      <c r="O494" s="1008"/>
      <c r="P494" s="1008"/>
      <c r="Q494" s="1002">
        <v>0</v>
      </c>
      <c r="R494" s="1002">
        <v>0</v>
      </c>
      <c r="S494" s="1002">
        <v>0</v>
      </c>
      <c r="T494" s="1002">
        <v>0</v>
      </c>
      <c r="U494" s="1002">
        <v>0</v>
      </c>
      <c r="V494" s="1009">
        <v>1400</v>
      </c>
      <c r="W494" s="1009"/>
      <c r="X494" s="1009">
        <v>1400</v>
      </c>
      <c r="Y494" s="1009"/>
      <c r="Z494" s="1009"/>
      <c r="AA494" s="1008">
        <v>1400</v>
      </c>
      <c r="AB494" s="1008"/>
      <c r="AC494" s="1008">
        <v>1400</v>
      </c>
      <c r="AD494" s="1008"/>
      <c r="AE494" s="1008"/>
      <c r="AF494" s="1010">
        <f t="shared" si="11"/>
        <v>100</v>
      </c>
      <c r="AG494" s="1010"/>
      <c r="AH494" s="1011">
        <f t="shared" si="11"/>
        <v>100</v>
      </c>
      <c r="AI494" s="1007"/>
      <c r="AJ494" s="1007"/>
    </row>
    <row r="495" spans="1:36" ht="24">
      <c r="A495" s="1005" t="s">
        <v>3935</v>
      </c>
      <c r="B495" s="1006" t="s">
        <v>4198</v>
      </c>
      <c r="C495" s="1007"/>
      <c r="D495" s="1007"/>
      <c r="E495" s="1007"/>
      <c r="F495" s="1002">
        <v>0</v>
      </c>
      <c r="G495" s="1008">
        <v>3985.3319999999999</v>
      </c>
      <c r="H495" s="1008"/>
      <c r="I495" s="1008">
        <v>3985.3319999999999</v>
      </c>
      <c r="J495" s="1008"/>
      <c r="K495" s="1008"/>
      <c r="L495" s="1008">
        <v>0</v>
      </c>
      <c r="M495" s="1008"/>
      <c r="N495" s="1008">
        <v>0</v>
      </c>
      <c r="O495" s="1008"/>
      <c r="P495" s="1008"/>
      <c r="Q495" s="1002">
        <v>0</v>
      </c>
      <c r="R495" s="1002">
        <v>0</v>
      </c>
      <c r="S495" s="1002">
        <v>0</v>
      </c>
      <c r="T495" s="1002">
        <v>0</v>
      </c>
      <c r="U495" s="1002">
        <v>0</v>
      </c>
      <c r="V495" s="1009">
        <v>800</v>
      </c>
      <c r="W495" s="1009"/>
      <c r="X495" s="1009">
        <v>800</v>
      </c>
      <c r="Y495" s="1009"/>
      <c r="Z495" s="1009"/>
      <c r="AA495" s="1008">
        <v>800</v>
      </c>
      <c r="AB495" s="1008"/>
      <c r="AC495" s="1008">
        <v>800</v>
      </c>
      <c r="AD495" s="1008"/>
      <c r="AE495" s="1008"/>
      <c r="AF495" s="1010">
        <f t="shared" si="11"/>
        <v>100</v>
      </c>
      <c r="AG495" s="1010"/>
      <c r="AH495" s="1011">
        <f t="shared" si="11"/>
        <v>100</v>
      </c>
      <c r="AI495" s="1007"/>
      <c r="AJ495" s="1007"/>
    </row>
    <row r="496" spans="1:36" ht="36">
      <c r="A496" s="1005" t="s">
        <v>3936</v>
      </c>
      <c r="B496" s="1006" t="s">
        <v>4199</v>
      </c>
      <c r="C496" s="1007"/>
      <c r="D496" s="1007"/>
      <c r="E496" s="1007"/>
      <c r="F496" s="1002">
        <v>0</v>
      </c>
      <c r="G496" s="1008">
        <v>2700</v>
      </c>
      <c r="H496" s="1008"/>
      <c r="I496" s="1008">
        <v>2700</v>
      </c>
      <c r="J496" s="1008"/>
      <c r="K496" s="1008"/>
      <c r="L496" s="1008">
        <v>0</v>
      </c>
      <c r="M496" s="1008"/>
      <c r="N496" s="1008">
        <v>0</v>
      </c>
      <c r="O496" s="1008"/>
      <c r="P496" s="1008"/>
      <c r="Q496" s="1002">
        <v>0</v>
      </c>
      <c r="R496" s="1002">
        <v>0</v>
      </c>
      <c r="S496" s="1002">
        <v>0</v>
      </c>
      <c r="T496" s="1002">
        <v>0</v>
      </c>
      <c r="U496" s="1002">
        <v>0</v>
      </c>
      <c r="V496" s="1009">
        <v>1000</v>
      </c>
      <c r="W496" s="1009"/>
      <c r="X496" s="1009">
        <v>1000</v>
      </c>
      <c r="Y496" s="1009"/>
      <c r="Z496" s="1009"/>
      <c r="AA496" s="1008">
        <v>150</v>
      </c>
      <c r="AB496" s="1008"/>
      <c r="AC496" s="1008">
        <v>150</v>
      </c>
      <c r="AD496" s="1008"/>
      <c r="AE496" s="1008"/>
      <c r="AF496" s="1010">
        <f t="shared" si="11"/>
        <v>15</v>
      </c>
      <c r="AG496" s="1010"/>
      <c r="AH496" s="1011">
        <f t="shared" si="11"/>
        <v>15</v>
      </c>
      <c r="AI496" s="1007"/>
      <c r="AJ496" s="1007"/>
    </row>
    <row r="497" spans="1:36" ht="36">
      <c r="A497" s="1005" t="s">
        <v>3937</v>
      </c>
      <c r="B497" s="1006" t="s">
        <v>4200</v>
      </c>
      <c r="C497" s="1007"/>
      <c r="D497" s="1007"/>
      <c r="E497" s="1007"/>
      <c r="F497" s="1002">
        <v>0</v>
      </c>
      <c r="G497" s="1008">
        <v>3667.3670000000002</v>
      </c>
      <c r="H497" s="1008"/>
      <c r="I497" s="1008">
        <v>3667.3670000000002</v>
      </c>
      <c r="J497" s="1008"/>
      <c r="K497" s="1008"/>
      <c r="L497" s="1008">
        <v>0</v>
      </c>
      <c r="M497" s="1008"/>
      <c r="N497" s="1008">
        <v>0</v>
      </c>
      <c r="O497" s="1008"/>
      <c r="P497" s="1008"/>
      <c r="Q497" s="1002">
        <v>0</v>
      </c>
      <c r="R497" s="1002">
        <v>0</v>
      </c>
      <c r="S497" s="1002">
        <v>0</v>
      </c>
      <c r="T497" s="1002">
        <v>0</v>
      </c>
      <c r="U497" s="1002">
        <v>0</v>
      </c>
      <c r="V497" s="1009">
        <v>1100</v>
      </c>
      <c r="W497" s="1009"/>
      <c r="X497" s="1009">
        <v>1100</v>
      </c>
      <c r="Y497" s="1009"/>
      <c r="Z497" s="1009"/>
      <c r="AA497" s="1008">
        <v>225.07</v>
      </c>
      <c r="AB497" s="1008"/>
      <c r="AC497" s="1008">
        <v>225.07</v>
      </c>
      <c r="AD497" s="1008"/>
      <c r="AE497" s="1008"/>
      <c r="AF497" s="1010">
        <f t="shared" si="11"/>
        <v>20.460909090909091</v>
      </c>
      <c r="AG497" s="1010"/>
      <c r="AH497" s="1011">
        <f t="shared" si="11"/>
        <v>20.460909090909091</v>
      </c>
      <c r="AI497" s="1007"/>
      <c r="AJ497" s="1007"/>
    </row>
    <row r="498" spans="1:36" ht="36">
      <c r="A498" s="1005" t="s">
        <v>3938</v>
      </c>
      <c r="B498" s="1006" t="s">
        <v>4201</v>
      </c>
      <c r="C498" s="1007"/>
      <c r="D498" s="1007"/>
      <c r="E498" s="1007"/>
      <c r="F498" s="1002">
        <v>0</v>
      </c>
      <c r="G498" s="1008">
        <v>3623.28</v>
      </c>
      <c r="H498" s="1008"/>
      <c r="I498" s="1008">
        <v>3623.28</v>
      </c>
      <c r="J498" s="1008"/>
      <c r="K498" s="1008"/>
      <c r="L498" s="1008">
        <v>0</v>
      </c>
      <c r="M498" s="1008"/>
      <c r="N498" s="1008">
        <v>0</v>
      </c>
      <c r="O498" s="1008"/>
      <c r="P498" s="1008"/>
      <c r="Q498" s="1002">
        <v>0</v>
      </c>
      <c r="R498" s="1002">
        <v>0</v>
      </c>
      <c r="S498" s="1002">
        <v>0</v>
      </c>
      <c r="T498" s="1002">
        <v>0</v>
      </c>
      <c r="U498" s="1002">
        <v>0</v>
      </c>
      <c r="V498" s="1009">
        <v>1000</v>
      </c>
      <c r="W498" s="1009"/>
      <c r="X498" s="1009">
        <v>1000</v>
      </c>
      <c r="Y498" s="1009"/>
      <c r="Z498" s="1009"/>
      <c r="AA498" s="1008">
        <v>223.488</v>
      </c>
      <c r="AB498" s="1008"/>
      <c r="AC498" s="1008">
        <v>223.488</v>
      </c>
      <c r="AD498" s="1008"/>
      <c r="AE498" s="1008"/>
      <c r="AF498" s="1010">
        <f t="shared" si="11"/>
        <v>22.348800000000001</v>
      </c>
      <c r="AG498" s="1010"/>
      <c r="AH498" s="1011">
        <f t="shared" si="11"/>
        <v>22.348800000000001</v>
      </c>
      <c r="AI498" s="1007"/>
      <c r="AJ498" s="1007"/>
    </row>
    <row r="499" spans="1:36" ht="24">
      <c r="A499" s="1005" t="s">
        <v>3939</v>
      </c>
      <c r="B499" s="1006" t="s">
        <v>4202</v>
      </c>
      <c r="C499" s="1007"/>
      <c r="D499" s="1007"/>
      <c r="E499" s="1007"/>
      <c r="F499" s="1002">
        <v>0</v>
      </c>
      <c r="G499" s="1008">
        <v>2606.6869999999999</v>
      </c>
      <c r="H499" s="1008"/>
      <c r="I499" s="1008">
        <v>2606.6869999999999</v>
      </c>
      <c r="J499" s="1008"/>
      <c r="K499" s="1008"/>
      <c r="L499" s="1008">
        <v>0</v>
      </c>
      <c r="M499" s="1008"/>
      <c r="N499" s="1008">
        <v>0</v>
      </c>
      <c r="O499" s="1008"/>
      <c r="P499" s="1008"/>
      <c r="Q499" s="1002">
        <v>0</v>
      </c>
      <c r="R499" s="1002">
        <v>0</v>
      </c>
      <c r="S499" s="1002">
        <v>0</v>
      </c>
      <c r="T499" s="1002">
        <v>0</v>
      </c>
      <c r="U499" s="1002">
        <v>0</v>
      </c>
      <c r="V499" s="1009">
        <v>700</v>
      </c>
      <c r="W499" s="1009"/>
      <c r="X499" s="1009">
        <v>700</v>
      </c>
      <c r="Y499" s="1009"/>
      <c r="Z499" s="1009"/>
      <c r="AA499" s="1008">
        <v>196.566</v>
      </c>
      <c r="AB499" s="1008"/>
      <c r="AC499" s="1008">
        <v>196.566</v>
      </c>
      <c r="AD499" s="1008"/>
      <c r="AE499" s="1008"/>
      <c r="AF499" s="1010">
        <f t="shared" si="11"/>
        <v>28.080857142857141</v>
      </c>
      <c r="AG499" s="1010"/>
      <c r="AH499" s="1011">
        <f t="shared" si="11"/>
        <v>28.080857142857141</v>
      </c>
      <c r="AI499" s="1007"/>
      <c r="AJ499" s="1007"/>
    </row>
    <row r="500" spans="1:36" ht="24">
      <c r="A500" s="1005" t="s">
        <v>3940</v>
      </c>
      <c r="B500" s="1006" t="s">
        <v>4203</v>
      </c>
      <c r="C500" s="1007"/>
      <c r="D500" s="1007"/>
      <c r="E500" s="1007"/>
      <c r="F500" s="1002">
        <v>0</v>
      </c>
      <c r="G500" s="1008">
        <v>4478.7139999999999</v>
      </c>
      <c r="H500" s="1008"/>
      <c r="I500" s="1008">
        <v>4478.7139999999999</v>
      </c>
      <c r="J500" s="1008"/>
      <c r="K500" s="1008"/>
      <c r="L500" s="1008">
        <v>0</v>
      </c>
      <c r="M500" s="1008"/>
      <c r="N500" s="1008">
        <v>0</v>
      </c>
      <c r="O500" s="1008"/>
      <c r="P500" s="1008"/>
      <c r="Q500" s="1002">
        <v>0</v>
      </c>
      <c r="R500" s="1002">
        <v>0</v>
      </c>
      <c r="S500" s="1002">
        <v>0</v>
      </c>
      <c r="T500" s="1002">
        <v>0</v>
      </c>
      <c r="U500" s="1002">
        <v>0</v>
      </c>
      <c r="V500" s="1009">
        <v>1500</v>
      </c>
      <c r="W500" s="1009"/>
      <c r="X500" s="1009">
        <v>1500</v>
      </c>
      <c r="Y500" s="1009"/>
      <c r="Z500" s="1009"/>
      <c r="AA500" s="1008">
        <v>181.73699999999999</v>
      </c>
      <c r="AB500" s="1008"/>
      <c r="AC500" s="1008">
        <v>181.73699999999999</v>
      </c>
      <c r="AD500" s="1008"/>
      <c r="AE500" s="1008"/>
      <c r="AF500" s="1010">
        <f t="shared" si="11"/>
        <v>12.1158</v>
      </c>
      <c r="AG500" s="1010"/>
      <c r="AH500" s="1011">
        <f t="shared" si="11"/>
        <v>12.1158</v>
      </c>
      <c r="AI500" s="1007"/>
      <c r="AJ500" s="1007"/>
    </row>
    <row r="501" spans="1:36" ht="36">
      <c r="A501" s="1005" t="s">
        <v>3941</v>
      </c>
      <c r="B501" s="1006" t="s">
        <v>4204</v>
      </c>
      <c r="C501" s="1007"/>
      <c r="D501" s="1007"/>
      <c r="E501" s="1007"/>
      <c r="F501" s="1002">
        <v>0</v>
      </c>
      <c r="G501" s="1008">
        <v>0</v>
      </c>
      <c r="H501" s="1008"/>
      <c r="I501" s="1008">
        <v>0</v>
      </c>
      <c r="J501" s="1008"/>
      <c r="K501" s="1008"/>
      <c r="L501" s="1008">
        <v>0</v>
      </c>
      <c r="M501" s="1008"/>
      <c r="N501" s="1008">
        <v>0</v>
      </c>
      <c r="O501" s="1008"/>
      <c r="P501" s="1008"/>
      <c r="Q501" s="1002">
        <v>0</v>
      </c>
      <c r="R501" s="1002">
        <v>0</v>
      </c>
      <c r="S501" s="1002">
        <v>0</v>
      </c>
      <c r="T501" s="1002">
        <v>0</v>
      </c>
      <c r="U501" s="1002">
        <v>0</v>
      </c>
      <c r="V501" s="1009">
        <v>1000</v>
      </c>
      <c r="W501" s="1009"/>
      <c r="X501" s="1009">
        <v>1000</v>
      </c>
      <c r="Y501" s="1009"/>
      <c r="Z501" s="1009"/>
      <c r="AA501" s="1008">
        <v>0</v>
      </c>
      <c r="AB501" s="1008"/>
      <c r="AC501" s="1008">
        <v>0</v>
      </c>
      <c r="AD501" s="1008"/>
      <c r="AE501" s="1008"/>
      <c r="AF501" s="1010">
        <f t="shared" si="11"/>
        <v>0</v>
      </c>
      <c r="AG501" s="1010"/>
      <c r="AH501" s="1011">
        <f t="shared" si="11"/>
        <v>0</v>
      </c>
      <c r="AI501" s="1007"/>
      <c r="AJ501" s="1007"/>
    </row>
    <row r="502" spans="1:36" ht="24">
      <c r="A502" s="1005" t="s">
        <v>3942</v>
      </c>
      <c r="B502" s="1006" t="s">
        <v>4205</v>
      </c>
      <c r="C502" s="1007"/>
      <c r="D502" s="1007"/>
      <c r="E502" s="1007"/>
      <c r="F502" s="1002">
        <v>0</v>
      </c>
      <c r="G502" s="1008">
        <v>0</v>
      </c>
      <c r="H502" s="1008"/>
      <c r="I502" s="1008">
        <v>0</v>
      </c>
      <c r="J502" s="1008"/>
      <c r="K502" s="1008"/>
      <c r="L502" s="1008">
        <v>0</v>
      </c>
      <c r="M502" s="1008"/>
      <c r="N502" s="1008">
        <v>0</v>
      </c>
      <c r="O502" s="1008"/>
      <c r="P502" s="1008"/>
      <c r="Q502" s="1002">
        <v>0</v>
      </c>
      <c r="R502" s="1002">
        <v>0</v>
      </c>
      <c r="S502" s="1002">
        <v>0</v>
      </c>
      <c r="T502" s="1002">
        <v>0</v>
      </c>
      <c r="U502" s="1002">
        <v>0</v>
      </c>
      <c r="V502" s="1009">
        <v>900</v>
      </c>
      <c r="W502" s="1009"/>
      <c r="X502" s="1009">
        <v>900</v>
      </c>
      <c r="Y502" s="1009"/>
      <c r="Z502" s="1009"/>
      <c r="AA502" s="1008">
        <v>0</v>
      </c>
      <c r="AB502" s="1008"/>
      <c r="AC502" s="1008">
        <v>0</v>
      </c>
      <c r="AD502" s="1008"/>
      <c r="AE502" s="1008"/>
      <c r="AF502" s="1010">
        <f t="shared" si="11"/>
        <v>0</v>
      </c>
      <c r="AG502" s="1010"/>
      <c r="AH502" s="1011">
        <f t="shared" si="11"/>
        <v>0</v>
      </c>
      <c r="AI502" s="1007"/>
      <c r="AJ502" s="1007"/>
    </row>
    <row r="503" spans="1:36" ht="24">
      <c r="A503" s="1005" t="s">
        <v>3943</v>
      </c>
      <c r="B503" s="1006" t="s">
        <v>4206</v>
      </c>
      <c r="C503" s="1007"/>
      <c r="D503" s="1007"/>
      <c r="E503" s="1007"/>
      <c r="F503" s="1002">
        <v>0</v>
      </c>
      <c r="G503" s="1008">
        <v>5500</v>
      </c>
      <c r="H503" s="1008"/>
      <c r="I503" s="1008">
        <v>5500</v>
      </c>
      <c r="J503" s="1008"/>
      <c r="K503" s="1008"/>
      <c r="L503" s="1008">
        <v>0</v>
      </c>
      <c r="M503" s="1008"/>
      <c r="N503" s="1008">
        <v>0</v>
      </c>
      <c r="O503" s="1008"/>
      <c r="P503" s="1008"/>
      <c r="Q503" s="1002">
        <v>0</v>
      </c>
      <c r="R503" s="1002">
        <v>0</v>
      </c>
      <c r="S503" s="1002">
        <v>0</v>
      </c>
      <c r="T503" s="1002">
        <v>0</v>
      </c>
      <c r="U503" s="1002">
        <v>0</v>
      </c>
      <c r="V503" s="1009">
        <v>1000</v>
      </c>
      <c r="W503" s="1009"/>
      <c r="X503" s="1009">
        <v>1000</v>
      </c>
      <c r="Y503" s="1009"/>
      <c r="Z503" s="1009"/>
      <c r="AA503" s="1008">
        <v>1000</v>
      </c>
      <c r="AB503" s="1008"/>
      <c r="AC503" s="1008">
        <v>1000</v>
      </c>
      <c r="AD503" s="1008"/>
      <c r="AE503" s="1008"/>
      <c r="AF503" s="1010">
        <f t="shared" si="11"/>
        <v>100</v>
      </c>
      <c r="AG503" s="1010"/>
      <c r="AH503" s="1011">
        <f t="shared" si="11"/>
        <v>100</v>
      </c>
      <c r="AI503" s="1007"/>
      <c r="AJ503" s="1007"/>
    </row>
    <row r="504" spans="1:36" ht="24">
      <c r="A504" s="1005" t="s">
        <v>3944</v>
      </c>
      <c r="B504" s="1006" t="s">
        <v>4207</v>
      </c>
      <c r="C504" s="1007"/>
      <c r="D504" s="1007"/>
      <c r="E504" s="1007"/>
      <c r="F504" s="1002">
        <v>0</v>
      </c>
      <c r="G504" s="1008">
        <v>0</v>
      </c>
      <c r="H504" s="1008"/>
      <c r="I504" s="1008">
        <v>0</v>
      </c>
      <c r="J504" s="1008"/>
      <c r="K504" s="1008"/>
      <c r="L504" s="1008">
        <v>0</v>
      </c>
      <c r="M504" s="1008"/>
      <c r="N504" s="1008">
        <v>0</v>
      </c>
      <c r="O504" s="1008"/>
      <c r="P504" s="1008"/>
      <c r="Q504" s="1002">
        <v>0</v>
      </c>
      <c r="R504" s="1002">
        <v>0</v>
      </c>
      <c r="S504" s="1002">
        <v>0</v>
      </c>
      <c r="T504" s="1002">
        <v>0</v>
      </c>
      <c r="U504" s="1002">
        <v>0</v>
      </c>
      <c r="V504" s="1009">
        <v>1100</v>
      </c>
      <c r="W504" s="1009"/>
      <c r="X504" s="1009">
        <v>1100</v>
      </c>
      <c r="Y504" s="1009"/>
      <c r="Z504" s="1009"/>
      <c r="AA504" s="1008">
        <v>0</v>
      </c>
      <c r="AB504" s="1008"/>
      <c r="AC504" s="1008">
        <v>0</v>
      </c>
      <c r="AD504" s="1008"/>
      <c r="AE504" s="1008"/>
      <c r="AF504" s="1010">
        <f t="shared" si="11"/>
        <v>0</v>
      </c>
      <c r="AG504" s="1010"/>
      <c r="AH504" s="1011">
        <f t="shared" si="11"/>
        <v>0</v>
      </c>
      <c r="AI504" s="1007"/>
      <c r="AJ504" s="1007"/>
    </row>
    <row r="505" spans="1:36" ht="36">
      <c r="A505" s="1005" t="s">
        <v>3945</v>
      </c>
      <c r="B505" s="1006" t="s">
        <v>4208</v>
      </c>
      <c r="C505" s="1007"/>
      <c r="D505" s="1007"/>
      <c r="E505" s="1007"/>
      <c r="F505" s="1002">
        <v>0</v>
      </c>
      <c r="G505" s="1008">
        <v>0</v>
      </c>
      <c r="H505" s="1008"/>
      <c r="I505" s="1008">
        <v>0</v>
      </c>
      <c r="J505" s="1008"/>
      <c r="K505" s="1008"/>
      <c r="L505" s="1008">
        <v>0</v>
      </c>
      <c r="M505" s="1008"/>
      <c r="N505" s="1008">
        <v>0</v>
      </c>
      <c r="O505" s="1008"/>
      <c r="P505" s="1008"/>
      <c r="Q505" s="1002">
        <v>0</v>
      </c>
      <c r="R505" s="1002">
        <v>0</v>
      </c>
      <c r="S505" s="1002">
        <v>0</v>
      </c>
      <c r="T505" s="1002">
        <v>0</v>
      </c>
      <c r="U505" s="1002">
        <v>0</v>
      </c>
      <c r="V505" s="1009">
        <v>1000</v>
      </c>
      <c r="W505" s="1009"/>
      <c r="X505" s="1009">
        <v>1000</v>
      </c>
      <c r="Y505" s="1009"/>
      <c r="Z505" s="1009"/>
      <c r="AA505" s="1008">
        <v>0</v>
      </c>
      <c r="AB505" s="1008"/>
      <c r="AC505" s="1008">
        <v>0</v>
      </c>
      <c r="AD505" s="1008"/>
      <c r="AE505" s="1008"/>
      <c r="AF505" s="1010">
        <f t="shared" si="11"/>
        <v>0</v>
      </c>
      <c r="AG505" s="1010"/>
      <c r="AH505" s="1011">
        <f t="shared" si="11"/>
        <v>0</v>
      </c>
      <c r="AI505" s="1007"/>
      <c r="AJ505" s="1007"/>
    </row>
    <row r="506" spans="1:36" ht="24">
      <c r="A506" s="1005" t="s">
        <v>3946</v>
      </c>
      <c r="B506" s="1006" t="s">
        <v>4209</v>
      </c>
      <c r="C506" s="1007"/>
      <c r="D506" s="1007"/>
      <c r="E506" s="1007"/>
      <c r="F506" s="1002">
        <v>0</v>
      </c>
      <c r="G506" s="1008">
        <v>4136.509</v>
      </c>
      <c r="H506" s="1008"/>
      <c r="I506" s="1008">
        <v>4136.509</v>
      </c>
      <c r="J506" s="1008"/>
      <c r="K506" s="1008"/>
      <c r="L506" s="1008">
        <v>0</v>
      </c>
      <c r="M506" s="1008"/>
      <c r="N506" s="1008">
        <v>0</v>
      </c>
      <c r="O506" s="1008"/>
      <c r="P506" s="1008"/>
      <c r="Q506" s="1002">
        <v>0</v>
      </c>
      <c r="R506" s="1002">
        <v>0</v>
      </c>
      <c r="S506" s="1002">
        <v>0</v>
      </c>
      <c r="T506" s="1002">
        <v>0</v>
      </c>
      <c r="U506" s="1002">
        <v>0</v>
      </c>
      <c r="V506" s="1009">
        <v>900</v>
      </c>
      <c r="W506" s="1009"/>
      <c r="X506" s="1009">
        <v>900</v>
      </c>
      <c r="Y506" s="1009"/>
      <c r="Z506" s="1009"/>
      <c r="AA506" s="1008">
        <v>900</v>
      </c>
      <c r="AB506" s="1008"/>
      <c r="AC506" s="1008">
        <v>900</v>
      </c>
      <c r="AD506" s="1008"/>
      <c r="AE506" s="1008"/>
      <c r="AF506" s="1010">
        <f t="shared" si="11"/>
        <v>100</v>
      </c>
      <c r="AG506" s="1010"/>
      <c r="AH506" s="1011">
        <f t="shared" si="11"/>
        <v>100</v>
      </c>
      <c r="AI506" s="1007"/>
      <c r="AJ506" s="1007"/>
    </row>
    <row r="507" spans="1:36" ht="24">
      <c r="A507" s="1005" t="s">
        <v>3947</v>
      </c>
      <c r="B507" s="1006" t="s">
        <v>4210</v>
      </c>
      <c r="C507" s="1007"/>
      <c r="D507" s="1007"/>
      <c r="E507" s="1007"/>
      <c r="F507" s="1002">
        <v>0</v>
      </c>
      <c r="G507" s="1008">
        <v>3151.3589999999999</v>
      </c>
      <c r="H507" s="1008"/>
      <c r="I507" s="1008">
        <v>3151.3589999999999</v>
      </c>
      <c r="J507" s="1008"/>
      <c r="K507" s="1008"/>
      <c r="L507" s="1008">
        <v>0</v>
      </c>
      <c r="M507" s="1008"/>
      <c r="N507" s="1008">
        <v>0</v>
      </c>
      <c r="O507" s="1008"/>
      <c r="P507" s="1008"/>
      <c r="Q507" s="1002">
        <v>0</v>
      </c>
      <c r="R507" s="1002">
        <v>0</v>
      </c>
      <c r="S507" s="1002">
        <v>0</v>
      </c>
      <c r="T507" s="1002">
        <v>0</v>
      </c>
      <c r="U507" s="1002">
        <v>0</v>
      </c>
      <c r="V507" s="1009">
        <v>900</v>
      </c>
      <c r="W507" s="1009"/>
      <c r="X507" s="1009">
        <v>900</v>
      </c>
      <c r="Y507" s="1009"/>
      <c r="Z507" s="1009"/>
      <c r="AA507" s="1008">
        <v>900</v>
      </c>
      <c r="AB507" s="1008"/>
      <c r="AC507" s="1008">
        <v>900</v>
      </c>
      <c r="AD507" s="1008"/>
      <c r="AE507" s="1008"/>
      <c r="AF507" s="1010">
        <f t="shared" si="11"/>
        <v>100</v>
      </c>
      <c r="AG507" s="1010"/>
      <c r="AH507" s="1011">
        <f t="shared" si="11"/>
        <v>100</v>
      </c>
      <c r="AI507" s="1007"/>
      <c r="AJ507" s="1007"/>
    </row>
    <row r="508" spans="1:36" ht="24">
      <c r="A508" s="1005" t="s">
        <v>3948</v>
      </c>
      <c r="B508" s="1006" t="s">
        <v>4211</v>
      </c>
      <c r="C508" s="1007"/>
      <c r="D508" s="1007"/>
      <c r="E508" s="1007"/>
      <c r="F508" s="1002">
        <v>0</v>
      </c>
      <c r="G508" s="1008">
        <v>7362.4350000000004</v>
      </c>
      <c r="H508" s="1008"/>
      <c r="I508" s="1008">
        <v>7362.4350000000004</v>
      </c>
      <c r="J508" s="1008"/>
      <c r="K508" s="1008"/>
      <c r="L508" s="1008">
        <v>0</v>
      </c>
      <c r="M508" s="1008"/>
      <c r="N508" s="1008">
        <v>0</v>
      </c>
      <c r="O508" s="1008"/>
      <c r="P508" s="1008"/>
      <c r="Q508" s="1002">
        <v>0</v>
      </c>
      <c r="R508" s="1002">
        <v>0</v>
      </c>
      <c r="S508" s="1002">
        <v>0</v>
      </c>
      <c r="T508" s="1002">
        <v>0</v>
      </c>
      <c r="U508" s="1002">
        <v>0</v>
      </c>
      <c r="V508" s="1009">
        <v>900</v>
      </c>
      <c r="W508" s="1009"/>
      <c r="X508" s="1009">
        <v>900</v>
      </c>
      <c r="Y508" s="1009"/>
      <c r="Z508" s="1009"/>
      <c r="AA508" s="1008">
        <v>900</v>
      </c>
      <c r="AB508" s="1008"/>
      <c r="AC508" s="1008">
        <v>900</v>
      </c>
      <c r="AD508" s="1008"/>
      <c r="AE508" s="1008"/>
      <c r="AF508" s="1010">
        <f t="shared" si="11"/>
        <v>100</v>
      </c>
      <c r="AG508" s="1010"/>
      <c r="AH508" s="1011">
        <f t="shared" si="11"/>
        <v>100</v>
      </c>
      <c r="AI508" s="1007"/>
      <c r="AJ508" s="1007"/>
    </row>
    <row r="509" spans="1:36" ht="24">
      <c r="A509" s="1005" t="s">
        <v>3949</v>
      </c>
      <c r="B509" s="1006" t="s">
        <v>4212</v>
      </c>
      <c r="C509" s="1007"/>
      <c r="D509" s="1007"/>
      <c r="E509" s="1007"/>
      <c r="F509" s="1002">
        <v>0</v>
      </c>
      <c r="G509" s="1008">
        <v>4300</v>
      </c>
      <c r="H509" s="1008"/>
      <c r="I509" s="1008">
        <v>4300</v>
      </c>
      <c r="J509" s="1008"/>
      <c r="K509" s="1008"/>
      <c r="L509" s="1008">
        <v>0</v>
      </c>
      <c r="M509" s="1008"/>
      <c r="N509" s="1008">
        <v>0</v>
      </c>
      <c r="O509" s="1008"/>
      <c r="P509" s="1008"/>
      <c r="Q509" s="1002">
        <v>0</v>
      </c>
      <c r="R509" s="1002">
        <v>0</v>
      </c>
      <c r="S509" s="1002">
        <v>0</v>
      </c>
      <c r="T509" s="1002">
        <v>0</v>
      </c>
      <c r="U509" s="1002">
        <v>0</v>
      </c>
      <c r="V509" s="1009">
        <v>1100</v>
      </c>
      <c r="W509" s="1009"/>
      <c r="X509" s="1009">
        <v>1100</v>
      </c>
      <c r="Y509" s="1009"/>
      <c r="Z509" s="1009"/>
      <c r="AA509" s="1008">
        <v>233.155</v>
      </c>
      <c r="AB509" s="1008"/>
      <c r="AC509" s="1008">
        <v>233.155</v>
      </c>
      <c r="AD509" s="1008"/>
      <c r="AE509" s="1008"/>
      <c r="AF509" s="1010">
        <f t="shared" si="11"/>
        <v>21.19590909090909</v>
      </c>
      <c r="AG509" s="1010"/>
      <c r="AH509" s="1011">
        <f t="shared" si="11"/>
        <v>21.19590909090909</v>
      </c>
      <c r="AI509" s="1007"/>
      <c r="AJ509" s="1007"/>
    </row>
    <row r="510" spans="1:36" ht="24">
      <c r="A510" s="1005" t="s">
        <v>3950</v>
      </c>
      <c r="B510" s="1006" t="s">
        <v>4213</v>
      </c>
      <c r="C510" s="1007"/>
      <c r="D510" s="1007"/>
      <c r="E510" s="1007"/>
      <c r="F510" s="1002">
        <v>0</v>
      </c>
      <c r="G510" s="1008">
        <v>3518.9659999999999</v>
      </c>
      <c r="H510" s="1008"/>
      <c r="I510" s="1008">
        <v>3518.9659999999999</v>
      </c>
      <c r="J510" s="1008"/>
      <c r="K510" s="1008"/>
      <c r="L510" s="1008">
        <v>0</v>
      </c>
      <c r="M510" s="1008"/>
      <c r="N510" s="1008">
        <v>0</v>
      </c>
      <c r="O510" s="1008"/>
      <c r="P510" s="1008"/>
      <c r="Q510" s="1002">
        <v>0</v>
      </c>
      <c r="R510" s="1002">
        <v>0</v>
      </c>
      <c r="S510" s="1002">
        <v>0</v>
      </c>
      <c r="T510" s="1002">
        <v>0</v>
      </c>
      <c r="U510" s="1002">
        <v>0</v>
      </c>
      <c r="V510" s="1009">
        <v>1000</v>
      </c>
      <c r="W510" s="1009"/>
      <c r="X510" s="1009">
        <v>1000</v>
      </c>
      <c r="Y510" s="1009"/>
      <c r="Z510" s="1009"/>
      <c r="AA510" s="1008">
        <v>162.97999999999999</v>
      </c>
      <c r="AB510" s="1008"/>
      <c r="AC510" s="1008">
        <v>162.97999999999999</v>
      </c>
      <c r="AD510" s="1008"/>
      <c r="AE510" s="1008"/>
      <c r="AF510" s="1010">
        <f t="shared" si="11"/>
        <v>16.297999999999998</v>
      </c>
      <c r="AG510" s="1010"/>
      <c r="AH510" s="1011">
        <f t="shared" si="11"/>
        <v>16.297999999999998</v>
      </c>
      <c r="AI510" s="1007"/>
      <c r="AJ510" s="1007"/>
    </row>
    <row r="511" spans="1:36" ht="36">
      <c r="A511" s="1005" t="s">
        <v>3951</v>
      </c>
      <c r="B511" s="1006" t="s">
        <v>4214</v>
      </c>
      <c r="C511" s="1007"/>
      <c r="D511" s="1007"/>
      <c r="E511" s="1007"/>
      <c r="F511" s="1002">
        <v>0</v>
      </c>
      <c r="G511" s="1008">
        <v>3272.4009999999998</v>
      </c>
      <c r="H511" s="1008"/>
      <c r="I511" s="1008">
        <v>3272.4009999999998</v>
      </c>
      <c r="J511" s="1008"/>
      <c r="K511" s="1008"/>
      <c r="L511" s="1008">
        <v>0</v>
      </c>
      <c r="M511" s="1008"/>
      <c r="N511" s="1008">
        <v>0</v>
      </c>
      <c r="O511" s="1008"/>
      <c r="P511" s="1008"/>
      <c r="Q511" s="1002">
        <v>0</v>
      </c>
      <c r="R511" s="1002">
        <v>0</v>
      </c>
      <c r="S511" s="1002">
        <v>0</v>
      </c>
      <c r="T511" s="1002">
        <v>0</v>
      </c>
      <c r="U511" s="1002">
        <v>0</v>
      </c>
      <c r="V511" s="1009">
        <v>1000</v>
      </c>
      <c r="W511" s="1009"/>
      <c r="X511" s="1009">
        <v>1000</v>
      </c>
      <c r="Y511" s="1009"/>
      <c r="Z511" s="1009"/>
      <c r="AA511" s="1008">
        <v>198.43100000000001</v>
      </c>
      <c r="AB511" s="1008"/>
      <c r="AC511" s="1008">
        <v>198.43100000000001</v>
      </c>
      <c r="AD511" s="1008"/>
      <c r="AE511" s="1008"/>
      <c r="AF511" s="1010">
        <f t="shared" si="11"/>
        <v>19.843100000000003</v>
      </c>
      <c r="AG511" s="1010"/>
      <c r="AH511" s="1011">
        <f t="shared" si="11"/>
        <v>19.843100000000003</v>
      </c>
      <c r="AI511" s="1007"/>
      <c r="AJ511" s="1007"/>
    </row>
    <row r="512" spans="1:36" ht="24">
      <c r="A512" s="1005" t="s">
        <v>3952</v>
      </c>
      <c r="B512" s="1006" t="s">
        <v>4215</v>
      </c>
      <c r="C512" s="1007"/>
      <c r="D512" s="1007"/>
      <c r="E512" s="1007"/>
      <c r="F512" s="1002">
        <v>0</v>
      </c>
      <c r="G512" s="1008">
        <v>3895.761</v>
      </c>
      <c r="H512" s="1008"/>
      <c r="I512" s="1008">
        <v>3895.761</v>
      </c>
      <c r="J512" s="1008"/>
      <c r="K512" s="1008"/>
      <c r="L512" s="1008">
        <v>0</v>
      </c>
      <c r="M512" s="1008"/>
      <c r="N512" s="1008">
        <v>0</v>
      </c>
      <c r="O512" s="1008"/>
      <c r="P512" s="1008"/>
      <c r="Q512" s="1002">
        <v>0</v>
      </c>
      <c r="R512" s="1002">
        <v>0</v>
      </c>
      <c r="S512" s="1002">
        <v>0</v>
      </c>
      <c r="T512" s="1002">
        <v>0</v>
      </c>
      <c r="U512" s="1002">
        <v>0</v>
      </c>
      <c r="V512" s="1009">
        <v>900</v>
      </c>
      <c r="W512" s="1009"/>
      <c r="X512" s="1009">
        <v>900</v>
      </c>
      <c r="Y512" s="1009"/>
      <c r="Z512" s="1009"/>
      <c r="AA512" s="1008">
        <v>100</v>
      </c>
      <c r="AB512" s="1008"/>
      <c r="AC512" s="1008">
        <v>100</v>
      </c>
      <c r="AD512" s="1008"/>
      <c r="AE512" s="1008"/>
      <c r="AF512" s="1010">
        <f t="shared" si="11"/>
        <v>11.111111111111111</v>
      </c>
      <c r="AG512" s="1010"/>
      <c r="AH512" s="1011">
        <f t="shared" si="11"/>
        <v>11.111111111111111</v>
      </c>
      <c r="AI512" s="1007"/>
      <c r="AJ512" s="1007"/>
    </row>
    <row r="513" spans="1:36" ht="24">
      <c r="A513" s="1005" t="s">
        <v>3953</v>
      </c>
      <c r="B513" s="1006" t="s">
        <v>2351</v>
      </c>
      <c r="C513" s="1007"/>
      <c r="D513" s="1007"/>
      <c r="E513" s="1007"/>
      <c r="F513" s="1002">
        <v>0</v>
      </c>
      <c r="G513" s="1008">
        <v>4513.7449999999999</v>
      </c>
      <c r="H513" s="1008"/>
      <c r="I513" s="1008">
        <v>4513.7449999999999</v>
      </c>
      <c r="J513" s="1008"/>
      <c r="K513" s="1008"/>
      <c r="L513" s="1008">
        <v>200</v>
      </c>
      <c r="M513" s="1008"/>
      <c r="N513" s="1008">
        <v>200</v>
      </c>
      <c r="O513" s="1008"/>
      <c r="P513" s="1008"/>
      <c r="Q513" s="1002">
        <v>0</v>
      </c>
      <c r="R513" s="1002">
        <v>0</v>
      </c>
      <c r="S513" s="1002">
        <v>0</v>
      </c>
      <c r="T513" s="1002">
        <v>0</v>
      </c>
      <c r="U513" s="1002">
        <v>0</v>
      </c>
      <c r="V513" s="1009">
        <v>2200</v>
      </c>
      <c r="W513" s="1009"/>
      <c r="X513" s="1009">
        <v>2200</v>
      </c>
      <c r="Y513" s="1009"/>
      <c r="Z513" s="1009"/>
      <c r="AA513" s="1008">
        <v>2200</v>
      </c>
      <c r="AB513" s="1008"/>
      <c r="AC513" s="1008">
        <v>2200</v>
      </c>
      <c r="AD513" s="1008"/>
      <c r="AE513" s="1008"/>
      <c r="AF513" s="1010">
        <f t="shared" si="11"/>
        <v>100</v>
      </c>
      <c r="AG513" s="1010"/>
      <c r="AH513" s="1011">
        <f t="shared" si="11"/>
        <v>100</v>
      </c>
      <c r="AI513" s="1007"/>
      <c r="AJ513" s="1007"/>
    </row>
    <row r="514" spans="1:36" ht="36">
      <c r="A514" s="1005" t="s">
        <v>3954</v>
      </c>
      <c r="B514" s="1006" t="s">
        <v>4216</v>
      </c>
      <c r="C514" s="1007"/>
      <c r="D514" s="1007"/>
      <c r="E514" s="1007"/>
      <c r="F514" s="1002">
        <v>0</v>
      </c>
      <c r="G514" s="1008">
        <v>3083.27</v>
      </c>
      <c r="H514" s="1008"/>
      <c r="I514" s="1008">
        <v>3083.27</v>
      </c>
      <c r="J514" s="1008"/>
      <c r="K514" s="1008"/>
      <c r="L514" s="1008">
        <v>0</v>
      </c>
      <c r="M514" s="1008"/>
      <c r="N514" s="1008">
        <v>0</v>
      </c>
      <c r="O514" s="1008"/>
      <c r="P514" s="1008"/>
      <c r="Q514" s="1002">
        <v>0</v>
      </c>
      <c r="R514" s="1002">
        <v>0</v>
      </c>
      <c r="S514" s="1002">
        <v>0</v>
      </c>
      <c r="T514" s="1002">
        <v>0</v>
      </c>
      <c r="U514" s="1002">
        <v>0</v>
      </c>
      <c r="V514" s="1009">
        <v>1000</v>
      </c>
      <c r="W514" s="1009"/>
      <c r="X514" s="1009">
        <v>1000</v>
      </c>
      <c r="Y514" s="1009"/>
      <c r="Z514" s="1009"/>
      <c r="AA514" s="1008">
        <v>960.72299999999996</v>
      </c>
      <c r="AB514" s="1008"/>
      <c r="AC514" s="1008">
        <v>960.72299999999996</v>
      </c>
      <c r="AD514" s="1008"/>
      <c r="AE514" s="1008"/>
      <c r="AF514" s="1010">
        <f t="shared" si="11"/>
        <v>96.072299999999998</v>
      </c>
      <c r="AG514" s="1010"/>
      <c r="AH514" s="1011">
        <f t="shared" si="11"/>
        <v>96.072299999999998</v>
      </c>
      <c r="AI514" s="1007"/>
      <c r="AJ514" s="1007"/>
    </row>
    <row r="515" spans="1:36" ht="24">
      <c r="A515" s="1005" t="s">
        <v>3955</v>
      </c>
      <c r="B515" s="1006" t="s">
        <v>4217</v>
      </c>
      <c r="C515" s="1007"/>
      <c r="D515" s="1007"/>
      <c r="E515" s="1007"/>
      <c r="F515" s="1002">
        <v>0</v>
      </c>
      <c r="G515" s="1008">
        <v>5659.8209999999999</v>
      </c>
      <c r="H515" s="1008"/>
      <c r="I515" s="1008">
        <v>5659.8209999999999</v>
      </c>
      <c r="J515" s="1008"/>
      <c r="K515" s="1008"/>
      <c r="L515" s="1008">
        <v>0</v>
      </c>
      <c r="M515" s="1008"/>
      <c r="N515" s="1008">
        <v>0</v>
      </c>
      <c r="O515" s="1008"/>
      <c r="P515" s="1008"/>
      <c r="Q515" s="1002">
        <v>0</v>
      </c>
      <c r="R515" s="1002">
        <v>0</v>
      </c>
      <c r="S515" s="1002">
        <v>0</v>
      </c>
      <c r="T515" s="1002">
        <v>0</v>
      </c>
      <c r="U515" s="1002">
        <v>0</v>
      </c>
      <c r="V515" s="1009">
        <v>1100</v>
      </c>
      <c r="W515" s="1009"/>
      <c r="X515" s="1009">
        <v>1100</v>
      </c>
      <c r="Y515" s="1009"/>
      <c r="Z515" s="1009"/>
      <c r="AA515" s="1008">
        <v>0</v>
      </c>
      <c r="AB515" s="1008"/>
      <c r="AC515" s="1008">
        <v>0</v>
      </c>
      <c r="AD515" s="1008"/>
      <c r="AE515" s="1008"/>
      <c r="AF515" s="1010">
        <f t="shared" si="11"/>
        <v>0</v>
      </c>
      <c r="AG515" s="1010"/>
      <c r="AH515" s="1011">
        <f t="shared" si="11"/>
        <v>0</v>
      </c>
      <c r="AI515" s="1007"/>
      <c r="AJ515" s="1007"/>
    </row>
    <row r="516" spans="1:36" ht="24">
      <c r="A516" s="1005" t="s">
        <v>3956</v>
      </c>
      <c r="B516" s="1006" t="s">
        <v>4218</v>
      </c>
      <c r="C516" s="1007"/>
      <c r="D516" s="1007"/>
      <c r="E516" s="1007"/>
      <c r="F516" s="1002">
        <v>0</v>
      </c>
      <c r="G516" s="1008">
        <v>5000</v>
      </c>
      <c r="H516" s="1008"/>
      <c r="I516" s="1008">
        <v>5000</v>
      </c>
      <c r="J516" s="1008"/>
      <c r="K516" s="1008"/>
      <c r="L516" s="1008">
        <v>0</v>
      </c>
      <c r="M516" s="1008"/>
      <c r="N516" s="1008">
        <v>0</v>
      </c>
      <c r="O516" s="1008"/>
      <c r="P516" s="1008"/>
      <c r="Q516" s="1002">
        <v>0</v>
      </c>
      <c r="R516" s="1002">
        <v>0</v>
      </c>
      <c r="S516" s="1002">
        <v>0</v>
      </c>
      <c r="T516" s="1002">
        <v>0</v>
      </c>
      <c r="U516" s="1002">
        <v>0</v>
      </c>
      <c r="V516" s="1009">
        <v>1350</v>
      </c>
      <c r="W516" s="1009"/>
      <c r="X516" s="1009">
        <v>1350</v>
      </c>
      <c r="Y516" s="1009"/>
      <c r="Z516" s="1009"/>
      <c r="AA516" s="1008">
        <v>150</v>
      </c>
      <c r="AB516" s="1008"/>
      <c r="AC516" s="1008">
        <v>150</v>
      </c>
      <c r="AD516" s="1008"/>
      <c r="AE516" s="1008"/>
      <c r="AF516" s="1010">
        <f t="shared" si="11"/>
        <v>11.111111111111111</v>
      </c>
      <c r="AG516" s="1010"/>
      <c r="AH516" s="1011">
        <f t="shared" si="11"/>
        <v>11.111111111111111</v>
      </c>
      <c r="AI516" s="1007"/>
      <c r="AJ516" s="1007"/>
    </row>
    <row r="517" spans="1:36" ht="36">
      <c r="A517" s="1005" t="s">
        <v>3957</v>
      </c>
      <c r="B517" s="1006" t="s">
        <v>4219</v>
      </c>
      <c r="C517" s="1007"/>
      <c r="D517" s="1007"/>
      <c r="E517" s="1007"/>
      <c r="F517" s="1002">
        <v>0</v>
      </c>
      <c r="G517" s="1008">
        <v>0</v>
      </c>
      <c r="H517" s="1008"/>
      <c r="I517" s="1008">
        <v>0</v>
      </c>
      <c r="J517" s="1008"/>
      <c r="K517" s="1008"/>
      <c r="L517" s="1008">
        <v>0</v>
      </c>
      <c r="M517" s="1008"/>
      <c r="N517" s="1008">
        <v>0</v>
      </c>
      <c r="O517" s="1008"/>
      <c r="P517" s="1008"/>
      <c r="Q517" s="1002">
        <v>0</v>
      </c>
      <c r="R517" s="1002">
        <v>0</v>
      </c>
      <c r="S517" s="1002">
        <v>0</v>
      </c>
      <c r="T517" s="1002">
        <v>0</v>
      </c>
      <c r="U517" s="1002">
        <v>0</v>
      </c>
      <c r="V517" s="1009">
        <v>1500</v>
      </c>
      <c r="W517" s="1009"/>
      <c r="X517" s="1009">
        <v>1500</v>
      </c>
      <c r="Y517" s="1009"/>
      <c r="Z517" s="1009"/>
      <c r="AA517" s="1008">
        <v>0</v>
      </c>
      <c r="AB517" s="1008"/>
      <c r="AC517" s="1008">
        <v>0</v>
      </c>
      <c r="AD517" s="1008"/>
      <c r="AE517" s="1008"/>
      <c r="AF517" s="1010">
        <f t="shared" si="11"/>
        <v>0</v>
      </c>
      <c r="AG517" s="1010"/>
      <c r="AH517" s="1011">
        <f t="shared" si="11"/>
        <v>0</v>
      </c>
      <c r="AI517" s="1007"/>
      <c r="AJ517" s="1007"/>
    </row>
    <row r="518" spans="1:36" ht="36">
      <c r="A518" s="1005" t="s">
        <v>3959</v>
      </c>
      <c r="B518" s="1006" t="s">
        <v>2129</v>
      </c>
      <c r="C518" s="1007"/>
      <c r="D518" s="1007"/>
      <c r="E518" s="1007"/>
      <c r="F518" s="1002">
        <v>0</v>
      </c>
      <c r="G518" s="1008">
        <v>8000</v>
      </c>
      <c r="H518" s="1008"/>
      <c r="I518" s="1008">
        <v>8000</v>
      </c>
      <c r="J518" s="1008"/>
      <c r="K518" s="1008"/>
      <c r="L518" s="1008">
        <v>0</v>
      </c>
      <c r="M518" s="1008"/>
      <c r="N518" s="1008">
        <v>0</v>
      </c>
      <c r="O518" s="1008"/>
      <c r="P518" s="1008"/>
      <c r="Q518" s="1002">
        <v>0</v>
      </c>
      <c r="R518" s="1002">
        <v>0</v>
      </c>
      <c r="S518" s="1002">
        <v>0</v>
      </c>
      <c r="T518" s="1002">
        <v>0</v>
      </c>
      <c r="U518" s="1002">
        <v>0</v>
      </c>
      <c r="V518" s="1009">
        <v>2634.6423180000002</v>
      </c>
      <c r="W518" s="1009"/>
      <c r="X518" s="1009">
        <v>2634.6423180000002</v>
      </c>
      <c r="Y518" s="1009"/>
      <c r="Z518" s="1009"/>
      <c r="AA518" s="1008">
        <v>2634.1790000000001</v>
      </c>
      <c r="AB518" s="1008"/>
      <c r="AC518" s="1008">
        <v>2634.1790000000001</v>
      </c>
      <c r="AD518" s="1008"/>
      <c r="AE518" s="1008"/>
      <c r="AF518" s="1010">
        <f t="shared" si="11"/>
        <v>99.982414387075053</v>
      </c>
      <c r="AG518" s="1010"/>
      <c r="AH518" s="1011">
        <f t="shared" si="11"/>
        <v>99.982414387075053</v>
      </c>
      <c r="AI518" s="1007"/>
      <c r="AJ518" s="1007"/>
    </row>
    <row r="519" spans="1:36" ht="24">
      <c r="A519" s="1005" t="s">
        <v>3960</v>
      </c>
      <c r="B519" s="1006" t="s">
        <v>4220</v>
      </c>
      <c r="C519" s="1007"/>
      <c r="D519" s="1007"/>
      <c r="E519" s="1007"/>
      <c r="F519" s="1002">
        <v>0</v>
      </c>
      <c r="G519" s="1008">
        <v>4401.8909999999996</v>
      </c>
      <c r="H519" s="1008"/>
      <c r="I519" s="1008">
        <v>4401.8909999999996</v>
      </c>
      <c r="J519" s="1008"/>
      <c r="K519" s="1008"/>
      <c r="L519" s="1008">
        <v>0</v>
      </c>
      <c r="M519" s="1008"/>
      <c r="N519" s="1008">
        <v>0</v>
      </c>
      <c r="O519" s="1008"/>
      <c r="P519" s="1008"/>
      <c r="Q519" s="1002">
        <v>0</v>
      </c>
      <c r="R519" s="1002">
        <v>0</v>
      </c>
      <c r="S519" s="1002">
        <v>0</v>
      </c>
      <c r="T519" s="1002">
        <v>0</v>
      </c>
      <c r="U519" s="1002">
        <v>0</v>
      </c>
      <c r="V519" s="1009">
        <v>700</v>
      </c>
      <c r="W519" s="1009"/>
      <c r="X519" s="1009">
        <v>700</v>
      </c>
      <c r="Y519" s="1009"/>
      <c r="Z519" s="1009"/>
      <c r="AA519" s="1008">
        <v>249.62700000000001</v>
      </c>
      <c r="AB519" s="1008"/>
      <c r="AC519" s="1008">
        <v>249.62700000000001</v>
      </c>
      <c r="AD519" s="1008"/>
      <c r="AE519" s="1008"/>
      <c r="AF519" s="1010">
        <f t="shared" si="11"/>
        <v>35.661000000000001</v>
      </c>
      <c r="AG519" s="1010"/>
      <c r="AH519" s="1011">
        <f t="shared" si="11"/>
        <v>35.661000000000001</v>
      </c>
      <c r="AI519" s="1007"/>
      <c r="AJ519" s="1007"/>
    </row>
    <row r="520" spans="1:36" ht="24">
      <c r="A520" s="1005" t="s">
        <v>3961</v>
      </c>
      <c r="B520" s="1006" t="s">
        <v>4221</v>
      </c>
      <c r="C520" s="1007"/>
      <c r="D520" s="1007"/>
      <c r="E520" s="1007"/>
      <c r="F520" s="1002">
        <v>0</v>
      </c>
      <c r="G520" s="1008">
        <v>0</v>
      </c>
      <c r="H520" s="1008"/>
      <c r="I520" s="1008">
        <v>0</v>
      </c>
      <c r="J520" s="1008"/>
      <c r="K520" s="1008"/>
      <c r="L520" s="1008">
        <v>0</v>
      </c>
      <c r="M520" s="1008"/>
      <c r="N520" s="1008">
        <v>0</v>
      </c>
      <c r="O520" s="1008"/>
      <c r="P520" s="1008"/>
      <c r="Q520" s="1002">
        <v>0</v>
      </c>
      <c r="R520" s="1002">
        <v>0</v>
      </c>
      <c r="S520" s="1002">
        <v>0</v>
      </c>
      <c r="T520" s="1002">
        <v>0</v>
      </c>
      <c r="U520" s="1002">
        <v>0</v>
      </c>
      <c r="V520" s="1009">
        <v>900</v>
      </c>
      <c r="W520" s="1009"/>
      <c r="X520" s="1009">
        <v>900</v>
      </c>
      <c r="Y520" s="1009"/>
      <c r="Z520" s="1009"/>
      <c r="AA520" s="1008">
        <v>0</v>
      </c>
      <c r="AB520" s="1008"/>
      <c r="AC520" s="1008">
        <v>0</v>
      </c>
      <c r="AD520" s="1008"/>
      <c r="AE520" s="1008"/>
      <c r="AF520" s="1010">
        <f t="shared" si="11"/>
        <v>0</v>
      </c>
      <c r="AG520" s="1010"/>
      <c r="AH520" s="1011">
        <f t="shared" si="11"/>
        <v>0</v>
      </c>
      <c r="AI520" s="1007"/>
      <c r="AJ520" s="1007"/>
    </row>
    <row r="521" spans="1:36" ht="24">
      <c r="A521" s="1005" t="s">
        <v>3962</v>
      </c>
      <c r="B521" s="1006" t="s">
        <v>4222</v>
      </c>
      <c r="C521" s="1007"/>
      <c r="D521" s="1007"/>
      <c r="E521" s="1007"/>
      <c r="F521" s="1002">
        <v>0</v>
      </c>
      <c r="G521" s="1008">
        <v>0</v>
      </c>
      <c r="H521" s="1008"/>
      <c r="I521" s="1008">
        <v>0</v>
      </c>
      <c r="J521" s="1008"/>
      <c r="K521" s="1008"/>
      <c r="L521" s="1008">
        <v>0</v>
      </c>
      <c r="M521" s="1008"/>
      <c r="N521" s="1008">
        <v>0</v>
      </c>
      <c r="O521" s="1008"/>
      <c r="P521" s="1008"/>
      <c r="Q521" s="1002">
        <v>0</v>
      </c>
      <c r="R521" s="1002">
        <v>0</v>
      </c>
      <c r="S521" s="1002">
        <v>0</v>
      </c>
      <c r="T521" s="1002">
        <v>0</v>
      </c>
      <c r="U521" s="1002">
        <v>0</v>
      </c>
      <c r="V521" s="1009">
        <v>800</v>
      </c>
      <c r="W521" s="1009"/>
      <c r="X521" s="1009">
        <v>800</v>
      </c>
      <c r="Y521" s="1009"/>
      <c r="Z521" s="1009"/>
      <c r="AA521" s="1008">
        <v>0</v>
      </c>
      <c r="AB521" s="1008"/>
      <c r="AC521" s="1008">
        <v>0</v>
      </c>
      <c r="AD521" s="1008"/>
      <c r="AE521" s="1008"/>
      <c r="AF521" s="1010">
        <f t="shared" si="11"/>
        <v>0</v>
      </c>
      <c r="AG521" s="1010"/>
      <c r="AH521" s="1011">
        <f t="shared" si="11"/>
        <v>0</v>
      </c>
      <c r="AI521" s="1007"/>
      <c r="AJ521" s="1007"/>
    </row>
    <row r="522" spans="1:36" ht="24">
      <c r="A522" s="1005" t="s">
        <v>3963</v>
      </c>
      <c r="B522" s="1006" t="s">
        <v>4223</v>
      </c>
      <c r="C522" s="1007"/>
      <c r="D522" s="1007"/>
      <c r="E522" s="1007"/>
      <c r="F522" s="1002">
        <v>0</v>
      </c>
      <c r="G522" s="1008">
        <v>3577.5320000000002</v>
      </c>
      <c r="H522" s="1008"/>
      <c r="I522" s="1008">
        <v>3577.5320000000002</v>
      </c>
      <c r="J522" s="1008"/>
      <c r="K522" s="1008"/>
      <c r="L522" s="1008">
        <v>0</v>
      </c>
      <c r="M522" s="1008"/>
      <c r="N522" s="1008">
        <v>0</v>
      </c>
      <c r="O522" s="1008"/>
      <c r="P522" s="1008"/>
      <c r="Q522" s="1002">
        <v>0</v>
      </c>
      <c r="R522" s="1002">
        <v>0</v>
      </c>
      <c r="S522" s="1002">
        <v>0</v>
      </c>
      <c r="T522" s="1002">
        <v>0</v>
      </c>
      <c r="U522" s="1002">
        <v>0</v>
      </c>
      <c r="V522" s="1009">
        <v>900</v>
      </c>
      <c r="W522" s="1009"/>
      <c r="X522" s="1009">
        <v>900</v>
      </c>
      <c r="Y522" s="1009"/>
      <c r="Z522" s="1009"/>
      <c r="AA522" s="1008">
        <v>226.42099999999999</v>
      </c>
      <c r="AB522" s="1008"/>
      <c r="AC522" s="1008">
        <v>226.42099999999999</v>
      </c>
      <c r="AD522" s="1008"/>
      <c r="AE522" s="1008"/>
      <c r="AF522" s="1010">
        <f t="shared" si="11"/>
        <v>25.157888888888891</v>
      </c>
      <c r="AG522" s="1010"/>
      <c r="AH522" s="1011">
        <f t="shared" si="11"/>
        <v>25.157888888888891</v>
      </c>
      <c r="AI522" s="1007"/>
      <c r="AJ522" s="1007"/>
    </row>
    <row r="523" spans="1:36" ht="24">
      <c r="A523" s="1000" t="s">
        <v>844</v>
      </c>
      <c r="B523" s="1001" t="s">
        <v>4224</v>
      </c>
      <c r="C523" s="1007"/>
      <c r="D523" s="1007"/>
      <c r="E523" s="1007"/>
      <c r="F523" s="1002">
        <v>0</v>
      </c>
      <c r="G523" s="1003">
        <v>0</v>
      </c>
      <c r="H523" s="1003"/>
      <c r="I523" s="1003">
        <v>0</v>
      </c>
      <c r="J523" s="1003"/>
      <c r="K523" s="1003"/>
      <c r="L523" s="1003">
        <v>2000</v>
      </c>
      <c r="M523" s="1003"/>
      <c r="N523" s="1003">
        <v>2000</v>
      </c>
      <c r="O523" s="1003"/>
      <c r="P523" s="1003"/>
      <c r="Q523" s="1002">
        <v>0</v>
      </c>
      <c r="R523" s="1002">
        <v>0</v>
      </c>
      <c r="S523" s="1002">
        <v>0</v>
      </c>
      <c r="T523" s="1002">
        <v>0</v>
      </c>
      <c r="U523" s="1002">
        <v>0</v>
      </c>
      <c r="V523" s="1003">
        <v>10290</v>
      </c>
      <c r="W523" s="1009"/>
      <c r="X523" s="1009">
        <v>10290</v>
      </c>
      <c r="Y523" s="1009"/>
      <c r="Z523" s="1009"/>
      <c r="AA523" s="1003">
        <v>10271.4</v>
      </c>
      <c r="AB523" s="1003"/>
      <c r="AC523" s="1003">
        <v>10271.4</v>
      </c>
      <c r="AD523" s="1003"/>
      <c r="AE523" s="1003"/>
      <c r="AF523" s="1004">
        <f t="shared" si="11"/>
        <v>99.819241982507293</v>
      </c>
      <c r="AG523" s="1007"/>
      <c r="AH523" s="1004">
        <f t="shared" si="11"/>
        <v>99.819241982507293</v>
      </c>
      <c r="AI523" s="1007"/>
      <c r="AJ523" s="1007"/>
    </row>
    <row r="524" spans="1:36" ht="36">
      <c r="A524" s="1005" t="s">
        <v>282</v>
      </c>
      <c r="B524" s="1006" t="s">
        <v>4225</v>
      </c>
      <c r="C524" s="1007"/>
      <c r="D524" s="1007"/>
      <c r="E524" s="1007"/>
      <c r="F524" s="1002">
        <v>0</v>
      </c>
      <c r="G524" s="1008">
        <v>9000</v>
      </c>
      <c r="H524" s="1008"/>
      <c r="I524" s="1008">
        <v>9000</v>
      </c>
      <c r="J524" s="1008"/>
      <c r="K524" s="1008"/>
      <c r="L524" s="1008">
        <v>2000</v>
      </c>
      <c r="M524" s="1008"/>
      <c r="N524" s="1008">
        <v>2000</v>
      </c>
      <c r="O524" s="1008"/>
      <c r="P524" s="1008"/>
      <c r="Q524" s="1002">
        <v>0</v>
      </c>
      <c r="R524" s="1002">
        <v>0</v>
      </c>
      <c r="S524" s="1002">
        <v>0</v>
      </c>
      <c r="T524" s="1002">
        <v>0</v>
      </c>
      <c r="U524" s="1002">
        <v>0</v>
      </c>
      <c r="V524" s="1009">
        <v>7490</v>
      </c>
      <c r="W524" s="1009"/>
      <c r="X524" s="1009">
        <v>7490</v>
      </c>
      <c r="Y524" s="1009"/>
      <c r="Z524" s="1009"/>
      <c r="AA524" s="1008">
        <v>7471.4</v>
      </c>
      <c r="AB524" s="1008"/>
      <c r="AC524" s="1008">
        <v>7471.4</v>
      </c>
      <c r="AD524" s="1008"/>
      <c r="AE524" s="1008"/>
      <c r="AF524" s="1010">
        <f t="shared" ref="AF524:AH587" si="12">AA524/V524*100</f>
        <v>99.7516688918558</v>
      </c>
      <c r="AG524" s="1010"/>
      <c r="AH524" s="1011">
        <f t="shared" si="12"/>
        <v>99.7516688918558</v>
      </c>
      <c r="AI524" s="1007"/>
      <c r="AJ524" s="1007"/>
    </row>
    <row r="525" spans="1:36" ht="24">
      <c r="A525" s="1005" t="s">
        <v>132</v>
      </c>
      <c r="B525" s="1006" t="s">
        <v>2112</v>
      </c>
      <c r="C525" s="1007"/>
      <c r="D525" s="1007"/>
      <c r="E525" s="1007"/>
      <c r="F525" s="1002">
        <v>0</v>
      </c>
      <c r="G525" s="1008">
        <v>3574.712</v>
      </c>
      <c r="H525" s="1008"/>
      <c r="I525" s="1008">
        <v>3574.712</v>
      </c>
      <c r="J525" s="1008"/>
      <c r="K525" s="1008"/>
      <c r="L525" s="1008">
        <v>0</v>
      </c>
      <c r="M525" s="1008"/>
      <c r="N525" s="1008">
        <v>0</v>
      </c>
      <c r="O525" s="1008"/>
      <c r="P525" s="1008"/>
      <c r="Q525" s="1002">
        <v>0</v>
      </c>
      <c r="R525" s="1002">
        <v>0</v>
      </c>
      <c r="S525" s="1002">
        <v>0</v>
      </c>
      <c r="T525" s="1002">
        <v>0</v>
      </c>
      <c r="U525" s="1002">
        <v>0</v>
      </c>
      <c r="V525" s="1009">
        <v>2000</v>
      </c>
      <c r="W525" s="1009"/>
      <c r="X525" s="1009">
        <v>2000</v>
      </c>
      <c r="Y525" s="1009"/>
      <c r="Z525" s="1009"/>
      <c r="AA525" s="1008">
        <v>2000</v>
      </c>
      <c r="AB525" s="1008"/>
      <c r="AC525" s="1008">
        <v>2000</v>
      </c>
      <c r="AD525" s="1008"/>
      <c r="AE525" s="1008"/>
      <c r="AF525" s="1010">
        <f t="shared" si="12"/>
        <v>100</v>
      </c>
      <c r="AG525" s="1010"/>
      <c r="AH525" s="1011">
        <f t="shared" si="12"/>
        <v>100</v>
      </c>
      <c r="AI525" s="1007"/>
      <c r="AJ525" s="1007"/>
    </row>
    <row r="526" spans="1:36" ht="24">
      <c r="A526" s="1005" t="s">
        <v>133</v>
      </c>
      <c r="B526" s="1006" t="s">
        <v>4226</v>
      </c>
      <c r="C526" s="1007"/>
      <c r="D526" s="1007"/>
      <c r="E526" s="1007"/>
      <c r="F526" s="1002">
        <v>0</v>
      </c>
      <c r="G526" s="1008">
        <v>2875.88</v>
      </c>
      <c r="H526" s="1008"/>
      <c r="I526" s="1008">
        <v>2875.88</v>
      </c>
      <c r="J526" s="1008"/>
      <c r="K526" s="1008"/>
      <c r="L526" s="1008">
        <v>0</v>
      </c>
      <c r="M526" s="1008"/>
      <c r="N526" s="1008">
        <v>0</v>
      </c>
      <c r="O526" s="1008"/>
      <c r="P526" s="1008"/>
      <c r="Q526" s="1002">
        <v>0</v>
      </c>
      <c r="R526" s="1002">
        <v>0</v>
      </c>
      <c r="S526" s="1002">
        <v>0</v>
      </c>
      <c r="T526" s="1002">
        <v>0</v>
      </c>
      <c r="U526" s="1002">
        <v>0</v>
      </c>
      <c r="V526" s="1009">
        <v>800</v>
      </c>
      <c r="W526" s="1009"/>
      <c r="X526" s="1009">
        <v>800</v>
      </c>
      <c r="Y526" s="1009"/>
      <c r="Z526" s="1009"/>
      <c r="AA526" s="1008">
        <v>800</v>
      </c>
      <c r="AB526" s="1008"/>
      <c r="AC526" s="1008">
        <v>800</v>
      </c>
      <c r="AD526" s="1008"/>
      <c r="AE526" s="1008"/>
      <c r="AF526" s="1010">
        <f t="shared" si="12"/>
        <v>100</v>
      </c>
      <c r="AG526" s="1010"/>
      <c r="AH526" s="1011">
        <f t="shared" si="12"/>
        <v>100</v>
      </c>
      <c r="AI526" s="1007"/>
      <c r="AJ526" s="1007"/>
    </row>
    <row r="527" spans="1:36">
      <c r="A527" s="1000" t="s">
        <v>1720</v>
      </c>
      <c r="B527" s="1001" t="s">
        <v>4227</v>
      </c>
      <c r="C527" s="1007"/>
      <c r="D527" s="1007"/>
      <c r="E527" s="1007"/>
      <c r="F527" s="1002">
        <v>0</v>
      </c>
      <c r="G527" s="1003">
        <v>0</v>
      </c>
      <c r="H527" s="1003"/>
      <c r="I527" s="1003">
        <v>0</v>
      </c>
      <c r="J527" s="1003"/>
      <c r="K527" s="1003"/>
      <c r="L527" s="1003">
        <v>5683.11</v>
      </c>
      <c r="M527" s="1003"/>
      <c r="N527" s="1003">
        <v>5683.11</v>
      </c>
      <c r="O527" s="1003"/>
      <c r="P527" s="1003"/>
      <c r="Q527" s="1002">
        <v>0</v>
      </c>
      <c r="R527" s="1002">
        <v>0</v>
      </c>
      <c r="S527" s="1002">
        <v>0</v>
      </c>
      <c r="T527" s="1002">
        <v>0</v>
      </c>
      <c r="U527" s="1002">
        <v>0</v>
      </c>
      <c r="V527" s="1003">
        <v>700</v>
      </c>
      <c r="W527" s="1009"/>
      <c r="X527" s="1009">
        <v>700</v>
      </c>
      <c r="Y527" s="1009"/>
      <c r="Z527" s="1009"/>
      <c r="AA527" s="1003">
        <v>700</v>
      </c>
      <c r="AB527" s="1003"/>
      <c r="AC527" s="1003">
        <v>700</v>
      </c>
      <c r="AD527" s="1003"/>
      <c r="AE527" s="1003"/>
      <c r="AF527" s="1004">
        <f t="shared" si="12"/>
        <v>100</v>
      </c>
      <c r="AG527" s="1007"/>
      <c r="AH527" s="1004">
        <f t="shared" si="12"/>
        <v>100</v>
      </c>
      <c r="AI527" s="1007"/>
      <c r="AJ527" s="1007"/>
    </row>
    <row r="528" spans="1:36" ht="36">
      <c r="A528" s="1005" t="s">
        <v>282</v>
      </c>
      <c r="B528" s="1006" t="s">
        <v>2097</v>
      </c>
      <c r="C528" s="1007"/>
      <c r="D528" s="1007"/>
      <c r="E528" s="1007"/>
      <c r="F528" s="1002">
        <v>0</v>
      </c>
      <c r="G528" s="1008">
        <v>12621.027</v>
      </c>
      <c r="H528" s="1008"/>
      <c r="I528" s="1008">
        <v>12621.027</v>
      </c>
      <c r="J528" s="1008"/>
      <c r="K528" s="1008"/>
      <c r="L528" s="1008">
        <v>5683.11</v>
      </c>
      <c r="M528" s="1008"/>
      <c r="N528" s="1008">
        <v>5683.11</v>
      </c>
      <c r="O528" s="1008"/>
      <c r="P528" s="1008"/>
      <c r="Q528" s="1002">
        <v>0</v>
      </c>
      <c r="R528" s="1002">
        <v>0</v>
      </c>
      <c r="S528" s="1002">
        <v>0</v>
      </c>
      <c r="T528" s="1002">
        <v>0</v>
      </c>
      <c r="U528" s="1002">
        <v>0</v>
      </c>
      <c r="V528" s="1009">
        <v>700</v>
      </c>
      <c r="W528" s="1009"/>
      <c r="X528" s="1009">
        <v>700</v>
      </c>
      <c r="Y528" s="1009"/>
      <c r="Z528" s="1009"/>
      <c r="AA528" s="1008">
        <v>700</v>
      </c>
      <c r="AB528" s="1008"/>
      <c r="AC528" s="1008">
        <v>700</v>
      </c>
      <c r="AD528" s="1008"/>
      <c r="AE528" s="1008"/>
      <c r="AF528" s="1010">
        <f t="shared" si="12"/>
        <v>100</v>
      </c>
      <c r="AG528" s="1010"/>
      <c r="AH528" s="1011">
        <f t="shared" si="12"/>
        <v>100</v>
      </c>
      <c r="AI528" s="1007"/>
      <c r="AJ528" s="1007"/>
    </row>
    <row r="529" spans="1:36">
      <c r="A529" s="1000" t="s">
        <v>1721</v>
      </c>
      <c r="B529" s="1001" t="s">
        <v>4228</v>
      </c>
      <c r="C529" s="1007"/>
      <c r="D529" s="1007"/>
      <c r="E529" s="1007"/>
      <c r="F529" s="1002">
        <v>0</v>
      </c>
      <c r="G529" s="1003">
        <v>0</v>
      </c>
      <c r="H529" s="1003"/>
      <c r="I529" s="1003">
        <v>0</v>
      </c>
      <c r="J529" s="1003"/>
      <c r="K529" s="1003"/>
      <c r="L529" s="1003">
        <v>10420</v>
      </c>
      <c r="M529" s="1003"/>
      <c r="N529" s="1003">
        <v>10420</v>
      </c>
      <c r="O529" s="1003"/>
      <c r="P529" s="1003"/>
      <c r="Q529" s="1002">
        <v>0</v>
      </c>
      <c r="R529" s="1002">
        <v>0</v>
      </c>
      <c r="S529" s="1002">
        <v>0</v>
      </c>
      <c r="T529" s="1002">
        <v>0</v>
      </c>
      <c r="U529" s="1002">
        <v>0</v>
      </c>
      <c r="V529" s="1003">
        <v>30000</v>
      </c>
      <c r="W529" s="1009"/>
      <c r="X529" s="1009">
        <v>30000</v>
      </c>
      <c r="Y529" s="1009"/>
      <c r="Z529" s="1009"/>
      <c r="AA529" s="1003">
        <v>27284.518</v>
      </c>
      <c r="AB529" s="1003"/>
      <c r="AC529" s="1003">
        <v>27284.518</v>
      </c>
      <c r="AD529" s="1003"/>
      <c r="AE529" s="1003"/>
      <c r="AF529" s="1004">
        <f t="shared" si="12"/>
        <v>90.948393333333328</v>
      </c>
      <c r="AG529" s="1007"/>
      <c r="AH529" s="1004">
        <f t="shared" si="12"/>
        <v>90.948393333333328</v>
      </c>
      <c r="AI529" s="1007"/>
      <c r="AJ529" s="1007"/>
    </row>
    <row r="530" spans="1:36" ht="24">
      <c r="A530" s="1005" t="s">
        <v>282</v>
      </c>
      <c r="B530" s="1006" t="s">
        <v>2186</v>
      </c>
      <c r="C530" s="1007"/>
      <c r="D530" s="1007"/>
      <c r="E530" s="1007"/>
      <c r="F530" s="1002">
        <v>0</v>
      </c>
      <c r="G530" s="1008">
        <v>69341</v>
      </c>
      <c r="H530" s="1008"/>
      <c r="I530" s="1008">
        <v>69341</v>
      </c>
      <c r="J530" s="1008"/>
      <c r="K530" s="1008"/>
      <c r="L530" s="1008">
        <v>7300</v>
      </c>
      <c r="M530" s="1008"/>
      <c r="N530" s="1008">
        <v>7300</v>
      </c>
      <c r="O530" s="1008"/>
      <c r="P530" s="1008"/>
      <c r="Q530" s="1002">
        <v>0</v>
      </c>
      <c r="R530" s="1002">
        <v>0</v>
      </c>
      <c r="S530" s="1002">
        <v>0</v>
      </c>
      <c r="T530" s="1002">
        <v>0</v>
      </c>
      <c r="U530" s="1002">
        <v>0</v>
      </c>
      <c r="V530" s="1009">
        <v>1500</v>
      </c>
      <c r="W530" s="1009"/>
      <c r="X530" s="1009">
        <v>1500</v>
      </c>
      <c r="Y530" s="1009"/>
      <c r="Z530" s="1009"/>
      <c r="AA530" s="1008">
        <v>1500</v>
      </c>
      <c r="AB530" s="1008"/>
      <c r="AC530" s="1008">
        <v>1500</v>
      </c>
      <c r="AD530" s="1008"/>
      <c r="AE530" s="1008"/>
      <c r="AF530" s="1010">
        <f t="shared" si="12"/>
        <v>100</v>
      </c>
      <c r="AG530" s="1010"/>
      <c r="AH530" s="1011">
        <f t="shared" si="12"/>
        <v>100</v>
      </c>
      <c r="AI530" s="1007"/>
      <c r="AJ530" s="1007"/>
    </row>
    <row r="531" spans="1:36" ht="24">
      <c r="A531" s="1005" t="s">
        <v>132</v>
      </c>
      <c r="B531" s="1006" t="s">
        <v>2007</v>
      </c>
      <c r="C531" s="1007"/>
      <c r="D531" s="1007"/>
      <c r="E531" s="1007"/>
      <c r="F531" s="1002">
        <v>0</v>
      </c>
      <c r="G531" s="1008">
        <v>2257.578</v>
      </c>
      <c r="H531" s="1008"/>
      <c r="I531" s="1008">
        <v>2257.578</v>
      </c>
      <c r="J531" s="1008"/>
      <c r="K531" s="1008"/>
      <c r="L531" s="1008">
        <v>1000</v>
      </c>
      <c r="M531" s="1008"/>
      <c r="N531" s="1008">
        <v>1000</v>
      </c>
      <c r="O531" s="1008"/>
      <c r="P531" s="1008"/>
      <c r="Q531" s="1002">
        <v>0</v>
      </c>
      <c r="R531" s="1002">
        <v>0</v>
      </c>
      <c r="S531" s="1002">
        <v>0</v>
      </c>
      <c r="T531" s="1002">
        <v>0</v>
      </c>
      <c r="U531" s="1002">
        <v>0</v>
      </c>
      <c r="V531" s="1009">
        <v>1900</v>
      </c>
      <c r="W531" s="1009"/>
      <c r="X531" s="1009">
        <v>1900</v>
      </c>
      <c r="Y531" s="1009"/>
      <c r="Z531" s="1009"/>
      <c r="AA531" s="1008">
        <v>1900</v>
      </c>
      <c r="AB531" s="1008"/>
      <c r="AC531" s="1008">
        <v>1900</v>
      </c>
      <c r="AD531" s="1008"/>
      <c r="AE531" s="1008"/>
      <c r="AF531" s="1010">
        <f t="shared" si="12"/>
        <v>100</v>
      </c>
      <c r="AG531" s="1010"/>
      <c r="AH531" s="1011">
        <f t="shared" si="12"/>
        <v>100</v>
      </c>
      <c r="AI531" s="1007"/>
      <c r="AJ531" s="1007"/>
    </row>
    <row r="532" spans="1:36" ht="24">
      <c r="A532" s="1005" t="s">
        <v>133</v>
      </c>
      <c r="B532" s="1006" t="s">
        <v>4229</v>
      </c>
      <c r="C532" s="1007"/>
      <c r="D532" s="1007"/>
      <c r="E532" s="1007"/>
      <c r="F532" s="1002">
        <v>0</v>
      </c>
      <c r="G532" s="1008">
        <v>44423.7</v>
      </c>
      <c r="H532" s="1008"/>
      <c r="I532" s="1008">
        <v>44423.7</v>
      </c>
      <c r="J532" s="1008"/>
      <c r="K532" s="1008"/>
      <c r="L532" s="1008">
        <v>0</v>
      </c>
      <c r="M532" s="1008"/>
      <c r="N532" s="1008">
        <v>0</v>
      </c>
      <c r="O532" s="1008"/>
      <c r="P532" s="1008"/>
      <c r="Q532" s="1002">
        <v>0</v>
      </c>
      <c r="R532" s="1002">
        <v>0</v>
      </c>
      <c r="S532" s="1002">
        <v>0</v>
      </c>
      <c r="T532" s="1002">
        <v>0</v>
      </c>
      <c r="U532" s="1002">
        <v>0</v>
      </c>
      <c r="V532" s="1009">
        <v>67</v>
      </c>
      <c r="W532" s="1009"/>
      <c r="X532" s="1009">
        <v>67</v>
      </c>
      <c r="Y532" s="1009"/>
      <c r="Z532" s="1009"/>
      <c r="AA532" s="1008">
        <v>66.576999999999998</v>
      </c>
      <c r="AB532" s="1008"/>
      <c r="AC532" s="1008">
        <v>66.576999999999998</v>
      </c>
      <c r="AD532" s="1008"/>
      <c r="AE532" s="1008"/>
      <c r="AF532" s="1010">
        <f t="shared" si="12"/>
        <v>99.368656716417902</v>
      </c>
      <c r="AG532" s="1010"/>
      <c r="AH532" s="1011">
        <f t="shared" si="12"/>
        <v>99.368656716417902</v>
      </c>
      <c r="AI532" s="1007"/>
      <c r="AJ532" s="1007"/>
    </row>
    <row r="533" spans="1:36" ht="24">
      <c r="A533" s="1005" t="s">
        <v>134</v>
      </c>
      <c r="B533" s="1006" t="s">
        <v>4098</v>
      </c>
      <c r="C533" s="1007"/>
      <c r="D533" s="1007"/>
      <c r="E533" s="1007"/>
      <c r="F533" s="1002">
        <v>0</v>
      </c>
      <c r="G533" s="1008">
        <v>459000</v>
      </c>
      <c r="H533" s="1008"/>
      <c r="I533" s="1008">
        <v>459000</v>
      </c>
      <c r="J533" s="1008"/>
      <c r="K533" s="1008"/>
      <c r="L533" s="1008">
        <v>120</v>
      </c>
      <c r="M533" s="1008"/>
      <c r="N533" s="1008">
        <v>120</v>
      </c>
      <c r="O533" s="1008"/>
      <c r="P533" s="1008"/>
      <c r="Q533" s="1002">
        <v>0</v>
      </c>
      <c r="R533" s="1002">
        <v>0</v>
      </c>
      <c r="S533" s="1002">
        <v>0</v>
      </c>
      <c r="T533" s="1002">
        <v>0</v>
      </c>
      <c r="U533" s="1002">
        <v>0</v>
      </c>
      <c r="V533" s="1009">
        <v>454</v>
      </c>
      <c r="W533" s="1009"/>
      <c r="X533" s="1009">
        <v>454</v>
      </c>
      <c r="Y533" s="1009"/>
      <c r="Z533" s="1009"/>
      <c r="AA533" s="1008">
        <v>454</v>
      </c>
      <c r="AB533" s="1008"/>
      <c r="AC533" s="1008">
        <v>454</v>
      </c>
      <c r="AD533" s="1008"/>
      <c r="AE533" s="1008"/>
      <c r="AF533" s="1010">
        <f t="shared" si="12"/>
        <v>100</v>
      </c>
      <c r="AG533" s="1010"/>
      <c r="AH533" s="1011">
        <f t="shared" si="12"/>
        <v>100</v>
      </c>
      <c r="AI533" s="1007"/>
      <c r="AJ533" s="1007"/>
    </row>
    <row r="534" spans="1:36" ht="24">
      <c r="A534" s="1005" t="s">
        <v>135</v>
      </c>
      <c r="B534" s="1006" t="s">
        <v>4230</v>
      </c>
      <c r="C534" s="1007"/>
      <c r="D534" s="1007"/>
      <c r="E534" s="1007"/>
      <c r="F534" s="1002">
        <v>0</v>
      </c>
      <c r="G534" s="1008">
        <v>58000</v>
      </c>
      <c r="H534" s="1008"/>
      <c r="I534" s="1008">
        <v>58000</v>
      </c>
      <c r="J534" s="1008"/>
      <c r="K534" s="1008"/>
      <c r="L534" s="1008">
        <v>0</v>
      </c>
      <c r="M534" s="1008"/>
      <c r="N534" s="1008">
        <v>0</v>
      </c>
      <c r="O534" s="1008"/>
      <c r="P534" s="1008"/>
      <c r="Q534" s="1002">
        <v>0</v>
      </c>
      <c r="R534" s="1002">
        <v>0</v>
      </c>
      <c r="S534" s="1002">
        <v>0</v>
      </c>
      <c r="T534" s="1002">
        <v>0</v>
      </c>
      <c r="U534" s="1002">
        <v>0</v>
      </c>
      <c r="V534" s="1009">
        <v>279</v>
      </c>
      <c r="W534" s="1009"/>
      <c r="X534" s="1009">
        <v>279</v>
      </c>
      <c r="Y534" s="1009"/>
      <c r="Z534" s="1009"/>
      <c r="AA534" s="1008">
        <v>278.57499999999999</v>
      </c>
      <c r="AB534" s="1008"/>
      <c r="AC534" s="1008">
        <v>278.57499999999999</v>
      </c>
      <c r="AD534" s="1008"/>
      <c r="AE534" s="1008"/>
      <c r="AF534" s="1010">
        <f t="shared" si="12"/>
        <v>99.847670250896044</v>
      </c>
      <c r="AG534" s="1010"/>
      <c r="AH534" s="1011">
        <f t="shared" si="12"/>
        <v>99.847670250896044</v>
      </c>
      <c r="AI534" s="1007"/>
      <c r="AJ534" s="1007"/>
    </row>
    <row r="535" spans="1:36" ht="24">
      <c r="A535" s="1005" t="s">
        <v>136</v>
      </c>
      <c r="B535" s="1006" t="s">
        <v>2155</v>
      </c>
      <c r="C535" s="1007"/>
      <c r="D535" s="1007"/>
      <c r="E535" s="1007"/>
      <c r="F535" s="1002">
        <v>0</v>
      </c>
      <c r="G535" s="1008">
        <v>9999.4</v>
      </c>
      <c r="H535" s="1008"/>
      <c r="I535" s="1008">
        <v>9999.4</v>
      </c>
      <c r="J535" s="1008"/>
      <c r="K535" s="1008"/>
      <c r="L535" s="1008">
        <v>2000</v>
      </c>
      <c r="M535" s="1008"/>
      <c r="N535" s="1008">
        <v>2000</v>
      </c>
      <c r="O535" s="1008"/>
      <c r="P535" s="1008"/>
      <c r="Q535" s="1002">
        <v>0</v>
      </c>
      <c r="R535" s="1002">
        <v>0</v>
      </c>
      <c r="S535" s="1002">
        <v>0</v>
      </c>
      <c r="T535" s="1002">
        <v>0</v>
      </c>
      <c r="U535" s="1002">
        <v>0</v>
      </c>
      <c r="V535" s="1009">
        <v>2800</v>
      </c>
      <c r="W535" s="1009"/>
      <c r="X535" s="1009">
        <v>2800</v>
      </c>
      <c r="Y535" s="1009"/>
      <c r="Z535" s="1009"/>
      <c r="AA535" s="1008">
        <v>2800</v>
      </c>
      <c r="AB535" s="1008"/>
      <c r="AC535" s="1008">
        <v>2800</v>
      </c>
      <c r="AD535" s="1008"/>
      <c r="AE535" s="1008"/>
      <c r="AF535" s="1010">
        <f t="shared" si="12"/>
        <v>100</v>
      </c>
      <c r="AG535" s="1010"/>
      <c r="AH535" s="1011">
        <f t="shared" si="12"/>
        <v>100</v>
      </c>
      <c r="AI535" s="1007"/>
      <c r="AJ535" s="1007"/>
    </row>
    <row r="536" spans="1:36" ht="24">
      <c r="A536" s="1005" t="s">
        <v>137</v>
      </c>
      <c r="B536" s="1006" t="s">
        <v>4231</v>
      </c>
      <c r="C536" s="1007"/>
      <c r="D536" s="1007"/>
      <c r="E536" s="1007"/>
      <c r="F536" s="1002">
        <v>0</v>
      </c>
      <c r="G536" s="1008">
        <v>2499.7199999999998</v>
      </c>
      <c r="H536" s="1008"/>
      <c r="I536" s="1008">
        <v>2499.7199999999998</v>
      </c>
      <c r="J536" s="1008"/>
      <c r="K536" s="1008"/>
      <c r="L536" s="1008">
        <v>0</v>
      </c>
      <c r="M536" s="1008"/>
      <c r="N536" s="1008">
        <v>0</v>
      </c>
      <c r="O536" s="1008"/>
      <c r="P536" s="1008"/>
      <c r="Q536" s="1002">
        <v>0</v>
      </c>
      <c r="R536" s="1002">
        <v>0</v>
      </c>
      <c r="S536" s="1002">
        <v>0</v>
      </c>
      <c r="T536" s="1002">
        <v>0</v>
      </c>
      <c r="U536" s="1002">
        <v>0</v>
      </c>
      <c r="V536" s="1009">
        <v>2500</v>
      </c>
      <c r="W536" s="1009"/>
      <c r="X536" s="1009">
        <v>2500</v>
      </c>
      <c r="Y536" s="1009"/>
      <c r="Z536" s="1009"/>
      <c r="AA536" s="1008">
        <v>2452.6880000000001</v>
      </c>
      <c r="AB536" s="1008"/>
      <c r="AC536" s="1008">
        <v>2452.6880000000001</v>
      </c>
      <c r="AD536" s="1008"/>
      <c r="AE536" s="1008"/>
      <c r="AF536" s="1010">
        <f t="shared" si="12"/>
        <v>98.107520000000008</v>
      </c>
      <c r="AG536" s="1010"/>
      <c r="AH536" s="1011">
        <f t="shared" si="12"/>
        <v>98.107520000000008</v>
      </c>
      <c r="AI536" s="1007"/>
      <c r="AJ536" s="1007"/>
    </row>
    <row r="537" spans="1:36" ht="48">
      <c r="A537" s="1005" t="s">
        <v>317</v>
      </c>
      <c r="B537" s="1006" t="s">
        <v>4232</v>
      </c>
      <c r="C537" s="1007"/>
      <c r="D537" s="1007"/>
      <c r="E537" s="1007"/>
      <c r="F537" s="1002">
        <v>0</v>
      </c>
      <c r="G537" s="1008">
        <v>9999.8739999999998</v>
      </c>
      <c r="H537" s="1008"/>
      <c r="I537" s="1008">
        <v>9999.8739999999998</v>
      </c>
      <c r="J537" s="1008"/>
      <c r="K537" s="1008"/>
      <c r="L537" s="1008">
        <v>0</v>
      </c>
      <c r="M537" s="1008"/>
      <c r="N537" s="1008">
        <v>0</v>
      </c>
      <c r="O537" s="1008"/>
      <c r="P537" s="1008"/>
      <c r="Q537" s="1002">
        <v>0</v>
      </c>
      <c r="R537" s="1002">
        <v>0</v>
      </c>
      <c r="S537" s="1002">
        <v>0</v>
      </c>
      <c r="T537" s="1002">
        <v>0</v>
      </c>
      <c r="U537" s="1002">
        <v>0</v>
      </c>
      <c r="V537" s="1009">
        <v>9000</v>
      </c>
      <c r="W537" s="1009"/>
      <c r="X537" s="1009">
        <v>9000</v>
      </c>
      <c r="Y537" s="1009"/>
      <c r="Z537" s="1009"/>
      <c r="AA537" s="1008">
        <v>8865.1200000000008</v>
      </c>
      <c r="AB537" s="1008"/>
      <c r="AC537" s="1008">
        <v>8865.1200000000008</v>
      </c>
      <c r="AD537" s="1008"/>
      <c r="AE537" s="1008"/>
      <c r="AF537" s="1010">
        <f t="shared" si="12"/>
        <v>98.501333333333335</v>
      </c>
      <c r="AG537" s="1010"/>
      <c r="AH537" s="1011">
        <f t="shared" si="12"/>
        <v>98.501333333333335</v>
      </c>
      <c r="AI537" s="1007"/>
      <c r="AJ537" s="1007"/>
    </row>
    <row r="538" spans="1:36" ht="24">
      <c r="A538" s="1005" t="s">
        <v>318</v>
      </c>
      <c r="B538" s="1006" t="s">
        <v>4233</v>
      </c>
      <c r="C538" s="1007"/>
      <c r="D538" s="1007"/>
      <c r="E538" s="1007"/>
      <c r="F538" s="1002">
        <v>0</v>
      </c>
      <c r="G538" s="1008">
        <v>2499.4940000000001</v>
      </c>
      <c r="H538" s="1008"/>
      <c r="I538" s="1008">
        <v>2499.4940000000001</v>
      </c>
      <c r="J538" s="1008"/>
      <c r="K538" s="1008"/>
      <c r="L538" s="1008">
        <v>0</v>
      </c>
      <c r="M538" s="1008"/>
      <c r="N538" s="1008">
        <v>0</v>
      </c>
      <c r="O538" s="1008"/>
      <c r="P538" s="1008"/>
      <c r="Q538" s="1002">
        <v>0</v>
      </c>
      <c r="R538" s="1002">
        <v>0</v>
      </c>
      <c r="S538" s="1002">
        <v>0</v>
      </c>
      <c r="T538" s="1002">
        <v>0</v>
      </c>
      <c r="U538" s="1002">
        <v>0</v>
      </c>
      <c r="V538" s="1009">
        <v>2500</v>
      </c>
      <c r="W538" s="1009"/>
      <c r="X538" s="1009">
        <v>2500</v>
      </c>
      <c r="Y538" s="1009"/>
      <c r="Z538" s="1009"/>
      <c r="AA538" s="1008">
        <v>2487.721</v>
      </c>
      <c r="AB538" s="1008"/>
      <c r="AC538" s="1008">
        <v>2487.721</v>
      </c>
      <c r="AD538" s="1008"/>
      <c r="AE538" s="1008"/>
      <c r="AF538" s="1010">
        <f t="shared" si="12"/>
        <v>99.508839999999992</v>
      </c>
      <c r="AG538" s="1010"/>
      <c r="AH538" s="1011">
        <f t="shared" si="12"/>
        <v>99.508839999999992</v>
      </c>
      <c r="AI538" s="1007"/>
      <c r="AJ538" s="1007"/>
    </row>
    <row r="539" spans="1:36" ht="36">
      <c r="A539" s="1005" t="s">
        <v>656</v>
      </c>
      <c r="B539" s="1006" t="s">
        <v>4234</v>
      </c>
      <c r="C539" s="1007"/>
      <c r="D539" s="1007"/>
      <c r="E539" s="1007"/>
      <c r="F539" s="1002">
        <v>0</v>
      </c>
      <c r="G539" s="1008">
        <v>1499.94</v>
      </c>
      <c r="H539" s="1008"/>
      <c r="I539" s="1008">
        <v>1499.94</v>
      </c>
      <c r="J539" s="1008"/>
      <c r="K539" s="1008"/>
      <c r="L539" s="1008">
        <v>0</v>
      </c>
      <c r="M539" s="1008"/>
      <c r="N539" s="1008">
        <v>0</v>
      </c>
      <c r="O539" s="1008"/>
      <c r="P539" s="1008"/>
      <c r="Q539" s="1002">
        <v>0</v>
      </c>
      <c r="R539" s="1002">
        <v>0</v>
      </c>
      <c r="S539" s="1002">
        <v>0</v>
      </c>
      <c r="T539" s="1002">
        <v>0</v>
      </c>
      <c r="U539" s="1002">
        <v>0</v>
      </c>
      <c r="V539" s="1009">
        <v>1300</v>
      </c>
      <c r="W539" s="1009"/>
      <c r="X539" s="1009">
        <v>1300</v>
      </c>
      <c r="Y539" s="1009"/>
      <c r="Z539" s="1009"/>
      <c r="AA539" s="1008">
        <v>1293.404</v>
      </c>
      <c r="AB539" s="1008"/>
      <c r="AC539" s="1008">
        <v>1293.404</v>
      </c>
      <c r="AD539" s="1008"/>
      <c r="AE539" s="1008"/>
      <c r="AF539" s="1010">
        <f t="shared" si="12"/>
        <v>99.492615384615377</v>
      </c>
      <c r="AG539" s="1010"/>
      <c r="AH539" s="1011">
        <f t="shared" si="12"/>
        <v>99.492615384615377</v>
      </c>
      <c r="AI539" s="1007"/>
      <c r="AJ539" s="1007"/>
    </row>
    <row r="540" spans="1:36" ht="36">
      <c r="A540" s="1005" t="s">
        <v>1117</v>
      </c>
      <c r="B540" s="1006" t="s">
        <v>4235</v>
      </c>
      <c r="C540" s="1007"/>
      <c r="D540" s="1007"/>
      <c r="E540" s="1007"/>
      <c r="F540" s="1002">
        <v>0</v>
      </c>
      <c r="G540" s="1008">
        <v>1500</v>
      </c>
      <c r="H540" s="1008"/>
      <c r="I540" s="1008">
        <v>1500</v>
      </c>
      <c r="J540" s="1008"/>
      <c r="K540" s="1008"/>
      <c r="L540" s="1008">
        <v>0</v>
      </c>
      <c r="M540" s="1008"/>
      <c r="N540" s="1008">
        <v>0</v>
      </c>
      <c r="O540" s="1008"/>
      <c r="P540" s="1008"/>
      <c r="Q540" s="1002">
        <v>0</v>
      </c>
      <c r="R540" s="1002">
        <v>0</v>
      </c>
      <c r="S540" s="1002">
        <v>0</v>
      </c>
      <c r="T540" s="1002">
        <v>0</v>
      </c>
      <c r="U540" s="1002">
        <v>0</v>
      </c>
      <c r="V540" s="1009">
        <v>1500</v>
      </c>
      <c r="W540" s="1009"/>
      <c r="X540" s="1009">
        <v>1500</v>
      </c>
      <c r="Y540" s="1009"/>
      <c r="Z540" s="1009"/>
      <c r="AA540" s="1008">
        <v>1486.7739999999999</v>
      </c>
      <c r="AB540" s="1008"/>
      <c r="AC540" s="1008">
        <v>1486.7739999999999</v>
      </c>
      <c r="AD540" s="1008"/>
      <c r="AE540" s="1008"/>
      <c r="AF540" s="1010">
        <f t="shared" si="12"/>
        <v>99.118266666666656</v>
      </c>
      <c r="AG540" s="1010"/>
      <c r="AH540" s="1011">
        <f t="shared" si="12"/>
        <v>99.118266666666656</v>
      </c>
      <c r="AI540" s="1007"/>
      <c r="AJ540" s="1007"/>
    </row>
    <row r="541" spans="1:36" ht="24">
      <c r="A541" s="1005" t="s">
        <v>351</v>
      </c>
      <c r="B541" s="1006" t="s">
        <v>4236</v>
      </c>
      <c r="C541" s="1007"/>
      <c r="D541" s="1007"/>
      <c r="E541" s="1007"/>
      <c r="F541" s="1002">
        <v>0</v>
      </c>
      <c r="G541" s="1008">
        <v>5351</v>
      </c>
      <c r="H541" s="1008"/>
      <c r="I541" s="1008">
        <v>5351</v>
      </c>
      <c r="J541" s="1008"/>
      <c r="K541" s="1008"/>
      <c r="L541" s="1008">
        <v>0</v>
      </c>
      <c r="M541" s="1008"/>
      <c r="N541" s="1008">
        <v>0</v>
      </c>
      <c r="O541" s="1008"/>
      <c r="P541" s="1008"/>
      <c r="Q541" s="1002">
        <v>0</v>
      </c>
      <c r="R541" s="1002">
        <v>0</v>
      </c>
      <c r="S541" s="1002">
        <v>0</v>
      </c>
      <c r="T541" s="1002">
        <v>0</v>
      </c>
      <c r="U541" s="1002">
        <v>0</v>
      </c>
      <c r="V541" s="1009">
        <v>1600</v>
      </c>
      <c r="W541" s="1009"/>
      <c r="X541" s="1009">
        <v>1600</v>
      </c>
      <c r="Y541" s="1009"/>
      <c r="Z541" s="1009"/>
      <c r="AA541" s="1008">
        <v>1591.57</v>
      </c>
      <c r="AB541" s="1008"/>
      <c r="AC541" s="1008">
        <v>1591.57</v>
      </c>
      <c r="AD541" s="1008"/>
      <c r="AE541" s="1008"/>
      <c r="AF541" s="1010">
        <f t="shared" si="12"/>
        <v>99.473124999999996</v>
      </c>
      <c r="AG541" s="1010"/>
      <c r="AH541" s="1011">
        <f t="shared" si="12"/>
        <v>99.473124999999996</v>
      </c>
      <c r="AI541" s="1007"/>
      <c r="AJ541" s="1007"/>
    </row>
    <row r="542" spans="1:36" ht="24">
      <c r="A542" s="1005" t="s">
        <v>1118</v>
      </c>
      <c r="B542" s="1006" t="s">
        <v>4237</v>
      </c>
      <c r="C542" s="1007"/>
      <c r="D542" s="1007"/>
      <c r="E542" s="1007"/>
      <c r="F542" s="1002">
        <v>0</v>
      </c>
      <c r="G542" s="1008">
        <v>999.98800000000006</v>
      </c>
      <c r="H542" s="1008"/>
      <c r="I542" s="1008">
        <v>999.98800000000006</v>
      </c>
      <c r="J542" s="1008"/>
      <c r="K542" s="1008"/>
      <c r="L542" s="1008">
        <v>0</v>
      </c>
      <c r="M542" s="1008"/>
      <c r="N542" s="1008">
        <v>0</v>
      </c>
      <c r="O542" s="1008"/>
      <c r="P542" s="1008"/>
      <c r="Q542" s="1002">
        <v>0</v>
      </c>
      <c r="R542" s="1002">
        <v>0</v>
      </c>
      <c r="S542" s="1002">
        <v>0</v>
      </c>
      <c r="T542" s="1002">
        <v>0</v>
      </c>
      <c r="U542" s="1002">
        <v>0</v>
      </c>
      <c r="V542" s="1009">
        <v>1000</v>
      </c>
      <c r="W542" s="1009"/>
      <c r="X542" s="1009">
        <v>1000</v>
      </c>
      <c r="Y542" s="1009"/>
      <c r="Z542" s="1009"/>
      <c r="AA542" s="1008">
        <v>62.606000000000002</v>
      </c>
      <c r="AB542" s="1008"/>
      <c r="AC542" s="1008">
        <v>62.606000000000002</v>
      </c>
      <c r="AD542" s="1008"/>
      <c r="AE542" s="1008"/>
      <c r="AF542" s="1010">
        <f t="shared" si="12"/>
        <v>6.2605999999999993</v>
      </c>
      <c r="AG542" s="1010"/>
      <c r="AH542" s="1011">
        <f t="shared" si="12"/>
        <v>6.2605999999999993</v>
      </c>
      <c r="AI542" s="1007"/>
      <c r="AJ542" s="1007"/>
    </row>
    <row r="543" spans="1:36" ht="24">
      <c r="A543" s="1005" t="s">
        <v>1119</v>
      </c>
      <c r="B543" s="1006" t="s">
        <v>4238</v>
      </c>
      <c r="C543" s="1007"/>
      <c r="D543" s="1007"/>
      <c r="E543" s="1007"/>
      <c r="F543" s="1002">
        <v>0</v>
      </c>
      <c r="G543" s="1008">
        <v>600</v>
      </c>
      <c r="H543" s="1008"/>
      <c r="I543" s="1008">
        <v>600</v>
      </c>
      <c r="J543" s="1008"/>
      <c r="K543" s="1008"/>
      <c r="L543" s="1008">
        <v>0</v>
      </c>
      <c r="M543" s="1008"/>
      <c r="N543" s="1008">
        <v>0</v>
      </c>
      <c r="O543" s="1008"/>
      <c r="P543" s="1008"/>
      <c r="Q543" s="1002">
        <v>0</v>
      </c>
      <c r="R543" s="1002">
        <v>0</v>
      </c>
      <c r="S543" s="1002">
        <v>0</v>
      </c>
      <c r="T543" s="1002">
        <v>0</v>
      </c>
      <c r="U543" s="1002">
        <v>0</v>
      </c>
      <c r="V543" s="1009">
        <v>600</v>
      </c>
      <c r="W543" s="1009"/>
      <c r="X543" s="1009">
        <v>600</v>
      </c>
      <c r="Y543" s="1009"/>
      <c r="Z543" s="1009"/>
      <c r="AA543" s="1008">
        <v>465.80599999999998</v>
      </c>
      <c r="AB543" s="1008"/>
      <c r="AC543" s="1008">
        <v>465.80599999999998</v>
      </c>
      <c r="AD543" s="1008"/>
      <c r="AE543" s="1008"/>
      <c r="AF543" s="1010">
        <f t="shared" si="12"/>
        <v>77.634333333333331</v>
      </c>
      <c r="AG543" s="1010"/>
      <c r="AH543" s="1011">
        <f t="shared" si="12"/>
        <v>77.634333333333331</v>
      </c>
      <c r="AI543" s="1007"/>
      <c r="AJ543" s="1007"/>
    </row>
    <row r="544" spans="1:36" ht="36">
      <c r="A544" s="1005" t="s">
        <v>1120</v>
      </c>
      <c r="B544" s="1006" t="s">
        <v>4239</v>
      </c>
      <c r="C544" s="1007"/>
      <c r="D544" s="1007"/>
      <c r="E544" s="1007"/>
      <c r="F544" s="1002">
        <v>0</v>
      </c>
      <c r="G544" s="1008">
        <v>1494.1610000000001</v>
      </c>
      <c r="H544" s="1008"/>
      <c r="I544" s="1008">
        <v>1494.1610000000001</v>
      </c>
      <c r="J544" s="1008"/>
      <c r="K544" s="1008"/>
      <c r="L544" s="1008">
        <v>0</v>
      </c>
      <c r="M544" s="1008"/>
      <c r="N544" s="1008">
        <v>0</v>
      </c>
      <c r="O544" s="1008"/>
      <c r="P544" s="1008"/>
      <c r="Q544" s="1002">
        <v>0</v>
      </c>
      <c r="R544" s="1002">
        <v>0</v>
      </c>
      <c r="S544" s="1002">
        <v>0</v>
      </c>
      <c r="T544" s="1002">
        <v>0</v>
      </c>
      <c r="U544" s="1002">
        <v>0</v>
      </c>
      <c r="V544" s="1009">
        <v>1500</v>
      </c>
      <c r="W544" s="1009"/>
      <c r="X544" s="1009">
        <v>1500</v>
      </c>
      <c r="Y544" s="1009"/>
      <c r="Z544" s="1009"/>
      <c r="AA544" s="1008">
        <v>1482.1479999999999</v>
      </c>
      <c r="AB544" s="1008"/>
      <c r="AC544" s="1008">
        <v>1482.1479999999999</v>
      </c>
      <c r="AD544" s="1008"/>
      <c r="AE544" s="1008"/>
      <c r="AF544" s="1010">
        <f t="shared" si="12"/>
        <v>98.80986666666665</v>
      </c>
      <c r="AG544" s="1010"/>
      <c r="AH544" s="1011">
        <f t="shared" si="12"/>
        <v>98.80986666666665</v>
      </c>
      <c r="AI544" s="1007"/>
      <c r="AJ544" s="1007"/>
    </row>
    <row r="545" spans="1:36" ht="36">
      <c r="A545" s="1005" t="s">
        <v>1121</v>
      </c>
      <c r="B545" s="1006" t="s">
        <v>4240</v>
      </c>
      <c r="C545" s="1007"/>
      <c r="D545" s="1007"/>
      <c r="E545" s="1007"/>
      <c r="F545" s="1002">
        <v>0</v>
      </c>
      <c r="G545" s="1008">
        <v>1705.433</v>
      </c>
      <c r="H545" s="1008"/>
      <c r="I545" s="1008">
        <v>1705.433</v>
      </c>
      <c r="J545" s="1008"/>
      <c r="K545" s="1008"/>
      <c r="L545" s="1008">
        <v>0</v>
      </c>
      <c r="M545" s="1008"/>
      <c r="N545" s="1008">
        <v>0</v>
      </c>
      <c r="O545" s="1008"/>
      <c r="P545" s="1008"/>
      <c r="Q545" s="1002">
        <v>0</v>
      </c>
      <c r="R545" s="1002">
        <v>0</v>
      </c>
      <c r="S545" s="1002">
        <v>0</v>
      </c>
      <c r="T545" s="1002">
        <v>0</v>
      </c>
      <c r="U545" s="1002">
        <v>0</v>
      </c>
      <c r="V545" s="1009">
        <v>1500</v>
      </c>
      <c r="W545" s="1009"/>
      <c r="X545" s="1009">
        <v>1500</v>
      </c>
      <c r="Y545" s="1009"/>
      <c r="Z545" s="1009"/>
      <c r="AA545" s="1008">
        <v>97.528999999999996</v>
      </c>
      <c r="AB545" s="1008"/>
      <c r="AC545" s="1008">
        <v>97.528999999999996</v>
      </c>
      <c r="AD545" s="1008"/>
      <c r="AE545" s="1008"/>
      <c r="AF545" s="1010">
        <f t="shared" si="12"/>
        <v>6.5019333333333336</v>
      </c>
      <c r="AG545" s="1010"/>
      <c r="AH545" s="1011">
        <f t="shared" si="12"/>
        <v>6.5019333333333336</v>
      </c>
      <c r="AI545" s="1007"/>
      <c r="AJ545" s="1007"/>
    </row>
    <row r="546" spans="1:36" ht="24">
      <c r="A546" s="1000" t="s">
        <v>1722</v>
      </c>
      <c r="B546" s="1001" t="s">
        <v>4241</v>
      </c>
      <c r="C546" s="1007"/>
      <c r="D546" s="1007"/>
      <c r="E546" s="1007"/>
      <c r="F546" s="1002">
        <v>0</v>
      </c>
      <c r="G546" s="1003">
        <v>0</v>
      </c>
      <c r="H546" s="1003"/>
      <c r="I546" s="1003">
        <v>0</v>
      </c>
      <c r="J546" s="1003"/>
      <c r="K546" s="1003"/>
      <c r="L546" s="1003">
        <v>22856</v>
      </c>
      <c r="M546" s="1003"/>
      <c r="N546" s="1003">
        <v>22856</v>
      </c>
      <c r="O546" s="1003"/>
      <c r="P546" s="1003"/>
      <c r="Q546" s="1002">
        <v>0</v>
      </c>
      <c r="R546" s="1002">
        <v>0</v>
      </c>
      <c r="S546" s="1002">
        <v>0</v>
      </c>
      <c r="T546" s="1002">
        <v>0</v>
      </c>
      <c r="U546" s="1002">
        <v>0</v>
      </c>
      <c r="V546" s="1003">
        <v>102574</v>
      </c>
      <c r="W546" s="1009"/>
      <c r="X546" s="1009">
        <v>102574</v>
      </c>
      <c r="Y546" s="1009"/>
      <c r="Z546" s="1009"/>
      <c r="AA546" s="1003">
        <v>25139.151521</v>
      </c>
      <c r="AB546" s="1003"/>
      <c r="AC546" s="1003">
        <v>25139.151521</v>
      </c>
      <c r="AD546" s="1003"/>
      <c r="AE546" s="1003"/>
      <c r="AF546" s="1004">
        <f t="shared" si="12"/>
        <v>24.508307681283757</v>
      </c>
      <c r="AG546" s="1007"/>
      <c r="AH546" s="1004">
        <f t="shared" si="12"/>
        <v>24.508307681283757</v>
      </c>
      <c r="AI546" s="1007"/>
      <c r="AJ546" s="1007"/>
    </row>
    <row r="547" spans="1:36" ht="36">
      <c r="A547" s="1005" t="s">
        <v>282</v>
      </c>
      <c r="B547" s="1006" t="s">
        <v>4242</v>
      </c>
      <c r="C547" s="1007"/>
      <c r="D547" s="1007"/>
      <c r="E547" s="1007"/>
      <c r="F547" s="1002">
        <v>0</v>
      </c>
      <c r="G547" s="1008">
        <v>938.75400000000002</v>
      </c>
      <c r="H547" s="1008"/>
      <c r="I547" s="1008">
        <v>938.75400000000002</v>
      </c>
      <c r="J547" s="1008"/>
      <c r="K547" s="1008"/>
      <c r="L547" s="1008">
        <v>0</v>
      </c>
      <c r="M547" s="1008"/>
      <c r="N547" s="1008">
        <v>0</v>
      </c>
      <c r="O547" s="1008"/>
      <c r="P547" s="1008"/>
      <c r="Q547" s="1002">
        <v>0</v>
      </c>
      <c r="R547" s="1002">
        <v>0</v>
      </c>
      <c r="S547" s="1002">
        <v>0</v>
      </c>
      <c r="T547" s="1002">
        <v>0</v>
      </c>
      <c r="U547" s="1002">
        <v>0</v>
      </c>
      <c r="V547" s="1009">
        <v>500</v>
      </c>
      <c r="W547" s="1009"/>
      <c r="X547" s="1009">
        <v>500</v>
      </c>
      <c r="Y547" s="1009"/>
      <c r="Z547" s="1009"/>
      <c r="AA547" s="1008">
        <v>500</v>
      </c>
      <c r="AB547" s="1008"/>
      <c r="AC547" s="1008">
        <v>500</v>
      </c>
      <c r="AD547" s="1008"/>
      <c r="AE547" s="1008"/>
      <c r="AF547" s="1010">
        <f t="shared" si="12"/>
        <v>100</v>
      </c>
      <c r="AG547" s="1010"/>
      <c r="AH547" s="1011">
        <f t="shared" si="12"/>
        <v>100</v>
      </c>
      <c r="AI547" s="1007"/>
      <c r="AJ547" s="1007"/>
    </row>
    <row r="548" spans="1:36" ht="36">
      <c r="A548" s="1005" t="s">
        <v>132</v>
      </c>
      <c r="B548" s="1006" t="s">
        <v>4225</v>
      </c>
      <c r="C548" s="1007"/>
      <c r="D548" s="1007"/>
      <c r="E548" s="1007"/>
      <c r="F548" s="1002">
        <v>0</v>
      </c>
      <c r="G548" s="1008">
        <v>9000</v>
      </c>
      <c r="H548" s="1008"/>
      <c r="I548" s="1008">
        <v>9000</v>
      </c>
      <c r="J548" s="1008"/>
      <c r="K548" s="1008"/>
      <c r="L548" s="1008">
        <v>2000</v>
      </c>
      <c r="M548" s="1008"/>
      <c r="N548" s="1008">
        <v>2000</v>
      </c>
      <c r="O548" s="1008"/>
      <c r="P548" s="1008"/>
      <c r="Q548" s="1002">
        <v>0</v>
      </c>
      <c r="R548" s="1002">
        <v>0</v>
      </c>
      <c r="S548" s="1002">
        <v>0</v>
      </c>
      <c r="T548" s="1002">
        <v>0</v>
      </c>
      <c r="U548" s="1002">
        <v>0</v>
      </c>
      <c r="V548" s="1009">
        <v>500</v>
      </c>
      <c r="W548" s="1009"/>
      <c r="X548" s="1009">
        <v>500</v>
      </c>
      <c r="Y548" s="1009"/>
      <c r="Z548" s="1009"/>
      <c r="AA548" s="1008">
        <v>400.13499999999999</v>
      </c>
      <c r="AB548" s="1008"/>
      <c r="AC548" s="1008">
        <v>400.13499999999999</v>
      </c>
      <c r="AD548" s="1008"/>
      <c r="AE548" s="1008"/>
      <c r="AF548" s="1010">
        <f t="shared" si="12"/>
        <v>80.027000000000001</v>
      </c>
      <c r="AG548" s="1010"/>
      <c r="AH548" s="1011">
        <f t="shared" si="12"/>
        <v>80.027000000000001</v>
      </c>
      <c r="AI548" s="1007"/>
      <c r="AJ548" s="1007"/>
    </row>
    <row r="549" spans="1:36" ht="24">
      <c r="A549" s="1005" t="s">
        <v>133</v>
      </c>
      <c r="B549" s="1006" t="s">
        <v>4243</v>
      </c>
      <c r="C549" s="1007"/>
      <c r="D549" s="1007"/>
      <c r="E549" s="1007"/>
      <c r="F549" s="1002">
        <v>0</v>
      </c>
      <c r="G549" s="1008">
        <v>7945.09</v>
      </c>
      <c r="H549" s="1008"/>
      <c r="I549" s="1008">
        <v>7945.09</v>
      </c>
      <c r="J549" s="1008"/>
      <c r="K549" s="1008"/>
      <c r="L549" s="1008">
        <v>0</v>
      </c>
      <c r="M549" s="1008"/>
      <c r="N549" s="1008">
        <v>0</v>
      </c>
      <c r="O549" s="1008"/>
      <c r="P549" s="1008"/>
      <c r="Q549" s="1002">
        <v>0</v>
      </c>
      <c r="R549" s="1002">
        <v>0</v>
      </c>
      <c r="S549" s="1002">
        <v>0</v>
      </c>
      <c r="T549" s="1002">
        <v>0</v>
      </c>
      <c r="U549" s="1002">
        <v>0</v>
      </c>
      <c r="V549" s="1009">
        <v>7000</v>
      </c>
      <c r="W549" s="1009"/>
      <c r="X549" s="1009">
        <v>7000</v>
      </c>
      <c r="Y549" s="1009"/>
      <c r="Z549" s="1009"/>
      <c r="AA549" s="1008">
        <v>0</v>
      </c>
      <c r="AB549" s="1008"/>
      <c r="AC549" s="1008">
        <v>0</v>
      </c>
      <c r="AD549" s="1008"/>
      <c r="AE549" s="1008"/>
      <c r="AF549" s="1010">
        <f t="shared" si="12"/>
        <v>0</v>
      </c>
      <c r="AG549" s="1010"/>
      <c r="AH549" s="1011">
        <f t="shared" si="12"/>
        <v>0</v>
      </c>
      <c r="AI549" s="1007"/>
      <c r="AJ549" s="1007"/>
    </row>
    <row r="550" spans="1:36" ht="24">
      <c r="A550" s="1005" t="s">
        <v>134</v>
      </c>
      <c r="B550" s="1006" t="s">
        <v>4244</v>
      </c>
      <c r="C550" s="1007"/>
      <c r="D550" s="1007"/>
      <c r="E550" s="1007"/>
      <c r="F550" s="1002">
        <v>0</v>
      </c>
      <c r="G550" s="1008">
        <v>2700</v>
      </c>
      <c r="H550" s="1008"/>
      <c r="I550" s="1008">
        <v>2700</v>
      </c>
      <c r="J550" s="1008"/>
      <c r="K550" s="1008"/>
      <c r="L550" s="1008">
        <v>0</v>
      </c>
      <c r="M550" s="1008"/>
      <c r="N550" s="1008">
        <v>0</v>
      </c>
      <c r="O550" s="1008"/>
      <c r="P550" s="1008"/>
      <c r="Q550" s="1002">
        <v>0</v>
      </c>
      <c r="R550" s="1002">
        <v>0</v>
      </c>
      <c r="S550" s="1002">
        <v>0</v>
      </c>
      <c r="T550" s="1002">
        <v>0</v>
      </c>
      <c r="U550" s="1002">
        <v>0</v>
      </c>
      <c r="V550" s="1009">
        <v>2700</v>
      </c>
      <c r="W550" s="1009"/>
      <c r="X550" s="1009">
        <v>2700</v>
      </c>
      <c r="Y550" s="1009"/>
      <c r="Z550" s="1009"/>
      <c r="AA550" s="1008">
        <v>0</v>
      </c>
      <c r="AB550" s="1008"/>
      <c r="AC550" s="1008">
        <v>0</v>
      </c>
      <c r="AD550" s="1008"/>
      <c r="AE550" s="1008"/>
      <c r="AF550" s="1010">
        <f t="shared" si="12"/>
        <v>0</v>
      </c>
      <c r="AG550" s="1010"/>
      <c r="AH550" s="1011">
        <f t="shared" si="12"/>
        <v>0</v>
      </c>
      <c r="AI550" s="1007"/>
      <c r="AJ550" s="1007"/>
    </row>
    <row r="551" spans="1:36" ht="36">
      <c r="A551" s="1005" t="s">
        <v>135</v>
      </c>
      <c r="B551" s="1006" t="s">
        <v>4245</v>
      </c>
      <c r="C551" s="1007"/>
      <c r="D551" s="1007"/>
      <c r="E551" s="1007"/>
      <c r="F551" s="1002">
        <v>0</v>
      </c>
      <c r="G551" s="1008">
        <v>1000</v>
      </c>
      <c r="H551" s="1008"/>
      <c r="I551" s="1008">
        <v>1000</v>
      </c>
      <c r="J551" s="1008"/>
      <c r="K551" s="1008"/>
      <c r="L551" s="1008">
        <v>0</v>
      </c>
      <c r="M551" s="1008"/>
      <c r="N551" s="1008">
        <v>0</v>
      </c>
      <c r="O551" s="1008"/>
      <c r="P551" s="1008"/>
      <c r="Q551" s="1002">
        <v>0</v>
      </c>
      <c r="R551" s="1002">
        <v>0</v>
      </c>
      <c r="S551" s="1002">
        <v>0</v>
      </c>
      <c r="T551" s="1002">
        <v>0</v>
      </c>
      <c r="U551" s="1002">
        <v>0</v>
      </c>
      <c r="V551" s="1009">
        <v>1000</v>
      </c>
      <c r="W551" s="1009"/>
      <c r="X551" s="1009">
        <v>1000</v>
      </c>
      <c r="Y551" s="1009"/>
      <c r="Z551" s="1009"/>
      <c r="AA551" s="1008">
        <v>130</v>
      </c>
      <c r="AB551" s="1008"/>
      <c r="AC551" s="1008">
        <v>130</v>
      </c>
      <c r="AD551" s="1008"/>
      <c r="AE551" s="1008"/>
      <c r="AF551" s="1010">
        <f t="shared" si="12"/>
        <v>13</v>
      </c>
      <c r="AG551" s="1010"/>
      <c r="AH551" s="1011">
        <f t="shared" si="12"/>
        <v>13</v>
      </c>
      <c r="AI551" s="1007"/>
      <c r="AJ551" s="1007"/>
    </row>
    <row r="552" spans="1:36" ht="48">
      <c r="A552" s="1005" t="s">
        <v>136</v>
      </c>
      <c r="B552" s="1006" t="s">
        <v>4246</v>
      </c>
      <c r="C552" s="1007"/>
      <c r="D552" s="1007"/>
      <c r="E552" s="1007"/>
      <c r="F552" s="1002">
        <v>0</v>
      </c>
      <c r="G552" s="1008">
        <v>99999.999999000007</v>
      </c>
      <c r="H552" s="1008"/>
      <c r="I552" s="1008">
        <v>99999.999999000007</v>
      </c>
      <c r="J552" s="1008"/>
      <c r="K552" s="1008"/>
      <c r="L552" s="1008">
        <v>0</v>
      </c>
      <c r="M552" s="1008"/>
      <c r="N552" s="1008">
        <v>0</v>
      </c>
      <c r="O552" s="1008"/>
      <c r="P552" s="1008"/>
      <c r="Q552" s="1002">
        <v>0</v>
      </c>
      <c r="R552" s="1002">
        <v>0</v>
      </c>
      <c r="S552" s="1002">
        <v>0</v>
      </c>
      <c r="T552" s="1002">
        <v>0</v>
      </c>
      <c r="U552" s="1002">
        <v>0</v>
      </c>
      <c r="V552" s="1009">
        <v>800</v>
      </c>
      <c r="W552" s="1009"/>
      <c r="X552" s="1009">
        <v>800</v>
      </c>
      <c r="Y552" s="1009"/>
      <c r="Z552" s="1009"/>
      <c r="AA552" s="1008">
        <v>0</v>
      </c>
      <c r="AB552" s="1008"/>
      <c r="AC552" s="1008">
        <v>0</v>
      </c>
      <c r="AD552" s="1008"/>
      <c r="AE552" s="1008"/>
      <c r="AF552" s="1010">
        <f t="shared" si="12"/>
        <v>0</v>
      </c>
      <c r="AG552" s="1010"/>
      <c r="AH552" s="1011">
        <f t="shared" si="12"/>
        <v>0</v>
      </c>
      <c r="AI552" s="1007"/>
      <c r="AJ552" s="1007"/>
    </row>
    <row r="553" spans="1:36" ht="36">
      <c r="A553" s="1005" t="s">
        <v>137</v>
      </c>
      <c r="B553" s="1006" t="s">
        <v>4247</v>
      </c>
      <c r="C553" s="1007"/>
      <c r="D553" s="1007"/>
      <c r="E553" s="1007"/>
      <c r="F553" s="1002">
        <v>0</v>
      </c>
      <c r="G553" s="1008">
        <v>500</v>
      </c>
      <c r="H553" s="1008"/>
      <c r="I553" s="1008">
        <v>500</v>
      </c>
      <c r="J553" s="1008"/>
      <c r="K553" s="1008"/>
      <c r="L553" s="1008">
        <v>0</v>
      </c>
      <c r="M553" s="1008"/>
      <c r="N553" s="1008">
        <v>0</v>
      </c>
      <c r="O553" s="1008"/>
      <c r="P553" s="1008"/>
      <c r="Q553" s="1002">
        <v>0</v>
      </c>
      <c r="R553" s="1002">
        <v>0</v>
      </c>
      <c r="S553" s="1002">
        <v>0</v>
      </c>
      <c r="T553" s="1002">
        <v>0</v>
      </c>
      <c r="U553" s="1002">
        <v>0</v>
      </c>
      <c r="V553" s="1009">
        <v>500</v>
      </c>
      <c r="W553" s="1009"/>
      <c r="X553" s="1009">
        <v>500</v>
      </c>
      <c r="Y553" s="1009"/>
      <c r="Z553" s="1009"/>
      <c r="AA553" s="1008">
        <v>497.98099999999999</v>
      </c>
      <c r="AB553" s="1008"/>
      <c r="AC553" s="1008">
        <v>497.98099999999999</v>
      </c>
      <c r="AD553" s="1008"/>
      <c r="AE553" s="1008"/>
      <c r="AF553" s="1010">
        <f t="shared" si="12"/>
        <v>99.596199999999996</v>
      </c>
      <c r="AG553" s="1010"/>
      <c r="AH553" s="1011">
        <f t="shared" si="12"/>
        <v>99.596199999999996</v>
      </c>
      <c r="AI553" s="1007"/>
      <c r="AJ553" s="1007"/>
    </row>
    <row r="554" spans="1:36" ht="24">
      <c r="A554" s="1005" t="s">
        <v>317</v>
      </c>
      <c r="B554" s="1006" t="s">
        <v>4248</v>
      </c>
      <c r="C554" s="1007"/>
      <c r="D554" s="1007"/>
      <c r="E554" s="1007"/>
      <c r="F554" s="1002">
        <v>0</v>
      </c>
      <c r="G554" s="1008">
        <v>500</v>
      </c>
      <c r="H554" s="1008"/>
      <c r="I554" s="1008">
        <v>500</v>
      </c>
      <c r="J554" s="1008"/>
      <c r="K554" s="1008"/>
      <c r="L554" s="1008">
        <v>0</v>
      </c>
      <c r="M554" s="1008"/>
      <c r="N554" s="1008">
        <v>0</v>
      </c>
      <c r="O554" s="1008"/>
      <c r="P554" s="1008"/>
      <c r="Q554" s="1002">
        <v>0</v>
      </c>
      <c r="R554" s="1002">
        <v>0</v>
      </c>
      <c r="S554" s="1002">
        <v>0</v>
      </c>
      <c r="T554" s="1002">
        <v>0</v>
      </c>
      <c r="U554" s="1002">
        <v>0</v>
      </c>
      <c r="V554" s="1009">
        <v>500</v>
      </c>
      <c r="W554" s="1009"/>
      <c r="X554" s="1009">
        <v>500</v>
      </c>
      <c r="Y554" s="1009"/>
      <c r="Z554" s="1009"/>
      <c r="AA554" s="1008">
        <v>0</v>
      </c>
      <c r="AB554" s="1008"/>
      <c r="AC554" s="1008">
        <v>0</v>
      </c>
      <c r="AD554" s="1008"/>
      <c r="AE554" s="1008"/>
      <c r="AF554" s="1010">
        <f t="shared" si="12"/>
        <v>0</v>
      </c>
      <c r="AG554" s="1010"/>
      <c r="AH554" s="1011">
        <f t="shared" si="12"/>
        <v>0</v>
      </c>
      <c r="AI554" s="1007"/>
      <c r="AJ554" s="1007"/>
    </row>
    <row r="555" spans="1:36" ht="24">
      <c r="A555" s="1005" t="s">
        <v>318</v>
      </c>
      <c r="B555" s="1006" t="s">
        <v>4249</v>
      </c>
      <c r="C555" s="1007"/>
      <c r="D555" s="1007"/>
      <c r="E555" s="1007"/>
      <c r="F555" s="1002">
        <v>0</v>
      </c>
      <c r="G555" s="1008">
        <v>1213.835</v>
      </c>
      <c r="H555" s="1008"/>
      <c r="I555" s="1008">
        <v>1213.835</v>
      </c>
      <c r="J555" s="1008"/>
      <c r="K555" s="1008"/>
      <c r="L555" s="1008">
        <v>0</v>
      </c>
      <c r="M555" s="1008"/>
      <c r="N555" s="1008">
        <v>0</v>
      </c>
      <c r="O555" s="1008"/>
      <c r="P555" s="1008"/>
      <c r="Q555" s="1002">
        <v>0</v>
      </c>
      <c r="R555" s="1002">
        <v>0</v>
      </c>
      <c r="S555" s="1002">
        <v>0</v>
      </c>
      <c r="T555" s="1002">
        <v>0</v>
      </c>
      <c r="U555" s="1002">
        <v>0</v>
      </c>
      <c r="V555" s="1009">
        <v>1274</v>
      </c>
      <c r="W555" s="1009"/>
      <c r="X555" s="1009">
        <v>1274</v>
      </c>
      <c r="Y555" s="1009"/>
      <c r="Z555" s="1009"/>
      <c r="AA555" s="1008">
        <v>0</v>
      </c>
      <c r="AB555" s="1008"/>
      <c r="AC555" s="1008">
        <v>0</v>
      </c>
      <c r="AD555" s="1008"/>
      <c r="AE555" s="1008"/>
      <c r="AF555" s="1010">
        <f t="shared" si="12"/>
        <v>0</v>
      </c>
      <c r="AG555" s="1010"/>
      <c r="AH555" s="1011">
        <f t="shared" si="12"/>
        <v>0</v>
      </c>
      <c r="AI555" s="1007"/>
      <c r="AJ555" s="1007"/>
    </row>
    <row r="556" spans="1:36" ht="24">
      <c r="A556" s="1005" t="s">
        <v>656</v>
      </c>
      <c r="B556" s="1006" t="s">
        <v>4250</v>
      </c>
      <c r="C556" s="1007"/>
      <c r="D556" s="1007"/>
      <c r="E556" s="1007"/>
      <c r="F556" s="1002">
        <v>0</v>
      </c>
      <c r="G556" s="1008">
        <v>1000</v>
      </c>
      <c r="H556" s="1008"/>
      <c r="I556" s="1008">
        <v>1000</v>
      </c>
      <c r="J556" s="1008"/>
      <c r="K556" s="1008"/>
      <c r="L556" s="1008">
        <v>0</v>
      </c>
      <c r="M556" s="1008"/>
      <c r="N556" s="1008">
        <v>0</v>
      </c>
      <c r="O556" s="1008"/>
      <c r="P556" s="1008"/>
      <c r="Q556" s="1002">
        <v>0</v>
      </c>
      <c r="R556" s="1002">
        <v>0</v>
      </c>
      <c r="S556" s="1002">
        <v>0</v>
      </c>
      <c r="T556" s="1002">
        <v>0</v>
      </c>
      <c r="U556" s="1002">
        <v>0</v>
      </c>
      <c r="V556" s="1009">
        <v>2000</v>
      </c>
      <c r="W556" s="1009"/>
      <c r="X556" s="1009">
        <v>2000</v>
      </c>
      <c r="Y556" s="1009"/>
      <c r="Z556" s="1009"/>
      <c r="AA556" s="1008">
        <v>0</v>
      </c>
      <c r="AB556" s="1008"/>
      <c r="AC556" s="1008">
        <v>0</v>
      </c>
      <c r="AD556" s="1008"/>
      <c r="AE556" s="1008"/>
      <c r="AF556" s="1010">
        <f t="shared" si="12"/>
        <v>0</v>
      </c>
      <c r="AG556" s="1010"/>
      <c r="AH556" s="1011">
        <f t="shared" si="12"/>
        <v>0</v>
      </c>
      <c r="AI556" s="1007"/>
      <c r="AJ556" s="1007"/>
    </row>
    <row r="557" spans="1:36" ht="24">
      <c r="A557" s="1005" t="s">
        <v>1117</v>
      </c>
      <c r="B557" s="1006" t="s">
        <v>4251</v>
      </c>
      <c r="C557" s="1007"/>
      <c r="D557" s="1007"/>
      <c r="E557" s="1007"/>
      <c r="F557" s="1002">
        <v>0</v>
      </c>
      <c r="G557" s="1008">
        <v>1300</v>
      </c>
      <c r="H557" s="1008"/>
      <c r="I557" s="1008">
        <v>1300</v>
      </c>
      <c r="J557" s="1008"/>
      <c r="K557" s="1008"/>
      <c r="L557" s="1008">
        <v>0</v>
      </c>
      <c r="M557" s="1008"/>
      <c r="N557" s="1008">
        <v>0</v>
      </c>
      <c r="O557" s="1008"/>
      <c r="P557" s="1008"/>
      <c r="Q557" s="1002">
        <v>0</v>
      </c>
      <c r="R557" s="1002">
        <v>0</v>
      </c>
      <c r="S557" s="1002">
        <v>0</v>
      </c>
      <c r="T557" s="1002">
        <v>0</v>
      </c>
      <c r="U557" s="1002">
        <v>0</v>
      </c>
      <c r="V557" s="1009">
        <v>1300</v>
      </c>
      <c r="W557" s="1009"/>
      <c r="X557" s="1009">
        <v>1300</v>
      </c>
      <c r="Y557" s="1009"/>
      <c r="Z557" s="1009"/>
      <c r="AA557" s="1008">
        <v>718.70600000000002</v>
      </c>
      <c r="AB557" s="1008"/>
      <c r="AC557" s="1008">
        <v>718.70600000000002</v>
      </c>
      <c r="AD557" s="1008"/>
      <c r="AE557" s="1008"/>
      <c r="AF557" s="1010">
        <f t="shared" si="12"/>
        <v>55.285076923076929</v>
      </c>
      <c r="AG557" s="1010"/>
      <c r="AH557" s="1011">
        <f t="shared" si="12"/>
        <v>55.285076923076929</v>
      </c>
      <c r="AI557" s="1007"/>
      <c r="AJ557" s="1007"/>
    </row>
    <row r="558" spans="1:36" ht="24">
      <c r="A558" s="1005" t="s">
        <v>351</v>
      </c>
      <c r="B558" s="1006" t="s">
        <v>4252</v>
      </c>
      <c r="C558" s="1007"/>
      <c r="D558" s="1007"/>
      <c r="E558" s="1007"/>
      <c r="F558" s="1002">
        <v>0</v>
      </c>
      <c r="G558" s="1008">
        <v>1500</v>
      </c>
      <c r="H558" s="1008"/>
      <c r="I558" s="1008">
        <v>1500</v>
      </c>
      <c r="J558" s="1008"/>
      <c r="K558" s="1008"/>
      <c r="L558" s="1008">
        <v>0</v>
      </c>
      <c r="M558" s="1008"/>
      <c r="N558" s="1008">
        <v>0</v>
      </c>
      <c r="O558" s="1008"/>
      <c r="P558" s="1008"/>
      <c r="Q558" s="1002">
        <v>0</v>
      </c>
      <c r="R558" s="1002">
        <v>0</v>
      </c>
      <c r="S558" s="1002">
        <v>0</v>
      </c>
      <c r="T558" s="1002">
        <v>0</v>
      </c>
      <c r="U558" s="1002">
        <v>0</v>
      </c>
      <c r="V558" s="1009">
        <v>1500</v>
      </c>
      <c r="W558" s="1009"/>
      <c r="X558" s="1009">
        <v>1500</v>
      </c>
      <c r="Y558" s="1009"/>
      <c r="Z558" s="1009"/>
      <c r="AA558" s="1008">
        <v>187.49799999999999</v>
      </c>
      <c r="AB558" s="1008"/>
      <c r="AC558" s="1008">
        <v>187.49799999999999</v>
      </c>
      <c r="AD558" s="1008"/>
      <c r="AE558" s="1008"/>
      <c r="AF558" s="1010">
        <f t="shared" si="12"/>
        <v>12.499866666666666</v>
      </c>
      <c r="AG558" s="1010"/>
      <c r="AH558" s="1011">
        <f t="shared" si="12"/>
        <v>12.499866666666666</v>
      </c>
      <c r="AI558" s="1007"/>
      <c r="AJ558" s="1007"/>
    </row>
    <row r="559" spans="1:36" ht="24">
      <c r="A559" s="1005" t="s">
        <v>1118</v>
      </c>
      <c r="B559" s="1006" t="s">
        <v>4253</v>
      </c>
      <c r="C559" s="1007"/>
      <c r="D559" s="1007"/>
      <c r="E559" s="1007"/>
      <c r="F559" s="1002">
        <v>0</v>
      </c>
      <c r="G559" s="1008">
        <v>1499.999</v>
      </c>
      <c r="H559" s="1008"/>
      <c r="I559" s="1008">
        <v>1499.999</v>
      </c>
      <c r="J559" s="1008"/>
      <c r="K559" s="1008"/>
      <c r="L559" s="1008">
        <v>0</v>
      </c>
      <c r="M559" s="1008"/>
      <c r="N559" s="1008">
        <v>0</v>
      </c>
      <c r="O559" s="1008"/>
      <c r="P559" s="1008"/>
      <c r="Q559" s="1002">
        <v>0</v>
      </c>
      <c r="R559" s="1002">
        <v>0</v>
      </c>
      <c r="S559" s="1002">
        <v>0</v>
      </c>
      <c r="T559" s="1002">
        <v>0</v>
      </c>
      <c r="U559" s="1002">
        <v>0</v>
      </c>
      <c r="V559" s="1009">
        <v>1500</v>
      </c>
      <c r="W559" s="1009"/>
      <c r="X559" s="1009">
        <v>1500</v>
      </c>
      <c r="Y559" s="1009"/>
      <c r="Z559" s="1009"/>
      <c r="AA559" s="1008">
        <v>113.563</v>
      </c>
      <c r="AB559" s="1008"/>
      <c r="AC559" s="1008">
        <v>113.563</v>
      </c>
      <c r="AD559" s="1008"/>
      <c r="AE559" s="1008"/>
      <c r="AF559" s="1010">
        <f t="shared" si="12"/>
        <v>7.5708666666666673</v>
      </c>
      <c r="AG559" s="1010"/>
      <c r="AH559" s="1011">
        <f t="shared" si="12"/>
        <v>7.5708666666666673</v>
      </c>
      <c r="AI559" s="1007"/>
      <c r="AJ559" s="1007"/>
    </row>
    <row r="560" spans="1:36" ht="24">
      <c r="A560" s="1005" t="s">
        <v>1119</v>
      </c>
      <c r="B560" s="1006" t="s">
        <v>4254</v>
      </c>
      <c r="C560" s="1007"/>
      <c r="D560" s="1007"/>
      <c r="E560" s="1007"/>
      <c r="F560" s="1002">
        <v>0</v>
      </c>
      <c r="G560" s="1008">
        <v>2950.0639999999999</v>
      </c>
      <c r="H560" s="1008"/>
      <c r="I560" s="1008">
        <v>2950.0639999999999</v>
      </c>
      <c r="J560" s="1008"/>
      <c r="K560" s="1008"/>
      <c r="L560" s="1008">
        <v>0</v>
      </c>
      <c r="M560" s="1008"/>
      <c r="N560" s="1008">
        <v>0</v>
      </c>
      <c r="O560" s="1008"/>
      <c r="P560" s="1008"/>
      <c r="Q560" s="1002">
        <v>0</v>
      </c>
      <c r="R560" s="1002">
        <v>0</v>
      </c>
      <c r="S560" s="1002">
        <v>0</v>
      </c>
      <c r="T560" s="1002">
        <v>0</v>
      </c>
      <c r="U560" s="1002">
        <v>0</v>
      </c>
      <c r="V560" s="1009">
        <v>2000</v>
      </c>
      <c r="W560" s="1009"/>
      <c r="X560" s="1009">
        <v>2000</v>
      </c>
      <c r="Y560" s="1009"/>
      <c r="Z560" s="1009"/>
      <c r="AA560" s="1008">
        <v>196.54900000000001</v>
      </c>
      <c r="AB560" s="1008"/>
      <c r="AC560" s="1008">
        <v>196.54900000000001</v>
      </c>
      <c r="AD560" s="1008"/>
      <c r="AE560" s="1008"/>
      <c r="AF560" s="1010">
        <f t="shared" si="12"/>
        <v>9.8274500000000007</v>
      </c>
      <c r="AG560" s="1010"/>
      <c r="AH560" s="1011">
        <f t="shared" si="12"/>
        <v>9.8274500000000007</v>
      </c>
      <c r="AI560" s="1007"/>
      <c r="AJ560" s="1007"/>
    </row>
    <row r="561" spans="1:36" ht="36">
      <c r="A561" s="1005" t="s">
        <v>1120</v>
      </c>
      <c r="B561" s="1006" t="s">
        <v>4255</v>
      </c>
      <c r="C561" s="1007"/>
      <c r="D561" s="1007"/>
      <c r="E561" s="1007"/>
      <c r="F561" s="1002">
        <v>0</v>
      </c>
      <c r="G561" s="1008">
        <v>1500</v>
      </c>
      <c r="H561" s="1008"/>
      <c r="I561" s="1008">
        <v>1500</v>
      </c>
      <c r="J561" s="1008"/>
      <c r="K561" s="1008"/>
      <c r="L561" s="1008">
        <v>0</v>
      </c>
      <c r="M561" s="1008"/>
      <c r="N561" s="1008">
        <v>0</v>
      </c>
      <c r="O561" s="1008"/>
      <c r="P561" s="1008"/>
      <c r="Q561" s="1002">
        <v>0</v>
      </c>
      <c r="R561" s="1002">
        <v>0</v>
      </c>
      <c r="S561" s="1002">
        <v>0</v>
      </c>
      <c r="T561" s="1002">
        <v>0</v>
      </c>
      <c r="U561" s="1002">
        <v>0</v>
      </c>
      <c r="V561" s="1009">
        <v>1500</v>
      </c>
      <c r="W561" s="1009"/>
      <c r="X561" s="1009">
        <v>1500</v>
      </c>
      <c r="Y561" s="1009"/>
      <c r="Z561" s="1009"/>
      <c r="AA561" s="1008">
        <v>118.47199999999999</v>
      </c>
      <c r="AB561" s="1008"/>
      <c r="AC561" s="1008">
        <v>118.47199999999999</v>
      </c>
      <c r="AD561" s="1008"/>
      <c r="AE561" s="1008"/>
      <c r="AF561" s="1010">
        <f t="shared" si="12"/>
        <v>7.898133333333333</v>
      </c>
      <c r="AG561" s="1010"/>
      <c r="AH561" s="1011">
        <f t="shared" si="12"/>
        <v>7.898133333333333</v>
      </c>
      <c r="AI561" s="1007"/>
      <c r="AJ561" s="1007"/>
    </row>
    <row r="562" spans="1:36" ht="48">
      <c r="A562" s="1005" t="s">
        <v>1121</v>
      </c>
      <c r="B562" s="1006" t="s">
        <v>2292</v>
      </c>
      <c r="C562" s="1007"/>
      <c r="D562" s="1007"/>
      <c r="E562" s="1007"/>
      <c r="F562" s="1002">
        <v>0</v>
      </c>
      <c r="G562" s="1008">
        <v>57370.213000000003</v>
      </c>
      <c r="H562" s="1008"/>
      <c r="I562" s="1008">
        <v>57370.213000000003</v>
      </c>
      <c r="J562" s="1008"/>
      <c r="K562" s="1008"/>
      <c r="L562" s="1008">
        <v>6000</v>
      </c>
      <c r="M562" s="1008"/>
      <c r="N562" s="1008">
        <v>6000</v>
      </c>
      <c r="O562" s="1008"/>
      <c r="P562" s="1008"/>
      <c r="Q562" s="1002">
        <v>0</v>
      </c>
      <c r="R562" s="1002">
        <v>0</v>
      </c>
      <c r="S562" s="1002">
        <v>0</v>
      </c>
      <c r="T562" s="1002">
        <v>0</v>
      </c>
      <c r="U562" s="1002">
        <v>0</v>
      </c>
      <c r="V562" s="1009">
        <v>2000</v>
      </c>
      <c r="W562" s="1009"/>
      <c r="X562" s="1009">
        <v>2000</v>
      </c>
      <c r="Y562" s="1009"/>
      <c r="Z562" s="1009"/>
      <c r="AA562" s="1008">
        <v>2000</v>
      </c>
      <c r="AB562" s="1008"/>
      <c r="AC562" s="1008">
        <v>2000</v>
      </c>
      <c r="AD562" s="1008"/>
      <c r="AE562" s="1008"/>
      <c r="AF562" s="1010">
        <f t="shared" si="12"/>
        <v>100</v>
      </c>
      <c r="AG562" s="1010"/>
      <c r="AH562" s="1011">
        <f t="shared" si="12"/>
        <v>100</v>
      </c>
      <c r="AI562" s="1007"/>
      <c r="AJ562" s="1007"/>
    </row>
    <row r="563" spans="1:36" ht="36">
      <c r="A563" s="1005" t="s">
        <v>1122</v>
      </c>
      <c r="B563" s="1006" t="s">
        <v>2296</v>
      </c>
      <c r="C563" s="1007"/>
      <c r="D563" s="1007"/>
      <c r="E563" s="1007"/>
      <c r="F563" s="1002">
        <v>0</v>
      </c>
      <c r="G563" s="1008">
        <v>23156</v>
      </c>
      <c r="H563" s="1008"/>
      <c r="I563" s="1008">
        <v>23156</v>
      </c>
      <c r="J563" s="1008"/>
      <c r="K563" s="1008"/>
      <c r="L563" s="1008">
        <v>4806</v>
      </c>
      <c r="M563" s="1008"/>
      <c r="N563" s="1008">
        <v>4806</v>
      </c>
      <c r="O563" s="1008"/>
      <c r="P563" s="1008"/>
      <c r="Q563" s="1002">
        <v>0</v>
      </c>
      <c r="R563" s="1002">
        <v>0</v>
      </c>
      <c r="S563" s="1002">
        <v>0</v>
      </c>
      <c r="T563" s="1002">
        <v>0</v>
      </c>
      <c r="U563" s="1002">
        <v>0</v>
      </c>
      <c r="V563" s="1009">
        <v>1500</v>
      </c>
      <c r="W563" s="1009"/>
      <c r="X563" s="1009">
        <v>1500</v>
      </c>
      <c r="Y563" s="1009"/>
      <c r="Z563" s="1009"/>
      <c r="AA563" s="1008">
        <v>1321.5545</v>
      </c>
      <c r="AB563" s="1008"/>
      <c r="AC563" s="1008">
        <v>1321.5545</v>
      </c>
      <c r="AD563" s="1008"/>
      <c r="AE563" s="1008"/>
      <c r="AF563" s="1010">
        <f t="shared" si="12"/>
        <v>88.103633333333335</v>
      </c>
      <c r="AG563" s="1010"/>
      <c r="AH563" s="1011">
        <f t="shared" si="12"/>
        <v>88.103633333333335</v>
      </c>
      <c r="AI563" s="1007"/>
      <c r="AJ563" s="1007"/>
    </row>
    <row r="564" spans="1:36" ht="24">
      <c r="A564" s="1005" t="s">
        <v>1123</v>
      </c>
      <c r="B564" s="1006" t="s">
        <v>2291</v>
      </c>
      <c r="C564" s="1007"/>
      <c r="D564" s="1007"/>
      <c r="E564" s="1007"/>
      <c r="F564" s="1002">
        <v>0</v>
      </c>
      <c r="G564" s="1008">
        <v>5735</v>
      </c>
      <c r="H564" s="1008"/>
      <c r="I564" s="1008">
        <v>5735</v>
      </c>
      <c r="J564" s="1008"/>
      <c r="K564" s="1008"/>
      <c r="L564" s="1008">
        <v>50</v>
      </c>
      <c r="M564" s="1008"/>
      <c r="N564" s="1008">
        <v>50</v>
      </c>
      <c r="O564" s="1008"/>
      <c r="P564" s="1008"/>
      <c r="Q564" s="1002">
        <v>0</v>
      </c>
      <c r="R564" s="1002">
        <v>0</v>
      </c>
      <c r="S564" s="1002">
        <v>0</v>
      </c>
      <c r="T564" s="1002">
        <v>0</v>
      </c>
      <c r="U564" s="1002">
        <v>0</v>
      </c>
      <c r="V564" s="1009">
        <v>3000</v>
      </c>
      <c r="W564" s="1009"/>
      <c r="X564" s="1009">
        <v>3000</v>
      </c>
      <c r="Y564" s="1009"/>
      <c r="Z564" s="1009"/>
      <c r="AA564" s="1008">
        <v>1365.8689999999999</v>
      </c>
      <c r="AB564" s="1008"/>
      <c r="AC564" s="1008">
        <v>1365.8689999999999</v>
      </c>
      <c r="AD564" s="1008"/>
      <c r="AE564" s="1008"/>
      <c r="AF564" s="1010">
        <f t="shared" si="12"/>
        <v>45.528966666666662</v>
      </c>
      <c r="AG564" s="1010"/>
      <c r="AH564" s="1011">
        <f t="shared" si="12"/>
        <v>45.528966666666662</v>
      </c>
      <c r="AI564" s="1007"/>
      <c r="AJ564" s="1007"/>
    </row>
    <row r="565" spans="1:36" ht="24">
      <c r="A565" s="1005" t="s">
        <v>1124</v>
      </c>
      <c r="B565" s="1006" t="s">
        <v>4256</v>
      </c>
      <c r="C565" s="1007"/>
      <c r="D565" s="1007"/>
      <c r="E565" s="1007"/>
      <c r="F565" s="1002">
        <v>0</v>
      </c>
      <c r="G565" s="1008">
        <v>1600</v>
      </c>
      <c r="H565" s="1008"/>
      <c r="I565" s="1008">
        <v>1600</v>
      </c>
      <c r="J565" s="1008"/>
      <c r="K565" s="1008"/>
      <c r="L565" s="1008">
        <v>0</v>
      </c>
      <c r="M565" s="1008"/>
      <c r="N565" s="1008">
        <v>0</v>
      </c>
      <c r="O565" s="1008"/>
      <c r="P565" s="1008"/>
      <c r="Q565" s="1002">
        <v>0</v>
      </c>
      <c r="R565" s="1002">
        <v>0</v>
      </c>
      <c r="S565" s="1002">
        <v>0</v>
      </c>
      <c r="T565" s="1002">
        <v>0</v>
      </c>
      <c r="U565" s="1002">
        <v>0</v>
      </c>
      <c r="V565" s="1009">
        <v>1000</v>
      </c>
      <c r="W565" s="1009"/>
      <c r="X565" s="1009">
        <v>1000</v>
      </c>
      <c r="Y565" s="1009"/>
      <c r="Z565" s="1009"/>
      <c r="AA565" s="1008">
        <v>91.921999999999997</v>
      </c>
      <c r="AB565" s="1008"/>
      <c r="AC565" s="1008">
        <v>91.921999999999997</v>
      </c>
      <c r="AD565" s="1008"/>
      <c r="AE565" s="1008"/>
      <c r="AF565" s="1010">
        <f t="shared" si="12"/>
        <v>9.1921999999999997</v>
      </c>
      <c r="AG565" s="1010"/>
      <c r="AH565" s="1011">
        <f t="shared" si="12"/>
        <v>9.1921999999999997</v>
      </c>
      <c r="AI565" s="1007"/>
      <c r="AJ565" s="1007"/>
    </row>
    <row r="566" spans="1:36" ht="24">
      <c r="A566" s="1005" t="s">
        <v>1125</v>
      </c>
      <c r="B566" s="1006" t="s">
        <v>2419</v>
      </c>
      <c r="C566" s="1007"/>
      <c r="D566" s="1007"/>
      <c r="E566" s="1007"/>
      <c r="F566" s="1002">
        <v>0</v>
      </c>
      <c r="G566" s="1008">
        <v>32752</v>
      </c>
      <c r="H566" s="1008"/>
      <c r="I566" s="1008">
        <v>32752</v>
      </c>
      <c r="J566" s="1008"/>
      <c r="K566" s="1008"/>
      <c r="L566" s="1008">
        <v>8000</v>
      </c>
      <c r="M566" s="1008"/>
      <c r="N566" s="1008">
        <v>8000</v>
      </c>
      <c r="O566" s="1008"/>
      <c r="P566" s="1008"/>
      <c r="Q566" s="1002">
        <v>0</v>
      </c>
      <c r="R566" s="1002">
        <v>0</v>
      </c>
      <c r="S566" s="1002">
        <v>0</v>
      </c>
      <c r="T566" s="1002">
        <v>0</v>
      </c>
      <c r="U566" s="1002">
        <v>0</v>
      </c>
      <c r="V566" s="1009">
        <v>1200</v>
      </c>
      <c r="W566" s="1009"/>
      <c r="X566" s="1009">
        <v>1200</v>
      </c>
      <c r="Y566" s="1009"/>
      <c r="Z566" s="1009"/>
      <c r="AA566" s="1008">
        <v>1200</v>
      </c>
      <c r="AB566" s="1008"/>
      <c r="AC566" s="1008">
        <v>1200</v>
      </c>
      <c r="AD566" s="1008"/>
      <c r="AE566" s="1008"/>
      <c r="AF566" s="1010">
        <f t="shared" si="12"/>
        <v>100</v>
      </c>
      <c r="AG566" s="1010"/>
      <c r="AH566" s="1011">
        <f t="shared" si="12"/>
        <v>100</v>
      </c>
      <c r="AI566" s="1007"/>
      <c r="AJ566" s="1007"/>
    </row>
    <row r="567" spans="1:36" ht="36">
      <c r="A567" s="1005" t="s">
        <v>1126</v>
      </c>
      <c r="B567" s="1006" t="s">
        <v>4257</v>
      </c>
      <c r="C567" s="1007"/>
      <c r="D567" s="1007"/>
      <c r="E567" s="1007"/>
      <c r="F567" s="1002">
        <v>0</v>
      </c>
      <c r="G567" s="1008">
        <v>0</v>
      </c>
      <c r="H567" s="1008"/>
      <c r="I567" s="1008">
        <v>0</v>
      </c>
      <c r="J567" s="1008"/>
      <c r="K567" s="1008"/>
      <c r="L567" s="1008">
        <v>0</v>
      </c>
      <c r="M567" s="1008"/>
      <c r="N567" s="1008">
        <v>0</v>
      </c>
      <c r="O567" s="1008"/>
      <c r="P567" s="1008"/>
      <c r="Q567" s="1002">
        <v>0</v>
      </c>
      <c r="R567" s="1002">
        <v>0</v>
      </c>
      <c r="S567" s="1002">
        <v>0</v>
      </c>
      <c r="T567" s="1002">
        <v>0</v>
      </c>
      <c r="U567" s="1002">
        <v>0</v>
      </c>
      <c r="V567" s="1009">
        <v>1000</v>
      </c>
      <c r="W567" s="1009"/>
      <c r="X567" s="1009">
        <v>1000</v>
      </c>
      <c r="Y567" s="1009"/>
      <c r="Z567" s="1009"/>
      <c r="AA567" s="1008">
        <v>0</v>
      </c>
      <c r="AB567" s="1008"/>
      <c r="AC567" s="1008">
        <v>0</v>
      </c>
      <c r="AD567" s="1008"/>
      <c r="AE567" s="1008"/>
      <c r="AF567" s="1010">
        <f t="shared" si="12"/>
        <v>0</v>
      </c>
      <c r="AG567" s="1010"/>
      <c r="AH567" s="1011">
        <f t="shared" si="12"/>
        <v>0</v>
      </c>
      <c r="AI567" s="1007"/>
      <c r="AJ567" s="1007"/>
    </row>
    <row r="568" spans="1:36" ht="60">
      <c r="A568" s="1005" t="s">
        <v>3895</v>
      </c>
      <c r="B568" s="1006" t="s">
        <v>4258</v>
      </c>
      <c r="C568" s="1007"/>
      <c r="D568" s="1007"/>
      <c r="E568" s="1007"/>
      <c r="F568" s="1002">
        <v>0</v>
      </c>
      <c r="G568" s="1008">
        <v>27000</v>
      </c>
      <c r="H568" s="1008"/>
      <c r="I568" s="1008">
        <v>27000</v>
      </c>
      <c r="J568" s="1008"/>
      <c r="K568" s="1008"/>
      <c r="L568" s="1008">
        <v>0</v>
      </c>
      <c r="M568" s="1008"/>
      <c r="N568" s="1008">
        <v>0</v>
      </c>
      <c r="O568" s="1008"/>
      <c r="P568" s="1008"/>
      <c r="Q568" s="1002">
        <v>0</v>
      </c>
      <c r="R568" s="1002">
        <v>0</v>
      </c>
      <c r="S568" s="1002">
        <v>0</v>
      </c>
      <c r="T568" s="1002">
        <v>0</v>
      </c>
      <c r="U568" s="1002">
        <v>0</v>
      </c>
      <c r="V568" s="1009">
        <v>2000</v>
      </c>
      <c r="W568" s="1009"/>
      <c r="X568" s="1009">
        <v>2000</v>
      </c>
      <c r="Y568" s="1009"/>
      <c r="Z568" s="1009"/>
      <c r="AA568" s="1008">
        <v>400</v>
      </c>
      <c r="AB568" s="1008"/>
      <c r="AC568" s="1008">
        <v>400</v>
      </c>
      <c r="AD568" s="1008"/>
      <c r="AE568" s="1008"/>
      <c r="AF568" s="1010">
        <f t="shared" si="12"/>
        <v>20</v>
      </c>
      <c r="AG568" s="1010"/>
      <c r="AH568" s="1011">
        <f t="shared" si="12"/>
        <v>20</v>
      </c>
      <c r="AI568" s="1007"/>
      <c r="AJ568" s="1007"/>
    </row>
    <row r="569" spans="1:36" ht="36">
      <c r="A569" s="1005" t="s">
        <v>3896</v>
      </c>
      <c r="B569" s="1006" t="s">
        <v>4259</v>
      </c>
      <c r="C569" s="1007"/>
      <c r="D569" s="1007"/>
      <c r="E569" s="1007"/>
      <c r="F569" s="1002">
        <v>0</v>
      </c>
      <c r="G569" s="1008">
        <v>1670.99</v>
      </c>
      <c r="H569" s="1008"/>
      <c r="I569" s="1008">
        <v>1670.99</v>
      </c>
      <c r="J569" s="1008"/>
      <c r="K569" s="1008"/>
      <c r="L569" s="1008">
        <v>0</v>
      </c>
      <c r="M569" s="1008"/>
      <c r="N569" s="1008">
        <v>0</v>
      </c>
      <c r="O569" s="1008"/>
      <c r="P569" s="1008"/>
      <c r="Q569" s="1002">
        <v>0</v>
      </c>
      <c r="R569" s="1002">
        <v>0</v>
      </c>
      <c r="S569" s="1002">
        <v>0</v>
      </c>
      <c r="T569" s="1002">
        <v>0</v>
      </c>
      <c r="U569" s="1002">
        <v>0</v>
      </c>
      <c r="V569" s="1009">
        <v>700</v>
      </c>
      <c r="W569" s="1009"/>
      <c r="X569" s="1009">
        <v>700</v>
      </c>
      <c r="Y569" s="1009"/>
      <c r="Z569" s="1009"/>
      <c r="AA569" s="1008">
        <v>700</v>
      </c>
      <c r="AB569" s="1008"/>
      <c r="AC569" s="1008">
        <v>700</v>
      </c>
      <c r="AD569" s="1008"/>
      <c r="AE569" s="1008"/>
      <c r="AF569" s="1010">
        <f t="shared" si="12"/>
        <v>100</v>
      </c>
      <c r="AG569" s="1010"/>
      <c r="AH569" s="1011">
        <f t="shared" si="12"/>
        <v>100</v>
      </c>
      <c r="AI569" s="1007"/>
      <c r="AJ569" s="1007"/>
    </row>
    <row r="570" spans="1:36" ht="24">
      <c r="A570" s="1005" t="s">
        <v>3897</v>
      </c>
      <c r="B570" s="1006" t="s">
        <v>2415</v>
      </c>
      <c r="C570" s="1007"/>
      <c r="D570" s="1007"/>
      <c r="E570" s="1007"/>
      <c r="F570" s="1002">
        <v>0</v>
      </c>
      <c r="G570" s="1008">
        <v>12177</v>
      </c>
      <c r="H570" s="1008"/>
      <c r="I570" s="1008">
        <v>12177</v>
      </c>
      <c r="J570" s="1008"/>
      <c r="K570" s="1008"/>
      <c r="L570" s="1008">
        <v>2000</v>
      </c>
      <c r="M570" s="1008"/>
      <c r="N570" s="1008">
        <v>2000</v>
      </c>
      <c r="O570" s="1008"/>
      <c r="P570" s="1008"/>
      <c r="Q570" s="1002">
        <v>0</v>
      </c>
      <c r="R570" s="1002">
        <v>0</v>
      </c>
      <c r="S570" s="1002">
        <v>0</v>
      </c>
      <c r="T570" s="1002">
        <v>0</v>
      </c>
      <c r="U570" s="1002">
        <v>0</v>
      </c>
      <c r="V570" s="1009">
        <v>1000</v>
      </c>
      <c r="W570" s="1009"/>
      <c r="X570" s="1009">
        <v>1000</v>
      </c>
      <c r="Y570" s="1009"/>
      <c r="Z570" s="1009"/>
      <c r="AA570" s="1008">
        <v>1000</v>
      </c>
      <c r="AB570" s="1008"/>
      <c r="AC570" s="1008">
        <v>1000</v>
      </c>
      <c r="AD570" s="1008"/>
      <c r="AE570" s="1008"/>
      <c r="AF570" s="1010">
        <f t="shared" si="12"/>
        <v>100</v>
      </c>
      <c r="AG570" s="1010"/>
      <c r="AH570" s="1011">
        <f t="shared" si="12"/>
        <v>100</v>
      </c>
      <c r="AI570" s="1007"/>
      <c r="AJ570" s="1007"/>
    </row>
    <row r="571" spans="1:36" ht="24">
      <c r="A571" s="1005" t="s">
        <v>3898</v>
      </c>
      <c r="B571" s="1006" t="s">
        <v>4260</v>
      </c>
      <c r="C571" s="1007"/>
      <c r="D571" s="1007"/>
      <c r="E571" s="1007"/>
      <c r="F571" s="1002">
        <v>0</v>
      </c>
      <c r="G571" s="1008">
        <v>45000</v>
      </c>
      <c r="H571" s="1008"/>
      <c r="I571" s="1008">
        <v>45000</v>
      </c>
      <c r="J571" s="1008"/>
      <c r="K571" s="1008"/>
      <c r="L571" s="1008">
        <v>0</v>
      </c>
      <c r="M571" s="1008"/>
      <c r="N571" s="1008">
        <v>0</v>
      </c>
      <c r="O571" s="1008"/>
      <c r="P571" s="1008"/>
      <c r="Q571" s="1002">
        <v>0</v>
      </c>
      <c r="R571" s="1002">
        <v>0</v>
      </c>
      <c r="S571" s="1002">
        <v>0</v>
      </c>
      <c r="T571" s="1002">
        <v>0</v>
      </c>
      <c r="U571" s="1002">
        <v>0</v>
      </c>
      <c r="V571" s="1009">
        <v>20000</v>
      </c>
      <c r="W571" s="1009"/>
      <c r="X571" s="1009">
        <v>20000</v>
      </c>
      <c r="Y571" s="1009"/>
      <c r="Z571" s="1009"/>
      <c r="AA571" s="1008">
        <v>368.81299999999999</v>
      </c>
      <c r="AB571" s="1008"/>
      <c r="AC571" s="1008">
        <v>368.81299999999999</v>
      </c>
      <c r="AD571" s="1008"/>
      <c r="AE571" s="1008"/>
      <c r="AF571" s="1010">
        <f t="shared" si="12"/>
        <v>1.8440649999999998</v>
      </c>
      <c r="AG571" s="1010"/>
      <c r="AH571" s="1011">
        <f t="shared" si="12"/>
        <v>1.8440649999999998</v>
      </c>
      <c r="AI571" s="1007"/>
      <c r="AJ571" s="1007"/>
    </row>
    <row r="572" spans="1:36" ht="24">
      <c r="A572" s="1005" t="s">
        <v>3899</v>
      </c>
      <c r="B572" s="1006" t="s">
        <v>4261</v>
      </c>
      <c r="C572" s="1007"/>
      <c r="D572" s="1007"/>
      <c r="E572" s="1007"/>
      <c r="F572" s="1002">
        <v>0</v>
      </c>
      <c r="G572" s="1008">
        <v>0</v>
      </c>
      <c r="H572" s="1008"/>
      <c r="I572" s="1008">
        <v>0</v>
      </c>
      <c r="J572" s="1008"/>
      <c r="K572" s="1008"/>
      <c r="L572" s="1008">
        <v>0</v>
      </c>
      <c r="M572" s="1008"/>
      <c r="N572" s="1008">
        <v>0</v>
      </c>
      <c r="O572" s="1008"/>
      <c r="P572" s="1008"/>
      <c r="Q572" s="1002">
        <v>0</v>
      </c>
      <c r="R572" s="1002">
        <v>0</v>
      </c>
      <c r="S572" s="1002">
        <v>0</v>
      </c>
      <c r="T572" s="1002">
        <v>0</v>
      </c>
      <c r="U572" s="1002">
        <v>0</v>
      </c>
      <c r="V572" s="1009">
        <v>2500</v>
      </c>
      <c r="W572" s="1009"/>
      <c r="X572" s="1009">
        <v>2500</v>
      </c>
      <c r="Y572" s="1009"/>
      <c r="Z572" s="1009"/>
      <c r="AA572" s="1008">
        <v>0</v>
      </c>
      <c r="AB572" s="1008"/>
      <c r="AC572" s="1008">
        <v>0</v>
      </c>
      <c r="AD572" s="1008"/>
      <c r="AE572" s="1008"/>
      <c r="AF572" s="1010">
        <f t="shared" si="12"/>
        <v>0</v>
      </c>
      <c r="AG572" s="1010"/>
      <c r="AH572" s="1011">
        <f t="shared" si="12"/>
        <v>0</v>
      </c>
      <c r="AI572" s="1007"/>
      <c r="AJ572" s="1007"/>
    </row>
    <row r="573" spans="1:36" ht="24">
      <c r="A573" s="1005" t="s">
        <v>3900</v>
      </c>
      <c r="B573" s="1006" t="s">
        <v>4262</v>
      </c>
      <c r="C573" s="1007"/>
      <c r="D573" s="1007"/>
      <c r="E573" s="1007"/>
      <c r="F573" s="1002">
        <v>0</v>
      </c>
      <c r="G573" s="1008">
        <v>4015.6619999999998</v>
      </c>
      <c r="H573" s="1008"/>
      <c r="I573" s="1008">
        <v>4015.6619999999998</v>
      </c>
      <c r="J573" s="1008"/>
      <c r="K573" s="1008"/>
      <c r="L573" s="1008">
        <v>0</v>
      </c>
      <c r="M573" s="1008"/>
      <c r="N573" s="1008">
        <v>0</v>
      </c>
      <c r="O573" s="1008"/>
      <c r="P573" s="1008"/>
      <c r="Q573" s="1002">
        <v>0</v>
      </c>
      <c r="R573" s="1002">
        <v>0</v>
      </c>
      <c r="S573" s="1002">
        <v>0</v>
      </c>
      <c r="T573" s="1002">
        <v>0</v>
      </c>
      <c r="U573" s="1002">
        <v>0</v>
      </c>
      <c r="V573" s="1009">
        <v>1200</v>
      </c>
      <c r="W573" s="1009"/>
      <c r="X573" s="1009">
        <v>1200</v>
      </c>
      <c r="Y573" s="1009"/>
      <c r="Z573" s="1009"/>
      <c r="AA573" s="1008">
        <v>219</v>
      </c>
      <c r="AB573" s="1008"/>
      <c r="AC573" s="1008">
        <v>219</v>
      </c>
      <c r="AD573" s="1008"/>
      <c r="AE573" s="1008"/>
      <c r="AF573" s="1010">
        <f t="shared" si="12"/>
        <v>18.25</v>
      </c>
      <c r="AG573" s="1010"/>
      <c r="AH573" s="1011">
        <f t="shared" si="12"/>
        <v>18.25</v>
      </c>
      <c r="AI573" s="1007"/>
      <c r="AJ573" s="1007"/>
    </row>
    <row r="574" spans="1:36" ht="36">
      <c r="A574" s="1005" t="s">
        <v>3901</v>
      </c>
      <c r="B574" s="1006" t="s">
        <v>4263</v>
      </c>
      <c r="C574" s="1007"/>
      <c r="D574" s="1007"/>
      <c r="E574" s="1007"/>
      <c r="F574" s="1002">
        <v>0</v>
      </c>
      <c r="G574" s="1008">
        <v>3000</v>
      </c>
      <c r="H574" s="1008"/>
      <c r="I574" s="1008">
        <v>3000</v>
      </c>
      <c r="J574" s="1008"/>
      <c r="K574" s="1008"/>
      <c r="L574" s="1008">
        <v>0</v>
      </c>
      <c r="M574" s="1008"/>
      <c r="N574" s="1008">
        <v>0</v>
      </c>
      <c r="O574" s="1008"/>
      <c r="P574" s="1008"/>
      <c r="Q574" s="1002">
        <v>0</v>
      </c>
      <c r="R574" s="1002">
        <v>0</v>
      </c>
      <c r="S574" s="1002">
        <v>0</v>
      </c>
      <c r="T574" s="1002">
        <v>0</v>
      </c>
      <c r="U574" s="1002">
        <v>0</v>
      </c>
      <c r="V574" s="1009">
        <v>3000</v>
      </c>
      <c r="W574" s="1009"/>
      <c r="X574" s="1009">
        <v>3000</v>
      </c>
      <c r="Y574" s="1009"/>
      <c r="Z574" s="1009"/>
      <c r="AA574" s="1008">
        <v>190.327</v>
      </c>
      <c r="AB574" s="1008"/>
      <c r="AC574" s="1008">
        <v>190.327</v>
      </c>
      <c r="AD574" s="1008"/>
      <c r="AE574" s="1008"/>
      <c r="AF574" s="1010">
        <f t="shared" si="12"/>
        <v>6.3442333333333334</v>
      </c>
      <c r="AG574" s="1010"/>
      <c r="AH574" s="1011">
        <f t="shared" si="12"/>
        <v>6.3442333333333334</v>
      </c>
      <c r="AI574" s="1007"/>
      <c r="AJ574" s="1007"/>
    </row>
    <row r="575" spans="1:36" ht="36">
      <c r="A575" s="1005" t="s">
        <v>3902</v>
      </c>
      <c r="B575" s="1006" t="s">
        <v>4264</v>
      </c>
      <c r="C575" s="1007"/>
      <c r="D575" s="1007"/>
      <c r="E575" s="1007"/>
      <c r="F575" s="1002">
        <v>0</v>
      </c>
      <c r="G575" s="1008">
        <v>700</v>
      </c>
      <c r="H575" s="1008"/>
      <c r="I575" s="1008">
        <v>700</v>
      </c>
      <c r="J575" s="1008"/>
      <c r="K575" s="1008"/>
      <c r="L575" s="1008">
        <v>0</v>
      </c>
      <c r="M575" s="1008"/>
      <c r="N575" s="1008">
        <v>0</v>
      </c>
      <c r="O575" s="1008"/>
      <c r="P575" s="1008"/>
      <c r="Q575" s="1002">
        <v>0</v>
      </c>
      <c r="R575" s="1002">
        <v>0</v>
      </c>
      <c r="S575" s="1002">
        <v>0</v>
      </c>
      <c r="T575" s="1002">
        <v>0</v>
      </c>
      <c r="U575" s="1002">
        <v>0</v>
      </c>
      <c r="V575" s="1009">
        <v>700</v>
      </c>
      <c r="W575" s="1009"/>
      <c r="X575" s="1009">
        <v>700</v>
      </c>
      <c r="Y575" s="1009"/>
      <c r="Z575" s="1009"/>
      <c r="AA575" s="1008">
        <v>54.354999999999997</v>
      </c>
      <c r="AB575" s="1008"/>
      <c r="AC575" s="1008">
        <v>54.354999999999997</v>
      </c>
      <c r="AD575" s="1008"/>
      <c r="AE575" s="1008"/>
      <c r="AF575" s="1010">
        <f t="shared" si="12"/>
        <v>7.7649999999999997</v>
      </c>
      <c r="AG575" s="1010"/>
      <c r="AH575" s="1011">
        <f t="shared" si="12"/>
        <v>7.7649999999999997</v>
      </c>
      <c r="AI575" s="1007"/>
      <c r="AJ575" s="1007"/>
    </row>
    <row r="576" spans="1:36" ht="36">
      <c r="A576" s="1005" t="s">
        <v>3903</v>
      </c>
      <c r="B576" s="1006" t="s">
        <v>2189</v>
      </c>
      <c r="C576" s="1007"/>
      <c r="D576" s="1007"/>
      <c r="E576" s="1007"/>
      <c r="F576" s="1002">
        <v>0</v>
      </c>
      <c r="G576" s="1008">
        <v>14000</v>
      </c>
      <c r="H576" s="1008"/>
      <c r="I576" s="1008">
        <v>14000</v>
      </c>
      <c r="J576" s="1008"/>
      <c r="K576" s="1008"/>
      <c r="L576" s="1008">
        <v>0</v>
      </c>
      <c r="M576" s="1008"/>
      <c r="N576" s="1008">
        <v>0</v>
      </c>
      <c r="O576" s="1008"/>
      <c r="P576" s="1008"/>
      <c r="Q576" s="1002">
        <v>0</v>
      </c>
      <c r="R576" s="1002">
        <v>0</v>
      </c>
      <c r="S576" s="1002">
        <v>0</v>
      </c>
      <c r="T576" s="1002">
        <v>0</v>
      </c>
      <c r="U576" s="1002">
        <v>0</v>
      </c>
      <c r="V576" s="1009">
        <v>1500</v>
      </c>
      <c r="W576" s="1009"/>
      <c r="X576" s="1009">
        <v>1500</v>
      </c>
      <c r="Y576" s="1009"/>
      <c r="Z576" s="1009"/>
      <c r="AA576" s="1008">
        <v>1500</v>
      </c>
      <c r="AB576" s="1008"/>
      <c r="AC576" s="1008">
        <v>1500</v>
      </c>
      <c r="AD576" s="1008"/>
      <c r="AE576" s="1008"/>
      <c r="AF576" s="1010">
        <f t="shared" si="12"/>
        <v>100</v>
      </c>
      <c r="AG576" s="1010"/>
      <c r="AH576" s="1011">
        <f t="shared" si="12"/>
        <v>100</v>
      </c>
      <c r="AI576" s="1007"/>
      <c r="AJ576" s="1007"/>
    </row>
    <row r="577" spans="1:36" ht="36">
      <c r="A577" s="1005" t="s">
        <v>3904</v>
      </c>
      <c r="B577" s="1006" t="s">
        <v>4265</v>
      </c>
      <c r="C577" s="1007"/>
      <c r="D577" s="1007"/>
      <c r="E577" s="1007"/>
      <c r="F577" s="1002">
        <v>0</v>
      </c>
      <c r="G577" s="1008">
        <v>1000</v>
      </c>
      <c r="H577" s="1008"/>
      <c r="I577" s="1008">
        <v>1000</v>
      </c>
      <c r="J577" s="1008"/>
      <c r="K577" s="1008"/>
      <c r="L577" s="1008">
        <v>0</v>
      </c>
      <c r="M577" s="1008"/>
      <c r="N577" s="1008">
        <v>0</v>
      </c>
      <c r="O577" s="1008"/>
      <c r="P577" s="1008"/>
      <c r="Q577" s="1002">
        <v>0</v>
      </c>
      <c r="R577" s="1002">
        <v>0</v>
      </c>
      <c r="S577" s="1002">
        <v>0</v>
      </c>
      <c r="T577" s="1002">
        <v>0</v>
      </c>
      <c r="U577" s="1002">
        <v>0</v>
      </c>
      <c r="V577" s="1009">
        <v>1000</v>
      </c>
      <c r="W577" s="1009"/>
      <c r="X577" s="1009">
        <v>1000</v>
      </c>
      <c r="Y577" s="1009"/>
      <c r="Z577" s="1009"/>
      <c r="AA577" s="1008">
        <v>485.11900000000003</v>
      </c>
      <c r="AB577" s="1008"/>
      <c r="AC577" s="1008">
        <v>485.11900000000003</v>
      </c>
      <c r="AD577" s="1008"/>
      <c r="AE577" s="1008"/>
      <c r="AF577" s="1010">
        <f t="shared" si="12"/>
        <v>48.511900000000004</v>
      </c>
      <c r="AG577" s="1010"/>
      <c r="AH577" s="1011">
        <f t="shared" si="12"/>
        <v>48.511900000000004</v>
      </c>
      <c r="AI577" s="1007"/>
      <c r="AJ577" s="1007"/>
    </row>
    <row r="578" spans="1:36" ht="24">
      <c r="A578" s="1005" t="s">
        <v>3905</v>
      </c>
      <c r="B578" s="1006" t="s">
        <v>4266</v>
      </c>
      <c r="C578" s="1007"/>
      <c r="D578" s="1007"/>
      <c r="E578" s="1007"/>
      <c r="F578" s="1002">
        <v>0</v>
      </c>
      <c r="G578" s="1008">
        <v>4000</v>
      </c>
      <c r="H578" s="1008"/>
      <c r="I578" s="1008">
        <v>4000</v>
      </c>
      <c r="J578" s="1008"/>
      <c r="K578" s="1008"/>
      <c r="L578" s="1008">
        <v>0</v>
      </c>
      <c r="M578" s="1008"/>
      <c r="N578" s="1008">
        <v>0</v>
      </c>
      <c r="O578" s="1008"/>
      <c r="P578" s="1008"/>
      <c r="Q578" s="1002">
        <v>0</v>
      </c>
      <c r="R578" s="1002">
        <v>0</v>
      </c>
      <c r="S578" s="1002">
        <v>0</v>
      </c>
      <c r="T578" s="1002">
        <v>0</v>
      </c>
      <c r="U578" s="1002">
        <v>0</v>
      </c>
      <c r="V578" s="1009">
        <v>4000</v>
      </c>
      <c r="W578" s="1009"/>
      <c r="X578" s="1009">
        <v>4000</v>
      </c>
      <c r="Y578" s="1009"/>
      <c r="Z578" s="1009"/>
      <c r="AA578" s="1008">
        <v>223.179</v>
      </c>
      <c r="AB578" s="1008"/>
      <c r="AC578" s="1008">
        <v>223.179</v>
      </c>
      <c r="AD578" s="1008"/>
      <c r="AE578" s="1008"/>
      <c r="AF578" s="1010">
        <f t="shared" si="12"/>
        <v>5.5794749999999995</v>
      </c>
      <c r="AG578" s="1010"/>
      <c r="AH578" s="1011">
        <f t="shared" si="12"/>
        <v>5.5794749999999995</v>
      </c>
      <c r="AI578" s="1007"/>
      <c r="AJ578" s="1007"/>
    </row>
    <row r="579" spans="1:36" ht="24">
      <c r="A579" s="1005" t="s">
        <v>3906</v>
      </c>
      <c r="B579" s="1006" t="s">
        <v>4267</v>
      </c>
      <c r="C579" s="1007"/>
      <c r="D579" s="1007"/>
      <c r="E579" s="1007"/>
      <c r="F579" s="1002">
        <v>0</v>
      </c>
      <c r="G579" s="1008">
        <v>1423.3989999999999</v>
      </c>
      <c r="H579" s="1008"/>
      <c r="I579" s="1008">
        <v>1423.3989999999999</v>
      </c>
      <c r="J579" s="1008"/>
      <c r="K579" s="1008"/>
      <c r="L579" s="1008">
        <v>0</v>
      </c>
      <c r="M579" s="1008"/>
      <c r="N579" s="1008">
        <v>0</v>
      </c>
      <c r="O579" s="1008"/>
      <c r="P579" s="1008"/>
      <c r="Q579" s="1002">
        <v>0</v>
      </c>
      <c r="R579" s="1002">
        <v>0</v>
      </c>
      <c r="S579" s="1002">
        <v>0</v>
      </c>
      <c r="T579" s="1002">
        <v>0</v>
      </c>
      <c r="U579" s="1002">
        <v>0</v>
      </c>
      <c r="V579" s="1009">
        <v>1500</v>
      </c>
      <c r="W579" s="1009"/>
      <c r="X579" s="1009">
        <v>1500</v>
      </c>
      <c r="Y579" s="1009"/>
      <c r="Z579" s="1009"/>
      <c r="AA579" s="1008">
        <v>0</v>
      </c>
      <c r="AB579" s="1008"/>
      <c r="AC579" s="1008">
        <v>0</v>
      </c>
      <c r="AD579" s="1008"/>
      <c r="AE579" s="1008"/>
      <c r="AF579" s="1010">
        <f t="shared" si="12"/>
        <v>0</v>
      </c>
      <c r="AG579" s="1010"/>
      <c r="AH579" s="1011">
        <f t="shared" si="12"/>
        <v>0</v>
      </c>
      <c r="AI579" s="1007"/>
      <c r="AJ579" s="1007"/>
    </row>
    <row r="580" spans="1:36" ht="36">
      <c r="A580" s="1005" t="s">
        <v>3907</v>
      </c>
      <c r="B580" s="1006" t="s">
        <v>4268</v>
      </c>
      <c r="C580" s="1007"/>
      <c r="D580" s="1007"/>
      <c r="E580" s="1007"/>
      <c r="F580" s="1002">
        <v>0</v>
      </c>
      <c r="G580" s="1008">
        <v>1500</v>
      </c>
      <c r="H580" s="1008"/>
      <c r="I580" s="1008">
        <v>1500</v>
      </c>
      <c r="J580" s="1008"/>
      <c r="K580" s="1008"/>
      <c r="L580" s="1008">
        <v>0</v>
      </c>
      <c r="M580" s="1008"/>
      <c r="N580" s="1008">
        <v>0</v>
      </c>
      <c r="O580" s="1008"/>
      <c r="P580" s="1008"/>
      <c r="Q580" s="1002">
        <v>0</v>
      </c>
      <c r="R580" s="1002">
        <v>0</v>
      </c>
      <c r="S580" s="1002">
        <v>0</v>
      </c>
      <c r="T580" s="1002">
        <v>0</v>
      </c>
      <c r="U580" s="1002">
        <v>0</v>
      </c>
      <c r="V580" s="1009">
        <v>1500</v>
      </c>
      <c r="W580" s="1009"/>
      <c r="X580" s="1009">
        <v>1500</v>
      </c>
      <c r="Y580" s="1009"/>
      <c r="Z580" s="1009"/>
      <c r="AA580" s="1008">
        <v>763.96600000000001</v>
      </c>
      <c r="AB580" s="1008"/>
      <c r="AC580" s="1008">
        <v>763.96600000000001</v>
      </c>
      <c r="AD580" s="1008"/>
      <c r="AE580" s="1008"/>
      <c r="AF580" s="1010">
        <f t="shared" si="12"/>
        <v>50.931066666666666</v>
      </c>
      <c r="AG580" s="1010"/>
      <c r="AH580" s="1011">
        <f t="shared" si="12"/>
        <v>50.931066666666666</v>
      </c>
      <c r="AI580" s="1007"/>
      <c r="AJ580" s="1007"/>
    </row>
    <row r="581" spans="1:36" ht="24">
      <c r="A581" s="1005" t="s">
        <v>3909</v>
      </c>
      <c r="B581" s="1006" t="s">
        <v>4269</v>
      </c>
      <c r="C581" s="1007"/>
      <c r="D581" s="1007"/>
      <c r="E581" s="1007"/>
      <c r="F581" s="1002">
        <v>0</v>
      </c>
      <c r="G581" s="1008">
        <v>700</v>
      </c>
      <c r="H581" s="1008"/>
      <c r="I581" s="1008">
        <v>700</v>
      </c>
      <c r="J581" s="1008"/>
      <c r="K581" s="1008"/>
      <c r="L581" s="1008">
        <v>0</v>
      </c>
      <c r="M581" s="1008"/>
      <c r="N581" s="1008">
        <v>0</v>
      </c>
      <c r="O581" s="1008"/>
      <c r="P581" s="1008"/>
      <c r="Q581" s="1002">
        <v>0</v>
      </c>
      <c r="R581" s="1002">
        <v>0</v>
      </c>
      <c r="S581" s="1002">
        <v>0</v>
      </c>
      <c r="T581" s="1002">
        <v>0</v>
      </c>
      <c r="U581" s="1002">
        <v>0</v>
      </c>
      <c r="V581" s="1009">
        <v>700</v>
      </c>
      <c r="W581" s="1009"/>
      <c r="X581" s="1009">
        <v>700</v>
      </c>
      <c r="Y581" s="1009"/>
      <c r="Z581" s="1009"/>
      <c r="AA581" s="1008">
        <v>593.06299999999999</v>
      </c>
      <c r="AB581" s="1008"/>
      <c r="AC581" s="1008">
        <v>593.06299999999999</v>
      </c>
      <c r="AD581" s="1008"/>
      <c r="AE581" s="1008"/>
      <c r="AF581" s="1010">
        <f t="shared" si="12"/>
        <v>84.723285714285709</v>
      </c>
      <c r="AG581" s="1010"/>
      <c r="AH581" s="1011">
        <f t="shared" si="12"/>
        <v>84.723285714285709</v>
      </c>
      <c r="AI581" s="1007"/>
      <c r="AJ581" s="1007"/>
    </row>
    <row r="582" spans="1:36" ht="36">
      <c r="A582" s="1005" t="s">
        <v>3910</v>
      </c>
      <c r="B582" s="1006" t="s">
        <v>4270</v>
      </c>
      <c r="C582" s="1007"/>
      <c r="D582" s="1007"/>
      <c r="E582" s="1007"/>
      <c r="F582" s="1002">
        <v>0</v>
      </c>
      <c r="G582" s="1008">
        <v>1000</v>
      </c>
      <c r="H582" s="1008"/>
      <c r="I582" s="1008">
        <v>1000</v>
      </c>
      <c r="J582" s="1008"/>
      <c r="K582" s="1008"/>
      <c r="L582" s="1008">
        <v>0</v>
      </c>
      <c r="M582" s="1008"/>
      <c r="N582" s="1008">
        <v>0</v>
      </c>
      <c r="O582" s="1008"/>
      <c r="P582" s="1008"/>
      <c r="Q582" s="1002">
        <v>0</v>
      </c>
      <c r="R582" s="1002">
        <v>0</v>
      </c>
      <c r="S582" s="1002">
        <v>0</v>
      </c>
      <c r="T582" s="1002">
        <v>0</v>
      </c>
      <c r="U582" s="1002">
        <v>0</v>
      </c>
      <c r="V582" s="1009">
        <v>1000</v>
      </c>
      <c r="W582" s="1009"/>
      <c r="X582" s="1009">
        <v>1000</v>
      </c>
      <c r="Y582" s="1009"/>
      <c r="Z582" s="1009"/>
      <c r="AA582" s="1008">
        <v>0</v>
      </c>
      <c r="AB582" s="1008"/>
      <c r="AC582" s="1008">
        <v>0</v>
      </c>
      <c r="AD582" s="1008"/>
      <c r="AE582" s="1008"/>
      <c r="AF582" s="1010">
        <f t="shared" si="12"/>
        <v>0</v>
      </c>
      <c r="AG582" s="1010"/>
      <c r="AH582" s="1011">
        <f t="shared" si="12"/>
        <v>0</v>
      </c>
      <c r="AI582" s="1007"/>
      <c r="AJ582" s="1007"/>
    </row>
    <row r="583" spans="1:36" ht="48">
      <c r="A583" s="1005" t="s">
        <v>3911</v>
      </c>
      <c r="B583" s="1006" t="s">
        <v>4271</v>
      </c>
      <c r="C583" s="1007"/>
      <c r="D583" s="1007"/>
      <c r="E583" s="1007"/>
      <c r="F583" s="1002">
        <v>0</v>
      </c>
      <c r="G583" s="1008">
        <v>1491.9280000000001</v>
      </c>
      <c r="H583" s="1008"/>
      <c r="I583" s="1008">
        <v>1491.9280000000001</v>
      </c>
      <c r="J583" s="1008"/>
      <c r="K583" s="1008"/>
      <c r="L583" s="1008">
        <v>0</v>
      </c>
      <c r="M583" s="1008"/>
      <c r="N583" s="1008">
        <v>0</v>
      </c>
      <c r="O583" s="1008"/>
      <c r="P583" s="1008"/>
      <c r="Q583" s="1002">
        <v>0</v>
      </c>
      <c r="R583" s="1002">
        <v>0</v>
      </c>
      <c r="S583" s="1002">
        <v>0</v>
      </c>
      <c r="T583" s="1002">
        <v>0</v>
      </c>
      <c r="U583" s="1002">
        <v>0</v>
      </c>
      <c r="V583" s="1009">
        <v>1200</v>
      </c>
      <c r="W583" s="1009"/>
      <c r="X583" s="1009">
        <v>1200</v>
      </c>
      <c r="Y583" s="1009"/>
      <c r="Z583" s="1009"/>
      <c r="AA583" s="1008">
        <v>92.409000000000006</v>
      </c>
      <c r="AB583" s="1008"/>
      <c r="AC583" s="1008">
        <v>92.409000000000006</v>
      </c>
      <c r="AD583" s="1008"/>
      <c r="AE583" s="1008"/>
      <c r="AF583" s="1010">
        <f t="shared" si="12"/>
        <v>7.7007500000000011</v>
      </c>
      <c r="AG583" s="1010"/>
      <c r="AH583" s="1011">
        <f t="shared" si="12"/>
        <v>7.7007500000000011</v>
      </c>
      <c r="AI583" s="1007"/>
      <c r="AJ583" s="1007"/>
    </row>
    <row r="584" spans="1:36" ht="36">
      <c r="A584" s="1005" t="s">
        <v>3912</v>
      </c>
      <c r="B584" s="1006" t="s">
        <v>4272</v>
      </c>
      <c r="C584" s="1007"/>
      <c r="D584" s="1007"/>
      <c r="E584" s="1007"/>
      <c r="F584" s="1002">
        <v>0</v>
      </c>
      <c r="G584" s="1008">
        <v>1139.835</v>
      </c>
      <c r="H584" s="1008"/>
      <c r="I584" s="1008">
        <v>1139.835</v>
      </c>
      <c r="J584" s="1008"/>
      <c r="K584" s="1008"/>
      <c r="L584" s="1008">
        <v>0</v>
      </c>
      <c r="M584" s="1008"/>
      <c r="N584" s="1008">
        <v>0</v>
      </c>
      <c r="O584" s="1008"/>
      <c r="P584" s="1008"/>
      <c r="Q584" s="1002">
        <v>0</v>
      </c>
      <c r="R584" s="1002">
        <v>0</v>
      </c>
      <c r="S584" s="1002">
        <v>0</v>
      </c>
      <c r="T584" s="1002">
        <v>0</v>
      </c>
      <c r="U584" s="1002">
        <v>0</v>
      </c>
      <c r="V584" s="1009">
        <v>700</v>
      </c>
      <c r="W584" s="1009"/>
      <c r="X584" s="1009">
        <v>700</v>
      </c>
      <c r="Y584" s="1009"/>
      <c r="Z584" s="1009"/>
      <c r="AA584" s="1008">
        <v>437.565</v>
      </c>
      <c r="AB584" s="1008"/>
      <c r="AC584" s="1008">
        <v>437.565</v>
      </c>
      <c r="AD584" s="1008"/>
      <c r="AE584" s="1008"/>
      <c r="AF584" s="1010">
        <f t="shared" si="12"/>
        <v>62.50928571428571</v>
      </c>
      <c r="AG584" s="1010"/>
      <c r="AH584" s="1011">
        <f t="shared" si="12"/>
        <v>62.50928571428571</v>
      </c>
      <c r="AI584" s="1007"/>
      <c r="AJ584" s="1007"/>
    </row>
    <row r="585" spans="1:36" ht="36">
      <c r="A585" s="1005" t="s">
        <v>3913</v>
      </c>
      <c r="B585" s="1006" t="s">
        <v>4273</v>
      </c>
      <c r="C585" s="1007"/>
      <c r="D585" s="1007"/>
      <c r="E585" s="1007"/>
      <c r="F585" s="1002">
        <v>0</v>
      </c>
      <c r="G585" s="1008">
        <v>1500</v>
      </c>
      <c r="H585" s="1008"/>
      <c r="I585" s="1008">
        <v>1500</v>
      </c>
      <c r="J585" s="1008"/>
      <c r="K585" s="1008"/>
      <c r="L585" s="1008">
        <v>0</v>
      </c>
      <c r="M585" s="1008"/>
      <c r="N585" s="1008">
        <v>0</v>
      </c>
      <c r="O585" s="1008"/>
      <c r="P585" s="1008"/>
      <c r="Q585" s="1002">
        <v>0</v>
      </c>
      <c r="R585" s="1002">
        <v>0</v>
      </c>
      <c r="S585" s="1002">
        <v>0</v>
      </c>
      <c r="T585" s="1002">
        <v>0</v>
      </c>
      <c r="U585" s="1002">
        <v>0</v>
      </c>
      <c r="V585" s="1009">
        <v>1000</v>
      </c>
      <c r="W585" s="1009"/>
      <c r="X585" s="1009">
        <v>1000</v>
      </c>
      <c r="Y585" s="1009"/>
      <c r="Z585" s="1009"/>
      <c r="AA585" s="1008">
        <v>105.2</v>
      </c>
      <c r="AB585" s="1008"/>
      <c r="AC585" s="1008">
        <v>105.2</v>
      </c>
      <c r="AD585" s="1008"/>
      <c r="AE585" s="1008"/>
      <c r="AF585" s="1010">
        <f t="shared" si="12"/>
        <v>10.52</v>
      </c>
      <c r="AG585" s="1010"/>
      <c r="AH585" s="1011">
        <f t="shared" si="12"/>
        <v>10.52</v>
      </c>
      <c r="AI585" s="1007"/>
      <c r="AJ585" s="1007"/>
    </row>
    <row r="586" spans="1:36" ht="24">
      <c r="A586" s="1005" t="s">
        <v>3914</v>
      </c>
      <c r="B586" s="1006" t="s">
        <v>4274</v>
      </c>
      <c r="C586" s="1007"/>
      <c r="D586" s="1007"/>
      <c r="E586" s="1007"/>
      <c r="F586" s="1002">
        <v>0</v>
      </c>
      <c r="G586" s="1008">
        <v>998.83399999999995</v>
      </c>
      <c r="H586" s="1008"/>
      <c r="I586" s="1008">
        <v>998.83399999999995</v>
      </c>
      <c r="J586" s="1008"/>
      <c r="K586" s="1008"/>
      <c r="L586" s="1008">
        <v>0</v>
      </c>
      <c r="M586" s="1008"/>
      <c r="N586" s="1008">
        <v>0</v>
      </c>
      <c r="O586" s="1008"/>
      <c r="P586" s="1008"/>
      <c r="Q586" s="1002">
        <v>0</v>
      </c>
      <c r="R586" s="1002">
        <v>0</v>
      </c>
      <c r="S586" s="1002">
        <v>0</v>
      </c>
      <c r="T586" s="1002">
        <v>0</v>
      </c>
      <c r="U586" s="1002">
        <v>0</v>
      </c>
      <c r="V586" s="1009">
        <v>1000</v>
      </c>
      <c r="W586" s="1009"/>
      <c r="X586" s="1009">
        <v>1000</v>
      </c>
      <c r="Y586" s="1009"/>
      <c r="Z586" s="1009"/>
      <c r="AA586" s="1008">
        <v>998.83299999999997</v>
      </c>
      <c r="AB586" s="1008"/>
      <c r="AC586" s="1008">
        <v>998.83299999999997</v>
      </c>
      <c r="AD586" s="1008"/>
      <c r="AE586" s="1008"/>
      <c r="AF586" s="1010">
        <f t="shared" si="12"/>
        <v>99.883299999999991</v>
      </c>
      <c r="AG586" s="1010"/>
      <c r="AH586" s="1011">
        <f t="shared" si="12"/>
        <v>99.883299999999991</v>
      </c>
      <c r="AI586" s="1007"/>
      <c r="AJ586" s="1007"/>
    </row>
    <row r="587" spans="1:36" ht="24">
      <c r="A587" s="1005" t="s">
        <v>3915</v>
      </c>
      <c r="B587" s="1006" t="s">
        <v>4275</v>
      </c>
      <c r="C587" s="1007"/>
      <c r="D587" s="1007"/>
      <c r="E587" s="1007"/>
      <c r="F587" s="1002">
        <v>0</v>
      </c>
      <c r="G587" s="1008">
        <v>0</v>
      </c>
      <c r="H587" s="1008"/>
      <c r="I587" s="1008">
        <v>0</v>
      </c>
      <c r="J587" s="1008"/>
      <c r="K587" s="1008"/>
      <c r="L587" s="1008">
        <v>0</v>
      </c>
      <c r="M587" s="1008"/>
      <c r="N587" s="1008">
        <v>0</v>
      </c>
      <c r="O587" s="1008"/>
      <c r="P587" s="1008"/>
      <c r="Q587" s="1002">
        <v>0</v>
      </c>
      <c r="R587" s="1002">
        <v>0</v>
      </c>
      <c r="S587" s="1002">
        <v>0</v>
      </c>
      <c r="T587" s="1002">
        <v>0</v>
      </c>
      <c r="U587" s="1002">
        <v>0</v>
      </c>
      <c r="V587" s="1009">
        <v>1000</v>
      </c>
      <c r="W587" s="1009"/>
      <c r="X587" s="1009">
        <v>1000</v>
      </c>
      <c r="Y587" s="1009"/>
      <c r="Z587" s="1009"/>
      <c r="AA587" s="1008">
        <v>0</v>
      </c>
      <c r="AB587" s="1008"/>
      <c r="AC587" s="1008">
        <v>0</v>
      </c>
      <c r="AD587" s="1008"/>
      <c r="AE587" s="1008"/>
      <c r="AF587" s="1010">
        <f t="shared" si="12"/>
        <v>0</v>
      </c>
      <c r="AG587" s="1010"/>
      <c r="AH587" s="1011">
        <f t="shared" si="12"/>
        <v>0</v>
      </c>
      <c r="AI587" s="1007"/>
      <c r="AJ587" s="1007"/>
    </row>
    <row r="588" spans="1:36" ht="36">
      <c r="A588" s="1005" t="s">
        <v>3916</v>
      </c>
      <c r="B588" s="1006" t="s">
        <v>4276</v>
      </c>
      <c r="C588" s="1007"/>
      <c r="D588" s="1007"/>
      <c r="E588" s="1007"/>
      <c r="F588" s="1002">
        <v>0</v>
      </c>
      <c r="G588" s="1008">
        <v>2876.6610000000001</v>
      </c>
      <c r="H588" s="1008"/>
      <c r="I588" s="1008">
        <v>2876.6610000000001</v>
      </c>
      <c r="J588" s="1008"/>
      <c r="K588" s="1008"/>
      <c r="L588" s="1008">
        <v>0</v>
      </c>
      <c r="M588" s="1008"/>
      <c r="N588" s="1008">
        <v>0</v>
      </c>
      <c r="O588" s="1008"/>
      <c r="P588" s="1008"/>
      <c r="Q588" s="1002">
        <v>0</v>
      </c>
      <c r="R588" s="1002">
        <v>0</v>
      </c>
      <c r="S588" s="1002">
        <v>0</v>
      </c>
      <c r="T588" s="1002">
        <v>0</v>
      </c>
      <c r="U588" s="1002">
        <v>0</v>
      </c>
      <c r="V588" s="1009">
        <v>1000</v>
      </c>
      <c r="W588" s="1009"/>
      <c r="X588" s="1009">
        <v>1000</v>
      </c>
      <c r="Y588" s="1009"/>
      <c r="Z588" s="1009"/>
      <c r="AA588" s="1008">
        <v>150</v>
      </c>
      <c r="AB588" s="1008"/>
      <c r="AC588" s="1008">
        <v>150</v>
      </c>
      <c r="AD588" s="1008"/>
      <c r="AE588" s="1008"/>
      <c r="AF588" s="1010">
        <f t="shared" ref="AF588:AH651" si="13">AA588/V588*100</f>
        <v>15</v>
      </c>
      <c r="AG588" s="1010"/>
      <c r="AH588" s="1011">
        <f t="shared" si="13"/>
        <v>15</v>
      </c>
      <c r="AI588" s="1007"/>
      <c r="AJ588" s="1007"/>
    </row>
    <row r="589" spans="1:36" ht="24">
      <c r="A589" s="1005" t="s">
        <v>3917</v>
      </c>
      <c r="B589" s="1006" t="s">
        <v>4277</v>
      </c>
      <c r="C589" s="1007"/>
      <c r="D589" s="1007"/>
      <c r="E589" s="1007"/>
      <c r="F589" s="1002">
        <v>0</v>
      </c>
      <c r="G589" s="1008">
        <v>996.89499999999998</v>
      </c>
      <c r="H589" s="1008"/>
      <c r="I589" s="1008">
        <v>996.89499999999998</v>
      </c>
      <c r="J589" s="1008"/>
      <c r="K589" s="1008"/>
      <c r="L589" s="1008">
        <v>0</v>
      </c>
      <c r="M589" s="1008"/>
      <c r="N589" s="1008">
        <v>0</v>
      </c>
      <c r="O589" s="1008"/>
      <c r="P589" s="1008"/>
      <c r="Q589" s="1002">
        <v>0</v>
      </c>
      <c r="R589" s="1002">
        <v>0</v>
      </c>
      <c r="S589" s="1002">
        <v>0</v>
      </c>
      <c r="T589" s="1002">
        <v>0</v>
      </c>
      <c r="U589" s="1002">
        <v>0</v>
      </c>
      <c r="V589" s="1009">
        <v>1000</v>
      </c>
      <c r="W589" s="1009"/>
      <c r="X589" s="1009">
        <v>1000</v>
      </c>
      <c r="Y589" s="1009"/>
      <c r="Z589" s="1009"/>
      <c r="AA589" s="1008">
        <v>67.796000000000006</v>
      </c>
      <c r="AB589" s="1008"/>
      <c r="AC589" s="1008">
        <v>67.796000000000006</v>
      </c>
      <c r="AD589" s="1008"/>
      <c r="AE589" s="1008"/>
      <c r="AF589" s="1010">
        <f t="shared" si="13"/>
        <v>6.7796000000000012</v>
      </c>
      <c r="AG589" s="1010"/>
      <c r="AH589" s="1011">
        <f t="shared" si="13"/>
        <v>6.7796000000000012</v>
      </c>
      <c r="AI589" s="1007"/>
      <c r="AJ589" s="1007"/>
    </row>
    <row r="590" spans="1:36" ht="24">
      <c r="A590" s="1005" t="s">
        <v>3918</v>
      </c>
      <c r="B590" s="1006" t="s">
        <v>4278</v>
      </c>
      <c r="C590" s="1007"/>
      <c r="D590" s="1007"/>
      <c r="E590" s="1007"/>
      <c r="F590" s="1002">
        <v>0</v>
      </c>
      <c r="G590" s="1008">
        <v>3000</v>
      </c>
      <c r="H590" s="1008"/>
      <c r="I590" s="1008">
        <v>3000</v>
      </c>
      <c r="J590" s="1008"/>
      <c r="K590" s="1008"/>
      <c r="L590" s="1008">
        <v>0</v>
      </c>
      <c r="M590" s="1008"/>
      <c r="N590" s="1008">
        <v>0</v>
      </c>
      <c r="O590" s="1008"/>
      <c r="P590" s="1008"/>
      <c r="Q590" s="1002">
        <v>0</v>
      </c>
      <c r="R590" s="1002">
        <v>0</v>
      </c>
      <c r="S590" s="1002">
        <v>0</v>
      </c>
      <c r="T590" s="1002">
        <v>0</v>
      </c>
      <c r="U590" s="1002">
        <v>0</v>
      </c>
      <c r="V590" s="1009">
        <v>1000</v>
      </c>
      <c r="W590" s="1009"/>
      <c r="X590" s="1009">
        <v>1000</v>
      </c>
      <c r="Y590" s="1009"/>
      <c r="Z590" s="1009"/>
      <c r="AA590" s="1008">
        <v>100</v>
      </c>
      <c r="AB590" s="1008"/>
      <c r="AC590" s="1008">
        <v>100</v>
      </c>
      <c r="AD590" s="1008"/>
      <c r="AE590" s="1008"/>
      <c r="AF590" s="1010">
        <f t="shared" si="13"/>
        <v>10</v>
      </c>
      <c r="AG590" s="1010"/>
      <c r="AH590" s="1011">
        <f t="shared" si="13"/>
        <v>10</v>
      </c>
      <c r="AI590" s="1007"/>
      <c r="AJ590" s="1007"/>
    </row>
    <row r="591" spans="1:36" ht="24">
      <c r="A591" s="1005" t="s">
        <v>3919</v>
      </c>
      <c r="B591" s="1006" t="s">
        <v>4279</v>
      </c>
      <c r="C591" s="1007"/>
      <c r="D591" s="1007"/>
      <c r="E591" s="1007"/>
      <c r="F591" s="1002">
        <v>0</v>
      </c>
      <c r="G591" s="1008">
        <v>0</v>
      </c>
      <c r="H591" s="1008"/>
      <c r="I591" s="1008">
        <v>0</v>
      </c>
      <c r="J591" s="1008"/>
      <c r="K591" s="1008"/>
      <c r="L591" s="1008">
        <v>0</v>
      </c>
      <c r="M591" s="1008"/>
      <c r="N591" s="1008">
        <v>0</v>
      </c>
      <c r="O591" s="1008"/>
      <c r="P591" s="1008"/>
      <c r="Q591" s="1002">
        <v>0</v>
      </c>
      <c r="R591" s="1002">
        <v>0</v>
      </c>
      <c r="S591" s="1002">
        <v>0</v>
      </c>
      <c r="T591" s="1002">
        <v>0</v>
      </c>
      <c r="U591" s="1002">
        <v>0</v>
      </c>
      <c r="V591" s="1009">
        <v>1000</v>
      </c>
      <c r="W591" s="1009"/>
      <c r="X591" s="1009">
        <v>1000</v>
      </c>
      <c r="Y591" s="1009"/>
      <c r="Z591" s="1009"/>
      <c r="AA591" s="1008">
        <v>0</v>
      </c>
      <c r="AB591" s="1008"/>
      <c r="AC591" s="1008">
        <v>0</v>
      </c>
      <c r="AD591" s="1008"/>
      <c r="AE591" s="1008"/>
      <c r="AF591" s="1010">
        <f t="shared" si="13"/>
        <v>0</v>
      </c>
      <c r="AG591" s="1010"/>
      <c r="AH591" s="1011">
        <f t="shared" si="13"/>
        <v>0</v>
      </c>
      <c r="AI591" s="1007"/>
      <c r="AJ591" s="1007"/>
    </row>
    <row r="592" spans="1:36" ht="24">
      <c r="A592" s="1005" t="s">
        <v>3920</v>
      </c>
      <c r="B592" s="1006" t="s">
        <v>4280</v>
      </c>
      <c r="C592" s="1007"/>
      <c r="D592" s="1007"/>
      <c r="E592" s="1007"/>
      <c r="F592" s="1002">
        <v>0</v>
      </c>
      <c r="G592" s="1008">
        <v>0</v>
      </c>
      <c r="H592" s="1008"/>
      <c r="I592" s="1008">
        <v>0</v>
      </c>
      <c r="J592" s="1008"/>
      <c r="K592" s="1008"/>
      <c r="L592" s="1008">
        <v>0</v>
      </c>
      <c r="M592" s="1008"/>
      <c r="N592" s="1008">
        <v>0</v>
      </c>
      <c r="O592" s="1008"/>
      <c r="P592" s="1008"/>
      <c r="Q592" s="1002">
        <v>0</v>
      </c>
      <c r="R592" s="1002">
        <v>0</v>
      </c>
      <c r="S592" s="1002">
        <v>0</v>
      </c>
      <c r="T592" s="1002">
        <v>0</v>
      </c>
      <c r="U592" s="1002">
        <v>0</v>
      </c>
      <c r="V592" s="1009">
        <v>2000</v>
      </c>
      <c r="W592" s="1009"/>
      <c r="X592" s="1009">
        <v>2000</v>
      </c>
      <c r="Y592" s="1009"/>
      <c r="Z592" s="1009"/>
      <c r="AA592" s="1008">
        <v>0</v>
      </c>
      <c r="AB592" s="1008"/>
      <c r="AC592" s="1008">
        <v>0</v>
      </c>
      <c r="AD592" s="1008"/>
      <c r="AE592" s="1008"/>
      <c r="AF592" s="1010">
        <f t="shared" si="13"/>
        <v>0</v>
      </c>
      <c r="AG592" s="1010"/>
      <c r="AH592" s="1011">
        <f t="shared" si="13"/>
        <v>0</v>
      </c>
      <c r="AI592" s="1007"/>
      <c r="AJ592" s="1007"/>
    </row>
    <row r="593" spans="1:36" ht="48">
      <c r="A593" s="1005" t="s">
        <v>3921</v>
      </c>
      <c r="B593" s="1006" t="s">
        <v>4281</v>
      </c>
      <c r="C593" s="1007"/>
      <c r="D593" s="1007"/>
      <c r="E593" s="1007"/>
      <c r="F593" s="1002">
        <v>0</v>
      </c>
      <c r="G593" s="1008">
        <v>4700</v>
      </c>
      <c r="H593" s="1008"/>
      <c r="I593" s="1008">
        <v>4700</v>
      </c>
      <c r="J593" s="1008"/>
      <c r="K593" s="1008"/>
      <c r="L593" s="1008">
        <v>0</v>
      </c>
      <c r="M593" s="1008"/>
      <c r="N593" s="1008">
        <v>0</v>
      </c>
      <c r="O593" s="1008"/>
      <c r="P593" s="1008"/>
      <c r="Q593" s="1002">
        <v>0</v>
      </c>
      <c r="R593" s="1002">
        <v>0</v>
      </c>
      <c r="S593" s="1002">
        <v>0</v>
      </c>
      <c r="T593" s="1002">
        <v>0</v>
      </c>
      <c r="U593" s="1002">
        <v>0</v>
      </c>
      <c r="V593" s="1009">
        <v>4500</v>
      </c>
      <c r="W593" s="1009"/>
      <c r="X593" s="1009">
        <v>4500</v>
      </c>
      <c r="Y593" s="1009"/>
      <c r="Z593" s="1009"/>
      <c r="AA593" s="1008">
        <v>1809.6150210000001</v>
      </c>
      <c r="AB593" s="1008"/>
      <c r="AC593" s="1008">
        <v>1809.6150210000001</v>
      </c>
      <c r="AD593" s="1008"/>
      <c r="AE593" s="1008"/>
      <c r="AF593" s="1010">
        <f t="shared" si="13"/>
        <v>40.213667133333338</v>
      </c>
      <c r="AG593" s="1010"/>
      <c r="AH593" s="1011">
        <f t="shared" si="13"/>
        <v>40.213667133333338</v>
      </c>
      <c r="AI593" s="1007"/>
      <c r="AJ593" s="1007"/>
    </row>
    <row r="594" spans="1:36" ht="60">
      <c r="A594" s="1005" t="s">
        <v>3922</v>
      </c>
      <c r="B594" s="1006" t="s">
        <v>4282</v>
      </c>
      <c r="C594" s="1007"/>
      <c r="D594" s="1007"/>
      <c r="E594" s="1007"/>
      <c r="F594" s="1002">
        <v>0</v>
      </c>
      <c r="G594" s="1008">
        <v>1500</v>
      </c>
      <c r="H594" s="1008"/>
      <c r="I594" s="1008">
        <v>1500</v>
      </c>
      <c r="J594" s="1008"/>
      <c r="K594" s="1008"/>
      <c r="L594" s="1008">
        <v>0</v>
      </c>
      <c r="M594" s="1008"/>
      <c r="N594" s="1008">
        <v>0</v>
      </c>
      <c r="O594" s="1008"/>
      <c r="P594" s="1008"/>
      <c r="Q594" s="1002">
        <v>0</v>
      </c>
      <c r="R594" s="1002">
        <v>0</v>
      </c>
      <c r="S594" s="1002">
        <v>0</v>
      </c>
      <c r="T594" s="1002">
        <v>0</v>
      </c>
      <c r="U594" s="1002">
        <v>0</v>
      </c>
      <c r="V594" s="1009">
        <v>1500</v>
      </c>
      <c r="W594" s="1009"/>
      <c r="X594" s="1009">
        <v>1500</v>
      </c>
      <c r="Y594" s="1009"/>
      <c r="Z594" s="1009"/>
      <c r="AA594" s="1008">
        <v>0</v>
      </c>
      <c r="AB594" s="1008"/>
      <c r="AC594" s="1008">
        <v>0</v>
      </c>
      <c r="AD594" s="1008"/>
      <c r="AE594" s="1008"/>
      <c r="AF594" s="1010">
        <f t="shared" si="13"/>
        <v>0</v>
      </c>
      <c r="AG594" s="1010"/>
      <c r="AH594" s="1011">
        <f t="shared" si="13"/>
        <v>0</v>
      </c>
      <c r="AI594" s="1007"/>
      <c r="AJ594" s="1007"/>
    </row>
    <row r="595" spans="1:36">
      <c r="A595" s="1005" t="s">
        <v>3923</v>
      </c>
      <c r="B595" s="1006" t="s">
        <v>2038</v>
      </c>
      <c r="C595" s="1007"/>
      <c r="D595" s="1007"/>
      <c r="E595" s="1007"/>
      <c r="F595" s="1002">
        <v>0</v>
      </c>
      <c r="G595" s="1008">
        <v>990586</v>
      </c>
      <c r="H595" s="1008"/>
      <c r="I595" s="1008">
        <v>990586</v>
      </c>
      <c r="J595" s="1008"/>
      <c r="K595" s="1008"/>
      <c r="L595" s="1008">
        <v>0</v>
      </c>
      <c r="M595" s="1008"/>
      <c r="N595" s="1008">
        <v>0</v>
      </c>
      <c r="O595" s="1008"/>
      <c r="P595" s="1008"/>
      <c r="Q595" s="1002">
        <v>0</v>
      </c>
      <c r="R595" s="1002">
        <v>0</v>
      </c>
      <c r="S595" s="1002">
        <v>0</v>
      </c>
      <c r="T595" s="1002">
        <v>0</v>
      </c>
      <c r="U595" s="1002">
        <v>0</v>
      </c>
      <c r="V595" s="1009">
        <v>4000</v>
      </c>
      <c r="W595" s="1009"/>
      <c r="X595" s="1009">
        <v>4000</v>
      </c>
      <c r="Y595" s="1009"/>
      <c r="Z595" s="1009"/>
      <c r="AA595" s="1008">
        <v>4000</v>
      </c>
      <c r="AB595" s="1008"/>
      <c r="AC595" s="1008">
        <v>4000</v>
      </c>
      <c r="AD595" s="1008"/>
      <c r="AE595" s="1008"/>
      <c r="AF595" s="1010">
        <f t="shared" si="13"/>
        <v>100</v>
      </c>
      <c r="AG595" s="1010"/>
      <c r="AH595" s="1011">
        <f t="shared" si="13"/>
        <v>100</v>
      </c>
      <c r="AI595" s="1007"/>
      <c r="AJ595" s="1007"/>
    </row>
    <row r="596" spans="1:36" ht="48">
      <c r="A596" s="1005" t="s">
        <v>3924</v>
      </c>
      <c r="B596" s="1006" t="s">
        <v>4283</v>
      </c>
      <c r="C596" s="1007"/>
      <c r="D596" s="1007"/>
      <c r="E596" s="1007"/>
      <c r="F596" s="1002">
        <v>0</v>
      </c>
      <c r="G596" s="1008">
        <v>1100</v>
      </c>
      <c r="H596" s="1008"/>
      <c r="I596" s="1008">
        <v>1100</v>
      </c>
      <c r="J596" s="1008"/>
      <c r="K596" s="1008"/>
      <c r="L596" s="1008">
        <v>0</v>
      </c>
      <c r="M596" s="1008"/>
      <c r="N596" s="1008">
        <v>0</v>
      </c>
      <c r="O596" s="1008"/>
      <c r="P596" s="1008"/>
      <c r="Q596" s="1002">
        <v>0</v>
      </c>
      <c r="R596" s="1002">
        <v>0</v>
      </c>
      <c r="S596" s="1002">
        <v>0</v>
      </c>
      <c r="T596" s="1002">
        <v>0</v>
      </c>
      <c r="U596" s="1002">
        <v>0</v>
      </c>
      <c r="V596" s="1009">
        <v>1100</v>
      </c>
      <c r="W596" s="1009"/>
      <c r="X596" s="1009">
        <v>1100</v>
      </c>
      <c r="Y596" s="1009"/>
      <c r="Z596" s="1009"/>
      <c r="AA596" s="1008">
        <v>1018.336</v>
      </c>
      <c r="AB596" s="1008"/>
      <c r="AC596" s="1008">
        <v>1018.336</v>
      </c>
      <c r="AD596" s="1008"/>
      <c r="AE596" s="1008"/>
      <c r="AF596" s="1010">
        <f t="shared" si="13"/>
        <v>92.576000000000008</v>
      </c>
      <c r="AG596" s="1010"/>
      <c r="AH596" s="1011">
        <f t="shared" si="13"/>
        <v>92.576000000000008</v>
      </c>
      <c r="AI596" s="1007"/>
      <c r="AJ596" s="1007"/>
    </row>
    <row r="597" spans="1:36" ht="24">
      <c r="A597" s="1005" t="s">
        <v>3925</v>
      </c>
      <c r="B597" s="1006" t="s">
        <v>4284</v>
      </c>
      <c r="C597" s="1007"/>
      <c r="D597" s="1007"/>
      <c r="E597" s="1007"/>
      <c r="F597" s="1002">
        <v>0</v>
      </c>
      <c r="G597" s="1008">
        <v>4000</v>
      </c>
      <c r="H597" s="1008"/>
      <c r="I597" s="1008">
        <v>4000</v>
      </c>
      <c r="J597" s="1008"/>
      <c r="K597" s="1008"/>
      <c r="L597" s="1008">
        <v>0</v>
      </c>
      <c r="M597" s="1008"/>
      <c r="N597" s="1008">
        <v>0</v>
      </c>
      <c r="O597" s="1008"/>
      <c r="P597" s="1008"/>
      <c r="Q597" s="1002">
        <v>0</v>
      </c>
      <c r="R597" s="1002">
        <v>0</v>
      </c>
      <c r="S597" s="1002">
        <v>0</v>
      </c>
      <c r="T597" s="1002">
        <v>0</v>
      </c>
      <c r="U597" s="1002">
        <v>0</v>
      </c>
      <c r="V597" s="1009">
        <v>4000</v>
      </c>
      <c r="W597" s="1009"/>
      <c r="X597" s="1009">
        <v>4000</v>
      </c>
      <c r="Y597" s="1009"/>
      <c r="Z597" s="1009"/>
      <c r="AA597" s="1008">
        <v>1019.326</v>
      </c>
      <c r="AB597" s="1008"/>
      <c r="AC597" s="1008">
        <v>1019.326</v>
      </c>
      <c r="AD597" s="1008"/>
      <c r="AE597" s="1008"/>
      <c r="AF597" s="1010">
        <f t="shared" si="13"/>
        <v>25.483149999999998</v>
      </c>
      <c r="AG597" s="1010"/>
      <c r="AH597" s="1011">
        <f t="shared" si="13"/>
        <v>25.483149999999998</v>
      </c>
      <c r="AI597" s="1007"/>
      <c r="AJ597" s="1007"/>
    </row>
    <row r="598" spans="1:36">
      <c r="A598" s="1000" t="s">
        <v>1723</v>
      </c>
      <c r="B598" s="1001" t="s">
        <v>4285</v>
      </c>
      <c r="C598" s="1007"/>
      <c r="D598" s="1007"/>
      <c r="E598" s="1007"/>
      <c r="F598" s="1002">
        <v>0</v>
      </c>
      <c r="G598" s="1003">
        <v>0</v>
      </c>
      <c r="H598" s="1003"/>
      <c r="I598" s="1003">
        <v>0</v>
      </c>
      <c r="J598" s="1003"/>
      <c r="K598" s="1003"/>
      <c r="L598" s="1003">
        <v>10600</v>
      </c>
      <c r="M598" s="1003"/>
      <c r="N598" s="1003">
        <v>10600</v>
      </c>
      <c r="O598" s="1003"/>
      <c r="P598" s="1003"/>
      <c r="Q598" s="1002">
        <v>0</v>
      </c>
      <c r="R598" s="1002">
        <v>0</v>
      </c>
      <c r="S598" s="1002">
        <v>0</v>
      </c>
      <c r="T598" s="1002">
        <v>0</v>
      </c>
      <c r="U598" s="1002">
        <v>0</v>
      </c>
      <c r="V598" s="1003">
        <v>43018.978999999999</v>
      </c>
      <c r="W598" s="1009"/>
      <c r="X598" s="1009">
        <v>43018.978999999999</v>
      </c>
      <c r="Y598" s="1009"/>
      <c r="Z598" s="1009"/>
      <c r="AA598" s="1003">
        <v>25500.209814000002</v>
      </c>
      <c r="AB598" s="1003"/>
      <c r="AC598" s="1003">
        <v>25500.209814000002</v>
      </c>
      <c r="AD598" s="1003"/>
      <c r="AE598" s="1003"/>
      <c r="AF598" s="1004">
        <f t="shared" si="13"/>
        <v>59.276650461648572</v>
      </c>
      <c r="AG598" s="1007"/>
      <c r="AH598" s="1004">
        <f t="shared" si="13"/>
        <v>59.276650461648572</v>
      </c>
      <c r="AI598" s="1007"/>
      <c r="AJ598" s="1007"/>
    </row>
    <row r="599" spans="1:36" ht="36">
      <c r="A599" s="1005" t="s">
        <v>282</v>
      </c>
      <c r="B599" s="1006" t="s">
        <v>4145</v>
      </c>
      <c r="C599" s="1007"/>
      <c r="D599" s="1007"/>
      <c r="E599" s="1007"/>
      <c r="F599" s="1002">
        <v>0</v>
      </c>
      <c r="G599" s="1008">
        <v>8000</v>
      </c>
      <c r="H599" s="1008"/>
      <c r="I599" s="1008">
        <v>8000</v>
      </c>
      <c r="J599" s="1008"/>
      <c r="K599" s="1008"/>
      <c r="L599" s="1008">
        <v>0</v>
      </c>
      <c r="M599" s="1008"/>
      <c r="N599" s="1008">
        <v>0</v>
      </c>
      <c r="O599" s="1008"/>
      <c r="P599" s="1008"/>
      <c r="Q599" s="1002">
        <v>0</v>
      </c>
      <c r="R599" s="1002">
        <v>0</v>
      </c>
      <c r="S599" s="1002">
        <v>0</v>
      </c>
      <c r="T599" s="1002">
        <v>0</v>
      </c>
      <c r="U599" s="1002">
        <v>0</v>
      </c>
      <c r="V599" s="1009">
        <v>2500</v>
      </c>
      <c r="W599" s="1009"/>
      <c r="X599" s="1009">
        <v>2500</v>
      </c>
      <c r="Y599" s="1009"/>
      <c r="Z599" s="1009"/>
      <c r="AA599" s="1008">
        <v>2500</v>
      </c>
      <c r="AB599" s="1008"/>
      <c r="AC599" s="1008">
        <v>2500</v>
      </c>
      <c r="AD599" s="1008"/>
      <c r="AE599" s="1008"/>
      <c r="AF599" s="1010">
        <f t="shared" si="13"/>
        <v>100</v>
      </c>
      <c r="AG599" s="1010"/>
      <c r="AH599" s="1011">
        <f t="shared" si="13"/>
        <v>100</v>
      </c>
      <c r="AI599" s="1007"/>
      <c r="AJ599" s="1007"/>
    </row>
    <row r="600" spans="1:36" ht="36">
      <c r="A600" s="1005" t="s">
        <v>132</v>
      </c>
      <c r="B600" s="1006" t="s">
        <v>4286</v>
      </c>
      <c r="C600" s="1007"/>
      <c r="D600" s="1007"/>
      <c r="E600" s="1007"/>
      <c r="F600" s="1002">
        <v>0</v>
      </c>
      <c r="G600" s="1008">
        <v>800</v>
      </c>
      <c r="H600" s="1008"/>
      <c r="I600" s="1008">
        <v>800</v>
      </c>
      <c r="J600" s="1008"/>
      <c r="K600" s="1008"/>
      <c r="L600" s="1008">
        <v>0</v>
      </c>
      <c r="M600" s="1008"/>
      <c r="N600" s="1008">
        <v>0</v>
      </c>
      <c r="O600" s="1008"/>
      <c r="P600" s="1008"/>
      <c r="Q600" s="1002">
        <v>0</v>
      </c>
      <c r="R600" s="1002">
        <v>0</v>
      </c>
      <c r="S600" s="1002">
        <v>0</v>
      </c>
      <c r="T600" s="1002">
        <v>0</v>
      </c>
      <c r="U600" s="1002">
        <v>0</v>
      </c>
      <c r="V600" s="1009">
        <v>800</v>
      </c>
      <c r="W600" s="1009"/>
      <c r="X600" s="1009">
        <v>800</v>
      </c>
      <c r="Y600" s="1009"/>
      <c r="Z600" s="1009"/>
      <c r="AA600" s="1008">
        <v>0</v>
      </c>
      <c r="AB600" s="1008"/>
      <c r="AC600" s="1008">
        <v>0</v>
      </c>
      <c r="AD600" s="1008"/>
      <c r="AE600" s="1008"/>
      <c r="AF600" s="1010">
        <f t="shared" si="13"/>
        <v>0</v>
      </c>
      <c r="AG600" s="1010"/>
      <c r="AH600" s="1011">
        <f t="shared" si="13"/>
        <v>0</v>
      </c>
      <c r="AI600" s="1007"/>
      <c r="AJ600" s="1007"/>
    </row>
    <row r="601" spans="1:36" ht="48">
      <c r="A601" s="1005" t="s">
        <v>133</v>
      </c>
      <c r="B601" s="1006" t="s">
        <v>4287</v>
      </c>
      <c r="C601" s="1007"/>
      <c r="D601" s="1007"/>
      <c r="E601" s="1007"/>
      <c r="F601" s="1002">
        <v>0</v>
      </c>
      <c r="G601" s="1008">
        <v>1508.107</v>
      </c>
      <c r="H601" s="1008"/>
      <c r="I601" s="1008">
        <v>1508.107</v>
      </c>
      <c r="J601" s="1008"/>
      <c r="K601" s="1008"/>
      <c r="L601" s="1008">
        <v>0</v>
      </c>
      <c r="M601" s="1008"/>
      <c r="N601" s="1008">
        <v>0</v>
      </c>
      <c r="O601" s="1008"/>
      <c r="P601" s="1008"/>
      <c r="Q601" s="1002">
        <v>0</v>
      </c>
      <c r="R601" s="1002">
        <v>0</v>
      </c>
      <c r="S601" s="1002">
        <v>0</v>
      </c>
      <c r="T601" s="1002">
        <v>0</v>
      </c>
      <c r="U601" s="1002">
        <v>0</v>
      </c>
      <c r="V601" s="1009">
        <v>1000</v>
      </c>
      <c r="W601" s="1009"/>
      <c r="X601" s="1009">
        <v>1000</v>
      </c>
      <c r="Y601" s="1009"/>
      <c r="Z601" s="1009"/>
      <c r="AA601" s="1008">
        <v>1000</v>
      </c>
      <c r="AB601" s="1008"/>
      <c r="AC601" s="1008">
        <v>1000</v>
      </c>
      <c r="AD601" s="1008"/>
      <c r="AE601" s="1008"/>
      <c r="AF601" s="1010">
        <f t="shared" si="13"/>
        <v>100</v>
      </c>
      <c r="AG601" s="1010"/>
      <c r="AH601" s="1011">
        <f t="shared" si="13"/>
        <v>100</v>
      </c>
      <c r="AI601" s="1007"/>
      <c r="AJ601" s="1007"/>
    </row>
    <row r="602" spans="1:36" ht="36">
      <c r="A602" s="1005" t="s">
        <v>134</v>
      </c>
      <c r="B602" s="1006" t="s">
        <v>2019</v>
      </c>
      <c r="C602" s="1007"/>
      <c r="D602" s="1007"/>
      <c r="E602" s="1007"/>
      <c r="F602" s="1002">
        <v>0</v>
      </c>
      <c r="G602" s="1008">
        <v>7000</v>
      </c>
      <c r="H602" s="1008"/>
      <c r="I602" s="1008">
        <v>7000</v>
      </c>
      <c r="J602" s="1008"/>
      <c r="K602" s="1008"/>
      <c r="L602" s="1008">
        <v>0</v>
      </c>
      <c r="M602" s="1008"/>
      <c r="N602" s="1008">
        <v>0</v>
      </c>
      <c r="O602" s="1008"/>
      <c r="P602" s="1008"/>
      <c r="Q602" s="1002">
        <v>0</v>
      </c>
      <c r="R602" s="1002">
        <v>0</v>
      </c>
      <c r="S602" s="1002">
        <v>0</v>
      </c>
      <c r="T602" s="1002">
        <v>0</v>
      </c>
      <c r="U602" s="1002">
        <v>0</v>
      </c>
      <c r="V602" s="1009">
        <v>1000</v>
      </c>
      <c r="W602" s="1009"/>
      <c r="X602" s="1009">
        <v>1000</v>
      </c>
      <c r="Y602" s="1009"/>
      <c r="Z602" s="1009"/>
      <c r="AA602" s="1008">
        <v>1000</v>
      </c>
      <c r="AB602" s="1008"/>
      <c r="AC602" s="1008">
        <v>1000</v>
      </c>
      <c r="AD602" s="1008"/>
      <c r="AE602" s="1008"/>
      <c r="AF602" s="1010">
        <f t="shared" si="13"/>
        <v>100</v>
      </c>
      <c r="AG602" s="1010"/>
      <c r="AH602" s="1011">
        <f t="shared" si="13"/>
        <v>100</v>
      </c>
      <c r="AI602" s="1007"/>
      <c r="AJ602" s="1007"/>
    </row>
    <row r="603" spans="1:36" ht="36">
      <c r="A603" s="1005" t="s">
        <v>135</v>
      </c>
      <c r="B603" s="1006" t="s">
        <v>4137</v>
      </c>
      <c r="C603" s="1007"/>
      <c r="D603" s="1007"/>
      <c r="E603" s="1007"/>
      <c r="F603" s="1002">
        <v>0</v>
      </c>
      <c r="G603" s="1008">
        <v>5500</v>
      </c>
      <c r="H603" s="1008"/>
      <c r="I603" s="1008">
        <v>5500</v>
      </c>
      <c r="J603" s="1008"/>
      <c r="K603" s="1008"/>
      <c r="L603" s="1008">
        <v>0</v>
      </c>
      <c r="M603" s="1008"/>
      <c r="N603" s="1008">
        <v>0</v>
      </c>
      <c r="O603" s="1008"/>
      <c r="P603" s="1008"/>
      <c r="Q603" s="1002">
        <v>0</v>
      </c>
      <c r="R603" s="1002">
        <v>0</v>
      </c>
      <c r="S603" s="1002">
        <v>0</v>
      </c>
      <c r="T603" s="1002">
        <v>0</v>
      </c>
      <c r="U603" s="1002">
        <v>0</v>
      </c>
      <c r="V603" s="1009">
        <v>1000</v>
      </c>
      <c r="W603" s="1009"/>
      <c r="X603" s="1009">
        <v>1000</v>
      </c>
      <c r="Y603" s="1009"/>
      <c r="Z603" s="1009"/>
      <c r="AA603" s="1008">
        <v>1000</v>
      </c>
      <c r="AB603" s="1008"/>
      <c r="AC603" s="1008">
        <v>1000</v>
      </c>
      <c r="AD603" s="1008"/>
      <c r="AE603" s="1008"/>
      <c r="AF603" s="1010">
        <f t="shared" si="13"/>
        <v>100</v>
      </c>
      <c r="AG603" s="1010"/>
      <c r="AH603" s="1011">
        <f t="shared" si="13"/>
        <v>100</v>
      </c>
      <c r="AI603" s="1007"/>
      <c r="AJ603" s="1007"/>
    </row>
    <row r="604" spans="1:36" ht="36">
      <c r="A604" s="1005" t="s">
        <v>136</v>
      </c>
      <c r="B604" s="1006" t="s">
        <v>4288</v>
      </c>
      <c r="C604" s="1007"/>
      <c r="D604" s="1007"/>
      <c r="E604" s="1007"/>
      <c r="F604" s="1002">
        <v>0</v>
      </c>
      <c r="G604" s="1008">
        <v>5000</v>
      </c>
      <c r="H604" s="1008"/>
      <c r="I604" s="1008">
        <v>5000</v>
      </c>
      <c r="J604" s="1008"/>
      <c r="K604" s="1008"/>
      <c r="L604" s="1008">
        <v>0</v>
      </c>
      <c r="M604" s="1008"/>
      <c r="N604" s="1008">
        <v>0</v>
      </c>
      <c r="O604" s="1008"/>
      <c r="P604" s="1008"/>
      <c r="Q604" s="1002">
        <v>0</v>
      </c>
      <c r="R604" s="1002">
        <v>0</v>
      </c>
      <c r="S604" s="1002">
        <v>0</v>
      </c>
      <c r="T604" s="1002">
        <v>0</v>
      </c>
      <c r="U604" s="1002">
        <v>0</v>
      </c>
      <c r="V604" s="1009">
        <v>1500</v>
      </c>
      <c r="W604" s="1009"/>
      <c r="X604" s="1009">
        <v>1500</v>
      </c>
      <c r="Y604" s="1009"/>
      <c r="Z604" s="1009"/>
      <c r="AA604" s="1008">
        <v>260.11200000000002</v>
      </c>
      <c r="AB604" s="1008"/>
      <c r="AC604" s="1008">
        <v>260.11200000000002</v>
      </c>
      <c r="AD604" s="1008"/>
      <c r="AE604" s="1008"/>
      <c r="AF604" s="1010">
        <f t="shared" si="13"/>
        <v>17.340800000000002</v>
      </c>
      <c r="AG604" s="1010"/>
      <c r="AH604" s="1011">
        <f t="shared" si="13"/>
        <v>17.340800000000002</v>
      </c>
      <c r="AI604" s="1007"/>
      <c r="AJ604" s="1007"/>
    </row>
    <row r="605" spans="1:36" ht="24">
      <c r="A605" s="1005" t="s">
        <v>137</v>
      </c>
      <c r="B605" s="1006" t="s">
        <v>4156</v>
      </c>
      <c r="C605" s="1007"/>
      <c r="D605" s="1007"/>
      <c r="E605" s="1007"/>
      <c r="F605" s="1002">
        <v>0</v>
      </c>
      <c r="G605" s="1008">
        <v>2170.2660000000001</v>
      </c>
      <c r="H605" s="1008"/>
      <c r="I605" s="1008">
        <v>2170.2660000000001</v>
      </c>
      <c r="J605" s="1008"/>
      <c r="K605" s="1008"/>
      <c r="L605" s="1008">
        <v>0</v>
      </c>
      <c r="M605" s="1008"/>
      <c r="N605" s="1008">
        <v>0</v>
      </c>
      <c r="O605" s="1008"/>
      <c r="P605" s="1008"/>
      <c r="Q605" s="1002">
        <v>0</v>
      </c>
      <c r="R605" s="1002">
        <v>0</v>
      </c>
      <c r="S605" s="1002">
        <v>0</v>
      </c>
      <c r="T605" s="1002">
        <v>0</v>
      </c>
      <c r="U605" s="1002">
        <v>0</v>
      </c>
      <c r="V605" s="1009">
        <v>95</v>
      </c>
      <c r="W605" s="1009"/>
      <c r="X605" s="1009">
        <v>95</v>
      </c>
      <c r="Y605" s="1009"/>
      <c r="Z605" s="1009"/>
      <c r="AA605" s="1008">
        <v>95</v>
      </c>
      <c r="AB605" s="1008"/>
      <c r="AC605" s="1008">
        <v>95</v>
      </c>
      <c r="AD605" s="1008"/>
      <c r="AE605" s="1008"/>
      <c r="AF605" s="1010">
        <f t="shared" si="13"/>
        <v>100</v>
      </c>
      <c r="AG605" s="1010"/>
      <c r="AH605" s="1011">
        <f t="shared" si="13"/>
        <v>100</v>
      </c>
      <c r="AI605" s="1007"/>
      <c r="AJ605" s="1007"/>
    </row>
    <row r="606" spans="1:36">
      <c r="A606" s="1005" t="s">
        <v>317</v>
      </c>
      <c r="B606" s="1006" t="s">
        <v>4289</v>
      </c>
      <c r="C606" s="1007"/>
      <c r="D606" s="1007"/>
      <c r="E606" s="1007"/>
      <c r="F606" s="1002">
        <v>0</v>
      </c>
      <c r="G606" s="1008">
        <v>0</v>
      </c>
      <c r="H606" s="1008"/>
      <c r="I606" s="1008">
        <v>0</v>
      </c>
      <c r="J606" s="1008"/>
      <c r="K606" s="1008"/>
      <c r="L606" s="1008">
        <v>0</v>
      </c>
      <c r="M606" s="1008"/>
      <c r="N606" s="1008">
        <v>0</v>
      </c>
      <c r="O606" s="1008"/>
      <c r="P606" s="1008"/>
      <c r="Q606" s="1002">
        <v>0</v>
      </c>
      <c r="R606" s="1002">
        <v>0</v>
      </c>
      <c r="S606" s="1002">
        <v>0</v>
      </c>
      <c r="T606" s="1002">
        <v>0</v>
      </c>
      <c r="U606" s="1002">
        <v>0</v>
      </c>
      <c r="V606" s="1009">
        <v>800</v>
      </c>
      <c r="W606" s="1009"/>
      <c r="X606" s="1009">
        <v>800</v>
      </c>
      <c r="Y606" s="1009"/>
      <c r="Z606" s="1009"/>
      <c r="AA606" s="1008">
        <v>0</v>
      </c>
      <c r="AB606" s="1008"/>
      <c r="AC606" s="1008">
        <v>0</v>
      </c>
      <c r="AD606" s="1008"/>
      <c r="AE606" s="1008"/>
      <c r="AF606" s="1010">
        <f t="shared" si="13"/>
        <v>0</v>
      </c>
      <c r="AG606" s="1010"/>
      <c r="AH606" s="1011">
        <f t="shared" si="13"/>
        <v>0</v>
      </c>
      <c r="AI606" s="1007"/>
      <c r="AJ606" s="1007"/>
    </row>
    <row r="607" spans="1:36" ht="24">
      <c r="A607" s="1005" t="s">
        <v>318</v>
      </c>
      <c r="B607" s="1006" t="s">
        <v>4290</v>
      </c>
      <c r="C607" s="1007"/>
      <c r="D607" s="1007"/>
      <c r="E607" s="1007"/>
      <c r="F607" s="1002">
        <v>0</v>
      </c>
      <c r="G607" s="1008">
        <v>10000</v>
      </c>
      <c r="H607" s="1008"/>
      <c r="I607" s="1008">
        <v>10000</v>
      </c>
      <c r="J607" s="1008"/>
      <c r="K607" s="1008"/>
      <c r="L607" s="1008">
        <v>0</v>
      </c>
      <c r="M607" s="1008"/>
      <c r="N607" s="1008">
        <v>0</v>
      </c>
      <c r="O607" s="1008"/>
      <c r="P607" s="1008"/>
      <c r="Q607" s="1002">
        <v>0</v>
      </c>
      <c r="R607" s="1002">
        <v>0</v>
      </c>
      <c r="S607" s="1002">
        <v>0</v>
      </c>
      <c r="T607" s="1002">
        <v>0</v>
      </c>
      <c r="U607" s="1002">
        <v>0</v>
      </c>
      <c r="V607" s="1009">
        <v>7500</v>
      </c>
      <c r="W607" s="1009"/>
      <c r="X607" s="1009">
        <v>7500</v>
      </c>
      <c r="Y607" s="1009"/>
      <c r="Z607" s="1009"/>
      <c r="AA607" s="1008">
        <v>5770</v>
      </c>
      <c r="AB607" s="1008"/>
      <c r="AC607" s="1008">
        <v>5770</v>
      </c>
      <c r="AD607" s="1008"/>
      <c r="AE607" s="1008"/>
      <c r="AF607" s="1010">
        <f t="shared" si="13"/>
        <v>76.933333333333337</v>
      </c>
      <c r="AG607" s="1010"/>
      <c r="AH607" s="1011">
        <f t="shared" si="13"/>
        <v>76.933333333333337</v>
      </c>
      <c r="AI607" s="1007"/>
      <c r="AJ607" s="1007"/>
    </row>
    <row r="608" spans="1:36" ht="24">
      <c r="A608" s="1005" t="s">
        <v>656</v>
      </c>
      <c r="B608" s="1006" t="s">
        <v>2071</v>
      </c>
      <c r="C608" s="1007"/>
      <c r="D608" s="1007"/>
      <c r="E608" s="1007"/>
      <c r="F608" s="1002">
        <v>0</v>
      </c>
      <c r="G608" s="1008">
        <v>49300</v>
      </c>
      <c r="H608" s="1008"/>
      <c r="I608" s="1008">
        <v>49300</v>
      </c>
      <c r="J608" s="1008"/>
      <c r="K608" s="1008"/>
      <c r="L608" s="1008">
        <v>10600</v>
      </c>
      <c r="M608" s="1008"/>
      <c r="N608" s="1008">
        <v>10600</v>
      </c>
      <c r="O608" s="1008"/>
      <c r="P608" s="1008"/>
      <c r="Q608" s="1002">
        <v>0</v>
      </c>
      <c r="R608" s="1002">
        <v>0</v>
      </c>
      <c r="S608" s="1002">
        <v>0</v>
      </c>
      <c r="T608" s="1002">
        <v>0</v>
      </c>
      <c r="U608" s="1002">
        <v>0</v>
      </c>
      <c r="V608" s="1009">
        <v>8169.9789999999994</v>
      </c>
      <c r="W608" s="1009"/>
      <c r="X608" s="1009">
        <v>8169.9789999999994</v>
      </c>
      <c r="Y608" s="1009"/>
      <c r="Z608" s="1009"/>
      <c r="AA608" s="1008">
        <v>4371.4939999999997</v>
      </c>
      <c r="AB608" s="1008"/>
      <c r="AC608" s="1008">
        <v>4371.4939999999997</v>
      </c>
      <c r="AD608" s="1008"/>
      <c r="AE608" s="1008"/>
      <c r="AF608" s="1010">
        <f t="shared" si="13"/>
        <v>53.506796039500223</v>
      </c>
      <c r="AG608" s="1010"/>
      <c r="AH608" s="1011">
        <f t="shared" si="13"/>
        <v>53.506796039500223</v>
      </c>
      <c r="AI608" s="1007"/>
      <c r="AJ608" s="1007"/>
    </row>
    <row r="609" spans="1:36" ht="24">
      <c r="A609" s="1005" t="s">
        <v>1117</v>
      </c>
      <c r="B609" s="1006" t="s">
        <v>4291</v>
      </c>
      <c r="C609" s="1007"/>
      <c r="D609" s="1007"/>
      <c r="E609" s="1007"/>
      <c r="F609" s="1002">
        <v>0</v>
      </c>
      <c r="G609" s="1008">
        <v>1901.492</v>
      </c>
      <c r="H609" s="1008"/>
      <c r="I609" s="1008">
        <v>1901.492</v>
      </c>
      <c r="J609" s="1008"/>
      <c r="K609" s="1008"/>
      <c r="L609" s="1008">
        <v>0</v>
      </c>
      <c r="M609" s="1008"/>
      <c r="N609" s="1008">
        <v>0</v>
      </c>
      <c r="O609" s="1008"/>
      <c r="P609" s="1008"/>
      <c r="Q609" s="1002">
        <v>0</v>
      </c>
      <c r="R609" s="1002">
        <v>0</v>
      </c>
      <c r="S609" s="1002">
        <v>0</v>
      </c>
      <c r="T609" s="1002">
        <v>0</v>
      </c>
      <c r="U609" s="1002">
        <v>0</v>
      </c>
      <c r="V609" s="1009">
        <v>800</v>
      </c>
      <c r="W609" s="1009"/>
      <c r="X609" s="1009">
        <v>800</v>
      </c>
      <c r="Y609" s="1009"/>
      <c r="Z609" s="1009"/>
      <c r="AA609" s="1008">
        <v>800</v>
      </c>
      <c r="AB609" s="1008"/>
      <c r="AC609" s="1008">
        <v>800</v>
      </c>
      <c r="AD609" s="1008"/>
      <c r="AE609" s="1008"/>
      <c r="AF609" s="1010">
        <f t="shared" si="13"/>
        <v>100</v>
      </c>
      <c r="AG609" s="1010"/>
      <c r="AH609" s="1011">
        <f t="shared" si="13"/>
        <v>100</v>
      </c>
      <c r="AI609" s="1007"/>
      <c r="AJ609" s="1007"/>
    </row>
    <row r="610" spans="1:36" ht="60">
      <c r="A610" s="1005" t="s">
        <v>351</v>
      </c>
      <c r="B610" s="1006" t="s">
        <v>4292</v>
      </c>
      <c r="C610" s="1007"/>
      <c r="D610" s="1007"/>
      <c r="E610" s="1007"/>
      <c r="F610" s="1002">
        <v>0</v>
      </c>
      <c r="G610" s="1008">
        <v>2347</v>
      </c>
      <c r="H610" s="1008"/>
      <c r="I610" s="1008">
        <v>2347</v>
      </c>
      <c r="J610" s="1008"/>
      <c r="K610" s="1008"/>
      <c r="L610" s="1008">
        <v>0</v>
      </c>
      <c r="M610" s="1008"/>
      <c r="N610" s="1008">
        <v>0</v>
      </c>
      <c r="O610" s="1008"/>
      <c r="P610" s="1008"/>
      <c r="Q610" s="1002">
        <v>0</v>
      </c>
      <c r="R610" s="1002">
        <v>0</v>
      </c>
      <c r="S610" s="1002">
        <v>0</v>
      </c>
      <c r="T610" s="1002">
        <v>0</v>
      </c>
      <c r="U610" s="1002">
        <v>0</v>
      </c>
      <c r="V610" s="1009">
        <v>1000</v>
      </c>
      <c r="W610" s="1009"/>
      <c r="X610" s="1009">
        <v>1000</v>
      </c>
      <c r="Y610" s="1009"/>
      <c r="Z610" s="1009"/>
      <c r="AA610" s="1008">
        <v>909.10299999999995</v>
      </c>
      <c r="AB610" s="1008"/>
      <c r="AC610" s="1008">
        <v>909.10299999999995</v>
      </c>
      <c r="AD610" s="1008"/>
      <c r="AE610" s="1008"/>
      <c r="AF610" s="1010">
        <f t="shared" si="13"/>
        <v>90.910300000000007</v>
      </c>
      <c r="AG610" s="1010"/>
      <c r="AH610" s="1011">
        <f t="shared" si="13"/>
        <v>90.910300000000007</v>
      </c>
      <c r="AI610" s="1007"/>
      <c r="AJ610" s="1007"/>
    </row>
    <row r="611" spans="1:36" ht="24">
      <c r="A611" s="1005" t="s">
        <v>1118</v>
      </c>
      <c r="B611" s="1006" t="s">
        <v>2031</v>
      </c>
      <c r="C611" s="1007"/>
      <c r="D611" s="1007"/>
      <c r="E611" s="1007"/>
      <c r="F611" s="1002">
        <v>0</v>
      </c>
      <c r="G611" s="1008">
        <v>9000</v>
      </c>
      <c r="H611" s="1008"/>
      <c r="I611" s="1008">
        <v>9000</v>
      </c>
      <c r="J611" s="1008"/>
      <c r="K611" s="1008"/>
      <c r="L611" s="1008">
        <v>0</v>
      </c>
      <c r="M611" s="1008"/>
      <c r="N611" s="1008">
        <v>0</v>
      </c>
      <c r="O611" s="1008"/>
      <c r="P611" s="1008"/>
      <c r="Q611" s="1002">
        <v>0</v>
      </c>
      <c r="R611" s="1002">
        <v>0</v>
      </c>
      <c r="S611" s="1002">
        <v>0</v>
      </c>
      <c r="T611" s="1002">
        <v>0</v>
      </c>
      <c r="U611" s="1002">
        <v>0</v>
      </c>
      <c r="V611" s="1009">
        <v>2300</v>
      </c>
      <c r="W611" s="1009"/>
      <c r="X611" s="1009">
        <v>2300</v>
      </c>
      <c r="Y611" s="1009"/>
      <c r="Z611" s="1009"/>
      <c r="AA611" s="1008">
        <v>2300</v>
      </c>
      <c r="AB611" s="1008"/>
      <c r="AC611" s="1008">
        <v>2300</v>
      </c>
      <c r="AD611" s="1008"/>
      <c r="AE611" s="1008"/>
      <c r="AF611" s="1010">
        <f t="shared" si="13"/>
        <v>100</v>
      </c>
      <c r="AG611" s="1010"/>
      <c r="AH611" s="1011">
        <f t="shared" si="13"/>
        <v>100</v>
      </c>
      <c r="AI611" s="1007"/>
      <c r="AJ611" s="1007"/>
    </row>
    <row r="612" spans="1:36" ht="24">
      <c r="A612" s="1005" t="s">
        <v>1119</v>
      </c>
      <c r="B612" s="1006" t="s">
        <v>4293</v>
      </c>
      <c r="C612" s="1007"/>
      <c r="D612" s="1007"/>
      <c r="E612" s="1007"/>
      <c r="F612" s="1002">
        <v>0</v>
      </c>
      <c r="G612" s="1008">
        <v>14800</v>
      </c>
      <c r="H612" s="1008"/>
      <c r="I612" s="1008">
        <v>14800</v>
      </c>
      <c r="J612" s="1008"/>
      <c r="K612" s="1008"/>
      <c r="L612" s="1008">
        <v>0</v>
      </c>
      <c r="M612" s="1008"/>
      <c r="N612" s="1008">
        <v>0</v>
      </c>
      <c r="O612" s="1008"/>
      <c r="P612" s="1008"/>
      <c r="Q612" s="1002">
        <v>0</v>
      </c>
      <c r="R612" s="1002">
        <v>0</v>
      </c>
      <c r="S612" s="1002">
        <v>0</v>
      </c>
      <c r="T612" s="1002">
        <v>0</v>
      </c>
      <c r="U612" s="1002">
        <v>0</v>
      </c>
      <c r="V612" s="1009">
        <v>3000</v>
      </c>
      <c r="W612" s="1009"/>
      <c r="X612" s="1009">
        <v>3000</v>
      </c>
      <c r="Y612" s="1009"/>
      <c r="Z612" s="1009"/>
      <c r="AA612" s="1008">
        <v>624.72299999999996</v>
      </c>
      <c r="AB612" s="1008"/>
      <c r="AC612" s="1008">
        <v>624.72299999999996</v>
      </c>
      <c r="AD612" s="1008"/>
      <c r="AE612" s="1008"/>
      <c r="AF612" s="1010">
        <f t="shared" si="13"/>
        <v>20.824099999999998</v>
      </c>
      <c r="AG612" s="1010"/>
      <c r="AH612" s="1011">
        <f t="shared" si="13"/>
        <v>20.824099999999998</v>
      </c>
      <c r="AI612" s="1007"/>
      <c r="AJ612" s="1007"/>
    </row>
    <row r="613" spans="1:36" ht="24">
      <c r="A613" s="1005" t="s">
        <v>1120</v>
      </c>
      <c r="B613" s="1006" t="s">
        <v>4294</v>
      </c>
      <c r="C613" s="1007"/>
      <c r="D613" s="1007"/>
      <c r="E613" s="1007"/>
      <c r="F613" s="1002">
        <v>0</v>
      </c>
      <c r="G613" s="1008">
        <v>7000</v>
      </c>
      <c r="H613" s="1008"/>
      <c r="I613" s="1008">
        <v>7000</v>
      </c>
      <c r="J613" s="1008"/>
      <c r="K613" s="1008"/>
      <c r="L613" s="1008">
        <v>0</v>
      </c>
      <c r="M613" s="1008"/>
      <c r="N613" s="1008">
        <v>0</v>
      </c>
      <c r="O613" s="1008"/>
      <c r="P613" s="1008"/>
      <c r="Q613" s="1002">
        <v>0</v>
      </c>
      <c r="R613" s="1002">
        <v>0</v>
      </c>
      <c r="S613" s="1002">
        <v>0</v>
      </c>
      <c r="T613" s="1002">
        <v>0</v>
      </c>
      <c r="U613" s="1002">
        <v>0</v>
      </c>
      <c r="V613" s="1009">
        <v>5000</v>
      </c>
      <c r="W613" s="1009"/>
      <c r="X613" s="1009">
        <v>5000</v>
      </c>
      <c r="Y613" s="1009"/>
      <c r="Z613" s="1009"/>
      <c r="AA613" s="1008">
        <v>0</v>
      </c>
      <c r="AB613" s="1008"/>
      <c r="AC613" s="1008">
        <v>0</v>
      </c>
      <c r="AD613" s="1008"/>
      <c r="AE613" s="1008"/>
      <c r="AF613" s="1010">
        <f t="shared" si="13"/>
        <v>0</v>
      </c>
      <c r="AG613" s="1010"/>
      <c r="AH613" s="1011">
        <f t="shared" si="13"/>
        <v>0</v>
      </c>
      <c r="AI613" s="1007"/>
      <c r="AJ613" s="1007"/>
    </row>
    <row r="614" spans="1:36" ht="24">
      <c r="A614" s="1005" t="s">
        <v>1121</v>
      </c>
      <c r="B614" s="1006" t="s">
        <v>4295</v>
      </c>
      <c r="C614" s="1007"/>
      <c r="D614" s="1007"/>
      <c r="E614" s="1007"/>
      <c r="F614" s="1002">
        <v>0</v>
      </c>
      <c r="G614" s="1008">
        <v>8000</v>
      </c>
      <c r="H614" s="1008"/>
      <c r="I614" s="1008">
        <v>8000</v>
      </c>
      <c r="J614" s="1008"/>
      <c r="K614" s="1008"/>
      <c r="L614" s="1008">
        <v>0</v>
      </c>
      <c r="M614" s="1008"/>
      <c r="N614" s="1008">
        <v>0</v>
      </c>
      <c r="O614" s="1008"/>
      <c r="P614" s="1008"/>
      <c r="Q614" s="1002">
        <v>0</v>
      </c>
      <c r="R614" s="1002">
        <v>0</v>
      </c>
      <c r="S614" s="1002">
        <v>0</v>
      </c>
      <c r="T614" s="1002">
        <v>0</v>
      </c>
      <c r="U614" s="1002">
        <v>0</v>
      </c>
      <c r="V614" s="1009">
        <v>3054</v>
      </c>
      <c r="W614" s="1009"/>
      <c r="X614" s="1009">
        <v>3054</v>
      </c>
      <c r="Y614" s="1009"/>
      <c r="Z614" s="1009"/>
      <c r="AA614" s="1008">
        <v>2823.3488139999999</v>
      </c>
      <c r="AB614" s="1008"/>
      <c r="AC614" s="1008">
        <v>2823.3488139999999</v>
      </c>
      <c r="AD614" s="1008"/>
      <c r="AE614" s="1008"/>
      <c r="AF614" s="1010">
        <f t="shared" si="13"/>
        <v>92.447570857891293</v>
      </c>
      <c r="AG614" s="1010"/>
      <c r="AH614" s="1011">
        <f t="shared" si="13"/>
        <v>92.447570857891293</v>
      </c>
      <c r="AI614" s="1007"/>
      <c r="AJ614" s="1007"/>
    </row>
    <row r="615" spans="1:36" ht="24">
      <c r="A615" s="1005" t="s">
        <v>1122</v>
      </c>
      <c r="B615" s="1006" t="s">
        <v>4296</v>
      </c>
      <c r="C615" s="1007"/>
      <c r="D615" s="1007"/>
      <c r="E615" s="1007"/>
      <c r="F615" s="1002">
        <v>0</v>
      </c>
      <c r="G615" s="1008">
        <v>1200</v>
      </c>
      <c r="H615" s="1008"/>
      <c r="I615" s="1008">
        <v>1200</v>
      </c>
      <c r="J615" s="1008"/>
      <c r="K615" s="1008"/>
      <c r="L615" s="1008">
        <v>0</v>
      </c>
      <c r="M615" s="1008"/>
      <c r="N615" s="1008">
        <v>0</v>
      </c>
      <c r="O615" s="1008"/>
      <c r="P615" s="1008"/>
      <c r="Q615" s="1002">
        <v>0</v>
      </c>
      <c r="R615" s="1002">
        <v>0</v>
      </c>
      <c r="S615" s="1002">
        <v>0</v>
      </c>
      <c r="T615" s="1002">
        <v>0</v>
      </c>
      <c r="U615" s="1002">
        <v>0</v>
      </c>
      <c r="V615" s="1009">
        <v>1200</v>
      </c>
      <c r="W615" s="1009"/>
      <c r="X615" s="1009">
        <v>1200</v>
      </c>
      <c r="Y615" s="1009"/>
      <c r="Z615" s="1009"/>
      <c r="AA615" s="1008">
        <v>1193.6289999999999</v>
      </c>
      <c r="AB615" s="1008"/>
      <c r="AC615" s="1008">
        <v>1193.6289999999999</v>
      </c>
      <c r="AD615" s="1008"/>
      <c r="AE615" s="1008"/>
      <c r="AF615" s="1010">
        <f t="shared" si="13"/>
        <v>99.46908333333333</v>
      </c>
      <c r="AG615" s="1010"/>
      <c r="AH615" s="1011">
        <f t="shared" si="13"/>
        <v>99.46908333333333</v>
      </c>
      <c r="AI615" s="1007"/>
      <c r="AJ615" s="1007"/>
    </row>
    <row r="616" spans="1:36" ht="24">
      <c r="A616" s="1005" t="s">
        <v>1123</v>
      </c>
      <c r="B616" s="1006" t="s">
        <v>4297</v>
      </c>
      <c r="C616" s="1007"/>
      <c r="D616" s="1007"/>
      <c r="E616" s="1007"/>
      <c r="F616" s="1002">
        <v>0</v>
      </c>
      <c r="G616" s="1008">
        <v>341</v>
      </c>
      <c r="H616" s="1008"/>
      <c r="I616" s="1008">
        <v>341</v>
      </c>
      <c r="J616" s="1008"/>
      <c r="K616" s="1008"/>
      <c r="L616" s="1008">
        <v>0</v>
      </c>
      <c r="M616" s="1008"/>
      <c r="N616" s="1008">
        <v>0</v>
      </c>
      <c r="O616" s="1008"/>
      <c r="P616" s="1008"/>
      <c r="Q616" s="1002">
        <v>0</v>
      </c>
      <c r="R616" s="1002">
        <v>0</v>
      </c>
      <c r="S616" s="1002">
        <v>0</v>
      </c>
      <c r="T616" s="1002">
        <v>0</v>
      </c>
      <c r="U616" s="1002">
        <v>0</v>
      </c>
      <c r="V616" s="1009">
        <v>300</v>
      </c>
      <c r="W616" s="1009"/>
      <c r="X616" s="1009">
        <v>300</v>
      </c>
      <c r="Y616" s="1009"/>
      <c r="Z616" s="1009"/>
      <c r="AA616" s="1008">
        <v>300</v>
      </c>
      <c r="AB616" s="1008"/>
      <c r="AC616" s="1008">
        <v>300</v>
      </c>
      <c r="AD616" s="1008"/>
      <c r="AE616" s="1008"/>
      <c r="AF616" s="1010">
        <f t="shared" si="13"/>
        <v>100</v>
      </c>
      <c r="AG616" s="1010"/>
      <c r="AH616" s="1011">
        <f t="shared" si="13"/>
        <v>100</v>
      </c>
      <c r="AI616" s="1007"/>
      <c r="AJ616" s="1007"/>
    </row>
    <row r="617" spans="1:36" ht="24">
      <c r="A617" s="1005" t="s">
        <v>1124</v>
      </c>
      <c r="B617" s="1006" t="s">
        <v>4298</v>
      </c>
      <c r="C617" s="1007"/>
      <c r="D617" s="1007"/>
      <c r="E617" s="1007"/>
      <c r="F617" s="1002">
        <v>0</v>
      </c>
      <c r="G617" s="1008">
        <v>1422</v>
      </c>
      <c r="H617" s="1008"/>
      <c r="I617" s="1008">
        <v>1422</v>
      </c>
      <c r="J617" s="1008"/>
      <c r="K617" s="1008"/>
      <c r="L617" s="1008">
        <v>0</v>
      </c>
      <c r="M617" s="1008"/>
      <c r="N617" s="1008">
        <v>0</v>
      </c>
      <c r="O617" s="1008"/>
      <c r="P617" s="1008"/>
      <c r="Q617" s="1002">
        <v>0</v>
      </c>
      <c r="R617" s="1002">
        <v>0</v>
      </c>
      <c r="S617" s="1002">
        <v>0</v>
      </c>
      <c r="T617" s="1002">
        <v>0</v>
      </c>
      <c r="U617" s="1002">
        <v>0</v>
      </c>
      <c r="V617" s="1009">
        <v>700</v>
      </c>
      <c r="W617" s="1009"/>
      <c r="X617" s="1009">
        <v>700</v>
      </c>
      <c r="Y617" s="1009"/>
      <c r="Z617" s="1009"/>
      <c r="AA617" s="1008">
        <v>252.8</v>
      </c>
      <c r="AB617" s="1008"/>
      <c r="AC617" s="1008">
        <v>252.8</v>
      </c>
      <c r="AD617" s="1008"/>
      <c r="AE617" s="1008"/>
      <c r="AF617" s="1010">
        <f t="shared" si="13"/>
        <v>36.114285714285714</v>
      </c>
      <c r="AG617" s="1010"/>
      <c r="AH617" s="1011">
        <f t="shared" si="13"/>
        <v>36.114285714285714</v>
      </c>
      <c r="AI617" s="1007"/>
      <c r="AJ617" s="1007"/>
    </row>
    <row r="618" spans="1:36" ht="24">
      <c r="A618" s="1005" t="s">
        <v>1125</v>
      </c>
      <c r="B618" s="1006" t="s">
        <v>4299</v>
      </c>
      <c r="C618" s="1007"/>
      <c r="D618" s="1007"/>
      <c r="E618" s="1007"/>
      <c r="F618" s="1002">
        <v>0</v>
      </c>
      <c r="G618" s="1008">
        <v>572</v>
      </c>
      <c r="H618" s="1008"/>
      <c r="I618" s="1008">
        <v>572</v>
      </c>
      <c r="J618" s="1008"/>
      <c r="K618" s="1008"/>
      <c r="L618" s="1008">
        <v>0</v>
      </c>
      <c r="M618" s="1008"/>
      <c r="N618" s="1008">
        <v>0</v>
      </c>
      <c r="O618" s="1008"/>
      <c r="P618" s="1008"/>
      <c r="Q618" s="1002">
        <v>0</v>
      </c>
      <c r="R618" s="1002">
        <v>0</v>
      </c>
      <c r="S618" s="1002">
        <v>0</v>
      </c>
      <c r="T618" s="1002">
        <v>0</v>
      </c>
      <c r="U618" s="1002">
        <v>0</v>
      </c>
      <c r="V618" s="1009">
        <v>300</v>
      </c>
      <c r="W618" s="1009"/>
      <c r="X618" s="1009">
        <v>300</v>
      </c>
      <c r="Y618" s="1009"/>
      <c r="Z618" s="1009"/>
      <c r="AA618" s="1008">
        <v>300</v>
      </c>
      <c r="AB618" s="1008"/>
      <c r="AC618" s="1008">
        <v>300</v>
      </c>
      <c r="AD618" s="1008"/>
      <c r="AE618" s="1008"/>
      <c r="AF618" s="1010">
        <f t="shared" si="13"/>
        <v>100</v>
      </c>
      <c r="AG618" s="1010"/>
      <c r="AH618" s="1011">
        <f t="shared" si="13"/>
        <v>100</v>
      </c>
      <c r="AI618" s="1007"/>
      <c r="AJ618" s="1007"/>
    </row>
    <row r="619" spans="1:36" ht="36">
      <c r="A619" s="1005" t="s">
        <v>1126</v>
      </c>
      <c r="B619" s="1006" t="s">
        <v>4300</v>
      </c>
      <c r="C619" s="1007"/>
      <c r="D619" s="1007"/>
      <c r="E619" s="1007"/>
      <c r="F619" s="1002">
        <v>0</v>
      </c>
      <c r="G619" s="1008">
        <v>1000</v>
      </c>
      <c r="H619" s="1008"/>
      <c r="I619" s="1008">
        <v>1000</v>
      </c>
      <c r="J619" s="1008"/>
      <c r="K619" s="1008"/>
      <c r="L619" s="1008">
        <v>0</v>
      </c>
      <c r="M619" s="1008"/>
      <c r="N619" s="1008">
        <v>0</v>
      </c>
      <c r="O619" s="1008"/>
      <c r="P619" s="1008"/>
      <c r="Q619" s="1002">
        <v>0</v>
      </c>
      <c r="R619" s="1002">
        <v>0</v>
      </c>
      <c r="S619" s="1002">
        <v>0</v>
      </c>
      <c r="T619" s="1002">
        <v>0</v>
      </c>
      <c r="U619" s="1002">
        <v>0</v>
      </c>
      <c r="V619" s="1009">
        <v>1000</v>
      </c>
      <c r="W619" s="1009"/>
      <c r="X619" s="1009">
        <v>1000</v>
      </c>
      <c r="Y619" s="1009"/>
      <c r="Z619" s="1009"/>
      <c r="AA619" s="1008">
        <v>0</v>
      </c>
      <c r="AB619" s="1008"/>
      <c r="AC619" s="1008">
        <v>0</v>
      </c>
      <c r="AD619" s="1008"/>
      <c r="AE619" s="1008"/>
      <c r="AF619" s="1010">
        <f t="shared" si="13"/>
        <v>0</v>
      </c>
      <c r="AG619" s="1010"/>
      <c r="AH619" s="1011">
        <f t="shared" si="13"/>
        <v>0</v>
      </c>
      <c r="AI619" s="1007"/>
      <c r="AJ619" s="1007"/>
    </row>
    <row r="620" spans="1:36" ht="48">
      <c r="A620" s="1000" t="s">
        <v>4301</v>
      </c>
      <c r="B620" s="1001" t="s">
        <v>4302</v>
      </c>
      <c r="C620" s="1007"/>
      <c r="D620" s="1007"/>
      <c r="E620" s="1007"/>
      <c r="F620" s="1002">
        <v>0</v>
      </c>
      <c r="G620" s="1003">
        <v>0</v>
      </c>
      <c r="H620" s="1003"/>
      <c r="I620" s="1003">
        <v>0</v>
      </c>
      <c r="J620" s="1003"/>
      <c r="K620" s="1003"/>
      <c r="L620" s="1003">
        <v>1128207.919006</v>
      </c>
      <c r="M620" s="1003"/>
      <c r="N620" s="1003">
        <v>1128207.919006</v>
      </c>
      <c r="O620" s="1003"/>
      <c r="P620" s="1003"/>
      <c r="Q620" s="1002">
        <v>0</v>
      </c>
      <c r="R620" s="1002">
        <v>0</v>
      </c>
      <c r="S620" s="1002">
        <v>0</v>
      </c>
      <c r="T620" s="1002">
        <v>0</v>
      </c>
      <c r="U620" s="1002">
        <v>0</v>
      </c>
      <c r="V620" s="1003">
        <v>152399.05651200001</v>
      </c>
      <c r="W620" s="1009"/>
      <c r="X620" s="1009">
        <v>152399.05651200001</v>
      </c>
      <c r="Y620" s="1009"/>
      <c r="Z620" s="1009"/>
      <c r="AA620" s="1003">
        <v>75967.730146999995</v>
      </c>
      <c r="AB620" s="1003"/>
      <c r="AC620" s="1003">
        <v>75967.730146999995</v>
      </c>
      <c r="AD620" s="1003"/>
      <c r="AE620" s="1003"/>
      <c r="AF620" s="1004">
        <f t="shared" si="13"/>
        <v>49.847900561653567</v>
      </c>
      <c r="AG620" s="1007"/>
      <c r="AH620" s="1004">
        <f t="shared" si="13"/>
        <v>49.847900561653567</v>
      </c>
      <c r="AI620" s="1007"/>
      <c r="AJ620" s="1007"/>
    </row>
    <row r="621" spans="1:36" ht="24">
      <c r="A621" s="1005" t="s">
        <v>282</v>
      </c>
      <c r="B621" s="1006" t="s">
        <v>1984</v>
      </c>
      <c r="C621" s="1007"/>
      <c r="D621" s="1007"/>
      <c r="E621" s="1007"/>
      <c r="F621" s="1002">
        <v>0</v>
      </c>
      <c r="G621" s="1008">
        <v>350</v>
      </c>
      <c r="H621" s="1008"/>
      <c r="I621" s="1008">
        <v>350</v>
      </c>
      <c r="J621" s="1008"/>
      <c r="K621" s="1008"/>
      <c r="L621" s="1008">
        <v>0</v>
      </c>
      <c r="M621" s="1008"/>
      <c r="N621" s="1008">
        <v>0</v>
      </c>
      <c r="O621" s="1008"/>
      <c r="P621" s="1008"/>
      <c r="Q621" s="1002">
        <v>0</v>
      </c>
      <c r="R621" s="1002">
        <v>0</v>
      </c>
      <c r="S621" s="1002">
        <v>0</v>
      </c>
      <c r="T621" s="1002">
        <v>0</v>
      </c>
      <c r="U621" s="1002">
        <v>0</v>
      </c>
      <c r="V621" s="1009">
        <v>150</v>
      </c>
      <c r="W621" s="1009"/>
      <c r="X621" s="1009">
        <v>150</v>
      </c>
      <c r="Y621" s="1009"/>
      <c r="Z621" s="1009"/>
      <c r="AA621" s="1008">
        <v>150</v>
      </c>
      <c r="AB621" s="1008"/>
      <c r="AC621" s="1008">
        <v>150</v>
      </c>
      <c r="AD621" s="1008"/>
      <c r="AE621" s="1008"/>
      <c r="AF621" s="1010">
        <f t="shared" si="13"/>
        <v>100</v>
      </c>
      <c r="AG621" s="1010"/>
      <c r="AH621" s="1011">
        <f t="shared" si="13"/>
        <v>100</v>
      </c>
      <c r="AI621" s="1007"/>
      <c r="AJ621" s="1007"/>
    </row>
    <row r="622" spans="1:36" ht="24">
      <c r="A622" s="1005" t="s">
        <v>132</v>
      </c>
      <c r="B622" s="1006" t="s">
        <v>1986</v>
      </c>
      <c r="C622" s="1007"/>
      <c r="D622" s="1007"/>
      <c r="E622" s="1007"/>
      <c r="F622" s="1002">
        <v>0</v>
      </c>
      <c r="G622" s="1008">
        <v>3489.998</v>
      </c>
      <c r="H622" s="1008"/>
      <c r="I622" s="1008">
        <v>3489.998</v>
      </c>
      <c r="J622" s="1008"/>
      <c r="K622" s="1008"/>
      <c r="L622" s="1008">
        <v>2000</v>
      </c>
      <c r="M622" s="1008"/>
      <c r="N622" s="1008">
        <v>2000</v>
      </c>
      <c r="O622" s="1008"/>
      <c r="P622" s="1008"/>
      <c r="Q622" s="1002">
        <v>0</v>
      </c>
      <c r="R622" s="1002">
        <v>0</v>
      </c>
      <c r="S622" s="1002">
        <v>0</v>
      </c>
      <c r="T622" s="1002">
        <v>0</v>
      </c>
      <c r="U622" s="1002">
        <v>0</v>
      </c>
      <c r="V622" s="1009">
        <v>124.3395</v>
      </c>
      <c r="W622" s="1009"/>
      <c r="X622" s="1009">
        <v>124.3395</v>
      </c>
      <c r="Y622" s="1009"/>
      <c r="Z622" s="1009"/>
      <c r="AA622" s="1008">
        <v>63.345500000000001</v>
      </c>
      <c r="AB622" s="1008"/>
      <c r="AC622" s="1008">
        <v>63.345500000000001</v>
      </c>
      <c r="AD622" s="1008"/>
      <c r="AE622" s="1008"/>
      <c r="AF622" s="1010">
        <f t="shared" si="13"/>
        <v>50.945596532075484</v>
      </c>
      <c r="AG622" s="1010"/>
      <c r="AH622" s="1011">
        <f t="shared" si="13"/>
        <v>50.945596532075484</v>
      </c>
      <c r="AI622" s="1007"/>
      <c r="AJ622" s="1007"/>
    </row>
    <row r="623" spans="1:36" ht="24">
      <c r="A623" s="1005" t="s">
        <v>133</v>
      </c>
      <c r="B623" s="1006" t="s">
        <v>1996</v>
      </c>
      <c r="C623" s="1007"/>
      <c r="D623" s="1007"/>
      <c r="E623" s="1007"/>
      <c r="F623" s="1002">
        <v>0</v>
      </c>
      <c r="G623" s="1008">
        <v>152868</v>
      </c>
      <c r="H623" s="1008"/>
      <c r="I623" s="1008">
        <v>152868</v>
      </c>
      <c r="J623" s="1008"/>
      <c r="K623" s="1008"/>
      <c r="L623" s="1008">
        <v>2343.1434530000001</v>
      </c>
      <c r="M623" s="1008"/>
      <c r="N623" s="1008">
        <v>2343.1434530000001</v>
      </c>
      <c r="O623" s="1008"/>
      <c r="P623" s="1008"/>
      <c r="Q623" s="1002">
        <v>0</v>
      </c>
      <c r="R623" s="1002">
        <v>0</v>
      </c>
      <c r="S623" s="1002">
        <v>0</v>
      </c>
      <c r="T623" s="1002">
        <v>0</v>
      </c>
      <c r="U623" s="1002">
        <v>0</v>
      </c>
      <c r="V623" s="1009">
        <v>1390.147007</v>
      </c>
      <c r="W623" s="1009"/>
      <c r="X623" s="1009">
        <v>1390.147007</v>
      </c>
      <c r="Y623" s="1009"/>
      <c r="Z623" s="1009"/>
      <c r="AA623" s="1008">
        <v>863.62328300000001</v>
      </c>
      <c r="AB623" s="1008"/>
      <c r="AC623" s="1008">
        <v>863.62328300000001</v>
      </c>
      <c r="AD623" s="1008"/>
      <c r="AE623" s="1008"/>
      <c r="AF623" s="1010">
        <f t="shared" si="13"/>
        <v>62.124601114218706</v>
      </c>
      <c r="AG623" s="1010"/>
      <c r="AH623" s="1011">
        <f t="shared" si="13"/>
        <v>62.124601114218706</v>
      </c>
      <c r="AI623" s="1007"/>
      <c r="AJ623" s="1007"/>
    </row>
    <row r="624" spans="1:36" ht="36">
      <c r="A624" s="1005" t="s">
        <v>134</v>
      </c>
      <c r="B624" s="1006" t="s">
        <v>1998</v>
      </c>
      <c r="C624" s="1007"/>
      <c r="D624" s="1007"/>
      <c r="E624" s="1007"/>
      <c r="F624" s="1002">
        <v>0</v>
      </c>
      <c r="G624" s="1008">
        <v>53652</v>
      </c>
      <c r="H624" s="1008"/>
      <c r="I624" s="1008">
        <v>53652</v>
      </c>
      <c r="J624" s="1008"/>
      <c r="K624" s="1008"/>
      <c r="L624" s="1008">
        <v>6671.0553710000004</v>
      </c>
      <c r="M624" s="1008"/>
      <c r="N624" s="1008">
        <v>6671.0553710000004</v>
      </c>
      <c r="O624" s="1008"/>
      <c r="P624" s="1008"/>
      <c r="Q624" s="1002">
        <v>0</v>
      </c>
      <c r="R624" s="1002">
        <v>0</v>
      </c>
      <c r="S624" s="1002">
        <v>0</v>
      </c>
      <c r="T624" s="1002">
        <v>0</v>
      </c>
      <c r="U624" s="1002">
        <v>0</v>
      </c>
      <c r="V624" s="1009">
        <v>2088</v>
      </c>
      <c r="W624" s="1009"/>
      <c r="X624" s="1009">
        <v>2088</v>
      </c>
      <c r="Y624" s="1009"/>
      <c r="Z624" s="1009"/>
      <c r="AA624" s="1008">
        <v>2069.3479659999998</v>
      </c>
      <c r="AB624" s="1008"/>
      <c r="AC624" s="1008">
        <v>2069.3479659999998</v>
      </c>
      <c r="AD624" s="1008"/>
      <c r="AE624" s="1008"/>
      <c r="AF624" s="1010">
        <f t="shared" si="13"/>
        <v>99.106703352490413</v>
      </c>
      <c r="AG624" s="1010"/>
      <c r="AH624" s="1011">
        <f t="shared" si="13"/>
        <v>99.106703352490413</v>
      </c>
      <c r="AI624" s="1007"/>
      <c r="AJ624" s="1007"/>
    </row>
    <row r="625" spans="1:36" ht="24">
      <c r="A625" s="1005" t="s">
        <v>135</v>
      </c>
      <c r="B625" s="1006" t="s">
        <v>2000</v>
      </c>
      <c r="C625" s="1007"/>
      <c r="D625" s="1007"/>
      <c r="E625" s="1007"/>
      <c r="F625" s="1002">
        <v>0</v>
      </c>
      <c r="G625" s="1008">
        <v>6383.1450000000004</v>
      </c>
      <c r="H625" s="1008"/>
      <c r="I625" s="1008">
        <v>6383.1450000000004</v>
      </c>
      <c r="J625" s="1008"/>
      <c r="K625" s="1008"/>
      <c r="L625" s="1008">
        <v>1603.415</v>
      </c>
      <c r="M625" s="1008"/>
      <c r="N625" s="1008">
        <v>1603.415</v>
      </c>
      <c r="O625" s="1008"/>
      <c r="P625" s="1008"/>
      <c r="Q625" s="1002">
        <v>0</v>
      </c>
      <c r="R625" s="1002">
        <v>0</v>
      </c>
      <c r="S625" s="1002">
        <v>0</v>
      </c>
      <c r="T625" s="1002">
        <v>0</v>
      </c>
      <c r="U625" s="1002">
        <v>0</v>
      </c>
      <c r="V625" s="1009">
        <v>1385.4380000000001</v>
      </c>
      <c r="W625" s="1009"/>
      <c r="X625" s="1009">
        <v>1385.4380000000001</v>
      </c>
      <c r="Y625" s="1009"/>
      <c r="Z625" s="1009"/>
      <c r="AA625" s="1008">
        <v>0</v>
      </c>
      <c r="AB625" s="1008"/>
      <c r="AC625" s="1008">
        <v>0</v>
      </c>
      <c r="AD625" s="1008"/>
      <c r="AE625" s="1008"/>
      <c r="AF625" s="1010">
        <f t="shared" si="13"/>
        <v>0</v>
      </c>
      <c r="AG625" s="1010"/>
      <c r="AH625" s="1011">
        <f t="shared" si="13"/>
        <v>0</v>
      </c>
      <c r="AI625" s="1007"/>
      <c r="AJ625" s="1007"/>
    </row>
    <row r="626" spans="1:36" ht="36">
      <c r="A626" s="1005" t="s">
        <v>136</v>
      </c>
      <c r="B626" s="1006" t="s">
        <v>2006</v>
      </c>
      <c r="C626" s="1007"/>
      <c r="D626" s="1007"/>
      <c r="E626" s="1007"/>
      <c r="F626" s="1002">
        <v>0</v>
      </c>
      <c r="G626" s="1008">
        <v>1100</v>
      </c>
      <c r="H626" s="1008"/>
      <c r="I626" s="1008">
        <v>1100</v>
      </c>
      <c r="J626" s="1008"/>
      <c r="K626" s="1008"/>
      <c r="L626" s="1008">
        <v>858.36099999999999</v>
      </c>
      <c r="M626" s="1008"/>
      <c r="N626" s="1008">
        <v>858.36099999999999</v>
      </c>
      <c r="O626" s="1008"/>
      <c r="P626" s="1008"/>
      <c r="Q626" s="1002">
        <v>0</v>
      </c>
      <c r="R626" s="1002">
        <v>0</v>
      </c>
      <c r="S626" s="1002">
        <v>0</v>
      </c>
      <c r="T626" s="1002">
        <v>0</v>
      </c>
      <c r="U626" s="1002">
        <v>0</v>
      </c>
      <c r="V626" s="1009">
        <v>557.35599999999999</v>
      </c>
      <c r="W626" s="1009"/>
      <c r="X626" s="1009">
        <v>557.35599999999999</v>
      </c>
      <c r="Y626" s="1009"/>
      <c r="Z626" s="1009"/>
      <c r="AA626" s="1008">
        <v>551.25743899999998</v>
      </c>
      <c r="AB626" s="1008"/>
      <c r="AC626" s="1008">
        <v>551.25743899999998</v>
      </c>
      <c r="AD626" s="1008"/>
      <c r="AE626" s="1008"/>
      <c r="AF626" s="1010">
        <f t="shared" si="13"/>
        <v>98.905805086874452</v>
      </c>
      <c r="AG626" s="1010"/>
      <c r="AH626" s="1011">
        <f t="shared" si="13"/>
        <v>98.905805086874452</v>
      </c>
      <c r="AI626" s="1007"/>
      <c r="AJ626" s="1007"/>
    </row>
    <row r="627" spans="1:36" ht="36">
      <c r="A627" s="1005" t="s">
        <v>137</v>
      </c>
      <c r="B627" s="1006" t="s">
        <v>2008</v>
      </c>
      <c r="C627" s="1007"/>
      <c r="D627" s="1007"/>
      <c r="E627" s="1007"/>
      <c r="F627" s="1002">
        <v>0</v>
      </c>
      <c r="G627" s="1008">
        <v>550</v>
      </c>
      <c r="H627" s="1008"/>
      <c r="I627" s="1008">
        <v>550</v>
      </c>
      <c r="J627" s="1008"/>
      <c r="K627" s="1008"/>
      <c r="L627" s="1008">
        <v>0</v>
      </c>
      <c r="M627" s="1008"/>
      <c r="N627" s="1008">
        <v>0</v>
      </c>
      <c r="O627" s="1008"/>
      <c r="P627" s="1008"/>
      <c r="Q627" s="1002">
        <v>0</v>
      </c>
      <c r="R627" s="1002">
        <v>0</v>
      </c>
      <c r="S627" s="1002">
        <v>0</v>
      </c>
      <c r="T627" s="1002">
        <v>0</v>
      </c>
      <c r="U627" s="1002">
        <v>0</v>
      </c>
      <c r="V627" s="1009">
        <v>550</v>
      </c>
      <c r="W627" s="1009"/>
      <c r="X627" s="1009">
        <v>550</v>
      </c>
      <c r="Y627" s="1009"/>
      <c r="Z627" s="1009"/>
      <c r="AA627" s="1008">
        <v>511.25299999999999</v>
      </c>
      <c r="AB627" s="1008"/>
      <c r="AC627" s="1008">
        <v>511.25299999999999</v>
      </c>
      <c r="AD627" s="1008"/>
      <c r="AE627" s="1008"/>
      <c r="AF627" s="1010">
        <f t="shared" si="13"/>
        <v>92.955090909090913</v>
      </c>
      <c r="AG627" s="1010"/>
      <c r="AH627" s="1011">
        <f t="shared" si="13"/>
        <v>92.955090909090913</v>
      </c>
      <c r="AI627" s="1007"/>
      <c r="AJ627" s="1007"/>
    </row>
    <row r="628" spans="1:36" ht="36">
      <c r="A628" s="1005" t="s">
        <v>317</v>
      </c>
      <c r="B628" s="1006" t="s">
        <v>2009</v>
      </c>
      <c r="C628" s="1007"/>
      <c r="D628" s="1007"/>
      <c r="E628" s="1007"/>
      <c r="F628" s="1002">
        <v>0</v>
      </c>
      <c r="G628" s="1008">
        <v>1200</v>
      </c>
      <c r="H628" s="1008"/>
      <c r="I628" s="1008">
        <v>1200</v>
      </c>
      <c r="J628" s="1008"/>
      <c r="K628" s="1008"/>
      <c r="L628" s="1008">
        <v>0</v>
      </c>
      <c r="M628" s="1008"/>
      <c r="N628" s="1008">
        <v>0</v>
      </c>
      <c r="O628" s="1008"/>
      <c r="P628" s="1008"/>
      <c r="Q628" s="1002">
        <v>0</v>
      </c>
      <c r="R628" s="1002">
        <v>0</v>
      </c>
      <c r="S628" s="1002">
        <v>0</v>
      </c>
      <c r="T628" s="1002">
        <v>0</v>
      </c>
      <c r="U628" s="1002">
        <v>0</v>
      </c>
      <c r="V628" s="1009">
        <v>1200</v>
      </c>
      <c r="W628" s="1009"/>
      <c r="X628" s="1009">
        <v>1200</v>
      </c>
      <c r="Y628" s="1009"/>
      <c r="Z628" s="1009"/>
      <c r="AA628" s="1008">
        <v>1198.404</v>
      </c>
      <c r="AB628" s="1008"/>
      <c r="AC628" s="1008">
        <v>1198.404</v>
      </c>
      <c r="AD628" s="1008"/>
      <c r="AE628" s="1008"/>
      <c r="AF628" s="1010">
        <f t="shared" si="13"/>
        <v>99.86699999999999</v>
      </c>
      <c r="AG628" s="1010"/>
      <c r="AH628" s="1011">
        <f t="shared" si="13"/>
        <v>99.86699999999999</v>
      </c>
      <c r="AI628" s="1007"/>
      <c r="AJ628" s="1007"/>
    </row>
    <row r="629" spans="1:36" ht="24">
      <c r="A629" s="1005" t="s">
        <v>318</v>
      </c>
      <c r="B629" s="1006" t="s">
        <v>2010</v>
      </c>
      <c r="C629" s="1007"/>
      <c r="D629" s="1007"/>
      <c r="E629" s="1007"/>
      <c r="F629" s="1002">
        <v>0</v>
      </c>
      <c r="G629" s="1008">
        <v>400</v>
      </c>
      <c r="H629" s="1008"/>
      <c r="I629" s="1008">
        <v>400</v>
      </c>
      <c r="J629" s="1008"/>
      <c r="K629" s="1008"/>
      <c r="L629" s="1008">
        <v>0</v>
      </c>
      <c r="M629" s="1008"/>
      <c r="N629" s="1008">
        <v>0</v>
      </c>
      <c r="O629" s="1008"/>
      <c r="P629" s="1008"/>
      <c r="Q629" s="1002">
        <v>0</v>
      </c>
      <c r="R629" s="1002">
        <v>0</v>
      </c>
      <c r="S629" s="1002">
        <v>0</v>
      </c>
      <c r="T629" s="1002">
        <v>0</v>
      </c>
      <c r="U629" s="1002">
        <v>0</v>
      </c>
      <c r="V629" s="1009">
        <v>400</v>
      </c>
      <c r="W629" s="1009"/>
      <c r="X629" s="1009">
        <v>400</v>
      </c>
      <c r="Y629" s="1009"/>
      <c r="Z629" s="1009"/>
      <c r="AA629" s="1008">
        <v>397.67699599999997</v>
      </c>
      <c r="AB629" s="1008"/>
      <c r="AC629" s="1008">
        <v>397.67699599999997</v>
      </c>
      <c r="AD629" s="1008"/>
      <c r="AE629" s="1008"/>
      <c r="AF629" s="1010">
        <f t="shared" si="13"/>
        <v>99.419248999999994</v>
      </c>
      <c r="AG629" s="1010"/>
      <c r="AH629" s="1011">
        <f t="shared" si="13"/>
        <v>99.419248999999994</v>
      </c>
      <c r="AI629" s="1007"/>
      <c r="AJ629" s="1007"/>
    </row>
    <row r="630" spans="1:36" ht="36">
      <c r="A630" s="1005" t="s">
        <v>656</v>
      </c>
      <c r="B630" s="1006" t="s">
        <v>2011</v>
      </c>
      <c r="C630" s="1007"/>
      <c r="D630" s="1007"/>
      <c r="E630" s="1007"/>
      <c r="F630" s="1002">
        <v>0</v>
      </c>
      <c r="G630" s="1008">
        <v>450</v>
      </c>
      <c r="H630" s="1008"/>
      <c r="I630" s="1008">
        <v>450</v>
      </c>
      <c r="J630" s="1008"/>
      <c r="K630" s="1008"/>
      <c r="L630" s="1008">
        <v>0</v>
      </c>
      <c r="M630" s="1008"/>
      <c r="N630" s="1008">
        <v>0</v>
      </c>
      <c r="O630" s="1008"/>
      <c r="P630" s="1008"/>
      <c r="Q630" s="1002">
        <v>0</v>
      </c>
      <c r="R630" s="1002">
        <v>0</v>
      </c>
      <c r="S630" s="1002">
        <v>0</v>
      </c>
      <c r="T630" s="1002">
        <v>0</v>
      </c>
      <c r="U630" s="1002">
        <v>0</v>
      </c>
      <c r="V630" s="1009">
        <v>450</v>
      </c>
      <c r="W630" s="1009"/>
      <c r="X630" s="1009">
        <v>450</v>
      </c>
      <c r="Y630" s="1009"/>
      <c r="Z630" s="1009"/>
      <c r="AA630" s="1008">
        <v>436.81241499999999</v>
      </c>
      <c r="AB630" s="1008"/>
      <c r="AC630" s="1008">
        <v>436.81241499999999</v>
      </c>
      <c r="AD630" s="1008"/>
      <c r="AE630" s="1008"/>
      <c r="AF630" s="1010">
        <f t="shared" si="13"/>
        <v>97.069425555555554</v>
      </c>
      <c r="AG630" s="1010"/>
      <c r="AH630" s="1011">
        <f t="shared" si="13"/>
        <v>97.069425555555554</v>
      </c>
      <c r="AI630" s="1007"/>
      <c r="AJ630" s="1007"/>
    </row>
    <row r="631" spans="1:36" ht="36">
      <c r="A631" s="1005" t="s">
        <v>1117</v>
      </c>
      <c r="B631" s="1006" t="s">
        <v>4303</v>
      </c>
      <c r="C631" s="1007"/>
      <c r="D631" s="1007"/>
      <c r="E631" s="1007"/>
      <c r="F631" s="1002">
        <v>0</v>
      </c>
      <c r="G631" s="1008">
        <v>400</v>
      </c>
      <c r="H631" s="1008"/>
      <c r="I631" s="1008">
        <v>400</v>
      </c>
      <c r="J631" s="1008"/>
      <c r="K631" s="1008"/>
      <c r="L631" s="1008">
        <v>0</v>
      </c>
      <c r="M631" s="1008"/>
      <c r="N631" s="1008">
        <v>0</v>
      </c>
      <c r="O631" s="1008"/>
      <c r="P631" s="1008"/>
      <c r="Q631" s="1002">
        <v>0</v>
      </c>
      <c r="R631" s="1002">
        <v>0</v>
      </c>
      <c r="S631" s="1002">
        <v>0</v>
      </c>
      <c r="T631" s="1002">
        <v>0</v>
      </c>
      <c r="U631" s="1002">
        <v>0</v>
      </c>
      <c r="V631" s="1009">
        <v>400</v>
      </c>
      <c r="W631" s="1009"/>
      <c r="X631" s="1009">
        <v>400</v>
      </c>
      <c r="Y631" s="1009"/>
      <c r="Z631" s="1009"/>
      <c r="AA631" s="1008">
        <v>396.29289</v>
      </c>
      <c r="AB631" s="1008"/>
      <c r="AC631" s="1008">
        <v>396.29289</v>
      </c>
      <c r="AD631" s="1008"/>
      <c r="AE631" s="1008"/>
      <c r="AF631" s="1010">
        <f t="shared" si="13"/>
        <v>99.0732225</v>
      </c>
      <c r="AG631" s="1010"/>
      <c r="AH631" s="1011">
        <f t="shared" si="13"/>
        <v>99.0732225</v>
      </c>
      <c r="AI631" s="1007"/>
      <c r="AJ631" s="1007"/>
    </row>
    <row r="632" spans="1:36" ht="24">
      <c r="A632" s="1005" t="s">
        <v>351</v>
      </c>
      <c r="B632" s="1006" t="s">
        <v>2012</v>
      </c>
      <c r="C632" s="1007"/>
      <c r="D632" s="1007"/>
      <c r="E632" s="1007"/>
      <c r="F632" s="1002">
        <v>0</v>
      </c>
      <c r="G632" s="1008">
        <v>500</v>
      </c>
      <c r="H632" s="1008"/>
      <c r="I632" s="1008">
        <v>500</v>
      </c>
      <c r="J632" s="1008"/>
      <c r="K632" s="1008"/>
      <c r="L632" s="1008">
        <v>0</v>
      </c>
      <c r="M632" s="1008"/>
      <c r="N632" s="1008">
        <v>0</v>
      </c>
      <c r="O632" s="1008"/>
      <c r="P632" s="1008"/>
      <c r="Q632" s="1002">
        <v>0</v>
      </c>
      <c r="R632" s="1002">
        <v>0</v>
      </c>
      <c r="S632" s="1002">
        <v>0</v>
      </c>
      <c r="T632" s="1002">
        <v>0</v>
      </c>
      <c r="U632" s="1002">
        <v>0</v>
      </c>
      <c r="V632" s="1009">
        <v>500</v>
      </c>
      <c r="W632" s="1009"/>
      <c r="X632" s="1009">
        <v>500</v>
      </c>
      <c r="Y632" s="1009"/>
      <c r="Z632" s="1009"/>
      <c r="AA632" s="1008">
        <v>487.28614800000003</v>
      </c>
      <c r="AB632" s="1008"/>
      <c r="AC632" s="1008">
        <v>487.28614800000003</v>
      </c>
      <c r="AD632" s="1008"/>
      <c r="AE632" s="1008"/>
      <c r="AF632" s="1010">
        <f t="shared" si="13"/>
        <v>97.457229600000005</v>
      </c>
      <c r="AG632" s="1010"/>
      <c r="AH632" s="1011">
        <f t="shared" si="13"/>
        <v>97.457229600000005</v>
      </c>
      <c r="AI632" s="1007"/>
      <c r="AJ632" s="1007"/>
    </row>
    <row r="633" spans="1:36" ht="36">
      <c r="A633" s="1005" t="s">
        <v>1118</v>
      </c>
      <c r="B633" s="1006" t="s">
        <v>2013</v>
      </c>
      <c r="C633" s="1007"/>
      <c r="D633" s="1007"/>
      <c r="E633" s="1007"/>
      <c r="F633" s="1002">
        <v>0</v>
      </c>
      <c r="G633" s="1008">
        <v>500</v>
      </c>
      <c r="H633" s="1008"/>
      <c r="I633" s="1008">
        <v>500</v>
      </c>
      <c r="J633" s="1008"/>
      <c r="K633" s="1008"/>
      <c r="L633" s="1008">
        <v>0</v>
      </c>
      <c r="M633" s="1008"/>
      <c r="N633" s="1008">
        <v>0</v>
      </c>
      <c r="O633" s="1008"/>
      <c r="P633" s="1008"/>
      <c r="Q633" s="1002">
        <v>0</v>
      </c>
      <c r="R633" s="1002">
        <v>0</v>
      </c>
      <c r="S633" s="1002">
        <v>0</v>
      </c>
      <c r="T633" s="1002">
        <v>0</v>
      </c>
      <c r="U633" s="1002">
        <v>0</v>
      </c>
      <c r="V633" s="1009">
        <v>500</v>
      </c>
      <c r="W633" s="1009"/>
      <c r="X633" s="1009">
        <v>500</v>
      </c>
      <c r="Y633" s="1009"/>
      <c r="Z633" s="1009"/>
      <c r="AA633" s="1008">
        <v>496.42978299999999</v>
      </c>
      <c r="AB633" s="1008"/>
      <c r="AC633" s="1008">
        <v>496.42978299999999</v>
      </c>
      <c r="AD633" s="1008"/>
      <c r="AE633" s="1008"/>
      <c r="AF633" s="1010">
        <f t="shared" si="13"/>
        <v>99.285956600000006</v>
      </c>
      <c r="AG633" s="1010"/>
      <c r="AH633" s="1011">
        <f t="shared" si="13"/>
        <v>99.285956600000006</v>
      </c>
      <c r="AI633" s="1007"/>
      <c r="AJ633" s="1007"/>
    </row>
    <row r="634" spans="1:36" ht="36">
      <c r="A634" s="1005" t="s">
        <v>1119</v>
      </c>
      <c r="B634" s="1006" t="s">
        <v>2014</v>
      </c>
      <c r="C634" s="1007"/>
      <c r="D634" s="1007"/>
      <c r="E634" s="1007"/>
      <c r="F634" s="1002">
        <v>0</v>
      </c>
      <c r="G634" s="1008">
        <v>500</v>
      </c>
      <c r="H634" s="1008"/>
      <c r="I634" s="1008">
        <v>500</v>
      </c>
      <c r="J634" s="1008"/>
      <c r="K634" s="1008"/>
      <c r="L634" s="1008">
        <v>0</v>
      </c>
      <c r="M634" s="1008"/>
      <c r="N634" s="1008">
        <v>0</v>
      </c>
      <c r="O634" s="1008"/>
      <c r="P634" s="1008"/>
      <c r="Q634" s="1002">
        <v>0</v>
      </c>
      <c r="R634" s="1002">
        <v>0</v>
      </c>
      <c r="S634" s="1002">
        <v>0</v>
      </c>
      <c r="T634" s="1002">
        <v>0</v>
      </c>
      <c r="U634" s="1002">
        <v>0</v>
      </c>
      <c r="V634" s="1009">
        <v>500</v>
      </c>
      <c r="W634" s="1009"/>
      <c r="X634" s="1009">
        <v>500</v>
      </c>
      <c r="Y634" s="1009"/>
      <c r="Z634" s="1009"/>
      <c r="AA634" s="1008">
        <v>499.03048799999999</v>
      </c>
      <c r="AB634" s="1008"/>
      <c r="AC634" s="1008">
        <v>499.03048799999999</v>
      </c>
      <c r="AD634" s="1008"/>
      <c r="AE634" s="1008"/>
      <c r="AF634" s="1010">
        <f t="shared" si="13"/>
        <v>99.806097600000001</v>
      </c>
      <c r="AG634" s="1010"/>
      <c r="AH634" s="1011">
        <f t="shared" si="13"/>
        <v>99.806097600000001</v>
      </c>
      <c r="AI634" s="1007"/>
      <c r="AJ634" s="1007"/>
    </row>
    <row r="635" spans="1:36" ht="24">
      <c r="A635" s="1005" t="s">
        <v>1120</v>
      </c>
      <c r="B635" s="1006" t="s">
        <v>2015</v>
      </c>
      <c r="C635" s="1007"/>
      <c r="D635" s="1007"/>
      <c r="E635" s="1007"/>
      <c r="F635" s="1002">
        <v>0</v>
      </c>
      <c r="G635" s="1008">
        <v>500</v>
      </c>
      <c r="H635" s="1008"/>
      <c r="I635" s="1008">
        <v>500</v>
      </c>
      <c r="J635" s="1008"/>
      <c r="K635" s="1008"/>
      <c r="L635" s="1008">
        <v>0</v>
      </c>
      <c r="M635" s="1008"/>
      <c r="N635" s="1008">
        <v>0</v>
      </c>
      <c r="O635" s="1008"/>
      <c r="P635" s="1008"/>
      <c r="Q635" s="1002">
        <v>0</v>
      </c>
      <c r="R635" s="1002">
        <v>0</v>
      </c>
      <c r="S635" s="1002">
        <v>0</v>
      </c>
      <c r="T635" s="1002">
        <v>0</v>
      </c>
      <c r="U635" s="1002">
        <v>0</v>
      </c>
      <c r="V635" s="1009">
        <v>500</v>
      </c>
      <c r="W635" s="1009"/>
      <c r="X635" s="1009">
        <v>500</v>
      </c>
      <c r="Y635" s="1009"/>
      <c r="Z635" s="1009"/>
      <c r="AA635" s="1008">
        <v>491.17254400000002</v>
      </c>
      <c r="AB635" s="1008"/>
      <c r="AC635" s="1008">
        <v>491.17254400000002</v>
      </c>
      <c r="AD635" s="1008"/>
      <c r="AE635" s="1008"/>
      <c r="AF635" s="1010">
        <f t="shared" si="13"/>
        <v>98.2345088</v>
      </c>
      <c r="AG635" s="1010"/>
      <c r="AH635" s="1011">
        <f t="shared" si="13"/>
        <v>98.2345088</v>
      </c>
      <c r="AI635" s="1007"/>
      <c r="AJ635" s="1007"/>
    </row>
    <row r="636" spans="1:36" ht="24">
      <c r="A636" s="1005" t="s">
        <v>1121</v>
      </c>
      <c r="B636" s="1006" t="s">
        <v>2022</v>
      </c>
      <c r="C636" s="1007"/>
      <c r="D636" s="1007"/>
      <c r="E636" s="1007"/>
      <c r="F636" s="1002">
        <v>0</v>
      </c>
      <c r="G636" s="1008">
        <v>1050</v>
      </c>
      <c r="H636" s="1008"/>
      <c r="I636" s="1008">
        <v>1050</v>
      </c>
      <c r="J636" s="1008"/>
      <c r="K636" s="1008"/>
      <c r="L636" s="1008">
        <v>749.2989</v>
      </c>
      <c r="M636" s="1008"/>
      <c r="N636" s="1008">
        <v>749.2989</v>
      </c>
      <c r="O636" s="1008"/>
      <c r="P636" s="1008"/>
      <c r="Q636" s="1002">
        <v>0</v>
      </c>
      <c r="R636" s="1002">
        <v>0</v>
      </c>
      <c r="S636" s="1002">
        <v>0</v>
      </c>
      <c r="T636" s="1002">
        <v>0</v>
      </c>
      <c r="U636" s="1002">
        <v>0</v>
      </c>
      <c r="V636" s="1009">
        <v>300.7011</v>
      </c>
      <c r="W636" s="1009"/>
      <c r="X636" s="1009">
        <v>300.7011</v>
      </c>
      <c r="Y636" s="1009"/>
      <c r="Z636" s="1009"/>
      <c r="AA636" s="1008">
        <v>294.03100000000001</v>
      </c>
      <c r="AB636" s="1008"/>
      <c r="AC636" s="1008">
        <v>294.03100000000001</v>
      </c>
      <c r="AD636" s="1008"/>
      <c r="AE636" s="1008"/>
      <c r="AF636" s="1010">
        <f t="shared" si="13"/>
        <v>97.78181722647507</v>
      </c>
      <c r="AG636" s="1010"/>
      <c r="AH636" s="1011">
        <f t="shared" si="13"/>
        <v>97.78181722647507</v>
      </c>
      <c r="AI636" s="1007"/>
      <c r="AJ636" s="1007"/>
    </row>
    <row r="637" spans="1:36" ht="24">
      <c r="A637" s="1005" t="s">
        <v>1122</v>
      </c>
      <c r="B637" s="1006" t="s">
        <v>2035</v>
      </c>
      <c r="C637" s="1007"/>
      <c r="D637" s="1007"/>
      <c r="E637" s="1007"/>
      <c r="F637" s="1002">
        <v>0</v>
      </c>
      <c r="G637" s="1008">
        <v>52941</v>
      </c>
      <c r="H637" s="1008"/>
      <c r="I637" s="1008">
        <v>52941</v>
      </c>
      <c r="J637" s="1008"/>
      <c r="K637" s="1008"/>
      <c r="L637" s="1008">
        <v>0</v>
      </c>
      <c r="M637" s="1008"/>
      <c r="N637" s="1008">
        <v>0</v>
      </c>
      <c r="O637" s="1008"/>
      <c r="P637" s="1008"/>
      <c r="Q637" s="1002">
        <v>0</v>
      </c>
      <c r="R637" s="1002">
        <v>0</v>
      </c>
      <c r="S637" s="1002">
        <v>0</v>
      </c>
      <c r="T637" s="1002">
        <v>0</v>
      </c>
      <c r="U637" s="1002">
        <v>0</v>
      </c>
      <c r="V637" s="1009">
        <v>1000</v>
      </c>
      <c r="W637" s="1009"/>
      <c r="X637" s="1009">
        <v>1000</v>
      </c>
      <c r="Y637" s="1009"/>
      <c r="Z637" s="1009"/>
      <c r="AA637" s="1008">
        <v>1000</v>
      </c>
      <c r="AB637" s="1008"/>
      <c r="AC637" s="1008">
        <v>1000</v>
      </c>
      <c r="AD637" s="1008"/>
      <c r="AE637" s="1008"/>
      <c r="AF637" s="1010">
        <f t="shared" si="13"/>
        <v>100</v>
      </c>
      <c r="AG637" s="1010"/>
      <c r="AH637" s="1011">
        <f t="shared" si="13"/>
        <v>100</v>
      </c>
      <c r="AI637" s="1007"/>
      <c r="AJ637" s="1007"/>
    </row>
    <row r="638" spans="1:36" ht="24">
      <c r="A638" s="1005" t="s">
        <v>1123</v>
      </c>
      <c r="B638" s="1006" t="s">
        <v>2046</v>
      </c>
      <c r="C638" s="1007"/>
      <c r="D638" s="1007"/>
      <c r="E638" s="1007"/>
      <c r="F638" s="1002">
        <v>0</v>
      </c>
      <c r="G638" s="1008">
        <v>18826.289000000001</v>
      </c>
      <c r="H638" s="1008"/>
      <c r="I638" s="1008">
        <v>18826.289000000001</v>
      </c>
      <c r="J638" s="1008"/>
      <c r="K638" s="1008"/>
      <c r="L638" s="1008">
        <v>0</v>
      </c>
      <c r="M638" s="1008"/>
      <c r="N638" s="1008">
        <v>0</v>
      </c>
      <c r="O638" s="1008"/>
      <c r="P638" s="1008"/>
      <c r="Q638" s="1002">
        <v>0</v>
      </c>
      <c r="R638" s="1002">
        <v>0</v>
      </c>
      <c r="S638" s="1002">
        <v>0</v>
      </c>
      <c r="T638" s="1002">
        <v>0</v>
      </c>
      <c r="U638" s="1002">
        <v>0</v>
      </c>
      <c r="V638" s="1009">
        <v>136.53767400000001</v>
      </c>
      <c r="W638" s="1009"/>
      <c r="X638" s="1009">
        <v>136.53767400000001</v>
      </c>
      <c r="Y638" s="1009"/>
      <c r="Z638" s="1009"/>
      <c r="AA638" s="1008">
        <v>136.53767400000001</v>
      </c>
      <c r="AB638" s="1008"/>
      <c r="AC638" s="1008">
        <v>136.53767400000001</v>
      </c>
      <c r="AD638" s="1008"/>
      <c r="AE638" s="1008"/>
      <c r="AF638" s="1010">
        <f t="shared" si="13"/>
        <v>100</v>
      </c>
      <c r="AG638" s="1010"/>
      <c r="AH638" s="1011">
        <f t="shared" si="13"/>
        <v>100</v>
      </c>
      <c r="AI638" s="1007"/>
      <c r="AJ638" s="1007"/>
    </row>
    <row r="639" spans="1:36" ht="24">
      <c r="A639" s="1005" t="s">
        <v>1124</v>
      </c>
      <c r="B639" s="1006" t="s">
        <v>2068</v>
      </c>
      <c r="C639" s="1007"/>
      <c r="D639" s="1007"/>
      <c r="E639" s="1007"/>
      <c r="F639" s="1002">
        <v>0</v>
      </c>
      <c r="G639" s="1008">
        <v>9000</v>
      </c>
      <c r="H639" s="1008"/>
      <c r="I639" s="1008">
        <v>9000</v>
      </c>
      <c r="J639" s="1008"/>
      <c r="K639" s="1008"/>
      <c r="L639" s="1008">
        <v>3922.7719999999999</v>
      </c>
      <c r="M639" s="1008"/>
      <c r="N639" s="1008">
        <v>3922.7719999999999</v>
      </c>
      <c r="O639" s="1008"/>
      <c r="P639" s="1008"/>
      <c r="Q639" s="1002">
        <v>0</v>
      </c>
      <c r="R639" s="1002">
        <v>0</v>
      </c>
      <c r="S639" s="1002">
        <v>0</v>
      </c>
      <c r="T639" s="1002">
        <v>0</v>
      </c>
      <c r="U639" s="1002">
        <v>0</v>
      </c>
      <c r="V639" s="1009">
        <v>3603.7710000000002</v>
      </c>
      <c r="W639" s="1009"/>
      <c r="X639" s="1009">
        <v>3603.7710000000002</v>
      </c>
      <c r="Y639" s="1009"/>
      <c r="Z639" s="1009"/>
      <c r="AA639" s="1008">
        <v>3544.0639999999999</v>
      </c>
      <c r="AB639" s="1008"/>
      <c r="AC639" s="1008">
        <v>3544.0639999999999</v>
      </c>
      <c r="AD639" s="1008"/>
      <c r="AE639" s="1008"/>
      <c r="AF639" s="1010">
        <f t="shared" si="13"/>
        <v>98.343207712143737</v>
      </c>
      <c r="AG639" s="1010"/>
      <c r="AH639" s="1011">
        <f t="shared" si="13"/>
        <v>98.343207712143737</v>
      </c>
      <c r="AI639" s="1007"/>
      <c r="AJ639" s="1007"/>
    </row>
    <row r="640" spans="1:36" ht="24">
      <c r="A640" s="1005" t="s">
        <v>1125</v>
      </c>
      <c r="B640" s="1006" t="s">
        <v>4304</v>
      </c>
      <c r="C640" s="1007"/>
      <c r="D640" s="1007"/>
      <c r="E640" s="1007"/>
      <c r="F640" s="1002">
        <v>0</v>
      </c>
      <c r="G640" s="1008">
        <v>6613</v>
      </c>
      <c r="H640" s="1008"/>
      <c r="I640" s="1008">
        <v>6613</v>
      </c>
      <c r="J640" s="1008"/>
      <c r="K640" s="1008"/>
      <c r="L640" s="1008">
        <v>168.99100000000001</v>
      </c>
      <c r="M640" s="1008"/>
      <c r="N640" s="1008">
        <v>168.99100000000001</v>
      </c>
      <c r="O640" s="1008"/>
      <c r="P640" s="1008"/>
      <c r="Q640" s="1002">
        <v>0</v>
      </c>
      <c r="R640" s="1002">
        <v>0</v>
      </c>
      <c r="S640" s="1002">
        <v>0</v>
      </c>
      <c r="T640" s="1002">
        <v>0</v>
      </c>
      <c r="U640" s="1002">
        <v>0</v>
      </c>
      <c r="V640" s="1009">
        <v>15.944000000000001</v>
      </c>
      <c r="W640" s="1009"/>
      <c r="X640" s="1009">
        <v>15.944000000000001</v>
      </c>
      <c r="Y640" s="1009"/>
      <c r="Z640" s="1009"/>
      <c r="AA640" s="1008">
        <v>0.99299999999999999</v>
      </c>
      <c r="AB640" s="1008"/>
      <c r="AC640" s="1008">
        <v>0.99299999999999999</v>
      </c>
      <c r="AD640" s="1008"/>
      <c r="AE640" s="1008"/>
      <c r="AF640" s="1010">
        <f t="shared" si="13"/>
        <v>6.2280481685900648</v>
      </c>
      <c r="AG640" s="1010"/>
      <c r="AH640" s="1011">
        <f t="shared" si="13"/>
        <v>6.2280481685900648</v>
      </c>
      <c r="AI640" s="1007"/>
      <c r="AJ640" s="1007"/>
    </row>
    <row r="641" spans="1:36">
      <c r="A641" s="1005" t="s">
        <v>1126</v>
      </c>
      <c r="B641" s="1006" t="s">
        <v>4305</v>
      </c>
      <c r="C641" s="1007"/>
      <c r="D641" s="1007"/>
      <c r="E641" s="1007"/>
      <c r="F641" s="1002">
        <v>0</v>
      </c>
      <c r="G641" s="1008">
        <v>6483.5720000000001</v>
      </c>
      <c r="H641" s="1008"/>
      <c r="I641" s="1008">
        <v>6483.5720000000001</v>
      </c>
      <c r="J641" s="1008"/>
      <c r="K641" s="1008"/>
      <c r="L641" s="1008">
        <v>77.785200000000003</v>
      </c>
      <c r="M641" s="1008"/>
      <c r="N641" s="1008">
        <v>77.785200000000003</v>
      </c>
      <c r="O641" s="1008"/>
      <c r="P641" s="1008"/>
      <c r="Q641" s="1002">
        <v>0</v>
      </c>
      <c r="R641" s="1002">
        <v>0</v>
      </c>
      <c r="S641" s="1002">
        <v>0</v>
      </c>
      <c r="T641" s="1002">
        <v>0</v>
      </c>
      <c r="U641" s="1002">
        <v>0</v>
      </c>
      <c r="V641" s="1009">
        <v>15.942</v>
      </c>
      <c r="W641" s="1009"/>
      <c r="X641" s="1009">
        <v>15.942</v>
      </c>
      <c r="Y641" s="1009"/>
      <c r="Z641" s="1009"/>
      <c r="AA641" s="1008">
        <v>4.9150999999999998</v>
      </c>
      <c r="AB641" s="1008"/>
      <c r="AC641" s="1008">
        <v>4.9150999999999998</v>
      </c>
      <c r="AD641" s="1008"/>
      <c r="AE641" s="1008"/>
      <c r="AF641" s="1010">
        <f t="shared" si="13"/>
        <v>30.831137874796134</v>
      </c>
      <c r="AG641" s="1010"/>
      <c r="AH641" s="1011">
        <f t="shared" si="13"/>
        <v>30.831137874796134</v>
      </c>
      <c r="AI641" s="1007"/>
      <c r="AJ641" s="1007"/>
    </row>
    <row r="642" spans="1:36" ht="24">
      <c r="A642" s="1005" t="s">
        <v>3895</v>
      </c>
      <c r="B642" s="1006" t="s">
        <v>4306</v>
      </c>
      <c r="C642" s="1007"/>
      <c r="D642" s="1007"/>
      <c r="E642" s="1007"/>
      <c r="F642" s="1002">
        <v>0</v>
      </c>
      <c r="G642" s="1008">
        <v>6489.8519999999999</v>
      </c>
      <c r="H642" s="1008"/>
      <c r="I642" s="1008">
        <v>6489.8519999999999</v>
      </c>
      <c r="J642" s="1008"/>
      <c r="K642" s="1008"/>
      <c r="L642" s="1008">
        <v>63.384799999999998</v>
      </c>
      <c r="M642" s="1008"/>
      <c r="N642" s="1008">
        <v>63.384799999999998</v>
      </c>
      <c r="O642" s="1008"/>
      <c r="P642" s="1008"/>
      <c r="Q642" s="1002">
        <v>0</v>
      </c>
      <c r="R642" s="1002">
        <v>0</v>
      </c>
      <c r="S642" s="1002">
        <v>0</v>
      </c>
      <c r="T642" s="1002">
        <v>0</v>
      </c>
      <c r="U642" s="1002">
        <v>0</v>
      </c>
      <c r="V642" s="1009">
        <v>15.956</v>
      </c>
      <c r="W642" s="1009"/>
      <c r="X642" s="1009">
        <v>15.956</v>
      </c>
      <c r="Y642" s="1009"/>
      <c r="Z642" s="1009"/>
      <c r="AA642" s="1008">
        <v>4.1379000000000001</v>
      </c>
      <c r="AB642" s="1008"/>
      <c r="AC642" s="1008">
        <v>4.1379000000000001</v>
      </c>
      <c r="AD642" s="1008"/>
      <c r="AE642" s="1008"/>
      <c r="AF642" s="1010">
        <f t="shared" si="13"/>
        <v>25.933191276009026</v>
      </c>
      <c r="AG642" s="1010"/>
      <c r="AH642" s="1011">
        <f t="shared" si="13"/>
        <v>25.933191276009026</v>
      </c>
      <c r="AI642" s="1007"/>
      <c r="AJ642" s="1007"/>
    </row>
    <row r="643" spans="1:36" ht="24">
      <c r="A643" s="1005" t="s">
        <v>3896</v>
      </c>
      <c r="B643" s="1006" t="s">
        <v>2072</v>
      </c>
      <c r="C643" s="1007"/>
      <c r="D643" s="1007"/>
      <c r="E643" s="1007"/>
      <c r="F643" s="1002">
        <v>0</v>
      </c>
      <c r="G643" s="1008">
        <v>5482.5</v>
      </c>
      <c r="H643" s="1008"/>
      <c r="I643" s="1008">
        <v>5482.5</v>
      </c>
      <c r="J643" s="1008"/>
      <c r="K643" s="1008"/>
      <c r="L643" s="1008">
        <v>409.51294799999999</v>
      </c>
      <c r="M643" s="1008"/>
      <c r="N643" s="1008">
        <v>409.51294799999999</v>
      </c>
      <c r="O643" s="1008"/>
      <c r="P643" s="1008"/>
      <c r="Q643" s="1002">
        <v>0</v>
      </c>
      <c r="R643" s="1002">
        <v>0</v>
      </c>
      <c r="S643" s="1002">
        <v>0</v>
      </c>
      <c r="T643" s="1002">
        <v>0</v>
      </c>
      <c r="U643" s="1002">
        <v>0</v>
      </c>
      <c r="V643" s="1009">
        <v>84.637</v>
      </c>
      <c r="W643" s="1009"/>
      <c r="X643" s="1009">
        <v>84.637</v>
      </c>
      <c r="Y643" s="1009"/>
      <c r="Z643" s="1009"/>
      <c r="AA643" s="1008">
        <v>60.109499999999997</v>
      </c>
      <c r="AB643" s="1008"/>
      <c r="AC643" s="1008">
        <v>60.109499999999997</v>
      </c>
      <c r="AD643" s="1008"/>
      <c r="AE643" s="1008"/>
      <c r="AF643" s="1010">
        <f t="shared" si="13"/>
        <v>71.020357526849949</v>
      </c>
      <c r="AG643" s="1010"/>
      <c r="AH643" s="1011">
        <f t="shared" si="13"/>
        <v>71.020357526849949</v>
      </c>
      <c r="AI643" s="1007"/>
      <c r="AJ643" s="1007"/>
    </row>
    <row r="644" spans="1:36" ht="24">
      <c r="A644" s="1005" t="s">
        <v>3897</v>
      </c>
      <c r="B644" s="1006" t="s">
        <v>2073</v>
      </c>
      <c r="C644" s="1007"/>
      <c r="D644" s="1007"/>
      <c r="E644" s="1007"/>
      <c r="F644" s="1002">
        <v>0</v>
      </c>
      <c r="G644" s="1008">
        <v>5320.6</v>
      </c>
      <c r="H644" s="1008"/>
      <c r="I644" s="1008">
        <v>5320.6</v>
      </c>
      <c r="J644" s="1008"/>
      <c r="K644" s="1008"/>
      <c r="L644" s="1008">
        <v>400.84151400000002</v>
      </c>
      <c r="M644" s="1008"/>
      <c r="N644" s="1008">
        <v>400.84151400000002</v>
      </c>
      <c r="O644" s="1008"/>
      <c r="P644" s="1008"/>
      <c r="Q644" s="1002">
        <v>0</v>
      </c>
      <c r="R644" s="1002">
        <v>0</v>
      </c>
      <c r="S644" s="1002">
        <v>0</v>
      </c>
      <c r="T644" s="1002">
        <v>0</v>
      </c>
      <c r="U644" s="1002">
        <v>0</v>
      </c>
      <c r="V644" s="1009">
        <v>83.463999999999999</v>
      </c>
      <c r="W644" s="1009"/>
      <c r="X644" s="1009">
        <v>83.463999999999999</v>
      </c>
      <c r="Y644" s="1009"/>
      <c r="Z644" s="1009"/>
      <c r="AA644" s="1008">
        <v>52.856000000000002</v>
      </c>
      <c r="AB644" s="1008"/>
      <c r="AC644" s="1008">
        <v>52.856000000000002</v>
      </c>
      <c r="AD644" s="1008"/>
      <c r="AE644" s="1008"/>
      <c r="AF644" s="1010">
        <f t="shared" si="13"/>
        <v>63.327901849899362</v>
      </c>
      <c r="AG644" s="1010"/>
      <c r="AH644" s="1011">
        <f t="shared" si="13"/>
        <v>63.327901849899362</v>
      </c>
      <c r="AI644" s="1007"/>
      <c r="AJ644" s="1007"/>
    </row>
    <row r="645" spans="1:36" ht="24">
      <c r="A645" s="1005" t="s">
        <v>3898</v>
      </c>
      <c r="B645" s="1006" t="s">
        <v>2074</v>
      </c>
      <c r="C645" s="1007"/>
      <c r="D645" s="1007"/>
      <c r="E645" s="1007"/>
      <c r="F645" s="1002">
        <v>0</v>
      </c>
      <c r="G645" s="1008">
        <v>12939</v>
      </c>
      <c r="H645" s="1008"/>
      <c r="I645" s="1008">
        <v>12939</v>
      </c>
      <c r="J645" s="1008"/>
      <c r="K645" s="1008"/>
      <c r="L645" s="1008">
        <v>841.17001600000003</v>
      </c>
      <c r="M645" s="1008"/>
      <c r="N645" s="1008">
        <v>841.17001600000003</v>
      </c>
      <c r="O645" s="1008"/>
      <c r="P645" s="1008"/>
      <c r="Q645" s="1002">
        <v>0</v>
      </c>
      <c r="R645" s="1002">
        <v>0</v>
      </c>
      <c r="S645" s="1002">
        <v>0</v>
      </c>
      <c r="T645" s="1002">
        <v>0</v>
      </c>
      <c r="U645" s="1002">
        <v>0</v>
      </c>
      <c r="V645" s="1009">
        <v>230.54689300000001</v>
      </c>
      <c r="W645" s="1009"/>
      <c r="X645" s="1009">
        <v>230.54689300000001</v>
      </c>
      <c r="Y645" s="1009"/>
      <c r="Z645" s="1009"/>
      <c r="AA645" s="1008">
        <v>194.333584</v>
      </c>
      <c r="AB645" s="1008"/>
      <c r="AC645" s="1008">
        <v>194.333584</v>
      </c>
      <c r="AD645" s="1008"/>
      <c r="AE645" s="1008"/>
      <c r="AF645" s="1010">
        <f t="shared" si="13"/>
        <v>84.292432429353966</v>
      </c>
      <c r="AG645" s="1010"/>
      <c r="AH645" s="1011">
        <f t="shared" si="13"/>
        <v>84.292432429353966</v>
      </c>
      <c r="AI645" s="1007"/>
      <c r="AJ645" s="1007"/>
    </row>
    <row r="646" spans="1:36" ht="24">
      <c r="A646" s="1005" t="s">
        <v>3899</v>
      </c>
      <c r="B646" s="1006" t="s">
        <v>2075</v>
      </c>
      <c r="C646" s="1007"/>
      <c r="D646" s="1007"/>
      <c r="E646" s="1007"/>
      <c r="F646" s="1002">
        <v>0</v>
      </c>
      <c r="G646" s="1008">
        <v>7379</v>
      </c>
      <c r="H646" s="1008"/>
      <c r="I646" s="1008">
        <v>7379</v>
      </c>
      <c r="J646" s="1008"/>
      <c r="K646" s="1008"/>
      <c r="L646" s="1008">
        <v>509.34962899999999</v>
      </c>
      <c r="M646" s="1008"/>
      <c r="N646" s="1008">
        <v>509.34962899999999</v>
      </c>
      <c r="O646" s="1008"/>
      <c r="P646" s="1008"/>
      <c r="Q646" s="1002">
        <v>0</v>
      </c>
      <c r="R646" s="1002">
        <v>0</v>
      </c>
      <c r="S646" s="1002">
        <v>0</v>
      </c>
      <c r="T646" s="1002">
        <v>0</v>
      </c>
      <c r="U646" s="1002">
        <v>0</v>
      </c>
      <c r="V646" s="1009">
        <v>103.47499999999999</v>
      </c>
      <c r="W646" s="1009"/>
      <c r="X646" s="1009">
        <v>103.47499999999999</v>
      </c>
      <c r="Y646" s="1009"/>
      <c r="Z646" s="1009"/>
      <c r="AA646" s="1008">
        <v>51.512915999999997</v>
      </c>
      <c r="AB646" s="1008"/>
      <c r="AC646" s="1008">
        <v>51.512915999999997</v>
      </c>
      <c r="AD646" s="1008"/>
      <c r="AE646" s="1008"/>
      <c r="AF646" s="1010">
        <f t="shared" si="13"/>
        <v>49.782958202464364</v>
      </c>
      <c r="AG646" s="1010"/>
      <c r="AH646" s="1011">
        <f t="shared" si="13"/>
        <v>49.782958202464364</v>
      </c>
      <c r="AI646" s="1007"/>
      <c r="AJ646" s="1007"/>
    </row>
    <row r="647" spans="1:36" ht="36">
      <c r="A647" s="1005" t="s">
        <v>3900</v>
      </c>
      <c r="B647" s="1006" t="s">
        <v>2090</v>
      </c>
      <c r="C647" s="1007"/>
      <c r="D647" s="1007"/>
      <c r="E647" s="1007"/>
      <c r="F647" s="1002">
        <v>0</v>
      </c>
      <c r="G647" s="1008">
        <v>10000</v>
      </c>
      <c r="H647" s="1008"/>
      <c r="I647" s="1008">
        <v>10000</v>
      </c>
      <c r="J647" s="1008"/>
      <c r="K647" s="1008"/>
      <c r="L647" s="1008">
        <v>0</v>
      </c>
      <c r="M647" s="1008"/>
      <c r="N647" s="1008">
        <v>0</v>
      </c>
      <c r="O647" s="1008"/>
      <c r="P647" s="1008"/>
      <c r="Q647" s="1002">
        <v>0</v>
      </c>
      <c r="R647" s="1002">
        <v>0</v>
      </c>
      <c r="S647" s="1002">
        <v>0</v>
      </c>
      <c r="T647" s="1002">
        <v>0</v>
      </c>
      <c r="U647" s="1002">
        <v>0</v>
      </c>
      <c r="V647" s="1009">
        <v>0</v>
      </c>
      <c r="W647" s="1009"/>
      <c r="X647" s="1009">
        <v>0</v>
      </c>
      <c r="Y647" s="1009"/>
      <c r="Z647" s="1009"/>
      <c r="AA647" s="1008">
        <v>0</v>
      </c>
      <c r="AB647" s="1008"/>
      <c r="AC647" s="1008">
        <v>0</v>
      </c>
      <c r="AD647" s="1008"/>
      <c r="AE647" s="1008"/>
      <c r="AF647" s="1010"/>
      <c r="AG647" s="1010"/>
      <c r="AH647" s="1011"/>
      <c r="AI647" s="1007"/>
      <c r="AJ647" s="1007"/>
    </row>
    <row r="648" spans="1:36" ht="24">
      <c r="A648" s="1005" t="s">
        <v>3901</v>
      </c>
      <c r="B648" s="1006" t="s">
        <v>2103</v>
      </c>
      <c r="C648" s="1007"/>
      <c r="D648" s="1007"/>
      <c r="E648" s="1007"/>
      <c r="F648" s="1002">
        <v>0</v>
      </c>
      <c r="G648" s="1008">
        <v>391940</v>
      </c>
      <c r="H648" s="1008"/>
      <c r="I648" s="1008">
        <v>391940</v>
      </c>
      <c r="J648" s="1008"/>
      <c r="K648" s="1008"/>
      <c r="L648" s="1008">
        <v>4788.698907</v>
      </c>
      <c r="M648" s="1008"/>
      <c r="N648" s="1008">
        <v>4788.698907</v>
      </c>
      <c r="O648" s="1008"/>
      <c r="P648" s="1008"/>
      <c r="Q648" s="1002">
        <v>0</v>
      </c>
      <c r="R648" s="1002">
        <v>0</v>
      </c>
      <c r="S648" s="1002">
        <v>0</v>
      </c>
      <c r="T648" s="1002">
        <v>0</v>
      </c>
      <c r="U648" s="1002">
        <v>0</v>
      </c>
      <c r="V648" s="1009">
        <v>5211.301093</v>
      </c>
      <c r="W648" s="1009"/>
      <c r="X648" s="1009">
        <v>5211.301093</v>
      </c>
      <c r="Y648" s="1009"/>
      <c r="Z648" s="1009"/>
      <c r="AA648" s="1008">
        <v>1901.8216379999999</v>
      </c>
      <c r="AB648" s="1008"/>
      <c r="AC648" s="1008">
        <v>1901.8216379999999</v>
      </c>
      <c r="AD648" s="1008"/>
      <c r="AE648" s="1008"/>
      <c r="AF648" s="1010">
        <f t="shared" si="13"/>
        <v>36.494180705747219</v>
      </c>
      <c r="AG648" s="1010"/>
      <c r="AH648" s="1011">
        <f t="shared" si="13"/>
        <v>36.494180705747219</v>
      </c>
      <c r="AI648" s="1007"/>
      <c r="AJ648" s="1007"/>
    </row>
    <row r="649" spans="1:36" ht="36">
      <c r="A649" s="1005" t="s">
        <v>3902</v>
      </c>
      <c r="B649" s="1006" t="s">
        <v>2106</v>
      </c>
      <c r="C649" s="1007"/>
      <c r="D649" s="1007"/>
      <c r="E649" s="1007"/>
      <c r="F649" s="1002">
        <v>0</v>
      </c>
      <c r="G649" s="1008">
        <v>1700</v>
      </c>
      <c r="H649" s="1008"/>
      <c r="I649" s="1008">
        <v>1700</v>
      </c>
      <c r="J649" s="1008"/>
      <c r="K649" s="1008"/>
      <c r="L649" s="1008">
        <v>0</v>
      </c>
      <c r="M649" s="1008"/>
      <c r="N649" s="1008">
        <v>0</v>
      </c>
      <c r="O649" s="1008"/>
      <c r="P649" s="1008"/>
      <c r="Q649" s="1002">
        <v>0</v>
      </c>
      <c r="R649" s="1002">
        <v>0</v>
      </c>
      <c r="S649" s="1002">
        <v>0</v>
      </c>
      <c r="T649" s="1002">
        <v>0</v>
      </c>
      <c r="U649" s="1002">
        <v>0</v>
      </c>
      <c r="V649" s="1009">
        <v>1000</v>
      </c>
      <c r="W649" s="1009"/>
      <c r="X649" s="1009">
        <v>1000</v>
      </c>
      <c r="Y649" s="1009"/>
      <c r="Z649" s="1009"/>
      <c r="AA649" s="1008">
        <v>103.404</v>
      </c>
      <c r="AB649" s="1008"/>
      <c r="AC649" s="1008">
        <v>103.404</v>
      </c>
      <c r="AD649" s="1008"/>
      <c r="AE649" s="1008"/>
      <c r="AF649" s="1010">
        <f t="shared" si="13"/>
        <v>10.340399999999999</v>
      </c>
      <c r="AG649" s="1010"/>
      <c r="AH649" s="1011">
        <f t="shared" si="13"/>
        <v>10.340399999999999</v>
      </c>
      <c r="AI649" s="1007"/>
      <c r="AJ649" s="1007"/>
    </row>
    <row r="650" spans="1:36" ht="24">
      <c r="A650" s="1005" t="s">
        <v>3903</v>
      </c>
      <c r="B650" s="1006" t="s">
        <v>2108</v>
      </c>
      <c r="C650" s="1007"/>
      <c r="D650" s="1007"/>
      <c r="E650" s="1007"/>
      <c r="F650" s="1002">
        <v>0</v>
      </c>
      <c r="G650" s="1008">
        <v>5500</v>
      </c>
      <c r="H650" s="1008"/>
      <c r="I650" s="1008">
        <v>5500</v>
      </c>
      <c r="J650" s="1008"/>
      <c r="K650" s="1008"/>
      <c r="L650" s="1008">
        <v>0</v>
      </c>
      <c r="M650" s="1008"/>
      <c r="N650" s="1008">
        <v>0</v>
      </c>
      <c r="O650" s="1008"/>
      <c r="P650" s="1008"/>
      <c r="Q650" s="1002">
        <v>0</v>
      </c>
      <c r="R650" s="1002">
        <v>0</v>
      </c>
      <c r="S650" s="1002">
        <v>0</v>
      </c>
      <c r="T650" s="1002">
        <v>0</v>
      </c>
      <c r="U650" s="1002">
        <v>0</v>
      </c>
      <c r="V650" s="1009">
        <v>2000</v>
      </c>
      <c r="W650" s="1009"/>
      <c r="X650" s="1009">
        <v>2000</v>
      </c>
      <c r="Y650" s="1009"/>
      <c r="Z650" s="1009"/>
      <c r="AA650" s="1008">
        <v>2000</v>
      </c>
      <c r="AB650" s="1008"/>
      <c r="AC650" s="1008">
        <v>2000</v>
      </c>
      <c r="AD650" s="1008"/>
      <c r="AE650" s="1008"/>
      <c r="AF650" s="1010">
        <f t="shared" si="13"/>
        <v>100</v>
      </c>
      <c r="AG650" s="1010"/>
      <c r="AH650" s="1011">
        <f t="shared" si="13"/>
        <v>100</v>
      </c>
      <c r="AI650" s="1007"/>
      <c r="AJ650" s="1007"/>
    </row>
    <row r="651" spans="1:36" ht="24">
      <c r="A651" s="1005" t="s">
        <v>3904</v>
      </c>
      <c r="B651" s="1006" t="s">
        <v>2109</v>
      </c>
      <c r="C651" s="1007"/>
      <c r="D651" s="1007"/>
      <c r="E651" s="1007"/>
      <c r="F651" s="1002">
        <v>0</v>
      </c>
      <c r="G651" s="1008">
        <v>2500</v>
      </c>
      <c r="H651" s="1008"/>
      <c r="I651" s="1008">
        <v>2500</v>
      </c>
      <c r="J651" s="1008"/>
      <c r="K651" s="1008"/>
      <c r="L651" s="1008">
        <v>0</v>
      </c>
      <c r="M651" s="1008"/>
      <c r="N651" s="1008">
        <v>0</v>
      </c>
      <c r="O651" s="1008"/>
      <c r="P651" s="1008"/>
      <c r="Q651" s="1002">
        <v>0</v>
      </c>
      <c r="R651" s="1002">
        <v>0</v>
      </c>
      <c r="S651" s="1002">
        <v>0</v>
      </c>
      <c r="T651" s="1002">
        <v>0</v>
      </c>
      <c r="U651" s="1002">
        <v>0</v>
      </c>
      <c r="V651" s="1009">
        <v>1500</v>
      </c>
      <c r="W651" s="1009"/>
      <c r="X651" s="1009">
        <v>1500</v>
      </c>
      <c r="Y651" s="1009"/>
      <c r="Z651" s="1009"/>
      <c r="AA651" s="1008">
        <v>1500</v>
      </c>
      <c r="AB651" s="1008"/>
      <c r="AC651" s="1008">
        <v>1500</v>
      </c>
      <c r="AD651" s="1008"/>
      <c r="AE651" s="1008"/>
      <c r="AF651" s="1010">
        <f t="shared" si="13"/>
        <v>100</v>
      </c>
      <c r="AG651" s="1010"/>
      <c r="AH651" s="1011">
        <f t="shared" si="13"/>
        <v>100</v>
      </c>
      <c r="AI651" s="1007"/>
      <c r="AJ651" s="1007"/>
    </row>
    <row r="652" spans="1:36" ht="24">
      <c r="A652" s="1005" t="s">
        <v>3905</v>
      </c>
      <c r="B652" s="1006" t="s">
        <v>2111</v>
      </c>
      <c r="C652" s="1007"/>
      <c r="D652" s="1007"/>
      <c r="E652" s="1007"/>
      <c r="F652" s="1002">
        <v>0</v>
      </c>
      <c r="G652" s="1008">
        <v>26135</v>
      </c>
      <c r="H652" s="1008"/>
      <c r="I652" s="1008">
        <v>26135</v>
      </c>
      <c r="J652" s="1008"/>
      <c r="K652" s="1008"/>
      <c r="L652" s="1008">
        <v>3609.4560000000001</v>
      </c>
      <c r="M652" s="1008"/>
      <c r="N652" s="1008">
        <v>3609.4560000000001</v>
      </c>
      <c r="O652" s="1008"/>
      <c r="P652" s="1008"/>
      <c r="Q652" s="1002">
        <v>0</v>
      </c>
      <c r="R652" s="1002">
        <v>0</v>
      </c>
      <c r="S652" s="1002">
        <v>0</v>
      </c>
      <c r="T652" s="1002">
        <v>0</v>
      </c>
      <c r="U652" s="1002">
        <v>0</v>
      </c>
      <c r="V652" s="1009">
        <v>4390.5439999999999</v>
      </c>
      <c r="W652" s="1009"/>
      <c r="X652" s="1009">
        <v>4390.5439999999999</v>
      </c>
      <c r="Y652" s="1009"/>
      <c r="Z652" s="1009"/>
      <c r="AA652" s="1008">
        <v>0</v>
      </c>
      <c r="AB652" s="1008"/>
      <c r="AC652" s="1008">
        <v>0</v>
      </c>
      <c r="AD652" s="1008"/>
      <c r="AE652" s="1008"/>
      <c r="AF652" s="1010">
        <f t="shared" ref="AF652:AH715" si="14">AA652/V652*100</f>
        <v>0</v>
      </c>
      <c r="AG652" s="1010"/>
      <c r="AH652" s="1011">
        <f t="shared" si="14"/>
        <v>0</v>
      </c>
      <c r="AI652" s="1007"/>
      <c r="AJ652" s="1007"/>
    </row>
    <row r="653" spans="1:36" ht="24">
      <c r="A653" s="1005" t="s">
        <v>3906</v>
      </c>
      <c r="B653" s="1006" t="s">
        <v>2164</v>
      </c>
      <c r="C653" s="1007"/>
      <c r="D653" s="1007"/>
      <c r="E653" s="1007"/>
      <c r="F653" s="1002">
        <v>0</v>
      </c>
      <c r="G653" s="1008">
        <v>60</v>
      </c>
      <c r="H653" s="1008"/>
      <c r="I653" s="1008">
        <v>60</v>
      </c>
      <c r="J653" s="1008"/>
      <c r="K653" s="1008"/>
      <c r="L653" s="1008">
        <v>0</v>
      </c>
      <c r="M653" s="1008"/>
      <c r="N653" s="1008">
        <v>0</v>
      </c>
      <c r="O653" s="1008"/>
      <c r="P653" s="1008"/>
      <c r="Q653" s="1002">
        <v>0</v>
      </c>
      <c r="R653" s="1002">
        <v>0</v>
      </c>
      <c r="S653" s="1002">
        <v>0</v>
      </c>
      <c r="T653" s="1002">
        <v>0</v>
      </c>
      <c r="U653" s="1002">
        <v>0</v>
      </c>
      <c r="V653" s="1009">
        <v>60</v>
      </c>
      <c r="W653" s="1009"/>
      <c r="X653" s="1009">
        <v>60</v>
      </c>
      <c r="Y653" s="1009"/>
      <c r="Z653" s="1009"/>
      <c r="AA653" s="1008">
        <v>60</v>
      </c>
      <c r="AB653" s="1008"/>
      <c r="AC653" s="1008">
        <v>60</v>
      </c>
      <c r="AD653" s="1008"/>
      <c r="AE653" s="1008"/>
      <c r="AF653" s="1010">
        <f t="shared" si="14"/>
        <v>100</v>
      </c>
      <c r="AG653" s="1010"/>
      <c r="AH653" s="1011">
        <f t="shared" si="14"/>
        <v>100</v>
      </c>
      <c r="AI653" s="1007"/>
      <c r="AJ653" s="1007"/>
    </row>
    <row r="654" spans="1:36" ht="24">
      <c r="A654" s="1005" t="s">
        <v>3907</v>
      </c>
      <c r="B654" s="1006" t="s">
        <v>2165</v>
      </c>
      <c r="C654" s="1007"/>
      <c r="D654" s="1007"/>
      <c r="E654" s="1007"/>
      <c r="F654" s="1002">
        <v>0</v>
      </c>
      <c r="G654" s="1008">
        <v>8480</v>
      </c>
      <c r="H654" s="1008"/>
      <c r="I654" s="1008">
        <v>8480</v>
      </c>
      <c r="J654" s="1008"/>
      <c r="K654" s="1008"/>
      <c r="L654" s="1008">
        <v>0</v>
      </c>
      <c r="M654" s="1008"/>
      <c r="N654" s="1008">
        <v>0</v>
      </c>
      <c r="O654" s="1008"/>
      <c r="P654" s="1008"/>
      <c r="Q654" s="1002">
        <v>0</v>
      </c>
      <c r="R654" s="1002">
        <v>0</v>
      </c>
      <c r="S654" s="1002">
        <v>0</v>
      </c>
      <c r="T654" s="1002">
        <v>0</v>
      </c>
      <c r="U654" s="1002">
        <v>0</v>
      </c>
      <c r="V654" s="1009">
        <v>60</v>
      </c>
      <c r="W654" s="1009"/>
      <c r="X654" s="1009">
        <v>60</v>
      </c>
      <c r="Y654" s="1009"/>
      <c r="Z654" s="1009"/>
      <c r="AA654" s="1008">
        <v>60</v>
      </c>
      <c r="AB654" s="1008"/>
      <c r="AC654" s="1008">
        <v>60</v>
      </c>
      <c r="AD654" s="1008"/>
      <c r="AE654" s="1008"/>
      <c r="AF654" s="1010">
        <f t="shared" si="14"/>
        <v>100</v>
      </c>
      <c r="AG654" s="1010"/>
      <c r="AH654" s="1011">
        <f t="shared" si="14"/>
        <v>100</v>
      </c>
      <c r="AI654" s="1007"/>
      <c r="AJ654" s="1007"/>
    </row>
    <row r="655" spans="1:36" ht="24">
      <c r="A655" s="1005" t="s">
        <v>3909</v>
      </c>
      <c r="B655" s="1006" t="s">
        <v>2147</v>
      </c>
      <c r="C655" s="1007"/>
      <c r="D655" s="1007"/>
      <c r="E655" s="1007"/>
      <c r="F655" s="1002">
        <v>0</v>
      </c>
      <c r="G655" s="1008">
        <v>18591</v>
      </c>
      <c r="H655" s="1008"/>
      <c r="I655" s="1008">
        <v>18591</v>
      </c>
      <c r="J655" s="1008"/>
      <c r="K655" s="1008"/>
      <c r="L655" s="1008">
        <v>2601.6</v>
      </c>
      <c r="M655" s="1008"/>
      <c r="N655" s="1008">
        <v>2601.6</v>
      </c>
      <c r="O655" s="1008"/>
      <c r="P655" s="1008"/>
      <c r="Q655" s="1002">
        <v>0</v>
      </c>
      <c r="R655" s="1002">
        <v>0</v>
      </c>
      <c r="S655" s="1002">
        <v>0</v>
      </c>
      <c r="T655" s="1002">
        <v>0</v>
      </c>
      <c r="U655" s="1002">
        <v>0</v>
      </c>
      <c r="V655" s="1009">
        <v>40.4</v>
      </c>
      <c r="W655" s="1009"/>
      <c r="X655" s="1009">
        <v>40.4</v>
      </c>
      <c r="Y655" s="1009"/>
      <c r="Z655" s="1009"/>
      <c r="AA655" s="1008">
        <v>40.4</v>
      </c>
      <c r="AB655" s="1008"/>
      <c r="AC655" s="1008">
        <v>40.4</v>
      </c>
      <c r="AD655" s="1008"/>
      <c r="AE655" s="1008"/>
      <c r="AF655" s="1010">
        <f t="shared" si="14"/>
        <v>100</v>
      </c>
      <c r="AG655" s="1010"/>
      <c r="AH655" s="1011">
        <f t="shared" si="14"/>
        <v>100</v>
      </c>
      <c r="AI655" s="1007"/>
      <c r="AJ655" s="1007"/>
    </row>
    <row r="656" spans="1:36" ht="36">
      <c r="A656" s="1005" t="s">
        <v>3910</v>
      </c>
      <c r="B656" s="1006" t="s">
        <v>2148</v>
      </c>
      <c r="C656" s="1007"/>
      <c r="D656" s="1007"/>
      <c r="E656" s="1007"/>
      <c r="F656" s="1002">
        <v>0</v>
      </c>
      <c r="G656" s="1008">
        <v>270198.09999999998</v>
      </c>
      <c r="H656" s="1008"/>
      <c r="I656" s="1008">
        <v>270198.09999999998</v>
      </c>
      <c r="J656" s="1008"/>
      <c r="K656" s="1008"/>
      <c r="L656" s="1008">
        <v>8816.0702500000007</v>
      </c>
      <c r="M656" s="1008"/>
      <c r="N656" s="1008">
        <v>8816.0702500000007</v>
      </c>
      <c r="O656" s="1008"/>
      <c r="P656" s="1008"/>
      <c r="Q656" s="1002">
        <v>0</v>
      </c>
      <c r="R656" s="1002">
        <v>0</v>
      </c>
      <c r="S656" s="1002">
        <v>0</v>
      </c>
      <c r="T656" s="1002">
        <v>0</v>
      </c>
      <c r="U656" s="1002">
        <v>0</v>
      </c>
      <c r="V656" s="1009">
        <v>954.32974999999999</v>
      </c>
      <c r="W656" s="1009"/>
      <c r="X656" s="1009">
        <v>954.32974999999999</v>
      </c>
      <c r="Y656" s="1009"/>
      <c r="Z656" s="1009"/>
      <c r="AA656" s="1008">
        <v>954.32955000000004</v>
      </c>
      <c r="AB656" s="1008"/>
      <c r="AC656" s="1008">
        <v>954.32955000000004</v>
      </c>
      <c r="AD656" s="1008"/>
      <c r="AE656" s="1008"/>
      <c r="AF656" s="1010">
        <f t="shared" si="14"/>
        <v>99.99997904288324</v>
      </c>
      <c r="AG656" s="1010"/>
      <c r="AH656" s="1011">
        <f t="shared" si="14"/>
        <v>99.99997904288324</v>
      </c>
      <c r="AI656" s="1007"/>
      <c r="AJ656" s="1007"/>
    </row>
    <row r="657" spans="1:36" ht="24">
      <c r="A657" s="1005" t="s">
        <v>3911</v>
      </c>
      <c r="B657" s="1006" t="s">
        <v>2149</v>
      </c>
      <c r="C657" s="1007"/>
      <c r="D657" s="1007"/>
      <c r="E657" s="1007"/>
      <c r="F657" s="1002">
        <v>0</v>
      </c>
      <c r="G657" s="1008">
        <v>46578</v>
      </c>
      <c r="H657" s="1008"/>
      <c r="I657" s="1008">
        <v>46578</v>
      </c>
      <c r="J657" s="1008"/>
      <c r="K657" s="1008"/>
      <c r="L657" s="1008">
        <v>601.327</v>
      </c>
      <c r="M657" s="1008"/>
      <c r="N657" s="1008">
        <v>601.327</v>
      </c>
      <c r="O657" s="1008"/>
      <c r="P657" s="1008"/>
      <c r="Q657" s="1002">
        <v>0</v>
      </c>
      <c r="R657" s="1002">
        <v>0</v>
      </c>
      <c r="S657" s="1002">
        <v>0</v>
      </c>
      <c r="T657" s="1002">
        <v>0</v>
      </c>
      <c r="U657" s="1002">
        <v>0</v>
      </c>
      <c r="V657" s="1009">
        <v>1294.673</v>
      </c>
      <c r="W657" s="1009"/>
      <c r="X657" s="1009">
        <v>1294.673</v>
      </c>
      <c r="Y657" s="1009"/>
      <c r="Z657" s="1009"/>
      <c r="AA657" s="1008">
        <v>1294.673</v>
      </c>
      <c r="AB657" s="1008"/>
      <c r="AC657" s="1008">
        <v>1294.673</v>
      </c>
      <c r="AD657" s="1008"/>
      <c r="AE657" s="1008"/>
      <c r="AF657" s="1010">
        <f t="shared" si="14"/>
        <v>100</v>
      </c>
      <c r="AG657" s="1010"/>
      <c r="AH657" s="1011">
        <f t="shared" si="14"/>
        <v>100</v>
      </c>
      <c r="AI657" s="1007"/>
      <c r="AJ657" s="1007"/>
    </row>
    <row r="658" spans="1:36" ht="24">
      <c r="A658" s="1005" t="s">
        <v>3912</v>
      </c>
      <c r="B658" s="1006" t="s">
        <v>2153</v>
      </c>
      <c r="C658" s="1007"/>
      <c r="D658" s="1007"/>
      <c r="E658" s="1007"/>
      <c r="F658" s="1002">
        <v>0</v>
      </c>
      <c r="G658" s="1008">
        <v>36175</v>
      </c>
      <c r="H658" s="1008"/>
      <c r="I658" s="1008">
        <v>36175</v>
      </c>
      <c r="J658" s="1008"/>
      <c r="K658" s="1008"/>
      <c r="L658" s="1008">
        <v>1438.6215999999999</v>
      </c>
      <c r="M658" s="1008"/>
      <c r="N658" s="1008">
        <v>1438.6215999999999</v>
      </c>
      <c r="O658" s="1008"/>
      <c r="P658" s="1008"/>
      <c r="Q658" s="1002">
        <v>0</v>
      </c>
      <c r="R658" s="1002">
        <v>0</v>
      </c>
      <c r="S658" s="1002">
        <v>0</v>
      </c>
      <c r="T658" s="1002">
        <v>0</v>
      </c>
      <c r="U658" s="1002">
        <v>0</v>
      </c>
      <c r="V658" s="1009">
        <v>329.3784</v>
      </c>
      <c r="W658" s="1009"/>
      <c r="X658" s="1009">
        <v>329.3784</v>
      </c>
      <c r="Y658" s="1009"/>
      <c r="Z658" s="1009"/>
      <c r="AA658" s="1008">
        <v>329.3784</v>
      </c>
      <c r="AB658" s="1008"/>
      <c r="AC658" s="1008">
        <v>329.3784</v>
      </c>
      <c r="AD658" s="1008"/>
      <c r="AE658" s="1008"/>
      <c r="AF658" s="1010">
        <f t="shared" si="14"/>
        <v>100</v>
      </c>
      <c r="AG658" s="1010"/>
      <c r="AH658" s="1011">
        <f t="shared" si="14"/>
        <v>100</v>
      </c>
      <c r="AI658" s="1007"/>
      <c r="AJ658" s="1007"/>
    </row>
    <row r="659" spans="1:36" ht="36">
      <c r="A659" s="1005" t="s">
        <v>3913</v>
      </c>
      <c r="B659" s="1006" t="s">
        <v>4307</v>
      </c>
      <c r="C659" s="1007"/>
      <c r="D659" s="1007"/>
      <c r="E659" s="1007"/>
      <c r="F659" s="1002">
        <v>0</v>
      </c>
      <c r="G659" s="1008">
        <v>2999.4360000000001</v>
      </c>
      <c r="H659" s="1008"/>
      <c r="I659" s="1008">
        <v>2999.4360000000001</v>
      </c>
      <c r="J659" s="1008"/>
      <c r="K659" s="1008"/>
      <c r="L659" s="1008">
        <v>0</v>
      </c>
      <c r="M659" s="1008"/>
      <c r="N659" s="1008">
        <v>0</v>
      </c>
      <c r="O659" s="1008"/>
      <c r="P659" s="1008"/>
      <c r="Q659" s="1002">
        <v>0</v>
      </c>
      <c r="R659" s="1002">
        <v>0</v>
      </c>
      <c r="S659" s="1002">
        <v>0</v>
      </c>
      <c r="T659" s="1002">
        <v>0</v>
      </c>
      <c r="U659" s="1002">
        <v>0</v>
      </c>
      <c r="V659" s="1009">
        <v>1500</v>
      </c>
      <c r="W659" s="1009"/>
      <c r="X659" s="1009">
        <v>1500</v>
      </c>
      <c r="Y659" s="1009"/>
      <c r="Z659" s="1009"/>
      <c r="AA659" s="1008">
        <v>1500</v>
      </c>
      <c r="AB659" s="1008"/>
      <c r="AC659" s="1008">
        <v>1500</v>
      </c>
      <c r="AD659" s="1008"/>
      <c r="AE659" s="1008"/>
      <c r="AF659" s="1010">
        <f t="shared" si="14"/>
        <v>100</v>
      </c>
      <c r="AG659" s="1010"/>
      <c r="AH659" s="1011">
        <f t="shared" si="14"/>
        <v>100</v>
      </c>
      <c r="AI659" s="1007"/>
      <c r="AJ659" s="1007"/>
    </row>
    <row r="660" spans="1:36" ht="24">
      <c r="A660" s="1005" t="s">
        <v>3914</v>
      </c>
      <c r="B660" s="1006" t="s">
        <v>2161</v>
      </c>
      <c r="C660" s="1007"/>
      <c r="D660" s="1007"/>
      <c r="E660" s="1007"/>
      <c r="F660" s="1002">
        <v>0</v>
      </c>
      <c r="G660" s="1008">
        <v>931.89099999999996</v>
      </c>
      <c r="H660" s="1008"/>
      <c r="I660" s="1008">
        <v>931.89099999999996</v>
      </c>
      <c r="J660" s="1008"/>
      <c r="K660" s="1008"/>
      <c r="L660" s="1008">
        <v>665.94</v>
      </c>
      <c r="M660" s="1008"/>
      <c r="N660" s="1008">
        <v>665.94</v>
      </c>
      <c r="O660" s="1008"/>
      <c r="P660" s="1008"/>
      <c r="Q660" s="1002">
        <v>0</v>
      </c>
      <c r="R660" s="1002">
        <v>0</v>
      </c>
      <c r="S660" s="1002">
        <v>0</v>
      </c>
      <c r="T660" s="1002">
        <v>0</v>
      </c>
      <c r="U660" s="1002">
        <v>0</v>
      </c>
      <c r="V660" s="1009">
        <v>334.06</v>
      </c>
      <c r="W660" s="1009"/>
      <c r="X660" s="1009">
        <v>334.06</v>
      </c>
      <c r="Y660" s="1009"/>
      <c r="Z660" s="1009"/>
      <c r="AA660" s="1008">
        <v>237.684</v>
      </c>
      <c r="AB660" s="1008"/>
      <c r="AC660" s="1008">
        <v>237.684</v>
      </c>
      <c r="AD660" s="1008"/>
      <c r="AE660" s="1008"/>
      <c r="AF660" s="1010">
        <f t="shared" si="14"/>
        <v>71.150092797701021</v>
      </c>
      <c r="AG660" s="1010"/>
      <c r="AH660" s="1011">
        <f t="shared" si="14"/>
        <v>71.150092797701021</v>
      </c>
      <c r="AI660" s="1007"/>
      <c r="AJ660" s="1007"/>
    </row>
    <row r="661" spans="1:36" ht="24">
      <c r="A661" s="1005" t="s">
        <v>3915</v>
      </c>
      <c r="B661" s="1006" t="s">
        <v>2162</v>
      </c>
      <c r="C661" s="1007"/>
      <c r="D661" s="1007"/>
      <c r="E661" s="1007"/>
      <c r="F661" s="1002">
        <v>0</v>
      </c>
      <c r="G661" s="1008">
        <v>350</v>
      </c>
      <c r="H661" s="1008"/>
      <c r="I661" s="1008">
        <v>350</v>
      </c>
      <c r="J661" s="1008"/>
      <c r="K661" s="1008"/>
      <c r="L661" s="1008">
        <v>0</v>
      </c>
      <c r="M661" s="1008"/>
      <c r="N661" s="1008">
        <v>0</v>
      </c>
      <c r="O661" s="1008"/>
      <c r="P661" s="1008"/>
      <c r="Q661" s="1002">
        <v>0</v>
      </c>
      <c r="R661" s="1002">
        <v>0</v>
      </c>
      <c r="S661" s="1002">
        <v>0</v>
      </c>
      <c r="T661" s="1002">
        <v>0</v>
      </c>
      <c r="U661" s="1002">
        <v>0</v>
      </c>
      <c r="V661" s="1009">
        <v>126.639</v>
      </c>
      <c r="W661" s="1009"/>
      <c r="X661" s="1009">
        <v>126.639</v>
      </c>
      <c r="Y661" s="1009"/>
      <c r="Z661" s="1009"/>
      <c r="AA661" s="1008">
        <v>126.639</v>
      </c>
      <c r="AB661" s="1008"/>
      <c r="AC661" s="1008">
        <v>126.639</v>
      </c>
      <c r="AD661" s="1008"/>
      <c r="AE661" s="1008"/>
      <c r="AF661" s="1010">
        <f t="shared" si="14"/>
        <v>100</v>
      </c>
      <c r="AG661" s="1010"/>
      <c r="AH661" s="1011">
        <f t="shared" si="14"/>
        <v>100</v>
      </c>
      <c r="AI661" s="1007"/>
      <c r="AJ661" s="1007"/>
    </row>
    <row r="662" spans="1:36" ht="24">
      <c r="A662" s="1005" t="s">
        <v>3916</v>
      </c>
      <c r="B662" s="1006" t="s">
        <v>2137</v>
      </c>
      <c r="C662" s="1007"/>
      <c r="D662" s="1007"/>
      <c r="E662" s="1007"/>
      <c r="F662" s="1002">
        <v>0</v>
      </c>
      <c r="G662" s="1008">
        <v>84135</v>
      </c>
      <c r="H662" s="1008"/>
      <c r="I662" s="1008">
        <v>84135</v>
      </c>
      <c r="J662" s="1008"/>
      <c r="K662" s="1008"/>
      <c r="L662" s="1008">
        <v>2654</v>
      </c>
      <c r="M662" s="1008"/>
      <c r="N662" s="1008">
        <v>2654</v>
      </c>
      <c r="O662" s="1008"/>
      <c r="P662" s="1008"/>
      <c r="Q662" s="1002">
        <v>0</v>
      </c>
      <c r="R662" s="1002">
        <v>0</v>
      </c>
      <c r="S662" s="1002">
        <v>0</v>
      </c>
      <c r="T662" s="1002">
        <v>0</v>
      </c>
      <c r="U662" s="1002">
        <v>0</v>
      </c>
      <c r="V662" s="1009">
        <v>100</v>
      </c>
      <c r="W662" s="1009"/>
      <c r="X662" s="1009">
        <v>100</v>
      </c>
      <c r="Y662" s="1009"/>
      <c r="Z662" s="1009"/>
      <c r="AA662" s="1008">
        <v>100</v>
      </c>
      <c r="AB662" s="1008"/>
      <c r="AC662" s="1008">
        <v>100</v>
      </c>
      <c r="AD662" s="1008"/>
      <c r="AE662" s="1008"/>
      <c r="AF662" s="1010">
        <f t="shared" si="14"/>
        <v>100</v>
      </c>
      <c r="AG662" s="1010"/>
      <c r="AH662" s="1011">
        <f t="shared" si="14"/>
        <v>100</v>
      </c>
      <c r="AI662" s="1007"/>
      <c r="AJ662" s="1007"/>
    </row>
    <row r="663" spans="1:36" ht="36">
      <c r="A663" s="1005" t="s">
        <v>3917</v>
      </c>
      <c r="B663" s="1006" t="s">
        <v>2194</v>
      </c>
      <c r="C663" s="1007"/>
      <c r="D663" s="1007"/>
      <c r="E663" s="1007"/>
      <c r="F663" s="1002">
        <v>0</v>
      </c>
      <c r="G663" s="1008">
        <v>997.46299999999997</v>
      </c>
      <c r="H663" s="1008"/>
      <c r="I663" s="1008">
        <v>997.46299999999997</v>
      </c>
      <c r="J663" s="1008"/>
      <c r="K663" s="1008"/>
      <c r="L663" s="1008">
        <v>594.57399999999996</v>
      </c>
      <c r="M663" s="1008"/>
      <c r="N663" s="1008">
        <v>594.57399999999996</v>
      </c>
      <c r="O663" s="1008"/>
      <c r="P663" s="1008"/>
      <c r="Q663" s="1002">
        <v>0</v>
      </c>
      <c r="R663" s="1002">
        <v>0</v>
      </c>
      <c r="S663" s="1002">
        <v>0</v>
      </c>
      <c r="T663" s="1002">
        <v>0</v>
      </c>
      <c r="U663" s="1002">
        <v>0</v>
      </c>
      <c r="V663" s="1009">
        <v>405.42599999999999</v>
      </c>
      <c r="W663" s="1009"/>
      <c r="X663" s="1009">
        <v>405.42599999999999</v>
      </c>
      <c r="Y663" s="1009"/>
      <c r="Z663" s="1009"/>
      <c r="AA663" s="1008">
        <v>372.33</v>
      </c>
      <c r="AB663" s="1008"/>
      <c r="AC663" s="1008">
        <v>372.33</v>
      </c>
      <c r="AD663" s="1008"/>
      <c r="AE663" s="1008"/>
      <c r="AF663" s="1010">
        <f t="shared" si="14"/>
        <v>91.83673469387756</v>
      </c>
      <c r="AG663" s="1010"/>
      <c r="AH663" s="1011">
        <f t="shared" si="14"/>
        <v>91.83673469387756</v>
      </c>
      <c r="AI663" s="1007"/>
      <c r="AJ663" s="1007"/>
    </row>
    <row r="664" spans="1:36" ht="24">
      <c r="A664" s="1005" t="s">
        <v>3918</v>
      </c>
      <c r="B664" s="1006" t="s">
        <v>2138</v>
      </c>
      <c r="C664" s="1007"/>
      <c r="D664" s="1007"/>
      <c r="E664" s="1007"/>
      <c r="F664" s="1002">
        <v>0</v>
      </c>
      <c r="G664" s="1008">
        <v>51192.203999999998</v>
      </c>
      <c r="H664" s="1008"/>
      <c r="I664" s="1008">
        <v>51192.203999999998</v>
      </c>
      <c r="J664" s="1008"/>
      <c r="K664" s="1008"/>
      <c r="L664" s="1008">
        <v>0</v>
      </c>
      <c r="M664" s="1008"/>
      <c r="N664" s="1008">
        <v>0</v>
      </c>
      <c r="O664" s="1008"/>
      <c r="P664" s="1008"/>
      <c r="Q664" s="1002">
        <v>0</v>
      </c>
      <c r="R664" s="1002">
        <v>0</v>
      </c>
      <c r="S664" s="1002">
        <v>0</v>
      </c>
      <c r="T664" s="1002">
        <v>0</v>
      </c>
      <c r="U664" s="1002">
        <v>0</v>
      </c>
      <c r="V664" s="1009">
        <v>100</v>
      </c>
      <c r="W664" s="1009"/>
      <c r="X664" s="1009">
        <v>100</v>
      </c>
      <c r="Y664" s="1009"/>
      <c r="Z664" s="1009"/>
      <c r="AA664" s="1008">
        <v>100</v>
      </c>
      <c r="AB664" s="1008"/>
      <c r="AC664" s="1008">
        <v>100</v>
      </c>
      <c r="AD664" s="1008"/>
      <c r="AE664" s="1008"/>
      <c r="AF664" s="1010">
        <f t="shared" si="14"/>
        <v>100</v>
      </c>
      <c r="AG664" s="1010"/>
      <c r="AH664" s="1011">
        <f t="shared" si="14"/>
        <v>100</v>
      </c>
      <c r="AI664" s="1007"/>
      <c r="AJ664" s="1007"/>
    </row>
    <row r="665" spans="1:36" ht="24">
      <c r="A665" s="1005" t="s">
        <v>3919</v>
      </c>
      <c r="B665" s="1006" t="s">
        <v>2200</v>
      </c>
      <c r="C665" s="1007"/>
      <c r="D665" s="1007"/>
      <c r="E665" s="1007"/>
      <c r="F665" s="1002">
        <v>0</v>
      </c>
      <c r="G665" s="1008">
        <v>6900</v>
      </c>
      <c r="H665" s="1008"/>
      <c r="I665" s="1008">
        <v>6900</v>
      </c>
      <c r="J665" s="1008"/>
      <c r="K665" s="1008"/>
      <c r="L665" s="1008">
        <v>1860.8150000000001</v>
      </c>
      <c r="M665" s="1008"/>
      <c r="N665" s="1008">
        <v>1860.8150000000001</v>
      </c>
      <c r="O665" s="1008"/>
      <c r="P665" s="1008"/>
      <c r="Q665" s="1002">
        <v>0</v>
      </c>
      <c r="R665" s="1002">
        <v>0</v>
      </c>
      <c r="S665" s="1002">
        <v>0</v>
      </c>
      <c r="T665" s="1002">
        <v>0</v>
      </c>
      <c r="U665" s="1002">
        <v>0</v>
      </c>
      <c r="V665" s="1009">
        <v>1739.1849999999999</v>
      </c>
      <c r="W665" s="1009"/>
      <c r="X665" s="1009">
        <v>1739.1849999999999</v>
      </c>
      <c r="Y665" s="1009"/>
      <c r="Z665" s="1009"/>
      <c r="AA665" s="1008">
        <v>1739.1849999999999</v>
      </c>
      <c r="AB665" s="1008"/>
      <c r="AC665" s="1008">
        <v>1739.1849999999999</v>
      </c>
      <c r="AD665" s="1008"/>
      <c r="AE665" s="1008"/>
      <c r="AF665" s="1010">
        <f t="shared" si="14"/>
        <v>100</v>
      </c>
      <c r="AG665" s="1010"/>
      <c r="AH665" s="1011">
        <f t="shared" si="14"/>
        <v>100</v>
      </c>
      <c r="AI665" s="1007"/>
      <c r="AJ665" s="1007"/>
    </row>
    <row r="666" spans="1:36" ht="36">
      <c r="A666" s="1005" t="s">
        <v>3920</v>
      </c>
      <c r="B666" s="1006" t="s">
        <v>2131</v>
      </c>
      <c r="C666" s="1007"/>
      <c r="D666" s="1007"/>
      <c r="E666" s="1007"/>
      <c r="F666" s="1002">
        <v>0</v>
      </c>
      <c r="G666" s="1008">
        <v>5000</v>
      </c>
      <c r="H666" s="1008"/>
      <c r="I666" s="1008">
        <v>5000</v>
      </c>
      <c r="J666" s="1008"/>
      <c r="K666" s="1008"/>
      <c r="L666" s="1008">
        <v>990</v>
      </c>
      <c r="M666" s="1008"/>
      <c r="N666" s="1008">
        <v>990</v>
      </c>
      <c r="O666" s="1008"/>
      <c r="P666" s="1008"/>
      <c r="Q666" s="1002">
        <v>0</v>
      </c>
      <c r="R666" s="1002">
        <v>0</v>
      </c>
      <c r="S666" s="1002">
        <v>0</v>
      </c>
      <c r="T666" s="1002">
        <v>0</v>
      </c>
      <c r="U666" s="1002">
        <v>0</v>
      </c>
      <c r="V666" s="1009">
        <v>2000</v>
      </c>
      <c r="W666" s="1009"/>
      <c r="X666" s="1009">
        <v>2000</v>
      </c>
      <c r="Y666" s="1009"/>
      <c r="Z666" s="1009"/>
      <c r="AA666" s="1008">
        <v>2000</v>
      </c>
      <c r="AB666" s="1008"/>
      <c r="AC666" s="1008">
        <v>2000</v>
      </c>
      <c r="AD666" s="1008"/>
      <c r="AE666" s="1008"/>
      <c r="AF666" s="1010">
        <f t="shared" si="14"/>
        <v>100</v>
      </c>
      <c r="AG666" s="1010"/>
      <c r="AH666" s="1011">
        <f t="shared" si="14"/>
        <v>100</v>
      </c>
      <c r="AI666" s="1007"/>
      <c r="AJ666" s="1007"/>
    </row>
    <row r="667" spans="1:36" ht="24">
      <c r="A667" s="1005" t="s">
        <v>3921</v>
      </c>
      <c r="B667" s="1006" t="s">
        <v>4308</v>
      </c>
      <c r="C667" s="1007"/>
      <c r="D667" s="1007"/>
      <c r="E667" s="1007"/>
      <c r="F667" s="1002">
        <v>0</v>
      </c>
      <c r="G667" s="1008">
        <v>650</v>
      </c>
      <c r="H667" s="1008"/>
      <c r="I667" s="1008">
        <v>650</v>
      </c>
      <c r="J667" s="1008"/>
      <c r="K667" s="1008"/>
      <c r="L667" s="1008">
        <v>0</v>
      </c>
      <c r="M667" s="1008"/>
      <c r="N667" s="1008">
        <v>0</v>
      </c>
      <c r="O667" s="1008"/>
      <c r="P667" s="1008"/>
      <c r="Q667" s="1002">
        <v>0</v>
      </c>
      <c r="R667" s="1002">
        <v>0</v>
      </c>
      <c r="S667" s="1002">
        <v>0</v>
      </c>
      <c r="T667" s="1002">
        <v>0</v>
      </c>
      <c r="U667" s="1002">
        <v>0</v>
      </c>
      <c r="V667" s="1009">
        <v>650</v>
      </c>
      <c r="W667" s="1009"/>
      <c r="X667" s="1009">
        <v>650</v>
      </c>
      <c r="Y667" s="1009"/>
      <c r="Z667" s="1009"/>
      <c r="AA667" s="1008">
        <v>626.40300000000002</v>
      </c>
      <c r="AB667" s="1008"/>
      <c r="AC667" s="1008">
        <v>626.40300000000002</v>
      </c>
      <c r="AD667" s="1008"/>
      <c r="AE667" s="1008"/>
      <c r="AF667" s="1010">
        <f t="shared" si="14"/>
        <v>96.369692307692318</v>
      </c>
      <c r="AG667" s="1010"/>
      <c r="AH667" s="1011">
        <f t="shared" si="14"/>
        <v>96.369692307692318</v>
      </c>
      <c r="AI667" s="1007"/>
      <c r="AJ667" s="1007"/>
    </row>
    <row r="668" spans="1:36" ht="24">
      <c r="A668" s="1005" t="s">
        <v>3922</v>
      </c>
      <c r="B668" s="1006" t="s">
        <v>2195</v>
      </c>
      <c r="C668" s="1007"/>
      <c r="D668" s="1007"/>
      <c r="E668" s="1007"/>
      <c r="F668" s="1002">
        <v>0</v>
      </c>
      <c r="G668" s="1008">
        <v>2000</v>
      </c>
      <c r="H668" s="1008"/>
      <c r="I668" s="1008">
        <v>2000</v>
      </c>
      <c r="J668" s="1008"/>
      <c r="K668" s="1008"/>
      <c r="L668" s="1008">
        <v>0</v>
      </c>
      <c r="M668" s="1008"/>
      <c r="N668" s="1008">
        <v>0</v>
      </c>
      <c r="O668" s="1008"/>
      <c r="P668" s="1008"/>
      <c r="Q668" s="1002">
        <v>0</v>
      </c>
      <c r="R668" s="1002">
        <v>0</v>
      </c>
      <c r="S668" s="1002">
        <v>0</v>
      </c>
      <c r="T668" s="1002">
        <v>0</v>
      </c>
      <c r="U668" s="1002">
        <v>0</v>
      </c>
      <c r="V668" s="1009">
        <v>2000</v>
      </c>
      <c r="W668" s="1009"/>
      <c r="X668" s="1009">
        <v>2000</v>
      </c>
      <c r="Y668" s="1009"/>
      <c r="Z668" s="1009"/>
      <c r="AA668" s="1008">
        <v>1981.3751850000001</v>
      </c>
      <c r="AB668" s="1008"/>
      <c r="AC668" s="1008">
        <v>1981.3751850000001</v>
      </c>
      <c r="AD668" s="1008"/>
      <c r="AE668" s="1008"/>
      <c r="AF668" s="1010">
        <f t="shared" si="14"/>
        <v>99.068759249999999</v>
      </c>
      <c r="AG668" s="1010"/>
      <c r="AH668" s="1011">
        <f t="shared" si="14"/>
        <v>99.068759249999999</v>
      </c>
      <c r="AI668" s="1007"/>
      <c r="AJ668" s="1007"/>
    </row>
    <row r="669" spans="1:36">
      <c r="A669" s="1005" t="s">
        <v>3923</v>
      </c>
      <c r="B669" s="1006" t="s">
        <v>2204</v>
      </c>
      <c r="C669" s="1007"/>
      <c r="D669" s="1007"/>
      <c r="E669" s="1007"/>
      <c r="F669" s="1002">
        <v>0</v>
      </c>
      <c r="G669" s="1008">
        <v>29392</v>
      </c>
      <c r="H669" s="1008"/>
      <c r="I669" s="1008">
        <v>29392</v>
      </c>
      <c r="J669" s="1008"/>
      <c r="K669" s="1008"/>
      <c r="L669" s="1008">
        <v>0</v>
      </c>
      <c r="M669" s="1008"/>
      <c r="N669" s="1008">
        <v>0</v>
      </c>
      <c r="O669" s="1008"/>
      <c r="P669" s="1008"/>
      <c r="Q669" s="1002">
        <v>0</v>
      </c>
      <c r="R669" s="1002">
        <v>0</v>
      </c>
      <c r="S669" s="1002">
        <v>0</v>
      </c>
      <c r="T669" s="1002">
        <v>0</v>
      </c>
      <c r="U669" s="1002">
        <v>0</v>
      </c>
      <c r="V669" s="1009">
        <v>124.685</v>
      </c>
      <c r="W669" s="1009"/>
      <c r="X669" s="1009">
        <v>124.685</v>
      </c>
      <c r="Y669" s="1009"/>
      <c r="Z669" s="1009"/>
      <c r="AA669" s="1008">
        <v>124.685</v>
      </c>
      <c r="AB669" s="1008"/>
      <c r="AC669" s="1008">
        <v>124.685</v>
      </c>
      <c r="AD669" s="1008"/>
      <c r="AE669" s="1008"/>
      <c r="AF669" s="1010">
        <f t="shared" si="14"/>
        <v>100</v>
      </c>
      <c r="AG669" s="1010"/>
      <c r="AH669" s="1011">
        <f t="shared" si="14"/>
        <v>100</v>
      </c>
      <c r="AI669" s="1007"/>
      <c r="AJ669" s="1007"/>
    </row>
    <row r="670" spans="1:36" ht="24">
      <c r="A670" s="1005" t="s">
        <v>3924</v>
      </c>
      <c r="B670" s="1006" t="s">
        <v>1992</v>
      </c>
      <c r="C670" s="1007"/>
      <c r="D670" s="1007"/>
      <c r="E670" s="1007"/>
      <c r="F670" s="1002">
        <v>0</v>
      </c>
      <c r="G670" s="1008">
        <v>218690</v>
      </c>
      <c r="H670" s="1008"/>
      <c r="I670" s="1008">
        <v>218690</v>
      </c>
      <c r="J670" s="1008"/>
      <c r="K670" s="1008"/>
      <c r="L670" s="1008">
        <v>5775</v>
      </c>
      <c r="M670" s="1008"/>
      <c r="N670" s="1008">
        <v>5775</v>
      </c>
      <c r="O670" s="1008"/>
      <c r="P670" s="1008"/>
      <c r="Q670" s="1002">
        <v>0</v>
      </c>
      <c r="R670" s="1002">
        <v>0</v>
      </c>
      <c r="S670" s="1002">
        <v>0</v>
      </c>
      <c r="T670" s="1002">
        <v>0</v>
      </c>
      <c r="U670" s="1002">
        <v>0</v>
      </c>
      <c r="V670" s="1009">
        <v>488.37124599999999</v>
      </c>
      <c r="W670" s="1009"/>
      <c r="X670" s="1009">
        <v>488.37124599999999</v>
      </c>
      <c r="Y670" s="1009"/>
      <c r="Z670" s="1009"/>
      <c r="AA670" s="1008">
        <v>488.37124599999999</v>
      </c>
      <c r="AB670" s="1008"/>
      <c r="AC670" s="1008">
        <v>488.37124599999999</v>
      </c>
      <c r="AD670" s="1008"/>
      <c r="AE670" s="1008"/>
      <c r="AF670" s="1010">
        <f t="shared" si="14"/>
        <v>100</v>
      </c>
      <c r="AG670" s="1010"/>
      <c r="AH670" s="1011">
        <f t="shared" si="14"/>
        <v>100</v>
      </c>
      <c r="AI670" s="1007"/>
      <c r="AJ670" s="1007"/>
    </row>
    <row r="671" spans="1:36" ht="36">
      <c r="A671" s="1005" t="s">
        <v>3925</v>
      </c>
      <c r="B671" s="1006" t="s">
        <v>2206</v>
      </c>
      <c r="C671" s="1007"/>
      <c r="D671" s="1007"/>
      <c r="E671" s="1007"/>
      <c r="F671" s="1002">
        <v>0</v>
      </c>
      <c r="G671" s="1008">
        <v>149212</v>
      </c>
      <c r="H671" s="1008"/>
      <c r="I671" s="1008">
        <v>149212</v>
      </c>
      <c r="J671" s="1008"/>
      <c r="K671" s="1008"/>
      <c r="L671" s="1008">
        <v>28512.330999999998</v>
      </c>
      <c r="M671" s="1008"/>
      <c r="N671" s="1008">
        <v>28512.330999999998</v>
      </c>
      <c r="O671" s="1008"/>
      <c r="P671" s="1008"/>
      <c r="Q671" s="1002">
        <v>0</v>
      </c>
      <c r="R671" s="1002">
        <v>0</v>
      </c>
      <c r="S671" s="1002">
        <v>0</v>
      </c>
      <c r="T671" s="1002">
        <v>0</v>
      </c>
      <c r="U671" s="1002">
        <v>0</v>
      </c>
      <c r="V671" s="1009">
        <v>2181.42</v>
      </c>
      <c r="W671" s="1009"/>
      <c r="X671" s="1009">
        <v>2181.42</v>
      </c>
      <c r="Y671" s="1009"/>
      <c r="Z671" s="1009"/>
      <c r="AA671" s="1008">
        <v>0</v>
      </c>
      <c r="AB671" s="1008"/>
      <c r="AC671" s="1008">
        <v>0</v>
      </c>
      <c r="AD671" s="1008"/>
      <c r="AE671" s="1008"/>
      <c r="AF671" s="1010">
        <f t="shared" si="14"/>
        <v>0</v>
      </c>
      <c r="AG671" s="1010"/>
      <c r="AH671" s="1011">
        <f t="shared" si="14"/>
        <v>0</v>
      </c>
      <c r="AI671" s="1007"/>
      <c r="AJ671" s="1007"/>
    </row>
    <row r="672" spans="1:36" ht="24">
      <c r="A672" s="1005" t="s">
        <v>3926</v>
      </c>
      <c r="B672" s="1006" t="s">
        <v>2207</v>
      </c>
      <c r="C672" s="1007"/>
      <c r="D672" s="1007"/>
      <c r="E672" s="1007"/>
      <c r="F672" s="1002">
        <v>0</v>
      </c>
      <c r="G672" s="1008">
        <v>1432</v>
      </c>
      <c r="H672" s="1008"/>
      <c r="I672" s="1008">
        <v>1432</v>
      </c>
      <c r="J672" s="1008"/>
      <c r="K672" s="1008"/>
      <c r="L672" s="1008">
        <v>149.83099999999999</v>
      </c>
      <c r="M672" s="1008"/>
      <c r="N672" s="1008">
        <v>149.83099999999999</v>
      </c>
      <c r="O672" s="1008"/>
      <c r="P672" s="1008"/>
      <c r="Q672" s="1002">
        <v>0</v>
      </c>
      <c r="R672" s="1002">
        <v>0</v>
      </c>
      <c r="S672" s="1002">
        <v>0</v>
      </c>
      <c r="T672" s="1002">
        <v>0</v>
      </c>
      <c r="U672" s="1002">
        <v>0</v>
      </c>
      <c r="V672" s="1009">
        <v>23.49</v>
      </c>
      <c r="W672" s="1009"/>
      <c r="X672" s="1009">
        <v>23.49</v>
      </c>
      <c r="Y672" s="1009"/>
      <c r="Z672" s="1009"/>
      <c r="AA672" s="1008">
        <v>0</v>
      </c>
      <c r="AB672" s="1008"/>
      <c r="AC672" s="1008">
        <v>0</v>
      </c>
      <c r="AD672" s="1008"/>
      <c r="AE672" s="1008"/>
      <c r="AF672" s="1010">
        <f t="shared" si="14"/>
        <v>0</v>
      </c>
      <c r="AG672" s="1010"/>
      <c r="AH672" s="1011">
        <f t="shared" si="14"/>
        <v>0</v>
      </c>
      <c r="AI672" s="1007"/>
      <c r="AJ672" s="1007"/>
    </row>
    <row r="673" spans="1:36" ht="36">
      <c r="A673" s="1005" t="s">
        <v>3927</v>
      </c>
      <c r="B673" s="1006" t="s">
        <v>2210</v>
      </c>
      <c r="C673" s="1007"/>
      <c r="D673" s="1007"/>
      <c r="E673" s="1007"/>
      <c r="F673" s="1002">
        <v>0</v>
      </c>
      <c r="G673" s="1008">
        <v>4399.0027449999998</v>
      </c>
      <c r="H673" s="1008"/>
      <c r="I673" s="1008">
        <v>4399.0027449999998</v>
      </c>
      <c r="J673" s="1008"/>
      <c r="K673" s="1008"/>
      <c r="L673" s="1008">
        <v>500</v>
      </c>
      <c r="M673" s="1008"/>
      <c r="N673" s="1008">
        <v>500</v>
      </c>
      <c r="O673" s="1008"/>
      <c r="P673" s="1008"/>
      <c r="Q673" s="1002">
        <v>0</v>
      </c>
      <c r="R673" s="1002">
        <v>0</v>
      </c>
      <c r="S673" s="1002">
        <v>0</v>
      </c>
      <c r="T673" s="1002">
        <v>0</v>
      </c>
      <c r="U673" s="1002">
        <v>0</v>
      </c>
      <c r="V673" s="1009">
        <v>500</v>
      </c>
      <c r="W673" s="1009"/>
      <c r="X673" s="1009">
        <v>500</v>
      </c>
      <c r="Y673" s="1009"/>
      <c r="Z673" s="1009"/>
      <c r="AA673" s="1008">
        <v>500</v>
      </c>
      <c r="AB673" s="1008"/>
      <c r="AC673" s="1008">
        <v>500</v>
      </c>
      <c r="AD673" s="1008"/>
      <c r="AE673" s="1008"/>
      <c r="AF673" s="1010">
        <f t="shared" si="14"/>
        <v>100</v>
      </c>
      <c r="AG673" s="1010"/>
      <c r="AH673" s="1011">
        <f t="shared" si="14"/>
        <v>100</v>
      </c>
      <c r="AI673" s="1007"/>
      <c r="AJ673" s="1007"/>
    </row>
    <row r="674" spans="1:36" ht="24">
      <c r="A674" s="1005" t="s">
        <v>3928</v>
      </c>
      <c r="B674" s="1006" t="s">
        <v>2025</v>
      </c>
      <c r="C674" s="1007"/>
      <c r="D674" s="1007"/>
      <c r="E674" s="1007"/>
      <c r="F674" s="1002">
        <v>0</v>
      </c>
      <c r="G674" s="1008">
        <v>3190</v>
      </c>
      <c r="H674" s="1008"/>
      <c r="I674" s="1008">
        <v>3190</v>
      </c>
      <c r="J674" s="1008"/>
      <c r="K674" s="1008"/>
      <c r="L674" s="1008">
        <v>2200</v>
      </c>
      <c r="M674" s="1008"/>
      <c r="N674" s="1008">
        <v>2200</v>
      </c>
      <c r="O674" s="1008"/>
      <c r="P674" s="1008"/>
      <c r="Q674" s="1002">
        <v>0</v>
      </c>
      <c r="R674" s="1002">
        <v>0</v>
      </c>
      <c r="S674" s="1002">
        <v>0</v>
      </c>
      <c r="T674" s="1002">
        <v>0</v>
      </c>
      <c r="U674" s="1002">
        <v>0</v>
      </c>
      <c r="V674" s="1009">
        <v>324</v>
      </c>
      <c r="W674" s="1009"/>
      <c r="X674" s="1009">
        <v>324</v>
      </c>
      <c r="Y674" s="1009"/>
      <c r="Z674" s="1009"/>
      <c r="AA674" s="1008">
        <v>324</v>
      </c>
      <c r="AB674" s="1008"/>
      <c r="AC674" s="1008">
        <v>324</v>
      </c>
      <c r="AD674" s="1008"/>
      <c r="AE674" s="1008"/>
      <c r="AF674" s="1010">
        <f t="shared" si="14"/>
        <v>100</v>
      </c>
      <c r="AG674" s="1010"/>
      <c r="AH674" s="1011">
        <f t="shared" si="14"/>
        <v>100</v>
      </c>
      <c r="AI674" s="1007"/>
      <c r="AJ674" s="1007"/>
    </row>
    <row r="675" spans="1:36" ht="24">
      <c r="A675" s="1005" t="s">
        <v>3929</v>
      </c>
      <c r="B675" s="1006" t="s">
        <v>2027</v>
      </c>
      <c r="C675" s="1007"/>
      <c r="D675" s="1007"/>
      <c r="E675" s="1007"/>
      <c r="F675" s="1002">
        <v>0</v>
      </c>
      <c r="G675" s="1008">
        <v>368000</v>
      </c>
      <c r="H675" s="1008"/>
      <c r="I675" s="1008">
        <v>368000</v>
      </c>
      <c r="J675" s="1008"/>
      <c r="K675" s="1008"/>
      <c r="L675" s="1008">
        <v>35000</v>
      </c>
      <c r="M675" s="1008"/>
      <c r="N675" s="1008">
        <v>35000</v>
      </c>
      <c r="O675" s="1008"/>
      <c r="P675" s="1008"/>
      <c r="Q675" s="1002">
        <v>0</v>
      </c>
      <c r="R675" s="1002">
        <v>0</v>
      </c>
      <c r="S675" s="1002">
        <v>0</v>
      </c>
      <c r="T675" s="1002">
        <v>0</v>
      </c>
      <c r="U675" s="1002">
        <v>0</v>
      </c>
      <c r="V675" s="1009">
        <v>1651.722</v>
      </c>
      <c r="W675" s="1009"/>
      <c r="X675" s="1009">
        <v>1651.722</v>
      </c>
      <c r="Y675" s="1009"/>
      <c r="Z675" s="1009"/>
      <c r="AA675" s="1008">
        <v>1651.722</v>
      </c>
      <c r="AB675" s="1008"/>
      <c r="AC675" s="1008">
        <v>1651.722</v>
      </c>
      <c r="AD675" s="1008"/>
      <c r="AE675" s="1008"/>
      <c r="AF675" s="1010">
        <f t="shared" si="14"/>
        <v>100</v>
      </c>
      <c r="AG675" s="1010"/>
      <c r="AH675" s="1011">
        <f t="shared" si="14"/>
        <v>100</v>
      </c>
      <c r="AI675" s="1007"/>
      <c r="AJ675" s="1007"/>
    </row>
    <row r="676" spans="1:36" ht="24">
      <c r="A676" s="1005" t="s">
        <v>3930</v>
      </c>
      <c r="B676" s="1006" t="s">
        <v>2211</v>
      </c>
      <c r="C676" s="1007"/>
      <c r="D676" s="1007"/>
      <c r="E676" s="1007"/>
      <c r="F676" s="1002">
        <v>0</v>
      </c>
      <c r="G676" s="1008">
        <v>2238</v>
      </c>
      <c r="H676" s="1008"/>
      <c r="I676" s="1008">
        <v>2238</v>
      </c>
      <c r="J676" s="1008"/>
      <c r="K676" s="1008"/>
      <c r="L676" s="1008">
        <v>210.619</v>
      </c>
      <c r="M676" s="1008"/>
      <c r="N676" s="1008">
        <v>210.619</v>
      </c>
      <c r="O676" s="1008"/>
      <c r="P676" s="1008"/>
      <c r="Q676" s="1002">
        <v>0</v>
      </c>
      <c r="R676" s="1002">
        <v>0</v>
      </c>
      <c r="S676" s="1002">
        <v>0</v>
      </c>
      <c r="T676" s="1002">
        <v>0</v>
      </c>
      <c r="U676" s="1002">
        <v>0</v>
      </c>
      <c r="V676" s="1009">
        <v>3.9950000000000001</v>
      </c>
      <c r="W676" s="1009"/>
      <c r="X676" s="1009">
        <v>3.9950000000000001</v>
      </c>
      <c r="Y676" s="1009"/>
      <c r="Z676" s="1009"/>
      <c r="AA676" s="1008">
        <v>3.9950000000000001</v>
      </c>
      <c r="AB676" s="1008"/>
      <c r="AC676" s="1008">
        <v>3.9950000000000001</v>
      </c>
      <c r="AD676" s="1008"/>
      <c r="AE676" s="1008"/>
      <c r="AF676" s="1010">
        <f t="shared" si="14"/>
        <v>100</v>
      </c>
      <c r="AG676" s="1010"/>
      <c r="AH676" s="1011">
        <f t="shared" si="14"/>
        <v>100</v>
      </c>
      <c r="AI676" s="1007"/>
      <c r="AJ676" s="1007"/>
    </row>
    <row r="677" spans="1:36">
      <c r="A677" s="1005" t="s">
        <v>3931</v>
      </c>
      <c r="B677" s="1006" t="s">
        <v>2038</v>
      </c>
      <c r="C677" s="1007"/>
      <c r="D677" s="1007"/>
      <c r="E677" s="1007"/>
      <c r="F677" s="1002">
        <v>0</v>
      </c>
      <c r="G677" s="1008">
        <v>990586</v>
      </c>
      <c r="H677" s="1008"/>
      <c r="I677" s="1008">
        <v>990586</v>
      </c>
      <c r="J677" s="1008"/>
      <c r="K677" s="1008"/>
      <c r="L677" s="1008">
        <v>40000</v>
      </c>
      <c r="M677" s="1008"/>
      <c r="N677" s="1008">
        <v>40000</v>
      </c>
      <c r="O677" s="1008"/>
      <c r="P677" s="1008"/>
      <c r="Q677" s="1002">
        <v>0</v>
      </c>
      <c r="R677" s="1002">
        <v>0</v>
      </c>
      <c r="S677" s="1002">
        <v>0</v>
      </c>
      <c r="T677" s="1002">
        <v>0</v>
      </c>
      <c r="U677" s="1002">
        <v>0</v>
      </c>
      <c r="V677" s="1009">
        <v>867.27342199999998</v>
      </c>
      <c r="W677" s="1009"/>
      <c r="X677" s="1009">
        <v>867.27342199999998</v>
      </c>
      <c r="Y677" s="1009"/>
      <c r="Z677" s="1009"/>
      <c r="AA677" s="1008">
        <v>0</v>
      </c>
      <c r="AB677" s="1008"/>
      <c r="AC677" s="1008">
        <v>0</v>
      </c>
      <c r="AD677" s="1008"/>
      <c r="AE677" s="1008"/>
      <c r="AF677" s="1010">
        <f t="shared" si="14"/>
        <v>0</v>
      </c>
      <c r="AG677" s="1010"/>
      <c r="AH677" s="1011">
        <f t="shared" si="14"/>
        <v>0</v>
      </c>
      <c r="AI677" s="1007"/>
      <c r="AJ677" s="1007"/>
    </row>
    <row r="678" spans="1:36" ht="24">
      <c r="A678" s="1005" t="s">
        <v>3932</v>
      </c>
      <c r="B678" s="1006" t="s">
        <v>2052</v>
      </c>
      <c r="C678" s="1007"/>
      <c r="D678" s="1007"/>
      <c r="E678" s="1007"/>
      <c r="F678" s="1002">
        <v>0</v>
      </c>
      <c r="G678" s="1008">
        <v>4000</v>
      </c>
      <c r="H678" s="1008"/>
      <c r="I678" s="1008">
        <v>4000</v>
      </c>
      <c r="J678" s="1008"/>
      <c r="K678" s="1008"/>
      <c r="L678" s="1008">
        <v>1942</v>
      </c>
      <c r="M678" s="1008"/>
      <c r="N678" s="1008">
        <v>1942</v>
      </c>
      <c r="O678" s="1008"/>
      <c r="P678" s="1008"/>
      <c r="Q678" s="1002">
        <v>0</v>
      </c>
      <c r="R678" s="1002">
        <v>0</v>
      </c>
      <c r="S678" s="1002">
        <v>0</v>
      </c>
      <c r="T678" s="1002">
        <v>0</v>
      </c>
      <c r="U678" s="1002">
        <v>0</v>
      </c>
      <c r="V678" s="1009">
        <v>1776</v>
      </c>
      <c r="W678" s="1009"/>
      <c r="X678" s="1009">
        <v>1776</v>
      </c>
      <c r="Y678" s="1009"/>
      <c r="Z678" s="1009"/>
      <c r="AA678" s="1008">
        <v>1776</v>
      </c>
      <c r="AB678" s="1008"/>
      <c r="AC678" s="1008">
        <v>1776</v>
      </c>
      <c r="AD678" s="1008"/>
      <c r="AE678" s="1008"/>
      <c r="AF678" s="1010">
        <f t="shared" si="14"/>
        <v>100</v>
      </c>
      <c r="AG678" s="1010"/>
      <c r="AH678" s="1011">
        <f t="shared" si="14"/>
        <v>100</v>
      </c>
      <c r="AI678" s="1007"/>
      <c r="AJ678" s="1007"/>
    </row>
    <row r="679" spans="1:36">
      <c r="A679" s="1005" t="s">
        <v>3933</v>
      </c>
      <c r="B679" s="1006" t="s">
        <v>2212</v>
      </c>
      <c r="C679" s="1007"/>
      <c r="D679" s="1007"/>
      <c r="E679" s="1007"/>
      <c r="F679" s="1002">
        <v>0</v>
      </c>
      <c r="G679" s="1008">
        <v>24599</v>
      </c>
      <c r="H679" s="1008"/>
      <c r="I679" s="1008">
        <v>24599</v>
      </c>
      <c r="J679" s="1008"/>
      <c r="K679" s="1008"/>
      <c r="L679" s="1008">
        <v>223.5009</v>
      </c>
      <c r="M679" s="1008"/>
      <c r="N679" s="1008">
        <v>223.5009</v>
      </c>
      <c r="O679" s="1008"/>
      <c r="P679" s="1008"/>
      <c r="Q679" s="1002">
        <v>0</v>
      </c>
      <c r="R679" s="1002">
        <v>0</v>
      </c>
      <c r="S679" s="1002">
        <v>0</v>
      </c>
      <c r="T679" s="1002">
        <v>0</v>
      </c>
      <c r="U679" s="1002">
        <v>0</v>
      </c>
      <c r="V679" s="1009">
        <v>223.5009</v>
      </c>
      <c r="W679" s="1009"/>
      <c r="X679" s="1009">
        <v>223.5009</v>
      </c>
      <c r="Y679" s="1009"/>
      <c r="Z679" s="1009"/>
      <c r="AA679" s="1008">
        <v>0</v>
      </c>
      <c r="AB679" s="1008"/>
      <c r="AC679" s="1008">
        <v>0</v>
      </c>
      <c r="AD679" s="1008"/>
      <c r="AE679" s="1008"/>
      <c r="AF679" s="1010">
        <f t="shared" si="14"/>
        <v>0</v>
      </c>
      <c r="AG679" s="1010"/>
      <c r="AH679" s="1011">
        <f t="shared" si="14"/>
        <v>0</v>
      </c>
      <c r="AI679" s="1007"/>
      <c r="AJ679" s="1007"/>
    </row>
    <row r="680" spans="1:36">
      <c r="A680" s="1005" t="s">
        <v>3934</v>
      </c>
      <c r="B680" s="1006" t="s">
        <v>2213</v>
      </c>
      <c r="C680" s="1007"/>
      <c r="D680" s="1007"/>
      <c r="E680" s="1007"/>
      <c r="F680" s="1002">
        <v>0</v>
      </c>
      <c r="G680" s="1008">
        <v>20344.02</v>
      </c>
      <c r="H680" s="1008"/>
      <c r="I680" s="1008">
        <v>20344.02</v>
      </c>
      <c r="J680" s="1008"/>
      <c r="K680" s="1008"/>
      <c r="L680" s="1008">
        <v>1698.5981999999999</v>
      </c>
      <c r="M680" s="1008"/>
      <c r="N680" s="1008">
        <v>1698.5981999999999</v>
      </c>
      <c r="O680" s="1008"/>
      <c r="P680" s="1008"/>
      <c r="Q680" s="1002">
        <v>0</v>
      </c>
      <c r="R680" s="1002">
        <v>0</v>
      </c>
      <c r="S680" s="1002">
        <v>0</v>
      </c>
      <c r="T680" s="1002">
        <v>0</v>
      </c>
      <c r="U680" s="1002">
        <v>0</v>
      </c>
      <c r="V680" s="1009">
        <v>863.49120000000005</v>
      </c>
      <c r="W680" s="1009"/>
      <c r="X680" s="1009">
        <v>863.49120000000005</v>
      </c>
      <c r="Y680" s="1009"/>
      <c r="Z680" s="1009"/>
      <c r="AA680" s="1008">
        <v>0</v>
      </c>
      <c r="AB680" s="1008"/>
      <c r="AC680" s="1008">
        <v>0</v>
      </c>
      <c r="AD680" s="1008"/>
      <c r="AE680" s="1008"/>
      <c r="AF680" s="1010">
        <f t="shared" si="14"/>
        <v>0</v>
      </c>
      <c r="AG680" s="1010"/>
      <c r="AH680" s="1011">
        <f t="shared" si="14"/>
        <v>0</v>
      </c>
      <c r="AI680" s="1007"/>
      <c r="AJ680" s="1007"/>
    </row>
    <row r="681" spans="1:36">
      <c r="A681" s="1005" t="s">
        <v>3935</v>
      </c>
      <c r="B681" s="1006" t="s">
        <v>2214</v>
      </c>
      <c r="C681" s="1007"/>
      <c r="D681" s="1007"/>
      <c r="E681" s="1007"/>
      <c r="F681" s="1002">
        <v>0</v>
      </c>
      <c r="G681" s="1008">
        <v>8700</v>
      </c>
      <c r="H681" s="1008"/>
      <c r="I681" s="1008">
        <v>8700</v>
      </c>
      <c r="J681" s="1008"/>
      <c r="K681" s="1008"/>
      <c r="L681" s="1008">
        <v>867.34500000000003</v>
      </c>
      <c r="M681" s="1008"/>
      <c r="N681" s="1008">
        <v>867.34500000000003</v>
      </c>
      <c r="O681" s="1008"/>
      <c r="P681" s="1008"/>
      <c r="Q681" s="1002">
        <v>0</v>
      </c>
      <c r="R681" s="1002">
        <v>0</v>
      </c>
      <c r="S681" s="1002">
        <v>0</v>
      </c>
      <c r="T681" s="1002">
        <v>0</v>
      </c>
      <c r="U681" s="1002">
        <v>0</v>
      </c>
      <c r="V681" s="1009">
        <v>17</v>
      </c>
      <c r="W681" s="1009"/>
      <c r="X681" s="1009">
        <v>17</v>
      </c>
      <c r="Y681" s="1009"/>
      <c r="Z681" s="1009"/>
      <c r="AA681" s="1008">
        <v>0</v>
      </c>
      <c r="AB681" s="1008"/>
      <c r="AC681" s="1008">
        <v>0</v>
      </c>
      <c r="AD681" s="1008"/>
      <c r="AE681" s="1008"/>
      <c r="AF681" s="1010">
        <f t="shared" si="14"/>
        <v>0</v>
      </c>
      <c r="AG681" s="1010"/>
      <c r="AH681" s="1011">
        <f t="shared" si="14"/>
        <v>0</v>
      </c>
      <c r="AI681" s="1007"/>
      <c r="AJ681" s="1007"/>
    </row>
    <row r="682" spans="1:36" ht="24">
      <c r="A682" s="1005" t="s">
        <v>3936</v>
      </c>
      <c r="B682" s="1006" t="s">
        <v>2215</v>
      </c>
      <c r="C682" s="1007"/>
      <c r="D682" s="1007"/>
      <c r="E682" s="1007"/>
      <c r="F682" s="1002">
        <v>0</v>
      </c>
      <c r="G682" s="1008">
        <v>12035.819</v>
      </c>
      <c r="H682" s="1008"/>
      <c r="I682" s="1008">
        <v>12035.819</v>
      </c>
      <c r="J682" s="1008"/>
      <c r="K682" s="1008"/>
      <c r="L682" s="1008">
        <v>9243.5159149999999</v>
      </c>
      <c r="M682" s="1008"/>
      <c r="N682" s="1008">
        <v>9243.5159149999999</v>
      </c>
      <c r="O682" s="1008"/>
      <c r="P682" s="1008"/>
      <c r="Q682" s="1002">
        <v>0</v>
      </c>
      <c r="R682" s="1002">
        <v>0</v>
      </c>
      <c r="S682" s="1002">
        <v>0</v>
      </c>
      <c r="T682" s="1002">
        <v>0</v>
      </c>
      <c r="U682" s="1002">
        <v>0</v>
      </c>
      <c r="V682" s="1009">
        <v>55.241999999999997</v>
      </c>
      <c r="W682" s="1009"/>
      <c r="X682" s="1009">
        <v>55.241999999999997</v>
      </c>
      <c r="Y682" s="1009"/>
      <c r="Z682" s="1009"/>
      <c r="AA682" s="1008">
        <v>55.241999999999997</v>
      </c>
      <c r="AB682" s="1008"/>
      <c r="AC682" s="1008">
        <v>55.241999999999997</v>
      </c>
      <c r="AD682" s="1008"/>
      <c r="AE682" s="1008"/>
      <c r="AF682" s="1010">
        <f t="shared" si="14"/>
        <v>100</v>
      </c>
      <c r="AG682" s="1010"/>
      <c r="AH682" s="1011">
        <f t="shared" si="14"/>
        <v>100</v>
      </c>
      <c r="AI682" s="1007"/>
      <c r="AJ682" s="1007"/>
    </row>
    <row r="683" spans="1:36" ht="24">
      <c r="A683" s="1005" t="s">
        <v>3937</v>
      </c>
      <c r="B683" s="1006" t="s">
        <v>2216</v>
      </c>
      <c r="C683" s="1007"/>
      <c r="D683" s="1007"/>
      <c r="E683" s="1007"/>
      <c r="F683" s="1002">
        <v>0</v>
      </c>
      <c r="G683" s="1008">
        <v>15951.724</v>
      </c>
      <c r="H683" s="1008"/>
      <c r="I683" s="1008">
        <v>15951.724</v>
      </c>
      <c r="J683" s="1008"/>
      <c r="K683" s="1008"/>
      <c r="L683" s="1008">
        <v>11551.759760000001</v>
      </c>
      <c r="M683" s="1008"/>
      <c r="N683" s="1008">
        <v>11551.759760000001</v>
      </c>
      <c r="O683" s="1008"/>
      <c r="P683" s="1008"/>
      <c r="Q683" s="1002">
        <v>0</v>
      </c>
      <c r="R683" s="1002">
        <v>0</v>
      </c>
      <c r="S683" s="1002">
        <v>0</v>
      </c>
      <c r="T683" s="1002">
        <v>0</v>
      </c>
      <c r="U683" s="1002">
        <v>0</v>
      </c>
      <c r="V683" s="1009">
        <v>187.84700000000001</v>
      </c>
      <c r="W683" s="1009"/>
      <c r="X683" s="1009">
        <v>187.84700000000001</v>
      </c>
      <c r="Y683" s="1009"/>
      <c r="Z683" s="1009"/>
      <c r="AA683" s="1008">
        <v>187.84700000000001</v>
      </c>
      <c r="AB683" s="1008"/>
      <c r="AC683" s="1008">
        <v>187.84700000000001</v>
      </c>
      <c r="AD683" s="1008"/>
      <c r="AE683" s="1008"/>
      <c r="AF683" s="1010">
        <f t="shared" si="14"/>
        <v>100</v>
      </c>
      <c r="AG683" s="1010"/>
      <c r="AH683" s="1011">
        <f t="shared" si="14"/>
        <v>100</v>
      </c>
      <c r="AI683" s="1007"/>
      <c r="AJ683" s="1007"/>
    </row>
    <row r="684" spans="1:36">
      <c r="A684" s="1005" t="s">
        <v>3938</v>
      </c>
      <c r="B684" s="1006" t="s">
        <v>2217</v>
      </c>
      <c r="C684" s="1007"/>
      <c r="D684" s="1007"/>
      <c r="E684" s="1007"/>
      <c r="F684" s="1002">
        <v>0</v>
      </c>
      <c r="G684" s="1008">
        <v>8450.1640000000007</v>
      </c>
      <c r="H684" s="1008"/>
      <c r="I684" s="1008">
        <v>8450.1640000000007</v>
      </c>
      <c r="J684" s="1008"/>
      <c r="K684" s="1008"/>
      <c r="L684" s="1008">
        <v>5100</v>
      </c>
      <c r="M684" s="1008"/>
      <c r="N684" s="1008">
        <v>5100</v>
      </c>
      <c r="O684" s="1008"/>
      <c r="P684" s="1008"/>
      <c r="Q684" s="1002">
        <v>0</v>
      </c>
      <c r="R684" s="1002">
        <v>0</v>
      </c>
      <c r="S684" s="1002">
        <v>0</v>
      </c>
      <c r="T684" s="1002">
        <v>0</v>
      </c>
      <c r="U684" s="1002">
        <v>0</v>
      </c>
      <c r="V684" s="1009">
        <v>72.986000000000004</v>
      </c>
      <c r="W684" s="1009"/>
      <c r="X684" s="1009">
        <v>72.986000000000004</v>
      </c>
      <c r="Y684" s="1009"/>
      <c r="Z684" s="1009"/>
      <c r="AA684" s="1008">
        <v>72.986000000000004</v>
      </c>
      <c r="AB684" s="1008"/>
      <c r="AC684" s="1008">
        <v>72.986000000000004</v>
      </c>
      <c r="AD684" s="1008"/>
      <c r="AE684" s="1008"/>
      <c r="AF684" s="1010">
        <f t="shared" si="14"/>
        <v>100</v>
      </c>
      <c r="AG684" s="1010"/>
      <c r="AH684" s="1011">
        <f t="shared" si="14"/>
        <v>100</v>
      </c>
      <c r="AI684" s="1007"/>
      <c r="AJ684" s="1007"/>
    </row>
    <row r="685" spans="1:36" ht="36">
      <c r="A685" s="1005" t="s">
        <v>3939</v>
      </c>
      <c r="B685" s="1006" t="s">
        <v>2065</v>
      </c>
      <c r="C685" s="1007"/>
      <c r="D685" s="1007"/>
      <c r="E685" s="1007"/>
      <c r="F685" s="1002">
        <v>0</v>
      </c>
      <c r="G685" s="1008">
        <v>2777.9769999999999</v>
      </c>
      <c r="H685" s="1008"/>
      <c r="I685" s="1008">
        <v>2777.9769999999999</v>
      </c>
      <c r="J685" s="1008"/>
      <c r="K685" s="1008"/>
      <c r="L685" s="1008">
        <v>1500</v>
      </c>
      <c r="M685" s="1008"/>
      <c r="N685" s="1008">
        <v>1500</v>
      </c>
      <c r="O685" s="1008"/>
      <c r="P685" s="1008"/>
      <c r="Q685" s="1002">
        <v>0</v>
      </c>
      <c r="R685" s="1002">
        <v>0</v>
      </c>
      <c r="S685" s="1002">
        <v>0</v>
      </c>
      <c r="T685" s="1002">
        <v>0</v>
      </c>
      <c r="U685" s="1002">
        <v>0</v>
      </c>
      <c r="V685" s="1009">
        <v>314.66000000000003</v>
      </c>
      <c r="W685" s="1009"/>
      <c r="X685" s="1009">
        <v>314.66000000000003</v>
      </c>
      <c r="Y685" s="1009"/>
      <c r="Z685" s="1009"/>
      <c r="AA685" s="1008">
        <v>0</v>
      </c>
      <c r="AB685" s="1008"/>
      <c r="AC685" s="1008">
        <v>0</v>
      </c>
      <c r="AD685" s="1008"/>
      <c r="AE685" s="1008"/>
      <c r="AF685" s="1010">
        <f t="shared" si="14"/>
        <v>0</v>
      </c>
      <c r="AG685" s="1010"/>
      <c r="AH685" s="1011">
        <f t="shared" si="14"/>
        <v>0</v>
      </c>
      <c r="AI685" s="1007"/>
      <c r="AJ685" s="1007"/>
    </row>
    <row r="686" spans="1:36" ht="24">
      <c r="A686" s="1005" t="s">
        <v>3940</v>
      </c>
      <c r="B686" s="1006" t="s">
        <v>2071</v>
      </c>
      <c r="C686" s="1007"/>
      <c r="D686" s="1007"/>
      <c r="E686" s="1007"/>
      <c r="F686" s="1002">
        <v>0</v>
      </c>
      <c r="G686" s="1008">
        <v>49300</v>
      </c>
      <c r="H686" s="1008"/>
      <c r="I686" s="1008">
        <v>49300</v>
      </c>
      <c r="J686" s="1008"/>
      <c r="K686" s="1008"/>
      <c r="L686" s="1008">
        <v>1540</v>
      </c>
      <c r="M686" s="1008"/>
      <c r="N686" s="1008">
        <v>1540</v>
      </c>
      <c r="O686" s="1008"/>
      <c r="P686" s="1008"/>
      <c r="Q686" s="1002">
        <v>0</v>
      </c>
      <c r="R686" s="1002">
        <v>0</v>
      </c>
      <c r="S686" s="1002">
        <v>0</v>
      </c>
      <c r="T686" s="1002">
        <v>0</v>
      </c>
      <c r="U686" s="1002">
        <v>0</v>
      </c>
      <c r="V686" s="1009">
        <v>1540</v>
      </c>
      <c r="W686" s="1009"/>
      <c r="X686" s="1009">
        <v>1540</v>
      </c>
      <c r="Y686" s="1009"/>
      <c r="Z686" s="1009"/>
      <c r="AA686" s="1008">
        <v>0</v>
      </c>
      <c r="AB686" s="1008"/>
      <c r="AC686" s="1008">
        <v>0</v>
      </c>
      <c r="AD686" s="1008"/>
      <c r="AE686" s="1008"/>
      <c r="AF686" s="1010">
        <f t="shared" si="14"/>
        <v>0</v>
      </c>
      <c r="AG686" s="1010"/>
      <c r="AH686" s="1011">
        <f t="shared" si="14"/>
        <v>0</v>
      </c>
      <c r="AI686" s="1007"/>
      <c r="AJ686" s="1007"/>
    </row>
    <row r="687" spans="1:36" ht="24">
      <c r="A687" s="1005" t="s">
        <v>3941</v>
      </c>
      <c r="B687" s="1006" t="s">
        <v>2218</v>
      </c>
      <c r="C687" s="1007"/>
      <c r="D687" s="1007"/>
      <c r="E687" s="1007"/>
      <c r="F687" s="1002">
        <v>0</v>
      </c>
      <c r="G687" s="1008">
        <v>14924</v>
      </c>
      <c r="H687" s="1008"/>
      <c r="I687" s="1008">
        <v>14924</v>
      </c>
      <c r="J687" s="1008"/>
      <c r="K687" s="1008"/>
      <c r="L687" s="1008">
        <v>252</v>
      </c>
      <c r="M687" s="1008"/>
      <c r="N687" s="1008">
        <v>252</v>
      </c>
      <c r="O687" s="1008"/>
      <c r="P687" s="1008"/>
      <c r="Q687" s="1002">
        <v>0</v>
      </c>
      <c r="R687" s="1002">
        <v>0</v>
      </c>
      <c r="S687" s="1002">
        <v>0</v>
      </c>
      <c r="T687" s="1002">
        <v>0</v>
      </c>
      <c r="U687" s="1002">
        <v>0</v>
      </c>
      <c r="V687" s="1009">
        <v>252</v>
      </c>
      <c r="W687" s="1009"/>
      <c r="X687" s="1009">
        <v>252</v>
      </c>
      <c r="Y687" s="1009"/>
      <c r="Z687" s="1009"/>
      <c r="AA687" s="1008">
        <v>0</v>
      </c>
      <c r="AB687" s="1008"/>
      <c r="AC687" s="1008">
        <v>0</v>
      </c>
      <c r="AD687" s="1008"/>
      <c r="AE687" s="1008"/>
      <c r="AF687" s="1010">
        <f t="shared" si="14"/>
        <v>0</v>
      </c>
      <c r="AG687" s="1010"/>
      <c r="AH687" s="1011">
        <f t="shared" si="14"/>
        <v>0</v>
      </c>
      <c r="AI687" s="1007"/>
      <c r="AJ687" s="1007"/>
    </row>
    <row r="688" spans="1:36" ht="24">
      <c r="A688" s="1005" t="s">
        <v>3942</v>
      </c>
      <c r="B688" s="1006" t="s">
        <v>2219</v>
      </c>
      <c r="C688" s="1007"/>
      <c r="D688" s="1007"/>
      <c r="E688" s="1007"/>
      <c r="F688" s="1002">
        <v>0</v>
      </c>
      <c r="G688" s="1008">
        <v>123746</v>
      </c>
      <c r="H688" s="1008"/>
      <c r="I688" s="1008">
        <v>123746</v>
      </c>
      <c r="J688" s="1008"/>
      <c r="K688" s="1008"/>
      <c r="L688" s="1008">
        <v>50.631999999999998</v>
      </c>
      <c r="M688" s="1008"/>
      <c r="N688" s="1008">
        <v>50.631999999999998</v>
      </c>
      <c r="O688" s="1008"/>
      <c r="P688" s="1008"/>
      <c r="Q688" s="1002">
        <v>0</v>
      </c>
      <c r="R688" s="1002">
        <v>0</v>
      </c>
      <c r="S688" s="1002">
        <v>0</v>
      </c>
      <c r="T688" s="1002">
        <v>0</v>
      </c>
      <c r="U688" s="1002">
        <v>0</v>
      </c>
      <c r="V688" s="1009">
        <v>50.631999999999998</v>
      </c>
      <c r="W688" s="1009"/>
      <c r="X688" s="1009">
        <v>50.631999999999998</v>
      </c>
      <c r="Y688" s="1009"/>
      <c r="Z688" s="1009"/>
      <c r="AA688" s="1008">
        <v>0</v>
      </c>
      <c r="AB688" s="1008"/>
      <c r="AC688" s="1008">
        <v>0</v>
      </c>
      <c r="AD688" s="1008"/>
      <c r="AE688" s="1008"/>
      <c r="AF688" s="1010">
        <f t="shared" si="14"/>
        <v>0</v>
      </c>
      <c r="AG688" s="1010"/>
      <c r="AH688" s="1011">
        <f t="shared" si="14"/>
        <v>0</v>
      </c>
      <c r="AI688" s="1007"/>
      <c r="AJ688" s="1007"/>
    </row>
    <row r="689" spans="1:36" ht="24">
      <c r="A689" s="1005" t="s">
        <v>3943</v>
      </c>
      <c r="B689" s="1006" t="s">
        <v>2083</v>
      </c>
      <c r="C689" s="1007"/>
      <c r="D689" s="1007"/>
      <c r="E689" s="1007"/>
      <c r="F689" s="1002">
        <v>0</v>
      </c>
      <c r="G689" s="1008">
        <v>50000</v>
      </c>
      <c r="H689" s="1008"/>
      <c r="I689" s="1008">
        <v>50000</v>
      </c>
      <c r="J689" s="1008"/>
      <c r="K689" s="1008"/>
      <c r="L689" s="1008">
        <v>4000</v>
      </c>
      <c r="M689" s="1008"/>
      <c r="N689" s="1008">
        <v>4000</v>
      </c>
      <c r="O689" s="1008"/>
      <c r="P689" s="1008"/>
      <c r="Q689" s="1002">
        <v>0</v>
      </c>
      <c r="R689" s="1002">
        <v>0</v>
      </c>
      <c r="S689" s="1002">
        <v>0</v>
      </c>
      <c r="T689" s="1002">
        <v>0</v>
      </c>
      <c r="U689" s="1002">
        <v>0</v>
      </c>
      <c r="V689" s="1009">
        <v>152.09899999999999</v>
      </c>
      <c r="W689" s="1009"/>
      <c r="X689" s="1009">
        <v>152.09899999999999</v>
      </c>
      <c r="Y689" s="1009"/>
      <c r="Z689" s="1009"/>
      <c r="AA689" s="1008">
        <v>152.09899999999999</v>
      </c>
      <c r="AB689" s="1008"/>
      <c r="AC689" s="1008">
        <v>152.09899999999999</v>
      </c>
      <c r="AD689" s="1008"/>
      <c r="AE689" s="1008"/>
      <c r="AF689" s="1010">
        <f t="shared" si="14"/>
        <v>100</v>
      </c>
      <c r="AG689" s="1010"/>
      <c r="AH689" s="1011">
        <f t="shared" si="14"/>
        <v>100</v>
      </c>
      <c r="AI689" s="1007"/>
      <c r="AJ689" s="1007"/>
    </row>
    <row r="690" spans="1:36" ht="24">
      <c r="A690" s="1005" t="s">
        <v>3944</v>
      </c>
      <c r="B690" s="1006" t="s">
        <v>2084</v>
      </c>
      <c r="C690" s="1007"/>
      <c r="D690" s="1007"/>
      <c r="E690" s="1007"/>
      <c r="F690" s="1002">
        <v>0</v>
      </c>
      <c r="G690" s="1008">
        <v>4381.3109999999997</v>
      </c>
      <c r="H690" s="1008"/>
      <c r="I690" s="1008">
        <v>4381.3109999999997</v>
      </c>
      <c r="J690" s="1008"/>
      <c r="K690" s="1008"/>
      <c r="L690" s="1008">
        <v>500</v>
      </c>
      <c r="M690" s="1008"/>
      <c r="N690" s="1008">
        <v>500</v>
      </c>
      <c r="O690" s="1008"/>
      <c r="P690" s="1008"/>
      <c r="Q690" s="1002">
        <v>0</v>
      </c>
      <c r="R690" s="1002">
        <v>0</v>
      </c>
      <c r="S690" s="1002">
        <v>0</v>
      </c>
      <c r="T690" s="1002">
        <v>0</v>
      </c>
      <c r="U690" s="1002">
        <v>0</v>
      </c>
      <c r="V690" s="1009">
        <v>370</v>
      </c>
      <c r="W690" s="1009"/>
      <c r="X690" s="1009">
        <v>370</v>
      </c>
      <c r="Y690" s="1009"/>
      <c r="Z690" s="1009"/>
      <c r="AA690" s="1008">
        <v>370</v>
      </c>
      <c r="AB690" s="1008"/>
      <c r="AC690" s="1008">
        <v>370</v>
      </c>
      <c r="AD690" s="1008"/>
      <c r="AE690" s="1008"/>
      <c r="AF690" s="1010">
        <f t="shared" si="14"/>
        <v>100</v>
      </c>
      <c r="AG690" s="1010"/>
      <c r="AH690" s="1011">
        <f t="shared" si="14"/>
        <v>100</v>
      </c>
      <c r="AI690" s="1007"/>
      <c r="AJ690" s="1007"/>
    </row>
    <row r="691" spans="1:36">
      <c r="A691" s="1005" t="s">
        <v>3945</v>
      </c>
      <c r="B691" s="1006" t="s">
        <v>2085</v>
      </c>
      <c r="C691" s="1007"/>
      <c r="D691" s="1007"/>
      <c r="E691" s="1007"/>
      <c r="F691" s="1002">
        <v>0</v>
      </c>
      <c r="G691" s="1008">
        <v>216625</v>
      </c>
      <c r="H691" s="1008"/>
      <c r="I691" s="1008">
        <v>216625</v>
      </c>
      <c r="J691" s="1008"/>
      <c r="K691" s="1008"/>
      <c r="L691" s="1008">
        <v>15300</v>
      </c>
      <c r="M691" s="1008"/>
      <c r="N691" s="1008">
        <v>15300</v>
      </c>
      <c r="O691" s="1008"/>
      <c r="P691" s="1008"/>
      <c r="Q691" s="1002">
        <v>0</v>
      </c>
      <c r="R691" s="1002">
        <v>0</v>
      </c>
      <c r="S691" s="1002">
        <v>0</v>
      </c>
      <c r="T691" s="1002">
        <v>0</v>
      </c>
      <c r="U691" s="1002">
        <v>0</v>
      </c>
      <c r="V691" s="1009">
        <v>216</v>
      </c>
      <c r="W691" s="1009"/>
      <c r="X691" s="1009">
        <v>216</v>
      </c>
      <c r="Y691" s="1009"/>
      <c r="Z691" s="1009"/>
      <c r="AA691" s="1008">
        <v>216</v>
      </c>
      <c r="AB691" s="1008"/>
      <c r="AC691" s="1008">
        <v>216</v>
      </c>
      <c r="AD691" s="1008"/>
      <c r="AE691" s="1008"/>
      <c r="AF691" s="1010">
        <f t="shared" si="14"/>
        <v>100</v>
      </c>
      <c r="AG691" s="1010"/>
      <c r="AH691" s="1011">
        <f t="shared" si="14"/>
        <v>100</v>
      </c>
      <c r="AI691" s="1007"/>
      <c r="AJ691" s="1007"/>
    </row>
    <row r="692" spans="1:36" ht="24">
      <c r="A692" s="1005" t="s">
        <v>3946</v>
      </c>
      <c r="B692" s="1006" t="s">
        <v>2221</v>
      </c>
      <c r="C692" s="1007"/>
      <c r="D692" s="1007"/>
      <c r="E692" s="1007"/>
      <c r="F692" s="1002">
        <v>0</v>
      </c>
      <c r="G692" s="1008">
        <v>36650</v>
      </c>
      <c r="H692" s="1008"/>
      <c r="I692" s="1008">
        <v>36650</v>
      </c>
      <c r="J692" s="1008"/>
      <c r="K692" s="1008"/>
      <c r="L692" s="1008">
        <v>1985.617</v>
      </c>
      <c r="M692" s="1008"/>
      <c r="N692" s="1008">
        <v>1985.617</v>
      </c>
      <c r="O692" s="1008"/>
      <c r="P692" s="1008"/>
      <c r="Q692" s="1002">
        <v>0</v>
      </c>
      <c r="R692" s="1002">
        <v>0</v>
      </c>
      <c r="S692" s="1002">
        <v>0</v>
      </c>
      <c r="T692" s="1002">
        <v>0</v>
      </c>
      <c r="U692" s="1002">
        <v>0</v>
      </c>
      <c r="V692" s="1009">
        <v>1331.614</v>
      </c>
      <c r="W692" s="1009"/>
      <c r="X692" s="1009">
        <v>1331.614</v>
      </c>
      <c r="Y692" s="1009"/>
      <c r="Z692" s="1009"/>
      <c r="AA692" s="1008">
        <v>0</v>
      </c>
      <c r="AB692" s="1008"/>
      <c r="AC692" s="1008">
        <v>0</v>
      </c>
      <c r="AD692" s="1008"/>
      <c r="AE692" s="1008"/>
      <c r="AF692" s="1010">
        <f t="shared" si="14"/>
        <v>0</v>
      </c>
      <c r="AG692" s="1010"/>
      <c r="AH692" s="1011">
        <f t="shared" si="14"/>
        <v>0</v>
      </c>
      <c r="AI692" s="1007"/>
      <c r="AJ692" s="1007"/>
    </row>
    <row r="693" spans="1:36" ht="24">
      <c r="A693" s="1005" t="s">
        <v>3947</v>
      </c>
      <c r="B693" s="1006" t="s">
        <v>2222</v>
      </c>
      <c r="C693" s="1007"/>
      <c r="D693" s="1007"/>
      <c r="E693" s="1007"/>
      <c r="F693" s="1002">
        <v>0</v>
      </c>
      <c r="G693" s="1008">
        <v>4531</v>
      </c>
      <c r="H693" s="1008"/>
      <c r="I693" s="1008">
        <v>4531</v>
      </c>
      <c r="J693" s="1008"/>
      <c r="K693" s="1008"/>
      <c r="L693" s="1008">
        <v>1782.85</v>
      </c>
      <c r="M693" s="1008"/>
      <c r="N693" s="1008">
        <v>1782.85</v>
      </c>
      <c r="O693" s="1008"/>
      <c r="P693" s="1008"/>
      <c r="Q693" s="1002">
        <v>0</v>
      </c>
      <c r="R693" s="1002">
        <v>0</v>
      </c>
      <c r="S693" s="1002">
        <v>0</v>
      </c>
      <c r="T693" s="1002">
        <v>0</v>
      </c>
      <c r="U693" s="1002">
        <v>0</v>
      </c>
      <c r="V693" s="1009">
        <v>797.99</v>
      </c>
      <c r="W693" s="1009"/>
      <c r="X693" s="1009">
        <v>797.99</v>
      </c>
      <c r="Y693" s="1009"/>
      <c r="Z693" s="1009"/>
      <c r="AA693" s="1008">
        <v>0</v>
      </c>
      <c r="AB693" s="1008"/>
      <c r="AC693" s="1008">
        <v>0</v>
      </c>
      <c r="AD693" s="1008"/>
      <c r="AE693" s="1008"/>
      <c r="AF693" s="1010">
        <f t="shared" si="14"/>
        <v>0</v>
      </c>
      <c r="AG693" s="1010"/>
      <c r="AH693" s="1011">
        <f t="shared" si="14"/>
        <v>0</v>
      </c>
      <c r="AI693" s="1007"/>
      <c r="AJ693" s="1007"/>
    </row>
    <row r="694" spans="1:36" ht="24">
      <c r="A694" s="1005" t="s">
        <v>3948</v>
      </c>
      <c r="B694" s="1006" t="s">
        <v>2087</v>
      </c>
      <c r="C694" s="1007"/>
      <c r="D694" s="1007"/>
      <c r="E694" s="1007"/>
      <c r="F694" s="1002">
        <v>0</v>
      </c>
      <c r="G694" s="1008">
        <v>59732</v>
      </c>
      <c r="H694" s="1008"/>
      <c r="I694" s="1008">
        <v>59732</v>
      </c>
      <c r="J694" s="1008"/>
      <c r="K694" s="1008"/>
      <c r="L694" s="1008">
        <v>10344</v>
      </c>
      <c r="M694" s="1008"/>
      <c r="N694" s="1008">
        <v>10344</v>
      </c>
      <c r="O694" s="1008"/>
      <c r="P694" s="1008"/>
      <c r="Q694" s="1002">
        <v>0</v>
      </c>
      <c r="R694" s="1002">
        <v>0</v>
      </c>
      <c r="S694" s="1002">
        <v>0</v>
      </c>
      <c r="T694" s="1002">
        <v>0</v>
      </c>
      <c r="U694" s="1002">
        <v>0</v>
      </c>
      <c r="V694" s="1009">
        <v>802.65</v>
      </c>
      <c r="W694" s="1009"/>
      <c r="X694" s="1009">
        <v>802.65</v>
      </c>
      <c r="Y694" s="1009"/>
      <c r="Z694" s="1009"/>
      <c r="AA694" s="1008">
        <v>802.65</v>
      </c>
      <c r="AB694" s="1008"/>
      <c r="AC694" s="1008">
        <v>802.65</v>
      </c>
      <c r="AD694" s="1008"/>
      <c r="AE694" s="1008"/>
      <c r="AF694" s="1010">
        <f t="shared" si="14"/>
        <v>100</v>
      </c>
      <c r="AG694" s="1010"/>
      <c r="AH694" s="1011">
        <f t="shared" si="14"/>
        <v>100</v>
      </c>
      <c r="AI694" s="1007"/>
      <c r="AJ694" s="1007"/>
    </row>
    <row r="695" spans="1:36">
      <c r="A695" s="1005" t="s">
        <v>3949</v>
      </c>
      <c r="B695" s="1006" t="s">
        <v>2086</v>
      </c>
      <c r="C695" s="1007"/>
      <c r="D695" s="1007"/>
      <c r="E695" s="1007"/>
      <c r="F695" s="1002">
        <v>0</v>
      </c>
      <c r="G695" s="1008">
        <v>43413</v>
      </c>
      <c r="H695" s="1008"/>
      <c r="I695" s="1008">
        <v>43413</v>
      </c>
      <c r="J695" s="1008"/>
      <c r="K695" s="1008"/>
      <c r="L695" s="1008">
        <v>4000</v>
      </c>
      <c r="M695" s="1008"/>
      <c r="N695" s="1008">
        <v>4000</v>
      </c>
      <c r="O695" s="1008"/>
      <c r="P695" s="1008"/>
      <c r="Q695" s="1002">
        <v>0</v>
      </c>
      <c r="R695" s="1002">
        <v>0</v>
      </c>
      <c r="S695" s="1002">
        <v>0</v>
      </c>
      <c r="T695" s="1002">
        <v>0</v>
      </c>
      <c r="U695" s="1002">
        <v>0</v>
      </c>
      <c r="V695" s="1009">
        <v>112.04</v>
      </c>
      <c r="W695" s="1009"/>
      <c r="X695" s="1009">
        <v>112.04</v>
      </c>
      <c r="Y695" s="1009"/>
      <c r="Z695" s="1009"/>
      <c r="AA695" s="1008">
        <v>112.04</v>
      </c>
      <c r="AB695" s="1008"/>
      <c r="AC695" s="1008">
        <v>112.04</v>
      </c>
      <c r="AD695" s="1008"/>
      <c r="AE695" s="1008"/>
      <c r="AF695" s="1010">
        <f t="shared" si="14"/>
        <v>100</v>
      </c>
      <c r="AG695" s="1010"/>
      <c r="AH695" s="1011">
        <f t="shared" si="14"/>
        <v>100</v>
      </c>
      <c r="AI695" s="1007"/>
      <c r="AJ695" s="1007"/>
    </row>
    <row r="696" spans="1:36" ht="24">
      <c r="A696" s="1005" t="s">
        <v>3950</v>
      </c>
      <c r="B696" s="1006" t="s">
        <v>2087</v>
      </c>
      <c r="C696" s="1007"/>
      <c r="D696" s="1007"/>
      <c r="E696" s="1007"/>
      <c r="F696" s="1002">
        <v>0</v>
      </c>
      <c r="G696" s="1008">
        <v>59732</v>
      </c>
      <c r="H696" s="1008"/>
      <c r="I696" s="1008">
        <v>59732</v>
      </c>
      <c r="J696" s="1008"/>
      <c r="K696" s="1008"/>
      <c r="L696" s="1008">
        <v>55.972999999999999</v>
      </c>
      <c r="M696" s="1008"/>
      <c r="N696" s="1008">
        <v>55.972999999999999</v>
      </c>
      <c r="O696" s="1008"/>
      <c r="P696" s="1008"/>
      <c r="Q696" s="1002">
        <v>0</v>
      </c>
      <c r="R696" s="1002">
        <v>0</v>
      </c>
      <c r="S696" s="1002">
        <v>0</v>
      </c>
      <c r="T696" s="1002">
        <v>0</v>
      </c>
      <c r="U696" s="1002">
        <v>0</v>
      </c>
      <c r="V696" s="1009">
        <v>55.972999999999999</v>
      </c>
      <c r="W696" s="1009"/>
      <c r="X696" s="1009">
        <v>55.972999999999999</v>
      </c>
      <c r="Y696" s="1009"/>
      <c r="Z696" s="1009"/>
      <c r="AA696" s="1008">
        <v>55.972999999999999</v>
      </c>
      <c r="AB696" s="1008"/>
      <c r="AC696" s="1008">
        <v>55.972999999999999</v>
      </c>
      <c r="AD696" s="1008"/>
      <c r="AE696" s="1008"/>
      <c r="AF696" s="1010">
        <f t="shared" si="14"/>
        <v>100</v>
      </c>
      <c r="AG696" s="1010"/>
      <c r="AH696" s="1011">
        <f t="shared" si="14"/>
        <v>100</v>
      </c>
      <c r="AI696" s="1007"/>
      <c r="AJ696" s="1007"/>
    </row>
    <row r="697" spans="1:36">
      <c r="A697" s="1005" t="s">
        <v>3951</v>
      </c>
      <c r="B697" s="1006" t="s">
        <v>2085</v>
      </c>
      <c r="C697" s="1007"/>
      <c r="D697" s="1007"/>
      <c r="E697" s="1007"/>
      <c r="F697" s="1002">
        <v>0</v>
      </c>
      <c r="G697" s="1008">
        <v>216625</v>
      </c>
      <c r="H697" s="1008"/>
      <c r="I697" s="1008">
        <v>216625</v>
      </c>
      <c r="J697" s="1008"/>
      <c r="K697" s="1008"/>
      <c r="L697" s="1008">
        <v>100000</v>
      </c>
      <c r="M697" s="1008"/>
      <c r="N697" s="1008">
        <v>100000</v>
      </c>
      <c r="O697" s="1008"/>
      <c r="P697" s="1008"/>
      <c r="Q697" s="1002">
        <v>0</v>
      </c>
      <c r="R697" s="1002">
        <v>0</v>
      </c>
      <c r="S697" s="1002">
        <v>0</v>
      </c>
      <c r="T697" s="1002">
        <v>0</v>
      </c>
      <c r="U697" s="1002">
        <v>0</v>
      </c>
      <c r="V697" s="1009">
        <v>149.47800000000001</v>
      </c>
      <c r="W697" s="1009"/>
      <c r="X697" s="1009">
        <v>149.47800000000001</v>
      </c>
      <c r="Y697" s="1009"/>
      <c r="Z697" s="1009"/>
      <c r="AA697" s="1008">
        <v>149.47800000000001</v>
      </c>
      <c r="AB697" s="1008"/>
      <c r="AC697" s="1008">
        <v>149.47800000000001</v>
      </c>
      <c r="AD697" s="1008"/>
      <c r="AE697" s="1008"/>
      <c r="AF697" s="1010">
        <f t="shared" si="14"/>
        <v>100</v>
      </c>
      <c r="AG697" s="1010"/>
      <c r="AH697" s="1011">
        <f t="shared" si="14"/>
        <v>100</v>
      </c>
      <c r="AI697" s="1007"/>
      <c r="AJ697" s="1007"/>
    </row>
    <row r="698" spans="1:36" ht="24">
      <c r="A698" s="1005" t="s">
        <v>3952</v>
      </c>
      <c r="B698" s="1006" t="s">
        <v>2091</v>
      </c>
      <c r="C698" s="1007"/>
      <c r="D698" s="1007"/>
      <c r="E698" s="1007"/>
      <c r="F698" s="1002">
        <v>0</v>
      </c>
      <c r="G698" s="1008">
        <v>122166.587</v>
      </c>
      <c r="H698" s="1008"/>
      <c r="I698" s="1008">
        <v>122166.587</v>
      </c>
      <c r="J698" s="1008"/>
      <c r="K698" s="1008"/>
      <c r="L698" s="1008">
        <v>24779.977457000001</v>
      </c>
      <c r="M698" s="1008"/>
      <c r="N698" s="1008">
        <v>24779.977457000001</v>
      </c>
      <c r="O698" s="1008"/>
      <c r="P698" s="1008"/>
      <c r="Q698" s="1002">
        <v>0</v>
      </c>
      <c r="R698" s="1002">
        <v>0</v>
      </c>
      <c r="S698" s="1002">
        <v>0</v>
      </c>
      <c r="T698" s="1002">
        <v>0</v>
      </c>
      <c r="U698" s="1002">
        <v>0</v>
      </c>
      <c r="V698" s="1009">
        <v>241.00087300000001</v>
      </c>
      <c r="W698" s="1009"/>
      <c r="X698" s="1009">
        <v>241.00087300000001</v>
      </c>
      <c r="Y698" s="1009"/>
      <c r="Z698" s="1009"/>
      <c r="AA698" s="1008">
        <v>214.152131</v>
      </c>
      <c r="AB698" s="1008"/>
      <c r="AC698" s="1008">
        <v>214.152131</v>
      </c>
      <c r="AD698" s="1008"/>
      <c r="AE698" s="1008"/>
      <c r="AF698" s="1010">
        <f t="shared" si="14"/>
        <v>88.859483509007859</v>
      </c>
      <c r="AG698" s="1010"/>
      <c r="AH698" s="1011">
        <f t="shared" si="14"/>
        <v>88.859483509007859</v>
      </c>
      <c r="AI698" s="1007"/>
      <c r="AJ698" s="1007"/>
    </row>
    <row r="699" spans="1:36" ht="24">
      <c r="A699" s="1005" t="s">
        <v>3953</v>
      </c>
      <c r="B699" s="1006" t="s">
        <v>2223</v>
      </c>
      <c r="C699" s="1007"/>
      <c r="D699" s="1007"/>
      <c r="E699" s="1007"/>
      <c r="F699" s="1002">
        <v>0</v>
      </c>
      <c r="G699" s="1008">
        <v>188192</v>
      </c>
      <c r="H699" s="1008"/>
      <c r="I699" s="1008">
        <v>188192</v>
      </c>
      <c r="J699" s="1008"/>
      <c r="K699" s="1008"/>
      <c r="L699" s="1008">
        <v>92259.535701000001</v>
      </c>
      <c r="M699" s="1008"/>
      <c r="N699" s="1008">
        <v>92259.535701000001</v>
      </c>
      <c r="O699" s="1008"/>
      <c r="P699" s="1008"/>
      <c r="Q699" s="1002">
        <v>0</v>
      </c>
      <c r="R699" s="1002">
        <v>0</v>
      </c>
      <c r="S699" s="1002">
        <v>0</v>
      </c>
      <c r="T699" s="1002">
        <v>0</v>
      </c>
      <c r="U699" s="1002">
        <v>0</v>
      </c>
      <c r="V699" s="1009">
        <v>573.18540599999994</v>
      </c>
      <c r="W699" s="1009"/>
      <c r="X699" s="1009">
        <v>573.18540599999994</v>
      </c>
      <c r="Y699" s="1009"/>
      <c r="Z699" s="1009"/>
      <c r="AA699" s="1008">
        <v>97.148000999999994</v>
      </c>
      <c r="AB699" s="1008"/>
      <c r="AC699" s="1008">
        <v>97.148000999999994</v>
      </c>
      <c r="AD699" s="1008"/>
      <c r="AE699" s="1008"/>
      <c r="AF699" s="1010">
        <f t="shared" si="14"/>
        <v>16.948791784136947</v>
      </c>
      <c r="AG699" s="1010"/>
      <c r="AH699" s="1011">
        <f t="shared" si="14"/>
        <v>16.948791784136947</v>
      </c>
      <c r="AI699" s="1007"/>
      <c r="AJ699" s="1007"/>
    </row>
    <row r="700" spans="1:36" ht="60">
      <c r="A700" s="1005" t="s">
        <v>3954</v>
      </c>
      <c r="B700" s="1006" t="s">
        <v>2098</v>
      </c>
      <c r="C700" s="1007"/>
      <c r="D700" s="1007"/>
      <c r="E700" s="1007"/>
      <c r="F700" s="1002">
        <v>0</v>
      </c>
      <c r="G700" s="1008">
        <v>15239</v>
      </c>
      <c r="H700" s="1008"/>
      <c r="I700" s="1008">
        <v>15239</v>
      </c>
      <c r="J700" s="1008"/>
      <c r="K700" s="1008"/>
      <c r="L700" s="1008">
        <v>10500</v>
      </c>
      <c r="M700" s="1008"/>
      <c r="N700" s="1008">
        <v>10500</v>
      </c>
      <c r="O700" s="1008"/>
      <c r="P700" s="1008"/>
      <c r="Q700" s="1002">
        <v>0</v>
      </c>
      <c r="R700" s="1002">
        <v>0</v>
      </c>
      <c r="S700" s="1002">
        <v>0</v>
      </c>
      <c r="T700" s="1002">
        <v>0</v>
      </c>
      <c r="U700" s="1002">
        <v>0</v>
      </c>
      <c r="V700" s="1009">
        <v>93</v>
      </c>
      <c r="W700" s="1009"/>
      <c r="X700" s="1009">
        <v>93</v>
      </c>
      <c r="Y700" s="1009"/>
      <c r="Z700" s="1009"/>
      <c r="AA700" s="1008">
        <v>93</v>
      </c>
      <c r="AB700" s="1008"/>
      <c r="AC700" s="1008">
        <v>93</v>
      </c>
      <c r="AD700" s="1008"/>
      <c r="AE700" s="1008"/>
      <c r="AF700" s="1010">
        <f t="shared" si="14"/>
        <v>100</v>
      </c>
      <c r="AG700" s="1010"/>
      <c r="AH700" s="1011">
        <f t="shared" si="14"/>
        <v>100</v>
      </c>
      <c r="AI700" s="1007"/>
      <c r="AJ700" s="1007"/>
    </row>
    <row r="701" spans="1:36" ht="36">
      <c r="A701" s="1005" t="s">
        <v>3955</v>
      </c>
      <c r="B701" s="1006" t="s">
        <v>2089</v>
      </c>
      <c r="C701" s="1007"/>
      <c r="D701" s="1007"/>
      <c r="E701" s="1007"/>
      <c r="F701" s="1002">
        <v>0</v>
      </c>
      <c r="G701" s="1008">
        <v>5891</v>
      </c>
      <c r="H701" s="1008"/>
      <c r="I701" s="1008">
        <v>5891</v>
      </c>
      <c r="J701" s="1008"/>
      <c r="K701" s="1008"/>
      <c r="L701" s="1008">
        <v>3000</v>
      </c>
      <c r="M701" s="1008"/>
      <c r="N701" s="1008">
        <v>3000</v>
      </c>
      <c r="O701" s="1008"/>
      <c r="P701" s="1008"/>
      <c r="Q701" s="1002">
        <v>0</v>
      </c>
      <c r="R701" s="1002">
        <v>0</v>
      </c>
      <c r="S701" s="1002">
        <v>0</v>
      </c>
      <c r="T701" s="1002">
        <v>0</v>
      </c>
      <c r="U701" s="1002">
        <v>0</v>
      </c>
      <c r="V701" s="1009">
        <v>29</v>
      </c>
      <c r="W701" s="1009"/>
      <c r="X701" s="1009">
        <v>29</v>
      </c>
      <c r="Y701" s="1009"/>
      <c r="Z701" s="1009"/>
      <c r="AA701" s="1008">
        <v>29</v>
      </c>
      <c r="AB701" s="1008"/>
      <c r="AC701" s="1008">
        <v>29</v>
      </c>
      <c r="AD701" s="1008"/>
      <c r="AE701" s="1008"/>
      <c r="AF701" s="1010">
        <f t="shared" si="14"/>
        <v>100</v>
      </c>
      <c r="AG701" s="1010"/>
      <c r="AH701" s="1011">
        <f t="shared" si="14"/>
        <v>100</v>
      </c>
      <c r="AI701" s="1007"/>
      <c r="AJ701" s="1007"/>
    </row>
    <row r="702" spans="1:36" ht="60">
      <c r="A702" s="1005" t="s">
        <v>3956</v>
      </c>
      <c r="B702" s="1006" t="s">
        <v>2098</v>
      </c>
      <c r="C702" s="1007"/>
      <c r="D702" s="1007"/>
      <c r="E702" s="1007"/>
      <c r="F702" s="1002">
        <v>0</v>
      </c>
      <c r="G702" s="1008">
        <v>15239</v>
      </c>
      <c r="H702" s="1008"/>
      <c r="I702" s="1008">
        <v>15239</v>
      </c>
      <c r="J702" s="1008"/>
      <c r="K702" s="1008"/>
      <c r="L702" s="1008">
        <v>1000</v>
      </c>
      <c r="M702" s="1008"/>
      <c r="N702" s="1008">
        <v>1000</v>
      </c>
      <c r="O702" s="1008"/>
      <c r="P702" s="1008"/>
      <c r="Q702" s="1002">
        <v>0</v>
      </c>
      <c r="R702" s="1002">
        <v>0</v>
      </c>
      <c r="S702" s="1002">
        <v>0</v>
      </c>
      <c r="T702" s="1002">
        <v>0</v>
      </c>
      <c r="U702" s="1002">
        <v>0</v>
      </c>
      <c r="V702" s="1009">
        <v>429.176355</v>
      </c>
      <c r="W702" s="1009"/>
      <c r="X702" s="1009">
        <v>429.176355</v>
      </c>
      <c r="Y702" s="1009"/>
      <c r="Z702" s="1009"/>
      <c r="AA702" s="1008">
        <v>0</v>
      </c>
      <c r="AB702" s="1008"/>
      <c r="AC702" s="1008">
        <v>0</v>
      </c>
      <c r="AD702" s="1008"/>
      <c r="AE702" s="1008"/>
      <c r="AF702" s="1010">
        <f t="shared" si="14"/>
        <v>0</v>
      </c>
      <c r="AG702" s="1010"/>
      <c r="AH702" s="1011">
        <f t="shared" si="14"/>
        <v>0</v>
      </c>
      <c r="AI702" s="1007"/>
      <c r="AJ702" s="1007"/>
    </row>
    <row r="703" spans="1:36" ht="24">
      <c r="A703" s="1005" t="s">
        <v>3957</v>
      </c>
      <c r="B703" s="1006" t="s">
        <v>2111</v>
      </c>
      <c r="C703" s="1007"/>
      <c r="D703" s="1007"/>
      <c r="E703" s="1007"/>
      <c r="F703" s="1002">
        <v>0</v>
      </c>
      <c r="G703" s="1008">
        <v>26135</v>
      </c>
      <c r="H703" s="1008"/>
      <c r="I703" s="1008">
        <v>26135</v>
      </c>
      <c r="J703" s="1008"/>
      <c r="K703" s="1008"/>
      <c r="L703" s="1008">
        <v>15800</v>
      </c>
      <c r="M703" s="1008"/>
      <c r="N703" s="1008">
        <v>15800</v>
      </c>
      <c r="O703" s="1008"/>
      <c r="P703" s="1008"/>
      <c r="Q703" s="1002">
        <v>0</v>
      </c>
      <c r="R703" s="1002">
        <v>0</v>
      </c>
      <c r="S703" s="1002">
        <v>0</v>
      </c>
      <c r="T703" s="1002">
        <v>0</v>
      </c>
      <c r="U703" s="1002">
        <v>0</v>
      </c>
      <c r="V703" s="1009">
        <v>86</v>
      </c>
      <c r="W703" s="1009"/>
      <c r="X703" s="1009">
        <v>86</v>
      </c>
      <c r="Y703" s="1009"/>
      <c r="Z703" s="1009"/>
      <c r="AA703" s="1008">
        <v>0</v>
      </c>
      <c r="AB703" s="1008"/>
      <c r="AC703" s="1008">
        <v>0</v>
      </c>
      <c r="AD703" s="1008"/>
      <c r="AE703" s="1008"/>
      <c r="AF703" s="1010">
        <f t="shared" si="14"/>
        <v>0</v>
      </c>
      <c r="AG703" s="1010"/>
      <c r="AH703" s="1011">
        <f t="shared" si="14"/>
        <v>0</v>
      </c>
      <c r="AI703" s="1007"/>
      <c r="AJ703" s="1007"/>
    </row>
    <row r="704" spans="1:36" ht="24">
      <c r="A704" s="1005" t="s">
        <v>3959</v>
      </c>
      <c r="B704" s="1006" t="s">
        <v>2112</v>
      </c>
      <c r="C704" s="1007"/>
      <c r="D704" s="1007"/>
      <c r="E704" s="1007"/>
      <c r="F704" s="1002">
        <v>0</v>
      </c>
      <c r="G704" s="1008">
        <v>3574.712</v>
      </c>
      <c r="H704" s="1008"/>
      <c r="I704" s="1008">
        <v>3574.712</v>
      </c>
      <c r="J704" s="1008"/>
      <c r="K704" s="1008"/>
      <c r="L704" s="1008">
        <v>500</v>
      </c>
      <c r="M704" s="1008"/>
      <c r="N704" s="1008">
        <v>500</v>
      </c>
      <c r="O704" s="1008"/>
      <c r="P704" s="1008"/>
      <c r="Q704" s="1002">
        <v>0</v>
      </c>
      <c r="R704" s="1002">
        <v>0</v>
      </c>
      <c r="S704" s="1002">
        <v>0</v>
      </c>
      <c r="T704" s="1002">
        <v>0</v>
      </c>
      <c r="U704" s="1002">
        <v>0</v>
      </c>
      <c r="V704" s="1009">
        <v>247.5</v>
      </c>
      <c r="W704" s="1009"/>
      <c r="X704" s="1009">
        <v>247.5</v>
      </c>
      <c r="Y704" s="1009"/>
      <c r="Z704" s="1009"/>
      <c r="AA704" s="1008">
        <v>247.5</v>
      </c>
      <c r="AB704" s="1008"/>
      <c r="AC704" s="1008">
        <v>247.5</v>
      </c>
      <c r="AD704" s="1008"/>
      <c r="AE704" s="1008"/>
      <c r="AF704" s="1010">
        <f t="shared" si="14"/>
        <v>100</v>
      </c>
      <c r="AG704" s="1010"/>
      <c r="AH704" s="1011">
        <f t="shared" si="14"/>
        <v>100</v>
      </c>
      <c r="AI704" s="1007"/>
      <c r="AJ704" s="1007"/>
    </row>
    <row r="705" spans="1:36" ht="24">
      <c r="A705" s="1005" t="s">
        <v>3960</v>
      </c>
      <c r="B705" s="1006" t="s">
        <v>2224</v>
      </c>
      <c r="C705" s="1007"/>
      <c r="D705" s="1007"/>
      <c r="E705" s="1007"/>
      <c r="F705" s="1002">
        <v>0</v>
      </c>
      <c r="G705" s="1008">
        <v>10819</v>
      </c>
      <c r="H705" s="1008"/>
      <c r="I705" s="1008">
        <v>10819</v>
      </c>
      <c r="J705" s="1008"/>
      <c r="K705" s="1008"/>
      <c r="L705" s="1008">
        <v>3378.723</v>
      </c>
      <c r="M705" s="1008"/>
      <c r="N705" s="1008">
        <v>3378.723</v>
      </c>
      <c r="O705" s="1008"/>
      <c r="P705" s="1008"/>
      <c r="Q705" s="1002">
        <v>0</v>
      </c>
      <c r="R705" s="1002">
        <v>0</v>
      </c>
      <c r="S705" s="1002">
        <v>0</v>
      </c>
      <c r="T705" s="1002">
        <v>0</v>
      </c>
      <c r="U705" s="1002">
        <v>0</v>
      </c>
      <c r="V705" s="1009">
        <v>18.009</v>
      </c>
      <c r="W705" s="1009"/>
      <c r="X705" s="1009">
        <v>18.009</v>
      </c>
      <c r="Y705" s="1009"/>
      <c r="Z705" s="1009"/>
      <c r="AA705" s="1008">
        <v>18.009</v>
      </c>
      <c r="AB705" s="1008"/>
      <c r="AC705" s="1008">
        <v>18.009</v>
      </c>
      <c r="AD705" s="1008"/>
      <c r="AE705" s="1008"/>
      <c r="AF705" s="1010">
        <f t="shared" si="14"/>
        <v>100</v>
      </c>
      <c r="AG705" s="1010"/>
      <c r="AH705" s="1011">
        <f t="shared" si="14"/>
        <v>100</v>
      </c>
      <c r="AI705" s="1007"/>
      <c r="AJ705" s="1007"/>
    </row>
    <row r="706" spans="1:36" ht="24">
      <c r="A706" s="1005" t="s">
        <v>3961</v>
      </c>
      <c r="B706" s="1006" t="s">
        <v>2225</v>
      </c>
      <c r="C706" s="1007"/>
      <c r="D706" s="1007"/>
      <c r="E706" s="1007"/>
      <c r="F706" s="1002">
        <v>0</v>
      </c>
      <c r="G706" s="1008">
        <v>72764.998999999996</v>
      </c>
      <c r="H706" s="1008"/>
      <c r="I706" s="1008">
        <v>72764.998999999996</v>
      </c>
      <c r="J706" s="1008"/>
      <c r="K706" s="1008"/>
      <c r="L706" s="1008">
        <v>1000</v>
      </c>
      <c r="M706" s="1008"/>
      <c r="N706" s="1008">
        <v>1000</v>
      </c>
      <c r="O706" s="1008"/>
      <c r="P706" s="1008"/>
      <c r="Q706" s="1002">
        <v>0</v>
      </c>
      <c r="R706" s="1002">
        <v>0</v>
      </c>
      <c r="S706" s="1002">
        <v>0</v>
      </c>
      <c r="T706" s="1002">
        <v>0</v>
      </c>
      <c r="U706" s="1002">
        <v>0</v>
      </c>
      <c r="V706" s="1009">
        <v>250</v>
      </c>
      <c r="W706" s="1009"/>
      <c r="X706" s="1009">
        <v>250</v>
      </c>
      <c r="Y706" s="1009"/>
      <c r="Z706" s="1009"/>
      <c r="AA706" s="1008">
        <v>250</v>
      </c>
      <c r="AB706" s="1008"/>
      <c r="AC706" s="1008">
        <v>250</v>
      </c>
      <c r="AD706" s="1008"/>
      <c r="AE706" s="1008"/>
      <c r="AF706" s="1010">
        <f t="shared" si="14"/>
        <v>100</v>
      </c>
      <c r="AG706" s="1010"/>
      <c r="AH706" s="1011">
        <f t="shared" si="14"/>
        <v>100</v>
      </c>
      <c r="AI706" s="1007"/>
      <c r="AJ706" s="1007"/>
    </row>
    <row r="707" spans="1:36" ht="36">
      <c r="A707" s="1005" t="s">
        <v>3962</v>
      </c>
      <c r="B707" s="1006" t="s">
        <v>2226</v>
      </c>
      <c r="C707" s="1007"/>
      <c r="D707" s="1007"/>
      <c r="E707" s="1007"/>
      <c r="F707" s="1002">
        <v>0</v>
      </c>
      <c r="G707" s="1008">
        <v>95000</v>
      </c>
      <c r="H707" s="1008"/>
      <c r="I707" s="1008">
        <v>95000</v>
      </c>
      <c r="J707" s="1008"/>
      <c r="K707" s="1008"/>
      <c r="L707" s="1008">
        <v>32300</v>
      </c>
      <c r="M707" s="1008"/>
      <c r="N707" s="1008">
        <v>32300</v>
      </c>
      <c r="O707" s="1008"/>
      <c r="P707" s="1008"/>
      <c r="Q707" s="1002">
        <v>0</v>
      </c>
      <c r="R707" s="1002">
        <v>0</v>
      </c>
      <c r="S707" s="1002">
        <v>0</v>
      </c>
      <c r="T707" s="1002">
        <v>0</v>
      </c>
      <c r="U707" s="1002">
        <v>0</v>
      </c>
      <c r="V707" s="1009">
        <v>16388.287799999998</v>
      </c>
      <c r="W707" s="1009"/>
      <c r="X707" s="1009">
        <v>16388.287799999998</v>
      </c>
      <c r="Y707" s="1009"/>
      <c r="Z707" s="1009"/>
      <c r="AA707" s="1008">
        <v>414.89499999999998</v>
      </c>
      <c r="AB707" s="1008"/>
      <c r="AC707" s="1008">
        <v>414.89499999999998</v>
      </c>
      <c r="AD707" s="1008"/>
      <c r="AE707" s="1008"/>
      <c r="AF707" s="1010">
        <f t="shared" si="14"/>
        <v>2.5316555644086263</v>
      </c>
      <c r="AG707" s="1010"/>
      <c r="AH707" s="1011">
        <f t="shared" si="14"/>
        <v>2.5316555644086263</v>
      </c>
      <c r="AI707" s="1007"/>
      <c r="AJ707" s="1007"/>
    </row>
    <row r="708" spans="1:36" ht="24">
      <c r="A708" s="1005" t="s">
        <v>3963</v>
      </c>
      <c r="B708" s="1006" t="s">
        <v>2116</v>
      </c>
      <c r="C708" s="1007"/>
      <c r="D708" s="1007"/>
      <c r="E708" s="1007"/>
      <c r="F708" s="1002">
        <v>0</v>
      </c>
      <c r="G708" s="1008">
        <v>112794</v>
      </c>
      <c r="H708" s="1008"/>
      <c r="I708" s="1008">
        <v>112794</v>
      </c>
      <c r="J708" s="1008"/>
      <c r="K708" s="1008"/>
      <c r="L708" s="1008">
        <v>45875.258999999998</v>
      </c>
      <c r="M708" s="1008"/>
      <c r="N708" s="1008">
        <v>45875.258999999998</v>
      </c>
      <c r="O708" s="1008"/>
      <c r="P708" s="1008"/>
      <c r="Q708" s="1002">
        <v>0</v>
      </c>
      <c r="R708" s="1002">
        <v>0</v>
      </c>
      <c r="S708" s="1002">
        <v>0</v>
      </c>
      <c r="T708" s="1002">
        <v>0</v>
      </c>
      <c r="U708" s="1002">
        <v>0</v>
      </c>
      <c r="V708" s="1009">
        <v>70</v>
      </c>
      <c r="W708" s="1009"/>
      <c r="X708" s="1009">
        <v>70</v>
      </c>
      <c r="Y708" s="1009"/>
      <c r="Z708" s="1009"/>
      <c r="AA708" s="1008">
        <v>0</v>
      </c>
      <c r="AB708" s="1008"/>
      <c r="AC708" s="1008">
        <v>0</v>
      </c>
      <c r="AD708" s="1008"/>
      <c r="AE708" s="1008"/>
      <c r="AF708" s="1010">
        <f t="shared" si="14"/>
        <v>0</v>
      </c>
      <c r="AG708" s="1010"/>
      <c r="AH708" s="1011">
        <f t="shared" si="14"/>
        <v>0</v>
      </c>
      <c r="AI708" s="1007"/>
      <c r="AJ708" s="1007"/>
    </row>
    <row r="709" spans="1:36" ht="24">
      <c r="A709" s="1005" t="s">
        <v>3965</v>
      </c>
      <c r="B709" s="1006" t="s">
        <v>2121</v>
      </c>
      <c r="C709" s="1007"/>
      <c r="D709" s="1007"/>
      <c r="E709" s="1007"/>
      <c r="F709" s="1002">
        <v>0</v>
      </c>
      <c r="G709" s="1008">
        <v>79999</v>
      </c>
      <c r="H709" s="1008"/>
      <c r="I709" s="1008">
        <v>79999</v>
      </c>
      <c r="J709" s="1008"/>
      <c r="K709" s="1008"/>
      <c r="L709" s="1008">
        <v>9000</v>
      </c>
      <c r="M709" s="1008"/>
      <c r="N709" s="1008">
        <v>9000</v>
      </c>
      <c r="O709" s="1008"/>
      <c r="P709" s="1008"/>
      <c r="Q709" s="1002">
        <v>0</v>
      </c>
      <c r="R709" s="1002">
        <v>0</v>
      </c>
      <c r="S709" s="1002">
        <v>0</v>
      </c>
      <c r="T709" s="1002">
        <v>0</v>
      </c>
      <c r="U709" s="1002">
        <v>0</v>
      </c>
      <c r="V709" s="1009">
        <v>1056.105</v>
      </c>
      <c r="W709" s="1009"/>
      <c r="X709" s="1009">
        <v>1056.105</v>
      </c>
      <c r="Y709" s="1009"/>
      <c r="Z709" s="1009"/>
      <c r="AA709" s="1008">
        <v>127.492</v>
      </c>
      <c r="AB709" s="1008"/>
      <c r="AC709" s="1008">
        <v>127.492</v>
      </c>
      <c r="AD709" s="1008"/>
      <c r="AE709" s="1008"/>
      <c r="AF709" s="1010">
        <f t="shared" si="14"/>
        <v>12.071905729070499</v>
      </c>
      <c r="AG709" s="1010"/>
      <c r="AH709" s="1011">
        <f t="shared" si="14"/>
        <v>12.071905729070499</v>
      </c>
      <c r="AI709" s="1007"/>
      <c r="AJ709" s="1007"/>
    </row>
    <row r="710" spans="1:36" ht="24">
      <c r="A710" s="1005" t="s">
        <v>3967</v>
      </c>
      <c r="B710" s="1006" t="s">
        <v>2122</v>
      </c>
      <c r="C710" s="1007"/>
      <c r="D710" s="1007"/>
      <c r="E710" s="1007"/>
      <c r="F710" s="1002">
        <v>0</v>
      </c>
      <c r="G710" s="1008">
        <v>79993</v>
      </c>
      <c r="H710" s="1008"/>
      <c r="I710" s="1008">
        <v>79993</v>
      </c>
      <c r="J710" s="1008"/>
      <c r="K710" s="1008"/>
      <c r="L710" s="1008">
        <v>9000</v>
      </c>
      <c r="M710" s="1008"/>
      <c r="N710" s="1008">
        <v>9000</v>
      </c>
      <c r="O710" s="1008"/>
      <c r="P710" s="1008"/>
      <c r="Q710" s="1002">
        <v>0</v>
      </c>
      <c r="R710" s="1002">
        <v>0</v>
      </c>
      <c r="S710" s="1002">
        <v>0</v>
      </c>
      <c r="T710" s="1002">
        <v>0</v>
      </c>
      <c r="U710" s="1002">
        <v>0</v>
      </c>
      <c r="V710" s="1009">
        <v>2752.2860000000001</v>
      </c>
      <c r="W710" s="1009"/>
      <c r="X710" s="1009">
        <v>2752.2860000000001</v>
      </c>
      <c r="Y710" s="1009"/>
      <c r="Z710" s="1009"/>
      <c r="AA710" s="1008">
        <v>2071.2049999999999</v>
      </c>
      <c r="AB710" s="1008"/>
      <c r="AC710" s="1008">
        <v>2071.2049999999999</v>
      </c>
      <c r="AD710" s="1008"/>
      <c r="AE710" s="1008"/>
      <c r="AF710" s="1010">
        <f t="shared" si="14"/>
        <v>75.253988865982663</v>
      </c>
      <c r="AG710" s="1010"/>
      <c r="AH710" s="1011">
        <f t="shared" si="14"/>
        <v>75.253988865982663</v>
      </c>
      <c r="AI710" s="1007"/>
      <c r="AJ710" s="1007"/>
    </row>
    <row r="711" spans="1:36" ht="24">
      <c r="A711" s="1005" t="s">
        <v>3968</v>
      </c>
      <c r="B711" s="1006" t="s">
        <v>2120</v>
      </c>
      <c r="C711" s="1007"/>
      <c r="D711" s="1007"/>
      <c r="E711" s="1007"/>
      <c r="F711" s="1002">
        <v>0</v>
      </c>
      <c r="G711" s="1008">
        <v>39000</v>
      </c>
      <c r="H711" s="1008"/>
      <c r="I711" s="1008">
        <v>39000</v>
      </c>
      <c r="J711" s="1008"/>
      <c r="K711" s="1008"/>
      <c r="L711" s="1008">
        <v>2600</v>
      </c>
      <c r="M711" s="1008"/>
      <c r="N711" s="1008">
        <v>2600</v>
      </c>
      <c r="O711" s="1008"/>
      <c r="P711" s="1008"/>
      <c r="Q711" s="1002">
        <v>0</v>
      </c>
      <c r="R711" s="1002">
        <v>0</v>
      </c>
      <c r="S711" s="1002">
        <v>0</v>
      </c>
      <c r="T711" s="1002">
        <v>0</v>
      </c>
      <c r="U711" s="1002">
        <v>0</v>
      </c>
      <c r="V711" s="1009">
        <v>221.06899999999999</v>
      </c>
      <c r="W711" s="1009"/>
      <c r="X711" s="1009">
        <v>221.06899999999999</v>
      </c>
      <c r="Y711" s="1009"/>
      <c r="Z711" s="1009"/>
      <c r="AA711" s="1008">
        <v>221.06899999999999</v>
      </c>
      <c r="AB711" s="1008"/>
      <c r="AC711" s="1008">
        <v>221.06899999999999</v>
      </c>
      <c r="AD711" s="1008"/>
      <c r="AE711" s="1008"/>
      <c r="AF711" s="1010">
        <f t="shared" si="14"/>
        <v>100</v>
      </c>
      <c r="AG711" s="1010"/>
      <c r="AH711" s="1011">
        <f t="shared" si="14"/>
        <v>100</v>
      </c>
      <c r="AI711" s="1007"/>
      <c r="AJ711" s="1007"/>
    </row>
    <row r="712" spans="1:36" ht="24">
      <c r="A712" s="1005" t="s">
        <v>3969</v>
      </c>
      <c r="B712" s="1006" t="s">
        <v>2123</v>
      </c>
      <c r="C712" s="1007"/>
      <c r="D712" s="1007"/>
      <c r="E712" s="1007"/>
      <c r="F712" s="1002">
        <v>0</v>
      </c>
      <c r="G712" s="1008">
        <v>20078</v>
      </c>
      <c r="H712" s="1008"/>
      <c r="I712" s="1008">
        <v>20078</v>
      </c>
      <c r="J712" s="1008"/>
      <c r="K712" s="1008"/>
      <c r="L712" s="1008">
        <v>10601</v>
      </c>
      <c r="M712" s="1008"/>
      <c r="N712" s="1008">
        <v>10601</v>
      </c>
      <c r="O712" s="1008"/>
      <c r="P712" s="1008"/>
      <c r="Q712" s="1002">
        <v>0</v>
      </c>
      <c r="R712" s="1002">
        <v>0</v>
      </c>
      <c r="S712" s="1002">
        <v>0</v>
      </c>
      <c r="T712" s="1002">
        <v>0</v>
      </c>
      <c r="U712" s="1002">
        <v>0</v>
      </c>
      <c r="V712" s="1009">
        <v>201.82499999999999</v>
      </c>
      <c r="W712" s="1009"/>
      <c r="X712" s="1009">
        <v>201.82499999999999</v>
      </c>
      <c r="Y712" s="1009"/>
      <c r="Z712" s="1009"/>
      <c r="AA712" s="1008">
        <v>201.82499999999999</v>
      </c>
      <c r="AB712" s="1008"/>
      <c r="AC712" s="1008">
        <v>201.82499999999999</v>
      </c>
      <c r="AD712" s="1008"/>
      <c r="AE712" s="1008"/>
      <c r="AF712" s="1010">
        <f t="shared" si="14"/>
        <v>100</v>
      </c>
      <c r="AG712" s="1010"/>
      <c r="AH712" s="1011">
        <f t="shared" si="14"/>
        <v>100</v>
      </c>
      <c r="AI712" s="1007"/>
      <c r="AJ712" s="1007"/>
    </row>
    <row r="713" spans="1:36" ht="36">
      <c r="A713" s="1005" t="s">
        <v>3971</v>
      </c>
      <c r="B713" s="1006" t="s">
        <v>2228</v>
      </c>
      <c r="C713" s="1007"/>
      <c r="D713" s="1007"/>
      <c r="E713" s="1007"/>
      <c r="F713" s="1002">
        <v>0</v>
      </c>
      <c r="G713" s="1008">
        <v>22600</v>
      </c>
      <c r="H713" s="1008"/>
      <c r="I713" s="1008">
        <v>22600</v>
      </c>
      <c r="J713" s="1008"/>
      <c r="K713" s="1008"/>
      <c r="L713" s="1008">
        <v>17988.098214000001</v>
      </c>
      <c r="M713" s="1008"/>
      <c r="N713" s="1008">
        <v>17988.098214000001</v>
      </c>
      <c r="O713" s="1008"/>
      <c r="P713" s="1008"/>
      <c r="Q713" s="1002">
        <v>0</v>
      </c>
      <c r="R713" s="1002">
        <v>0</v>
      </c>
      <c r="S713" s="1002">
        <v>0</v>
      </c>
      <c r="T713" s="1002">
        <v>0</v>
      </c>
      <c r="U713" s="1002">
        <v>0</v>
      </c>
      <c r="V713" s="1009">
        <v>50</v>
      </c>
      <c r="W713" s="1009"/>
      <c r="X713" s="1009">
        <v>50</v>
      </c>
      <c r="Y713" s="1009"/>
      <c r="Z713" s="1009"/>
      <c r="AA713" s="1008">
        <v>0</v>
      </c>
      <c r="AB713" s="1008"/>
      <c r="AC713" s="1008">
        <v>0</v>
      </c>
      <c r="AD713" s="1008"/>
      <c r="AE713" s="1008"/>
      <c r="AF713" s="1010">
        <f t="shared" si="14"/>
        <v>0</v>
      </c>
      <c r="AG713" s="1010"/>
      <c r="AH713" s="1011">
        <f t="shared" si="14"/>
        <v>0</v>
      </c>
      <c r="AI713" s="1007"/>
      <c r="AJ713" s="1007"/>
    </row>
    <row r="714" spans="1:36" ht="24">
      <c r="A714" s="1005" t="s">
        <v>3972</v>
      </c>
      <c r="B714" s="1006" t="s">
        <v>2391</v>
      </c>
      <c r="C714" s="1007"/>
      <c r="D714" s="1007"/>
      <c r="E714" s="1007"/>
      <c r="F714" s="1002">
        <v>0</v>
      </c>
      <c r="G714" s="1008">
        <v>2683.186972</v>
      </c>
      <c r="H714" s="1008"/>
      <c r="I714" s="1008">
        <v>2683.186972</v>
      </c>
      <c r="J714" s="1008"/>
      <c r="K714" s="1008"/>
      <c r="L714" s="1008">
        <v>1050</v>
      </c>
      <c r="M714" s="1008"/>
      <c r="N714" s="1008">
        <v>1050</v>
      </c>
      <c r="O714" s="1008"/>
      <c r="P714" s="1008"/>
      <c r="Q714" s="1002">
        <v>0</v>
      </c>
      <c r="R714" s="1002">
        <v>0</v>
      </c>
      <c r="S714" s="1002">
        <v>0</v>
      </c>
      <c r="T714" s="1002">
        <v>0</v>
      </c>
      <c r="U714" s="1002">
        <v>0</v>
      </c>
      <c r="V714" s="1009">
        <v>924.25300000000004</v>
      </c>
      <c r="W714" s="1009"/>
      <c r="X714" s="1009">
        <v>924.25300000000004</v>
      </c>
      <c r="Y714" s="1009"/>
      <c r="Z714" s="1009"/>
      <c r="AA714" s="1008">
        <v>924.25300000000004</v>
      </c>
      <c r="AB714" s="1008"/>
      <c r="AC714" s="1008">
        <v>924.25300000000004</v>
      </c>
      <c r="AD714" s="1008"/>
      <c r="AE714" s="1008"/>
      <c r="AF714" s="1010">
        <f t="shared" si="14"/>
        <v>100</v>
      </c>
      <c r="AG714" s="1010"/>
      <c r="AH714" s="1011">
        <f t="shared" si="14"/>
        <v>100</v>
      </c>
      <c r="AI714" s="1007"/>
      <c r="AJ714" s="1007"/>
    </row>
    <row r="715" spans="1:36" ht="24">
      <c r="A715" s="1005" t="s">
        <v>3973</v>
      </c>
      <c r="B715" s="1006" t="s">
        <v>2135</v>
      </c>
      <c r="C715" s="1007"/>
      <c r="D715" s="1007"/>
      <c r="E715" s="1007"/>
      <c r="F715" s="1002">
        <v>0</v>
      </c>
      <c r="G715" s="1008">
        <v>642087.43200000003</v>
      </c>
      <c r="H715" s="1008"/>
      <c r="I715" s="1008">
        <v>642087.43200000003</v>
      </c>
      <c r="J715" s="1008"/>
      <c r="K715" s="1008"/>
      <c r="L715" s="1008">
        <v>5400</v>
      </c>
      <c r="M715" s="1008"/>
      <c r="N715" s="1008">
        <v>5400</v>
      </c>
      <c r="O715" s="1008"/>
      <c r="P715" s="1008"/>
      <c r="Q715" s="1002">
        <v>0</v>
      </c>
      <c r="R715" s="1002">
        <v>0</v>
      </c>
      <c r="S715" s="1002">
        <v>0</v>
      </c>
      <c r="T715" s="1002">
        <v>0</v>
      </c>
      <c r="U715" s="1002">
        <v>0</v>
      </c>
      <c r="V715" s="1009">
        <v>317.20838900000001</v>
      </c>
      <c r="W715" s="1009"/>
      <c r="X715" s="1009">
        <v>317.20838900000001</v>
      </c>
      <c r="Y715" s="1009"/>
      <c r="Z715" s="1009"/>
      <c r="AA715" s="1008">
        <v>317.20838900000001</v>
      </c>
      <c r="AB715" s="1008"/>
      <c r="AC715" s="1008">
        <v>317.20838900000001</v>
      </c>
      <c r="AD715" s="1008"/>
      <c r="AE715" s="1008"/>
      <c r="AF715" s="1010">
        <f t="shared" si="14"/>
        <v>100</v>
      </c>
      <c r="AG715" s="1010"/>
      <c r="AH715" s="1011">
        <f t="shared" si="14"/>
        <v>100</v>
      </c>
      <c r="AI715" s="1007"/>
      <c r="AJ715" s="1007"/>
    </row>
    <row r="716" spans="1:36" ht="48">
      <c r="A716" s="1005" t="s">
        <v>3975</v>
      </c>
      <c r="B716" s="1006" t="s">
        <v>2229</v>
      </c>
      <c r="C716" s="1007"/>
      <c r="D716" s="1007"/>
      <c r="E716" s="1007"/>
      <c r="F716" s="1002">
        <v>0</v>
      </c>
      <c r="G716" s="1008">
        <v>95911</v>
      </c>
      <c r="H716" s="1008"/>
      <c r="I716" s="1008">
        <v>95911</v>
      </c>
      <c r="J716" s="1008"/>
      <c r="K716" s="1008"/>
      <c r="L716" s="1008">
        <v>3802.4369999999999</v>
      </c>
      <c r="M716" s="1008"/>
      <c r="N716" s="1008">
        <v>3802.4369999999999</v>
      </c>
      <c r="O716" s="1008"/>
      <c r="P716" s="1008"/>
      <c r="Q716" s="1002">
        <v>0</v>
      </c>
      <c r="R716" s="1002">
        <v>0</v>
      </c>
      <c r="S716" s="1002">
        <v>0</v>
      </c>
      <c r="T716" s="1002">
        <v>0</v>
      </c>
      <c r="U716" s="1002">
        <v>0</v>
      </c>
      <c r="V716" s="1009">
        <v>172.69399999999999</v>
      </c>
      <c r="W716" s="1009"/>
      <c r="X716" s="1009">
        <v>172.69399999999999</v>
      </c>
      <c r="Y716" s="1009"/>
      <c r="Z716" s="1009"/>
      <c r="AA716" s="1008">
        <v>0</v>
      </c>
      <c r="AB716" s="1008"/>
      <c r="AC716" s="1008">
        <v>0</v>
      </c>
      <c r="AD716" s="1008"/>
      <c r="AE716" s="1008"/>
      <c r="AF716" s="1010">
        <f t="shared" ref="AF716:AH779" si="15">AA716/V716*100</f>
        <v>0</v>
      </c>
      <c r="AG716" s="1010"/>
      <c r="AH716" s="1011">
        <f t="shared" si="15"/>
        <v>0</v>
      </c>
      <c r="AI716" s="1007"/>
      <c r="AJ716" s="1007"/>
    </row>
    <row r="717" spans="1:36" ht="24">
      <c r="A717" s="1005" t="s">
        <v>3976</v>
      </c>
      <c r="B717" s="1006" t="s">
        <v>2230</v>
      </c>
      <c r="C717" s="1007"/>
      <c r="D717" s="1007"/>
      <c r="E717" s="1007"/>
      <c r="F717" s="1002">
        <v>0</v>
      </c>
      <c r="G717" s="1008">
        <v>47400</v>
      </c>
      <c r="H717" s="1008"/>
      <c r="I717" s="1008">
        <v>47400</v>
      </c>
      <c r="J717" s="1008"/>
      <c r="K717" s="1008"/>
      <c r="L717" s="1008">
        <v>12738.136549999999</v>
      </c>
      <c r="M717" s="1008"/>
      <c r="N717" s="1008">
        <v>12738.136549999999</v>
      </c>
      <c r="O717" s="1008"/>
      <c r="P717" s="1008"/>
      <c r="Q717" s="1002">
        <v>0</v>
      </c>
      <c r="R717" s="1002">
        <v>0</v>
      </c>
      <c r="S717" s="1002">
        <v>0</v>
      </c>
      <c r="T717" s="1002">
        <v>0</v>
      </c>
      <c r="U717" s="1002">
        <v>0</v>
      </c>
      <c r="V717" s="1009">
        <v>6239.4530000000004</v>
      </c>
      <c r="W717" s="1009"/>
      <c r="X717" s="1009">
        <v>6239.4530000000004</v>
      </c>
      <c r="Y717" s="1009"/>
      <c r="Z717" s="1009"/>
      <c r="AA717" s="1008">
        <v>0</v>
      </c>
      <c r="AB717" s="1008"/>
      <c r="AC717" s="1008">
        <v>0</v>
      </c>
      <c r="AD717" s="1008"/>
      <c r="AE717" s="1008"/>
      <c r="AF717" s="1010">
        <f t="shared" si="15"/>
        <v>0</v>
      </c>
      <c r="AG717" s="1010"/>
      <c r="AH717" s="1011">
        <f t="shared" si="15"/>
        <v>0</v>
      </c>
      <c r="AI717" s="1007"/>
      <c r="AJ717" s="1007"/>
    </row>
    <row r="718" spans="1:36" ht="36">
      <c r="A718" s="1005" t="s">
        <v>3978</v>
      </c>
      <c r="B718" s="1006" t="s">
        <v>2231</v>
      </c>
      <c r="C718" s="1007"/>
      <c r="D718" s="1007"/>
      <c r="E718" s="1007"/>
      <c r="F718" s="1002">
        <v>0</v>
      </c>
      <c r="G718" s="1008">
        <v>89708</v>
      </c>
      <c r="H718" s="1008"/>
      <c r="I718" s="1008">
        <v>89708</v>
      </c>
      <c r="J718" s="1008"/>
      <c r="K718" s="1008"/>
      <c r="L718" s="1008">
        <v>11064.309477999999</v>
      </c>
      <c r="M718" s="1008"/>
      <c r="N718" s="1008">
        <v>11064.309477999999</v>
      </c>
      <c r="O718" s="1008"/>
      <c r="P718" s="1008"/>
      <c r="Q718" s="1002">
        <v>0</v>
      </c>
      <c r="R718" s="1002">
        <v>0</v>
      </c>
      <c r="S718" s="1002">
        <v>0</v>
      </c>
      <c r="T718" s="1002">
        <v>0</v>
      </c>
      <c r="U718" s="1002">
        <v>0</v>
      </c>
      <c r="V718" s="1009">
        <v>4216.3019999999997</v>
      </c>
      <c r="W718" s="1009"/>
      <c r="X718" s="1009">
        <v>4216.3019999999997</v>
      </c>
      <c r="Y718" s="1009"/>
      <c r="Z718" s="1009"/>
      <c r="AA718" s="1008">
        <v>0</v>
      </c>
      <c r="AB718" s="1008"/>
      <c r="AC718" s="1008">
        <v>0</v>
      </c>
      <c r="AD718" s="1008"/>
      <c r="AE718" s="1008"/>
      <c r="AF718" s="1010">
        <f t="shared" si="15"/>
        <v>0</v>
      </c>
      <c r="AG718" s="1010"/>
      <c r="AH718" s="1011">
        <f t="shared" si="15"/>
        <v>0</v>
      </c>
      <c r="AI718" s="1007"/>
      <c r="AJ718" s="1007"/>
    </row>
    <row r="719" spans="1:36" ht="36">
      <c r="A719" s="1005" t="s">
        <v>3979</v>
      </c>
      <c r="B719" s="1006" t="s">
        <v>2233</v>
      </c>
      <c r="C719" s="1007"/>
      <c r="D719" s="1007"/>
      <c r="E719" s="1007"/>
      <c r="F719" s="1002">
        <v>0</v>
      </c>
      <c r="G719" s="1008">
        <v>194486</v>
      </c>
      <c r="H719" s="1008"/>
      <c r="I719" s="1008">
        <v>194486</v>
      </c>
      <c r="J719" s="1008"/>
      <c r="K719" s="1008"/>
      <c r="L719" s="1008">
        <v>1808.729</v>
      </c>
      <c r="M719" s="1008"/>
      <c r="N719" s="1008">
        <v>1808.729</v>
      </c>
      <c r="O719" s="1008"/>
      <c r="P719" s="1008"/>
      <c r="Q719" s="1002">
        <v>0</v>
      </c>
      <c r="R719" s="1002">
        <v>0</v>
      </c>
      <c r="S719" s="1002">
        <v>0</v>
      </c>
      <c r="T719" s="1002">
        <v>0</v>
      </c>
      <c r="U719" s="1002">
        <v>0</v>
      </c>
      <c r="V719" s="1009">
        <v>694.76400000000001</v>
      </c>
      <c r="W719" s="1009"/>
      <c r="X719" s="1009">
        <v>694.76400000000001</v>
      </c>
      <c r="Y719" s="1009"/>
      <c r="Z719" s="1009"/>
      <c r="AA719" s="1008">
        <v>0</v>
      </c>
      <c r="AB719" s="1008"/>
      <c r="AC719" s="1008">
        <v>0</v>
      </c>
      <c r="AD719" s="1008"/>
      <c r="AE719" s="1008"/>
      <c r="AF719" s="1010">
        <f t="shared" si="15"/>
        <v>0</v>
      </c>
      <c r="AG719" s="1010"/>
      <c r="AH719" s="1011">
        <f t="shared" si="15"/>
        <v>0</v>
      </c>
      <c r="AI719" s="1007"/>
      <c r="AJ719" s="1007"/>
    </row>
    <row r="720" spans="1:36" ht="36">
      <c r="A720" s="1005" t="s">
        <v>1959</v>
      </c>
      <c r="B720" s="1006" t="s">
        <v>2234</v>
      </c>
      <c r="C720" s="1007"/>
      <c r="D720" s="1007"/>
      <c r="E720" s="1007"/>
      <c r="F720" s="1002">
        <v>0</v>
      </c>
      <c r="G720" s="1008">
        <v>47400</v>
      </c>
      <c r="H720" s="1008"/>
      <c r="I720" s="1008">
        <v>47400</v>
      </c>
      <c r="J720" s="1008"/>
      <c r="K720" s="1008"/>
      <c r="L720" s="1008">
        <v>12763.126</v>
      </c>
      <c r="M720" s="1008"/>
      <c r="N720" s="1008">
        <v>12763.126</v>
      </c>
      <c r="O720" s="1008"/>
      <c r="P720" s="1008"/>
      <c r="Q720" s="1002">
        <v>0</v>
      </c>
      <c r="R720" s="1002">
        <v>0</v>
      </c>
      <c r="S720" s="1002">
        <v>0</v>
      </c>
      <c r="T720" s="1002">
        <v>0</v>
      </c>
      <c r="U720" s="1002">
        <v>0</v>
      </c>
      <c r="V720" s="1009">
        <v>6930.3860000000004</v>
      </c>
      <c r="W720" s="1009"/>
      <c r="X720" s="1009">
        <v>6930.3860000000004</v>
      </c>
      <c r="Y720" s="1009"/>
      <c r="Z720" s="1009"/>
      <c r="AA720" s="1008">
        <v>0</v>
      </c>
      <c r="AB720" s="1008"/>
      <c r="AC720" s="1008">
        <v>0</v>
      </c>
      <c r="AD720" s="1008"/>
      <c r="AE720" s="1008"/>
      <c r="AF720" s="1010">
        <f t="shared" si="15"/>
        <v>0</v>
      </c>
      <c r="AG720" s="1010"/>
      <c r="AH720" s="1011">
        <f t="shared" si="15"/>
        <v>0</v>
      </c>
      <c r="AI720" s="1007"/>
      <c r="AJ720" s="1007"/>
    </row>
    <row r="721" spans="1:36" ht="24">
      <c r="A721" s="1005" t="s">
        <v>2744</v>
      </c>
      <c r="B721" s="1006" t="s">
        <v>2235</v>
      </c>
      <c r="C721" s="1007"/>
      <c r="D721" s="1007"/>
      <c r="E721" s="1007"/>
      <c r="F721" s="1002">
        <v>0</v>
      </c>
      <c r="G721" s="1008">
        <v>34507</v>
      </c>
      <c r="H721" s="1008"/>
      <c r="I721" s="1008">
        <v>34507</v>
      </c>
      <c r="J721" s="1008"/>
      <c r="K721" s="1008"/>
      <c r="L721" s="1008">
        <v>10900.614</v>
      </c>
      <c r="M721" s="1008"/>
      <c r="N721" s="1008">
        <v>10900.614</v>
      </c>
      <c r="O721" s="1008"/>
      <c r="P721" s="1008"/>
      <c r="Q721" s="1002">
        <v>0</v>
      </c>
      <c r="R721" s="1002">
        <v>0</v>
      </c>
      <c r="S721" s="1002">
        <v>0</v>
      </c>
      <c r="T721" s="1002">
        <v>0</v>
      </c>
      <c r="U721" s="1002">
        <v>0</v>
      </c>
      <c r="V721" s="1009">
        <v>2674.2429999999999</v>
      </c>
      <c r="W721" s="1009"/>
      <c r="X721" s="1009">
        <v>2674.2429999999999</v>
      </c>
      <c r="Y721" s="1009"/>
      <c r="Z721" s="1009"/>
      <c r="AA721" s="1008">
        <v>0</v>
      </c>
      <c r="AB721" s="1008"/>
      <c r="AC721" s="1008">
        <v>0</v>
      </c>
      <c r="AD721" s="1008"/>
      <c r="AE721" s="1008"/>
      <c r="AF721" s="1010">
        <f t="shared" si="15"/>
        <v>0</v>
      </c>
      <c r="AG721" s="1010"/>
      <c r="AH721" s="1011">
        <f t="shared" si="15"/>
        <v>0</v>
      </c>
      <c r="AI721" s="1007"/>
      <c r="AJ721" s="1007"/>
    </row>
    <row r="722" spans="1:36" ht="24">
      <c r="A722" s="1005" t="s">
        <v>571</v>
      </c>
      <c r="B722" s="1006" t="s">
        <v>2145</v>
      </c>
      <c r="C722" s="1007"/>
      <c r="D722" s="1007"/>
      <c r="E722" s="1007"/>
      <c r="F722" s="1002">
        <v>0</v>
      </c>
      <c r="G722" s="1008">
        <v>35394</v>
      </c>
      <c r="H722" s="1008"/>
      <c r="I722" s="1008">
        <v>35394</v>
      </c>
      <c r="J722" s="1008"/>
      <c r="K722" s="1008"/>
      <c r="L722" s="1008">
        <v>1202</v>
      </c>
      <c r="M722" s="1008"/>
      <c r="N722" s="1008">
        <v>1202</v>
      </c>
      <c r="O722" s="1008"/>
      <c r="P722" s="1008"/>
      <c r="Q722" s="1002">
        <v>0</v>
      </c>
      <c r="R722" s="1002">
        <v>0</v>
      </c>
      <c r="S722" s="1002">
        <v>0</v>
      </c>
      <c r="T722" s="1002">
        <v>0</v>
      </c>
      <c r="U722" s="1002">
        <v>0</v>
      </c>
      <c r="V722" s="1009">
        <v>70</v>
      </c>
      <c r="W722" s="1009"/>
      <c r="X722" s="1009">
        <v>70</v>
      </c>
      <c r="Y722" s="1009"/>
      <c r="Z722" s="1009"/>
      <c r="AA722" s="1008">
        <v>70</v>
      </c>
      <c r="AB722" s="1008"/>
      <c r="AC722" s="1008">
        <v>70</v>
      </c>
      <c r="AD722" s="1008"/>
      <c r="AE722" s="1008"/>
      <c r="AF722" s="1010">
        <f t="shared" si="15"/>
        <v>100</v>
      </c>
      <c r="AG722" s="1010"/>
      <c r="AH722" s="1011">
        <f t="shared" si="15"/>
        <v>100</v>
      </c>
      <c r="AI722" s="1007"/>
      <c r="AJ722" s="1007"/>
    </row>
    <row r="723" spans="1:36" ht="24">
      <c r="A723" s="1005" t="s">
        <v>2795</v>
      </c>
      <c r="B723" s="1006" t="s">
        <v>2236</v>
      </c>
      <c r="C723" s="1007"/>
      <c r="D723" s="1007"/>
      <c r="E723" s="1007"/>
      <c r="F723" s="1002">
        <v>0</v>
      </c>
      <c r="G723" s="1008">
        <v>491</v>
      </c>
      <c r="H723" s="1008"/>
      <c r="I723" s="1008">
        <v>491</v>
      </c>
      <c r="J723" s="1008"/>
      <c r="K723" s="1008"/>
      <c r="L723" s="1008">
        <v>50</v>
      </c>
      <c r="M723" s="1008"/>
      <c r="N723" s="1008">
        <v>50</v>
      </c>
      <c r="O723" s="1008"/>
      <c r="P723" s="1008"/>
      <c r="Q723" s="1002">
        <v>0</v>
      </c>
      <c r="R723" s="1002">
        <v>0</v>
      </c>
      <c r="S723" s="1002">
        <v>0</v>
      </c>
      <c r="T723" s="1002">
        <v>0</v>
      </c>
      <c r="U723" s="1002">
        <v>0</v>
      </c>
      <c r="V723" s="1009">
        <v>50</v>
      </c>
      <c r="W723" s="1009"/>
      <c r="X723" s="1009">
        <v>50</v>
      </c>
      <c r="Y723" s="1009"/>
      <c r="Z723" s="1009"/>
      <c r="AA723" s="1008">
        <v>0</v>
      </c>
      <c r="AB723" s="1008"/>
      <c r="AC723" s="1008">
        <v>0</v>
      </c>
      <c r="AD723" s="1008"/>
      <c r="AE723" s="1008"/>
      <c r="AF723" s="1010">
        <f t="shared" si="15"/>
        <v>0</v>
      </c>
      <c r="AG723" s="1010"/>
      <c r="AH723" s="1011">
        <f t="shared" si="15"/>
        <v>0</v>
      </c>
      <c r="AI723" s="1007"/>
      <c r="AJ723" s="1007"/>
    </row>
    <row r="724" spans="1:36" ht="24">
      <c r="A724" s="1005" t="s">
        <v>3980</v>
      </c>
      <c r="B724" s="1006" t="s">
        <v>2170</v>
      </c>
      <c r="C724" s="1007"/>
      <c r="D724" s="1007"/>
      <c r="E724" s="1007"/>
      <c r="F724" s="1002">
        <v>0</v>
      </c>
      <c r="G724" s="1008">
        <v>80000</v>
      </c>
      <c r="H724" s="1008"/>
      <c r="I724" s="1008">
        <v>80000</v>
      </c>
      <c r="J724" s="1008"/>
      <c r="K724" s="1008"/>
      <c r="L724" s="1008">
        <v>10000</v>
      </c>
      <c r="M724" s="1008"/>
      <c r="N724" s="1008">
        <v>10000</v>
      </c>
      <c r="O724" s="1008"/>
      <c r="P724" s="1008"/>
      <c r="Q724" s="1002">
        <v>0</v>
      </c>
      <c r="R724" s="1002">
        <v>0</v>
      </c>
      <c r="S724" s="1002">
        <v>0</v>
      </c>
      <c r="T724" s="1002">
        <v>0</v>
      </c>
      <c r="U724" s="1002">
        <v>0</v>
      </c>
      <c r="V724" s="1009">
        <v>2034.3776310000001</v>
      </c>
      <c r="W724" s="1009"/>
      <c r="X724" s="1009">
        <v>2034.3776310000001</v>
      </c>
      <c r="Y724" s="1009"/>
      <c r="Z724" s="1009"/>
      <c r="AA724" s="1008">
        <v>1439.8316</v>
      </c>
      <c r="AB724" s="1008"/>
      <c r="AC724" s="1008">
        <v>1439.8316</v>
      </c>
      <c r="AD724" s="1008"/>
      <c r="AE724" s="1008"/>
      <c r="AF724" s="1010">
        <f t="shared" si="15"/>
        <v>70.775040880303493</v>
      </c>
      <c r="AG724" s="1010"/>
      <c r="AH724" s="1011">
        <f t="shared" si="15"/>
        <v>70.775040880303493</v>
      </c>
      <c r="AI724" s="1007"/>
      <c r="AJ724" s="1007"/>
    </row>
    <row r="725" spans="1:36" ht="24">
      <c r="A725" s="1005" t="s">
        <v>3981</v>
      </c>
      <c r="B725" s="1006" t="s">
        <v>2171</v>
      </c>
      <c r="C725" s="1007"/>
      <c r="D725" s="1007"/>
      <c r="E725" s="1007"/>
      <c r="F725" s="1002">
        <v>0</v>
      </c>
      <c r="G725" s="1008">
        <v>100000</v>
      </c>
      <c r="H725" s="1008"/>
      <c r="I725" s="1008">
        <v>100000</v>
      </c>
      <c r="J725" s="1008"/>
      <c r="K725" s="1008"/>
      <c r="L725" s="1008">
        <v>15000</v>
      </c>
      <c r="M725" s="1008"/>
      <c r="N725" s="1008">
        <v>15000</v>
      </c>
      <c r="O725" s="1008"/>
      <c r="P725" s="1008"/>
      <c r="Q725" s="1002">
        <v>0</v>
      </c>
      <c r="R725" s="1002">
        <v>0</v>
      </c>
      <c r="S725" s="1002">
        <v>0</v>
      </c>
      <c r="T725" s="1002">
        <v>0</v>
      </c>
      <c r="U725" s="1002">
        <v>0</v>
      </c>
      <c r="V725" s="1009">
        <v>1289.752</v>
      </c>
      <c r="W725" s="1009"/>
      <c r="X725" s="1009">
        <v>1289.752</v>
      </c>
      <c r="Y725" s="1009"/>
      <c r="Z725" s="1009"/>
      <c r="AA725" s="1008">
        <v>1172.913</v>
      </c>
      <c r="AB725" s="1008"/>
      <c r="AC725" s="1008">
        <v>1172.913</v>
      </c>
      <c r="AD725" s="1008"/>
      <c r="AE725" s="1008"/>
      <c r="AF725" s="1010">
        <f t="shared" si="15"/>
        <v>90.940971597640484</v>
      </c>
      <c r="AG725" s="1010"/>
      <c r="AH725" s="1011">
        <f t="shared" si="15"/>
        <v>90.940971597640484</v>
      </c>
      <c r="AI725" s="1007"/>
      <c r="AJ725" s="1007"/>
    </row>
    <row r="726" spans="1:36" ht="24">
      <c r="A726" s="1005" t="s">
        <v>3982</v>
      </c>
      <c r="B726" s="1006" t="s">
        <v>2135</v>
      </c>
      <c r="C726" s="1007"/>
      <c r="D726" s="1007"/>
      <c r="E726" s="1007"/>
      <c r="F726" s="1002">
        <v>0</v>
      </c>
      <c r="G726" s="1008">
        <v>642087.43200000003</v>
      </c>
      <c r="H726" s="1008"/>
      <c r="I726" s="1008">
        <v>642087.43200000003</v>
      </c>
      <c r="J726" s="1008"/>
      <c r="K726" s="1008"/>
      <c r="L726" s="1008">
        <v>15718.5</v>
      </c>
      <c r="M726" s="1008"/>
      <c r="N726" s="1008">
        <v>15718.5</v>
      </c>
      <c r="O726" s="1008"/>
      <c r="P726" s="1008"/>
      <c r="Q726" s="1002">
        <v>0</v>
      </c>
      <c r="R726" s="1002">
        <v>0</v>
      </c>
      <c r="S726" s="1002">
        <v>0</v>
      </c>
      <c r="T726" s="1002">
        <v>0</v>
      </c>
      <c r="U726" s="1002">
        <v>0</v>
      </c>
      <c r="V726" s="1009">
        <v>15</v>
      </c>
      <c r="W726" s="1009"/>
      <c r="X726" s="1009">
        <v>15</v>
      </c>
      <c r="Y726" s="1009"/>
      <c r="Z726" s="1009"/>
      <c r="AA726" s="1008">
        <v>15</v>
      </c>
      <c r="AB726" s="1008"/>
      <c r="AC726" s="1008">
        <v>15</v>
      </c>
      <c r="AD726" s="1008"/>
      <c r="AE726" s="1008"/>
      <c r="AF726" s="1010">
        <f t="shared" si="15"/>
        <v>100</v>
      </c>
      <c r="AG726" s="1010"/>
      <c r="AH726" s="1011">
        <f t="shared" si="15"/>
        <v>100</v>
      </c>
      <c r="AI726" s="1007"/>
      <c r="AJ726" s="1007"/>
    </row>
    <row r="727" spans="1:36" ht="24">
      <c r="A727" s="1005" t="s">
        <v>3983</v>
      </c>
      <c r="B727" s="1006" t="s">
        <v>2168</v>
      </c>
      <c r="C727" s="1007"/>
      <c r="D727" s="1007"/>
      <c r="E727" s="1007"/>
      <c r="F727" s="1002">
        <v>0</v>
      </c>
      <c r="G727" s="1008">
        <v>101278</v>
      </c>
      <c r="H727" s="1008"/>
      <c r="I727" s="1008">
        <v>101278</v>
      </c>
      <c r="J727" s="1008"/>
      <c r="K727" s="1008"/>
      <c r="L727" s="1008">
        <v>24999.833999999999</v>
      </c>
      <c r="M727" s="1008"/>
      <c r="N727" s="1008">
        <v>24999.833999999999</v>
      </c>
      <c r="O727" s="1008"/>
      <c r="P727" s="1008"/>
      <c r="Q727" s="1002">
        <v>0</v>
      </c>
      <c r="R727" s="1002">
        <v>0</v>
      </c>
      <c r="S727" s="1002">
        <v>0</v>
      </c>
      <c r="T727" s="1002">
        <v>0</v>
      </c>
      <c r="U727" s="1002">
        <v>0</v>
      </c>
      <c r="V727" s="1009">
        <v>3185.3009999999999</v>
      </c>
      <c r="W727" s="1009"/>
      <c r="X727" s="1009">
        <v>3185.3009999999999</v>
      </c>
      <c r="Y727" s="1009"/>
      <c r="Z727" s="1009"/>
      <c r="AA727" s="1008">
        <v>3073.49</v>
      </c>
      <c r="AB727" s="1008"/>
      <c r="AC727" s="1008">
        <v>3073.49</v>
      </c>
      <c r="AD727" s="1008"/>
      <c r="AE727" s="1008"/>
      <c r="AF727" s="1010">
        <f t="shared" si="15"/>
        <v>96.489782284311588</v>
      </c>
      <c r="AG727" s="1010"/>
      <c r="AH727" s="1011">
        <f t="shared" si="15"/>
        <v>96.489782284311588</v>
      </c>
      <c r="AI727" s="1007"/>
      <c r="AJ727" s="1007"/>
    </row>
    <row r="728" spans="1:36" ht="24">
      <c r="A728" s="1005" t="s">
        <v>3985</v>
      </c>
      <c r="B728" s="1006" t="s">
        <v>2237</v>
      </c>
      <c r="C728" s="1007"/>
      <c r="D728" s="1007"/>
      <c r="E728" s="1007"/>
      <c r="F728" s="1002">
        <v>0</v>
      </c>
      <c r="G728" s="1008">
        <v>1103.5450000000001</v>
      </c>
      <c r="H728" s="1008"/>
      <c r="I728" s="1008">
        <v>1103.5450000000001</v>
      </c>
      <c r="J728" s="1008"/>
      <c r="K728" s="1008"/>
      <c r="L728" s="1008">
        <v>545</v>
      </c>
      <c r="M728" s="1008"/>
      <c r="N728" s="1008">
        <v>545</v>
      </c>
      <c r="O728" s="1008"/>
      <c r="P728" s="1008"/>
      <c r="Q728" s="1002">
        <v>0</v>
      </c>
      <c r="R728" s="1002">
        <v>0</v>
      </c>
      <c r="S728" s="1002">
        <v>0</v>
      </c>
      <c r="T728" s="1002">
        <v>0</v>
      </c>
      <c r="U728" s="1002">
        <v>0</v>
      </c>
      <c r="V728" s="1009">
        <v>545</v>
      </c>
      <c r="W728" s="1009"/>
      <c r="X728" s="1009">
        <v>545</v>
      </c>
      <c r="Y728" s="1009"/>
      <c r="Z728" s="1009"/>
      <c r="AA728" s="1008">
        <v>545</v>
      </c>
      <c r="AB728" s="1008"/>
      <c r="AC728" s="1008">
        <v>545</v>
      </c>
      <c r="AD728" s="1008"/>
      <c r="AE728" s="1008"/>
      <c r="AF728" s="1010">
        <f t="shared" si="15"/>
        <v>100</v>
      </c>
      <c r="AG728" s="1010"/>
      <c r="AH728" s="1011">
        <f t="shared" si="15"/>
        <v>100</v>
      </c>
      <c r="AI728" s="1007"/>
      <c r="AJ728" s="1007"/>
    </row>
    <row r="729" spans="1:36" ht="24">
      <c r="A729" s="1005" t="s">
        <v>3986</v>
      </c>
      <c r="B729" s="1006" t="s">
        <v>2238</v>
      </c>
      <c r="C729" s="1007"/>
      <c r="D729" s="1007"/>
      <c r="E729" s="1007"/>
      <c r="F729" s="1002">
        <v>0</v>
      </c>
      <c r="G729" s="1008">
        <v>867.97799999999995</v>
      </c>
      <c r="H729" s="1008"/>
      <c r="I729" s="1008">
        <v>867.97799999999995</v>
      </c>
      <c r="J729" s="1008"/>
      <c r="K729" s="1008"/>
      <c r="L729" s="1008">
        <v>423.98200000000003</v>
      </c>
      <c r="M729" s="1008"/>
      <c r="N729" s="1008">
        <v>423.98200000000003</v>
      </c>
      <c r="O729" s="1008"/>
      <c r="P729" s="1008"/>
      <c r="Q729" s="1002">
        <v>0</v>
      </c>
      <c r="R729" s="1002">
        <v>0</v>
      </c>
      <c r="S729" s="1002">
        <v>0</v>
      </c>
      <c r="T729" s="1002">
        <v>0</v>
      </c>
      <c r="U729" s="1002">
        <v>0</v>
      </c>
      <c r="V729" s="1009">
        <v>423.98200000000003</v>
      </c>
      <c r="W729" s="1009"/>
      <c r="X729" s="1009">
        <v>423.98200000000003</v>
      </c>
      <c r="Y729" s="1009"/>
      <c r="Z729" s="1009"/>
      <c r="AA729" s="1008">
        <v>423.98200000000003</v>
      </c>
      <c r="AB729" s="1008"/>
      <c r="AC729" s="1008">
        <v>423.98200000000003</v>
      </c>
      <c r="AD729" s="1008"/>
      <c r="AE729" s="1008"/>
      <c r="AF729" s="1010">
        <f t="shared" si="15"/>
        <v>100</v>
      </c>
      <c r="AG729" s="1010"/>
      <c r="AH729" s="1011">
        <f t="shared" si="15"/>
        <v>100</v>
      </c>
      <c r="AI729" s="1007"/>
      <c r="AJ729" s="1007"/>
    </row>
    <row r="730" spans="1:36" ht="24">
      <c r="A730" s="1005" t="s">
        <v>3987</v>
      </c>
      <c r="B730" s="1006" t="s">
        <v>2175</v>
      </c>
      <c r="C730" s="1007"/>
      <c r="D730" s="1007"/>
      <c r="E730" s="1007"/>
      <c r="F730" s="1002">
        <v>0</v>
      </c>
      <c r="G730" s="1008">
        <v>167137</v>
      </c>
      <c r="H730" s="1008"/>
      <c r="I730" s="1008">
        <v>167137</v>
      </c>
      <c r="J730" s="1008"/>
      <c r="K730" s="1008"/>
      <c r="L730" s="1008">
        <v>96304</v>
      </c>
      <c r="M730" s="1008"/>
      <c r="N730" s="1008">
        <v>96304</v>
      </c>
      <c r="O730" s="1008"/>
      <c r="P730" s="1008"/>
      <c r="Q730" s="1002">
        <v>0</v>
      </c>
      <c r="R730" s="1002">
        <v>0</v>
      </c>
      <c r="S730" s="1002">
        <v>0</v>
      </c>
      <c r="T730" s="1002">
        <v>0</v>
      </c>
      <c r="U730" s="1002">
        <v>0</v>
      </c>
      <c r="V730" s="1009">
        <v>125.0442</v>
      </c>
      <c r="W730" s="1009"/>
      <c r="X730" s="1009">
        <v>125.0442</v>
      </c>
      <c r="Y730" s="1009"/>
      <c r="Z730" s="1009"/>
      <c r="AA730" s="1008">
        <v>57</v>
      </c>
      <c r="AB730" s="1008"/>
      <c r="AC730" s="1008">
        <v>57</v>
      </c>
      <c r="AD730" s="1008"/>
      <c r="AE730" s="1008"/>
      <c r="AF730" s="1010">
        <f t="shared" si="15"/>
        <v>45.583881539487635</v>
      </c>
      <c r="AG730" s="1010"/>
      <c r="AH730" s="1011">
        <f t="shared" si="15"/>
        <v>45.583881539487635</v>
      </c>
      <c r="AI730" s="1007"/>
      <c r="AJ730" s="1007"/>
    </row>
    <row r="731" spans="1:36" ht="24">
      <c r="A731" s="1005" t="s">
        <v>3021</v>
      </c>
      <c r="B731" s="1006" t="s">
        <v>2203</v>
      </c>
      <c r="C731" s="1007"/>
      <c r="D731" s="1007"/>
      <c r="E731" s="1007"/>
      <c r="F731" s="1002">
        <v>0</v>
      </c>
      <c r="G731" s="1008">
        <v>72595</v>
      </c>
      <c r="H731" s="1008"/>
      <c r="I731" s="1008">
        <v>72595</v>
      </c>
      <c r="J731" s="1008"/>
      <c r="K731" s="1008"/>
      <c r="L731" s="1008">
        <v>43548.404600000002</v>
      </c>
      <c r="M731" s="1008"/>
      <c r="N731" s="1008">
        <v>43548.404600000002</v>
      </c>
      <c r="O731" s="1008"/>
      <c r="P731" s="1008"/>
      <c r="Q731" s="1002">
        <v>0</v>
      </c>
      <c r="R731" s="1002">
        <v>0</v>
      </c>
      <c r="S731" s="1002">
        <v>0</v>
      </c>
      <c r="T731" s="1002">
        <v>0</v>
      </c>
      <c r="U731" s="1002">
        <v>0</v>
      </c>
      <c r="V731" s="1009">
        <v>3813.4364999999998</v>
      </c>
      <c r="W731" s="1009"/>
      <c r="X731" s="1009">
        <v>3813.4364999999998</v>
      </c>
      <c r="Y731" s="1009"/>
      <c r="Z731" s="1009"/>
      <c r="AA731" s="1008">
        <v>3813.4364999999998</v>
      </c>
      <c r="AB731" s="1008"/>
      <c r="AC731" s="1008">
        <v>3813.4364999999998</v>
      </c>
      <c r="AD731" s="1008"/>
      <c r="AE731" s="1008"/>
      <c r="AF731" s="1010">
        <f t="shared" si="15"/>
        <v>100</v>
      </c>
      <c r="AG731" s="1010"/>
      <c r="AH731" s="1011">
        <f t="shared" si="15"/>
        <v>100</v>
      </c>
      <c r="AI731" s="1007"/>
      <c r="AJ731" s="1007"/>
    </row>
    <row r="732" spans="1:36" ht="24">
      <c r="A732" s="1005" t="s">
        <v>3988</v>
      </c>
      <c r="B732" s="1006" t="s">
        <v>2181</v>
      </c>
      <c r="C732" s="1007"/>
      <c r="D732" s="1007"/>
      <c r="E732" s="1007"/>
      <c r="F732" s="1002">
        <v>0</v>
      </c>
      <c r="G732" s="1008">
        <v>88800</v>
      </c>
      <c r="H732" s="1008"/>
      <c r="I732" s="1008">
        <v>88800</v>
      </c>
      <c r="J732" s="1008"/>
      <c r="K732" s="1008"/>
      <c r="L732" s="1008">
        <v>12000</v>
      </c>
      <c r="M732" s="1008"/>
      <c r="N732" s="1008">
        <v>12000</v>
      </c>
      <c r="O732" s="1008"/>
      <c r="P732" s="1008"/>
      <c r="Q732" s="1002">
        <v>0</v>
      </c>
      <c r="R732" s="1002">
        <v>0</v>
      </c>
      <c r="S732" s="1002">
        <v>0</v>
      </c>
      <c r="T732" s="1002">
        <v>0</v>
      </c>
      <c r="U732" s="1002">
        <v>0</v>
      </c>
      <c r="V732" s="1009">
        <v>400</v>
      </c>
      <c r="W732" s="1009"/>
      <c r="X732" s="1009">
        <v>400</v>
      </c>
      <c r="Y732" s="1009"/>
      <c r="Z732" s="1009"/>
      <c r="AA732" s="1008">
        <v>400</v>
      </c>
      <c r="AB732" s="1008"/>
      <c r="AC732" s="1008">
        <v>400</v>
      </c>
      <c r="AD732" s="1008"/>
      <c r="AE732" s="1008"/>
      <c r="AF732" s="1010">
        <f t="shared" si="15"/>
        <v>100</v>
      </c>
      <c r="AG732" s="1010"/>
      <c r="AH732" s="1011">
        <f t="shared" si="15"/>
        <v>100</v>
      </c>
      <c r="AI732" s="1007"/>
      <c r="AJ732" s="1007"/>
    </row>
    <row r="733" spans="1:36" ht="36">
      <c r="A733" s="1005" t="s">
        <v>3989</v>
      </c>
      <c r="B733" s="1006" t="s">
        <v>2178</v>
      </c>
      <c r="C733" s="1007"/>
      <c r="D733" s="1007"/>
      <c r="E733" s="1007"/>
      <c r="F733" s="1002">
        <v>0</v>
      </c>
      <c r="G733" s="1008">
        <v>375504</v>
      </c>
      <c r="H733" s="1008"/>
      <c r="I733" s="1008">
        <v>375504</v>
      </c>
      <c r="J733" s="1008"/>
      <c r="K733" s="1008"/>
      <c r="L733" s="1008">
        <v>79553.601685999995</v>
      </c>
      <c r="M733" s="1008"/>
      <c r="N733" s="1008">
        <v>79553.601685999995</v>
      </c>
      <c r="O733" s="1008"/>
      <c r="P733" s="1008"/>
      <c r="Q733" s="1002">
        <v>0</v>
      </c>
      <c r="R733" s="1002">
        <v>0</v>
      </c>
      <c r="S733" s="1002">
        <v>0</v>
      </c>
      <c r="T733" s="1002">
        <v>0</v>
      </c>
      <c r="U733" s="1002">
        <v>0</v>
      </c>
      <c r="V733" s="1009">
        <v>6403.3969399999996</v>
      </c>
      <c r="W733" s="1009"/>
      <c r="X733" s="1009">
        <v>6403.3969399999996</v>
      </c>
      <c r="Y733" s="1009"/>
      <c r="Z733" s="1009"/>
      <c r="AA733" s="1008">
        <v>2747.1750000000002</v>
      </c>
      <c r="AB733" s="1008"/>
      <c r="AC733" s="1008">
        <v>2747.1750000000002</v>
      </c>
      <c r="AD733" s="1008"/>
      <c r="AE733" s="1008"/>
      <c r="AF733" s="1010">
        <f t="shared" si="15"/>
        <v>42.901838285852079</v>
      </c>
      <c r="AG733" s="1010"/>
      <c r="AH733" s="1011">
        <f t="shared" si="15"/>
        <v>42.901838285852079</v>
      </c>
      <c r="AI733" s="1007"/>
      <c r="AJ733" s="1007"/>
    </row>
    <row r="734" spans="1:36" ht="36">
      <c r="A734" s="1005" t="s">
        <v>3990</v>
      </c>
      <c r="B734" s="1006" t="s">
        <v>2184</v>
      </c>
      <c r="C734" s="1007"/>
      <c r="D734" s="1007"/>
      <c r="E734" s="1007"/>
      <c r="F734" s="1002">
        <v>0</v>
      </c>
      <c r="G734" s="1008">
        <v>63265.078999999998</v>
      </c>
      <c r="H734" s="1008"/>
      <c r="I734" s="1008">
        <v>63265.078999999998</v>
      </c>
      <c r="J734" s="1008"/>
      <c r="K734" s="1008"/>
      <c r="L734" s="1008">
        <v>43000</v>
      </c>
      <c r="M734" s="1008"/>
      <c r="N734" s="1008">
        <v>43000</v>
      </c>
      <c r="O734" s="1008"/>
      <c r="P734" s="1008"/>
      <c r="Q734" s="1002">
        <v>0</v>
      </c>
      <c r="R734" s="1002">
        <v>0</v>
      </c>
      <c r="S734" s="1002">
        <v>0</v>
      </c>
      <c r="T734" s="1002">
        <v>0</v>
      </c>
      <c r="U734" s="1002">
        <v>0</v>
      </c>
      <c r="V734" s="1009">
        <v>2542.9391249999999</v>
      </c>
      <c r="W734" s="1009"/>
      <c r="X734" s="1009">
        <v>2542.9391249999999</v>
      </c>
      <c r="Y734" s="1009"/>
      <c r="Z734" s="1009"/>
      <c r="AA734" s="1008">
        <v>1300</v>
      </c>
      <c r="AB734" s="1008"/>
      <c r="AC734" s="1008">
        <v>1300</v>
      </c>
      <c r="AD734" s="1008"/>
      <c r="AE734" s="1008"/>
      <c r="AF734" s="1010">
        <f t="shared" si="15"/>
        <v>51.121947325420145</v>
      </c>
      <c r="AG734" s="1010"/>
      <c r="AH734" s="1011">
        <f t="shared" si="15"/>
        <v>51.121947325420145</v>
      </c>
      <c r="AI734" s="1007"/>
      <c r="AJ734" s="1007"/>
    </row>
    <row r="735" spans="1:36" ht="24">
      <c r="A735" s="1005" t="s">
        <v>3991</v>
      </c>
      <c r="B735" s="1006" t="s">
        <v>2064</v>
      </c>
      <c r="C735" s="1007"/>
      <c r="D735" s="1007"/>
      <c r="E735" s="1007"/>
      <c r="F735" s="1002">
        <v>0</v>
      </c>
      <c r="G735" s="1008">
        <v>80000</v>
      </c>
      <c r="H735" s="1008"/>
      <c r="I735" s="1008">
        <v>80000</v>
      </c>
      <c r="J735" s="1008"/>
      <c r="K735" s="1008"/>
      <c r="L735" s="1008">
        <v>10000</v>
      </c>
      <c r="M735" s="1008"/>
      <c r="N735" s="1008">
        <v>10000</v>
      </c>
      <c r="O735" s="1008"/>
      <c r="P735" s="1008"/>
      <c r="Q735" s="1002">
        <v>0</v>
      </c>
      <c r="R735" s="1002">
        <v>0</v>
      </c>
      <c r="S735" s="1002">
        <v>0</v>
      </c>
      <c r="T735" s="1002">
        <v>0</v>
      </c>
      <c r="U735" s="1002">
        <v>0</v>
      </c>
      <c r="V735" s="1009">
        <v>512</v>
      </c>
      <c r="W735" s="1009"/>
      <c r="X735" s="1009">
        <v>512</v>
      </c>
      <c r="Y735" s="1009"/>
      <c r="Z735" s="1009"/>
      <c r="AA735" s="1008">
        <v>0</v>
      </c>
      <c r="AB735" s="1008"/>
      <c r="AC735" s="1008">
        <v>0</v>
      </c>
      <c r="AD735" s="1008"/>
      <c r="AE735" s="1008"/>
      <c r="AF735" s="1010">
        <f t="shared" si="15"/>
        <v>0</v>
      </c>
      <c r="AG735" s="1010"/>
      <c r="AH735" s="1011">
        <f t="shared" si="15"/>
        <v>0</v>
      </c>
      <c r="AI735" s="1007"/>
      <c r="AJ735" s="1007"/>
    </row>
    <row r="736" spans="1:36" ht="24">
      <c r="A736" s="1005" t="s">
        <v>3992</v>
      </c>
      <c r="B736" s="1006" t="s">
        <v>2241</v>
      </c>
      <c r="C736" s="1007"/>
      <c r="D736" s="1007"/>
      <c r="E736" s="1007"/>
      <c r="F736" s="1002">
        <v>0</v>
      </c>
      <c r="G736" s="1008">
        <v>60000</v>
      </c>
      <c r="H736" s="1008"/>
      <c r="I736" s="1008">
        <v>60000</v>
      </c>
      <c r="J736" s="1008"/>
      <c r="K736" s="1008"/>
      <c r="L736" s="1008">
        <v>436</v>
      </c>
      <c r="M736" s="1008"/>
      <c r="N736" s="1008">
        <v>436</v>
      </c>
      <c r="O736" s="1008"/>
      <c r="P736" s="1008"/>
      <c r="Q736" s="1002">
        <v>0</v>
      </c>
      <c r="R736" s="1002">
        <v>0</v>
      </c>
      <c r="S736" s="1002">
        <v>0</v>
      </c>
      <c r="T736" s="1002">
        <v>0</v>
      </c>
      <c r="U736" s="1002">
        <v>0</v>
      </c>
      <c r="V736" s="1009">
        <v>436</v>
      </c>
      <c r="W736" s="1009"/>
      <c r="X736" s="1009">
        <v>436</v>
      </c>
      <c r="Y736" s="1009"/>
      <c r="Z736" s="1009"/>
      <c r="AA736" s="1008">
        <v>436</v>
      </c>
      <c r="AB736" s="1008"/>
      <c r="AC736" s="1008">
        <v>436</v>
      </c>
      <c r="AD736" s="1008"/>
      <c r="AE736" s="1008"/>
      <c r="AF736" s="1010">
        <f t="shared" si="15"/>
        <v>100</v>
      </c>
      <c r="AG736" s="1010"/>
      <c r="AH736" s="1011">
        <f t="shared" si="15"/>
        <v>100</v>
      </c>
      <c r="AI736" s="1007"/>
      <c r="AJ736" s="1007"/>
    </row>
    <row r="737" spans="1:36" ht="36">
      <c r="A737" s="1005" t="s">
        <v>3993</v>
      </c>
      <c r="B737" s="1006" t="s">
        <v>2184</v>
      </c>
      <c r="C737" s="1007"/>
      <c r="D737" s="1007"/>
      <c r="E737" s="1007"/>
      <c r="F737" s="1002">
        <v>0</v>
      </c>
      <c r="G737" s="1008">
        <v>63265.078999999998</v>
      </c>
      <c r="H737" s="1008"/>
      <c r="I737" s="1008">
        <v>63265.078999999998</v>
      </c>
      <c r="J737" s="1008"/>
      <c r="K737" s="1008"/>
      <c r="L737" s="1008">
        <v>13889</v>
      </c>
      <c r="M737" s="1008"/>
      <c r="N737" s="1008">
        <v>13889</v>
      </c>
      <c r="O737" s="1008"/>
      <c r="P737" s="1008"/>
      <c r="Q737" s="1002">
        <v>0</v>
      </c>
      <c r="R737" s="1002">
        <v>0</v>
      </c>
      <c r="S737" s="1002">
        <v>0</v>
      </c>
      <c r="T737" s="1002">
        <v>0</v>
      </c>
      <c r="U737" s="1002">
        <v>0</v>
      </c>
      <c r="V737" s="1009">
        <v>200</v>
      </c>
      <c r="W737" s="1009"/>
      <c r="X737" s="1009">
        <v>200</v>
      </c>
      <c r="Y737" s="1009"/>
      <c r="Z737" s="1009"/>
      <c r="AA737" s="1008">
        <v>0</v>
      </c>
      <c r="AB737" s="1008"/>
      <c r="AC737" s="1008">
        <v>0</v>
      </c>
      <c r="AD737" s="1008"/>
      <c r="AE737" s="1008"/>
      <c r="AF737" s="1010">
        <f t="shared" si="15"/>
        <v>0</v>
      </c>
      <c r="AG737" s="1010"/>
      <c r="AH737" s="1011">
        <f t="shared" si="15"/>
        <v>0</v>
      </c>
      <c r="AI737" s="1007"/>
      <c r="AJ737" s="1007"/>
    </row>
    <row r="738" spans="1:36" ht="24">
      <c r="A738" s="1005" t="s">
        <v>3994</v>
      </c>
      <c r="B738" s="1006" t="s">
        <v>2190</v>
      </c>
      <c r="C738" s="1007"/>
      <c r="D738" s="1007"/>
      <c r="E738" s="1007"/>
      <c r="F738" s="1002">
        <v>0</v>
      </c>
      <c r="G738" s="1008">
        <v>3704.1390000000001</v>
      </c>
      <c r="H738" s="1008"/>
      <c r="I738" s="1008">
        <v>3704.1390000000001</v>
      </c>
      <c r="J738" s="1008"/>
      <c r="K738" s="1008"/>
      <c r="L738" s="1008">
        <v>500</v>
      </c>
      <c r="M738" s="1008"/>
      <c r="N738" s="1008">
        <v>500</v>
      </c>
      <c r="O738" s="1008"/>
      <c r="P738" s="1008"/>
      <c r="Q738" s="1002">
        <v>0</v>
      </c>
      <c r="R738" s="1002">
        <v>0</v>
      </c>
      <c r="S738" s="1002">
        <v>0</v>
      </c>
      <c r="T738" s="1002">
        <v>0</v>
      </c>
      <c r="U738" s="1002">
        <v>0</v>
      </c>
      <c r="V738" s="1009">
        <v>500</v>
      </c>
      <c r="W738" s="1009"/>
      <c r="X738" s="1009">
        <v>500</v>
      </c>
      <c r="Y738" s="1009"/>
      <c r="Z738" s="1009"/>
      <c r="AA738" s="1008">
        <v>500</v>
      </c>
      <c r="AB738" s="1008"/>
      <c r="AC738" s="1008">
        <v>500</v>
      </c>
      <c r="AD738" s="1008"/>
      <c r="AE738" s="1008"/>
      <c r="AF738" s="1010">
        <f t="shared" si="15"/>
        <v>100</v>
      </c>
      <c r="AG738" s="1010"/>
      <c r="AH738" s="1011">
        <f t="shared" si="15"/>
        <v>100</v>
      </c>
      <c r="AI738" s="1007"/>
      <c r="AJ738" s="1007"/>
    </row>
    <row r="739" spans="1:36" ht="24">
      <c r="A739" s="1005" t="s">
        <v>3995</v>
      </c>
      <c r="B739" s="1006" t="s">
        <v>2191</v>
      </c>
      <c r="C739" s="1007"/>
      <c r="D739" s="1007"/>
      <c r="E739" s="1007"/>
      <c r="F739" s="1002">
        <v>0</v>
      </c>
      <c r="G739" s="1008">
        <v>2554.9609999999998</v>
      </c>
      <c r="H739" s="1008"/>
      <c r="I739" s="1008">
        <v>2554.9609999999998</v>
      </c>
      <c r="J739" s="1008"/>
      <c r="K739" s="1008"/>
      <c r="L739" s="1008">
        <v>900</v>
      </c>
      <c r="M739" s="1008"/>
      <c r="N739" s="1008">
        <v>900</v>
      </c>
      <c r="O739" s="1008"/>
      <c r="P739" s="1008"/>
      <c r="Q739" s="1002">
        <v>0</v>
      </c>
      <c r="R739" s="1002">
        <v>0</v>
      </c>
      <c r="S739" s="1002">
        <v>0</v>
      </c>
      <c r="T739" s="1002">
        <v>0</v>
      </c>
      <c r="U739" s="1002">
        <v>0</v>
      </c>
      <c r="V739" s="1009">
        <v>375</v>
      </c>
      <c r="W739" s="1009"/>
      <c r="X739" s="1009">
        <v>375</v>
      </c>
      <c r="Y739" s="1009"/>
      <c r="Z739" s="1009"/>
      <c r="AA739" s="1008">
        <v>375</v>
      </c>
      <c r="AB739" s="1008"/>
      <c r="AC739" s="1008">
        <v>375</v>
      </c>
      <c r="AD739" s="1008"/>
      <c r="AE739" s="1008"/>
      <c r="AF739" s="1010">
        <f t="shared" si="15"/>
        <v>100</v>
      </c>
      <c r="AG739" s="1010"/>
      <c r="AH739" s="1011">
        <f t="shared" si="15"/>
        <v>100</v>
      </c>
      <c r="AI739" s="1007"/>
      <c r="AJ739" s="1007"/>
    </row>
    <row r="740" spans="1:36" ht="36">
      <c r="A740" s="1005" t="s">
        <v>3996</v>
      </c>
      <c r="B740" s="1006" t="s">
        <v>2193</v>
      </c>
      <c r="C740" s="1007"/>
      <c r="D740" s="1007"/>
      <c r="E740" s="1007"/>
      <c r="F740" s="1002">
        <v>0</v>
      </c>
      <c r="G740" s="1008">
        <v>2200</v>
      </c>
      <c r="H740" s="1008"/>
      <c r="I740" s="1008">
        <v>2200</v>
      </c>
      <c r="J740" s="1008"/>
      <c r="K740" s="1008"/>
      <c r="L740" s="1008">
        <v>1987.6455000000001</v>
      </c>
      <c r="M740" s="1008"/>
      <c r="N740" s="1008">
        <v>1987.6455000000001</v>
      </c>
      <c r="O740" s="1008"/>
      <c r="P740" s="1008"/>
      <c r="Q740" s="1002">
        <v>0</v>
      </c>
      <c r="R740" s="1002">
        <v>0</v>
      </c>
      <c r="S740" s="1002">
        <v>0</v>
      </c>
      <c r="T740" s="1002">
        <v>0</v>
      </c>
      <c r="U740" s="1002">
        <v>0</v>
      </c>
      <c r="V740" s="1009">
        <v>49.820999999999998</v>
      </c>
      <c r="W740" s="1009"/>
      <c r="X740" s="1009">
        <v>49.820999999999998</v>
      </c>
      <c r="Y740" s="1009"/>
      <c r="Z740" s="1009"/>
      <c r="AA740" s="1008">
        <v>49.820999999999998</v>
      </c>
      <c r="AB740" s="1008"/>
      <c r="AC740" s="1008">
        <v>49.820999999999998</v>
      </c>
      <c r="AD740" s="1008"/>
      <c r="AE740" s="1008"/>
      <c r="AF740" s="1010">
        <f t="shared" si="15"/>
        <v>100</v>
      </c>
      <c r="AG740" s="1010"/>
      <c r="AH740" s="1011">
        <f t="shared" si="15"/>
        <v>100</v>
      </c>
      <c r="AI740" s="1007"/>
      <c r="AJ740" s="1007"/>
    </row>
    <row r="741" spans="1:36" ht="24">
      <c r="A741" s="1005" t="s">
        <v>1428</v>
      </c>
      <c r="B741" s="1006" t="s">
        <v>2392</v>
      </c>
      <c r="C741" s="1007"/>
      <c r="D741" s="1007"/>
      <c r="E741" s="1007"/>
      <c r="F741" s="1002">
        <v>0</v>
      </c>
      <c r="G741" s="1008">
        <v>150000</v>
      </c>
      <c r="H741" s="1008"/>
      <c r="I741" s="1008">
        <v>150000</v>
      </c>
      <c r="J741" s="1008"/>
      <c r="K741" s="1008"/>
      <c r="L741" s="1008">
        <v>689.50900000000001</v>
      </c>
      <c r="M741" s="1008"/>
      <c r="N741" s="1008">
        <v>689.50900000000001</v>
      </c>
      <c r="O741" s="1008"/>
      <c r="P741" s="1008"/>
      <c r="Q741" s="1002">
        <v>0</v>
      </c>
      <c r="R741" s="1002">
        <v>0</v>
      </c>
      <c r="S741" s="1002">
        <v>0</v>
      </c>
      <c r="T741" s="1002">
        <v>0</v>
      </c>
      <c r="U741" s="1002">
        <v>0</v>
      </c>
      <c r="V741" s="1009">
        <v>689.50900000000001</v>
      </c>
      <c r="W741" s="1009"/>
      <c r="X741" s="1009">
        <v>689.50900000000001</v>
      </c>
      <c r="Y741" s="1009"/>
      <c r="Z741" s="1009"/>
      <c r="AA741" s="1008">
        <v>130</v>
      </c>
      <c r="AB741" s="1008"/>
      <c r="AC741" s="1008">
        <v>130</v>
      </c>
      <c r="AD741" s="1008"/>
      <c r="AE741" s="1008"/>
      <c r="AF741" s="1010">
        <f t="shared" si="15"/>
        <v>18.853996104474344</v>
      </c>
      <c r="AG741" s="1010"/>
      <c r="AH741" s="1011">
        <f t="shared" si="15"/>
        <v>18.853996104474344</v>
      </c>
      <c r="AI741" s="1007"/>
      <c r="AJ741" s="1007"/>
    </row>
    <row r="742" spans="1:36" ht="24">
      <c r="A742" s="1005" t="s">
        <v>3997</v>
      </c>
      <c r="B742" s="1006" t="s">
        <v>2197</v>
      </c>
      <c r="C742" s="1007"/>
      <c r="D742" s="1007"/>
      <c r="E742" s="1007"/>
      <c r="F742" s="1002">
        <v>0</v>
      </c>
      <c r="G742" s="1008">
        <v>10500</v>
      </c>
      <c r="H742" s="1008"/>
      <c r="I742" s="1008">
        <v>10500</v>
      </c>
      <c r="J742" s="1008"/>
      <c r="K742" s="1008"/>
      <c r="L742" s="1008">
        <v>4000</v>
      </c>
      <c r="M742" s="1008"/>
      <c r="N742" s="1008">
        <v>4000</v>
      </c>
      <c r="O742" s="1008"/>
      <c r="P742" s="1008"/>
      <c r="Q742" s="1002">
        <v>0</v>
      </c>
      <c r="R742" s="1002">
        <v>0</v>
      </c>
      <c r="S742" s="1002">
        <v>0</v>
      </c>
      <c r="T742" s="1002">
        <v>0</v>
      </c>
      <c r="U742" s="1002">
        <v>0</v>
      </c>
      <c r="V742" s="1009">
        <v>3690.2759999999998</v>
      </c>
      <c r="W742" s="1009"/>
      <c r="X742" s="1009">
        <v>3690.2759999999998</v>
      </c>
      <c r="Y742" s="1009"/>
      <c r="Z742" s="1009"/>
      <c r="AA742" s="1008">
        <v>640.27599999999995</v>
      </c>
      <c r="AB742" s="1008"/>
      <c r="AC742" s="1008">
        <v>640.27599999999995</v>
      </c>
      <c r="AD742" s="1008"/>
      <c r="AE742" s="1008"/>
      <c r="AF742" s="1010">
        <f t="shared" si="15"/>
        <v>17.35035536637368</v>
      </c>
      <c r="AG742" s="1010"/>
      <c r="AH742" s="1011">
        <f t="shared" si="15"/>
        <v>17.35035536637368</v>
      </c>
      <c r="AI742" s="1007"/>
      <c r="AJ742" s="1007"/>
    </row>
    <row r="743" spans="1:36" ht="24">
      <c r="A743" s="1005" t="s">
        <v>1429</v>
      </c>
      <c r="B743" s="1006" t="s">
        <v>2155</v>
      </c>
      <c r="C743" s="1007"/>
      <c r="D743" s="1007"/>
      <c r="E743" s="1007"/>
      <c r="F743" s="1002">
        <v>0</v>
      </c>
      <c r="G743" s="1008">
        <v>9999.4</v>
      </c>
      <c r="H743" s="1008"/>
      <c r="I743" s="1008">
        <v>9999.4</v>
      </c>
      <c r="J743" s="1008"/>
      <c r="K743" s="1008"/>
      <c r="L743" s="1008">
        <v>1500</v>
      </c>
      <c r="M743" s="1008"/>
      <c r="N743" s="1008">
        <v>1500</v>
      </c>
      <c r="O743" s="1008"/>
      <c r="P743" s="1008"/>
      <c r="Q743" s="1002">
        <v>0</v>
      </c>
      <c r="R743" s="1002">
        <v>0</v>
      </c>
      <c r="S743" s="1002">
        <v>0</v>
      </c>
      <c r="T743" s="1002">
        <v>0</v>
      </c>
      <c r="U743" s="1002">
        <v>0</v>
      </c>
      <c r="V743" s="1009">
        <v>1400</v>
      </c>
      <c r="W743" s="1009"/>
      <c r="X743" s="1009">
        <v>1400</v>
      </c>
      <c r="Y743" s="1009"/>
      <c r="Z743" s="1009"/>
      <c r="AA743" s="1008">
        <v>1400</v>
      </c>
      <c r="AB743" s="1008"/>
      <c r="AC743" s="1008">
        <v>1400</v>
      </c>
      <c r="AD743" s="1008"/>
      <c r="AE743" s="1008"/>
      <c r="AF743" s="1010">
        <f t="shared" si="15"/>
        <v>100</v>
      </c>
      <c r="AG743" s="1010"/>
      <c r="AH743" s="1011">
        <f t="shared" si="15"/>
        <v>100</v>
      </c>
      <c r="AI743" s="1007"/>
      <c r="AJ743" s="1007"/>
    </row>
    <row r="744" spans="1:36" ht="24">
      <c r="A744" s="1005" t="s">
        <v>542</v>
      </c>
      <c r="B744" s="1006" t="s">
        <v>2252</v>
      </c>
      <c r="C744" s="1007"/>
      <c r="D744" s="1007"/>
      <c r="E744" s="1007"/>
      <c r="F744" s="1002">
        <v>0</v>
      </c>
      <c r="G744" s="1008">
        <v>8481</v>
      </c>
      <c r="H744" s="1008"/>
      <c r="I744" s="1008">
        <v>8481</v>
      </c>
      <c r="J744" s="1008"/>
      <c r="K744" s="1008"/>
      <c r="L744" s="1008">
        <v>0</v>
      </c>
      <c r="M744" s="1008"/>
      <c r="N744" s="1008">
        <v>0</v>
      </c>
      <c r="O744" s="1008"/>
      <c r="P744" s="1008"/>
      <c r="Q744" s="1002">
        <v>0</v>
      </c>
      <c r="R744" s="1002">
        <v>0</v>
      </c>
      <c r="S744" s="1002">
        <v>0</v>
      </c>
      <c r="T744" s="1002">
        <v>0</v>
      </c>
      <c r="U744" s="1002">
        <v>0</v>
      </c>
      <c r="V744" s="1009">
        <v>578.10419999999999</v>
      </c>
      <c r="W744" s="1009"/>
      <c r="X744" s="1009">
        <v>578.10419999999999</v>
      </c>
      <c r="Y744" s="1009"/>
      <c r="Z744" s="1009"/>
      <c r="AA744" s="1008">
        <v>522.28883900000005</v>
      </c>
      <c r="AB744" s="1008"/>
      <c r="AC744" s="1008">
        <v>522.28883900000005</v>
      </c>
      <c r="AD744" s="1008"/>
      <c r="AE744" s="1008"/>
      <c r="AF744" s="1010">
        <f t="shared" si="15"/>
        <v>90.345103702758095</v>
      </c>
      <c r="AG744" s="1010"/>
      <c r="AH744" s="1011">
        <f t="shared" si="15"/>
        <v>90.345103702758095</v>
      </c>
      <c r="AI744" s="1007"/>
      <c r="AJ744" s="1007"/>
    </row>
    <row r="745" spans="1:36" ht="36">
      <c r="A745" s="1005" t="s">
        <v>3999</v>
      </c>
      <c r="B745" s="1006" t="s">
        <v>4309</v>
      </c>
      <c r="C745" s="1007"/>
      <c r="D745" s="1007"/>
      <c r="E745" s="1007"/>
      <c r="F745" s="1002">
        <v>0</v>
      </c>
      <c r="G745" s="1008">
        <v>5097.4229999999998</v>
      </c>
      <c r="H745" s="1008"/>
      <c r="I745" s="1008">
        <v>5097.4229999999998</v>
      </c>
      <c r="J745" s="1008"/>
      <c r="K745" s="1008"/>
      <c r="L745" s="1008">
        <v>0</v>
      </c>
      <c r="M745" s="1008"/>
      <c r="N745" s="1008">
        <v>0</v>
      </c>
      <c r="O745" s="1008"/>
      <c r="P745" s="1008"/>
      <c r="Q745" s="1002">
        <v>0</v>
      </c>
      <c r="R745" s="1002">
        <v>0</v>
      </c>
      <c r="S745" s="1002">
        <v>0</v>
      </c>
      <c r="T745" s="1002">
        <v>0</v>
      </c>
      <c r="U745" s="1002">
        <v>0</v>
      </c>
      <c r="V745" s="1009">
        <v>2000</v>
      </c>
      <c r="W745" s="1009"/>
      <c r="X745" s="1009">
        <v>2000</v>
      </c>
      <c r="Y745" s="1009"/>
      <c r="Z745" s="1009"/>
      <c r="AA745" s="1008">
        <v>133.78</v>
      </c>
      <c r="AB745" s="1008"/>
      <c r="AC745" s="1008">
        <v>133.78</v>
      </c>
      <c r="AD745" s="1008"/>
      <c r="AE745" s="1008"/>
      <c r="AF745" s="1010">
        <f t="shared" si="15"/>
        <v>6.6890000000000001</v>
      </c>
      <c r="AG745" s="1010"/>
      <c r="AH745" s="1011">
        <f t="shared" si="15"/>
        <v>6.6890000000000001</v>
      </c>
      <c r="AI745" s="1007"/>
      <c r="AJ745" s="1007"/>
    </row>
    <row r="746" spans="1:36">
      <c r="A746" s="1005" t="s">
        <v>4001</v>
      </c>
      <c r="B746" s="1006" t="s">
        <v>2258</v>
      </c>
      <c r="C746" s="1007"/>
      <c r="D746" s="1007"/>
      <c r="E746" s="1007"/>
      <c r="F746" s="1002">
        <v>0</v>
      </c>
      <c r="G746" s="1008">
        <v>2556.9</v>
      </c>
      <c r="H746" s="1008"/>
      <c r="I746" s="1008">
        <v>2556.9</v>
      </c>
      <c r="J746" s="1008"/>
      <c r="K746" s="1008"/>
      <c r="L746" s="1008">
        <v>192.075413</v>
      </c>
      <c r="M746" s="1008"/>
      <c r="N746" s="1008">
        <v>192.075413</v>
      </c>
      <c r="O746" s="1008"/>
      <c r="P746" s="1008"/>
      <c r="Q746" s="1002">
        <v>0</v>
      </c>
      <c r="R746" s="1002">
        <v>0</v>
      </c>
      <c r="S746" s="1002">
        <v>0</v>
      </c>
      <c r="T746" s="1002">
        <v>0</v>
      </c>
      <c r="U746" s="1002">
        <v>0</v>
      </c>
      <c r="V746" s="1009">
        <v>192.075413</v>
      </c>
      <c r="W746" s="1009"/>
      <c r="X746" s="1009">
        <v>192.075413</v>
      </c>
      <c r="Y746" s="1009"/>
      <c r="Z746" s="1009"/>
      <c r="AA746" s="1008">
        <v>0</v>
      </c>
      <c r="AB746" s="1008"/>
      <c r="AC746" s="1008">
        <v>0</v>
      </c>
      <c r="AD746" s="1008"/>
      <c r="AE746" s="1008"/>
      <c r="AF746" s="1010">
        <f t="shared" si="15"/>
        <v>0</v>
      </c>
      <c r="AG746" s="1010"/>
      <c r="AH746" s="1011">
        <f t="shared" si="15"/>
        <v>0</v>
      </c>
      <c r="AI746" s="1007"/>
      <c r="AJ746" s="1007"/>
    </row>
    <row r="747" spans="1:36" ht="24">
      <c r="A747" s="1005" t="s">
        <v>4003</v>
      </c>
      <c r="B747" s="1006" t="s">
        <v>2264</v>
      </c>
      <c r="C747" s="1007"/>
      <c r="D747" s="1007"/>
      <c r="E747" s="1007"/>
      <c r="F747" s="1002">
        <v>0</v>
      </c>
      <c r="G747" s="1008">
        <v>4368.4719999999998</v>
      </c>
      <c r="H747" s="1008"/>
      <c r="I747" s="1008">
        <v>4368.4719999999998</v>
      </c>
      <c r="J747" s="1008"/>
      <c r="K747" s="1008"/>
      <c r="L747" s="1008">
        <v>2076.6129999999998</v>
      </c>
      <c r="M747" s="1008"/>
      <c r="N747" s="1008">
        <v>2076.6129999999998</v>
      </c>
      <c r="O747" s="1008"/>
      <c r="P747" s="1008"/>
      <c r="Q747" s="1002">
        <v>0</v>
      </c>
      <c r="R747" s="1002">
        <v>0</v>
      </c>
      <c r="S747" s="1002">
        <v>0</v>
      </c>
      <c r="T747" s="1002">
        <v>0</v>
      </c>
      <c r="U747" s="1002">
        <v>0</v>
      </c>
      <c r="V747" s="1009">
        <v>66.387</v>
      </c>
      <c r="W747" s="1009"/>
      <c r="X747" s="1009">
        <v>66.387</v>
      </c>
      <c r="Y747" s="1009"/>
      <c r="Z747" s="1009"/>
      <c r="AA747" s="1008">
        <v>10.384</v>
      </c>
      <c r="AB747" s="1008"/>
      <c r="AC747" s="1008">
        <v>10.384</v>
      </c>
      <c r="AD747" s="1008"/>
      <c r="AE747" s="1008"/>
      <c r="AF747" s="1010">
        <f t="shared" si="15"/>
        <v>15.641616581559642</v>
      </c>
      <c r="AG747" s="1010"/>
      <c r="AH747" s="1011">
        <f t="shared" si="15"/>
        <v>15.641616581559642</v>
      </c>
      <c r="AI747" s="1007"/>
      <c r="AJ747" s="1007"/>
    </row>
    <row r="748" spans="1:36" ht="24">
      <c r="A748" s="1005" t="s">
        <v>4005</v>
      </c>
      <c r="B748" s="1006" t="s">
        <v>2440</v>
      </c>
      <c r="C748" s="1007"/>
      <c r="D748" s="1007"/>
      <c r="E748" s="1007"/>
      <c r="F748" s="1002">
        <v>0</v>
      </c>
      <c r="G748" s="1008">
        <v>3204.8</v>
      </c>
      <c r="H748" s="1008"/>
      <c r="I748" s="1008">
        <v>3204.8</v>
      </c>
      <c r="J748" s="1008"/>
      <c r="K748" s="1008"/>
      <c r="L748" s="1008">
        <v>1280</v>
      </c>
      <c r="M748" s="1008"/>
      <c r="N748" s="1008">
        <v>1280</v>
      </c>
      <c r="O748" s="1008"/>
      <c r="P748" s="1008"/>
      <c r="Q748" s="1002">
        <v>0</v>
      </c>
      <c r="R748" s="1002">
        <v>0</v>
      </c>
      <c r="S748" s="1002">
        <v>0</v>
      </c>
      <c r="T748" s="1002">
        <v>0</v>
      </c>
      <c r="U748" s="1002">
        <v>0</v>
      </c>
      <c r="V748" s="1009">
        <v>734.98720000000003</v>
      </c>
      <c r="W748" s="1009"/>
      <c r="X748" s="1009">
        <v>734.98720000000003</v>
      </c>
      <c r="Y748" s="1009"/>
      <c r="Z748" s="1009"/>
      <c r="AA748" s="1008">
        <v>0</v>
      </c>
      <c r="AB748" s="1008"/>
      <c r="AC748" s="1008">
        <v>0</v>
      </c>
      <c r="AD748" s="1008"/>
      <c r="AE748" s="1008"/>
      <c r="AF748" s="1010">
        <f t="shared" si="15"/>
        <v>0</v>
      </c>
      <c r="AG748" s="1010"/>
      <c r="AH748" s="1011">
        <f t="shared" si="15"/>
        <v>0</v>
      </c>
      <c r="AI748" s="1007"/>
      <c r="AJ748" s="1007"/>
    </row>
    <row r="749" spans="1:36" ht="24">
      <c r="A749" s="1005" t="s">
        <v>4007</v>
      </c>
      <c r="B749" s="1006" t="s">
        <v>2441</v>
      </c>
      <c r="C749" s="1007"/>
      <c r="D749" s="1007"/>
      <c r="E749" s="1007"/>
      <c r="F749" s="1002">
        <v>0</v>
      </c>
      <c r="G749" s="1008">
        <v>5000</v>
      </c>
      <c r="H749" s="1008"/>
      <c r="I749" s="1008">
        <v>5000</v>
      </c>
      <c r="J749" s="1008"/>
      <c r="K749" s="1008"/>
      <c r="L749" s="1008">
        <v>494.95600000000002</v>
      </c>
      <c r="M749" s="1008"/>
      <c r="N749" s="1008">
        <v>494.95600000000002</v>
      </c>
      <c r="O749" s="1008"/>
      <c r="P749" s="1008"/>
      <c r="Q749" s="1002">
        <v>0</v>
      </c>
      <c r="R749" s="1002">
        <v>0</v>
      </c>
      <c r="S749" s="1002">
        <v>0</v>
      </c>
      <c r="T749" s="1002">
        <v>0</v>
      </c>
      <c r="U749" s="1002">
        <v>0</v>
      </c>
      <c r="V749" s="1009">
        <v>494.95600000000002</v>
      </c>
      <c r="W749" s="1009"/>
      <c r="X749" s="1009">
        <v>494.95600000000002</v>
      </c>
      <c r="Y749" s="1009"/>
      <c r="Z749" s="1009"/>
      <c r="AA749" s="1008">
        <v>30</v>
      </c>
      <c r="AB749" s="1008"/>
      <c r="AC749" s="1008">
        <v>30</v>
      </c>
      <c r="AD749" s="1008"/>
      <c r="AE749" s="1008"/>
      <c r="AF749" s="1010">
        <f t="shared" si="15"/>
        <v>6.0611448290353076</v>
      </c>
      <c r="AG749" s="1010"/>
      <c r="AH749" s="1011">
        <f t="shared" si="15"/>
        <v>6.0611448290353076</v>
      </c>
      <c r="AI749" s="1007"/>
      <c r="AJ749" s="1007"/>
    </row>
    <row r="750" spans="1:36" ht="24">
      <c r="A750" s="1005" t="s">
        <v>1247</v>
      </c>
      <c r="B750" s="1006" t="s">
        <v>2442</v>
      </c>
      <c r="C750" s="1007"/>
      <c r="D750" s="1007"/>
      <c r="E750" s="1007"/>
      <c r="F750" s="1002">
        <v>0</v>
      </c>
      <c r="G750" s="1008">
        <v>3462.7</v>
      </c>
      <c r="H750" s="1008"/>
      <c r="I750" s="1008">
        <v>3462.7</v>
      </c>
      <c r="J750" s="1008"/>
      <c r="K750" s="1008"/>
      <c r="L750" s="1008">
        <v>50.05</v>
      </c>
      <c r="M750" s="1008"/>
      <c r="N750" s="1008">
        <v>50.05</v>
      </c>
      <c r="O750" s="1008"/>
      <c r="P750" s="1008"/>
      <c r="Q750" s="1002">
        <v>0</v>
      </c>
      <c r="R750" s="1002">
        <v>0</v>
      </c>
      <c r="S750" s="1002">
        <v>0</v>
      </c>
      <c r="T750" s="1002">
        <v>0</v>
      </c>
      <c r="U750" s="1002">
        <v>0</v>
      </c>
      <c r="V750" s="1009">
        <v>38.65</v>
      </c>
      <c r="W750" s="1009"/>
      <c r="X750" s="1009">
        <v>38.65</v>
      </c>
      <c r="Y750" s="1009"/>
      <c r="Z750" s="1009"/>
      <c r="AA750" s="1008">
        <v>0</v>
      </c>
      <c r="AB750" s="1008"/>
      <c r="AC750" s="1008">
        <v>0</v>
      </c>
      <c r="AD750" s="1008"/>
      <c r="AE750" s="1008"/>
      <c r="AF750" s="1010">
        <f t="shared" si="15"/>
        <v>0</v>
      </c>
      <c r="AG750" s="1010"/>
      <c r="AH750" s="1011">
        <f t="shared" si="15"/>
        <v>0</v>
      </c>
      <c r="AI750" s="1007"/>
      <c r="AJ750" s="1007"/>
    </row>
    <row r="751" spans="1:36" ht="24">
      <c r="A751" s="1005" t="s">
        <v>1249</v>
      </c>
      <c r="B751" s="1006" t="s">
        <v>2440</v>
      </c>
      <c r="C751" s="1007"/>
      <c r="D751" s="1007"/>
      <c r="E751" s="1007"/>
      <c r="F751" s="1002">
        <v>0</v>
      </c>
      <c r="G751" s="1008">
        <v>3204.8</v>
      </c>
      <c r="H751" s="1008"/>
      <c r="I751" s="1008">
        <v>3204.8</v>
      </c>
      <c r="J751" s="1008"/>
      <c r="K751" s="1008"/>
      <c r="L751" s="1008">
        <v>346.72399999999999</v>
      </c>
      <c r="M751" s="1008"/>
      <c r="N751" s="1008">
        <v>346.72399999999999</v>
      </c>
      <c r="O751" s="1008"/>
      <c r="P751" s="1008"/>
      <c r="Q751" s="1002">
        <v>0</v>
      </c>
      <c r="R751" s="1002">
        <v>0</v>
      </c>
      <c r="S751" s="1002">
        <v>0</v>
      </c>
      <c r="T751" s="1002">
        <v>0</v>
      </c>
      <c r="U751" s="1002">
        <v>0</v>
      </c>
      <c r="V751" s="1009">
        <v>38.073999999999998</v>
      </c>
      <c r="W751" s="1009"/>
      <c r="X751" s="1009">
        <v>38.073999999999998</v>
      </c>
      <c r="Y751" s="1009"/>
      <c r="Z751" s="1009"/>
      <c r="AA751" s="1008">
        <v>0</v>
      </c>
      <c r="AB751" s="1008"/>
      <c r="AC751" s="1008">
        <v>0</v>
      </c>
      <c r="AD751" s="1008"/>
      <c r="AE751" s="1008"/>
      <c r="AF751" s="1010">
        <f t="shared" si="15"/>
        <v>0</v>
      </c>
      <c r="AG751" s="1010"/>
      <c r="AH751" s="1011">
        <f t="shared" si="15"/>
        <v>0</v>
      </c>
      <c r="AI751" s="1007"/>
      <c r="AJ751" s="1007"/>
    </row>
    <row r="752" spans="1:36" ht="24">
      <c r="A752" s="1005" t="s">
        <v>2834</v>
      </c>
      <c r="B752" s="1006" t="s">
        <v>2424</v>
      </c>
      <c r="C752" s="1007"/>
      <c r="D752" s="1007"/>
      <c r="E752" s="1007"/>
      <c r="F752" s="1002">
        <v>0</v>
      </c>
      <c r="G752" s="1008">
        <v>2812</v>
      </c>
      <c r="H752" s="1008"/>
      <c r="I752" s="1008">
        <v>2812</v>
      </c>
      <c r="J752" s="1008"/>
      <c r="K752" s="1008"/>
      <c r="L752" s="1008">
        <v>0</v>
      </c>
      <c r="M752" s="1008"/>
      <c r="N752" s="1008">
        <v>0</v>
      </c>
      <c r="O752" s="1008"/>
      <c r="P752" s="1008"/>
      <c r="Q752" s="1002">
        <v>0</v>
      </c>
      <c r="R752" s="1002">
        <v>0</v>
      </c>
      <c r="S752" s="1002">
        <v>0</v>
      </c>
      <c r="T752" s="1002">
        <v>0</v>
      </c>
      <c r="U752" s="1002">
        <v>0</v>
      </c>
      <c r="V752" s="1009">
        <v>0</v>
      </c>
      <c r="W752" s="1009"/>
      <c r="X752" s="1009">
        <v>0</v>
      </c>
      <c r="Y752" s="1009"/>
      <c r="Z752" s="1009"/>
      <c r="AA752" s="1008">
        <v>0</v>
      </c>
      <c r="AB752" s="1008"/>
      <c r="AC752" s="1008">
        <v>0</v>
      </c>
      <c r="AD752" s="1008"/>
      <c r="AE752" s="1008"/>
      <c r="AF752" s="1010"/>
      <c r="AG752" s="1010"/>
      <c r="AH752" s="1011"/>
      <c r="AI752" s="1007"/>
      <c r="AJ752" s="1007"/>
    </row>
    <row r="753" spans="1:36" ht="36">
      <c r="A753" s="1005" t="s">
        <v>2883</v>
      </c>
      <c r="B753" s="1006" t="s">
        <v>2287</v>
      </c>
      <c r="C753" s="1007"/>
      <c r="D753" s="1007"/>
      <c r="E753" s="1007"/>
      <c r="F753" s="1002">
        <v>0</v>
      </c>
      <c r="G753" s="1008">
        <v>52.68</v>
      </c>
      <c r="H753" s="1008"/>
      <c r="I753" s="1008">
        <v>52.68</v>
      </c>
      <c r="J753" s="1008"/>
      <c r="K753" s="1008"/>
      <c r="L753" s="1008">
        <v>30</v>
      </c>
      <c r="M753" s="1008"/>
      <c r="N753" s="1008">
        <v>30</v>
      </c>
      <c r="O753" s="1008"/>
      <c r="P753" s="1008"/>
      <c r="Q753" s="1002">
        <v>0</v>
      </c>
      <c r="R753" s="1002">
        <v>0</v>
      </c>
      <c r="S753" s="1002">
        <v>0</v>
      </c>
      <c r="T753" s="1002">
        <v>0</v>
      </c>
      <c r="U753" s="1002">
        <v>0</v>
      </c>
      <c r="V753" s="1009">
        <v>30</v>
      </c>
      <c r="W753" s="1009"/>
      <c r="X753" s="1009">
        <v>30</v>
      </c>
      <c r="Y753" s="1009"/>
      <c r="Z753" s="1009"/>
      <c r="AA753" s="1008">
        <v>30</v>
      </c>
      <c r="AB753" s="1008"/>
      <c r="AC753" s="1008">
        <v>30</v>
      </c>
      <c r="AD753" s="1008"/>
      <c r="AE753" s="1008"/>
      <c r="AF753" s="1010">
        <f t="shared" si="15"/>
        <v>100</v>
      </c>
      <c r="AG753" s="1010"/>
      <c r="AH753" s="1011">
        <f t="shared" si="15"/>
        <v>100</v>
      </c>
      <c r="AI753" s="1007"/>
      <c r="AJ753" s="1007"/>
    </row>
    <row r="754" spans="1:36" ht="36">
      <c r="A754" s="1005" t="s">
        <v>1246</v>
      </c>
      <c r="B754" s="1006" t="s">
        <v>2287</v>
      </c>
      <c r="C754" s="1007"/>
      <c r="D754" s="1007"/>
      <c r="E754" s="1007"/>
      <c r="F754" s="1002">
        <v>0</v>
      </c>
      <c r="G754" s="1008">
        <v>52.68</v>
      </c>
      <c r="H754" s="1008"/>
      <c r="I754" s="1008">
        <v>52.68</v>
      </c>
      <c r="J754" s="1008"/>
      <c r="K754" s="1008"/>
      <c r="L754" s="1008">
        <v>10000</v>
      </c>
      <c r="M754" s="1008"/>
      <c r="N754" s="1008">
        <v>10000</v>
      </c>
      <c r="O754" s="1008"/>
      <c r="P754" s="1008"/>
      <c r="Q754" s="1002">
        <v>0</v>
      </c>
      <c r="R754" s="1002">
        <v>0</v>
      </c>
      <c r="S754" s="1002">
        <v>0</v>
      </c>
      <c r="T754" s="1002">
        <v>0</v>
      </c>
      <c r="U754" s="1002">
        <v>0</v>
      </c>
      <c r="V754" s="1009">
        <v>535.80579899999998</v>
      </c>
      <c r="W754" s="1009"/>
      <c r="X754" s="1009">
        <v>535.80579899999998</v>
      </c>
      <c r="Y754" s="1009"/>
      <c r="Z754" s="1009"/>
      <c r="AA754" s="1008">
        <v>535.80579899999998</v>
      </c>
      <c r="AB754" s="1008"/>
      <c r="AC754" s="1008">
        <v>535.80579899999998</v>
      </c>
      <c r="AD754" s="1008"/>
      <c r="AE754" s="1008"/>
      <c r="AF754" s="1010">
        <f t="shared" si="15"/>
        <v>100</v>
      </c>
      <c r="AG754" s="1010"/>
      <c r="AH754" s="1011">
        <f t="shared" si="15"/>
        <v>100</v>
      </c>
      <c r="AI754" s="1007"/>
      <c r="AJ754" s="1007"/>
    </row>
    <row r="755" spans="1:36" ht="24">
      <c r="A755" s="1005" t="s">
        <v>1435</v>
      </c>
      <c r="B755" s="1006" t="s">
        <v>2298</v>
      </c>
      <c r="C755" s="1007"/>
      <c r="D755" s="1007"/>
      <c r="E755" s="1007"/>
      <c r="F755" s="1002">
        <v>0</v>
      </c>
      <c r="G755" s="1008">
        <v>332802</v>
      </c>
      <c r="H755" s="1008"/>
      <c r="I755" s="1008">
        <v>332802</v>
      </c>
      <c r="J755" s="1008"/>
      <c r="K755" s="1008"/>
      <c r="L755" s="1008">
        <v>2400</v>
      </c>
      <c r="M755" s="1008"/>
      <c r="N755" s="1008">
        <v>2400</v>
      </c>
      <c r="O755" s="1008"/>
      <c r="P755" s="1008"/>
      <c r="Q755" s="1002">
        <v>0</v>
      </c>
      <c r="R755" s="1002">
        <v>0</v>
      </c>
      <c r="S755" s="1002">
        <v>0</v>
      </c>
      <c r="T755" s="1002">
        <v>0</v>
      </c>
      <c r="U755" s="1002">
        <v>0</v>
      </c>
      <c r="V755" s="1009">
        <v>900</v>
      </c>
      <c r="W755" s="1009"/>
      <c r="X755" s="1009">
        <v>900</v>
      </c>
      <c r="Y755" s="1009"/>
      <c r="Z755" s="1009"/>
      <c r="AA755" s="1008">
        <v>0</v>
      </c>
      <c r="AB755" s="1008"/>
      <c r="AC755" s="1008">
        <v>0</v>
      </c>
      <c r="AD755" s="1008"/>
      <c r="AE755" s="1008"/>
      <c r="AF755" s="1010">
        <f t="shared" si="15"/>
        <v>0</v>
      </c>
      <c r="AG755" s="1010"/>
      <c r="AH755" s="1011">
        <f t="shared" si="15"/>
        <v>0</v>
      </c>
      <c r="AI755" s="1007"/>
      <c r="AJ755" s="1007"/>
    </row>
    <row r="756" spans="1:36" ht="48">
      <c r="A756" s="1005" t="s">
        <v>4015</v>
      </c>
      <c r="B756" s="1006" t="s">
        <v>2292</v>
      </c>
      <c r="C756" s="1007"/>
      <c r="D756" s="1007"/>
      <c r="E756" s="1007"/>
      <c r="F756" s="1002">
        <v>0</v>
      </c>
      <c r="G756" s="1008">
        <v>57370.213000000003</v>
      </c>
      <c r="H756" s="1008"/>
      <c r="I756" s="1008">
        <v>57370.213000000003</v>
      </c>
      <c r="J756" s="1008"/>
      <c r="K756" s="1008"/>
      <c r="L756" s="1008">
        <v>2000</v>
      </c>
      <c r="M756" s="1008"/>
      <c r="N756" s="1008">
        <v>2000</v>
      </c>
      <c r="O756" s="1008"/>
      <c r="P756" s="1008"/>
      <c r="Q756" s="1002">
        <v>0</v>
      </c>
      <c r="R756" s="1002">
        <v>0</v>
      </c>
      <c r="S756" s="1002">
        <v>0</v>
      </c>
      <c r="T756" s="1002">
        <v>0</v>
      </c>
      <c r="U756" s="1002">
        <v>0</v>
      </c>
      <c r="V756" s="1009">
        <v>45</v>
      </c>
      <c r="W756" s="1009"/>
      <c r="X756" s="1009">
        <v>45</v>
      </c>
      <c r="Y756" s="1009"/>
      <c r="Z756" s="1009"/>
      <c r="AA756" s="1008">
        <v>45</v>
      </c>
      <c r="AB756" s="1008"/>
      <c r="AC756" s="1008">
        <v>45</v>
      </c>
      <c r="AD756" s="1008"/>
      <c r="AE756" s="1008"/>
      <c r="AF756" s="1010">
        <f t="shared" si="15"/>
        <v>100</v>
      </c>
      <c r="AG756" s="1010"/>
      <c r="AH756" s="1011">
        <f t="shared" si="15"/>
        <v>100</v>
      </c>
      <c r="AI756" s="1007"/>
      <c r="AJ756" s="1007"/>
    </row>
    <row r="757" spans="1:36" ht="24">
      <c r="A757" s="1005" t="s">
        <v>1436</v>
      </c>
      <c r="B757" s="1006" t="s">
        <v>2293</v>
      </c>
      <c r="C757" s="1007"/>
      <c r="D757" s="1007"/>
      <c r="E757" s="1007"/>
      <c r="F757" s="1002">
        <v>0</v>
      </c>
      <c r="G757" s="1008">
        <v>2900</v>
      </c>
      <c r="H757" s="1008"/>
      <c r="I757" s="1008">
        <v>2900</v>
      </c>
      <c r="J757" s="1008"/>
      <c r="K757" s="1008"/>
      <c r="L757" s="1008">
        <v>1290</v>
      </c>
      <c r="M757" s="1008"/>
      <c r="N757" s="1008">
        <v>1290</v>
      </c>
      <c r="O757" s="1008"/>
      <c r="P757" s="1008"/>
      <c r="Q757" s="1002">
        <v>0</v>
      </c>
      <c r="R757" s="1002">
        <v>0</v>
      </c>
      <c r="S757" s="1002">
        <v>0</v>
      </c>
      <c r="T757" s="1002">
        <v>0</v>
      </c>
      <c r="U757" s="1002">
        <v>0</v>
      </c>
      <c r="V757" s="1009">
        <v>1260</v>
      </c>
      <c r="W757" s="1009"/>
      <c r="X757" s="1009">
        <v>1260</v>
      </c>
      <c r="Y757" s="1009"/>
      <c r="Z757" s="1009"/>
      <c r="AA757" s="1008">
        <v>1260</v>
      </c>
      <c r="AB757" s="1008"/>
      <c r="AC757" s="1008">
        <v>1260</v>
      </c>
      <c r="AD757" s="1008"/>
      <c r="AE757" s="1008"/>
      <c r="AF757" s="1010">
        <f t="shared" si="15"/>
        <v>100</v>
      </c>
      <c r="AG757" s="1010"/>
      <c r="AH757" s="1011">
        <f t="shared" si="15"/>
        <v>100</v>
      </c>
      <c r="AI757" s="1007"/>
      <c r="AJ757" s="1007"/>
    </row>
    <row r="758" spans="1:36" ht="36">
      <c r="A758" s="1005" t="s">
        <v>4018</v>
      </c>
      <c r="B758" s="1006" t="s">
        <v>2294</v>
      </c>
      <c r="C758" s="1007"/>
      <c r="D758" s="1007"/>
      <c r="E758" s="1007"/>
      <c r="F758" s="1002">
        <v>0</v>
      </c>
      <c r="G758" s="1008">
        <v>1972.222</v>
      </c>
      <c r="H758" s="1008"/>
      <c r="I758" s="1008">
        <v>1972.222</v>
      </c>
      <c r="J758" s="1008"/>
      <c r="K758" s="1008"/>
      <c r="L758" s="1008">
        <v>900</v>
      </c>
      <c r="M758" s="1008"/>
      <c r="N758" s="1008">
        <v>900</v>
      </c>
      <c r="O758" s="1008"/>
      <c r="P758" s="1008"/>
      <c r="Q758" s="1002">
        <v>0</v>
      </c>
      <c r="R758" s="1002">
        <v>0</v>
      </c>
      <c r="S758" s="1002">
        <v>0</v>
      </c>
      <c r="T758" s="1002">
        <v>0</v>
      </c>
      <c r="U758" s="1002">
        <v>0</v>
      </c>
      <c r="V758" s="1009">
        <v>870</v>
      </c>
      <c r="W758" s="1009"/>
      <c r="X758" s="1009">
        <v>870</v>
      </c>
      <c r="Y758" s="1009"/>
      <c r="Z758" s="1009"/>
      <c r="AA758" s="1008">
        <v>870</v>
      </c>
      <c r="AB758" s="1008"/>
      <c r="AC758" s="1008">
        <v>870</v>
      </c>
      <c r="AD758" s="1008"/>
      <c r="AE758" s="1008"/>
      <c r="AF758" s="1010">
        <f t="shared" si="15"/>
        <v>100</v>
      </c>
      <c r="AG758" s="1010"/>
      <c r="AH758" s="1011">
        <f t="shared" si="15"/>
        <v>100</v>
      </c>
      <c r="AI758" s="1007"/>
      <c r="AJ758" s="1007"/>
    </row>
    <row r="759" spans="1:36" ht="36">
      <c r="A759" s="1005" t="s">
        <v>488</v>
      </c>
      <c r="B759" s="1006" t="s">
        <v>2296</v>
      </c>
      <c r="C759" s="1007"/>
      <c r="D759" s="1007"/>
      <c r="E759" s="1007"/>
      <c r="F759" s="1002">
        <v>0</v>
      </c>
      <c r="G759" s="1008">
        <v>23156</v>
      </c>
      <c r="H759" s="1008"/>
      <c r="I759" s="1008">
        <v>23156</v>
      </c>
      <c r="J759" s="1008"/>
      <c r="K759" s="1008"/>
      <c r="L759" s="1008">
        <v>37.97</v>
      </c>
      <c r="M759" s="1008"/>
      <c r="N759" s="1008">
        <v>37.97</v>
      </c>
      <c r="O759" s="1008"/>
      <c r="P759" s="1008"/>
      <c r="Q759" s="1002">
        <v>0</v>
      </c>
      <c r="R759" s="1002">
        <v>0</v>
      </c>
      <c r="S759" s="1002">
        <v>0</v>
      </c>
      <c r="T759" s="1002">
        <v>0</v>
      </c>
      <c r="U759" s="1002">
        <v>0</v>
      </c>
      <c r="V759" s="1009">
        <v>37.97</v>
      </c>
      <c r="W759" s="1009"/>
      <c r="X759" s="1009">
        <v>37.97</v>
      </c>
      <c r="Y759" s="1009"/>
      <c r="Z759" s="1009"/>
      <c r="AA759" s="1008">
        <v>37.97</v>
      </c>
      <c r="AB759" s="1008"/>
      <c r="AC759" s="1008">
        <v>37.97</v>
      </c>
      <c r="AD759" s="1008"/>
      <c r="AE759" s="1008"/>
      <c r="AF759" s="1010">
        <f t="shared" si="15"/>
        <v>100</v>
      </c>
      <c r="AG759" s="1010"/>
      <c r="AH759" s="1011">
        <f t="shared" si="15"/>
        <v>100</v>
      </c>
      <c r="AI759" s="1007"/>
      <c r="AJ759" s="1007"/>
    </row>
    <row r="760" spans="1:36" ht="24">
      <c r="A760" s="1005" t="s">
        <v>543</v>
      </c>
      <c r="B760" s="1006" t="s">
        <v>2301</v>
      </c>
      <c r="C760" s="1007"/>
      <c r="D760" s="1007"/>
      <c r="E760" s="1007"/>
      <c r="F760" s="1002">
        <v>0</v>
      </c>
      <c r="G760" s="1008">
        <v>5741</v>
      </c>
      <c r="H760" s="1008"/>
      <c r="I760" s="1008">
        <v>5741</v>
      </c>
      <c r="J760" s="1008"/>
      <c r="K760" s="1008"/>
      <c r="L760" s="1008">
        <v>3107.32</v>
      </c>
      <c r="M760" s="1008"/>
      <c r="N760" s="1008">
        <v>3107.32</v>
      </c>
      <c r="O760" s="1008"/>
      <c r="P760" s="1008"/>
      <c r="Q760" s="1002">
        <v>0</v>
      </c>
      <c r="R760" s="1002">
        <v>0</v>
      </c>
      <c r="S760" s="1002">
        <v>0</v>
      </c>
      <c r="T760" s="1002">
        <v>0</v>
      </c>
      <c r="U760" s="1002">
        <v>0</v>
      </c>
      <c r="V760" s="1009">
        <v>99.68</v>
      </c>
      <c r="W760" s="1009"/>
      <c r="X760" s="1009">
        <v>99.68</v>
      </c>
      <c r="Y760" s="1009"/>
      <c r="Z760" s="1009"/>
      <c r="AA760" s="1008">
        <v>2.5</v>
      </c>
      <c r="AB760" s="1008"/>
      <c r="AC760" s="1008">
        <v>2.5</v>
      </c>
      <c r="AD760" s="1008"/>
      <c r="AE760" s="1008"/>
      <c r="AF760" s="1010">
        <f t="shared" si="15"/>
        <v>2.5080256821829852</v>
      </c>
      <c r="AG760" s="1010"/>
      <c r="AH760" s="1011">
        <f t="shared" si="15"/>
        <v>2.5080256821829852</v>
      </c>
      <c r="AI760" s="1007"/>
      <c r="AJ760" s="1007"/>
    </row>
    <row r="761" spans="1:36" ht="24">
      <c r="A761" s="1005" t="s">
        <v>489</v>
      </c>
      <c r="B761" s="1006" t="s">
        <v>4310</v>
      </c>
      <c r="C761" s="1007"/>
      <c r="D761" s="1007"/>
      <c r="E761" s="1007"/>
      <c r="F761" s="1002">
        <v>0</v>
      </c>
      <c r="G761" s="1008">
        <v>2999.1329999999998</v>
      </c>
      <c r="H761" s="1008"/>
      <c r="I761" s="1008">
        <v>2999.1329999999998</v>
      </c>
      <c r="J761" s="1008"/>
      <c r="K761" s="1008"/>
      <c r="L761" s="1008">
        <v>0</v>
      </c>
      <c r="M761" s="1008"/>
      <c r="N761" s="1008">
        <v>0</v>
      </c>
      <c r="O761" s="1008"/>
      <c r="P761" s="1008"/>
      <c r="Q761" s="1002">
        <v>0</v>
      </c>
      <c r="R761" s="1002">
        <v>0</v>
      </c>
      <c r="S761" s="1002">
        <v>0</v>
      </c>
      <c r="T761" s="1002">
        <v>0</v>
      </c>
      <c r="U761" s="1002">
        <v>0</v>
      </c>
      <c r="V761" s="1009">
        <v>1500</v>
      </c>
      <c r="W761" s="1009"/>
      <c r="X761" s="1009">
        <v>1500</v>
      </c>
      <c r="Y761" s="1009"/>
      <c r="Z761" s="1009"/>
      <c r="AA761" s="1008">
        <v>895</v>
      </c>
      <c r="AB761" s="1008"/>
      <c r="AC761" s="1008">
        <v>895</v>
      </c>
      <c r="AD761" s="1008"/>
      <c r="AE761" s="1008"/>
      <c r="AF761" s="1010">
        <f t="shared" si="15"/>
        <v>59.666666666666671</v>
      </c>
      <c r="AG761" s="1010"/>
      <c r="AH761" s="1011">
        <f t="shared" si="15"/>
        <v>59.666666666666671</v>
      </c>
      <c r="AI761" s="1007"/>
      <c r="AJ761" s="1007"/>
    </row>
    <row r="762" spans="1:36" ht="24">
      <c r="A762" s="1005" t="s">
        <v>1439</v>
      </c>
      <c r="B762" s="1006" t="s">
        <v>2325</v>
      </c>
      <c r="C762" s="1007"/>
      <c r="D762" s="1007"/>
      <c r="E762" s="1007"/>
      <c r="F762" s="1002">
        <v>0</v>
      </c>
      <c r="G762" s="1008">
        <v>4998</v>
      </c>
      <c r="H762" s="1008"/>
      <c r="I762" s="1008">
        <v>4998</v>
      </c>
      <c r="J762" s="1008"/>
      <c r="K762" s="1008"/>
      <c r="L762" s="1008">
        <v>1320</v>
      </c>
      <c r="M762" s="1008"/>
      <c r="N762" s="1008">
        <v>1320</v>
      </c>
      <c r="O762" s="1008"/>
      <c r="P762" s="1008"/>
      <c r="Q762" s="1002">
        <v>0</v>
      </c>
      <c r="R762" s="1002">
        <v>0</v>
      </c>
      <c r="S762" s="1002">
        <v>0</v>
      </c>
      <c r="T762" s="1002">
        <v>0</v>
      </c>
      <c r="U762" s="1002">
        <v>0</v>
      </c>
      <c r="V762" s="1009">
        <v>477.91242299999999</v>
      </c>
      <c r="W762" s="1009"/>
      <c r="X762" s="1009">
        <v>477.91242299999999</v>
      </c>
      <c r="Y762" s="1009"/>
      <c r="Z762" s="1009"/>
      <c r="AA762" s="1008">
        <v>471.762787</v>
      </c>
      <c r="AB762" s="1008"/>
      <c r="AC762" s="1008">
        <v>471.762787</v>
      </c>
      <c r="AD762" s="1008"/>
      <c r="AE762" s="1008"/>
      <c r="AF762" s="1010">
        <f t="shared" si="15"/>
        <v>98.713229515693087</v>
      </c>
      <c r="AG762" s="1010"/>
      <c r="AH762" s="1011">
        <f t="shared" si="15"/>
        <v>98.713229515693087</v>
      </c>
      <c r="AI762" s="1007"/>
      <c r="AJ762" s="1007"/>
    </row>
    <row r="763" spans="1:36" ht="24">
      <c r="A763" s="1005" t="s">
        <v>4024</v>
      </c>
      <c r="B763" s="1006" t="s">
        <v>2334</v>
      </c>
      <c r="C763" s="1007"/>
      <c r="D763" s="1007"/>
      <c r="E763" s="1007"/>
      <c r="F763" s="1002">
        <v>0</v>
      </c>
      <c r="G763" s="1008">
        <v>2992.4229999999998</v>
      </c>
      <c r="H763" s="1008"/>
      <c r="I763" s="1008">
        <v>2992.4229999999998</v>
      </c>
      <c r="J763" s="1008"/>
      <c r="K763" s="1008"/>
      <c r="L763" s="1008">
        <v>825</v>
      </c>
      <c r="M763" s="1008"/>
      <c r="N763" s="1008">
        <v>825</v>
      </c>
      <c r="O763" s="1008"/>
      <c r="P763" s="1008"/>
      <c r="Q763" s="1002">
        <v>0</v>
      </c>
      <c r="R763" s="1002">
        <v>0</v>
      </c>
      <c r="S763" s="1002">
        <v>0</v>
      </c>
      <c r="T763" s="1002">
        <v>0</v>
      </c>
      <c r="U763" s="1002">
        <v>0</v>
      </c>
      <c r="V763" s="1009">
        <v>700</v>
      </c>
      <c r="W763" s="1009"/>
      <c r="X763" s="1009">
        <v>700</v>
      </c>
      <c r="Y763" s="1009"/>
      <c r="Z763" s="1009"/>
      <c r="AA763" s="1008">
        <v>700</v>
      </c>
      <c r="AB763" s="1008"/>
      <c r="AC763" s="1008">
        <v>700</v>
      </c>
      <c r="AD763" s="1008"/>
      <c r="AE763" s="1008"/>
      <c r="AF763" s="1010">
        <f t="shared" si="15"/>
        <v>100</v>
      </c>
      <c r="AG763" s="1010"/>
      <c r="AH763" s="1011">
        <f t="shared" si="15"/>
        <v>100</v>
      </c>
      <c r="AI763" s="1007"/>
      <c r="AJ763" s="1007"/>
    </row>
    <row r="764" spans="1:36" ht="24">
      <c r="A764" s="1005" t="s">
        <v>4026</v>
      </c>
      <c r="B764" s="1006" t="s">
        <v>2361</v>
      </c>
      <c r="C764" s="1007"/>
      <c r="D764" s="1007"/>
      <c r="E764" s="1007"/>
      <c r="F764" s="1002">
        <v>0</v>
      </c>
      <c r="G764" s="1008">
        <v>3487.5340000000001</v>
      </c>
      <c r="H764" s="1008"/>
      <c r="I764" s="1008">
        <v>3487.5340000000001</v>
      </c>
      <c r="J764" s="1008"/>
      <c r="K764" s="1008"/>
      <c r="L764" s="1008">
        <v>0</v>
      </c>
      <c r="M764" s="1008"/>
      <c r="N764" s="1008">
        <v>0</v>
      </c>
      <c r="O764" s="1008"/>
      <c r="P764" s="1008"/>
      <c r="Q764" s="1002">
        <v>0</v>
      </c>
      <c r="R764" s="1002">
        <v>0</v>
      </c>
      <c r="S764" s="1002">
        <v>0</v>
      </c>
      <c r="T764" s="1002">
        <v>0</v>
      </c>
      <c r="U764" s="1002">
        <v>0</v>
      </c>
      <c r="V764" s="1009">
        <v>58.014000000000003</v>
      </c>
      <c r="W764" s="1009"/>
      <c r="X764" s="1009">
        <v>58.014000000000003</v>
      </c>
      <c r="Y764" s="1009"/>
      <c r="Z764" s="1009"/>
      <c r="AA764" s="1008">
        <v>14.132</v>
      </c>
      <c r="AB764" s="1008"/>
      <c r="AC764" s="1008">
        <v>14.132</v>
      </c>
      <c r="AD764" s="1008"/>
      <c r="AE764" s="1008"/>
      <c r="AF764" s="1010">
        <f t="shared" si="15"/>
        <v>24.359637328920602</v>
      </c>
      <c r="AG764" s="1010"/>
      <c r="AH764" s="1011">
        <f t="shared" si="15"/>
        <v>24.359637328920602</v>
      </c>
      <c r="AI764" s="1007"/>
      <c r="AJ764" s="1007"/>
    </row>
    <row r="765" spans="1:36" ht="24">
      <c r="A765" s="1005" t="s">
        <v>4028</v>
      </c>
      <c r="B765" s="1006" t="s">
        <v>2385</v>
      </c>
      <c r="C765" s="1007"/>
      <c r="D765" s="1007"/>
      <c r="E765" s="1007"/>
      <c r="F765" s="1002">
        <v>0</v>
      </c>
      <c r="G765" s="1008">
        <v>2500</v>
      </c>
      <c r="H765" s="1008"/>
      <c r="I765" s="1008">
        <v>2500</v>
      </c>
      <c r="J765" s="1008"/>
      <c r="K765" s="1008"/>
      <c r="L765" s="1008">
        <v>1389.2180000000001</v>
      </c>
      <c r="M765" s="1008"/>
      <c r="N765" s="1008">
        <v>1389.2180000000001</v>
      </c>
      <c r="O765" s="1008"/>
      <c r="P765" s="1008"/>
      <c r="Q765" s="1002">
        <v>0</v>
      </c>
      <c r="R765" s="1002">
        <v>0</v>
      </c>
      <c r="S765" s="1002">
        <v>0</v>
      </c>
      <c r="T765" s="1002">
        <v>0</v>
      </c>
      <c r="U765" s="1002">
        <v>0</v>
      </c>
      <c r="V765" s="1009">
        <v>1110.7819999999999</v>
      </c>
      <c r="W765" s="1009"/>
      <c r="X765" s="1009">
        <v>1110.7819999999999</v>
      </c>
      <c r="Y765" s="1009"/>
      <c r="Z765" s="1009"/>
      <c r="AA765" s="1008">
        <v>1070.7819999999999</v>
      </c>
      <c r="AB765" s="1008"/>
      <c r="AC765" s="1008">
        <v>1070.7819999999999</v>
      </c>
      <c r="AD765" s="1008"/>
      <c r="AE765" s="1008"/>
      <c r="AF765" s="1010">
        <f t="shared" si="15"/>
        <v>96.39893336406243</v>
      </c>
      <c r="AG765" s="1010"/>
      <c r="AH765" s="1011">
        <f t="shared" si="15"/>
        <v>96.39893336406243</v>
      </c>
      <c r="AI765" s="1007"/>
      <c r="AJ765" s="1007"/>
    </row>
    <row r="766" spans="1:36" ht="24">
      <c r="A766" s="1005" t="s">
        <v>4030</v>
      </c>
      <c r="B766" s="1006" t="s">
        <v>2386</v>
      </c>
      <c r="C766" s="1007"/>
      <c r="D766" s="1007"/>
      <c r="E766" s="1007"/>
      <c r="F766" s="1002">
        <v>0</v>
      </c>
      <c r="G766" s="1008">
        <v>2000</v>
      </c>
      <c r="H766" s="1008"/>
      <c r="I766" s="1008">
        <v>2000</v>
      </c>
      <c r="J766" s="1008"/>
      <c r="K766" s="1008"/>
      <c r="L766" s="1008">
        <v>873.34699999999998</v>
      </c>
      <c r="M766" s="1008"/>
      <c r="N766" s="1008">
        <v>873.34699999999998</v>
      </c>
      <c r="O766" s="1008"/>
      <c r="P766" s="1008"/>
      <c r="Q766" s="1002">
        <v>0</v>
      </c>
      <c r="R766" s="1002">
        <v>0</v>
      </c>
      <c r="S766" s="1002">
        <v>0</v>
      </c>
      <c r="T766" s="1002">
        <v>0</v>
      </c>
      <c r="U766" s="1002">
        <v>0</v>
      </c>
      <c r="V766" s="1009">
        <v>1126.653</v>
      </c>
      <c r="W766" s="1009"/>
      <c r="X766" s="1009">
        <v>1126.653</v>
      </c>
      <c r="Y766" s="1009"/>
      <c r="Z766" s="1009"/>
      <c r="AA766" s="1008">
        <v>1041.653</v>
      </c>
      <c r="AB766" s="1008"/>
      <c r="AC766" s="1008">
        <v>1041.653</v>
      </c>
      <c r="AD766" s="1008"/>
      <c r="AE766" s="1008"/>
      <c r="AF766" s="1010">
        <f t="shared" si="15"/>
        <v>92.455529786012207</v>
      </c>
      <c r="AG766" s="1010"/>
      <c r="AH766" s="1011">
        <f t="shared" si="15"/>
        <v>92.455529786012207</v>
      </c>
      <c r="AI766" s="1007"/>
      <c r="AJ766" s="1007"/>
    </row>
    <row r="767" spans="1:36" ht="24">
      <c r="A767" s="1005" t="s">
        <v>4031</v>
      </c>
      <c r="B767" s="1006" t="s">
        <v>2378</v>
      </c>
      <c r="C767" s="1007"/>
      <c r="D767" s="1007"/>
      <c r="E767" s="1007"/>
      <c r="F767" s="1002">
        <v>0</v>
      </c>
      <c r="G767" s="1008">
        <v>4636</v>
      </c>
      <c r="H767" s="1008"/>
      <c r="I767" s="1008">
        <v>4636</v>
      </c>
      <c r="J767" s="1008"/>
      <c r="K767" s="1008"/>
      <c r="L767" s="1008">
        <v>0</v>
      </c>
      <c r="M767" s="1008"/>
      <c r="N767" s="1008">
        <v>0</v>
      </c>
      <c r="O767" s="1008"/>
      <c r="P767" s="1008"/>
      <c r="Q767" s="1002">
        <v>0</v>
      </c>
      <c r="R767" s="1002">
        <v>0</v>
      </c>
      <c r="S767" s="1002">
        <v>0</v>
      </c>
      <c r="T767" s="1002">
        <v>0</v>
      </c>
      <c r="U767" s="1002">
        <v>0</v>
      </c>
      <c r="V767" s="1009">
        <v>976.125</v>
      </c>
      <c r="W767" s="1009"/>
      <c r="X767" s="1009">
        <v>976.125</v>
      </c>
      <c r="Y767" s="1009"/>
      <c r="Z767" s="1009"/>
      <c r="AA767" s="1008">
        <v>459.85899999999998</v>
      </c>
      <c r="AB767" s="1008"/>
      <c r="AC767" s="1008">
        <v>459.85899999999998</v>
      </c>
      <c r="AD767" s="1008"/>
      <c r="AE767" s="1008"/>
      <c r="AF767" s="1010">
        <f t="shared" si="15"/>
        <v>47.110667178896144</v>
      </c>
      <c r="AG767" s="1010"/>
      <c r="AH767" s="1011">
        <f t="shared" si="15"/>
        <v>47.110667178896144</v>
      </c>
      <c r="AI767" s="1007"/>
      <c r="AJ767" s="1007"/>
    </row>
    <row r="768" spans="1:36" ht="24">
      <c r="A768" s="1005" t="s">
        <v>4032</v>
      </c>
      <c r="B768" s="1006" t="s">
        <v>2380</v>
      </c>
      <c r="C768" s="1007"/>
      <c r="D768" s="1007"/>
      <c r="E768" s="1007"/>
      <c r="F768" s="1002">
        <v>0</v>
      </c>
      <c r="G768" s="1008">
        <v>6060</v>
      </c>
      <c r="H768" s="1008"/>
      <c r="I768" s="1008">
        <v>6060</v>
      </c>
      <c r="J768" s="1008"/>
      <c r="K768" s="1008"/>
      <c r="L768" s="1008">
        <v>4021</v>
      </c>
      <c r="M768" s="1008"/>
      <c r="N768" s="1008">
        <v>4021</v>
      </c>
      <c r="O768" s="1008"/>
      <c r="P768" s="1008"/>
      <c r="Q768" s="1002">
        <v>0</v>
      </c>
      <c r="R768" s="1002">
        <v>0</v>
      </c>
      <c r="S768" s="1002">
        <v>0</v>
      </c>
      <c r="T768" s="1002">
        <v>0</v>
      </c>
      <c r="U768" s="1002">
        <v>0</v>
      </c>
      <c r="V768" s="1009">
        <v>80</v>
      </c>
      <c r="W768" s="1009"/>
      <c r="X768" s="1009">
        <v>80</v>
      </c>
      <c r="Y768" s="1009"/>
      <c r="Z768" s="1009"/>
      <c r="AA768" s="1008">
        <v>80</v>
      </c>
      <c r="AB768" s="1008"/>
      <c r="AC768" s="1008">
        <v>80</v>
      </c>
      <c r="AD768" s="1008"/>
      <c r="AE768" s="1008"/>
      <c r="AF768" s="1010">
        <f t="shared" si="15"/>
        <v>100</v>
      </c>
      <c r="AG768" s="1010"/>
      <c r="AH768" s="1011">
        <f t="shared" si="15"/>
        <v>100</v>
      </c>
      <c r="AI768" s="1007"/>
      <c r="AJ768" s="1007"/>
    </row>
    <row r="769" spans="1:36" ht="24">
      <c r="A769" s="1005" t="s">
        <v>4033</v>
      </c>
      <c r="B769" s="1006" t="s">
        <v>2382</v>
      </c>
      <c r="C769" s="1007"/>
      <c r="D769" s="1007"/>
      <c r="E769" s="1007"/>
      <c r="F769" s="1002">
        <v>0</v>
      </c>
      <c r="G769" s="1008">
        <v>6716.1109999999999</v>
      </c>
      <c r="H769" s="1008"/>
      <c r="I769" s="1008">
        <v>6716.1109999999999</v>
      </c>
      <c r="J769" s="1008"/>
      <c r="K769" s="1008"/>
      <c r="L769" s="1008">
        <v>500</v>
      </c>
      <c r="M769" s="1008"/>
      <c r="N769" s="1008">
        <v>500</v>
      </c>
      <c r="O769" s="1008"/>
      <c r="P769" s="1008"/>
      <c r="Q769" s="1002">
        <v>0</v>
      </c>
      <c r="R769" s="1002">
        <v>0</v>
      </c>
      <c r="S769" s="1002">
        <v>0</v>
      </c>
      <c r="T769" s="1002">
        <v>0</v>
      </c>
      <c r="U769" s="1002">
        <v>0</v>
      </c>
      <c r="V769" s="1009">
        <v>100</v>
      </c>
      <c r="W769" s="1009"/>
      <c r="X769" s="1009">
        <v>100</v>
      </c>
      <c r="Y769" s="1009"/>
      <c r="Z769" s="1009"/>
      <c r="AA769" s="1008">
        <v>100</v>
      </c>
      <c r="AB769" s="1008"/>
      <c r="AC769" s="1008">
        <v>100</v>
      </c>
      <c r="AD769" s="1008"/>
      <c r="AE769" s="1008"/>
      <c r="AF769" s="1010">
        <f t="shared" si="15"/>
        <v>100</v>
      </c>
      <c r="AG769" s="1010"/>
      <c r="AH769" s="1011">
        <f t="shared" si="15"/>
        <v>100</v>
      </c>
      <c r="AI769" s="1007"/>
      <c r="AJ769" s="1007"/>
    </row>
    <row r="770" spans="1:36" ht="24">
      <c r="A770" s="1005" t="s">
        <v>4034</v>
      </c>
      <c r="B770" s="1006" t="s">
        <v>2383</v>
      </c>
      <c r="C770" s="1007"/>
      <c r="D770" s="1007"/>
      <c r="E770" s="1007"/>
      <c r="F770" s="1002">
        <v>0</v>
      </c>
      <c r="G770" s="1008">
        <v>1288.3689999999999</v>
      </c>
      <c r="H770" s="1008"/>
      <c r="I770" s="1008">
        <v>1288.3689999999999</v>
      </c>
      <c r="J770" s="1008"/>
      <c r="K770" s="1008"/>
      <c r="L770" s="1008">
        <v>1200</v>
      </c>
      <c r="M770" s="1008"/>
      <c r="N770" s="1008">
        <v>1200</v>
      </c>
      <c r="O770" s="1008"/>
      <c r="P770" s="1008"/>
      <c r="Q770" s="1002">
        <v>0</v>
      </c>
      <c r="R770" s="1002">
        <v>0</v>
      </c>
      <c r="S770" s="1002">
        <v>0</v>
      </c>
      <c r="T770" s="1002">
        <v>0</v>
      </c>
      <c r="U770" s="1002">
        <v>0</v>
      </c>
      <c r="V770" s="1009">
        <v>8.6059999999999999</v>
      </c>
      <c r="W770" s="1009"/>
      <c r="X770" s="1009">
        <v>8.6059999999999999</v>
      </c>
      <c r="Y770" s="1009"/>
      <c r="Z770" s="1009"/>
      <c r="AA770" s="1008">
        <v>8.6059999999999999</v>
      </c>
      <c r="AB770" s="1008"/>
      <c r="AC770" s="1008">
        <v>8.6059999999999999</v>
      </c>
      <c r="AD770" s="1008"/>
      <c r="AE770" s="1008"/>
      <c r="AF770" s="1010">
        <f t="shared" si="15"/>
        <v>100</v>
      </c>
      <c r="AG770" s="1010"/>
      <c r="AH770" s="1011">
        <f t="shared" si="15"/>
        <v>100</v>
      </c>
      <c r="AI770" s="1007"/>
      <c r="AJ770" s="1007"/>
    </row>
    <row r="771" spans="1:36" ht="24">
      <c r="A771" s="1005" t="s">
        <v>1440</v>
      </c>
      <c r="B771" s="1006" t="s">
        <v>2384</v>
      </c>
      <c r="C771" s="1007"/>
      <c r="D771" s="1007"/>
      <c r="E771" s="1007"/>
      <c r="F771" s="1002">
        <v>0</v>
      </c>
      <c r="G771" s="1008">
        <v>14700</v>
      </c>
      <c r="H771" s="1008"/>
      <c r="I771" s="1008">
        <v>14700</v>
      </c>
      <c r="J771" s="1008"/>
      <c r="K771" s="1008"/>
      <c r="L771" s="1008">
        <v>1000</v>
      </c>
      <c r="M771" s="1008"/>
      <c r="N771" s="1008">
        <v>1000</v>
      </c>
      <c r="O771" s="1008"/>
      <c r="P771" s="1008"/>
      <c r="Q771" s="1002">
        <v>0</v>
      </c>
      <c r="R771" s="1002">
        <v>0</v>
      </c>
      <c r="S771" s="1002">
        <v>0</v>
      </c>
      <c r="T771" s="1002">
        <v>0</v>
      </c>
      <c r="U771" s="1002">
        <v>0</v>
      </c>
      <c r="V771" s="1009">
        <v>80</v>
      </c>
      <c r="W771" s="1009"/>
      <c r="X771" s="1009">
        <v>80</v>
      </c>
      <c r="Y771" s="1009"/>
      <c r="Z771" s="1009"/>
      <c r="AA771" s="1008">
        <v>80</v>
      </c>
      <c r="AB771" s="1008"/>
      <c r="AC771" s="1008">
        <v>80</v>
      </c>
      <c r="AD771" s="1008"/>
      <c r="AE771" s="1008"/>
      <c r="AF771" s="1010">
        <f t="shared" si="15"/>
        <v>100</v>
      </c>
      <c r="AG771" s="1010"/>
      <c r="AH771" s="1011">
        <f t="shared" si="15"/>
        <v>100</v>
      </c>
      <c r="AI771" s="1007"/>
      <c r="AJ771" s="1007"/>
    </row>
    <row r="772" spans="1:36" ht="24">
      <c r="A772" s="1005" t="s">
        <v>4035</v>
      </c>
      <c r="B772" s="1006" t="s">
        <v>4124</v>
      </c>
      <c r="C772" s="1007"/>
      <c r="D772" s="1007"/>
      <c r="E772" s="1007"/>
      <c r="F772" s="1002">
        <v>0</v>
      </c>
      <c r="G772" s="1008">
        <v>20000</v>
      </c>
      <c r="H772" s="1008"/>
      <c r="I772" s="1008">
        <v>20000</v>
      </c>
      <c r="J772" s="1008"/>
      <c r="K772" s="1008"/>
      <c r="L772" s="1008">
        <v>0</v>
      </c>
      <c r="M772" s="1008"/>
      <c r="N772" s="1008">
        <v>0</v>
      </c>
      <c r="O772" s="1008"/>
      <c r="P772" s="1008"/>
      <c r="Q772" s="1002">
        <v>0</v>
      </c>
      <c r="R772" s="1002">
        <v>0</v>
      </c>
      <c r="S772" s="1002">
        <v>0</v>
      </c>
      <c r="T772" s="1002">
        <v>0</v>
      </c>
      <c r="U772" s="1002">
        <v>0</v>
      </c>
      <c r="V772" s="1009">
        <v>2852.791729</v>
      </c>
      <c r="W772" s="1009"/>
      <c r="X772" s="1009">
        <v>2852.791729</v>
      </c>
      <c r="Y772" s="1009"/>
      <c r="Z772" s="1009"/>
      <c r="AA772" s="1008">
        <v>2852.791729</v>
      </c>
      <c r="AB772" s="1008"/>
      <c r="AC772" s="1008">
        <v>2852.791729</v>
      </c>
      <c r="AD772" s="1008"/>
      <c r="AE772" s="1008"/>
      <c r="AF772" s="1010">
        <f t="shared" si="15"/>
        <v>100</v>
      </c>
      <c r="AG772" s="1010"/>
      <c r="AH772" s="1011">
        <f t="shared" si="15"/>
        <v>100</v>
      </c>
      <c r="AI772" s="1007"/>
      <c r="AJ772" s="1007"/>
    </row>
    <row r="773" spans="1:36" ht="36">
      <c r="A773" s="1005" t="s">
        <v>4036</v>
      </c>
      <c r="B773" s="1006" t="s">
        <v>4311</v>
      </c>
      <c r="C773" s="1007"/>
      <c r="D773" s="1007"/>
      <c r="E773" s="1007"/>
      <c r="F773" s="1002">
        <v>0</v>
      </c>
      <c r="G773" s="1008">
        <v>1487.5840000000001</v>
      </c>
      <c r="H773" s="1008"/>
      <c r="I773" s="1008">
        <v>1487.5840000000001</v>
      </c>
      <c r="J773" s="1008"/>
      <c r="K773" s="1008"/>
      <c r="L773" s="1008">
        <v>0</v>
      </c>
      <c r="M773" s="1008"/>
      <c r="N773" s="1008">
        <v>0</v>
      </c>
      <c r="O773" s="1008"/>
      <c r="P773" s="1008"/>
      <c r="Q773" s="1002">
        <v>0</v>
      </c>
      <c r="R773" s="1002">
        <v>0</v>
      </c>
      <c r="S773" s="1002">
        <v>0</v>
      </c>
      <c r="T773" s="1002">
        <v>0</v>
      </c>
      <c r="U773" s="1002">
        <v>0</v>
      </c>
      <c r="V773" s="1009">
        <v>1500</v>
      </c>
      <c r="W773" s="1009"/>
      <c r="X773" s="1009">
        <v>1500</v>
      </c>
      <c r="Y773" s="1009"/>
      <c r="Z773" s="1009"/>
      <c r="AA773" s="1008">
        <v>1464.674</v>
      </c>
      <c r="AB773" s="1008"/>
      <c r="AC773" s="1008">
        <v>1464.674</v>
      </c>
      <c r="AD773" s="1008"/>
      <c r="AE773" s="1008"/>
      <c r="AF773" s="1010">
        <f t="shared" si="15"/>
        <v>97.644933333333327</v>
      </c>
      <c r="AG773" s="1010"/>
      <c r="AH773" s="1011">
        <f t="shared" si="15"/>
        <v>97.644933333333327</v>
      </c>
      <c r="AI773" s="1007"/>
      <c r="AJ773" s="1007"/>
    </row>
    <row r="774" spans="1:36" ht="24">
      <c r="A774" s="1005" t="s">
        <v>1442</v>
      </c>
      <c r="B774" s="1006" t="s">
        <v>2434</v>
      </c>
      <c r="C774" s="1007"/>
      <c r="D774" s="1007"/>
      <c r="E774" s="1007"/>
      <c r="F774" s="1002">
        <v>0</v>
      </c>
      <c r="G774" s="1008">
        <v>3476.413</v>
      </c>
      <c r="H774" s="1008"/>
      <c r="I774" s="1008">
        <v>3476.413</v>
      </c>
      <c r="J774" s="1008"/>
      <c r="K774" s="1008"/>
      <c r="L774" s="1008">
        <v>0</v>
      </c>
      <c r="M774" s="1008"/>
      <c r="N774" s="1008">
        <v>0</v>
      </c>
      <c r="O774" s="1008"/>
      <c r="P774" s="1008"/>
      <c r="Q774" s="1002">
        <v>0</v>
      </c>
      <c r="R774" s="1002">
        <v>0</v>
      </c>
      <c r="S774" s="1002">
        <v>0</v>
      </c>
      <c r="T774" s="1002">
        <v>0</v>
      </c>
      <c r="U774" s="1002">
        <v>0</v>
      </c>
      <c r="V774" s="1009">
        <v>0</v>
      </c>
      <c r="W774" s="1009"/>
      <c r="X774" s="1009">
        <v>0</v>
      </c>
      <c r="Y774" s="1009"/>
      <c r="Z774" s="1009"/>
      <c r="AA774" s="1008">
        <v>0</v>
      </c>
      <c r="AB774" s="1008"/>
      <c r="AC774" s="1008">
        <v>0</v>
      </c>
      <c r="AD774" s="1008"/>
      <c r="AE774" s="1008"/>
      <c r="AF774" s="1010"/>
      <c r="AG774" s="1010"/>
      <c r="AH774" s="1011"/>
      <c r="AI774" s="1007"/>
      <c r="AJ774" s="1007"/>
    </row>
    <row r="775" spans="1:36" ht="24">
      <c r="A775" s="1005" t="s">
        <v>4037</v>
      </c>
      <c r="B775" s="1006" t="s">
        <v>4175</v>
      </c>
      <c r="C775" s="1007"/>
      <c r="D775" s="1007"/>
      <c r="E775" s="1007"/>
      <c r="F775" s="1002">
        <v>0</v>
      </c>
      <c r="G775" s="1008">
        <v>5000</v>
      </c>
      <c r="H775" s="1008"/>
      <c r="I775" s="1008">
        <v>5000</v>
      </c>
      <c r="J775" s="1008"/>
      <c r="K775" s="1008"/>
      <c r="L775" s="1008">
        <v>0</v>
      </c>
      <c r="M775" s="1008"/>
      <c r="N775" s="1008">
        <v>0</v>
      </c>
      <c r="O775" s="1008"/>
      <c r="P775" s="1008"/>
      <c r="Q775" s="1002">
        <v>0</v>
      </c>
      <c r="R775" s="1002">
        <v>0</v>
      </c>
      <c r="S775" s="1002">
        <v>0</v>
      </c>
      <c r="T775" s="1002">
        <v>0</v>
      </c>
      <c r="U775" s="1002">
        <v>0</v>
      </c>
      <c r="V775" s="1009">
        <v>168</v>
      </c>
      <c r="W775" s="1009"/>
      <c r="X775" s="1009">
        <v>168</v>
      </c>
      <c r="Y775" s="1009"/>
      <c r="Z775" s="1009"/>
      <c r="AA775" s="1008">
        <v>0</v>
      </c>
      <c r="AB775" s="1008"/>
      <c r="AC775" s="1008">
        <v>0</v>
      </c>
      <c r="AD775" s="1008"/>
      <c r="AE775" s="1008"/>
      <c r="AF775" s="1010">
        <f t="shared" si="15"/>
        <v>0</v>
      </c>
      <c r="AG775" s="1010"/>
      <c r="AH775" s="1011">
        <f t="shared" si="15"/>
        <v>0</v>
      </c>
      <c r="AI775" s="1007"/>
      <c r="AJ775" s="1007"/>
    </row>
    <row r="776" spans="1:36" ht="24">
      <c r="A776" s="1005" t="s">
        <v>4039</v>
      </c>
      <c r="B776" s="1006" t="s">
        <v>2401</v>
      </c>
      <c r="C776" s="1007"/>
      <c r="D776" s="1007"/>
      <c r="E776" s="1007"/>
      <c r="F776" s="1002">
        <v>0</v>
      </c>
      <c r="G776" s="1008">
        <v>2814.741</v>
      </c>
      <c r="H776" s="1008"/>
      <c r="I776" s="1008">
        <v>2814.741</v>
      </c>
      <c r="J776" s="1008"/>
      <c r="K776" s="1008"/>
      <c r="L776" s="1008">
        <v>0</v>
      </c>
      <c r="M776" s="1008"/>
      <c r="N776" s="1008">
        <v>0</v>
      </c>
      <c r="O776" s="1008"/>
      <c r="P776" s="1008"/>
      <c r="Q776" s="1002">
        <v>0</v>
      </c>
      <c r="R776" s="1002">
        <v>0</v>
      </c>
      <c r="S776" s="1002">
        <v>0</v>
      </c>
      <c r="T776" s="1002">
        <v>0</v>
      </c>
      <c r="U776" s="1002">
        <v>0</v>
      </c>
      <c r="V776" s="1009">
        <v>0</v>
      </c>
      <c r="W776" s="1009"/>
      <c r="X776" s="1009">
        <v>0</v>
      </c>
      <c r="Y776" s="1009"/>
      <c r="Z776" s="1009"/>
      <c r="AA776" s="1008">
        <v>0</v>
      </c>
      <c r="AB776" s="1008"/>
      <c r="AC776" s="1008">
        <v>0</v>
      </c>
      <c r="AD776" s="1008"/>
      <c r="AE776" s="1008"/>
      <c r="AF776" s="1010"/>
      <c r="AG776" s="1010"/>
      <c r="AH776" s="1011"/>
      <c r="AI776" s="1007"/>
      <c r="AJ776" s="1007"/>
    </row>
    <row r="777" spans="1:36" ht="24">
      <c r="A777" s="1005" t="s">
        <v>4041</v>
      </c>
      <c r="B777" s="1006" t="s">
        <v>2418</v>
      </c>
      <c r="C777" s="1007"/>
      <c r="D777" s="1007"/>
      <c r="E777" s="1007"/>
      <c r="F777" s="1002">
        <v>0</v>
      </c>
      <c r="G777" s="1008">
        <v>94794</v>
      </c>
      <c r="H777" s="1008"/>
      <c r="I777" s="1008">
        <v>94794</v>
      </c>
      <c r="J777" s="1008"/>
      <c r="K777" s="1008"/>
      <c r="L777" s="1008">
        <v>14182</v>
      </c>
      <c r="M777" s="1008"/>
      <c r="N777" s="1008">
        <v>14182</v>
      </c>
      <c r="O777" s="1008"/>
      <c r="P777" s="1008"/>
      <c r="Q777" s="1002">
        <v>0</v>
      </c>
      <c r="R777" s="1002">
        <v>0</v>
      </c>
      <c r="S777" s="1002">
        <v>0</v>
      </c>
      <c r="T777" s="1002">
        <v>0</v>
      </c>
      <c r="U777" s="1002">
        <v>0</v>
      </c>
      <c r="V777" s="1009">
        <v>406.36500000000001</v>
      </c>
      <c r="W777" s="1009"/>
      <c r="X777" s="1009">
        <v>406.36500000000001</v>
      </c>
      <c r="Y777" s="1009"/>
      <c r="Z777" s="1009"/>
      <c r="AA777" s="1008">
        <v>406.36500000000001</v>
      </c>
      <c r="AB777" s="1008"/>
      <c r="AC777" s="1008">
        <v>406.36500000000001</v>
      </c>
      <c r="AD777" s="1008"/>
      <c r="AE777" s="1008"/>
      <c r="AF777" s="1010">
        <f t="shared" si="15"/>
        <v>100</v>
      </c>
      <c r="AG777" s="1010"/>
      <c r="AH777" s="1011">
        <f t="shared" si="15"/>
        <v>100</v>
      </c>
      <c r="AI777" s="1007"/>
      <c r="AJ777" s="1007"/>
    </row>
    <row r="778" spans="1:36" ht="24">
      <c r="A778" s="1005" t="s">
        <v>394</v>
      </c>
      <c r="B778" s="1006" t="s">
        <v>2405</v>
      </c>
      <c r="C778" s="1007"/>
      <c r="D778" s="1007"/>
      <c r="E778" s="1007"/>
      <c r="F778" s="1002">
        <v>0</v>
      </c>
      <c r="G778" s="1008">
        <v>5000</v>
      </c>
      <c r="H778" s="1008"/>
      <c r="I778" s="1008">
        <v>5000</v>
      </c>
      <c r="J778" s="1008"/>
      <c r="K778" s="1008"/>
      <c r="L778" s="1008">
        <v>0</v>
      </c>
      <c r="M778" s="1008"/>
      <c r="N778" s="1008">
        <v>0</v>
      </c>
      <c r="O778" s="1008"/>
      <c r="P778" s="1008"/>
      <c r="Q778" s="1002">
        <v>0</v>
      </c>
      <c r="R778" s="1002">
        <v>0</v>
      </c>
      <c r="S778" s="1002">
        <v>0</v>
      </c>
      <c r="T778" s="1002">
        <v>0</v>
      </c>
      <c r="U778" s="1002">
        <v>0</v>
      </c>
      <c r="V778" s="1009">
        <v>0</v>
      </c>
      <c r="W778" s="1009"/>
      <c r="X778" s="1009">
        <v>0</v>
      </c>
      <c r="Y778" s="1009"/>
      <c r="Z778" s="1009"/>
      <c r="AA778" s="1008">
        <v>0</v>
      </c>
      <c r="AB778" s="1008"/>
      <c r="AC778" s="1008">
        <v>0</v>
      </c>
      <c r="AD778" s="1008"/>
      <c r="AE778" s="1008"/>
      <c r="AF778" s="1010"/>
      <c r="AG778" s="1010"/>
      <c r="AH778" s="1011"/>
      <c r="AI778" s="1007"/>
      <c r="AJ778" s="1007"/>
    </row>
    <row r="779" spans="1:36" ht="24">
      <c r="A779" s="1005" t="s">
        <v>3038</v>
      </c>
      <c r="B779" s="1006" t="s">
        <v>4312</v>
      </c>
      <c r="C779" s="1007"/>
      <c r="D779" s="1007"/>
      <c r="E779" s="1007"/>
      <c r="F779" s="1002">
        <v>0</v>
      </c>
      <c r="G779" s="1008">
        <v>0</v>
      </c>
      <c r="H779" s="1008"/>
      <c r="I779" s="1008">
        <v>0</v>
      </c>
      <c r="J779" s="1008"/>
      <c r="K779" s="1008"/>
      <c r="L779" s="1008">
        <v>0</v>
      </c>
      <c r="M779" s="1008"/>
      <c r="N779" s="1008">
        <v>0</v>
      </c>
      <c r="O779" s="1008"/>
      <c r="P779" s="1008"/>
      <c r="Q779" s="1002">
        <v>0</v>
      </c>
      <c r="R779" s="1002">
        <v>0</v>
      </c>
      <c r="S779" s="1002">
        <v>0</v>
      </c>
      <c r="T779" s="1002">
        <v>0</v>
      </c>
      <c r="U779" s="1002">
        <v>0</v>
      </c>
      <c r="V779" s="1009">
        <v>1055.0989999999999</v>
      </c>
      <c r="W779" s="1009"/>
      <c r="X779" s="1009">
        <v>1055.0989999999999</v>
      </c>
      <c r="Y779" s="1009"/>
      <c r="Z779" s="1009"/>
      <c r="AA779" s="1008">
        <v>0</v>
      </c>
      <c r="AB779" s="1008"/>
      <c r="AC779" s="1008">
        <v>0</v>
      </c>
      <c r="AD779" s="1008"/>
      <c r="AE779" s="1008"/>
      <c r="AF779" s="1010">
        <f t="shared" si="15"/>
        <v>0</v>
      </c>
      <c r="AG779" s="1010"/>
      <c r="AH779" s="1011">
        <f t="shared" si="15"/>
        <v>0</v>
      </c>
      <c r="AI779" s="1007"/>
      <c r="AJ779" s="1007"/>
    </row>
    <row r="780" spans="1:36">
      <c r="A780" s="1005" t="s">
        <v>577</v>
      </c>
      <c r="B780" s="1006" t="s">
        <v>4313</v>
      </c>
      <c r="C780" s="1007"/>
      <c r="D780" s="1007"/>
      <c r="E780" s="1007"/>
      <c r="F780" s="1002">
        <v>0</v>
      </c>
      <c r="G780" s="1008">
        <v>0</v>
      </c>
      <c r="H780" s="1008"/>
      <c r="I780" s="1008">
        <v>0</v>
      </c>
      <c r="J780" s="1008"/>
      <c r="K780" s="1008"/>
      <c r="L780" s="1008">
        <v>0</v>
      </c>
      <c r="M780" s="1008"/>
      <c r="N780" s="1008">
        <v>0</v>
      </c>
      <c r="O780" s="1008"/>
      <c r="P780" s="1008"/>
      <c r="Q780" s="1002">
        <v>0</v>
      </c>
      <c r="R780" s="1002">
        <v>0</v>
      </c>
      <c r="S780" s="1002">
        <v>0</v>
      </c>
      <c r="T780" s="1002">
        <v>0</v>
      </c>
      <c r="U780" s="1002">
        <v>0</v>
      </c>
      <c r="V780" s="1009">
        <v>20.56</v>
      </c>
      <c r="W780" s="1009"/>
      <c r="X780" s="1009">
        <v>20.56</v>
      </c>
      <c r="Y780" s="1009"/>
      <c r="Z780" s="1009"/>
      <c r="AA780" s="1008">
        <v>0</v>
      </c>
      <c r="AB780" s="1008"/>
      <c r="AC780" s="1008">
        <v>0</v>
      </c>
      <c r="AD780" s="1008"/>
      <c r="AE780" s="1008"/>
      <c r="AF780" s="1010">
        <f t="shared" ref="AF780:AH843" si="16">AA780/V780*100</f>
        <v>0</v>
      </c>
      <c r="AG780" s="1010"/>
      <c r="AH780" s="1011">
        <f t="shared" si="16"/>
        <v>0</v>
      </c>
      <c r="AI780" s="1007"/>
      <c r="AJ780" s="1007"/>
    </row>
    <row r="781" spans="1:36" ht="24">
      <c r="A781" s="1005" t="s">
        <v>265</v>
      </c>
      <c r="B781" s="1006" t="s">
        <v>2088</v>
      </c>
      <c r="C781" s="1007"/>
      <c r="D781" s="1007"/>
      <c r="E781" s="1007"/>
      <c r="F781" s="1002">
        <v>0</v>
      </c>
      <c r="G781" s="1008">
        <v>20776</v>
      </c>
      <c r="H781" s="1008"/>
      <c r="I781" s="1008">
        <v>20776</v>
      </c>
      <c r="J781" s="1008"/>
      <c r="K781" s="1008"/>
      <c r="L781" s="1008">
        <v>20629.238000000001</v>
      </c>
      <c r="M781" s="1008"/>
      <c r="N781" s="1008">
        <v>20629.238000000001</v>
      </c>
      <c r="O781" s="1008"/>
      <c r="P781" s="1008"/>
      <c r="Q781" s="1002">
        <v>0</v>
      </c>
      <c r="R781" s="1002">
        <v>0</v>
      </c>
      <c r="S781" s="1002">
        <v>0</v>
      </c>
      <c r="T781" s="1002">
        <v>0</v>
      </c>
      <c r="U781" s="1002">
        <v>0</v>
      </c>
      <c r="V781" s="1009">
        <v>146.339</v>
      </c>
      <c r="W781" s="1009"/>
      <c r="X781" s="1009">
        <v>146.339</v>
      </c>
      <c r="Y781" s="1009"/>
      <c r="Z781" s="1009"/>
      <c r="AA781" s="1008">
        <v>143.375</v>
      </c>
      <c r="AB781" s="1008"/>
      <c r="AC781" s="1008">
        <v>143.375</v>
      </c>
      <c r="AD781" s="1008"/>
      <c r="AE781" s="1008"/>
      <c r="AF781" s="1010">
        <f t="shared" si="16"/>
        <v>97.974565905192733</v>
      </c>
      <c r="AG781" s="1010"/>
      <c r="AH781" s="1011">
        <f t="shared" si="16"/>
        <v>97.974565905192733</v>
      </c>
      <c r="AI781" s="1007"/>
      <c r="AJ781" s="1007"/>
    </row>
    <row r="782" spans="1:36" ht="24">
      <c r="A782" s="1005" t="s">
        <v>3042</v>
      </c>
      <c r="B782" s="1006" t="s">
        <v>2250</v>
      </c>
      <c r="C782" s="1007"/>
      <c r="D782" s="1007"/>
      <c r="E782" s="1007"/>
      <c r="F782" s="1002">
        <v>0</v>
      </c>
      <c r="G782" s="1008">
        <v>3843</v>
      </c>
      <c r="H782" s="1008"/>
      <c r="I782" s="1008">
        <v>3843</v>
      </c>
      <c r="J782" s="1008"/>
      <c r="K782" s="1008"/>
      <c r="L782" s="1008">
        <v>985.24086999999997</v>
      </c>
      <c r="M782" s="1008"/>
      <c r="N782" s="1008">
        <v>985.24086999999997</v>
      </c>
      <c r="O782" s="1008"/>
      <c r="P782" s="1008"/>
      <c r="Q782" s="1002">
        <v>0</v>
      </c>
      <c r="R782" s="1002">
        <v>0</v>
      </c>
      <c r="S782" s="1002">
        <v>0</v>
      </c>
      <c r="T782" s="1002">
        <v>0</v>
      </c>
      <c r="U782" s="1002">
        <v>0</v>
      </c>
      <c r="V782" s="1009">
        <v>14.759130000000001</v>
      </c>
      <c r="W782" s="1009"/>
      <c r="X782" s="1009">
        <v>14.759130000000001</v>
      </c>
      <c r="Y782" s="1009"/>
      <c r="Z782" s="1009"/>
      <c r="AA782" s="1008">
        <v>14.759130000000001</v>
      </c>
      <c r="AB782" s="1008"/>
      <c r="AC782" s="1008">
        <v>14.759130000000001</v>
      </c>
      <c r="AD782" s="1008"/>
      <c r="AE782" s="1008"/>
      <c r="AF782" s="1010">
        <f t="shared" si="16"/>
        <v>100</v>
      </c>
      <c r="AG782" s="1010"/>
      <c r="AH782" s="1011">
        <f t="shared" si="16"/>
        <v>100</v>
      </c>
      <c r="AI782" s="1007"/>
      <c r="AJ782" s="1007"/>
    </row>
    <row r="783" spans="1:36" ht="24">
      <c r="A783" s="1005" t="s">
        <v>1244</v>
      </c>
      <c r="B783" s="1006" t="s">
        <v>1994</v>
      </c>
      <c r="C783" s="1007"/>
      <c r="D783" s="1007"/>
      <c r="E783" s="1007"/>
      <c r="F783" s="1002">
        <v>0</v>
      </c>
      <c r="G783" s="1008">
        <v>5000</v>
      </c>
      <c r="H783" s="1008"/>
      <c r="I783" s="1008">
        <v>5000</v>
      </c>
      <c r="J783" s="1008"/>
      <c r="K783" s="1008"/>
      <c r="L783" s="1008">
        <v>1082.6489160000001</v>
      </c>
      <c r="M783" s="1008"/>
      <c r="N783" s="1008">
        <v>1082.6489160000001</v>
      </c>
      <c r="O783" s="1008"/>
      <c r="P783" s="1008"/>
      <c r="Q783" s="1002">
        <v>0</v>
      </c>
      <c r="R783" s="1002">
        <v>0</v>
      </c>
      <c r="S783" s="1002">
        <v>0</v>
      </c>
      <c r="T783" s="1002">
        <v>0</v>
      </c>
      <c r="U783" s="1002">
        <v>0</v>
      </c>
      <c r="V783" s="1009">
        <v>655.84209699999997</v>
      </c>
      <c r="W783" s="1009"/>
      <c r="X783" s="1009">
        <v>655.84209699999997</v>
      </c>
      <c r="Y783" s="1009"/>
      <c r="Z783" s="1009"/>
      <c r="AA783" s="1008">
        <v>619.84209699999997</v>
      </c>
      <c r="AB783" s="1008"/>
      <c r="AC783" s="1008">
        <v>619.84209699999997</v>
      </c>
      <c r="AD783" s="1008"/>
      <c r="AE783" s="1008"/>
      <c r="AF783" s="1010">
        <f t="shared" si="16"/>
        <v>94.510873857491944</v>
      </c>
      <c r="AG783" s="1010"/>
      <c r="AH783" s="1011">
        <f t="shared" si="16"/>
        <v>94.510873857491944</v>
      </c>
      <c r="AI783" s="1007"/>
      <c r="AJ783" s="1007"/>
    </row>
    <row r="784" spans="1:36" ht="48">
      <c r="A784" s="1005" t="s">
        <v>267</v>
      </c>
      <c r="B784" s="1006" t="s">
        <v>2139</v>
      </c>
      <c r="C784" s="1007"/>
      <c r="D784" s="1007"/>
      <c r="E784" s="1007"/>
      <c r="F784" s="1002">
        <v>0</v>
      </c>
      <c r="G784" s="1008">
        <v>289443</v>
      </c>
      <c r="H784" s="1008"/>
      <c r="I784" s="1008">
        <v>289443</v>
      </c>
      <c r="J784" s="1008"/>
      <c r="K784" s="1008"/>
      <c r="L784" s="1008">
        <v>7111.339258</v>
      </c>
      <c r="M784" s="1008"/>
      <c r="N784" s="1008">
        <v>7111.339258</v>
      </c>
      <c r="O784" s="1008"/>
      <c r="P784" s="1008"/>
      <c r="Q784" s="1002">
        <v>0</v>
      </c>
      <c r="R784" s="1002">
        <v>0</v>
      </c>
      <c r="S784" s="1002">
        <v>0</v>
      </c>
      <c r="T784" s="1002">
        <v>0</v>
      </c>
      <c r="U784" s="1002">
        <v>0</v>
      </c>
      <c r="V784" s="1009">
        <v>224.58411699999999</v>
      </c>
      <c r="W784" s="1009"/>
      <c r="X784" s="1009">
        <v>224.58411699999999</v>
      </c>
      <c r="Y784" s="1009"/>
      <c r="Z784" s="1009"/>
      <c r="AA784" s="1008">
        <v>224.584</v>
      </c>
      <c r="AB784" s="1008"/>
      <c r="AC784" s="1008">
        <v>224.584</v>
      </c>
      <c r="AD784" s="1008"/>
      <c r="AE784" s="1008"/>
      <c r="AF784" s="1010">
        <f t="shared" si="16"/>
        <v>99.99994790370684</v>
      </c>
      <c r="AG784" s="1010"/>
      <c r="AH784" s="1011">
        <f t="shared" si="16"/>
        <v>99.99994790370684</v>
      </c>
      <c r="AI784" s="1007"/>
      <c r="AJ784" s="1007"/>
    </row>
    <row r="785" spans="1:36" ht="24">
      <c r="A785" s="1000" t="s">
        <v>417</v>
      </c>
      <c r="B785" s="1001" t="s">
        <v>4314</v>
      </c>
      <c r="C785" s="1012"/>
      <c r="D785" s="1012"/>
      <c r="E785" s="1012"/>
      <c r="F785" s="1002">
        <v>0</v>
      </c>
      <c r="G785" s="1003">
        <v>0</v>
      </c>
      <c r="H785" s="1003"/>
      <c r="I785" s="1003">
        <v>0</v>
      </c>
      <c r="J785" s="1003"/>
      <c r="K785" s="1003"/>
      <c r="L785" s="1003">
        <v>867018.54801999999</v>
      </c>
      <c r="M785" s="1003"/>
      <c r="N785" s="1003">
        <v>867018.54801999999</v>
      </c>
      <c r="O785" s="1003"/>
      <c r="P785" s="1003"/>
      <c r="Q785" s="1002">
        <v>0</v>
      </c>
      <c r="R785" s="1002">
        <v>0</v>
      </c>
      <c r="S785" s="1002">
        <v>0</v>
      </c>
      <c r="T785" s="1002">
        <v>0</v>
      </c>
      <c r="U785" s="1002">
        <v>0</v>
      </c>
      <c r="V785" s="1003">
        <v>551238.15373499994</v>
      </c>
      <c r="W785" s="1013"/>
      <c r="X785" s="1013">
        <v>551238.15373499994</v>
      </c>
      <c r="Y785" s="1013"/>
      <c r="Z785" s="1013"/>
      <c r="AA785" s="1003">
        <v>436397.82243399997</v>
      </c>
      <c r="AB785" s="1003"/>
      <c r="AC785" s="1003">
        <v>436397.82243399997</v>
      </c>
      <c r="AD785" s="1003"/>
      <c r="AE785" s="1003"/>
      <c r="AF785" s="1004">
        <f t="shared" si="16"/>
        <v>79.166839137878725</v>
      </c>
      <c r="AG785" s="1012"/>
      <c r="AH785" s="1004">
        <f t="shared" si="16"/>
        <v>79.166839137878725</v>
      </c>
      <c r="AI785" s="1012"/>
      <c r="AJ785" s="1012"/>
    </row>
    <row r="786" spans="1:36" ht="36">
      <c r="A786" s="1005" t="s">
        <v>282</v>
      </c>
      <c r="B786" s="1006" t="s">
        <v>2092</v>
      </c>
      <c r="C786" s="1007"/>
      <c r="D786" s="1007"/>
      <c r="E786" s="1007"/>
      <c r="F786" s="1002">
        <v>0</v>
      </c>
      <c r="G786" s="1008">
        <v>93772</v>
      </c>
      <c r="H786" s="1008"/>
      <c r="I786" s="1008">
        <v>93772</v>
      </c>
      <c r="J786" s="1008"/>
      <c r="K786" s="1008"/>
      <c r="L786" s="1008">
        <v>31000</v>
      </c>
      <c r="M786" s="1008"/>
      <c r="N786" s="1008">
        <v>31000</v>
      </c>
      <c r="O786" s="1008"/>
      <c r="P786" s="1008"/>
      <c r="Q786" s="1002">
        <v>0</v>
      </c>
      <c r="R786" s="1002">
        <v>0</v>
      </c>
      <c r="S786" s="1002">
        <v>0</v>
      </c>
      <c r="T786" s="1002">
        <v>0</v>
      </c>
      <c r="U786" s="1002">
        <v>0</v>
      </c>
      <c r="V786" s="1009">
        <v>4200</v>
      </c>
      <c r="W786" s="1009"/>
      <c r="X786" s="1009">
        <v>4200</v>
      </c>
      <c r="Y786" s="1009"/>
      <c r="Z786" s="1009"/>
      <c r="AA786" s="1008">
        <v>4200</v>
      </c>
      <c r="AB786" s="1008"/>
      <c r="AC786" s="1008">
        <v>4200</v>
      </c>
      <c r="AD786" s="1008"/>
      <c r="AE786" s="1008"/>
      <c r="AF786" s="1010">
        <f t="shared" si="16"/>
        <v>100</v>
      </c>
      <c r="AG786" s="1010"/>
      <c r="AH786" s="1011">
        <f t="shared" si="16"/>
        <v>100</v>
      </c>
      <c r="AI786" s="1007"/>
      <c r="AJ786" s="1007"/>
    </row>
    <row r="787" spans="1:36" ht="24">
      <c r="A787" s="1005" t="s">
        <v>132</v>
      </c>
      <c r="B787" s="1006" t="s">
        <v>2103</v>
      </c>
      <c r="C787" s="1007"/>
      <c r="D787" s="1007"/>
      <c r="E787" s="1007"/>
      <c r="F787" s="1002">
        <v>0</v>
      </c>
      <c r="G787" s="1008">
        <v>391940</v>
      </c>
      <c r="H787" s="1008"/>
      <c r="I787" s="1008">
        <v>391940</v>
      </c>
      <c r="J787" s="1008"/>
      <c r="K787" s="1008"/>
      <c r="L787" s="1008">
        <v>104000</v>
      </c>
      <c r="M787" s="1008"/>
      <c r="N787" s="1008">
        <v>104000</v>
      </c>
      <c r="O787" s="1008"/>
      <c r="P787" s="1008"/>
      <c r="Q787" s="1002">
        <v>0</v>
      </c>
      <c r="R787" s="1002">
        <v>0</v>
      </c>
      <c r="S787" s="1002">
        <v>0</v>
      </c>
      <c r="T787" s="1002">
        <v>0</v>
      </c>
      <c r="U787" s="1002">
        <v>0</v>
      </c>
      <c r="V787" s="1009">
        <v>15212.335999999999</v>
      </c>
      <c r="W787" s="1009"/>
      <c r="X787" s="1009">
        <v>15212.335999999999</v>
      </c>
      <c r="Y787" s="1009"/>
      <c r="Z787" s="1009"/>
      <c r="AA787" s="1008">
        <v>15212.335999999999</v>
      </c>
      <c r="AB787" s="1008"/>
      <c r="AC787" s="1008">
        <v>15212.335999999999</v>
      </c>
      <c r="AD787" s="1008"/>
      <c r="AE787" s="1008"/>
      <c r="AF787" s="1010">
        <f t="shared" si="16"/>
        <v>100</v>
      </c>
      <c r="AG787" s="1010"/>
      <c r="AH787" s="1011">
        <f t="shared" si="16"/>
        <v>100</v>
      </c>
      <c r="AI787" s="1007"/>
      <c r="AJ787" s="1007"/>
    </row>
    <row r="788" spans="1:36">
      <c r="A788" s="1005" t="s">
        <v>133</v>
      </c>
      <c r="B788" s="1006" t="s">
        <v>2038</v>
      </c>
      <c r="C788" s="1007"/>
      <c r="D788" s="1007"/>
      <c r="E788" s="1007"/>
      <c r="F788" s="1002">
        <v>0</v>
      </c>
      <c r="G788" s="1008">
        <v>990586</v>
      </c>
      <c r="H788" s="1008"/>
      <c r="I788" s="1008">
        <v>990586</v>
      </c>
      <c r="J788" s="1008"/>
      <c r="K788" s="1008"/>
      <c r="L788" s="1008">
        <v>205195</v>
      </c>
      <c r="M788" s="1008"/>
      <c r="N788" s="1008">
        <v>205195</v>
      </c>
      <c r="O788" s="1008"/>
      <c r="P788" s="1008"/>
      <c r="Q788" s="1002">
        <v>0</v>
      </c>
      <c r="R788" s="1002">
        <v>0</v>
      </c>
      <c r="S788" s="1002">
        <v>0</v>
      </c>
      <c r="T788" s="1002">
        <v>0</v>
      </c>
      <c r="U788" s="1002">
        <v>0</v>
      </c>
      <c r="V788" s="1009">
        <v>81723.782000000007</v>
      </c>
      <c r="W788" s="1009"/>
      <c r="X788" s="1009">
        <v>81723.782000000007</v>
      </c>
      <c r="Y788" s="1009"/>
      <c r="Z788" s="1009"/>
      <c r="AA788" s="1008">
        <v>79252.895999999993</v>
      </c>
      <c r="AB788" s="1008"/>
      <c r="AC788" s="1008">
        <v>79252.895999999993</v>
      </c>
      <c r="AD788" s="1008"/>
      <c r="AE788" s="1008"/>
      <c r="AF788" s="1010">
        <f t="shared" si="16"/>
        <v>96.976539827782304</v>
      </c>
      <c r="AG788" s="1010"/>
      <c r="AH788" s="1011">
        <f t="shared" si="16"/>
        <v>96.976539827782304</v>
      </c>
      <c r="AI788" s="1007"/>
      <c r="AJ788" s="1007"/>
    </row>
    <row r="789" spans="1:36">
      <c r="A789" s="1005" t="s">
        <v>134</v>
      </c>
      <c r="B789" s="1006" t="s">
        <v>2085</v>
      </c>
      <c r="C789" s="1007"/>
      <c r="D789" s="1007"/>
      <c r="E789" s="1007"/>
      <c r="F789" s="1002">
        <v>0</v>
      </c>
      <c r="G789" s="1008">
        <v>216625</v>
      </c>
      <c r="H789" s="1008"/>
      <c r="I789" s="1008">
        <v>216625</v>
      </c>
      <c r="J789" s="1008"/>
      <c r="K789" s="1008"/>
      <c r="L789" s="1008">
        <v>0</v>
      </c>
      <c r="M789" s="1008"/>
      <c r="N789" s="1008">
        <v>0</v>
      </c>
      <c r="O789" s="1008"/>
      <c r="P789" s="1008"/>
      <c r="Q789" s="1002">
        <v>0</v>
      </c>
      <c r="R789" s="1002">
        <v>0</v>
      </c>
      <c r="S789" s="1002">
        <v>0</v>
      </c>
      <c r="T789" s="1002">
        <v>0</v>
      </c>
      <c r="U789" s="1002">
        <v>0</v>
      </c>
      <c r="V789" s="1009">
        <v>20455</v>
      </c>
      <c r="W789" s="1009"/>
      <c r="X789" s="1009">
        <v>20455</v>
      </c>
      <c r="Y789" s="1009"/>
      <c r="Z789" s="1009"/>
      <c r="AA789" s="1008">
        <v>20455</v>
      </c>
      <c r="AB789" s="1008"/>
      <c r="AC789" s="1008">
        <v>20455</v>
      </c>
      <c r="AD789" s="1008"/>
      <c r="AE789" s="1008"/>
      <c r="AF789" s="1010">
        <f t="shared" si="16"/>
        <v>100</v>
      </c>
      <c r="AG789" s="1010"/>
      <c r="AH789" s="1011">
        <f t="shared" si="16"/>
        <v>100</v>
      </c>
      <c r="AI789" s="1007"/>
      <c r="AJ789" s="1007"/>
    </row>
    <row r="790" spans="1:36" ht="24">
      <c r="A790" s="1005" t="s">
        <v>135</v>
      </c>
      <c r="B790" s="1006" t="s">
        <v>2100</v>
      </c>
      <c r="C790" s="1007"/>
      <c r="D790" s="1007"/>
      <c r="E790" s="1007"/>
      <c r="F790" s="1002">
        <v>0</v>
      </c>
      <c r="G790" s="1008">
        <v>72973</v>
      </c>
      <c r="H790" s="1008"/>
      <c r="I790" s="1008">
        <v>72973</v>
      </c>
      <c r="J790" s="1008"/>
      <c r="K790" s="1008"/>
      <c r="L790" s="1008">
        <v>7497</v>
      </c>
      <c r="M790" s="1008"/>
      <c r="N790" s="1008">
        <v>7497</v>
      </c>
      <c r="O790" s="1008"/>
      <c r="P790" s="1008"/>
      <c r="Q790" s="1002">
        <v>0</v>
      </c>
      <c r="R790" s="1002">
        <v>0</v>
      </c>
      <c r="S790" s="1002">
        <v>0</v>
      </c>
      <c r="T790" s="1002">
        <v>0</v>
      </c>
      <c r="U790" s="1002">
        <v>0</v>
      </c>
      <c r="V790" s="1009">
        <v>8000</v>
      </c>
      <c r="W790" s="1009"/>
      <c r="X790" s="1009">
        <v>8000</v>
      </c>
      <c r="Y790" s="1009"/>
      <c r="Z790" s="1009"/>
      <c r="AA790" s="1008">
        <v>6741.5</v>
      </c>
      <c r="AB790" s="1008"/>
      <c r="AC790" s="1008">
        <v>6741.5</v>
      </c>
      <c r="AD790" s="1008"/>
      <c r="AE790" s="1008"/>
      <c r="AF790" s="1010">
        <f t="shared" si="16"/>
        <v>84.268749999999997</v>
      </c>
      <c r="AG790" s="1010"/>
      <c r="AH790" s="1011">
        <f t="shared" si="16"/>
        <v>84.268749999999997</v>
      </c>
      <c r="AI790" s="1007"/>
      <c r="AJ790" s="1007"/>
    </row>
    <row r="791" spans="1:36" ht="36">
      <c r="A791" s="1005" t="s">
        <v>136</v>
      </c>
      <c r="B791" s="1006" t="s">
        <v>2127</v>
      </c>
      <c r="C791" s="1007"/>
      <c r="D791" s="1007"/>
      <c r="E791" s="1007"/>
      <c r="F791" s="1002">
        <v>0</v>
      </c>
      <c r="G791" s="1008">
        <v>331506</v>
      </c>
      <c r="H791" s="1008"/>
      <c r="I791" s="1008">
        <v>331506</v>
      </c>
      <c r="J791" s="1008"/>
      <c r="K791" s="1008"/>
      <c r="L791" s="1008">
        <v>4765.3119999999999</v>
      </c>
      <c r="M791" s="1008"/>
      <c r="N791" s="1008">
        <v>4765.3119999999999</v>
      </c>
      <c r="O791" s="1008"/>
      <c r="P791" s="1008"/>
      <c r="Q791" s="1002">
        <v>0</v>
      </c>
      <c r="R791" s="1002">
        <v>0</v>
      </c>
      <c r="S791" s="1002">
        <v>0</v>
      </c>
      <c r="T791" s="1002">
        <v>0</v>
      </c>
      <c r="U791" s="1002">
        <v>0</v>
      </c>
      <c r="V791" s="1009">
        <v>8234.6880000000001</v>
      </c>
      <c r="W791" s="1009"/>
      <c r="X791" s="1009">
        <v>8234.6880000000001</v>
      </c>
      <c r="Y791" s="1009"/>
      <c r="Z791" s="1009"/>
      <c r="AA791" s="1008">
        <v>3537.598</v>
      </c>
      <c r="AB791" s="1008"/>
      <c r="AC791" s="1008">
        <v>3537.598</v>
      </c>
      <c r="AD791" s="1008"/>
      <c r="AE791" s="1008"/>
      <c r="AF791" s="1010">
        <f t="shared" si="16"/>
        <v>42.959708977437884</v>
      </c>
      <c r="AG791" s="1010"/>
      <c r="AH791" s="1011">
        <f t="shared" si="16"/>
        <v>42.959708977437884</v>
      </c>
      <c r="AI791" s="1007"/>
      <c r="AJ791" s="1007"/>
    </row>
    <row r="792" spans="1:36">
      <c r="A792" s="1005" t="s">
        <v>137</v>
      </c>
      <c r="B792" s="1006" t="s">
        <v>4315</v>
      </c>
      <c r="C792" s="1007"/>
      <c r="D792" s="1007"/>
      <c r="E792" s="1007"/>
      <c r="F792" s="1002">
        <v>0</v>
      </c>
      <c r="G792" s="1008">
        <v>110000</v>
      </c>
      <c r="H792" s="1008"/>
      <c r="I792" s="1008">
        <v>110000</v>
      </c>
      <c r="J792" s="1008"/>
      <c r="K792" s="1008"/>
      <c r="L792" s="1008">
        <v>25580.944</v>
      </c>
      <c r="M792" s="1008"/>
      <c r="N792" s="1008">
        <v>25580.944</v>
      </c>
      <c r="O792" s="1008"/>
      <c r="P792" s="1008"/>
      <c r="Q792" s="1002">
        <v>0</v>
      </c>
      <c r="R792" s="1002">
        <v>0</v>
      </c>
      <c r="S792" s="1002">
        <v>0</v>
      </c>
      <c r="T792" s="1002">
        <v>0</v>
      </c>
      <c r="U792" s="1002">
        <v>0</v>
      </c>
      <c r="V792" s="1009">
        <v>8000</v>
      </c>
      <c r="W792" s="1009"/>
      <c r="X792" s="1009">
        <v>8000</v>
      </c>
      <c r="Y792" s="1009"/>
      <c r="Z792" s="1009"/>
      <c r="AA792" s="1008">
        <v>5765.558</v>
      </c>
      <c r="AB792" s="1008"/>
      <c r="AC792" s="1008">
        <v>5765.558</v>
      </c>
      <c r="AD792" s="1008"/>
      <c r="AE792" s="1008"/>
      <c r="AF792" s="1010">
        <f t="shared" si="16"/>
        <v>72.069475000000011</v>
      </c>
      <c r="AG792" s="1010"/>
      <c r="AH792" s="1011">
        <f t="shared" si="16"/>
        <v>72.069475000000011</v>
      </c>
      <c r="AI792" s="1007"/>
      <c r="AJ792" s="1007"/>
    </row>
    <row r="793" spans="1:36" ht="24">
      <c r="A793" s="1005" t="s">
        <v>317</v>
      </c>
      <c r="B793" s="1006" t="s">
        <v>2170</v>
      </c>
      <c r="C793" s="1007"/>
      <c r="D793" s="1007"/>
      <c r="E793" s="1007"/>
      <c r="F793" s="1002">
        <v>0</v>
      </c>
      <c r="G793" s="1008">
        <v>80000</v>
      </c>
      <c r="H793" s="1008"/>
      <c r="I793" s="1008">
        <v>80000</v>
      </c>
      <c r="J793" s="1008"/>
      <c r="K793" s="1008"/>
      <c r="L793" s="1008">
        <v>5000</v>
      </c>
      <c r="M793" s="1008"/>
      <c r="N793" s="1008">
        <v>5000</v>
      </c>
      <c r="O793" s="1008"/>
      <c r="P793" s="1008"/>
      <c r="Q793" s="1002">
        <v>0</v>
      </c>
      <c r="R793" s="1002">
        <v>0</v>
      </c>
      <c r="S793" s="1002">
        <v>0</v>
      </c>
      <c r="T793" s="1002">
        <v>0</v>
      </c>
      <c r="U793" s="1002">
        <v>0</v>
      </c>
      <c r="V793" s="1009">
        <v>8077.5990000000002</v>
      </c>
      <c r="W793" s="1009"/>
      <c r="X793" s="1009">
        <v>8077.5990000000002</v>
      </c>
      <c r="Y793" s="1009"/>
      <c r="Z793" s="1009"/>
      <c r="AA793" s="1008">
        <v>2237.5355</v>
      </c>
      <c r="AB793" s="1008"/>
      <c r="AC793" s="1008">
        <v>2237.5355</v>
      </c>
      <c r="AD793" s="1008"/>
      <c r="AE793" s="1008"/>
      <c r="AF793" s="1010">
        <f t="shared" si="16"/>
        <v>27.700502339866091</v>
      </c>
      <c r="AG793" s="1010"/>
      <c r="AH793" s="1011">
        <f t="shared" si="16"/>
        <v>27.700502339866091</v>
      </c>
      <c r="AI793" s="1007"/>
      <c r="AJ793" s="1007"/>
    </row>
    <row r="794" spans="1:36" ht="24">
      <c r="A794" s="1005" t="s">
        <v>318</v>
      </c>
      <c r="B794" s="1006" t="s">
        <v>2172</v>
      </c>
      <c r="C794" s="1007"/>
      <c r="D794" s="1007"/>
      <c r="E794" s="1007"/>
      <c r="F794" s="1002">
        <v>0</v>
      </c>
      <c r="G794" s="1008">
        <v>90000</v>
      </c>
      <c r="H794" s="1008"/>
      <c r="I794" s="1008">
        <v>90000</v>
      </c>
      <c r="J794" s="1008"/>
      <c r="K794" s="1008"/>
      <c r="L794" s="1008">
        <v>15500</v>
      </c>
      <c r="M794" s="1008"/>
      <c r="N794" s="1008">
        <v>15500</v>
      </c>
      <c r="O794" s="1008"/>
      <c r="P794" s="1008"/>
      <c r="Q794" s="1002">
        <v>0</v>
      </c>
      <c r="R794" s="1002">
        <v>0</v>
      </c>
      <c r="S794" s="1002">
        <v>0</v>
      </c>
      <c r="T794" s="1002">
        <v>0</v>
      </c>
      <c r="U794" s="1002">
        <v>0</v>
      </c>
      <c r="V794" s="1009">
        <v>19228.978999999999</v>
      </c>
      <c r="W794" s="1009"/>
      <c r="X794" s="1009">
        <v>19228.978999999999</v>
      </c>
      <c r="Y794" s="1009"/>
      <c r="Z794" s="1009"/>
      <c r="AA794" s="1008">
        <v>14518.638035</v>
      </c>
      <c r="AB794" s="1008"/>
      <c r="AC794" s="1008">
        <v>14518.638035</v>
      </c>
      <c r="AD794" s="1008"/>
      <c r="AE794" s="1008"/>
      <c r="AF794" s="1010">
        <f t="shared" si="16"/>
        <v>75.503946595396471</v>
      </c>
      <c r="AG794" s="1010"/>
      <c r="AH794" s="1011">
        <f t="shared" si="16"/>
        <v>75.503946595396471</v>
      </c>
      <c r="AI794" s="1007"/>
      <c r="AJ794" s="1007"/>
    </row>
    <row r="795" spans="1:36" ht="24">
      <c r="A795" s="1005" t="s">
        <v>656</v>
      </c>
      <c r="B795" s="1006" t="s">
        <v>2171</v>
      </c>
      <c r="C795" s="1007"/>
      <c r="D795" s="1007"/>
      <c r="E795" s="1007"/>
      <c r="F795" s="1002">
        <v>0</v>
      </c>
      <c r="G795" s="1008">
        <v>100000</v>
      </c>
      <c r="H795" s="1008"/>
      <c r="I795" s="1008">
        <v>100000</v>
      </c>
      <c r="J795" s="1008"/>
      <c r="K795" s="1008"/>
      <c r="L795" s="1008">
        <v>5500</v>
      </c>
      <c r="M795" s="1008"/>
      <c r="N795" s="1008">
        <v>5500</v>
      </c>
      <c r="O795" s="1008"/>
      <c r="P795" s="1008"/>
      <c r="Q795" s="1002">
        <v>0</v>
      </c>
      <c r="R795" s="1002">
        <v>0</v>
      </c>
      <c r="S795" s="1002">
        <v>0</v>
      </c>
      <c r="T795" s="1002">
        <v>0</v>
      </c>
      <c r="U795" s="1002">
        <v>0</v>
      </c>
      <c r="V795" s="1009">
        <v>8070.8284510000003</v>
      </c>
      <c r="W795" s="1009"/>
      <c r="X795" s="1009">
        <v>8070.8284510000003</v>
      </c>
      <c r="Y795" s="1009"/>
      <c r="Z795" s="1009"/>
      <c r="AA795" s="1008">
        <v>8070.8284510000003</v>
      </c>
      <c r="AB795" s="1008"/>
      <c r="AC795" s="1008">
        <v>8070.8284510000003</v>
      </c>
      <c r="AD795" s="1008"/>
      <c r="AE795" s="1008"/>
      <c r="AF795" s="1010">
        <f t="shared" si="16"/>
        <v>100</v>
      </c>
      <c r="AG795" s="1010"/>
      <c r="AH795" s="1011">
        <f t="shared" si="16"/>
        <v>100</v>
      </c>
      <c r="AI795" s="1007"/>
      <c r="AJ795" s="1007"/>
    </row>
    <row r="796" spans="1:36" ht="24">
      <c r="A796" s="1005" t="s">
        <v>1117</v>
      </c>
      <c r="B796" s="1006" t="s">
        <v>2173</v>
      </c>
      <c r="C796" s="1007"/>
      <c r="D796" s="1007"/>
      <c r="E796" s="1007"/>
      <c r="F796" s="1002">
        <v>0</v>
      </c>
      <c r="G796" s="1008">
        <v>96000</v>
      </c>
      <c r="H796" s="1008"/>
      <c r="I796" s="1008">
        <v>96000</v>
      </c>
      <c r="J796" s="1008"/>
      <c r="K796" s="1008"/>
      <c r="L796" s="1008">
        <v>8100</v>
      </c>
      <c r="M796" s="1008"/>
      <c r="N796" s="1008">
        <v>8100</v>
      </c>
      <c r="O796" s="1008"/>
      <c r="P796" s="1008"/>
      <c r="Q796" s="1002">
        <v>0</v>
      </c>
      <c r="R796" s="1002">
        <v>0</v>
      </c>
      <c r="S796" s="1002">
        <v>0</v>
      </c>
      <c r="T796" s="1002">
        <v>0</v>
      </c>
      <c r="U796" s="1002">
        <v>0</v>
      </c>
      <c r="V796" s="1009">
        <v>11760.934993999999</v>
      </c>
      <c r="W796" s="1009"/>
      <c r="X796" s="1009">
        <v>11760.934993999999</v>
      </c>
      <c r="Y796" s="1009"/>
      <c r="Z796" s="1009"/>
      <c r="AA796" s="1008">
        <v>11685.934993999999</v>
      </c>
      <c r="AB796" s="1008"/>
      <c r="AC796" s="1008">
        <v>11685.934993999999</v>
      </c>
      <c r="AD796" s="1008"/>
      <c r="AE796" s="1008"/>
      <c r="AF796" s="1010">
        <f t="shared" si="16"/>
        <v>99.362295599471793</v>
      </c>
      <c r="AG796" s="1010"/>
      <c r="AH796" s="1011">
        <f t="shared" si="16"/>
        <v>99.362295599471793</v>
      </c>
      <c r="AI796" s="1007"/>
      <c r="AJ796" s="1007"/>
    </row>
    <row r="797" spans="1:36" ht="24">
      <c r="A797" s="1005" t="s">
        <v>351</v>
      </c>
      <c r="B797" s="1006" t="s">
        <v>2064</v>
      </c>
      <c r="C797" s="1007"/>
      <c r="D797" s="1007"/>
      <c r="E797" s="1007"/>
      <c r="F797" s="1002">
        <v>0</v>
      </c>
      <c r="G797" s="1008">
        <v>80000</v>
      </c>
      <c r="H797" s="1008"/>
      <c r="I797" s="1008">
        <v>80000</v>
      </c>
      <c r="J797" s="1008"/>
      <c r="K797" s="1008"/>
      <c r="L797" s="1008">
        <v>5000</v>
      </c>
      <c r="M797" s="1008"/>
      <c r="N797" s="1008">
        <v>5000</v>
      </c>
      <c r="O797" s="1008"/>
      <c r="P797" s="1008"/>
      <c r="Q797" s="1002">
        <v>0</v>
      </c>
      <c r="R797" s="1002">
        <v>0</v>
      </c>
      <c r="S797" s="1002">
        <v>0</v>
      </c>
      <c r="T797" s="1002">
        <v>0</v>
      </c>
      <c r="U797" s="1002">
        <v>0</v>
      </c>
      <c r="V797" s="1009">
        <v>10169.124857999999</v>
      </c>
      <c r="W797" s="1009"/>
      <c r="X797" s="1009">
        <v>10169.124857999999</v>
      </c>
      <c r="Y797" s="1009"/>
      <c r="Z797" s="1009"/>
      <c r="AA797" s="1008">
        <v>9797.9742800000004</v>
      </c>
      <c r="AB797" s="1008"/>
      <c r="AC797" s="1008">
        <v>9797.9742800000004</v>
      </c>
      <c r="AD797" s="1008"/>
      <c r="AE797" s="1008"/>
      <c r="AF797" s="1010">
        <f t="shared" si="16"/>
        <v>96.350221054587436</v>
      </c>
      <c r="AG797" s="1010"/>
      <c r="AH797" s="1011">
        <f t="shared" si="16"/>
        <v>96.350221054587436</v>
      </c>
      <c r="AI797" s="1007"/>
      <c r="AJ797" s="1007"/>
    </row>
    <row r="798" spans="1:36" ht="24">
      <c r="A798" s="1005" t="s">
        <v>1118</v>
      </c>
      <c r="B798" s="1006" t="s">
        <v>2169</v>
      </c>
      <c r="C798" s="1007"/>
      <c r="D798" s="1007"/>
      <c r="E798" s="1007"/>
      <c r="F798" s="1002">
        <v>0</v>
      </c>
      <c r="G798" s="1008">
        <v>99991.686000000002</v>
      </c>
      <c r="H798" s="1008"/>
      <c r="I798" s="1008">
        <v>99991.686000000002</v>
      </c>
      <c r="J798" s="1008"/>
      <c r="K798" s="1008"/>
      <c r="L798" s="1008">
        <v>16000</v>
      </c>
      <c r="M798" s="1008"/>
      <c r="N798" s="1008">
        <v>16000</v>
      </c>
      <c r="O798" s="1008"/>
      <c r="P798" s="1008"/>
      <c r="Q798" s="1002">
        <v>0</v>
      </c>
      <c r="R798" s="1002">
        <v>0</v>
      </c>
      <c r="S798" s="1002">
        <v>0</v>
      </c>
      <c r="T798" s="1002">
        <v>0</v>
      </c>
      <c r="U798" s="1002">
        <v>0</v>
      </c>
      <c r="V798" s="1009">
        <v>8600</v>
      </c>
      <c r="W798" s="1009"/>
      <c r="X798" s="1009">
        <v>8600</v>
      </c>
      <c r="Y798" s="1009"/>
      <c r="Z798" s="1009"/>
      <c r="AA798" s="1008">
        <v>8161.424618</v>
      </c>
      <c r="AB798" s="1008"/>
      <c r="AC798" s="1008">
        <v>8161.424618</v>
      </c>
      <c r="AD798" s="1008"/>
      <c r="AE798" s="1008"/>
      <c r="AF798" s="1010">
        <f t="shared" si="16"/>
        <v>94.900286255813953</v>
      </c>
      <c r="AG798" s="1010"/>
      <c r="AH798" s="1011">
        <f t="shared" si="16"/>
        <v>94.900286255813953</v>
      </c>
      <c r="AI798" s="1007"/>
      <c r="AJ798" s="1007"/>
    </row>
    <row r="799" spans="1:36" ht="24">
      <c r="A799" s="1005" t="s">
        <v>1119</v>
      </c>
      <c r="B799" s="1006" t="s">
        <v>2181</v>
      </c>
      <c r="C799" s="1007"/>
      <c r="D799" s="1007"/>
      <c r="E799" s="1007"/>
      <c r="F799" s="1002">
        <v>0</v>
      </c>
      <c r="G799" s="1008">
        <v>88800</v>
      </c>
      <c r="H799" s="1008"/>
      <c r="I799" s="1008">
        <v>88800</v>
      </c>
      <c r="J799" s="1008"/>
      <c r="K799" s="1008"/>
      <c r="L799" s="1008">
        <v>5000</v>
      </c>
      <c r="M799" s="1008"/>
      <c r="N799" s="1008">
        <v>5000</v>
      </c>
      <c r="O799" s="1008"/>
      <c r="P799" s="1008"/>
      <c r="Q799" s="1002">
        <v>0</v>
      </c>
      <c r="R799" s="1002">
        <v>0</v>
      </c>
      <c r="S799" s="1002">
        <v>0</v>
      </c>
      <c r="T799" s="1002">
        <v>0</v>
      </c>
      <c r="U799" s="1002">
        <v>0</v>
      </c>
      <c r="V799" s="1009">
        <v>8000</v>
      </c>
      <c r="W799" s="1009"/>
      <c r="X799" s="1009">
        <v>8000</v>
      </c>
      <c r="Y799" s="1009"/>
      <c r="Z799" s="1009"/>
      <c r="AA799" s="1008">
        <v>8000</v>
      </c>
      <c r="AB799" s="1008"/>
      <c r="AC799" s="1008">
        <v>8000</v>
      </c>
      <c r="AD799" s="1008"/>
      <c r="AE799" s="1008"/>
      <c r="AF799" s="1010">
        <f t="shared" si="16"/>
        <v>100</v>
      </c>
      <c r="AG799" s="1010"/>
      <c r="AH799" s="1011">
        <f t="shared" si="16"/>
        <v>100</v>
      </c>
      <c r="AI799" s="1007"/>
      <c r="AJ799" s="1007"/>
    </row>
    <row r="800" spans="1:36">
      <c r="A800" s="1005" t="s">
        <v>1120</v>
      </c>
      <c r="B800" s="1006" t="s">
        <v>2187</v>
      </c>
      <c r="C800" s="1007"/>
      <c r="D800" s="1007"/>
      <c r="E800" s="1007"/>
      <c r="F800" s="1002">
        <v>0</v>
      </c>
      <c r="G800" s="1008">
        <v>70033</v>
      </c>
      <c r="H800" s="1008"/>
      <c r="I800" s="1008">
        <v>70033</v>
      </c>
      <c r="J800" s="1008"/>
      <c r="K800" s="1008"/>
      <c r="L800" s="1008">
        <v>0</v>
      </c>
      <c r="M800" s="1008"/>
      <c r="N800" s="1008">
        <v>0</v>
      </c>
      <c r="O800" s="1008"/>
      <c r="P800" s="1008"/>
      <c r="Q800" s="1002">
        <v>0</v>
      </c>
      <c r="R800" s="1002">
        <v>0</v>
      </c>
      <c r="S800" s="1002">
        <v>0</v>
      </c>
      <c r="T800" s="1002">
        <v>0</v>
      </c>
      <c r="U800" s="1002">
        <v>0</v>
      </c>
      <c r="V800" s="1009">
        <v>10000</v>
      </c>
      <c r="W800" s="1009"/>
      <c r="X800" s="1009">
        <v>10000</v>
      </c>
      <c r="Y800" s="1009"/>
      <c r="Z800" s="1009"/>
      <c r="AA800" s="1008">
        <v>10000</v>
      </c>
      <c r="AB800" s="1008"/>
      <c r="AC800" s="1008">
        <v>10000</v>
      </c>
      <c r="AD800" s="1008"/>
      <c r="AE800" s="1008"/>
      <c r="AF800" s="1010">
        <f t="shared" si="16"/>
        <v>100</v>
      </c>
      <c r="AG800" s="1010"/>
      <c r="AH800" s="1011">
        <f t="shared" si="16"/>
        <v>100</v>
      </c>
      <c r="AI800" s="1007"/>
      <c r="AJ800" s="1007"/>
    </row>
    <row r="801" spans="1:36" ht="36">
      <c r="A801" s="1005" t="s">
        <v>1121</v>
      </c>
      <c r="B801" s="1006" t="s">
        <v>2417</v>
      </c>
      <c r="C801" s="1007"/>
      <c r="D801" s="1007"/>
      <c r="E801" s="1007"/>
      <c r="F801" s="1002">
        <v>0</v>
      </c>
      <c r="G801" s="1008">
        <v>80000</v>
      </c>
      <c r="H801" s="1008"/>
      <c r="I801" s="1008">
        <v>80000</v>
      </c>
      <c r="J801" s="1008"/>
      <c r="K801" s="1008"/>
      <c r="L801" s="1008">
        <v>0</v>
      </c>
      <c r="M801" s="1008"/>
      <c r="N801" s="1008">
        <v>0</v>
      </c>
      <c r="O801" s="1008"/>
      <c r="P801" s="1008"/>
      <c r="Q801" s="1002">
        <v>0</v>
      </c>
      <c r="R801" s="1002">
        <v>0</v>
      </c>
      <c r="S801" s="1002">
        <v>0</v>
      </c>
      <c r="T801" s="1002">
        <v>0</v>
      </c>
      <c r="U801" s="1002">
        <v>0</v>
      </c>
      <c r="V801" s="1009">
        <v>8000</v>
      </c>
      <c r="W801" s="1009"/>
      <c r="X801" s="1009">
        <v>8000</v>
      </c>
      <c r="Y801" s="1009"/>
      <c r="Z801" s="1009"/>
      <c r="AA801" s="1008">
        <v>8000</v>
      </c>
      <c r="AB801" s="1008"/>
      <c r="AC801" s="1008">
        <v>8000</v>
      </c>
      <c r="AD801" s="1008"/>
      <c r="AE801" s="1008"/>
      <c r="AF801" s="1010">
        <f t="shared" si="16"/>
        <v>100</v>
      </c>
      <c r="AG801" s="1010"/>
      <c r="AH801" s="1011">
        <f t="shared" si="16"/>
        <v>100</v>
      </c>
      <c r="AI801" s="1007"/>
      <c r="AJ801" s="1007"/>
    </row>
    <row r="802" spans="1:36" ht="24">
      <c r="A802" s="1005" t="s">
        <v>1122</v>
      </c>
      <c r="B802" s="1006" t="s">
        <v>2027</v>
      </c>
      <c r="C802" s="1007"/>
      <c r="D802" s="1007"/>
      <c r="E802" s="1007"/>
      <c r="F802" s="1002">
        <v>0</v>
      </c>
      <c r="G802" s="1008">
        <v>368000</v>
      </c>
      <c r="H802" s="1008"/>
      <c r="I802" s="1008">
        <v>368000</v>
      </c>
      <c r="J802" s="1008"/>
      <c r="K802" s="1008"/>
      <c r="L802" s="1008">
        <v>10000</v>
      </c>
      <c r="M802" s="1008"/>
      <c r="N802" s="1008">
        <v>10000</v>
      </c>
      <c r="O802" s="1008"/>
      <c r="P802" s="1008"/>
      <c r="Q802" s="1002">
        <v>0</v>
      </c>
      <c r="R802" s="1002">
        <v>0</v>
      </c>
      <c r="S802" s="1002">
        <v>0</v>
      </c>
      <c r="T802" s="1002">
        <v>0</v>
      </c>
      <c r="U802" s="1002">
        <v>0</v>
      </c>
      <c r="V802" s="1009">
        <v>8000</v>
      </c>
      <c r="W802" s="1009"/>
      <c r="X802" s="1009">
        <v>8000</v>
      </c>
      <c r="Y802" s="1009"/>
      <c r="Z802" s="1009"/>
      <c r="AA802" s="1008">
        <v>6106.1679999999997</v>
      </c>
      <c r="AB802" s="1008"/>
      <c r="AC802" s="1008">
        <v>6106.1679999999997</v>
      </c>
      <c r="AD802" s="1008"/>
      <c r="AE802" s="1008"/>
      <c r="AF802" s="1010">
        <f t="shared" si="16"/>
        <v>76.327099999999987</v>
      </c>
      <c r="AG802" s="1010"/>
      <c r="AH802" s="1011">
        <f t="shared" si="16"/>
        <v>76.327099999999987</v>
      </c>
      <c r="AI802" s="1007"/>
      <c r="AJ802" s="1007"/>
    </row>
    <row r="803" spans="1:36" ht="24">
      <c r="A803" s="1005" t="s">
        <v>1123</v>
      </c>
      <c r="B803" s="1006" t="s">
        <v>2176</v>
      </c>
      <c r="C803" s="1007"/>
      <c r="D803" s="1007"/>
      <c r="E803" s="1007"/>
      <c r="F803" s="1002">
        <v>0</v>
      </c>
      <c r="G803" s="1008">
        <v>391564</v>
      </c>
      <c r="H803" s="1008"/>
      <c r="I803" s="1008">
        <v>391564</v>
      </c>
      <c r="J803" s="1008"/>
      <c r="K803" s="1008"/>
      <c r="L803" s="1008">
        <v>100140.99950000001</v>
      </c>
      <c r="M803" s="1008"/>
      <c r="N803" s="1008">
        <v>100140.99950000001</v>
      </c>
      <c r="O803" s="1008"/>
      <c r="P803" s="1008"/>
      <c r="Q803" s="1002">
        <v>0</v>
      </c>
      <c r="R803" s="1002">
        <v>0</v>
      </c>
      <c r="S803" s="1002">
        <v>0</v>
      </c>
      <c r="T803" s="1002">
        <v>0</v>
      </c>
      <c r="U803" s="1002">
        <v>0</v>
      </c>
      <c r="V803" s="1009">
        <v>37433.251758999999</v>
      </c>
      <c r="W803" s="1009"/>
      <c r="X803" s="1009">
        <v>37433.251758999999</v>
      </c>
      <c r="Y803" s="1009"/>
      <c r="Z803" s="1009"/>
      <c r="AA803" s="1008">
        <v>34770.955030999998</v>
      </c>
      <c r="AB803" s="1008"/>
      <c r="AC803" s="1008">
        <v>34770.955030999998</v>
      </c>
      <c r="AD803" s="1008"/>
      <c r="AE803" s="1008"/>
      <c r="AF803" s="1010">
        <f t="shared" si="16"/>
        <v>92.887882823698547</v>
      </c>
      <c r="AG803" s="1010"/>
      <c r="AH803" s="1011">
        <f t="shared" si="16"/>
        <v>92.887882823698547</v>
      </c>
      <c r="AI803" s="1007"/>
      <c r="AJ803" s="1007"/>
    </row>
    <row r="804" spans="1:36" ht="24">
      <c r="A804" s="1005" t="s">
        <v>1124</v>
      </c>
      <c r="B804" s="1006" t="s">
        <v>2071</v>
      </c>
      <c r="C804" s="1007"/>
      <c r="D804" s="1007"/>
      <c r="E804" s="1007"/>
      <c r="F804" s="1002">
        <v>0</v>
      </c>
      <c r="G804" s="1008">
        <v>49300</v>
      </c>
      <c r="H804" s="1008"/>
      <c r="I804" s="1008">
        <v>49300</v>
      </c>
      <c r="J804" s="1008"/>
      <c r="K804" s="1008"/>
      <c r="L804" s="1008">
        <v>10600</v>
      </c>
      <c r="M804" s="1008"/>
      <c r="N804" s="1008">
        <v>10600</v>
      </c>
      <c r="O804" s="1008"/>
      <c r="P804" s="1008"/>
      <c r="Q804" s="1002">
        <v>0</v>
      </c>
      <c r="R804" s="1002">
        <v>0</v>
      </c>
      <c r="S804" s="1002">
        <v>0</v>
      </c>
      <c r="T804" s="1002">
        <v>0</v>
      </c>
      <c r="U804" s="1002">
        <v>0</v>
      </c>
      <c r="V804" s="1009">
        <v>8000</v>
      </c>
      <c r="W804" s="1009"/>
      <c r="X804" s="1009">
        <v>8000</v>
      </c>
      <c r="Y804" s="1009"/>
      <c r="Z804" s="1009"/>
      <c r="AA804" s="1008">
        <v>8000</v>
      </c>
      <c r="AB804" s="1008"/>
      <c r="AC804" s="1008">
        <v>8000</v>
      </c>
      <c r="AD804" s="1008"/>
      <c r="AE804" s="1008"/>
      <c r="AF804" s="1010">
        <f t="shared" si="16"/>
        <v>100</v>
      </c>
      <c r="AG804" s="1010"/>
      <c r="AH804" s="1011">
        <f t="shared" si="16"/>
        <v>100</v>
      </c>
      <c r="AI804" s="1007"/>
      <c r="AJ804" s="1007"/>
    </row>
    <row r="805" spans="1:36" ht="24">
      <c r="A805" s="1005" t="s">
        <v>1125</v>
      </c>
      <c r="B805" s="1006" t="s">
        <v>2418</v>
      </c>
      <c r="C805" s="1007"/>
      <c r="D805" s="1007"/>
      <c r="E805" s="1007"/>
      <c r="F805" s="1002">
        <v>0</v>
      </c>
      <c r="G805" s="1008">
        <v>94794</v>
      </c>
      <c r="H805" s="1008"/>
      <c r="I805" s="1008">
        <v>94794</v>
      </c>
      <c r="J805" s="1008"/>
      <c r="K805" s="1008"/>
      <c r="L805" s="1008">
        <v>0</v>
      </c>
      <c r="M805" s="1008"/>
      <c r="N805" s="1008">
        <v>0</v>
      </c>
      <c r="O805" s="1008"/>
      <c r="P805" s="1008"/>
      <c r="Q805" s="1002">
        <v>0</v>
      </c>
      <c r="R805" s="1002">
        <v>0</v>
      </c>
      <c r="S805" s="1002">
        <v>0</v>
      </c>
      <c r="T805" s="1002">
        <v>0</v>
      </c>
      <c r="U805" s="1002">
        <v>0</v>
      </c>
      <c r="V805" s="1009">
        <v>8000</v>
      </c>
      <c r="W805" s="1009"/>
      <c r="X805" s="1009">
        <v>8000</v>
      </c>
      <c r="Y805" s="1009"/>
      <c r="Z805" s="1009"/>
      <c r="AA805" s="1008">
        <v>7784.982</v>
      </c>
      <c r="AB805" s="1008"/>
      <c r="AC805" s="1008">
        <v>7784.982</v>
      </c>
      <c r="AD805" s="1008"/>
      <c r="AE805" s="1008"/>
      <c r="AF805" s="1010">
        <f t="shared" si="16"/>
        <v>97.312275</v>
      </c>
      <c r="AG805" s="1010"/>
      <c r="AH805" s="1011">
        <f t="shared" si="16"/>
        <v>97.312275</v>
      </c>
      <c r="AI805" s="1007"/>
      <c r="AJ805" s="1007"/>
    </row>
    <row r="806" spans="1:36" ht="24">
      <c r="A806" s="1005" t="s">
        <v>1126</v>
      </c>
      <c r="B806" s="1006" t="s">
        <v>2119</v>
      </c>
      <c r="C806" s="1007"/>
      <c r="D806" s="1007"/>
      <c r="E806" s="1007"/>
      <c r="F806" s="1002">
        <v>0</v>
      </c>
      <c r="G806" s="1008">
        <v>257147</v>
      </c>
      <c r="H806" s="1008"/>
      <c r="I806" s="1008">
        <v>257147</v>
      </c>
      <c r="J806" s="1008"/>
      <c r="K806" s="1008"/>
      <c r="L806" s="1008">
        <v>10000</v>
      </c>
      <c r="M806" s="1008"/>
      <c r="N806" s="1008">
        <v>10000</v>
      </c>
      <c r="O806" s="1008"/>
      <c r="P806" s="1008"/>
      <c r="Q806" s="1002">
        <v>0</v>
      </c>
      <c r="R806" s="1002">
        <v>0</v>
      </c>
      <c r="S806" s="1002">
        <v>0</v>
      </c>
      <c r="T806" s="1002">
        <v>0</v>
      </c>
      <c r="U806" s="1002">
        <v>0</v>
      </c>
      <c r="V806" s="1009">
        <v>10167</v>
      </c>
      <c r="W806" s="1009"/>
      <c r="X806" s="1009">
        <v>10167</v>
      </c>
      <c r="Y806" s="1009"/>
      <c r="Z806" s="1009"/>
      <c r="AA806" s="1008">
        <v>10167</v>
      </c>
      <c r="AB806" s="1008"/>
      <c r="AC806" s="1008">
        <v>10167</v>
      </c>
      <c r="AD806" s="1008"/>
      <c r="AE806" s="1008"/>
      <c r="AF806" s="1010">
        <f t="shared" si="16"/>
        <v>100</v>
      </c>
      <c r="AG806" s="1010"/>
      <c r="AH806" s="1011">
        <f t="shared" si="16"/>
        <v>100</v>
      </c>
      <c r="AI806" s="1007"/>
      <c r="AJ806" s="1007"/>
    </row>
    <row r="807" spans="1:36" ht="24">
      <c r="A807" s="1005" t="s">
        <v>3895</v>
      </c>
      <c r="B807" s="1006" t="s">
        <v>2121</v>
      </c>
      <c r="C807" s="1007"/>
      <c r="D807" s="1007"/>
      <c r="E807" s="1007"/>
      <c r="F807" s="1002">
        <v>0</v>
      </c>
      <c r="G807" s="1008">
        <v>79999</v>
      </c>
      <c r="H807" s="1008"/>
      <c r="I807" s="1008">
        <v>79999</v>
      </c>
      <c r="J807" s="1008"/>
      <c r="K807" s="1008"/>
      <c r="L807" s="1008">
        <v>5000</v>
      </c>
      <c r="M807" s="1008"/>
      <c r="N807" s="1008">
        <v>5000</v>
      </c>
      <c r="O807" s="1008"/>
      <c r="P807" s="1008"/>
      <c r="Q807" s="1002">
        <v>0</v>
      </c>
      <c r="R807" s="1002">
        <v>0</v>
      </c>
      <c r="S807" s="1002">
        <v>0</v>
      </c>
      <c r="T807" s="1002">
        <v>0</v>
      </c>
      <c r="U807" s="1002">
        <v>0</v>
      </c>
      <c r="V807" s="1009">
        <v>8209</v>
      </c>
      <c r="W807" s="1009"/>
      <c r="X807" s="1009">
        <v>8209</v>
      </c>
      <c r="Y807" s="1009"/>
      <c r="Z807" s="1009"/>
      <c r="AA807" s="1008">
        <v>8019</v>
      </c>
      <c r="AB807" s="1008"/>
      <c r="AC807" s="1008">
        <v>8019</v>
      </c>
      <c r="AD807" s="1008"/>
      <c r="AE807" s="1008"/>
      <c r="AF807" s="1010">
        <f t="shared" si="16"/>
        <v>97.685467170179081</v>
      </c>
      <c r="AG807" s="1010"/>
      <c r="AH807" s="1011">
        <f t="shared" si="16"/>
        <v>97.685467170179081</v>
      </c>
      <c r="AI807" s="1007"/>
      <c r="AJ807" s="1007"/>
    </row>
    <row r="808" spans="1:36" ht="24">
      <c r="A808" s="1005" t="s">
        <v>3896</v>
      </c>
      <c r="B808" s="1006" t="s">
        <v>2122</v>
      </c>
      <c r="C808" s="1007"/>
      <c r="D808" s="1007"/>
      <c r="E808" s="1007"/>
      <c r="F808" s="1002">
        <v>0</v>
      </c>
      <c r="G808" s="1008">
        <v>79993</v>
      </c>
      <c r="H808" s="1008"/>
      <c r="I808" s="1008">
        <v>79993</v>
      </c>
      <c r="J808" s="1008"/>
      <c r="K808" s="1008"/>
      <c r="L808" s="1008">
        <v>5000</v>
      </c>
      <c r="M808" s="1008"/>
      <c r="N808" s="1008">
        <v>5000</v>
      </c>
      <c r="O808" s="1008"/>
      <c r="P808" s="1008"/>
      <c r="Q808" s="1002">
        <v>0</v>
      </c>
      <c r="R808" s="1002">
        <v>0</v>
      </c>
      <c r="S808" s="1002">
        <v>0</v>
      </c>
      <c r="T808" s="1002">
        <v>0</v>
      </c>
      <c r="U808" s="1002">
        <v>0</v>
      </c>
      <c r="V808" s="1009">
        <v>12600</v>
      </c>
      <c r="W808" s="1009"/>
      <c r="X808" s="1009">
        <v>12600</v>
      </c>
      <c r="Y808" s="1009"/>
      <c r="Z808" s="1009"/>
      <c r="AA808" s="1008">
        <v>11654</v>
      </c>
      <c r="AB808" s="1008"/>
      <c r="AC808" s="1008">
        <v>11654</v>
      </c>
      <c r="AD808" s="1008"/>
      <c r="AE808" s="1008"/>
      <c r="AF808" s="1010">
        <f t="shared" si="16"/>
        <v>92.492063492063494</v>
      </c>
      <c r="AG808" s="1010"/>
      <c r="AH808" s="1011">
        <f t="shared" si="16"/>
        <v>92.492063492063494</v>
      </c>
      <c r="AI808" s="1007"/>
      <c r="AJ808" s="1007"/>
    </row>
    <row r="809" spans="1:36" ht="24">
      <c r="A809" s="1005" t="s">
        <v>3897</v>
      </c>
      <c r="B809" s="1006" t="s">
        <v>4045</v>
      </c>
      <c r="C809" s="1007"/>
      <c r="D809" s="1007"/>
      <c r="E809" s="1007"/>
      <c r="F809" s="1002">
        <v>0</v>
      </c>
      <c r="G809" s="1008">
        <v>64058</v>
      </c>
      <c r="H809" s="1008"/>
      <c r="I809" s="1008">
        <v>64058</v>
      </c>
      <c r="J809" s="1008"/>
      <c r="K809" s="1008"/>
      <c r="L809" s="1008">
        <v>0</v>
      </c>
      <c r="M809" s="1008"/>
      <c r="N809" s="1008">
        <v>0</v>
      </c>
      <c r="O809" s="1008"/>
      <c r="P809" s="1008"/>
      <c r="Q809" s="1002">
        <v>0</v>
      </c>
      <c r="R809" s="1002">
        <v>0</v>
      </c>
      <c r="S809" s="1002">
        <v>0</v>
      </c>
      <c r="T809" s="1002">
        <v>0</v>
      </c>
      <c r="U809" s="1002">
        <v>0</v>
      </c>
      <c r="V809" s="1009">
        <v>8000</v>
      </c>
      <c r="W809" s="1009"/>
      <c r="X809" s="1009">
        <v>8000</v>
      </c>
      <c r="Y809" s="1009"/>
      <c r="Z809" s="1009"/>
      <c r="AA809" s="1008">
        <v>8000</v>
      </c>
      <c r="AB809" s="1008"/>
      <c r="AC809" s="1008">
        <v>8000</v>
      </c>
      <c r="AD809" s="1008"/>
      <c r="AE809" s="1008"/>
      <c r="AF809" s="1010">
        <f t="shared" si="16"/>
        <v>100</v>
      </c>
      <c r="AG809" s="1010"/>
      <c r="AH809" s="1011">
        <f t="shared" si="16"/>
        <v>100</v>
      </c>
      <c r="AI809" s="1007"/>
      <c r="AJ809" s="1007"/>
    </row>
    <row r="810" spans="1:36" ht="36">
      <c r="A810" s="1005" t="s">
        <v>3898</v>
      </c>
      <c r="B810" s="1006" t="s">
        <v>2517</v>
      </c>
      <c r="C810" s="1007"/>
      <c r="D810" s="1007"/>
      <c r="E810" s="1007"/>
      <c r="F810" s="1002">
        <v>0</v>
      </c>
      <c r="G810" s="1008">
        <v>38071</v>
      </c>
      <c r="H810" s="1008"/>
      <c r="I810" s="1008">
        <v>38071</v>
      </c>
      <c r="J810" s="1008"/>
      <c r="K810" s="1008"/>
      <c r="L810" s="1008">
        <v>0</v>
      </c>
      <c r="M810" s="1008"/>
      <c r="N810" s="1008">
        <v>0</v>
      </c>
      <c r="O810" s="1008"/>
      <c r="P810" s="1008"/>
      <c r="Q810" s="1002">
        <v>0</v>
      </c>
      <c r="R810" s="1002">
        <v>0</v>
      </c>
      <c r="S810" s="1002">
        <v>0</v>
      </c>
      <c r="T810" s="1002">
        <v>0</v>
      </c>
      <c r="U810" s="1002">
        <v>0</v>
      </c>
      <c r="V810" s="1009">
        <v>1200</v>
      </c>
      <c r="W810" s="1009"/>
      <c r="X810" s="1009">
        <v>1200</v>
      </c>
      <c r="Y810" s="1009"/>
      <c r="Z810" s="1009"/>
      <c r="AA810" s="1008">
        <v>1200</v>
      </c>
      <c r="AB810" s="1008"/>
      <c r="AC810" s="1008">
        <v>1200</v>
      </c>
      <c r="AD810" s="1008"/>
      <c r="AE810" s="1008"/>
      <c r="AF810" s="1010">
        <f t="shared" si="16"/>
        <v>100</v>
      </c>
      <c r="AG810" s="1010"/>
      <c r="AH810" s="1011">
        <f t="shared" si="16"/>
        <v>100</v>
      </c>
      <c r="AI810" s="1007"/>
      <c r="AJ810" s="1007"/>
    </row>
    <row r="811" spans="1:36" ht="24">
      <c r="A811" s="1005" t="s">
        <v>3899</v>
      </c>
      <c r="B811" s="1006" t="s">
        <v>4316</v>
      </c>
      <c r="C811" s="1007"/>
      <c r="D811" s="1007"/>
      <c r="E811" s="1007"/>
      <c r="F811" s="1002">
        <v>0</v>
      </c>
      <c r="G811" s="1008">
        <v>4000</v>
      </c>
      <c r="H811" s="1008"/>
      <c r="I811" s="1008">
        <v>4000</v>
      </c>
      <c r="J811" s="1008"/>
      <c r="K811" s="1008"/>
      <c r="L811" s="1008">
        <v>0</v>
      </c>
      <c r="M811" s="1008"/>
      <c r="N811" s="1008">
        <v>0</v>
      </c>
      <c r="O811" s="1008"/>
      <c r="P811" s="1008"/>
      <c r="Q811" s="1002">
        <v>0</v>
      </c>
      <c r="R811" s="1002">
        <v>0</v>
      </c>
      <c r="S811" s="1002">
        <v>0</v>
      </c>
      <c r="T811" s="1002">
        <v>0</v>
      </c>
      <c r="U811" s="1002">
        <v>0</v>
      </c>
      <c r="V811" s="1009">
        <v>3000</v>
      </c>
      <c r="W811" s="1009"/>
      <c r="X811" s="1009">
        <v>3000</v>
      </c>
      <c r="Y811" s="1009"/>
      <c r="Z811" s="1009"/>
      <c r="AA811" s="1008">
        <v>3000</v>
      </c>
      <c r="AB811" s="1008"/>
      <c r="AC811" s="1008">
        <v>3000</v>
      </c>
      <c r="AD811" s="1008"/>
      <c r="AE811" s="1008"/>
      <c r="AF811" s="1010">
        <f t="shared" si="16"/>
        <v>100</v>
      </c>
      <c r="AG811" s="1010"/>
      <c r="AH811" s="1011">
        <f t="shared" si="16"/>
        <v>100</v>
      </c>
      <c r="AI811" s="1007"/>
      <c r="AJ811" s="1007"/>
    </row>
    <row r="812" spans="1:36" ht="24">
      <c r="A812" s="1005" t="s">
        <v>3900</v>
      </c>
      <c r="B812" s="1006" t="s">
        <v>4317</v>
      </c>
      <c r="C812" s="1007"/>
      <c r="D812" s="1007"/>
      <c r="E812" s="1007"/>
      <c r="F812" s="1002">
        <v>0</v>
      </c>
      <c r="G812" s="1008">
        <v>14600</v>
      </c>
      <c r="H812" s="1008"/>
      <c r="I812" s="1008">
        <v>14600</v>
      </c>
      <c r="J812" s="1008"/>
      <c r="K812" s="1008"/>
      <c r="L812" s="1008">
        <v>0</v>
      </c>
      <c r="M812" s="1008"/>
      <c r="N812" s="1008">
        <v>0</v>
      </c>
      <c r="O812" s="1008"/>
      <c r="P812" s="1008"/>
      <c r="Q812" s="1002">
        <v>0</v>
      </c>
      <c r="R812" s="1002">
        <v>0</v>
      </c>
      <c r="S812" s="1002">
        <v>0</v>
      </c>
      <c r="T812" s="1002">
        <v>0</v>
      </c>
      <c r="U812" s="1002">
        <v>0</v>
      </c>
      <c r="V812" s="1009">
        <v>689.12540000000001</v>
      </c>
      <c r="W812" s="1009"/>
      <c r="X812" s="1009">
        <v>689.12540000000001</v>
      </c>
      <c r="Y812" s="1009"/>
      <c r="Z812" s="1009"/>
      <c r="AA812" s="1008">
        <v>689.12540000000001</v>
      </c>
      <c r="AB812" s="1008"/>
      <c r="AC812" s="1008">
        <v>689.12540000000001</v>
      </c>
      <c r="AD812" s="1008"/>
      <c r="AE812" s="1008"/>
      <c r="AF812" s="1010">
        <f t="shared" si="16"/>
        <v>100</v>
      </c>
      <c r="AG812" s="1010"/>
      <c r="AH812" s="1011">
        <f t="shared" si="16"/>
        <v>100</v>
      </c>
      <c r="AI812" s="1007"/>
      <c r="AJ812" s="1007"/>
    </row>
    <row r="813" spans="1:36" ht="24">
      <c r="A813" s="1005" t="s">
        <v>3901</v>
      </c>
      <c r="B813" s="1006" t="s">
        <v>4318</v>
      </c>
      <c r="C813" s="1007"/>
      <c r="D813" s="1007"/>
      <c r="E813" s="1007"/>
      <c r="F813" s="1002">
        <v>0</v>
      </c>
      <c r="G813" s="1008">
        <v>14385</v>
      </c>
      <c r="H813" s="1008"/>
      <c r="I813" s="1008">
        <v>14385</v>
      </c>
      <c r="J813" s="1008"/>
      <c r="K813" s="1008"/>
      <c r="L813" s="1008">
        <v>0</v>
      </c>
      <c r="M813" s="1008"/>
      <c r="N813" s="1008">
        <v>0</v>
      </c>
      <c r="O813" s="1008"/>
      <c r="P813" s="1008"/>
      <c r="Q813" s="1002">
        <v>0</v>
      </c>
      <c r="R813" s="1002">
        <v>0</v>
      </c>
      <c r="S813" s="1002">
        <v>0</v>
      </c>
      <c r="T813" s="1002">
        <v>0</v>
      </c>
      <c r="U813" s="1002">
        <v>0</v>
      </c>
      <c r="V813" s="1009">
        <v>281.95247599999999</v>
      </c>
      <c r="W813" s="1009"/>
      <c r="X813" s="1009">
        <v>281.95247599999999</v>
      </c>
      <c r="Y813" s="1009"/>
      <c r="Z813" s="1009"/>
      <c r="AA813" s="1008">
        <v>281.95247599999999</v>
      </c>
      <c r="AB813" s="1008"/>
      <c r="AC813" s="1008">
        <v>281.95247599999999</v>
      </c>
      <c r="AD813" s="1008"/>
      <c r="AE813" s="1008"/>
      <c r="AF813" s="1010">
        <f t="shared" si="16"/>
        <v>100</v>
      </c>
      <c r="AG813" s="1010"/>
      <c r="AH813" s="1011">
        <f t="shared" si="16"/>
        <v>100</v>
      </c>
      <c r="AI813" s="1007"/>
      <c r="AJ813" s="1007"/>
    </row>
    <row r="814" spans="1:36" ht="24">
      <c r="A814" s="1005" t="s">
        <v>3902</v>
      </c>
      <c r="B814" s="1006" t="s">
        <v>4319</v>
      </c>
      <c r="C814" s="1007"/>
      <c r="D814" s="1007"/>
      <c r="E814" s="1007"/>
      <c r="F814" s="1002">
        <v>0</v>
      </c>
      <c r="G814" s="1008">
        <v>12045</v>
      </c>
      <c r="H814" s="1008"/>
      <c r="I814" s="1008">
        <v>12045</v>
      </c>
      <c r="J814" s="1008"/>
      <c r="K814" s="1008"/>
      <c r="L814" s="1008">
        <v>0</v>
      </c>
      <c r="M814" s="1008"/>
      <c r="N814" s="1008">
        <v>0</v>
      </c>
      <c r="O814" s="1008"/>
      <c r="P814" s="1008"/>
      <c r="Q814" s="1002">
        <v>0</v>
      </c>
      <c r="R814" s="1002">
        <v>0</v>
      </c>
      <c r="S814" s="1002">
        <v>0</v>
      </c>
      <c r="T814" s="1002">
        <v>0</v>
      </c>
      <c r="U814" s="1002">
        <v>0</v>
      </c>
      <c r="V814" s="1009">
        <v>347.05951599999997</v>
      </c>
      <c r="W814" s="1009"/>
      <c r="X814" s="1009">
        <v>347.05951599999997</v>
      </c>
      <c r="Y814" s="1009"/>
      <c r="Z814" s="1009"/>
      <c r="AA814" s="1008">
        <v>347.05951599999997</v>
      </c>
      <c r="AB814" s="1008"/>
      <c r="AC814" s="1008">
        <v>347.05951599999997</v>
      </c>
      <c r="AD814" s="1008"/>
      <c r="AE814" s="1008"/>
      <c r="AF814" s="1010">
        <f t="shared" si="16"/>
        <v>100</v>
      </c>
      <c r="AG814" s="1010"/>
      <c r="AH814" s="1011">
        <f t="shared" si="16"/>
        <v>100</v>
      </c>
      <c r="AI814" s="1007"/>
      <c r="AJ814" s="1007"/>
    </row>
    <row r="815" spans="1:36" ht="36">
      <c r="A815" s="1005" t="s">
        <v>3903</v>
      </c>
      <c r="B815" s="1006" t="s">
        <v>4320</v>
      </c>
      <c r="C815" s="1007"/>
      <c r="D815" s="1007"/>
      <c r="E815" s="1007"/>
      <c r="F815" s="1002">
        <v>0</v>
      </c>
      <c r="G815" s="1008">
        <v>14280</v>
      </c>
      <c r="H815" s="1008"/>
      <c r="I815" s="1008">
        <v>14280</v>
      </c>
      <c r="J815" s="1008"/>
      <c r="K815" s="1008"/>
      <c r="L815" s="1008">
        <v>0</v>
      </c>
      <c r="M815" s="1008"/>
      <c r="N815" s="1008">
        <v>0</v>
      </c>
      <c r="O815" s="1008"/>
      <c r="P815" s="1008"/>
      <c r="Q815" s="1002">
        <v>0</v>
      </c>
      <c r="R815" s="1002">
        <v>0</v>
      </c>
      <c r="S815" s="1002">
        <v>0</v>
      </c>
      <c r="T815" s="1002">
        <v>0</v>
      </c>
      <c r="U815" s="1002">
        <v>0</v>
      </c>
      <c r="V815" s="1009">
        <v>521.04999999999995</v>
      </c>
      <c r="W815" s="1009"/>
      <c r="X815" s="1009">
        <v>521.04999999999995</v>
      </c>
      <c r="Y815" s="1009"/>
      <c r="Z815" s="1009"/>
      <c r="AA815" s="1008">
        <v>521.04999999999995</v>
      </c>
      <c r="AB815" s="1008"/>
      <c r="AC815" s="1008">
        <v>521.04999999999995</v>
      </c>
      <c r="AD815" s="1008"/>
      <c r="AE815" s="1008"/>
      <c r="AF815" s="1010">
        <f t="shared" si="16"/>
        <v>100</v>
      </c>
      <c r="AG815" s="1010"/>
      <c r="AH815" s="1011">
        <f t="shared" si="16"/>
        <v>100</v>
      </c>
      <c r="AI815" s="1007"/>
      <c r="AJ815" s="1007"/>
    </row>
    <row r="816" spans="1:36" ht="24">
      <c r="A816" s="1005" t="s">
        <v>3904</v>
      </c>
      <c r="B816" s="1006" t="s">
        <v>4321</v>
      </c>
      <c r="C816" s="1007"/>
      <c r="D816" s="1007"/>
      <c r="E816" s="1007"/>
      <c r="F816" s="1002">
        <v>0</v>
      </c>
      <c r="G816" s="1008">
        <v>8500</v>
      </c>
      <c r="H816" s="1008"/>
      <c r="I816" s="1008">
        <v>8500</v>
      </c>
      <c r="J816" s="1008"/>
      <c r="K816" s="1008"/>
      <c r="L816" s="1008">
        <v>0</v>
      </c>
      <c r="M816" s="1008"/>
      <c r="N816" s="1008">
        <v>0</v>
      </c>
      <c r="O816" s="1008"/>
      <c r="P816" s="1008"/>
      <c r="Q816" s="1002">
        <v>0</v>
      </c>
      <c r="R816" s="1002">
        <v>0</v>
      </c>
      <c r="S816" s="1002">
        <v>0</v>
      </c>
      <c r="T816" s="1002">
        <v>0</v>
      </c>
      <c r="U816" s="1002">
        <v>0</v>
      </c>
      <c r="V816" s="1009">
        <v>185.83535800000001</v>
      </c>
      <c r="W816" s="1009"/>
      <c r="X816" s="1009">
        <v>185.83535800000001</v>
      </c>
      <c r="Y816" s="1009"/>
      <c r="Z816" s="1009"/>
      <c r="AA816" s="1008">
        <v>185.83535800000001</v>
      </c>
      <c r="AB816" s="1008"/>
      <c r="AC816" s="1008">
        <v>185.83535800000001</v>
      </c>
      <c r="AD816" s="1008"/>
      <c r="AE816" s="1008"/>
      <c r="AF816" s="1010">
        <f t="shared" si="16"/>
        <v>100</v>
      </c>
      <c r="AG816" s="1010"/>
      <c r="AH816" s="1011">
        <f t="shared" si="16"/>
        <v>100</v>
      </c>
      <c r="AI816" s="1007"/>
      <c r="AJ816" s="1007"/>
    </row>
    <row r="817" spans="1:36" ht="24">
      <c r="A817" s="1005" t="s">
        <v>3905</v>
      </c>
      <c r="B817" s="1006" t="s">
        <v>4322</v>
      </c>
      <c r="C817" s="1007"/>
      <c r="D817" s="1007"/>
      <c r="E817" s="1007"/>
      <c r="F817" s="1002">
        <v>0</v>
      </c>
      <c r="G817" s="1008">
        <v>20790</v>
      </c>
      <c r="H817" s="1008"/>
      <c r="I817" s="1008">
        <v>20790</v>
      </c>
      <c r="J817" s="1008"/>
      <c r="K817" s="1008"/>
      <c r="L817" s="1008">
        <v>0</v>
      </c>
      <c r="M817" s="1008"/>
      <c r="N817" s="1008">
        <v>0</v>
      </c>
      <c r="O817" s="1008"/>
      <c r="P817" s="1008"/>
      <c r="Q817" s="1002">
        <v>0</v>
      </c>
      <c r="R817" s="1002">
        <v>0</v>
      </c>
      <c r="S817" s="1002">
        <v>0</v>
      </c>
      <c r="T817" s="1002">
        <v>0</v>
      </c>
      <c r="U817" s="1002">
        <v>0</v>
      </c>
      <c r="V817" s="1009">
        <v>689.74169099999995</v>
      </c>
      <c r="W817" s="1009"/>
      <c r="X817" s="1009">
        <v>689.74169099999995</v>
      </c>
      <c r="Y817" s="1009"/>
      <c r="Z817" s="1009"/>
      <c r="AA817" s="1008">
        <v>689.74169099999995</v>
      </c>
      <c r="AB817" s="1008"/>
      <c r="AC817" s="1008">
        <v>689.74169099999995</v>
      </c>
      <c r="AD817" s="1008"/>
      <c r="AE817" s="1008"/>
      <c r="AF817" s="1010">
        <f t="shared" si="16"/>
        <v>100</v>
      </c>
      <c r="AG817" s="1010"/>
      <c r="AH817" s="1011">
        <f t="shared" si="16"/>
        <v>100</v>
      </c>
      <c r="AI817" s="1007"/>
      <c r="AJ817" s="1007"/>
    </row>
    <row r="818" spans="1:36" ht="36">
      <c r="A818" s="1005" t="s">
        <v>3906</v>
      </c>
      <c r="B818" s="1006" t="s">
        <v>4323</v>
      </c>
      <c r="C818" s="1007"/>
      <c r="D818" s="1007"/>
      <c r="E818" s="1007"/>
      <c r="F818" s="1002">
        <v>0</v>
      </c>
      <c r="G818" s="1008">
        <v>11173</v>
      </c>
      <c r="H818" s="1008"/>
      <c r="I818" s="1008">
        <v>11173</v>
      </c>
      <c r="J818" s="1008"/>
      <c r="K818" s="1008"/>
      <c r="L818" s="1008">
        <v>0</v>
      </c>
      <c r="M818" s="1008"/>
      <c r="N818" s="1008">
        <v>0</v>
      </c>
      <c r="O818" s="1008"/>
      <c r="P818" s="1008"/>
      <c r="Q818" s="1002">
        <v>0</v>
      </c>
      <c r="R818" s="1002">
        <v>0</v>
      </c>
      <c r="S818" s="1002">
        <v>0</v>
      </c>
      <c r="T818" s="1002">
        <v>0</v>
      </c>
      <c r="U818" s="1002">
        <v>0</v>
      </c>
      <c r="V818" s="1009">
        <v>138.23304999999999</v>
      </c>
      <c r="W818" s="1009"/>
      <c r="X818" s="1009">
        <v>138.23304999999999</v>
      </c>
      <c r="Y818" s="1009"/>
      <c r="Z818" s="1009"/>
      <c r="AA818" s="1008">
        <v>138.23304999999999</v>
      </c>
      <c r="AB818" s="1008"/>
      <c r="AC818" s="1008">
        <v>138.23304999999999</v>
      </c>
      <c r="AD818" s="1008"/>
      <c r="AE818" s="1008"/>
      <c r="AF818" s="1010">
        <f t="shared" si="16"/>
        <v>100</v>
      </c>
      <c r="AG818" s="1010"/>
      <c r="AH818" s="1011">
        <f t="shared" si="16"/>
        <v>100</v>
      </c>
      <c r="AI818" s="1007"/>
      <c r="AJ818" s="1007"/>
    </row>
    <row r="819" spans="1:36" ht="36">
      <c r="A819" s="1005" t="s">
        <v>3907</v>
      </c>
      <c r="B819" s="1006" t="s">
        <v>4324</v>
      </c>
      <c r="C819" s="1007"/>
      <c r="D819" s="1007"/>
      <c r="E819" s="1007"/>
      <c r="F819" s="1002">
        <v>0</v>
      </c>
      <c r="G819" s="1008">
        <v>15443</v>
      </c>
      <c r="H819" s="1008"/>
      <c r="I819" s="1008">
        <v>15443</v>
      </c>
      <c r="J819" s="1008"/>
      <c r="K819" s="1008"/>
      <c r="L819" s="1008">
        <v>0</v>
      </c>
      <c r="M819" s="1008"/>
      <c r="N819" s="1008">
        <v>0</v>
      </c>
      <c r="O819" s="1008"/>
      <c r="P819" s="1008"/>
      <c r="Q819" s="1002">
        <v>0</v>
      </c>
      <c r="R819" s="1002">
        <v>0</v>
      </c>
      <c r="S819" s="1002">
        <v>0</v>
      </c>
      <c r="T819" s="1002">
        <v>0</v>
      </c>
      <c r="U819" s="1002">
        <v>0</v>
      </c>
      <c r="V819" s="1009">
        <v>25.510200000000001</v>
      </c>
      <c r="W819" s="1009"/>
      <c r="X819" s="1009">
        <v>25.510200000000001</v>
      </c>
      <c r="Y819" s="1009"/>
      <c r="Z819" s="1009"/>
      <c r="AA819" s="1008">
        <v>25.510200000000001</v>
      </c>
      <c r="AB819" s="1008"/>
      <c r="AC819" s="1008">
        <v>25.510200000000001</v>
      </c>
      <c r="AD819" s="1008"/>
      <c r="AE819" s="1008"/>
      <c r="AF819" s="1010">
        <f t="shared" si="16"/>
        <v>100</v>
      </c>
      <c r="AG819" s="1010"/>
      <c r="AH819" s="1011">
        <f t="shared" si="16"/>
        <v>100</v>
      </c>
      <c r="AI819" s="1007"/>
      <c r="AJ819" s="1007"/>
    </row>
    <row r="820" spans="1:36" ht="24">
      <c r="A820" s="1005" t="s">
        <v>3909</v>
      </c>
      <c r="B820" s="1006" t="s">
        <v>4325</v>
      </c>
      <c r="C820" s="1007"/>
      <c r="D820" s="1007"/>
      <c r="E820" s="1007"/>
      <c r="F820" s="1002">
        <v>0</v>
      </c>
      <c r="G820" s="1008">
        <v>14930</v>
      </c>
      <c r="H820" s="1008"/>
      <c r="I820" s="1008">
        <v>14930</v>
      </c>
      <c r="J820" s="1008"/>
      <c r="K820" s="1008"/>
      <c r="L820" s="1008">
        <v>0</v>
      </c>
      <c r="M820" s="1008"/>
      <c r="N820" s="1008">
        <v>0</v>
      </c>
      <c r="O820" s="1008"/>
      <c r="P820" s="1008"/>
      <c r="Q820" s="1002">
        <v>0</v>
      </c>
      <c r="R820" s="1002">
        <v>0</v>
      </c>
      <c r="S820" s="1002">
        <v>0</v>
      </c>
      <c r="T820" s="1002">
        <v>0</v>
      </c>
      <c r="U820" s="1002">
        <v>0</v>
      </c>
      <c r="V820" s="1009">
        <v>871.69886299999996</v>
      </c>
      <c r="W820" s="1009"/>
      <c r="X820" s="1009">
        <v>871.69886299999996</v>
      </c>
      <c r="Y820" s="1009"/>
      <c r="Z820" s="1009"/>
      <c r="AA820" s="1008">
        <v>871.69886299999996</v>
      </c>
      <c r="AB820" s="1008"/>
      <c r="AC820" s="1008">
        <v>871.69886299999996</v>
      </c>
      <c r="AD820" s="1008"/>
      <c r="AE820" s="1008"/>
      <c r="AF820" s="1010">
        <f t="shared" si="16"/>
        <v>100</v>
      </c>
      <c r="AG820" s="1010"/>
      <c r="AH820" s="1011">
        <f t="shared" si="16"/>
        <v>100</v>
      </c>
      <c r="AI820" s="1007"/>
      <c r="AJ820" s="1007"/>
    </row>
    <row r="821" spans="1:36" ht="36">
      <c r="A821" s="1005" t="s">
        <v>3910</v>
      </c>
      <c r="B821" s="1006" t="s">
        <v>4326</v>
      </c>
      <c r="C821" s="1007"/>
      <c r="D821" s="1007"/>
      <c r="E821" s="1007"/>
      <c r="F821" s="1002">
        <v>0</v>
      </c>
      <c r="G821" s="1008">
        <v>32433</v>
      </c>
      <c r="H821" s="1008"/>
      <c r="I821" s="1008">
        <v>32433</v>
      </c>
      <c r="J821" s="1008"/>
      <c r="K821" s="1008"/>
      <c r="L821" s="1008">
        <v>0</v>
      </c>
      <c r="M821" s="1008"/>
      <c r="N821" s="1008">
        <v>0</v>
      </c>
      <c r="O821" s="1008"/>
      <c r="P821" s="1008"/>
      <c r="Q821" s="1002">
        <v>0</v>
      </c>
      <c r="R821" s="1002">
        <v>0</v>
      </c>
      <c r="S821" s="1002">
        <v>0</v>
      </c>
      <c r="T821" s="1002">
        <v>0</v>
      </c>
      <c r="U821" s="1002">
        <v>0</v>
      </c>
      <c r="V821" s="1009">
        <v>1045</v>
      </c>
      <c r="W821" s="1009"/>
      <c r="X821" s="1009">
        <v>1045</v>
      </c>
      <c r="Y821" s="1009"/>
      <c r="Z821" s="1009"/>
      <c r="AA821" s="1008">
        <v>1045</v>
      </c>
      <c r="AB821" s="1008"/>
      <c r="AC821" s="1008">
        <v>1045</v>
      </c>
      <c r="AD821" s="1008"/>
      <c r="AE821" s="1008"/>
      <c r="AF821" s="1010">
        <f t="shared" si="16"/>
        <v>100</v>
      </c>
      <c r="AG821" s="1010"/>
      <c r="AH821" s="1011">
        <f t="shared" si="16"/>
        <v>100</v>
      </c>
      <c r="AI821" s="1007"/>
      <c r="AJ821" s="1007"/>
    </row>
    <row r="822" spans="1:36" ht="36">
      <c r="A822" s="1005" t="s">
        <v>3911</v>
      </c>
      <c r="B822" s="1006" t="s">
        <v>4327</v>
      </c>
      <c r="C822" s="1007"/>
      <c r="D822" s="1007"/>
      <c r="E822" s="1007"/>
      <c r="F822" s="1002">
        <v>0</v>
      </c>
      <c r="G822" s="1008">
        <v>9639</v>
      </c>
      <c r="H822" s="1008"/>
      <c r="I822" s="1008">
        <v>9639</v>
      </c>
      <c r="J822" s="1008"/>
      <c r="K822" s="1008"/>
      <c r="L822" s="1008">
        <v>0</v>
      </c>
      <c r="M822" s="1008"/>
      <c r="N822" s="1008">
        <v>0</v>
      </c>
      <c r="O822" s="1008"/>
      <c r="P822" s="1008"/>
      <c r="Q822" s="1002">
        <v>0</v>
      </c>
      <c r="R822" s="1002">
        <v>0</v>
      </c>
      <c r="S822" s="1002">
        <v>0</v>
      </c>
      <c r="T822" s="1002">
        <v>0</v>
      </c>
      <c r="U822" s="1002">
        <v>0</v>
      </c>
      <c r="V822" s="1009">
        <v>3.79251</v>
      </c>
      <c r="W822" s="1009"/>
      <c r="X822" s="1009">
        <v>3.79251</v>
      </c>
      <c r="Y822" s="1009"/>
      <c r="Z822" s="1009"/>
      <c r="AA822" s="1008">
        <v>3.79251</v>
      </c>
      <c r="AB822" s="1008"/>
      <c r="AC822" s="1008">
        <v>3.79251</v>
      </c>
      <c r="AD822" s="1008"/>
      <c r="AE822" s="1008"/>
      <c r="AF822" s="1010">
        <f t="shared" si="16"/>
        <v>100</v>
      </c>
      <c r="AG822" s="1010"/>
      <c r="AH822" s="1011">
        <f t="shared" si="16"/>
        <v>100</v>
      </c>
      <c r="AI822" s="1007"/>
      <c r="AJ822" s="1007"/>
    </row>
    <row r="823" spans="1:36" ht="36">
      <c r="A823" s="1005" t="s">
        <v>3912</v>
      </c>
      <c r="B823" s="1006" t="s">
        <v>4328</v>
      </c>
      <c r="C823" s="1007"/>
      <c r="D823" s="1007"/>
      <c r="E823" s="1007"/>
      <c r="F823" s="1002">
        <v>0</v>
      </c>
      <c r="G823" s="1008">
        <v>11550</v>
      </c>
      <c r="H823" s="1008"/>
      <c r="I823" s="1008">
        <v>11550</v>
      </c>
      <c r="J823" s="1008"/>
      <c r="K823" s="1008"/>
      <c r="L823" s="1008">
        <v>0</v>
      </c>
      <c r="M823" s="1008"/>
      <c r="N823" s="1008">
        <v>0</v>
      </c>
      <c r="O823" s="1008"/>
      <c r="P823" s="1008"/>
      <c r="Q823" s="1002">
        <v>0</v>
      </c>
      <c r="R823" s="1002">
        <v>0</v>
      </c>
      <c r="S823" s="1002">
        <v>0</v>
      </c>
      <c r="T823" s="1002">
        <v>0</v>
      </c>
      <c r="U823" s="1002">
        <v>0</v>
      </c>
      <c r="V823" s="1009">
        <v>276.42442699999998</v>
      </c>
      <c r="W823" s="1009"/>
      <c r="X823" s="1009">
        <v>276.42442699999998</v>
      </c>
      <c r="Y823" s="1009"/>
      <c r="Z823" s="1009"/>
      <c r="AA823" s="1008">
        <v>276.42442699999998</v>
      </c>
      <c r="AB823" s="1008"/>
      <c r="AC823" s="1008">
        <v>276.42442699999998</v>
      </c>
      <c r="AD823" s="1008"/>
      <c r="AE823" s="1008"/>
      <c r="AF823" s="1010">
        <f t="shared" si="16"/>
        <v>100</v>
      </c>
      <c r="AG823" s="1010"/>
      <c r="AH823" s="1011">
        <f t="shared" si="16"/>
        <v>100</v>
      </c>
      <c r="AI823" s="1007"/>
      <c r="AJ823" s="1007"/>
    </row>
    <row r="824" spans="1:36" ht="24">
      <c r="A824" s="1005" t="s">
        <v>3913</v>
      </c>
      <c r="B824" s="1006" t="s">
        <v>4329</v>
      </c>
      <c r="C824" s="1007"/>
      <c r="D824" s="1007"/>
      <c r="E824" s="1007"/>
      <c r="F824" s="1002">
        <v>0</v>
      </c>
      <c r="G824" s="1008">
        <v>30030</v>
      </c>
      <c r="H824" s="1008"/>
      <c r="I824" s="1008">
        <v>30030</v>
      </c>
      <c r="J824" s="1008"/>
      <c r="K824" s="1008"/>
      <c r="L824" s="1008">
        <v>0</v>
      </c>
      <c r="M824" s="1008"/>
      <c r="N824" s="1008">
        <v>0</v>
      </c>
      <c r="O824" s="1008"/>
      <c r="P824" s="1008"/>
      <c r="Q824" s="1002">
        <v>0</v>
      </c>
      <c r="R824" s="1002">
        <v>0</v>
      </c>
      <c r="S824" s="1002">
        <v>0</v>
      </c>
      <c r="T824" s="1002">
        <v>0</v>
      </c>
      <c r="U824" s="1002">
        <v>0</v>
      </c>
      <c r="V824" s="1009">
        <v>224.57650899999999</v>
      </c>
      <c r="W824" s="1009"/>
      <c r="X824" s="1009">
        <v>224.57650899999999</v>
      </c>
      <c r="Y824" s="1009"/>
      <c r="Z824" s="1009"/>
      <c r="AA824" s="1008">
        <v>224.57650899999999</v>
      </c>
      <c r="AB824" s="1008"/>
      <c r="AC824" s="1008">
        <v>224.57650899999999</v>
      </c>
      <c r="AD824" s="1008"/>
      <c r="AE824" s="1008"/>
      <c r="AF824" s="1010">
        <f t="shared" si="16"/>
        <v>100</v>
      </c>
      <c r="AG824" s="1010"/>
      <c r="AH824" s="1011">
        <f t="shared" si="16"/>
        <v>100</v>
      </c>
      <c r="AI824" s="1007"/>
      <c r="AJ824" s="1007"/>
    </row>
    <row r="825" spans="1:36" ht="24">
      <c r="A825" s="1005" t="s">
        <v>3914</v>
      </c>
      <c r="B825" s="1006" t="s">
        <v>4330</v>
      </c>
      <c r="C825" s="1007"/>
      <c r="D825" s="1007"/>
      <c r="E825" s="1007"/>
      <c r="F825" s="1002">
        <v>0</v>
      </c>
      <c r="G825" s="1008">
        <v>80016.360574000006</v>
      </c>
      <c r="H825" s="1008"/>
      <c r="I825" s="1008">
        <v>80016.360574000006</v>
      </c>
      <c r="J825" s="1008"/>
      <c r="K825" s="1008"/>
      <c r="L825" s="1008">
        <v>0</v>
      </c>
      <c r="M825" s="1008"/>
      <c r="N825" s="1008">
        <v>0</v>
      </c>
      <c r="O825" s="1008"/>
      <c r="P825" s="1008"/>
      <c r="Q825" s="1002">
        <v>0</v>
      </c>
      <c r="R825" s="1002">
        <v>0</v>
      </c>
      <c r="S825" s="1002">
        <v>0</v>
      </c>
      <c r="T825" s="1002">
        <v>0</v>
      </c>
      <c r="U825" s="1002">
        <v>0</v>
      </c>
      <c r="V825" s="1009">
        <v>3000</v>
      </c>
      <c r="W825" s="1009"/>
      <c r="X825" s="1009">
        <v>3000</v>
      </c>
      <c r="Y825" s="1009"/>
      <c r="Z825" s="1009"/>
      <c r="AA825" s="1008">
        <v>3000</v>
      </c>
      <c r="AB825" s="1008"/>
      <c r="AC825" s="1008">
        <v>3000</v>
      </c>
      <c r="AD825" s="1008"/>
      <c r="AE825" s="1008"/>
      <c r="AF825" s="1010">
        <f t="shared" si="16"/>
        <v>100</v>
      </c>
      <c r="AG825" s="1010"/>
      <c r="AH825" s="1011">
        <f t="shared" si="16"/>
        <v>100</v>
      </c>
      <c r="AI825" s="1007"/>
      <c r="AJ825" s="1007"/>
    </row>
    <row r="826" spans="1:36" ht="24">
      <c r="A826" s="1005" t="s">
        <v>3915</v>
      </c>
      <c r="B826" s="1006" t="s">
        <v>2135</v>
      </c>
      <c r="C826" s="1007"/>
      <c r="D826" s="1007"/>
      <c r="E826" s="1007"/>
      <c r="F826" s="1002">
        <v>0</v>
      </c>
      <c r="G826" s="1008">
        <v>642087.43200000003</v>
      </c>
      <c r="H826" s="1008"/>
      <c r="I826" s="1008">
        <v>642087.43200000003</v>
      </c>
      <c r="J826" s="1008"/>
      <c r="K826" s="1008"/>
      <c r="L826" s="1008">
        <v>0</v>
      </c>
      <c r="M826" s="1008"/>
      <c r="N826" s="1008">
        <v>0</v>
      </c>
      <c r="O826" s="1008"/>
      <c r="P826" s="1008"/>
      <c r="Q826" s="1002">
        <v>0</v>
      </c>
      <c r="R826" s="1002">
        <v>0</v>
      </c>
      <c r="S826" s="1002">
        <v>0</v>
      </c>
      <c r="T826" s="1002">
        <v>0</v>
      </c>
      <c r="U826" s="1002">
        <v>0</v>
      </c>
      <c r="V826" s="1009">
        <v>1500</v>
      </c>
      <c r="W826" s="1009"/>
      <c r="X826" s="1009">
        <v>1500</v>
      </c>
      <c r="Y826" s="1009"/>
      <c r="Z826" s="1009"/>
      <c r="AA826" s="1008">
        <v>1500</v>
      </c>
      <c r="AB826" s="1008"/>
      <c r="AC826" s="1008">
        <v>1500</v>
      </c>
      <c r="AD826" s="1008"/>
      <c r="AE826" s="1008"/>
      <c r="AF826" s="1010">
        <f t="shared" si="16"/>
        <v>100</v>
      </c>
      <c r="AG826" s="1010"/>
      <c r="AH826" s="1011">
        <f t="shared" si="16"/>
        <v>100</v>
      </c>
      <c r="AI826" s="1007"/>
      <c r="AJ826" s="1007"/>
    </row>
    <row r="827" spans="1:36" ht="24">
      <c r="A827" s="1005" t="s">
        <v>3916</v>
      </c>
      <c r="B827" s="1006" t="s">
        <v>2150</v>
      </c>
      <c r="C827" s="1007"/>
      <c r="D827" s="1007"/>
      <c r="E827" s="1007"/>
      <c r="F827" s="1002">
        <v>0</v>
      </c>
      <c r="G827" s="1008">
        <v>477998.6</v>
      </c>
      <c r="H827" s="1008"/>
      <c r="I827" s="1008">
        <v>477998.6</v>
      </c>
      <c r="J827" s="1008"/>
      <c r="K827" s="1008"/>
      <c r="L827" s="1008">
        <v>1900</v>
      </c>
      <c r="M827" s="1008"/>
      <c r="N827" s="1008">
        <v>1900</v>
      </c>
      <c r="O827" s="1008"/>
      <c r="P827" s="1008"/>
      <c r="Q827" s="1002">
        <v>0</v>
      </c>
      <c r="R827" s="1002">
        <v>0</v>
      </c>
      <c r="S827" s="1002">
        <v>0</v>
      </c>
      <c r="T827" s="1002">
        <v>0</v>
      </c>
      <c r="U827" s="1002">
        <v>0</v>
      </c>
      <c r="V827" s="1009">
        <v>3897</v>
      </c>
      <c r="W827" s="1009"/>
      <c r="X827" s="1009">
        <v>3897</v>
      </c>
      <c r="Y827" s="1009"/>
      <c r="Z827" s="1009"/>
      <c r="AA827" s="1008">
        <v>3896.6539539999999</v>
      </c>
      <c r="AB827" s="1008"/>
      <c r="AC827" s="1008">
        <v>3896.6539539999999</v>
      </c>
      <c r="AD827" s="1008"/>
      <c r="AE827" s="1008"/>
      <c r="AF827" s="1010">
        <f t="shared" si="16"/>
        <v>99.991120195021807</v>
      </c>
      <c r="AG827" s="1010"/>
      <c r="AH827" s="1011">
        <f t="shared" si="16"/>
        <v>99.991120195021807</v>
      </c>
      <c r="AI827" s="1007"/>
      <c r="AJ827" s="1007"/>
    </row>
    <row r="828" spans="1:36" ht="36">
      <c r="A828" s="1005" t="s">
        <v>3917</v>
      </c>
      <c r="B828" s="1006" t="s">
        <v>4331</v>
      </c>
      <c r="C828" s="1007"/>
      <c r="D828" s="1007"/>
      <c r="E828" s="1007"/>
      <c r="F828" s="1002">
        <v>0</v>
      </c>
      <c r="G828" s="1008">
        <v>441667.79719999997</v>
      </c>
      <c r="H828" s="1008"/>
      <c r="I828" s="1008">
        <v>441667.79719999997</v>
      </c>
      <c r="J828" s="1008"/>
      <c r="K828" s="1008"/>
      <c r="L828" s="1008">
        <v>1990.731145</v>
      </c>
      <c r="M828" s="1008"/>
      <c r="N828" s="1008">
        <v>1990.731145</v>
      </c>
      <c r="O828" s="1008"/>
      <c r="P828" s="1008"/>
      <c r="Q828" s="1002">
        <v>0</v>
      </c>
      <c r="R828" s="1002">
        <v>0</v>
      </c>
      <c r="S828" s="1002">
        <v>0</v>
      </c>
      <c r="T828" s="1002">
        <v>0</v>
      </c>
      <c r="U828" s="1002">
        <v>0</v>
      </c>
      <c r="V828" s="1009">
        <v>2000</v>
      </c>
      <c r="W828" s="1009"/>
      <c r="X828" s="1009">
        <v>2000</v>
      </c>
      <c r="Y828" s="1009"/>
      <c r="Z828" s="1009"/>
      <c r="AA828" s="1008">
        <v>2000</v>
      </c>
      <c r="AB828" s="1008"/>
      <c r="AC828" s="1008">
        <v>2000</v>
      </c>
      <c r="AD828" s="1008"/>
      <c r="AE828" s="1008"/>
      <c r="AF828" s="1010">
        <f t="shared" si="16"/>
        <v>100</v>
      </c>
      <c r="AG828" s="1010"/>
      <c r="AH828" s="1011">
        <f t="shared" si="16"/>
        <v>100</v>
      </c>
      <c r="AI828" s="1007"/>
      <c r="AJ828" s="1007"/>
    </row>
    <row r="829" spans="1:36" ht="48">
      <c r="A829" s="1005" t="s">
        <v>3918</v>
      </c>
      <c r="B829" s="1006" t="s">
        <v>2139</v>
      </c>
      <c r="C829" s="1007"/>
      <c r="D829" s="1007"/>
      <c r="E829" s="1007"/>
      <c r="F829" s="1002">
        <v>0</v>
      </c>
      <c r="G829" s="1008">
        <v>289443</v>
      </c>
      <c r="H829" s="1008"/>
      <c r="I829" s="1008">
        <v>289443</v>
      </c>
      <c r="J829" s="1008"/>
      <c r="K829" s="1008"/>
      <c r="L829" s="1008">
        <v>7111.339258</v>
      </c>
      <c r="M829" s="1008"/>
      <c r="N829" s="1008">
        <v>7111.339258</v>
      </c>
      <c r="O829" s="1008"/>
      <c r="P829" s="1008"/>
      <c r="Q829" s="1002">
        <v>0</v>
      </c>
      <c r="R829" s="1002">
        <v>0</v>
      </c>
      <c r="S829" s="1002">
        <v>0</v>
      </c>
      <c r="T829" s="1002">
        <v>0</v>
      </c>
      <c r="U829" s="1002">
        <v>0</v>
      </c>
      <c r="V829" s="1009">
        <v>3000</v>
      </c>
      <c r="W829" s="1009"/>
      <c r="X829" s="1009">
        <v>3000</v>
      </c>
      <c r="Y829" s="1009"/>
      <c r="Z829" s="1009"/>
      <c r="AA829" s="1008">
        <v>2004.596229</v>
      </c>
      <c r="AB829" s="1008"/>
      <c r="AC829" s="1008">
        <v>2004.596229</v>
      </c>
      <c r="AD829" s="1008"/>
      <c r="AE829" s="1008"/>
      <c r="AF829" s="1010">
        <f t="shared" si="16"/>
        <v>66.819874300000009</v>
      </c>
      <c r="AG829" s="1010"/>
      <c r="AH829" s="1011">
        <f t="shared" si="16"/>
        <v>66.819874300000009</v>
      </c>
      <c r="AI829" s="1007"/>
      <c r="AJ829" s="1007"/>
    </row>
    <row r="830" spans="1:36" ht="24">
      <c r="A830" s="1005" t="s">
        <v>3919</v>
      </c>
      <c r="B830" s="1006" t="s">
        <v>2005</v>
      </c>
      <c r="C830" s="1007"/>
      <c r="D830" s="1007"/>
      <c r="E830" s="1007"/>
      <c r="F830" s="1002">
        <v>0</v>
      </c>
      <c r="G830" s="1008">
        <v>97191</v>
      </c>
      <c r="H830" s="1008"/>
      <c r="I830" s="1008">
        <v>97191</v>
      </c>
      <c r="J830" s="1008"/>
      <c r="K830" s="1008"/>
      <c r="L830" s="1008">
        <v>0</v>
      </c>
      <c r="M830" s="1008"/>
      <c r="N830" s="1008">
        <v>0</v>
      </c>
      <c r="O830" s="1008"/>
      <c r="P830" s="1008"/>
      <c r="Q830" s="1002">
        <v>0</v>
      </c>
      <c r="R830" s="1002">
        <v>0</v>
      </c>
      <c r="S830" s="1002">
        <v>0</v>
      </c>
      <c r="T830" s="1002">
        <v>0</v>
      </c>
      <c r="U830" s="1002">
        <v>0</v>
      </c>
      <c r="V830" s="1009">
        <v>18234</v>
      </c>
      <c r="W830" s="1009"/>
      <c r="X830" s="1009">
        <v>18234</v>
      </c>
      <c r="Y830" s="1009"/>
      <c r="Z830" s="1009"/>
      <c r="AA830" s="1008">
        <v>18234</v>
      </c>
      <c r="AB830" s="1008"/>
      <c r="AC830" s="1008">
        <v>18234</v>
      </c>
      <c r="AD830" s="1008"/>
      <c r="AE830" s="1008"/>
      <c r="AF830" s="1010">
        <f t="shared" si="16"/>
        <v>100</v>
      </c>
      <c r="AG830" s="1010"/>
      <c r="AH830" s="1011">
        <f t="shared" si="16"/>
        <v>100</v>
      </c>
      <c r="AI830" s="1007"/>
      <c r="AJ830" s="1007"/>
    </row>
    <row r="831" spans="1:36">
      <c r="A831" s="1005" t="s">
        <v>3920</v>
      </c>
      <c r="B831" s="1006"/>
      <c r="C831" s="1007"/>
      <c r="D831" s="1007"/>
      <c r="E831" s="1007"/>
      <c r="F831" s="1002">
        <v>0</v>
      </c>
      <c r="G831" s="1008">
        <v>0</v>
      </c>
      <c r="H831" s="1008"/>
      <c r="I831" s="1008">
        <v>0</v>
      </c>
      <c r="J831" s="1008"/>
      <c r="K831" s="1008"/>
      <c r="L831" s="1008">
        <v>0</v>
      </c>
      <c r="M831" s="1008"/>
      <c r="N831" s="1008">
        <v>0</v>
      </c>
      <c r="O831" s="1008"/>
      <c r="P831" s="1008"/>
      <c r="Q831" s="1002">
        <v>0</v>
      </c>
      <c r="R831" s="1002">
        <v>0</v>
      </c>
      <c r="S831" s="1002">
        <v>0</v>
      </c>
      <c r="T831" s="1002">
        <v>0</v>
      </c>
      <c r="U831" s="1002">
        <v>0</v>
      </c>
      <c r="V831" s="1009">
        <v>0</v>
      </c>
      <c r="W831" s="1009"/>
      <c r="X831" s="1009">
        <v>0</v>
      </c>
      <c r="Y831" s="1009"/>
      <c r="Z831" s="1009"/>
      <c r="AA831" s="1008">
        <v>0</v>
      </c>
      <c r="AB831" s="1008"/>
      <c r="AC831" s="1008">
        <v>0</v>
      </c>
      <c r="AD831" s="1008"/>
      <c r="AE831" s="1008"/>
      <c r="AF831" s="1010"/>
      <c r="AG831" s="1010"/>
      <c r="AH831" s="1011"/>
      <c r="AI831" s="1007"/>
      <c r="AJ831" s="1007"/>
    </row>
    <row r="832" spans="1:36" ht="24">
      <c r="A832" s="1005" t="s">
        <v>3921</v>
      </c>
      <c r="B832" s="1006" t="s">
        <v>2145</v>
      </c>
      <c r="C832" s="1007"/>
      <c r="D832" s="1007"/>
      <c r="E832" s="1007"/>
      <c r="F832" s="1002">
        <v>0</v>
      </c>
      <c r="G832" s="1008">
        <v>35394</v>
      </c>
      <c r="H832" s="1008"/>
      <c r="I832" s="1008">
        <v>35394</v>
      </c>
      <c r="J832" s="1008"/>
      <c r="K832" s="1008"/>
      <c r="L832" s="1008">
        <v>516.61099999999999</v>
      </c>
      <c r="M832" s="1008"/>
      <c r="N832" s="1008">
        <v>516.61099999999999</v>
      </c>
      <c r="O832" s="1008"/>
      <c r="P832" s="1008"/>
      <c r="Q832" s="1002">
        <v>0</v>
      </c>
      <c r="R832" s="1002">
        <v>0</v>
      </c>
      <c r="S832" s="1002">
        <v>0</v>
      </c>
      <c r="T832" s="1002">
        <v>0</v>
      </c>
      <c r="U832" s="1002">
        <v>0</v>
      </c>
      <c r="V832" s="1009">
        <v>668</v>
      </c>
      <c r="W832" s="1009"/>
      <c r="X832" s="1009">
        <v>668</v>
      </c>
      <c r="Y832" s="1009"/>
      <c r="Z832" s="1009"/>
      <c r="AA832" s="1008">
        <v>668</v>
      </c>
      <c r="AB832" s="1008"/>
      <c r="AC832" s="1008">
        <v>668</v>
      </c>
      <c r="AD832" s="1008"/>
      <c r="AE832" s="1008"/>
      <c r="AF832" s="1010">
        <f t="shared" si="16"/>
        <v>100</v>
      </c>
      <c r="AG832" s="1010"/>
      <c r="AH832" s="1011">
        <f t="shared" si="16"/>
        <v>100</v>
      </c>
      <c r="AI832" s="1007"/>
      <c r="AJ832" s="1007"/>
    </row>
    <row r="833" spans="1:36" ht="24">
      <c r="A833" s="1005" t="s">
        <v>3922</v>
      </c>
      <c r="B833" s="1006" t="s">
        <v>2146</v>
      </c>
      <c r="C833" s="1007"/>
      <c r="D833" s="1007"/>
      <c r="E833" s="1007"/>
      <c r="F833" s="1002">
        <v>0</v>
      </c>
      <c r="G833" s="1008">
        <v>56270</v>
      </c>
      <c r="H833" s="1008"/>
      <c r="I833" s="1008">
        <v>56270</v>
      </c>
      <c r="J833" s="1008"/>
      <c r="K833" s="1008"/>
      <c r="L833" s="1008">
        <v>544.97299999999996</v>
      </c>
      <c r="M833" s="1008"/>
      <c r="N833" s="1008">
        <v>544.97299999999996</v>
      </c>
      <c r="O833" s="1008"/>
      <c r="P833" s="1008"/>
      <c r="Q833" s="1002">
        <v>0</v>
      </c>
      <c r="R833" s="1002">
        <v>0</v>
      </c>
      <c r="S833" s="1002">
        <v>0</v>
      </c>
      <c r="T833" s="1002">
        <v>0</v>
      </c>
      <c r="U833" s="1002">
        <v>0</v>
      </c>
      <c r="V833" s="1009">
        <v>3000</v>
      </c>
      <c r="W833" s="1009"/>
      <c r="X833" s="1009">
        <v>3000</v>
      </c>
      <c r="Y833" s="1009"/>
      <c r="Z833" s="1009"/>
      <c r="AA833" s="1008">
        <v>3000</v>
      </c>
      <c r="AB833" s="1008"/>
      <c r="AC833" s="1008">
        <v>3000</v>
      </c>
      <c r="AD833" s="1008"/>
      <c r="AE833" s="1008"/>
      <c r="AF833" s="1010">
        <f t="shared" si="16"/>
        <v>100</v>
      </c>
      <c r="AG833" s="1010"/>
      <c r="AH833" s="1011">
        <f t="shared" si="16"/>
        <v>100</v>
      </c>
      <c r="AI833" s="1007"/>
      <c r="AJ833" s="1007"/>
    </row>
    <row r="834" spans="1:36" ht="24">
      <c r="A834" s="1005" t="s">
        <v>3923</v>
      </c>
      <c r="B834" s="1006" t="s">
        <v>2147</v>
      </c>
      <c r="C834" s="1007"/>
      <c r="D834" s="1007"/>
      <c r="E834" s="1007"/>
      <c r="F834" s="1002">
        <v>0</v>
      </c>
      <c r="G834" s="1008">
        <v>18591</v>
      </c>
      <c r="H834" s="1008"/>
      <c r="I834" s="1008">
        <v>18591</v>
      </c>
      <c r="J834" s="1008"/>
      <c r="K834" s="1008"/>
      <c r="L834" s="1008">
        <v>3803.0030000000002</v>
      </c>
      <c r="M834" s="1008"/>
      <c r="N834" s="1008">
        <v>3803.0030000000002</v>
      </c>
      <c r="O834" s="1008"/>
      <c r="P834" s="1008"/>
      <c r="Q834" s="1002">
        <v>0</v>
      </c>
      <c r="R834" s="1002">
        <v>0</v>
      </c>
      <c r="S834" s="1002">
        <v>0</v>
      </c>
      <c r="T834" s="1002">
        <v>0</v>
      </c>
      <c r="U834" s="1002">
        <v>0</v>
      </c>
      <c r="V834" s="1009">
        <v>1431.54</v>
      </c>
      <c r="W834" s="1009"/>
      <c r="X834" s="1009">
        <v>1431.54</v>
      </c>
      <c r="Y834" s="1009"/>
      <c r="Z834" s="1009"/>
      <c r="AA834" s="1008">
        <v>1431.54</v>
      </c>
      <c r="AB834" s="1008"/>
      <c r="AC834" s="1008">
        <v>1431.54</v>
      </c>
      <c r="AD834" s="1008"/>
      <c r="AE834" s="1008"/>
      <c r="AF834" s="1010">
        <f t="shared" si="16"/>
        <v>100</v>
      </c>
      <c r="AG834" s="1010"/>
      <c r="AH834" s="1011">
        <f t="shared" si="16"/>
        <v>100</v>
      </c>
      <c r="AI834" s="1007"/>
      <c r="AJ834" s="1007"/>
    </row>
    <row r="835" spans="1:36" ht="36">
      <c r="A835" s="1005" t="s">
        <v>3924</v>
      </c>
      <c r="B835" s="1006" t="s">
        <v>2140</v>
      </c>
      <c r="C835" s="1007"/>
      <c r="D835" s="1007"/>
      <c r="E835" s="1007"/>
      <c r="F835" s="1002">
        <v>0</v>
      </c>
      <c r="G835" s="1008">
        <v>286656</v>
      </c>
      <c r="H835" s="1008"/>
      <c r="I835" s="1008">
        <v>286656</v>
      </c>
      <c r="J835" s="1008"/>
      <c r="K835" s="1008"/>
      <c r="L835" s="1008">
        <v>2421.67166</v>
      </c>
      <c r="M835" s="1008"/>
      <c r="N835" s="1008">
        <v>2421.67166</v>
      </c>
      <c r="O835" s="1008"/>
      <c r="P835" s="1008"/>
      <c r="Q835" s="1002">
        <v>0</v>
      </c>
      <c r="R835" s="1002">
        <v>0</v>
      </c>
      <c r="S835" s="1002">
        <v>0</v>
      </c>
      <c r="T835" s="1002">
        <v>0</v>
      </c>
      <c r="U835" s="1002">
        <v>0</v>
      </c>
      <c r="V835" s="1009">
        <v>1202.5999999999999</v>
      </c>
      <c r="W835" s="1009"/>
      <c r="X835" s="1009">
        <v>1202.5999999999999</v>
      </c>
      <c r="Y835" s="1009"/>
      <c r="Z835" s="1009"/>
      <c r="AA835" s="1008">
        <v>1202.5999999999999</v>
      </c>
      <c r="AB835" s="1008"/>
      <c r="AC835" s="1008">
        <v>1202.5999999999999</v>
      </c>
      <c r="AD835" s="1008"/>
      <c r="AE835" s="1008"/>
      <c r="AF835" s="1010">
        <f t="shared" si="16"/>
        <v>100</v>
      </c>
      <c r="AG835" s="1010"/>
      <c r="AH835" s="1011">
        <f t="shared" si="16"/>
        <v>100</v>
      </c>
      <c r="AI835" s="1007"/>
      <c r="AJ835" s="1007"/>
    </row>
    <row r="836" spans="1:36" ht="24">
      <c r="A836" s="1005" t="s">
        <v>3925</v>
      </c>
      <c r="B836" s="1006" t="s">
        <v>2152</v>
      </c>
      <c r="C836" s="1007"/>
      <c r="D836" s="1007"/>
      <c r="E836" s="1007"/>
      <c r="F836" s="1002">
        <v>0</v>
      </c>
      <c r="G836" s="1008">
        <v>662.4</v>
      </c>
      <c r="H836" s="1008"/>
      <c r="I836" s="1008">
        <v>662.4</v>
      </c>
      <c r="J836" s="1008"/>
      <c r="K836" s="1008"/>
      <c r="L836" s="1008">
        <v>488.3</v>
      </c>
      <c r="M836" s="1008"/>
      <c r="N836" s="1008">
        <v>488.3</v>
      </c>
      <c r="O836" s="1008"/>
      <c r="P836" s="1008"/>
      <c r="Q836" s="1002">
        <v>0</v>
      </c>
      <c r="R836" s="1002">
        <v>0</v>
      </c>
      <c r="S836" s="1002">
        <v>0</v>
      </c>
      <c r="T836" s="1002">
        <v>0</v>
      </c>
      <c r="U836" s="1002">
        <v>0</v>
      </c>
      <c r="V836" s="1009">
        <v>1652.1</v>
      </c>
      <c r="W836" s="1009"/>
      <c r="X836" s="1009">
        <v>1652.1</v>
      </c>
      <c r="Y836" s="1009"/>
      <c r="Z836" s="1009"/>
      <c r="AA836" s="1008">
        <v>1652.1</v>
      </c>
      <c r="AB836" s="1008"/>
      <c r="AC836" s="1008">
        <v>1652.1</v>
      </c>
      <c r="AD836" s="1008"/>
      <c r="AE836" s="1008"/>
      <c r="AF836" s="1010">
        <f t="shared" si="16"/>
        <v>100</v>
      </c>
      <c r="AG836" s="1010"/>
      <c r="AH836" s="1011">
        <f t="shared" si="16"/>
        <v>100</v>
      </c>
      <c r="AI836" s="1007"/>
      <c r="AJ836" s="1007"/>
    </row>
    <row r="837" spans="1:36" ht="24">
      <c r="A837" s="1005" t="s">
        <v>3926</v>
      </c>
      <c r="B837" s="1006" t="s">
        <v>2144</v>
      </c>
      <c r="C837" s="1007"/>
      <c r="D837" s="1007"/>
      <c r="E837" s="1007"/>
      <c r="F837" s="1002">
        <v>0</v>
      </c>
      <c r="G837" s="1008">
        <v>17178</v>
      </c>
      <c r="H837" s="1008"/>
      <c r="I837" s="1008">
        <v>17178</v>
      </c>
      <c r="J837" s="1008"/>
      <c r="K837" s="1008"/>
      <c r="L837" s="1008">
        <v>3765.1399919999999</v>
      </c>
      <c r="M837" s="1008"/>
      <c r="N837" s="1008">
        <v>3765.1399919999999</v>
      </c>
      <c r="O837" s="1008"/>
      <c r="P837" s="1008"/>
      <c r="Q837" s="1002">
        <v>0</v>
      </c>
      <c r="R837" s="1002">
        <v>0</v>
      </c>
      <c r="S837" s="1002">
        <v>0</v>
      </c>
      <c r="T837" s="1002">
        <v>0</v>
      </c>
      <c r="U837" s="1002">
        <v>0</v>
      </c>
      <c r="V837" s="1009">
        <v>668</v>
      </c>
      <c r="W837" s="1009"/>
      <c r="X837" s="1009">
        <v>668</v>
      </c>
      <c r="Y837" s="1009"/>
      <c r="Z837" s="1009"/>
      <c r="AA837" s="1008">
        <v>668</v>
      </c>
      <c r="AB837" s="1008"/>
      <c r="AC837" s="1008">
        <v>668</v>
      </c>
      <c r="AD837" s="1008"/>
      <c r="AE837" s="1008"/>
      <c r="AF837" s="1010">
        <f t="shared" si="16"/>
        <v>100</v>
      </c>
      <c r="AG837" s="1010"/>
      <c r="AH837" s="1011">
        <f t="shared" si="16"/>
        <v>100</v>
      </c>
      <c r="AI837" s="1007"/>
      <c r="AJ837" s="1007"/>
    </row>
    <row r="838" spans="1:36" ht="24">
      <c r="A838" s="1005" t="s">
        <v>3927</v>
      </c>
      <c r="B838" s="1006" t="s">
        <v>2143</v>
      </c>
      <c r="C838" s="1007"/>
      <c r="D838" s="1007"/>
      <c r="E838" s="1007"/>
      <c r="F838" s="1002">
        <v>0</v>
      </c>
      <c r="G838" s="1008">
        <v>37722</v>
      </c>
      <c r="H838" s="1008"/>
      <c r="I838" s="1008">
        <v>37722</v>
      </c>
      <c r="J838" s="1008"/>
      <c r="K838" s="1008"/>
      <c r="L838" s="1008">
        <v>1773.8944489999999</v>
      </c>
      <c r="M838" s="1008"/>
      <c r="N838" s="1008">
        <v>1773.8944489999999</v>
      </c>
      <c r="O838" s="1008"/>
      <c r="P838" s="1008"/>
      <c r="Q838" s="1002">
        <v>0</v>
      </c>
      <c r="R838" s="1002">
        <v>0</v>
      </c>
      <c r="S838" s="1002">
        <v>0</v>
      </c>
      <c r="T838" s="1002">
        <v>0</v>
      </c>
      <c r="U838" s="1002">
        <v>0</v>
      </c>
      <c r="V838" s="1009">
        <v>3862</v>
      </c>
      <c r="W838" s="1009"/>
      <c r="X838" s="1009">
        <v>3862</v>
      </c>
      <c r="Y838" s="1009"/>
      <c r="Z838" s="1009"/>
      <c r="AA838" s="1008">
        <v>3862</v>
      </c>
      <c r="AB838" s="1008"/>
      <c r="AC838" s="1008">
        <v>3862</v>
      </c>
      <c r="AD838" s="1008"/>
      <c r="AE838" s="1008"/>
      <c r="AF838" s="1010">
        <f t="shared" si="16"/>
        <v>100</v>
      </c>
      <c r="AG838" s="1010"/>
      <c r="AH838" s="1011">
        <f t="shared" si="16"/>
        <v>100</v>
      </c>
      <c r="AI838" s="1007"/>
      <c r="AJ838" s="1007"/>
    </row>
    <row r="839" spans="1:36" ht="24">
      <c r="A839" s="1005" t="s">
        <v>3928</v>
      </c>
      <c r="B839" s="1006" t="s">
        <v>2142</v>
      </c>
      <c r="C839" s="1007"/>
      <c r="D839" s="1007"/>
      <c r="E839" s="1007"/>
      <c r="F839" s="1002">
        <v>0</v>
      </c>
      <c r="G839" s="1008">
        <v>35017</v>
      </c>
      <c r="H839" s="1008"/>
      <c r="I839" s="1008">
        <v>35017</v>
      </c>
      <c r="J839" s="1008"/>
      <c r="K839" s="1008"/>
      <c r="L839" s="1008">
        <v>2322.9079999999999</v>
      </c>
      <c r="M839" s="1008"/>
      <c r="N839" s="1008">
        <v>2322.9079999999999</v>
      </c>
      <c r="O839" s="1008"/>
      <c r="P839" s="1008"/>
      <c r="Q839" s="1002">
        <v>0</v>
      </c>
      <c r="R839" s="1002">
        <v>0</v>
      </c>
      <c r="S839" s="1002">
        <v>0</v>
      </c>
      <c r="T839" s="1002">
        <v>0</v>
      </c>
      <c r="U839" s="1002">
        <v>0</v>
      </c>
      <c r="V839" s="1009">
        <v>1656.6</v>
      </c>
      <c r="W839" s="1009"/>
      <c r="X839" s="1009">
        <v>1656.6</v>
      </c>
      <c r="Y839" s="1009"/>
      <c r="Z839" s="1009"/>
      <c r="AA839" s="1008">
        <v>1656.6</v>
      </c>
      <c r="AB839" s="1008"/>
      <c r="AC839" s="1008">
        <v>1656.6</v>
      </c>
      <c r="AD839" s="1008"/>
      <c r="AE839" s="1008"/>
      <c r="AF839" s="1010">
        <f t="shared" si="16"/>
        <v>100</v>
      </c>
      <c r="AG839" s="1010"/>
      <c r="AH839" s="1011">
        <f t="shared" si="16"/>
        <v>100</v>
      </c>
      <c r="AI839" s="1007"/>
      <c r="AJ839" s="1007"/>
    </row>
    <row r="840" spans="1:36" ht="24">
      <c r="A840" s="1005" t="s">
        <v>3929</v>
      </c>
      <c r="B840" s="1006" t="s">
        <v>2153</v>
      </c>
      <c r="C840" s="1007"/>
      <c r="D840" s="1007"/>
      <c r="E840" s="1007"/>
      <c r="F840" s="1002">
        <v>0</v>
      </c>
      <c r="G840" s="1008">
        <v>36175</v>
      </c>
      <c r="H840" s="1008"/>
      <c r="I840" s="1008">
        <v>36175</v>
      </c>
      <c r="J840" s="1008"/>
      <c r="K840" s="1008"/>
      <c r="L840" s="1008">
        <v>1125.9000000000001</v>
      </c>
      <c r="M840" s="1008"/>
      <c r="N840" s="1008">
        <v>1125.9000000000001</v>
      </c>
      <c r="O840" s="1008"/>
      <c r="P840" s="1008"/>
      <c r="Q840" s="1002">
        <v>0</v>
      </c>
      <c r="R840" s="1002">
        <v>0</v>
      </c>
      <c r="S840" s="1002">
        <v>0</v>
      </c>
      <c r="T840" s="1002">
        <v>0</v>
      </c>
      <c r="U840" s="1002">
        <v>0</v>
      </c>
      <c r="V840" s="1009">
        <v>760.62</v>
      </c>
      <c r="W840" s="1009"/>
      <c r="X840" s="1009">
        <v>760.62</v>
      </c>
      <c r="Y840" s="1009"/>
      <c r="Z840" s="1009"/>
      <c r="AA840" s="1008">
        <v>760.62</v>
      </c>
      <c r="AB840" s="1008"/>
      <c r="AC840" s="1008">
        <v>760.62</v>
      </c>
      <c r="AD840" s="1008"/>
      <c r="AE840" s="1008"/>
      <c r="AF840" s="1010">
        <f t="shared" si="16"/>
        <v>100</v>
      </c>
      <c r="AG840" s="1010"/>
      <c r="AH840" s="1011">
        <f t="shared" si="16"/>
        <v>100</v>
      </c>
      <c r="AI840" s="1007"/>
      <c r="AJ840" s="1007"/>
    </row>
    <row r="841" spans="1:36" ht="24">
      <c r="A841" s="1005" t="s">
        <v>3930</v>
      </c>
      <c r="B841" s="1006" t="s">
        <v>2141</v>
      </c>
      <c r="C841" s="1007"/>
      <c r="D841" s="1007"/>
      <c r="E841" s="1007"/>
      <c r="F841" s="1002">
        <v>0</v>
      </c>
      <c r="G841" s="1008">
        <v>43865</v>
      </c>
      <c r="H841" s="1008"/>
      <c r="I841" s="1008">
        <v>43865</v>
      </c>
      <c r="J841" s="1008"/>
      <c r="K841" s="1008"/>
      <c r="L841" s="1008">
        <v>2503.4102760000001</v>
      </c>
      <c r="M841" s="1008"/>
      <c r="N841" s="1008">
        <v>2503.4102760000001</v>
      </c>
      <c r="O841" s="1008"/>
      <c r="P841" s="1008"/>
      <c r="Q841" s="1002">
        <v>0</v>
      </c>
      <c r="R841" s="1002">
        <v>0</v>
      </c>
      <c r="S841" s="1002">
        <v>0</v>
      </c>
      <c r="T841" s="1002">
        <v>0</v>
      </c>
      <c r="U841" s="1002">
        <v>0</v>
      </c>
      <c r="V841" s="1009">
        <v>1884.4</v>
      </c>
      <c r="W841" s="1009"/>
      <c r="X841" s="1009">
        <v>1884.4</v>
      </c>
      <c r="Y841" s="1009"/>
      <c r="Z841" s="1009"/>
      <c r="AA841" s="1008">
        <v>1884.4</v>
      </c>
      <c r="AB841" s="1008"/>
      <c r="AC841" s="1008">
        <v>1884.4</v>
      </c>
      <c r="AD841" s="1008"/>
      <c r="AE841" s="1008"/>
      <c r="AF841" s="1010">
        <f t="shared" si="16"/>
        <v>100</v>
      </c>
      <c r="AG841" s="1010"/>
      <c r="AH841" s="1011">
        <f t="shared" si="16"/>
        <v>100</v>
      </c>
      <c r="AI841" s="1007"/>
      <c r="AJ841" s="1007"/>
    </row>
    <row r="842" spans="1:36" ht="24">
      <c r="A842" s="1005" t="s">
        <v>3931</v>
      </c>
      <c r="B842" s="1006" t="s">
        <v>2149</v>
      </c>
      <c r="C842" s="1007"/>
      <c r="D842" s="1007"/>
      <c r="E842" s="1007"/>
      <c r="F842" s="1002">
        <v>0</v>
      </c>
      <c r="G842" s="1008">
        <v>46578</v>
      </c>
      <c r="H842" s="1008"/>
      <c r="I842" s="1008">
        <v>46578</v>
      </c>
      <c r="J842" s="1008"/>
      <c r="K842" s="1008"/>
      <c r="L842" s="1008">
        <v>4756.1056129999997</v>
      </c>
      <c r="M842" s="1008"/>
      <c r="N842" s="1008">
        <v>4756.1056129999997</v>
      </c>
      <c r="O842" s="1008"/>
      <c r="P842" s="1008"/>
      <c r="Q842" s="1002">
        <v>0</v>
      </c>
      <c r="R842" s="1002">
        <v>0</v>
      </c>
      <c r="S842" s="1002">
        <v>0</v>
      </c>
      <c r="T842" s="1002">
        <v>0</v>
      </c>
      <c r="U842" s="1002">
        <v>0</v>
      </c>
      <c r="V842" s="1009">
        <v>574.68050600000004</v>
      </c>
      <c r="W842" s="1009"/>
      <c r="X842" s="1009">
        <v>574.68050600000004</v>
      </c>
      <c r="Y842" s="1009"/>
      <c r="Z842" s="1009"/>
      <c r="AA842" s="1008">
        <v>528.09468100000004</v>
      </c>
      <c r="AB842" s="1008"/>
      <c r="AC842" s="1008">
        <v>528.09468100000004</v>
      </c>
      <c r="AD842" s="1008"/>
      <c r="AE842" s="1008"/>
      <c r="AF842" s="1010">
        <f t="shared" si="16"/>
        <v>91.893613144413848</v>
      </c>
      <c r="AG842" s="1010"/>
      <c r="AH842" s="1011">
        <f t="shared" si="16"/>
        <v>91.893613144413848</v>
      </c>
      <c r="AI842" s="1007"/>
      <c r="AJ842" s="1007"/>
    </row>
    <row r="843" spans="1:36" ht="36">
      <c r="A843" s="1005" t="s">
        <v>3932</v>
      </c>
      <c r="B843" s="1006" t="s">
        <v>2148</v>
      </c>
      <c r="C843" s="1007"/>
      <c r="D843" s="1007"/>
      <c r="E843" s="1007"/>
      <c r="F843" s="1002">
        <v>0</v>
      </c>
      <c r="G843" s="1008">
        <v>270198.09999999998</v>
      </c>
      <c r="H843" s="1008"/>
      <c r="I843" s="1008">
        <v>270198.09999999998</v>
      </c>
      <c r="J843" s="1008"/>
      <c r="K843" s="1008"/>
      <c r="L843" s="1008">
        <v>50</v>
      </c>
      <c r="M843" s="1008"/>
      <c r="N843" s="1008">
        <v>50</v>
      </c>
      <c r="O843" s="1008"/>
      <c r="P843" s="1008"/>
      <c r="Q843" s="1002">
        <v>0</v>
      </c>
      <c r="R843" s="1002">
        <v>0</v>
      </c>
      <c r="S843" s="1002">
        <v>0</v>
      </c>
      <c r="T843" s="1002">
        <v>0</v>
      </c>
      <c r="U843" s="1002">
        <v>0</v>
      </c>
      <c r="V843" s="1009">
        <v>6779.2</v>
      </c>
      <c r="W843" s="1009"/>
      <c r="X843" s="1009">
        <v>6779.2</v>
      </c>
      <c r="Y843" s="1009"/>
      <c r="Z843" s="1009"/>
      <c r="AA843" s="1008">
        <v>6755.5522000000001</v>
      </c>
      <c r="AB843" s="1008"/>
      <c r="AC843" s="1008">
        <v>6755.5522000000001</v>
      </c>
      <c r="AD843" s="1008"/>
      <c r="AE843" s="1008"/>
      <c r="AF843" s="1010">
        <f t="shared" si="16"/>
        <v>99.651171229643623</v>
      </c>
      <c r="AG843" s="1010"/>
      <c r="AH843" s="1011">
        <f t="shared" si="16"/>
        <v>99.651171229643623</v>
      </c>
      <c r="AI843" s="1007"/>
      <c r="AJ843" s="1007"/>
    </row>
    <row r="844" spans="1:36" ht="36">
      <c r="A844" s="1005" t="s">
        <v>3933</v>
      </c>
      <c r="B844" s="1006" t="s">
        <v>2125</v>
      </c>
      <c r="C844" s="1007"/>
      <c r="D844" s="1007"/>
      <c r="E844" s="1007"/>
      <c r="F844" s="1002">
        <v>0</v>
      </c>
      <c r="G844" s="1008">
        <v>410869.11</v>
      </c>
      <c r="H844" s="1008"/>
      <c r="I844" s="1008">
        <v>410869.11</v>
      </c>
      <c r="J844" s="1008"/>
      <c r="K844" s="1008"/>
      <c r="L844" s="1008">
        <v>2637.9029999999998</v>
      </c>
      <c r="M844" s="1008"/>
      <c r="N844" s="1008">
        <v>2637.9029999999998</v>
      </c>
      <c r="O844" s="1008"/>
      <c r="P844" s="1008"/>
      <c r="Q844" s="1002">
        <v>0</v>
      </c>
      <c r="R844" s="1002">
        <v>0</v>
      </c>
      <c r="S844" s="1002">
        <v>0</v>
      </c>
      <c r="T844" s="1002">
        <v>0</v>
      </c>
      <c r="U844" s="1002">
        <v>0</v>
      </c>
      <c r="V844" s="1009">
        <v>1697.8</v>
      </c>
      <c r="W844" s="1009"/>
      <c r="X844" s="1009">
        <v>1697.8</v>
      </c>
      <c r="Y844" s="1009"/>
      <c r="Z844" s="1009"/>
      <c r="AA844" s="1008">
        <v>1697.8</v>
      </c>
      <c r="AB844" s="1008"/>
      <c r="AC844" s="1008">
        <v>1697.8</v>
      </c>
      <c r="AD844" s="1008"/>
      <c r="AE844" s="1008"/>
      <c r="AF844" s="1010">
        <f t="shared" ref="AF844:AH860" si="17">AA844/V844*100</f>
        <v>100</v>
      </c>
      <c r="AG844" s="1010"/>
      <c r="AH844" s="1011">
        <f t="shared" si="17"/>
        <v>100</v>
      </c>
      <c r="AI844" s="1007"/>
      <c r="AJ844" s="1007"/>
    </row>
    <row r="845" spans="1:36" ht="36">
      <c r="A845" s="1005" t="s">
        <v>3934</v>
      </c>
      <c r="B845" s="1006" t="s">
        <v>2126</v>
      </c>
      <c r="C845" s="1007"/>
      <c r="D845" s="1007"/>
      <c r="E845" s="1007"/>
      <c r="F845" s="1002">
        <v>0</v>
      </c>
      <c r="G845" s="1008">
        <v>151478.29999999999</v>
      </c>
      <c r="H845" s="1008"/>
      <c r="I845" s="1008">
        <v>151478.29999999999</v>
      </c>
      <c r="J845" s="1008"/>
      <c r="K845" s="1008"/>
      <c r="L845" s="1008">
        <v>3604.7577719999999</v>
      </c>
      <c r="M845" s="1008"/>
      <c r="N845" s="1008">
        <v>3604.7577719999999</v>
      </c>
      <c r="O845" s="1008"/>
      <c r="P845" s="1008"/>
      <c r="Q845" s="1002">
        <v>0</v>
      </c>
      <c r="R845" s="1002">
        <v>0</v>
      </c>
      <c r="S845" s="1002">
        <v>0</v>
      </c>
      <c r="T845" s="1002">
        <v>0</v>
      </c>
      <c r="U845" s="1002">
        <v>0</v>
      </c>
      <c r="V845" s="1009">
        <v>499.8</v>
      </c>
      <c r="W845" s="1009"/>
      <c r="X845" s="1009">
        <v>499.8</v>
      </c>
      <c r="Y845" s="1009"/>
      <c r="Z845" s="1009"/>
      <c r="AA845" s="1008">
        <v>499.8</v>
      </c>
      <c r="AB845" s="1008"/>
      <c r="AC845" s="1008">
        <v>499.8</v>
      </c>
      <c r="AD845" s="1008"/>
      <c r="AE845" s="1008"/>
      <c r="AF845" s="1010">
        <f t="shared" si="17"/>
        <v>100</v>
      </c>
      <c r="AG845" s="1010"/>
      <c r="AH845" s="1011">
        <f t="shared" si="17"/>
        <v>100</v>
      </c>
      <c r="AI845" s="1007"/>
      <c r="AJ845" s="1007"/>
    </row>
    <row r="846" spans="1:36" ht="24">
      <c r="A846" s="1005" t="s">
        <v>3935</v>
      </c>
      <c r="B846" s="1006" t="s">
        <v>1994</v>
      </c>
      <c r="C846" s="1007"/>
      <c r="D846" s="1007"/>
      <c r="E846" s="1007"/>
      <c r="F846" s="1002">
        <v>0</v>
      </c>
      <c r="G846" s="1008">
        <v>5000</v>
      </c>
      <c r="H846" s="1008"/>
      <c r="I846" s="1008">
        <v>5000</v>
      </c>
      <c r="J846" s="1008"/>
      <c r="K846" s="1008"/>
      <c r="L846" s="1008">
        <v>0</v>
      </c>
      <c r="M846" s="1008"/>
      <c r="N846" s="1008">
        <v>0</v>
      </c>
      <c r="O846" s="1008"/>
      <c r="P846" s="1008"/>
      <c r="Q846" s="1002">
        <v>0</v>
      </c>
      <c r="R846" s="1002">
        <v>0</v>
      </c>
      <c r="S846" s="1002">
        <v>0</v>
      </c>
      <c r="T846" s="1002">
        <v>0</v>
      </c>
      <c r="U846" s="1002">
        <v>0</v>
      </c>
      <c r="V846" s="1009">
        <v>481.81</v>
      </c>
      <c r="W846" s="1009"/>
      <c r="X846" s="1009">
        <v>481.81</v>
      </c>
      <c r="Y846" s="1009"/>
      <c r="Z846" s="1009"/>
      <c r="AA846" s="1008">
        <v>117.973753</v>
      </c>
      <c r="AB846" s="1008"/>
      <c r="AC846" s="1008">
        <v>117.973753</v>
      </c>
      <c r="AD846" s="1008"/>
      <c r="AE846" s="1008"/>
      <c r="AF846" s="1010">
        <f t="shared" si="17"/>
        <v>24.485534339262365</v>
      </c>
      <c r="AG846" s="1010"/>
      <c r="AH846" s="1011">
        <f t="shared" si="17"/>
        <v>24.485534339262365</v>
      </c>
      <c r="AI846" s="1007"/>
      <c r="AJ846" s="1007"/>
    </row>
    <row r="847" spans="1:36" ht="36">
      <c r="A847" s="1005" t="s">
        <v>3936</v>
      </c>
      <c r="B847" s="1006" t="s">
        <v>4332</v>
      </c>
      <c r="C847" s="1007"/>
      <c r="D847" s="1007"/>
      <c r="E847" s="1007"/>
      <c r="F847" s="1002">
        <v>0</v>
      </c>
      <c r="G847" s="1008">
        <v>2000</v>
      </c>
      <c r="H847" s="1008"/>
      <c r="I847" s="1008">
        <v>2000</v>
      </c>
      <c r="J847" s="1008"/>
      <c r="K847" s="1008"/>
      <c r="L847" s="1008">
        <v>0</v>
      </c>
      <c r="M847" s="1008"/>
      <c r="N847" s="1008">
        <v>0</v>
      </c>
      <c r="O847" s="1008"/>
      <c r="P847" s="1008"/>
      <c r="Q847" s="1002">
        <v>0</v>
      </c>
      <c r="R847" s="1002">
        <v>0</v>
      </c>
      <c r="S847" s="1002">
        <v>0</v>
      </c>
      <c r="T847" s="1002">
        <v>0</v>
      </c>
      <c r="U847" s="1002">
        <v>0</v>
      </c>
      <c r="V847" s="1009">
        <v>2000</v>
      </c>
      <c r="W847" s="1009"/>
      <c r="X847" s="1009">
        <v>2000</v>
      </c>
      <c r="Y847" s="1009"/>
      <c r="Z847" s="1009"/>
      <c r="AA847" s="1008">
        <v>1992.8720000000001</v>
      </c>
      <c r="AB847" s="1008"/>
      <c r="AC847" s="1008">
        <v>1992.8720000000001</v>
      </c>
      <c r="AD847" s="1008"/>
      <c r="AE847" s="1008"/>
      <c r="AF847" s="1010">
        <f t="shared" si="17"/>
        <v>99.643599999999992</v>
      </c>
      <c r="AG847" s="1010"/>
      <c r="AH847" s="1011">
        <f t="shared" si="17"/>
        <v>99.643599999999992</v>
      </c>
      <c r="AI847" s="1007"/>
      <c r="AJ847" s="1007"/>
    </row>
    <row r="848" spans="1:36" ht="24">
      <c r="A848" s="1005" t="s">
        <v>3937</v>
      </c>
      <c r="B848" s="1006" t="s">
        <v>2083</v>
      </c>
      <c r="C848" s="1007"/>
      <c r="D848" s="1007"/>
      <c r="E848" s="1007"/>
      <c r="F848" s="1002">
        <v>0</v>
      </c>
      <c r="G848" s="1008">
        <v>50000</v>
      </c>
      <c r="H848" s="1008"/>
      <c r="I848" s="1008">
        <v>50000</v>
      </c>
      <c r="J848" s="1008"/>
      <c r="K848" s="1008"/>
      <c r="L848" s="1008">
        <v>0</v>
      </c>
      <c r="M848" s="1008"/>
      <c r="N848" s="1008">
        <v>0</v>
      </c>
      <c r="O848" s="1008"/>
      <c r="P848" s="1008"/>
      <c r="Q848" s="1002">
        <v>0</v>
      </c>
      <c r="R848" s="1002">
        <v>0</v>
      </c>
      <c r="S848" s="1002">
        <v>0</v>
      </c>
      <c r="T848" s="1002">
        <v>0</v>
      </c>
      <c r="U848" s="1002">
        <v>0</v>
      </c>
      <c r="V848" s="1009">
        <v>18000</v>
      </c>
      <c r="W848" s="1009"/>
      <c r="X848" s="1009">
        <v>18000</v>
      </c>
      <c r="Y848" s="1009"/>
      <c r="Z848" s="1009"/>
      <c r="AA848" s="1008">
        <v>17446.804899999999</v>
      </c>
      <c r="AB848" s="1008"/>
      <c r="AC848" s="1008">
        <v>17446.804899999999</v>
      </c>
      <c r="AD848" s="1008"/>
      <c r="AE848" s="1008"/>
      <c r="AF848" s="1010">
        <f t="shared" si="17"/>
        <v>96.926693888888877</v>
      </c>
      <c r="AG848" s="1010"/>
      <c r="AH848" s="1011">
        <f t="shared" si="17"/>
        <v>96.926693888888877</v>
      </c>
      <c r="AI848" s="1007"/>
      <c r="AJ848" s="1007"/>
    </row>
    <row r="849" spans="1:36" ht="24">
      <c r="A849" s="1005" t="s">
        <v>3938</v>
      </c>
      <c r="B849" s="1006" t="s">
        <v>4333</v>
      </c>
      <c r="C849" s="1007"/>
      <c r="D849" s="1007"/>
      <c r="E849" s="1007"/>
      <c r="F849" s="1002">
        <v>0</v>
      </c>
      <c r="G849" s="1008">
        <v>492.505</v>
      </c>
      <c r="H849" s="1008"/>
      <c r="I849" s="1008">
        <v>492.505</v>
      </c>
      <c r="J849" s="1008"/>
      <c r="K849" s="1008"/>
      <c r="L849" s="1008">
        <v>0</v>
      </c>
      <c r="M849" s="1008"/>
      <c r="N849" s="1008">
        <v>0</v>
      </c>
      <c r="O849" s="1008"/>
      <c r="P849" s="1008"/>
      <c r="Q849" s="1002">
        <v>0</v>
      </c>
      <c r="R849" s="1002">
        <v>0</v>
      </c>
      <c r="S849" s="1002">
        <v>0</v>
      </c>
      <c r="T849" s="1002">
        <v>0</v>
      </c>
      <c r="U849" s="1002">
        <v>0</v>
      </c>
      <c r="V849" s="1009">
        <v>5000</v>
      </c>
      <c r="W849" s="1009"/>
      <c r="X849" s="1009">
        <v>5000</v>
      </c>
      <c r="Y849" s="1009"/>
      <c r="Z849" s="1009"/>
      <c r="AA849" s="1008">
        <v>0</v>
      </c>
      <c r="AB849" s="1008"/>
      <c r="AC849" s="1008">
        <v>0</v>
      </c>
      <c r="AD849" s="1008"/>
      <c r="AE849" s="1008"/>
      <c r="AF849" s="1010">
        <f t="shared" si="17"/>
        <v>0</v>
      </c>
      <c r="AG849" s="1010"/>
      <c r="AH849" s="1011">
        <f t="shared" si="17"/>
        <v>0</v>
      </c>
      <c r="AI849" s="1007"/>
      <c r="AJ849" s="1007"/>
    </row>
    <row r="850" spans="1:36" ht="24">
      <c r="A850" s="1005" t="s">
        <v>3939</v>
      </c>
      <c r="B850" s="1006" t="s">
        <v>4334</v>
      </c>
      <c r="C850" s="1007"/>
      <c r="D850" s="1007"/>
      <c r="E850" s="1007"/>
      <c r="F850" s="1002">
        <v>0</v>
      </c>
      <c r="G850" s="1008">
        <v>479.30900000000003</v>
      </c>
      <c r="H850" s="1008"/>
      <c r="I850" s="1008">
        <v>479.30900000000003</v>
      </c>
      <c r="J850" s="1008"/>
      <c r="K850" s="1008"/>
      <c r="L850" s="1008">
        <v>0</v>
      </c>
      <c r="M850" s="1008"/>
      <c r="N850" s="1008">
        <v>0</v>
      </c>
      <c r="O850" s="1008"/>
      <c r="P850" s="1008"/>
      <c r="Q850" s="1002">
        <v>0</v>
      </c>
      <c r="R850" s="1002">
        <v>0</v>
      </c>
      <c r="S850" s="1002">
        <v>0</v>
      </c>
      <c r="T850" s="1002">
        <v>0</v>
      </c>
      <c r="U850" s="1002">
        <v>0</v>
      </c>
      <c r="V850" s="1009">
        <v>5000</v>
      </c>
      <c r="W850" s="1009"/>
      <c r="X850" s="1009">
        <v>5000</v>
      </c>
      <c r="Y850" s="1009"/>
      <c r="Z850" s="1009"/>
      <c r="AA850" s="1008">
        <v>0</v>
      </c>
      <c r="AB850" s="1008"/>
      <c r="AC850" s="1008">
        <v>0</v>
      </c>
      <c r="AD850" s="1008"/>
      <c r="AE850" s="1008"/>
      <c r="AF850" s="1010">
        <f t="shared" si="17"/>
        <v>0</v>
      </c>
      <c r="AG850" s="1010"/>
      <c r="AH850" s="1011">
        <f t="shared" si="17"/>
        <v>0</v>
      </c>
      <c r="AI850" s="1007"/>
      <c r="AJ850" s="1007"/>
    </row>
    <row r="851" spans="1:36">
      <c r="A851" s="1005" t="s">
        <v>3940</v>
      </c>
      <c r="B851" s="1006" t="s">
        <v>2209</v>
      </c>
      <c r="C851" s="1007"/>
      <c r="D851" s="1007"/>
      <c r="E851" s="1007"/>
      <c r="F851" s="1002">
        <v>0</v>
      </c>
      <c r="G851" s="1008">
        <v>80000</v>
      </c>
      <c r="H851" s="1008"/>
      <c r="I851" s="1008">
        <v>80000</v>
      </c>
      <c r="J851" s="1008"/>
      <c r="K851" s="1008"/>
      <c r="L851" s="1008">
        <v>500</v>
      </c>
      <c r="M851" s="1008"/>
      <c r="N851" s="1008">
        <v>500</v>
      </c>
      <c r="O851" s="1008"/>
      <c r="P851" s="1008"/>
      <c r="Q851" s="1002">
        <v>0</v>
      </c>
      <c r="R851" s="1002">
        <v>0</v>
      </c>
      <c r="S851" s="1002">
        <v>0</v>
      </c>
      <c r="T851" s="1002">
        <v>0</v>
      </c>
      <c r="U851" s="1002">
        <v>0</v>
      </c>
      <c r="V851" s="1009">
        <v>45000</v>
      </c>
      <c r="W851" s="1009"/>
      <c r="X851" s="1009">
        <v>45000</v>
      </c>
      <c r="Y851" s="1009"/>
      <c r="Z851" s="1009"/>
      <c r="AA851" s="1008">
        <v>3037.0191770000001</v>
      </c>
      <c r="AB851" s="1008"/>
      <c r="AC851" s="1008">
        <v>3037.0191770000001</v>
      </c>
      <c r="AD851" s="1008"/>
      <c r="AE851" s="1008"/>
      <c r="AF851" s="1010">
        <f t="shared" si="17"/>
        <v>6.7489315044444442</v>
      </c>
      <c r="AG851" s="1010"/>
      <c r="AH851" s="1011">
        <f t="shared" si="17"/>
        <v>6.7489315044444442</v>
      </c>
      <c r="AI851" s="1007"/>
      <c r="AJ851" s="1007"/>
    </row>
    <row r="852" spans="1:36" ht="24">
      <c r="A852" s="1005" t="s">
        <v>3941</v>
      </c>
      <c r="B852" s="1006" t="s">
        <v>4335</v>
      </c>
      <c r="C852" s="1007"/>
      <c r="D852" s="1007"/>
      <c r="E852" s="1007"/>
      <c r="F852" s="1002">
        <v>0</v>
      </c>
      <c r="G852" s="1008">
        <v>0</v>
      </c>
      <c r="H852" s="1008"/>
      <c r="I852" s="1008">
        <v>0</v>
      </c>
      <c r="J852" s="1008"/>
      <c r="K852" s="1008"/>
      <c r="L852" s="1008">
        <v>0</v>
      </c>
      <c r="M852" s="1008"/>
      <c r="N852" s="1008">
        <v>0</v>
      </c>
      <c r="O852" s="1008"/>
      <c r="P852" s="1008"/>
      <c r="Q852" s="1002">
        <v>0</v>
      </c>
      <c r="R852" s="1002">
        <v>0</v>
      </c>
      <c r="S852" s="1002">
        <v>0</v>
      </c>
      <c r="T852" s="1002">
        <v>0</v>
      </c>
      <c r="U852" s="1002">
        <v>0</v>
      </c>
      <c r="V852" s="1009">
        <v>10000</v>
      </c>
      <c r="W852" s="1009"/>
      <c r="X852" s="1009">
        <v>10000</v>
      </c>
      <c r="Y852" s="1009"/>
      <c r="Z852" s="1009"/>
      <c r="AA852" s="1008">
        <v>0</v>
      </c>
      <c r="AB852" s="1008"/>
      <c r="AC852" s="1008">
        <v>0</v>
      </c>
      <c r="AD852" s="1008"/>
      <c r="AE852" s="1008"/>
      <c r="AF852" s="1010">
        <f t="shared" si="17"/>
        <v>0</v>
      </c>
      <c r="AG852" s="1010"/>
      <c r="AH852" s="1011">
        <f t="shared" si="17"/>
        <v>0</v>
      </c>
      <c r="AI852" s="1007"/>
      <c r="AJ852" s="1007"/>
    </row>
    <row r="853" spans="1:36" ht="60">
      <c r="A853" s="1005" t="s">
        <v>3942</v>
      </c>
      <c r="B853" s="1006" t="s">
        <v>4336</v>
      </c>
      <c r="C853" s="1007"/>
      <c r="D853" s="1007"/>
      <c r="E853" s="1007"/>
      <c r="F853" s="1002">
        <v>0</v>
      </c>
      <c r="G853" s="1008">
        <v>0</v>
      </c>
      <c r="H853" s="1008"/>
      <c r="I853" s="1008">
        <v>0</v>
      </c>
      <c r="J853" s="1008"/>
      <c r="K853" s="1008"/>
      <c r="L853" s="1008">
        <v>0</v>
      </c>
      <c r="M853" s="1008"/>
      <c r="N853" s="1008">
        <v>0</v>
      </c>
      <c r="O853" s="1008"/>
      <c r="P853" s="1008"/>
      <c r="Q853" s="1002">
        <v>0</v>
      </c>
      <c r="R853" s="1002">
        <v>0</v>
      </c>
      <c r="S853" s="1002">
        <v>0</v>
      </c>
      <c r="T853" s="1002">
        <v>0</v>
      </c>
      <c r="U853" s="1002">
        <v>0</v>
      </c>
      <c r="V853" s="1009">
        <v>15000</v>
      </c>
      <c r="W853" s="1009"/>
      <c r="X853" s="1009">
        <v>15000</v>
      </c>
      <c r="Y853" s="1009"/>
      <c r="Z853" s="1009"/>
      <c r="AA853" s="1008">
        <v>0</v>
      </c>
      <c r="AB853" s="1008"/>
      <c r="AC853" s="1008">
        <v>0</v>
      </c>
      <c r="AD853" s="1008"/>
      <c r="AE853" s="1008"/>
      <c r="AF853" s="1010">
        <f t="shared" si="17"/>
        <v>0</v>
      </c>
      <c r="AG853" s="1010"/>
      <c r="AH853" s="1011">
        <f t="shared" si="17"/>
        <v>0</v>
      </c>
      <c r="AI853" s="1007"/>
      <c r="AJ853" s="1007"/>
    </row>
    <row r="854" spans="1:36" ht="36">
      <c r="A854" s="1005" t="s">
        <v>3943</v>
      </c>
      <c r="B854" s="1006" t="s">
        <v>2097</v>
      </c>
      <c r="C854" s="1007"/>
      <c r="D854" s="1007"/>
      <c r="E854" s="1007"/>
      <c r="F854" s="1002">
        <v>0</v>
      </c>
      <c r="G854" s="1008">
        <v>12621.027</v>
      </c>
      <c r="H854" s="1008"/>
      <c r="I854" s="1008">
        <v>12621.027</v>
      </c>
      <c r="J854" s="1008"/>
      <c r="K854" s="1008"/>
      <c r="L854" s="1008">
        <v>5683.11</v>
      </c>
      <c r="M854" s="1008"/>
      <c r="N854" s="1008">
        <v>5683.11</v>
      </c>
      <c r="O854" s="1008"/>
      <c r="P854" s="1008"/>
      <c r="Q854" s="1002">
        <v>0</v>
      </c>
      <c r="R854" s="1002">
        <v>0</v>
      </c>
      <c r="S854" s="1002">
        <v>0</v>
      </c>
      <c r="T854" s="1002">
        <v>0</v>
      </c>
      <c r="U854" s="1002">
        <v>0</v>
      </c>
      <c r="V854" s="1009">
        <v>9101.44</v>
      </c>
      <c r="W854" s="1009"/>
      <c r="X854" s="1009">
        <v>9101.44</v>
      </c>
      <c r="Y854" s="1009"/>
      <c r="Z854" s="1009"/>
      <c r="AA854" s="1008">
        <v>9101.44</v>
      </c>
      <c r="AB854" s="1008"/>
      <c r="AC854" s="1008">
        <v>9101.44</v>
      </c>
      <c r="AD854" s="1008"/>
      <c r="AE854" s="1008"/>
      <c r="AF854" s="1010">
        <f t="shared" si="17"/>
        <v>100</v>
      </c>
      <c r="AG854" s="1010"/>
      <c r="AH854" s="1011">
        <f t="shared" si="17"/>
        <v>100</v>
      </c>
      <c r="AI854" s="1007"/>
      <c r="AJ854" s="1007"/>
    </row>
    <row r="855" spans="1:36" ht="24">
      <c r="A855" s="1005" t="s">
        <v>3944</v>
      </c>
      <c r="B855" s="1006" t="s">
        <v>2002</v>
      </c>
      <c r="C855" s="1007"/>
      <c r="D855" s="1007"/>
      <c r="E855" s="1007"/>
      <c r="F855" s="1002">
        <v>0</v>
      </c>
      <c r="G855" s="1008">
        <v>7001</v>
      </c>
      <c r="H855" s="1008"/>
      <c r="I855" s="1008">
        <v>7001</v>
      </c>
      <c r="J855" s="1008"/>
      <c r="K855" s="1008"/>
      <c r="L855" s="1008">
        <v>5084.8159999999998</v>
      </c>
      <c r="M855" s="1008"/>
      <c r="N855" s="1008">
        <v>5084.8159999999998</v>
      </c>
      <c r="O855" s="1008"/>
      <c r="P855" s="1008"/>
      <c r="Q855" s="1002">
        <v>0</v>
      </c>
      <c r="R855" s="1002">
        <v>0</v>
      </c>
      <c r="S855" s="1002">
        <v>0</v>
      </c>
      <c r="T855" s="1002">
        <v>0</v>
      </c>
      <c r="U855" s="1002">
        <v>0</v>
      </c>
      <c r="V855" s="1009">
        <v>57.183999999999997</v>
      </c>
      <c r="W855" s="1009"/>
      <c r="X855" s="1009">
        <v>57.183999999999997</v>
      </c>
      <c r="Y855" s="1009"/>
      <c r="Z855" s="1009"/>
      <c r="AA855" s="1008">
        <v>41.231999999999999</v>
      </c>
      <c r="AB855" s="1008"/>
      <c r="AC855" s="1008">
        <v>41.231999999999999</v>
      </c>
      <c r="AD855" s="1008"/>
      <c r="AE855" s="1008"/>
      <c r="AF855" s="1010">
        <f t="shared" si="17"/>
        <v>72.10408505875769</v>
      </c>
      <c r="AG855" s="1010"/>
      <c r="AH855" s="1011">
        <f t="shared" si="17"/>
        <v>72.10408505875769</v>
      </c>
      <c r="AI855" s="1007"/>
      <c r="AJ855" s="1007"/>
    </row>
    <row r="856" spans="1:36" ht="24">
      <c r="A856" s="1005" t="s">
        <v>3945</v>
      </c>
      <c r="B856" s="1006" t="s">
        <v>2094</v>
      </c>
      <c r="C856" s="1007"/>
      <c r="D856" s="1007"/>
      <c r="E856" s="1007"/>
      <c r="F856" s="1002">
        <v>0</v>
      </c>
      <c r="G856" s="1008">
        <v>24657</v>
      </c>
      <c r="H856" s="1008"/>
      <c r="I856" s="1008">
        <v>24657</v>
      </c>
      <c r="J856" s="1008"/>
      <c r="K856" s="1008"/>
      <c r="L856" s="1008">
        <v>10761.814</v>
      </c>
      <c r="M856" s="1008"/>
      <c r="N856" s="1008">
        <v>10761.814</v>
      </c>
      <c r="O856" s="1008"/>
      <c r="P856" s="1008"/>
      <c r="Q856" s="1002">
        <v>0</v>
      </c>
      <c r="R856" s="1002">
        <v>0</v>
      </c>
      <c r="S856" s="1002">
        <v>0</v>
      </c>
      <c r="T856" s="1002">
        <v>0</v>
      </c>
      <c r="U856" s="1002">
        <v>0</v>
      </c>
      <c r="V856" s="1009">
        <v>23808.756000000001</v>
      </c>
      <c r="W856" s="1009"/>
      <c r="X856" s="1009">
        <v>23808.756000000001</v>
      </c>
      <c r="Y856" s="1009"/>
      <c r="Z856" s="1009"/>
      <c r="AA856" s="1008">
        <v>16000.488331</v>
      </c>
      <c r="AB856" s="1008"/>
      <c r="AC856" s="1008">
        <v>16000.488331</v>
      </c>
      <c r="AD856" s="1008"/>
      <c r="AE856" s="1008"/>
      <c r="AF856" s="1010">
        <f t="shared" si="17"/>
        <v>67.204218191828247</v>
      </c>
      <c r="AG856" s="1010"/>
      <c r="AH856" s="1011">
        <f t="shared" si="17"/>
        <v>67.204218191828247</v>
      </c>
      <c r="AI856" s="1007"/>
      <c r="AJ856" s="1007"/>
    </row>
    <row r="857" spans="1:36" ht="36">
      <c r="A857" s="1005" t="s">
        <v>3946</v>
      </c>
      <c r="B857" s="1006" t="s">
        <v>2095</v>
      </c>
      <c r="C857" s="1007"/>
      <c r="D857" s="1007"/>
      <c r="E857" s="1007"/>
      <c r="F857" s="1002">
        <v>0</v>
      </c>
      <c r="G857" s="1008">
        <v>10548.187</v>
      </c>
      <c r="H857" s="1008"/>
      <c r="I857" s="1008">
        <v>10548.187</v>
      </c>
      <c r="J857" s="1008"/>
      <c r="K857" s="1008"/>
      <c r="L857" s="1008">
        <v>5173.29</v>
      </c>
      <c r="M857" s="1008"/>
      <c r="N857" s="1008">
        <v>5173.29</v>
      </c>
      <c r="O857" s="1008"/>
      <c r="P857" s="1008"/>
      <c r="Q857" s="1002">
        <v>0</v>
      </c>
      <c r="R857" s="1002">
        <v>0</v>
      </c>
      <c r="S857" s="1002">
        <v>0</v>
      </c>
      <c r="T857" s="1002">
        <v>0</v>
      </c>
      <c r="U857" s="1002">
        <v>0</v>
      </c>
      <c r="V857" s="1009">
        <v>5738.21</v>
      </c>
      <c r="W857" s="1009"/>
      <c r="X857" s="1009">
        <v>5738.21</v>
      </c>
      <c r="Y857" s="1009"/>
      <c r="Z857" s="1009"/>
      <c r="AA857" s="1008">
        <v>5738.21</v>
      </c>
      <c r="AB857" s="1008"/>
      <c r="AC857" s="1008">
        <v>5738.21</v>
      </c>
      <c r="AD857" s="1008"/>
      <c r="AE857" s="1008"/>
      <c r="AF857" s="1010">
        <f t="shared" si="17"/>
        <v>100</v>
      </c>
      <c r="AG857" s="1010"/>
      <c r="AH857" s="1011">
        <f t="shared" si="17"/>
        <v>100</v>
      </c>
      <c r="AI857" s="1007"/>
      <c r="AJ857" s="1007"/>
    </row>
    <row r="858" spans="1:36" ht="36">
      <c r="A858" s="1005" t="s">
        <v>3947</v>
      </c>
      <c r="B858" s="1006" t="s">
        <v>2096</v>
      </c>
      <c r="C858" s="1007"/>
      <c r="D858" s="1007"/>
      <c r="E858" s="1007"/>
      <c r="F858" s="1002">
        <v>0</v>
      </c>
      <c r="G858" s="1008">
        <v>8454.8279999999995</v>
      </c>
      <c r="H858" s="1008"/>
      <c r="I858" s="1008">
        <v>8454.8279999999995</v>
      </c>
      <c r="J858" s="1008"/>
      <c r="K858" s="1008"/>
      <c r="L858" s="1008">
        <v>3664.5169999999998</v>
      </c>
      <c r="M858" s="1008"/>
      <c r="N858" s="1008">
        <v>3664.5169999999998</v>
      </c>
      <c r="O858" s="1008"/>
      <c r="P858" s="1008"/>
      <c r="Q858" s="1002">
        <v>0</v>
      </c>
      <c r="R858" s="1002">
        <v>0</v>
      </c>
      <c r="S858" s="1002">
        <v>0</v>
      </c>
      <c r="T858" s="1002">
        <v>0</v>
      </c>
      <c r="U858" s="1002">
        <v>0</v>
      </c>
      <c r="V858" s="1009">
        <v>4905.9830000000002</v>
      </c>
      <c r="W858" s="1009"/>
      <c r="X858" s="1009">
        <v>4905.9830000000002</v>
      </c>
      <c r="Y858" s="1009"/>
      <c r="Z858" s="1009"/>
      <c r="AA858" s="1008">
        <v>4905.9830000000002</v>
      </c>
      <c r="AB858" s="1008"/>
      <c r="AC858" s="1008">
        <v>4905.9830000000002</v>
      </c>
      <c r="AD858" s="1008"/>
      <c r="AE858" s="1008"/>
      <c r="AF858" s="1010">
        <f t="shared" si="17"/>
        <v>100</v>
      </c>
      <c r="AG858" s="1010"/>
      <c r="AH858" s="1011">
        <f t="shared" si="17"/>
        <v>100</v>
      </c>
      <c r="AI858" s="1007"/>
      <c r="AJ858" s="1007"/>
    </row>
    <row r="859" spans="1:36" ht="24">
      <c r="A859" s="1005" t="s">
        <v>3948</v>
      </c>
      <c r="B859" s="1006" t="s">
        <v>2179</v>
      </c>
      <c r="C859" s="1007"/>
      <c r="D859" s="1007"/>
      <c r="E859" s="1007"/>
      <c r="F859" s="1002">
        <v>0</v>
      </c>
      <c r="G859" s="1008">
        <v>629128</v>
      </c>
      <c r="H859" s="1008"/>
      <c r="I859" s="1008">
        <v>629128</v>
      </c>
      <c r="J859" s="1008"/>
      <c r="K859" s="1008"/>
      <c r="L859" s="1008">
        <v>202484.77249999999</v>
      </c>
      <c r="M859" s="1008"/>
      <c r="N859" s="1008">
        <v>202484.77249999999</v>
      </c>
      <c r="O859" s="1008"/>
      <c r="P859" s="1008"/>
      <c r="Q859" s="1002">
        <v>0</v>
      </c>
      <c r="R859" s="1002">
        <v>0</v>
      </c>
      <c r="S859" s="1002">
        <v>0</v>
      </c>
      <c r="T859" s="1002">
        <v>0</v>
      </c>
      <c r="U859" s="1002">
        <v>0</v>
      </c>
      <c r="V859" s="1009">
        <v>1531.1517549999999</v>
      </c>
      <c r="W859" s="1009"/>
      <c r="X859" s="1009">
        <v>1531.1517549999999</v>
      </c>
      <c r="Y859" s="1009"/>
      <c r="Z859" s="1009"/>
      <c r="AA859" s="1008">
        <v>1474.1133</v>
      </c>
      <c r="AB859" s="1008"/>
      <c r="AC859" s="1008">
        <v>1474.1133</v>
      </c>
      <c r="AD859" s="1008"/>
      <c r="AE859" s="1008"/>
      <c r="AF859" s="1010">
        <f t="shared" si="17"/>
        <v>96.274800664680043</v>
      </c>
      <c r="AG859" s="1010"/>
      <c r="AH859" s="1011">
        <f t="shared" si="17"/>
        <v>96.274800664680043</v>
      </c>
      <c r="AI859" s="1007"/>
      <c r="AJ859" s="1007"/>
    </row>
    <row r="860" spans="1:36" ht="36">
      <c r="A860" s="1005" t="s">
        <v>3949</v>
      </c>
      <c r="B860" s="1006" t="s">
        <v>2266</v>
      </c>
      <c r="C860" s="1007"/>
      <c r="D860" s="1007"/>
      <c r="E860" s="1007"/>
      <c r="F860" s="1002">
        <v>0</v>
      </c>
      <c r="G860" s="1008">
        <v>34918</v>
      </c>
      <c r="H860" s="1008"/>
      <c r="I860" s="1008">
        <v>34918</v>
      </c>
      <c r="J860" s="1008"/>
      <c r="K860" s="1008"/>
      <c r="L860" s="1008">
        <v>13470.324855000001</v>
      </c>
      <c r="M860" s="1008"/>
      <c r="N860" s="1008">
        <v>13470.324855000001</v>
      </c>
      <c r="O860" s="1008"/>
      <c r="P860" s="1008"/>
      <c r="Q860" s="1002">
        <v>0</v>
      </c>
      <c r="R860" s="1002">
        <v>0</v>
      </c>
      <c r="S860" s="1002">
        <v>0</v>
      </c>
      <c r="T860" s="1002">
        <v>0</v>
      </c>
      <c r="U860" s="1002">
        <v>0</v>
      </c>
      <c r="V860" s="1009">
        <v>2.7544119999999999</v>
      </c>
      <c r="W860" s="1009"/>
      <c r="X860" s="1009">
        <v>2.7544119999999999</v>
      </c>
      <c r="Y860" s="1009"/>
      <c r="Z860" s="1009"/>
      <c r="AA860" s="1008">
        <v>0</v>
      </c>
      <c r="AB860" s="1008"/>
      <c r="AC860" s="1008">
        <v>0</v>
      </c>
      <c r="AD860" s="1008"/>
      <c r="AE860" s="1008"/>
      <c r="AF860" s="1010">
        <f t="shared" si="17"/>
        <v>0</v>
      </c>
      <c r="AG860" s="1010"/>
      <c r="AH860" s="1011">
        <f t="shared" si="17"/>
        <v>0</v>
      </c>
      <c r="AI860" s="1007"/>
      <c r="AJ860" s="1007"/>
    </row>
    <row r="861" spans="1:36" ht="24">
      <c r="A861" s="1005" t="s">
        <v>418</v>
      </c>
      <c r="B861" s="1006" t="s">
        <v>4337</v>
      </c>
      <c r="C861" s="1007"/>
      <c r="D861" s="1007"/>
      <c r="E861" s="1007"/>
      <c r="F861" s="1002">
        <v>0</v>
      </c>
      <c r="G861" s="1008">
        <v>0</v>
      </c>
      <c r="H861" s="1008"/>
      <c r="I861" s="1008">
        <v>0</v>
      </c>
      <c r="J861" s="1008">
        <v>0</v>
      </c>
      <c r="K861" s="1008"/>
      <c r="L861" s="1008">
        <v>994.61699999999996</v>
      </c>
      <c r="M861" s="1008"/>
      <c r="N861" s="1008"/>
      <c r="O861" s="1008">
        <v>994.61699999999996</v>
      </c>
      <c r="P861" s="1008"/>
      <c r="Q861" s="1002">
        <v>0</v>
      </c>
      <c r="R861" s="1002">
        <v>0</v>
      </c>
      <c r="S861" s="1002">
        <v>0</v>
      </c>
      <c r="T861" s="1002">
        <v>0</v>
      </c>
      <c r="U861" s="1002">
        <v>0</v>
      </c>
      <c r="V861" s="1009">
        <v>16882.421999999999</v>
      </c>
      <c r="W861" s="1009"/>
      <c r="X861" s="1009"/>
      <c r="Y861" s="1009">
        <v>16882.421999999999</v>
      </c>
      <c r="Z861" s="1009"/>
      <c r="AA861" s="1008">
        <v>10188.848448999999</v>
      </c>
      <c r="AB861" s="1008"/>
      <c r="AC861" s="1008"/>
      <c r="AD861" s="1008">
        <v>10188.848448999999</v>
      </c>
      <c r="AE861" s="1008"/>
      <c r="AF861" s="1010">
        <f>AA861/V861*100</f>
        <v>60.351817108943251</v>
      </c>
      <c r="AG861" s="1010"/>
      <c r="AH861" s="1011"/>
      <c r="AI861" s="1007">
        <f>AD861/Y861*100</f>
        <v>60.351817108943251</v>
      </c>
      <c r="AJ861" s="1007"/>
    </row>
    <row r="862" spans="1:36">
      <c r="A862" s="1005" t="s">
        <v>282</v>
      </c>
      <c r="B862" s="1006" t="s">
        <v>4338</v>
      </c>
      <c r="C862" s="1007"/>
      <c r="D862" s="1007"/>
      <c r="E862" s="1007"/>
      <c r="F862" s="1002">
        <v>0</v>
      </c>
      <c r="G862" s="1008">
        <v>2353</v>
      </c>
      <c r="H862" s="1008"/>
      <c r="I862" s="1008"/>
      <c r="J862" s="1008">
        <v>2353</v>
      </c>
      <c r="K862" s="1008"/>
      <c r="L862" s="1008">
        <v>0</v>
      </c>
      <c r="M862" s="1008"/>
      <c r="N862" s="1008"/>
      <c r="O862" s="1008">
        <v>0</v>
      </c>
      <c r="P862" s="1008"/>
      <c r="Q862" s="1002">
        <v>0</v>
      </c>
      <c r="R862" s="1002">
        <v>0</v>
      </c>
      <c r="S862" s="1002">
        <v>0</v>
      </c>
      <c r="T862" s="1002">
        <v>0</v>
      </c>
      <c r="U862" s="1002">
        <v>0</v>
      </c>
      <c r="V862" s="1009">
        <v>750</v>
      </c>
      <c r="W862" s="1009"/>
      <c r="X862" s="1009"/>
      <c r="Y862" s="1009">
        <v>750</v>
      </c>
      <c r="Z862" s="1009"/>
      <c r="AA862" s="1008">
        <v>750</v>
      </c>
      <c r="AB862" s="1008"/>
      <c r="AC862" s="1008"/>
      <c r="AD862" s="1008">
        <v>750</v>
      </c>
      <c r="AE862" s="1008"/>
      <c r="AF862" s="1010">
        <f t="shared" ref="AF862:AF897" si="18">AA862/V862*100</f>
        <v>100</v>
      </c>
      <c r="AG862" s="1010"/>
      <c r="AH862" s="1011"/>
      <c r="AI862" s="1007">
        <f t="shared" ref="AI862:AI897" si="19">AD862/Y862*100</f>
        <v>100</v>
      </c>
      <c r="AJ862" s="1007"/>
    </row>
    <row r="863" spans="1:36">
      <c r="A863" s="1005" t="s">
        <v>132</v>
      </c>
      <c r="B863" s="1006" t="s">
        <v>4339</v>
      </c>
      <c r="C863" s="1007"/>
      <c r="D863" s="1007"/>
      <c r="E863" s="1007"/>
      <c r="F863" s="1002">
        <v>0</v>
      </c>
      <c r="G863" s="1008">
        <v>2791</v>
      </c>
      <c r="H863" s="1008"/>
      <c r="I863" s="1008"/>
      <c r="J863" s="1008">
        <v>2791</v>
      </c>
      <c r="K863" s="1008"/>
      <c r="L863" s="1008">
        <v>0</v>
      </c>
      <c r="M863" s="1008"/>
      <c r="N863" s="1008"/>
      <c r="O863" s="1008">
        <v>0</v>
      </c>
      <c r="P863" s="1008"/>
      <c r="Q863" s="1002">
        <v>0</v>
      </c>
      <c r="R863" s="1002">
        <v>0</v>
      </c>
      <c r="S863" s="1002">
        <v>0</v>
      </c>
      <c r="T863" s="1002">
        <v>0</v>
      </c>
      <c r="U863" s="1002">
        <v>0</v>
      </c>
      <c r="V863" s="1009">
        <v>500</v>
      </c>
      <c r="W863" s="1009"/>
      <c r="X863" s="1009"/>
      <c r="Y863" s="1009">
        <v>500</v>
      </c>
      <c r="Z863" s="1009"/>
      <c r="AA863" s="1008">
        <v>500</v>
      </c>
      <c r="AB863" s="1008"/>
      <c r="AC863" s="1008"/>
      <c r="AD863" s="1008">
        <v>500</v>
      </c>
      <c r="AE863" s="1008"/>
      <c r="AF863" s="1010">
        <f t="shared" si="18"/>
        <v>100</v>
      </c>
      <c r="AG863" s="1010"/>
      <c r="AH863" s="1011"/>
      <c r="AI863" s="1007">
        <f t="shared" si="19"/>
        <v>100</v>
      </c>
      <c r="AJ863" s="1007"/>
    </row>
    <row r="864" spans="1:36">
      <c r="A864" s="1005" t="s">
        <v>133</v>
      </c>
      <c r="B864" s="1006" t="s">
        <v>4340</v>
      </c>
      <c r="C864" s="1007"/>
      <c r="D864" s="1007"/>
      <c r="E864" s="1007"/>
      <c r="F864" s="1002">
        <v>0</v>
      </c>
      <c r="G864" s="1008">
        <v>1915.288</v>
      </c>
      <c r="H864" s="1008"/>
      <c r="I864" s="1008"/>
      <c r="J864" s="1008">
        <v>1915.288</v>
      </c>
      <c r="K864" s="1008"/>
      <c r="L864" s="1008">
        <v>0</v>
      </c>
      <c r="M864" s="1008"/>
      <c r="N864" s="1008"/>
      <c r="O864" s="1008">
        <v>0</v>
      </c>
      <c r="P864" s="1008"/>
      <c r="Q864" s="1002">
        <v>0</v>
      </c>
      <c r="R864" s="1002">
        <v>0</v>
      </c>
      <c r="S864" s="1002">
        <v>0</v>
      </c>
      <c r="T864" s="1002">
        <v>0</v>
      </c>
      <c r="U864" s="1002">
        <v>0</v>
      </c>
      <c r="V864" s="1009">
        <v>500</v>
      </c>
      <c r="W864" s="1009"/>
      <c r="X864" s="1009"/>
      <c r="Y864" s="1009">
        <v>500</v>
      </c>
      <c r="Z864" s="1009"/>
      <c r="AA864" s="1008">
        <v>500</v>
      </c>
      <c r="AB864" s="1008"/>
      <c r="AC864" s="1008"/>
      <c r="AD864" s="1008">
        <v>500</v>
      </c>
      <c r="AE864" s="1008"/>
      <c r="AF864" s="1010">
        <f t="shared" si="18"/>
        <v>100</v>
      </c>
      <c r="AG864" s="1010"/>
      <c r="AH864" s="1011"/>
      <c r="AI864" s="1007">
        <f t="shared" si="19"/>
        <v>100</v>
      </c>
      <c r="AJ864" s="1007"/>
    </row>
    <row r="865" spans="1:36" ht="24">
      <c r="A865" s="1005" t="s">
        <v>134</v>
      </c>
      <c r="B865" s="1006" t="s">
        <v>4341</v>
      </c>
      <c r="C865" s="1007"/>
      <c r="D865" s="1007"/>
      <c r="E865" s="1007"/>
      <c r="F865" s="1002">
        <v>0</v>
      </c>
      <c r="G865" s="1008">
        <v>2413</v>
      </c>
      <c r="H865" s="1008"/>
      <c r="I865" s="1008"/>
      <c r="J865" s="1008">
        <v>2413</v>
      </c>
      <c r="K865" s="1008"/>
      <c r="L865" s="1008">
        <v>0</v>
      </c>
      <c r="M865" s="1008"/>
      <c r="N865" s="1008"/>
      <c r="O865" s="1008">
        <v>0</v>
      </c>
      <c r="P865" s="1008"/>
      <c r="Q865" s="1002">
        <v>0</v>
      </c>
      <c r="R865" s="1002">
        <v>0</v>
      </c>
      <c r="S865" s="1002">
        <v>0</v>
      </c>
      <c r="T865" s="1002">
        <v>0</v>
      </c>
      <c r="U865" s="1002">
        <v>0</v>
      </c>
      <c r="V865" s="1009">
        <v>500</v>
      </c>
      <c r="W865" s="1009"/>
      <c r="X865" s="1009"/>
      <c r="Y865" s="1009">
        <v>500</v>
      </c>
      <c r="Z865" s="1009"/>
      <c r="AA865" s="1008">
        <v>500</v>
      </c>
      <c r="AB865" s="1008"/>
      <c r="AC865" s="1008"/>
      <c r="AD865" s="1008">
        <v>500</v>
      </c>
      <c r="AE865" s="1008"/>
      <c r="AF865" s="1010">
        <f t="shared" si="18"/>
        <v>100</v>
      </c>
      <c r="AG865" s="1010"/>
      <c r="AH865" s="1011"/>
      <c r="AI865" s="1007">
        <f t="shared" si="19"/>
        <v>100</v>
      </c>
      <c r="AJ865" s="1007"/>
    </row>
    <row r="866" spans="1:36">
      <c r="A866" s="1005" t="s">
        <v>135</v>
      </c>
      <c r="B866" s="1006" t="s">
        <v>4342</v>
      </c>
      <c r="C866" s="1007"/>
      <c r="D866" s="1007"/>
      <c r="E866" s="1007"/>
      <c r="F866" s="1002">
        <v>0</v>
      </c>
      <c r="G866" s="1008">
        <v>100</v>
      </c>
      <c r="H866" s="1008"/>
      <c r="I866" s="1008"/>
      <c r="J866" s="1008">
        <v>100</v>
      </c>
      <c r="K866" s="1008"/>
      <c r="L866" s="1008">
        <v>0</v>
      </c>
      <c r="M866" s="1008"/>
      <c r="N866" s="1008"/>
      <c r="O866" s="1008">
        <v>0</v>
      </c>
      <c r="P866" s="1008"/>
      <c r="Q866" s="1002">
        <v>0</v>
      </c>
      <c r="R866" s="1002">
        <v>0</v>
      </c>
      <c r="S866" s="1002">
        <v>0</v>
      </c>
      <c r="T866" s="1002">
        <v>0</v>
      </c>
      <c r="U866" s="1002">
        <v>0</v>
      </c>
      <c r="V866" s="1009">
        <v>50</v>
      </c>
      <c r="W866" s="1009"/>
      <c r="X866" s="1009"/>
      <c r="Y866" s="1009">
        <v>50</v>
      </c>
      <c r="Z866" s="1009"/>
      <c r="AA866" s="1008">
        <v>50</v>
      </c>
      <c r="AB866" s="1008"/>
      <c r="AC866" s="1008"/>
      <c r="AD866" s="1008">
        <v>50</v>
      </c>
      <c r="AE866" s="1008"/>
      <c r="AF866" s="1010">
        <f t="shared" si="18"/>
        <v>100</v>
      </c>
      <c r="AG866" s="1010"/>
      <c r="AH866" s="1011"/>
      <c r="AI866" s="1007">
        <f t="shared" si="19"/>
        <v>100</v>
      </c>
      <c r="AJ866" s="1007"/>
    </row>
    <row r="867" spans="1:36" ht="24">
      <c r="A867" s="1005" t="s">
        <v>136</v>
      </c>
      <c r="B867" s="1006" t="s">
        <v>4343</v>
      </c>
      <c r="C867" s="1007"/>
      <c r="D867" s="1007"/>
      <c r="E867" s="1007"/>
      <c r="F867" s="1002">
        <v>0</v>
      </c>
      <c r="G867" s="1008">
        <v>9997.9030000000002</v>
      </c>
      <c r="H867" s="1008"/>
      <c r="I867" s="1008"/>
      <c r="J867" s="1008">
        <v>9997.9030000000002</v>
      </c>
      <c r="K867" s="1008"/>
      <c r="L867" s="1008">
        <v>0</v>
      </c>
      <c r="M867" s="1008"/>
      <c r="N867" s="1008"/>
      <c r="O867" s="1008">
        <v>0</v>
      </c>
      <c r="P867" s="1008"/>
      <c r="Q867" s="1002">
        <v>0</v>
      </c>
      <c r="R867" s="1002">
        <v>0</v>
      </c>
      <c r="S867" s="1002">
        <v>0</v>
      </c>
      <c r="T867" s="1002">
        <v>0</v>
      </c>
      <c r="U867" s="1002">
        <v>0</v>
      </c>
      <c r="V867" s="1009">
        <v>725</v>
      </c>
      <c r="W867" s="1009"/>
      <c r="X867" s="1009"/>
      <c r="Y867" s="1009">
        <v>725</v>
      </c>
      <c r="Z867" s="1009"/>
      <c r="AA867" s="1008">
        <v>725</v>
      </c>
      <c r="AB867" s="1008"/>
      <c r="AC867" s="1008"/>
      <c r="AD867" s="1008">
        <v>725</v>
      </c>
      <c r="AE867" s="1008"/>
      <c r="AF867" s="1010">
        <f t="shared" si="18"/>
        <v>100</v>
      </c>
      <c r="AG867" s="1010"/>
      <c r="AH867" s="1011"/>
      <c r="AI867" s="1007">
        <f t="shared" si="19"/>
        <v>100</v>
      </c>
      <c r="AJ867" s="1007"/>
    </row>
    <row r="868" spans="1:36" ht="24">
      <c r="A868" s="1005" t="s">
        <v>137</v>
      </c>
      <c r="B868" s="1006" t="s">
        <v>2423</v>
      </c>
      <c r="C868" s="1007"/>
      <c r="D868" s="1007"/>
      <c r="E868" s="1007"/>
      <c r="F868" s="1002">
        <v>0</v>
      </c>
      <c r="G868" s="1008">
        <v>3839</v>
      </c>
      <c r="H868" s="1008"/>
      <c r="I868" s="1008"/>
      <c r="J868" s="1008">
        <v>3839</v>
      </c>
      <c r="K868" s="1008"/>
      <c r="L868" s="1008">
        <v>0</v>
      </c>
      <c r="M868" s="1008"/>
      <c r="N868" s="1008"/>
      <c r="O868" s="1008">
        <v>0</v>
      </c>
      <c r="P868" s="1008"/>
      <c r="Q868" s="1002">
        <v>0</v>
      </c>
      <c r="R868" s="1002">
        <v>0</v>
      </c>
      <c r="S868" s="1002">
        <v>0</v>
      </c>
      <c r="T868" s="1002">
        <v>0</v>
      </c>
      <c r="U868" s="1002">
        <v>0</v>
      </c>
      <c r="V868" s="1009">
        <v>391.35199999999998</v>
      </c>
      <c r="W868" s="1009"/>
      <c r="X868" s="1009"/>
      <c r="Y868" s="1009">
        <v>391.35199999999998</v>
      </c>
      <c r="Z868" s="1009"/>
      <c r="AA868" s="1008">
        <v>36.514000000000003</v>
      </c>
      <c r="AB868" s="1008"/>
      <c r="AC868" s="1008"/>
      <c r="AD868" s="1008">
        <v>36.514000000000003</v>
      </c>
      <c r="AE868" s="1008"/>
      <c r="AF868" s="1010">
        <f t="shared" si="18"/>
        <v>9.3302193421778874</v>
      </c>
      <c r="AG868" s="1010"/>
      <c r="AH868" s="1011"/>
      <c r="AI868" s="1007">
        <f t="shared" si="19"/>
        <v>9.3302193421778874</v>
      </c>
      <c r="AJ868" s="1007"/>
    </row>
    <row r="869" spans="1:36" ht="36">
      <c r="A869" s="1005" t="s">
        <v>317</v>
      </c>
      <c r="B869" s="1006" t="s">
        <v>2438</v>
      </c>
      <c r="C869" s="1007"/>
      <c r="D869" s="1007"/>
      <c r="E869" s="1007"/>
      <c r="F869" s="1002">
        <v>0</v>
      </c>
      <c r="G869" s="1008">
        <v>1071.0070000000001</v>
      </c>
      <c r="H869" s="1008"/>
      <c r="I869" s="1008"/>
      <c r="J869" s="1008">
        <v>1071.0070000000001</v>
      </c>
      <c r="K869" s="1008"/>
      <c r="L869" s="1008">
        <v>0</v>
      </c>
      <c r="M869" s="1008"/>
      <c r="N869" s="1008"/>
      <c r="O869" s="1008">
        <v>0</v>
      </c>
      <c r="P869" s="1008"/>
      <c r="Q869" s="1002">
        <v>0</v>
      </c>
      <c r="R869" s="1002">
        <v>0</v>
      </c>
      <c r="S869" s="1002">
        <v>0</v>
      </c>
      <c r="T869" s="1002">
        <v>0</v>
      </c>
      <c r="U869" s="1002">
        <v>0</v>
      </c>
      <c r="V869" s="1009">
        <v>52</v>
      </c>
      <c r="W869" s="1009"/>
      <c r="X869" s="1009"/>
      <c r="Y869" s="1009">
        <v>52</v>
      </c>
      <c r="Z869" s="1009"/>
      <c r="AA869" s="1008">
        <v>0</v>
      </c>
      <c r="AB869" s="1008"/>
      <c r="AC869" s="1008"/>
      <c r="AD869" s="1008">
        <v>0</v>
      </c>
      <c r="AE869" s="1008"/>
      <c r="AF869" s="1010">
        <f t="shared" si="18"/>
        <v>0</v>
      </c>
      <c r="AG869" s="1010"/>
      <c r="AH869" s="1011"/>
      <c r="AI869" s="1007">
        <f t="shared" si="19"/>
        <v>0</v>
      </c>
      <c r="AJ869" s="1007"/>
    </row>
    <row r="870" spans="1:36" ht="24">
      <c r="A870" s="1005" t="s">
        <v>318</v>
      </c>
      <c r="B870" s="1006" t="s">
        <v>2436</v>
      </c>
      <c r="C870" s="1007"/>
      <c r="D870" s="1007"/>
      <c r="E870" s="1007"/>
      <c r="F870" s="1002">
        <v>0</v>
      </c>
      <c r="G870" s="1008">
        <v>1815.8150000000001</v>
      </c>
      <c r="H870" s="1008"/>
      <c r="I870" s="1008"/>
      <c r="J870" s="1008">
        <v>1815.8150000000001</v>
      </c>
      <c r="K870" s="1008"/>
      <c r="L870" s="1008">
        <v>0</v>
      </c>
      <c r="M870" s="1008"/>
      <c r="N870" s="1008"/>
      <c r="O870" s="1008">
        <v>0</v>
      </c>
      <c r="P870" s="1008"/>
      <c r="Q870" s="1002">
        <v>0</v>
      </c>
      <c r="R870" s="1002">
        <v>0</v>
      </c>
      <c r="S870" s="1002">
        <v>0</v>
      </c>
      <c r="T870" s="1002">
        <v>0</v>
      </c>
      <c r="U870" s="1002">
        <v>0</v>
      </c>
      <c r="V870" s="1009">
        <v>33</v>
      </c>
      <c r="W870" s="1009"/>
      <c r="X870" s="1009"/>
      <c r="Y870" s="1009">
        <v>33</v>
      </c>
      <c r="Z870" s="1009"/>
      <c r="AA870" s="1008">
        <v>0</v>
      </c>
      <c r="AB870" s="1008"/>
      <c r="AC870" s="1008"/>
      <c r="AD870" s="1008">
        <v>0</v>
      </c>
      <c r="AE870" s="1008"/>
      <c r="AF870" s="1010">
        <f t="shared" si="18"/>
        <v>0</v>
      </c>
      <c r="AG870" s="1010"/>
      <c r="AH870" s="1011"/>
      <c r="AI870" s="1007">
        <f t="shared" si="19"/>
        <v>0</v>
      </c>
      <c r="AJ870" s="1007"/>
    </row>
    <row r="871" spans="1:36">
      <c r="A871" s="1005" t="s">
        <v>656</v>
      </c>
      <c r="B871" s="1006" t="s">
        <v>4344</v>
      </c>
      <c r="C871" s="1007"/>
      <c r="D871" s="1007"/>
      <c r="E871" s="1007"/>
      <c r="F871" s="1002">
        <v>0</v>
      </c>
      <c r="G871" s="1008">
        <v>4054.7040000000002</v>
      </c>
      <c r="H871" s="1008"/>
      <c r="I871" s="1008"/>
      <c r="J871" s="1008">
        <v>4054.7040000000002</v>
      </c>
      <c r="K871" s="1008"/>
      <c r="L871" s="1008">
        <v>0</v>
      </c>
      <c r="M871" s="1008"/>
      <c r="N871" s="1008"/>
      <c r="O871" s="1008">
        <v>0</v>
      </c>
      <c r="P871" s="1008"/>
      <c r="Q871" s="1002">
        <v>0</v>
      </c>
      <c r="R871" s="1002">
        <v>0</v>
      </c>
      <c r="S871" s="1002">
        <v>0</v>
      </c>
      <c r="T871" s="1002">
        <v>0</v>
      </c>
      <c r="U871" s="1002">
        <v>0</v>
      </c>
      <c r="V871" s="1009">
        <v>575</v>
      </c>
      <c r="W871" s="1009"/>
      <c r="X871" s="1009"/>
      <c r="Y871" s="1009">
        <v>575</v>
      </c>
      <c r="Z871" s="1009"/>
      <c r="AA871" s="1008">
        <v>575</v>
      </c>
      <c r="AB871" s="1008"/>
      <c r="AC871" s="1008"/>
      <c r="AD871" s="1008">
        <v>575</v>
      </c>
      <c r="AE871" s="1008"/>
      <c r="AF871" s="1010">
        <f t="shared" si="18"/>
        <v>100</v>
      </c>
      <c r="AG871" s="1010"/>
      <c r="AH871" s="1011"/>
      <c r="AI871" s="1007">
        <f t="shared" si="19"/>
        <v>100</v>
      </c>
      <c r="AJ871" s="1007"/>
    </row>
    <row r="872" spans="1:36" ht="24">
      <c r="A872" s="1005" t="s">
        <v>1117</v>
      </c>
      <c r="B872" s="1006" t="s">
        <v>4345</v>
      </c>
      <c r="C872" s="1007"/>
      <c r="D872" s="1007"/>
      <c r="E872" s="1007"/>
      <c r="F872" s="1002">
        <v>0</v>
      </c>
      <c r="G872" s="1008">
        <v>319.70600000000002</v>
      </c>
      <c r="H872" s="1008"/>
      <c r="I872" s="1008"/>
      <c r="J872" s="1008">
        <v>319.70600000000002</v>
      </c>
      <c r="K872" s="1008"/>
      <c r="L872" s="1008">
        <v>0</v>
      </c>
      <c r="M872" s="1008"/>
      <c r="N872" s="1008"/>
      <c r="O872" s="1008">
        <v>0</v>
      </c>
      <c r="P872" s="1008"/>
      <c r="Q872" s="1002">
        <v>0</v>
      </c>
      <c r="R872" s="1002">
        <v>0</v>
      </c>
      <c r="S872" s="1002">
        <v>0</v>
      </c>
      <c r="T872" s="1002">
        <v>0</v>
      </c>
      <c r="U872" s="1002">
        <v>0</v>
      </c>
      <c r="V872" s="1009">
        <v>300</v>
      </c>
      <c r="W872" s="1009"/>
      <c r="X872" s="1009"/>
      <c r="Y872" s="1009">
        <v>300</v>
      </c>
      <c r="Z872" s="1009"/>
      <c r="AA872" s="1008">
        <v>22.194241999999999</v>
      </c>
      <c r="AB872" s="1008"/>
      <c r="AC872" s="1008"/>
      <c r="AD872" s="1008">
        <v>22.194241999999999</v>
      </c>
      <c r="AE872" s="1008"/>
      <c r="AF872" s="1010">
        <f t="shared" si="18"/>
        <v>7.3980806666666661</v>
      </c>
      <c r="AG872" s="1010"/>
      <c r="AH872" s="1011"/>
      <c r="AI872" s="1007">
        <f t="shared" si="19"/>
        <v>7.3980806666666661</v>
      </c>
      <c r="AJ872" s="1007"/>
    </row>
    <row r="873" spans="1:36">
      <c r="A873" s="1005" t="s">
        <v>351</v>
      </c>
      <c r="B873" s="1006" t="s">
        <v>4346</v>
      </c>
      <c r="C873" s="1007"/>
      <c r="D873" s="1007"/>
      <c r="E873" s="1007"/>
      <c r="F873" s="1002">
        <v>0</v>
      </c>
      <c r="G873" s="1008">
        <v>11111.11111</v>
      </c>
      <c r="H873" s="1008"/>
      <c r="I873" s="1008"/>
      <c r="J873" s="1008">
        <v>11111.11111</v>
      </c>
      <c r="K873" s="1008"/>
      <c r="L873" s="1008">
        <v>0</v>
      </c>
      <c r="M873" s="1008"/>
      <c r="N873" s="1008"/>
      <c r="O873" s="1008">
        <v>0</v>
      </c>
      <c r="P873" s="1008"/>
      <c r="Q873" s="1002">
        <v>0</v>
      </c>
      <c r="R873" s="1002">
        <v>0</v>
      </c>
      <c r="S873" s="1002">
        <v>0</v>
      </c>
      <c r="T873" s="1002">
        <v>0</v>
      </c>
      <c r="U873" s="1002">
        <v>0</v>
      </c>
      <c r="V873" s="1009">
        <v>200</v>
      </c>
      <c r="W873" s="1009"/>
      <c r="X873" s="1009"/>
      <c r="Y873" s="1009">
        <v>200</v>
      </c>
      <c r="Z873" s="1009"/>
      <c r="AA873" s="1008">
        <v>0</v>
      </c>
      <c r="AB873" s="1008"/>
      <c r="AC873" s="1008"/>
      <c r="AD873" s="1008">
        <v>0</v>
      </c>
      <c r="AE873" s="1008"/>
      <c r="AF873" s="1010">
        <f t="shared" si="18"/>
        <v>0</v>
      </c>
      <c r="AG873" s="1010"/>
      <c r="AH873" s="1011"/>
      <c r="AI873" s="1007">
        <f t="shared" si="19"/>
        <v>0</v>
      </c>
      <c r="AJ873" s="1007"/>
    </row>
    <row r="874" spans="1:36" ht="24">
      <c r="A874" s="1005" t="s">
        <v>1118</v>
      </c>
      <c r="B874" s="1006" t="s">
        <v>4347</v>
      </c>
      <c r="C874" s="1007"/>
      <c r="D874" s="1007"/>
      <c r="E874" s="1007"/>
      <c r="F874" s="1002">
        <v>0</v>
      </c>
      <c r="G874" s="1008">
        <v>300</v>
      </c>
      <c r="H874" s="1008"/>
      <c r="I874" s="1008"/>
      <c r="J874" s="1008">
        <v>300</v>
      </c>
      <c r="K874" s="1008"/>
      <c r="L874" s="1008">
        <v>0</v>
      </c>
      <c r="M874" s="1008"/>
      <c r="N874" s="1008"/>
      <c r="O874" s="1008">
        <v>0</v>
      </c>
      <c r="P874" s="1008"/>
      <c r="Q874" s="1002">
        <v>0</v>
      </c>
      <c r="R874" s="1002">
        <v>0</v>
      </c>
      <c r="S874" s="1002">
        <v>0</v>
      </c>
      <c r="T874" s="1002">
        <v>0</v>
      </c>
      <c r="U874" s="1002">
        <v>0</v>
      </c>
      <c r="V874" s="1009">
        <v>300</v>
      </c>
      <c r="W874" s="1009"/>
      <c r="X874" s="1009"/>
      <c r="Y874" s="1009">
        <v>300</v>
      </c>
      <c r="Z874" s="1009"/>
      <c r="AA874" s="1008">
        <v>297.86974700000002</v>
      </c>
      <c r="AB874" s="1008"/>
      <c r="AC874" s="1008"/>
      <c r="AD874" s="1008">
        <v>297.86974700000002</v>
      </c>
      <c r="AE874" s="1008"/>
      <c r="AF874" s="1010">
        <f t="shared" si="18"/>
        <v>99.289915666666673</v>
      </c>
      <c r="AG874" s="1010"/>
      <c r="AH874" s="1011"/>
      <c r="AI874" s="1007">
        <f t="shared" si="19"/>
        <v>99.289915666666673</v>
      </c>
      <c r="AJ874" s="1007"/>
    </row>
    <row r="875" spans="1:36" ht="24">
      <c r="A875" s="1005" t="s">
        <v>1119</v>
      </c>
      <c r="B875" s="1006" t="s">
        <v>4348</v>
      </c>
      <c r="C875" s="1007"/>
      <c r="D875" s="1007"/>
      <c r="E875" s="1007"/>
      <c r="F875" s="1002">
        <v>0</v>
      </c>
      <c r="G875" s="1008">
        <v>333.32799999999997</v>
      </c>
      <c r="H875" s="1008"/>
      <c r="I875" s="1008"/>
      <c r="J875" s="1008">
        <v>333.32799999999997</v>
      </c>
      <c r="K875" s="1008"/>
      <c r="L875" s="1008">
        <v>0</v>
      </c>
      <c r="M875" s="1008"/>
      <c r="N875" s="1008"/>
      <c r="O875" s="1008">
        <v>0</v>
      </c>
      <c r="P875" s="1008"/>
      <c r="Q875" s="1002">
        <v>0</v>
      </c>
      <c r="R875" s="1002">
        <v>0</v>
      </c>
      <c r="S875" s="1002">
        <v>0</v>
      </c>
      <c r="T875" s="1002">
        <v>0</v>
      </c>
      <c r="U875" s="1002">
        <v>0</v>
      </c>
      <c r="V875" s="1009">
        <v>200</v>
      </c>
      <c r="W875" s="1009"/>
      <c r="X875" s="1009"/>
      <c r="Y875" s="1009">
        <v>200</v>
      </c>
      <c r="Z875" s="1009"/>
      <c r="AA875" s="1008">
        <v>196.28446</v>
      </c>
      <c r="AB875" s="1008"/>
      <c r="AC875" s="1008"/>
      <c r="AD875" s="1008">
        <v>196.28446</v>
      </c>
      <c r="AE875" s="1008"/>
      <c r="AF875" s="1010">
        <f t="shared" si="18"/>
        <v>98.142229999999998</v>
      </c>
      <c r="AG875" s="1010"/>
      <c r="AH875" s="1011"/>
      <c r="AI875" s="1007">
        <f t="shared" si="19"/>
        <v>98.142229999999998</v>
      </c>
      <c r="AJ875" s="1007"/>
    </row>
    <row r="876" spans="1:36" ht="24">
      <c r="A876" s="1005" t="s">
        <v>1120</v>
      </c>
      <c r="B876" s="1006" t="s">
        <v>4349</v>
      </c>
      <c r="C876" s="1007"/>
      <c r="D876" s="1007"/>
      <c r="E876" s="1007"/>
      <c r="F876" s="1002">
        <v>0</v>
      </c>
      <c r="G876" s="1008">
        <v>142.08699999999999</v>
      </c>
      <c r="H876" s="1008"/>
      <c r="I876" s="1008"/>
      <c r="J876" s="1008">
        <v>142.08699999999999</v>
      </c>
      <c r="K876" s="1008"/>
      <c r="L876" s="1008">
        <v>0</v>
      </c>
      <c r="M876" s="1008"/>
      <c r="N876" s="1008"/>
      <c r="O876" s="1008">
        <v>0</v>
      </c>
      <c r="P876" s="1008"/>
      <c r="Q876" s="1002">
        <v>0</v>
      </c>
      <c r="R876" s="1002">
        <v>0</v>
      </c>
      <c r="S876" s="1002">
        <v>0</v>
      </c>
      <c r="T876" s="1002">
        <v>0</v>
      </c>
      <c r="U876" s="1002">
        <v>0</v>
      </c>
      <c r="V876" s="1009">
        <v>100</v>
      </c>
      <c r="W876" s="1009"/>
      <c r="X876" s="1009"/>
      <c r="Y876" s="1009">
        <v>100</v>
      </c>
      <c r="Z876" s="1009"/>
      <c r="AA876" s="1008">
        <v>100</v>
      </c>
      <c r="AB876" s="1008"/>
      <c r="AC876" s="1008"/>
      <c r="AD876" s="1008">
        <v>100</v>
      </c>
      <c r="AE876" s="1008"/>
      <c r="AF876" s="1010">
        <f t="shared" si="18"/>
        <v>100</v>
      </c>
      <c r="AG876" s="1010"/>
      <c r="AH876" s="1011"/>
      <c r="AI876" s="1007">
        <f t="shared" si="19"/>
        <v>100</v>
      </c>
      <c r="AJ876" s="1007"/>
    </row>
    <row r="877" spans="1:36" ht="24">
      <c r="A877" s="1005" t="s">
        <v>1121</v>
      </c>
      <c r="B877" s="1006" t="s">
        <v>4350</v>
      </c>
      <c r="C877" s="1007"/>
      <c r="D877" s="1007"/>
      <c r="E877" s="1007"/>
      <c r="F877" s="1002">
        <v>0</v>
      </c>
      <c r="G877" s="1008">
        <v>433.28100000000001</v>
      </c>
      <c r="H877" s="1008"/>
      <c r="I877" s="1008"/>
      <c r="J877" s="1008">
        <v>433.28100000000001</v>
      </c>
      <c r="K877" s="1008"/>
      <c r="L877" s="1008">
        <v>0</v>
      </c>
      <c r="M877" s="1008"/>
      <c r="N877" s="1008"/>
      <c r="O877" s="1008">
        <v>0</v>
      </c>
      <c r="P877" s="1008"/>
      <c r="Q877" s="1002">
        <v>0</v>
      </c>
      <c r="R877" s="1002">
        <v>0</v>
      </c>
      <c r="S877" s="1002">
        <v>0</v>
      </c>
      <c r="T877" s="1002">
        <v>0</v>
      </c>
      <c r="U877" s="1002">
        <v>0</v>
      </c>
      <c r="V877" s="1009">
        <v>400</v>
      </c>
      <c r="W877" s="1009"/>
      <c r="X877" s="1009"/>
      <c r="Y877" s="1009">
        <v>400</v>
      </c>
      <c r="Z877" s="1009"/>
      <c r="AA877" s="1008">
        <v>391.108</v>
      </c>
      <c r="AB877" s="1008"/>
      <c r="AC877" s="1008"/>
      <c r="AD877" s="1008">
        <v>391.108</v>
      </c>
      <c r="AE877" s="1008"/>
      <c r="AF877" s="1010">
        <f t="shared" si="18"/>
        <v>97.777000000000001</v>
      </c>
      <c r="AG877" s="1010"/>
      <c r="AH877" s="1011"/>
      <c r="AI877" s="1007">
        <f t="shared" si="19"/>
        <v>97.777000000000001</v>
      </c>
      <c r="AJ877" s="1007"/>
    </row>
    <row r="878" spans="1:36" ht="24">
      <c r="A878" s="1005" t="s">
        <v>1122</v>
      </c>
      <c r="B878" s="1006" t="s">
        <v>4351</v>
      </c>
      <c r="C878" s="1007"/>
      <c r="D878" s="1007"/>
      <c r="E878" s="1007"/>
      <c r="F878" s="1002">
        <v>0</v>
      </c>
      <c r="G878" s="1008">
        <v>591.26800000000003</v>
      </c>
      <c r="H878" s="1008"/>
      <c r="I878" s="1008"/>
      <c r="J878" s="1008">
        <v>591.26800000000003</v>
      </c>
      <c r="K878" s="1008"/>
      <c r="L878" s="1008">
        <v>0</v>
      </c>
      <c r="M878" s="1008"/>
      <c r="N878" s="1008"/>
      <c r="O878" s="1008">
        <v>0</v>
      </c>
      <c r="P878" s="1008"/>
      <c r="Q878" s="1002">
        <v>0</v>
      </c>
      <c r="R878" s="1002">
        <v>0</v>
      </c>
      <c r="S878" s="1002">
        <v>0</v>
      </c>
      <c r="T878" s="1002">
        <v>0</v>
      </c>
      <c r="U878" s="1002">
        <v>0</v>
      </c>
      <c r="V878" s="1009">
        <v>500</v>
      </c>
      <c r="W878" s="1009"/>
      <c r="X878" s="1009"/>
      <c r="Y878" s="1009">
        <v>500</v>
      </c>
      <c r="Z878" s="1009"/>
      <c r="AA878" s="1008">
        <v>500</v>
      </c>
      <c r="AB878" s="1008"/>
      <c r="AC878" s="1008"/>
      <c r="AD878" s="1008">
        <v>500</v>
      </c>
      <c r="AE878" s="1008"/>
      <c r="AF878" s="1010">
        <f t="shared" si="18"/>
        <v>100</v>
      </c>
      <c r="AG878" s="1010"/>
      <c r="AH878" s="1011"/>
      <c r="AI878" s="1007">
        <f t="shared" si="19"/>
        <v>100</v>
      </c>
      <c r="AJ878" s="1007"/>
    </row>
    <row r="879" spans="1:36" ht="24">
      <c r="A879" s="1005" t="s">
        <v>1123</v>
      </c>
      <c r="B879" s="1006" t="s">
        <v>2421</v>
      </c>
      <c r="C879" s="1007"/>
      <c r="D879" s="1007"/>
      <c r="E879" s="1007"/>
      <c r="F879" s="1002">
        <v>0</v>
      </c>
      <c r="G879" s="1008">
        <v>3490.2</v>
      </c>
      <c r="H879" s="1008"/>
      <c r="I879" s="1008"/>
      <c r="J879" s="1008">
        <v>3490.2</v>
      </c>
      <c r="K879" s="1008"/>
      <c r="L879" s="1008">
        <v>0</v>
      </c>
      <c r="M879" s="1008"/>
      <c r="N879" s="1008"/>
      <c r="O879" s="1008">
        <v>0</v>
      </c>
      <c r="P879" s="1008"/>
      <c r="Q879" s="1002">
        <v>0</v>
      </c>
      <c r="R879" s="1002">
        <v>0</v>
      </c>
      <c r="S879" s="1002">
        <v>0</v>
      </c>
      <c r="T879" s="1002">
        <v>0</v>
      </c>
      <c r="U879" s="1002">
        <v>0</v>
      </c>
      <c r="V879" s="1009">
        <v>144</v>
      </c>
      <c r="W879" s="1009"/>
      <c r="X879" s="1009"/>
      <c r="Y879" s="1009">
        <v>144</v>
      </c>
      <c r="Z879" s="1009"/>
      <c r="AA879" s="1008">
        <v>144</v>
      </c>
      <c r="AB879" s="1008"/>
      <c r="AC879" s="1008"/>
      <c r="AD879" s="1008">
        <v>144</v>
      </c>
      <c r="AE879" s="1008"/>
      <c r="AF879" s="1010">
        <f t="shared" si="18"/>
        <v>100</v>
      </c>
      <c r="AG879" s="1010"/>
      <c r="AH879" s="1011"/>
      <c r="AI879" s="1007">
        <f t="shared" si="19"/>
        <v>100</v>
      </c>
      <c r="AJ879" s="1007"/>
    </row>
    <row r="880" spans="1:36" ht="24">
      <c r="A880" s="1005" t="s">
        <v>1124</v>
      </c>
      <c r="B880" s="1006" t="s">
        <v>2431</v>
      </c>
      <c r="C880" s="1007"/>
      <c r="D880" s="1007"/>
      <c r="E880" s="1007"/>
      <c r="F880" s="1002">
        <v>0</v>
      </c>
      <c r="G880" s="1008">
        <v>2007.79</v>
      </c>
      <c r="H880" s="1008"/>
      <c r="I880" s="1008"/>
      <c r="J880" s="1008">
        <v>2007.79</v>
      </c>
      <c r="K880" s="1008"/>
      <c r="L880" s="1008">
        <v>0</v>
      </c>
      <c r="M880" s="1008"/>
      <c r="N880" s="1008"/>
      <c r="O880" s="1008">
        <v>0</v>
      </c>
      <c r="P880" s="1008"/>
      <c r="Q880" s="1002">
        <v>0</v>
      </c>
      <c r="R880" s="1002">
        <v>0</v>
      </c>
      <c r="S880" s="1002">
        <v>0</v>
      </c>
      <c r="T880" s="1002">
        <v>0</v>
      </c>
      <c r="U880" s="1002">
        <v>0</v>
      </c>
      <c r="V880" s="1009">
        <v>856</v>
      </c>
      <c r="W880" s="1009"/>
      <c r="X880" s="1009"/>
      <c r="Y880" s="1009">
        <v>856</v>
      </c>
      <c r="Z880" s="1009"/>
      <c r="AA880" s="1008">
        <v>0</v>
      </c>
      <c r="AB880" s="1008"/>
      <c r="AC880" s="1008"/>
      <c r="AD880" s="1008">
        <v>0</v>
      </c>
      <c r="AE880" s="1008"/>
      <c r="AF880" s="1010">
        <f t="shared" si="18"/>
        <v>0</v>
      </c>
      <c r="AG880" s="1010"/>
      <c r="AH880" s="1011"/>
      <c r="AI880" s="1007">
        <f t="shared" si="19"/>
        <v>0</v>
      </c>
      <c r="AJ880" s="1007"/>
    </row>
    <row r="881" spans="1:36" ht="24">
      <c r="A881" s="1005" t="s">
        <v>1125</v>
      </c>
      <c r="B881" s="1006" t="s">
        <v>2420</v>
      </c>
      <c r="C881" s="1007"/>
      <c r="D881" s="1007"/>
      <c r="E881" s="1007"/>
      <c r="F881" s="1002">
        <v>0</v>
      </c>
      <c r="G881" s="1008">
        <v>3424.1</v>
      </c>
      <c r="H881" s="1008"/>
      <c r="I881" s="1008"/>
      <c r="J881" s="1008">
        <v>3424.1</v>
      </c>
      <c r="K881" s="1008"/>
      <c r="L881" s="1008">
        <v>0</v>
      </c>
      <c r="M881" s="1008"/>
      <c r="N881" s="1008"/>
      <c r="O881" s="1008">
        <v>0</v>
      </c>
      <c r="P881" s="1008"/>
      <c r="Q881" s="1002">
        <v>0</v>
      </c>
      <c r="R881" s="1002">
        <v>0</v>
      </c>
      <c r="S881" s="1002">
        <v>0</v>
      </c>
      <c r="T881" s="1002">
        <v>0</v>
      </c>
      <c r="U881" s="1002">
        <v>0</v>
      </c>
      <c r="V881" s="1009">
        <v>210</v>
      </c>
      <c r="W881" s="1009"/>
      <c r="X881" s="1009"/>
      <c r="Y881" s="1009">
        <v>210</v>
      </c>
      <c r="Z881" s="1009"/>
      <c r="AA881" s="1008">
        <v>176.553</v>
      </c>
      <c r="AB881" s="1008"/>
      <c r="AC881" s="1008"/>
      <c r="AD881" s="1008">
        <v>176.553</v>
      </c>
      <c r="AE881" s="1008"/>
      <c r="AF881" s="1010">
        <f t="shared" si="18"/>
        <v>84.072857142857131</v>
      </c>
      <c r="AG881" s="1010"/>
      <c r="AH881" s="1011"/>
      <c r="AI881" s="1007">
        <f t="shared" si="19"/>
        <v>84.072857142857131</v>
      </c>
      <c r="AJ881" s="1007"/>
    </row>
    <row r="882" spans="1:36" ht="24">
      <c r="A882" s="1005" t="s">
        <v>1126</v>
      </c>
      <c r="B882" s="1006" t="s">
        <v>4352</v>
      </c>
      <c r="C882" s="1007"/>
      <c r="D882" s="1007"/>
      <c r="E882" s="1007"/>
      <c r="F882" s="1002">
        <v>0</v>
      </c>
      <c r="G882" s="1008">
        <v>790</v>
      </c>
      <c r="H882" s="1008"/>
      <c r="I882" s="1008"/>
      <c r="J882" s="1008">
        <v>790</v>
      </c>
      <c r="K882" s="1008"/>
      <c r="L882" s="1008">
        <v>0</v>
      </c>
      <c r="M882" s="1008"/>
      <c r="N882" s="1008"/>
      <c r="O882" s="1008">
        <v>0</v>
      </c>
      <c r="P882" s="1008"/>
      <c r="Q882" s="1002">
        <v>0</v>
      </c>
      <c r="R882" s="1002">
        <v>0</v>
      </c>
      <c r="S882" s="1002">
        <v>0</v>
      </c>
      <c r="T882" s="1002">
        <v>0</v>
      </c>
      <c r="U882" s="1002">
        <v>0</v>
      </c>
      <c r="V882" s="1009">
        <v>790</v>
      </c>
      <c r="W882" s="1009"/>
      <c r="X882" s="1009"/>
      <c r="Y882" s="1009">
        <v>790</v>
      </c>
      <c r="Z882" s="1009"/>
      <c r="AA882" s="1008">
        <v>0</v>
      </c>
      <c r="AB882" s="1008"/>
      <c r="AC882" s="1008"/>
      <c r="AD882" s="1008">
        <v>0</v>
      </c>
      <c r="AE882" s="1008"/>
      <c r="AF882" s="1010">
        <f t="shared" si="18"/>
        <v>0</v>
      </c>
      <c r="AG882" s="1010"/>
      <c r="AH882" s="1011"/>
      <c r="AI882" s="1007">
        <f t="shared" si="19"/>
        <v>0</v>
      </c>
      <c r="AJ882" s="1007"/>
    </row>
    <row r="883" spans="1:36" ht="24">
      <c r="A883" s="1005" t="s">
        <v>3895</v>
      </c>
      <c r="B883" s="1006" t="s">
        <v>2430</v>
      </c>
      <c r="C883" s="1007"/>
      <c r="D883" s="1007"/>
      <c r="E883" s="1007"/>
      <c r="F883" s="1002">
        <v>0</v>
      </c>
      <c r="G883" s="1008">
        <v>1121.855918</v>
      </c>
      <c r="H883" s="1008"/>
      <c r="I883" s="1008"/>
      <c r="J883" s="1008">
        <v>1121.855918</v>
      </c>
      <c r="K883" s="1008"/>
      <c r="L883" s="1008">
        <v>0</v>
      </c>
      <c r="M883" s="1008"/>
      <c r="N883" s="1008"/>
      <c r="O883" s="1008">
        <v>0</v>
      </c>
      <c r="P883" s="1008"/>
      <c r="Q883" s="1002">
        <v>0</v>
      </c>
      <c r="R883" s="1002">
        <v>0</v>
      </c>
      <c r="S883" s="1002">
        <v>0</v>
      </c>
      <c r="T883" s="1002">
        <v>0</v>
      </c>
      <c r="U883" s="1002">
        <v>0</v>
      </c>
      <c r="V883" s="1009">
        <v>75</v>
      </c>
      <c r="W883" s="1009"/>
      <c r="X883" s="1009"/>
      <c r="Y883" s="1009">
        <v>75</v>
      </c>
      <c r="Z883" s="1009"/>
      <c r="AA883" s="1008">
        <v>75</v>
      </c>
      <c r="AB883" s="1008"/>
      <c r="AC883" s="1008"/>
      <c r="AD883" s="1008">
        <v>75</v>
      </c>
      <c r="AE883" s="1008"/>
      <c r="AF883" s="1010">
        <f t="shared" si="18"/>
        <v>100</v>
      </c>
      <c r="AG883" s="1010"/>
      <c r="AH883" s="1011"/>
      <c r="AI883" s="1007">
        <f t="shared" si="19"/>
        <v>100</v>
      </c>
      <c r="AJ883" s="1007"/>
    </row>
    <row r="884" spans="1:36" ht="24">
      <c r="A884" s="1005" t="s">
        <v>3896</v>
      </c>
      <c r="B884" s="1006" t="s">
        <v>2429</v>
      </c>
      <c r="C884" s="1007"/>
      <c r="D884" s="1007"/>
      <c r="E884" s="1007"/>
      <c r="F884" s="1002">
        <v>0</v>
      </c>
      <c r="G884" s="1008">
        <v>1065.2852680000001</v>
      </c>
      <c r="H884" s="1008"/>
      <c r="I884" s="1008"/>
      <c r="J884" s="1008">
        <v>1065.2852680000001</v>
      </c>
      <c r="K884" s="1008"/>
      <c r="L884" s="1008">
        <v>0</v>
      </c>
      <c r="M884" s="1008"/>
      <c r="N884" s="1008"/>
      <c r="O884" s="1008">
        <v>0</v>
      </c>
      <c r="P884" s="1008"/>
      <c r="Q884" s="1002">
        <v>0</v>
      </c>
      <c r="R884" s="1002">
        <v>0</v>
      </c>
      <c r="S884" s="1002">
        <v>0</v>
      </c>
      <c r="T884" s="1002">
        <v>0</v>
      </c>
      <c r="U884" s="1002">
        <v>0</v>
      </c>
      <c r="V884" s="1009">
        <v>80</v>
      </c>
      <c r="W884" s="1009"/>
      <c r="X884" s="1009"/>
      <c r="Y884" s="1009">
        <v>80</v>
      </c>
      <c r="Z884" s="1009"/>
      <c r="AA884" s="1008">
        <v>80</v>
      </c>
      <c r="AB884" s="1008"/>
      <c r="AC884" s="1008"/>
      <c r="AD884" s="1008">
        <v>80</v>
      </c>
      <c r="AE884" s="1008"/>
      <c r="AF884" s="1010">
        <f t="shared" si="18"/>
        <v>100</v>
      </c>
      <c r="AG884" s="1010"/>
      <c r="AH884" s="1011"/>
      <c r="AI884" s="1007">
        <f t="shared" si="19"/>
        <v>100</v>
      </c>
      <c r="AJ884" s="1007"/>
    </row>
    <row r="885" spans="1:36" ht="24">
      <c r="A885" s="1005" t="s">
        <v>3897</v>
      </c>
      <c r="B885" s="1006" t="s">
        <v>2437</v>
      </c>
      <c r="C885" s="1007"/>
      <c r="D885" s="1007"/>
      <c r="E885" s="1007"/>
      <c r="F885" s="1002">
        <v>0</v>
      </c>
      <c r="G885" s="1008">
        <v>2117.547</v>
      </c>
      <c r="H885" s="1008"/>
      <c r="I885" s="1008"/>
      <c r="J885" s="1008">
        <v>2117.547</v>
      </c>
      <c r="K885" s="1008"/>
      <c r="L885" s="1008">
        <v>0</v>
      </c>
      <c r="M885" s="1008"/>
      <c r="N885" s="1008"/>
      <c r="O885" s="1008">
        <v>0</v>
      </c>
      <c r="P885" s="1008"/>
      <c r="Q885" s="1002">
        <v>0</v>
      </c>
      <c r="R885" s="1002">
        <v>0</v>
      </c>
      <c r="S885" s="1002">
        <v>0</v>
      </c>
      <c r="T885" s="1002">
        <v>0</v>
      </c>
      <c r="U885" s="1002">
        <v>0</v>
      </c>
      <c r="V885" s="1009">
        <v>687</v>
      </c>
      <c r="W885" s="1009"/>
      <c r="X885" s="1009"/>
      <c r="Y885" s="1009">
        <v>687</v>
      </c>
      <c r="Z885" s="1009"/>
      <c r="AA885" s="1008">
        <v>687</v>
      </c>
      <c r="AB885" s="1008"/>
      <c r="AC885" s="1008"/>
      <c r="AD885" s="1008">
        <v>687</v>
      </c>
      <c r="AE885" s="1008"/>
      <c r="AF885" s="1010">
        <f t="shared" si="18"/>
        <v>100</v>
      </c>
      <c r="AG885" s="1010"/>
      <c r="AH885" s="1011"/>
      <c r="AI885" s="1007">
        <f t="shared" si="19"/>
        <v>100</v>
      </c>
      <c r="AJ885" s="1007"/>
    </row>
    <row r="886" spans="1:36" ht="24">
      <c r="A886" s="1005" t="s">
        <v>3898</v>
      </c>
      <c r="B886" s="1006" t="s">
        <v>4353</v>
      </c>
      <c r="C886" s="1007"/>
      <c r="D886" s="1007"/>
      <c r="E886" s="1007"/>
      <c r="F886" s="1002">
        <v>0</v>
      </c>
      <c r="G886" s="1008">
        <v>1099.0239999999999</v>
      </c>
      <c r="H886" s="1008"/>
      <c r="I886" s="1008"/>
      <c r="J886" s="1008">
        <v>1099.0239999999999</v>
      </c>
      <c r="K886" s="1008"/>
      <c r="L886" s="1008">
        <v>0</v>
      </c>
      <c r="M886" s="1008"/>
      <c r="N886" s="1008"/>
      <c r="O886" s="1008">
        <v>0</v>
      </c>
      <c r="P886" s="1008"/>
      <c r="Q886" s="1002">
        <v>0</v>
      </c>
      <c r="R886" s="1002">
        <v>0</v>
      </c>
      <c r="S886" s="1002">
        <v>0</v>
      </c>
      <c r="T886" s="1002">
        <v>0</v>
      </c>
      <c r="U886" s="1002">
        <v>0</v>
      </c>
      <c r="V886" s="1009">
        <v>158</v>
      </c>
      <c r="W886" s="1009"/>
      <c r="X886" s="1009"/>
      <c r="Y886" s="1009">
        <v>158</v>
      </c>
      <c r="Z886" s="1009"/>
      <c r="AA886" s="1008">
        <v>0</v>
      </c>
      <c r="AB886" s="1008"/>
      <c r="AC886" s="1008"/>
      <c r="AD886" s="1008">
        <v>0</v>
      </c>
      <c r="AE886" s="1008"/>
      <c r="AF886" s="1010">
        <f t="shared" si="18"/>
        <v>0</v>
      </c>
      <c r="AG886" s="1010"/>
      <c r="AH886" s="1011"/>
      <c r="AI886" s="1007">
        <f t="shared" si="19"/>
        <v>0</v>
      </c>
      <c r="AJ886" s="1007"/>
    </row>
    <row r="887" spans="1:36" ht="36">
      <c r="A887" s="1005" t="s">
        <v>3899</v>
      </c>
      <c r="B887" s="1006" t="s">
        <v>4354</v>
      </c>
      <c r="C887" s="1007"/>
      <c r="D887" s="1007"/>
      <c r="E887" s="1007"/>
      <c r="F887" s="1002">
        <v>0</v>
      </c>
      <c r="G887" s="1008">
        <v>1000</v>
      </c>
      <c r="H887" s="1008"/>
      <c r="I887" s="1008"/>
      <c r="J887" s="1008">
        <v>1000</v>
      </c>
      <c r="K887" s="1008"/>
      <c r="L887" s="1008">
        <v>0</v>
      </c>
      <c r="M887" s="1008"/>
      <c r="N887" s="1008"/>
      <c r="O887" s="1008">
        <v>0</v>
      </c>
      <c r="P887" s="1008"/>
      <c r="Q887" s="1002">
        <v>0</v>
      </c>
      <c r="R887" s="1002">
        <v>0</v>
      </c>
      <c r="S887" s="1002">
        <v>0</v>
      </c>
      <c r="T887" s="1002">
        <v>0</v>
      </c>
      <c r="U887" s="1002">
        <v>0</v>
      </c>
      <c r="V887" s="1009">
        <v>1000</v>
      </c>
      <c r="W887" s="1009"/>
      <c r="X887" s="1009"/>
      <c r="Y887" s="1009">
        <v>1000</v>
      </c>
      <c r="Z887" s="1009"/>
      <c r="AA887" s="1008">
        <v>0</v>
      </c>
      <c r="AB887" s="1008"/>
      <c r="AC887" s="1008"/>
      <c r="AD887" s="1008">
        <v>0</v>
      </c>
      <c r="AE887" s="1008"/>
      <c r="AF887" s="1010">
        <f t="shared" si="18"/>
        <v>0</v>
      </c>
      <c r="AG887" s="1010"/>
      <c r="AH887" s="1011"/>
      <c r="AI887" s="1007">
        <f t="shared" si="19"/>
        <v>0</v>
      </c>
      <c r="AJ887" s="1007"/>
    </row>
    <row r="888" spans="1:36" ht="24">
      <c r="A888" s="1005" t="s">
        <v>3900</v>
      </c>
      <c r="B888" s="1006" t="s">
        <v>2424</v>
      </c>
      <c r="C888" s="1007"/>
      <c r="D888" s="1007"/>
      <c r="E888" s="1007"/>
      <c r="F888" s="1002">
        <v>0</v>
      </c>
      <c r="G888" s="1008">
        <v>2812</v>
      </c>
      <c r="H888" s="1008"/>
      <c r="I888" s="1008"/>
      <c r="J888" s="1008">
        <v>2812</v>
      </c>
      <c r="K888" s="1008"/>
      <c r="L888" s="1008">
        <v>0</v>
      </c>
      <c r="M888" s="1008"/>
      <c r="N888" s="1008"/>
      <c r="O888" s="1008">
        <v>0</v>
      </c>
      <c r="P888" s="1008"/>
      <c r="Q888" s="1002">
        <v>0</v>
      </c>
      <c r="R888" s="1002">
        <v>0</v>
      </c>
      <c r="S888" s="1002">
        <v>0</v>
      </c>
      <c r="T888" s="1002">
        <v>0</v>
      </c>
      <c r="U888" s="1002">
        <v>0</v>
      </c>
      <c r="V888" s="1009">
        <v>145.68700000000001</v>
      </c>
      <c r="W888" s="1009"/>
      <c r="X888" s="1009"/>
      <c r="Y888" s="1009">
        <v>145.68700000000001</v>
      </c>
      <c r="Z888" s="1009"/>
      <c r="AA888" s="1008">
        <v>0</v>
      </c>
      <c r="AB888" s="1008"/>
      <c r="AC888" s="1008"/>
      <c r="AD888" s="1008">
        <v>0</v>
      </c>
      <c r="AE888" s="1008"/>
      <c r="AF888" s="1010">
        <f t="shared" si="18"/>
        <v>0</v>
      </c>
      <c r="AG888" s="1010"/>
      <c r="AH888" s="1011"/>
      <c r="AI888" s="1007">
        <f t="shared" si="19"/>
        <v>0</v>
      </c>
      <c r="AJ888" s="1007"/>
    </row>
    <row r="889" spans="1:36" ht="36">
      <c r="A889" s="1005" t="s">
        <v>3901</v>
      </c>
      <c r="B889" s="1006" t="s">
        <v>2439</v>
      </c>
      <c r="C889" s="1007"/>
      <c r="D889" s="1007"/>
      <c r="E889" s="1007"/>
      <c r="F889" s="1002">
        <v>0</v>
      </c>
      <c r="G889" s="1008">
        <v>3000</v>
      </c>
      <c r="H889" s="1008"/>
      <c r="I889" s="1008"/>
      <c r="J889" s="1008">
        <v>3000</v>
      </c>
      <c r="K889" s="1008"/>
      <c r="L889" s="1008">
        <v>0</v>
      </c>
      <c r="M889" s="1008"/>
      <c r="N889" s="1008"/>
      <c r="O889" s="1008">
        <v>0</v>
      </c>
      <c r="P889" s="1008"/>
      <c r="Q889" s="1002">
        <v>0</v>
      </c>
      <c r="R889" s="1002">
        <v>0</v>
      </c>
      <c r="S889" s="1002">
        <v>0</v>
      </c>
      <c r="T889" s="1002">
        <v>0</v>
      </c>
      <c r="U889" s="1002">
        <v>0</v>
      </c>
      <c r="V889" s="1009">
        <v>1000</v>
      </c>
      <c r="W889" s="1009"/>
      <c r="X889" s="1009"/>
      <c r="Y889" s="1009">
        <v>1000</v>
      </c>
      <c r="Z889" s="1009"/>
      <c r="AA889" s="1008">
        <v>1000</v>
      </c>
      <c r="AB889" s="1008"/>
      <c r="AC889" s="1008"/>
      <c r="AD889" s="1008">
        <v>1000</v>
      </c>
      <c r="AE889" s="1008"/>
      <c r="AF889" s="1010">
        <f t="shared" si="18"/>
        <v>100</v>
      </c>
      <c r="AG889" s="1010"/>
      <c r="AH889" s="1011"/>
      <c r="AI889" s="1007">
        <f t="shared" si="19"/>
        <v>100</v>
      </c>
      <c r="AJ889" s="1007"/>
    </row>
    <row r="890" spans="1:36" ht="24">
      <c r="A890" s="1005" t="s">
        <v>3902</v>
      </c>
      <c r="B890" s="1006" t="s">
        <v>2433</v>
      </c>
      <c r="C890" s="1007"/>
      <c r="D890" s="1007"/>
      <c r="E890" s="1007"/>
      <c r="F890" s="1002">
        <v>0</v>
      </c>
      <c r="G890" s="1008">
        <v>2383.6860000000001</v>
      </c>
      <c r="H890" s="1008"/>
      <c r="I890" s="1008"/>
      <c r="J890" s="1008">
        <v>2383.6860000000001</v>
      </c>
      <c r="K890" s="1008"/>
      <c r="L890" s="1008">
        <v>0</v>
      </c>
      <c r="M890" s="1008"/>
      <c r="N890" s="1008"/>
      <c r="O890" s="1008">
        <v>0</v>
      </c>
      <c r="P890" s="1008"/>
      <c r="Q890" s="1002">
        <v>0</v>
      </c>
      <c r="R890" s="1002">
        <v>0</v>
      </c>
      <c r="S890" s="1002">
        <v>0</v>
      </c>
      <c r="T890" s="1002">
        <v>0</v>
      </c>
      <c r="U890" s="1002">
        <v>0</v>
      </c>
      <c r="V890" s="1009">
        <v>684</v>
      </c>
      <c r="W890" s="1009"/>
      <c r="X890" s="1009"/>
      <c r="Y890" s="1009">
        <v>684</v>
      </c>
      <c r="Z890" s="1009"/>
      <c r="AA890" s="1008">
        <v>488.72300000000001</v>
      </c>
      <c r="AB890" s="1008"/>
      <c r="AC890" s="1008"/>
      <c r="AD890" s="1008">
        <v>488.72300000000001</v>
      </c>
      <c r="AE890" s="1008"/>
      <c r="AF890" s="1010">
        <f t="shared" si="18"/>
        <v>71.450730994152039</v>
      </c>
      <c r="AG890" s="1010"/>
      <c r="AH890" s="1011"/>
      <c r="AI890" s="1007">
        <f t="shared" si="19"/>
        <v>71.450730994152039</v>
      </c>
      <c r="AJ890" s="1007"/>
    </row>
    <row r="891" spans="1:36" ht="24">
      <c r="A891" s="1005" t="s">
        <v>3903</v>
      </c>
      <c r="B891" s="1006" t="s">
        <v>4355</v>
      </c>
      <c r="C891" s="1007"/>
      <c r="D891" s="1007"/>
      <c r="E891" s="1007"/>
      <c r="F891" s="1002">
        <v>0</v>
      </c>
      <c r="G891" s="1008">
        <v>1249.4929999999999</v>
      </c>
      <c r="H891" s="1008"/>
      <c r="I891" s="1008"/>
      <c r="J891" s="1008">
        <v>1249.4929999999999</v>
      </c>
      <c r="K891" s="1008"/>
      <c r="L891" s="1008">
        <v>0</v>
      </c>
      <c r="M891" s="1008"/>
      <c r="N891" s="1008"/>
      <c r="O891" s="1008">
        <v>0</v>
      </c>
      <c r="P891" s="1008"/>
      <c r="Q891" s="1002">
        <v>0</v>
      </c>
      <c r="R891" s="1002">
        <v>0</v>
      </c>
      <c r="S891" s="1002">
        <v>0</v>
      </c>
      <c r="T891" s="1002">
        <v>0</v>
      </c>
      <c r="U891" s="1002">
        <v>0</v>
      </c>
      <c r="V891" s="1009">
        <v>316</v>
      </c>
      <c r="W891" s="1009"/>
      <c r="X891" s="1009"/>
      <c r="Y891" s="1009">
        <v>316</v>
      </c>
      <c r="Z891" s="1009"/>
      <c r="AA891" s="1008">
        <v>76.825000000000003</v>
      </c>
      <c r="AB891" s="1008"/>
      <c r="AC891" s="1008"/>
      <c r="AD891" s="1008">
        <v>76.825000000000003</v>
      </c>
      <c r="AE891" s="1008"/>
      <c r="AF891" s="1010">
        <f t="shared" si="18"/>
        <v>24.311708860759495</v>
      </c>
      <c r="AG891" s="1010"/>
      <c r="AH891" s="1011"/>
      <c r="AI891" s="1007">
        <f t="shared" si="19"/>
        <v>24.311708860759495</v>
      </c>
      <c r="AJ891" s="1007"/>
    </row>
    <row r="892" spans="1:36" ht="24">
      <c r="A892" s="1005" t="s">
        <v>3904</v>
      </c>
      <c r="B892" s="1006" t="s">
        <v>2426</v>
      </c>
      <c r="C892" s="1007"/>
      <c r="D892" s="1007"/>
      <c r="E892" s="1007"/>
      <c r="F892" s="1002">
        <v>0</v>
      </c>
      <c r="G892" s="1008">
        <v>2961.4369609999999</v>
      </c>
      <c r="H892" s="1008"/>
      <c r="I892" s="1008"/>
      <c r="J892" s="1008">
        <v>2961.4369609999999</v>
      </c>
      <c r="K892" s="1008"/>
      <c r="L892" s="1008">
        <v>0</v>
      </c>
      <c r="M892" s="1008"/>
      <c r="N892" s="1008"/>
      <c r="O892" s="1008">
        <v>0</v>
      </c>
      <c r="P892" s="1008"/>
      <c r="Q892" s="1002">
        <v>0</v>
      </c>
      <c r="R892" s="1002">
        <v>0</v>
      </c>
      <c r="S892" s="1002">
        <v>0</v>
      </c>
      <c r="T892" s="1002">
        <v>0</v>
      </c>
      <c r="U892" s="1002">
        <v>0</v>
      </c>
      <c r="V892" s="1009">
        <v>1000</v>
      </c>
      <c r="W892" s="1009"/>
      <c r="X892" s="1009"/>
      <c r="Y892" s="1009">
        <v>1000</v>
      </c>
      <c r="Z892" s="1009"/>
      <c r="AA892" s="1008">
        <v>974.95299999999997</v>
      </c>
      <c r="AB892" s="1008"/>
      <c r="AC892" s="1008"/>
      <c r="AD892" s="1008">
        <v>974.95299999999997</v>
      </c>
      <c r="AE892" s="1008"/>
      <c r="AF892" s="1010">
        <f t="shared" si="18"/>
        <v>97.4953</v>
      </c>
      <c r="AG892" s="1010"/>
      <c r="AH892" s="1011"/>
      <c r="AI892" s="1007">
        <f t="shared" si="19"/>
        <v>97.4953</v>
      </c>
      <c r="AJ892" s="1007"/>
    </row>
    <row r="893" spans="1:36" ht="24">
      <c r="A893" s="1005" t="s">
        <v>3905</v>
      </c>
      <c r="B893" s="1006" t="s">
        <v>4356</v>
      </c>
      <c r="C893" s="1007"/>
      <c r="D893" s="1007"/>
      <c r="E893" s="1007"/>
      <c r="F893" s="1002">
        <v>0</v>
      </c>
      <c r="G893" s="1008">
        <v>2000</v>
      </c>
      <c r="H893" s="1008"/>
      <c r="I893" s="1008"/>
      <c r="J893" s="1008">
        <v>2000</v>
      </c>
      <c r="K893" s="1008"/>
      <c r="L893" s="1008">
        <v>0</v>
      </c>
      <c r="M893" s="1008"/>
      <c r="N893" s="1008"/>
      <c r="O893" s="1008">
        <v>0</v>
      </c>
      <c r="P893" s="1008"/>
      <c r="Q893" s="1002">
        <v>0</v>
      </c>
      <c r="R893" s="1002">
        <v>0</v>
      </c>
      <c r="S893" s="1002">
        <v>0</v>
      </c>
      <c r="T893" s="1002">
        <v>0</v>
      </c>
      <c r="U893" s="1002">
        <v>0</v>
      </c>
      <c r="V893" s="1009">
        <v>1000</v>
      </c>
      <c r="W893" s="1009"/>
      <c r="X893" s="1009"/>
      <c r="Y893" s="1009">
        <v>1000</v>
      </c>
      <c r="Z893" s="1009"/>
      <c r="AA893" s="1008">
        <v>341.82400000000001</v>
      </c>
      <c r="AB893" s="1008"/>
      <c r="AC893" s="1008"/>
      <c r="AD893" s="1008">
        <v>341.82400000000001</v>
      </c>
      <c r="AE893" s="1008"/>
      <c r="AF893" s="1010">
        <f t="shared" si="18"/>
        <v>34.182400000000001</v>
      </c>
      <c r="AG893" s="1010"/>
      <c r="AH893" s="1011"/>
      <c r="AI893" s="1007">
        <f t="shared" si="19"/>
        <v>34.182400000000001</v>
      </c>
      <c r="AJ893" s="1007"/>
    </row>
    <row r="894" spans="1:36" ht="24">
      <c r="A894" s="1005" t="s">
        <v>3906</v>
      </c>
      <c r="B894" s="1006" t="s">
        <v>4357</v>
      </c>
      <c r="C894" s="1007"/>
      <c r="D894" s="1007"/>
      <c r="E894" s="1007"/>
      <c r="F894" s="1002">
        <v>0</v>
      </c>
      <c r="G894" s="1008">
        <v>3000</v>
      </c>
      <c r="H894" s="1008"/>
      <c r="I894" s="1008"/>
      <c r="J894" s="1008">
        <v>3000</v>
      </c>
      <c r="K894" s="1008"/>
      <c r="L894" s="1008">
        <v>0</v>
      </c>
      <c r="M894" s="1008"/>
      <c r="N894" s="1008"/>
      <c r="O894" s="1008">
        <v>0</v>
      </c>
      <c r="P894" s="1008"/>
      <c r="Q894" s="1002">
        <v>0</v>
      </c>
      <c r="R894" s="1002">
        <v>0</v>
      </c>
      <c r="S894" s="1002">
        <v>0</v>
      </c>
      <c r="T894" s="1002">
        <v>0</v>
      </c>
      <c r="U894" s="1002">
        <v>0</v>
      </c>
      <c r="V894" s="1009">
        <v>1000</v>
      </c>
      <c r="W894" s="1009"/>
      <c r="X894" s="1009"/>
      <c r="Y894" s="1009">
        <v>1000</v>
      </c>
      <c r="Z894" s="1009"/>
      <c r="AA894" s="1008">
        <v>0</v>
      </c>
      <c r="AB894" s="1008"/>
      <c r="AC894" s="1008"/>
      <c r="AD894" s="1008">
        <v>0</v>
      </c>
      <c r="AE894" s="1008"/>
      <c r="AF894" s="1010">
        <f t="shared" si="18"/>
        <v>0</v>
      </c>
      <c r="AG894" s="1010"/>
      <c r="AH894" s="1011"/>
      <c r="AI894" s="1007">
        <f t="shared" si="19"/>
        <v>0</v>
      </c>
      <c r="AJ894" s="1007"/>
    </row>
    <row r="895" spans="1:36" ht="36">
      <c r="A895" s="1005" t="s">
        <v>3907</v>
      </c>
      <c r="B895" s="1006" t="s">
        <v>2439</v>
      </c>
      <c r="C895" s="1007"/>
      <c r="D895" s="1007"/>
      <c r="E895" s="1007"/>
      <c r="F895" s="1002">
        <v>0</v>
      </c>
      <c r="G895" s="1008">
        <v>3000</v>
      </c>
      <c r="H895" s="1008"/>
      <c r="I895" s="1008"/>
      <c r="J895" s="1008">
        <v>3000</v>
      </c>
      <c r="K895" s="1008"/>
      <c r="L895" s="1008">
        <v>0</v>
      </c>
      <c r="M895" s="1008"/>
      <c r="N895" s="1008"/>
      <c r="O895" s="1008">
        <v>0</v>
      </c>
      <c r="P895" s="1008"/>
      <c r="Q895" s="1002">
        <v>0</v>
      </c>
      <c r="R895" s="1002">
        <v>0</v>
      </c>
      <c r="S895" s="1002">
        <v>0</v>
      </c>
      <c r="T895" s="1002">
        <v>0</v>
      </c>
      <c r="U895" s="1002">
        <v>0</v>
      </c>
      <c r="V895" s="1009">
        <v>1000</v>
      </c>
      <c r="W895" s="1009"/>
      <c r="X895" s="1009"/>
      <c r="Y895" s="1009">
        <v>1000</v>
      </c>
      <c r="Z895" s="1009"/>
      <c r="AA895" s="1008">
        <v>1000</v>
      </c>
      <c r="AB895" s="1008"/>
      <c r="AC895" s="1008"/>
      <c r="AD895" s="1008">
        <v>1000</v>
      </c>
      <c r="AE895" s="1008"/>
      <c r="AF895" s="1010">
        <f t="shared" si="18"/>
        <v>100</v>
      </c>
      <c r="AG895" s="1010"/>
      <c r="AH895" s="1011"/>
      <c r="AI895" s="1007">
        <f t="shared" si="19"/>
        <v>100</v>
      </c>
      <c r="AJ895" s="1007"/>
    </row>
    <row r="896" spans="1:36" ht="24">
      <c r="A896" s="1005" t="s">
        <v>3909</v>
      </c>
      <c r="B896" s="1006" t="s">
        <v>2431</v>
      </c>
      <c r="C896" s="1007"/>
      <c r="D896" s="1007"/>
      <c r="E896" s="1007"/>
      <c r="F896" s="1002">
        <v>0</v>
      </c>
      <c r="G896" s="1008">
        <v>2007.79</v>
      </c>
      <c r="H896" s="1008"/>
      <c r="I896" s="1008"/>
      <c r="J896" s="1008">
        <v>2007.79</v>
      </c>
      <c r="K896" s="1008"/>
      <c r="L896" s="1008">
        <v>0</v>
      </c>
      <c r="M896" s="1008"/>
      <c r="N896" s="1008"/>
      <c r="O896" s="1008">
        <v>0</v>
      </c>
      <c r="P896" s="1008"/>
      <c r="Q896" s="1002">
        <v>0</v>
      </c>
      <c r="R896" s="1002">
        <v>0</v>
      </c>
      <c r="S896" s="1002">
        <v>0</v>
      </c>
      <c r="T896" s="1002">
        <v>0</v>
      </c>
      <c r="U896" s="1002">
        <v>0</v>
      </c>
      <c r="V896" s="1009">
        <v>655</v>
      </c>
      <c r="W896" s="1009"/>
      <c r="X896" s="1009"/>
      <c r="Y896" s="1009">
        <v>655</v>
      </c>
      <c r="Z896" s="1009"/>
      <c r="AA896" s="1008">
        <v>0</v>
      </c>
      <c r="AB896" s="1008"/>
      <c r="AC896" s="1008"/>
      <c r="AD896" s="1008">
        <v>0</v>
      </c>
      <c r="AE896" s="1008"/>
      <c r="AF896" s="1010">
        <f t="shared" si="18"/>
        <v>0</v>
      </c>
      <c r="AG896" s="1010"/>
      <c r="AH896" s="1011"/>
      <c r="AI896" s="1007">
        <f t="shared" si="19"/>
        <v>0</v>
      </c>
      <c r="AJ896" s="1007"/>
    </row>
    <row r="897" spans="1:36" ht="24">
      <c r="A897" s="1005" t="s">
        <v>3910</v>
      </c>
      <c r="B897" s="1006" t="s">
        <v>2420</v>
      </c>
      <c r="C897" s="1007"/>
      <c r="D897" s="1007"/>
      <c r="E897" s="1007"/>
      <c r="F897" s="1002">
        <v>0</v>
      </c>
      <c r="G897" s="1008">
        <v>3424.1</v>
      </c>
      <c r="H897" s="1008"/>
      <c r="I897" s="1008"/>
      <c r="J897" s="1008">
        <v>3424.1</v>
      </c>
      <c r="K897" s="1008"/>
      <c r="L897" s="1008">
        <v>994.61699999999996</v>
      </c>
      <c r="M897" s="1008"/>
      <c r="N897" s="1008"/>
      <c r="O897" s="1008">
        <v>994.61699999999996</v>
      </c>
      <c r="P897" s="1008"/>
      <c r="Q897" s="1002">
        <v>0</v>
      </c>
      <c r="R897" s="1002">
        <v>0</v>
      </c>
      <c r="S897" s="1002">
        <v>0</v>
      </c>
      <c r="T897" s="1002">
        <v>0</v>
      </c>
      <c r="U897" s="1002">
        <v>0</v>
      </c>
      <c r="V897" s="1009">
        <v>5.383</v>
      </c>
      <c r="W897" s="1009"/>
      <c r="X897" s="1009"/>
      <c r="Y897" s="1009">
        <v>5.383</v>
      </c>
      <c r="Z897" s="1009"/>
      <c r="AA897" s="1008">
        <v>0</v>
      </c>
      <c r="AB897" s="1008"/>
      <c r="AC897" s="1008"/>
      <c r="AD897" s="1008">
        <v>0</v>
      </c>
      <c r="AE897" s="1008"/>
      <c r="AF897" s="1010">
        <f t="shared" si="18"/>
        <v>0</v>
      </c>
      <c r="AG897" s="1010"/>
      <c r="AH897" s="1011"/>
      <c r="AI897" s="1007">
        <f t="shared" si="19"/>
        <v>0</v>
      </c>
      <c r="AJ897" s="1007"/>
    </row>
    <row r="898" spans="1:36" ht="12.75">
      <c r="A898" s="1000" t="s">
        <v>374</v>
      </c>
      <c r="B898" s="1001" t="s">
        <v>4358</v>
      </c>
      <c r="C898" s="1012"/>
      <c r="D898" s="1012"/>
      <c r="E898" s="1012"/>
      <c r="F898" s="1002">
        <v>0</v>
      </c>
      <c r="G898" s="1003">
        <v>0</v>
      </c>
      <c r="H898" s="1003"/>
      <c r="I898" s="1003">
        <v>0</v>
      </c>
      <c r="J898" s="1003">
        <v>0</v>
      </c>
      <c r="K898" s="1003">
        <v>0</v>
      </c>
      <c r="L898" s="1003">
        <v>2058804.5235959999</v>
      </c>
      <c r="M898" s="1003"/>
      <c r="N898" s="1003"/>
      <c r="O898" s="1003"/>
      <c r="P898" s="1003">
        <v>2058804.5235959999</v>
      </c>
      <c r="Q898" s="1002">
        <v>0</v>
      </c>
      <c r="R898" s="1002">
        <v>0</v>
      </c>
      <c r="S898" s="1002">
        <v>0</v>
      </c>
      <c r="T898" s="1002">
        <v>0</v>
      </c>
      <c r="U898" s="1002">
        <v>0</v>
      </c>
      <c r="V898" s="1013">
        <v>1012695.824166</v>
      </c>
      <c r="W898" s="1013"/>
      <c r="X898" s="1013"/>
      <c r="Y898" s="1013"/>
      <c r="Z898" s="1013">
        <v>1012695.824166</v>
      </c>
      <c r="AA898" s="1003">
        <v>355180.82352999999</v>
      </c>
      <c r="AB898" s="1003"/>
      <c r="AC898" s="1003"/>
      <c r="AD898" s="1014"/>
      <c r="AE898" s="1003">
        <v>355180.82352999999</v>
      </c>
      <c r="AF898" s="1015">
        <f>AA898/V898*100</f>
        <v>35.072804197894982</v>
      </c>
      <c r="AG898" s="1012"/>
      <c r="AH898" s="1016"/>
      <c r="AI898" s="1012"/>
      <c r="AJ898" s="1015">
        <f>AE898/Z898*100</f>
        <v>35.072804197894982</v>
      </c>
    </row>
    <row r="899" spans="1:36" ht="36">
      <c r="A899" s="1005" t="s">
        <v>282</v>
      </c>
      <c r="B899" s="1006" t="s">
        <v>2444</v>
      </c>
      <c r="C899" s="1007"/>
      <c r="D899" s="1007"/>
      <c r="E899" s="1007"/>
      <c r="F899" s="1002">
        <v>0</v>
      </c>
      <c r="G899" s="1008">
        <v>900000</v>
      </c>
      <c r="H899" s="1008"/>
      <c r="I899" s="1008"/>
      <c r="J899" s="1008"/>
      <c r="K899" s="1008">
        <v>900000</v>
      </c>
      <c r="L899" s="1008">
        <v>13639.816000000001</v>
      </c>
      <c r="M899" s="1008"/>
      <c r="N899" s="1008"/>
      <c r="O899" s="1008"/>
      <c r="P899" s="1008">
        <v>13639.816000000001</v>
      </c>
      <c r="Q899" s="1002">
        <v>0</v>
      </c>
      <c r="R899" s="1002">
        <v>0</v>
      </c>
      <c r="S899" s="1002">
        <v>0</v>
      </c>
      <c r="T899" s="1002">
        <v>0</v>
      </c>
      <c r="U899" s="1002">
        <v>0</v>
      </c>
      <c r="V899" s="1009">
        <v>796360.18400000001</v>
      </c>
      <c r="W899" s="1009"/>
      <c r="X899" s="1009"/>
      <c r="Y899" s="1009"/>
      <c r="Z899" s="1009">
        <v>796360.18400000001</v>
      </c>
      <c r="AA899" s="1008">
        <v>202967.22409599999</v>
      </c>
      <c r="AB899" s="1008"/>
      <c r="AC899" s="1008"/>
      <c r="AD899" s="1008"/>
      <c r="AE899" s="1008">
        <v>202967.22409599999</v>
      </c>
      <c r="AF899" s="1010">
        <f t="shared" ref="AF899:AF962" si="20">AA899/V899*100</f>
        <v>25.486862373822543</v>
      </c>
      <c r="AG899" s="1010"/>
      <c r="AH899" s="1011"/>
      <c r="AI899" s="1007"/>
      <c r="AJ899" s="1007">
        <f t="shared" ref="AJ899:AJ962" si="21">AE899/Z899*100</f>
        <v>25.486862373822543</v>
      </c>
    </row>
    <row r="900" spans="1:36" ht="24">
      <c r="A900" s="1005" t="s">
        <v>132</v>
      </c>
      <c r="B900" s="1006" t="s">
        <v>2448</v>
      </c>
      <c r="C900" s="1007"/>
      <c r="D900" s="1007"/>
      <c r="E900" s="1007"/>
      <c r="F900" s="1002">
        <v>0</v>
      </c>
      <c r="G900" s="1008">
        <v>998.09640000000002</v>
      </c>
      <c r="H900" s="1008"/>
      <c r="I900" s="1008"/>
      <c r="J900" s="1008"/>
      <c r="K900" s="1008">
        <v>998.09640000000002</v>
      </c>
      <c r="L900" s="1008">
        <v>990.01400000000001</v>
      </c>
      <c r="M900" s="1008"/>
      <c r="N900" s="1008"/>
      <c r="O900" s="1008"/>
      <c r="P900" s="1008">
        <v>990.01400000000001</v>
      </c>
      <c r="Q900" s="1002">
        <v>0</v>
      </c>
      <c r="R900" s="1002">
        <v>0</v>
      </c>
      <c r="S900" s="1002">
        <v>0</v>
      </c>
      <c r="T900" s="1002">
        <v>0</v>
      </c>
      <c r="U900" s="1002">
        <v>0</v>
      </c>
      <c r="V900" s="1009">
        <v>9.9860000000000007</v>
      </c>
      <c r="W900" s="1009"/>
      <c r="X900" s="1009"/>
      <c r="Y900" s="1009"/>
      <c r="Z900" s="1009">
        <v>9.9860000000000007</v>
      </c>
      <c r="AA900" s="1008">
        <v>0</v>
      </c>
      <c r="AB900" s="1008"/>
      <c r="AC900" s="1008"/>
      <c r="AD900" s="1008"/>
      <c r="AE900" s="1008">
        <v>0</v>
      </c>
      <c r="AF900" s="1010">
        <f t="shared" si="20"/>
        <v>0</v>
      </c>
      <c r="AG900" s="1010"/>
      <c r="AH900" s="1011"/>
      <c r="AI900" s="1007"/>
      <c r="AJ900" s="1007">
        <f t="shared" si="21"/>
        <v>0</v>
      </c>
    </row>
    <row r="901" spans="1:36" ht="24">
      <c r="A901" s="1005" t="s">
        <v>133</v>
      </c>
      <c r="B901" s="1006" t="s">
        <v>2446</v>
      </c>
      <c r="C901" s="1007"/>
      <c r="D901" s="1007"/>
      <c r="E901" s="1007"/>
      <c r="F901" s="1002">
        <v>0</v>
      </c>
      <c r="G901" s="1008">
        <v>2698.2530000000002</v>
      </c>
      <c r="H901" s="1008"/>
      <c r="I901" s="1008"/>
      <c r="J901" s="1008"/>
      <c r="K901" s="1008">
        <v>2698.2530000000002</v>
      </c>
      <c r="L901" s="1008">
        <v>1079.635</v>
      </c>
      <c r="M901" s="1008"/>
      <c r="N901" s="1008"/>
      <c r="O901" s="1008"/>
      <c r="P901" s="1008">
        <v>1079.635</v>
      </c>
      <c r="Q901" s="1002">
        <v>0</v>
      </c>
      <c r="R901" s="1002">
        <v>0</v>
      </c>
      <c r="S901" s="1002">
        <v>0</v>
      </c>
      <c r="T901" s="1002">
        <v>0</v>
      </c>
      <c r="U901" s="1002">
        <v>0</v>
      </c>
      <c r="V901" s="1009">
        <v>2552.9319999999998</v>
      </c>
      <c r="W901" s="1009"/>
      <c r="X901" s="1009"/>
      <c r="Y901" s="1009"/>
      <c r="Z901" s="1009">
        <v>2552.9319999999998</v>
      </c>
      <c r="AA901" s="1008">
        <v>2483.1669999999999</v>
      </c>
      <c r="AB901" s="1008"/>
      <c r="AC901" s="1008"/>
      <c r="AD901" s="1008"/>
      <c r="AE901" s="1008">
        <v>2483.1669999999999</v>
      </c>
      <c r="AF901" s="1010">
        <f t="shared" si="20"/>
        <v>97.26725976250053</v>
      </c>
      <c r="AG901" s="1010"/>
      <c r="AH901" s="1011"/>
      <c r="AI901" s="1007"/>
      <c r="AJ901" s="1007">
        <f t="shared" si="21"/>
        <v>97.26725976250053</v>
      </c>
    </row>
    <row r="902" spans="1:36" ht="24">
      <c r="A902" s="1005" t="s">
        <v>134</v>
      </c>
      <c r="B902" s="1006" t="s">
        <v>2447</v>
      </c>
      <c r="C902" s="1007"/>
      <c r="D902" s="1007"/>
      <c r="E902" s="1007"/>
      <c r="F902" s="1002">
        <v>0</v>
      </c>
      <c r="G902" s="1008">
        <v>2300</v>
      </c>
      <c r="H902" s="1008"/>
      <c r="I902" s="1008"/>
      <c r="J902" s="1008"/>
      <c r="K902" s="1008">
        <v>2300</v>
      </c>
      <c r="L902" s="1008">
        <v>1139.2429999999999</v>
      </c>
      <c r="M902" s="1008"/>
      <c r="N902" s="1008"/>
      <c r="O902" s="1008"/>
      <c r="P902" s="1008">
        <v>1139.2429999999999</v>
      </c>
      <c r="Q902" s="1002">
        <v>0</v>
      </c>
      <c r="R902" s="1002">
        <v>0</v>
      </c>
      <c r="S902" s="1002">
        <v>0</v>
      </c>
      <c r="T902" s="1002">
        <v>0</v>
      </c>
      <c r="U902" s="1002">
        <v>0</v>
      </c>
      <c r="V902" s="1009">
        <v>2141.7570000000001</v>
      </c>
      <c r="W902" s="1009"/>
      <c r="X902" s="1009"/>
      <c r="Y902" s="1009"/>
      <c r="Z902" s="1009">
        <v>2141.7570000000001</v>
      </c>
      <c r="AA902" s="1008">
        <v>2055.2620000000002</v>
      </c>
      <c r="AB902" s="1008"/>
      <c r="AC902" s="1008"/>
      <c r="AD902" s="1008"/>
      <c r="AE902" s="1008">
        <v>2055.2620000000002</v>
      </c>
      <c r="AF902" s="1010">
        <f t="shared" si="20"/>
        <v>95.961493297325518</v>
      </c>
      <c r="AG902" s="1010"/>
      <c r="AH902" s="1011"/>
      <c r="AI902" s="1007"/>
      <c r="AJ902" s="1007">
        <f t="shared" si="21"/>
        <v>95.961493297325518</v>
      </c>
    </row>
    <row r="903" spans="1:36" ht="24">
      <c r="A903" s="1005" t="s">
        <v>135</v>
      </c>
      <c r="B903" s="1006" t="s">
        <v>1996</v>
      </c>
      <c r="C903" s="1007"/>
      <c r="D903" s="1007"/>
      <c r="E903" s="1007"/>
      <c r="F903" s="1002">
        <v>0</v>
      </c>
      <c r="G903" s="1008">
        <v>152868</v>
      </c>
      <c r="H903" s="1008"/>
      <c r="I903" s="1008"/>
      <c r="J903" s="1008"/>
      <c r="K903" s="1008">
        <v>152868</v>
      </c>
      <c r="L903" s="1008">
        <v>1000</v>
      </c>
      <c r="M903" s="1008"/>
      <c r="N903" s="1008"/>
      <c r="O903" s="1008"/>
      <c r="P903" s="1008">
        <v>1000</v>
      </c>
      <c r="Q903" s="1002">
        <v>0</v>
      </c>
      <c r="R903" s="1002">
        <v>0</v>
      </c>
      <c r="S903" s="1002">
        <v>0</v>
      </c>
      <c r="T903" s="1002">
        <v>0</v>
      </c>
      <c r="U903" s="1002">
        <v>0</v>
      </c>
      <c r="V903" s="1009">
        <v>55.651000000000003</v>
      </c>
      <c r="W903" s="1009"/>
      <c r="X903" s="1009"/>
      <c r="Y903" s="1009"/>
      <c r="Z903" s="1009">
        <v>55.651000000000003</v>
      </c>
      <c r="AA903" s="1008">
        <v>0</v>
      </c>
      <c r="AB903" s="1008"/>
      <c r="AC903" s="1008"/>
      <c r="AD903" s="1008"/>
      <c r="AE903" s="1008">
        <v>0</v>
      </c>
      <c r="AF903" s="1010">
        <f t="shared" si="20"/>
        <v>0</v>
      </c>
      <c r="AG903" s="1010"/>
      <c r="AH903" s="1011"/>
      <c r="AI903" s="1007"/>
      <c r="AJ903" s="1007">
        <f t="shared" si="21"/>
        <v>0</v>
      </c>
    </row>
    <row r="904" spans="1:36">
      <c r="A904" s="1005" t="s">
        <v>136</v>
      </c>
      <c r="B904" s="1006" t="s">
        <v>2449</v>
      </c>
      <c r="C904" s="1007"/>
      <c r="D904" s="1007"/>
      <c r="E904" s="1007"/>
      <c r="F904" s="1002">
        <v>0</v>
      </c>
      <c r="G904" s="1008">
        <v>229720</v>
      </c>
      <c r="H904" s="1008"/>
      <c r="I904" s="1008"/>
      <c r="J904" s="1008"/>
      <c r="K904" s="1008">
        <v>229720</v>
      </c>
      <c r="L904" s="1008">
        <v>229719.29258400001</v>
      </c>
      <c r="M904" s="1008"/>
      <c r="N904" s="1008"/>
      <c r="O904" s="1008"/>
      <c r="P904" s="1008">
        <v>229719.29258400001</v>
      </c>
      <c r="Q904" s="1002">
        <v>0</v>
      </c>
      <c r="R904" s="1002">
        <v>0</v>
      </c>
      <c r="S904" s="1002">
        <v>0</v>
      </c>
      <c r="T904" s="1002">
        <v>0</v>
      </c>
      <c r="U904" s="1002">
        <v>0</v>
      </c>
      <c r="V904" s="1009">
        <v>2050.1035109999998</v>
      </c>
      <c r="W904" s="1009"/>
      <c r="X904" s="1009"/>
      <c r="Y904" s="1009"/>
      <c r="Z904" s="1009">
        <v>2050.1035109999998</v>
      </c>
      <c r="AA904" s="1008">
        <v>0</v>
      </c>
      <c r="AB904" s="1008"/>
      <c r="AC904" s="1008"/>
      <c r="AD904" s="1008"/>
      <c r="AE904" s="1008">
        <v>0</v>
      </c>
      <c r="AF904" s="1010">
        <f t="shared" si="20"/>
        <v>0</v>
      </c>
      <c r="AG904" s="1010"/>
      <c r="AH904" s="1011"/>
      <c r="AI904" s="1007"/>
      <c r="AJ904" s="1007">
        <f t="shared" si="21"/>
        <v>0</v>
      </c>
    </row>
    <row r="905" spans="1:36" ht="24">
      <c r="A905" s="1005" t="s">
        <v>137</v>
      </c>
      <c r="B905" s="1006" t="s">
        <v>2443</v>
      </c>
      <c r="C905" s="1007"/>
      <c r="D905" s="1007"/>
      <c r="E905" s="1007"/>
      <c r="F905" s="1002">
        <v>0</v>
      </c>
      <c r="G905" s="1008">
        <v>894267</v>
      </c>
      <c r="H905" s="1008"/>
      <c r="I905" s="1008"/>
      <c r="J905" s="1008"/>
      <c r="K905" s="1008">
        <v>894267</v>
      </c>
      <c r="L905" s="1008">
        <v>893942.87616999994</v>
      </c>
      <c r="M905" s="1008"/>
      <c r="N905" s="1008"/>
      <c r="O905" s="1008"/>
      <c r="P905" s="1008">
        <v>893942.87616999994</v>
      </c>
      <c r="Q905" s="1002">
        <v>0</v>
      </c>
      <c r="R905" s="1002">
        <v>0</v>
      </c>
      <c r="S905" s="1002">
        <v>0</v>
      </c>
      <c r="T905" s="1002">
        <v>0</v>
      </c>
      <c r="U905" s="1002">
        <v>0</v>
      </c>
      <c r="V905" s="1009">
        <v>5856.6779999999999</v>
      </c>
      <c r="W905" s="1009"/>
      <c r="X905" s="1009"/>
      <c r="Y905" s="1009"/>
      <c r="Z905" s="1009">
        <v>5856.6779999999999</v>
      </c>
      <c r="AA905" s="1008">
        <v>5557.9759999999997</v>
      </c>
      <c r="AB905" s="1008"/>
      <c r="AC905" s="1008"/>
      <c r="AD905" s="1008"/>
      <c r="AE905" s="1008">
        <v>5557.9759999999997</v>
      </c>
      <c r="AF905" s="1010">
        <f t="shared" si="20"/>
        <v>94.899804974765559</v>
      </c>
      <c r="AG905" s="1010"/>
      <c r="AH905" s="1011"/>
      <c r="AI905" s="1007"/>
      <c r="AJ905" s="1007">
        <f t="shared" si="21"/>
        <v>94.899804974765559</v>
      </c>
    </row>
    <row r="906" spans="1:36" ht="36">
      <c r="A906" s="1005" t="s">
        <v>317</v>
      </c>
      <c r="B906" s="1006" t="s">
        <v>2445</v>
      </c>
      <c r="C906" s="1007"/>
      <c r="D906" s="1007"/>
      <c r="E906" s="1007"/>
      <c r="F906" s="1002">
        <v>0</v>
      </c>
      <c r="G906" s="1008">
        <v>1406948</v>
      </c>
      <c r="H906" s="1008"/>
      <c r="I906" s="1008"/>
      <c r="J906" s="1008"/>
      <c r="K906" s="1008">
        <v>1406948</v>
      </c>
      <c r="L906" s="1008">
        <v>846460.56609700003</v>
      </c>
      <c r="M906" s="1008"/>
      <c r="N906" s="1008"/>
      <c r="O906" s="1008"/>
      <c r="P906" s="1008">
        <v>846460.56609700003</v>
      </c>
      <c r="Q906" s="1002">
        <v>0</v>
      </c>
      <c r="R906" s="1002">
        <v>0</v>
      </c>
      <c r="S906" s="1002">
        <v>0</v>
      </c>
      <c r="T906" s="1002">
        <v>0</v>
      </c>
      <c r="U906" s="1002">
        <v>0</v>
      </c>
      <c r="V906" s="1009">
        <v>303.45589999999999</v>
      </c>
      <c r="W906" s="1009"/>
      <c r="X906" s="1009"/>
      <c r="Y906" s="1009"/>
      <c r="Z906" s="1009">
        <v>303.45589999999999</v>
      </c>
      <c r="AA906" s="1008">
        <v>99.295299999999997</v>
      </c>
      <c r="AB906" s="1008"/>
      <c r="AC906" s="1008"/>
      <c r="AD906" s="1008"/>
      <c r="AE906" s="1008">
        <v>99.295299999999997</v>
      </c>
      <c r="AF906" s="1010">
        <f t="shared" si="20"/>
        <v>32.721492645224565</v>
      </c>
      <c r="AG906" s="1010"/>
      <c r="AH906" s="1011"/>
      <c r="AI906" s="1007"/>
      <c r="AJ906" s="1007">
        <f t="shared" si="21"/>
        <v>32.721492645224565</v>
      </c>
    </row>
    <row r="907" spans="1:36" ht="24">
      <c r="A907" s="1005" t="s">
        <v>318</v>
      </c>
      <c r="B907" s="1006" t="s">
        <v>2450</v>
      </c>
      <c r="C907" s="1007"/>
      <c r="D907" s="1007"/>
      <c r="E907" s="1007"/>
      <c r="F907" s="1002">
        <v>0</v>
      </c>
      <c r="G907" s="1008">
        <v>2924</v>
      </c>
      <c r="H907" s="1008"/>
      <c r="I907" s="1008"/>
      <c r="J907" s="1008"/>
      <c r="K907" s="1008">
        <v>2924</v>
      </c>
      <c r="L907" s="1008">
        <v>303.29818</v>
      </c>
      <c r="M907" s="1008"/>
      <c r="N907" s="1008"/>
      <c r="O907" s="1008"/>
      <c r="P907" s="1008">
        <v>303.29818</v>
      </c>
      <c r="Q907" s="1002">
        <v>0</v>
      </c>
      <c r="R907" s="1002">
        <v>0</v>
      </c>
      <c r="S907" s="1002">
        <v>0</v>
      </c>
      <c r="T907" s="1002">
        <v>0</v>
      </c>
      <c r="U907" s="1002">
        <v>0</v>
      </c>
      <c r="V907" s="1009">
        <v>2303.42182</v>
      </c>
      <c r="W907" s="1009"/>
      <c r="X907" s="1009"/>
      <c r="Y907" s="1009"/>
      <c r="Z907" s="1009">
        <v>2303.42182</v>
      </c>
      <c r="AA907" s="1008">
        <v>2303.42182</v>
      </c>
      <c r="AB907" s="1008"/>
      <c r="AC907" s="1008"/>
      <c r="AD907" s="1008"/>
      <c r="AE907" s="1008">
        <v>2303.42182</v>
      </c>
      <c r="AF907" s="1010">
        <f t="shared" si="20"/>
        <v>100</v>
      </c>
      <c r="AG907" s="1010"/>
      <c r="AH907" s="1011"/>
      <c r="AI907" s="1007"/>
      <c r="AJ907" s="1007">
        <f t="shared" si="21"/>
        <v>100</v>
      </c>
    </row>
    <row r="908" spans="1:36" ht="24">
      <c r="A908" s="1005" t="s">
        <v>656</v>
      </c>
      <c r="B908" s="1006" t="s">
        <v>2451</v>
      </c>
      <c r="C908" s="1007"/>
      <c r="D908" s="1007"/>
      <c r="E908" s="1007"/>
      <c r="F908" s="1002">
        <v>0</v>
      </c>
      <c r="G908" s="1008">
        <v>2790</v>
      </c>
      <c r="H908" s="1008"/>
      <c r="I908" s="1008"/>
      <c r="J908" s="1008"/>
      <c r="K908" s="1008">
        <v>2790</v>
      </c>
      <c r="L908" s="1008">
        <v>193.05799999999999</v>
      </c>
      <c r="M908" s="1008"/>
      <c r="N908" s="1008"/>
      <c r="O908" s="1008"/>
      <c r="P908" s="1008">
        <v>193.05799999999999</v>
      </c>
      <c r="Q908" s="1002">
        <v>0</v>
      </c>
      <c r="R908" s="1002">
        <v>0</v>
      </c>
      <c r="S908" s="1002">
        <v>0</v>
      </c>
      <c r="T908" s="1002">
        <v>0</v>
      </c>
      <c r="U908" s="1002">
        <v>0</v>
      </c>
      <c r="V908" s="1009">
        <v>2596.942</v>
      </c>
      <c r="W908" s="1009"/>
      <c r="X908" s="1009"/>
      <c r="Y908" s="1009"/>
      <c r="Z908" s="1009">
        <v>2596.942</v>
      </c>
      <c r="AA908" s="1008">
        <v>2574.942</v>
      </c>
      <c r="AB908" s="1008"/>
      <c r="AC908" s="1008"/>
      <c r="AD908" s="1008"/>
      <c r="AE908" s="1008">
        <v>2574.942</v>
      </c>
      <c r="AF908" s="1010">
        <f t="shared" si="20"/>
        <v>99.152849774850566</v>
      </c>
      <c r="AG908" s="1010"/>
      <c r="AH908" s="1011"/>
      <c r="AI908" s="1007"/>
      <c r="AJ908" s="1007">
        <f t="shared" si="21"/>
        <v>99.152849774850566</v>
      </c>
    </row>
    <row r="909" spans="1:36" ht="24">
      <c r="A909" s="1005" t="s">
        <v>1117</v>
      </c>
      <c r="B909" s="1006" t="s">
        <v>2452</v>
      </c>
      <c r="C909" s="1007"/>
      <c r="D909" s="1007"/>
      <c r="E909" s="1007"/>
      <c r="F909" s="1002">
        <v>0</v>
      </c>
      <c r="G909" s="1008">
        <v>3205</v>
      </c>
      <c r="H909" s="1008"/>
      <c r="I909" s="1008"/>
      <c r="J909" s="1008"/>
      <c r="K909" s="1008">
        <v>3205</v>
      </c>
      <c r="L909" s="1008">
        <v>222.24118000000001</v>
      </c>
      <c r="M909" s="1008"/>
      <c r="N909" s="1008"/>
      <c r="O909" s="1008"/>
      <c r="P909" s="1008">
        <v>222.24118000000001</v>
      </c>
      <c r="Q909" s="1002">
        <v>0</v>
      </c>
      <c r="R909" s="1002">
        <v>0</v>
      </c>
      <c r="S909" s="1002">
        <v>0</v>
      </c>
      <c r="T909" s="1002">
        <v>0</v>
      </c>
      <c r="U909" s="1002">
        <v>0</v>
      </c>
      <c r="V909" s="1009">
        <v>2387.75882</v>
      </c>
      <c r="W909" s="1009"/>
      <c r="X909" s="1009"/>
      <c r="Y909" s="1009"/>
      <c r="Z909" s="1009">
        <v>2387.75882</v>
      </c>
      <c r="AA909" s="1008">
        <v>2387.75882</v>
      </c>
      <c r="AB909" s="1008"/>
      <c r="AC909" s="1008"/>
      <c r="AD909" s="1008"/>
      <c r="AE909" s="1008">
        <v>2387.75882</v>
      </c>
      <c r="AF909" s="1010">
        <f t="shared" si="20"/>
        <v>100</v>
      </c>
      <c r="AG909" s="1010"/>
      <c r="AH909" s="1011"/>
      <c r="AI909" s="1007"/>
      <c r="AJ909" s="1007">
        <f t="shared" si="21"/>
        <v>100</v>
      </c>
    </row>
    <row r="910" spans="1:36" ht="24">
      <c r="A910" s="1005" t="s">
        <v>351</v>
      </c>
      <c r="B910" s="1006" t="s">
        <v>4359</v>
      </c>
      <c r="C910" s="1007"/>
      <c r="D910" s="1007"/>
      <c r="E910" s="1007"/>
      <c r="F910" s="1002">
        <v>0</v>
      </c>
      <c r="G910" s="1008">
        <v>3222</v>
      </c>
      <c r="H910" s="1008"/>
      <c r="I910" s="1008"/>
      <c r="J910" s="1008"/>
      <c r="K910" s="1008">
        <v>3222</v>
      </c>
      <c r="L910" s="1008">
        <v>250.03700000000001</v>
      </c>
      <c r="M910" s="1008"/>
      <c r="N910" s="1008"/>
      <c r="O910" s="1008"/>
      <c r="P910" s="1008">
        <v>250.03700000000001</v>
      </c>
      <c r="Q910" s="1002">
        <v>0</v>
      </c>
      <c r="R910" s="1002">
        <v>0</v>
      </c>
      <c r="S910" s="1002">
        <v>0</v>
      </c>
      <c r="T910" s="1002">
        <v>0</v>
      </c>
      <c r="U910" s="1002">
        <v>0</v>
      </c>
      <c r="V910" s="1009">
        <v>2359.9630000000002</v>
      </c>
      <c r="W910" s="1009"/>
      <c r="X910" s="1009"/>
      <c r="Y910" s="1009"/>
      <c r="Z910" s="1009">
        <v>2359.9630000000002</v>
      </c>
      <c r="AA910" s="1008">
        <v>2359.9630000000002</v>
      </c>
      <c r="AB910" s="1008"/>
      <c r="AC910" s="1008"/>
      <c r="AD910" s="1008"/>
      <c r="AE910" s="1008">
        <v>2359.9630000000002</v>
      </c>
      <c r="AF910" s="1010">
        <f t="shared" si="20"/>
        <v>100</v>
      </c>
      <c r="AG910" s="1010"/>
      <c r="AH910" s="1011"/>
      <c r="AI910" s="1007"/>
      <c r="AJ910" s="1007">
        <f t="shared" si="21"/>
        <v>100</v>
      </c>
    </row>
    <row r="911" spans="1:36" ht="24">
      <c r="A911" s="1005" t="s">
        <v>1118</v>
      </c>
      <c r="B911" s="1006" t="s">
        <v>2453</v>
      </c>
      <c r="C911" s="1007"/>
      <c r="D911" s="1007"/>
      <c r="E911" s="1007"/>
      <c r="F911" s="1002">
        <v>0</v>
      </c>
      <c r="G911" s="1008">
        <v>3440</v>
      </c>
      <c r="H911" s="1008"/>
      <c r="I911" s="1008"/>
      <c r="J911" s="1008"/>
      <c r="K911" s="1008">
        <v>3440</v>
      </c>
      <c r="L911" s="1008">
        <v>186.35994600000001</v>
      </c>
      <c r="M911" s="1008"/>
      <c r="N911" s="1008"/>
      <c r="O911" s="1008"/>
      <c r="P911" s="1008">
        <v>186.35994600000001</v>
      </c>
      <c r="Q911" s="1002">
        <v>0</v>
      </c>
      <c r="R911" s="1002">
        <v>0</v>
      </c>
      <c r="S911" s="1002">
        <v>0</v>
      </c>
      <c r="T911" s="1002">
        <v>0</v>
      </c>
      <c r="U911" s="1002">
        <v>0</v>
      </c>
      <c r="V911" s="1009">
        <v>2603.640054</v>
      </c>
      <c r="W911" s="1009"/>
      <c r="X911" s="1009"/>
      <c r="Y911" s="1009"/>
      <c r="Z911" s="1009">
        <v>2603.640054</v>
      </c>
      <c r="AA911" s="1008">
        <v>2323.640054</v>
      </c>
      <c r="AB911" s="1008"/>
      <c r="AC911" s="1008"/>
      <c r="AD911" s="1008"/>
      <c r="AE911" s="1008">
        <v>2323.640054</v>
      </c>
      <c r="AF911" s="1010">
        <f t="shared" si="20"/>
        <v>89.245825298706976</v>
      </c>
      <c r="AG911" s="1010"/>
      <c r="AH911" s="1011"/>
      <c r="AI911" s="1007"/>
      <c r="AJ911" s="1007">
        <f t="shared" si="21"/>
        <v>89.245825298706976</v>
      </c>
    </row>
    <row r="912" spans="1:36" ht="24">
      <c r="A912" s="1005" t="s">
        <v>1119</v>
      </c>
      <c r="B912" s="1006" t="s">
        <v>4360</v>
      </c>
      <c r="C912" s="1007"/>
      <c r="D912" s="1007"/>
      <c r="E912" s="1007"/>
      <c r="F912" s="1002">
        <v>0</v>
      </c>
      <c r="G912" s="1008">
        <v>3440</v>
      </c>
      <c r="H912" s="1008"/>
      <c r="I912" s="1008"/>
      <c r="J912" s="1008"/>
      <c r="K912" s="1008">
        <v>3440</v>
      </c>
      <c r="L912" s="1008">
        <v>351.87900000000002</v>
      </c>
      <c r="M912" s="1008"/>
      <c r="N912" s="1008"/>
      <c r="O912" s="1008"/>
      <c r="P912" s="1008">
        <v>351.87900000000002</v>
      </c>
      <c r="Q912" s="1002">
        <v>0</v>
      </c>
      <c r="R912" s="1002">
        <v>0</v>
      </c>
      <c r="S912" s="1002">
        <v>0</v>
      </c>
      <c r="T912" s="1002">
        <v>0</v>
      </c>
      <c r="U912" s="1002">
        <v>0</v>
      </c>
      <c r="V912" s="1009">
        <v>2551.3440000000001</v>
      </c>
      <c r="W912" s="1009"/>
      <c r="X912" s="1009"/>
      <c r="Y912" s="1009"/>
      <c r="Z912" s="1009">
        <v>2551.3440000000001</v>
      </c>
      <c r="AA912" s="1008">
        <v>0</v>
      </c>
      <c r="AB912" s="1008"/>
      <c r="AC912" s="1008"/>
      <c r="AD912" s="1008"/>
      <c r="AE912" s="1008">
        <v>0</v>
      </c>
      <c r="AF912" s="1010">
        <f t="shared" si="20"/>
        <v>0</v>
      </c>
      <c r="AG912" s="1010"/>
      <c r="AH912" s="1011"/>
      <c r="AI912" s="1007"/>
      <c r="AJ912" s="1007">
        <f t="shared" si="21"/>
        <v>0</v>
      </c>
    </row>
    <row r="913" spans="1:36" ht="24">
      <c r="A913" s="1005" t="s">
        <v>1120</v>
      </c>
      <c r="B913" s="1006" t="s">
        <v>2454</v>
      </c>
      <c r="C913" s="1007"/>
      <c r="D913" s="1007"/>
      <c r="E913" s="1007"/>
      <c r="F913" s="1002">
        <v>0</v>
      </c>
      <c r="G913" s="1008">
        <v>3444</v>
      </c>
      <c r="H913" s="1008"/>
      <c r="I913" s="1008"/>
      <c r="J913" s="1008"/>
      <c r="K913" s="1008">
        <v>3444</v>
      </c>
      <c r="L913" s="1008">
        <v>1055.0250000000001</v>
      </c>
      <c r="M913" s="1008"/>
      <c r="N913" s="1008"/>
      <c r="O913" s="1008"/>
      <c r="P913" s="1008">
        <v>1055.0250000000001</v>
      </c>
      <c r="Q913" s="1002">
        <v>0</v>
      </c>
      <c r="R913" s="1002">
        <v>0</v>
      </c>
      <c r="S913" s="1002">
        <v>0</v>
      </c>
      <c r="T913" s="1002">
        <v>0</v>
      </c>
      <c r="U913" s="1002">
        <v>0</v>
      </c>
      <c r="V913" s="1009">
        <v>2587.9749999999999</v>
      </c>
      <c r="W913" s="1009"/>
      <c r="X913" s="1009"/>
      <c r="Y913" s="1009"/>
      <c r="Z913" s="1009">
        <v>2587.9749999999999</v>
      </c>
      <c r="AA913" s="1008">
        <v>2587.9749999999999</v>
      </c>
      <c r="AB913" s="1008"/>
      <c r="AC913" s="1008"/>
      <c r="AD913" s="1008"/>
      <c r="AE913" s="1008">
        <v>2587.9749999999999</v>
      </c>
      <c r="AF913" s="1010">
        <f t="shared" si="20"/>
        <v>100</v>
      </c>
      <c r="AG913" s="1010"/>
      <c r="AH913" s="1011"/>
      <c r="AI913" s="1007"/>
      <c r="AJ913" s="1007">
        <f t="shared" si="21"/>
        <v>100</v>
      </c>
    </row>
    <row r="914" spans="1:36" ht="24">
      <c r="A914" s="1005" t="s">
        <v>1121</v>
      </c>
      <c r="B914" s="1006" t="s">
        <v>2455</v>
      </c>
      <c r="C914" s="1007"/>
      <c r="D914" s="1007"/>
      <c r="E914" s="1007"/>
      <c r="F914" s="1002">
        <v>0</v>
      </c>
      <c r="G914" s="1008">
        <v>2207</v>
      </c>
      <c r="H914" s="1008"/>
      <c r="I914" s="1008"/>
      <c r="J914" s="1008"/>
      <c r="K914" s="1008">
        <v>2207</v>
      </c>
      <c r="L914" s="1008">
        <v>155.173</v>
      </c>
      <c r="M914" s="1008"/>
      <c r="N914" s="1008"/>
      <c r="O914" s="1008"/>
      <c r="P914" s="1008">
        <v>155.173</v>
      </c>
      <c r="Q914" s="1002">
        <v>0</v>
      </c>
      <c r="R914" s="1002">
        <v>0</v>
      </c>
      <c r="S914" s="1002">
        <v>0</v>
      </c>
      <c r="T914" s="1002">
        <v>0</v>
      </c>
      <c r="U914" s="1002">
        <v>0</v>
      </c>
      <c r="V914" s="1009">
        <v>1644.827</v>
      </c>
      <c r="W914" s="1009"/>
      <c r="X914" s="1009"/>
      <c r="Y914" s="1009"/>
      <c r="Z914" s="1009">
        <v>1644.827</v>
      </c>
      <c r="AA914" s="1008">
        <v>1182.940846</v>
      </c>
      <c r="AB914" s="1008"/>
      <c r="AC914" s="1008"/>
      <c r="AD914" s="1008"/>
      <c r="AE914" s="1008">
        <v>1182.940846</v>
      </c>
      <c r="AF914" s="1010">
        <f t="shared" si="20"/>
        <v>71.918861132508155</v>
      </c>
      <c r="AG914" s="1010"/>
      <c r="AH914" s="1011"/>
      <c r="AI914" s="1007"/>
      <c r="AJ914" s="1007">
        <f t="shared" si="21"/>
        <v>71.918861132508155</v>
      </c>
    </row>
    <row r="915" spans="1:36" ht="24">
      <c r="A915" s="1005" t="s">
        <v>1122</v>
      </c>
      <c r="B915" s="1006" t="s">
        <v>2456</v>
      </c>
      <c r="C915" s="1007"/>
      <c r="D915" s="1007"/>
      <c r="E915" s="1007"/>
      <c r="F915" s="1002">
        <v>0</v>
      </c>
      <c r="G915" s="1008">
        <v>3222</v>
      </c>
      <c r="H915" s="1008"/>
      <c r="I915" s="1008"/>
      <c r="J915" s="1008"/>
      <c r="K915" s="1008">
        <v>3222</v>
      </c>
      <c r="L915" s="1008">
        <v>1210.7137150000001</v>
      </c>
      <c r="M915" s="1008"/>
      <c r="N915" s="1008"/>
      <c r="O915" s="1008"/>
      <c r="P915" s="1008">
        <v>1210.7137150000001</v>
      </c>
      <c r="Q915" s="1002">
        <v>0</v>
      </c>
      <c r="R915" s="1002">
        <v>0</v>
      </c>
      <c r="S915" s="1002">
        <v>0</v>
      </c>
      <c r="T915" s="1002">
        <v>0</v>
      </c>
      <c r="U915" s="1002">
        <v>0</v>
      </c>
      <c r="V915" s="1009">
        <v>2389.2862850000001</v>
      </c>
      <c r="W915" s="1009"/>
      <c r="X915" s="1009"/>
      <c r="Y915" s="1009"/>
      <c r="Z915" s="1009">
        <v>2389.2862850000001</v>
      </c>
      <c r="AA915" s="1008">
        <v>2389.2862850000001</v>
      </c>
      <c r="AB915" s="1008"/>
      <c r="AC915" s="1008"/>
      <c r="AD915" s="1008"/>
      <c r="AE915" s="1008">
        <v>2389.2862850000001</v>
      </c>
      <c r="AF915" s="1010">
        <f t="shared" si="20"/>
        <v>100</v>
      </c>
      <c r="AG915" s="1010"/>
      <c r="AH915" s="1011"/>
      <c r="AI915" s="1007"/>
      <c r="AJ915" s="1007">
        <f t="shared" si="21"/>
        <v>100</v>
      </c>
    </row>
    <row r="916" spans="1:36" ht="24">
      <c r="A916" s="1005" t="s">
        <v>1123</v>
      </c>
      <c r="B916" s="1006" t="s">
        <v>2457</v>
      </c>
      <c r="C916" s="1007"/>
      <c r="D916" s="1007"/>
      <c r="E916" s="1007"/>
      <c r="F916" s="1002">
        <v>0</v>
      </c>
      <c r="G916" s="1008">
        <v>2924</v>
      </c>
      <c r="H916" s="1008"/>
      <c r="I916" s="1008"/>
      <c r="J916" s="1008"/>
      <c r="K916" s="1008">
        <v>2924</v>
      </c>
      <c r="L916" s="1008">
        <v>1301.232</v>
      </c>
      <c r="M916" s="1008"/>
      <c r="N916" s="1008"/>
      <c r="O916" s="1008"/>
      <c r="P916" s="1008">
        <v>1301.232</v>
      </c>
      <c r="Q916" s="1002">
        <v>0</v>
      </c>
      <c r="R916" s="1002">
        <v>0</v>
      </c>
      <c r="S916" s="1002">
        <v>0</v>
      </c>
      <c r="T916" s="1002">
        <v>0</v>
      </c>
      <c r="U916" s="1002">
        <v>0</v>
      </c>
      <c r="V916" s="1009">
        <v>2388.768</v>
      </c>
      <c r="W916" s="1009"/>
      <c r="X916" s="1009"/>
      <c r="Y916" s="1009"/>
      <c r="Z916" s="1009">
        <v>2388.768</v>
      </c>
      <c r="AA916" s="1008">
        <v>2386.3119999999999</v>
      </c>
      <c r="AB916" s="1008"/>
      <c r="AC916" s="1008"/>
      <c r="AD916" s="1008"/>
      <c r="AE916" s="1008">
        <v>2386.3119999999999</v>
      </c>
      <c r="AF916" s="1010">
        <f t="shared" si="20"/>
        <v>99.897185494782235</v>
      </c>
      <c r="AG916" s="1010"/>
      <c r="AH916" s="1011"/>
      <c r="AI916" s="1007"/>
      <c r="AJ916" s="1007">
        <f t="shared" si="21"/>
        <v>99.897185494782235</v>
      </c>
    </row>
    <row r="917" spans="1:36" ht="24">
      <c r="A917" s="1005" t="s">
        <v>1124</v>
      </c>
      <c r="B917" s="1006" t="s">
        <v>2458</v>
      </c>
      <c r="C917" s="1007"/>
      <c r="D917" s="1007"/>
      <c r="E917" s="1007"/>
      <c r="F917" s="1002">
        <v>0</v>
      </c>
      <c r="G917" s="1008">
        <v>3222</v>
      </c>
      <c r="H917" s="1008"/>
      <c r="I917" s="1008"/>
      <c r="J917" s="1008"/>
      <c r="K917" s="1008">
        <v>3222</v>
      </c>
      <c r="L917" s="1008">
        <v>1238.509</v>
      </c>
      <c r="M917" s="1008"/>
      <c r="N917" s="1008"/>
      <c r="O917" s="1008"/>
      <c r="P917" s="1008">
        <v>1238.509</v>
      </c>
      <c r="Q917" s="1002">
        <v>0</v>
      </c>
      <c r="R917" s="1002">
        <v>0</v>
      </c>
      <c r="S917" s="1002">
        <v>0</v>
      </c>
      <c r="T917" s="1002">
        <v>0</v>
      </c>
      <c r="U917" s="1002">
        <v>0</v>
      </c>
      <c r="V917" s="1009">
        <v>2396.491</v>
      </c>
      <c r="W917" s="1009"/>
      <c r="X917" s="1009"/>
      <c r="Y917" s="1009"/>
      <c r="Z917" s="1009">
        <v>2396.491</v>
      </c>
      <c r="AA917" s="1008">
        <v>2396.491</v>
      </c>
      <c r="AB917" s="1008"/>
      <c r="AC917" s="1008"/>
      <c r="AD917" s="1008"/>
      <c r="AE917" s="1008">
        <v>2396.491</v>
      </c>
      <c r="AF917" s="1010">
        <f t="shared" si="20"/>
        <v>100</v>
      </c>
      <c r="AG917" s="1010"/>
      <c r="AH917" s="1011"/>
      <c r="AI917" s="1007"/>
      <c r="AJ917" s="1007">
        <f t="shared" si="21"/>
        <v>100</v>
      </c>
    </row>
    <row r="918" spans="1:36" ht="24">
      <c r="A918" s="1005" t="s">
        <v>1125</v>
      </c>
      <c r="B918" s="1006" t="s">
        <v>2459</v>
      </c>
      <c r="C918" s="1007"/>
      <c r="D918" s="1007"/>
      <c r="E918" s="1007"/>
      <c r="F918" s="1002">
        <v>0</v>
      </c>
      <c r="G918" s="1008">
        <v>470.79199999999997</v>
      </c>
      <c r="H918" s="1008"/>
      <c r="I918" s="1008"/>
      <c r="J918" s="1008"/>
      <c r="K918" s="1008">
        <v>470.79199999999997</v>
      </c>
      <c r="L918" s="1008">
        <v>99</v>
      </c>
      <c r="M918" s="1008"/>
      <c r="N918" s="1008"/>
      <c r="O918" s="1008"/>
      <c r="P918" s="1008">
        <v>99</v>
      </c>
      <c r="Q918" s="1002">
        <v>0</v>
      </c>
      <c r="R918" s="1002">
        <v>0</v>
      </c>
      <c r="S918" s="1002">
        <v>0</v>
      </c>
      <c r="T918" s="1002">
        <v>0</v>
      </c>
      <c r="U918" s="1002">
        <v>0</v>
      </c>
      <c r="V918" s="1009">
        <v>19</v>
      </c>
      <c r="W918" s="1009"/>
      <c r="X918" s="1009"/>
      <c r="Y918" s="1009"/>
      <c r="Z918" s="1009">
        <v>19</v>
      </c>
      <c r="AA918" s="1008">
        <v>19</v>
      </c>
      <c r="AB918" s="1008"/>
      <c r="AC918" s="1008"/>
      <c r="AD918" s="1008"/>
      <c r="AE918" s="1008">
        <v>19</v>
      </c>
      <c r="AF918" s="1010">
        <f t="shared" si="20"/>
        <v>100</v>
      </c>
      <c r="AG918" s="1010"/>
      <c r="AH918" s="1011"/>
      <c r="AI918" s="1007"/>
      <c r="AJ918" s="1007">
        <f t="shared" si="21"/>
        <v>100</v>
      </c>
    </row>
    <row r="919" spans="1:36" ht="24">
      <c r="A919" s="1005" t="s">
        <v>1126</v>
      </c>
      <c r="B919" s="1006" t="s">
        <v>2460</v>
      </c>
      <c r="C919" s="1007"/>
      <c r="D919" s="1007"/>
      <c r="E919" s="1007"/>
      <c r="F919" s="1002">
        <v>0</v>
      </c>
      <c r="G919" s="1008">
        <v>817.86099999999999</v>
      </c>
      <c r="H919" s="1008"/>
      <c r="I919" s="1008"/>
      <c r="J919" s="1008"/>
      <c r="K919" s="1008">
        <v>817.86099999999999</v>
      </c>
      <c r="L919" s="1008">
        <v>149.4</v>
      </c>
      <c r="M919" s="1008"/>
      <c r="N919" s="1008"/>
      <c r="O919" s="1008"/>
      <c r="P919" s="1008">
        <v>149.4</v>
      </c>
      <c r="Q919" s="1002">
        <v>0</v>
      </c>
      <c r="R919" s="1002">
        <v>0</v>
      </c>
      <c r="S919" s="1002">
        <v>0</v>
      </c>
      <c r="T919" s="1002">
        <v>0</v>
      </c>
      <c r="U919" s="1002">
        <v>0</v>
      </c>
      <c r="V919" s="1009">
        <v>18</v>
      </c>
      <c r="W919" s="1009"/>
      <c r="X919" s="1009"/>
      <c r="Y919" s="1009"/>
      <c r="Z919" s="1009">
        <v>18</v>
      </c>
      <c r="AA919" s="1008">
        <v>0</v>
      </c>
      <c r="AB919" s="1008"/>
      <c r="AC919" s="1008"/>
      <c r="AD919" s="1008"/>
      <c r="AE919" s="1008">
        <v>0</v>
      </c>
      <c r="AF919" s="1010">
        <f t="shared" si="20"/>
        <v>0</v>
      </c>
      <c r="AG919" s="1010"/>
      <c r="AH919" s="1011"/>
      <c r="AI919" s="1007"/>
      <c r="AJ919" s="1007">
        <f t="shared" si="21"/>
        <v>0</v>
      </c>
    </row>
    <row r="920" spans="1:36" ht="24">
      <c r="A920" s="1005" t="s">
        <v>3895</v>
      </c>
      <c r="B920" s="1006" t="s">
        <v>2461</v>
      </c>
      <c r="C920" s="1007"/>
      <c r="D920" s="1007"/>
      <c r="E920" s="1007"/>
      <c r="F920" s="1002">
        <v>0</v>
      </c>
      <c r="G920" s="1008">
        <v>684.548</v>
      </c>
      <c r="H920" s="1008"/>
      <c r="I920" s="1008"/>
      <c r="J920" s="1008"/>
      <c r="K920" s="1008">
        <v>684.548</v>
      </c>
      <c r="L920" s="1008">
        <v>150</v>
      </c>
      <c r="M920" s="1008"/>
      <c r="N920" s="1008"/>
      <c r="O920" s="1008"/>
      <c r="P920" s="1008">
        <v>150</v>
      </c>
      <c r="Q920" s="1002">
        <v>0</v>
      </c>
      <c r="R920" s="1002">
        <v>0</v>
      </c>
      <c r="S920" s="1002">
        <v>0</v>
      </c>
      <c r="T920" s="1002">
        <v>0</v>
      </c>
      <c r="U920" s="1002">
        <v>0</v>
      </c>
      <c r="V920" s="1009">
        <v>11</v>
      </c>
      <c r="W920" s="1009"/>
      <c r="X920" s="1009"/>
      <c r="Y920" s="1009"/>
      <c r="Z920" s="1009">
        <v>11</v>
      </c>
      <c r="AA920" s="1008">
        <v>11</v>
      </c>
      <c r="AB920" s="1008"/>
      <c r="AC920" s="1008"/>
      <c r="AD920" s="1008"/>
      <c r="AE920" s="1008">
        <v>11</v>
      </c>
      <c r="AF920" s="1010">
        <f t="shared" si="20"/>
        <v>100</v>
      </c>
      <c r="AG920" s="1010"/>
      <c r="AH920" s="1011"/>
      <c r="AI920" s="1007"/>
      <c r="AJ920" s="1007">
        <f t="shared" si="21"/>
        <v>100</v>
      </c>
    </row>
    <row r="921" spans="1:36" ht="24">
      <c r="A921" s="1005" t="s">
        <v>3896</v>
      </c>
      <c r="B921" s="1006" t="s">
        <v>2462</v>
      </c>
      <c r="C921" s="1007"/>
      <c r="D921" s="1007"/>
      <c r="E921" s="1007"/>
      <c r="F921" s="1002">
        <v>0</v>
      </c>
      <c r="G921" s="1008">
        <v>2182.1689999999999</v>
      </c>
      <c r="H921" s="1008"/>
      <c r="I921" s="1008"/>
      <c r="J921" s="1008"/>
      <c r="K921" s="1008">
        <v>2182.1689999999999</v>
      </c>
      <c r="L921" s="1008">
        <v>1072.713</v>
      </c>
      <c r="M921" s="1008"/>
      <c r="N921" s="1008"/>
      <c r="O921" s="1008"/>
      <c r="P921" s="1008">
        <v>1072.713</v>
      </c>
      <c r="Q921" s="1002">
        <v>0</v>
      </c>
      <c r="R921" s="1002">
        <v>0</v>
      </c>
      <c r="S921" s="1002">
        <v>0</v>
      </c>
      <c r="T921" s="1002">
        <v>0</v>
      </c>
      <c r="U921" s="1002">
        <v>0</v>
      </c>
      <c r="V921" s="1009">
        <v>1637.287</v>
      </c>
      <c r="W921" s="1009"/>
      <c r="X921" s="1009"/>
      <c r="Y921" s="1009"/>
      <c r="Z921" s="1009">
        <v>1637.287</v>
      </c>
      <c r="AA921" s="1008">
        <v>1637.287</v>
      </c>
      <c r="AB921" s="1008"/>
      <c r="AC921" s="1008"/>
      <c r="AD921" s="1008"/>
      <c r="AE921" s="1008">
        <v>1637.287</v>
      </c>
      <c r="AF921" s="1010">
        <f t="shared" si="20"/>
        <v>100</v>
      </c>
      <c r="AG921" s="1010"/>
      <c r="AH921" s="1011"/>
      <c r="AI921" s="1007"/>
      <c r="AJ921" s="1007">
        <f t="shared" si="21"/>
        <v>100</v>
      </c>
    </row>
    <row r="922" spans="1:36" ht="24">
      <c r="A922" s="1005" t="s">
        <v>3897</v>
      </c>
      <c r="B922" s="1006" t="s">
        <v>2463</v>
      </c>
      <c r="C922" s="1007"/>
      <c r="D922" s="1007"/>
      <c r="E922" s="1007"/>
      <c r="F922" s="1002">
        <v>0</v>
      </c>
      <c r="G922" s="1008">
        <v>3216.2280000000001</v>
      </c>
      <c r="H922" s="1008"/>
      <c r="I922" s="1008"/>
      <c r="J922" s="1008"/>
      <c r="K922" s="1008">
        <v>3216.2280000000001</v>
      </c>
      <c r="L922" s="1008">
        <v>1112.7629999999999</v>
      </c>
      <c r="M922" s="1008"/>
      <c r="N922" s="1008"/>
      <c r="O922" s="1008"/>
      <c r="P922" s="1008">
        <v>1112.7629999999999</v>
      </c>
      <c r="Q922" s="1002">
        <v>0</v>
      </c>
      <c r="R922" s="1002">
        <v>0</v>
      </c>
      <c r="S922" s="1002">
        <v>0</v>
      </c>
      <c r="T922" s="1002">
        <v>0</v>
      </c>
      <c r="U922" s="1002">
        <v>0</v>
      </c>
      <c r="V922" s="1009">
        <v>2396.2370000000001</v>
      </c>
      <c r="W922" s="1009"/>
      <c r="X922" s="1009"/>
      <c r="Y922" s="1009"/>
      <c r="Z922" s="1009">
        <v>2396.2370000000001</v>
      </c>
      <c r="AA922" s="1008">
        <v>2396.2370000000001</v>
      </c>
      <c r="AB922" s="1008"/>
      <c r="AC922" s="1008"/>
      <c r="AD922" s="1008"/>
      <c r="AE922" s="1008">
        <v>2396.2370000000001</v>
      </c>
      <c r="AF922" s="1010">
        <f t="shared" si="20"/>
        <v>100</v>
      </c>
      <c r="AG922" s="1010"/>
      <c r="AH922" s="1011"/>
      <c r="AI922" s="1007"/>
      <c r="AJ922" s="1007">
        <f t="shared" si="21"/>
        <v>100</v>
      </c>
    </row>
    <row r="923" spans="1:36" ht="24">
      <c r="A923" s="1005" t="s">
        <v>3898</v>
      </c>
      <c r="B923" s="1006" t="s">
        <v>2464</v>
      </c>
      <c r="C923" s="1007"/>
      <c r="D923" s="1007"/>
      <c r="E923" s="1007"/>
      <c r="F923" s="1002">
        <v>0</v>
      </c>
      <c r="G923" s="1008">
        <v>2200.0259999999998</v>
      </c>
      <c r="H923" s="1008"/>
      <c r="I923" s="1008"/>
      <c r="J923" s="1008"/>
      <c r="K923" s="1008">
        <v>2200.0259999999998</v>
      </c>
      <c r="L923" s="1008">
        <v>772.11099999999999</v>
      </c>
      <c r="M923" s="1008"/>
      <c r="N923" s="1008"/>
      <c r="O923" s="1008"/>
      <c r="P923" s="1008">
        <v>772.11099999999999</v>
      </c>
      <c r="Q923" s="1002">
        <v>0</v>
      </c>
      <c r="R923" s="1002">
        <v>0</v>
      </c>
      <c r="S923" s="1002">
        <v>0</v>
      </c>
      <c r="T923" s="1002">
        <v>0</v>
      </c>
      <c r="U923" s="1002">
        <v>0</v>
      </c>
      <c r="V923" s="1009">
        <v>1621.8889999999999</v>
      </c>
      <c r="W923" s="1009"/>
      <c r="X923" s="1009"/>
      <c r="Y923" s="1009"/>
      <c r="Z923" s="1009">
        <v>1621.8889999999999</v>
      </c>
      <c r="AA923" s="1008">
        <v>1621.8889999999999</v>
      </c>
      <c r="AB923" s="1008"/>
      <c r="AC923" s="1008"/>
      <c r="AD923" s="1008"/>
      <c r="AE923" s="1008">
        <v>1621.8889999999999</v>
      </c>
      <c r="AF923" s="1010">
        <f t="shared" si="20"/>
        <v>100</v>
      </c>
      <c r="AG923" s="1010"/>
      <c r="AH923" s="1011"/>
      <c r="AI923" s="1007"/>
      <c r="AJ923" s="1007">
        <f t="shared" si="21"/>
        <v>100</v>
      </c>
    </row>
    <row r="924" spans="1:36" ht="24">
      <c r="A924" s="1005" t="s">
        <v>3899</v>
      </c>
      <c r="B924" s="1006" t="s">
        <v>4361</v>
      </c>
      <c r="C924" s="1007"/>
      <c r="D924" s="1007"/>
      <c r="E924" s="1007"/>
      <c r="F924" s="1002">
        <v>0</v>
      </c>
      <c r="G924" s="1008">
        <v>2211.4949999999999</v>
      </c>
      <c r="H924" s="1008"/>
      <c r="I924" s="1008"/>
      <c r="J924" s="1008"/>
      <c r="K924" s="1008">
        <v>2211.4949999999999</v>
      </c>
      <c r="L924" s="1008">
        <v>827.255</v>
      </c>
      <c r="M924" s="1008"/>
      <c r="N924" s="1008"/>
      <c r="O924" s="1008"/>
      <c r="P924" s="1008">
        <v>827.255</v>
      </c>
      <c r="Q924" s="1002">
        <v>0</v>
      </c>
      <c r="R924" s="1002">
        <v>0</v>
      </c>
      <c r="S924" s="1002">
        <v>0</v>
      </c>
      <c r="T924" s="1002">
        <v>0</v>
      </c>
      <c r="U924" s="1002">
        <v>0</v>
      </c>
      <c r="V924" s="1009">
        <v>1599.7449999999999</v>
      </c>
      <c r="W924" s="1009"/>
      <c r="X924" s="1009"/>
      <c r="Y924" s="1009"/>
      <c r="Z924" s="1009">
        <v>1599.7449999999999</v>
      </c>
      <c r="AA924" s="1008">
        <v>1599.7449999999999</v>
      </c>
      <c r="AB924" s="1008"/>
      <c r="AC924" s="1008"/>
      <c r="AD924" s="1008"/>
      <c r="AE924" s="1008">
        <v>1599.7449999999999</v>
      </c>
      <c r="AF924" s="1010">
        <f t="shared" si="20"/>
        <v>100</v>
      </c>
      <c r="AG924" s="1010"/>
      <c r="AH924" s="1011"/>
      <c r="AI924" s="1007"/>
      <c r="AJ924" s="1007">
        <f t="shared" si="21"/>
        <v>100</v>
      </c>
    </row>
    <row r="925" spans="1:36" ht="24">
      <c r="A925" s="1005" t="s">
        <v>3900</v>
      </c>
      <c r="B925" s="1006" t="s">
        <v>2465</v>
      </c>
      <c r="C925" s="1007"/>
      <c r="D925" s="1007"/>
      <c r="E925" s="1007"/>
      <c r="F925" s="1002">
        <v>0</v>
      </c>
      <c r="G925" s="1008">
        <v>4292.3630000000003</v>
      </c>
      <c r="H925" s="1008"/>
      <c r="I925" s="1008"/>
      <c r="J925" s="1008"/>
      <c r="K925" s="1008">
        <v>4292.3630000000003</v>
      </c>
      <c r="L925" s="1008">
        <v>1215.8699999999999</v>
      </c>
      <c r="M925" s="1008"/>
      <c r="N925" s="1008"/>
      <c r="O925" s="1008"/>
      <c r="P925" s="1008">
        <v>1215.8699999999999</v>
      </c>
      <c r="Q925" s="1002">
        <v>0</v>
      </c>
      <c r="R925" s="1002">
        <v>0</v>
      </c>
      <c r="S925" s="1002">
        <v>0</v>
      </c>
      <c r="T925" s="1002">
        <v>0</v>
      </c>
      <c r="U925" s="1002">
        <v>0</v>
      </c>
      <c r="V925" s="1009">
        <v>3289.13</v>
      </c>
      <c r="W925" s="1009"/>
      <c r="X925" s="1009"/>
      <c r="Y925" s="1009"/>
      <c r="Z925" s="1009">
        <v>3289.13</v>
      </c>
      <c r="AA925" s="1008">
        <v>3289.13</v>
      </c>
      <c r="AB925" s="1008"/>
      <c r="AC925" s="1008"/>
      <c r="AD925" s="1008"/>
      <c r="AE925" s="1008">
        <v>3289.13</v>
      </c>
      <c r="AF925" s="1010">
        <f t="shared" si="20"/>
        <v>100</v>
      </c>
      <c r="AG925" s="1010"/>
      <c r="AH925" s="1011"/>
      <c r="AI925" s="1007"/>
      <c r="AJ925" s="1007">
        <f t="shared" si="21"/>
        <v>100</v>
      </c>
    </row>
    <row r="926" spans="1:36" ht="24">
      <c r="A926" s="1005" t="s">
        <v>3901</v>
      </c>
      <c r="B926" s="1006" t="s">
        <v>2466</v>
      </c>
      <c r="C926" s="1007"/>
      <c r="D926" s="1007"/>
      <c r="E926" s="1007"/>
      <c r="F926" s="1002">
        <v>0</v>
      </c>
      <c r="G926" s="1008">
        <v>2481.7269999999999</v>
      </c>
      <c r="H926" s="1008"/>
      <c r="I926" s="1008"/>
      <c r="J926" s="1008"/>
      <c r="K926" s="1008">
        <v>2481.7269999999999</v>
      </c>
      <c r="L926" s="1008">
        <v>172.768</v>
      </c>
      <c r="M926" s="1008"/>
      <c r="N926" s="1008"/>
      <c r="O926" s="1008"/>
      <c r="P926" s="1008">
        <v>172.768</v>
      </c>
      <c r="Q926" s="1002">
        <v>0</v>
      </c>
      <c r="R926" s="1002">
        <v>0</v>
      </c>
      <c r="S926" s="1002">
        <v>0</v>
      </c>
      <c r="T926" s="1002">
        <v>0</v>
      </c>
      <c r="U926" s="1002">
        <v>0</v>
      </c>
      <c r="V926" s="1009">
        <v>1627.232</v>
      </c>
      <c r="W926" s="1009"/>
      <c r="X926" s="1009"/>
      <c r="Y926" s="1009"/>
      <c r="Z926" s="1009">
        <v>1627.232</v>
      </c>
      <c r="AA926" s="1008">
        <v>1627.232</v>
      </c>
      <c r="AB926" s="1008"/>
      <c r="AC926" s="1008"/>
      <c r="AD926" s="1008"/>
      <c r="AE926" s="1008">
        <v>1627.232</v>
      </c>
      <c r="AF926" s="1010">
        <f t="shared" si="20"/>
        <v>100</v>
      </c>
      <c r="AG926" s="1010"/>
      <c r="AH926" s="1011"/>
      <c r="AI926" s="1007"/>
      <c r="AJ926" s="1007">
        <f t="shared" si="21"/>
        <v>100</v>
      </c>
    </row>
    <row r="927" spans="1:36" ht="24">
      <c r="A927" s="1005" t="s">
        <v>3902</v>
      </c>
      <c r="B927" s="1006" t="s">
        <v>2467</v>
      </c>
      <c r="C927" s="1007"/>
      <c r="D927" s="1007"/>
      <c r="E927" s="1007"/>
      <c r="F927" s="1002">
        <v>0</v>
      </c>
      <c r="G927" s="1008">
        <v>3205</v>
      </c>
      <c r="H927" s="1008"/>
      <c r="I927" s="1008"/>
      <c r="J927" s="1008"/>
      <c r="K927" s="1008">
        <v>3205</v>
      </c>
      <c r="L927" s="1008">
        <v>1205.3489999999999</v>
      </c>
      <c r="M927" s="1008"/>
      <c r="N927" s="1008"/>
      <c r="O927" s="1008"/>
      <c r="P927" s="1008">
        <v>1205.3489999999999</v>
      </c>
      <c r="Q927" s="1002">
        <v>0</v>
      </c>
      <c r="R927" s="1002">
        <v>0</v>
      </c>
      <c r="S927" s="1002">
        <v>0</v>
      </c>
      <c r="T927" s="1002">
        <v>0</v>
      </c>
      <c r="U927" s="1002">
        <v>0</v>
      </c>
      <c r="V927" s="1009">
        <v>2399.6509999999998</v>
      </c>
      <c r="W927" s="1009"/>
      <c r="X927" s="1009"/>
      <c r="Y927" s="1009"/>
      <c r="Z927" s="1009">
        <v>2399.6509999999998</v>
      </c>
      <c r="AA927" s="1008">
        <v>2399.6509999999998</v>
      </c>
      <c r="AB927" s="1008"/>
      <c r="AC927" s="1008"/>
      <c r="AD927" s="1008"/>
      <c r="AE927" s="1008">
        <v>2399.6509999999998</v>
      </c>
      <c r="AF927" s="1010">
        <f t="shared" si="20"/>
        <v>100</v>
      </c>
      <c r="AG927" s="1010"/>
      <c r="AH927" s="1011"/>
      <c r="AI927" s="1007"/>
      <c r="AJ927" s="1007">
        <f t="shared" si="21"/>
        <v>100</v>
      </c>
    </row>
    <row r="928" spans="1:36" ht="24">
      <c r="A928" s="1005" t="s">
        <v>3903</v>
      </c>
      <c r="B928" s="1006" t="s">
        <v>2468</v>
      </c>
      <c r="C928" s="1007"/>
      <c r="D928" s="1007"/>
      <c r="E928" s="1007"/>
      <c r="F928" s="1002">
        <v>0</v>
      </c>
      <c r="G928" s="1008">
        <v>2222</v>
      </c>
      <c r="H928" s="1008"/>
      <c r="I928" s="1008"/>
      <c r="J928" s="1008"/>
      <c r="K928" s="1008">
        <v>2222</v>
      </c>
      <c r="L928" s="1008">
        <v>0</v>
      </c>
      <c r="M928" s="1008"/>
      <c r="N928" s="1008"/>
      <c r="O928" s="1008"/>
      <c r="P928" s="1008">
        <v>0</v>
      </c>
      <c r="Q928" s="1002">
        <v>0</v>
      </c>
      <c r="R928" s="1002">
        <v>0</v>
      </c>
      <c r="S928" s="1002">
        <v>0</v>
      </c>
      <c r="T928" s="1002">
        <v>0</v>
      </c>
      <c r="U928" s="1002">
        <v>0</v>
      </c>
      <c r="V928" s="1009">
        <v>1800</v>
      </c>
      <c r="W928" s="1009"/>
      <c r="X928" s="1009"/>
      <c r="Y928" s="1009"/>
      <c r="Z928" s="1009">
        <v>1800</v>
      </c>
      <c r="AA928" s="1008">
        <v>1800</v>
      </c>
      <c r="AB928" s="1008"/>
      <c r="AC928" s="1008"/>
      <c r="AD928" s="1008"/>
      <c r="AE928" s="1008">
        <v>1800</v>
      </c>
      <c r="AF928" s="1010">
        <f t="shared" si="20"/>
        <v>100</v>
      </c>
      <c r="AG928" s="1010"/>
      <c r="AH928" s="1011"/>
      <c r="AI928" s="1007"/>
      <c r="AJ928" s="1007">
        <f t="shared" si="21"/>
        <v>100</v>
      </c>
    </row>
    <row r="929" spans="1:36" ht="24">
      <c r="A929" s="1005" t="s">
        <v>3904</v>
      </c>
      <c r="B929" s="1006" t="s">
        <v>2469</v>
      </c>
      <c r="C929" s="1007"/>
      <c r="D929" s="1007"/>
      <c r="E929" s="1007"/>
      <c r="F929" s="1002">
        <v>0</v>
      </c>
      <c r="G929" s="1008">
        <v>4333</v>
      </c>
      <c r="H929" s="1008"/>
      <c r="I929" s="1008"/>
      <c r="J929" s="1008"/>
      <c r="K929" s="1008">
        <v>4333</v>
      </c>
      <c r="L929" s="1008">
        <v>253.82499999999999</v>
      </c>
      <c r="M929" s="1008"/>
      <c r="N929" s="1008"/>
      <c r="O929" s="1008"/>
      <c r="P929" s="1008">
        <v>253.82499999999999</v>
      </c>
      <c r="Q929" s="1002">
        <v>0</v>
      </c>
      <c r="R929" s="1002">
        <v>0</v>
      </c>
      <c r="S929" s="1002">
        <v>0</v>
      </c>
      <c r="T929" s="1002">
        <v>0</v>
      </c>
      <c r="U929" s="1002">
        <v>0</v>
      </c>
      <c r="V929" s="1009">
        <v>3256.1750000000002</v>
      </c>
      <c r="W929" s="1009"/>
      <c r="X929" s="1009"/>
      <c r="Y929" s="1009"/>
      <c r="Z929" s="1009">
        <v>3256.1750000000002</v>
      </c>
      <c r="AA929" s="1008">
        <v>3256.1750000000002</v>
      </c>
      <c r="AB929" s="1008"/>
      <c r="AC929" s="1008"/>
      <c r="AD929" s="1008"/>
      <c r="AE929" s="1008">
        <v>3256.1750000000002</v>
      </c>
      <c r="AF929" s="1010">
        <f t="shared" si="20"/>
        <v>100</v>
      </c>
      <c r="AG929" s="1010"/>
      <c r="AH929" s="1011"/>
      <c r="AI929" s="1007"/>
      <c r="AJ929" s="1007">
        <f t="shared" si="21"/>
        <v>100</v>
      </c>
    </row>
    <row r="930" spans="1:36" ht="24">
      <c r="A930" s="1005" t="s">
        <v>3905</v>
      </c>
      <c r="B930" s="1006" t="s">
        <v>4362</v>
      </c>
      <c r="C930" s="1007"/>
      <c r="D930" s="1007"/>
      <c r="E930" s="1007"/>
      <c r="F930" s="1002">
        <v>0</v>
      </c>
      <c r="G930" s="1008">
        <v>5100</v>
      </c>
      <c r="H930" s="1008"/>
      <c r="I930" s="1008"/>
      <c r="J930" s="1008"/>
      <c r="K930" s="1008">
        <v>5100</v>
      </c>
      <c r="L930" s="1008">
        <v>0</v>
      </c>
      <c r="M930" s="1008"/>
      <c r="N930" s="1008"/>
      <c r="O930" s="1008"/>
      <c r="P930" s="1008">
        <v>0</v>
      </c>
      <c r="Q930" s="1002">
        <v>0</v>
      </c>
      <c r="R930" s="1002">
        <v>0</v>
      </c>
      <c r="S930" s="1002">
        <v>0</v>
      </c>
      <c r="T930" s="1002">
        <v>0</v>
      </c>
      <c r="U930" s="1002">
        <v>0</v>
      </c>
      <c r="V930" s="1009">
        <v>5100</v>
      </c>
      <c r="W930" s="1009"/>
      <c r="X930" s="1009"/>
      <c r="Y930" s="1009"/>
      <c r="Z930" s="1009">
        <v>5100</v>
      </c>
      <c r="AA930" s="1008">
        <v>209.749</v>
      </c>
      <c r="AB930" s="1008"/>
      <c r="AC930" s="1008"/>
      <c r="AD930" s="1008"/>
      <c r="AE930" s="1008">
        <v>209.749</v>
      </c>
      <c r="AF930" s="1010">
        <f t="shared" si="20"/>
        <v>4.1127254901960786</v>
      </c>
      <c r="AG930" s="1010"/>
      <c r="AH930" s="1011"/>
      <c r="AI930" s="1007"/>
      <c r="AJ930" s="1007">
        <f t="shared" si="21"/>
        <v>4.1127254901960786</v>
      </c>
    </row>
    <row r="931" spans="1:36" ht="24">
      <c r="A931" s="1005" t="s">
        <v>3906</v>
      </c>
      <c r="B931" s="1006" t="s">
        <v>4363</v>
      </c>
      <c r="C931" s="1007"/>
      <c r="D931" s="1007"/>
      <c r="E931" s="1007"/>
      <c r="F931" s="1002">
        <v>0</v>
      </c>
      <c r="G931" s="1008">
        <v>5100</v>
      </c>
      <c r="H931" s="1008"/>
      <c r="I931" s="1008"/>
      <c r="J931" s="1008"/>
      <c r="K931" s="1008">
        <v>5100</v>
      </c>
      <c r="L931" s="1008">
        <v>0</v>
      </c>
      <c r="M931" s="1008"/>
      <c r="N931" s="1008"/>
      <c r="O931" s="1008"/>
      <c r="P931" s="1008">
        <v>0</v>
      </c>
      <c r="Q931" s="1002">
        <v>0</v>
      </c>
      <c r="R931" s="1002">
        <v>0</v>
      </c>
      <c r="S931" s="1002">
        <v>0</v>
      </c>
      <c r="T931" s="1002">
        <v>0</v>
      </c>
      <c r="U931" s="1002">
        <v>0</v>
      </c>
      <c r="V931" s="1009">
        <v>5100</v>
      </c>
      <c r="W931" s="1009"/>
      <c r="X931" s="1009"/>
      <c r="Y931" s="1009"/>
      <c r="Z931" s="1009">
        <v>5100</v>
      </c>
      <c r="AA931" s="1008">
        <v>230</v>
      </c>
      <c r="AB931" s="1008"/>
      <c r="AC931" s="1008"/>
      <c r="AD931" s="1008"/>
      <c r="AE931" s="1008">
        <v>230</v>
      </c>
      <c r="AF931" s="1010">
        <f t="shared" si="20"/>
        <v>4.5098039215686274</v>
      </c>
      <c r="AG931" s="1010"/>
      <c r="AH931" s="1011"/>
      <c r="AI931" s="1007"/>
      <c r="AJ931" s="1007">
        <f t="shared" si="21"/>
        <v>4.5098039215686274</v>
      </c>
    </row>
    <row r="932" spans="1:36" ht="24">
      <c r="A932" s="1005" t="s">
        <v>3907</v>
      </c>
      <c r="B932" s="1006" t="s">
        <v>4364</v>
      </c>
      <c r="C932" s="1007"/>
      <c r="D932" s="1007"/>
      <c r="E932" s="1007"/>
      <c r="F932" s="1002">
        <v>0</v>
      </c>
      <c r="G932" s="1008">
        <v>3400</v>
      </c>
      <c r="H932" s="1008"/>
      <c r="I932" s="1008"/>
      <c r="J932" s="1008"/>
      <c r="K932" s="1008">
        <v>3400</v>
      </c>
      <c r="L932" s="1008">
        <v>0</v>
      </c>
      <c r="M932" s="1008"/>
      <c r="N932" s="1008"/>
      <c r="O932" s="1008"/>
      <c r="P932" s="1008">
        <v>0</v>
      </c>
      <c r="Q932" s="1002">
        <v>0</v>
      </c>
      <c r="R932" s="1002">
        <v>0</v>
      </c>
      <c r="S932" s="1002">
        <v>0</v>
      </c>
      <c r="T932" s="1002">
        <v>0</v>
      </c>
      <c r="U932" s="1002">
        <v>0</v>
      </c>
      <c r="V932" s="1009">
        <v>3400</v>
      </c>
      <c r="W932" s="1009"/>
      <c r="X932" s="1009"/>
      <c r="Y932" s="1009"/>
      <c r="Z932" s="1009">
        <v>3400</v>
      </c>
      <c r="AA932" s="1008">
        <v>0</v>
      </c>
      <c r="AB932" s="1008"/>
      <c r="AC932" s="1008"/>
      <c r="AD932" s="1008"/>
      <c r="AE932" s="1008">
        <v>0</v>
      </c>
      <c r="AF932" s="1010">
        <f t="shared" si="20"/>
        <v>0</v>
      </c>
      <c r="AG932" s="1010"/>
      <c r="AH932" s="1011"/>
      <c r="AI932" s="1007"/>
      <c r="AJ932" s="1007">
        <f t="shared" si="21"/>
        <v>0</v>
      </c>
    </row>
    <row r="933" spans="1:36" ht="24">
      <c r="A933" s="1005" t="s">
        <v>3909</v>
      </c>
      <c r="B933" s="1006" t="s">
        <v>4365</v>
      </c>
      <c r="C933" s="1007"/>
      <c r="D933" s="1007"/>
      <c r="E933" s="1007"/>
      <c r="F933" s="1002">
        <v>0</v>
      </c>
      <c r="G933" s="1008">
        <v>3600</v>
      </c>
      <c r="H933" s="1008"/>
      <c r="I933" s="1008"/>
      <c r="J933" s="1008"/>
      <c r="K933" s="1008">
        <v>3600</v>
      </c>
      <c r="L933" s="1008">
        <v>0</v>
      </c>
      <c r="M933" s="1008"/>
      <c r="N933" s="1008"/>
      <c r="O933" s="1008"/>
      <c r="P933" s="1008">
        <v>0</v>
      </c>
      <c r="Q933" s="1002">
        <v>0</v>
      </c>
      <c r="R933" s="1002">
        <v>0</v>
      </c>
      <c r="S933" s="1002">
        <v>0</v>
      </c>
      <c r="T933" s="1002">
        <v>0</v>
      </c>
      <c r="U933" s="1002">
        <v>0</v>
      </c>
      <c r="V933" s="1009">
        <v>3600</v>
      </c>
      <c r="W933" s="1009"/>
      <c r="X933" s="1009"/>
      <c r="Y933" s="1009"/>
      <c r="Z933" s="1009">
        <v>3600</v>
      </c>
      <c r="AA933" s="1008">
        <v>148.86000000000001</v>
      </c>
      <c r="AB933" s="1008"/>
      <c r="AC933" s="1008"/>
      <c r="AD933" s="1008"/>
      <c r="AE933" s="1008">
        <v>148.86000000000001</v>
      </c>
      <c r="AF933" s="1010">
        <f t="shared" si="20"/>
        <v>4.1350000000000007</v>
      </c>
      <c r="AG933" s="1010"/>
      <c r="AH933" s="1011"/>
      <c r="AI933" s="1007"/>
      <c r="AJ933" s="1007">
        <f t="shared" si="21"/>
        <v>4.1350000000000007</v>
      </c>
    </row>
    <row r="934" spans="1:36" ht="24">
      <c r="A934" s="1005" t="s">
        <v>3910</v>
      </c>
      <c r="B934" s="1006" t="s">
        <v>4366</v>
      </c>
      <c r="C934" s="1007"/>
      <c r="D934" s="1007"/>
      <c r="E934" s="1007"/>
      <c r="F934" s="1002">
        <v>0</v>
      </c>
      <c r="G934" s="1008">
        <v>900</v>
      </c>
      <c r="H934" s="1008"/>
      <c r="I934" s="1008"/>
      <c r="J934" s="1008"/>
      <c r="K934" s="1008">
        <v>900</v>
      </c>
      <c r="L934" s="1008">
        <v>0</v>
      </c>
      <c r="M934" s="1008"/>
      <c r="N934" s="1008"/>
      <c r="O934" s="1008"/>
      <c r="P934" s="1008">
        <v>0</v>
      </c>
      <c r="Q934" s="1002">
        <v>0</v>
      </c>
      <c r="R934" s="1002">
        <v>0</v>
      </c>
      <c r="S934" s="1002">
        <v>0</v>
      </c>
      <c r="T934" s="1002">
        <v>0</v>
      </c>
      <c r="U934" s="1002">
        <v>0</v>
      </c>
      <c r="V934" s="1009">
        <v>900</v>
      </c>
      <c r="W934" s="1009"/>
      <c r="X934" s="1009"/>
      <c r="Y934" s="1009"/>
      <c r="Z934" s="1009">
        <v>900</v>
      </c>
      <c r="AA934" s="1008">
        <v>43.383000000000003</v>
      </c>
      <c r="AB934" s="1008"/>
      <c r="AC934" s="1008"/>
      <c r="AD934" s="1008"/>
      <c r="AE934" s="1008">
        <v>43.383000000000003</v>
      </c>
      <c r="AF934" s="1010">
        <f t="shared" si="20"/>
        <v>4.8203333333333331</v>
      </c>
      <c r="AG934" s="1010"/>
      <c r="AH934" s="1011"/>
      <c r="AI934" s="1007"/>
      <c r="AJ934" s="1007">
        <f t="shared" si="21"/>
        <v>4.8203333333333331</v>
      </c>
    </row>
    <row r="935" spans="1:36" ht="24">
      <c r="A935" s="1005" t="s">
        <v>3911</v>
      </c>
      <c r="B935" s="1006" t="s">
        <v>4367</v>
      </c>
      <c r="C935" s="1007"/>
      <c r="D935" s="1007"/>
      <c r="E935" s="1007"/>
      <c r="F935" s="1002">
        <v>0</v>
      </c>
      <c r="G935" s="1008">
        <v>2640</v>
      </c>
      <c r="H935" s="1008"/>
      <c r="I935" s="1008"/>
      <c r="J935" s="1008"/>
      <c r="K935" s="1008">
        <v>2640</v>
      </c>
      <c r="L935" s="1008">
        <v>0</v>
      </c>
      <c r="M935" s="1008"/>
      <c r="N935" s="1008"/>
      <c r="O935" s="1008"/>
      <c r="P935" s="1008">
        <v>0</v>
      </c>
      <c r="Q935" s="1002">
        <v>0</v>
      </c>
      <c r="R935" s="1002">
        <v>0</v>
      </c>
      <c r="S935" s="1002">
        <v>0</v>
      </c>
      <c r="T935" s="1002">
        <v>0</v>
      </c>
      <c r="U935" s="1002">
        <v>0</v>
      </c>
      <c r="V935" s="1009">
        <v>2640</v>
      </c>
      <c r="W935" s="1009"/>
      <c r="X935" s="1009"/>
      <c r="Y935" s="1009"/>
      <c r="Z935" s="1009">
        <v>2640</v>
      </c>
      <c r="AA935" s="1008">
        <v>152.16399999999999</v>
      </c>
      <c r="AB935" s="1008"/>
      <c r="AC935" s="1008"/>
      <c r="AD935" s="1008"/>
      <c r="AE935" s="1008">
        <v>152.16399999999999</v>
      </c>
      <c r="AF935" s="1010">
        <f t="shared" si="20"/>
        <v>5.7637878787878778</v>
      </c>
      <c r="AG935" s="1010"/>
      <c r="AH935" s="1011"/>
      <c r="AI935" s="1007"/>
      <c r="AJ935" s="1007">
        <f t="shared" si="21"/>
        <v>5.7637878787878778</v>
      </c>
    </row>
    <row r="936" spans="1:36" ht="24">
      <c r="A936" s="1005" t="s">
        <v>3912</v>
      </c>
      <c r="B936" s="1006" t="s">
        <v>4368</v>
      </c>
      <c r="C936" s="1007"/>
      <c r="D936" s="1007"/>
      <c r="E936" s="1007"/>
      <c r="F936" s="1002">
        <v>0</v>
      </c>
      <c r="G936" s="1008">
        <v>869</v>
      </c>
      <c r="H936" s="1008"/>
      <c r="I936" s="1008"/>
      <c r="J936" s="1008"/>
      <c r="K936" s="1008">
        <v>869</v>
      </c>
      <c r="L936" s="1008">
        <v>0</v>
      </c>
      <c r="M936" s="1008"/>
      <c r="N936" s="1008"/>
      <c r="O936" s="1008"/>
      <c r="P936" s="1008">
        <v>0</v>
      </c>
      <c r="Q936" s="1002">
        <v>0</v>
      </c>
      <c r="R936" s="1002">
        <v>0</v>
      </c>
      <c r="S936" s="1002">
        <v>0</v>
      </c>
      <c r="T936" s="1002">
        <v>0</v>
      </c>
      <c r="U936" s="1002">
        <v>0</v>
      </c>
      <c r="V936" s="1009">
        <v>869</v>
      </c>
      <c r="W936" s="1009"/>
      <c r="X936" s="1009"/>
      <c r="Y936" s="1009"/>
      <c r="Z936" s="1009">
        <v>869</v>
      </c>
      <c r="AA936" s="1008">
        <v>54.423999999999999</v>
      </c>
      <c r="AB936" s="1008"/>
      <c r="AC936" s="1008"/>
      <c r="AD936" s="1008"/>
      <c r="AE936" s="1008">
        <v>54.423999999999999</v>
      </c>
      <c r="AF936" s="1010">
        <f t="shared" si="20"/>
        <v>6.2628308400460302</v>
      </c>
      <c r="AG936" s="1010"/>
      <c r="AH936" s="1011"/>
      <c r="AI936" s="1007"/>
      <c r="AJ936" s="1007">
        <f t="shared" si="21"/>
        <v>6.2628308400460302</v>
      </c>
    </row>
    <row r="937" spans="1:36" ht="24">
      <c r="A937" s="1005" t="s">
        <v>3913</v>
      </c>
      <c r="B937" s="1006" t="s">
        <v>4369</v>
      </c>
      <c r="C937" s="1007"/>
      <c r="D937" s="1007"/>
      <c r="E937" s="1007"/>
      <c r="F937" s="1002">
        <v>0</v>
      </c>
      <c r="G937" s="1008">
        <v>5280</v>
      </c>
      <c r="H937" s="1008"/>
      <c r="I937" s="1008"/>
      <c r="J937" s="1008"/>
      <c r="K937" s="1008">
        <v>5280</v>
      </c>
      <c r="L937" s="1008">
        <v>0</v>
      </c>
      <c r="M937" s="1008"/>
      <c r="N937" s="1008"/>
      <c r="O937" s="1008"/>
      <c r="P937" s="1008">
        <v>0</v>
      </c>
      <c r="Q937" s="1002">
        <v>0</v>
      </c>
      <c r="R937" s="1002">
        <v>0</v>
      </c>
      <c r="S937" s="1002">
        <v>0</v>
      </c>
      <c r="T937" s="1002">
        <v>0</v>
      </c>
      <c r="U937" s="1002">
        <v>0</v>
      </c>
      <c r="V937" s="1009">
        <v>5280</v>
      </c>
      <c r="W937" s="1009"/>
      <c r="X937" s="1009"/>
      <c r="Y937" s="1009"/>
      <c r="Z937" s="1009">
        <v>5280</v>
      </c>
      <c r="AA937" s="1008">
        <v>249.398</v>
      </c>
      <c r="AB937" s="1008"/>
      <c r="AC937" s="1008"/>
      <c r="AD937" s="1008"/>
      <c r="AE937" s="1008">
        <v>249.398</v>
      </c>
      <c r="AF937" s="1010">
        <f t="shared" si="20"/>
        <v>4.7234469696969699</v>
      </c>
      <c r="AG937" s="1010"/>
      <c r="AH937" s="1011"/>
      <c r="AI937" s="1007"/>
      <c r="AJ937" s="1007">
        <f t="shared" si="21"/>
        <v>4.7234469696969699</v>
      </c>
    </row>
    <row r="938" spans="1:36" ht="24">
      <c r="A938" s="1005" t="s">
        <v>3914</v>
      </c>
      <c r="B938" s="1006" t="s">
        <v>4370</v>
      </c>
      <c r="C938" s="1007"/>
      <c r="D938" s="1007"/>
      <c r="E938" s="1007"/>
      <c r="F938" s="1002">
        <v>0</v>
      </c>
      <c r="G938" s="1008">
        <v>1800</v>
      </c>
      <c r="H938" s="1008"/>
      <c r="I938" s="1008"/>
      <c r="J938" s="1008"/>
      <c r="K938" s="1008">
        <v>1800</v>
      </c>
      <c r="L938" s="1008">
        <v>0</v>
      </c>
      <c r="M938" s="1008"/>
      <c r="N938" s="1008"/>
      <c r="O938" s="1008"/>
      <c r="P938" s="1008">
        <v>0</v>
      </c>
      <c r="Q938" s="1002">
        <v>0</v>
      </c>
      <c r="R938" s="1002">
        <v>0</v>
      </c>
      <c r="S938" s="1002">
        <v>0</v>
      </c>
      <c r="T938" s="1002">
        <v>0</v>
      </c>
      <c r="U938" s="1002">
        <v>0</v>
      </c>
      <c r="V938" s="1009">
        <v>1800</v>
      </c>
      <c r="W938" s="1009"/>
      <c r="X938" s="1009"/>
      <c r="Y938" s="1009"/>
      <c r="Z938" s="1009">
        <v>1800</v>
      </c>
      <c r="AA938" s="1008">
        <v>96</v>
      </c>
      <c r="AB938" s="1008"/>
      <c r="AC938" s="1008"/>
      <c r="AD938" s="1008"/>
      <c r="AE938" s="1008">
        <v>96</v>
      </c>
      <c r="AF938" s="1010">
        <f t="shared" si="20"/>
        <v>5.3333333333333339</v>
      </c>
      <c r="AG938" s="1010"/>
      <c r="AH938" s="1011"/>
      <c r="AI938" s="1007"/>
      <c r="AJ938" s="1007">
        <f t="shared" si="21"/>
        <v>5.3333333333333339</v>
      </c>
    </row>
    <row r="939" spans="1:36" ht="24">
      <c r="A939" s="1005" t="s">
        <v>3915</v>
      </c>
      <c r="B939" s="1006" t="s">
        <v>4371</v>
      </c>
      <c r="C939" s="1007"/>
      <c r="D939" s="1007"/>
      <c r="E939" s="1007"/>
      <c r="F939" s="1002">
        <v>0</v>
      </c>
      <c r="G939" s="1008">
        <v>1800</v>
      </c>
      <c r="H939" s="1008"/>
      <c r="I939" s="1008"/>
      <c r="J939" s="1008"/>
      <c r="K939" s="1008">
        <v>1800</v>
      </c>
      <c r="L939" s="1008">
        <v>0</v>
      </c>
      <c r="M939" s="1008"/>
      <c r="N939" s="1008"/>
      <c r="O939" s="1008"/>
      <c r="P939" s="1008">
        <v>0</v>
      </c>
      <c r="Q939" s="1002">
        <v>0</v>
      </c>
      <c r="R939" s="1002">
        <v>0</v>
      </c>
      <c r="S939" s="1002">
        <v>0</v>
      </c>
      <c r="T939" s="1002">
        <v>0</v>
      </c>
      <c r="U939" s="1002">
        <v>0</v>
      </c>
      <c r="V939" s="1009">
        <v>1800</v>
      </c>
      <c r="W939" s="1009"/>
      <c r="X939" s="1009"/>
      <c r="Y939" s="1009"/>
      <c r="Z939" s="1009">
        <v>1800</v>
      </c>
      <c r="AA939" s="1008">
        <v>96</v>
      </c>
      <c r="AB939" s="1008"/>
      <c r="AC939" s="1008"/>
      <c r="AD939" s="1008"/>
      <c r="AE939" s="1008">
        <v>96</v>
      </c>
      <c r="AF939" s="1010">
        <f t="shared" si="20"/>
        <v>5.3333333333333339</v>
      </c>
      <c r="AG939" s="1010"/>
      <c r="AH939" s="1011"/>
      <c r="AI939" s="1007"/>
      <c r="AJ939" s="1007">
        <f t="shared" si="21"/>
        <v>5.3333333333333339</v>
      </c>
    </row>
    <row r="940" spans="1:36" ht="24">
      <c r="A940" s="1005" t="s">
        <v>3916</v>
      </c>
      <c r="B940" s="1006" t="s">
        <v>4372</v>
      </c>
      <c r="C940" s="1007"/>
      <c r="D940" s="1007"/>
      <c r="E940" s="1007"/>
      <c r="F940" s="1002">
        <v>0</v>
      </c>
      <c r="G940" s="1008">
        <v>3200</v>
      </c>
      <c r="H940" s="1008"/>
      <c r="I940" s="1008"/>
      <c r="J940" s="1008"/>
      <c r="K940" s="1008">
        <v>3200</v>
      </c>
      <c r="L940" s="1008">
        <v>0</v>
      </c>
      <c r="M940" s="1008"/>
      <c r="N940" s="1008"/>
      <c r="O940" s="1008"/>
      <c r="P940" s="1008">
        <v>0</v>
      </c>
      <c r="Q940" s="1002">
        <v>0</v>
      </c>
      <c r="R940" s="1002">
        <v>0</v>
      </c>
      <c r="S940" s="1002">
        <v>0</v>
      </c>
      <c r="T940" s="1002">
        <v>0</v>
      </c>
      <c r="U940" s="1002">
        <v>0</v>
      </c>
      <c r="V940" s="1009">
        <v>3200</v>
      </c>
      <c r="W940" s="1009"/>
      <c r="X940" s="1009"/>
      <c r="Y940" s="1009"/>
      <c r="Z940" s="1009">
        <v>3200</v>
      </c>
      <c r="AA940" s="1008">
        <v>0</v>
      </c>
      <c r="AB940" s="1008"/>
      <c r="AC940" s="1008"/>
      <c r="AD940" s="1008"/>
      <c r="AE940" s="1008">
        <v>0</v>
      </c>
      <c r="AF940" s="1010">
        <f t="shared" si="20"/>
        <v>0</v>
      </c>
      <c r="AG940" s="1010"/>
      <c r="AH940" s="1011"/>
      <c r="AI940" s="1007"/>
      <c r="AJ940" s="1007">
        <f t="shared" si="21"/>
        <v>0</v>
      </c>
    </row>
    <row r="941" spans="1:36" ht="24">
      <c r="A941" s="1005" t="s">
        <v>3917</v>
      </c>
      <c r="B941" s="1006" t="s">
        <v>4373</v>
      </c>
      <c r="C941" s="1007"/>
      <c r="D941" s="1007"/>
      <c r="E941" s="1007"/>
      <c r="F941" s="1002">
        <v>0</v>
      </c>
      <c r="G941" s="1008">
        <v>1700</v>
      </c>
      <c r="H941" s="1008"/>
      <c r="I941" s="1008"/>
      <c r="J941" s="1008"/>
      <c r="K941" s="1008">
        <v>1700</v>
      </c>
      <c r="L941" s="1008">
        <v>0</v>
      </c>
      <c r="M941" s="1008"/>
      <c r="N941" s="1008"/>
      <c r="O941" s="1008"/>
      <c r="P941" s="1008">
        <v>0</v>
      </c>
      <c r="Q941" s="1002">
        <v>0</v>
      </c>
      <c r="R941" s="1002">
        <v>0</v>
      </c>
      <c r="S941" s="1002">
        <v>0</v>
      </c>
      <c r="T941" s="1002">
        <v>0</v>
      </c>
      <c r="U941" s="1002">
        <v>0</v>
      </c>
      <c r="V941" s="1009">
        <v>1700</v>
      </c>
      <c r="W941" s="1009"/>
      <c r="X941" s="1009"/>
      <c r="Y941" s="1009"/>
      <c r="Z941" s="1009">
        <v>1700</v>
      </c>
      <c r="AA941" s="1008">
        <v>114.108</v>
      </c>
      <c r="AB941" s="1008"/>
      <c r="AC941" s="1008"/>
      <c r="AD941" s="1008"/>
      <c r="AE941" s="1008">
        <v>114.108</v>
      </c>
      <c r="AF941" s="1010">
        <f t="shared" si="20"/>
        <v>6.7122352941176464</v>
      </c>
      <c r="AG941" s="1010"/>
      <c r="AH941" s="1011"/>
      <c r="AI941" s="1007"/>
      <c r="AJ941" s="1007">
        <f t="shared" si="21"/>
        <v>6.7122352941176464</v>
      </c>
    </row>
    <row r="942" spans="1:36" ht="24">
      <c r="A942" s="1005" t="s">
        <v>3918</v>
      </c>
      <c r="B942" s="1006" t="s">
        <v>4374</v>
      </c>
      <c r="C942" s="1007"/>
      <c r="D942" s="1007"/>
      <c r="E942" s="1007"/>
      <c r="F942" s="1002">
        <v>0</v>
      </c>
      <c r="G942" s="1008">
        <v>1700</v>
      </c>
      <c r="H942" s="1008"/>
      <c r="I942" s="1008"/>
      <c r="J942" s="1008"/>
      <c r="K942" s="1008">
        <v>1700</v>
      </c>
      <c r="L942" s="1008">
        <v>0</v>
      </c>
      <c r="M942" s="1008"/>
      <c r="N942" s="1008"/>
      <c r="O942" s="1008"/>
      <c r="P942" s="1008">
        <v>0</v>
      </c>
      <c r="Q942" s="1002">
        <v>0</v>
      </c>
      <c r="R942" s="1002">
        <v>0</v>
      </c>
      <c r="S942" s="1002">
        <v>0</v>
      </c>
      <c r="T942" s="1002">
        <v>0</v>
      </c>
      <c r="U942" s="1002">
        <v>0</v>
      </c>
      <c r="V942" s="1009">
        <v>1700</v>
      </c>
      <c r="W942" s="1009"/>
      <c r="X942" s="1009"/>
      <c r="Y942" s="1009"/>
      <c r="Z942" s="1009">
        <v>1700</v>
      </c>
      <c r="AA942" s="1008">
        <v>115.492</v>
      </c>
      <c r="AB942" s="1008"/>
      <c r="AC942" s="1008"/>
      <c r="AD942" s="1008"/>
      <c r="AE942" s="1008">
        <v>115.492</v>
      </c>
      <c r="AF942" s="1010">
        <f t="shared" si="20"/>
        <v>6.7936470588235292</v>
      </c>
      <c r="AG942" s="1010"/>
      <c r="AH942" s="1011"/>
      <c r="AI942" s="1007"/>
      <c r="AJ942" s="1007">
        <f t="shared" si="21"/>
        <v>6.7936470588235292</v>
      </c>
    </row>
    <row r="943" spans="1:36" ht="24">
      <c r="A943" s="1005" t="s">
        <v>3919</v>
      </c>
      <c r="B943" s="1006" t="s">
        <v>4375</v>
      </c>
      <c r="C943" s="1007"/>
      <c r="D943" s="1007"/>
      <c r="E943" s="1007"/>
      <c r="F943" s="1002">
        <v>0</v>
      </c>
      <c r="G943" s="1008">
        <v>3408.0079999999998</v>
      </c>
      <c r="H943" s="1008"/>
      <c r="I943" s="1008"/>
      <c r="J943" s="1008"/>
      <c r="K943" s="1008">
        <v>3408.0079999999998</v>
      </c>
      <c r="L943" s="1008">
        <v>0</v>
      </c>
      <c r="M943" s="1008"/>
      <c r="N943" s="1008"/>
      <c r="O943" s="1008"/>
      <c r="P943" s="1008">
        <v>0</v>
      </c>
      <c r="Q943" s="1002">
        <v>0</v>
      </c>
      <c r="R943" s="1002">
        <v>0</v>
      </c>
      <c r="S943" s="1002">
        <v>0</v>
      </c>
      <c r="T943" s="1002">
        <v>0</v>
      </c>
      <c r="U943" s="1002">
        <v>0</v>
      </c>
      <c r="V943" s="1009">
        <v>3408</v>
      </c>
      <c r="W943" s="1009"/>
      <c r="X943" s="1009"/>
      <c r="Y943" s="1009"/>
      <c r="Z943" s="1009">
        <v>3408</v>
      </c>
      <c r="AA943" s="1008">
        <v>189.387</v>
      </c>
      <c r="AB943" s="1008"/>
      <c r="AC943" s="1008"/>
      <c r="AD943" s="1008"/>
      <c r="AE943" s="1008">
        <v>189.387</v>
      </c>
      <c r="AF943" s="1010">
        <f t="shared" si="20"/>
        <v>5.5571302816901413</v>
      </c>
      <c r="AG943" s="1010"/>
      <c r="AH943" s="1011"/>
      <c r="AI943" s="1007"/>
      <c r="AJ943" s="1007">
        <f t="shared" si="21"/>
        <v>5.5571302816901413</v>
      </c>
    </row>
    <row r="944" spans="1:36" ht="24">
      <c r="A944" s="1005" t="s">
        <v>3920</v>
      </c>
      <c r="B944" s="1006" t="s">
        <v>4376</v>
      </c>
      <c r="C944" s="1007"/>
      <c r="D944" s="1007"/>
      <c r="E944" s="1007"/>
      <c r="F944" s="1002">
        <v>0</v>
      </c>
      <c r="G944" s="1008">
        <v>3400</v>
      </c>
      <c r="H944" s="1008"/>
      <c r="I944" s="1008"/>
      <c r="J944" s="1008"/>
      <c r="K944" s="1008">
        <v>3400</v>
      </c>
      <c r="L944" s="1008">
        <v>0</v>
      </c>
      <c r="M944" s="1008"/>
      <c r="N944" s="1008"/>
      <c r="O944" s="1008"/>
      <c r="P944" s="1008">
        <v>0</v>
      </c>
      <c r="Q944" s="1002">
        <v>0</v>
      </c>
      <c r="R944" s="1002">
        <v>0</v>
      </c>
      <c r="S944" s="1002">
        <v>0</v>
      </c>
      <c r="T944" s="1002">
        <v>0</v>
      </c>
      <c r="U944" s="1002">
        <v>0</v>
      </c>
      <c r="V944" s="1009">
        <v>3400</v>
      </c>
      <c r="W944" s="1009"/>
      <c r="X944" s="1009"/>
      <c r="Y944" s="1009"/>
      <c r="Z944" s="1009">
        <v>3400</v>
      </c>
      <c r="AA944" s="1008">
        <v>140</v>
      </c>
      <c r="AB944" s="1008"/>
      <c r="AC944" s="1008"/>
      <c r="AD944" s="1008"/>
      <c r="AE944" s="1008">
        <v>140</v>
      </c>
      <c r="AF944" s="1010">
        <f t="shared" si="20"/>
        <v>4.117647058823529</v>
      </c>
      <c r="AG944" s="1010"/>
      <c r="AH944" s="1011"/>
      <c r="AI944" s="1007"/>
      <c r="AJ944" s="1007">
        <f t="shared" si="21"/>
        <v>4.117647058823529</v>
      </c>
    </row>
    <row r="945" spans="1:36" ht="24">
      <c r="A945" s="1005" t="s">
        <v>3921</v>
      </c>
      <c r="B945" s="1006" t="s">
        <v>4377</v>
      </c>
      <c r="C945" s="1007"/>
      <c r="D945" s="1007"/>
      <c r="E945" s="1007"/>
      <c r="F945" s="1002">
        <v>0</v>
      </c>
      <c r="G945" s="1008">
        <v>1700</v>
      </c>
      <c r="H945" s="1008"/>
      <c r="I945" s="1008"/>
      <c r="J945" s="1008"/>
      <c r="K945" s="1008">
        <v>1700</v>
      </c>
      <c r="L945" s="1008">
        <v>0</v>
      </c>
      <c r="M945" s="1008"/>
      <c r="N945" s="1008"/>
      <c r="O945" s="1008"/>
      <c r="P945" s="1008">
        <v>0</v>
      </c>
      <c r="Q945" s="1002">
        <v>0</v>
      </c>
      <c r="R945" s="1002">
        <v>0</v>
      </c>
      <c r="S945" s="1002">
        <v>0</v>
      </c>
      <c r="T945" s="1002">
        <v>0</v>
      </c>
      <c r="U945" s="1002">
        <v>0</v>
      </c>
      <c r="V945" s="1009">
        <v>1700</v>
      </c>
      <c r="W945" s="1009"/>
      <c r="X945" s="1009"/>
      <c r="Y945" s="1009"/>
      <c r="Z945" s="1009">
        <v>1700</v>
      </c>
      <c r="AA945" s="1008">
        <v>0</v>
      </c>
      <c r="AB945" s="1008"/>
      <c r="AC945" s="1008"/>
      <c r="AD945" s="1008"/>
      <c r="AE945" s="1008">
        <v>0</v>
      </c>
      <c r="AF945" s="1010">
        <f t="shared" si="20"/>
        <v>0</v>
      </c>
      <c r="AG945" s="1010"/>
      <c r="AH945" s="1011"/>
      <c r="AI945" s="1007"/>
      <c r="AJ945" s="1007">
        <f t="shared" si="21"/>
        <v>0</v>
      </c>
    </row>
    <row r="946" spans="1:36" ht="24">
      <c r="A946" s="1005" t="s">
        <v>3922</v>
      </c>
      <c r="B946" s="1006" t="s">
        <v>4378</v>
      </c>
      <c r="C946" s="1007"/>
      <c r="D946" s="1007"/>
      <c r="E946" s="1007"/>
      <c r="F946" s="1002">
        <v>0</v>
      </c>
      <c r="G946" s="1008">
        <v>2700</v>
      </c>
      <c r="H946" s="1008"/>
      <c r="I946" s="1008"/>
      <c r="J946" s="1008"/>
      <c r="K946" s="1008">
        <v>2700</v>
      </c>
      <c r="L946" s="1008">
        <v>0</v>
      </c>
      <c r="M946" s="1008"/>
      <c r="N946" s="1008"/>
      <c r="O946" s="1008"/>
      <c r="P946" s="1008">
        <v>0</v>
      </c>
      <c r="Q946" s="1002">
        <v>0</v>
      </c>
      <c r="R946" s="1002">
        <v>0</v>
      </c>
      <c r="S946" s="1002">
        <v>0</v>
      </c>
      <c r="T946" s="1002">
        <v>0</v>
      </c>
      <c r="U946" s="1002">
        <v>0</v>
      </c>
      <c r="V946" s="1009">
        <v>2700</v>
      </c>
      <c r="W946" s="1009"/>
      <c r="X946" s="1009"/>
      <c r="Y946" s="1009"/>
      <c r="Z946" s="1009">
        <v>2700</v>
      </c>
      <c r="AA946" s="1008">
        <v>0</v>
      </c>
      <c r="AB946" s="1008"/>
      <c r="AC946" s="1008"/>
      <c r="AD946" s="1008"/>
      <c r="AE946" s="1008">
        <v>0</v>
      </c>
      <c r="AF946" s="1010">
        <f t="shared" si="20"/>
        <v>0</v>
      </c>
      <c r="AG946" s="1010"/>
      <c r="AH946" s="1011"/>
      <c r="AI946" s="1007"/>
      <c r="AJ946" s="1007">
        <f t="shared" si="21"/>
        <v>0</v>
      </c>
    </row>
    <row r="947" spans="1:36" ht="24">
      <c r="A947" s="1005" t="s">
        <v>3923</v>
      </c>
      <c r="B947" s="1006" t="s">
        <v>4379</v>
      </c>
      <c r="C947" s="1007"/>
      <c r="D947" s="1007"/>
      <c r="E947" s="1007"/>
      <c r="F947" s="1002">
        <v>0</v>
      </c>
      <c r="G947" s="1008">
        <v>1800</v>
      </c>
      <c r="H947" s="1008"/>
      <c r="I947" s="1008"/>
      <c r="J947" s="1008"/>
      <c r="K947" s="1008">
        <v>1800</v>
      </c>
      <c r="L947" s="1008">
        <v>0</v>
      </c>
      <c r="M947" s="1008"/>
      <c r="N947" s="1008"/>
      <c r="O947" s="1008"/>
      <c r="P947" s="1008">
        <v>0</v>
      </c>
      <c r="Q947" s="1002">
        <v>0</v>
      </c>
      <c r="R947" s="1002">
        <v>0</v>
      </c>
      <c r="S947" s="1002">
        <v>0</v>
      </c>
      <c r="T947" s="1002">
        <v>0</v>
      </c>
      <c r="U947" s="1002">
        <v>0</v>
      </c>
      <c r="V947" s="1009">
        <v>1800</v>
      </c>
      <c r="W947" s="1009"/>
      <c r="X947" s="1009"/>
      <c r="Y947" s="1009"/>
      <c r="Z947" s="1009">
        <v>1800</v>
      </c>
      <c r="AA947" s="1008">
        <v>119.83499999999999</v>
      </c>
      <c r="AB947" s="1008"/>
      <c r="AC947" s="1008"/>
      <c r="AD947" s="1008"/>
      <c r="AE947" s="1008">
        <v>119.83499999999999</v>
      </c>
      <c r="AF947" s="1010">
        <f t="shared" si="20"/>
        <v>6.6574999999999998</v>
      </c>
      <c r="AG947" s="1010"/>
      <c r="AH947" s="1011"/>
      <c r="AI947" s="1007"/>
      <c r="AJ947" s="1007">
        <f t="shared" si="21"/>
        <v>6.6574999999999998</v>
      </c>
    </row>
    <row r="948" spans="1:36" ht="24">
      <c r="A948" s="1005" t="s">
        <v>3924</v>
      </c>
      <c r="B948" s="1006" t="s">
        <v>4380</v>
      </c>
      <c r="C948" s="1007"/>
      <c r="D948" s="1007"/>
      <c r="E948" s="1007"/>
      <c r="F948" s="1002">
        <v>0</v>
      </c>
      <c r="G948" s="1008">
        <v>3600</v>
      </c>
      <c r="H948" s="1008"/>
      <c r="I948" s="1008"/>
      <c r="J948" s="1008"/>
      <c r="K948" s="1008">
        <v>3600</v>
      </c>
      <c r="L948" s="1008">
        <v>0</v>
      </c>
      <c r="M948" s="1008"/>
      <c r="N948" s="1008"/>
      <c r="O948" s="1008"/>
      <c r="P948" s="1008">
        <v>0</v>
      </c>
      <c r="Q948" s="1002">
        <v>0</v>
      </c>
      <c r="R948" s="1002">
        <v>0</v>
      </c>
      <c r="S948" s="1002">
        <v>0</v>
      </c>
      <c r="T948" s="1002">
        <v>0</v>
      </c>
      <c r="U948" s="1002">
        <v>0</v>
      </c>
      <c r="V948" s="1009">
        <v>3600</v>
      </c>
      <c r="W948" s="1009"/>
      <c r="X948" s="1009"/>
      <c r="Y948" s="1009"/>
      <c r="Z948" s="1009">
        <v>3600</v>
      </c>
      <c r="AA948" s="1008">
        <v>206.626</v>
      </c>
      <c r="AB948" s="1008"/>
      <c r="AC948" s="1008"/>
      <c r="AD948" s="1008"/>
      <c r="AE948" s="1008">
        <v>206.626</v>
      </c>
      <c r="AF948" s="1010">
        <f t="shared" si="20"/>
        <v>5.7396111111111114</v>
      </c>
      <c r="AG948" s="1010"/>
      <c r="AH948" s="1011"/>
      <c r="AI948" s="1007"/>
      <c r="AJ948" s="1007">
        <f t="shared" si="21"/>
        <v>5.7396111111111114</v>
      </c>
    </row>
    <row r="949" spans="1:36" ht="24">
      <c r="A949" s="1005" t="s">
        <v>3925</v>
      </c>
      <c r="B949" s="1006" t="s">
        <v>4381</v>
      </c>
      <c r="C949" s="1007"/>
      <c r="D949" s="1007"/>
      <c r="E949" s="1007"/>
      <c r="F949" s="1002">
        <v>0</v>
      </c>
      <c r="G949" s="1008">
        <v>1700</v>
      </c>
      <c r="H949" s="1008"/>
      <c r="I949" s="1008"/>
      <c r="J949" s="1008"/>
      <c r="K949" s="1008">
        <v>1700</v>
      </c>
      <c r="L949" s="1008">
        <v>0</v>
      </c>
      <c r="M949" s="1008"/>
      <c r="N949" s="1008"/>
      <c r="O949" s="1008"/>
      <c r="P949" s="1008">
        <v>0</v>
      </c>
      <c r="Q949" s="1002">
        <v>0</v>
      </c>
      <c r="R949" s="1002">
        <v>0</v>
      </c>
      <c r="S949" s="1002">
        <v>0</v>
      </c>
      <c r="T949" s="1002">
        <v>0</v>
      </c>
      <c r="U949" s="1002">
        <v>0</v>
      </c>
      <c r="V949" s="1009">
        <v>1700</v>
      </c>
      <c r="W949" s="1009"/>
      <c r="X949" s="1009"/>
      <c r="Y949" s="1009"/>
      <c r="Z949" s="1009">
        <v>1700</v>
      </c>
      <c r="AA949" s="1008">
        <v>0</v>
      </c>
      <c r="AB949" s="1008"/>
      <c r="AC949" s="1008"/>
      <c r="AD949" s="1008"/>
      <c r="AE949" s="1008">
        <v>0</v>
      </c>
      <c r="AF949" s="1010">
        <f t="shared" si="20"/>
        <v>0</v>
      </c>
      <c r="AG949" s="1010"/>
      <c r="AH949" s="1011"/>
      <c r="AI949" s="1007"/>
      <c r="AJ949" s="1007">
        <f t="shared" si="21"/>
        <v>0</v>
      </c>
    </row>
    <row r="950" spans="1:36" ht="24">
      <c r="A950" s="1005" t="s">
        <v>3926</v>
      </c>
      <c r="B950" s="1006" t="s">
        <v>2473</v>
      </c>
      <c r="C950" s="1007"/>
      <c r="D950" s="1007"/>
      <c r="E950" s="1007"/>
      <c r="F950" s="1002">
        <v>0</v>
      </c>
      <c r="G950" s="1008">
        <v>1855.778</v>
      </c>
      <c r="H950" s="1008"/>
      <c r="I950" s="1008"/>
      <c r="J950" s="1008"/>
      <c r="K950" s="1008">
        <v>1855.778</v>
      </c>
      <c r="L950" s="1008">
        <v>32.070999999999998</v>
      </c>
      <c r="M950" s="1008"/>
      <c r="N950" s="1008"/>
      <c r="O950" s="1008"/>
      <c r="P950" s="1008">
        <v>32.070999999999998</v>
      </c>
      <c r="Q950" s="1002">
        <v>0</v>
      </c>
      <c r="R950" s="1002">
        <v>0</v>
      </c>
      <c r="S950" s="1002">
        <v>0</v>
      </c>
      <c r="T950" s="1002">
        <v>0</v>
      </c>
      <c r="U950" s="1002">
        <v>0</v>
      </c>
      <c r="V950" s="1009">
        <v>32.070999999999998</v>
      </c>
      <c r="W950" s="1009"/>
      <c r="X950" s="1009"/>
      <c r="Y950" s="1009"/>
      <c r="Z950" s="1009">
        <v>32.070999999999998</v>
      </c>
      <c r="AA950" s="1008">
        <v>32.070999999999998</v>
      </c>
      <c r="AB950" s="1008"/>
      <c r="AC950" s="1008"/>
      <c r="AD950" s="1008"/>
      <c r="AE950" s="1008">
        <v>32.070999999999998</v>
      </c>
      <c r="AF950" s="1010">
        <f t="shared" si="20"/>
        <v>100</v>
      </c>
      <c r="AG950" s="1010"/>
      <c r="AH950" s="1011"/>
      <c r="AI950" s="1007"/>
      <c r="AJ950" s="1007">
        <f t="shared" si="21"/>
        <v>100</v>
      </c>
    </row>
    <row r="951" spans="1:36" ht="24">
      <c r="A951" s="1005" t="s">
        <v>3927</v>
      </c>
      <c r="B951" s="1006" t="s">
        <v>2470</v>
      </c>
      <c r="C951" s="1007"/>
      <c r="D951" s="1007"/>
      <c r="E951" s="1007"/>
      <c r="F951" s="1002">
        <v>0</v>
      </c>
      <c r="G951" s="1008">
        <v>1311.473</v>
      </c>
      <c r="H951" s="1008"/>
      <c r="I951" s="1008"/>
      <c r="J951" s="1008"/>
      <c r="K951" s="1008">
        <v>1311.473</v>
      </c>
      <c r="L951" s="1008">
        <v>527.70000000000005</v>
      </c>
      <c r="M951" s="1008"/>
      <c r="N951" s="1008"/>
      <c r="O951" s="1008"/>
      <c r="P951" s="1008">
        <v>527.70000000000005</v>
      </c>
      <c r="Q951" s="1002">
        <v>0</v>
      </c>
      <c r="R951" s="1002">
        <v>0</v>
      </c>
      <c r="S951" s="1002">
        <v>0</v>
      </c>
      <c r="T951" s="1002">
        <v>0</v>
      </c>
      <c r="U951" s="1002">
        <v>0</v>
      </c>
      <c r="V951" s="1009">
        <v>27.7</v>
      </c>
      <c r="W951" s="1009"/>
      <c r="X951" s="1009"/>
      <c r="Y951" s="1009"/>
      <c r="Z951" s="1009">
        <v>27.7</v>
      </c>
      <c r="AA951" s="1008">
        <v>0</v>
      </c>
      <c r="AB951" s="1008"/>
      <c r="AC951" s="1008"/>
      <c r="AD951" s="1008"/>
      <c r="AE951" s="1008">
        <v>0</v>
      </c>
      <c r="AF951" s="1010">
        <f t="shared" si="20"/>
        <v>0</v>
      </c>
      <c r="AG951" s="1010"/>
      <c r="AH951" s="1011"/>
      <c r="AI951" s="1007"/>
      <c r="AJ951" s="1007">
        <f t="shared" si="21"/>
        <v>0</v>
      </c>
    </row>
    <row r="952" spans="1:36">
      <c r="A952" s="1005" t="s">
        <v>3928</v>
      </c>
      <c r="B952" s="1006" t="s">
        <v>2471</v>
      </c>
      <c r="C952" s="1007"/>
      <c r="D952" s="1007"/>
      <c r="E952" s="1007"/>
      <c r="F952" s="1002">
        <v>0</v>
      </c>
      <c r="G952" s="1008">
        <v>2297.4059999999999</v>
      </c>
      <c r="H952" s="1008"/>
      <c r="I952" s="1008"/>
      <c r="J952" s="1008"/>
      <c r="K952" s="1008">
        <v>2297.4059999999999</v>
      </c>
      <c r="L952" s="1008">
        <v>595</v>
      </c>
      <c r="M952" s="1008"/>
      <c r="N952" s="1008"/>
      <c r="O952" s="1008"/>
      <c r="P952" s="1008">
        <v>595</v>
      </c>
      <c r="Q952" s="1002">
        <v>0</v>
      </c>
      <c r="R952" s="1002">
        <v>0</v>
      </c>
      <c r="S952" s="1002">
        <v>0</v>
      </c>
      <c r="T952" s="1002">
        <v>0</v>
      </c>
      <c r="U952" s="1002">
        <v>0</v>
      </c>
      <c r="V952" s="1009">
        <v>105.97</v>
      </c>
      <c r="W952" s="1009"/>
      <c r="X952" s="1009"/>
      <c r="Y952" s="1009"/>
      <c r="Z952" s="1009">
        <v>105.97</v>
      </c>
      <c r="AA952" s="1008">
        <v>105.97</v>
      </c>
      <c r="AB952" s="1008"/>
      <c r="AC952" s="1008"/>
      <c r="AD952" s="1008"/>
      <c r="AE952" s="1008">
        <v>105.97</v>
      </c>
      <c r="AF952" s="1010">
        <f t="shared" si="20"/>
        <v>100</v>
      </c>
      <c r="AG952" s="1010"/>
      <c r="AH952" s="1011"/>
      <c r="AI952" s="1007"/>
      <c r="AJ952" s="1007">
        <f t="shared" si="21"/>
        <v>100</v>
      </c>
    </row>
    <row r="953" spans="1:36" ht="24">
      <c r="A953" s="1005" t="s">
        <v>3929</v>
      </c>
      <c r="B953" s="1006" t="s">
        <v>2472</v>
      </c>
      <c r="C953" s="1007"/>
      <c r="D953" s="1007"/>
      <c r="E953" s="1007"/>
      <c r="F953" s="1002">
        <v>0</v>
      </c>
      <c r="G953" s="1008">
        <v>2436.1840000000002</v>
      </c>
      <c r="H953" s="1008"/>
      <c r="I953" s="1008"/>
      <c r="J953" s="1008"/>
      <c r="K953" s="1008">
        <v>2436.1840000000002</v>
      </c>
      <c r="L953" s="1008">
        <v>595</v>
      </c>
      <c r="M953" s="1008"/>
      <c r="N953" s="1008"/>
      <c r="O953" s="1008"/>
      <c r="P953" s="1008">
        <v>595</v>
      </c>
      <c r="Q953" s="1002">
        <v>0</v>
      </c>
      <c r="R953" s="1002">
        <v>0</v>
      </c>
      <c r="S953" s="1002">
        <v>0</v>
      </c>
      <c r="T953" s="1002">
        <v>0</v>
      </c>
      <c r="U953" s="1002">
        <v>0</v>
      </c>
      <c r="V953" s="1009">
        <v>595</v>
      </c>
      <c r="W953" s="1009"/>
      <c r="X953" s="1009"/>
      <c r="Y953" s="1009"/>
      <c r="Z953" s="1009">
        <v>595</v>
      </c>
      <c r="AA953" s="1008">
        <v>595</v>
      </c>
      <c r="AB953" s="1008"/>
      <c r="AC953" s="1008"/>
      <c r="AD953" s="1008"/>
      <c r="AE953" s="1008">
        <v>595</v>
      </c>
      <c r="AF953" s="1010">
        <f t="shared" si="20"/>
        <v>100</v>
      </c>
      <c r="AG953" s="1010"/>
      <c r="AH953" s="1011"/>
      <c r="AI953" s="1007"/>
      <c r="AJ953" s="1007">
        <f t="shared" si="21"/>
        <v>100</v>
      </c>
    </row>
    <row r="954" spans="1:36" ht="24">
      <c r="A954" s="1005" t="s">
        <v>3930</v>
      </c>
      <c r="B954" s="1006" t="s">
        <v>2474</v>
      </c>
      <c r="C954" s="1007"/>
      <c r="D954" s="1007"/>
      <c r="E954" s="1007"/>
      <c r="F954" s="1002">
        <v>0</v>
      </c>
      <c r="G954" s="1008">
        <v>3222</v>
      </c>
      <c r="H954" s="1008"/>
      <c r="I954" s="1008"/>
      <c r="J954" s="1008"/>
      <c r="K954" s="1008">
        <v>3222</v>
      </c>
      <c r="L954" s="1008">
        <v>1184.778</v>
      </c>
      <c r="M954" s="1008"/>
      <c r="N954" s="1008"/>
      <c r="O954" s="1008"/>
      <c r="P954" s="1008">
        <v>1184.778</v>
      </c>
      <c r="Q954" s="1002">
        <v>0</v>
      </c>
      <c r="R954" s="1002">
        <v>0</v>
      </c>
      <c r="S954" s="1002">
        <v>0</v>
      </c>
      <c r="T954" s="1002">
        <v>0</v>
      </c>
      <c r="U954" s="1002">
        <v>0</v>
      </c>
      <c r="V954" s="1009">
        <v>2415.2219999999998</v>
      </c>
      <c r="W954" s="1009"/>
      <c r="X954" s="1009"/>
      <c r="Y954" s="1009"/>
      <c r="Z954" s="1009">
        <v>2415.2219999999998</v>
      </c>
      <c r="AA954" s="1008">
        <v>2415</v>
      </c>
      <c r="AB954" s="1008"/>
      <c r="AC954" s="1008"/>
      <c r="AD954" s="1008"/>
      <c r="AE954" s="1008">
        <v>2415</v>
      </c>
      <c r="AF954" s="1010">
        <f t="shared" si="20"/>
        <v>99.990808298367611</v>
      </c>
      <c r="AG954" s="1010"/>
      <c r="AH954" s="1011"/>
      <c r="AI954" s="1007"/>
      <c r="AJ954" s="1007">
        <f t="shared" si="21"/>
        <v>99.990808298367611</v>
      </c>
    </row>
    <row r="955" spans="1:36" ht="24">
      <c r="A955" s="1005" t="s">
        <v>3931</v>
      </c>
      <c r="B955" s="1006" t="s">
        <v>2475</v>
      </c>
      <c r="C955" s="1007"/>
      <c r="D955" s="1007"/>
      <c r="E955" s="1007"/>
      <c r="F955" s="1002">
        <v>0</v>
      </c>
      <c r="G955" s="1008">
        <v>4235.2579999999998</v>
      </c>
      <c r="H955" s="1008"/>
      <c r="I955" s="1008"/>
      <c r="J955" s="1008"/>
      <c r="K955" s="1008">
        <v>4235.2579999999998</v>
      </c>
      <c r="L955" s="1008">
        <v>237.15700000000001</v>
      </c>
      <c r="M955" s="1008"/>
      <c r="N955" s="1008"/>
      <c r="O955" s="1008"/>
      <c r="P955" s="1008">
        <v>237.15700000000001</v>
      </c>
      <c r="Q955" s="1002">
        <v>0</v>
      </c>
      <c r="R955" s="1002">
        <v>0</v>
      </c>
      <c r="S955" s="1002">
        <v>0</v>
      </c>
      <c r="T955" s="1002">
        <v>0</v>
      </c>
      <c r="U955" s="1002">
        <v>0</v>
      </c>
      <c r="V955" s="1009">
        <v>3272.8429999999998</v>
      </c>
      <c r="W955" s="1009"/>
      <c r="X955" s="1009"/>
      <c r="Y955" s="1009"/>
      <c r="Z955" s="1009">
        <v>3272.8429999999998</v>
      </c>
      <c r="AA955" s="1008">
        <v>3272.8429999999998</v>
      </c>
      <c r="AB955" s="1008"/>
      <c r="AC955" s="1008"/>
      <c r="AD955" s="1008"/>
      <c r="AE955" s="1008">
        <v>3272.8429999999998</v>
      </c>
      <c r="AF955" s="1010">
        <f t="shared" si="20"/>
        <v>100</v>
      </c>
      <c r="AG955" s="1010"/>
      <c r="AH955" s="1011"/>
      <c r="AI955" s="1007"/>
      <c r="AJ955" s="1007">
        <f t="shared" si="21"/>
        <v>100</v>
      </c>
    </row>
    <row r="956" spans="1:36">
      <c r="A956" s="1005" t="s">
        <v>3932</v>
      </c>
      <c r="B956" s="1006" t="s">
        <v>2476</v>
      </c>
      <c r="C956" s="1007"/>
      <c r="D956" s="1007"/>
      <c r="E956" s="1007"/>
      <c r="F956" s="1002">
        <v>0</v>
      </c>
      <c r="G956" s="1008">
        <v>3222</v>
      </c>
      <c r="H956" s="1008"/>
      <c r="I956" s="1008"/>
      <c r="J956" s="1008"/>
      <c r="K956" s="1008">
        <v>3222</v>
      </c>
      <c r="L956" s="1008">
        <v>1548.6469999999999</v>
      </c>
      <c r="M956" s="1008"/>
      <c r="N956" s="1008"/>
      <c r="O956" s="1008"/>
      <c r="P956" s="1008">
        <v>1548.6469999999999</v>
      </c>
      <c r="Q956" s="1002">
        <v>0</v>
      </c>
      <c r="R956" s="1002">
        <v>0</v>
      </c>
      <c r="S956" s="1002">
        <v>0</v>
      </c>
      <c r="T956" s="1002">
        <v>0</v>
      </c>
      <c r="U956" s="1002">
        <v>0</v>
      </c>
      <c r="V956" s="1009">
        <v>2427.3530000000001</v>
      </c>
      <c r="W956" s="1009"/>
      <c r="X956" s="1009"/>
      <c r="Y956" s="1009"/>
      <c r="Z956" s="1009">
        <v>2427.3530000000001</v>
      </c>
      <c r="AA956" s="1008">
        <v>2427.3530000000001</v>
      </c>
      <c r="AB956" s="1008"/>
      <c r="AC956" s="1008"/>
      <c r="AD956" s="1008"/>
      <c r="AE956" s="1008">
        <v>2427.3530000000001</v>
      </c>
      <c r="AF956" s="1010">
        <f t="shared" si="20"/>
        <v>100</v>
      </c>
      <c r="AG956" s="1010"/>
      <c r="AH956" s="1011"/>
      <c r="AI956" s="1007"/>
      <c r="AJ956" s="1007">
        <f t="shared" si="21"/>
        <v>100</v>
      </c>
    </row>
    <row r="957" spans="1:36" ht="24">
      <c r="A957" s="1005" t="s">
        <v>3933</v>
      </c>
      <c r="B957" s="1006" t="s">
        <v>2477</v>
      </c>
      <c r="C957" s="1007"/>
      <c r="D957" s="1007"/>
      <c r="E957" s="1007"/>
      <c r="F957" s="1002">
        <v>0</v>
      </c>
      <c r="G957" s="1008">
        <v>3456</v>
      </c>
      <c r="H957" s="1008"/>
      <c r="I957" s="1008"/>
      <c r="J957" s="1008"/>
      <c r="K957" s="1008">
        <v>3456</v>
      </c>
      <c r="L957" s="1008">
        <v>1697.204</v>
      </c>
      <c r="M957" s="1008"/>
      <c r="N957" s="1008"/>
      <c r="O957" s="1008"/>
      <c r="P957" s="1008">
        <v>1697.204</v>
      </c>
      <c r="Q957" s="1002">
        <v>0</v>
      </c>
      <c r="R957" s="1002">
        <v>0</v>
      </c>
      <c r="S957" s="1002">
        <v>0</v>
      </c>
      <c r="T957" s="1002">
        <v>0</v>
      </c>
      <c r="U957" s="1002">
        <v>0</v>
      </c>
      <c r="V957" s="1009">
        <v>2588.7960000000003</v>
      </c>
      <c r="W957" s="1009"/>
      <c r="X957" s="1009"/>
      <c r="Y957" s="1009"/>
      <c r="Z957" s="1009">
        <v>2588.7960000000003</v>
      </c>
      <c r="AA957" s="1008">
        <v>2588.7959999999998</v>
      </c>
      <c r="AB957" s="1008"/>
      <c r="AC957" s="1008"/>
      <c r="AD957" s="1008"/>
      <c r="AE957" s="1008">
        <v>2588.7959999999998</v>
      </c>
      <c r="AF957" s="1010">
        <f t="shared" si="20"/>
        <v>99.999999999999972</v>
      </c>
      <c r="AG957" s="1010"/>
      <c r="AH957" s="1011"/>
      <c r="AI957" s="1007"/>
      <c r="AJ957" s="1007">
        <f t="shared" si="21"/>
        <v>99.999999999999972</v>
      </c>
    </row>
    <row r="958" spans="1:36" ht="24">
      <c r="A958" s="1005" t="s">
        <v>3934</v>
      </c>
      <c r="B958" s="1006" t="s">
        <v>2478</v>
      </c>
      <c r="C958" s="1007"/>
      <c r="D958" s="1007"/>
      <c r="E958" s="1007"/>
      <c r="F958" s="1002">
        <v>0</v>
      </c>
      <c r="G958" s="1008">
        <v>3444</v>
      </c>
      <c r="H958" s="1008"/>
      <c r="I958" s="1008"/>
      <c r="J958" s="1008"/>
      <c r="K958" s="1008">
        <v>3444</v>
      </c>
      <c r="L958" s="1008">
        <v>1639</v>
      </c>
      <c r="M958" s="1008"/>
      <c r="N958" s="1008"/>
      <c r="O958" s="1008"/>
      <c r="P958" s="1008">
        <v>1639</v>
      </c>
      <c r="Q958" s="1002">
        <v>0</v>
      </c>
      <c r="R958" s="1002">
        <v>0</v>
      </c>
      <c r="S958" s="1002">
        <v>0</v>
      </c>
      <c r="T958" s="1002">
        <v>0</v>
      </c>
      <c r="U958" s="1002">
        <v>0</v>
      </c>
      <c r="V958" s="1009">
        <v>2601</v>
      </c>
      <c r="W958" s="1009"/>
      <c r="X958" s="1009"/>
      <c r="Y958" s="1009"/>
      <c r="Z958" s="1009">
        <v>2601</v>
      </c>
      <c r="AA958" s="1008">
        <v>2601</v>
      </c>
      <c r="AB958" s="1008"/>
      <c r="AC958" s="1008"/>
      <c r="AD958" s="1008"/>
      <c r="AE958" s="1008">
        <v>2601</v>
      </c>
      <c r="AF958" s="1010">
        <f t="shared" si="20"/>
        <v>100</v>
      </c>
      <c r="AG958" s="1010"/>
      <c r="AH958" s="1011"/>
      <c r="AI958" s="1007"/>
      <c r="AJ958" s="1007">
        <f t="shared" si="21"/>
        <v>100</v>
      </c>
    </row>
    <row r="959" spans="1:36" ht="24">
      <c r="A959" s="1005" t="s">
        <v>3935</v>
      </c>
      <c r="B959" s="1006" t="s">
        <v>2479</v>
      </c>
      <c r="C959" s="1007"/>
      <c r="D959" s="1007"/>
      <c r="E959" s="1007"/>
      <c r="F959" s="1002">
        <v>0</v>
      </c>
      <c r="G959" s="1008">
        <v>3455.4229999999998</v>
      </c>
      <c r="H959" s="1008"/>
      <c r="I959" s="1008"/>
      <c r="J959" s="1008"/>
      <c r="K959" s="1008">
        <v>3455.4229999999998</v>
      </c>
      <c r="L959" s="1008">
        <v>1625.2375</v>
      </c>
      <c r="M959" s="1008"/>
      <c r="N959" s="1008"/>
      <c r="O959" s="1008"/>
      <c r="P959" s="1008">
        <v>1625.2375</v>
      </c>
      <c r="Q959" s="1002">
        <v>0</v>
      </c>
      <c r="R959" s="1002">
        <v>0</v>
      </c>
      <c r="S959" s="1002">
        <v>0</v>
      </c>
      <c r="T959" s="1002">
        <v>0</v>
      </c>
      <c r="U959" s="1002">
        <v>0</v>
      </c>
      <c r="V959" s="1009">
        <v>2664.2840000000001</v>
      </c>
      <c r="W959" s="1009"/>
      <c r="X959" s="1009"/>
      <c r="Y959" s="1009"/>
      <c r="Z959" s="1009">
        <v>2664.2840000000001</v>
      </c>
      <c r="AA959" s="1008">
        <v>1963.2919999999999</v>
      </c>
      <c r="AB959" s="1008"/>
      <c r="AC959" s="1008"/>
      <c r="AD959" s="1008"/>
      <c r="AE959" s="1008">
        <v>1963.2919999999999</v>
      </c>
      <c r="AF959" s="1010">
        <f t="shared" si="20"/>
        <v>73.689291381849671</v>
      </c>
      <c r="AG959" s="1010"/>
      <c r="AH959" s="1011"/>
      <c r="AI959" s="1007"/>
      <c r="AJ959" s="1007">
        <f t="shared" si="21"/>
        <v>73.689291381849671</v>
      </c>
    </row>
    <row r="960" spans="1:36" ht="24">
      <c r="A960" s="1005" t="s">
        <v>3936</v>
      </c>
      <c r="B960" s="1006" t="s">
        <v>2480</v>
      </c>
      <c r="C960" s="1007"/>
      <c r="D960" s="1007"/>
      <c r="E960" s="1007"/>
      <c r="F960" s="1002">
        <v>0</v>
      </c>
      <c r="G960" s="1008">
        <v>3460.404</v>
      </c>
      <c r="H960" s="1008"/>
      <c r="I960" s="1008"/>
      <c r="J960" s="1008"/>
      <c r="K960" s="1008">
        <v>3460.404</v>
      </c>
      <c r="L960" s="1008">
        <v>1592.556</v>
      </c>
      <c r="M960" s="1008"/>
      <c r="N960" s="1008"/>
      <c r="O960" s="1008"/>
      <c r="P960" s="1008">
        <v>1592.556</v>
      </c>
      <c r="Q960" s="1002">
        <v>0</v>
      </c>
      <c r="R960" s="1002">
        <v>0</v>
      </c>
      <c r="S960" s="1002">
        <v>0</v>
      </c>
      <c r="T960" s="1002">
        <v>0</v>
      </c>
      <c r="U960" s="1002">
        <v>0</v>
      </c>
      <c r="V960" s="1009">
        <v>2487.444</v>
      </c>
      <c r="W960" s="1009"/>
      <c r="X960" s="1009"/>
      <c r="Y960" s="1009"/>
      <c r="Z960" s="1009">
        <v>2487.444</v>
      </c>
      <c r="AA960" s="1008">
        <v>2487.444</v>
      </c>
      <c r="AB960" s="1008"/>
      <c r="AC960" s="1008"/>
      <c r="AD960" s="1008"/>
      <c r="AE960" s="1008">
        <v>2487.444</v>
      </c>
      <c r="AF960" s="1010">
        <f t="shared" si="20"/>
        <v>100</v>
      </c>
      <c r="AG960" s="1010"/>
      <c r="AH960" s="1011"/>
      <c r="AI960" s="1007"/>
      <c r="AJ960" s="1007">
        <f t="shared" si="21"/>
        <v>100</v>
      </c>
    </row>
    <row r="961" spans="1:36" ht="24">
      <c r="A961" s="1005" t="s">
        <v>3937</v>
      </c>
      <c r="B961" s="1006" t="s">
        <v>2481</v>
      </c>
      <c r="C961" s="1007"/>
      <c r="D961" s="1007"/>
      <c r="E961" s="1007"/>
      <c r="F961" s="1002">
        <v>0</v>
      </c>
      <c r="G961" s="1008">
        <v>2498.8435500000001</v>
      </c>
      <c r="H961" s="1008"/>
      <c r="I961" s="1008"/>
      <c r="J961" s="1008"/>
      <c r="K961" s="1008">
        <v>2498.8435500000001</v>
      </c>
      <c r="L961" s="1008">
        <v>1181.7080000000001</v>
      </c>
      <c r="M961" s="1008"/>
      <c r="N961" s="1008"/>
      <c r="O961" s="1008"/>
      <c r="P961" s="1008">
        <v>1181.7080000000001</v>
      </c>
      <c r="Q961" s="1002">
        <v>0</v>
      </c>
      <c r="R961" s="1002">
        <v>0</v>
      </c>
      <c r="S961" s="1002">
        <v>0</v>
      </c>
      <c r="T961" s="1002">
        <v>0</v>
      </c>
      <c r="U961" s="1002">
        <v>0</v>
      </c>
      <c r="V961" s="1009">
        <v>1618.2919999999999</v>
      </c>
      <c r="W961" s="1009"/>
      <c r="X961" s="1009"/>
      <c r="Y961" s="1009"/>
      <c r="Z961" s="1009">
        <v>1618.2919999999999</v>
      </c>
      <c r="AA961" s="1008">
        <v>1618.2919999999999</v>
      </c>
      <c r="AB961" s="1008"/>
      <c r="AC961" s="1008"/>
      <c r="AD961" s="1008"/>
      <c r="AE961" s="1008">
        <v>1618.2919999999999</v>
      </c>
      <c r="AF961" s="1010">
        <f t="shared" si="20"/>
        <v>100</v>
      </c>
      <c r="AG961" s="1010"/>
      <c r="AH961" s="1011"/>
      <c r="AI961" s="1007"/>
      <c r="AJ961" s="1007">
        <f t="shared" si="21"/>
        <v>100</v>
      </c>
    </row>
    <row r="962" spans="1:36" ht="36">
      <c r="A962" s="1005" t="s">
        <v>3938</v>
      </c>
      <c r="B962" s="1006" t="s">
        <v>2482</v>
      </c>
      <c r="C962" s="1007"/>
      <c r="D962" s="1007"/>
      <c r="E962" s="1007"/>
      <c r="F962" s="1002">
        <v>0</v>
      </c>
      <c r="G962" s="1008">
        <v>3443.9960000000001</v>
      </c>
      <c r="H962" s="1008"/>
      <c r="I962" s="1008"/>
      <c r="J962" s="1008"/>
      <c r="K962" s="1008">
        <v>3443.9960000000001</v>
      </c>
      <c r="L962" s="1008">
        <v>1117</v>
      </c>
      <c r="M962" s="1008"/>
      <c r="N962" s="1008"/>
      <c r="O962" s="1008"/>
      <c r="P962" s="1008">
        <v>1117</v>
      </c>
      <c r="Q962" s="1002">
        <v>0</v>
      </c>
      <c r="R962" s="1002">
        <v>0</v>
      </c>
      <c r="S962" s="1002">
        <v>0</v>
      </c>
      <c r="T962" s="1002">
        <v>0</v>
      </c>
      <c r="U962" s="1002">
        <v>0</v>
      </c>
      <c r="V962" s="1009">
        <v>2630</v>
      </c>
      <c r="W962" s="1009"/>
      <c r="X962" s="1009"/>
      <c r="Y962" s="1009"/>
      <c r="Z962" s="1009">
        <v>2630</v>
      </c>
      <c r="AA962" s="1008">
        <v>2610</v>
      </c>
      <c r="AB962" s="1008"/>
      <c r="AC962" s="1008"/>
      <c r="AD962" s="1008"/>
      <c r="AE962" s="1008">
        <v>2610</v>
      </c>
      <c r="AF962" s="1010">
        <f t="shared" si="20"/>
        <v>99.239543726235752</v>
      </c>
      <c r="AG962" s="1010"/>
      <c r="AH962" s="1011"/>
      <c r="AI962" s="1007"/>
      <c r="AJ962" s="1007">
        <f t="shared" si="21"/>
        <v>99.239543726235752</v>
      </c>
    </row>
    <row r="963" spans="1:36" ht="24">
      <c r="A963" s="1005" t="s">
        <v>3939</v>
      </c>
      <c r="B963" s="1006" t="s">
        <v>2483</v>
      </c>
      <c r="C963" s="1007"/>
      <c r="D963" s="1007"/>
      <c r="E963" s="1007"/>
      <c r="F963" s="1002">
        <v>0</v>
      </c>
      <c r="G963" s="1008">
        <v>3444</v>
      </c>
      <c r="H963" s="1008"/>
      <c r="I963" s="1008"/>
      <c r="J963" s="1008"/>
      <c r="K963" s="1008">
        <v>3444</v>
      </c>
      <c r="L963" s="1008">
        <v>1148</v>
      </c>
      <c r="M963" s="1008"/>
      <c r="N963" s="1008"/>
      <c r="O963" s="1008"/>
      <c r="P963" s="1008">
        <v>1148</v>
      </c>
      <c r="Q963" s="1002">
        <v>0</v>
      </c>
      <c r="R963" s="1002">
        <v>0</v>
      </c>
      <c r="S963" s="1002">
        <v>0</v>
      </c>
      <c r="T963" s="1002">
        <v>0</v>
      </c>
      <c r="U963" s="1002">
        <v>0</v>
      </c>
      <c r="V963" s="1009">
        <v>2640</v>
      </c>
      <c r="W963" s="1009"/>
      <c r="X963" s="1009"/>
      <c r="Y963" s="1009"/>
      <c r="Z963" s="1009">
        <v>2640</v>
      </c>
      <c r="AA963" s="1008">
        <v>2640</v>
      </c>
      <c r="AB963" s="1008"/>
      <c r="AC963" s="1008"/>
      <c r="AD963" s="1008"/>
      <c r="AE963" s="1008">
        <v>2640</v>
      </c>
      <c r="AF963" s="1010">
        <f t="shared" ref="AF963:AF997" si="22">AA963/V963*100</f>
        <v>100</v>
      </c>
      <c r="AG963" s="1010"/>
      <c r="AH963" s="1011"/>
      <c r="AI963" s="1007"/>
      <c r="AJ963" s="1007">
        <f t="shared" ref="AJ963:AJ997" si="23">AE963/Z963*100</f>
        <v>100</v>
      </c>
    </row>
    <row r="964" spans="1:36" ht="24">
      <c r="A964" s="1005" t="s">
        <v>3940</v>
      </c>
      <c r="B964" s="1006" t="s">
        <v>2484</v>
      </c>
      <c r="C964" s="1007"/>
      <c r="D964" s="1007"/>
      <c r="E964" s="1007"/>
      <c r="F964" s="1002">
        <v>0</v>
      </c>
      <c r="G964" s="1008">
        <v>3222</v>
      </c>
      <c r="H964" s="1008"/>
      <c r="I964" s="1008"/>
      <c r="J964" s="1008"/>
      <c r="K964" s="1008">
        <v>3222</v>
      </c>
      <c r="L964" s="1008">
        <v>980.36800000000005</v>
      </c>
      <c r="M964" s="1008"/>
      <c r="N964" s="1008"/>
      <c r="O964" s="1008"/>
      <c r="P964" s="1008">
        <v>980.36800000000005</v>
      </c>
      <c r="Q964" s="1002">
        <v>0</v>
      </c>
      <c r="R964" s="1002">
        <v>0</v>
      </c>
      <c r="S964" s="1002">
        <v>0</v>
      </c>
      <c r="T964" s="1002">
        <v>0</v>
      </c>
      <c r="U964" s="1002">
        <v>0</v>
      </c>
      <c r="V964" s="1009">
        <v>1629.6320000000001</v>
      </c>
      <c r="W964" s="1009"/>
      <c r="X964" s="1009"/>
      <c r="Y964" s="1009"/>
      <c r="Z964" s="1009">
        <v>1629.6320000000001</v>
      </c>
      <c r="AA964" s="1008">
        <v>1532</v>
      </c>
      <c r="AB964" s="1008"/>
      <c r="AC964" s="1008"/>
      <c r="AD964" s="1008"/>
      <c r="AE964" s="1008">
        <v>1532</v>
      </c>
      <c r="AF964" s="1010">
        <f t="shared" si="22"/>
        <v>94.008954168793935</v>
      </c>
      <c r="AG964" s="1010"/>
      <c r="AH964" s="1011"/>
      <c r="AI964" s="1007"/>
      <c r="AJ964" s="1007">
        <f t="shared" si="23"/>
        <v>94.008954168793935</v>
      </c>
    </row>
    <row r="965" spans="1:36" ht="24">
      <c r="A965" s="1005" t="s">
        <v>3941</v>
      </c>
      <c r="B965" s="1006" t="s">
        <v>2485</v>
      </c>
      <c r="C965" s="1007"/>
      <c r="D965" s="1007"/>
      <c r="E965" s="1007"/>
      <c r="F965" s="1002">
        <v>0</v>
      </c>
      <c r="G965" s="1008">
        <v>3222</v>
      </c>
      <c r="H965" s="1008"/>
      <c r="I965" s="1008"/>
      <c r="J965" s="1008"/>
      <c r="K965" s="1008">
        <v>3222</v>
      </c>
      <c r="L965" s="1008">
        <v>982.15</v>
      </c>
      <c r="M965" s="1008"/>
      <c r="N965" s="1008"/>
      <c r="O965" s="1008"/>
      <c r="P965" s="1008">
        <v>982.15</v>
      </c>
      <c r="Q965" s="1002">
        <v>0</v>
      </c>
      <c r="R965" s="1002">
        <v>0</v>
      </c>
      <c r="S965" s="1002">
        <v>0</v>
      </c>
      <c r="T965" s="1002">
        <v>0</v>
      </c>
      <c r="U965" s="1002">
        <v>0</v>
      </c>
      <c r="V965" s="1009">
        <v>1627.85</v>
      </c>
      <c r="W965" s="1009"/>
      <c r="X965" s="1009"/>
      <c r="Y965" s="1009"/>
      <c r="Z965" s="1009">
        <v>1627.85</v>
      </c>
      <c r="AA965" s="1008">
        <v>1627.85</v>
      </c>
      <c r="AB965" s="1008"/>
      <c r="AC965" s="1008"/>
      <c r="AD965" s="1008"/>
      <c r="AE965" s="1008">
        <v>1627.85</v>
      </c>
      <c r="AF965" s="1010">
        <f t="shared" si="22"/>
        <v>100</v>
      </c>
      <c r="AG965" s="1010"/>
      <c r="AH965" s="1011"/>
      <c r="AI965" s="1007"/>
      <c r="AJ965" s="1007">
        <f t="shared" si="23"/>
        <v>100</v>
      </c>
    </row>
    <row r="966" spans="1:36" ht="24">
      <c r="A966" s="1005" t="s">
        <v>3942</v>
      </c>
      <c r="B966" s="1006" t="s">
        <v>2486</v>
      </c>
      <c r="C966" s="1007"/>
      <c r="D966" s="1007"/>
      <c r="E966" s="1007"/>
      <c r="F966" s="1002">
        <v>0</v>
      </c>
      <c r="G966" s="1008">
        <v>1000</v>
      </c>
      <c r="H966" s="1008"/>
      <c r="I966" s="1008"/>
      <c r="J966" s="1008"/>
      <c r="K966" s="1008">
        <v>1000</v>
      </c>
      <c r="L966" s="1008">
        <v>470</v>
      </c>
      <c r="M966" s="1008"/>
      <c r="N966" s="1008"/>
      <c r="O966" s="1008"/>
      <c r="P966" s="1008">
        <v>470</v>
      </c>
      <c r="Q966" s="1002">
        <v>0</v>
      </c>
      <c r="R966" s="1002">
        <v>0</v>
      </c>
      <c r="S966" s="1002">
        <v>0</v>
      </c>
      <c r="T966" s="1002">
        <v>0</v>
      </c>
      <c r="U966" s="1002">
        <v>0</v>
      </c>
      <c r="V966" s="1009">
        <v>970</v>
      </c>
      <c r="W966" s="1009"/>
      <c r="X966" s="1009"/>
      <c r="Y966" s="1009"/>
      <c r="Z966" s="1009">
        <v>970</v>
      </c>
      <c r="AA966" s="1008">
        <v>956.12599999999998</v>
      </c>
      <c r="AB966" s="1008"/>
      <c r="AC966" s="1008"/>
      <c r="AD966" s="1008"/>
      <c r="AE966" s="1008">
        <v>956.12599999999998</v>
      </c>
      <c r="AF966" s="1010">
        <f t="shared" si="22"/>
        <v>98.569690721649479</v>
      </c>
      <c r="AG966" s="1010"/>
      <c r="AH966" s="1011"/>
      <c r="AI966" s="1007"/>
      <c r="AJ966" s="1007">
        <f t="shared" si="23"/>
        <v>98.569690721649479</v>
      </c>
    </row>
    <row r="967" spans="1:36" ht="36">
      <c r="A967" s="1005" t="s">
        <v>3943</v>
      </c>
      <c r="B967" s="1006" t="s">
        <v>2487</v>
      </c>
      <c r="C967" s="1007"/>
      <c r="D967" s="1007"/>
      <c r="E967" s="1007"/>
      <c r="F967" s="1002">
        <v>0</v>
      </c>
      <c r="G967" s="1008">
        <v>686.08299999999997</v>
      </c>
      <c r="H967" s="1008"/>
      <c r="I967" s="1008"/>
      <c r="J967" s="1008"/>
      <c r="K967" s="1008">
        <v>686.08299999999997</v>
      </c>
      <c r="L967" s="1008">
        <v>641.99300000000005</v>
      </c>
      <c r="M967" s="1008"/>
      <c r="N967" s="1008"/>
      <c r="O967" s="1008"/>
      <c r="P967" s="1008">
        <v>641.99300000000005</v>
      </c>
      <c r="Q967" s="1002">
        <v>0</v>
      </c>
      <c r="R967" s="1002">
        <v>0</v>
      </c>
      <c r="S967" s="1002">
        <v>0</v>
      </c>
      <c r="T967" s="1002">
        <v>0</v>
      </c>
      <c r="U967" s="1002">
        <v>0</v>
      </c>
      <c r="V967" s="1009">
        <v>44.09</v>
      </c>
      <c r="W967" s="1009"/>
      <c r="X967" s="1009"/>
      <c r="Y967" s="1009"/>
      <c r="Z967" s="1009">
        <v>44.09</v>
      </c>
      <c r="AA967" s="1008">
        <v>42.44</v>
      </c>
      <c r="AB967" s="1008"/>
      <c r="AC967" s="1008"/>
      <c r="AD967" s="1008"/>
      <c r="AE967" s="1008">
        <v>42.44</v>
      </c>
      <c r="AF967" s="1010">
        <f t="shared" si="22"/>
        <v>96.257654797006111</v>
      </c>
      <c r="AG967" s="1010"/>
      <c r="AH967" s="1011"/>
      <c r="AI967" s="1007"/>
      <c r="AJ967" s="1007">
        <f t="shared" si="23"/>
        <v>96.257654797006111</v>
      </c>
    </row>
    <row r="968" spans="1:36" ht="24">
      <c r="A968" s="1005" t="s">
        <v>3944</v>
      </c>
      <c r="B968" s="1006" t="s">
        <v>2488</v>
      </c>
      <c r="C968" s="1007"/>
      <c r="D968" s="1007"/>
      <c r="E968" s="1007"/>
      <c r="F968" s="1002">
        <v>0</v>
      </c>
      <c r="G968" s="1008">
        <v>3222</v>
      </c>
      <c r="H968" s="1008"/>
      <c r="I968" s="1008"/>
      <c r="J968" s="1008"/>
      <c r="K968" s="1008">
        <v>3222</v>
      </c>
      <c r="L968" s="1008">
        <v>1221.3320000000001</v>
      </c>
      <c r="M968" s="1008"/>
      <c r="N968" s="1008"/>
      <c r="O968" s="1008"/>
      <c r="P968" s="1008">
        <v>1221.3320000000001</v>
      </c>
      <c r="Q968" s="1002">
        <v>0</v>
      </c>
      <c r="R968" s="1002">
        <v>0</v>
      </c>
      <c r="S968" s="1002">
        <v>0</v>
      </c>
      <c r="T968" s="1002">
        <v>0</v>
      </c>
      <c r="U968" s="1002">
        <v>0</v>
      </c>
      <c r="V968" s="1009">
        <v>2388.6679999999997</v>
      </c>
      <c r="W968" s="1009"/>
      <c r="X968" s="1009"/>
      <c r="Y968" s="1009"/>
      <c r="Z968" s="1009">
        <v>2388.6679999999997</v>
      </c>
      <c r="AA968" s="1008">
        <v>2388.6680000000001</v>
      </c>
      <c r="AB968" s="1008"/>
      <c r="AC968" s="1008"/>
      <c r="AD968" s="1008"/>
      <c r="AE968" s="1008">
        <v>2388.6680000000001</v>
      </c>
      <c r="AF968" s="1010">
        <f t="shared" si="22"/>
        <v>100.00000000000003</v>
      </c>
      <c r="AG968" s="1010"/>
      <c r="AH968" s="1011"/>
      <c r="AI968" s="1007"/>
      <c r="AJ968" s="1007">
        <f t="shared" si="23"/>
        <v>100.00000000000003</v>
      </c>
    </row>
    <row r="969" spans="1:36" ht="24">
      <c r="A969" s="1005" t="s">
        <v>3945</v>
      </c>
      <c r="B969" s="1006" t="s">
        <v>2489</v>
      </c>
      <c r="C969" s="1007"/>
      <c r="D969" s="1007"/>
      <c r="E969" s="1007"/>
      <c r="F969" s="1002">
        <v>0</v>
      </c>
      <c r="G969" s="1008">
        <v>5061.3329999999996</v>
      </c>
      <c r="H969" s="1008"/>
      <c r="I969" s="1008"/>
      <c r="J969" s="1008"/>
      <c r="K969" s="1008">
        <v>5061.3329999999996</v>
      </c>
      <c r="L969" s="1008">
        <v>1257.52</v>
      </c>
      <c r="M969" s="1008"/>
      <c r="N969" s="1008"/>
      <c r="O969" s="1008"/>
      <c r="P969" s="1008">
        <v>1257.52</v>
      </c>
      <c r="Q969" s="1002">
        <v>0</v>
      </c>
      <c r="R969" s="1002">
        <v>0</v>
      </c>
      <c r="S969" s="1002">
        <v>0</v>
      </c>
      <c r="T969" s="1002">
        <v>0</v>
      </c>
      <c r="U969" s="1002">
        <v>0</v>
      </c>
      <c r="V969" s="1009">
        <v>2541.48</v>
      </c>
      <c r="W969" s="1009"/>
      <c r="X969" s="1009"/>
      <c r="Y969" s="1009"/>
      <c r="Z969" s="1009">
        <v>2541.48</v>
      </c>
      <c r="AA969" s="1008">
        <v>2213.8319999999999</v>
      </c>
      <c r="AB969" s="1008"/>
      <c r="AC969" s="1008"/>
      <c r="AD969" s="1008"/>
      <c r="AE969" s="1008">
        <v>2213.8319999999999</v>
      </c>
      <c r="AF969" s="1010">
        <f t="shared" si="22"/>
        <v>87.107984324094616</v>
      </c>
      <c r="AG969" s="1010"/>
      <c r="AH969" s="1011"/>
      <c r="AI969" s="1007"/>
      <c r="AJ969" s="1007">
        <f t="shared" si="23"/>
        <v>87.107984324094616</v>
      </c>
    </row>
    <row r="970" spans="1:36" ht="36">
      <c r="A970" s="1005" t="s">
        <v>3946</v>
      </c>
      <c r="B970" s="1006" t="s">
        <v>2490</v>
      </c>
      <c r="C970" s="1007"/>
      <c r="D970" s="1007"/>
      <c r="E970" s="1007"/>
      <c r="F970" s="1002">
        <v>0</v>
      </c>
      <c r="G970" s="1008">
        <v>5444</v>
      </c>
      <c r="H970" s="1008"/>
      <c r="I970" s="1008"/>
      <c r="J970" s="1008"/>
      <c r="K970" s="1008">
        <v>5444</v>
      </c>
      <c r="L970" s="1008">
        <v>2601.3020000000001</v>
      </c>
      <c r="M970" s="1008"/>
      <c r="N970" s="1008"/>
      <c r="O970" s="1008"/>
      <c r="P970" s="1008">
        <v>2601.3020000000001</v>
      </c>
      <c r="Q970" s="1002">
        <v>0</v>
      </c>
      <c r="R970" s="1002">
        <v>0</v>
      </c>
      <c r="S970" s="1002">
        <v>0</v>
      </c>
      <c r="T970" s="1002">
        <v>0</v>
      </c>
      <c r="U970" s="1002">
        <v>0</v>
      </c>
      <c r="V970" s="1009">
        <v>4047.6980000000003</v>
      </c>
      <c r="W970" s="1009"/>
      <c r="X970" s="1009"/>
      <c r="Y970" s="1009"/>
      <c r="Z970" s="1009">
        <v>4047.6980000000003</v>
      </c>
      <c r="AA970" s="1008">
        <v>4047.6979999999999</v>
      </c>
      <c r="AB970" s="1008"/>
      <c r="AC970" s="1008"/>
      <c r="AD970" s="1008"/>
      <c r="AE970" s="1008">
        <v>4047.6979999999999</v>
      </c>
      <c r="AF970" s="1010">
        <f t="shared" si="22"/>
        <v>99.999999999999986</v>
      </c>
      <c r="AG970" s="1010"/>
      <c r="AH970" s="1011"/>
      <c r="AI970" s="1007"/>
      <c r="AJ970" s="1007">
        <f t="shared" si="23"/>
        <v>99.999999999999986</v>
      </c>
    </row>
    <row r="971" spans="1:36">
      <c r="A971" s="1005" t="s">
        <v>3947</v>
      </c>
      <c r="B971" s="1006" t="s">
        <v>2491</v>
      </c>
      <c r="C971" s="1007"/>
      <c r="D971" s="1007"/>
      <c r="E971" s="1007"/>
      <c r="F971" s="1002">
        <v>0</v>
      </c>
      <c r="G971" s="1008">
        <v>3268.7559999999999</v>
      </c>
      <c r="H971" s="1008"/>
      <c r="I971" s="1008"/>
      <c r="J971" s="1008"/>
      <c r="K971" s="1008">
        <v>3268.7559999999999</v>
      </c>
      <c r="L971" s="1008">
        <v>1178.644</v>
      </c>
      <c r="M971" s="1008"/>
      <c r="N971" s="1008"/>
      <c r="O971" s="1008"/>
      <c r="P971" s="1008">
        <v>1178.644</v>
      </c>
      <c r="Q971" s="1002">
        <v>0</v>
      </c>
      <c r="R971" s="1002">
        <v>0</v>
      </c>
      <c r="S971" s="1002">
        <v>0</v>
      </c>
      <c r="T971" s="1002">
        <v>0</v>
      </c>
      <c r="U971" s="1002">
        <v>0</v>
      </c>
      <c r="V971" s="1009">
        <v>3431.3560000000002</v>
      </c>
      <c r="W971" s="1009"/>
      <c r="X971" s="1009"/>
      <c r="Y971" s="1009"/>
      <c r="Z971" s="1009">
        <v>3431.3560000000002</v>
      </c>
      <c r="AA971" s="1008">
        <v>2431.3560000000002</v>
      </c>
      <c r="AB971" s="1008"/>
      <c r="AC971" s="1008"/>
      <c r="AD971" s="1008"/>
      <c r="AE971" s="1008">
        <v>2431.3560000000002</v>
      </c>
      <c r="AF971" s="1010">
        <f t="shared" si="22"/>
        <v>70.857002304628253</v>
      </c>
      <c r="AG971" s="1010"/>
      <c r="AH971" s="1011"/>
      <c r="AI971" s="1007"/>
      <c r="AJ971" s="1007">
        <f t="shared" si="23"/>
        <v>70.857002304628253</v>
      </c>
    </row>
    <row r="972" spans="1:36" ht="24">
      <c r="A972" s="1005" t="s">
        <v>3948</v>
      </c>
      <c r="B972" s="1006" t="s">
        <v>2492</v>
      </c>
      <c r="C972" s="1007"/>
      <c r="D972" s="1007"/>
      <c r="E972" s="1007"/>
      <c r="F972" s="1002">
        <v>0</v>
      </c>
      <c r="G972" s="1008">
        <v>2136.2669999999998</v>
      </c>
      <c r="H972" s="1008"/>
      <c r="I972" s="1008"/>
      <c r="J972" s="1008"/>
      <c r="K972" s="1008">
        <v>2136.2669999999998</v>
      </c>
      <c r="L972" s="1008">
        <v>116.685</v>
      </c>
      <c r="M972" s="1008"/>
      <c r="N972" s="1008"/>
      <c r="O972" s="1008"/>
      <c r="P972" s="1008">
        <v>116.685</v>
      </c>
      <c r="Q972" s="1002">
        <v>0</v>
      </c>
      <c r="R972" s="1002">
        <v>0</v>
      </c>
      <c r="S972" s="1002">
        <v>0</v>
      </c>
      <c r="T972" s="1002">
        <v>0</v>
      </c>
      <c r="U972" s="1002">
        <v>0</v>
      </c>
      <c r="V972" s="1009">
        <v>1683.3150000000001</v>
      </c>
      <c r="W972" s="1009"/>
      <c r="X972" s="1009"/>
      <c r="Y972" s="1009"/>
      <c r="Z972" s="1009">
        <v>1683.3150000000001</v>
      </c>
      <c r="AA972" s="1008">
        <v>1148.6315</v>
      </c>
      <c r="AB972" s="1008"/>
      <c r="AC972" s="1008"/>
      <c r="AD972" s="1008"/>
      <c r="AE972" s="1008">
        <v>1148.6315</v>
      </c>
      <c r="AF972" s="1010">
        <f t="shared" si="22"/>
        <v>68.236277820847548</v>
      </c>
      <c r="AG972" s="1010"/>
      <c r="AH972" s="1011"/>
      <c r="AI972" s="1007"/>
      <c r="AJ972" s="1007">
        <f t="shared" si="23"/>
        <v>68.236277820847548</v>
      </c>
    </row>
    <row r="973" spans="1:36" ht="24">
      <c r="A973" s="1005" t="s">
        <v>3949</v>
      </c>
      <c r="B973" s="1006" t="s">
        <v>2493</v>
      </c>
      <c r="C973" s="1007"/>
      <c r="D973" s="1007"/>
      <c r="E973" s="1007"/>
      <c r="F973" s="1002">
        <v>0</v>
      </c>
      <c r="G973" s="1008">
        <v>2186</v>
      </c>
      <c r="H973" s="1008"/>
      <c r="I973" s="1008"/>
      <c r="J973" s="1008"/>
      <c r="K973" s="1008">
        <v>2186</v>
      </c>
      <c r="L973" s="1008">
        <v>119.143</v>
      </c>
      <c r="M973" s="1008"/>
      <c r="N973" s="1008"/>
      <c r="O973" s="1008"/>
      <c r="P973" s="1008">
        <v>119.143</v>
      </c>
      <c r="Q973" s="1002">
        <v>0</v>
      </c>
      <c r="R973" s="1002">
        <v>0</v>
      </c>
      <c r="S973" s="1002">
        <v>0</v>
      </c>
      <c r="T973" s="1002">
        <v>0</v>
      </c>
      <c r="U973" s="1002">
        <v>0</v>
      </c>
      <c r="V973" s="1009">
        <v>1680.857</v>
      </c>
      <c r="W973" s="1009"/>
      <c r="X973" s="1009"/>
      <c r="Y973" s="1009"/>
      <c r="Z973" s="1009">
        <v>1680.857</v>
      </c>
      <c r="AA973" s="1008">
        <v>1183.0664999999999</v>
      </c>
      <c r="AB973" s="1008"/>
      <c r="AC973" s="1008"/>
      <c r="AD973" s="1008"/>
      <c r="AE973" s="1008">
        <v>1183.0664999999999</v>
      </c>
      <c r="AF973" s="1010">
        <f t="shared" si="22"/>
        <v>70.384720413455753</v>
      </c>
      <c r="AG973" s="1010"/>
      <c r="AH973" s="1011"/>
      <c r="AI973" s="1007"/>
      <c r="AJ973" s="1007">
        <f t="shared" si="23"/>
        <v>70.384720413455753</v>
      </c>
    </row>
    <row r="974" spans="1:36" ht="24">
      <c r="A974" s="1005" t="s">
        <v>3950</v>
      </c>
      <c r="B974" s="1006" t="s">
        <v>2494</v>
      </c>
      <c r="C974" s="1007"/>
      <c r="D974" s="1007"/>
      <c r="E974" s="1007"/>
      <c r="F974" s="1002">
        <v>0</v>
      </c>
      <c r="G974" s="1008">
        <v>3222</v>
      </c>
      <c r="H974" s="1008"/>
      <c r="I974" s="1008"/>
      <c r="J974" s="1008"/>
      <c r="K974" s="1008">
        <v>3222</v>
      </c>
      <c r="L974" s="1008">
        <v>1175.6500000000001</v>
      </c>
      <c r="M974" s="1008"/>
      <c r="N974" s="1008"/>
      <c r="O974" s="1008"/>
      <c r="P974" s="1008">
        <v>1175.6500000000001</v>
      </c>
      <c r="Q974" s="1002">
        <v>0</v>
      </c>
      <c r="R974" s="1002">
        <v>0</v>
      </c>
      <c r="S974" s="1002">
        <v>0</v>
      </c>
      <c r="T974" s="1002">
        <v>0</v>
      </c>
      <c r="U974" s="1002">
        <v>0</v>
      </c>
      <c r="V974" s="1009">
        <v>2431.35</v>
      </c>
      <c r="W974" s="1009"/>
      <c r="X974" s="1009"/>
      <c r="Y974" s="1009"/>
      <c r="Z974" s="1009">
        <v>2431.35</v>
      </c>
      <c r="AA974" s="1008">
        <v>2431.35</v>
      </c>
      <c r="AB974" s="1008"/>
      <c r="AC974" s="1008"/>
      <c r="AD974" s="1008"/>
      <c r="AE974" s="1008">
        <v>2431.35</v>
      </c>
      <c r="AF974" s="1010">
        <f t="shared" si="22"/>
        <v>100</v>
      </c>
      <c r="AG974" s="1010"/>
      <c r="AH974" s="1011"/>
      <c r="AI974" s="1007"/>
      <c r="AJ974" s="1007">
        <f t="shared" si="23"/>
        <v>100</v>
      </c>
    </row>
    <row r="975" spans="1:36" ht="24">
      <c r="A975" s="1005" t="s">
        <v>3951</v>
      </c>
      <c r="B975" s="1006" t="s">
        <v>2495</v>
      </c>
      <c r="C975" s="1007"/>
      <c r="D975" s="1007"/>
      <c r="E975" s="1007"/>
      <c r="F975" s="1002">
        <v>0</v>
      </c>
      <c r="G975" s="1008">
        <v>3222</v>
      </c>
      <c r="H975" s="1008"/>
      <c r="I975" s="1008"/>
      <c r="J975" s="1008"/>
      <c r="K975" s="1008">
        <v>3222</v>
      </c>
      <c r="L975" s="1008">
        <v>1213.732</v>
      </c>
      <c r="M975" s="1008"/>
      <c r="N975" s="1008"/>
      <c r="O975" s="1008"/>
      <c r="P975" s="1008">
        <v>1213.732</v>
      </c>
      <c r="Q975" s="1002">
        <v>0</v>
      </c>
      <c r="R975" s="1002">
        <v>0</v>
      </c>
      <c r="S975" s="1002">
        <v>0</v>
      </c>
      <c r="T975" s="1002">
        <v>0</v>
      </c>
      <c r="U975" s="1002">
        <v>0</v>
      </c>
      <c r="V975" s="1009">
        <v>2396.268</v>
      </c>
      <c r="W975" s="1009"/>
      <c r="X975" s="1009"/>
      <c r="Y975" s="1009"/>
      <c r="Z975" s="1009">
        <v>2396.268</v>
      </c>
      <c r="AA975" s="1008">
        <v>2335.451309</v>
      </c>
      <c r="AB975" s="1008"/>
      <c r="AC975" s="1008"/>
      <c r="AD975" s="1008"/>
      <c r="AE975" s="1008">
        <v>2335.451309</v>
      </c>
      <c r="AF975" s="1010">
        <f t="shared" si="22"/>
        <v>97.462024656674458</v>
      </c>
      <c r="AG975" s="1010"/>
      <c r="AH975" s="1011"/>
      <c r="AI975" s="1007"/>
      <c r="AJ975" s="1007">
        <f t="shared" si="23"/>
        <v>97.462024656674458</v>
      </c>
    </row>
    <row r="976" spans="1:36" ht="24">
      <c r="A976" s="1005" t="s">
        <v>3952</v>
      </c>
      <c r="B976" s="1006" t="s">
        <v>2496</v>
      </c>
      <c r="C976" s="1007"/>
      <c r="D976" s="1007"/>
      <c r="E976" s="1007"/>
      <c r="F976" s="1002">
        <v>0</v>
      </c>
      <c r="G976" s="1008">
        <v>3946</v>
      </c>
      <c r="H976" s="1008"/>
      <c r="I976" s="1008"/>
      <c r="J976" s="1008"/>
      <c r="K976" s="1008">
        <v>3946</v>
      </c>
      <c r="L976" s="1008">
        <v>1855.152</v>
      </c>
      <c r="M976" s="1008"/>
      <c r="N976" s="1008"/>
      <c r="O976" s="1008"/>
      <c r="P976" s="1008">
        <v>1855.152</v>
      </c>
      <c r="Q976" s="1002">
        <v>0</v>
      </c>
      <c r="R976" s="1002">
        <v>0</v>
      </c>
      <c r="S976" s="1002">
        <v>0</v>
      </c>
      <c r="T976" s="1002">
        <v>0</v>
      </c>
      <c r="U976" s="1002">
        <v>0</v>
      </c>
      <c r="V976" s="1009">
        <v>2573.848</v>
      </c>
      <c r="W976" s="1009"/>
      <c r="X976" s="1009"/>
      <c r="Y976" s="1009"/>
      <c r="Z976" s="1009">
        <v>2573.848</v>
      </c>
      <c r="AA976" s="1008">
        <v>2573.848</v>
      </c>
      <c r="AB976" s="1008"/>
      <c r="AC976" s="1008"/>
      <c r="AD976" s="1008"/>
      <c r="AE976" s="1008">
        <v>2573.848</v>
      </c>
      <c r="AF976" s="1010">
        <f t="shared" si="22"/>
        <v>100</v>
      </c>
      <c r="AG976" s="1010"/>
      <c r="AH976" s="1011"/>
      <c r="AI976" s="1007"/>
      <c r="AJ976" s="1007">
        <f t="shared" si="23"/>
        <v>100</v>
      </c>
    </row>
    <row r="977" spans="1:36" ht="24">
      <c r="A977" s="1005" t="s">
        <v>3953</v>
      </c>
      <c r="B977" s="1006" t="s">
        <v>2497</v>
      </c>
      <c r="C977" s="1007"/>
      <c r="D977" s="1007"/>
      <c r="E977" s="1007"/>
      <c r="F977" s="1002">
        <v>0</v>
      </c>
      <c r="G977" s="1008">
        <v>5167</v>
      </c>
      <c r="H977" s="1008"/>
      <c r="I977" s="1008"/>
      <c r="J977" s="1008"/>
      <c r="K977" s="1008">
        <v>5167</v>
      </c>
      <c r="L977" s="1008">
        <v>1398.91</v>
      </c>
      <c r="M977" s="1008"/>
      <c r="N977" s="1008"/>
      <c r="O977" s="1008"/>
      <c r="P977" s="1008">
        <v>1398.91</v>
      </c>
      <c r="Q977" s="1002">
        <v>0</v>
      </c>
      <c r="R977" s="1002">
        <v>0</v>
      </c>
      <c r="S977" s="1002">
        <v>0</v>
      </c>
      <c r="T977" s="1002">
        <v>0</v>
      </c>
      <c r="U977" s="1002">
        <v>0</v>
      </c>
      <c r="V977" s="1009">
        <v>3904.4320000000002</v>
      </c>
      <c r="W977" s="1009"/>
      <c r="X977" s="1009"/>
      <c r="Y977" s="1009"/>
      <c r="Z977" s="1009">
        <v>3904.4320000000002</v>
      </c>
      <c r="AA977" s="1008">
        <v>3904.4319999999998</v>
      </c>
      <c r="AB977" s="1008"/>
      <c r="AC977" s="1008"/>
      <c r="AD977" s="1008"/>
      <c r="AE977" s="1008">
        <v>3904.4319999999998</v>
      </c>
      <c r="AF977" s="1010">
        <f t="shared" si="22"/>
        <v>99.999999999999986</v>
      </c>
      <c r="AG977" s="1010"/>
      <c r="AH977" s="1011"/>
      <c r="AI977" s="1007"/>
      <c r="AJ977" s="1007">
        <f t="shared" si="23"/>
        <v>99.999999999999986</v>
      </c>
    </row>
    <row r="978" spans="1:36" ht="24">
      <c r="A978" s="1005" t="s">
        <v>3954</v>
      </c>
      <c r="B978" s="1006" t="s">
        <v>2498</v>
      </c>
      <c r="C978" s="1007"/>
      <c r="D978" s="1007"/>
      <c r="E978" s="1007"/>
      <c r="F978" s="1002">
        <v>0</v>
      </c>
      <c r="G978" s="1008">
        <v>3367.0369999999998</v>
      </c>
      <c r="H978" s="1008"/>
      <c r="I978" s="1008"/>
      <c r="J978" s="1008"/>
      <c r="K978" s="1008">
        <v>3367.0369999999998</v>
      </c>
      <c r="L978" s="1008">
        <v>1287.299</v>
      </c>
      <c r="M978" s="1008"/>
      <c r="N978" s="1008"/>
      <c r="O978" s="1008"/>
      <c r="P978" s="1008">
        <v>1287.299</v>
      </c>
      <c r="Q978" s="1002">
        <v>0</v>
      </c>
      <c r="R978" s="1002">
        <v>0</v>
      </c>
      <c r="S978" s="1002">
        <v>0</v>
      </c>
      <c r="T978" s="1002">
        <v>0</v>
      </c>
      <c r="U978" s="1002">
        <v>0</v>
      </c>
      <c r="V978" s="1009">
        <v>2586.1859999999997</v>
      </c>
      <c r="W978" s="1009"/>
      <c r="X978" s="1009"/>
      <c r="Y978" s="1009"/>
      <c r="Z978" s="1009">
        <v>2586.1859999999997</v>
      </c>
      <c r="AA978" s="1008">
        <v>2586.1860000000001</v>
      </c>
      <c r="AB978" s="1008"/>
      <c r="AC978" s="1008"/>
      <c r="AD978" s="1008"/>
      <c r="AE978" s="1008">
        <v>2586.1860000000001</v>
      </c>
      <c r="AF978" s="1010">
        <f t="shared" si="22"/>
        <v>100.00000000000003</v>
      </c>
      <c r="AG978" s="1010"/>
      <c r="AH978" s="1011"/>
      <c r="AI978" s="1007"/>
      <c r="AJ978" s="1007">
        <f t="shared" si="23"/>
        <v>100.00000000000003</v>
      </c>
    </row>
    <row r="979" spans="1:36" ht="24">
      <c r="A979" s="1005" t="s">
        <v>3955</v>
      </c>
      <c r="B979" s="1006" t="s">
        <v>2500</v>
      </c>
      <c r="C979" s="1007"/>
      <c r="D979" s="1007"/>
      <c r="E979" s="1007"/>
      <c r="F979" s="1002">
        <v>0</v>
      </c>
      <c r="G979" s="1008">
        <v>2222</v>
      </c>
      <c r="H979" s="1008"/>
      <c r="I979" s="1008"/>
      <c r="J979" s="1008"/>
      <c r="K979" s="1008">
        <v>2222</v>
      </c>
      <c r="L979" s="1008">
        <v>1112.287</v>
      </c>
      <c r="M979" s="1008"/>
      <c r="N979" s="1008"/>
      <c r="O979" s="1008"/>
      <c r="P979" s="1008">
        <v>1112.287</v>
      </c>
      <c r="Q979" s="1002">
        <v>0</v>
      </c>
      <c r="R979" s="1002">
        <v>0</v>
      </c>
      <c r="S979" s="1002">
        <v>0</v>
      </c>
      <c r="T979" s="1002">
        <v>0</v>
      </c>
      <c r="U979" s="1002">
        <v>0</v>
      </c>
      <c r="V979" s="1009">
        <v>1627.713</v>
      </c>
      <c r="W979" s="1009"/>
      <c r="X979" s="1009"/>
      <c r="Y979" s="1009"/>
      <c r="Z979" s="1009">
        <v>1627.713</v>
      </c>
      <c r="AA979" s="1008">
        <v>1627.713</v>
      </c>
      <c r="AB979" s="1008"/>
      <c r="AC979" s="1008"/>
      <c r="AD979" s="1008"/>
      <c r="AE979" s="1008">
        <v>1627.713</v>
      </c>
      <c r="AF979" s="1010">
        <f t="shared" si="22"/>
        <v>100</v>
      </c>
      <c r="AG979" s="1010"/>
      <c r="AH979" s="1011"/>
      <c r="AI979" s="1007"/>
      <c r="AJ979" s="1007">
        <f t="shared" si="23"/>
        <v>100</v>
      </c>
    </row>
    <row r="980" spans="1:36" ht="24">
      <c r="A980" s="1005" t="s">
        <v>3956</v>
      </c>
      <c r="B980" s="1006" t="s">
        <v>2501</v>
      </c>
      <c r="C980" s="1007"/>
      <c r="D980" s="1007"/>
      <c r="E980" s="1007"/>
      <c r="F980" s="1002">
        <v>0</v>
      </c>
      <c r="G980" s="1008">
        <v>2193.36</v>
      </c>
      <c r="H980" s="1008"/>
      <c r="I980" s="1008"/>
      <c r="J980" s="1008"/>
      <c r="K980" s="1008">
        <v>2193.36</v>
      </c>
      <c r="L980" s="1008">
        <v>1013.944</v>
      </c>
      <c r="M980" s="1008"/>
      <c r="N980" s="1008"/>
      <c r="O980" s="1008"/>
      <c r="P980" s="1008">
        <v>1013.944</v>
      </c>
      <c r="Q980" s="1002">
        <v>0</v>
      </c>
      <c r="R980" s="1002">
        <v>0</v>
      </c>
      <c r="S980" s="1002">
        <v>0</v>
      </c>
      <c r="T980" s="1002">
        <v>0</v>
      </c>
      <c r="U980" s="1002">
        <v>0</v>
      </c>
      <c r="V980" s="1009">
        <v>1636.056</v>
      </c>
      <c r="W980" s="1009"/>
      <c r="X980" s="1009"/>
      <c r="Y980" s="1009"/>
      <c r="Z980" s="1009">
        <v>1636.056</v>
      </c>
      <c r="AA980" s="1008">
        <v>1631.913</v>
      </c>
      <c r="AB980" s="1008"/>
      <c r="AC980" s="1008"/>
      <c r="AD980" s="1008"/>
      <c r="AE980" s="1008">
        <v>1631.913</v>
      </c>
      <c r="AF980" s="1010">
        <f t="shared" si="22"/>
        <v>99.7467690592498</v>
      </c>
      <c r="AG980" s="1010"/>
      <c r="AH980" s="1011"/>
      <c r="AI980" s="1007"/>
      <c r="AJ980" s="1007">
        <f t="shared" si="23"/>
        <v>99.7467690592498</v>
      </c>
    </row>
    <row r="981" spans="1:36" ht="24">
      <c r="A981" s="1005" t="s">
        <v>3957</v>
      </c>
      <c r="B981" s="1006" t="s">
        <v>2502</v>
      </c>
      <c r="C981" s="1007"/>
      <c r="D981" s="1007"/>
      <c r="E981" s="1007"/>
      <c r="F981" s="1002">
        <v>0</v>
      </c>
      <c r="G981" s="1008">
        <v>3164.0340000000001</v>
      </c>
      <c r="H981" s="1008"/>
      <c r="I981" s="1008"/>
      <c r="J981" s="1008"/>
      <c r="K981" s="1008">
        <v>3164.0340000000001</v>
      </c>
      <c r="L981" s="1008">
        <v>1203</v>
      </c>
      <c r="M981" s="1008"/>
      <c r="N981" s="1008"/>
      <c r="O981" s="1008"/>
      <c r="P981" s="1008">
        <v>1203</v>
      </c>
      <c r="Q981" s="1002">
        <v>0</v>
      </c>
      <c r="R981" s="1002">
        <v>0</v>
      </c>
      <c r="S981" s="1002">
        <v>0</v>
      </c>
      <c r="T981" s="1002">
        <v>0</v>
      </c>
      <c r="U981" s="1002">
        <v>0</v>
      </c>
      <c r="V981" s="1009">
        <v>2442</v>
      </c>
      <c r="W981" s="1009"/>
      <c r="X981" s="1009"/>
      <c r="Y981" s="1009"/>
      <c r="Z981" s="1009">
        <v>2442</v>
      </c>
      <c r="AA981" s="1008">
        <v>2442</v>
      </c>
      <c r="AB981" s="1008"/>
      <c r="AC981" s="1008"/>
      <c r="AD981" s="1008"/>
      <c r="AE981" s="1008">
        <v>2442</v>
      </c>
      <c r="AF981" s="1010">
        <f t="shared" si="22"/>
        <v>100</v>
      </c>
      <c r="AG981" s="1010"/>
      <c r="AH981" s="1011"/>
      <c r="AI981" s="1007"/>
      <c r="AJ981" s="1007">
        <f t="shared" si="23"/>
        <v>100</v>
      </c>
    </row>
    <row r="982" spans="1:36" ht="24">
      <c r="A982" s="1005" t="s">
        <v>3959</v>
      </c>
      <c r="B982" s="1006" t="s">
        <v>2503</v>
      </c>
      <c r="C982" s="1007"/>
      <c r="D982" s="1007"/>
      <c r="E982" s="1007"/>
      <c r="F982" s="1002">
        <v>0</v>
      </c>
      <c r="G982" s="1008">
        <v>3110.665</v>
      </c>
      <c r="H982" s="1008"/>
      <c r="I982" s="1008"/>
      <c r="J982" s="1008"/>
      <c r="K982" s="1008">
        <v>3110.665</v>
      </c>
      <c r="L982" s="1008">
        <v>1164.222</v>
      </c>
      <c r="M982" s="1008"/>
      <c r="N982" s="1008"/>
      <c r="O982" s="1008"/>
      <c r="P982" s="1008">
        <v>1164.222</v>
      </c>
      <c r="Q982" s="1002">
        <v>0</v>
      </c>
      <c r="R982" s="1002">
        <v>0</v>
      </c>
      <c r="S982" s="1002">
        <v>0</v>
      </c>
      <c r="T982" s="1002">
        <v>0</v>
      </c>
      <c r="U982" s="1002">
        <v>0</v>
      </c>
      <c r="V982" s="1009">
        <v>2435.7780000000002</v>
      </c>
      <c r="W982" s="1009"/>
      <c r="X982" s="1009"/>
      <c r="Y982" s="1009"/>
      <c r="Z982" s="1009">
        <v>2435.7780000000002</v>
      </c>
      <c r="AA982" s="1008">
        <v>2435.7779999999998</v>
      </c>
      <c r="AB982" s="1008"/>
      <c r="AC982" s="1008"/>
      <c r="AD982" s="1008"/>
      <c r="AE982" s="1008">
        <v>2435.7779999999998</v>
      </c>
      <c r="AF982" s="1010">
        <f t="shared" si="22"/>
        <v>99.999999999999972</v>
      </c>
      <c r="AG982" s="1010"/>
      <c r="AH982" s="1011"/>
      <c r="AI982" s="1007"/>
      <c r="AJ982" s="1007">
        <f t="shared" si="23"/>
        <v>99.999999999999972</v>
      </c>
    </row>
    <row r="983" spans="1:36" ht="24">
      <c r="A983" s="1005" t="s">
        <v>3960</v>
      </c>
      <c r="B983" s="1006" t="s">
        <v>2504</v>
      </c>
      <c r="C983" s="1007"/>
      <c r="D983" s="1007"/>
      <c r="E983" s="1007"/>
      <c r="F983" s="1002">
        <v>0</v>
      </c>
      <c r="G983" s="1008">
        <v>2532.9340000000002</v>
      </c>
      <c r="H983" s="1008"/>
      <c r="I983" s="1008"/>
      <c r="J983" s="1008"/>
      <c r="K983" s="1008">
        <v>2532.9340000000002</v>
      </c>
      <c r="L983" s="1008">
        <v>1162</v>
      </c>
      <c r="M983" s="1008"/>
      <c r="N983" s="1008"/>
      <c r="O983" s="1008"/>
      <c r="P983" s="1008">
        <v>1162</v>
      </c>
      <c r="Q983" s="1002">
        <v>0</v>
      </c>
      <c r="R983" s="1002">
        <v>0</v>
      </c>
      <c r="S983" s="1002">
        <v>0</v>
      </c>
      <c r="T983" s="1002">
        <v>0</v>
      </c>
      <c r="U983" s="1002">
        <v>0</v>
      </c>
      <c r="V983" s="1009">
        <v>2142</v>
      </c>
      <c r="W983" s="1009"/>
      <c r="X983" s="1009"/>
      <c r="Y983" s="1009"/>
      <c r="Z983" s="1009">
        <v>2142</v>
      </c>
      <c r="AA983" s="1008">
        <v>2142</v>
      </c>
      <c r="AB983" s="1008"/>
      <c r="AC983" s="1008"/>
      <c r="AD983" s="1008"/>
      <c r="AE983" s="1008">
        <v>2142</v>
      </c>
      <c r="AF983" s="1010">
        <f t="shared" si="22"/>
        <v>100</v>
      </c>
      <c r="AG983" s="1010"/>
      <c r="AH983" s="1011"/>
      <c r="AI983" s="1007"/>
      <c r="AJ983" s="1007">
        <f t="shared" si="23"/>
        <v>100</v>
      </c>
    </row>
    <row r="984" spans="1:36" ht="24">
      <c r="A984" s="1005" t="s">
        <v>3961</v>
      </c>
      <c r="B984" s="1006" t="s">
        <v>2505</v>
      </c>
      <c r="C984" s="1007"/>
      <c r="D984" s="1007"/>
      <c r="E984" s="1007"/>
      <c r="F984" s="1002">
        <v>0</v>
      </c>
      <c r="G984" s="1008">
        <v>2799.2179999999998</v>
      </c>
      <c r="H984" s="1008"/>
      <c r="I984" s="1008"/>
      <c r="J984" s="1008"/>
      <c r="K984" s="1008">
        <v>2799.2179999999998</v>
      </c>
      <c r="L984" s="1008">
        <v>1190</v>
      </c>
      <c r="M984" s="1008"/>
      <c r="N984" s="1008"/>
      <c r="O984" s="1008"/>
      <c r="P984" s="1008">
        <v>1190</v>
      </c>
      <c r="Q984" s="1002">
        <v>0</v>
      </c>
      <c r="R984" s="1002">
        <v>0</v>
      </c>
      <c r="S984" s="1002">
        <v>0</v>
      </c>
      <c r="T984" s="1002">
        <v>0</v>
      </c>
      <c r="U984" s="1002">
        <v>0</v>
      </c>
      <c r="V984" s="1009">
        <v>2360</v>
      </c>
      <c r="W984" s="1009"/>
      <c r="X984" s="1009"/>
      <c r="Y984" s="1009"/>
      <c r="Z984" s="1009">
        <v>2360</v>
      </c>
      <c r="AA984" s="1008">
        <v>2360</v>
      </c>
      <c r="AB984" s="1008"/>
      <c r="AC984" s="1008"/>
      <c r="AD984" s="1008"/>
      <c r="AE984" s="1008">
        <v>2360</v>
      </c>
      <c r="AF984" s="1010">
        <f t="shared" si="22"/>
        <v>100</v>
      </c>
      <c r="AG984" s="1010"/>
      <c r="AH984" s="1011"/>
      <c r="AI984" s="1007"/>
      <c r="AJ984" s="1007">
        <f t="shared" si="23"/>
        <v>100</v>
      </c>
    </row>
    <row r="985" spans="1:36" ht="24">
      <c r="A985" s="1005" t="s">
        <v>3962</v>
      </c>
      <c r="B985" s="1006" t="s">
        <v>2506</v>
      </c>
      <c r="C985" s="1007"/>
      <c r="D985" s="1007"/>
      <c r="E985" s="1007"/>
      <c r="F985" s="1002">
        <v>0</v>
      </c>
      <c r="G985" s="1008">
        <v>5167</v>
      </c>
      <c r="H985" s="1008"/>
      <c r="I985" s="1008"/>
      <c r="J985" s="1008"/>
      <c r="K985" s="1008">
        <v>5167</v>
      </c>
      <c r="L985" s="1008">
        <v>2554.9499999999998</v>
      </c>
      <c r="M985" s="1008"/>
      <c r="N985" s="1008"/>
      <c r="O985" s="1008"/>
      <c r="P985" s="1008">
        <v>2554.9499999999998</v>
      </c>
      <c r="Q985" s="1002">
        <v>0</v>
      </c>
      <c r="R985" s="1002">
        <v>0</v>
      </c>
      <c r="S985" s="1002">
        <v>0</v>
      </c>
      <c r="T985" s="1002">
        <v>0</v>
      </c>
      <c r="U985" s="1002">
        <v>0</v>
      </c>
      <c r="V985" s="1009">
        <v>3965</v>
      </c>
      <c r="W985" s="1009"/>
      <c r="X985" s="1009"/>
      <c r="Y985" s="1009"/>
      <c r="Z985" s="1009">
        <v>3965</v>
      </c>
      <c r="AA985" s="1008">
        <v>3965</v>
      </c>
      <c r="AB985" s="1008"/>
      <c r="AC985" s="1008"/>
      <c r="AD985" s="1008"/>
      <c r="AE985" s="1008">
        <v>3965</v>
      </c>
      <c r="AF985" s="1010">
        <f t="shared" si="22"/>
        <v>100</v>
      </c>
      <c r="AG985" s="1010"/>
      <c r="AH985" s="1011"/>
      <c r="AI985" s="1007"/>
      <c r="AJ985" s="1007">
        <f t="shared" si="23"/>
        <v>100</v>
      </c>
    </row>
    <row r="986" spans="1:36">
      <c r="A986" s="1005" t="s">
        <v>3963</v>
      </c>
      <c r="B986" s="1006" t="s">
        <v>2507</v>
      </c>
      <c r="C986" s="1007"/>
      <c r="D986" s="1007"/>
      <c r="E986" s="1007"/>
      <c r="F986" s="1002">
        <v>0</v>
      </c>
      <c r="G986" s="1008">
        <v>3456</v>
      </c>
      <c r="H986" s="1008"/>
      <c r="I986" s="1008"/>
      <c r="J986" s="1008"/>
      <c r="K986" s="1008">
        <v>3456</v>
      </c>
      <c r="L986" s="1008">
        <v>1770.037</v>
      </c>
      <c r="M986" s="1008"/>
      <c r="N986" s="1008"/>
      <c r="O986" s="1008"/>
      <c r="P986" s="1008">
        <v>1770.037</v>
      </c>
      <c r="Q986" s="1002">
        <v>0</v>
      </c>
      <c r="R986" s="1002">
        <v>0</v>
      </c>
      <c r="S986" s="1002">
        <v>0</v>
      </c>
      <c r="T986" s="1002">
        <v>0</v>
      </c>
      <c r="U986" s="1002">
        <v>0</v>
      </c>
      <c r="V986" s="1009">
        <v>1378.963</v>
      </c>
      <c r="W986" s="1009"/>
      <c r="X986" s="1009"/>
      <c r="Y986" s="1009"/>
      <c r="Z986" s="1009">
        <v>1378.963</v>
      </c>
      <c r="AA986" s="1008">
        <v>1378.963</v>
      </c>
      <c r="AB986" s="1008"/>
      <c r="AC986" s="1008"/>
      <c r="AD986" s="1008"/>
      <c r="AE986" s="1008">
        <v>1378.963</v>
      </c>
      <c r="AF986" s="1010">
        <f t="shared" si="22"/>
        <v>100</v>
      </c>
      <c r="AG986" s="1010"/>
      <c r="AH986" s="1011"/>
      <c r="AI986" s="1007"/>
      <c r="AJ986" s="1007">
        <f t="shared" si="23"/>
        <v>100</v>
      </c>
    </row>
    <row r="987" spans="1:36" ht="24">
      <c r="A987" s="1005" t="s">
        <v>3965</v>
      </c>
      <c r="B987" s="1006" t="s">
        <v>2499</v>
      </c>
      <c r="C987" s="1007"/>
      <c r="D987" s="1007"/>
      <c r="E987" s="1007"/>
      <c r="F987" s="1002">
        <v>0</v>
      </c>
      <c r="G987" s="1008">
        <v>2200.5569999999998</v>
      </c>
      <c r="H987" s="1008"/>
      <c r="I987" s="1008"/>
      <c r="J987" s="1008"/>
      <c r="K987" s="1008">
        <v>2200.5569999999998</v>
      </c>
      <c r="L987" s="1008">
        <v>1800</v>
      </c>
      <c r="M987" s="1008"/>
      <c r="N987" s="1008"/>
      <c r="O987" s="1008"/>
      <c r="P987" s="1008">
        <v>1800</v>
      </c>
      <c r="Q987" s="1002">
        <v>0</v>
      </c>
      <c r="R987" s="1002">
        <v>0</v>
      </c>
      <c r="S987" s="1002">
        <v>0</v>
      </c>
      <c r="T987" s="1002">
        <v>0</v>
      </c>
      <c r="U987" s="1002">
        <v>0</v>
      </c>
      <c r="V987" s="1009">
        <v>925.30499999999995</v>
      </c>
      <c r="W987" s="1009"/>
      <c r="X987" s="1009"/>
      <c r="Y987" s="1009"/>
      <c r="Z987" s="1009">
        <v>925.30499999999995</v>
      </c>
      <c r="AA987" s="1008">
        <v>925.30499999999995</v>
      </c>
      <c r="AB987" s="1008"/>
      <c r="AC987" s="1008"/>
      <c r="AD987" s="1008"/>
      <c r="AE987" s="1008">
        <v>925.30499999999995</v>
      </c>
      <c r="AF987" s="1010">
        <f t="shared" si="22"/>
        <v>100</v>
      </c>
      <c r="AG987" s="1010"/>
      <c r="AH987" s="1011"/>
      <c r="AI987" s="1007"/>
      <c r="AJ987" s="1007">
        <f t="shared" si="23"/>
        <v>100</v>
      </c>
    </row>
    <row r="988" spans="1:36" ht="24">
      <c r="A988" s="1005" t="s">
        <v>3967</v>
      </c>
      <c r="B988" s="1006" t="s">
        <v>2508</v>
      </c>
      <c r="C988" s="1007"/>
      <c r="D988" s="1007"/>
      <c r="E988" s="1007"/>
      <c r="F988" s="1002">
        <v>0</v>
      </c>
      <c r="G988" s="1008">
        <v>3101.2620000000002</v>
      </c>
      <c r="H988" s="1008"/>
      <c r="I988" s="1008"/>
      <c r="J988" s="1008"/>
      <c r="K988" s="1008">
        <v>3101.2620000000002</v>
      </c>
      <c r="L988" s="1008">
        <v>1185.31</v>
      </c>
      <c r="M988" s="1008"/>
      <c r="N988" s="1008"/>
      <c r="O988" s="1008"/>
      <c r="P988" s="1008">
        <v>1185.31</v>
      </c>
      <c r="Q988" s="1002">
        <v>0</v>
      </c>
      <c r="R988" s="1002">
        <v>0</v>
      </c>
      <c r="S988" s="1002">
        <v>0</v>
      </c>
      <c r="T988" s="1002">
        <v>0</v>
      </c>
      <c r="U988" s="1002">
        <v>0</v>
      </c>
      <c r="V988" s="1009">
        <v>2404.69</v>
      </c>
      <c r="W988" s="1009"/>
      <c r="X988" s="1009"/>
      <c r="Y988" s="1009"/>
      <c r="Z988" s="1009">
        <v>2404.69</v>
      </c>
      <c r="AA988" s="1008">
        <v>2404.69</v>
      </c>
      <c r="AB988" s="1008"/>
      <c r="AC988" s="1008"/>
      <c r="AD988" s="1008"/>
      <c r="AE988" s="1008">
        <v>2404.69</v>
      </c>
      <c r="AF988" s="1010">
        <f t="shared" si="22"/>
        <v>100</v>
      </c>
      <c r="AG988" s="1010"/>
      <c r="AH988" s="1011"/>
      <c r="AI988" s="1007"/>
      <c r="AJ988" s="1007">
        <f t="shared" si="23"/>
        <v>100</v>
      </c>
    </row>
    <row r="989" spans="1:36" ht="24">
      <c r="A989" s="1005" t="s">
        <v>3968</v>
      </c>
      <c r="B989" s="1006" t="s">
        <v>2509</v>
      </c>
      <c r="C989" s="1007"/>
      <c r="D989" s="1007"/>
      <c r="E989" s="1007"/>
      <c r="F989" s="1002">
        <v>0</v>
      </c>
      <c r="G989" s="1008">
        <v>3222.797</v>
      </c>
      <c r="H989" s="1008"/>
      <c r="I989" s="1008"/>
      <c r="J989" s="1008"/>
      <c r="K989" s="1008">
        <v>3222.797</v>
      </c>
      <c r="L989" s="1008">
        <v>200.881224</v>
      </c>
      <c r="M989" s="1008"/>
      <c r="N989" s="1008"/>
      <c r="O989" s="1008"/>
      <c r="P989" s="1008">
        <v>200.881224</v>
      </c>
      <c r="Q989" s="1002">
        <v>0</v>
      </c>
      <c r="R989" s="1002">
        <v>0</v>
      </c>
      <c r="S989" s="1002">
        <v>0</v>
      </c>
      <c r="T989" s="1002">
        <v>0</v>
      </c>
      <c r="U989" s="1002">
        <v>0</v>
      </c>
      <c r="V989" s="1009">
        <v>2409.1187759999998</v>
      </c>
      <c r="W989" s="1009"/>
      <c r="X989" s="1009"/>
      <c r="Y989" s="1009"/>
      <c r="Z989" s="1009">
        <v>2409.1187759999998</v>
      </c>
      <c r="AA989" s="1008">
        <v>2409</v>
      </c>
      <c r="AB989" s="1008"/>
      <c r="AC989" s="1008"/>
      <c r="AD989" s="1008"/>
      <c r="AE989" s="1008">
        <v>2409</v>
      </c>
      <c r="AF989" s="1010">
        <f t="shared" si="22"/>
        <v>99.99506973250206</v>
      </c>
      <c r="AG989" s="1010"/>
      <c r="AH989" s="1011"/>
      <c r="AI989" s="1007"/>
      <c r="AJ989" s="1007">
        <f t="shared" si="23"/>
        <v>99.99506973250206</v>
      </c>
    </row>
    <row r="990" spans="1:36" ht="24">
      <c r="A990" s="1005" t="s">
        <v>3969</v>
      </c>
      <c r="B990" s="1006" t="s">
        <v>2510</v>
      </c>
      <c r="C990" s="1007"/>
      <c r="D990" s="1007"/>
      <c r="E990" s="1007"/>
      <c r="F990" s="1002">
        <v>0</v>
      </c>
      <c r="G990" s="1008">
        <v>3221.9229999999998</v>
      </c>
      <c r="H990" s="1008"/>
      <c r="I990" s="1008"/>
      <c r="J990" s="1008"/>
      <c r="K990" s="1008">
        <v>3221.9229999999998</v>
      </c>
      <c r="L990" s="1008">
        <v>1246.3489999999999</v>
      </c>
      <c r="M990" s="1008"/>
      <c r="N990" s="1008"/>
      <c r="O990" s="1008"/>
      <c r="P990" s="1008">
        <v>1246.3489999999999</v>
      </c>
      <c r="Q990" s="1002">
        <v>0</v>
      </c>
      <c r="R990" s="1002">
        <v>0</v>
      </c>
      <c r="S990" s="1002">
        <v>0</v>
      </c>
      <c r="T990" s="1002">
        <v>0</v>
      </c>
      <c r="U990" s="1002">
        <v>0</v>
      </c>
      <c r="V990" s="1009">
        <v>2422.6509999999998</v>
      </c>
      <c r="W990" s="1009"/>
      <c r="X990" s="1009"/>
      <c r="Y990" s="1009"/>
      <c r="Z990" s="1009">
        <v>2422.6509999999998</v>
      </c>
      <c r="AA990" s="1008">
        <v>2422.6509999999998</v>
      </c>
      <c r="AB990" s="1008"/>
      <c r="AC990" s="1008"/>
      <c r="AD990" s="1008"/>
      <c r="AE990" s="1008">
        <v>2422.6509999999998</v>
      </c>
      <c r="AF990" s="1010">
        <f t="shared" si="22"/>
        <v>100</v>
      </c>
      <c r="AG990" s="1010"/>
      <c r="AH990" s="1011"/>
      <c r="AI990" s="1007"/>
      <c r="AJ990" s="1007">
        <f t="shared" si="23"/>
        <v>100</v>
      </c>
    </row>
    <row r="991" spans="1:36" ht="24">
      <c r="A991" s="1005" t="s">
        <v>3971</v>
      </c>
      <c r="B991" s="1006" t="s">
        <v>2511</v>
      </c>
      <c r="C991" s="1007"/>
      <c r="D991" s="1007"/>
      <c r="E991" s="1007"/>
      <c r="F991" s="1002">
        <v>0</v>
      </c>
      <c r="G991" s="1008">
        <v>5140</v>
      </c>
      <c r="H991" s="1008"/>
      <c r="I991" s="1008"/>
      <c r="J991" s="1008"/>
      <c r="K991" s="1008">
        <v>5140</v>
      </c>
      <c r="L991" s="1008">
        <v>1256.4369999999999</v>
      </c>
      <c r="M991" s="1008"/>
      <c r="N991" s="1008"/>
      <c r="O991" s="1008"/>
      <c r="P991" s="1008">
        <v>1256.4369999999999</v>
      </c>
      <c r="Q991" s="1002">
        <v>0</v>
      </c>
      <c r="R991" s="1002">
        <v>0</v>
      </c>
      <c r="S991" s="1002">
        <v>0</v>
      </c>
      <c r="T991" s="1002">
        <v>0</v>
      </c>
      <c r="U991" s="1002">
        <v>0</v>
      </c>
      <c r="V991" s="1009">
        <v>3928.5630000000001</v>
      </c>
      <c r="W991" s="1009"/>
      <c r="X991" s="1009"/>
      <c r="Y991" s="1009"/>
      <c r="Z991" s="1009">
        <v>3928.5630000000001</v>
      </c>
      <c r="AA991" s="1008">
        <v>3928.5630000000001</v>
      </c>
      <c r="AB991" s="1008"/>
      <c r="AC991" s="1008"/>
      <c r="AD991" s="1008"/>
      <c r="AE991" s="1008">
        <v>3928.5630000000001</v>
      </c>
      <c r="AF991" s="1010">
        <f t="shared" si="22"/>
        <v>100</v>
      </c>
      <c r="AG991" s="1010"/>
      <c r="AH991" s="1011"/>
      <c r="AI991" s="1007"/>
      <c r="AJ991" s="1007">
        <f t="shared" si="23"/>
        <v>100</v>
      </c>
    </row>
    <row r="992" spans="1:36" ht="36">
      <c r="A992" s="1005" t="s">
        <v>3972</v>
      </c>
      <c r="B992" s="1006" t="s">
        <v>2377</v>
      </c>
      <c r="C992" s="1007"/>
      <c r="D992" s="1007"/>
      <c r="E992" s="1007"/>
      <c r="F992" s="1002">
        <v>0</v>
      </c>
      <c r="G992" s="1008">
        <v>35517</v>
      </c>
      <c r="H992" s="1008"/>
      <c r="I992" s="1008"/>
      <c r="J992" s="1008"/>
      <c r="K992" s="1008">
        <v>35517</v>
      </c>
      <c r="L992" s="1008">
        <v>3000</v>
      </c>
      <c r="M992" s="1008"/>
      <c r="N992" s="1008"/>
      <c r="O992" s="1008"/>
      <c r="P992" s="1008">
        <v>3000</v>
      </c>
      <c r="Q992" s="1002">
        <v>0</v>
      </c>
      <c r="R992" s="1002">
        <v>0</v>
      </c>
      <c r="S992" s="1002">
        <v>0</v>
      </c>
      <c r="T992" s="1002">
        <v>0</v>
      </c>
      <c r="U992" s="1002">
        <v>0</v>
      </c>
      <c r="V992" s="1009">
        <v>1492.1210000000001</v>
      </c>
      <c r="W992" s="1009"/>
      <c r="X992" s="1009"/>
      <c r="Y992" s="1009"/>
      <c r="Z992" s="1009">
        <v>1492.1210000000001</v>
      </c>
      <c r="AA992" s="1008">
        <v>0</v>
      </c>
      <c r="AB992" s="1008"/>
      <c r="AC992" s="1008"/>
      <c r="AD992" s="1008"/>
      <c r="AE992" s="1008">
        <v>0</v>
      </c>
      <c r="AF992" s="1010">
        <f t="shared" si="22"/>
        <v>0</v>
      </c>
      <c r="AG992" s="1010"/>
      <c r="AH992" s="1011"/>
      <c r="AI992" s="1007"/>
      <c r="AJ992" s="1007">
        <f t="shared" si="23"/>
        <v>0</v>
      </c>
    </row>
    <row r="993" spans="1:36" ht="24">
      <c r="A993" s="1005" t="s">
        <v>3973</v>
      </c>
      <c r="B993" s="1006" t="s">
        <v>2512</v>
      </c>
      <c r="C993" s="1007"/>
      <c r="D993" s="1007"/>
      <c r="E993" s="1007"/>
      <c r="F993" s="1002">
        <v>0</v>
      </c>
      <c r="G993" s="1008">
        <v>5000</v>
      </c>
      <c r="H993" s="1008"/>
      <c r="I993" s="1008"/>
      <c r="J993" s="1008"/>
      <c r="K993" s="1008">
        <v>5000</v>
      </c>
      <c r="L993" s="1008">
        <v>1537.4749999999999</v>
      </c>
      <c r="M993" s="1008"/>
      <c r="N993" s="1008"/>
      <c r="O993" s="1008"/>
      <c r="P993" s="1008">
        <v>1537.4749999999999</v>
      </c>
      <c r="Q993" s="1002">
        <v>0</v>
      </c>
      <c r="R993" s="1002">
        <v>0</v>
      </c>
      <c r="S993" s="1002">
        <v>0</v>
      </c>
      <c r="T993" s="1002">
        <v>0</v>
      </c>
      <c r="U993" s="1002">
        <v>0</v>
      </c>
      <c r="V993" s="1009">
        <v>2429.02</v>
      </c>
      <c r="W993" s="1009"/>
      <c r="X993" s="1009"/>
      <c r="Y993" s="1009"/>
      <c r="Z993" s="1009">
        <v>2429.02</v>
      </c>
      <c r="AA993" s="1008">
        <v>2429.02</v>
      </c>
      <c r="AB993" s="1008"/>
      <c r="AC993" s="1008"/>
      <c r="AD993" s="1008"/>
      <c r="AE993" s="1008">
        <v>2429.02</v>
      </c>
      <c r="AF993" s="1010">
        <f t="shared" si="22"/>
        <v>100</v>
      </c>
      <c r="AG993" s="1010"/>
      <c r="AH993" s="1011"/>
      <c r="AI993" s="1007"/>
      <c r="AJ993" s="1007">
        <f t="shared" si="23"/>
        <v>100</v>
      </c>
    </row>
    <row r="994" spans="1:36" ht="24">
      <c r="A994" s="1005" t="s">
        <v>3975</v>
      </c>
      <c r="B994" s="1006" t="s">
        <v>2513</v>
      </c>
      <c r="C994" s="1007"/>
      <c r="D994" s="1007"/>
      <c r="E994" s="1007"/>
      <c r="F994" s="1002">
        <v>0</v>
      </c>
      <c r="G994" s="1008">
        <v>5000</v>
      </c>
      <c r="H994" s="1008"/>
      <c r="I994" s="1008"/>
      <c r="J994" s="1008"/>
      <c r="K994" s="1008">
        <v>5000</v>
      </c>
      <c r="L994" s="1008">
        <v>2434.6849999999999</v>
      </c>
      <c r="M994" s="1008"/>
      <c r="N994" s="1008"/>
      <c r="O994" s="1008"/>
      <c r="P994" s="1008">
        <v>2434.6849999999999</v>
      </c>
      <c r="Q994" s="1002">
        <v>0</v>
      </c>
      <c r="R994" s="1002">
        <v>0</v>
      </c>
      <c r="S994" s="1002">
        <v>0</v>
      </c>
      <c r="T994" s="1002">
        <v>0</v>
      </c>
      <c r="U994" s="1002">
        <v>0</v>
      </c>
      <c r="V994" s="1009">
        <v>4027.3150000000001</v>
      </c>
      <c r="W994" s="1009"/>
      <c r="X994" s="1009"/>
      <c r="Y994" s="1009"/>
      <c r="Z994" s="1009">
        <v>4027.3150000000001</v>
      </c>
      <c r="AA994" s="1008">
        <v>4027.3150000000001</v>
      </c>
      <c r="AB994" s="1008"/>
      <c r="AC994" s="1008"/>
      <c r="AD994" s="1008"/>
      <c r="AE994" s="1008">
        <v>4027.3150000000001</v>
      </c>
      <c r="AF994" s="1010">
        <f t="shared" si="22"/>
        <v>100</v>
      </c>
      <c r="AG994" s="1010"/>
      <c r="AH994" s="1011"/>
      <c r="AI994" s="1007"/>
      <c r="AJ994" s="1007">
        <f t="shared" si="23"/>
        <v>100</v>
      </c>
    </row>
    <row r="995" spans="1:36" ht="24">
      <c r="A995" s="1005" t="s">
        <v>3976</v>
      </c>
      <c r="B995" s="1006" t="s">
        <v>2514</v>
      </c>
      <c r="C995" s="1007"/>
      <c r="D995" s="1007"/>
      <c r="E995" s="1007"/>
      <c r="F995" s="1002">
        <v>0</v>
      </c>
      <c r="G995" s="1008">
        <v>5000</v>
      </c>
      <c r="H995" s="1008"/>
      <c r="I995" s="1008"/>
      <c r="J995" s="1008"/>
      <c r="K995" s="1008">
        <v>5000</v>
      </c>
      <c r="L995" s="1008">
        <v>1247.511</v>
      </c>
      <c r="M995" s="1008"/>
      <c r="N995" s="1008"/>
      <c r="O995" s="1008"/>
      <c r="P995" s="1008">
        <v>1247.511</v>
      </c>
      <c r="Q995" s="1002">
        <v>0</v>
      </c>
      <c r="R995" s="1002">
        <v>0</v>
      </c>
      <c r="S995" s="1002">
        <v>0</v>
      </c>
      <c r="T995" s="1002">
        <v>0</v>
      </c>
      <c r="U995" s="1002">
        <v>0</v>
      </c>
      <c r="V995" s="1009">
        <v>2312.489</v>
      </c>
      <c r="W995" s="1009"/>
      <c r="X995" s="1009"/>
      <c r="Y995" s="1009"/>
      <c r="Z995" s="1009">
        <v>2312.489</v>
      </c>
      <c r="AA995" s="1008">
        <v>2312.489</v>
      </c>
      <c r="AB995" s="1008"/>
      <c r="AC995" s="1008"/>
      <c r="AD995" s="1008"/>
      <c r="AE995" s="1008">
        <v>2312.489</v>
      </c>
      <c r="AF995" s="1010">
        <f t="shared" si="22"/>
        <v>100</v>
      </c>
      <c r="AG995" s="1010"/>
      <c r="AH995" s="1011"/>
      <c r="AI995" s="1007"/>
      <c r="AJ995" s="1007">
        <f t="shared" si="23"/>
        <v>100</v>
      </c>
    </row>
    <row r="996" spans="1:36" ht="24">
      <c r="A996" s="1005" t="s">
        <v>3978</v>
      </c>
      <c r="B996" s="1006" t="s">
        <v>2515</v>
      </c>
      <c r="C996" s="1007"/>
      <c r="D996" s="1007"/>
      <c r="E996" s="1007"/>
      <c r="F996" s="1002">
        <v>0</v>
      </c>
      <c r="G996" s="1008">
        <v>4000</v>
      </c>
      <c r="H996" s="1008"/>
      <c r="I996" s="1008"/>
      <c r="J996" s="1008"/>
      <c r="K996" s="1008">
        <v>4000</v>
      </c>
      <c r="L996" s="1008">
        <v>952</v>
      </c>
      <c r="M996" s="1008"/>
      <c r="N996" s="1008"/>
      <c r="O996" s="1008"/>
      <c r="P996" s="1008">
        <v>952</v>
      </c>
      <c r="Q996" s="1002">
        <v>0</v>
      </c>
      <c r="R996" s="1002">
        <v>0</v>
      </c>
      <c r="S996" s="1002">
        <v>0</v>
      </c>
      <c r="T996" s="1002">
        <v>0</v>
      </c>
      <c r="U996" s="1002">
        <v>0</v>
      </c>
      <c r="V996" s="1009">
        <v>1700</v>
      </c>
      <c r="W996" s="1009"/>
      <c r="X996" s="1009"/>
      <c r="Y996" s="1009"/>
      <c r="Z996" s="1009">
        <v>1700</v>
      </c>
      <c r="AA996" s="1008">
        <v>1700</v>
      </c>
      <c r="AB996" s="1008"/>
      <c r="AC996" s="1008"/>
      <c r="AD996" s="1008"/>
      <c r="AE996" s="1008">
        <v>1700</v>
      </c>
      <c r="AF996" s="1010">
        <f t="shared" si="22"/>
        <v>100</v>
      </c>
      <c r="AG996" s="1010"/>
      <c r="AH996" s="1011"/>
      <c r="AI996" s="1007"/>
      <c r="AJ996" s="1007">
        <f t="shared" si="23"/>
        <v>100</v>
      </c>
    </row>
    <row r="997" spans="1:36" ht="24">
      <c r="A997" s="1005" t="s">
        <v>3979</v>
      </c>
      <c r="B997" s="1006" t="s">
        <v>2516</v>
      </c>
      <c r="C997" s="1007"/>
      <c r="D997" s="1007"/>
      <c r="E997" s="1007"/>
      <c r="F997" s="1002">
        <v>0</v>
      </c>
      <c r="G997" s="1008">
        <v>335.68895199999997</v>
      </c>
      <c r="H997" s="1008"/>
      <c r="I997" s="1008"/>
      <c r="J997" s="1008"/>
      <c r="K997" s="1008">
        <v>335.68895199999997</v>
      </c>
      <c r="L997" s="1008">
        <v>82.474000000000004</v>
      </c>
      <c r="M997" s="1008"/>
      <c r="N997" s="1008"/>
      <c r="O997" s="1008"/>
      <c r="P997" s="1008">
        <v>82.474000000000004</v>
      </c>
      <c r="Q997" s="1002">
        <v>0</v>
      </c>
      <c r="R997" s="1002">
        <v>0</v>
      </c>
      <c r="S997" s="1002">
        <v>0</v>
      </c>
      <c r="T997" s="1002">
        <v>0</v>
      </c>
      <c r="U997" s="1002">
        <v>0</v>
      </c>
      <c r="V997" s="1009">
        <v>0.52600000000000002</v>
      </c>
      <c r="W997" s="1009"/>
      <c r="X997" s="1009"/>
      <c r="Y997" s="1009"/>
      <c r="Z997" s="1009">
        <v>0.52600000000000002</v>
      </c>
      <c r="AA997" s="1008">
        <v>0</v>
      </c>
      <c r="AB997" s="1008"/>
      <c r="AC997" s="1008"/>
      <c r="AD997" s="1008"/>
      <c r="AE997" s="1008">
        <v>0</v>
      </c>
      <c r="AF997" s="1010">
        <f t="shared" si="22"/>
        <v>0</v>
      </c>
      <c r="AG997" s="1010"/>
      <c r="AH997" s="1011"/>
      <c r="AI997" s="1007"/>
      <c r="AJ997" s="1007">
        <f t="shared" si="23"/>
        <v>0</v>
      </c>
    </row>
    <row r="998" spans="1:36">
      <c r="A998" s="1000" t="s">
        <v>376</v>
      </c>
      <c r="B998" s="1001" t="s">
        <v>4382</v>
      </c>
      <c r="C998" s="1012"/>
      <c r="D998" s="1012"/>
      <c r="E998" s="1012"/>
      <c r="F998" s="1002">
        <v>0</v>
      </c>
      <c r="G998" s="1003">
        <v>0</v>
      </c>
      <c r="H998" s="1003">
        <v>0</v>
      </c>
      <c r="I998" s="1003">
        <v>0</v>
      </c>
      <c r="J998" s="1003">
        <v>0</v>
      </c>
      <c r="K998" s="1003">
        <v>0</v>
      </c>
      <c r="L998" s="1003">
        <v>83651.959713999997</v>
      </c>
      <c r="M998" s="1003">
        <v>83651.959713999997</v>
      </c>
      <c r="N998" s="1003"/>
      <c r="O998" s="1003"/>
      <c r="P998" s="1003"/>
      <c r="Q998" s="1002">
        <v>0</v>
      </c>
      <c r="R998" s="1002">
        <v>0</v>
      </c>
      <c r="S998" s="1002">
        <v>0</v>
      </c>
      <c r="T998" s="1002">
        <v>0</v>
      </c>
      <c r="U998" s="1002">
        <v>0</v>
      </c>
      <c r="V998" s="1013">
        <v>456504.71</v>
      </c>
      <c r="W998" s="1013">
        <v>456504.71</v>
      </c>
      <c r="X998" s="1013"/>
      <c r="Y998" s="1013"/>
      <c r="Z998" s="1013"/>
      <c r="AA998" s="1003">
        <v>198397.68519399999</v>
      </c>
      <c r="AB998" s="1003">
        <v>198397.68519399999</v>
      </c>
      <c r="AC998" s="1003"/>
      <c r="AD998" s="1003"/>
      <c r="AE998" s="1003"/>
      <c r="AF998" s="1015">
        <v>43.46016171311792</v>
      </c>
      <c r="AG998" s="1015">
        <f>AB998/W998*100</f>
        <v>43.46016171311792</v>
      </c>
      <c r="AH998" s="1016"/>
      <c r="AI998" s="1012"/>
      <c r="AJ998" s="1012"/>
    </row>
    <row r="999" spans="1:36" ht="24">
      <c r="A999" s="1005" t="s">
        <v>282</v>
      </c>
      <c r="B999" s="1006" t="s">
        <v>1999</v>
      </c>
      <c r="C999" s="1007"/>
      <c r="D999" s="1007"/>
      <c r="E999" s="1007"/>
      <c r="F999" s="1002">
        <v>0</v>
      </c>
      <c r="G999" s="1008"/>
      <c r="H999" s="1008">
        <v>75850</v>
      </c>
      <c r="I999" s="1008"/>
      <c r="J999" s="1008"/>
      <c r="K999" s="1008"/>
      <c r="L999" s="1008">
        <v>0</v>
      </c>
      <c r="M999" s="1008">
        <v>0</v>
      </c>
      <c r="N999" s="1008"/>
      <c r="O999" s="1008"/>
      <c r="P999" s="1008"/>
      <c r="Q999" s="1002">
        <v>0</v>
      </c>
      <c r="R999" s="1002">
        <v>0</v>
      </c>
      <c r="S999" s="1002">
        <v>0</v>
      </c>
      <c r="T999" s="1002">
        <v>0</v>
      </c>
      <c r="U999" s="1002">
        <v>0</v>
      </c>
      <c r="V999" s="1009">
        <v>44826</v>
      </c>
      <c r="W999" s="1009">
        <v>44826</v>
      </c>
      <c r="X999" s="1009"/>
      <c r="Y999" s="1009"/>
      <c r="Z999" s="1009"/>
      <c r="AA999" s="1008">
        <v>22869.949000000001</v>
      </c>
      <c r="AB999" s="1008">
        <v>22869.949000000001</v>
      </c>
      <c r="AC999" s="1008"/>
      <c r="AD999" s="1008"/>
      <c r="AE999" s="1008"/>
      <c r="AF999" s="1010">
        <v>51.019383839735866</v>
      </c>
      <c r="AG999" s="1010">
        <f t="shared" ref="AG999:AG1022" si="24">AB999/W999*100</f>
        <v>51.019383839735866</v>
      </c>
      <c r="AH999" s="1011"/>
      <c r="AI999" s="1007"/>
      <c r="AJ999" s="1007"/>
    </row>
    <row r="1000" spans="1:36" ht="24">
      <c r="A1000" s="1005" t="s">
        <v>132</v>
      </c>
      <c r="B1000" s="1006" t="s">
        <v>4052</v>
      </c>
      <c r="C1000" s="1007"/>
      <c r="D1000" s="1007"/>
      <c r="E1000" s="1007"/>
      <c r="F1000" s="1002">
        <v>0</v>
      </c>
      <c r="G1000" s="1008"/>
      <c r="H1000" s="1008">
        <v>5302.8419999999996</v>
      </c>
      <c r="I1000" s="1008"/>
      <c r="J1000" s="1008"/>
      <c r="K1000" s="1008"/>
      <c r="L1000" s="1008">
        <v>0</v>
      </c>
      <c r="M1000" s="1008">
        <v>0</v>
      </c>
      <c r="N1000" s="1008"/>
      <c r="O1000" s="1008"/>
      <c r="P1000" s="1008"/>
      <c r="Q1000" s="1002">
        <v>0</v>
      </c>
      <c r="R1000" s="1002">
        <v>0</v>
      </c>
      <c r="S1000" s="1002">
        <v>0</v>
      </c>
      <c r="T1000" s="1002">
        <v>0</v>
      </c>
      <c r="U1000" s="1002">
        <v>0</v>
      </c>
      <c r="V1000" s="1009">
        <v>41156</v>
      </c>
      <c r="W1000" s="1009">
        <v>41156</v>
      </c>
      <c r="X1000" s="1009"/>
      <c r="Y1000" s="1009"/>
      <c r="Z1000" s="1009"/>
      <c r="AA1000" s="1008">
        <v>5109.7849999999999</v>
      </c>
      <c r="AB1000" s="1008">
        <v>5109.7849999999999</v>
      </c>
      <c r="AC1000" s="1008"/>
      <c r="AD1000" s="1008"/>
      <c r="AE1000" s="1008"/>
      <c r="AF1000" s="1010">
        <v>12.415650208961026</v>
      </c>
      <c r="AG1000" s="1010">
        <f t="shared" si="24"/>
        <v>12.415650208961026</v>
      </c>
      <c r="AH1000" s="1011"/>
      <c r="AI1000" s="1007"/>
      <c r="AJ1000" s="1007"/>
    </row>
    <row r="1001" spans="1:36" ht="24">
      <c r="A1001" s="1005" t="s">
        <v>133</v>
      </c>
      <c r="B1001" s="1006" t="s">
        <v>1999</v>
      </c>
      <c r="C1001" s="1007"/>
      <c r="D1001" s="1007"/>
      <c r="E1001" s="1007"/>
      <c r="F1001" s="1002">
        <v>0</v>
      </c>
      <c r="G1001" s="1008"/>
      <c r="H1001" s="1008">
        <v>75850</v>
      </c>
      <c r="I1001" s="1008"/>
      <c r="J1001" s="1008"/>
      <c r="K1001" s="1008"/>
      <c r="L1001" s="1008">
        <v>0</v>
      </c>
      <c r="M1001" s="1008">
        <v>0</v>
      </c>
      <c r="N1001" s="1008"/>
      <c r="O1001" s="1008"/>
      <c r="P1001" s="1008"/>
      <c r="Q1001" s="1002">
        <v>0</v>
      </c>
      <c r="R1001" s="1002">
        <v>0</v>
      </c>
      <c r="S1001" s="1002">
        <v>0</v>
      </c>
      <c r="T1001" s="1002">
        <v>0</v>
      </c>
      <c r="U1001" s="1002">
        <v>0</v>
      </c>
      <c r="V1001" s="1009">
        <v>3374</v>
      </c>
      <c r="W1001" s="1009">
        <v>3374</v>
      </c>
      <c r="X1001" s="1009"/>
      <c r="Y1001" s="1009"/>
      <c r="Z1001" s="1009"/>
      <c r="AA1001" s="1008">
        <v>0</v>
      </c>
      <c r="AB1001" s="1008">
        <v>0</v>
      </c>
      <c r="AC1001" s="1008"/>
      <c r="AD1001" s="1008"/>
      <c r="AE1001" s="1008"/>
      <c r="AF1001" s="1010">
        <v>0</v>
      </c>
      <c r="AG1001" s="1010">
        <f t="shared" si="24"/>
        <v>0</v>
      </c>
      <c r="AH1001" s="1011"/>
      <c r="AI1001" s="1007"/>
      <c r="AJ1001" s="1007"/>
    </row>
    <row r="1002" spans="1:36" ht="24">
      <c r="A1002" s="1005" t="s">
        <v>134</v>
      </c>
      <c r="B1002" s="1006" t="s">
        <v>4052</v>
      </c>
      <c r="C1002" s="1007"/>
      <c r="D1002" s="1007"/>
      <c r="E1002" s="1007"/>
      <c r="F1002" s="1002">
        <v>0</v>
      </c>
      <c r="G1002" s="1008"/>
      <c r="H1002" s="1008">
        <v>5302.8419999999996</v>
      </c>
      <c r="I1002" s="1008"/>
      <c r="J1002" s="1008"/>
      <c r="K1002" s="1008"/>
      <c r="L1002" s="1008">
        <v>0</v>
      </c>
      <c r="M1002" s="1008">
        <v>0</v>
      </c>
      <c r="N1002" s="1008"/>
      <c r="O1002" s="1008"/>
      <c r="P1002" s="1008"/>
      <c r="Q1002" s="1002">
        <v>0</v>
      </c>
      <c r="R1002" s="1002">
        <v>0</v>
      </c>
      <c r="S1002" s="1002">
        <v>0</v>
      </c>
      <c r="T1002" s="1002">
        <v>0</v>
      </c>
      <c r="U1002" s="1002">
        <v>0</v>
      </c>
      <c r="V1002" s="1009">
        <v>2218.75</v>
      </c>
      <c r="W1002" s="1009">
        <v>2218.75</v>
      </c>
      <c r="X1002" s="1009"/>
      <c r="Y1002" s="1009"/>
      <c r="Z1002" s="1009"/>
      <c r="AA1002" s="1008">
        <v>0</v>
      </c>
      <c r="AB1002" s="1008">
        <v>0</v>
      </c>
      <c r="AC1002" s="1008"/>
      <c r="AD1002" s="1008"/>
      <c r="AE1002" s="1008"/>
      <c r="AF1002" s="1010">
        <v>0</v>
      </c>
      <c r="AG1002" s="1010">
        <f t="shared" si="24"/>
        <v>0</v>
      </c>
      <c r="AH1002" s="1011"/>
      <c r="AI1002" s="1007"/>
      <c r="AJ1002" s="1007"/>
    </row>
    <row r="1003" spans="1:36" ht="36">
      <c r="A1003" s="1005" t="s">
        <v>135</v>
      </c>
      <c r="B1003" s="1006" t="s">
        <v>4053</v>
      </c>
      <c r="C1003" s="1007"/>
      <c r="D1003" s="1007"/>
      <c r="E1003" s="1007"/>
      <c r="F1003" s="1002">
        <v>0</v>
      </c>
      <c r="G1003" s="1008"/>
      <c r="H1003" s="1008">
        <v>2000</v>
      </c>
      <c r="I1003" s="1008"/>
      <c r="J1003" s="1008"/>
      <c r="K1003" s="1008"/>
      <c r="L1003" s="1008">
        <v>0</v>
      </c>
      <c r="M1003" s="1008">
        <v>0</v>
      </c>
      <c r="N1003" s="1008"/>
      <c r="O1003" s="1008"/>
      <c r="P1003" s="1008"/>
      <c r="Q1003" s="1002">
        <v>0</v>
      </c>
      <c r="R1003" s="1002">
        <v>0</v>
      </c>
      <c r="S1003" s="1002">
        <v>0</v>
      </c>
      <c r="T1003" s="1002">
        <v>0</v>
      </c>
      <c r="U1003" s="1002">
        <v>0</v>
      </c>
      <c r="V1003" s="1009">
        <v>55302</v>
      </c>
      <c r="W1003" s="1009">
        <v>55302</v>
      </c>
      <c r="X1003" s="1009"/>
      <c r="Y1003" s="1009"/>
      <c r="Z1003" s="1009"/>
      <c r="AA1003" s="1008">
        <v>28202.3</v>
      </c>
      <c r="AB1003" s="1008">
        <v>28202.3</v>
      </c>
      <c r="AC1003" s="1008"/>
      <c r="AD1003" s="1008"/>
      <c r="AE1003" s="1008"/>
      <c r="AF1003" s="1010">
        <v>50.996889805070346</v>
      </c>
      <c r="AG1003" s="1010">
        <f t="shared" si="24"/>
        <v>50.996889805070346</v>
      </c>
      <c r="AH1003" s="1011"/>
      <c r="AI1003" s="1007"/>
      <c r="AJ1003" s="1007"/>
    </row>
    <row r="1004" spans="1:36" ht="36">
      <c r="A1004" s="1005" t="s">
        <v>136</v>
      </c>
      <c r="B1004" s="1006" t="s">
        <v>4053</v>
      </c>
      <c r="C1004" s="1007"/>
      <c r="D1004" s="1007"/>
      <c r="E1004" s="1007"/>
      <c r="F1004" s="1002">
        <v>0</v>
      </c>
      <c r="G1004" s="1008"/>
      <c r="H1004" s="1008">
        <v>2000</v>
      </c>
      <c r="I1004" s="1008"/>
      <c r="J1004" s="1008"/>
      <c r="K1004" s="1008"/>
      <c r="L1004" s="1008">
        <v>0</v>
      </c>
      <c r="M1004" s="1008">
        <v>0</v>
      </c>
      <c r="N1004" s="1008"/>
      <c r="O1004" s="1008"/>
      <c r="P1004" s="1008"/>
      <c r="Q1004" s="1002">
        <v>0</v>
      </c>
      <c r="R1004" s="1002">
        <v>0</v>
      </c>
      <c r="S1004" s="1002">
        <v>0</v>
      </c>
      <c r="T1004" s="1002">
        <v>0</v>
      </c>
      <c r="U1004" s="1002">
        <v>0</v>
      </c>
      <c r="V1004" s="1009">
        <v>8053.56</v>
      </c>
      <c r="W1004" s="1009">
        <v>8053.56</v>
      </c>
      <c r="X1004" s="1009"/>
      <c r="Y1004" s="1009"/>
      <c r="Z1004" s="1009"/>
      <c r="AA1004" s="1008">
        <v>7050.5749999999998</v>
      </c>
      <c r="AB1004" s="1008">
        <v>7050.5749999999998</v>
      </c>
      <c r="AC1004" s="1008"/>
      <c r="AD1004" s="1008"/>
      <c r="AE1004" s="1008"/>
      <c r="AF1004" s="1010">
        <v>87.54606658421865</v>
      </c>
      <c r="AG1004" s="1010">
        <f t="shared" si="24"/>
        <v>87.54606658421865</v>
      </c>
      <c r="AH1004" s="1011"/>
      <c r="AI1004" s="1007"/>
      <c r="AJ1004" s="1007"/>
    </row>
    <row r="1005" spans="1:36" ht="24">
      <c r="A1005" s="1005" t="s">
        <v>137</v>
      </c>
      <c r="B1005" s="1006" t="s">
        <v>2046</v>
      </c>
      <c r="C1005" s="1007"/>
      <c r="D1005" s="1007"/>
      <c r="E1005" s="1007"/>
      <c r="F1005" s="1002">
        <v>0</v>
      </c>
      <c r="G1005" s="1008"/>
      <c r="H1005" s="1008">
        <v>18826.289000000001</v>
      </c>
      <c r="I1005" s="1008"/>
      <c r="J1005" s="1008"/>
      <c r="K1005" s="1008"/>
      <c r="L1005" s="1008">
        <v>0</v>
      </c>
      <c r="M1005" s="1008">
        <v>0</v>
      </c>
      <c r="N1005" s="1008"/>
      <c r="O1005" s="1008"/>
      <c r="P1005" s="1008"/>
      <c r="Q1005" s="1002">
        <v>0</v>
      </c>
      <c r="R1005" s="1002">
        <v>0</v>
      </c>
      <c r="S1005" s="1002">
        <v>0</v>
      </c>
      <c r="T1005" s="1002">
        <v>0</v>
      </c>
      <c r="U1005" s="1002">
        <v>0</v>
      </c>
      <c r="V1005" s="1009">
        <v>4117</v>
      </c>
      <c r="W1005" s="1009">
        <v>4117</v>
      </c>
      <c r="X1005" s="1009"/>
      <c r="Y1005" s="1009"/>
      <c r="Z1005" s="1009"/>
      <c r="AA1005" s="1008">
        <v>4116.7727029999996</v>
      </c>
      <c r="AB1005" s="1008">
        <v>4116.7727029999996</v>
      </c>
      <c r="AC1005" s="1008"/>
      <c r="AD1005" s="1008"/>
      <c r="AE1005" s="1008"/>
      <c r="AF1005" s="1010">
        <v>99.994479062424091</v>
      </c>
      <c r="AG1005" s="1010">
        <f t="shared" si="24"/>
        <v>99.994479062424091</v>
      </c>
      <c r="AH1005" s="1011"/>
      <c r="AI1005" s="1007"/>
      <c r="AJ1005" s="1007"/>
    </row>
    <row r="1006" spans="1:36" ht="24">
      <c r="A1006" s="1005" t="s">
        <v>317</v>
      </c>
      <c r="B1006" s="1006" t="s">
        <v>4304</v>
      </c>
      <c r="C1006" s="1007"/>
      <c r="D1006" s="1007"/>
      <c r="E1006" s="1007"/>
      <c r="F1006" s="1002">
        <v>0</v>
      </c>
      <c r="G1006" s="1008"/>
      <c r="H1006" s="1008">
        <v>6613</v>
      </c>
      <c r="I1006" s="1008"/>
      <c r="J1006" s="1008"/>
      <c r="K1006" s="1008"/>
      <c r="L1006" s="1008">
        <v>216.196</v>
      </c>
      <c r="M1006" s="1008">
        <v>216.196</v>
      </c>
      <c r="N1006" s="1008"/>
      <c r="O1006" s="1008"/>
      <c r="P1006" s="1008"/>
      <c r="Q1006" s="1002">
        <v>0</v>
      </c>
      <c r="R1006" s="1002">
        <v>0</v>
      </c>
      <c r="S1006" s="1002">
        <v>0</v>
      </c>
      <c r="T1006" s="1002">
        <v>0</v>
      </c>
      <c r="U1006" s="1002">
        <v>0</v>
      </c>
      <c r="V1006" s="1009">
        <v>450</v>
      </c>
      <c r="W1006" s="1009">
        <v>450</v>
      </c>
      <c r="X1006" s="1009"/>
      <c r="Y1006" s="1009"/>
      <c r="Z1006" s="1009"/>
      <c r="AA1006" s="1008">
        <v>407.98099999999999</v>
      </c>
      <c r="AB1006" s="1008">
        <v>407.98099999999999</v>
      </c>
      <c r="AC1006" s="1008"/>
      <c r="AD1006" s="1008"/>
      <c r="AE1006" s="1008"/>
      <c r="AF1006" s="1010">
        <v>90.662444444444446</v>
      </c>
      <c r="AG1006" s="1010">
        <f t="shared" si="24"/>
        <v>90.662444444444446</v>
      </c>
      <c r="AH1006" s="1011"/>
      <c r="AI1006" s="1007"/>
      <c r="AJ1006" s="1007"/>
    </row>
    <row r="1007" spans="1:36">
      <c r="A1007" s="1005" t="s">
        <v>318</v>
      </c>
      <c r="B1007" s="1006" t="s">
        <v>4305</v>
      </c>
      <c r="C1007" s="1007"/>
      <c r="D1007" s="1007"/>
      <c r="E1007" s="1007"/>
      <c r="F1007" s="1002">
        <v>0</v>
      </c>
      <c r="G1007" s="1008"/>
      <c r="H1007" s="1008">
        <v>6483.5720000000001</v>
      </c>
      <c r="I1007" s="1008"/>
      <c r="J1007" s="1008"/>
      <c r="K1007" s="1008"/>
      <c r="L1007" s="1008">
        <v>193.429</v>
      </c>
      <c r="M1007" s="1008">
        <v>193.429</v>
      </c>
      <c r="N1007" s="1008"/>
      <c r="O1007" s="1008"/>
      <c r="P1007" s="1008"/>
      <c r="Q1007" s="1002">
        <v>0</v>
      </c>
      <c r="R1007" s="1002">
        <v>0</v>
      </c>
      <c r="S1007" s="1002">
        <v>0</v>
      </c>
      <c r="T1007" s="1002">
        <v>0</v>
      </c>
      <c r="U1007" s="1002">
        <v>0</v>
      </c>
      <c r="V1007" s="1009">
        <v>500</v>
      </c>
      <c r="W1007" s="1009">
        <v>500</v>
      </c>
      <c r="X1007" s="1009"/>
      <c r="Y1007" s="1009"/>
      <c r="Z1007" s="1009"/>
      <c r="AA1007" s="1008">
        <v>493.27103</v>
      </c>
      <c r="AB1007" s="1008">
        <v>493.27103</v>
      </c>
      <c r="AC1007" s="1008"/>
      <c r="AD1007" s="1008"/>
      <c r="AE1007" s="1008"/>
      <c r="AF1007" s="1010">
        <v>98.654206000000002</v>
      </c>
      <c r="AG1007" s="1010">
        <f t="shared" si="24"/>
        <v>98.654206000000002</v>
      </c>
      <c r="AH1007" s="1011"/>
      <c r="AI1007" s="1007"/>
      <c r="AJ1007" s="1007"/>
    </row>
    <row r="1008" spans="1:36" ht="24">
      <c r="A1008" s="1005" t="s">
        <v>656</v>
      </c>
      <c r="B1008" s="1006" t="s">
        <v>4306</v>
      </c>
      <c r="C1008" s="1007"/>
      <c r="D1008" s="1007"/>
      <c r="E1008" s="1007"/>
      <c r="F1008" s="1002">
        <v>0</v>
      </c>
      <c r="G1008" s="1008"/>
      <c r="H1008" s="1008">
        <v>6489.8519999999999</v>
      </c>
      <c r="I1008" s="1008"/>
      <c r="J1008" s="1008"/>
      <c r="K1008" s="1008"/>
      <c r="L1008" s="1008">
        <v>115.989</v>
      </c>
      <c r="M1008" s="1008">
        <v>115.989</v>
      </c>
      <c r="N1008" s="1008"/>
      <c r="O1008" s="1008"/>
      <c r="P1008" s="1008"/>
      <c r="Q1008" s="1002">
        <v>0</v>
      </c>
      <c r="R1008" s="1002">
        <v>0</v>
      </c>
      <c r="S1008" s="1002">
        <v>0</v>
      </c>
      <c r="T1008" s="1002">
        <v>0</v>
      </c>
      <c r="U1008" s="1002">
        <v>0</v>
      </c>
      <c r="V1008" s="1009">
        <v>500</v>
      </c>
      <c r="W1008" s="1009">
        <v>500</v>
      </c>
      <c r="X1008" s="1009"/>
      <c r="Y1008" s="1009"/>
      <c r="Z1008" s="1009"/>
      <c r="AA1008" s="1008">
        <v>494.98036999999999</v>
      </c>
      <c r="AB1008" s="1008">
        <v>494.98036999999999</v>
      </c>
      <c r="AC1008" s="1008"/>
      <c r="AD1008" s="1008"/>
      <c r="AE1008" s="1008"/>
      <c r="AF1008" s="1010">
        <v>98.996074000000007</v>
      </c>
      <c r="AG1008" s="1010">
        <f t="shared" si="24"/>
        <v>98.996074000000007</v>
      </c>
      <c r="AH1008" s="1011"/>
      <c r="AI1008" s="1007"/>
      <c r="AJ1008" s="1007"/>
    </row>
    <row r="1009" spans="1:36" ht="24">
      <c r="A1009" s="1005" t="s">
        <v>1117</v>
      </c>
      <c r="B1009" s="1006" t="s">
        <v>2072</v>
      </c>
      <c r="C1009" s="1007"/>
      <c r="D1009" s="1007"/>
      <c r="E1009" s="1007"/>
      <c r="F1009" s="1002">
        <v>0</v>
      </c>
      <c r="G1009" s="1008"/>
      <c r="H1009" s="1008">
        <v>5482.5</v>
      </c>
      <c r="I1009" s="1008"/>
      <c r="J1009" s="1008"/>
      <c r="K1009" s="1008"/>
      <c r="L1009" s="1008">
        <v>3759.1135220000001</v>
      </c>
      <c r="M1009" s="1008">
        <v>3759.1135220000001</v>
      </c>
      <c r="N1009" s="1008"/>
      <c r="O1009" s="1008"/>
      <c r="P1009" s="1008"/>
      <c r="Q1009" s="1002">
        <v>0</v>
      </c>
      <c r="R1009" s="1002">
        <v>0</v>
      </c>
      <c r="S1009" s="1002">
        <v>0</v>
      </c>
      <c r="T1009" s="1002">
        <v>0</v>
      </c>
      <c r="U1009" s="1002">
        <v>0</v>
      </c>
      <c r="V1009" s="1009">
        <v>603</v>
      </c>
      <c r="W1009" s="1009">
        <v>603</v>
      </c>
      <c r="X1009" s="1009"/>
      <c r="Y1009" s="1009"/>
      <c r="Z1009" s="1009"/>
      <c r="AA1009" s="1008">
        <v>456.81250299999999</v>
      </c>
      <c r="AB1009" s="1008">
        <v>456.81250299999999</v>
      </c>
      <c r="AC1009" s="1008"/>
      <c r="AD1009" s="1008"/>
      <c r="AE1009" s="1008"/>
      <c r="AF1009" s="1010">
        <v>75.756633996683249</v>
      </c>
      <c r="AG1009" s="1010">
        <f t="shared" si="24"/>
        <v>75.756633996683249</v>
      </c>
      <c r="AH1009" s="1011"/>
      <c r="AI1009" s="1007"/>
      <c r="AJ1009" s="1007"/>
    </row>
    <row r="1010" spans="1:36" ht="24">
      <c r="A1010" s="1005" t="s">
        <v>351</v>
      </c>
      <c r="B1010" s="1006" t="s">
        <v>2073</v>
      </c>
      <c r="C1010" s="1007"/>
      <c r="D1010" s="1007"/>
      <c r="E1010" s="1007"/>
      <c r="F1010" s="1002">
        <v>0</v>
      </c>
      <c r="G1010" s="1008"/>
      <c r="H1010" s="1008">
        <v>5320.6</v>
      </c>
      <c r="I1010" s="1008"/>
      <c r="J1010" s="1008"/>
      <c r="K1010" s="1008"/>
      <c r="L1010" s="1008">
        <v>1386.639105</v>
      </c>
      <c r="M1010" s="1008">
        <v>1386.639105</v>
      </c>
      <c r="N1010" s="1008"/>
      <c r="O1010" s="1008"/>
      <c r="P1010" s="1008"/>
      <c r="Q1010" s="1002">
        <v>0</v>
      </c>
      <c r="R1010" s="1002">
        <v>0</v>
      </c>
      <c r="S1010" s="1002">
        <v>0</v>
      </c>
      <c r="T1010" s="1002">
        <v>0</v>
      </c>
      <c r="U1010" s="1002">
        <v>0</v>
      </c>
      <c r="V1010" s="1009">
        <v>2750</v>
      </c>
      <c r="W1010" s="1009">
        <v>2750</v>
      </c>
      <c r="X1010" s="1009"/>
      <c r="Y1010" s="1009"/>
      <c r="Z1010" s="1009"/>
      <c r="AA1010" s="1008">
        <v>2703.1170929999998</v>
      </c>
      <c r="AB1010" s="1008">
        <v>2703.1170929999998</v>
      </c>
      <c r="AC1010" s="1008"/>
      <c r="AD1010" s="1008"/>
      <c r="AE1010" s="1008"/>
      <c r="AF1010" s="1010">
        <v>98.295167018181814</v>
      </c>
      <c r="AG1010" s="1010">
        <f t="shared" si="24"/>
        <v>98.295167018181814</v>
      </c>
      <c r="AH1010" s="1011"/>
      <c r="AI1010" s="1007"/>
      <c r="AJ1010" s="1007"/>
    </row>
    <row r="1011" spans="1:36" ht="24">
      <c r="A1011" s="1005" t="s">
        <v>1118</v>
      </c>
      <c r="B1011" s="1006" t="s">
        <v>2074</v>
      </c>
      <c r="C1011" s="1007"/>
      <c r="D1011" s="1007"/>
      <c r="E1011" s="1007"/>
      <c r="F1011" s="1002">
        <v>0</v>
      </c>
      <c r="G1011" s="1008"/>
      <c r="H1011" s="1008">
        <v>12939</v>
      </c>
      <c r="I1011" s="1008"/>
      <c r="J1011" s="1008"/>
      <c r="K1011" s="1008"/>
      <c r="L1011" s="1008">
        <v>3530.342486</v>
      </c>
      <c r="M1011" s="1008">
        <v>3530.342486</v>
      </c>
      <c r="N1011" s="1008"/>
      <c r="O1011" s="1008"/>
      <c r="P1011" s="1008"/>
      <c r="Q1011" s="1002">
        <v>0</v>
      </c>
      <c r="R1011" s="1002">
        <v>0</v>
      </c>
      <c r="S1011" s="1002">
        <v>0</v>
      </c>
      <c r="T1011" s="1002">
        <v>0</v>
      </c>
      <c r="U1011" s="1002">
        <v>0</v>
      </c>
      <c r="V1011" s="1009">
        <v>6350</v>
      </c>
      <c r="W1011" s="1009">
        <v>6350</v>
      </c>
      <c r="X1011" s="1009"/>
      <c r="Y1011" s="1009"/>
      <c r="Z1011" s="1009"/>
      <c r="AA1011" s="1008">
        <v>6266.7877920000001</v>
      </c>
      <c r="AB1011" s="1008">
        <v>6266.7877920000001</v>
      </c>
      <c r="AC1011" s="1008"/>
      <c r="AD1011" s="1008"/>
      <c r="AE1011" s="1008"/>
      <c r="AF1011" s="1010">
        <v>98.689571527559067</v>
      </c>
      <c r="AG1011" s="1010">
        <f t="shared" si="24"/>
        <v>98.689571527559067</v>
      </c>
      <c r="AH1011" s="1011"/>
      <c r="AI1011" s="1007"/>
      <c r="AJ1011" s="1007"/>
    </row>
    <row r="1012" spans="1:36" ht="24">
      <c r="A1012" s="1005" t="s">
        <v>1119</v>
      </c>
      <c r="B1012" s="1006" t="s">
        <v>2075</v>
      </c>
      <c r="C1012" s="1007"/>
      <c r="D1012" s="1007"/>
      <c r="E1012" s="1007"/>
      <c r="F1012" s="1002">
        <v>0</v>
      </c>
      <c r="G1012" s="1008"/>
      <c r="H1012" s="1008">
        <v>7379</v>
      </c>
      <c r="I1012" s="1008"/>
      <c r="J1012" s="1008"/>
      <c r="K1012" s="1008"/>
      <c r="L1012" s="1008">
        <v>5087.1782229999999</v>
      </c>
      <c r="M1012" s="1008">
        <v>5087.1782229999999</v>
      </c>
      <c r="N1012" s="1008"/>
      <c r="O1012" s="1008"/>
      <c r="P1012" s="1008"/>
      <c r="Q1012" s="1002">
        <v>0</v>
      </c>
      <c r="R1012" s="1002">
        <v>0</v>
      </c>
      <c r="S1012" s="1002">
        <v>0</v>
      </c>
      <c r="T1012" s="1002">
        <v>0</v>
      </c>
      <c r="U1012" s="1002">
        <v>0</v>
      </c>
      <c r="V1012" s="1009">
        <v>1000</v>
      </c>
      <c r="W1012" s="1009">
        <v>1000</v>
      </c>
      <c r="X1012" s="1009"/>
      <c r="Y1012" s="1009"/>
      <c r="Z1012" s="1009"/>
      <c r="AA1012" s="1008">
        <v>830.61850300000003</v>
      </c>
      <c r="AB1012" s="1008">
        <v>830.61850300000003</v>
      </c>
      <c r="AC1012" s="1008"/>
      <c r="AD1012" s="1008"/>
      <c r="AE1012" s="1008"/>
      <c r="AF1012" s="1010">
        <v>83.061850300000003</v>
      </c>
      <c r="AG1012" s="1010">
        <f t="shared" si="24"/>
        <v>83.061850300000003</v>
      </c>
      <c r="AH1012" s="1011"/>
      <c r="AI1012" s="1007"/>
      <c r="AJ1012" s="1007"/>
    </row>
    <row r="1013" spans="1:36" ht="36">
      <c r="A1013" s="1005" t="s">
        <v>1120</v>
      </c>
      <c r="B1013" s="1006" t="s">
        <v>2090</v>
      </c>
      <c r="C1013" s="1007"/>
      <c r="D1013" s="1007"/>
      <c r="E1013" s="1007"/>
      <c r="F1013" s="1002">
        <v>0</v>
      </c>
      <c r="G1013" s="1008"/>
      <c r="H1013" s="1008">
        <v>10000</v>
      </c>
      <c r="I1013" s="1008"/>
      <c r="J1013" s="1008"/>
      <c r="K1013" s="1008"/>
      <c r="L1013" s="1008">
        <v>0</v>
      </c>
      <c r="M1013" s="1008">
        <v>0</v>
      </c>
      <c r="N1013" s="1008"/>
      <c r="O1013" s="1008"/>
      <c r="P1013" s="1008"/>
      <c r="Q1013" s="1002">
        <v>0</v>
      </c>
      <c r="R1013" s="1002">
        <v>0</v>
      </c>
      <c r="S1013" s="1002">
        <v>0</v>
      </c>
      <c r="T1013" s="1002">
        <v>0</v>
      </c>
      <c r="U1013" s="1002">
        <v>0</v>
      </c>
      <c r="V1013" s="1009">
        <v>7100</v>
      </c>
      <c r="W1013" s="1009">
        <v>7100</v>
      </c>
      <c r="X1013" s="1009"/>
      <c r="Y1013" s="1009"/>
      <c r="Z1013" s="1009"/>
      <c r="AA1013" s="1008">
        <v>0</v>
      </c>
      <c r="AB1013" s="1008">
        <v>0</v>
      </c>
      <c r="AC1013" s="1008"/>
      <c r="AD1013" s="1008"/>
      <c r="AE1013" s="1008"/>
      <c r="AF1013" s="1010">
        <v>0</v>
      </c>
      <c r="AG1013" s="1010">
        <f t="shared" si="24"/>
        <v>0</v>
      </c>
      <c r="AH1013" s="1011"/>
      <c r="AI1013" s="1007"/>
      <c r="AJ1013" s="1007"/>
    </row>
    <row r="1014" spans="1:36" ht="48">
      <c r="A1014" s="1005" t="s">
        <v>1121</v>
      </c>
      <c r="B1014" s="1006" t="s">
        <v>2139</v>
      </c>
      <c r="C1014" s="1007"/>
      <c r="D1014" s="1007"/>
      <c r="E1014" s="1007"/>
      <c r="F1014" s="1002">
        <v>0</v>
      </c>
      <c r="G1014" s="1008"/>
      <c r="H1014" s="1008">
        <v>289443</v>
      </c>
      <c r="I1014" s="1008"/>
      <c r="J1014" s="1008"/>
      <c r="K1014" s="1008"/>
      <c r="L1014" s="1008">
        <v>0</v>
      </c>
      <c r="M1014" s="1008">
        <v>0</v>
      </c>
      <c r="N1014" s="1008"/>
      <c r="O1014" s="1008"/>
      <c r="P1014" s="1008"/>
      <c r="Q1014" s="1002">
        <v>0</v>
      </c>
      <c r="R1014" s="1002">
        <v>0</v>
      </c>
      <c r="S1014" s="1002">
        <v>0</v>
      </c>
      <c r="T1014" s="1002">
        <v>0</v>
      </c>
      <c r="U1014" s="1002">
        <v>0</v>
      </c>
      <c r="V1014" s="1009">
        <v>52927</v>
      </c>
      <c r="W1014" s="1009">
        <v>52927</v>
      </c>
      <c r="X1014" s="1009"/>
      <c r="Y1014" s="1009"/>
      <c r="Z1014" s="1009"/>
      <c r="AA1014" s="1008">
        <v>38352.840600000003</v>
      </c>
      <c r="AB1014" s="1008">
        <v>38352.840600000003</v>
      </c>
      <c r="AC1014" s="1008"/>
      <c r="AD1014" s="1008"/>
      <c r="AE1014" s="1008"/>
      <c r="AF1014" s="1010">
        <v>72.463658624142695</v>
      </c>
      <c r="AG1014" s="1010">
        <f t="shared" si="24"/>
        <v>72.463658624142695</v>
      </c>
      <c r="AH1014" s="1011"/>
      <c r="AI1014" s="1007"/>
      <c r="AJ1014" s="1007"/>
    </row>
    <row r="1015" spans="1:36" ht="24">
      <c r="A1015" s="1005" t="s">
        <v>1122</v>
      </c>
      <c r="B1015" s="1006" t="s">
        <v>2134</v>
      </c>
      <c r="C1015" s="1007"/>
      <c r="D1015" s="1007"/>
      <c r="E1015" s="1007"/>
      <c r="F1015" s="1002">
        <v>0</v>
      </c>
      <c r="G1015" s="1008"/>
      <c r="H1015" s="1008">
        <v>272849</v>
      </c>
      <c r="I1015" s="1008"/>
      <c r="J1015" s="1008"/>
      <c r="K1015" s="1008"/>
      <c r="L1015" s="1008">
        <v>0</v>
      </c>
      <c r="M1015" s="1008">
        <v>0</v>
      </c>
      <c r="N1015" s="1008"/>
      <c r="O1015" s="1008"/>
      <c r="P1015" s="1008"/>
      <c r="Q1015" s="1002">
        <v>0</v>
      </c>
      <c r="R1015" s="1002">
        <v>0</v>
      </c>
      <c r="S1015" s="1002">
        <v>0</v>
      </c>
      <c r="T1015" s="1002">
        <v>0</v>
      </c>
      <c r="U1015" s="1002">
        <v>0</v>
      </c>
      <c r="V1015" s="1009">
        <v>95613</v>
      </c>
      <c r="W1015" s="1009">
        <v>95613</v>
      </c>
      <c r="X1015" s="1009"/>
      <c r="Y1015" s="1009"/>
      <c r="Z1015" s="1009"/>
      <c r="AA1015" s="1008">
        <v>48806.719499999999</v>
      </c>
      <c r="AB1015" s="1008">
        <v>48806.719499999999</v>
      </c>
      <c r="AC1015" s="1008"/>
      <c r="AD1015" s="1008"/>
      <c r="AE1015" s="1008"/>
      <c r="AF1015" s="1010">
        <v>51.046112453327474</v>
      </c>
      <c r="AG1015" s="1010">
        <f t="shared" si="24"/>
        <v>51.046112453327474</v>
      </c>
      <c r="AH1015" s="1011"/>
      <c r="AI1015" s="1007"/>
      <c r="AJ1015" s="1007"/>
    </row>
    <row r="1016" spans="1:36" ht="24">
      <c r="A1016" s="1005" t="s">
        <v>1123</v>
      </c>
      <c r="B1016" s="1006" t="s">
        <v>2150</v>
      </c>
      <c r="C1016" s="1007"/>
      <c r="D1016" s="1007"/>
      <c r="E1016" s="1007"/>
      <c r="F1016" s="1002">
        <v>0</v>
      </c>
      <c r="G1016" s="1008"/>
      <c r="H1016" s="1008">
        <v>477998.6</v>
      </c>
      <c r="I1016" s="1008"/>
      <c r="J1016" s="1008"/>
      <c r="K1016" s="1008"/>
      <c r="L1016" s="1008">
        <v>66370.436377999999</v>
      </c>
      <c r="M1016" s="1008">
        <v>66370.436377999999</v>
      </c>
      <c r="N1016" s="1008"/>
      <c r="O1016" s="1008"/>
      <c r="P1016" s="1008"/>
      <c r="Q1016" s="1002">
        <v>0</v>
      </c>
      <c r="R1016" s="1002">
        <v>0</v>
      </c>
      <c r="S1016" s="1002">
        <v>0</v>
      </c>
      <c r="T1016" s="1002">
        <v>0</v>
      </c>
      <c r="U1016" s="1002">
        <v>0</v>
      </c>
      <c r="V1016" s="1009">
        <v>28698</v>
      </c>
      <c r="W1016" s="1009">
        <v>28698</v>
      </c>
      <c r="X1016" s="1009"/>
      <c r="Y1016" s="1009"/>
      <c r="Z1016" s="1009"/>
      <c r="AA1016" s="1008">
        <v>25971.14</v>
      </c>
      <c r="AB1016" s="1008">
        <v>25971.14</v>
      </c>
      <c r="AC1016" s="1008"/>
      <c r="AD1016" s="1008"/>
      <c r="AE1016" s="1008"/>
      <c r="AF1016" s="1010">
        <v>90.498083490138683</v>
      </c>
      <c r="AG1016" s="1010">
        <f t="shared" si="24"/>
        <v>90.498083490138683</v>
      </c>
      <c r="AH1016" s="1011"/>
      <c r="AI1016" s="1007"/>
      <c r="AJ1016" s="1007"/>
    </row>
    <row r="1017" spans="1:36" ht="24">
      <c r="A1017" s="1005" t="s">
        <v>1124</v>
      </c>
      <c r="B1017" s="1006" t="s">
        <v>2150</v>
      </c>
      <c r="C1017" s="1007"/>
      <c r="D1017" s="1007"/>
      <c r="E1017" s="1007"/>
      <c r="F1017" s="1002">
        <v>0</v>
      </c>
      <c r="G1017" s="1008"/>
      <c r="H1017" s="1008">
        <v>477998.6</v>
      </c>
      <c r="I1017" s="1008"/>
      <c r="J1017" s="1008"/>
      <c r="K1017" s="1008"/>
      <c r="L1017" s="1008">
        <v>2992.636</v>
      </c>
      <c r="M1017" s="1008">
        <v>2992.636</v>
      </c>
      <c r="N1017" s="1008"/>
      <c r="O1017" s="1008"/>
      <c r="P1017" s="1008"/>
      <c r="Q1017" s="1002">
        <v>0</v>
      </c>
      <c r="R1017" s="1002">
        <v>0</v>
      </c>
      <c r="S1017" s="1002">
        <v>0</v>
      </c>
      <c r="T1017" s="1002">
        <v>0</v>
      </c>
      <c r="U1017" s="1002">
        <v>0</v>
      </c>
      <c r="V1017" s="1009">
        <v>6264.0351000000001</v>
      </c>
      <c r="W1017" s="1009">
        <v>6264.0351000000001</v>
      </c>
      <c r="X1017" s="1009"/>
      <c r="Y1017" s="1009"/>
      <c r="Z1017" s="1009"/>
      <c r="AA1017" s="1008">
        <v>6264.0351000000001</v>
      </c>
      <c r="AB1017" s="1008">
        <v>6264.0351000000001</v>
      </c>
      <c r="AC1017" s="1008"/>
      <c r="AD1017" s="1008"/>
      <c r="AE1017" s="1008"/>
      <c r="AF1017" s="1010">
        <v>100</v>
      </c>
      <c r="AG1017" s="1010">
        <f t="shared" si="24"/>
        <v>100</v>
      </c>
      <c r="AH1017" s="1011"/>
      <c r="AI1017" s="1007"/>
      <c r="AJ1017" s="1007"/>
    </row>
    <row r="1018" spans="1:36" ht="36">
      <c r="A1018" s="1005" t="s">
        <v>1125</v>
      </c>
      <c r="B1018" s="1006" t="s">
        <v>2132</v>
      </c>
      <c r="C1018" s="1007"/>
      <c r="D1018" s="1007"/>
      <c r="E1018" s="1007"/>
      <c r="F1018" s="1002">
        <v>0</v>
      </c>
      <c r="G1018" s="1008"/>
      <c r="H1018" s="1008">
        <v>822172</v>
      </c>
      <c r="I1018" s="1008"/>
      <c r="J1018" s="1008"/>
      <c r="K1018" s="1008"/>
      <c r="L1018" s="1008">
        <v>0</v>
      </c>
      <c r="M1018" s="1008">
        <v>0</v>
      </c>
      <c r="N1018" s="1008"/>
      <c r="O1018" s="1008"/>
      <c r="P1018" s="1008"/>
      <c r="Q1018" s="1002">
        <v>0</v>
      </c>
      <c r="R1018" s="1002">
        <v>0</v>
      </c>
      <c r="S1018" s="1002">
        <v>0</v>
      </c>
      <c r="T1018" s="1002">
        <v>0</v>
      </c>
      <c r="U1018" s="1002">
        <v>0</v>
      </c>
      <c r="V1018" s="1009">
        <v>45400</v>
      </c>
      <c r="W1018" s="1009">
        <v>45400</v>
      </c>
      <c r="X1018" s="1009"/>
      <c r="Y1018" s="1009"/>
      <c r="Z1018" s="1009"/>
      <c r="AA1018" s="1008">
        <v>0</v>
      </c>
      <c r="AB1018" s="1008">
        <v>0</v>
      </c>
      <c r="AC1018" s="1008"/>
      <c r="AD1018" s="1008"/>
      <c r="AE1018" s="1008"/>
      <c r="AF1018" s="1010">
        <v>0</v>
      </c>
      <c r="AG1018" s="1010">
        <f t="shared" si="24"/>
        <v>0</v>
      </c>
      <c r="AH1018" s="1011"/>
      <c r="AI1018" s="1007"/>
      <c r="AJ1018" s="1007"/>
    </row>
    <row r="1019" spans="1:36" ht="36">
      <c r="A1019" s="1005" t="s">
        <v>1126</v>
      </c>
      <c r="B1019" s="1006" t="s">
        <v>2133</v>
      </c>
      <c r="C1019" s="1007"/>
      <c r="D1019" s="1007"/>
      <c r="E1019" s="1007"/>
      <c r="F1019" s="1002">
        <v>0</v>
      </c>
      <c r="G1019" s="1008"/>
      <c r="H1019" s="1008">
        <v>1294762</v>
      </c>
      <c r="I1019" s="1008"/>
      <c r="J1019" s="1008"/>
      <c r="K1019" s="1008"/>
      <c r="L1019" s="1008">
        <v>0</v>
      </c>
      <c r="M1019" s="1008">
        <v>0</v>
      </c>
      <c r="N1019" s="1008"/>
      <c r="O1019" s="1008"/>
      <c r="P1019" s="1008"/>
      <c r="Q1019" s="1002">
        <v>0</v>
      </c>
      <c r="R1019" s="1002">
        <v>0</v>
      </c>
      <c r="S1019" s="1002">
        <v>0</v>
      </c>
      <c r="T1019" s="1002">
        <v>0</v>
      </c>
      <c r="U1019" s="1002">
        <v>0</v>
      </c>
      <c r="V1019" s="1009">
        <v>30692.854899999998</v>
      </c>
      <c r="W1019" s="1009">
        <v>30692.854899999998</v>
      </c>
      <c r="X1019" s="1009"/>
      <c r="Y1019" s="1009"/>
      <c r="Z1019" s="1009"/>
      <c r="AA1019" s="1008">
        <v>0</v>
      </c>
      <c r="AB1019" s="1008">
        <v>0</v>
      </c>
      <c r="AC1019" s="1008"/>
      <c r="AD1019" s="1008"/>
      <c r="AE1019" s="1008"/>
      <c r="AF1019" s="1010">
        <v>0</v>
      </c>
      <c r="AG1019" s="1010">
        <f t="shared" si="24"/>
        <v>0</v>
      </c>
      <c r="AH1019" s="1011"/>
      <c r="AI1019" s="1007"/>
      <c r="AJ1019" s="1007"/>
    </row>
    <row r="1020" spans="1:36" ht="36">
      <c r="A1020" s="1005" t="s">
        <v>3895</v>
      </c>
      <c r="B1020" s="1006" t="s">
        <v>4383</v>
      </c>
      <c r="C1020" s="1007"/>
      <c r="D1020" s="1007"/>
      <c r="E1020" s="1007"/>
      <c r="F1020" s="1002">
        <v>0</v>
      </c>
      <c r="G1020" s="1008"/>
      <c r="H1020" s="1008">
        <v>35517</v>
      </c>
      <c r="I1020" s="1008"/>
      <c r="J1020" s="1008"/>
      <c r="K1020" s="1008"/>
      <c r="L1020" s="1008">
        <v>0</v>
      </c>
      <c r="M1020" s="1008">
        <v>0</v>
      </c>
      <c r="N1020" s="1008"/>
      <c r="O1020" s="1008"/>
      <c r="P1020" s="1008"/>
      <c r="Q1020" s="1002">
        <v>0</v>
      </c>
      <c r="R1020" s="1002">
        <v>0</v>
      </c>
      <c r="S1020" s="1002">
        <v>0</v>
      </c>
      <c r="T1020" s="1002">
        <v>0</v>
      </c>
      <c r="U1020" s="1002">
        <v>0</v>
      </c>
      <c r="V1020" s="1009">
        <v>10981</v>
      </c>
      <c r="W1020" s="1009">
        <v>10981</v>
      </c>
      <c r="X1020" s="1009"/>
      <c r="Y1020" s="1009"/>
      <c r="Z1020" s="1009"/>
      <c r="AA1020" s="1008">
        <v>0</v>
      </c>
      <c r="AB1020" s="1008">
        <v>0</v>
      </c>
      <c r="AC1020" s="1008"/>
      <c r="AD1020" s="1008"/>
      <c r="AE1020" s="1008"/>
      <c r="AF1020" s="1010">
        <v>0</v>
      </c>
      <c r="AG1020" s="1010">
        <f t="shared" si="24"/>
        <v>0</v>
      </c>
      <c r="AH1020" s="1011"/>
      <c r="AI1020" s="1007"/>
      <c r="AJ1020" s="1007"/>
    </row>
    <row r="1021" spans="1:36" ht="36">
      <c r="A1021" s="1005" t="s">
        <v>3896</v>
      </c>
      <c r="B1021" s="1006" t="s">
        <v>4384</v>
      </c>
      <c r="C1021" s="1007"/>
      <c r="D1021" s="1007"/>
      <c r="E1021" s="1007"/>
      <c r="F1021" s="1002">
        <v>0</v>
      </c>
      <c r="G1021" s="1008"/>
      <c r="H1021" s="1008">
        <v>0</v>
      </c>
      <c r="I1021" s="1008"/>
      <c r="J1021" s="1008"/>
      <c r="K1021" s="1008"/>
      <c r="L1021" s="1008">
        <v>0</v>
      </c>
      <c r="M1021" s="1008">
        <v>0</v>
      </c>
      <c r="N1021" s="1008"/>
      <c r="O1021" s="1008"/>
      <c r="P1021" s="1008"/>
      <c r="Q1021" s="1002">
        <v>0</v>
      </c>
      <c r="R1021" s="1002">
        <v>0</v>
      </c>
      <c r="S1021" s="1002">
        <v>0</v>
      </c>
      <c r="T1021" s="1002">
        <v>0</v>
      </c>
      <c r="U1021" s="1002">
        <v>0</v>
      </c>
      <c r="V1021" s="1009">
        <v>6487.59</v>
      </c>
      <c r="W1021" s="1009">
        <v>6487.59</v>
      </c>
      <c r="X1021" s="1009"/>
      <c r="Y1021" s="1009"/>
      <c r="Z1021" s="1009"/>
      <c r="AA1021" s="1008">
        <v>0</v>
      </c>
      <c r="AB1021" s="1008">
        <v>0</v>
      </c>
      <c r="AC1021" s="1008"/>
      <c r="AD1021" s="1008"/>
      <c r="AE1021" s="1008"/>
      <c r="AF1021" s="1010">
        <v>0</v>
      </c>
      <c r="AG1021" s="1010">
        <f t="shared" si="24"/>
        <v>0</v>
      </c>
      <c r="AH1021" s="1011"/>
      <c r="AI1021" s="1007"/>
      <c r="AJ1021" s="1007"/>
    </row>
    <row r="1022" spans="1:36" ht="36">
      <c r="A1022" s="1017" t="s">
        <v>3897</v>
      </c>
      <c r="B1022" s="1018" t="s">
        <v>4385</v>
      </c>
      <c r="C1022" s="1019"/>
      <c r="D1022" s="1019"/>
      <c r="E1022" s="1019"/>
      <c r="F1022" s="1020">
        <v>0</v>
      </c>
      <c r="G1022" s="1021"/>
      <c r="H1022" s="1021">
        <v>0</v>
      </c>
      <c r="I1022" s="1021"/>
      <c r="J1022" s="1021"/>
      <c r="K1022" s="1021"/>
      <c r="L1022" s="1021">
        <v>0</v>
      </c>
      <c r="M1022" s="1021">
        <v>0</v>
      </c>
      <c r="N1022" s="1021"/>
      <c r="O1022" s="1021"/>
      <c r="P1022" s="1021"/>
      <c r="Q1022" s="1020">
        <v>0</v>
      </c>
      <c r="R1022" s="1020">
        <v>0</v>
      </c>
      <c r="S1022" s="1020">
        <v>0</v>
      </c>
      <c r="T1022" s="1020">
        <v>0</v>
      </c>
      <c r="U1022" s="1020">
        <v>0</v>
      </c>
      <c r="V1022" s="1022">
        <v>1140.92</v>
      </c>
      <c r="W1022" s="1022">
        <v>1140.92</v>
      </c>
      <c r="X1022" s="1022"/>
      <c r="Y1022" s="1022"/>
      <c r="Z1022" s="1022"/>
      <c r="AA1022" s="1021">
        <v>0</v>
      </c>
      <c r="AB1022" s="1021">
        <v>0</v>
      </c>
      <c r="AC1022" s="1021"/>
      <c r="AD1022" s="1021"/>
      <c r="AE1022" s="1021"/>
      <c r="AF1022" s="1023">
        <v>0</v>
      </c>
      <c r="AG1022" s="1023">
        <f t="shared" si="24"/>
        <v>0</v>
      </c>
      <c r="AH1022" s="1024"/>
      <c r="AI1022" s="1019"/>
      <c r="AJ1022" s="1019"/>
    </row>
    <row r="1023" spans="1:36" s="1128" customFormat="1">
      <c r="A1023" s="1122" t="s">
        <v>820</v>
      </c>
      <c r="B1023" s="1123" t="s">
        <v>2574</v>
      </c>
      <c r="C1023" s="1122"/>
      <c r="D1023" s="1122"/>
      <c r="E1023" s="1122"/>
      <c r="F1023" s="394"/>
      <c r="G1023" s="394"/>
      <c r="H1023" s="394"/>
      <c r="I1023" s="394"/>
      <c r="J1023" s="394"/>
      <c r="K1023" s="394"/>
      <c r="L1023" s="394"/>
      <c r="M1023" s="394"/>
      <c r="N1023" s="394"/>
      <c r="O1023" s="394"/>
      <c r="P1023" s="394"/>
      <c r="Q1023" s="394"/>
      <c r="R1023" s="394"/>
      <c r="S1023" s="394"/>
      <c r="T1023" s="394"/>
      <c r="U1023" s="394"/>
      <c r="V1023" s="1124"/>
      <c r="W1023" s="1124"/>
      <c r="X1023" s="1124"/>
      <c r="Y1023" s="1124"/>
      <c r="Z1023" s="1124"/>
      <c r="AA1023" s="393">
        <f>SUM(AB1023:AE1023)</f>
        <v>114415</v>
      </c>
      <c r="AB1023" s="1124"/>
      <c r="AC1023" s="1124">
        <v>114415</v>
      </c>
      <c r="AD1023" s="1124"/>
      <c r="AE1023" s="1124"/>
      <c r="AF1023" s="1125"/>
      <c r="AG1023" s="1126"/>
      <c r="AH1023" s="1127"/>
      <c r="AI1023" s="1127"/>
      <c r="AJ1023" s="1127"/>
    </row>
    <row r="1024" spans="1:36" s="392" customFormat="1" ht="24">
      <c r="A1024" s="391" t="s">
        <v>1127</v>
      </c>
      <c r="B1024" s="391" t="s">
        <v>2573</v>
      </c>
      <c r="C1024" s="391"/>
      <c r="D1024" s="391"/>
      <c r="E1024" s="391"/>
      <c r="F1024" s="391"/>
      <c r="G1024" s="391"/>
      <c r="H1024" s="391"/>
      <c r="I1024" s="391"/>
      <c r="J1024" s="391"/>
      <c r="K1024" s="391"/>
      <c r="L1024" s="391"/>
      <c r="M1024" s="391"/>
      <c r="N1024" s="391"/>
      <c r="O1024" s="391"/>
      <c r="P1024" s="391"/>
      <c r="Q1024" s="391"/>
      <c r="R1024" s="391"/>
      <c r="S1024" s="391"/>
      <c r="T1024" s="391"/>
      <c r="U1024" s="391"/>
      <c r="V1024" s="393"/>
      <c r="W1024" s="393"/>
      <c r="X1024" s="393"/>
      <c r="Y1024" s="393"/>
      <c r="Z1024" s="393"/>
      <c r="AA1024" s="393">
        <f>'51.31'!O16/1000000</f>
        <v>126239.291717</v>
      </c>
      <c r="AB1024" s="393"/>
      <c r="AC1024" s="393">
        <f>AA1024</f>
        <v>126239.291717</v>
      </c>
      <c r="AD1024" s="393"/>
      <c r="AE1024" s="393"/>
      <c r="AF1024" s="391"/>
      <c r="AG1024" s="1117"/>
      <c r="AH1024" s="1117"/>
      <c r="AI1024" s="1117"/>
      <c r="AJ1024" s="1117"/>
    </row>
  </sheetData>
  <mergeCells count="27">
    <mergeCell ref="H7:K7"/>
    <mergeCell ref="L7:L8"/>
    <mergeCell ref="M7:P7"/>
    <mergeCell ref="Q7:Q8"/>
    <mergeCell ref="AG7:AJ7"/>
    <mergeCell ref="R7:U7"/>
    <mergeCell ref="V7:V8"/>
    <mergeCell ref="W7:Z7"/>
    <mergeCell ref="AA7:AA8"/>
    <mergeCell ref="AB7:AE7"/>
    <mergeCell ref="AF7:AF8"/>
    <mergeCell ref="A2:AI2"/>
    <mergeCell ref="A3:AI3"/>
    <mergeCell ref="A5:A8"/>
    <mergeCell ref="B5:B8"/>
    <mergeCell ref="C5:C8"/>
    <mergeCell ref="D5:D8"/>
    <mergeCell ref="E5:E8"/>
    <mergeCell ref="F5:K5"/>
    <mergeCell ref="L5:P6"/>
    <mergeCell ref="Q5:U6"/>
    <mergeCell ref="V5:Z6"/>
    <mergeCell ref="AA5:AE6"/>
    <mergeCell ref="AF5:AJ6"/>
    <mergeCell ref="F6:F8"/>
    <mergeCell ref="G6:K6"/>
    <mergeCell ref="G7:G8"/>
  </mergeCells>
  <pageMargins left="0.35" right="0.2" top="0.43" bottom="0.33" header="0.3" footer="0.3"/>
  <pageSetup paperSize="8"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3"/>
  <sheetViews>
    <sheetView workbookViewId="0">
      <selection activeCell="A3" sqref="A3:L3"/>
    </sheetView>
  </sheetViews>
  <sheetFormatPr defaultRowHeight="18"/>
  <cols>
    <col min="1" max="1" width="4.08984375" customWidth="1"/>
    <col min="2" max="2" width="14" customWidth="1"/>
    <col min="3" max="12" width="8.1796875" customWidth="1"/>
  </cols>
  <sheetData>
    <row r="1" spans="1:12">
      <c r="L1" s="372" t="s">
        <v>2561</v>
      </c>
    </row>
    <row r="2" spans="1:12">
      <c r="A2" s="1149" t="s">
        <v>3875</v>
      </c>
      <c r="B2" s="1149"/>
      <c r="C2" s="1149"/>
      <c r="D2" s="1149"/>
      <c r="E2" s="1149"/>
      <c r="F2" s="1149"/>
      <c r="G2" s="1149"/>
      <c r="H2" s="1149"/>
      <c r="I2" s="1149"/>
      <c r="J2" s="1149"/>
      <c r="K2" s="1149"/>
      <c r="L2" s="1149"/>
    </row>
    <row r="3" spans="1:12">
      <c r="A3" s="1154" t="s">
        <v>3850</v>
      </c>
      <c r="B3" s="1154"/>
      <c r="C3" s="1154"/>
      <c r="D3" s="1154"/>
      <c r="E3" s="1154"/>
      <c r="F3" s="1154"/>
      <c r="G3" s="1154"/>
      <c r="H3" s="1154"/>
      <c r="I3" s="1154"/>
      <c r="J3" s="1154"/>
      <c r="K3" s="1154"/>
      <c r="L3" s="1154"/>
    </row>
    <row r="4" spans="1:12">
      <c r="L4" s="67" t="s">
        <v>1667</v>
      </c>
    </row>
    <row r="5" spans="1:12">
      <c r="A5" s="1151" t="s">
        <v>428</v>
      </c>
      <c r="B5" s="1151" t="s">
        <v>2562</v>
      </c>
      <c r="C5" s="1151" t="s">
        <v>3876</v>
      </c>
      <c r="D5" s="1151" t="s">
        <v>3301</v>
      </c>
      <c r="E5" s="1151"/>
      <c r="F5" s="1151"/>
      <c r="G5" s="1151"/>
      <c r="H5" s="1151" t="s">
        <v>3302</v>
      </c>
      <c r="I5" s="1151"/>
      <c r="J5" s="1151"/>
      <c r="K5" s="1151"/>
      <c r="L5" s="1151" t="s">
        <v>3877</v>
      </c>
    </row>
    <row r="6" spans="1:12" ht="35.25" customHeight="1">
      <c r="A6" s="1151"/>
      <c r="B6" s="1151"/>
      <c r="C6" s="1151"/>
      <c r="D6" s="1151" t="s">
        <v>2563</v>
      </c>
      <c r="E6" s="1151"/>
      <c r="F6" s="1151" t="s">
        <v>2564</v>
      </c>
      <c r="G6" s="1151" t="s">
        <v>2565</v>
      </c>
      <c r="H6" s="1151" t="s">
        <v>2563</v>
      </c>
      <c r="I6" s="1151"/>
      <c r="J6" s="1151" t="s">
        <v>2564</v>
      </c>
      <c r="K6" s="1151" t="s">
        <v>2565</v>
      </c>
      <c r="L6" s="1151"/>
    </row>
    <row r="7" spans="1:12" ht="68.25" customHeight="1">
      <c r="A7" s="1151"/>
      <c r="B7" s="1151"/>
      <c r="C7" s="1151"/>
      <c r="D7" s="969" t="s">
        <v>414</v>
      </c>
      <c r="E7" s="969" t="s">
        <v>2566</v>
      </c>
      <c r="F7" s="1151"/>
      <c r="G7" s="1151"/>
      <c r="H7" s="969" t="s">
        <v>414</v>
      </c>
      <c r="I7" s="969" t="s">
        <v>2566</v>
      </c>
      <c r="J7" s="1151"/>
      <c r="K7" s="1151"/>
      <c r="L7" s="1151"/>
    </row>
    <row r="8" spans="1:12" s="390" customFormat="1" ht="12.75">
      <c r="A8" s="389" t="s">
        <v>416</v>
      </c>
      <c r="B8" s="389" t="s">
        <v>417</v>
      </c>
      <c r="C8" s="389">
        <v>1</v>
      </c>
      <c r="D8" s="389">
        <v>2</v>
      </c>
      <c r="E8" s="389">
        <v>3</v>
      </c>
      <c r="F8" s="389">
        <v>4</v>
      </c>
      <c r="G8" s="389" t="s">
        <v>2567</v>
      </c>
      <c r="H8" s="389">
        <v>6</v>
      </c>
      <c r="I8" s="389">
        <v>7</v>
      </c>
      <c r="J8" s="389">
        <v>8</v>
      </c>
      <c r="K8" s="389" t="s">
        <v>2568</v>
      </c>
      <c r="L8" s="389" t="s">
        <v>2569</v>
      </c>
    </row>
    <row r="9" spans="1:12">
      <c r="A9" s="69">
        <v>1</v>
      </c>
      <c r="B9" s="70" t="s">
        <v>3878</v>
      </c>
      <c r="C9" s="397"/>
      <c r="D9" s="397">
        <v>12500</v>
      </c>
      <c r="E9" s="397"/>
      <c r="F9" s="397"/>
      <c r="G9" s="397">
        <f>D9-F9</f>
        <v>12500</v>
      </c>
      <c r="H9" s="397">
        <v>8606</v>
      </c>
      <c r="I9" s="397"/>
      <c r="J9" s="397"/>
      <c r="K9" s="397">
        <f>H9-I9</f>
        <v>8606</v>
      </c>
      <c r="L9" s="397">
        <f>C9+H9-J9</f>
        <v>8606</v>
      </c>
    </row>
    <row r="10" spans="1:12">
      <c r="A10" s="69">
        <v>2</v>
      </c>
      <c r="B10" s="70" t="s">
        <v>2570</v>
      </c>
      <c r="C10" s="397">
        <v>56504</v>
      </c>
      <c r="D10" s="397">
        <f>7848+4489+3359</f>
        <v>15696</v>
      </c>
      <c r="E10" s="397">
        <v>930</v>
      </c>
      <c r="F10" s="397"/>
      <c r="G10" s="397">
        <f t="shared" ref="G10:G13" si="0">D10-F10</f>
        <v>15696</v>
      </c>
      <c r="H10" s="397">
        <v>440734</v>
      </c>
      <c r="I10" s="397">
        <v>117010</v>
      </c>
      <c r="J10" s="397">
        <v>369719</v>
      </c>
      <c r="K10" s="397">
        <f t="shared" ref="K10:K13" si="1">H10-I10</f>
        <v>323724</v>
      </c>
      <c r="L10" s="397">
        <f t="shared" ref="L10:L13" si="2">C10+H10-J10</f>
        <v>127519</v>
      </c>
    </row>
    <row r="11" spans="1:12" ht="47.25">
      <c r="A11" s="69">
        <v>3</v>
      </c>
      <c r="B11" s="70" t="s">
        <v>2571</v>
      </c>
      <c r="C11" s="398">
        <v>30558</v>
      </c>
      <c r="D11" s="398">
        <v>6150</v>
      </c>
      <c r="E11" s="398">
        <v>6150</v>
      </c>
      <c r="F11" s="398"/>
      <c r="G11" s="397">
        <f t="shared" si="0"/>
        <v>6150</v>
      </c>
      <c r="H11" s="398">
        <v>10933</v>
      </c>
      <c r="I11" s="398">
        <v>10550</v>
      </c>
      <c r="J11" s="398"/>
      <c r="K11" s="397">
        <f t="shared" si="1"/>
        <v>383</v>
      </c>
      <c r="L11" s="397">
        <f t="shared" si="2"/>
        <v>41491</v>
      </c>
    </row>
    <row r="12" spans="1:12">
      <c r="A12" s="69">
        <v>4</v>
      </c>
      <c r="B12" s="70" t="s">
        <v>2572</v>
      </c>
      <c r="C12" s="398">
        <v>0</v>
      </c>
      <c r="D12" s="398">
        <v>1500</v>
      </c>
      <c r="E12" s="398">
        <v>1500</v>
      </c>
      <c r="F12" s="398"/>
      <c r="G12" s="397">
        <f t="shared" si="0"/>
        <v>1500</v>
      </c>
      <c r="H12" s="398">
        <v>2700</v>
      </c>
      <c r="I12" s="398">
        <v>1500</v>
      </c>
      <c r="J12" s="398">
        <v>2700</v>
      </c>
      <c r="K12" s="397">
        <f t="shared" si="1"/>
        <v>1200</v>
      </c>
      <c r="L12" s="397">
        <f t="shared" si="2"/>
        <v>0</v>
      </c>
    </row>
    <row r="13" spans="1:12" ht="30">
      <c r="A13" s="69">
        <v>5</v>
      </c>
      <c r="B13" s="974" t="s">
        <v>3879</v>
      </c>
      <c r="C13" s="398">
        <v>134000</v>
      </c>
      <c r="D13" s="398">
        <v>40000</v>
      </c>
      <c r="E13" s="70"/>
      <c r="F13" s="70"/>
      <c r="G13" s="397">
        <f t="shared" si="0"/>
        <v>40000</v>
      </c>
      <c r="H13" s="398">
        <v>49000</v>
      </c>
      <c r="I13" s="70"/>
      <c r="J13" s="70"/>
      <c r="K13" s="397">
        <f t="shared" si="1"/>
        <v>49000</v>
      </c>
      <c r="L13" s="397">
        <f t="shared" si="2"/>
        <v>183000</v>
      </c>
    </row>
  </sheetData>
  <mergeCells count="14">
    <mergeCell ref="A2:L2"/>
    <mergeCell ref="A3:L3"/>
    <mergeCell ref="A5:A7"/>
    <mergeCell ref="B5:B7"/>
    <mergeCell ref="C5:C7"/>
    <mergeCell ref="D5:G5"/>
    <mergeCell ref="H5:K5"/>
    <mergeCell ref="L5:L7"/>
    <mergeCell ref="D6:E6"/>
    <mergeCell ref="F6:F7"/>
    <mergeCell ref="G6:G7"/>
    <mergeCell ref="H6:I6"/>
    <mergeCell ref="J6:J7"/>
    <mergeCell ref="K6:K7"/>
  </mergeCells>
  <pageMargins left="0.7" right="0.7" top="0.75" bottom="0.75" header="0.3" footer="0.3"/>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A5" sqref="A5"/>
    </sheetView>
  </sheetViews>
  <sheetFormatPr defaultRowHeight="18"/>
  <cols>
    <col min="1" max="1" width="4.7265625" customWidth="1"/>
    <col min="2" max="2" width="31.26953125" customWidth="1"/>
    <col min="3" max="4" width="11.7265625" customWidth="1"/>
    <col min="5" max="5" width="11" customWidth="1"/>
  </cols>
  <sheetData>
    <row r="1" spans="1:5">
      <c r="E1" s="379" t="s">
        <v>2551</v>
      </c>
    </row>
    <row r="2" spans="1:5">
      <c r="A2" s="1166" t="s">
        <v>3300</v>
      </c>
      <c r="B2" s="1166"/>
      <c r="C2" s="1166"/>
      <c r="D2" s="1166"/>
      <c r="E2" s="1166"/>
    </row>
    <row r="3" spans="1:5">
      <c r="A3" s="1166" t="s">
        <v>2552</v>
      </c>
      <c r="B3" s="1166"/>
      <c r="C3" s="1166"/>
      <c r="D3" s="1166"/>
      <c r="E3" s="1166"/>
    </row>
    <row r="4" spans="1:5" ht="40.5" customHeight="1">
      <c r="A4" s="1270" t="s">
        <v>4390</v>
      </c>
      <c r="B4" s="1271"/>
      <c r="C4" s="1271"/>
      <c r="D4" s="1271"/>
      <c r="E4" s="1271"/>
    </row>
    <row r="5" spans="1:5">
      <c r="E5" s="376" t="s">
        <v>1667</v>
      </c>
    </row>
    <row r="6" spans="1:5" ht="31.5">
      <c r="A6" s="840" t="s">
        <v>428</v>
      </c>
      <c r="B6" s="840" t="s">
        <v>413</v>
      </c>
      <c r="C6" s="840" t="s">
        <v>3301</v>
      </c>
      <c r="D6" s="840" t="s">
        <v>3302</v>
      </c>
      <c r="E6" s="840" t="s">
        <v>791</v>
      </c>
    </row>
    <row r="7" spans="1:5" s="842" customFormat="1" ht="12.75">
      <c r="A7" s="841" t="s">
        <v>416</v>
      </c>
      <c r="B7" s="841" t="s">
        <v>417</v>
      </c>
      <c r="C7" s="841">
        <v>1</v>
      </c>
      <c r="D7" s="841">
        <v>2</v>
      </c>
      <c r="E7" s="841" t="s">
        <v>821</v>
      </c>
    </row>
    <row r="8" spans="1:5">
      <c r="A8" s="843"/>
      <c r="B8" s="844" t="s">
        <v>869</v>
      </c>
      <c r="C8" s="845">
        <f>C9+C12+C13+C14+C15+C16</f>
        <v>681434</v>
      </c>
      <c r="D8" s="845">
        <f>D9+D12+D13+D14+D15+D16</f>
        <v>714804</v>
      </c>
      <c r="E8" s="846">
        <f>(D8/C8)*100</f>
        <v>104.89702597757082</v>
      </c>
    </row>
    <row r="9" spans="1:5">
      <c r="A9" s="843">
        <v>1</v>
      </c>
      <c r="B9" s="847" t="s">
        <v>2553</v>
      </c>
      <c r="C9" s="397">
        <v>60525</v>
      </c>
      <c r="D9" s="397">
        <f>D10+D11</f>
        <v>63300</v>
      </c>
      <c r="E9" s="848">
        <f t="shared" ref="E9:E16" si="0">(D9/C9)*100</f>
        <v>104.58488228004956</v>
      </c>
    </row>
    <row r="10" spans="1:5">
      <c r="A10" s="843" t="s">
        <v>802</v>
      </c>
      <c r="B10" s="849" t="s">
        <v>2554</v>
      </c>
      <c r="C10" s="397">
        <v>10429</v>
      </c>
      <c r="D10" s="397">
        <v>11200</v>
      </c>
      <c r="E10" s="848">
        <f t="shared" si="0"/>
        <v>107.39284686930675</v>
      </c>
    </row>
    <row r="11" spans="1:5">
      <c r="A11" s="843" t="s">
        <v>802</v>
      </c>
      <c r="B11" s="849" t="s">
        <v>2555</v>
      </c>
      <c r="C11" s="397">
        <v>50096</v>
      </c>
      <c r="D11" s="397">
        <v>52100</v>
      </c>
      <c r="E11" s="848">
        <f t="shared" si="0"/>
        <v>104.00031938677739</v>
      </c>
    </row>
    <row r="12" spans="1:5">
      <c r="A12" s="843">
        <v>2</v>
      </c>
      <c r="B12" s="847" t="s">
        <v>2556</v>
      </c>
      <c r="C12" s="397">
        <v>8000</v>
      </c>
      <c r="D12" s="397">
        <v>7650</v>
      </c>
      <c r="E12" s="848">
        <f t="shared" si="0"/>
        <v>95.625</v>
      </c>
    </row>
    <row r="13" spans="1:5">
      <c r="A13" s="843">
        <v>3</v>
      </c>
      <c r="B13" s="847" t="s">
        <v>2557</v>
      </c>
      <c r="C13" s="397">
        <v>400000</v>
      </c>
      <c r="D13" s="397">
        <v>444854</v>
      </c>
      <c r="E13" s="848">
        <f t="shared" si="0"/>
        <v>111.21350000000001</v>
      </c>
    </row>
    <row r="14" spans="1:5">
      <c r="A14" s="843">
        <v>4</v>
      </c>
      <c r="B14" s="847" t="s">
        <v>2558</v>
      </c>
      <c r="C14" s="397">
        <v>115509</v>
      </c>
      <c r="D14" s="397">
        <v>116000</v>
      </c>
      <c r="E14" s="848">
        <f t="shared" si="0"/>
        <v>100.42507510237297</v>
      </c>
    </row>
    <row r="15" spans="1:5">
      <c r="A15" s="843">
        <v>5</v>
      </c>
      <c r="B15" s="847" t="s">
        <v>2559</v>
      </c>
      <c r="C15" s="397">
        <v>10000</v>
      </c>
      <c r="D15" s="397">
        <v>11000</v>
      </c>
      <c r="E15" s="848">
        <f t="shared" si="0"/>
        <v>110.00000000000001</v>
      </c>
    </row>
    <row r="16" spans="1:5">
      <c r="A16" s="843">
        <v>6</v>
      </c>
      <c r="B16" s="847" t="s">
        <v>2560</v>
      </c>
      <c r="C16" s="397">
        <v>87400</v>
      </c>
      <c r="D16" s="397">
        <v>72000</v>
      </c>
      <c r="E16" s="848">
        <f t="shared" si="0"/>
        <v>82.379862700228841</v>
      </c>
    </row>
  </sheetData>
  <mergeCells count="3">
    <mergeCell ref="A2:E2"/>
    <mergeCell ref="A3:E3"/>
    <mergeCell ref="A4:E4"/>
  </mergeCells>
  <pageMargins left="0.62" right="0.2" top="0.56000000000000005" bottom="0.63" header="0.3" footer="0.3"/>
  <pageSetup paperSize="9" orientation="portrait" verticalDpi="0"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3"/>
  <sheetViews>
    <sheetView topLeftCell="A4" workbookViewId="0">
      <selection activeCell="E14" sqref="E14"/>
    </sheetView>
  </sheetViews>
  <sheetFormatPr defaultColWidth="7.08984375" defaultRowHeight="12.75"/>
  <cols>
    <col min="1" max="1" width="2.36328125" style="25" customWidth="1"/>
    <col min="2" max="2" width="15.26953125" style="45" customWidth="1"/>
    <col min="3" max="3" width="13.08984375" style="25" customWidth="1"/>
    <col min="4" max="4" width="13" style="25" customWidth="1"/>
    <col min="5" max="5" width="11.81640625" style="25" customWidth="1"/>
    <col min="6" max="6" width="11.90625" style="25" customWidth="1"/>
    <col min="7" max="7" width="3" style="25" customWidth="1"/>
    <col min="8" max="8" width="12.26953125" style="45" customWidth="1"/>
    <col min="9" max="9" width="12.7265625" style="25" customWidth="1"/>
    <col min="10" max="10" width="12.453125" style="25" customWidth="1"/>
    <col min="11" max="11" width="12.26953125" style="25" customWidth="1"/>
    <col min="12" max="12" width="11.6328125" style="25" customWidth="1"/>
    <col min="13" max="13" width="7.08984375" style="25" customWidth="1"/>
    <col min="14" max="14" width="14.90625" style="25" customWidth="1"/>
    <col min="15" max="16384" width="7.08984375" style="25"/>
  </cols>
  <sheetData>
    <row r="1" spans="1:14" s="54" customFormat="1">
      <c r="A1" s="1272" t="s">
        <v>661</v>
      </c>
      <c r="B1" s="1272"/>
      <c r="F1" s="25"/>
      <c r="G1" s="25"/>
      <c r="I1" s="1281" t="s">
        <v>1087</v>
      </c>
      <c r="J1" s="1281"/>
      <c r="K1" s="1281"/>
      <c r="L1" s="1281"/>
    </row>
    <row r="2" spans="1:14" s="54" customFormat="1">
      <c r="A2" s="1272" t="s">
        <v>1102</v>
      </c>
      <c r="B2" s="1272"/>
    </row>
    <row r="3" spans="1:14" s="54" customFormat="1"/>
    <row r="4" spans="1:14" s="54" customFormat="1" ht="21" customHeight="1">
      <c r="A4" s="1279" t="s">
        <v>2647</v>
      </c>
      <c r="B4" s="1279"/>
      <c r="C4" s="1279"/>
      <c r="D4" s="1279"/>
      <c r="E4" s="1279"/>
      <c r="F4" s="1279"/>
      <c r="G4" s="1279"/>
      <c r="H4" s="1279"/>
      <c r="I4" s="1279"/>
      <c r="J4" s="1279"/>
      <c r="K4" s="1279"/>
      <c r="L4" s="1279"/>
    </row>
    <row r="5" spans="1:14" s="54" customFormat="1">
      <c r="A5" s="1145"/>
      <c r="B5" s="1146"/>
      <c r="C5" s="1145"/>
      <c r="D5" s="1146"/>
      <c r="E5" s="1146"/>
      <c r="F5" s="1146"/>
      <c r="G5" s="1145"/>
      <c r="K5" s="1280" t="s">
        <v>512</v>
      </c>
      <c r="L5" s="1280"/>
    </row>
    <row r="6" spans="1:14" s="54" customFormat="1">
      <c r="A6" s="1275" t="s">
        <v>96</v>
      </c>
      <c r="B6" s="1276"/>
      <c r="C6" s="1171" t="s">
        <v>658</v>
      </c>
      <c r="D6" s="1171" t="s">
        <v>280</v>
      </c>
      <c r="E6" s="1171" t="s">
        <v>97</v>
      </c>
      <c r="F6" s="1171" t="s">
        <v>98</v>
      </c>
      <c r="G6" s="1275" t="s">
        <v>99</v>
      </c>
      <c r="H6" s="1276"/>
      <c r="I6" s="1171" t="s">
        <v>658</v>
      </c>
      <c r="J6" s="1171" t="s">
        <v>1107</v>
      </c>
      <c r="K6" s="1171" t="s">
        <v>100</v>
      </c>
      <c r="L6" s="1171" t="s">
        <v>101</v>
      </c>
    </row>
    <row r="7" spans="1:14" s="24" customFormat="1" ht="13.5" customHeight="1">
      <c r="A7" s="1277"/>
      <c r="B7" s="1278"/>
      <c r="C7" s="1173"/>
      <c r="D7" s="1173"/>
      <c r="E7" s="1173"/>
      <c r="F7" s="1173"/>
      <c r="G7" s="1277"/>
      <c r="H7" s="1278"/>
      <c r="I7" s="1173"/>
      <c r="J7" s="1173"/>
      <c r="K7" s="1173"/>
      <c r="L7" s="1173"/>
      <c r="M7" s="26"/>
    </row>
    <row r="8" spans="1:14" s="24" customFormat="1" ht="12.75" customHeight="1">
      <c r="A8" s="1273">
        <v>1</v>
      </c>
      <c r="B8" s="1274"/>
      <c r="C8" s="27">
        <v>2</v>
      </c>
      <c r="D8" s="27">
        <v>3</v>
      </c>
      <c r="E8" s="28">
        <v>4</v>
      </c>
      <c r="F8" s="27">
        <v>5</v>
      </c>
      <c r="G8" s="1273">
        <v>6</v>
      </c>
      <c r="H8" s="1274"/>
      <c r="I8" s="28">
        <v>6</v>
      </c>
      <c r="J8" s="28"/>
      <c r="K8" s="28">
        <v>7</v>
      </c>
      <c r="L8" s="27">
        <v>8</v>
      </c>
      <c r="M8" s="26"/>
    </row>
    <row r="9" spans="1:14" ht="23.25" customHeight="1">
      <c r="A9" s="29"/>
      <c r="B9" s="140" t="s">
        <v>103</v>
      </c>
      <c r="C9" s="128">
        <f>C10+C23</f>
        <v>19523313517000</v>
      </c>
      <c r="D9" s="128">
        <f>D10+D23</f>
        <v>10887498501555</v>
      </c>
      <c r="E9" s="30">
        <f>E10+E23</f>
        <v>6449664799849</v>
      </c>
      <c r="F9" s="30">
        <f>F10+F23</f>
        <v>2186150215596</v>
      </c>
      <c r="G9" s="29"/>
      <c r="H9" s="140" t="s">
        <v>104</v>
      </c>
      <c r="I9" s="30">
        <f>K9+L9+J9</f>
        <v>19026134836009</v>
      </c>
      <c r="J9" s="30">
        <f>J10+J23</f>
        <v>10883399589897</v>
      </c>
      <c r="K9" s="30">
        <f>K10+K23</f>
        <v>6162808117180</v>
      </c>
      <c r="L9" s="30">
        <f>L10+L23</f>
        <v>1979927128932</v>
      </c>
      <c r="M9" s="41">
        <f>I9-'62.342'!E10</f>
        <v>107800000000</v>
      </c>
      <c r="N9" s="32">
        <f>C9-I9</f>
        <v>497178680991</v>
      </c>
    </row>
    <row r="10" spans="1:14" ht="27.75" customHeight="1">
      <c r="A10" s="33" t="s">
        <v>416</v>
      </c>
      <c r="B10" s="1035" t="s">
        <v>105</v>
      </c>
      <c r="C10" s="1036">
        <f>C11+C12+C13+C14+C15+C16+C17+C18</f>
        <v>19432129325520</v>
      </c>
      <c r="D10" s="1036">
        <f>D11+D12+D14+D15+D16+D17+D18</f>
        <v>10796314310075</v>
      </c>
      <c r="E10" s="1036">
        <f t="shared" ref="E10:F10" si="0">E11+E12+E14+E15+E16+E17+E18</f>
        <v>6449664799849</v>
      </c>
      <c r="F10" s="1036">
        <f t="shared" si="0"/>
        <v>2186150215596</v>
      </c>
      <c r="G10" s="1037" t="s">
        <v>416</v>
      </c>
      <c r="H10" s="1035" t="s">
        <v>106</v>
      </c>
      <c r="I10" s="1036">
        <f>K10+L10+J10</f>
        <v>18918334836009</v>
      </c>
      <c r="J10" s="1036">
        <f>J11+J14+J15+J16+J18+J19+J20</f>
        <v>10775599589897</v>
      </c>
      <c r="K10" s="1036">
        <f>K11+K14+K15+K16+K18+K19+K20</f>
        <v>6162808117180</v>
      </c>
      <c r="L10" s="1036">
        <f>L11+L14+L15+L16+L18+L19+L20</f>
        <v>1979927128932</v>
      </c>
      <c r="M10" s="31"/>
    </row>
    <row r="11" spans="1:14" ht="25.5">
      <c r="A11" s="34">
        <v>1</v>
      </c>
      <c r="B11" s="1038" t="s">
        <v>107</v>
      </c>
      <c r="C11" s="875">
        <f>E11+F11+D11</f>
        <v>2454228901098</v>
      </c>
      <c r="D11" s="875">
        <f>'61.342'!G9-'60.342'!D12-D16</f>
        <v>971712176121</v>
      </c>
      <c r="E11" s="875">
        <f>'61.342'!H9-'60.342'!E12-E16</f>
        <v>741079738167</v>
      </c>
      <c r="F11" s="875">
        <f>'61.342'!I9-'60.342'!F12-F16</f>
        <v>741436986810</v>
      </c>
      <c r="G11" s="1039">
        <v>1</v>
      </c>
      <c r="H11" s="1038" t="s">
        <v>501</v>
      </c>
      <c r="I11" s="1040">
        <f>K11+L11+J11</f>
        <v>4114185774349</v>
      </c>
      <c r="J11" s="1040">
        <f>J12</f>
        <v>2209482157449</v>
      </c>
      <c r="K11" s="1040">
        <f>K12</f>
        <v>1066282650976</v>
      </c>
      <c r="L11" s="1040">
        <f>L12</f>
        <v>838420965924</v>
      </c>
      <c r="M11" s="31"/>
    </row>
    <row r="12" spans="1:14" ht="25.5">
      <c r="A12" s="34">
        <v>2</v>
      </c>
      <c r="B12" s="1038" t="s">
        <v>108</v>
      </c>
      <c r="C12" s="875">
        <f>E12+F12+D12</f>
        <v>1044335688693</v>
      </c>
      <c r="D12" s="875">
        <f>'61.342'!G11+'61.342'!G13+'61.342'!G14+'61.342'!G20+'61.342'!G21+'61.342'!G22+'61.342'!G27+'61.342'!G29+'61.342'!G32+'61.342'!G40+'61.342'!G41+'61.342'!G42+'61.342'!G50+'61.342'!G51</f>
        <v>767153904569</v>
      </c>
      <c r="E12" s="875">
        <f>'61.342'!H11+'61.342'!H13+'61.342'!H14+'61.342'!H20+'61.342'!H21+'61.342'!H22+'61.342'!H27+'61.342'!H29+'61.342'!H32+'61.342'!H40+'61.342'!H41+'61.342'!H42+'61.342'!H50+'61.342'!H51</f>
        <v>277181660431</v>
      </c>
      <c r="F12" s="875">
        <f>'61.342'!I11+'61.342'!I13+'61.342'!I14+'61.342'!I20+'61.342'!I21+'61.342'!I22+'61.342'!I27+'61.342'!I29+'61.342'!I32+'61.342'!I40+'61.342'!I41+'61.342'!I42+'61.342'!I50+'61.342'!I51</f>
        <v>123693</v>
      </c>
      <c r="G12" s="1039" t="s">
        <v>102</v>
      </c>
      <c r="H12" s="1038" t="s">
        <v>109</v>
      </c>
      <c r="I12" s="875">
        <f>K12+L12+J12</f>
        <v>4114185774349</v>
      </c>
      <c r="J12" s="875">
        <f>'62.342'!F12</f>
        <v>2209482157449</v>
      </c>
      <c r="K12" s="875">
        <f>'62.342'!G12</f>
        <v>1066282650976</v>
      </c>
      <c r="L12" s="875">
        <f>'62.342'!H12</f>
        <v>838420965924</v>
      </c>
      <c r="M12" s="31"/>
    </row>
    <row r="13" spans="1:14" ht="38.25">
      <c r="A13" s="34">
        <v>3</v>
      </c>
      <c r="B13" s="1038" t="s">
        <v>110</v>
      </c>
      <c r="C13" s="875">
        <f t="shared" ref="C13" si="1">E13+F13</f>
        <v>0</v>
      </c>
      <c r="D13" s="875"/>
      <c r="E13" s="1041"/>
      <c r="F13" s="1041"/>
      <c r="G13" s="1039"/>
      <c r="H13" s="1038" t="s">
        <v>111</v>
      </c>
      <c r="I13" s="881">
        <f>K13+L13+J13</f>
        <v>0</v>
      </c>
      <c r="J13" s="1041"/>
      <c r="K13" s="1041"/>
      <c r="L13" s="1041"/>
      <c r="M13" s="31"/>
    </row>
    <row r="14" spans="1:14">
      <c r="A14" s="34">
        <v>4</v>
      </c>
      <c r="B14" s="1038" t="s">
        <v>112</v>
      </c>
      <c r="C14" s="875">
        <f>E14+F14+D14</f>
        <v>336663626775</v>
      </c>
      <c r="D14" s="875">
        <f>'61.342'!G128</f>
        <v>3306057786</v>
      </c>
      <c r="E14" s="881">
        <f>'61.342'!H128</f>
        <v>218219805589</v>
      </c>
      <c r="F14" s="875">
        <f>'61.342'!I128</f>
        <v>115137763400</v>
      </c>
      <c r="G14" s="1039">
        <v>2</v>
      </c>
      <c r="H14" s="1038" t="s">
        <v>843</v>
      </c>
      <c r="I14" s="881">
        <f t="shared" ref="I14:I20" si="2">K14+L14+J14</f>
        <v>0</v>
      </c>
      <c r="J14" s="881">
        <f>'62.342'!F29</f>
        <v>0</v>
      </c>
      <c r="K14" s="1041"/>
      <c r="L14" s="1041"/>
      <c r="M14" s="31"/>
    </row>
    <row r="15" spans="1:14" ht="25.5">
      <c r="A15" s="34">
        <v>5</v>
      </c>
      <c r="B15" s="1038" t="s">
        <v>113</v>
      </c>
      <c r="C15" s="875">
        <f t="shared" ref="C15:C17" si="3">E15+F15+D15</f>
        <v>1836547319177</v>
      </c>
      <c r="D15" s="875">
        <f>'61.342'!G127</f>
        <v>1211606799115</v>
      </c>
      <c r="E15" s="881">
        <f>'61.342'!H127</f>
        <v>427369435793</v>
      </c>
      <c r="F15" s="875">
        <f>'61.342'!I127</f>
        <v>197571084269</v>
      </c>
      <c r="G15" s="1039">
        <v>3</v>
      </c>
      <c r="H15" s="1038" t="s">
        <v>505</v>
      </c>
      <c r="I15" s="881">
        <f>K15+L15+J15</f>
        <v>6375084999331</v>
      </c>
      <c r="J15" s="875">
        <f>'62.342'!F30</f>
        <v>1961559081358</v>
      </c>
      <c r="K15" s="875">
        <f>'62.342'!G30</f>
        <v>3498464573249</v>
      </c>
      <c r="L15" s="875">
        <f>'62.342'!H30</f>
        <v>915061344724</v>
      </c>
      <c r="M15" s="31"/>
    </row>
    <row r="16" spans="1:14" ht="25.5">
      <c r="A16" s="34">
        <v>6</v>
      </c>
      <c r="B16" s="1038" t="s">
        <v>114</v>
      </c>
      <c r="C16" s="875">
        <f t="shared" si="3"/>
        <v>568603213</v>
      </c>
      <c r="D16" s="875">
        <f>'61.342'!G102</f>
        <v>568603213</v>
      </c>
      <c r="E16" s="881">
        <f>'61.342'!H102</f>
        <v>0</v>
      </c>
      <c r="F16" s="881">
        <f>'61.342'!I102</f>
        <v>0</v>
      </c>
      <c r="G16" s="1039">
        <v>4</v>
      </c>
      <c r="H16" s="1038" t="s">
        <v>115</v>
      </c>
      <c r="I16" s="881">
        <f t="shared" si="2"/>
        <v>1000000000</v>
      </c>
      <c r="J16" s="875">
        <f>'62.342'!F45</f>
        <v>1000000000</v>
      </c>
      <c r="K16" s="875"/>
      <c r="L16" s="875"/>
      <c r="M16" s="31"/>
    </row>
    <row r="17" spans="1:13" ht="25.5">
      <c r="A17" s="34">
        <v>7</v>
      </c>
      <c r="B17" s="1038" t="s">
        <v>1138</v>
      </c>
      <c r="C17" s="875">
        <f t="shared" si="3"/>
        <v>79426867475</v>
      </c>
      <c r="D17" s="875">
        <f>'61.342'!G126</f>
        <v>73396722675</v>
      </c>
      <c r="E17" s="875">
        <f>'61.342'!H126</f>
        <v>6030144800</v>
      </c>
      <c r="F17" s="875">
        <f>'61.342'!I126</f>
        <v>0</v>
      </c>
      <c r="G17" s="1039"/>
      <c r="H17" s="1038"/>
      <c r="I17" s="881"/>
      <c r="J17" s="875"/>
      <c r="K17" s="875"/>
      <c r="L17" s="875"/>
      <c r="M17" s="31"/>
    </row>
    <row r="18" spans="1:13" ht="26.25" customHeight="1">
      <c r="A18" s="34">
        <v>8</v>
      </c>
      <c r="B18" s="1038" t="s">
        <v>116</v>
      </c>
      <c r="C18" s="875">
        <f>E18+F18+D18</f>
        <v>13680358319089</v>
      </c>
      <c r="D18" s="881">
        <f>D19+D20</f>
        <v>7768570046596</v>
      </c>
      <c r="E18" s="881">
        <f>E19+E20</f>
        <v>4779784015069</v>
      </c>
      <c r="F18" s="881">
        <f>F19+F20</f>
        <v>1132004257424</v>
      </c>
      <c r="G18" s="1039">
        <v>5</v>
      </c>
      <c r="H18" s="1038" t="s">
        <v>117</v>
      </c>
      <c r="I18" s="881">
        <f t="shared" si="2"/>
        <v>5911788272493</v>
      </c>
      <c r="J18" s="875">
        <f>'62.342'!F51</f>
        <v>4779784015069</v>
      </c>
      <c r="K18" s="875">
        <f>'62.342'!G51</f>
        <v>1132004257424</v>
      </c>
      <c r="L18" s="875"/>
      <c r="M18" s="31"/>
    </row>
    <row r="19" spans="1:13" ht="25.5">
      <c r="A19" s="34"/>
      <c r="B19" s="1038" t="s">
        <v>118</v>
      </c>
      <c r="C19" s="875">
        <f t="shared" ref="C19:C20" si="4">E19+F19+D19</f>
        <v>8393314012000</v>
      </c>
      <c r="D19" s="875">
        <f>'61.342'!G122</f>
        <v>4568443000000</v>
      </c>
      <c r="E19" s="881">
        <f>'61.342'!H122</f>
        <v>3256742000000</v>
      </c>
      <c r="F19" s="1042">
        <f>'61.342'!I122</f>
        <v>568129012000</v>
      </c>
      <c r="G19" s="1039">
        <v>6</v>
      </c>
      <c r="H19" s="1038" t="s">
        <v>119</v>
      </c>
      <c r="I19" s="881">
        <f t="shared" si="2"/>
        <v>2401373844361</v>
      </c>
      <c r="J19" s="875">
        <f>'62.342'!F46</f>
        <v>1797289336021</v>
      </c>
      <c r="K19" s="875">
        <f>'62.342'!G46</f>
        <v>383737834856</v>
      </c>
      <c r="L19" s="875">
        <f>'62.342'!H46</f>
        <v>220346673484</v>
      </c>
      <c r="M19" s="31"/>
    </row>
    <row r="20" spans="1:13" ht="25.5">
      <c r="A20" s="34"/>
      <c r="B20" s="1038" t="s">
        <v>120</v>
      </c>
      <c r="C20" s="875">
        <f t="shared" si="4"/>
        <v>5287044307089</v>
      </c>
      <c r="D20" s="875">
        <f>'61.342'!G123</f>
        <v>3200127046596</v>
      </c>
      <c r="E20" s="881">
        <f>'61.342'!H123</f>
        <v>1523042015069</v>
      </c>
      <c r="F20" s="1042">
        <f>'61.342'!I123</f>
        <v>563875245424</v>
      </c>
      <c r="G20" s="1039">
        <v>7</v>
      </c>
      <c r="H20" s="1043" t="s">
        <v>123</v>
      </c>
      <c r="I20" s="881">
        <f t="shared" si="2"/>
        <v>114901945475</v>
      </c>
      <c r="J20" s="1044">
        <f>'62.342'!F56</f>
        <v>26485000000</v>
      </c>
      <c r="K20" s="1044">
        <f>'62.342'!G56</f>
        <v>82318800675</v>
      </c>
      <c r="L20" s="1044">
        <f>'62.342'!H56</f>
        <v>6098144800</v>
      </c>
      <c r="M20" s="31"/>
    </row>
    <row r="21" spans="1:13" ht="26.25" customHeight="1">
      <c r="A21" s="35"/>
      <c r="B21" s="1045" t="s">
        <v>121</v>
      </c>
      <c r="C21" s="1046">
        <f>E21+F21+D21</f>
        <v>497178680991</v>
      </c>
      <c r="D21" s="894">
        <f>D9-J9</f>
        <v>4098911658</v>
      </c>
      <c r="E21" s="894">
        <f>E9-K9</f>
        <v>286856682669</v>
      </c>
      <c r="F21" s="894">
        <f>F9-L9</f>
        <v>206223086664</v>
      </c>
      <c r="G21" s="1047"/>
      <c r="H21" s="1048"/>
      <c r="I21" s="1049">
        <f>K21+L21</f>
        <v>0</v>
      </c>
      <c r="J21" s="1049"/>
      <c r="K21" s="1049"/>
      <c r="L21" s="1049"/>
      <c r="M21" s="31"/>
    </row>
    <row r="22" spans="1:13" ht="26.25" customHeight="1">
      <c r="A22" s="164"/>
      <c r="B22" s="1050" t="s">
        <v>1602</v>
      </c>
      <c r="C22" s="1051"/>
      <c r="D22" s="1052"/>
      <c r="E22" s="1052"/>
      <c r="F22" s="1052"/>
      <c r="G22" s="1053"/>
      <c r="H22" s="1054"/>
      <c r="I22" s="1055"/>
      <c r="J22" s="1055"/>
      <c r="K22" s="1055"/>
      <c r="L22" s="1055"/>
      <c r="M22" s="31"/>
    </row>
    <row r="23" spans="1:13" s="38" customFormat="1" ht="28.5" customHeight="1">
      <c r="A23" s="36" t="s">
        <v>417</v>
      </c>
      <c r="B23" s="1031" t="s">
        <v>1603</v>
      </c>
      <c r="C23" s="1032">
        <f>E23+F23+D23</f>
        <v>91184191480</v>
      </c>
      <c r="D23" s="1032">
        <f>'61.342'!G113</f>
        <v>91184191480</v>
      </c>
      <c r="E23" s="1033"/>
      <c r="F23" s="1033"/>
      <c r="G23" s="1034" t="s">
        <v>417</v>
      </c>
      <c r="H23" s="1031" t="s">
        <v>1604</v>
      </c>
      <c r="I23" s="1033">
        <f>SUM(J23:L23)</f>
        <v>107800000000</v>
      </c>
      <c r="J23" s="1033">
        <v>107800000000</v>
      </c>
      <c r="K23" s="1033">
        <f>'62.342'!G47</f>
        <v>0</v>
      </c>
      <c r="L23" s="1032"/>
      <c r="M23" s="37"/>
    </row>
    <row r="24" spans="1:13">
      <c r="A24" s="39"/>
      <c r="B24" s="40"/>
      <c r="C24" s="41"/>
      <c r="D24" s="41"/>
      <c r="E24" s="41"/>
      <c r="F24" s="41"/>
      <c r="G24" s="39"/>
      <c r="H24" s="40"/>
      <c r="I24" s="41"/>
      <c r="J24" s="31"/>
      <c r="K24" s="41"/>
      <c r="L24" s="31"/>
    </row>
    <row r="25" spans="1:13" ht="25.5" customHeight="1">
      <c r="A25" s="39" t="s">
        <v>122</v>
      </c>
      <c r="B25" s="1282" t="s">
        <v>1103</v>
      </c>
      <c r="C25" s="1282"/>
      <c r="D25" s="41"/>
      <c r="E25" s="1283" t="s">
        <v>1605</v>
      </c>
      <c r="F25" s="1283"/>
      <c r="G25" s="1283"/>
      <c r="H25" s="40"/>
      <c r="I25" s="1283" t="s">
        <v>1606</v>
      </c>
      <c r="J25" s="1283"/>
      <c r="K25" s="1283"/>
      <c r="L25" s="1283"/>
      <c r="M25" s="54"/>
    </row>
    <row r="26" spans="1:13" s="24" customFormat="1" ht="16.5" customHeight="1">
      <c r="B26" s="1112" t="s">
        <v>1104</v>
      </c>
      <c r="E26" s="1272" t="s">
        <v>1105</v>
      </c>
      <c r="F26" s="1272"/>
      <c r="G26" s="1272"/>
      <c r="H26" s="43"/>
      <c r="I26" s="1272" t="s">
        <v>706</v>
      </c>
      <c r="J26" s="1272"/>
      <c r="K26" s="1272"/>
      <c r="L26" s="1272"/>
      <c r="M26" s="54"/>
    </row>
    <row r="27" spans="1:13" ht="15" customHeight="1">
      <c r="A27" s="44"/>
      <c r="E27" s="1112"/>
      <c r="F27" s="1112"/>
      <c r="H27" s="46"/>
      <c r="I27" s="1272" t="s">
        <v>1607</v>
      </c>
      <c r="J27" s="1272"/>
      <c r="K27" s="1272"/>
      <c r="L27" s="1272"/>
      <c r="M27" s="54"/>
    </row>
    <row r="28" spans="1:13" ht="12.75" customHeight="1">
      <c r="F28" s="32"/>
      <c r="H28" s="25"/>
      <c r="I28" s="54"/>
      <c r="J28" s="1272"/>
      <c r="K28" s="1272"/>
      <c r="L28" s="54"/>
      <c r="M28" s="54"/>
    </row>
    <row r="29" spans="1:13">
      <c r="D29" s="32"/>
      <c r="E29" s="32"/>
      <c r="F29" s="32"/>
      <c r="I29" s="126">
        <f>I9-I18-I23</f>
        <v>13006546563516</v>
      </c>
      <c r="J29" s="53">
        <v>10803409589897</v>
      </c>
      <c r="K29" s="54"/>
      <c r="L29" s="54"/>
      <c r="M29" s="54"/>
    </row>
    <row r="30" spans="1:13" ht="17.25" customHeight="1">
      <c r="B30" s="61"/>
      <c r="C30" s="62"/>
      <c r="D30" s="62"/>
      <c r="E30" s="1272"/>
      <c r="F30" s="1272"/>
      <c r="I30" s="54"/>
      <c r="J30" s="126">
        <f>J29-J9</f>
        <v>-79990000000</v>
      </c>
      <c r="K30" s="54"/>
      <c r="L30" s="54"/>
      <c r="M30" s="54"/>
    </row>
    <row r="31" spans="1:13" ht="18" customHeight="1">
      <c r="A31" s="44"/>
      <c r="B31" s="63"/>
      <c r="C31" s="63"/>
      <c r="D31" s="63"/>
      <c r="E31" s="42"/>
      <c r="F31" s="42"/>
      <c r="G31" s="42"/>
      <c r="I31" s="54"/>
      <c r="J31" s="53">
        <v>107074000000</v>
      </c>
      <c r="K31" s="54"/>
      <c r="L31" s="54"/>
      <c r="M31" s="54"/>
    </row>
    <row r="32" spans="1:13">
      <c r="A32" s="44"/>
      <c r="B32" s="63"/>
      <c r="C32" s="64"/>
      <c r="D32" s="64"/>
      <c r="E32" s="42"/>
      <c r="F32" s="42"/>
      <c r="G32" s="42"/>
      <c r="I32" s="1272"/>
      <c r="J32" s="1272"/>
      <c r="K32" s="1272"/>
      <c r="L32" s="1272"/>
      <c r="M32" s="54"/>
    </row>
    <row r="33" spans="1:12">
      <c r="A33" s="44"/>
      <c r="B33" s="63"/>
      <c r="C33" s="64"/>
      <c r="D33" s="64"/>
      <c r="E33" s="44"/>
      <c r="F33" s="44"/>
      <c r="G33" s="44"/>
      <c r="H33" s="65"/>
      <c r="I33" s="64"/>
      <c r="J33" s="64">
        <f>J31+J30</f>
        <v>27084000000</v>
      </c>
      <c r="K33" s="64"/>
    </row>
    <row r="34" spans="1:12" ht="13.5" customHeight="1">
      <c r="B34" s="63"/>
      <c r="C34" s="64"/>
      <c r="D34" s="64"/>
      <c r="E34" s="44"/>
      <c r="G34" s="44"/>
      <c r="H34" s="63"/>
      <c r="I34" s="64"/>
      <c r="J34" s="64"/>
      <c r="K34" s="64"/>
    </row>
    <row r="35" spans="1:12" ht="10.5" customHeight="1">
      <c r="B35" s="63"/>
      <c r="C35" s="64"/>
      <c r="D35" s="64"/>
      <c r="I35" s="62"/>
      <c r="J35" s="62"/>
      <c r="K35" s="62"/>
    </row>
    <row r="36" spans="1:12">
      <c r="B36" s="63"/>
      <c r="C36" s="64"/>
      <c r="D36" s="64"/>
      <c r="I36" s="62"/>
      <c r="J36" s="62"/>
      <c r="K36" s="62"/>
    </row>
    <row r="37" spans="1:12">
      <c r="B37" s="61"/>
      <c r="C37" s="62"/>
      <c r="D37" s="62"/>
      <c r="I37" s="62"/>
      <c r="J37" s="62"/>
      <c r="K37" s="62"/>
    </row>
    <row r="38" spans="1:12">
      <c r="B38" s="61"/>
      <c r="C38" s="62"/>
      <c r="D38" s="62"/>
      <c r="I38" s="62"/>
      <c r="J38" s="62"/>
      <c r="K38" s="62"/>
    </row>
    <row r="39" spans="1:12">
      <c r="B39" s="61"/>
      <c r="C39" s="62"/>
      <c r="D39" s="62"/>
      <c r="I39" s="62"/>
      <c r="J39" s="62"/>
      <c r="K39" s="62"/>
    </row>
    <row r="40" spans="1:12">
      <c r="I40" s="62"/>
      <c r="J40" s="62"/>
      <c r="K40" s="62"/>
    </row>
    <row r="41" spans="1:12">
      <c r="I41" s="62"/>
      <c r="J41" s="62"/>
      <c r="K41" s="62"/>
    </row>
    <row r="42" spans="1:12">
      <c r="H42" s="66"/>
      <c r="I42" s="62"/>
      <c r="J42" s="62"/>
      <c r="K42" s="62"/>
      <c r="L42" s="62"/>
    </row>
    <row r="43" spans="1:12">
      <c r="I43" s="62"/>
      <c r="J43" s="62"/>
      <c r="K43" s="62"/>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3" type="noConversion"/>
  <pageMargins left="0.39370078740157483"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tabSelected="1" zoomScale="80" zoomScaleNormal="80" workbookViewId="0">
      <pane xSplit="2" ySplit="9" topLeftCell="C109" activePane="bottomRight" state="frozen"/>
      <selection pane="topRight" activeCell="C1" sqref="C1"/>
      <selection pane="bottomLeft" activeCell="A10" sqref="A10"/>
      <selection pane="bottomRight" activeCell="H128" sqref="H128"/>
    </sheetView>
  </sheetViews>
  <sheetFormatPr defaultRowHeight="18"/>
  <cols>
    <col min="1" max="1" width="3.453125" customWidth="1"/>
    <col min="2" max="2" width="28.453125" customWidth="1"/>
    <col min="3" max="3" width="14.81640625" customWidth="1"/>
    <col min="4" max="4" width="14.7265625" customWidth="1"/>
    <col min="5" max="5" width="15.7265625" customWidth="1"/>
    <col min="6" max="6" width="13.453125" customWidth="1"/>
    <col min="7" max="7" width="14.453125" customWidth="1"/>
    <col min="8" max="8" width="15" customWidth="1"/>
    <col min="9" max="9" width="14.1796875" customWidth="1"/>
    <col min="10" max="10" width="6.90625" style="179" customWidth="1"/>
    <col min="11" max="11" width="7.81640625" style="179" customWidth="1"/>
    <col min="12" max="12" width="16.6328125" bestFit="1" customWidth="1"/>
  </cols>
  <sheetData>
    <row r="1" spans="1:15" s="75" customFormat="1" ht="18.75">
      <c r="A1" s="1284" t="s">
        <v>661</v>
      </c>
      <c r="B1" s="1284"/>
      <c r="E1" s="25"/>
      <c r="F1" s="25"/>
      <c r="H1" s="1281" t="s">
        <v>1088</v>
      </c>
      <c r="I1" s="1281"/>
      <c r="J1" s="1281"/>
      <c r="K1" s="1281"/>
    </row>
    <row r="2" spans="1:15" s="75" customFormat="1" ht="18.75">
      <c r="A2" s="1284" t="s">
        <v>1102</v>
      </c>
      <c r="B2" s="1284"/>
      <c r="F2" s="126"/>
      <c r="J2" s="171"/>
      <c r="K2" s="171"/>
    </row>
    <row r="3" spans="1:15" s="88" customFormat="1" ht="22.5" customHeight="1">
      <c r="A3" s="1288" t="s">
        <v>2648</v>
      </c>
      <c r="B3" s="1288"/>
      <c r="C3" s="1288"/>
      <c r="D3" s="1288"/>
      <c r="E3" s="1288"/>
      <c r="F3" s="1288"/>
      <c r="G3" s="1288"/>
      <c r="H3" s="1288"/>
      <c r="I3" s="1288"/>
      <c r="J3" s="1288"/>
      <c r="K3" s="1288"/>
      <c r="L3" s="180"/>
      <c r="M3" s="87"/>
      <c r="N3" s="87"/>
      <c r="O3" s="87"/>
    </row>
    <row r="4" spans="1:15" s="93" customFormat="1" ht="16.5">
      <c r="A4" s="89"/>
      <c r="B4" s="90"/>
      <c r="C4" s="91"/>
      <c r="D4" s="131"/>
      <c r="E4" s="91"/>
      <c r="F4" s="91"/>
      <c r="G4" s="91"/>
      <c r="H4" s="91"/>
      <c r="I4" s="92" t="s">
        <v>126</v>
      </c>
      <c r="J4" s="172"/>
      <c r="K4" s="173"/>
    </row>
    <row r="5" spans="1:15" s="102" customFormat="1" ht="31.5" customHeight="1">
      <c r="A5" s="1286" t="s">
        <v>428</v>
      </c>
      <c r="B5" s="1286" t="s">
        <v>413</v>
      </c>
      <c r="C5" s="1286" t="s">
        <v>246</v>
      </c>
      <c r="D5" s="1286"/>
      <c r="E5" s="1286" t="s">
        <v>609</v>
      </c>
      <c r="F5" s="1286" t="s">
        <v>247</v>
      </c>
      <c r="G5" s="1286"/>
      <c r="H5" s="1286"/>
      <c r="I5" s="1286"/>
      <c r="J5" s="1287" t="s">
        <v>901</v>
      </c>
      <c r="K5" s="1287"/>
    </row>
    <row r="6" spans="1:15" s="102" customFormat="1" ht="62.25" customHeight="1">
      <c r="A6" s="1286"/>
      <c r="B6" s="1286"/>
      <c r="C6" s="79" t="s">
        <v>1109</v>
      </c>
      <c r="D6" s="79" t="s">
        <v>1108</v>
      </c>
      <c r="E6" s="1286"/>
      <c r="F6" s="79" t="s">
        <v>902</v>
      </c>
      <c r="G6" s="79" t="s">
        <v>280</v>
      </c>
      <c r="H6" s="79" t="s">
        <v>97</v>
      </c>
      <c r="I6" s="79" t="s">
        <v>281</v>
      </c>
      <c r="J6" s="174" t="s">
        <v>1109</v>
      </c>
      <c r="K6" s="174" t="s">
        <v>1108</v>
      </c>
    </row>
    <row r="7" spans="1:15" s="103" customFormat="1" ht="12.75">
      <c r="A7" s="94" t="s">
        <v>416</v>
      </c>
      <c r="B7" s="94" t="s">
        <v>417</v>
      </c>
      <c r="C7" s="94">
        <v>1</v>
      </c>
      <c r="D7" s="94">
        <v>2</v>
      </c>
      <c r="E7" s="94" t="s">
        <v>903</v>
      </c>
      <c r="F7" s="94">
        <v>4</v>
      </c>
      <c r="G7" s="94">
        <v>5</v>
      </c>
      <c r="H7" s="94">
        <v>6</v>
      </c>
      <c r="I7" s="94">
        <v>7</v>
      </c>
      <c r="J7" s="175" t="s">
        <v>904</v>
      </c>
      <c r="K7" s="175" t="s">
        <v>905</v>
      </c>
    </row>
    <row r="8" spans="1:15" s="102" customFormat="1">
      <c r="A8" s="82"/>
      <c r="B8" s="79" t="s">
        <v>906</v>
      </c>
      <c r="C8" s="101">
        <f>SUBTOTAL(9,C9:C128)-C55</f>
        <v>10391873000000</v>
      </c>
      <c r="D8" s="101">
        <f>SUBTOTAL(9,D9:D128)-D55</f>
        <v>10886873000000</v>
      </c>
      <c r="E8" s="101">
        <f>E9+E120+E127+E128+E113</f>
        <v>20182081710650</v>
      </c>
      <c r="F8" s="101">
        <f t="shared" ref="F8:I8" si="0">F9+F120+F127+F128+F113</f>
        <v>658768193650</v>
      </c>
      <c r="G8" s="101">
        <f>G9+G120+G127+G128+G113</f>
        <v>10887498501555</v>
      </c>
      <c r="H8" s="101">
        <f t="shared" si="0"/>
        <v>6449664799849</v>
      </c>
      <c r="I8" s="101">
        <f t="shared" si="0"/>
        <v>2186150215596</v>
      </c>
      <c r="J8" s="177">
        <f>E8/C8</f>
        <v>1.94210242086773</v>
      </c>
      <c r="K8" s="177">
        <f>E8/D8</f>
        <v>1.8537996824845848</v>
      </c>
    </row>
    <row r="9" spans="1:15" s="102" customFormat="1">
      <c r="A9" s="79" t="s">
        <v>416</v>
      </c>
      <c r="B9" s="80" t="s">
        <v>907</v>
      </c>
      <c r="C9" s="101">
        <f>SUBTOTAL(9,C10:C112)-C55</f>
        <v>3005000000000</v>
      </c>
      <c r="D9" s="101">
        <f>SUBTOTAL(9,D10:D112)-D55</f>
        <v>3500000000000</v>
      </c>
      <c r="E9" s="101">
        <f>E10+E19+E26+E39+E47+E49+E50+E51+E54+E58+E61+E65+E72+E75+E78+E79+E80+E92+E102+E103+E71</f>
        <v>4131416386654</v>
      </c>
      <c r="F9" s="101">
        <f>F10+F19+F26+F39+F47+F49+F50+F51+F54+F58+F61+F65+F72+F75+F78+F79+F80+F92+F102+F103</f>
        <v>632283193650</v>
      </c>
      <c r="G9" s="101">
        <f t="shared" ref="G9:H9" si="1">G10+G19+G26+G39+G47+G49+G50+G51+G54+G58+G61+G65+G72+G75+G78+G79+G80+G92+G102+G103</f>
        <v>1739434683903</v>
      </c>
      <c r="H9" s="101">
        <f t="shared" si="1"/>
        <v>1018261398598</v>
      </c>
      <c r="I9" s="101">
        <f>I10+I19+I26+I39+I47+I49+I50+I51+I54+I58+I61+I65+I72+I75+I78+I79+I80+I92+I102+I103+I71</f>
        <v>741437110503</v>
      </c>
      <c r="J9" s="177">
        <f>E9/C9</f>
        <v>1.3748473832459234</v>
      </c>
      <c r="K9" s="177">
        <f>E9/D9</f>
        <v>1.1804046819011429</v>
      </c>
    </row>
    <row r="10" spans="1:15" s="102" customFormat="1" ht="31.5">
      <c r="A10" s="79">
        <v>1</v>
      </c>
      <c r="B10" s="80" t="s">
        <v>908</v>
      </c>
      <c r="C10" s="101">
        <f>SUBTOTAL(9,C11:C17)</f>
        <v>151000000000</v>
      </c>
      <c r="D10" s="101">
        <f t="shared" ref="D10" si="2">SUBTOTAL(9,D11:D17)</f>
        <v>151000000000</v>
      </c>
      <c r="E10" s="101">
        <f>SUBTOTAL(9,E11:E18)</f>
        <v>135757730018</v>
      </c>
      <c r="F10" s="101">
        <f>SUBTOTAL(9,F11:F18)</f>
        <v>498131</v>
      </c>
      <c r="G10" s="101">
        <f>SUBTOTAL(9,G11:G18)</f>
        <v>135631189853</v>
      </c>
      <c r="H10" s="101">
        <f>SUBTOTAL(9,H11:H18)</f>
        <v>126042034</v>
      </c>
      <c r="I10" s="101">
        <f>SUBTOTAL(9,I11:I18)</f>
        <v>0</v>
      </c>
      <c r="J10" s="177">
        <f>E10/C10</f>
        <v>0.89905781468874169</v>
      </c>
      <c r="K10" s="177">
        <f>E10/D10</f>
        <v>0.89905781468874169</v>
      </c>
    </row>
    <row r="11" spans="1:15" s="102" customFormat="1">
      <c r="A11" s="82"/>
      <c r="B11" s="81" t="s">
        <v>909</v>
      </c>
      <c r="C11" s="99">
        <v>122000000000</v>
      </c>
      <c r="D11" s="99">
        <v>122000000000</v>
      </c>
      <c r="E11" s="99">
        <f>SUM(F11:I11)</f>
        <v>117959900535</v>
      </c>
      <c r="F11" s="99">
        <f>CHITIETTHU!F13</f>
        <v>130819</v>
      </c>
      <c r="G11" s="99">
        <f>CHITIETTHU!G13</f>
        <v>117833727682</v>
      </c>
      <c r="H11" s="99">
        <f>CHITIETTHU!H13</f>
        <v>126042034</v>
      </c>
      <c r="I11" s="99"/>
      <c r="J11" s="177">
        <f>E11/C11</f>
        <v>0.96688443061475415</v>
      </c>
      <c r="K11" s="177">
        <f>E11/D11</f>
        <v>0.96688443061475415</v>
      </c>
      <c r="L11" s="136">
        <f>10047002068547-G8</f>
        <v>-840496433008</v>
      </c>
    </row>
    <row r="12" spans="1:15" s="102" customFormat="1" ht="31.5">
      <c r="A12" s="82"/>
      <c r="B12" s="95" t="s">
        <v>910</v>
      </c>
      <c r="C12" s="99"/>
      <c r="D12" s="99"/>
      <c r="E12" s="99">
        <f t="shared" ref="E12:E18" si="3">SUM(F12:I12)</f>
        <v>0</v>
      </c>
      <c r="F12" s="99"/>
      <c r="G12" s="99"/>
      <c r="H12" s="99"/>
      <c r="I12" s="99"/>
      <c r="J12" s="177"/>
      <c r="K12" s="177"/>
      <c r="L12" s="136">
        <f>5831688169954-H8</f>
        <v>-617976629895</v>
      </c>
    </row>
    <row r="13" spans="1:15" s="102" customFormat="1">
      <c r="A13" s="82"/>
      <c r="B13" s="81" t="s">
        <v>911</v>
      </c>
      <c r="C13" s="99">
        <v>9000000000</v>
      </c>
      <c r="D13" s="99">
        <v>9000000000</v>
      </c>
      <c r="E13" s="99">
        <f t="shared" si="3"/>
        <v>7406168125</v>
      </c>
      <c r="F13" s="99">
        <f>CHITIETTHU!F15</f>
        <v>367312</v>
      </c>
      <c r="G13" s="99">
        <f>CHITIETTHU!G15</f>
        <v>7405800813</v>
      </c>
      <c r="H13" s="99"/>
      <c r="I13" s="99"/>
      <c r="J13" s="177">
        <f>E13/C13</f>
        <v>0.82290756944444443</v>
      </c>
      <c r="K13" s="177">
        <f>E13/D13</f>
        <v>0.82290756944444443</v>
      </c>
      <c r="L13" s="136">
        <f>1895197750010-L12</f>
        <v>2513174379905</v>
      </c>
    </row>
    <row r="14" spans="1:15" s="102" customFormat="1">
      <c r="A14" s="82"/>
      <c r="B14" s="81" t="s">
        <v>912</v>
      </c>
      <c r="C14" s="99"/>
      <c r="D14" s="99"/>
      <c r="E14" s="99">
        <f t="shared" si="3"/>
        <v>0</v>
      </c>
      <c r="F14" s="99"/>
      <c r="G14" s="99"/>
      <c r="H14" s="99"/>
      <c r="I14" s="99"/>
      <c r="J14" s="177"/>
      <c r="K14" s="177"/>
      <c r="L14" s="136">
        <f>G10+G19</f>
        <v>261406707104</v>
      </c>
    </row>
    <row r="15" spans="1:15" s="102" customFormat="1" ht="31.5">
      <c r="A15" s="82"/>
      <c r="B15" s="95" t="s">
        <v>913</v>
      </c>
      <c r="C15" s="99"/>
      <c r="D15" s="99"/>
      <c r="E15" s="99">
        <f t="shared" si="3"/>
        <v>0</v>
      </c>
      <c r="F15" s="99"/>
      <c r="G15" s="99"/>
      <c r="H15" s="99"/>
      <c r="I15" s="99"/>
      <c r="J15" s="177"/>
      <c r="K15" s="177"/>
      <c r="L15" s="136">
        <f>255293098649-L14</f>
        <v>-6113608455</v>
      </c>
    </row>
    <row r="16" spans="1:15" s="102" customFormat="1">
      <c r="A16" s="82"/>
      <c r="B16" s="81" t="s">
        <v>914</v>
      </c>
      <c r="C16" s="99">
        <v>20000000000</v>
      </c>
      <c r="D16" s="99">
        <v>20000000000</v>
      </c>
      <c r="E16" s="99">
        <f t="shared" si="3"/>
        <v>10391661358</v>
      </c>
      <c r="F16" s="99"/>
      <c r="G16" s="99">
        <f>CHITIETTHU!G18</f>
        <v>10391661358</v>
      </c>
      <c r="H16" s="99">
        <f>CHITIETTHU!H18</f>
        <v>0</v>
      </c>
      <c r="I16" s="99">
        <f>CHITIETTHU!I18</f>
        <v>0</v>
      </c>
      <c r="J16" s="177">
        <f>E16/C16</f>
        <v>0.51958306789999997</v>
      </c>
      <c r="K16" s="177">
        <f>E16/D16</f>
        <v>0.51958306789999997</v>
      </c>
    </row>
    <row r="17" spans="1:12" s="102" customFormat="1">
      <c r="A17" s="82"/>
      <c r="B17" s="95" t="s">
        <v>915</v>
      </c>
      <c r="C17" s="99"/>
      <c r="D17" s="99"/>
      <c r="E17" s="99">
        <f t="shared" si="3"/>
        <v>0</v>
      </c>
      <c r="F17" s="99"/>
      <c r="G17" s="99"/>
      <c r="H17" s="99"/>
      <c r="I17" s="99"/>
      <c r="J17" s="177"/>
      <c r="K17" s="177"/>
    </row>
    <row r="18" spans="1:12" s="102" customFormat="1">
      <c r="A18" s="82"/>
      <c r="B18" s="133" t="s">
        <v>1128</v>
      </c>
      <c r="C18" s="99"/>
      <c r="D18" s="99"/>
      <c r="E18" s="99">
        <f t="shared" si="3"/>
        <v>0</v>
      </c>
      <c r="F18" s="99"/>
      <c r="G18" s="99"/>
      <c r="H18" s="99"/>
      <c r="I18" s="99"/>
      <c r="J18" s="177"/>
      <c r="K18" s="177"/>
    </row>
    <row r="19" spans="1:12" s="102" customFormat="1" ht="31.5">
      <c r="A19" s="79">
        <v>2</v>
      </c>
      <c r="B19" s="80" t="s">
        <v>916</v>
      </c>
      <c r="C19" s="101">
        <f>SUBTOTAL(9,C20:C24)</f>
        <v>171000000000</v>
      </c>
      <c r="D19" s="101">
        <f t="shared" ref="D19" si="4">SUBTOTAL(9,D20:D24)</f>
        <v>171000000000</v>
      </c>
      <c r="E19" s="101">
        <f>SUBTOTAL(9,E20:E25)</f>
        <v>132350370898</v>
      </c>
      <c r="F19" s="101">
        <f>SUBTOTAL(9,F20:F25)</f>
        <v>0</v>
      </c>
      <c r="G19" s="101">
        <f>SUBTOTAL(9,G20:G25)</f>
        <v>125775517251</v>
      </c>
      <c r="H19" s="101">
        <f>SUBTOTAL(9,H20:H25)</f>
        <v>6574601784</v>
      </c>
      <c r="I19" s="101">
        <f>SUBTOTAL(9,I20:I25)</f>
        <v>251863</v>
      </c>
      <c r="J19" s="177">
        <f>E19/C19</f>
        <v>0.7739787771812866</v>
      </c>
      <c r="K19" s="177">
        <f>E19/D19</f>
        <v>0.7739787771812866</v>
      </c>
    </row>
    <row r="20" spans="1:12" s="102" customFormat="1">
      <c r="A20" s="82"/>
      <c r="B20" s="81" t="s">
        <v>909</v>
      </c>
      <c r="C20" s="99">
        <v>47000000000</v>
      </c>
      <c r="D20" s="99">
        <v>47000000000</v>
      </c>
      <c r="E20" s="99">
        <f>SUM(F20:I20)</f>
        <v>51102282353</v>
      </c>
      <c r="F20" s="99"/>
      <c r="G20" s="99">
        <f>CHITIETTHU!G21</f>
        <v>46914175271</v>
      </c>
      <c r="H20" s="99">
        <f>CHITIETTHU!H21</f>
        <v>4188099702</v>
      </c>
      <c r="I20" s="99">
        <f>CHITIETTHU!I21</f>
        <v>7380</v>
      </c>
      <c r="J20" s="177">
        <f>E20/C20</f>
        <v>1.0872826032553191</v>
      </c>
      <c r="K20" s="177">
        <f>E20/D20</f>
        <v>1.0872826032553191</v>
      </c>
    </row>
    <row r="21" spans="1:12" s="102" customFormat="1">
      <c r="A21" s="82"/>
      <c r="B21" s="81" t="s">
        <v>911</v>
      </c>
      <c r="C21" s="99">
        <v>13000000000</v>
      </c>
      <c r="D21" s="99">
        <v>13000000000</v>
      </c>
      <c r="E21" s="99">
        <f t="shared" ref="E21:E24" si="5">SUM(F21:I21)</f>
        <v>16967962581</v>
      </c>
      <c r="F21" s="99"/>
      <c r="G21" s="99">
        <f>CHITIETTHU!G22</f>
        <v>14581472356</v>
      </c>
      <c r="H21" s="99">
        <f>CHITIETTHU!H22</f>
        <v>2386373912</v>
      </c>
      <c r="I21" s="99">
        <f>CHITIETTHU!I22</f>
        <v>116313</v>
      </c>
      <c r="J21" s="177">
        <f>E21/C21</f>
        <v>1.3052278908461539</v>
      </c>
      <c r="K21" s="177">
        <f>E21/D21</f>
        <v>1.3052278908461539</v>
      </c>
    </row>
    <row r="22" spans="1:12" s="102" customFormat="1">
      <c r="A22" s="82"/>
      <c r="B22" s="81" t="s">
        <v>912</v>
      </c>
      <c r="C22" s="99">
        <v>105000000000</v>
      </c>
      <c r="D22" s="99">
        <v>105000000000</v>
      </c>
      <c r="E22" s="99">
        <f t="shared" si="5"/>
        <v>63868637117</v>
      </c>
      <c r="F22" s="99"/>
      <c r="G22" s="99">
        <f>CHITIETTHU!G23</f>
        <v>63868637117</v>
      </c>
      <c r="H22" s="99"/>
      <c r="I22" s="99"/>
      <c r="J22" s="177">
        <f>E22/C22</f>
        <v>0.60827273444761909</v>
      </c>
      <c r="K22" s="177">
        <f>E22/D22</f>
        <v>0.60827273444761909</v>
      </c>
    </row>
    <row r="23" spans="1:12" s="102" customFormat="1" ht="31.5">
      <c r="A23" s="82"/>
      <c r="B23" s="95" t="s">
        <v>913</v>
      </c>
      <c r="C23" s="99"/>
      <c r="D23" s="99"/>
      <c r="E23" s="99">
        <f t="shared" si="5"/>
        <v>0</v>
      </c>
      <c r="F23" s="99"/>
      <c r="G23" s="99"/>
      <c r="H23" s="99"/>
      <c r="I23" s="99"/>
      <c r="J23" s="177"/>
      <c r="K23" s="177"/>
    </row>
    <row r="24" spans="1:12" s="102" customFormat="1">
      <c r="A24" s="82"/>
      <c r="B24" s="81" t="s">
        <v>914</v>
      </c>
      <c r="C24" s="99">
        <v>6000000000</v>
      </c>
      <c r="D24" s="99">
        <v>6000000000</v>
      </c>
      <c r="E24" s="99">
        <f t="shared" si="5"/>
        <v>411488847</v>
      </c>
      <c r="F24" s="99"/>
      <c r="G24" s="99">
        <f>CHITIETTHU!G25</f>
        <v>411232507</v>
      </c>
      <c r="H24" s="99">
        <f>CHITIETTHU!H25</f>
        <v>128170</v>
      </c>
      <c r="I24" s="99">
        <f>CHITIETTHU!I25</f>
        <v>128170</v>
      </c>
      <c r="J24" s="177">
        <f>E24/C24</f>
        <v>6.8581474500000003E-2</v>
      </c>
      <c r="K24" s="177">
        <f>E24/D24</f>
        <v>6.8581474500000003E-2</v>
      </c>
    </row>
    <row r="25" spans="1:12" s="102" customFormat="1">
      <c r="A25" s="82"/>
      <c r="B25" s="133" t="s">
        <v>1129</v>
      </c>
      <c r="C25" s="99"/>
      <c r="D25" s="99"/>
      <c r="E25" s="99">
        <f t="shared" ref="E25" si="6">SUM(F25:I25)</f>
        <v>0</v>
      </c>
      <c r="F25" s="99"/>
      <c r="G25" s="99"/>
      <c r="H25" s="99"/>
      <c r="I25" s="99"/>
      <c r="J25" s="177"/>
      <c r="K25" s="177"/>
    </row>
    <row r="26" spans="1:12" s="102" customFormat="1" ht="31.5">
      <c r="A26" s="79">
        <v>3</v>
      </c>
      <c r="B26" s="80" t="s">
        <v>917</v>
      </c>
      <c r="C26" s="101">
        <f t="shared" ref="C26:I26" si="7">SUBTOTAL(9,C27:C38)</f>
        <v>10000000000</v>
      </c>
      <c r="D26" s="101">
        <f t="shared" si="7"/>
        <v>10000000000</v>
      </c>
      <c r="E26" s="101">
        <f t="shared" si="7"/>
        <v>48819029072</v>
      </c>
      <c r="F26" s="101">
        <f t="shared" si="7"/>
        <v>3636986</v>
      </c>
      <c r="G26" s="101">
        <f t="shared" si="7"/>
        <v>48815392086</v>
      </c>
      <c r="H26" s="101">
        <f t="shared" si="7"/>
        <v>0</v>
      </c>
      <c r="I26" s="101">
        <f t="shared" si="7"/>
        <v>0</v>
      </c>
      <c r="J26" s="177">
        <f>E26/C26</f>
        <v>4.8819029071999998</v>
      </c>
      <c r="K26" s="177">
        <f>E26/D26</f>
        <v>4.8819029071999998</v>
      </c>
      <c r="L26" s="102">
        <v>3500000</v>
      </c>
    </row>
    <row r="27" spans="1:12" s="102" customFormat="1">
      <c r="A27" s="82"/>
      <c r="B27" s="81" t="s">
        <v>909</v>
      </c>
      <c r="C27" s="99">
        <v>4700000000</v>
      </c>
      <c r="D27" s="99">
        <v>4700000000</v>
      </c>
      <c r="E27" s="99">
        <f t="shared" ref="E27" si="8">SUM(F27:I27)</f>
        <v>29492653354</v>
      </c>
      <c r="F27" s="99">
        <f>CHITIETTHU!F27</f>
        <v>3636986</v>
      </c>
      <c r="G27" s="99">
        <f>CHITIETTHU!G27</f>
        <v>29489016368</v>
      </c>
      <c r="H27" s="99"/>
      <c r="I27" s="99"/>
      <c r="J27" s="177">
        <f>E27/C27</f>
        <v>6.2750326285106386</v>
      </c>
      <c r="K27" s="177">
        <f>E27/D27</f>
        <v>6.2750326285106386</v>
      </c>
    </row>
    <row r="28" spans="1:12" s="102" customFormat="1" ht="31.5">
      <c r="A28" s="82"/>
      <c r="B28" s="95" t="s">
        <v>918</v>
      </c>
      <c r="C28" s="99"/>
      <c r="D28" s="99"/>
      <c r="E28" s="99"/>
      <c r="F28" s="99"/>
      <c r="G28" s="99"/>
      <c r="H28" s="99"/>
      <c r="I28" s="99"/>
      <c r="J28" s="177"/>
      <c r="K28" s="177"/>
    </row>
    <row r="29" spans="1:12" s="102" customFormat="1">
      <c r="A29" s="82"/>
      <c r="B29" s="81" t="s">
        <v>911</v>
      </c>
      <c r="C29" s="99">
        <v>4000000000</v>
      </c>
      <c r="D29" s="99">
        <v>4000000000</v>
      </c>
      <c r="E29" s="99">
        <f t="shared" ref="E29:E37" si="9">SUM(F29:I29)</f>
        <v>11747080141</v>
      </c>
      <c r="F29" s="99">
        <f>CHITIETTHU!F29</f>
        <v>0</v>
      </c>
      <c r="G29" s="99">
        <f>CHITIETTHU!G29</f>
        <v>11747080141</v>
      </c>
      <c r="H29" s="99"/>
      <c r="I29" s="99"/>
      <c r="J29" s="177">
        <f>E29/C29</f>
        <v>2.9367700352499999</v>
      </c>
      <c r="K29" s="177">
        <f>E29/D29</f>
        <v>2.9367700352499999</v>
      </c>
    </row>
    <row r="30" spans="1:12" s="102" customFormat="1" ht="31.5">
      <c r="A30" s="82"/>
      <c r="B30" s="95" t="s">
        <v>919</v>
      </c>
      <c r="C30" s="99"/>
      <c r="D30" s="99"/>
      <c r="E30" s="99">
        <f t="shared" si="9"/>
        <v>0</v>
      </c>
      <c r="F30" s="99"/>
      <c r="G30" s="99"/>
      <c r="H30" s="99"/>
      <c r="I30" s="99"/>
      <c r="J30" s="177"/>
      <c r="K30" s="177"/>
    </row>
    <row r="31" spans="1:12" s="102" customFormat="1">
      <c r="A31" s="82"/>
      <c r="B31" s="81" t="s">
        <v>920</v>
      </c>
      <c r="C31" s="99"/>
      <c r="D31" s="99"/>
      <c r="E31" s="99">
        <f t="shared" si="9"/>
        <v>0</v>
      </c>
      <c r="F31" s="99"/>
      <c r="G31" s="99"/>
      <c r="H31" s="99"/>
      <c r="I31" s="99"/>
      <c r="J31" s="177"/>
      <c r="K31" s="177"/>
    </row>
    <row r="32" spans="1:12" s="102" customFormat="1">
      <c r="A32" s="82"/>
      <c r="B32" s="81" t="s">
        <v>912</v>
      </c>
      <c r="C32" s="99"/>
      <c r="D32" s="99"/>
      <c r="E32" s="99">
        <f t="shared" si="9"/>
        <v>0</v>
      </c>
      <c r="F32" s="99"/>
      <c r="G32" s="99"/>
      <c r="H32" s="99"/>
      <c r="I32" s="99"/>
      <c r="J32" s="177"/>
      <c r="K32" s="177"/>
    </row>
    <row r="33" spans="1:11" s="102" customFormat="1" ht="31.5">
      <c r="A33" s="82"/>
      <c r="B33" s="95" t="s">
        <v>921</v>
      </c>
      <c r="C33" s="99"/>
      <c r="D33" s="99"/>
      <c r="E33" s="99">
        <f t="shared" si="9"/>
        <v>0</v>
      </c>
      <c r="F33" s="99"/>
      <c r="G33" s="99"/>
      <c r="H33" s="99"/>
      <c r="I33" s="99"/>
      <c r="J33" s="177"/>
      <c r="K33" s="177"/>
    </row>
    <row r="34" spans="1:11" s="102" customFormat="1">
      <c r="A34" s="82"/>
      <c r="B34" s="81" t="s">
        <v>914</v>
      </c>
      <c r="C34" s="99"/>
      <c r="D34" s="99"/>
      <c r="E34" s="99">
        <f t="shared" si="9"/>
        <v>7579295577</v>
      </c>
      <c r="F34" s="99"/>
      <c r="G34" s="99">
        <f>CHITIETTHU!G34</f>
        <v>7579295577</v>
      </c>
      <c r="H34" s="99"/>
      <c r="I34" s="99"/>
      <c r="J34" s="177"/>
      <c r="K34" s="177"/>
    </row>
    <row r="35" spans="1:11" s="102" customFormat="1">
      <c r="A35" s="82"/>
      <c r="B35" s="95" t="s">
        <v>915</v>
      </c>
      <c r="C35" s="99"/>
      <c r="D35" s="99"/>
      <c r="E35" s="99">
        <f t="shared" si="9"/>
        <v>0</v>
      </c>
      <c r="F35" s="99"/>
      <c r="G35" s="99"/>
      <c r="H35" s="99"/>
      <c r="I35" s="99"/>
      <c r="J35" s="177"/>
      <c r="K35" s="177"/>
    </row>
    <row r="36" spans="1:11" s="102" customFormat="1">
      <c r="A36" s="82"/>
      <c r="B36" s="81" t="s">
        <v>922</v>
      </c>
      <c r="C36" s="99"/>
      <c r="D36" s="99"/>
      <c r="E36" s="99">
        <f t="shared" si="9"/>
        <v>0</v>
      </c>
      <c r="F36" s="99"/>
      <c r="G36" s="99"/>
      <c r="H36" s="99"/>
      <c r="I36" s="99"/>
      <c r="J36" s="177"/>
      <c r="K36" s="177"/>
    </row>
    <row r="37" spans="1:11" s="102" customFormat="1" ht="31.5">
      <c r="A37" s="82"/>
      <c r="B37" s="95" t="s">
        <v>918</v>
      </c>
      <c r="C37" s="99"/>
      <c r="D37" s="99"/>
      <c r="E37" s="99">
        <f t="shared" si="9"/>
        <v>0</v>
      </c>
      <c r="F37" s="99"/>
      <c r="G37" s="99"/>
      <c r="H37" s="99"/>
      <c r="I37" s="99"/>
      <c r="J37" s="177"/>
      <c r="K37" s="177"/>
    </row>
    <row r="38" spans="1:11" s="102" customFormat="1">
      <c r="A38" s="82"/>
      <c r="B38" s="133" t="s">
        <v>1129</v>
      </c>
      <c r="C38" s="99">
        <v>1300000000</v>
      </c>
      <c r="D38" s="99">
        <v>1300000000</v>
      </c>
      <c r="E38" s="99">
        <f t="shared" ref="E38" si="10">SUM(F38:I38)</f>
        <v>0</v>
      </c>
      <c r="F38" s="99"/>
      <c r="G38" s="99"/>
      <c r="H38" s="99"/>
      <c r="I38" s="99"/>
      <c r="J38" s="177"/>
      <c r="K38" s="177"/>
    </row>
    <row r="39" spans="1:11" s="102" customFormat="1">
      <c r="A39" s="79">
        <v>4</v>
      </c>
      <c r="B39" s="80" t="s">
        <v>923</v>
      </c>
      <c r="C39" s="101">
        <f>SUBTOTAL(9,C40:C46)</f>
        <v>597000000000</v>
      </c>
      <c r="D39" s="101">
        <f>SUBTOTAL(9,D40:D46)</f>
        <v>597000000000</v>
      </c>
      <c r="E39" s="101">
        <f>SUBTOTAL(9,E40:E46)</f>
        <v>509931112148</v>
      </c>
      <c r="F39" s="101">
        <f t="shared" ref="F39:I39" si="11">SUBTOTAL(9,F40:F46)</f>
        <v>527969</v>
      </c>
      <c r="G39" s="101">
        <f>SUBTOTAL(9,G40:G46)</f>
        <v>266956662749</v>
      </c>
      <c r="H39" s="101">
        <f t="shared" si="11"/>
        <v>228447173038</v>
      </c>
      <c r="I39" s="101">
        <f t="shared" si="11"/>
        <v>14526748392</v>
      </c>
      <c r="J39" s="177">
        <f>E39/C39</f>
        <v>0.85415596674706873</v>
      </c>
      <c r="K39" s="177">
        <f>E39/D39</f>
        <v>0.85415596674706873</v>
      </c>
    </row>
    <row r="40" spans="1:11" s="102" customFormat="1">
      <c r="A40" s="82"/>
      <c r="B40" s="81" t="s">
        <v>909</v>
      </c>
      <c r="C40" s="99">
        <v>499500000000</v>
      </c>
      <c r="D40" s="99">
        <f>C40</f>
        <v>499500000000</v>
      </c>
      <c r="E40" s="99">
        <f>SUM(F40:I40)</f>
        <v>390035187684</v>
      </c>
      <c r="F40" s="99"/>
      <c r="G40" s="99">
        <f>CHITIETTHU!G39</f>
        <v>202564902811</v>
      </c>
      <c r="H40" s="99">
        <f>CHITIETTHU!H39</f>
        <v>187470284873</v>
      </c>
      <c r="I40" s="99"/>
      <c r="J40" s="177">
        <f>E40/C40</f>
        <v>0.78085122659459461</v>
      </c>
      <c r="K40" s="177">
        <f>E40/D40</f>
        <v>0.78085122659459461</v>
      </c>
    </row>
    <row r="41" spans="1:11" s="102" customFormat="1">
      <c r="A41" s="82"/>
      <c r="B41" s="81" t="s">
        <v>911</v>
      </c>
      <c r="C41" s="99">
        <v>46000000000</v>
      </c>
      <c r="D41" s="99">
        <f t="shared" ref="D41:D45" si="12">C41</f>
        <v>46000000000</v>
      </c>
      <c r="E41" s="99">
        <f t="shared" ref="E41:E80" si="13">SUM(F41:I41)</f>
        <v>43928204345</v>
      </c>
      <c r="F41" s="99">
        <f>CHITIETTHU!F40</f>
        <v>350000</v>
      </c>
      <c r="G41" s="99">
        <f>CHITIETTHU!G40</f>
        <v>22143103469</v>
      </c>
      <c r="H41" s="99">
        <f>CHITIETTHU!H40</f>
        <v>21784750876</v>
      </c>
      <c r="I41" s="99"/>
      <c r="J41" s="177">
        <f>E41/C41</f>
        <v>0.95496096402173913</v>
      </c>
      <c r="K41" s="177">
        <f>E41/D41</f>
        <v>0.95496096402173913</v>
      </c>
    </row>
    <row r="42" spans="1:11" s="102" customFormat="1">
      <c r="A42" s="82"/>
      <c r="B42" s="81" t="s">
        <v>912</v>
      </c>
      <c r="C42" s="99">
        <v>1500000000</v>
      </c>
      <c r="D42" s="99">
        <f t="shared" si="12"/>
        <v>1500000000</v>
      </c>
      <c r="E42" s="99">
        <f t="shared" si="13"/>
        <v>1016535587</v>
      </c>
      <c r="F42" s="99">
        <f>CHITIETTHU!F41</f>
        <v>177969</v>
      </c>
      <c r="G42" s="99">
        <f>CHITIETTHU!G41</f>
        <v>316819375</v>
      </c>
      <c r="H42" s="99">
        <f>CHITIETTHU!H41</f>
        <v>699538243</v>
      </c>
      <c r="I42" s="99"/>
      <c r="J42" s="177">
        <f>E42/C42</f>
        <v>0.67769039133333331</v>
      </c>
      <c r="K42" s="177">
        <f>E42/D42</f>
        <v>0.67769039133333331</v>
      </c>
    </row>
    <row r="43" spans="1:11" s="102" customFormat="1" ht="31.5">
      <c r="A43" s="82"/>
      <c r="B43" s="95" t="s">
        <v>924</v>
      </c>
      <c r="C43" s="99"/>
      <c r="D43" s="99">
        <f t="shared" si="12"/>
        <v>0</v>
      </c>
      <c r="E43" s="99">
        <f t="shared" si="13"/>
        <v>0</v>
      </c>
      <c r="F43" s="99"/>
      <c r="G43" s="99"/>
      <c r="H43" s="99"/>
      <c r="I43" s="99"/>
      <c r="J43" s="177"/>
      <c r="K43" s="177"/>
    </row>
    <row r="44" spans="1:11" s="102" customFormat="1">
      <c r="A44" s="82"/>
      <c r="B44" s="81" t="s">
        <v>987</v>
      </c>
      <c r="C44" s="99"/>
      <c r="D44" s="99"/>
      <c r="E44" s="99">
        <f t="shared" si="13"/>
        <v>0</v>
      </c>
      <c r="F44" s="99"/>
      <c r="G44" s="99"/>
      <c r="H44" s="99"/>
      <c r="I44" s="99"/>
      <c r="J44" s="177"/>
      <c r="K44" s="177"/>
    </row>
    <row r="45" spans="1:11" s="102" customFormat="1">
      <c r="A45" s="82"/>
      <c r="B45" s="81" t="s">
        <v>914</v>
      </c>
      <c r="C45" s="99">
        <v>50000000000</v>
      </c>
      <c r="D45" s="99">
        <f t="shared" si="12"/>
        <v>50000000000</v>
      </c>
      <c r="E45" s="99">
        <f t="shared" si="13"/>
        <v>74951184532</v>
      </c>
      <c r="F45" s="99"/>
      <c r="G45" s="99">
        <f>CHITIETTHU!G43</f>
        <v>41931837094</v>
      </c>
      <c r="H45" s="99">
        <f>CHITIETTHU!H43</f>
        <v>18492599046</v>
      </c>
      <c r="I45" s="99">
        <f>CHITIETTHU!I43</f>
        <v>14526748392</v>
      </c>
      <c r="J45" s="177">
        <f>E45/C45</f>
        <v>1.4990236906400001</v>
      </c>
      <c r="K45" s="177">
        <f>E45/D45</f>
        <v>1.4990236906400001</v>
      </c>
    </row>
    <row r="46" spans="1:11" s="102" customFormat="1">
      <c r="A46" s="82"/>
      <c r="B46" s="81" t="s">
        <v>985</v>
      </c>
      <c r="C46" s="99"/>
      <c r="D46" s="99"/>
      <c r="E46" s="99">
        <f t="shared" si="13"/>
        <v>0</v>
      </c>
      <c r="F46" s="99"/>
      <c r="G46" s="99"/>
      <c r="H46" s="99"/>
      <c r="I46" s="99"/>
      <c r="J46" s="177"/>
      <c r="K46" s="177"/>
    </row>
    <row r="47" spans="1:11" s="104" customFormat="1">
      <c r="A47" s="79">
        <v>5</v>
      </c>
      <c r="B47" s="80" t="s">
        <v>316</v>
      </c>
      <c r="C47" s="100">
        <v>195000000000</v>
      </c>
      <c r="D47" s="100">
        <f t="shared" ref="D47:D91" si="14">C47</f>
        <v>195000000000</v>
      </c>
      <c r="E47" s="100">
        <f t="shared" si="13"/>
        <v>253664300843</v>
      </c>
      <c r="F47" s="100"/>
      <c r="G47" s="100"/>
      <c r="H47" s="100">
        <f>CHITIETTHU!H44</f>
        <v>240166400066</v>
      </c>
      <c r="I47" s="100">
        <f>CHITIETTHU!I44</f>
        <v>13497900777</v>
      </c>
      <c r="J47" s="177">
        <f>E47/C47</f>
        <v>1.3008425684256411</v>
      </c>
      <c r="K47" s="177">
        <f>E47/D47</f>
        <v>1.3008425684256411</v>
      </c>
    </row>
    <row r="48" spans="1:11" s="104" customFormat="1">
      <c r="A48" s="79">
        <v>6</v>
      </c>
      <c r="B48" s="80" t="s">
        <v>314</v>
      </c>
      <c r="C48" s="100"/>
      <c r="D48" s="100">
        <f t="shared" si="14"/>
        <v>0</v>
      </c>
      <c r="E48" s="100">
        <f t="shared" si="13"/>
        <v>0</v>
      </c>
      <c r="F48" s="100"/>
      <c r="G48" s="100"/>
      <c r="H48" s="100"/>
      <c r="I48" s="100"/>
      <c r="J48" s="176"/>
      <c r="K48" s="176"/>
    </row>
    <row r="49" spans="1:11" s="104" customFormat="1">
      <c r="A49" s="79">
        <v>7</v>
      </c>
      <c r="B49" s="80" t="s">
        <v>667</v>
      </c>
      <c r="C49" s="100">
        <v>5000000000</v>
      </c>
      <c r="D49" s="100">
        <f>C49+1000000000</f>
        <v>6000000000</v>
      </c>
      <c r="E49" s="100">
        <f t="shared" si="13"/>
        <v>7591878648</v>
      </c>
      <c r="F49" s="100"/>
      <c r="G49" s="100"/>
      <c r="H49" s="100">
        <f>CHITIETTHU!H46</f>
        <v>2277563217</v>
      </c>
      <c r="I49" s="100">
        <f>CHITIETTHU!I46</f>
        <v>5314315431</v>
      </c>
      <c r="J49" s="177">
        <f t="shared" ref="J49:J54" si="15">E49/C49</f>
        <v>1.5183757296</v>
      </c>
      <c r="K49" s="177">
        <f>E49/D49</f>
        <v>1.265313108</v>
      </c>
    </row>
    <row r="50" spans="1:11" s="104" customFormat="1">
      <c r="A50" s="79">
        <v>8</v>
      </c>
      <c r="B50" s="80" t="s">
        <v>315</v>
      </c>
      <c r="C50" s="100">
        <v>85000000000</v>
      </c>
      <c r="D50" s="100">
        <f t="shared" si="14"/>
        <v>85000000000</v>
      </c>
      <c r="E50" s="100">
        <f>SUM(F50:I50)</f>
        <v>124070962310</v>
      </c>
      <c r="F50" s="100">
        <f>CHITIETTHU!F47</f>
        <v>11099505</v>
      </c>
      <c r="G50" s="100">
        <f>CHITIETTHU!G47</f>
        <v>63534008187</v>
      </c>
      <c r="H50" s="100">
        <f>CHITIETTHU!H47</f>
        <v>60525854618</v>
      </c>
      <c r="I50" s="100"/>
      <c r="J50" s="177">
        <f t="shared" si="15"/>
        <v>1.459658380117647</v>
      </c>
      <c r="K50" s="177">
        <f>E50/D50</f>
        <v>1.459658380117647</v>
      </c>
    </row>
    <row r="51" spans="1:11" s="104" customFormat="1">
      <c r="A51" s="79">
        <v>9</v>
      </c>
      <c r="B51" s="80" t="s">
        <v>801</v>
      </c>
      <c r="C51" s="100">
        <f>SUBTOTAL(9,C52:C53)</f>
        <v>310000000000</v>
      </c>
      <c r="D51" s="100">
        <f>SUBTOTAL(9,D52:D53)</f>
        <v>390000000000</v>
      </c>
      <c r="E51" s="101">
        <f t="shared" ref="E51:I51" si="16">SUBTOTAL(9,E52:E53)</f>
        <v>502057837036</v>
      </c>
      <c r="F51" s="101">
        <f t="shared" si="16"/>
        <v>315301959884</v>
      </c>
      <c r="G51" s="101">
        <f t="shared" si="16"/>
        <v>186755160979</v>
      </c>
      <c r="H51" s="101">
        <f t="shared" si="16"/>
        <v>716173</v>
      </c>
      <c r="I51" s="101">
        <f t="shared" si="16"/>
        <v>0</v>
      </c>
      <c r="J51" s="177">
        <f t="shared" si="15"/>
        <v>1.6195414097935483</v>
      </c>
      <c r="K51" s="177">
        <f>E51/D51</f>
        <v>1.287327787271795</v>
      </c>
    </row>
    <row r="52" spans="1:11" s="966" customFormat="1" ht="18.75">
      <c r="A52" s="98"/>
      <c r="B52" s="95" t="s">
        <v>925</v>
      </c>
      <c r="C52" s="964">
        <v>194700000000</v>
      </c>
      <c r="D52" s="964">
        <v>244920000000</v>
      </c>
      <c r="E52" s="964">
        <f t="shared" si="13"/>
        <v>315244652546</v>
      </c>
      <c r="F52" s="964">
        <f>CHITIETTHU!F49</f>
        <v>315244652546</v>
      </c>
      <c r="G52" s="964"/>
      <c r="H52" s="964"/>
      <c r="I52" s="964"/>
      <c r="J52" s="965">
        <f t="shared" si="15"/>
        <v>1.6191302133846943</v>
      </c>
      <c r="K52" s="965"/>
    </row>
    <row r="53" spans="1:11" s="966" customFormat="1" ht="18.75">
      <c r="A53" s="98"/>
      <c r="B53" s="95" t="s">
        <v>926</v>
      </c>
      <c r="C53" s="964">
        <v>115300000000</v>
      </c>
      <c r="D53" s="964">
        <v>145080000000</v>
      </c>
      <c r="E53" s="964">
        <f t="shared" si="13"/>
        <v>186813184490</v>
      </c>
      <c r="F53" s="964">
        <f>CHITIETTHU!F50</f>
        <v>57307338</v>
      </c>
      <c r="G53" s="964">
        <f>CHITIETTHU!G50</f>
        <v>186755160979</v>
      </c>
      <c r="H53" s="964">
        <f>CHITIETTHU!H50</f>
        <v>716173</v>
      </c>
      <c r="I53" s="964"/>
      <c r="J53" s="965">
        <f t="shared" si="15"/>
        <v>1.6202357718126625</v>
      </c>
      <c r="K53" s="965"/>
    </row>
    <row r="54" spans="1:11" s="104" customFormat="1">
      <c r="A54" s="79">
        <v>10</v>
      </c>
      <c r="B54" s="80" t="s">
        <v>900</v>
      </c>
      <c r="C54" s="100">
        <v>170000000000</v>
      </c>
      <c r="D54" s="100">
        <v>220000000000</v>
      </c>
      <c r="E54" s="101">
        <f>SUBTOTAL(9,E55:E57)-E57</f>
        <v>228313630070</v>
      </c>
      <c r="F54" s="101">
        <f>SUBTOTAL(9,F55:F57)</f>
        <v>32831055134</v>
      </c>
      <c r="G54" s="101">
        <f>SUBTOTAL(9,G55:G57)-G57</f>
        <v>131434569738</v>
      </c>
      <c r="H54" s="101">
        <f>SUBTOTAL(9,H55:H57)-H57</f>
        <v>26966068221</v>
      </c>
      <c r="I54" s="101">
        <f>SUBTOTAL(9,I55:I57)-I57</f>
        <v>37081936977</v>
      </c>
      <c r="J54" s="177">
        <f t="shared" si="15"/>
        <v>1.3430213533529411</v>
      </c>
      <c r="K54" s="177">
        <f>E54/D54</f>
        <v>1.0377892275909091</v>
      </c>
    </row>
    <row r="55" spans="1:11" s="102" customFormat="1" ht="31.5">
      <c r="A55" s="82"/>
      <c r="B55" s="95" t="s">
        <v>927</v>
      </c>
      <c r="C55" s="99">
        <v>17000000000</v>
      </c>
      <c r="D55" s="99">
        <v>19750000000</v>
      </c>
      <c r="E55" s="99">
        <f t="shared" si="13"/>
        <v>38558334346</v>
      </c>
      <c r="F55" s="99">
        <f>CHITIETTHU!F52</f>
        <v>32819025059</v>
      </c>
      <c r="G55" s="99">
        <f>CHITIETTHU!G52</f>
        <v>1375461852</v>
      </c>
      <c r="H55" s="99">
        <f>CHITIETTHU!H52</f>
        <v>1637692780</v>
      </c>
      <c r="I55" s="99">
        <f>CHITIETTHU!I52</f>
        <v>2726154655</v>
      </c>
      <c r="J55" s="177"/>
      <c r="K55" s="177"/>
    </row>
    <row r="56" spans="1:11" s="102" customFormat="1" ht="31.5">
      <c r="A56" s="82"/>
      <c r="B56" s="95" t="s">
        <v>928</v>
      </c>
      <c r="C56" s="99"/>
      <c r="D56" s="99">
        <f t="shared" si="14"/>
        <v>0</v>
      </c>
      <c r="E56" s="99">
        <f t="shared" si="13"/>
        <v>189755295724</v>
      </c>
      <c r="F56" s="99">
        <f>CHITIETTHU!F53</f>
        <v>12030075</v>
      </c>
      <c r="G56" s="99">
        <f>CHITIETTHU!G53</f>
        <v>130059107886</v>
      </c>
      <c r="H56" s="99">
        <f>CHITIETTHU!H53</f>
        <v>25328375441</v>
      </c>
      <c r="I56" s="99">
        <f>CHITIETTHU!I53</f>
        <v>34355782322</v>
      </c>
      <c r="J56" s="177"/>
      <c r="K56" s="177"/>
    </row>
    <row r="57" spans="1:11" s="102" customFormat="1" ht="31.5">
      <c r="A57" s="82"/>
      <c r="B57" s="95" t="s">
        <v>929</v>
      </c>
      <c r="C57" s="99"/>
      <c r="D57" s="99">
        <f t="shared" si="14"/>
        <v>0</v>
      </c>
      <c r="E57" s="99">
        <f>SUM(F57:I57)</f>
        <v>38039889533</v>
      </c>
      <c r="F57" s="99"/>
      <c r="G57" s="99">
        <f>CHITIETTHU!G54</f>
        <v>5999171864</v>
      </c>
      <c r="H57" s="99">
        <f>CHITIETTHU!H54</f>
        <v>13020772832</v>
      </c>
      <c r="I57" s="99">
        <f>CHITIETTHU!I54</f>
        <v>19019944837</v>
      </c>
      <c r="J57" s="177"/>
      <c r="K57" s="177"/>
    </row>
    <row r="58" spans="1:11" s="102" customFormat="1">
      <c r="A58" s="79">
        <v>11</v>
      </c>
      <c r="B58" s="80" t="s">
        <v>930</v>
      </c>
      <c r="C58" s="101">
        <f>SUBTOTAL(9,C59:C60)</f>
        <v>900000000000</v>
      </c>
      <c r="D58" s="101">
        <f>SUBTOTAL(9,D59:D60)</f>
        <v>1100000000000</v>
      </c>
      <c r="E58" s="101">
        <f t="shared" ref="E58:I58" si="17">SUBTOTAL(9,E59:E60)</f>
        <v>1520907087495</v>
      </c>
      <c r="F58" s="101">
        <f>SUBTOTAL(9,F59:F60)</f>
        <v>0</v>
      </c>
      <c r="G58" s="101">
        <f t="shared" si="17"/>
        <v>601189050567</v>
      </c>
      <c r="H58" s="101">
        <f t="shared" si="17"/>
        <v>380164915974</v>
      </c>
      <c r="I58" s="101">
        <f t="shared" si="17"/>
        <v>539553120954</v>
      </c>
      <c r="J58" s="177">
        <f>E58/C58</f>
        <v>1.6898967638833333</v>
      </c>
      <c r="K58" s="177">
        <f>E58/D58</f>
        <v>1.3826428068136363</v>
      </c>
    </row>
    <row r="59" spans="1:11" s="102" customFormat="1" ht="31.5">
      <c r="A59" s="82"/>
      <c r="B59" s="95" t="s">
        <v>931</v>
      </c>
      <c r="C59" s="99"/>
      <c r="D59" s="99">
        <f t="shared" si="14"/>
        <v>0</v>
      </c>
      <c r="E59" s="99">
        <f t="shared" si="13"/>
        <v>0</v>
      </c>
      <c r="F59" s="99"/>
      <c r="G59" s="99"/>
      <c r="H59" s="99"/>
      <c r="I59" s="99"/>
      <c r="J59" s="177"/>
      <c r="K59" s="177"/>
    </row>
    <row r="60" spans="1:11" s="102" customFormat="1" ht="31.5">
      <c r="A60" s="82"/>
      <c r="B60" s="95" t="s">
        <v>932</v>
      </c>
      <c r="C60" s="99">
        <v>900000000000</v>
      </c>
      <c r="D60" s="99">
        <v>1100000000000</v>
      </c>
      <c r="E60" s="99">
        <f t="shared" si="13"/>
        <v>1520907087495</v>
      </c>
      <c r="F60" s="99"/>
      <c r="G60" s="99">
        <f>CHITIETTHU!G57</f>
        <v>601189050567</v>
      </c>
      <c r="H60" s="99">
        <f>CHITIETTHU!H57</f>
        <v>380164915974</v>
      </c>
      <c r="I60" s="99">
        <f>CHITIETTHU!I57</f>
        <v>539553120954</v>
      </c>
      <c r="J60" s="177"/>
      <c r="K60" s="177"/>
    </row>
    <row r="61" spans="1:11" s="104" customFormat="1">
      <c r="A61" s="79" t="s">
        <v>351</v>
      </c>
      <c r="B61" s="80" t="s">
        <v>933</v>
      </c>
      <c r="C61" s="100">
        <v>80000000000</v>
      </c>
      <c r="D61" s="100">
        <v>100000000000</v>
      </c>
      <c r="E61" s="100">
        <f t="shared" si="13"/>
        <v>122539109697</v>
      </c>
      <c r="F61" s="101"/>
      <c r="G61" s="100">
        <f>CHITIETTHU!G58+CHITIETTHU!G36</f>
        <v>60238203348</v>
      </c>
      <c r="H61" s="100">
        <f>CHITIETTHU!H58+CHITIETTHU!H36</f>
        <v>35730381869</v>
      </c>
      <c r="I61" s="100">
        <f>CHITIETTHU!I58+CHITIETTHU!I36</f>
        <v>26570524480</v>
      </c>
      <c r="J61" s="177">
        <f>E61/C61</f>
        <v>1.5317388712125</v>
      </c>
      <c r="K61" s="177">
        <f>E61/D61</f>
        <v>1.2253910969699999</v>
      </c>
    </row>
    <row r="62" spans="1:11" s="102" customFormat="1">
      <c r="A62" s="79">
        <v>13</v>
      </c>
      <c r="B62" s="80" t="s">
        <v>934</v>
      </c>
      <c r="C62" s="99"/>
      <c r="D62" s="99">
        <f t="shared" si="14"/>
        <v>0</v>
      </c>
      <c r="E62" s="99">
        <f t="shared" si="13"/>
        <v>0</v>
      </c>
      <c r="F62" s="99"/>
      <c r="G62" s="99"/>
      <c r="H62" s="99"/>
      <c r="I62" s="99"/>
      <c r="J62" s="177"/>
      <c r="K62" s="177"/>
    </row>
    <row r="63" spans="1:11" s="102" customFormat="1" ht="31.5">
      <c r="A63" s="81"/>
      <c r="B63" s="95" t="s">
        <v>935</v>
      </c>
      <c r="C63" s="99"/>
      <c r="D63" s="99">
        <f t="shared" si="14"/>
        <v>0</v>
      </c>
      <c r="E63" s="99">
        <f t="shared" si="13"/>
        <v>0</v>
      </c>
      <c r="F63" s="99"/>
      <c r="G63" s="99"/>
      <c r="H63" s="99"/>
      <c r="I63" s="99"/>
      <c r="J63" s="177"/>
      <c r="K63" s="177"/>
    </row>
    <row r="64" spans="1:11" s="102" customFormat="1">
      <c r="A64" s="81"/>
      <c r="B64" s="95" t="s">
        <v>936</v>
      </c>
      <c r="C64" s="99"/>
      <c r="D64" s="99">
        <f t="shared" si="14"/>
        <v>0</v>
      </c>
      <c r="E64" s="99">
        <f t="shared" si="13"/>
        <v>0</v>
      </c>
      <c r="F64" s="99"/>
      <c r="G64" s="99"/>
      <c r="H64" s="99"/>
      <c r="I64" s="99"/>
      <c r="J64" s="177"/>
      <c r="K64" s="177"/>
    </row>
    <row r="65" spans="1:12" s="102" customFormat="1">
      <c r="A65" s="79">
        <v>14</v>
      </c>
      <c r="B65" s="80" t="s">
        <v>937</v>
      </c>
      <c r="C65" s="99"/>
      <c r="D65" s="99">
        <f t="shared" si="14"/>
        <v>0</v>
      </c>
      <c r="E65" s="101">
        <f>SUBTOTAL(9,E66:E67)</f>
        <v>0</v>
      </c>
      <c r="F65" s="101">
        <f>SUBTOTAL(9,F66:F67)</f>
        <v>0</v>
      </c>
      <c r="G65" s="101">
        <f>SUBTOTAL(9,G66:G67)</f>
        <v>0</v>
      </c>
      <c r="H65" s="101">
        <f>SUBTOTAL(9,H66:H67)</f>
        <v>0</v>
      </c>
      <c r="I65" s="101">
        <f>SUBTOTAL(9,I66:I67)</f>
        <v>0</v>
      </c>
      <c r="J65" s="177"/>
      <c r="K65" s="177"/>
    </row>
    <row r="66" spans="1:12" s="102" customFormat="1">
      <c r="A66" s="82"/>
      <c r="B66" s="95" t="s">
        <v>938</v>
      </c>
      <c r="C66" s="99"/>
      <c r="D66" s="99">
        <f t="shared" si="14"/>
        <v>0</v>
      </c>
      <c r="E66" s="99">
        <f t="shared" si="13"/>
        <v>0</v>
      </c>
      <c r="F66" s="99"/>
      <c r="G66" s="99"/>
      <c r="H66" s="99"/>
      <c r="I66" s="99"/>
      <c r="J66" s="177"/>
      <c r="K66" s="177"/>
    </row>
    <row r="67" spans="1:12" s="102" customFormat="1">
      <c r="A67" s="81"/>
      <c r="B67" s="95" t="s">
        <v>939</v>
      </c>
      <c r="C67" s="99"/>
      <c r="D67" s="99">
        <f t="shared" si="14"/>
        <v>0</v>
      </c>
      <c r="E67" s="99">
        <f t="shared" si="13"/>
        <v>0</v>
      </c>
      <c r="F67" s="99"/>
      <c r="G67" s="99"/>
      <c r="H67" s="99"/>
      <c r="I67" s="99"/>
      <c r="J67" s="177"/>
      <c r="K67" s="177"/>
    </row>
    <row r="68" spans="1:12" s="102" customFormat="1" ht="31.5">
      <c r="A68" s="79">
        <v>15</v>
      </c>
      <c r="B68" s="80" t="s">
        <v>940</v>
      </c>
      <c r="C68" s="99"/>
      <c r="D68" s="99">
        <f t="shared" si="14"/>
        <v>0</v>
      </c>
      <c r="E68" s="99">
        <f>SUM(F68:I68)</f>
        <v>0</v>
      </c>
      <c r="F68" s="134">
        <f>SUBTOTAL(9,F69:F70)</f>
        <v>0</v>
      </c>
      <c r="G68" s="134">
        <f>SUBTOTAL(9,G69:G70)</f>
        <v>0</v>
      </c>
      <c r="H68" s="99"/>
      <c r="I68" s="99"/>
      <c r="J68" s="177"/>
      <c r="K68" s="177"/>
    </row>
    <row r="69" spans="1:12" s="102" customFormat="1">
      <c r="A69" s="81"/>
      <c r="B69" s="95" t="s">
        <v>941</v>
      </c>
      <c r="C69" s="99"/>
      <c r="D69" s="99">
        <f t="shared" si="14"/>
        <v>0</v>
      </c>
      <c r="E69" s="99">
        <f t="shared" si="13"/>
        <v>0</v>
      </c>
      <c r="F69" s="99"/>
      <c r="G69" s="99"/>
      <c r="H69" s="99"/>
      <c r="I69" s="99"/>
      <c r="J69" s="177"/>
      <c r="K69" s="177"/>
    </row>
    <row r="70" spans="1:12" s="102" customFormat="1">
      <c r="A70" s="81"/>
      <c r="B70" s="95" t="s">
        <v>942</v>
      </c>
      <c r="C70" s="99"/>
      <c r="D70" s="99">
        <f t="shared" si="14"/>
        <v>0</v>
      </c>
      <c r="E70" s="99">
        <f t="shared" si="13"/>
        <v>0</v>
      </c>
      <c r="F70" s="99"/>
      <c r="G70" s="99"/>
      <c r="H70" s="99"/>
      <c r="I70" s="99"/>
      <c r="J70" s="177"/>
      <c r="K70" s="177"/>
    </row>
    <row r="71" spans="1:12" s="102" customFormat="1" ht="31.5">
      <c r="A71" s="79">
        <v>16</v>
      </c>
      <c r="B71" s="80" t="s">
        <v>943</v>
      </c>
      <c r="C71" s="99"/>
      <c r="D71" s="99">
        <f t="shared" si="14"/>
        <v>0</v>
      </c>
      <c r="E71" s="100">
        <f t="shared" si="13"/>
        <v>2000000</v>
      </c>
      <c r="F71" s="134"/>
      <c r="G71" s="99"/>
      <c r="H71" s="99"/>
      <c r="I71" s="100">
        <f>CHITIETTHU!I68</f>
        <v>2000000</v>
      </c>
      <c r="J71" s="177"/>
      <c r="K71" s="177"/>
    </row>
    <row r="72" spans="1:12" s="104" customFormat="1">
      <c r="A72" s="79">
        <v>17</v>
      </c>
      <c r="B72" s="80" t="s">
        <v>352</v>
      </c>
      <c r="C72" s="100">
        <f>SUBTOTAL(9,C73:C74)</f>
        <v>88000000000</v>
      </c>
      <c r="D72" s="100">
        <f>SUBTOTAL(9,D73:D74)</f>
        <v>112000000000</v>
      </c>
      <c r="E72" s="101">
        <f>SUBTOTAL(9,E73:E74)</f>
        <v>159620830007</v>
      </c>
      <c r="F72" s="101">
        <f>SUBTOTAL(9,F73:F74)</f>
        <v>74931905200</v>
      </c>
      <c r="G72" s="101">
        <f>SUBTOTAL(9,G73:G74)</f>
        <v>44190818283</v>
      </c>
      <c r="H72" s="101">
        <f t="shared" ref="H72" si="18">SUBTOTAL(9,H73:H74)</f>
        <v>14346507268</v>
      </c>
      <c r="I72" s="101">
        <f>SUBTOTAL(9,I73:I74)</f>
        <v>26151599256</v>
      </c>
      <c r="J72" s="177">
        <f>E72/C72</f>
        <v>1.8138730682613637</v>
      </c>
      <c r="K72" s="177">
        <f>E72/D72</f>
        <v>1.4251859822053572</v>
      </c>
      <c r="L72" s="137">
        <f>31832502117-G72</f>
        <v>-12358316166</v>
      </c>
    </row>
    <row r="73" spans="1:12" s="966" customFormat="1" ht="18.75">
      <c r="A73" s="98"/>
      <c r="B73" s="95" t="s">
        <v>944</v>
      </c>
      <c r="C73" s="964">
        <v>33000000000</v>
      </c>
      <c r="D73" s="964">
        <v>33000000000</v>
      </c>
      <c r="E73" s="964">
        <f>SUM(F73:I73)</f>
        <v>74931905200</v>
      </c>
      <c r="F73" s="967">
        <f>CHITIETTHU!F70</f>
        <v>74931905200</v>
      </c>
      <c r="G73" s="967"/>
      <c r="H73" s="964"/>
      <c r="I73" s="964"/>
      <c r="J73" s="965"/>
      <c r="K73" s="965"/>
    </row>
    <row r="74" spans="1:12" s="966" customFormat="1" ht="18.75">
      <c r="A74" s="95"/>
      <c r="B74" s="135" t="s">
        <v>3854</v>
      </c>
      <c r="C74" s="964">
        <v>55000000000</v>
      </c>
      <c r="D74" s="964">
        <f>112000000000-D73</f>
        <v>79000000000</v>
      </c>
      <c r="E74" s="964">
        <f>SUM(F74:I74)</f>
        <v>84688924807</v>
      </c>
      <c r="F74" s="964"/>
      <c r="G74" s="964">
        <f>CHITIETTHU!G69</f>
        <v>44190818283</v>
      </c>
      <c r="H74" s="964">
        <f>CHITIETTHU!H69</f>
        <v>14346507268</v>
      </c>
      <c r="I74" s="964">
        <f>CHITIETTHU!I69</f>
        <v>26151599256</v>
      </c>
      <c r="J74" s="965"/>
      <c r="K74" s="965"/>
    </row>
    <row r="75" spans="1:12" s="104" customFormat="1">
      <c r="A75" s="79">
        <v>18</v>
      </c>
      <c r="B75" s="80" t="s">
        <v>809</v>
      </c>
      <c r="C75" s="100">
        <f t="shared" ref="C75:I75" si="19">SUBTOTAL(9,C76:C77)</f>
        <v>50000000000</v>
      </c>
      <c r="D75" s="100">
        <f t="shared" si="19"/>
        <v>50000000000</v>
      </c>
      <c r="E75" s="101">
        <f t="shared" si="19"/>
        <v>47456391327</v>
      </c>
      <c r="F75" s="101">
        <f t="shared" si="19"/>
        <v>7935498600</v>
      </c>
      <c r="G75" s="101">
        <f t="shared" si="19"/>
        <v>13282248870</v>
      </c>
      <c r="H75" s="101">
        <f t="shared" si="19"/>
        <v>11846889231</v>
      </c>
      <c r="I75" s="101">
        <f t="shared" si="19"/>
        <v>14391754626</v>
      </c>
      <c r="J75" s="177">
        <f>E75/C75</f>
        <v>0.94912782654000005</v>
      </c>
      <c r="K75" s="177">
        <f>E75/D75</f>
        <v>0.94912782654000005</v>
      </c>
    </row>
    <row r="76" spans="1:12" s="966" customFormat="1" ht="18.75">
      <c r="A76" s="95"/>
      <c r="B76" s="95" t="s">
        <v>945</v>
      </c>
      <c r="C76" s="964">
        <v>18000000000</v>
      </c>
      <c r="D76" s="964">
        <v>13000000000</v>
      </c>
      <c r="E76" s="964">
        <f t="shared" si="13"/>
        <v>11789944049</v>
      </c>
      <c r="F76" s="964">
        <f>CHITIETTHU!F72</f>
        <v>7829479730</v>
      </c>
      <c r="G76" s="964">
        <f>CHITIETTHU!G72</f>
        <v>3960389319</v>
      </c>
      <c r="H76" s="964">
        <f>CHITIETTHU!H72</f>
        <v>75000</v>
      </c>
      <c r="I76" s="964"/>
      <c r="J76" s="965"/>
      <c r="K76" s="965"/>
    </row>
    <row r="77" spans="1:12" s="966" customFormat="1" ht="18.75">
      <c r="A77" s="98"/>
      <c r="B77" s="95" t="s">
        <v>946</v>
      </c>
      <c r="C77" s="964">
        <v>32000000000</v>
      </c>
      <c r="D77" s="964">
        <v>37000000000</v>
      </c>
      <c r="E77" s="964">
        <f>SUM(F77:I77)</f>
        <v>35666447278</v>
      </c>
      <c r="F77" s="964">
        <f>CHITIETTHU!F73</f>
        <v>106018870</v>
      </c>
      <c r="G77" s="964">
        <f>CHITIETTHU!G73</f>
        <v>9321859551</v>
      </c>
      <c r="H77" s="964">
        <f>CHITIETTHU!H73+CHITIETTHU!J71</f>
        <v>11846814231</v>
      </c>
      <c r="I77" s="964">
        <f>CHITIETTHU!I73+CHITIETTHU!J70</f>
        <v>14391754626</v>
      </c>
      <c r="J77" s="965"/>
      <c r="K77" s="965"/>
    </row>
    <row r="78" spans="1:12" s="104" customFormat="1" ht="31.5">
      <c r="A78" s="79">
        <v>19</v>
      </c>
      <c r="B78" s="80" t="s">
        <v>947</v>
      </c>
      <c r="C78" s="100">
        <v>23000000000</v>
      </c>
      <c r="D78" s="100">
        <f>C78</f>
        <v>23000000000</v>
      </c>
      <c r="E78" s="100">
        <f t="shared" si="13"/>
        <v>19107196790</v>
      </c>
      <c r="F78" s="100"/>
      <c r="G78" s="100"/>
      <c r="H78" s="100">
        <f>CHITIETTHU!H74</f>
        <v>2862550000</v>
      </c>
      <c r="I78" s="100">
        <f>CHITIETTHU!I74</f>
        <v>16244646790</v>
      </c>
      <c r="J78" s="177">
        <f>E78/C78</f>
        <v>0.83074768652173914</v>
      </c>
      <c r="K78" s="177">
        <f>E78/D78</f>
        <v>0.83074768652173914</v>
      </c>
    </row>
    <row r="79" spans="1:12" s="102" customFormat="1">
      <c r="A79" s="79">
        <v>20</v>
      </c>
      <c r="B79" s="80" t="s">
        <v>948</v>
      </c>
      <c r="C79" s="99"/>
      <c r="D79" s="99">
        <f t="shared" si="14"/>
        <v>0</v>
      </c>
      <c r="E79" s="100">
        <f t="shared" si="13"/>
        <v>1513368433</v>
      </c>
      <c r="F79" s="99"/>
      <c r="G79" s="100">
        <f>CHITIETTHU!G75</f>
        <v>933283328</v>
      </c>
      <c r="H79" s="99">
        <f>CHITIETTHU!H75</f>
        <v>580085105</v>
      </c>
      <c r="I79" s="99"/>
      <c r="J79" s="177"/>
      <c r="K79" s="177"/>
    </row>
    <row r="80" spans="1:12" s="102" customFormat="1" ht="31.5">
      <c r="A80" s="79">
        <v>21</v>
      </c>
      <c r="B80" s="80" t="s">
        <v>949</v>
      </c>
      <c r="C80" s="100">
        <v>40000000000</v>
      </c>
      <c r="D80" s="100">
        <f t="shared" si="14"/>
        <v>40000000000</v>
      </c>
      <c r="E80" s="100">
        <f t="shared" si="13"/>
        <v>41974975451</v>
      </c>
      <c r="F80" s="99"/>
      <c r="G80" s="100">
        <f>CHITIETTHU!G76</f>
        <v>41974975451</v>
      </c>
      <c r="H80" s="99"/>
      <c r="I80" s="99"/>
      <c r="J80" s="177">
        <f>E80/C80</f>
        <v>1.049374386275</v>
      </c>
      <c r="K80" s="177">
        <f>E80/D80</f>
        <v>1.049374386275</v>
      </c>
    </row>
    <row r="81" spans="1:11" s="102" customFormat="1">
      <c r="A81" s="79" t="s">
        <v>422</v>
      </c>
      <c r="B81" s="80" t="s">
        <v>950</v>
      </c>
      <c r="C81" s="99"/>
      <c r="D81" s="99">
        <f t="shared" si="14"/>
        <v>0</v>
      </c>
      <c r="E81" s="99"/>
      <c r="F81" s="99"/>
      <c r="G81" s="99"/>
      <c r="H81" s="99"/>
      <c r="I81" s="99"/>
      <c r="J81" s="177"/>
      <c r="K81" s="177"/>
    </row>
    <row r="82" spans="1:11" s="102" customFormat="1">
      <c r="A82" s="96">
        <v>1</v>
      </c>
      <c r="B82" s="97" t="s">
        <v>951</v>
      </c>
      <c r="C82" s="99"/>
      <c r="D82" s="99">
        <f t="shared" si="14"/>
        <v>0</v>
      </c>
      <c r="E82" s="99"/>
      <c r="F82" s="99"/>
      <c r="G82" s="99"/>
      <c r="H82" s="99"/>
      <c r="I82" s="99"/>
      <c r="J82" s="177"/>
      <c r="K82" s="177"/>
    </row>
    <row r="83" spans="1:11" s="102" customFormat="1">
      <c r="A83" s="82" t="s">
        <v>515</v>
      </c>
      <c r="B83" s="81" t="s">
        <v>284</v>
      </c>
      <c r="C83" s="99"/>
      <c r="D83" s="99">
        <f t="shared" si="14"/>
        <v>0</v>
      </c>
      <c r="E83" s="99"/>
      <c r="F83" s="99"/>
      <c r="G83" s="99"/>
      <c r="H83" s="99"/>
      <c r="I83" s="99"/>
      <c r="J83" s="177"/>
      <c r="K83" s="177"/>
    </row>
    <row r="84" spans="1:11" s="102" customFormat="1">
      <c r="A84" s="82" t="s">
        <v>692</v>
      </c>
      <c r="B84" s="81" t="s">
        <v>283</v>
      </c>
      <c r="C84" s="99"/>
      <c r="D84" s="99">
        <f t="shared" si="14"/>
        <v>0</v>
      </c>
      <c r="E84" s="99"/>
      <c r="F84" s="99"/>
      <c r="G84" s="99"/>
      <c r="H84" s="99"/>
      <c r="I84" s="99"/>
      <c r="J84" s="177"/>
      <c r="K84" s="177"/>
    </row>
    <row r="85" spans="1:11" s="102" customFormat="1" ht="31.5">
      <c r="A85" s="82" t="s">
        <v>255</v>
      </c>
      <c r="B85" s="81" t="s">
        <v>952</v>
      </c>
      <c r="C85" s="99"/>
      <c r="D85" s="99">
        <f t="shared" si="14"/>
        <v>0</v>
      </c>
      <c r="E85" s="99"/>
      <c r="F85" s="99"/>
      <c r="G85" s="99"/>
      <c r="H85" s="99"/>
      <c r="I85" s="99"/>
      <c r="J85" s="177"/>
      <c r="K85" s="177"/>
    </row>
    <row r="86" spans="1:11" s="102" customFormat="1">
      <c r="A86" s="82" t="s">
        <v>528</v>
      </c>
      <c r="B86" s="81" t="s">
        <v>953</v>
      </c>
      <c r="C86" s="99"/>
      <c r="D86" s="99">
        <f t="shared" si="14"/>
        <v>0</v>
      </c>
      <c r="E86" s="99"/>
      <c r="F86" s="99"/>
      <c r="G86" s="99"/>
      <c r="H86" s="99"/>
      <c r="I86" s="99"/>
      <c r="J86" s="177"/>
      <c r="K86" s="177"/>
    </row>
    <row r="87" spans="1:11" s="102" customFormat="1">
      <c r="A87" s="82" t="s">
        <v>529</v>
      </c>
      <c r="B87" s="81" t="s">
        <v>954</v>
      </c>
      <c r="C87" s="99"/>
      <c r="D87" s="99">
        <f t="shared" si="14"/>
        <v>0</v>
      </c>
      <c r="E87" s="99"/>
      <c r="F87" s="99"/>
      <c r="G87" s="99"/>
      <c r="H87" s="99"/>
      <c r="I87" s="99"/>
      <c r="J87" s="177"/>
      <c r="K87" s="177"/>
    </row>
    <row r="88" spans="1:11" s="102" customFormat="1">
      <c r="A88" s="82" t="s">
        <v>530</v>
      </c>
      <c r="B88" s="81" t="s">
        <v>254</v>
      </c>
      <c r="C88" s="99"/>
      <c r="D88" s="99">
        <f t="shared" si="14"/>
        <v>0</v>
      </c>
      <c r="E88" s="99"/>
      <c r="F88" s="99"/>
      <c r="G88" s="99"/>
      <c r="H88" s="99"/>
      <c r="I88" s="99"/>
      <c r="J88" s="177"/>
      <c r="K88" s="177"/>
    </row>
    <row r="89" spans="1:11" s="102" customFormat="1" ht="31.5">
      <c r="A89" s="96">
        <v>2</v>
      </c>
      <c r="B89" s="97" t="s">
        <v>955</v>
      </c>
      <c r="C89" s="99"/>
      <c r="D89" s="99">
        <f t="shared" si="14"/>
        <v>0</v>
      </c>
      <c r="E89" s="99"/>
      <c r="F89" s="99"/>
      <c r="G89" s="99"/>
      <c r="H89" s="99"/>
      <c r="I89" s="99"/>
      <c r="J89" s="177"/>
      <c r="K89" s="177"/>
    </row>
    <row r="90" spans="1:11" s="102" customFormat="1">
      <c r="A90" s="96">
        <v>3</v>
      </c>
      <c r="B90" s="97" t="s">
        <v>956</v>
      </c>
      <c r="C90" s="99"/>
      <c r="D90" s="99">
        <f t="shared" si="14"/>
        <v>0</v>
      </c>
      <c r="E90" s="99"/>
      <c r="F90" s="99"/>
      <c r="G90" s="99"/>
      <c r="H90" s="99"/>
      <c r="I90" s="99"/>
      <c r="J90" s="177"/>
      <c r="K90" s="177"/>
    </row>
    <row r="91" spans="1:11" s="102" customFormat="1" ht="31.5">
      <c r="A91" s="96">
        <v>4</v>
      </c>
      <c r="B91" s="97" t="s">
        <v>957</v>
      </c>
      <c r="C91" s="99"/>
      <c r="D91" s="99">
        <f t="shared" si="14"/>
        <v>0</v>
      </c>
      <c r="E91" s="99"/>
      <c r="F91" s="99"/>
      <c r="G91" s="99"/>
      <c r="H91" s="99"/>
      <c r="I91" s="99"/>
      <c r="J91" s="177"/>
      <c r="K91" s="177"/>
    </row>
    <row r="92" spans="1:11" s="102" customFormat="1">
      <c r="A92" s="79" t="s">
        <v>423</v>
      </c>
      <c r="B92" s="80" t="s">
        <v>958</v>
      </c>
      <c r="C92" s="100">
        <v>130000000000</v>
      </c>
      <c r="D92" s="100">
        <f>C92</f>
        <v>130000000000</v>
      </c>
      <c r="E92" s="101">
        <f>SUBTOTAL(9,E93:E101)</f>
        <v>201312012241</v>
      </c>
      <c r="F92" s="101">
        <f>SUBTOTAL(9,F93:F101)</f>
        <v>201267012241</v>
      </c>
      <c r="G92" s="101">
        <f>SUBTOTAL(9,G93:G101)</f>
        <v>45000000</v>
      </c>
      <c r="H92" s="99"/>
      <c r="I92" s="99"/>
      <c r="J92" s="177">
        <f>E92/C92</f>
        <v>1.5485539403153845</v>
      </c>
      <c r="K92" s="177">
        <f>E92/D92</f>
        <v>1.5485539403153845</v>
      </c>
    </row>
    <row r="93" spans="1:11" s="102" customFormat="1">
      <c r="A93" s="82">
        <v>1</v>
      </c>
      <c r="B93" s="81" t="s">
        <v>653</v>
      </c>
      <c r="C93" s="99"/>
      <c r="D93" s="99"/>
      <c r="E93" s="99">
        <f t="shared" ref="E93:E101" si="20">SUM(F93:I93)</f>
        <v>79053292240</v>
      </c>
      <c r="F93" s="99">
        <f>CHITIETTHU!F89</f>
        <v>79053292240</v>
      </c>
      <c r="G93" s="99"/>
      <c r="H93" s="99"/>
      <c r="I93" s="99"/>
      <c r="J93" s="177"/>
      <c r="K93" s="177"/>
    </row>
    <row r="94" spans="1:11" s="102" customFormat="1">
      <c r="A94" s="82">
        <v>2</v>
      </c>
      <c r="B94" s="81" t="s">
        <v>654</v>
      </c>
      <c r="C94" s="99"/>
      <c r="D94" s="99"/>
      <c r="E94" s="99">
        <f t="shared" si="20"/>
        <v>697536455</v>
      </c>
      <c r="F94" s="99">
        <f>CHITIETTHU!F90</f>
        <v>697536455</v>
      </c>
      <c r="G94" s="99"/>
      <c r="H94" s="99"/>
      <c r="I94" s="99"/>
      <c r="J94" s="177"/>
      <c r="K94" s="177"/>
    </row>
    <row r="95" spans="1:11" s="102" customFormat="1">
      <c r="A95" s="82">
        <v>3</v>
      </c>
      <c r="B95" s="81" t="s">
        <v>959</v>
      </c>
      <c r="C95" s="99"/>
      <c r="D95" s="99"/>
      <c r="E95" s="99">
        <f t="shared" si="20"/>
        <v>27297921</v>
      </c>
      <c r="F95" s="99">
        <f>CHITIETTHU!F91</f>
        <v>27297921</v>
      </c>
      <c r="G95" s="99"/>
      <c r="H95" s="99"/>
      <c r="I95" s="99"/>
      <c r="J95" s="177"/>
      <c r="K95" s="177"/>
    </row>
    <row r="96" spans="1:11" s="102" customFormat="1">
      <c r="A96" s="82">
        <v>4</v>
      </c>
      <c r="B96" s="81" t="s">
        <v>960</v>
      </c>
      <c r="C96" s="99"/>
      <c r="D96" s="99"/>
      <c r="E96" s="99">
        <f t="shared" si="20"/>
        <v>120423102547</v>
      </c>
      <c r="F96" s="99">
        <f>CHITIETTHU!F92</f>
        <v>120423102547</v>
      </c>
      <c r="G96" s="99"/>
      <c r="H96" s="99"/>
      <c r="I96" s="99"/>
      <c r="J96" s="177"/>
      <c r="K96" s="177"/>
    </row>
    <row r="97" spans="1:11" s="102" customFormat="1" ht="31.5">
      <c r="A97" s="82">
        <v>5</v>
      </c>
      <c r="B97" s="81" t="s">
        <v>961</v>
      </c>
      <c r="C97" s="99"/>
      <c r="D97" s="99"/>
      <c r="E97" s="99">
        <f t="shared" si="20"/>
        <v>0</v>
      </c>
      <c r="F97" s="99"/>
      <c r="G97" s="99"/>
      <c r="H97" s="99"/>
      <c r="I97" s="99"/>
      <c r="J97" s="177"/>
      <c r="K97" s="177"/>
    </row>
    <row r="98" spans="1:11" s="102" customFormat="1">
      <c r="A98" s="82">
        <v>6</v>
      </c>
      <c r="B98" s="81" t="s">
        <v>962</v>
      </c>
      <c r="C98" s="99"/>
      <c r="D98" s="99"/>
      <c r="E98" s="99">
        <f t="shared" si="20"/>
        <v>0</v>
      </c>
      <c r="F98" s="99"/>
      <c r="G98" s="99"/>
      <c r="H98" s="99"/>
      <c r="I98" s="99"/>
      <c r="J98" s="177"/>
      <c r="K98" s="177"/>
    </row>
    <row r="99" spans="1:11" s="102" customFormat="1" ht="31.5">
      <c r="A99" s="82">
        <v>7</v>
      </c>
      <c r="B99" s="81" t="s">
        <v>963</v>
      </c>
      <c r="C99" s="99"/>
      <c r="D99" s="99"/>
      <c r="E99" s="99">
        <f t="shared" si="20"/>
        <v>0</v>
      </c>
      <c r="F99" s="99"/>
      <c r="G99" s="99"/>
      <c r="H99" s="99"/>
      <c r="I99" s="99"/>
      <c r="J99" s="177"/>
      <c r="K99" s="177"/>
    </row>
    <row r="100" spans="1:11" s="102" customFormat="1">
      <c r="A100" s="82">
        <v>8</v>
      </c>
      <c r="B100" s="81" t="s">
        <v>964</v>
      </c>
      <c r="C100" s="99"/>
      <c r="D100" s="99"/>
      <c r="E100" s="99">
        <f t="shared" si="20"/>
        <v>0</v>
      </c>
      <c r="F100" s="99"/>
      <c r="G100" s="99"/>
      <c r="H100" s="99"/>
      <c r="I100" s="99"/>
      <c r="J100" s="177"/>
      <c r="K100" s="177"/>
    </row>
    <row r="101" spans="1:11" s="102" customFormat="1">
      <c r="A101" s="82">
        <v>9</v>
      </c>
      <c r="B101" s="81" t="s">
        <v>254</v>
      </c>
      <c r="C101" s="99"/>
      <c r="D101" s="99"/>
      <c r="E101" s="99">
        <f t="shared" si="20"/>
        <v>1110783078</v>
      </c>
      <c r="F101" s="99">
        <f>CHITIETTHU!F97</f>
        <v>1065783078</v>
      </c>
      <c r="G101" s="99">
        <f>CHITIETTHU!G97</f>
        <v>45000000</v>
      </c>
      <c r="H101" s="99"/>
      <c r="I101" s="99"/>
      <c r="J101" s="177"/>
      <c r="K101" s="177"/>
    </row>
    <row r="102" spans="1:11" s="102" customFormat="1">
      <c r="A102" s="79" t="s">
        <v>424</v>
      </c>
      <c r="B102" s="80" t="s">
        <v>965</v>
      </c>
      <c r="C102" s="99"/>
      <c r="D102" s="99"/>
      <c r="E102" s="101">
        <f>SUM(F102:I102)</f>
        <v>568603213</v>
      </c>
      <c r="F102" s="99"/>
      <c r="G102" s="100">
        <f>CHITIETTHU!G98</f>
        <v>568603213</v>
      </c>
      <c r="H102" s="99"/>
      <c r="I102" s="99"/>
      <c r="J102" s="177"/>
      <c r="K102" s="177"/>
    </row>
    <row r="103" spans="1:11" s="102" customFormat="1">
      <c r="A103" s="79" t="s">
        <v>425</v>
      </c>
      <c r="B103" s="97" t="s">
        <v>966</v>
      </c>
      <c r="C103" s="99"/>
      <c r="D103" s="99"/>
      <c r="E103" s="101">
        <f>SUBTOTAL(9,E104:E105)</f>
        <v>73857960957</v>
      </c>
      <c r="F103" s="99"/>
      <c r="G103" s="101">
        <f>SUBTOTAL(9,G104:G105)</f>
        <v>18110000000</v>
      </c>
      <c r="H103" s="101">
        <f>SUBTOTAL(9,H104:H105)</f>
        <v>7645650000</v>
      </c>
      <c r="I103" s="101">
        <f>SUBTOTAL(9,I104:I105)</f>
        <v>48102310957</v>
      </c>
      <c r="J103" s="177"/>
      <c r="K103" s="177"/>
    </row>
    <row r="104" spans="1:11" s="102" customFormat="1" ht="31.5">
      <c r="A104" s="82">
        <v>1</v>
      </c>
      <c r="B104" s="81" t="s">
        <v>967</v>
      </c>
      <c r="C104" s="99"/>
      <c r="D104" s="99"/>
      <c r="E104" s="99">
        <f>SUM(F104:I104)</f>
        <v>47512261957</v>
      </c>
      <c r="F104" s="99"/>
      <c r="G104" s="99"/>
      <c r="H104" s="99">
        <f>CHITIETTHU!H100</f>
        <v>1300000000</v>
      </c>
      <c r="I104" s="99">
        <f>CHITIETTHU!I100</f>
        <v>46212261957</v>
      </c>
      <c r="J104" s="177"/>
      <c r="K104" s="177"/>
    </row>
    <row r="105" spans="1:11" s="102" customFormat="1">
      <c r="A105" s="82">
        <v>2</v>
      </c>
      <c r="B105" s="81" t="s">
        <v>655</v>
      </c>
      <c r="C105" s="99"/>
      <c r="D105" s="99"/>
      <c r="E105" s="99">
        <f>SUM(F105:I105)</f>
        <v>26345699000</v>
      </c>
      <c r="F105" s="99"/>
      <c r="G105" s="99">
        <f>CHITIETTHU!G101</f>
        <v>18110000000</v>
      </c>
      <c r="H105" s="99">
        <f>CHITIETTHU!H101</f>
        <v>6345650000</v>
      </c>
      <c r="I105" s="99">
        <f>CHITIETTHU!I101</f>
        <v>1890049000</v>
      </c>
      <c r="J105" s="177"/>
      <c r="K105" s="177"/>
    </row>
    <row r="106" spans="1:11" s="102" customFormat="1" ht="31.5">
      <c r="A106" s="79" t="s">
        <v>426</v>
      </c>
      <c r="B106" s="80" t="s">
        <v>968</v>
      </c>
      <c r="C106" s="99"/>
      <c r="D106" s="99"/>
      <c r="E106" s="99"/>
      <c r="F106" s="99"/>
      <c r="G106" s="99"/>
      <c r="H106" s="99"/>
      <c r="I106" s="99"/>
      <c r="J106" s="177"/>
      <c r="K106" s="177"/>
    </row>
    <row r="107" spans="1:11" s="102" customFormat="1" ht="31.5">
      <c r="A107" s="96">
        <v>1</v>
      </c>
      <c r="B107" s="97" t="s">
        <v>969</v>
      </c>
      <c r="C107" s="99"/>
      <c r="D107" s="99"/>
      <c r="E107" s="99"/>
      <c r="F107" s="99"/>
      <c r="G107" s="99"/>
      <c r="H107" s="99"/>
      <c r="I107" s="99"/>
      <c r="J107" s="177"/>
      <c r="K107" s="177"/>
    </row>
    <row r="108" spans="1:11" s="102" customFormat="1">
      <c r="A108" s="96">
        <v>2</v>
      </c>
      <c r="B108" s="97" t="s">
        <v>970</v>
      </c>
      <c r="C108" s="99"/>
      <c r="D108" s="99"/>
      <c r="E108" s="99"/>
      <c r="F108" s="99"/>
      <c r="G108" s="99"/>
      <c r="H108" s="99"/>
      <c r="I108" s="99"/>
      <c r="J108" s="177"/>
      <c r="K108" s="177"/>
    </row>
    <row r="109" spans="1:11" s="102" customFormat="1">
      <c r="A109" s="82" t="s">
        <v>704</v>
      </c>
      <c r="B109" s="81" t="s">
        <v>971</v>
      </c>
      <c r="C109" s="99"/>
      <c r="D109" s="99"/>
      <c r="E109" s="99"/>
      <c r="F109" s="99"/>
      <c r="G109" s="99"/>
      <c r="H109" s="99"/>
      <c r="I109" s="99"/>
      <c r="J109" s="177"/>
      <c r="K109" s="177"/>
    </row>
    <row r="110" spans="1:11" s="102" customFormat="1">
      <c r="A110" s="82" t="s">
        <v>705</v>
      </c>
      <c r="B110" s="81" t="s">
        <v>972</v>
      </c>
      <c r="C110" s="99"/>
      <c r="D110" s="99"/>
      <c r="E110" s="99"/>
      <c r="F110" s="99"/>
      <c r="G110" s="99"/>
      <c r="H110" s="99"/>
      <c r="I110" s="99"/>
      <c r="J110" s="177"/>
      <c r="K110" s="177"/>
    </row>
    <row r="111" spans="1:11" s="102" customFormat="1">
      <c r="A111" s="96">
        <v>3</v>
      </c>
      <c r="B111" s="97" t="s">
        <v>110</v>
      </c>
      <c r="C111" s="99"/>
      <c r="D111" s="99"/>
      <c r="E111" s="99"/>
      <c r="F111" s="99"/>
      <c r="G111" s="99"/>
      <c r="H111" s="99"/>
      <c r="I111" s="99"/>
      <c r="J111" s="177"/>
      <c r="K111" s="177"/>
    </row>
    <row r="112" spans="1:11" s="104" customFormat="1">
      <c r="A112" s="79" t="s">
        <v>844</v>
      </c>
      <c r="B112" s="80" t="s">
        <v>986</v>
      </c>
      <c r="C112" s="100"/>
      <c r="D112" s="100">
        <v>120000000000</v>
      </c>
      <c r="E112" s="100">
        <f t="shared" ref="E112" si="21">SUM(F112:I112)</f>
        <v>0</v>
      </c>
      <c r="F112" s="100"/>
      <c r="G112" s="100"/>
      <c r="H112" s="100"/>
      <c r="I112" s="100"/>
      <c r="J112" s="176"/>
      <c r="K112" s="176">
        <f t="shared" ref="K112" si="22">E112/D112*100</f>
        <v>0</v>
      </c>
    </row>
    <row r="113" spans="1:11" s="102" customFormat="1">
      <c r="A113" s="79" t="s">
        <v>417</v>
      </c>
      <c r="B113" s="80" t="s">
        <v>973</v>
      </c>
      <c r="C113" s="100">
        <f>SUBTOTAL(9,C114:C119)</f>
        <v>103600000000</v>
      </c>
      <c r="D113" s="100">
        <f>SUBTOTAL(9,D114:D119)</f>
        <v>103600000000</v>
      </c>
      <c r="E113" s="100">
        <f t="shared" ref="E113:I113" si="23">SUBTOTAL(9,E114:E119)</f>
        <v>91184191480</v>
      </c>
      <c r="F113" s="100">
        <f t="shared" si="23"/>
        <v>0</v>
      </c>
      <c r="G113" s="100">
        <f>SUBTOTAL(9,G114:G119)</f>
        <v>91184191480</v>
      </c>
      <c r="H113" s="100">
        <f t="shared" si="23"/>
        <v>0</v>
      </c>
      <c r="I113" s="100">
        <f t="shared" si="23"/>
        <v>0</v>
      </c>
      <c r="J113" s="177">
        <f>E113/D113</f>
        <v>0.88015628841698845</v>
      </c>
      <c r="K113" s="177">
        <f>E113/D113</f>
        <v>0.88015628841698845</v>
      </c>
    </row>
    <row r="114" spans="1:11" s="102" customFormat="1">
      <c r="A114" s="79" t="s">
        <v>421</v>
      </c>
      <c r="B114" s="80" t="s">
        <v>974</v>
      </c>
      <c r="C114" s="99"/>
      <c r="D114" s="99"/>
      <c r="E114" s="99"/>
      <c r="F114" s="99"/>
      <c r="G114" s="99"/>
      <c r="H114" s="99"/>
      <c r="I114" s="99"/>
      <c r="J114" s="177"/>
      <c r="K114" s="177"/>
    </row>
    <row r="115" spans="1:11" s="102" customFormat="1">
      <c r="A115" s="82">
        <v>1</v>
      </c>
      <c r="B115" s="81" t="s">
        <v>975</v>
      </c>
      <c r="C115" s="99"/>
      <c r="D115" s="99"/>
      <c r="E115" s="99"/>
      <c r="F115" s="99"/>
      <c r="G115" s="99"/>
      <c r="H115" s="99"/>
      <c r="I115" s="99"/>
      <c r="J115" s="177"/>
      <c r="K115" s="177"/>
    </row>
    <row r="116" spans="1:11" s="102" customFormat="1">
      <c r="A116" s="82">
        <v>2</v>
      </c>
      <c r="B116" s="81" t="s">
        <v>976</v>
      </c>
      <c r="C116" s="99"/>
      <c r="D116" s="99"/>
      <c r="E116" s="99"/>
      <c r="F116" s="99"/>
      <c r="G116" s="99"/>
      <c r="H116" s="99"/>
      <c r="I116" s="99"/>
      <c r="J116" s="177"/>
      <c r="K116" s="177"/>
    </row>
    <row r="117" spans="1:11" s="102" customFormat="1">
      <c r="A117" s="79" t="s">
        <v>422</v>
      </c>
      <c r="B117" s="80" t="s">
        <v>977</v>
      </c>
      <c r="C117" s="99"/>
      <c r="D117" s="99"/>
      <c r="E117" s="99"/>
      <c r="F117" s="99"/>
      <c r="G117" s="99"/>
      <c r="H117" s="99"/>
      <c r="I117" s="99"/>
      <c r="J117" s="177"/>
      <c r="K117" s="177"/>
    </row>
    <row r="118" spans="1:11" s="102" customFormat="1">
      <c r="A118" s="82">
        <v>1</v>
      </c>
      <c r="B118" s="81" t="s">
        <v>975</v>
      </c>
      <c r="C118" s="99"/>
      <c r="D118" s="99"/>
      <c r="E118" s="99">
        <f>SUM(F118:I118)</f>
        <v>0</v>
      </c>
      <c r="F118" s="99"/>
      <c r="G118" s="99"/>
      <c r="H118" s="99"/>
      <c r="I118" s="99"/>
      <c r="J118" s="177"/>
      <c r="K118" s="177"/>
    </row>
    <row r="119" spans="1:11" s="102" customFormat="1">
      <c r="A119" s="82">
        <v>2</v>
      </c>
      <c r="B119" s="81" t="s">
        <v>976</v>
      </c>
      <c r="C119" s="99">
        <v>103600000000</v>
      </c>
      <c r="D119" s="99">
        <f>C119</f>
        <v>103600000000</v>
      </c>
      <c r="E119" s="99">
        <f>SUM(F119:I119)</f>
        <v>91184191480</v>
      </c>
      <c r="F119" s="99"/>
      <c r="G119" s="99">
        <f>CHITIETTHU!G108+Sheet1!G7+75911000000</f>
        <v>91184191480</v>
      </c>
      <c r="H119" s="99"/>
      <c r="I119" s="99"/>
      <c r="J119" s="177"/>
      <c r="K119" s="177"/>
    </row>
    <row r="120" spans="1:11" s="102" customFormat="1">
      <c r="A120" s="79" t="s">
        <v>418</v>
      </c>
      <c r="B120" s="80" t="s">
        <v>978</v>
      </c>
      <c r="C120" s="101">
        <f>SUBTOTAL(9,C121:C126)</f>
        <v>7283273000000</v>
      </c>
      <c r="D120" s="101">
        <f>SUBTOTAL(9,D121:D126)</f>
        <v>7283273000000</v>
      </c>
      <c r="E120" s="101">
        <f>SUBTOTAL(9,E121:E126)</f>
        <v>13786270186564</v>
      </c>
      <c r="F120" s="101">
        <f>SUBTOTAL(9,F121:F126)</f>
        <v>26485000000</v>
      </c>
      <c r="G120" s="101">
        <f>SUBTOTAL(9,G121:G126)</f>
        <v>7841966769271</v>
      </c>
      <c r="H120" s="101">
        <f t="shared" ref="H120:I120" si="24">SUBTOTAL(9,H121:H126)</f>
        <v>4785814159869</v>
      </c>
      <c r="I120" s="101">
        <f t="shared" si="24"/>
        <v>1132004257424</v>
      </c>
      <c r="J120" s="177">
        <f>G120/C120</f>
        <v>1.0767091621131049</v>
      </c>
      <c r="K120" s="177">
        <f>J120</f>
        <v>1.0767091621131049</v>
      </c>
    </row>
    <row r="121" spans="1:11" s="102" customFormat="1">
      <c r="A121" s="79" t="s">
        <v>421</v>
      </c>
      <c r="B121" s="80" t="s">
        <v>657</v>
      </c>
      <c r="C121" s="101">
        <f>SUBTOTAL(9,C122:C125)</f>
        <v>7283273000000</v>
      </c>
      <c r="D121" s="101">
        <f>SUBTOTAL(9,D122:D125)</f>
        <v>7283273000000</v>
      </c>
      <c r="E121" s="101">
        <f t="shared" ref="E121:I121" si="25">SUBTOTAL(9,E122:E125)</f>
        <v>13680358319089</v>
      </c>
      <c r="F121" s="101">
        <f t="shared" si="25"/>
        <v>0</v>
      </c>
      <c r="G121" s="101">
        <f>SUBTOTAL(9,G122:G125)</f>
        <v>7768570046596</v>
      </c>
      <c r="H121" s="101">
        <f t="shared" si="25"/>
        <v>4779784015069</v>
      </c>
      <c r="I121" s="101">
        <f t="shared" si="25"/>
        <v>1132004257424</v>
      </c>
      <c r="J121" s="177">
        <f>G121/C121</f>
        <v>1.066631725406421</v>
      </c>
      <c r="K121" s="177">
        <f t="shared" ref="K121:K123" si="26">J121</f>
        <v>1.066631725406421</v>
      </c>
    </row>
    <row r="122" spans="1:11" s="1144" customFormat="1">
      <c r="A122" s="1113" t="s">
        <v>979</v>
      </c>
      <c r="B122" s="80" t="s">
        <v>980</v>
      </c>
      <c r="C122" s="99">
        <v>4456742000000</v>
      </c>
      <c r="D122" s="99">
        <v>4456742000000</v>
      </c>
      <c r="E122" s="100">
        <f>SUM(F122:I122)</f>
        <v>8393314012000</v>
      </c>
      <c r="F122" s="99"/>
      <c r="G122" s="1142">
        <f>CHITIETTHU!G117</f>
        <v>4568443000000</v>
      </c>
      <c r="H122" s="99">
        <f>CHITIETTHU!H117</f>
        <v>3256742000000</v>
      </c>
      <c r="I122" s="99">
        <f>CHITIETTHU!I117</f>
        <v>568129012000</v>
      </c>
      <c r="J122" s="177">
        <f>G122/C122</f>
        <v>1.0250633758920755</v>
      </c>
      <c r="K122" s="177">
        <f t="shared" si="26"/>
        <v>1.0250633758920755</v>
      </c>
    </row>
    <row r="123" spans="1:11" s="1144" customFormat="1">
      <c r="A123" s="1113" t="s">
        <v>981</v>
      </c>
      <c r="B123" s="80" t="s">
        <v>725</v>
      </c>
      <c r="C123" s="101">
        <f>SUBTOTAL(9,C124:C125)</f>
        <v>2826531000000</v>
      </c>
      <c r="D123" s="101">
        <f>SUBTOTAL(9,D124:D125)</f>
        <v>2826531000000</v>
      </c>
      <c r="E123" s="101">
        <f>SUBTOTAL(9,E124:E125)</f>
        <v>5287044307089</v>
      </c>
      <c r="F123" s="101">
        <f t="shared" ref="F123:I123" si="27">SUBTOTAL(9,F124:F125)</f>
        <v>0</v>
      </c>
      <c r="G123" s="1143">
        <f>SUBTOTAL(9,G124:G125)</f>
        <v>3200127046596</v>
      </c>
      <c r="H123" s="1143">
        <f t="shared" si="27"/>
        <v>1523042015069</v>
      </c>
      <c r="I123" s="1143">
        <f t="shared" si="27"/>
        <v>563875245424</v>
      </c>
      <c r="J123" s="177">
        <f>G123/C123</f>
        <v>1.1321747564756941</v>
      </c>
      <c r="K123" s="177">
        <f t="shared" si="26"/>
        <v>1.1321747564756941</v>
      </c>
    </row>
    <row r="124" spans="1:11" s="1144" customFormat="1">
      <c r="A124" s="82" t="s">
        <v>704</v>
      </c>
      <c r="B124" s="81" t="s">
        <v>982</v>
      </c>
      <c r="C124" s="99">
        <v>2455424000000</v>
      </c>
      <c r="D124" s="99">
        <v>2455424000000</v>
      </c>
      <c r="E124" s="99">
        <f>SUM(F124:I124)</f>
        <v>5023164056493</v>
      </c>
      <c r="F124" s="99"/>
      <c r="G124" s="99">
        <v>2936246796000</v>
      </c>
      <c r="H124" s="99">
        <v>1523042015069</v>
      </c>
      <c r="I124" s="99">
        <v>563875245424</v>
      </c>
      <c r="J124" s="177"/>
      <c r="K124" s="177"/>
    </row>
    <row r="125" spans="1:11" s="1144" customFormat="1">
      <c r="A125" s="82" t="s">
        <v>705</v>
      </c>
      <c r="B125" s="81" t="s">
        <v>727</v>
      </c>
      <c r="C125" s="99">
        <v>371107000000</v>
      </c>
      <c r="D125" s="99">
        <v>371107000000</v>
      </c>
      <c r="E125" s="99">
        <f>SUM(F125:I125)</f>
        <v>263880250596</v>
      </c>
      <c r="F125" s="99"/>
      <c r="G125" s="99">
        <f>230019944596+2697306000+31163000000</f>
        <v>263880250596</v>
      </c>
      <c r="H125" s="99"/>
      <c r="I125" s="99"/>
      <c r="J125" s="177"/>
      <c r="K125" s="177"/>
    </row>
    <row r="126" spans="1:11" s="102" customFormat="1">
      <c r="A126" s="79" t="s">
        <v>422</v>
      </c>
      <c r="B126" s="80" t="s">
        <v>375</v>
      </c>
      <c r="C126" s="99"/>
      <c r="D126" s="99"/>
      <c r="E126" s="100">
        <f>SUM(F126:I126)</f>
        <v>105911867475</v>
      </c>
      <c r="F126" s="100">
        <f>CHITIETTHU!F121</f>
        <v>26485000000</v>
      </c>
      <c r="G126" s="100">
        <f>CHITIETTHU!G121</f>
        <v>73396722675</v>
      </c>
      <c r="H126" s="100">
        <f>CHITIETTHU!H121</f>
        <v>6030144800</v>
      </c>
      <c r="I126" s="100"/>
      <c r="J126" s="177"/>
      <c r="K126" s="177"/>
    </row>
    <row r="127" spans="1:11" s="102" customFormat="1">
      <c r="A127" s="79" t="s">
        <v>374</v>
      </c>
      <c r="B127" s="80" t="s">
        <v>983</v>
      </c>
      <c r="C127" s="99"/>
      <c r="D127" s="99"/>
      <c r="E127" s="100">
        <f t="shared" ref="E127:E128" si="28">SUM(F127:I127)</f>
        <v>1836547319177</v>
      </c>
      <c r="F127" s="99"/>
      <c r="G127" s="100">
        <f>CHITIETTHU!G122</f>
        <v>1211606799115</v>
      </c>
      <c r="H127" s="100">
        <f>CHITIETTHU!H122</f>
        <v>427369435793</v>
      </c>
      <c r="I127" s="100">
        <f>CHITIETTHU!I122</f>
        <v>197571084269</v>
      </c>
      <c r="J127" s="177"/>
      <c r="K127" s="177"/>
    </row>
    <row r="128" spans="1:11" s="102" customFormat="1" ht="22.5" customHeight="1">
      <c r="A128" s="79" t="s">
        <v>376</v>
      </c>
      <c r="B128" s="80" t="s">
        <v>984</v>
      </c>
      <c r="C128" s="99"/>
      <c r="D128" s="99"/>
      <c r="E128" s="100">
        <f t="shared" si="28"/>
        <v>336663626775</v>
      </c>
      <c r="F128" s="99"/>
      <c r="G128" s="100">
        <f>CHITIETTHU!G123</f>
        <v>3306057786</v>
      </c>
      <c r="H128" s="100">
        <v>218219805589</v>
      </c>
      <c r="I128" s="100">
        <f>CHITIETTHU!I123</f>
        <v>115137763400</v>
      </c>
      <c r="J128" s="177"/>
      <c r="K128" s="177"/>
    </row>
    <row r="129" spans="1:11" s="25" customFormat="1" ht="25.5" customHeight="1">
      <c r="A129" s="39" t="s">
        <v>122</v>
      </c>
      <c r="B129" s="1111" t="s">
        <v>5140</v>
      </c>
      <c r="C129" s="31"/>
      <c r="D129" s="1285" t="s">
        <v>5140</v>
      </c>
      <c r="E129" s="1285"/>
      <c r="F129" s="85"/>
      <c r="G129" s="1141">
        <v>10856335501555</v>
      </c>
      <c r="H129" s="1285" t="s">
        <v>5141</v>
      </c>
      <c r="I129" s="1285"/>
      <c r="J129" s="1285"/>
      <c r="K129" s="171"/>
    </row>
    <row r="130" spans="1:11" s="24" customFormat="1" ht="16.5" customHeight="1">
      <c r="B130" s="86" t="s">
        <v>1110</v>
      </c>
      <c r="D130" s="1272" t="s">
        <v>1111</v>
      </c>
      <c r="E130" s="1272"/>
      <c r="F130" s="271"/>
      <c r="G130" s="43">
        <f>G129-G8</f>
        <v>-31163000000</v>
      </c>
      <c r="H130" s="1272" t="s">
        <v>706</v>
      </c>
      <c r="I130" s="1272"/>
      <c r="J130" s="1272"/>
      <c r="K130" s="171"/>
    </row>
    <row r="131" spans="1:11" s="25" customFormat="1" ht="15" customHeight="1">
      <c r="A131" s="44"/>
      <c r="B131" s="45"/>
      <c r="D131" s="86"/>
      <c r="E131" s="86"/>
      <c r="G131" s="46"/>
      <c r="H131" s="1272" t="s">
        <v>1106</v>
      </c>
      <c r="I131" s="1272"/>
      <c r="J131" s="1272"/>
      <c r="K131" s="171"/>
    </row>
    <row r="132" spans="1:11" s="25" customFormat="1" ht="12.75" customHeight="1">
      <c r="B132" s="45"/>
      <c r="E132" s="32"/>
      <c r="F132" s="32"/>
      <c r="H132" s="75"/>
      <c r="I132" s="75"/>
      <c r="J132" s="171"/>
      <c r="K132" s="171"/>
    </row>
    <row r="133" spans="1:11" s="25" customFormat="1">
      <c r="B133" s="45"/>
      <c r="D133" s="32"/>
      <c r="E133" s="32">
        <f>E8-H121-I121-E119</f>
        <v>14179109246677</v>
      </c>
      <c r="F133" s="32"/>
      <c r="G133" s="45"/>
      <c r="H133" s="370"/>
      <c r="I133" s="370"/>
      <c r="J133" s="171"/>
      <c r="K133" s="171"/>
    </row>
    <row r="134" spans="1:11" s="25" customFormat="1" ht="17.25" customHeight="1">
      <c r="B134" s="61"/>
      <c r="C134" s="62"/>
      <c r="E134" s="138">
        <f>E133-F8</f>
        <v>13520341053027</v>
      </c>
      <c r="G134" s="45"/>
      <c r="H134" s="75"/>
      <c r="I134" s="75"/>
      <c r="J134" s="171"/>
      <c r="K134" s="171"/>
    </row>
    <row r="135" spans="1:11" s="25" customFormat="1" ht="18" customHeight="1">
      <c r="A135" s="44"/>
      <c r="B135" s="63"/>
      <c r="C135" s="63"/>
      <c r="D135" s="42"/>
      <c r="E135" s="139">
        <f>E134-E119</f>
        <v>13429156861547</v>
      </c>
      <c r="F135" s="42"/>
      <c r="G135" s="45"/>
      <c r="H135" s="75"/>
      <c r="I135" s="75"/>
      <c r="J135" s="171"/>
      <c r="K135" s="171"/>
    </row>
    <row r="136" spans="1:11" s="25" customFormat="1">
      <c r="A136" s="44"/>
      <c r="B136" s="63"/>
      <c r="C136" s="64"/>
      <c r="D136" s="1272"/>
      <c r="E136" s="1272"/>
      <c r="F136" s="42"/>
      <c r="G136" s="45"/>
      <c r="H136" s="1158"/>
      <c r="I136" s="1158"/>
      <c r="J136" s="1158"/>
      <c r="K136" s="171"/>
    </row>
    <row r="137" spans="1:11" s="25" customFormat="1" ht="12.75">
      <c r="A137" s="44"/>
      <c r="B137" s="63"/>
      <c r="C137" s="64"/>
      <c r="D137" s="44"/>
      <c r="E137" s="44"/>
      <c r="F137" s="44"/>
      <c r="G137" s="65"/>
      <c r="H137" s="64"/>
      <c r="I137" s="64"/>
      <c r="J137" s="178"/>
      <c r="K137" s="178"/>
    </row>
    <row r="138" spans="1:11" s="25" customFormat="1" ht="13.5" customHeight="1">
      <c r="B138" s="63"/>
      <c r="C138" s="64"/>
      <c r="D138" s="44"/>
      <c r="F138" s="44"/>
      <c r="G138" s="63"/>
      <c r="H138" s="64"/>
      <c r="I138" s="64"/>
      <c r="J138" s="178"/>
      <c r="K138" s="178"/>
    </row>
    <row r="139" spans="1:11" s="25" customFormat="1" ht="10.5" customHeight="1">
      <c r="B139" s="63"/>
      <c r="C139" s="64"/>
      <c r="G139" s="45"/>
      <c r="H139" s="62"/>
      <c r="I139" s="62"/>
      <c r="J139" s="178"/>
      <c r="K139" s="178"/>
    </row>
    <row r="140" spans="1:11" s="25" customFormat="1" ht="12.75">
      <c r="B140" s="63"/>
      <c r="C140" s="64"/>
      <c r="G140" s="45"/>
      <c r="H140" s="62"/>
      <c r="I140" s="62"/>
      <c r="J140" s="178"/>
      <c r="K140" s="178"/>
    </row>
    <row r="141" spans="1:11" s="25" customFormat="1" ht="12.75">
      <c r="B141" s="61"/>
      <c r="C141" s="62"/>
      <c r="G141" s="45"/>
      <c r="H141" s="62"/>
      <c r="I141" s="62"/>
      <c r="J141" s="178"/>
      <c r="K141" s="178"/>
    </row>
    <row r="142" spans="1:11" s="25" customFormat="1" ht="12.75">
      <c r="B142" s="61"/>
      <c r="C142" s="62"/>
      <c r="G142" s="45"/>
      <c r="H142" s="62"/>
      <c r="I142" s="62"/>
      <c r="J142" s="178"/>
      <c r="K142" s="178"/>
    </row>
  </sheetData>
  <mergeCells count="17">
    <mergeCell ref="D130:E130"/>
    <mergeCell ref="H130:J130"/>
    <mergeCell ref="H131:J131"/>
    <mergeCell ref="D136:E136"/>
    <mergeCell ref="H136:J136"/>
    <mergeCell ref="A1:B1"/>
    <mergeCell ref="A2:B2"/>
    <mergeCell ref="D129:E129"/>
    <mergeCell ref="H129:J129"/>
    <mergeCell ref="A5:A6"/>
    <mergeCell ref="B5:B6"/>
    <mergeCell ref="C5:D5"/>
    <mergeCell ref="E5:E6"/>
    <mergeCell ref="F5:I5"/>
    <mergeCell ref="J5:K5"/>
    <mergeCell ref="H1:K1"/>
    <mergeCell ref="A3:K3"/>
  </mergeCells>
  <pageMargins left="0.43307086614173229" right="0.23622047244094491" top="0.38" bottom="0.41"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48"/>
  <sheetViews>
    <sheetView workbookViewId="0">
      <pane xSplit="2" ySplit="5" topLeftCell="C6" activePane="bottomRight" state="frozen"/>
      <selection pane="topRight" activeCell="C1" sqref="C1"/>
      <selection pane="bottomLeft" activeCell="A6" sqref="A6"/>
      <selection pane="bottomRight" activeCell="C27" sqref="C27"/>
    </sheetView>
  </sheetViews>
  <sheetFormatPr defaultRowHeight="18"/>
  <cols>
    <col min="1" max="1" width="4.453125" customWidth="1"/>
    <col min="2" max="2" width="32.7265625" customWidth="1"/>
    <col min="3" max="3" width="14.36328125" style="7" customWidth="1"/>
    <col min="4" max="4" width="15.1796875" style="7" customWidth="1"/>
    <col min="5" max="5" width="8.08984375" style="179" customWidth="1"/>
    <col min="6" max="6" width="19.81640625" style="7" bestFit="1" customWidth="1"/>
  </cols>
  <sheetData>
    <row r="1" spans="1:6">
      <c r="E1" s="236" t="s">
        <v>1652</v>
      </c>
    </row>
    <row r="2" spans="1:6" ht="40.5" customHeight="1">
      <c r="A2" s="1149" t="s">
        <v>3852</v>
      </c>
      <c r="B2" s="1149"/>
      <c r="C2" s="1149"/>
      <c r="D2" s="1149"/>
      <c r="E2" s="1149"/>
    </row>
    <row r="3" spans="1:6" s="242" customFormat="1" ht="34.5" customHeight="1">
      <c r="A3" s="1150" t="s">
        <v>3850</v>
      </c>
      <c r="B3" s="1150"/>
      <c r="C3" s="1150"/>
      <c r="D3" s="1150"/>
      <c r="E3" s="1150"/>
      <c r="F3" s="243"/>
    </row>
    <row r="4" spans="1:6">
      <c r="E4" s="237" t="s">
        <v>818</v>
      </c>
    </row>
    <row r="5" spans="1:6">
      <c r="A5" s="234" t="s">
        <v>428</v>
      </c>
      <c r="B5" s="234" t="s">
        <v>413</v>
      </c>
      <c r="C5" s="235" t="s">
        <v>796</v>
      </c>
      <c r="D5" s="235" t="s">
        <v>790</v>
      </c>
      <c r="E5" s="238" t="s">
        <v>791</v>
      </c>
    </row>
    <row r="6" spans="1:6" s="8" customFormat="1">
      <c r="A6" s="585" t="s">
        <v>416</v>
      </c>
      <c r="B6" s="585" t="s">
        <v>417</v>
      </c>
      <c r="C6" s="586">
        <v>1</v>
      </c>
      <c r="D6" s="586">
        <v>2</v>
      </c>
      <c r="E6" s="244">
        <v>3</v>
      </c>
      <c r="F6" s="245"/>
    </row>
    <row r="7" spans="1:6">
      <c r="A7" s="234" t="s">
        <v>416</v>
      </c>
      <c r="B7" s="68" t="s">
        <v>1658</v>
      </c>
      <c r="C7" s="74"/>
      <c r="D7" s="74"/>
      <c r="E7" s="239"/>
    </row>
    <row r="8" spans="1:6">
      <c r="A8" s="234" t="s">
        <v>421</v>
      </c>
      <c r="B8" s="68" t="s">
        <v>1653</v>
      </c>
      <c r="C8" s="235">
        <f>C9+C10+C13+C14+C15+C16</f>
        <v>9078109000000</v>
      </c>
      <c r="D8" s="235">
        <f>D9+D10+D13+D14+D15+D16+D17</f>
        <v>10796314310075</v>
      </c>
      <c r="E8" s="239">
        <f>D8/C8</f>
        <v>1.1892690768611613</v>
      </c>
    </row>
    <row r="9" spans="1:6">
      <c r="A9" s="69">
        <v>1</v>
      </c>
      <c r="B9" s="70" t="s">
        <v>1654</v>
      </c>
      <c r="C9" s="74">
        <f>'48.31'!C9-C31</f>
        <v>1794836000000</v>
      </c>
      <c r="D9" s="74">
        <f>'60.342'!D11+'60.342'!D12</f>
        <v>1738866080690</v>
      </c>
      <c r="E9" s="239">
        <f>D9/C9</f>
        <v>0.96881613734625338</v>
      </c>
      <c r="F9" s="7">
        <f>C9+C31</f>
        <v>3059330000000</v>
      </c>
    </row>
    <row r="10" spans="1:6">
      <c r="A10" s="69">
        <v>2</v>
      </c>
      <c r="B10" s="70" t="s">
        <v>657</v>
      </c>
      <c r="C10" s="74">
        <f>C11+C12</f>
        <v>7283273000000</v>
      </c>
      <c r="D10" s="74">
        <f>D11+D12</f>
        <v>7768570046596</v>
      </c>
      <c r="E10" s="239">
        <f>D10/C10</f>
        <v>1.066631725406421</v>
      </c>
      <c r="F10" s="7">
        <f>'48.31'!C9</f>
        <v>3059330000000</v>
      </c>
    </row>
    <row r="11" spans="1:6">
      <c r="A11" s="69" t="s">
        <v>802</v>
      </c>
      <c r="B11" s="70" t="s">
        <v>898</v>
      </c>
      <c r="C11" s="74">
        <f>'48.31'!C13</f>
        <v>4456742000000</v>
      </c>
      <c r="D11" s="74">
        <f>'60.342'!D19</f>
        <v>4568443000000</v>
      </c>
      <c r="E11" s="239">
        <f>D11/C11</f>
        <v>1.0250633758920755</v>
      </c>
      <c r="F11" s="7">
        <f>F10-F9</f>
        <v>0</v>
      </c>
    </row>
    <row r="12" spans="1:6">
      <c r="A12" s="69" t="s">
        <v>802</v>
      </c>
      <c r="B12" s="70" t="s">
        <v>725</v>
      </c>
      <c r="C12" s="74">
        <f>'48.31'!C14</f>
        <v>2826531000000</v>
      </c>
      <c r="D12" s="74">
        <f>'60.342'!D20</f>
        <v>3200127046596</v>
      </c>
      <c r="E12" s="239">
        <f>D12/C12</f>
        <v>1.1321747564756941</v>
      </c>
      <c r="F12" s="7">
        <f>D8-'60.342'!D9</f>
        <v>-91184191480</v>
      </c>
    </row>
    <row r="13" spans="1:6">
      <c r="A13" s="69">
        <v>3</v>
      </c>
      <c r="B13" s="70" t="s">
        <v>1659</v>
      </c>
      <c r="C13" s="74"/>
      <c r="D13" s="74"/>
      <c r="E13" s="239"/>
    </row>
    <row r="14" spans="1:6">
      <c r="A14" s="69">
        <v>4</v>
      </c>
      <c r="B14" s="70" t="s">
        <v>1642</v>
      </c>
      <c r="C14" s="74"/>
      <c r="D14" s="74">
        <f>'60.342'!D14</f>
        <v>3306057786</v>
      </c>
      <c r="E14" s="239"/>
    </row>
    <row r="15" spans="1:6">
      <c r="A15" s="69">
        <v>5</v>
      </c>
      <c r="B15" s="70" t="s">
        <v>899</v>
      </c>
      <c r="C15" s="74"/>
      <c r="D15" s="74">
        <f>'60.342'!D15</f>
        <v>1211606799115</v>
      </c>
      <c r="E15" s="239"/>
    </row>
    <row r="16" spans="1:6">
      <c r="A16" s="69">
        <v>6</v>
      </c>
      <c r="B16" s="70" t="s">
        <v>1138</v>
      </c>
      <c r="C16" s="74"/>
      <c r="D16" s="74">
        <f>'60.342'!D17</f>
        <v>73396722675</v>
      </c>
      <c r="E16" s="239"/>
    </row>
    <row r="17" spans="1:6">
      <c r="A17" s="69">
        <v>7</v>
      </c>
      <c r="B17" s="70" t="s">
        <v>114</v>
      </c>
      <c r="C17" s="74"/>
      <c r="D17" s="74">
        <f>'60.342'!D16</f>
        <v>568603213</v>
      </c>
      <c r="E17" s="239"/>
    </row>
    <row r="18" spans="1:6">
      <c r="A18" s="234" t="s">
        <v>422</v>
      </c>
      <c r="B18" s="68" t="s">
        <v>1655</v>
      </c>
      <c r="C18" s="235">
        <f>C19+C20</f>
        <v>9120973000000</v>
      </c>
      <c r="D18" s="235">
        <f>D19+D20+D23+D24+D25+D26</f>
        <v>10775599589897</v>
      </c>
      <c r="E18" s="239">
        <f>D18/C18</f>
        <v>1.1814089998837842</v>
      </c>
      <c r="F18" s="7">
        <f>D18+'60.342'!J23</f>
        <v>10883399589897</v>
      </c>
    </row>
    <row r="19" spans="1:6">
      <c r="A19" s="69">
        <v>1</v>
      </c>
      <c r="B19" s="70" t="s">
        <v>1660</v>
      </c>
      <c r="C19" s="74">
        <f>'52.31'!C10</f>
        <v>5614342000000</v>
      </c>
      <c r="D19" s="74">
        <f>'60.342'!J11+'60.342'!J15</f>
        <v>4171041238807</v>
      </c>
      <c r="E19" s="239">
        <f>D19/C19</f>
        <v>0.74292610582094931</v>
      </c>
      <c r="F19" s="7">
        <f>'60.342'!D23</f>
        <v>91184191480</v>
      </c>
    </row>
    <row r="20" spans="1:6">
      <c r="A20" s="69">
        <v>2</v>
      </c>
      <c r="B20" s="70" t="s">
        <v>117</v>
      </c>
      <c r="C20" s="74">
        <f>C21+C22</f>
        <v>3506631000000</v>
      </c>
      <c r="D20" s="74">
        <f>D21+D22</f>
        <v>4779784015069</v>
      </c>
      <c r="E20" s="239">
        <f>D20/C20</f>
        <v>1.363070141987851</v>
      </c>
      <c r="F20" s="7">
        <f>F19+D28</f>
        <v>4098911658</v>
      </c>
    </row>
    <row r="21" spans="1:6">
      <c r="A21" s="69" t="s">
        <v>802</v>
      </c>
      <c r="B21" s="70" t="s">
        <v>342</v>
      </c>
      <c r="C21" s="74">
        <f>'60.342'!E19</f>
        <v>3256742000000</v>
      </c>
      <c r="D21" s="74">
        <f>'60.342'!E19</f>
        <v>3256742000000</v>
      </c>
      <c r="E21" s="239">
        <f>D21/C21</f>
        <v>1</v>
      </c>
    </row>
    <row r="22" spans="1:6">
      <c r="A22" s="69" t="s">
        <v>802</v>
      </c>
      <c r="B22" s="70" t="s">
        <v>1656</v>
      </c>
      <c r="C22" s="99">
        <f>C34</f>
        <v>249889000000</v>
      </c>
      <c r="D22" s="74">
        <f>'60.342'!E20</f>
        <v>1523042015069</v>
      </c>
      <c r="E22" s="239">
        <f>D22/C22</f>
        <v>6.0948741844138796</v>
      </c>
    </row>
    <row r="23" spans="1:6">
      <c r="A23" s="69">
        <v>3</v>
      </c>
      <c r="B23" s="70" t="s">
        <v>119</v>
      </c>
      <c r="C23" s="74"/>
      <c r="D23" s="74">
        <f>'60.342'!J19</f>
        <v>1797289336021</v>
      </c>
      <c r="E23" s="239"/>
    </row>
    <row r="24" spans="1:6">
      <c r="A24" s="69">
        <v>4</v>
      </c>
      <c r="B24" s="240" t="s">
        <v>115</v>
      </c>
      <c r="C24" s="74">
        <f>D24</f>
        <v>1000000000</v>
      </c>
      <c r="D24" s="74">
        <f>'60.342'!I16</f>
        <v>1000000000</v>
      </c>
      <c r="E24" s="239"/>
    </row>
    <row r="25" spans="1:6">
      <c r="A25" s="69">
        <v>5</v>
      </c>
      <c r="B25" s="240" t="s">
        <v>123</v>
      </c>
      <c r="C25" s="74"/>
      <c r="D25" s="74">
        <f>'60.342'!J20</f>
        <v>26485000000</v>
      </c>
      <c r="E25" s="239"/>
    </row>
    <row r="26" spans="1:6">
      <c r="A26" s="69">
        <v>6</v>
      </c>
      <c r="B26" s="70" t="s">
        <v>1665</v>
      </c>
      <c r="C26" s="74"/>
      <c r="D26" s="74">
        <f>'60.342'!J14</f>
        <v>0</v>
      </c>
      <c r="E26" s="239"/>
    </row>
    <row r="27" spans="1:6" ht="31.5">
      <c r="A27" s="234" t="s">
        <v>423</v>
      </c>
      <c r="B27" s="68" t="s">
        <v>1661</v>
      </c>
      <c r="C27" s="74">
        <f>D27</f>
        <v>107800000000</v>
      </c>
      <c r="D27" s="74">
        <v>107800000000</v>
      </c>
      <c r="E27" s="239">
        <f>D27/C27</f>
        <v>1</v>
      </c>
    </row>
    <row r="28" spans="1:6">
      <c r="A28" s="234" t="s">
        <v>424</v>
      </c>
      <c r="B28" s="68" t="s">
        <v>1662</v>
      </c>
      <c r="C28" s="74">
        <f>C8-C18</f>
        <v>-42864000000</v>
      </c>
      <c r="D28" s="74">
        <f>D8-D18-D27</f>
        <v>-87085279822</v>
      </c>
      <c r="E28" s="239"/>
      <c r="F28" s="7">
        <f>D28-'60.342'!D21</f>
        <v>-91184191480</v>
      </c>
    </row>
    <row r="29" spans="1:6">
      <c r="A29" s="234" t="s">
        <v>417</v>
      </c>
      <c r="B29" s="68" t="s">
        <v>1627</v>
      </c>
      <c r="C29" s="74"/>
      <c r="D29" s="74"/>
      <c r="E29" s="239"/>
    </row>
    <row r="30" spans="1:6">
      <c r="A30" s="234" t="s">
        <v>421</v>
      </c>
      <c r="B30" s="68" t="s">
        <v>1653</v>
      </c>
      <c r="C30" s="235">
        <v>4771125000000</v>
      </c>
      <c r="D30" s="235">
        <f>D31+D32+D35+D36+D37+D38</f>
        <v>6449664799849</v>
      </c>
      <c r="E30" s="239">
        <f>D30/C30</f>
        <v>1.3518121616702559</v>
      </c>
      <c r="F30" s="7">
        <f>'60.342'!E9+'60.342'!F9</f>
        <v>8635815015445</v>
      </c>
    </row>
    <row r="31" spans="1:6">
      <c r="A31" s="69">
        <v>1</v>
      </c>
      <c r="B31" s="70" t="s">
        <v>1654</v>
      </c>
      <c r="C31" s="74">
        <f>C30-C32</f>
        <v>1264494000000</v>
      </c>
      <c r="D31" s="74">
        <f>'60.342'!E11+'60.342'!E12</f>
        <v>1018261398598</v>
      </c>
      <c r="E31" s="239">
        <f>D31/C31</f>
        <v>0.80527183094423538</v>
      </c>
      <c r="F31" s="7">
        <f>F30-'60.342'!F18</f>
        <v>7503810758021</v>
      </c>
    </row>
    <row r="32" spans="1:6">
      <c r="A32" s="69">
        <v>2</v>
      </c>
      <c r="B32" s="70" t="s">
        <v>657</v>
      </c>
      <c r="C32" s="74">
        <f>C33+C34</f>
        <v>3506631000000</v>
      </c>
      <c r="D32" s="74">
        <f>D33+D34</f>
        <v>4779784015069</v>
      </c>
      <c r="E32" s="239">
        <f>D32/C32</f>
        <v>1.363070141987851</v>
      </c>
    </row>
    <row r="33" spans="1:6">
      <c r="A33" s="69" t="s">
        <v>802</v>
      </c>
      <c r="B33" s="70" t="s">
        <v>1640</v>
      </c>
      <c r="C33" s="74">
        <f>C21</f>
        <v>3256742000000</v>
      </c>
      <c r="D33" s="74">
        <f>'60.342'!E19</f>
        <v>3256742000000</v>
      </c>
      <c r="E33" s="239">
        <f>D33/C33</f>
        <v>1</v>
      </c>
    </row>
    <row r="34" spans="1:6">
      <c r="A34" s="69" t="s">
        <v>802</v>
      </c>
      <c r="B34" s="70" t="s">
        <v>1641</v>
      </c>
      <c r="C34" s="74">
        <v>249889000000</v>
      </c>
      <c r="D34" s="74">
        <f>'60.342'!E20</f>
        <v>1523042015069</v>
      </c>
      <c r="E34" s="239">
        <f>D34/C34</f>
        <v>6.0948741844138796</v>
      </c>
    </row>
    <row r="35" spans="1:6">
      <c r="A35" s="69">
        <v>3</v>
      </c>
      <c r="B35" s="70" t="s">
        <v>1642</v>
      </c>
      <c r="C35" s="74"/>
      <c r="D35" s="74">
        <f>'60.342'!E14</f>
        <v>218219805589</v>
      </c>
      <c r="E35" s="239"/>
    </row>
    <row r="36" spans="1:6">
      <c r="A36" s="69">
        <v>4</v>
      </c>
      <c r="B36" s="70" t="s">
        <v>899</v>
      </c>
      <c r="C36" s="74"/>
      <c r="D36" s="74">
        <f>'60.342'!E15</f>
        <v>427369435793</v>
      </c>
      <c r="E36" s="239"/>
    </row>
    <row r="37" spans="1:6">
      <c r="A37" s="69">
        <v>5</v>
      </c>
      <c r="B37" s="240" t="s">
        <v>123</v>
      </c>
      <c r="C37" s="74"/>
      <c r="D37" s="74">
        <f>'60.342'!E17</f>
        <v>6030144800</v>
      </c>
      <c r="E37" s="239"/>
    </row>
    <row r="38" spans="1:6">
      <c r="A38" s="69">
        <v>6</v>
      </c>
      <c r="B38" s="70" t="s">
        <v>114</v>
      </c>
      <c r="C38" s="74"/>
      <c r="D38" s="74">
        <f>'60.342'!F16</f>
        <v>0</v>
      </c>
      <c r="E38" s="239"/>
    </row>
    <row r="39" spans="1:6">
      <c r="A39" s="234" t="s">
        <v>422</v>
      </c>
      <c r="B39" s="68" t="s">
        <v>1655</v>
      </c>
      <c r="C39" s="235">
        <f>SUM(C40:C44)</f>
        <v>4771125000000</v>
      </c>
      <c r="D39" s="235">
        <f>SUM(D40:D45)</f>
        <v>6162808117180</v>
      </c>
      <c r="E39" s="239">
        <f>D39/C39</f>
        <v>1.2916886724158347</v>
      </c>
      <c r="F39" s="7">
        <f>'60.342'!K9+'60.342'!L9</f>
        <v>8142735246112</v>
      </c>
    </row>
    <row r="40" spans="1:6">
      <c r="A40" s="69">
        <v>1</v>
      </c>
      <c r="B40" s="70" t="s">
        <v>1663</v>
      </c>
      <c r="C40" s="74">
        <f>C30</f>
        <v>4771125000000</v>
      </c>
      <c r="D40" s="74">
        <f>'60.342'!K11+'60.342'!K15</f>
        <v>4564747224225</v>
      </c>
      <c r="E40" s="239">
        <f>D40/C40</f>
        <v>0.95674442070266441</v>
      </c>
      <c r="F40" s="7">
        <f>F39-'60.342'!K18</f>
        <v>7010730988688</v>
      </c>
    </row>
    <row r="41" spans="1:6">
      <c r="A41" s="69">
        <v>2</v>
      </c>
      <c r="B41" s="70" t="s">
        <v>1664</v>
      </c>
      <c r="C41" s="74"/>
      <c r="D41" s="74"/>
      <c r="E41" s="239"/>
    </row>
    <row r="42" spans="1:6">
      <c r="A42" s="69" t="s">
        <v>802</v>
      </c>
      <c r="B42" s="70" t="s">
        <v>342</v>
      </c>
      <c r="C42" s="74"/>
      <c r="D42" s="74">
        <f>'60.342'!F19</f>
        <v>568129012000</v>
      </c>
      <c r="E42" s="239"/>
    </row>
    <row r="43" spans="1:6">
      <c r="A43" s="69" t="s">
        <v>802</v>
      </c>
      <c r="B43" s="70" t="s">
        <v>1656</v>
      </c>
      <c r="C43" s="74"/>
      <c r="D43" s="74">
        <f>'60.342'!F20</f>
        <v>563875245424</v>
      </c>
      <c r="E43" s="239"/>
    </row>
    <row r="44" spans="1:6">
      <c r="A44" s="69">
        <v>3</v>
      </c>
      <c r="B44" s="70" t="s">
        <v>119</v>
      </c>
      <c r="C44" s="74"/>
      <c r="D44" s="74">
        <f>'60.342'!K19</f>
        <v>383737834856</v>
      </c>
      <c r="E44" s="239"/>
    </row>
    <row r="45" spans="1:6">
      <c r="A45" s="69">
        <v>5</v>
      </c>
      <c r="B45" s="240" t="s">
        <v>123</v>
      </c>
      <c r="C45" s="74"/>
      <c r="D45" s="74">
        <f>'60.342'!K20</f>
        <v>82318800675</v>
      </c>
      <c r="E45" s="239"/>
    </row>
    <row r="46" spans="1:6">
      <c r="A46" s="234" t="s">
        <v>423</v>
      </c>
      <c r="B46" s="68" t="s">
        <v>1657</v>
      </c>
      <c r="C46" s="74"/>
      <c r="D46" s="235">
        <f>D30-D39</f>
        <v>286856682669</v>
      </c>
      <c r="E46" s="239"/>
      <c r="F46" s="7">
        <f>'60.342'!E21+'60.342'!F21</f>
        <v>493079769333</v>
      </c>
    </row>
    <row r="47" spans="1:6">
      <c r="A47" s="241"/>
      <c r="F47" s="7">
        <f>F46-D46</f>
        <v>206223086664</v>
      </c>
    </row>
    <row r="48" spans="1:6">
      <c r="A48" s="241"/>
    </row>
  </sheetData>
  <mergeCells count="2">
    <mergeCell ref="A2:E2"/>
    <mergeCell ref="A3:E3"/>
  </mergeCells>
  <phoneticPr fontId="43" type="noConversion"/>
  <pageMargins left="0.63" right="0.19685039370078741" top="0.33" bottom="0.37" header="0.19685039370078741" footer="0.19685039370078741"/>
  <pageSetup paperSize="9" scale="95" orientation="portrait" verticalDpi="200" r:id="rId1"/>
  <headerFooter alignWithMargins="0">
    <oddFooter>&amp;C&amp;P</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0"/>
  <sheetViews>
    <sheetView topLeftCell="B49" zoomScale="85" workbookViewId="0">
      <selection activeCell="F73" sqref="F73"/>
    </sheetView>
  </sheetViews>
  <sheetFormatPr defaultRowHeight="16.5"/>
  <cols>
    <col min="1" max="1" width="11.6328125" style="563" customWidth="1"/>
    <col min="2" max="2" width="18.6328125" style="564" customWidth="1"/>
    <col min="3" max="4" width="9.90625" style="565" customWidth="1"/>
    <col min="5" max="5" width="14" style="565" customWidth="1"/>
    <col min="6" max="6" width="13.7265625" style="565" customWidth="1"/>
    <col min="7" max="7" width="14.81640625" style="565" customWidth="1"/>
    <col min="8" max="8" width="15.7265625" style="565" customWidth="1"/>
    <col min="9" max="9" width="14" style="565" customWidth="1"/>
    <col min="10" max="10" width="14.36328125" style="565" customWidth="1"/>
    <col min="11" max="11" width="5.90625" style="566" customWidth="1"/>
    <col min="12" max="12" width="11" style="533" customWidth="1"/>
    <col min="13" max="13" width="10.7265625" style="530" customWidth="1"/>
    <col min="14" max="14" width="7.453125" style="530" customWidth="1"/>
    <col min="15" max="20" width="8.36328125" style="530" customWidth="1"/>
    <col min="21" max="22" width="7.26953125" style="531" customWidth="1"/>
    <col min="23" max="256" width="8.81640625" style="531"/>
    <col min="257" max="257" width="3.36328125" style="531" customWidth="1"/>
    <col min="258" max="258" width="18.6328125" style="531" customWidth="1"/>
    <col min="259" max="260" width="9.90625" style="531" customWidth="1"/>
    <col min="261" max="261" width="14" style="531" customWidth="1"/>
    <col min="262" max="262" width="13.7265625" style="531" customWidth="1"/>
    <col min="263" max="263" width="14.81640625" style="531" customWidth="1"/>
    <col min="264" max="264" width="15.7265625" style="531" customWidth="1"/>
    <col min="265" max="265" width="14" style="531" customWidth="1"/>
    <col min="266" max="266" width="14.36328125" style="531" customWidth="1"/>
    <col min="267" max="267" width="5.90625" style="531" customWidth="1"/>
    <col min="268" max="268" width="11" style="531" customWidth="1"/>
    <col min="269" max="269" width="10.7265625" style="531" customWidth="1"/>
    <col min="270" max="270" width="7.453125" style="531" customWidth="1"/>
    <col min="271" max="276" width="8.36328125" style="531" customWidth="1"/>
    <col min="277" max="278" width="7.26953125" style="531" customWidth="1"/>
    <col min="279" max="512" width="8.81640625" style="531"/>
    <col min="513" max="513" width="3.36328125" style="531" customWidth="1"/>
    <col min="514" max="514" width="18.6328125" style="531" customWidth="1"/>
    <col min="515" max="516" width="9.90625" style="531" customWidth="1"/>
    <col min="517" max="517" width="14" style="531" customWidth="1"/>
    <col min="518" max="518" width="13.7265625" style="531" customWidth="1"/>
    <col min="519" max="519" width="14.81640625" style="531" customWidth="1"/>
    <col min="520" max="520" width="15.7265625" style="531" customWidth="1"/>
    <col min="521" max="521" width="14" style="531" customWidth="1"/>
    <col min="522" max="522" width="14.36328125" style="531" customWidth="1"/>
    <col min="523" max="523" width="5.90625" style="531" customWidth="1"/>
    <col min="524" max="524" width="11" style="531" customWidth="1"/>
    <col min="525" max="525" width="10.7265625" style="531" customWidth="1"/>
    <col min="526" max="526" width="7.453125" style="531" customWidth="1"/>
    <col min="527" max="532" width="8.36328125" style="531" customWidth="1"/>
    <col min="533" max="534" width="7.26953125" style="531" customWidth="1"/>
    <col min="535" max="768" width="8.81640625" style="531"/>
    <col min="769" max="769" width="3.36328125" style="531" customWidth="1"/>
    <col min="770" max="770" width="18.6328125" style="531" customWidth="1"/>
    <col min="771" max="772" width="9.90625" style="531" customWidth="1"/>
    <col min="773" max="773" width="14" style="531" customWidth="1"/>
    <col min="774" max="774" width="13.7265625" style="531" customWidth="1"/>
    <col min="775" max="775" width="14.81640625" style="531" customWidth="1"/>
    <col min="776" max="776" width="15.7265625" style="531" customWidth="1"/>
    <col min="777" max="777" width="14" style="531" customWidth="1"/>
    <col min="778" max="778" width="14.36328125" style="531" customWidth="1"/>
    <col min="779" max="779" width="5.90625" style="531" customWidth="1"/>
    <col min="780" max="780" width="11" style="531" customWidth="1"/>
    <col min="781" max="781" width="10.7265625" style="531" customWidth="1"/>
    <col min="782" max="782" width="7.453125" style="531" customWidth="1"/>
    <col min="783" max="788" width="8.36328125" style="531" customWidth="1"/>
    <col min="789" max="790" width="7.26953125" style="531" customWidth="1"/>
    <col min="791" max="1024" width="8.81640625" style="531"/>
    <col min="1025" max="1025" width="3.36328125" style="531" customWidth="1"/>
    <col min="1026" max="1026" width="18.6328125" style="531" customWidth="1"/>
    <col min="1027" max="1028" width="9.90625" style="531" customWidth="1"/>
    <col min="1029" max="1029" width="14" style="531" customWidth="1"/>
    <col min="1030" max="1030" width="13.7265625" style="531" customWidth="1"/>
    <col min="1031" max="1031" width="14.81640625" style="531" customWidth="1"/>
    <col min="1032" max="1032" width="15.7265625" style="531" customWidth="1"/>
    <col min="1033" max="1033" width="14" style="531" customWidth="1"/>
    <col min="1034" max="1034" width="14.36328125" style="531" customWidth="1"/>
    <col min="1035" max="1035" width="5.90625" style="531" customWidth="1"/>
    <col min="1036" max="1036" width="11" style="531" customWidth="1"/>
    <col min="1037" max="1037" width="10.7265625" style="531" customWidth="1"/>
    <col min="1038" max="1038" width="7.453125" style="531" customWidth="1"/>
    <col min="1039" max="1044" width="8.36328125" style="531" customWidth="1"/>
    <col min="1045" max="1046" width="7.26953125" style="531" customWidth="1"/>
    <col min="1047" max="1280" width="8.81640625" style="531"/>
    <col min="1281" max="1281" width="3.36328125" style="531" customWidth="1"/>
    <col min="1282" max="1282" width="18.6328125" style="531" customWidth="1"/>
    <col min="1283" max="1284" width="9.90625" style="531" customWidth="1"/>
    <col min="1285" max="1285" width="14" style="531" customWidth="1"/>
    <col min="1286" max="1286" width="13.7265625" style="531" customWidth="1"/>
    <col min="1287" max="1287" width="14.81640625" style="531" customWidth="1"/>
    <col min="1288" max="1288" width="15.7265625" style="531" customWidth="1"/>
    <col min="1289" max="1289" width="14" style="531" customWidth="1"/>
    <col min="1290" max="1290" width="14.36328125" style="531" customWidth="1"/>
    <col min="1291" max="1291" width="5.90625" style="531" customWidth="1"/>
    <col min="1292" max="1292" width="11" style="531" customWidth="1"/>
    <col min="1293" max="1293" width="10.7265625" style="531" customWidth="1"/>
    <col min="1294" max="1294" width="7.453125" style="531" customWidth="1"/>
    <col min="1295" max="1300" width="8.36328125" style="531" customWidth="1"/>
    <col min="1301" max="1302" width="7.26953125" style="531" customWidth="1"/>
    <col min="1303" max="1536" width="8.81640625" style="531"/>
    <col min="1537" max="1537" width="3.36328125" style="531" customWidth="1"/>
    <col min="1538" max="1538" width="18.6328125" style="531" customWidth="1"/>
    <col min="1539" max="1540" width="9.90625" style="531" customWidth="1"/>
    <col min="1541" max="1541" width="14" style="531" customWidth="1"/>
    <col min="1542" max="1542" width="13.7265625" style="531" customWidth="1"/>
    <col min="1543" max="1543" width="14.81640625" style="531" customWidth="1"/>
    <col min="1544" max="1544" width="15.7265625" style="531" customWidth="1"/>
    <col min="1545" max="1545" width="14" style="531" customWidth="1"/>
    <col min="1546" max="1546" width="14.36328125" style="531" customWidth="1"/>
    <col min="1547" max="1547" width="5.90625" style="531" customWidth="1"/>
    <col min="1548" max="1548" width="11" style="531" customWidth="1"/>
    <col min="1549" max="1549" width="10.7265625" style="531" customWidth="1"/>
    <col min="1550" max="1550" width="7.453125" style="531" customWidth="1"/>
    <col min="1551" max="1556" width="8.36328125" style="531" customWidth="1"/>
    <col min="1557" max="1558" width="7.26953125" style="531" customWidth="1"/>
    <col min="1559" max="1792" width="8.81640625" style="531"/>
    <col min="1793" max="1793" width="3.36328125" style="531" customWidth="1"/>
    <col min="1794" max="1794" width="18.6328125" style="531" customWidth="1"/>
    <col min="1795" max="1796" width="9.90625" style="531" customWidth="1"/>
    <col min="1797" max="1797" width="14" style="531" customWidth="1"/>
    <col min="1798" max="1798" width="13.7265625" style="531" customWidth="1"/>
    <col min="1799" max="1799" width="14.81640625" style="531" customWidth="1"/>
    <col min="1800" max="1800" width="15.7265625" style="531" customWidth="1"/>
    <col min="1801" max="1801" width="14" style="531" customWidth="1"/>
    <col min="1802" max="1802" width="14.36328125" style="531" customWidth="1"/>
    <col min="1803" max="1803" width="5.90625" style="531" customWidth="1"/>
    <col min="1804" max="1804" width="11" style="531" customWidth="1"/>
    <col min="1805" max="1805" width="10.7265625" style="531" customWidth="1"/>
    <col min="1806" max="1806" width="7.453125" style="531" customWidth="1"/>
    <col min="1807" max="1812" width="8.36328125" style="531" customWidth="1"/>
    <col min="1813" max="1814" width="7.26953125" style="531" customWidth="1"/>
    <col min="1815" max="2048" width="8.81640625" style="531"/>
    <col min="2049" max="2049" width="3.36328125" style="531" customWidth="1"/>
    <col min="2050" max="2050" width="18.6328125" style="531" customWidth="1"/>
    <col min="2051" max="2052" width="9.90625" style="531" customWidth="1"/>
    <col min="2053" max="2053" width="14" style="531" customWidth="1"/>
    <col min="2054" max="2054" width="13.7265625" style="531" customWidth="1"/>
    <col min="2055" max="2055" width="14.81640625" style="531" customWidth="1"/>
    <col min="2056" max="2056" width="15.7265625" style="531" customWidth="1"/>
    <col min="2057" max="2057" width="14" style="531" customWidth="1"/>
    <col min="2058" max="2058" width="14.36328125" style="531" customWidth="1"/>
    <col min="2059" max="2059" width="5.90625" style="531" customWidth="1"/>
    <col min="2060" max="2060" width="11" style="531" customWidth="1"/>
    <col min="2061" max="2061" width="10.7265625" style="531" customWidth="1"/>
    <col min="2062" max="2062" width="7.453125" style="531" customWidth="1"/>
    <col min="2063" max="2068" width="8.36328125" style="531" customWidth="1"/>
    <col min="2069" max="2070" width="7.26953125" style="531" customWidth="1"/>
    <col min="2071" max="2304" width="8.81640625" style="531"/>
    <col min="2305" max="2305" width="3.36328125" style="531" customWidth="1"/>
    <col min="2306" max="2306" width="18.6328125" style="531" customWidth="1"/>
    <col min="2307" max="2308" width="9.90625" style="531" customWidth="1"/>
    <col min="2309" max="2309" width="14" style="531" customWidth="1"/>
    <col min="2310" max="2310" width="13.7265625" style="531" customWidth="1"/>
    <col min="2311" max="2311" width="14.81640625" style="531" customWidth="1"/>
    <col min="2312" max="2312" width="15.7265625" style="531" customWidth="1"/>
    <col min="2313" max="2313" width="14" style="531" customWidth="1"/>
    <col min="2314" max="2314" width="14.36328125" style="531" customWidth="1"/>
    <col min="2315" max="2315" width="5.90625" style="531" customWidth="1"/>
    <col min="2316" max="2316" width="11" style="531" customWidth="1"/>
    <col min="2317" max="2317" width="10.7265625" style="531" customWidth="1"/>
    <col min="2318" max="2318" width="7.453125" style="531" customWidth="1"/>
    <col min="2319" max="2324" width="8.36328125" style="531" customWidth="1"/>
    <col min="2325" max="2326" width="7.26953125" style="531" customWidth="1"/>
    <col min="2327" max="2560" width="8.81640625" style="531"/>
    <col min="2561" max="2561" width="3.36328125" style="531" customWidth="1"/>
    <col min="2562" max="2562" width="18.6328125" style="531" customWidth="1"/>
    <col min="2563" max="2564" width="9.90625" style="531" customWidth="1"/>
    <col min="2565" max="2565" width="14" style="531" customWidth="1"/>
    <col min="2566" max="2566" width="13.7265625" style="531" customWidth="1"/>
    <col min="2567" max="2567" width="14.81640625" style="531" customWidth="1"/>
    <col min="2568" max="2568" width="15.7265625" style="531" customWidth="1"/>
    <col min="2569" max="2569" width="14" style="531" customWidth="1"/>
    <col min="2570" max="2570" width="14.36328125" style="531" customWidth="1"/>
    <col min="2571" max="2571" width="5.90625" style="531" customWidth="1"/>
    <col min="2572" max="2572" width="11" style="531" customWidth="1"/>
    <col min="2573" max="2573" width="10.7265625" style="531" customWidth="1"/>
    <col min="2574" max="2574" width="7.453125" style="531" customWidth="1"/>
    <col min="2575" max="2580" width="8.36328125" style="531" customWidth="1"/>
    <col min="2581" max="2582" width="7.26953125" style="531" customWidth="1"/>
    <col min="2583" max="2816" width="8.81640625" style="531"/>
    <col min="2817" max="2817" width="3.36328125" style="531" customWidth="1"/>
    <col min="2818" max="2818" width="18.6328125" style="531" customWidth="1"/>
    <col min="2819" max="2820" width="9.90625" style="531" customWidth="1"/>
    <col min="2821" max="2821" width="14" style="531" customWidth="1"/>
    <col min="2822" max="2822" width="13.7265625" style="531" customWidth="1"/>
    <col min="2823" max="2823" width="14.81640625" style="531" customWidth="1"/>
    <col min="2824" max="2824" width="15.7265625" style="531" customWidth="1"/>
    <col min="2825" max="2825" width="14" style="531" customWidth="1"/>
    <col min="2826" max="2826" width="14.36328125" style="531" customWidth="1"/>
    <col min="2827" max="2827" width="5.90625" style="531" customWidth="1"/>
    <col min="2828" max="2828" width="11" style="531" customWidth="1"/>
    <col min="2829" max="2829" width="10.7265625" style="531" customWidth="1"/>
    <col min="2830" max="2830" width="7.453125" style="531" customWidth="1"/>
    <col min="2831" max="2836" width="8.36328125" style="531" customWidth="1"/>
    <col min="2837" max="2838" width="7.26953125" style="531" customWidth="1"/>
    <col min="2839" max="3072" width="8.81640625" style="531"/>
    <col min="3073" max="3073" width="3.36328125" style="531" customWidth="1"/>
    <col min="3074" max="3074" width="18.6328125" style="531" customWidth="1"/>
    <col min="3075" max="3076" width="9.90625" style="531" customWidth="1"/>
    <col min="3077" max="3077" width="14" style="531" customWidth="1"/>
    <col min="3078" max="3078" width="13.7265625" style="531" customWidth="1"/>
    <col min="3079" max="3079" width="14.81640625" style="531" customWidth="1"/>
    <col min="3080" max="3080" width="15.7265625" style="531" customWidth="1"/>
    <col min="3081" max="3081" width="14" style="531" customWidth="1"/>
    <col min="3082" max="3082" width="14.36328125" style="531" customWidth="1"/>
    <col min="3083" max="3083" width="5.90625" style="531" customWidth="1"/>
    <col min="3084" max="3084" width="11" style="531" customWidth="1"/>
    <col min="3085" max="3085" width="10.7265625" style="531" customWidth="1"/>
    <col min="3086" max="3086" width="7.453125" style="531" customWidth="1"/>
    <col min="3087" max="3092" width="8.36328125" style="531" customWidth="1"/>
    <col min="3093" max="3094" width="7.26953125" style="531" customWidth="1"/>
    <col min="3095" max="3328" width="8.81640625" style="531"/>
    <col min="3329" max="3329" width="3.36328125" style="531" customWidth="1"/>
    <col min="3330" max="3330" width="18.6328125" style="531" customWidth="1"/>
    <col min="3331" max="3332" width="9.90625" style="531" customWidth="1"/>
    <col min="3333" max="3333" width="14" style="531" customWidth="1"/>
    <col min="3334" max="3334" width="13.7265625" style="531" customWidth="1"/>
    <col min="3335" max="3335" width="14.81640625" style="531" customWidth="1"/>
    <col min="3336" max="3336" width="15.7265625" style="531" customWidth="1"/>
    <col min="3337" max="3337" width="14" style="531" customWidth="1"/>
    <col min="3338" max="3338" width="14.36328125" style="531" customWidth="1"/>
    <col min="3339" max="3339" width="5.90625" style="531" customWidth="1"/>
    <col min="3340" max="3340" width="11" style="531" customWidth="1"/>
    <col min="3341" max="3341" width="10.7265625" style="531" customWidth="1"/>
    <col min="3342" max="3342" width="7.453125" style="531" customWidth="1"/>
    <col min="3343" max="3348" width="8.36328125" style="531" customWidth="1"/>
    <col min="3349" max="3350" width="7.26953125" style="531" customWidth="1"/>
    <col min="3351" max="3584" width="8.81640625" style="531"/>
    <col min="3585" max="3585" width="3.36328125" style="531" customWidth="1"/>
    <col min="3586" max="3586" width="18.6328125" style="531" customWidth="1"/>
    <col min="3587" max="3588" width="9.90625" style="531" customWidth="1"/>
    <col min="3589" max="3589" width="14" style="531" customWidth="1"/>
    <col min="3590" max="3590" width="13.7265625" style="531" customWidth="1"/>
    <col min="3591" max="3591" width="14.81640625" style="531" customWidth="1"/>
    <col min="3592" max="3592" width="15.7265625" style="531" customWidth="1"/>
    <col min="3593" max="3593" width="14" style="531" customWidth="1"/>
    <col min="3594" max="3594" width="14.36328125" style="531" customWidth="1"/>
    <col min="3595" max="3595" width="5.90625" style="531" customWidth="1"/>
    <col min="3596" max="3596" width="11" style="531" customWidth="1"/>
    <col min="3597" max="3597" width="10.7265625" style="531" customWidth="1"/>
    <col min="3598" max="3598" width="7.453125" style="531" customWidth="1"/>
    <col min="3599" max="3604" width="8.36328125" style="531" customWidth="1"/>
    <col min="3605" max="3606" width="7.26953125" style="531" customWidth="1"/>
    <col min="3607" max="3840" width="8.81640625" style="531"/>
    <col min="3841" max="3841" width="3.36328125" style="531" customWidth="1"/>
    <col min="3842" max="3842" width="18.6328125" style="531" customWidth="1"/>
    <col min="3843" max="3844" width="9.90625" style="531" customWidth="1"/>
    <col min="3845" max="3845" width="14" style="531" customWidth="1"/>
    <col min="3846" max="3846" width="13.7265625" style="531" customWidth="1"/>
    <col min="3847" max="3847" width="14.81640625" style="531" customWidth="1"/>
    <col min="3848" max="3848" width="15.7265625" style="531" customWidth="1"/>
    <col min="3849" max="3849" width="14" style="531" customWidth="1"/>
    <col min="3850" max="3850" width="14.36328125" style="531" customWidth="1"/>
    <col min="3851" max="3851" width="5.90625" style="531" customWidth="1"/>
    <col min="3852" max="3852" width="11" style="531" customWidth="1"/>
    <col min="3853" max="3853" width="10.7265625" style="531" customWidth="1"/>
    <col min="3854" max="3854" width="7.453125" style="531" customWidth="1"/>
    <col min="3855" max="3860" width="8.36328125" style="531" customWidth="1"/>
    <col min="3861" max="3862" width="7.26953125" style="531" customWidth="1"/>
    <col min="3863" max="4096" width="8.81640625" style="531"/>
    <col min="4097" max="4097" width="3.36328125" style="531" customWidth="1"/>
    <col min="4098" max="4098" width="18.6328125" style="531" customWidth="1"/>
    <col min="4099" max="4100" width="9.90625" style="531" customWidth="1"/>
    <col min="4101" max="4101" width="14" style="531" customWidth="1"/>
    <col min="4102" max="4102" width="13.7265625" style="531" customWidth="1"/>
    <col min="4103" max="4103" width="14.81640625" style="531" customWidth="1"/>
    <col min="4104" max="4104" width="15.7265625" style="531" customWidth="1"/>
    <col min="4105" max="4105" width="14" style="531" customWidth="1"/>
    <col min="4106" max="4106" width="14.36328125" style="531" customWidth="1"/>
    <col min="4107" max="4107" width="5.90625" style="531" customWidth="1"/>
    <col min="4108" max="4108" width="11" style="531" customWidth="1"/>
    <col min="4109" max="4109" width="10.7265625" style="531" customWidth="1"/>
    <col min="4110" max="4110" width="7.453125" style="531" customWidth="1"/>
    <col min="4111" max="4116" width="8.36328125" style="531" customWidth="1"/>
    <col min="4117" max="4118" width="7.26953125" style="531" customWidth="1"/>
    <col min="4119" max="4352" width="8.81640625" style="531"/>
    <col min="4353" max="4353" width="3.36328125" style="531" customWidth="1"/>
    <col min="4354" max="4354" width="18.6328125" style="531" customWidth="1"/>
    <col min="4355" max="4356" width="9.90625" style="531" customWidth="1"/>
    <col min="4357" max="4357" width="14" style="531" customWidth="1"/>
    <col min="4358" max="4358" width="13.7265625" style="531" customWidth="1"/>
    <col min="4359" max="4359" width="14.81640625" style="531" customWidth="1"/>
    <col min="4360" max="4360" width="15.7265625" style="531" customWidth="1"/>
    <col min="4361" max="4361" width="14" style="531" customWidth="1"/>
    <col min="4362" max="4362" width="14.36328125" style="531" customWidth="1"/>
    <col min="4363" max="4363" width="5.90625" style="531" customWidth="1"/>
    <col min="4364" max="4364" width="11" style="531" customWidth="1"/>
    <col min="4365" max="4365" width="10.7265625" style="531" customWidth="1"/>
    <col min="4366" max="4366" width="7.453125" style="531" customWidth="1"/>
    <col min="4367" max="4372" width="8.36328125" style="531" customWidth="1"/>
    <col min="4373" max="4374" width="7.26953125" style="531" customWidth="1"/>
    <col min="4375" max="4608" width="8.81640625" style="531"/>
    <col min="4609" max="4609" width="3.36328125" style="531" customWidth="1"/>
    <col min="4610" max="4610" width="18.6328125" style="531" customWidth="1"/>
    <col min="4611" max="4612" width="9.90625" style="531" customWidth="1"/>
    <col min="4613" max="4613" width="14" style="531" customWidth="1"/>
    <col min="4614" max="4614" width="13.7265625" style="531" customWidth="1"/>
    <col min="4615" max="4615" width="14.81640625" style="531" customWidth="1"/>
    <col min="4616" max="4616" width="15.7265625" style="531" customWidth="1"/>
    <col min="4617" max="4617" width="14" style="531" customWidth="1"/>
    <col min="4618" max="4618" width="14.36328125" style="531" customWidth="1"/>
    <col min="4619" max="4619" width="5.90625" style="531" customWidth="1"/>
    <col min="4620" max="4620" width="11" style="531" customWidth="1"/>
    <col min="4621" max="4621" width="10.7265625" style="531" customWidth="1"/>
    <col min="4622" max="4622" width="7.453125" style="531" customWidth="1"/>
    <col min="4623" max="4628" width="8.36328125" style="531" customWidth="1"/>
    <col min="4629" max="4630" width="7.26953125" style="531" customWidth="1"/>
    <col min="4631" max="4864" width="8.81640625" style="531"/>
    <col min="4865" max="4865" width="3.36328125" style="531" customWidth="1"/>
    <col min="4866" max="4866" width="18.6328125" style="531" customWidth="1"/>
    <col min="4867" max="4868" width="9.90625" style="531" customWidth="1"/>
    <col min="4869" max="4869" width="14" style="531" customWidth="1"/>
    <col min="4870" max="4870" width="13.7265625" style="531" customWidth="1"/>
    <col min="4871" max="4871" width="14.81640625" style="531" customWidth="1"/>
    <col min="4872" max="4872" width="15.7265625" style="531" customWidth="1"/>
    <col min="4873" max="4873" width="14" style="531" customWidth="1"/>
    <col min="4874" max="4874" width="14.36328125" style="531" customWidth="1"/>
    <col min="4875" max="4875" width="5.90625" style="531" customWidth="1"/>
    <col min="4876" max="4876" width="11" style="531" customWidth="1"/>
    <col min="4877" max="4877" width="10.7265625" style="531" customWidth="1"/>
    <col min="4878" max="4878" width="7.453125" style="531" customWidth="1"/>
    <col min="4879" max="4884" width="8.36328125" style="531" customWidth="1"/>
    <col min="4885" max="4886" width="7.26953125" style="531" customWidth="1"/>
    <col min="4887" max="5120" width="8.81640625" style="531"/>
    <col min="5121" max="5121" width="3.36328125" style="531" customWidth="1"/>
    <col min="5122" max="5122" width="18.6328125" style="531" customWidth="1"/>
    <col min="5123" max="5124" width="9.90625" style="531" customWidth="1"/>
    <col min="5125" max="5125" width="14" style="531" customWidth="1"/>
    <col min="5126" max="5126" width="13.7265625" style="531" customWidth="1"/>
    <col min="5127" max="5127" width="14.81640625" style="531" customWidth="1"/>
    <col min="5128" max="5128" width="15.7265625" style="531" customWidth="1"/>
    <col min="5129" max="5129" width="14" style="531" customWidth="1"/>
    <col min="5130" max="5130" width="14.36328125" style="531" customWidth="1"/>
    <col min="5131" max="5131" width="5.90625" style="531" customWidth="1"/>
    <col min="5132" max="5132" width="11" style="531" customWidth="1"/>
    <col min="5133" max="5133" width="10.7265625" style="531" customWidth="1"/>
    <col min="5134" max="5134" width="7.453125" style="531" customWidth="1"/>
    <col min="5135" max="5140" width="8.36328125" style="531" customWidth="1"/>
    <col min="5141" max="5142" width="7.26953125" style="531" customWidth="1"/>
    <col min="5143" max="5376" width="8.81640625" style="531"/>
    <col min="5377" max="5377" width="3.36328125" style="531" customWidth="1"/>
    <col min="5378" max="5378" width="18.6328125" style="531" customWidth="1"/>
    <col min="5379" max="5380" width="9.90625" style="531" customWidth="1"/>
    <col min="5381" max="5381" width="14" style="531" customWidth="1"/>
    <col min="5382" max="5382" width="13.7265625" style="531" customWidth="1"/>
    <col min="5383" max="5383" width="14.81640625" style="531" customWidth="1"/>
    <col min="5384" max="5384" width="15.7265625" style="531" customWidth="1"/>
    <col min="5385" max="5385" width="14" style="531" customWidth="1"/>
    <col min="5386" max="5386" width="14.36328125" style="531" customWidth="1"/>
    <col min="5387" max="5387" width="5.90625" style="531" customWidth="1"/>
    <col min="5388" max="5388" width="11" style="531" customWidth="1"/>
    <col min="5389" max="5389" width="10.7265625" style="531" customWidth="1"/>
    <col min="5390" max="5390" width="7.453125" style="531" customWidth="1"/>
    <col min="5391" max="5396" width="8.36328125" style="531" customWidth="1"/>
    <col min="5397" max="5398" width="7.26953125" style="531" customWidth="1"/>
    <col min="5399" max="5632" width="8.81640625" style="531"/>
    <col min="5633" max="5633" width="3.36328125" style="531" customWidth="1"/>
    <col min="5634" max="5634" width="18.6328125" style="531" customWidth="1"/>
    <col min="5635" max="5636" width="9.90625" style="531" customWidth="1"/>
    <col min="5637" max="5637" width="14" style="531" customWidth="1"/>
    <col min="5638" max="5638" width="13.7265625" style="531" customWidth="1"/>
    <col min="5639" max="5639" width="14.81640625" style="531" customWidth="1"/>
    <col min="5640" max="5640" width="15.7265625" style="531" customWidth="1"/>
    <col min="5641" max="5641" width="14" style="531" customWidth="1"/>
    <col min="5642" max="5642" width="14.36328125" style="531" customWidth="1"/>
    <col min="5643" max="5643" width="5.90625" style="531" customWidth="1"/>
    <col min="5644" max="5644" width="11" style="531" customWidth="1"/>
    <col min="5645" max="5645" width="10.7265625" style="531" customWidth="1"/>
    <col min="5646" max="5646" width="7.453125" style="531" customWidth="1"/>
    <col min="5647" max="5652" width="8.36328125" style="531" customWidth="1"/>
    <col min="5653" max="5654" width="7.26953125" style="531" customWidth="1"/>
    <col min="5655" max="5888" width="8.81640625" style="531"/>
    <col min="5889" max="5889" width="3.36328125" style="531" customWidth="1"/>
    <col min="5890" max="5890" width="18.6328125" style="531" customWidth="1"/>
    <col min="5891" max="5892" width="9.90625" style="531" customWidth="1"/>
    <col min="5893" max="5893" width="14" style="531" customWidth="1"/>
    <col min="5894" max="5894" width="13.7265625" style="531" customWidth="1"/>
    <col min="5895" max="5895" width="14.81640625" style="531" customWidth="1"/>
    <col min="5896" max="5896" width="15.7265625" style="531" customWidth="1"/>
    <col min="5897" max="5897" width="14" style="531" customWidth="1"/>
    <col min="5898" max="5898" width="14.36328125" style="531" customWidth="1"/>
    <col min="5899" max="5899" width="5.90625" style="531" customWidth="1"/>
    <col min="5900" max="5900" width="11" style="531" customWidth="1"/>
    <col min="5901" max="5901" width="10.7265625" style="531" customWidth="1"/>
    <col min="5902" max="5902" width="7.453125" style="531" customWidth="1"/>
    <col min="5903" max="5908" width="8.36328125" style="531" customWidth="1"/>
    <col min="5909" max="5910" width="7.26953125" style="531" customWidth="1"/>
    <col min="5911" max="6144" width="8.81640625" style="531"/>
    <col min="6145" max="6145" width="3.36328125" style="531" customWidth="1"/>
    <col min="6146" max="6146" width="18.6328125" style="531" customWidth="1"/>
    <col min="6147" max="6148" width="9.90625" style="531" customWidth="1"/>
    <col min="6149" max="6149" width="14" style="531" customWidth="1"/>
    <col min="6150" max="6150" width="13.7265625" style="531" customWidth="1"/>
    <col min="6151" max="6151" width="14.81640625" style="531" customWidth="1"/>
    <col min="6152" max="6152" width="15.7265625" style="531" customWidth="1"/>
    <col min="6153" max="6153" width="14" style="531" customWidth="1"/>
    <col min="6154" max="6154" width="14.36328125" style="531" customWidth="1"/>
    <col min="6155" max="6155" width="5.90625" style="531" customWidth="1"/>
    <col min="6156" max="6156" width="11" style="531" customWidth="1"/>
    <col min="6157" max="6157" width="10.7265625" style="531" customWidth="1"/>
    <col min="6158" max="6158" width="7.453125" style="531" customWidth="1"/>
    <col min="6159" max="6164" width="8.36328125" style="531" customWidth="1"/>
    <col min="6165" max="6166" width="7.26953125" style="531" customWidth="1"/>
    <col min="6167" max="6400" width="8.81640625" style="531"/>
    <col min="6401" max="6401" width="3.36328125" style="531" customWidth="1"/>
    <col min="6402" max="6402" width="18.6328125" style="531" customWidth="1"/>
    <col min="6403" max="6404" width="9.90625" style="531" customWidth="1"/>
    <col min="6405" max="6405" width="14" style="531" customWidth="1"/>
    <col min="6406" max="6406" width="13.7265625" style="531" customWidth="1"/>
    <col min="6407" max="6407" width="14.81640625" style="531" customWidth="1"/>
    <col min="6408" max="6408" width="15.7265625" style="531" customWidth="1"/>
    <col min="6409" max="6409" width="14" style="531" customWidth="1"/>
    <col min="6410" max="6410" width="14.36328125" style="531" customWidth="1"/>
    <col min="6411" max="6411" width="5.90625" style="531" customWidth="1"/>
    <col min="6412" max="6412" width="11" style="531" customWidth="1"/>
    <col min="6413" max="6413" width="10.7265625" style="531" customWidth="1"/>
    <col min="6414" max="6414" width="7.453125" style="531" customWidth="1"/>
    <col min="6415" max="6420" width="8.36328125" style="531" customWidth="1"/>
    <col min="6421" max="6422" width="7.26953125" style="531" customWidth="1"/>
    <col min="6423" max="6656" width="8.81640625" style="531"/>
    <col min="6657" max="6657" width="3.36328125" style="531" customWidth="1"/>
    <col min="6658" max="6658" width="18.6328125" style="531" customWidth="1"/>
    <col min="6659" max="6660" width="9.90625" style="531" customWidth="1"/>
    <col min="6661" max="6661" width="14" style="531" customWidth="1"/>
    <col min="6662" max="6662" width="13.7265625" style="531" customWidth="1"/>
    <col min="6663" max="6663" width="14.81640625" style="531" customWidth="1"/>
    <col min="6664" max="6664" width="15.7265625" style="531" customWidth="1"/>
    <col min="6665" max="6665" width="14" style="531" customWidth="1"/>
    <col min="6666" max="6666" width="14.36328125" style="531" customWidth="1"/>
    <col min="6667" max="6667" width="5.90625" style="531" customWidth="1"/>
    <col min="6668" max="6668" width="11" style="531" customWidth="1"/>
    <col min="6669" max="6669" width="10.7265625" style="531" customWidth="1"/>
    <col min="6670" max="6670" width="7.453125" style="531" customWidth="1"/>
    <col min="6671" max="6676" width="8.36328125" style="531" customWidth="1"/>
    <col min="6677" max="6678" width="7.26953125" style="531" customWidth="1"/>
    <col min="6679" max="6912" width="8.81640625" style="531"/>
    <col min="6913" max="6913" width="3.36328125" style="531" customWidth="1"/>
    <col min="6914" max="6914" width="18.6328125" style="531" customWidth="1"/>
    <col min="6915" max="6916" width="9.90625" style="531" customWidth="1"/>
    <col min="6917" max="6917" width="14" style="531" customWidth="1"/>
    <col min="6918" max="6918" width="13.7265625" style="531" customWidth="1"/>
    <col min="6919" max="6919" width="14.81640625" style="531" customWidth="1"/>
    <col min="6920" max="6920" width="15.7265625" style="531" customWidth="1"/>
    <col min="6921" max="6921" width="14" style="531" customWidth="1"/>
    <col min="6922" max="6922" width="14.36328125" style="531" customWidth="1"/>
    <col min="6923" max="6923" width="5.90625" style="531" customWidth="1"/>
    <col min="6924" max="6924" width="11" style="531" customWidth="1"/>
    <col min="6925" max="6925" width="10.7265625" style="531" customWidth="1"/>
    <col min="6926" max="6926" width="7.453125" style="531" customWidth="1"/>
    <col min="6927" max="6932" width="8.36328125" style="531" customWidth="1"/>
    <col min="6933" max="6934" width="7.26953125" style="531" customWidth="1"/>
    <col min="6935" max="7168" width="8.81640625" style="531"/>
    <col min="7169" max="7169" width="3.36328125" style="531" customWidth="1"/>
    <col min="7170" max="7170" width="18.6328125" style="531" customWidth="1"/>
    <col min="7171" max="7172" width="9.90625" style="531" customWidth="1"/>
    <col min="7173" max="7173" width="14" style="531" customWidth="1"/>
    <col min="7174" max="7174" width="13.7265625" style="531" customWidth="1"/>
    <col min="7175" max="7175" width="14.81640625" style="531" customWidth="1"/>
    <col min="7176" max="7176" width="15.7265625" style="531" customWidth="1"/>
    <col min="7177" max="7177" width="14" style="531" customWidth="1"/>
    <col min="7178" max="7178" width="14.36328125" style="531" customWidth="1"/>
    <col min="7179" max="7179" width="5.90625" style="531" customWidth="1"/>
    <col min="7180" max="7180" width="11" style="531" customWidth="1"/>
    <col min="7181" max="7181" width="10.7265625" style="531" customWidth="1"/>
    <col min="7182" max="7182" width="7.453125" style="531" customWidth="1"/>
    <col min="7183" max="7188" width="8.36328125" style="531" customWidth="1"/>
    <col min="7189" max="7190" width="7.26953125" style="531" customWidth="1"/>
    <col min="7191" max="7424" width="8.81640625" style="531"/>
    <col min="7425" max="7425" width="3.36328125" style="531" customWidth="1"/>
    <col min="7426" max="7426" width="18.6328125" style="531" customWidth="1"/>
    <col min="7427" max="7428" width="9.90625" style="531" customWidth="1"/>
    <col min="7429" max="7429" width="14" style="531" customWidth="1"/>
    <col min="7430" max="7430" width="13.7265625" style="531" customWidth="1"/>
    <col min="7431" max="7431" width="14.81640625" style="531" customWidth="1"/>
    <col min="7432" max="7432" width="15.7265625" style="531" customWidth="1"/>
    <col min="7433" max="7433" width="14" style="531" customWidth="1"/>
    <col min="7434" max="7434" width="14.36328125" style="531" customWidth="1"/>
    <col min="7435" max="7435" width="5.90625" style="531" customWidth="1"/>
    <col min="7436" max="7436" width="11" style="531" customWidth="1"/>
    <col min="7437" max="7437" width="10.7265625" style="531" customWidth="1"/>
    <col min="7438" max="7438" width="7.453125" style="531" customWidth="1"/>
    <col min="7439" max="7444" width="8.36328125" style="531" customWidth="1"/>
    <col min="7445" max="7446" width="7.26953125" style="531" customWidth="1"/>
    <col min="7447" max="7680" width="8.81640625" style="531"/>
    <col min="7681" max="7681" width="3.36328125" style="531" customWidth="1"/>
    <col min="7682" max="7682" width="18.6328125" style="531" customWidth="1"/>
    <col min="7683" max="7684" width="9.90625" style="531" customWidth="1"/>
    <col min="7685" max="7685" width="14" style="531" customWidth="1"/>
    <col min="7686" max="7686" width="13.7265625" style="531" customWidth="1"/>
    <col min="7687" max="7687" width="14.81640625" style="531" customWidth="1"/>
    <col min="7688" max="7688" width="15.7265625" style="531" customWidth="1"/>
    <col min="7689" max="7689" width="14" style="531" customWidth="1"/>
    <col min="7690" max="7690" width="14.36328125" style="531" customWidth="1"/>
    <col min="7691" max="7691" width="5.90625" style="531" customWidth="1"/>
    <col min="7692" max="7692" width="11" style="531" customWidth="1"/>
    <col min="7693" max="7693" width="10.7265625" style="531" customWidth="1"/>
    <col min="7694" max="7694" width="7.453125" style="531" customWidth="1"/>
    <col min="7695" max="7700" width="8.36328125" style="531" customWidth="1"/>
    <col min="7701" max="7702" width="7.26953125" style="531" customWidth="1"/>
    <col min="7703" max="7936" width="8.81640625" style="531"/>
    <col min="7937" max="7937" width="3.36328125" style="531" customWidth="1"/>
    <col min="7938" max="7938" width="18.6328125" style="531" customWidth="1"/>
    <col min="7939" max="7940" width="9.90625" style="531" customWidth="1"/>
    <col min="7941" max="7941" width="14" style="531" customWidth="1"/>
    <col min="7942" max="7942" width="13.7265625" style="531" customWidth="1"/>
    <col min="7943" max="7943" width="14.81640625" style="531" customWidth="1"/>
    <col min="7944" max="7944" width="15.7265625" style="531" customWidth="1"/>
    <col min="7945" max="7945" width="14" style="531" customWidth="1"/>
    <col min="7946" max="7946" width="14.36328125" style="531" customWidth="1"/>
    <col min="7947" max="7947" width="5.90625" style="531" customWidth="1"/>
    <col min="7948" max="7948" width="11" style="531" customWidth="1"/>
    <col min="7949" max="7949" width="10.7265625" style="531" customWidth="1"/>
    <col min="7950" max="7950" width="7.453125" style="531" customWidth="1"/>
    <col min="7951" max="7956" width="8.36328125" style="531" customWidth="1"/>
    <col min="7957" max="7958" width="7.26953125" style="531" customWidth="1"/>
    <col min="7959" max="8192" width="8.81640625" style="531"/>
    <col min="8193" max="8193" width="3.36328125" style="531" customWidth="1"/>
    <col min="8194" max="8194" width="18.6328125" style="531" customWidth="1"/>
    <col min="8195" max="8196" width="9.90625" style="531" customWidth="1"/>
    <col min="8197" max="8197" width="14" style="531" customWidth="1"/>
    <col min="8198" max="8198" width="13.7265625" style="531" customWidth="1"/>
    <col min="8199" max="8199" width="14.81640625" style="531" customWidth="1"/>
    <col min="8200" max="8200" width="15.7265625" style="531" customWidth="1"/>
    <col min="8201" max="8201" width="14" style="531" customWidth="1"/>
    <col min="8202" max="8202" width="14.36328125" style="531" customWidth="1"/>
    <col min="8203" max="8203" width="5.90625" style="531" customWidth="1"/>
    <col min="8204" max="8204" width="11" style="531" customWidth="1"/>
    <col min="8205" max="8205" width="10.7265625" style="531" customWidth="1"/>
    <col min="8206" max="8206" width="7.453125" style="531" customWidth="1"/>
    <col min="8207" max="8212" width="8.36328125" style="531" customWidth="1"/>
    <col min="8213" max="8214" width="7.26953125" style="531" customWidth="1"/>
    <col min="8215" max="8448" width="8.81640625" style="531"/>
    <col min="8449" max="8449" width="3.36328125" style="531" customWidth="1"/>
    <col min="8450" max="8450" width="18.6328125" style="531" customWidth="1"/>
    <col min="8451" max="8452" width="9.90625" style="531" customWidth="1"/>
    <col min="8453" max="8453" width="14" style="531" customWidth="1"/>
    <col min="8454" max="8454" width="13.7265625" style="531" customWidth="1"/>
    <col min="8455" max="8455" width="14.81640625" style="531" customWidth="1"/>
    <col min="8456" max="8456" width="15.7265625" style="531" customWidth="1"/>
    <col min="8457" max="8457" width="14" style="531" customWidth="1"/>
    <col min="8458" max="8458" width="14.36328125" style="531" customWidth="1"/>
    <col min="8459" max="8459" width="5.90625" style="531" customWidth="1"/>
    <col min="8460" max="8460" width="11" style="531" customWidth="1"/>
    <col min="8461" max="8461" width="10.7265625" style="531" customWidth="1"/>
    <col min="8462" max="8462" width="7.453125" style="531" customWidth="1"/>
    <col min="8463" max="8468" width="8.36328125" style="531" customWidth="1"/>
    <col min="8469" max="8470" width="7.26953125" style="531" customWidth="1"/>
    <col min="8471" max="8704" width="8.81640625" style="531"/>
    <col min="8705" max="8705" width="3.36328125" style="531" customWidth="1"/>
    <col min="8706" max="8706" width="18.6328125" style="531" customWidth="1"/>
    <col min="8707" max="8708" width="9.90625" style="531" customWidth="1"/>
    <col min="8709" max="8709" width="14" style="531" customWidth="1"/>
    <col min="8710" max="8710" width="13.7265625" style="531" customWidth="1"/>
    <col min="8711" max="8711" width="14.81640625" style="531" customWidth="1"/>
    <col min="8712" max="8712" width="15.7265625" style="531" customWidth="1"/>
    <col min="8713" max="8713" width="14" style="531" customWidth="1"/>
    <col min="8714" max="8714" width="14.36328125" style="531" customWidth="1"/>
    <col min="8715" max="8715" width="5.90625" style="531" customWidth="1"/>
    <col min="8716" max="8716" width="11" style="531" customWidth="1"/>
    <col min="8717" max="8717" width="10.7265625" style="531" customWidth="1"/>
    <col min="8718" max="8718" width="7.453125" style="531" customWidth="1"/>
    <col min="8719" max="8724" width="8.36328125" style="531" customWidth="1"/>
    <col min="8725" max="8726" width="7.26953125" style="531" customWidth="1"/>
    <col min="8727" max="8960" width="8.81640625" style="531"/>
    <col min="8961" max="8961" width="3.36328125" style="531" customWidth="1"/>
    <col min="8962" max="8962" width="18.6328125" style="531" customWidth="1"/>
    <col min="8963" max="8964" width="9.90625" style="531" customWidth="1"/>
    <col min="8965" max="8965" width="14" style="531" customWidth="1"/>
    <col min="8966" max="8966" width="13.7265625" style="531" customWidth="1"/>
    <col min="8967" max="8967" width="14.81640625" style="531" customWidth="1"/>
    <col min="8968" max="8968" width="15.7265625" style="531" customWidth="1"/>
    <col min="8969" max="8969" width="14" style="531" customWidth="1"/>
    <col min="8970" max="8970" width="14.36328125" style="531" customWidth="1"/>
    <col min="8971" max="8971" width="5.90625" style="531" customWidth="1"/>
    <col min="8972" max="8972" width="11" style="531" customWidth="1"/>
    <col min="8973" max="8973" width="10.7265625" style="531" customWidth="1"/>
    <col min="8974" max="8974" width="7.453125" style="531" customWidth="1"/>
    <col min="8975" max="8980" width="8.36328125" style="531" customWidth="1"/>
    <col min="8981" max="8982" width="7.26953125" style="531" customWidth="1"/>
    <col min="8983" max="9216" width="8.81640625" style="531"/>
    <col min="9217" max="9217" width="3.36328125" style="531" customWidth="1"/>
    <col min="9218" max="9218" width="18.6328125" style="531" customWidth="1"/>
    <col min="9219" max="9220" width="9.90625" style="531" customWidth="1"/>
    <col min="9221" max="9221" width="14" style="531" customWidth="1"/>
    <col min="9222" max="9222" width="13.7265625" style="531" customWidth="1"/>
    <col min="9223" max="9223" width="14.81640625" style="531" customWidth="1"/>
    <col min="9224" max="9224" width="15.7265625" style="531" customWidth="1"/>
    <col min="9225" max="9225" width="14" style="531" customWidth="1"/>
    <col min="9226" max="9226" width="14.36328125" style="531" customWidth="1"/>
    <col min="9227" max="9227" width="5.90625" style="531" customWidth="1"/>
    <col min="9228" max="9228" width="11" style="531" customWidth="1"/>
    <col min="9229" max="9229" width="10.7265625" style="531" customWidth="1"/>
    <col min="9230" max="9230" width="7.453125" style="531" customWidth="1"/>
    <col min="9231" max="9236" width="8.36328125" style="531" customWidth="1"/>
    <col min="9237" max="9238" width="7.26953125" style="531" customWidth="1"/>
    <col min="9239" max="9472" width="8.81640625" style="531"/>
    <col min="9473" max="9473" width="3.36328125" style="531" customWidth="1"/>
    <col min="9474" max="9474" width="18.6328125" style="531" customWidth="1"/>
    <col min="9475" max="9476" width="9.90625" style="531" customWidth="1"/>
    <col min="9477" max="9477" width="14" style="531" customWidth="1"/>
    <col min="9478" max="9478" width="13.7265625" style="531" customWidth="1"/>
    <col min="9479" max="9479" width="14.81640625" style="531" customWidth="1"/>
    <col min="9480" max="9480" width="15.7265625" style="531" customWidth="1"/>
    <col min="9481" max="9481" width="14" style="531" customWidth="1"/>
    <col min="9482" max="9482" width="14.36328125" style="531" customWidth="1"/>
    <col min="9483" max="9483" width="5.90625" style="531" customWidth="1"/>
    <col min="9484" max="9484" width="11" style="531" customWidth="1"/>
    <col min="9485" max="9485" width="10.7265625" style="531" customWidth="1"/>
    <col min="9486" max="9486" width="7.453125" style="531" customWidth="1"/>
    <col min="9487" max="9492" width="8.36328125" style="531" customWidth="1"/>
    <col min="9493" max="9494" width="7.26953125" style="531" customWidth="1"/>
    <col min="9495" max="9728" width="8.81640625" style="531"/>
    <col min="9729" max="9729" width="3.36328125" style="531" customWidth="1"/>
    <col min="9730" max="9730" width="18.6328125" style="531" customWidth="1"/>
    <col min="9731" max="9732" width="9.90625" style="531" customWidth="1"/>
    <col min="9733" max="9733" width="14" style="531" customWidth="1"/>
    <col min="9734" max="9734" width="13.7265625" style="531" customWidth="1"/>
    <col min="9735" max="9735" width="14.81640625" style="531" customWidth="1"/>
    <col min="9736" max="9736" width="15.7265625" style="531" customWidth="1"/>
    <col min="9737" max="9737" width="14" style="531" customWidth="1"/>
    <col min="9738" max="9738" width="14.36328125" style="531" customWidth="1"/>
    <col min="9739" max="9739" width="5.90625" style="531" customWidth="1"/>
    <col min="9740" max="9740" width="11" style="531" customWidth="1"/>
    <col min="9741" max="9741" width="10.7265625" style="531" customWidth="1"/>
    <col min="9742" max="9742" width="7.453125" style="531" customWidth="1"/>
    <col min="9743" max="9748" width="8.36328125" style="531" customWidth="1"/>
    <col min="9749" max="9750" width="7.26953125" style="531" customWidth="1"/>
    <col min="9751" max="9984" width="8.81640625" style="531"/>
    <col min="9985" max="9985" width="3.36328125" style="531" customWidth="1"/>
    <col min="9986" max="9986" width="18.6328125" style="531" customWidth="1"/>
    <col min="9987" max="9988" width="9.90625" style="531" customWidth="1"/>
    <col min="9989" max="9989" width="14" style="531" customWidth="1"/>
    <col min="9990" max="9990" width="13.7265625" style="531" customWidth="1"/>
    <col min="9991" max="9991" width="14.81640625" style="531" customWidth="1"/>
    <col min="9992" max="9992" width="15.7265625" style="531" customWidth="1"/>
    <col min="9993" max="9993" width="14" style="531" customWidth="1"/>
    <col min="9994" max="9994" width="14.36328125" style="531" customWidth="1"/>
    <col min="9995" max="9995" width="5.90625" style="531" customWidth="1"/>
    <col min="9996" max="9996" width="11" style="531" customWidth="1"/>
    <col min="9997" max="9997" width="10.7265625" style="531" customWidth="1"/>
    <col min="9998" max="9998" width="7.453125" style="531" customWidth="1"/>
    <col min="9999" max="10004" width="8.36328125" style="531" customWidth="1"/>
    <col min="10005" max="10006" width="7.26953125" style="531" customWidth="1"/>
    <col min="10007" max="10240" width="8.81640625" style="531"/>
    <col min="10241" max="10241" width="3.36328125" style="531" customWidth="1"/>
    <col min="10242" max="10242" width="18.6328125" style="531" customWidth="1"/>
    <col min="10243" max="10244" width="9.90625" style="531" customWidth="1"/>
    <col min="10245" max="10245" width="14" style="531" customWidth="1"/>
    <col min="10246" max="10246" width="13.7265625" style="531" customWidth="1"/>
    <col min="10247" max="10247" width="14.81640625" style="531" customWidth="1"/>
    <col min="10248" max="10248" width="15.7265625" style="531" customWidth="1"/>
    <col min="10249" max="10249" width="14" style="531" customWidth="1"/>
    <col min="10250" max="10250" width="14.36328125" style="531" customWidth="1"/>
    <col min="10251" max="10251" width="5.90625" style="531" customWidth="1"/>
    <col min="10252" max="10252" width="11" style="531" customWidth="1"/>
    <col min="10253" max="10253" width="10.7265625" style="531" customWidth="1"/>
    <col min="10254" max="10254" width="7.453125" style="531" customWidth="1"/>
    <col min="10255" max="10260" width="8.36328125" style="531" customWidth="1"/>
    <col min="10261" max="10262" width="7.26953125" style="531" customWidth="1"/>
    <col min="10263" max="10496" width="8.81640625" style="531"/>
    <col min="10497" max="10497" width="3.36328125" style="531" customWidth="1"/>
    <col min="10498" max="10498" width="18.6328125" style="531" customWidth="1"/>
    <col min="10499" max="10500" width="9.90625" style="531" customWidth="1"/>
    <col min="10501" max="10501" width="14" style="531" customWidth="1"/>
    <col min="10502" max="10502" width="13.7265625" style="531" customWidth="1"/>
    <col min="10503" max="10503" width="14.81640625" style="531" customWidth="1"/>
    <col min="10504" max="10504" width="15.7265625" style="531" customWidth="1"/>
    <col min="10505" max="10505" width="14" style="531" customWidth="1"/>
    <col min="10506" max="10506" width="14.36328125" style="531" customWidth="1"/>
    <col min="10507" max="10507" width="5.90625" style="531" customWidth="1"/>
    <col min="10508" max="10508" width="11" style="531" customWidth="1"/>
    <col min="10509" max="10509" width="10.7265625" style="531" customWidth="1"/>
    <col min="10510" max="10510" width="7.453125" style="531" customWidth="1"/>
    <col min="10511" max="10516" width="8.36328125" style="531" customWidth="1"/>
    <col min="10517" max="10518" width="7.26953125" style="531" customWidth="1"/>
    <col min="10519" max="10752" width="8.81640625" style="531"/>
    <col min="10753" max="10753" width="3.36328125" style="531" customWidth="1"/>
    <col min="10754" max="10754" width="18.6328125" style="531" customWidth="1"/>
    <col min="10755" max="10756" width="9.90625" style="531" customWidth="1"/>
    <col min="10757" max="10757" width="14" style="531" customWidth="1"/>
    <col min="10758" max="10758" width="13.7265625" style="531" customWidth="1"/>
    <col min="10759" max="10759" width="14.81640625" style="531" customWidth="1"/>
    <col min="10760" max="10760" width="15.7265625" style="531" customWidth="1"/>
    <col min="10761" max="10761" width="14" style="531" customWidth="1"/>
    <col min="10762" max="10762" width="14.36328125" style="531" customWidth="1"/>
    <col min="10763" max="10763" width="5.90625" style="531" customWidth="1"/>
    <col min="10764" max="10764" width="11" style="531" customWidth="1"/>
    <col min="10765" max="10765" width="10.7265625" style="531" customWidth="1"/>
    <col min="10766" max="10766" width="7.453125" style="531" customWidth="1"/>
    <col min="10767" max="10772" width="8.36328125" style="531" customWidth="1"/>
    <col min="10773" max="10774" width="7.26953125" style="531" customWidth="1"/>
    <col min="10775" max="11008" width="8.81640625" style="531"/>
    <col min="11009" max="11009" width="3.36328125" style="531" customWidth="1"/>
    <col min="11010" max="11010" width="18.6328125" style="531" customWidth="1"/>
    <col min="11011" max="11012" width="9.90625" style="531" customWidth="1"/>
    <col min="11013" max="11013" width="14" style="531" customWidth="1"/>
    <col min="11014" max="11014" width="13.7265625" style="531" customWidth="1"/>
    <col min="11015" max="11015" width="14.81640625" style="531" customWidth="1"/>
    <col min="11016" max="11016" width="15.7265625" style="531" customWidth="1"/>
    <col min="11017" max="11017" width="14" style="531" customWidth="1"/>
    <col min="11018" max="11018" width="14.36328125" style="531" customWidth="1"/>
    <col min="11019" max="11019" width="5.90625" style="531" customWidth="1"/>
    <col min="11020" max="11020" width="11" style="531" customWidth="1"/>
    <col min="11021" max="11021" width="10.7265625" style="531" customWidth="1"/>
    <col min="11022" max="11022" width="7.453125" style="531" customWidth="1"/>
    <col min="11023" max="11028" width="8.36328125" style="531" customWidth="1"/>
    <col min="11029" max="11030" width="7.26953125" style="531" customWidth="1"/>
    <col min="11031" max="11264" width="8.81640625" style="531"/>
    <col min="11265" max="11265" width="3.36328125" style="531" customWidth="1"/>
    <col min="11266" max="11266" width="18.6328125" style="531" customWidth="1"/>
    <col min="11267" max="11268" width="9.90625" style="531" customWidth="1"/>
    <col min="11269" max="11269" width="14" style="531" customWidth="1"/>
    <col min="11270" max="11270" width="13.7265625" style="531" customWidth="1"/>
    <col min="11271" max="11271" width="14.81640625" style="531" customWidth="1"/>
    <col min="11272" max="11272" width="15.7265625" style="531" customWidth="1"/>
    <col min="11273" max="11273" width="14" style="531" customWidth="1"/>
    <col min="11274" max="11274" width="14.36328125" style="531" customWidth="1"/>
    <col min="11275" max="11275" width="5.90625" style="531" customWidth="1"/>
    <col min="11276" max="11276" width="11" style="531" customWidth="1"/>
    <col min="11277" max="11277" width="10.7265625" style="531" customWidth="1"/>
    <col min="11278" max="11278" width="7.453125" style="531" customWidth="1"/>
    <col min="11279" max="11284" width="8.36328125" style="531" customWidth="1"/>
    <col min="11285" max="11286" width="7.26953125" style="531" customWidth="1"/>
    <col min="11287" max="11520" width="8.81640625" style="531"/>
    <col min="11521" max="11521" width="3.36328125" style="531" customWidth="1"/>
    <col min="11522" max="11522" width="18.6328125" style="531" customWidth="1"/>
    <col min="11523" max="11524" width="9.90625" style="531" customWidth="1"/>
    <col min="11525" max="11525" width="14" style="531" customWidth="1"/>
    <col min="11526" max="11526" width="13.7265625" style="531" customWidth="1"/>
    <col min="11527" max="11527" width="14.81640625" style="531" customWidth="1"/>
    <col min="11528" max="11528" width="15.7265625" style="531" customWidth="1"/>
    <col min="11529" max="11529" width="14" style="531" customWidth="1"/>
    <col min="11530" max="11530" width="14.36328125" style="531" customWidth="1"/>
    <col min="11531" max="11531" width="5.90625" style="531" customWidth="1"/>
    <col min="11532" max="11532" width="11" style="531" customWidth="1"/>
    <col min="11533" max="11533" width="10.7265625" style="531" customWidth="1"/>
    <col min="11534" max="11534" width="7.453125" style="531" customWidth="1"/>
    <col min="11535" max="11540" width="8.36328125" style="531" customWidth="1"/>
    <col min="11541" max="11542" width="7.26953125" style="531" customWidth="1"/>
    <col min="11543" max="11776" width="8.81640625" style="531"/>
    <col min="11777" max="11777" width="3.36328125" style="531" customWidth="1"/>
    <col min="11778" max="11778" width="18.6328125" style="531" customWidth="1"/>
    <col min="11779" max="11780" width="9.90625" style="531" customWidth="1"/>
    <col min="11781" max="11781" width="14" style="531" customWidth="1"/>
    <col min="11782" max="11782" width="13.7265625" style="531" customWidth="1"/>
    <col min="11783" max="11783" width="14.81640625" style="531" customWidth="1"/>
    <col min="11784" max="11784" width="15.7265625" style="531" customWidth="1"/>
    <col min="11785" max="11785" width="14" style="531" customWidth="1"/>
    <col min="11786" max="11786" width="14.36328125" style="531" customWidth="1"/>
    <col min="11787" max="11787" width="5.90625" style="531" customWidth="1"/>
    <col min="11788" max="11788" width="11" style="531" customWidth="1"/>
    <col min="11789" max="11789" width="10.7265625" style="531" customWidth="1"/>
    <col min="11790" max="11790" width="7.453125" style="531" customWidth="1"/>
    <col min="11791" max="11796" width="8.36328125" style="531" customWidth="1"/>
    <col min="11797" max="11798" width="7.26953125" style="531" customWidth="1"/>
    <col min="11799" max="12032" width="8.81640625" style="531"/>
    <col min="12033" max="12033" width="3.36328125" style="531" customWidth="1"/>
    <col min="12034" max="12034" width="18.6328125" style="531" customWidth="1"/>
    <col min="12035" max="12036" width="9.90625" style="531" customWidth="1"/>
    <col min="12037" max="12037" width="14" style="531" customWidth="1"/>
    <col min="12038" max="12038" width="13.7265625" style="531" customWidth="1"/>
    <col min="12039" max="12039" width="14.81640625" style="531" customWidth="1"/>
    <col min="12040" max="12040" width="15.7265625" style="531" customWidth="1"/>
    <col min="12041" max="12041" width="14" style="531" customWidth="1"/>
    <col min="12042" max="12042" width="14.36328125" style="531" customWidth="1"/>
    <col min="12043" max="12043" width="5.90625" style="531" customWidth="1"/>
    <col min="12044" max="12044" width="11" style="531" customWidth="1"/>
    <col min="12045" max="12045" width="10.7265625" style="531" customWidth="1"/>
    <col min="12046" max="12046" width="7.453125" style="531" customWidth="1"/>
    <col min="12047" max="12052" width="8.36328125" style="531" customWidth="1"/>
    <col min="12053" max="12054" width="7.26953125" style="531" customWidth="1"/>
    <col min="12055" max="12288" width="8.81640625" style="531"/>
    <col min="12289" max="12289" width="3.36328125" style="531" customWidth="1"/>
    <col min="12290" max="12290" width="18.6328125" style="531" customWidth="1"/>
    <col min="12291" max="12292" width="9.90625" style="531" customWidth="1"/>
    <col min="12293" max="12293" width="14" style="531" customWidth="1"/>
    <col min="12294" max="12294" width="13.7265625" style="531" customWidth="1"/>
    <col min="12295" max="12295" width="14.81640625" style="531" customWidth="1"/>
    <col min="12296" max="12296" width="15.7265625" style="531" customWidth="1"/>
    <col min="12297" max="12297" width="14" style="531" customWidth="1"/>
    <col min="12298" max="12298" width="14.36328125" style="531" customWidth="1"/>
    <col min="12299" max="12299" width="5.90625" style="531" customWidth="1"/>
    <col min="12300" max="12300" width="11" style="531" customWidth="1"/>
    <col min="12301" max="12301" width="10.7265625" style="531" customWidth="1"/>
    <col min="12302" max="12302" width="7.453125" style="531" customWidth="1"/>
    <col min="12303" max="12308" width="8.36328125" style="531" customWidth="1"/>
    <col min="12309" max="12310" width="7.26953125" style="531" customWidth="1"/>
    <col min="12311" max="12544" width="8.81640625" style="531"/>
    <col min="12545" max="12545" width="3.36328125" style="531" customWidth="1"/>
    <col min="12546" max="12546" width="18.6328125" style="531" customWidth="1"/>
    <col min="12547" max="12548" width="9.90625" style="531" customWidth="1"/>
    <col min="12549" max="12549" width="14" style="531" customWidth="1"/>
    <col min="12550" max="12550" width="13.7265625" style="531" customWidth="1"/>
    <col min="12551" max="12551" width="14.81640625" style="531" customWidth="1"/>
    <col min="12552" max="12552" width="15.7265625" style="531" customWidth="1"/>
    <col min="12553" max="12553" width="14" style="531" customWidth="1"/>
    <col min="12554" max="12554" width="14.36328125" style="531" customWidth="1"/>
    <col min="12555" max="12555" width="5.90625" style="531" customWidth="1"/>
    <col min="12556" max="12556" width="11" style="531" customWidth="1"/>
    <col min="12557" max="12557" width="10.7265625" style="531" customWidth="1"/>
    <col min="12558" max="12558" width="7.453125" style="531" customWidth="1"/>
    <col min="12559" max="12564" width="8.36328125" style="531" customWidth="1"/>
    <col min="12565" max="12566" width="7.26953125" style="531" customWidth="1"/>
    <col min="12567" max="12800" width="8.81640625" style="531"/>
    <col min="12801" max="12801" width="3.36328125" style="531" customWidth="1"/>
    <col min="12802" max="12802" width="18.6328125" style="531" customWidth="1"/>
    <col min="12803" max="12804" width="9.90625" style="531" customWidth="1"/>
    <col min="12805" max="12805" width="14" style="531" customWidth="1"/>
    <col min="12806" max="12806" width="13.7265625" style="531" customWidth="1"/>
    <col min="12807" max="12807" width="14.81640625" style="531" customWidth="1"/>
    <col min="12808" max="12808" width="15.7265625" style="531" customWidth="1"/>
    <col min="12809" max="12809" width="14" style="531" customWidth="1"/>
    <col min="12810" max="12810" width="14.36328125" style="531" customWidth="1"/>
    <col min="12811" max="12811" width="5.90625" style="531" customWidth="1"/>
    <col min="12812" max="12812" width="11" style="531" customWidth="1"/>
    <col min="12813" max="12813" width="10.7265625" style="531" customWidth="1"/>
    <col min="12814" max="12814" width="7.453125" style="531" customWidth="1"/>
    <col min="12815" max="12820" width="8.36328125" style="531" customWidth="1"/>
    <col min="12821" max="12822" width="7.26953125" style="531" customWidth="1"/>
    <col min="12823" max="13056" width="8.81640625" style="531"/>
    <col min="13057" max="13057" width="3.36328125" style="531" customWidth="1"/>
    <col min="13058" max="13058" width="18.6328125" style="531" customWidth="1"/>
    <col min="13059" max="13060" width="9.90625" style="531" customWidth="1"/>
    <col min="13061" max="13061" width="14" style="531" customWidth="1"/>
    <col min="13062" max="13062" width="13.7265625" style="531" customWidth="1"/>
    <col min="13063" max="13063" width="14.81640625" style="531" customWidth="1"/>
    <col min="13064" max="13064" width="15.7265625" style="531" customWidth="1"/>
    <col min="13065" max="13065" width="14" style="531" customWidth="1"/>
    <col min="13066" max="13066" width="14.36328125" style="531" customWidth="1"/>
    <col min="13067" max="13067" width="5.90625" style="531" customWidth="1"/>
    <col min="13068" max="13068" width="11" style="531" customWidth="1"/>
    <col min="13069" max="13069" width="10.7265625" style="531" customWidth="1"/>
    <col min="13070" max="13070" width="7.453125" style="531" customWidth="1"/>
    <col min="13071" max="13076" width="8.36328125" style="531" customWidth="1"/>
    <col min="13077" max="13078" width="7.26953125" style="531" customWidth="1"/>
    <col min="13079" max="13312" width="8.81640625" style="531"/>
    <col min="13313" max="13313" width="3.36328125" style="531" customWidth="1"/>
    <col min="13314" max="13314" width="18.6328125" style="531" customWidth="1"/>
    <col min="13315" max="13316" width="9.90625" style="531" customWidth="1"/>
    <col min="13317" max="13317" width="14" style="531" customWidth="1"/>
    <col min="13318" max="13318" width="13.7265625" style="531" customWidth="1"/>
    <col min="13319" max="13319" width="14.81640625" style="531" customWidth="1"/>
    <col min="13320" max="13320" width="15.7265625" style="531" customWidth="1"/>
    <col min="13321" max="13321" width="14" style="531" customWidth="1"/>
    <col min="13322" max="13322" width="14.36328125" style="531" customWidth="1"/>
    <col min="13323" max="13323" width="5.90625" style="531" customWidth="1"/>
    <col min="13324" max="13324" width="11" style="531" customWidth="1"/>
    <col min="13325" max="13325" width="10.7265625" style="531" customWidth="1"/>
    <col min="13326" max="13326" width="7.453125" style="531" customWidth="1"/>
    <col min="13327" max="13332" width="8.36328125" style="531" customWidth="1"/>
    <col min="13333" max="13334" width="7.26953125" style="531" customWidth="1"/>
    <col min="13335" max="13568" width="8.81640625" style="531"/>
    <col min="13569" max="13569" width="3.36328125" style="531" customWidth="1"/>
    <col min="13570" max="13570" width="18.6328125" style="531" customWidth="1"/>
    <col min="13571" max="13572" width="9.90625" style="531" customWidth="1"/>
    <col min="13573" max="13573" width="14" style="531" customWidth="1"/>
    <col min="13574" max="13574" width="13.7265625" style="531" customWidth="1"/>
    <col min="13575" max="13575" width="14.81640625" style="531" customWidth="1"/>
    <col min="13576" max="13576" width="15.7265625" style="531" customWidth="1"/>
    <col min="13577" max="13577" width="14" style="531" customWidth="1"/>
    <col min="13578" max="13578" width="14.36328125" style="531" customWidth="1"/>
    <col min="13579" max="13579" width="5.90625" style="531" customWidth="1"/>
    <col min="13580" max="13580" width="11" style="531" customWidth="1"/>
    <col min="13581" max="13581" width="10.7265625" style="531" customWidth="1"/>
    <col min="13582" max="13582" width="7.453125" style="531" customWidth="1"/>
    <col min="13583" max="13588" width="8.36328125" style="531" customWidth="1"/>
    <col min="13589" max="13590" width="7.26953125" style="531" customWidth="1"/>
    <col min="13591" max="13824" width="8.81640625" style="531"/>
    <col min="13825" max="13825" width="3.36328125" style="531" customWidth="1"/>
    <col min="13826" max="13826" width="18.6328125" style="531" customWidth="1"/>
    <col min="13827" max="13828" width="9.90625" style="531" customWidth="1"/>
    <col min="13829" max="13829" width="14" style="531" customWidth="1"/>
    <col min="13830" max="13830" width="13.7265625" style="531" customWidth="1"/>
    <col min="13831" max="13831" width="14.81640625" style="531" customWidth="1"/>
    <col min="13832" max="13832" width="15.7265625" style="531" customWidth="1"/>
    <col min="13833" max="13833" width="14" style="531" customWidth="1"/>
    <col min="13834" max="13834" width="14.36328125" style="531" customWidth="1"/>
    <col min="13835" max="13835" width="5.90625" style="531" customWidth="1"/>
    <col min="13836" max="13836" width="11" style="531" customWidth="1"/>
    <col min="13837" max="13837" width="10.7265625" style="531" customWidth="1"/>
    <col min="13838" max="13838" width="7.453125" style="531" customWidth="1"/>
    <col min="13839" max="13844" width="8.36328125" style="531" customWidth="1"/>
    <col min="13845" max="13846" width="7.26953125" style="531" customWidth="1"/>
    <col min="13847" max="14080" width="8.81640625" style="531"/>
    <col min="14081" max="14081" width="3.36328125" style="531" customWidth="1"/>
    <col min="14082" max="14082" width="18.6328125" style="531" customWidth="1"/>
    <col min="14083" max="14084" width="9.90625" style="531" customWidth="1"/>
    <col min="14085" max="14085" width="14" style="531" customWidth="1"/>
    <col min="14086" max="14086" width="13.7265625" style="531" customWidth="1"/>
    <col min="14087" max="14087" width="14.81640625" style="531" customWidth="1"/>
    <col min="14088" max="14088" width="15.7265625" style="531" customWidth="1"/>
    <col min="14089" max="14089" width="14" style="531" customWidth="1"/>
    <col min="14090" max="14090" width="14.36328125" style="531" customWidth="1"/>
    <col min="14091" max="14091" width="5.90625" style="531" customWidth="1"/>
    <col min="14092" max="14092" width="11" style="531" customWidth="1"/>
    <col min="14093" max="14093" width="10.7265625" style="531" customWidth="1"/>
    <col min="14094" max="14094" width="7.453125" style="531" customWidth="1"/>
    <col min="14095" max="14100" width="8.36328125" style="531" customWidth="1"/>
    <col min="14101" max="14102" width="7.26953125" style="531" customWidth="1"/>
    <col min="14103" max="14336" width="8.81640625" style="531"/>
    <col min="14337" max="14337" width="3.36328125" style="531" customWidth="1"/>
    <col min="14338" max="14338" width="18.6328125" style="531" customWidth="1"/>
    <col min="14339" max="14340" width="9.90625" style="531" customWidth="1"/>
    <col min="14341" max="14341" width="14" style="531" customWidth="1"/>
    <col min="14342" max="14342" width="13.7265625" style="531" customWidth="1"/>
    <col min="14343" max="14343" width="14.81640625" style="531" customWidth="1"/>
    <col min="14344" max="14344" width="15.7265625" style="531" customWidth="1"/>
    <col min="14345" max="14345" width="14" style="531" customWidth="1"/>
    <col min="14346" max="14346" width="14.36328125" style="531" customWidth="1"/>
    <col min="14347" max="14347" width="5.90625" style="531" customWidth="1"/>
    <col min="14348" max="14348" width="11" style="531" customWidth="1"/>
    <col min="14349" max="14349" width="10.7265625" style="531" customWidth="1"/>
    <col min="14350" max="14350" width="7.453125" style="531" customWidth="1"/>
    <col min="14351" max="14356" width="8.36328125" style="531" customWidth="1"/>
    <col min="14357" max="14358" width="7.26953125" style="531" customWidth="1"/>
    <col min="14359" max="14592" width="8.81640625" style="531"/>
    <col min="14593" max="14593" width="3.36328125" style="531" customWidth="1"/>
    <col min="14594" max="14594" width="18.6328125" style="531" customWidth="1"/>
    <col min="14595" max="14596" width="9.90625" style="531" customWidth="1"/>
    <col min="14597" max="14597" width="14" style="531" customWidth="1"/>
    <col min="14598" max="14598" width="13.7265625" style="531" customWidth="1"/>
    <col min="14599" max="14599" width="14.81640625" style="531" customWidth="1"/>
    <col min="14600" max="14600" width="15.7265625" style="531" customWidth="1"/>
    <col min="14601" max="14601" width="14" style="531" customWidth="1"/>
    <col min="14602" max="14602" width="14.36328125" style="531" customWidth="1"/>
    <col min="14603" max="14603" width="5.90625" style="531" customWidth="1"/>
    <col min="14604" max="14604" width="11" style="531" customWidth="1"/>
    <col min="14605" max="14605" width="10.7265625" style="531" customWidth="1"/>
    <col min="14606" max="14606" width="7.453125" style="531" customWidth="1"/>
    <col min="14607" max="14612" width="8.36328125" style="531" customWidth="1"/>
    <col min="14613" max="14614" width="7.26953125" style="531" customWidth="1"/>
    <col min="14615" max="14848" width="8.81640625" style="531"/>
    <col min="14849" max="14849" width="3.36328125" style="531" customWidth="1"/>
    <col min="14850" max="14850" width="18.6328125" style="531" customWidth="1"/>
    <col min="14851" max="14852" width="9.90625" style="531" customWidth="1"/>
    <col min="14853" max="14853" width="14" style="531" customWidth="1"/>
    <col min="14854" max="14854" width="13.7265625" style="531" customWidth="1"/>
    <col min="14855" max="14855" width="14.81640625" style="531" customWidth="1"/>
    <col min="14856" max="14856" width="15.7265625" style="531" customWidth="1"/>
    <col min="14857" max="14857" width="14" style="531" customWidth="1"/>
    <col min="14858" max="14858" width="14.36328125" style="531" customWidth="1"/>
    <col min="14859" max="14859" width="5.90625" style="531" customWidth="1"/>
    <col min="14860" max="14860" width="11" style="531" customWidth="1"/>
    <col min="14861" max="14861" width="10.7265625" style="531" customWidth="1"/>
    <col min="14862" max="14862" width="7.453125" style="531" customWidth="1"/>
    <col min="14863" max="14868" width="8.36328125" style="531" customWidth="1"/>
    <col min="14869" max="14870" width="7.26953125" style="531" customWidth="1"/>
    <col min="14871" max="15104" width="8.81640625" style="531"/>
    <col min="15105" max="15105" width="3.36328125" style="531" customWidth="1"/>
    <col min="15106" max="15106" width="18.6328125" style="531" customWidth="1"/>
    <col min="15107" max="15108" width="9.90625" style="531" customWidth="1"/>
    <col min="15109" max="15109" width="14" style="531" customWidth="1"/>
    <col min="15110" max="15110" width="13.7265625" style="531" customWidth="1"/>
    <col min="15111" max="15111" width="14.81640625" style="531" customWidth="1"/>
    <col min="15112" max="15112" width="15.7265625" style="531" customWidth="1"/>
    <col min="15113" max="15113" width="14" style="531" customWidth="1"/>
    <col min="15114" max="15114" width="14.36328125" style="531" customWidth="1"/>
    <col min="15115" max="15115" width="5.90625" style="531" customWidth="1"/>
    <col min="15116" max="15116" width="11" style="531" customWidth="1"/>
    <col min="15117" max="15117" width="10.7265625" style="531" customWidth="1"/>
    <col min="15118" max="15118" width="7.453125" style="531" customWidth="1"/>
    <col min="15119" max="15124" width="8.36328125" style="531" customWidth="1"/>
    <col min="15125" max="15126" width="7.26953125" style="531" customWidth="1"/>
    <col min="15127" max="15360" width="8.81640625" style="531"/>
    <col min="15361" max="15361" width="3.36328125" style="531" customWidth="1"/>
    <col min="15362" max="15362" width="18.6328125" style="531" customWidth="1"/>
    <col min="15363" max="15364" width="9.90625" style="531" customWidth="1"/>
    <col min="15365" max="15365" width="14" style="531" customWidth="1"/>
    <col min="15366" max="15366" width="13.7265625" style="531" customWidth="1"/>
    <col min="15367" max="15367" width="14.81640625" style="531" customWidth="1"/>
    <col min="15368" max="15368" width="15.7265625" style="531" customWidth="1"/>
    <col min="15369" max="15369" width="14" style="531" customWidth="1"/>
    <col min="15370" max="15370" width="14.36328125" style="531" customWidth="1"/>
    <col min="15371" max="15371" width="5.90625" style="531" customWidth="1"/>
    <col min="15372" max="15372" width="11" style="531" customWidth="1"/>
    <col min="15373" max="15373" width="10.7265625" style="531" customWidth="1"/>
    <col min="15374" max="15374" width="7.453125" style="531" customWidth="1"/>
    <col min="15375" max="15380" width="8.36328125" style="531" customWidth="1"/>
    <col min="15381" max="15382" width="7.26953125" style="531" customWidth="1"/>
    <col min="15383" max="15616" width="8.81640625" style="531"/>
    <col min="15617" max="15617" width="3.36328125" style="531" customWidth="1"/>
    <col min="15618" max="15618" width="18.6328125" style="531" customWidth="1"/>
    <col min="15619" max="15620" width="9.90625" style="531" customWidth="1"/>
    <col min="15621" max="15621" width="14" style="531" customWidth="1"/>
    <col min="15622" max="15622" width="13.7265625" style="531" customWidth="1"/>
    <col min="15623" max="15623" width="14.81640625" style="531" customWidth="1"/>
    <col min="15624" max="15624" width="15.7265625" style="531" customWidth="1"/>
    <col min="15625" max="15625" width="14" style="531" customWidth="1"/>
    <col min="15626" max="15626" width="14.36328125" style="531" customWidth="1"/>
    <col min="15627" max="15627" width="5.90625" style="531" customWidth="1"/>
    <col min="15628" max="15628" width="11" style="531" customWidth="1"/>
    <col min="15629" max="15629" width="10.7265625" style="531" customWidth="1"/>
    <col min="15630" max="15630" width="7.453125" style="531" customWidth="1"/>
    <col min="15631" max="15636" width="8.36328125" style="531" customWidth="1"/>
    <col min="15637" max="15638" width="7.26953125" style="531" customWidth="1"/>
    <col min="15639" max="15872" width="8.81640625" style="531"/>
    <col min="15873" max="15873" width="3.36328125" style="531" customWidth="1"/>
    <col min="15874" max="15874" width="18.6328125" style="531" customWidth="1"/>
    <col min="15875" max="15876" width="9.90625" style="531" customWidth="1"/>
    <col min="15877" max="15877" width="14" style="531" customWidth="1"/>
    <col min="15878" max="15878" width="13.7265625" style="531" customWidth="1"/>
    <col min="15879" max="15879" width="14.81640625" style="531" customWidth="1"/>
    <col min="15880" max="15880" width="15.7265625" style="531" customWidth="1"/>
    <col min="15881" max="15881" width="14" style="531" customWidth="1"/>
    <col min="15882" max="15882" width="14.36328125" style="531" customWidth="1"/>
    <col min="15883" max="15883" width="5.90625" style="531" customWidth="1"/>
    <col min="15884" max="15884" width="11" style="531" customWidth="1"/>
    <col min="15885" max="15885" width="10.7265625" style="531" customWidth="1"/>
    <col min="15886" max="15886" width="7.453125" style="531" customWidth="1"/>
    <col min="15887" max="15892" width="8.36328125" style="531" customWidth="1"/>
    <col min="15893" max="15894" width="7.26953125" style="531" customWidth="1"/>
    <col min="15895" max="16128" width="8.81640625" style="531"/>
    <col min="16129" max="16129" width="3.36328125" style="531" customWidth="1"/>
    <col min="16130" max="16130" width="18.6328125" style="531" customWidth="1"/>
    <col min="16131" max="16132" width="9.90625" style="531" customWidth="1"/>
    <col min="16133" max="16133" width="14" style="531" customWidth="1"/>
    <col min="16134" max="16134" width="13.7265625" style="531" customWidth="1"/>
    <col min="16135" max="16135" width="14.81640625" style="531" customWidth="1"/>
    <col min="16136" max="16136" width="15.7265625" style="531" customWidth="1"/>
    <col min="16137" max="16137" width="14" style="531" customWidth="1"/>
    <col min="16138" max="16138" width="14.36328125" style="531" customWidth="1"/>
    <col min="16139" max="16139" width="5.90625" style="531" customWidth="1"/>
    <col min="16140" max="16140" width="11" style="531" customWidth="1"/>
    <col min="16141" max="16141" width="10.7265625" style="531" customWidth="1"/>
    <col min="16142" max="16142" width="7.453125" style="531" customWidth="1"/>
    <col min="16143" max="16148" width="8.36328125" style="531" customWidth="1"/>
    <col min="16149" max="16150" width="7.26953125" style="531" customWidth="1"/>
    <col min="16151" max="16384" width="8.81640625" style="531"/>
  </cols>
  <sheetData>
    <row r="1" spans="1:35" ht="38.25" customHeight="1">
      <c r="A1" s="527" t="s">
        <v>1099</v>
      </c>
      <c r="B1" s="528"/>
      <c r="C1" s="1289" t="s">
        <v>2633</v>
      </c>
      <c r="D1" s="1289"/>
      <c r="E1" s="1289"/>
      <c r="F1" s="528"/>
      <c r="G1" s="528"/>
      <c r="H1" s="528"/>
      <c r="I1" s="528"/>
      <c r="J1" s="528"/>
      <c r="K1" s="528"/>
      <c r="L1" s="529"/>
    </row>
    <row r="2" spans="1:35">
      <c r="A2" s="532" t="s">
        <v>411</v>
      </c>
      <c r="B2" s="528"/>
      <c r="C2" s="528"/>
      <c r="D2" s="528"/>
      <c r="E2" s="528"/>
      <c r="F2" s="528"/>
      <c r="G2" s="528"/>
      <c r="H2" s="528"/>
      <c r="I2" s="528"/>
      <c r="J2" s="528"/>
      <c r="K2" s="528"/>
    </row>
    <row r="3" spans="1:35">
      <c r="A3" s="1290" t="s">
        <v>2634</v>
      </c>
      <c r="B3" s="1290"/>
      <c r="C3" s="1290"/>
      <c r="D3" s="1290"/>
      <c r="E3" s="1290"/>
      <c r="F3" s="1290"/>
      <c r="G3" s="1290"/>
      <c r="H3" s="1290"/>
      <c r="I3" s="1290"/>
      <c r="J3" s="1290"/>
      <c r="K3" s="1290"/>
    </row>
    <row r="4" spans="1:35">
      <c r="A4" s="1291" t="s">
        <v>2635</v>
      </c>
      <c r="B4" s="1291"/>
      <c r="C4" s="1291"/>
      <c r="D4" s="1291"/>
      <c r="E4" s="1291"/>
      <c r="F4" s="1291"/>
      <c r="G4" s="1291"/>
      <c r="H4" s="1291"/>
      <c r="I4" s="1291"/>
      <c r="J4" s="1291"/>
      <c r="K4" s="1291"/>
    </row>
    <row r="5" spans="1:35">
      <c r="A5" s="532" t="s">
        <v>411</v>
      </c>
      <c r="B5" s="528"/>
      <c r="C5" s="528"/>
      <c r="D5" s="528"/>
      <c r="E5" s="528"/>
      <c r="F5" s="528"/>
      <c r="G5" s="528"/>
      <c r="H5" s="528"/>
      <c r="I5" s="528"/>
      <c r="J5" s="528"/>
      <c r="K5" s="528"/>
    </row>
    <row r="6" spans="1:35">
      <c r="A6" s="534" t="s">
        <v>818</v>
      </c>
      <c r="B6" s="528"/>
      <c r="C6" s="528"/>
      <c r="D6" s="528"/>
      <c r="E6" s="528"/>
      <c r="F6" s="528"/>
      <c r="G6" s="528"/>
      <c r="H6" s="528"/>
      <c r="I6" s="528"/>
      <c r="J6" s="528"/>
      <c r="K6" s="528"/>
      <c r="L6" s="535"/>
    </row>
    <row r="7" spans="1:35">
      <c r="A7" s="532" t="s">
        <v>411</v>
      </c>
      <c r="B7" s="528"/>
      <c r="C7" s="528"/>
      <c r="D7" s="528"/>
      <c r="E7" s="536">
        <f>E11-'[4]MAU 61_TT342'!E9</f>
        <v>0</v>
      </c>
      <c r="F7" s="536">
        <f>632282281142-F11</f>
        <v>-734540</v>
      </c>
      <c r="G7" s="536">
        <f>G10-10512535945501</f>
        <v>263924849522</v>
      </c>
      <c r="H7" s="528"/>
      <c r="I7" s="528"/>
      <c r="J7" s="528"/>
      <c r="K7" s="528"/>
      <c r="L7" s="535"/>
    </row>
    <row r="8" spans="1:35">
      <c r="A8" s="1292" t="s">
        <v>411</v>
      </c>
      <c r="B8" s="1293"/>
      <c r="C8" s="1294" t="s">
        <v>246</v>
      </c>
      <c r="D8" s="1295"/>
      <c r="E8" s="537"/>
      <c r="F8" s="1294" t="s">
        <v>247</v>
      </c>
      <c r="G8" s="1295"/>
      <c r="H8" s="1295"/>
      <c r="I8" s="1295"/>
      <c r="J8" s="1296" t="s">
        <v>901</v>
      </c>
      <c r="K8" s="1297"/>
      <c r="L8" s="535"/>
    </row>
    <row r="9" spans="1:35" ht="25.5">
      <c r="A9" s="538" t="s">
        <v>428</v>
      </c>
      <c r="B9" s="538" t="s">
        <v>413</v>
      </c>
      <c r="C9" s="538" t="s">
        <v>2636</v>
      </c>
      <c r="D9" s="538" t="s">
        <v>1114</v>
      </c>
      <c r="E9" s="538" t="s">
        <v>609</v>
      </c>
      <c r="F9" s="538" t="s">
        <v>1115</v>
      </c>
      <c r="G9" s="538" t="s">
        <v>280</v>
      </c>
      <c r="H9" s="538" t="s">
        <v>97</v>
      </c>
      <c r="I9" s="538" t="s">
        <v>2637</v>
      </c>
      <c r="J9" s="538" t="s">
        <v>2636</v>
      </c>
      <c r="K9" s="539" t="s">
        <v>1114</v>
      </c>
      <c r="L9" s="535"/>
      <c r="M9" s="540"/>
      <c r="N9" s="540"/>
    </row>
    <row r="10" spans="1:35" s="549" customFormat="1">
      <c r="A10" s="541"/>
      <c r="B10" s="542" t="s">
        <v>906</v>
      </c>
      <c r="C10" s="543">
        <v>0</v>
      </c>
      <c r="D10" s="543">
        <v>0</v>
      </c>
      <c r="E10" s="544">
        <v>20071868826150</v>
      </c>
      <c r="F10" s="544">
        <v>658768015682</v>
      </c>
      <c r="G10" s="544">
        <v>10776460795023</v>
      </c>
      <c r="H10" s="545">
        <v>6450489799849</v>
      </c>
      <c r="I10" s="544">
        <v>2186150215596</v>
      </c>
      <c r="J10" s="546">
        <v>0</v>
      </c>
      <c r="K10" s="547">
        <v>0</v>
      </c>
      <c r="L10" s="535"/>
      <c r="M10" s="540"/>
      <c r="N10" s="540"/>
      <c r="O10" s="548"/>
      <c r="P10" s="548"/>
      <c r="Q10" s="548"/>
      <c r="R10" s="548"/>
      <c r="S10" s="548"/>
      <c r="T10" s="548"/>
    </row>
    <row r="11" spans="1:35" s="549" customFormat="1" ht="26.25" customHeight="1">
      <c r="A11" s="550" t="s">
        <v>416</v>
      </c>
      <c r="B11" s="542" t="s">
        <v>907</v>
      </c>
      <c r="C11" s="543">
        <v>0</v>
      </c>
      <c r="D11" s="543">
        <v>0</v>
      </c>
      <c r="E11" s="544">
        <v>4131416386654</v>
      </c>
      <c r="F11" s="544">
        <v>632283015682</v>
      </c>
      <c r="G11" s="544">
        <v>1739434861871</v>
      </c>
      <c r="H11" s="544">
        <v>1018261398598</v>
      </c>
      <c r="I11" s="544">
        <v>741437110503</v>
      </c>
      <c r="J11" s="546">
        <v>0</v>
      </c>
      <c r="K11" s="547">
        <v>0</v>
      </c>
      <c r="L11" s="535"/>
      <c r="M11" s="540"/>
      <c r="N11" s="540"/>
      <c r="O11" s="548"/>
      <c r="P11" s="548"/>
      <c r="Q11" s="548"/>
      <c r="R11" s="548"/>
      <c r="S11" s="548"/>
      <c r="T11" s="548"/>
    </row>
    <row r="12" spans="1:35" s="555" customFormat="1" ht="25.5">
      <c r="A12" s="541" t="s">
        <v>282</v>
      </c>
      <c r="B12" s="542" t="s">
        <v>908</v>
      </c>
      <c r="C12" s="551">
        <v>0</v>
      </c>
      <c r="D12" s="551">
        <v>0</v>
      </c>
      <c r="E12" s="545">
        <v>135757730018</v>
      </c>
      <c r="F12" s="545">
        <v>498131</v>
      </c>
      <c r="G12" s="545">
        <v>135631189853</v>
      </c>
      <c r="H12" s="545">
        <v>126042034</v>
      </c>
      <c r="I12" s="545">
        <v>0</v>
      </c>
      <c r="J12" s="552">
        <v>0</v>
      </c>
      <c r="K12" s="553">
        <v>0</v>
      </c>
      <c r="L12" s="535"/>
      <c r="M12" s="540"/>
      <c r="N12" s="540"/>
      <c r="O12" s="554"/>
      <c r="P12" s="554"/>
      <c r="Q12" s="554"/>
      <c r="R12" s="554"/>
      <c r="S12" s="554"/>
      <c r="T12" s="554"/>
    </row>
    <row r="13" spans="1:35">
      <c r="A13" s="541"/>
      <c r="B13" s="556" t="s">
        <v>909</v>
      </c>
      <c r="C13" s="551">
        <v>0</v>
      </c>
      <c r="D13" s="551">
        <v>0</v>
      </c>
      <c r="E13" s="545">
        <v>117959900535</v>
      </c>
      <c r="F13" s="545">
        <v>130819</v>
      </c>
      <c r="G13" s="545">
        <v>117833727682</v>
      </c>
      <c r="H13" s="545">
        <v>126042034</v>
      </c>
      <c r="I13" s="545">
        <v>0</v>
      </c>
      <c r="J13" s="552">
        <v>0</v>
      </c>
      <c r="K13" s="553">
        <v>0</v>
      </c>
    </row>
    <row r="14" spans="1:35" ht="25.5">
      <c r="A14" s="541"/>
      <c r="B14" s="556" t="s">
        <v>910</v>
      </c>
      <c r="C14" s="557" t="s">
        <v>2638</v>
      </c>
      <c r="D14" s="557" t="s">
        <v>2638</v>
      </c>
      <c r="E14" s="558" t="s">
        <v>2638</v>
      </c>
      <c r="F14" s="558" t="s">
        <v>2638</v>
      </c>
      <c r="G14" s="558" t="s">
        <v>2638</v>
      </c>
      <c r="H14" s="558" t="s">
        <v>2638</v>
      </c>
      <c r="I14" s="558" t="s">
        <v>2638</v>
      </c>
      <c r="J14" s="557"/>
      <c r="K14" s="559"/>
    </row>
    <row r="15" spans="1:35">
      <c r="A15" s="541"/>
      <c r="B15" s="556" t="s">
        <v>911</v>
      </c>
      <c r="C15" s="551">
        <v>0</v>
      </c>
      <c r="D15" s="551">
        <v>0</v>
      </c>
      <c r="E15" s="545">
        <v>7406168125</v>
      </c>
      <c r="F15" s="545">
        <v>367312</v>
      </c>
      <c r="G15" s="545">
        <v>7405800813</v>
      </c>
      <c r="H15" s="545">
        <v>0</v>
      </c>
      <c r="I15" s="545">
        <v>0</v>
      </c>
      <c r="J15" s="552">
        <v>0</v>
      </c>
      <c r="K15" s="553">
        <v>0</v>
      </c>
      <c r="M15" s="560"/>
      <c r="N15" s="560"/>
      <c r="O15" s="560"/>
      <c r="P15" s="560"/>
      <c r="Q15" s="560"/>
      <c r="R15" s="560"/>
      <c r="S15" s="560"/>
      <c r="T15" s="560"/>
      <c r="U15" s="561"/>
      <c r="V15" s="561"/>
      <c r="W15" s="561"/>
      <c r="X15" s="561"/>
      <c r="Y15" s="561"/>
      <c r="Z15" s="561"/>
      <c r="AA15" s="561"/>
      <c r="AB15" s="561"/>
      <c r="AC15" s="561"/>
      <c r="AD15" s="561"/>
      <c r="AE15" s="561"/>
      <c r="AF15" s="561"/>
      <c r="AG15" s="561"/>
      <c r="AH15" s="561"/>
      <c r="AI15" s="561"/>
    </row>
    <row r="16" spans="1:35">
      <c r="A16" s="541"/>
      <c r="B16" s="556" t="s">
        <v>912</v>
      </c>
      <c r="C16" s="557" t="s">
        <v>2638</v>
      </c>
      <c r="D16" s="557" t="s">
        <v>2638</v>
      </c>
      <c r="E16" s="558" t="s">
        <v>2638</v>
      </c>
      <c r="F16" s="558" t="s">
        <v>2638</v>
      </c>
      <c r="G16" s="558" t="s">
        <v>2638</v>
      </c>
      <c r="H16" s="558" t="s">
        <v>2638</v>
      </c>
      <c r="I16" s="558" t="s">
        <v>2638</v>
      </c>
      <c r="J16" s="557"/>
      <c r="K16" s="559"/>
    </row>
    <row r="17" spans="1:11" ht="38.25">
      <c r="A17" s="541"/>
      <c r="B17" s="556" t="s">
        <v>913</v>
      </c>
      <c r="C17" s="557" t="s">
        <v>2638</v>
      </c>
      <c r="D17" s="557" t="s">
        <v>2638</v>
      </c>
      <c r="E17" s="558" t="s">
        <v>2638</v>
      </c>
      <c r="F17" s="558" t="s">
        <v>2638</v>
      </c>
      <c r="G17" s="558" t="s">
        <v>2638</v>
      </c>
      <c r="H17" s="558" t="s">
        <v>2638</v>
      </c>
      <c r="I17" s="558" t="s">
        <v>2638</v>
      </c>
      <c r="J17" s="557"/>
      <c r="K17" s="559"/>
    </row>
    <row r="18" spans="1:11">
      <c r="A18" s="541"/>
      <c r="B18" s="556" t="s">
        <v>914</v>
      </c>
      <c r="C18" s="551">
        <v>0</v>
      </c>
      <c r="D18" s="551">
        <v>0</v>
      </c>
      <c r="E18" s="545">
        <v>10391661358</v>
      </c>
      <c r="F18" s="545">
        <v>0</v>
      </c>
      <c r="G18" s="545">
        <v>10391661358</v>
      </c>
      <c r="H18" s="545">
        <v>0</v>
      </c>
      <c r="I18" s="545">
        <v>0</v>
      </c>
      <c r="J18" s="552">
        <v>0</v>
      </c>
      <c r="K18" s="553">
        <v>0</v>
      </c>
    </row>
    <row r="19" spans="1:11">
      <c r="A19" s="541"/>
      <c r="B19" s="556" t="s">
        <v>915</v>
      </c>
      <c r="C19" s="557" t="s">
        <v>2638</v>
      </c>
      <c r="D19" s="557" t="s">
        <v>2638</v>
      </c>
      <c r="E19" s="558" t="s">
        <v>2638</v>
      </c>
      <c r="F19" s="558" t="s">
        <v>2638</v>
      </c>
      <c r="G19" s="558" t="s">
        <v>2638</v>
      </c>
      <c r="H19" s="558" t="s">
        <v>2638</v>
      </c>
      <c r="I19" s="558" t="s">
        <v>2638</v>
      </c>
      <c r="J19" s="557"/>
      <c r="K19" s="559"/>
    </row>
    <row r="20" spans="1:11" ht="35.25" customHeight="1">
      <c r="A20" s="541" t="s">
        <v>132</v>
      </c>
      <c r="B20" s="542" t="s">
        <v>916</v>
      </c>
      <c r="C20" s="551">
        <v>0</v>
      </c>
      <c r="D20" s="551">
        <v>0</v>
      </c>
      <c r="E20" s="545">
        <v>132350370898</v>
      </c>
      <c r="F20" s="545">
        <v>0</v>
      </c>
      <c r="G20" s="545">
        <v>125775517251</v>
      </c>
      <c r="H20" s="545">
        <v>6574601784</v>
      </c>
      <c r="I20" s="545">
        <v>251863</v>
      </c>
      <c r="J20" s="552">
        <v>0</v>
      </c>
      <c r="K20" s="553">
        <v>0</v>
      </c>
    </row>
    <row r="21" spans="1:11">
      <c r="A21" s="541"/>
      <c r="B21" s="556" t="s">
        <v>909</v>
      </c>
      <c r="C21" s="551">
        <v>0</v>
      </c>
      <c r="D21" s="551">
        <v>0</v>
      </c>
      <c r="E21" s="545">
        <v>51102282353</v>
      </c>
      <c r="F21" s="545">
        <v>0</v>
      </c>
      <c r="G21" s="545">
        <v>46914175271</v>
      </c>
      <c r="H21" s="545">
        <v>4188099702</v>
      </c>
      <c r="I21" s="545">
        <v>7380</v>
      </c>
      <c r="J21" s="552">
        <v>0</v>
      </c>
      <c r="K21" s="553">
        <v>0</v>
      </c>
    </row>
    <row r="22" spans="1:11">
      <c r="A22" s="541"/>
      <c r="B22" s="556" t="s">
        <v>911</v>
      </c>
      <c r="C22" s="551">
        <v>0</v>
      </c>
      <c r="D22" s="551">
        <v>0</v>
      </c>
      <c r="E22" s="545">
        <v>16967962581</v>
      </c>
      <c r="F22" s="545">
        <v>0</v>
      </c>
      <c r="G22" s="545">
        <v>14581472356</v>
      </c>
      <c r="H22" s="545">
        <v>2386373912</v>
      </c>
      <c r="I22" s="545">
        <v>116313</v>
      </c>
      <c r="J22" s="552">
        <v>0</v>
      </c>
      <c r="K22" s="553">
        <v>0</v>
      </c>
    </row>
    <row r="23" spans="1:11">
      <c r="A23" s="541"/>
      <c r="B23" s="556" t="s">
        <v>912</v>
      </c>
      <c r="C23" s="551">
        <v>0</v>
      </c>
      <c r="D23" s="551">
        <v>0</v>
      </c>
      <c r="E23" s="545">
        <v>63868637117</v>
      </c>
      <c r="F23" s="545">
        <v>0</v>
      </c>
      <c r="G23" s="545">
        <v>63868637117</v>
      </c>
      <c r="H23" s="545">
        <v>0</v>
      </c>
      <c r="I23" s="545">
        <v>0</v>
      </c>
      <c r="J23" s="552">
        <v>0</v>
      </c>
      <c r="K23" s="553">
        <v>0</v>
      </c>
    </row>
    <row r="24" spans="1:11" ht="38.25">
      <c r="A24" s="541"/>
      <c r="B24" s="556" t="s">
        <v>913</v>
      </c>
      <c r="C24" s="557" t="s">
        <v>2638</v>
      </c>
      <c r="D24" s="557" t="s">
        <v>2638</v>
      </c>
      <c r="E24" s="558" t="s">
        <v>2638</v>
      </c>
      <c r="F24" s="558" t="s">
        <v>2638</v>
      </c>
      <c r="G24" s="558" t="s">
        <v>2638</v>
      </c>
      <c r="H24" s="558" t="s">
        <v>2638</v>
      </c>
      <c r="I24" s="558" t="s">
        <v>2638</v>
      </c>
      <c r="J24" s="557"/>
      <c r="K24" s="559"/>
    </row>
    <row r="25" spans="1:11">
      <c r="A25" s="541"/>
      <c r="B25" s="556" t="s">
        <v>914</v>
      </c>
      <c r="C25" s="551">
        <v>0</v>
      </c>
      <c r="D25" s="551">
        <v>0</v>
      </c>
      <c r="E25" s="545">
        <v>411488847</v>
      </c>
      <c r="F25" s="545">
        <v>0</v>
      </c>
      <c r="G25" s="545">
        <v>411232507</v>
      </c>
      <c r="H25" s="545">
        <v>128170</v>
      </c>
      <c r="I25" s="545">
        <v>128170</v>
      </c>
      <c r="J25" s="552">
        <v>0</v>
      </c>
      <c r="K25" s="553">
        <v>0</v>
      </c>
    </row>
    <row r="26" spans="1:11" ht="25.5">
      <c r="A26" s="541" t="s">
        <v>133</v>
      </c>
      <c r="B26" s="542" t="s">
        <v>917</v>
      </c>
      <c r="C26" s="551">
        <v>0</v>
      </c>
      <c r="D26" s="551">
        <v>0</v>
      </c>
      <c r="E26" s="545">
        <v>49543031493</v>
      </c>
      <c r="F26" s="545">
        <v>3636986</v>
      </c>
      <c r="G26" s="545">
        <v>49054686411</v>
      </c>
      <c r="H26" s="545">
        <v>94493844</v>
      </c>
      <c r="I26" s="545">
        <v>390214252</v>
      </c>
      <c r="J26" s="552">
        <v>0</v>
      </c>
      <c r="K26" s="553">
        <v>0</v>
      </c>
    </row>
    <row r="27" spans="1:11">
      <c r="A27" s="541"/>
      <c r="B27" s="556" t="s">
        <v>909</v>
      </c>
      <c r="C27" s="551">
        <v>0</v>
      </c>
      <c r="D27" s="551">
        <v>0</v>
      </c>
      <c r="E27" s="545">
        <v>29492653354</v>
      </c>
      <c r="F27" s="545">
        <v>3636986</v>
      </c>
      <c r="G27" s="545">
        <v>29489016368</v>
      </c>
      <c r="H27" s="545">
        <v>0</v>
      </c>
      <c r="I27" s="545">
        <v>0</v>
      </c>
      <c r="J27" s="552">
        <v>0</v>
      </c>
      <c r="K27" s="553">
        <v>0</v>
      </c>
    </row>
    <row r="28" spans="1:11" ht="25.5">
      <c r="A28" s="541"/>
      <c r="B28" s="556" t="s">
        <v>918</v>
      </c>
      <c r="C28" s="557" t="s">
        <v>2638</v>
      </c>
      <c r="D28" s="557" t="s">
        <v>2638</v>
      </c>
      <c r="E28" s="558" t="s">
        <v>2638</v>
      </c>
      <c r="F28" s="558" t="s">
        <v>2638</v>
      </c>
      <c r="G28" s="558" t="s">
        <v>2638</v>
      </c>
      <c r="H28" s="558" t="s">
        <v>2638</v>
      </c>
      <c r="I28" s="558" t="s">
        <v>2638</v>
      </c>
      <c r="J28" s="557"/>
      <c r="K28" s="559"/>
    </row>
    <row r="29" spans="1:11">
      <c r="A29" s="541"/>
      <c r="B29" s="556" t="s">
        <v>911</v>
      </c>
      <c r="C29" s="551">
        <v>0</v>
      </c>
      <c r="D29" s="551">
        <v>0</v>
      </c>
      <c r="E29" s="545">
        <v>11747080141</v>
      </c>
      <c r="F29" s="545">
        <v>0</v>
      </c>
      <c r="G29" s="545">
        <v>11747080141</v>
      </c>
      <c r="H29" s="545">
        <v>0</v>
      </c>
      <c r="I29" s="545">
        <v>0</v>
      </c>
      <c r="J29" s="552">
        <v>0</v>
      </c>
      <c r="K29" s="553">
        <v>0</v>
      </c>
    </row>
    <row r="30" spans="1:11" ht="25.5">
      <c r="A30" s="541"/>
      <c r="B30" s="556" t="s">
        <v>918</v>
      </c>
      <c r="C30" s="557" t="s">
        <v>2638</v>
      </c>
      <c r="D30" s="557" t="s">
        <v>2638</v>
      </c>
      <c r="E30" s="558" t="s">
        <v>2638</v>
      </c>
      <c r="F30" s="558" t="s">
        <v>2638</v>
      </c>
      <c r="G30" s="558" t="s">
        <v>2638</v>
      </c>
      <c r="H30" s="558" t="s">
        <v>2638</v>
      </c>
      <c r="I30" s="558" t="s">
        <v>2638</v>
      </c>
      <c r="J30" s="557"/>
      <c r="K30" s="559"/>
    </row>
    <row r="31" spans="1:11">
      <c r="A31" s="541"/>
      <c r="B31" s="556" t="s">
        <v>2639</v>
      </c>
      <c r="C31" s="557" t="s">
        <v>2638</v>
      </c>
      <c r="D31" s="557" t="s">
        <v>2638</v>
      </c>
      <c r="E31" s="558" t="s">
        <v>2638</v>
      </c>
      <c r="F31" s="558" t="s">
        <v>2638</v>
      </c>
      <c r="G31" s="558" t="s">
        <v>2638</v>
      </c>
      <c r="H31" s="558" t="s">
        <v>2638</v>
      </c>
      <c r="I31" s="558" t="s">
        <v>2638</v>
      </c>
      <c r="J31" s="557"/>
      <c r="K31" s="559"/>
    </row>
    <row r="32" spans="1:11">
      <c r="A32" s="541"/>
      <c r="B32" s="556" t="s">
        <v>912</v>
      </c>
      <c r="C32" s="557" t="s">
        <v>2638</v>
      </c>
      <c r="D32" s="557" t="s">
        <v>2638</v>
      </c>
      <c r="E32" s="558" t="s">
        <v>2638</v>
      </c>
      <c r="F32" s="558" t="s">
        <v>2638</v>
      </c>
      <c r="G32" s="558" t="s">
        <v>2638</v>
      </c>
      <c r="H32" s="558" t="s">
        <v>2638</v>
      </c>
      <c r="I32" s="558" t="s">
        <v>2638</v>
      </c>
      <c r="J32" s="557"/>
      <c r="K32" s="559"/>
    </row>
    <row r="33" spans="1:11" ht="38.25">
      <c r="A33" s="541"/>
      <c r="B33" s="556" t="s">
        <v>921</v>
      </c>
      <c r="C33" s="557" t="s">
        <v>2638</v>
      </c>
      <c r="D33" s="557" t="s">
        <v>2638</v>
      </c>
      <c r="E33" s="558" t="s">
        <v>2638</v>
      </c>
      <c r="F33" s="558" t="s">
        <v>2638</v>
      </c>
      <c r="G33" s="558" t="s">
        <v>2638</v>
      </c>
      <c r="H33" s="558" t="s">
        <v>2638</v>
      </c>
      <c r="I33" s="558" t="s">
        <v>2638</v>
      </c>
      <c r="J33" s="557"/>
      <c r="K33" s="559"/>
    </row>
    <row r="34" spans="1:11">
      <c r="A34" s="541"/>
      <c r="B34" s="556" t="s">
        <v>914</v>
      </c>
      <c r="C34" s="551">
        <v>0</v>
      </c>
      <c r="D34" s="551">
        <v>0</v>
      </c>
      <c r="E34" s="545">
        <v>7579295577</v>
      </c>
      <c r="F34" s="545">
        <v>0</v>
      </c>
      <c r="G34" s="545">
        <v>7579295577</v>
      </c>
      <c r="H34" s="545">
        <v>0</v>
      </c>
      <c r="I34" s="545">
        <v>0</v>
      </c>
      <c r="J34" s="552">
        <v>0</v>
      </c>
      <c r="K34" s="553">
        <v>0</v>
      </c>
    </row>
    <row r="35" spans="1:11">
      <c r="A35" s="541"/>
      <c r="B35" s="556" t="s">
        <v>915</v>
      </c>
      <c r="C35" s="557" t="s">
        <v>2638</v>
      </c>
      <c r="D35" s="557" t="s">
        <v>2638</v>
      </c>
      <c r="E35" s="558" t="s">
        <v>2638</v>
      </c>
      <c r="F35" s="558" t="s">
        <v>2638</v>
      </c>
      <c r="G35" s="558" t="s">
        <v>2638</v>
      </c>
      <c r="H35" s="558" t="s">
        <v>2638</v>
      </c>
      <c r="I35" s="558" t="s">
        <v>2638</v>
      </c>
      <c r="J35" s="557"/>
      <c r="K35" s="559"/>
    </row>
    <row r="36" spans="1:11">
      <c r="A36" s="541"/>
      <c r="B36" s="556" t="s">
        <v>922</v>
      </c>
      <c r="C36" s="551">
        <v>0</v>
      </c>
      <c r="D36" s="551">
        <v>0</v>
      </c>
      <c r="E36" s="545">
        <v>724002421</v>
      </c>
      <c r="F36" s="545">
        <v>0</v>
      </c>
      <c r="G36" s="545">
        <v>239294325</v>
      </c>
      <c r="H36" s="545">
        <v>94493844</v>
      </c>
      <c r="I36" s="545">
        <v>390214252</v>
      </c>
      <c r="J36" s="552">
        <v>0</v>
      </c>
      <c r="K36" s="553">
        <v>0</v>
      </c>
    </row>
    <row r="37" spans="1:11" ht="25.5">
      <c r="A37" s="541"/>
      <c r="B37" s="556" t="s">
        <v>918</v>
      </c>
      <c r="C37" s="557" t="s">
        <v>2638</v>
      </c>
      <c r="D37" s="557" t="s">
        <v>2638</v>
      </c>
      <c r="E37" s="558" t="s">
        <v>2638</v>
      </c>
      <c r="F37" s="558" t="s">
        <v>2638</v>
      </c>
      <c r="G37" s="558" t="s">
        <v>2638</v>
      </c>
      <c r="H37" s="558" t="s">
        <v>2638</v>
      </c>
      <c r="I37" s="558" t="s">
        <v>2638</v>
      </c>
      <c r="J37" s="557"/>
      <c r="K37" s="559"/>
    </row>
    <row r="38" spans="1:11" ht="25.5">
      <c r="A38" s="541" t="s">
        <v>134</v>
      </c>
      <c r="B38" s="542" t="s">
        <v>923</v>
      </c>
      <c r="C38" s="551">
        <v>0</v>
      </c>
      <c r="D38" s="551">
        <v>0</v>
      </c>
      <c r="E38" s="545">
        <v>509931112148</v>
      </c>
      <c r="F38" s="545">
        <v>350001</v>
      </c>
      <c r="G38" s="545">
        <v>266956840717</v>
      </c>
      <c r="H38" s="545">
        <v>228447173038</v>
      </c>
      <c r="I38" s="545">
        <v>14526748392</v>
      </c>
      <c r="J38" s="552">
        <v>0</v>
      </c>
      <c r="K38" s="553">
        <v>0</v>
      </c>
    </row>
    <row r="39" spans="1:11">
      <c r="A39" s="541"/>
      <c r="B39" s="556" t="s">
        <v>909</v>
      </c>
      <c r="C39" s="551">
        <v>0</v>
      </c>
      <c r="D39" s="551">
        <v>0</v>
      </c>
      <c r="E39" s="545">
        <v>390035187684</v>
      </c>
      <c r="F39" s="545">
        <v>0</v>
      </c>
      <c r="G39" s="545">
        <v>202564902811</v>
      </c>
      <c r="H39" s="545">
        <v>187470284873</v>
      </c>
      <c r="I39" s="545">
        <v>0</v>
      </c>
      <c r="J39" s="552">
        <v>0</v>
      </c>
      <c r="K39" s="553">
        <v>0</v>
      </c>
    </row>
    <row r="40" spans="1:11">
      <c r="A40" s="541"/>
      <c r="B40" s="556" t="s">
        <v>911</v>
      </c>
      <c r="C40" s="551">
        <v>0</v>
      </c>
      <c r="D40" s="551">
        <v>0</v>
      </c>
      <c r="E40" s="545">
        <v>43928204345</v>
      </c>
      <c r="F40" s="545">
        <v>350000</v>
      </c>
      <c r="G40" s="545">
        <v>22143103469</v>
      </c>
      <c r="H40" s="545">
        <v>21784750876</v>
      </c>
      <c r="I40" s="545">
        <v>0</v>
      </c>
      <c r="J40" s="552">
        <v>0</v>
      </c>
      <c r="K40" s="553">
        <v>0</v>
      </c>
    </row>
    <row r="41" spans="1:11">
      <c r="A41" s="541"/>
      <c r="B41" s="556" t="s">
        <v>912</v>
      </c>
      <c r="C41" s="551">
        <v>0</v>
      </c>
      <c r="D41" s="551">
        <v>0</v>
      </c>
      <c r="E41" s="545">
        <v>1016535587</v>
      </c>
      <c r="F41" s="545">
        <v>177969</v>
      </c>
      <c r="G41" s="545">
        <v>316819375</v>
      </c>
      <c r="H41" s="545">
        <v>699538243</v>
      </c>
      <c r="I41" s="545">
        <v>0</v>
      </c>
      <c r="J41" s="552">
        <v>0</v>
      </c>
      <c r="K41" s="553">
        <v>0</v>
      </c>
    </row>
    <row r="42" spans="1:11" ht="38.25">
      <c r="A42" s="541"/>
      <c r="B42" s="556" t="s">
        <v>913</v>
      </c>
      <c r="C42" s="551">
        <v>0</v>
      </c>
      <c r="D42" s="551">
        <v>0</v>
      </c>
      <c r="E42" s="545">
        <v>1804893</v>
      </c>
      <c r="F42" s="545">
        <v>1</v>
      </c>
      <c r="G42" s="545">
        <v>177968</v>
      </c>
      <c r="H42" s="545">
        <v>1626924</v>
      </c>
      <c r="I42" s="545">
        <v>0</v>
      </c>
      <c r="J42" s="552">
        <v>0</v>
      </c>
      <c r="K42" s="553">
        <v>0</v>
      </c>
    </row>
    <row r="43" spans="1:11">
      <c r="A43" s="541"/>
      <c r="B43" s="556" t="s">
        <v>914</v>
      </c>
      <c r="C43" s="551">
        <v>0</v>
      </c>
      <c r="D43" s="551">
        <v>0</v>
      </c>
      <c r="E43" s="545">
        <v>74951184532</v>
      </c>
      <c r="F43" s="545">
        <v>0</v>
      </c>
      <c r="G43" s="545">
        <v>41931837094</v>
      </c>
      <c r="H43" s="545">
        <v>18492599046</v>
      </c>
      <c r="I43" s="545">
        <v>14526748392</v>
      </c>
      <c r="J43" s="552">
        <v>0</v>
      </c>
      <c r="K43" s="553">
        <v>0</v>
      </c>
    </row>
    <row r="44" spans="1:11">
      <c r="A44" s="541" t="s">
        <v>135</v>
      </c>
      <c r="B44" s="542" t="s">
        <v>316</v>
      </c>
      <c r="C44" s="551">
        <v>0</v>
      </c>
      <c r="D44" s="551">
        <v>0</v>
      </c>
      <c r="E44" s="545">
        <v>253664300843</v>
      </c>
      <c r="F44" s="545">
        <v>0</v>
      </c>
      <c r="G44" s="545">
        <v>0</v>
      </c>
      <c r="H44" s="545">
        <v>240166400066</v>
      </c>
      <c r="I44" s="545">
        <v>13497900777</v>
      </c>
      <c r="J44" s="552">
        <v>0</v>
      </c>
      <c r="K44" s="553">
        <v>0</v>
      </c>
    </row>
    <row r="45" spans="1:11">
      <c r="A45" s="541" t="s">
        <v>136</v>
      </c>
      <c r="B45" s="556" t="s">
        <v>314</v>
      </c>
      <c r="C45" s="557" t="s">
        <v>2638</v>
      </c>
      <c r="D45" s="557" t="s">
        <v>2638</v>
      </c>
      <c r="E45" s="558" t="s">
        <v>2638</v>
      </c>
      <c r="F45" s="558" t="s">
        <v>2638</v>
      </c>
      <c r="G45" s="558" t="s">
        <v>2638</v>
      </c>
      <c r="H45" s="558" t="s">
        <v>2638</v>
      </c>
      <c r="I45" s="558" t="s">
        <v>2638</v>
      </c>
      <c r="J45" s="557"/>
      <c r="K45" s="559"/>
    </row>
    <row r="46" spans="1:11">
      <c r="A46" s="541" t="s">
        <v>137</v>
      </c>
      <c r="B46" s="542" t="s">
        <v>667</v>
      </c>
      <c r="C46" s="551">
        <v>0</v>
      </c>
      <c r="D46" s="551">
        <v>0</v>
      </c>
      <c r="E46" s="545">
        <v>7591878648</v>
      </c>
      <c r="F46" s="545">
        <v>0</v>
      </c>
      <c r="G46" s="545">
        <v>0</v>
      </c>
      <c r="H46" s="545">
        <v>2277563217</v>
      </c>
      <c r="I46" s="545">
        <v>5314315431</v>
      </c>
      <c r="J46" s="552">
        <v>0</v>
      </c>
      <c r="K46" s="553">
        <v>0</v>
      </c>
    </row>
    <row r="47" spans="1:11">
      <c r="A47" s="541" t="s">
        <v>317</v>
      </c>
      <c r="B47" s="542" t="s">
        <v>315</v>
      </c>
      <c r="C47" s="551">
        <v>0</v>
      </c>
      <c r="D47" s="551">
        <v>0</v>
      </c>
      <c r="E47" s="545">
        <v>124070962310</v>
      </c>
      <c r="F47" s="545">
        <v>11099505</v>
      </c>
      <c r="G47" s="545">
        <v>63534008187</v>
      </c>
      <c r="H47" s="545">
        <v>60525854618</v>
      </c>
      <c r="I47" s="545">
        <v>0</v>
      </c>
      <c r="J47" s="552">
        <v>0</v>
      </c>
      <c r="K47" s="553">
        <v>0</v>
      </c>
    </row>
    <row r="48" spans="1:11">
      <c r="A48" s="541" t="s">
        <v>318</v>
      </c>
      <c r="B48" s="542" t="s">
        <v>801</v>
      </c>
      <c r="C48" s="551">
        <v>0</v>
      </c>
      <c r="D48" s="551">
        <v>0</v>
      </c>
      <c r="E48" s="545">
        <v>502057837036</v>
      </c>
      <c r="F48" s="545">
        <v>315301959884</v>
      </c>
      <c r="G48" s="545">
        <v>186755160979</v>
      </c>
      <c r="H48" s="545">
        <v>716173</v>
      </c>
      <c r="I48" s="545">
        <v>0</v>
      </c>
      <c r="J48" s="552">
        <v>0</v>
      </c>
      <c r="K48" s="553">
        <v>0</v>
      </c>
    </row>
    <row r="49" spans="1:11" ht="25.5">
      <c r="A49" s="541"/>
      <c r="B49" s="556" t="s">
        <v>925</v>
      </c>
      <c r="C49" s="551">
        <v>0</v>
      </c>
      <c r="D49" s="551">
        <v>0</v>
      </c>
      <c r="E49" s="545">
        <v>315244652546</v>
      </c>
      <c r="F49" s="545">
        <v>315244652546</v>
      </c>
      <c r="G49" s="545">
        <v>0</v>
      </c>
      <c r="H49" s="545">
        <v>0</v>
      </c>
      <c r="I49" s="545">
        <v>0</v>
      </c>
      <c r="J49" s="552">
        <v>0</v>
      </c>
      <c r="K49" s="553">
        <v>0</v>
      </c>
    </row>
    <row r="50" spans="1:11" ht="25.5">
      <c r="A50" s="541"/>
      <c r="B50" s="556" t="s">
        <v>926</v>
      </c>
      <c r="C50" s="551">
        <v>0</v>
      </c>
      <c r="D50" s="551">
        <v>0</v>
      </c>
      <c r="E50" s="545">
        <v>186813184490</v>
      </c>
      <c r="F50" s="545">
        <v>57307338</v>
      </c>
      <c r="G50" s="545">
        <v>186755160979</v>
      </c>
      <c r="H50" s="545">
        <v>716173</v>
      </c>
      <c r="I50" s="545">
        <v>0</v>
      </c>
      <c r="J50" s="552">
        <v>0</v>
      </c>
      <c r="K50" s="553">
        <v>0</v>
      </c>
    </row>
    <row r="51" spans="1:11">
      <c r="A51" s="541" t="s">
        <v>656</v>
      </c>
      <c r="B51" s="556" t="s">
        <v>900</v>
      </c>
      <c r="C51" s="551">
        <v>0</v>
      </c>
      <c r="D51" s="551">
        <v>0</v>
      </c>
      <c r="E51" s="545">
        <v>228313630070</v>
      </c>
      <c r="F51" s="545">
        <v>32831055134</v>
      </c>
      <c r="G51" s="545">
        <v>131434569738</v>
      </c>
      <c r="H51" s="545">
        <v>26966068221</v>
      </c>
      <c r="I51" s="545">
        <v>37081936977</v>
      </c>
      <c r="J51" s="552">
        <v>0</v>
      </c>
      <c r="K51" s="553">
        <v>0</v>
      </c>
    </row>
    <row r="52" spans="1:11" ht="25.5">
      <c r="A52" s="541"/>
      <c r="B52" s="556" t="s">
        <v>927</v>
      </c>
      <c r="C52" s="551">
        <v>0</v>
      </c>
      <c r="D52" s="551">
        <v>0</v>
      </c>
      <c r="E52" s="545">
        <v>38558334346</v>
      </c>
      <c r="F52" s="545">
        <v>32819025059</v>
      </c>
      <c r="G52" s="545">
        <v>1375461852</v>
      </c>
      <c r="H52" s="545">
        <v>1637692780</v>
      </c>
      <c r="I52" s="545">
        <v>2726154655</v>
      </c>
      <c r="J52" s="552">
        <v>0</v>
      </c>
      <c r="K52" s="553">
        <v>0</v>
      </c>
    </row>
    <row r="53" spans="1:11" ht="25.5">
      <c r="A53" s="541"/>
      <c r="B53" s="556" t="s">
        <v>928</v>
      </c>
      <c r="C53" s="551">
        <v>0</v>
      </c>
      <c r="D53" s="551">
        <v>0</v>
      </c>
      <c r="E53" s="545">
        <v>189755295724</v>
      </c>
      <c r="F53" s="545">
        <v>12030075</v>
      </c>
      <c r="G53" s="545">
        <v>130059107886</v>
      </c>
      <c r="H53" s="545">
        <v>25328375441</v>
      </c>
      <c r="I53" s="545">
        <v>34355782322</v>
      </c>
      <c r="J53" s="552">
        <v>0</v>
      </c>
      <c r="K53" s="553">
        <v>0</v>
      </c>
    </row>
    <row r="54" spans="1:11" ht="25.5">
      <c r="A54" s="541"/>
      <c r="B54" s="556" t="s">
        <v>929</v>
      </c>
      <c r="C54" s="551">
        <v>0</v>
      </c>
      <c r="D54" s="551">
        <v>0</v>
      </c>
      <c r="E54" s="545">
        <v>38039889533</v>
      </c>
      <c r="F54" s="545">
        <v>0</v>
      </c>
      <c r="G54" s="545">
        <v>5999171864</v>
      </c>
      <c r="H54" s="545">
        <v>13020772832</v>
      </c>
      <c r="I54" s="545">
        <v>19019944837</v>
      </c>
      <c r="J54" s="552">
        <v>0</v>
      </c>
      <c r="K54" s="553">
        <v>0</v>
      </c>
    </row>
    <row r="55" spans="1:11">
      <c r="A55" s="541" t="s">
        <v>1117</v>
      </c>
      <c r="B55" s="556" t="s">
        <v>930</v>
      </c>
      <c r="C55" s="551">
        <v>0</v>
      </c>
      <c r="D55" s="551">
        <v>0</v>
      </c>
      <c r="E55" s="545">
        <v>1520907087495</v>
      </c>
      <c r="F55" s="545">
        <v>0</v>
      </c>
      <c r="G55" s="545">
        <v>601189050567</v>
      </c>
      <c r="H55" s="545">
        <v>380164915974</v>
      </c>
      <c r="I55" s="545">
        <v>539553120954</v>
      </c>
      <c r="J55" s="552">
        <v>0</v>
      </c>
      <c r="K55" s="553">
        <v>0</v>
      </c>
    </row>
    <row r="56" spans="1:11" ht="38.25">
      <c r="A56" s="541"/>
      <c r="B56" s="556" t="s">
        <v>931</v>
      </c>
      <c r="C56" s="557" t="s">
        <v>2638</v>
      </c>
      <c r="D56" s="557" t="s">
        <v>2638</v>
      </c>
      <c r="E56" s="558" t="s">
        <v>2638</v>
      </c>
      <c r="F56" s="558" t="s">
        <v>2638</v>
      </c>
      <c r="G56" s="558" t="s">
        <v>2638</v>
      </c>
      <c r="H56" s="558" t="s">
        <v>2638</v>
      </c>
      <c r="I56" s="558" t="s">
        <v>2638</v>
      </c>
      <c r="J56" s="557"/>
      <c r="K56" s="559"/>
    </row>
    <row r="57" spans="1:11" ht="25.5">
      <c r="A57" s="541"/>
      <c r="B57" s="556" t="s">
        <v>932</v>
      </c>
      <c r="C57" s="551">
        <v>0</v>
      </c>
      <c r="D57" s="551">
        <v>0</v>
      </c>
      <c r="E57" s="545">
        <v>1520907087495</v>
      </c>
      <c r="F57" s="545">
        <v>0</v>
      </c>
      <c r="G57" s="545">
        <v>601189050567</v>
      </c>
      <c r="H57" s="545">
        <v>380164915974</v>
      </c>
      <c r="I57" s="545">
        <v>539553120954</v>
      </c>
      <c r="J57" s="552">
        <v>0</v>
      </c>
      <c r="K57" s="553">
        <v>0</v>
      </c>
    </row>
    <row r="58" spans="1:11">
      <c r="A58" s="541" t="s">
        <v>351</v>
      </c>
      <c r="B58" s="556" t="s">
        <v>933</v>
      </c>
      <c r="C58" s="551">
        <v>0</v>
      </c>
      <c r="D58" s="551">
        <v>0</v>
      </c>
      <c r="E58" s="545">
        <v>121815107276</v>
      </c>
      <c r="F58" s="545">
        <v>0</v>
      </c>
      <c r="G58" s="545">
        <v>59998909023</v>
      </c>
      <c r="H58" s="545">
        <v>35635888025</v>
      </c>
      <c r="I58" s="545">
        <v>26180310228</v>
      </c>
      <c r="J58" s="552">
        <v>0</v>
      </c>
      <c r="K58" s="553">
        <v>0</v>
      </c>
    </row>
    <row r="59" spans="1:11">
      <c r="A59" s="541" t="s">
        <v>1118</v>
      </c>
      <c r="B59" s="556" t="s">
        <v>934</v>
      </c>
      <c r="C59" s="557" t="s">
        <v>2638</v>
      </c>
      <c r="D59" s="557" t="s">
        <v>2638</v>
      </c>
      <c r="E59" s="558" t="s">
        <v>2638</v>
      </c>
      <c r="F59" s="558" t="s">
        <v>2638</v>
      </c>
      <c r="G59" s="558" t="s">
        <v>2638</v>
      </c>
      <c r="H59" s="558" t="s">
        <v>2638</v>
      </c>
      <c r="I59" s="558" t="s">
        <v>2638</v>
      </c>
      <c r="J59" s="557"/>
      <c r="K59" s="559"/>
    </row>
    <row r="60" spans="1:11" ht="25.5">
      <c r="A60" s="541"/>
      <c r="B60" s="556" t="s">
        <v>935</v>
      </c>
      <c r="C60" s="557" t="s">
        <v>2638</v>
      </c>
      <c r="D60" s="557" t="s">
        <v>2638</v>
      </c>
      <c r="E60" s="558" t="s">
        <v>2638</v>
      </c>
      <c r="F60" s="558" t="s">
        <v>2638</v>
      </c>
      <c r="G60" s="558" t="s">
        <v>2638</v>
      </c>
      <c r="H60" s="558" t="s">
        <v>2638</v>
      </c>
      <c r="I60" s="558" t="s">
        <v>2638</v>
      </c>
      <c r="J60" s="557"/>
      <c r="K60" s="559"/>
    </row>
    <row r="61" spans="1:11" ht="25.5">
      <c r="A61" s="541"/>
      <c r="B61" s="556" t="s">
        <v>936</v>
      </c>
      <c r="C61" s="557" t="s">
        <v>2638</v>
      </c>
      <c r="D61" s="557" t="s">
        <v>2638</v>
      </c>
      <c r="E61" s="558" t="s">
        <v>2638</v>
      </c>
      <c r="F61" s="558" t="s">
        <v>2638</v>
      </c>
      <c r="G61" s="558" t="s">
        <v>2638</v>
      </c>
      <c r="H61" s="558" t="s">
        <v>2638</v>
      </c>
      <c r="I61" s="558" t="s">
        <v>2638</v>
      </c>
      <c r="J61" s="557"/>
      <c r="K61" s="559"/>
    </row>
    <row r="62" spans="1:11">
      <c r="A62" s="541" t="s">
        <v>1119</v>
      </c>
      <c r="B62" s="556" t="s">
        <v>937</v>
      </c>
      <c r="C62" s="557" t="s">
        <v>2638</v>
      </c>
      <c r="D62" s="557" t="s">
        <v>2638</v>
      </c>
      <c r="E62" s="558" t="s">
        <v>2638</v>
      </c>
      <c r="F62" s="558" t="s">
        <v>2638</v>
      </c>
      <c r="G62" s="558" t="s">
        <v>2638</v>
      </c>
      <c r="H62" s="558" t="s">
        <v>2638</v>
      </c>
      <c r="I62" s="558" t="s">
        <v>2638</v>
      </c>
      <c r="J62" s="557"/>
      <c r="K62" s="559"/>
    </row>
    <row r="63" spans="1:11">
      <c r="A63" s="541"/>
      <c r="B63" s="556" t="s">
        <v>938</v>
      </c>
      <c r="C63" s="557" t="s">
        <v>2638</v>
      </c>
      <c r="D63" s="557" t="s">
        <v>2638</v>
      </c>
      <c r="E63" s="558" t="s">
        <v>2638</v>
      </c>
      <c r="F63" s="558" t="s">
        <v>2638</v>
      </c>
      <c r="G63" s="558" t="s">
        <v>2638</v>
      </c>
      <c r="H63" s="558" t="s">
        <v>2638</v>
      </c>
      <c r="I63" s="558" t="s">
        <v>2638</v>
      </c>
      <c r="J63" s="557"/>
      <c r="K63" s="559"/>
    </row>
    <row r="64" spans="1:11">
      <c r="A64" s="541"/>
      <c r="B64" s="556" t="s">
        <v>2640</v>
      </c>
      <c r="C64" s="557" t="s">
        <v>2638</v>
      </c>
      <c r="D64" s="557" t="s">
        <v>2638</v>
      </c>
      <c r="E64" s="558" t="s">
        <v>2638</v>
      </c>
      <c r="F64" s="558" t="s">
        <v>2638</v>
      </c>
      <c r="G64" s="558" t="s">
        <v>2638</v>
      </c>
      <c r="H64" s="558" t="s">
        <v>2638</v>
      </c>
      <c r="I64" s="558" t="s">
        <v>2638</v>
      </c>
      <c r="J64" s="557"/>
      <c r="K64" s="559"/>
    </row>
    <row r="65" spans="1:12" ht="25.5">
      <c r="A65" s="541" t="s">
        <v>1120</v>
      </c>
      <c r="B65" s="556" t="s">
        <v>940</v>
      </c>
      <c r="C65" s="557" t="s">
        <v>2638</v>
      </c>
      <c r="D65" s="557" t="s">
        <v>2638</v>
      </c>
      <c r="E65" s="558" t="s">
        <v>2638</v>
      </c>
      <c r="F65" s="558" t="s">
        <v>2638</v>
      </c>
      <c r="G65" s="558" t="s">
        <v>2638</v>
      </c>
      <c r="H65" s="558" t="s">
        <v>2638</v>
      </c>
      <c r="I65" s="558" t="s">
        <v>2638</v>
      </c>
      <c r="J65" s="557"/>
      <c r="K65" s="559"/>
    </row>
    <row r="66" spans="1:12">
      <c r="A66" s="541"/>
      <c r="B66" s="556" t="s">
        <v>941</v>
      </c>
      <c r="C66" s="557" t="s">
        <v>2638</v>
      </c>
      <c r="D66" s="557" t="s">
        <v>2638</v>
      </c>
      <c r="E66" s="558" t="s">
        <v>2638</v>
      </c>
      <c r="F66" s="558" t="s">
        <v>2638</v>
      </c>
      <c r="G66" s="558" t="s">
        <v>2638</v>
      </c>
      <c r="H66" s="558" t="s">
        <v>2638</v>
      </c>
      <c r="I66" s="558" t="s">
        <v>2638</v>
      </c>
      <c r="J66" s="557"/>
      <c r="K66" s="559"/>
    </row>
    <row r="67" spans="1:12">
      <c r="A67" s="541"/>
      <c r="B67" s="556" t="s">
        <v>2641</v>
      </c>
      <c r="C67" s="557" t="s">
        <v>2638</v>
      </c>
      <c r="D67" s="557" t="s">
        <v>2638</v>
      </c>
      <c r="E67" s="558" t="s">
        <v>2638</v>
      </c>
      <c r="F67" s="558" t="s">
        <v>2638</v>
      </c>
      <c r="G67" s="558" t="s">
        <v>2638</v>
      </c>
      <c r="H67" s="558" t="s">
        <v>2638</v>
      </c>
      <c r="I67" s="558" t="s">
        <v>2638</v>
      </c>
      <c r="J67" s="557"/>
      <c r="K67" s="559"/>
    </row>
    <row r="68" spans="1:12" ht="25.5">
      <c r="A68" s="541" t="s">
        <v>1121</v>
      </c>
      <c r="B68" s="556" t="s">
        <v>943</v>
      </c>
      <c r="C68" s="551">
        <v>0</v>
      </c>
      <c r="D68" s="551">
        <v>0</v>
      </c>
      <c r="E68" s="545">
        <v>2000000</v>
      </c>
      <c r="F68" s="545">
        <v>0</v>
      </c>
      <c r="G68" s="545">
        <v>0</v>
      </c>
      <c r="H68" s="545">
        <v>0</v>
      </c>
      <c r="I68" s="545">
        <v>2000000</v>
      </c>
      <c r="J68" s="552">
        <v>0</v>
      </c>
      <c r="K68" s="553">
        <v>0</v>
      </c>
    </row>
    <row r="69" spans="1:12">
      <c r="A69" s="541" t="s">
        <v>1122</v>
      </c>
      <c r="B69" s="542" t="s">
        <v>352</v>
      </c>
      <c r="C69" s="551">
        <v>0</v>
      </c>
      <c r="D69" s="551">
        <v>0</v>
      </c>
      <c r="E69" s="545">
        <v>159620830007</v>
      </c>
      <c r="F69" s="545">
        <v>74931905200</v>
      </c>
      <c r="G69" s="545">
        <v>44190818283</v>
      </c>
      <c r="H69" s="545">
        <v>14346507268</v>
      </c>
      <c r="I69" s="545">
        <v>26151599256</v>
      </c>
      <c r="J69" s="552">
        <v>0</v>
      </c>
      <c r="K69" s="553">
        <v>0</v>
      </c>
    </row>
    <row r="70" spans="1:12" ht="25.5">
      <c r="A70" s="541"/>
      <c r="B70" s="556" t="s">
        <v>944</v>
      </c>
      <c r="C70" s="551">
        <v>0</v>
      </c>
      <c r="D70" s="551">
        <v>0</v>
      </c>
      <c r="E70" s="545">
        <v>74931905200</v>
      </c>
      <c r="F70" s="545">
        <v>74931905200</v>
      </c>
      <c r="G70" s="545">
        <v>0</v>
      </c>
      <c r="H70" s="545">
        <v>0</v>
      </c>
      <c r="I70" s="545">
        <v>0</v>
      </c>
      <c r="J70" s="562">
        <f>I71-L70</f>
        <v>243855658</v>
      </c>
      <c r="K70" s="553">
        <v>0</v>
      </c>
      <c r="L70" s="533">
        <f>I72+I73</f>
        <v>14147898968</v>
      </c>
    </row>
    <row r="71" spans="1:12" ht="25.5">
      <c r="A71" s="541" t="s">
        <v>1123</v>
      </c>
      <c r="B71" s="542" t="s">
        <v>809</v>
      </c>
      <c r="C71" s="551">
        <v>0</v>
      </c>
      <c r="D71" s="551">
        <v>0</v>
      </c>
      <c r="E71" s="545">
        <v>47456391327</v>
      </c>
      <c r="F71" s="545">
        <v>7935498600</v>
      </c>
      <c r="G71" s="545">
        <v>13282248870</v>
      </c>
      <c r="H71" s="545">
        <v>11846889231</v>
      </c>
      <c r="I71" s="545">
        <v>14391754626</v>
      </c>
      <c r="J71" s="562">
        <f>H71-L71</f>
        <v>243855655</v>
      </c>
      <c r="K71" s="553">
        <v>0</v>
      </c>
      <c r="L71" s="533">
        <f>H72+H73</f>
        <v>11603033576</v>
      </c>
    </row>
    <row r="72" spans="1:12" ht="25.5">
      <c r="A72" s="541"/>
      <c r="B72" s="556" t="s">
        <v>945</v>
      </c>
      <c r="C72" s="551">
        <v>0</v>
      </c>
      <c r="D72" s="551">
        <v>0</v>
      </c>
      <c r="E72" s="545">
        <v>11789944049</v>
      </c>
      <c r="F72" s="545">
        <v>7829479730</v>
      </c>
      <c r="G72" s="545">
        <v>3960389319</v>
      </c>
      <c r="H72" s="545">
        <v>75000</v>
      </c>
      <c r="I72" s="545">
        <v>0</v>
      </c>
      <c r="J72" s="552">
        <v>0</v>
      </c>
      <c r="K72" s="553">
        <v>0</v>
      </c>
    </row>
    <row r="73" spans="1:12" ht="25.5">
      <c r="A73" s="541"/>
      <c r="B73" s="556" t="s">
        <v>946</v>
      </c>
      <c r="C73" s="551">
        <v>0</v>
      </c>
      <c r="D73" s="551">
        <v>0</v>
      </c>
      <c r="E73" s="545">
        <v>35178735965</v>
      </c>
      <c r="F73" s="545">
        <v>106018870</v>
      </c>
      <c r="G73" s="545">
        <v>9321859551</v>
      </c>
      <c r="H73" s="545">
        <v>11602958576</v>
      </c>
      <c r="I73" s="545">
        <v>14147898968</v>
      </c>
      <c r="J73" s="552">
        <v>0</v>
      </c>
      <c r="K73" s="553">
        <v>0</v>
      </c>
    </row>
    <row r="74" spans="1:12" ht="25.5">
      <c r="A74" s="541" t="s">
        <v>1124</v>
      </c>
      <c r="B74" s="542" t="s">
        <v>947</v>
      </c>
      <c r="C74" s="551">
        <v>0</v>
      </c>
      <c r="D74" s="551">
        <v>0</v>
      </c>
      <c r="E74" s="545">
        <v>19107196790</v>
      </c>
      <c r="F74" s="545">
        <v>0</v>
      </c>
      <c r="G74" s="545">
        <v>0</v>
      </c>
      <c r="H74" s="545">
        <v>2862550000</v>
      </c>
      <c r="I74" s="545">
        <v>16244646790</v>
      </c>
      <c r="J74" s="552">
        <v>0</v>
      </c>
      <c r="K74" s="553">
        <v>0</v>
      </c>
    </row>
    <row r="75" spans="1:12" ht="26.25" customHeight="1">
      <c r="A75" s="541" t="s">
        <v>1125</v>
      </c>
      <c r="B75" s="542" t="s">
        <v>948</v>
      </c>
      <c r="C75" s="551">
        <v>0</v>
      </c>
      <c r="D75" s="551">
        <v>0</v>
      </c>
      <c r="E75" s="545">
        <v>1513368433</v>
      </c>
      <c r="F75" s="545">
        <v>0</v>
      </c>
      <c r="G75" s="545">
        <v>933283328</v>
      </c>
      <c r="H75" s="545">
        <v>580085105</v>
      </c>
      <c r="I75" s="545">
        <v>0</v>
      </c>
      <c r="J75" s="552">
        <v>0</v>
      </c>
      <c r="K75" s="553">
        <v>0</v>
      </c>
    </row>
    <row r="76" spans="1:12" ht="25.5">
      <c r="A76" s="541" t="s">
        <v>1126</v>
      </c>
      <c r="B76" s="556" t="s">
        <v>949</v>
      </c>
      <c r="C76" s="551">
        <v>0</v>
      </c>
      <c r="D76" s="551">
        <v>0</v>
      </c>
      <c r="E76" s="545">
        <v>41974975451</v>
      </c>
      <c r="F76" s="545">
        <v>0</v>
      </c>
      <c r="G76" s="545">
        <v>41974975451</v>
      </c>
      <c r="H76" s="545">
        <v>0</v>
      </c>
      <c r="I76" s="545">
        <v>0</v>
      </c>
      <c r="J76" s="552">
        <v>0</v>
      </c>
      <c r="K76" s="553">
        <v>0</v>
      </c>
    </row>
    <row r="77" spans="1:12">
      <c r="A77" s="550" t="s">
        <v>422</v>
      </c>
      <c r="B77" s="542" t="s">
        <v>950</v>
      </c>
      <c r="C77" s="543">
        <v>0</v>
      </c>
      <c r="D77" s="543">
        <v>0</v>
      </c>
      <c r="E77" s="544">
        <v>0</v>
      </c>
      <c r="F77" s="544">
        <v>0</v>
      </c>
      <c r="G77" s="544">
        <v>0</v>
      </c>
      <c r="H77" s="544">
        <v>0</v>
      </c>
      <c r="I77" s="544">
        <v>0</v>
      </c>
      <c r="J77" s="546">
        <v>0</v>
      </c>
      <c r="K77" s="547">
        <v>0</v>
      </c>
    </row>
    <row r="78" spans="1:12" ht="25.5">
      <c r="A78" s="541" t="s">
        <v>282</v>
      </c>
      <c r="B78" s="556" t="s">
        <v>2642</v>
      </c>
      <c r="C78" s="551">
        <v>0</v>
      </c>
      <c r="D78" s="551">
        <v>0</v>
      </c>
      <c r="E78" s="545">
        <v>0</v>
      </c>
      <c r="F78" s="545">
        <v>0</v>
      </c>
      <c r="G78" s="545">
        <v>0</v>
      </c>
      <c r="H78" s="545">
        <v>0</v>
      </c>
      <c r="I78" s="545">
        <v>0</v>
      </c>
      <c r="J78" s="552">
        <v>0</v>
      </c>
      <c r="K78" s="553">
        <v>0</v>
      </c>
    </row>
    <row r="79" spans="1:12">
      <c r="A79" s="541" t="s">
        <v>515</v>
      </c>
      <c r="B79" s="556" t="s">
        <v>284</v>
      </c>
      <c r="C79" s="557" t="s">
        <v>2638</v>
      </c>
      <c r="D79" s="557" t="s">
        <v>2638</v>
      </c>
      <c r="E79" s="558" t="s">
        <v>2638</v>
      </c>
      <c r="F79" s="558" t="s">
        <v>2638</v>
      </c>
      <c r="G79" s="558" t="s">
        <v>2638</v>
      </c>
      <c r="H79" s="558" t="s">
        <v>2638</v>
      </c>
      <c r="I79" s="558" t="s">
        <v>2638</v>
      </c>
      <c r="J79" s="557"/>
      <c r="K79" s="559"/>
    </row>
    <row r="80" spans="1:12">
      <c r="A80" s="541" t="s">
        <v>692</v>
      </c>
      <c r="B80" s="556" t="s">
        <v>283</v>
      </c>
      <c r="C80" s="557" t="s">
        <v>2638</v>
      </c>
      <c r="D80" s="557" t="s">
        <v>2638</v>
      </c>
      <c r="E80" s="558" t="s">
        <v>2638</v>
      </c>
      <c r="F80" s="558" t="s">
        <v>2638</v>
      </c>
      <c r="G80" s="558" t="s">
        <v>2638</v>
      </c>
      <c r="H80" s="558" t="s">
        <v>2638</v>
      </c>
      <c r="I80" s="558" t="s">
        <v>2638</v>
      </c>
      <c r="J80" s="557"/>
      <c r="K80" s="559"/>
    </row>
    <row r="81" spans="1:11" ht="25.5">
      <c r="A81" s="541" t="s">
        <v>255</v>
      </c>
      <c r="B81" s="556" t="s">
        <v>952</v>
      </c>
      <c r="C81" s="557" t="s">
        <v>2638</v>
      </c>
      <c r="D81" s="557" t="s">
        <v>2638</v>
      </c>
      <c r="E81" s="558" t="s">
        <v>2638</v>
      </c>
      <c r="F81" s="558" t="s">
        <v>2638</v>
      </c>
      <c r="G81" s="558" t="s">
        <v>2638</v>
      </c>
      <c r="H81" s="558" t="s">
        <v>2638</v>
      </c>
      <c r="I81" s="558" t="s">
        <v>2638</v>
      </c>
      <c r="J81" s="557"/>
      <c r="K81" s="559"/>
    </row>
    <row r="82" spans="1:11" ht="25.5">
      <c r="A82" s="541" t="s">
        <v>528</v>
      </c>
      <c r="B82" s="556" t="s">
        <v>953</v>
      </c>
      <c r="C82" s="557" t="s">
        <v>2638</v>
      </c>
      <c r="D82" s="557" t="s">
        <v>2638</v>
      </c>
      <c r="E82" s="558" t="s">
        <v>2638</v>
      </c>
      <c r="F82" s="558" t="s">
        <v>2638</v>
      </c>
      <c r="G82" s="558" t="s">
        <v>2638</v>
      </c>
      <c r="H82" s="558" t="s">
        <v>2638</v>
      </c>
      <c r="I82" s="558" t="s">
        <v>2638</v>
      </c>
      <c r="J82" s="557"/>
      <c r="K82" s="559"/>
    </row>
    <row r="83" spans="1:11">
      <c r="A83" s="541" t="s">
        <v>529</v>
      </c>
      <c r="B83" s="556" t="s">
        <v>2643</v>
      </c>
      <c r="C83" s="557" t="s">
        <v>2638</v>
      </c>
      <c r="D83" s="557" t="s">
        <v>2638</v>
      </c>
      <c r="E83" s="558" t="s">
        <v>2638</v>
      </c>
      <c r="F83" s="558" t="s">
        <v>2638</v>
      </c>
      <c r="G83" s="558" t="s">
        <v>2638</v>
      </c>
      <c r="H83" s="558" t="s">
        <v>2638</v>
      </c>
      <c r="I83" s="558" t="s">
        <v>2638</v>
      </c>
      <c r="J83" s="557"/>
      <c r="K83" s="559"/>
    </row>
    <row r="84" spans="1:11">
      <c r="A84" s="541" t="s">
        <v>530</v>
      </c>
      <c r="B84" s="556" t="s">
        <v>254</v>
      </c>
      <c r="C84" s="551">
        <v>0</v>
      </c>
      <c r="D84" s="551">
        <v>0</v>
      </c>
      <c r="E84" s="545">
        <v>0</v>
      </c>
      <c r="F84" s="545">
        <v>0</v>
      </c>
      <c r="G84" s="545">
        <v>0</v>
      </c>
      <c r="H84" s="545">
        <v>0</v>
      </c>
      <c r="I84" s="545">
        <v>0</v>
      </c>
      <c r="J84" s="552">
        <v>0</v>
      </c>
      <c r="K84" s="553">
        <v>0</v>
      </c>
    </row>
    <row r="85" spans="1:11" ht="25.5">
      <c r="A85" s="541" t="s">
        <v>132</v>
      </c>
      <c r="B85" s="556" t="s">
        <v>2644</v>
      </c>
      <c r="C85" s="557" t="s">
        <v>2638</v>
      </c>
      <c r="D85" s="557" t="s">
        <v>2638</v>
      </c>
      <c r="E85" s="558" t="s">
        <v>2638</v>
      </c>
      <c r="F85" s="558" t="s">
        <v>2638</v>
      </c>
      <c r="G85" s="558" t="s">
        <v>2638</v>
      </c>
      <c r="H85" s="558" t="s">
        <v>2638</v>
      </c>
      <c r="I85" s="558" t="s">
        <v>2638</v>
      </c>
      <c r="J85" s="557"/>
      <c r="K85" s="559"/>
    </row>
    <row r="86" spans="1:11">
      <c r="A86" s="541" t="s">
        <v>133</v>
      </c>
      <c r="B86" s="556" t="s">
        <v>956</v>
      </c>
      <c r="C86" s="557" t="s">
        <v>2638</v>
      </c>
      <c r="D86" s="557" t="s">
        <v>2638</v>
      </c>
      <c r="E86" s="558" t="s">
        <v>2638</v>
      </c>
      <c r="F86" s="558" t="s">
        <v>2638</v>
      </c>
      <c r="G86" s="558" t="s">
        <v>2638</v>
      </c>
      <c r="H86" s="558" t="s">
        <v>2638</v>
      </c>
      <c r="I86" s="558" t="s">
        <v>2638</v>
      </c>
      <c r="J86" s="557"/>
      <c r="K86" s="559"/>
    </row>
    <row r="87" spans="1:11" ht="38.25">
      <c r="A87" s="541" t="s">
        <v>134</v>
      </c>
      <c r="B87" s="556" t="s">
        <v>957</v>
      </c>
      <c r="C87" s="557" t="s">
        <v>2638</v>
      </c>
      <c r="D87" s="557" t="s">
        <v>2638</v>
      </c>
      <c r="E87" s="558" t="s">
        <v>2638</v>
      </c>
      <c r="F87" s="558" t="s">
        <v>2638</v>
      </c>
      <c r="G87" s="558" t="s">
        <v>2638</v>
      </c>
      <c r="H87" s="558" t="s">
        <v>2638</v>
      </c>
      <c r="I87" s="558" t="s">
        <v>2638</v>
      </c>
      <c r="J87" s="557"/>
      <c r="K87" s="559"/>
    </row>
    <row r="88" spans="1:11">
      <c r="A88" s="550" t="s">
        <v>423</v>
      </c>
      <c r="B88" s="542" t="s">
        <v>958</v>
      </c>
      <c r="C88" s="543">
        <v>0</v>
      </c>
      <c r="D88" s="543">
        <v>0</v>
      </c>
      <c r="E88" s="544">
        <v>201312012241</v>
      </c>
      <c r="F88" s="544">
        <v>201267012241</v>
      </c>
      <c r="G88" s="544">
        <v>45000000</v>
      </c>
      <c r="H88" s="544">
        <v>0</v>
      </c>
      <c r="I88" s="544">
        <v>0</v>
      </c>
      <c r="J88" s="546">
        <v>0</v>
      </c>
      <c r="K88" s="547">
        <v>0</v>
      </c>
    </row>
    <row r="89" spans="1:11">
      <c r="A89" s="541" t="s">
        <v>282</v>
      </c>
      <c r="B89" s="556" t="s">
        <v>653</v>
      </c>
      <c r="C89" s="551">
        <v>0</v>
      </c>
      <c r="D89" s="551">
        <v>0</v>
      </c>
      <c r="E89" s="545">
        <v>79053292240</v>
      </c>
      <c r="F89" s="545">
        <v>79053292240</v>
      </c>
      <c r="G89" s="545">
        <v>0</v>
      </c>
      <c r="H89" s="545">
        <v>0</v>
      </c>
      <c r="I89" s="545">
        <v>0</v>
      </c>
      <c r="J89" s="552">
        <v>0</v>
      </c>
      <c r="K89" s="553">
        <v>0</v>
      </c>
    </row>
    <row r="90" spans="1:11">
      <c r="A90" s="541" t="s">
        <v>132</v>
      </c>
      <c r="B90" s="556" t="s">
        <v>654</v>
      </c>
      <c r="C90" s="551">
        <v>0</v>
      </c>
      <c r="D90" s="551">
        <v>0</v>
      </c>
      <c r="E90" s="545">
        <v>697536455</v>
      </c>
      <c r="F90" s="545">
        <v>697536455</v>
      </c>
      <c r="G90" s="545">
        <v>0</v>
      </c>
      <c r="H90" s="545">
        <v>0</v>
      </c>
      <c r="I90" s="545">
        <v>0</v>
      </c>
      <c r="J90" s="552">
        <v>0</v>
      </c>
      <c r="K90" s="553">
        <v>0</v>
      </c>
    </row>
    <row r="91" spans="1:11" ht="25.5">
      <c r="A91" s="541" t="s">
        <v>133</v>
      </c>
      <c r="B91" s="556" t="s">
        <v>959</v>
      </c>
      <c r="C91" s="551">
        <v>0</v>
      </c>
      <c r="D91" s="551">
        <v>0</v>
      </c>
      <c r="E91" s="545">
        <v>27297921</v>
      </c>
      <c r="F91" s="545">
        <v>27297921</v>
      </c>
      <c r="G91" s="545">
        <v>0</v>
      </c>
      <c r="H91" s="545">
        <v>0</v>
      </c>
      <c r="I91" s="545">
        <v>0</v>
      </c>
      <c r="J91" s="552">
        <v>0</v>
      </c>
      <c r="K91" s="553">
        <v>0</v>
      </c>
    </row>
    <row r="92" spans="1:11" ht="25.5">
      <c r="A92" s="541" t="s">
        <v>134</v>
      </c>
      <c r="B92" s="556" t="s">
        <v>960</v>
      </c>
      <c r="C92" s="551">
        <v>0</v>
      </c>
      <c r="D92" s="551">
        <v>0</v>
      </c>
      <c r="E92" s="545">
        <v>120423102547</v>
      </c>
      <c r="F92" s="545">
        <v>120423102547</v>
      </c>
      <c r="G92" s="545">
        <v>0</v>
      </c>
      <c r="H92" s="545">
        <v>0</v>
      </c>
      <c r="I92" s="545">
        <v>0</v>
      </c>
      <c r="J92" s="552">
        <v>0</v>
      </c>
      <c r="K92" s="553">
        <v>0</v>
      </c>
    </row>
    <row r="93" spans="1:11" ht="25.5">
      <c r="A93" s="541" t="s">
        <v>135</v>
      </c>
      <c r="B93" s="556" t="s">
        <v>961</v>
      </c>
      <c r="C93" s="557" t="s">
        <v>2638</v>
      </c>
      <c r="D93" s="557" t="s">
        <v>2638</v>
      </c>
      <c r="E93" s="558" t="s">
        <v>2638</v>
      </c>
      <c r="F93" s="558" t="s">
        <v>2638</v>
      </c>
      <c r="G93" s="558" t="s">
        <v>2638</v>
      </c>
      <c r="H93" s="558" t="s">
        <v>2638</v>
      </c>
      <c r="I93" s="558" t="s">
        <v>2638</v>
      </c>
      <c r="J93" s="557"/>
      <c r="K93" s="559"/>
    </row>
    <row r="94" spans="1:11" ht="25.5">
      <c r="A94" s="541" t="s">
        <v>136</v>
      </c>
      <c r="B94" s="556" t="s">
        <v>962</v>
      </c>
      <c r="C94" s="557" t="s">
        <v>2638</v>
      </c>
      <c r="D94" s="557" t="s">
        <v>2638</v>
      </c>
      <c r="E94" s="558" t="s">
        <v>2638</v>
      </c>
      <c r="F94" s="558" t="s">
        <v>2638</v>
      </c>
      <c r="G94" s="558" t="s">
        <v>2638</v>
      </c>
      <c r="H94" s="558" t="s">
        <v>2638</v>
      </c>
      <c r="I94" s="558" t="s">
        <v>2638</v>
      </c>
      <c r="J94" s="557"/>
      <c r="K94" s="559"/>
    </row>
    <row r="95" spans="1:11" ht="25.5">
      <c r="A95" s="541" t="s">
        <v>137</v>
      </c>
      <c r="B95" s="556" t="s">
        <v>963</v>
      </c>
      <c r="C95" s="557" t="s">
        <v>2638</v>
      </c>
      <c r="D95" s="557" t="s">
        <v>2638</v>
      </c>
      <c r="E95" s="558" t="s">
        <v>2638</v>
      </c>
      <c r="F95" s="558" t="s">
        <v>2638</v>
      </c>
      <c r="G95" s="558" t="s">
        <v>2638</v>
      </c>
      <c r="H95" s="558" t="s">
        <v>2638</v>
      </c>
      <c r="I95" s="558" t="s">
        <v>2638</v>
      </c>
      <c r="J95" s="557"/>
      <c r="K95" s="559"/>
    </row>
    <row r="96" spans="1:11">
      <c r="A96" s="541" t="s">
        <v>317</v>
      </c>
      <c r="B96" s="556" t="s">
        <v>964</v>
      </c>
      <c r="C96" s="557" t="s">
        <v>2638</v>
      </c>
      <c r="D96" s="557" t="s">
        <v>2638</v>
      </c>
      <c r="E96" s="558" t="s">
        <v>2638</v>
      </c>
      <c r="F96" s="558" t="s">
        <v>2638</v>
      </c>
      <c r="G96" s="558" t="s">
        <v>2638</v>
      </c>
      <c r="H96" s="558" t="s">
        <v>2638</v>
      </c>
      <c r="I96" s="558" t="s">
        <v>2638</v>
      </c>
      <c r="J96" s="557"/>
      <c r="K96" s="559"/>
    </row>
    <row r="97" spans="1:11">
      <c r="A97" s="541" t="s">
        <v>318</v>
      </c>
      <c r="B97" s="556" t="s">
        <v>254</v>
      </c>
      <c r="C97" s="551">
        <v>0</v>
      </c>
      <c r="D97" s="551">
        <v>0</v>
      </c>
      <c r="E97" s="545">
        <v>1110783078</v>
      </c>
      <c r="F97" s="545">
        <v>1065783078</v>
      </c>
      <c r="G97" s="545">
        <v>45000000</v>
      </c>
      <c r="H97" s="545">
        <v>0</v>
      </c>
      <c r="I97" s="545">
        <v>0</v>
      </c>
      <c r="J97" s="552">
        <v>0</v>
      </c>
      <c r="K97" s="553">
        <v>0</v>
      </c>
    </row>
    <row r="98" spans="1:11">
      <c r="A98" s="550" t="s">
        <v>424</v>
      </c>
      <c r="B98" s="542" t="s">
        <v>965</v>
      </c>
      <c r="C98" s="543">
        <v>0</v>
      </c>
      <c r="D98" s="543">
        <v>0</v>
      </c>
      <c r="E98" s="544">
        <v>568603213</v>
      </c>
      <c r="F98" s="544">
        <v>0</v>
      </c>
      <c r="G98" s="544">
        <v>568603213</v>
      </c>
      <c r="H98" s="544">
        <v>0</v>
      </c>
      <c r="I98" s="544">
        <v>0</v>
      </c>
      <c r="J98" s="546">
        <v>0</v>
      </c>
      <c r="K98" s="547">
        <v>0</v>
      </c>
    </row>
    <row r="99" spans="1:11">
      <c r="A99" s="550" t="s">
        <v>425</v>
      </c>
      <c r="B99" s="542" t="s">
        <v>966</v>
      </c>
      <c r="C99" s="543">
        <v>0</v>
      </c>
      <c r="D99" s="543">
        <v>0</v>
      </c>
      <c r="E99" s="544">
        <v>73857960957</v>
      </c>
      <c r="F99" s="544">
        <v>0</v>
      </c>
      <c r="G99" s="544">
        <v>18110000000</v>
      </c>
      <c r="H99" s="544">
        <v>7645650000</v>
      </c>
      <c r="I99" s="544">
        <v>48102310957</v>
      </c>
      <c r="J99" s="546">
        <v>0</v>
      </c>
      <c r="K99" s="547">
        <v>0</v>
      </c>
    </row>
    <row r="100" spans="1:11" ht="25.5">
      <c r="A100" s="541" t="s">
        <v>282</v>
      </c>
      <c r="B100" s="556" t="s">
        <v>967</v>
      </c>
      <c r="C100" s="551">
        <v>0</v>
      </c>
      <c r="D100" s="551">
        <v>0</v>
      </c>
      <c r="E100" s="545">
        <v>47512261957</v>
      </c>
      <c r="F100" s="545">
        <v>0</v>
      </c>
      <c r="G100" s="545">
        <v>0</v>
      </c>
      <c r="H100" s="545">
        <v>1300000000</v>
      </c>
      <c r="I100" s="545">
        <v>46212261957</v>
      </c>
      <c r="J100" s="552">
        <v>0</v>
      </c>
      <c r="K100" s="553">
        <v>0</v>
      </c>
    </row>
    <row r="101" spans="1:11">
      <c r="A101" s="541" t="s">
        <v>132</v>
      </c>
      <c r="B101" s="556" t="s">
        <v>655</v>
      </c>
      <c r="C101" s="551">
        <v>0</v>
      </c>
      <c r="D101" s="551">
        <v>0</v>
      </c>
      <c r="E101" s="545">
        <v>26345699000</v>
      </c>
      <c r="F101" s="545">
        <v>0</v>
      </c>
      <c r="G101" s="545">
        <v>18110000000</v>
      </c>
      <c r="H101" s="545">
        <v>6345650000</v>
      </c>
      <c r="I101" s="545">
        <v>1890049000</v>
      </c>
      <c r="J101" s="552">
        <v>0</v>
      </c>
      <c r="K101" s="553">
        <v>0</v>
      </c>
    </row>
    <row r="102" spans="1:11" ht="25.5">
      <c r="A102" s="541" t="s">
        <v>426</v>
      </c>
      <c r="B102" s="556" t="s">
        <v>968</v>
      </c>
      <c r="C102" s="557" t="s">
        <v>2638</v>
      </c>
      <c r="D102" s="557" t="s">
        <v>2638</v>
      </c>
      <c r="E102" s="558" t="s">
        <v>2638</v>
      </c>
      <c r="F102" s="558" t="s">
        <v>2638</v>
      </c>
      <c r="G102" s="558" t="s">
        <v>2638</v>
      </c>
      <c r="H102" s="558" t="s">
        <v>2638</v>
      </c>
      <c r="I102" s="558" t="s">
        <v>2638</v>
      </c>
      <c r="J102" s="557"/>
      <c r="K102" s="559"/>
    </row>
    <row r="103" spans="1:11" ht="25.5">
      <c r="A103" s="541" t="s">
        <v>282</v>
      </c>
      <c r="B103" s="556" t="s">
        <v>969</v>
      </c>
      <c r="C103" s="557" t="s">
        <v>2638</v>
      </c>
      <c r="D103" s="557" t="s">
        <v>2638</v>
      </c>
      <c r="E103" s="558" t="s">
        <v>2638</v>
      </c>
      <c r="F103" s="558" t="s">
        <v>2638</v>
      </c>
      <c r="G103" s="558" t="s">
        <v>2638</v>
      </c>
      <c r="H103" s="558" t="s">
        <v>2638</v>
      </c>
      <c r="I103" s="558" t="s">
        <v>2638</v>
      </c>
      <c r="J103" s="557"/>
      <c r="K103" s="559"/>
    </row>
    <row r="104" spans="1:11" ht="25.5">
      <c r="A104" s="541" t="s">
        <v>132</v>
      </c>
      <c r="B104" s="556" t="s">
        <v>970</v>
      </c>
      <c r="C104" s="557" t="s">
        <v>2638</v>
      </c>
      <c r="D104" s="557" t="s">
        <v>2638</v>
      </c>
      <c r="E104" s="558" t="s">
        <v>2638</v>
      </c>
      <c r="F104" s="558" t="s">
        <v>2638</v>
      </c>
      <c r="G104" s="558" t="s">
        <v>2638</v>
      </c>
      <c r="H104" s="558" t="s">
        <v>2638</v>
      </c>
      <c r="I104" s="558" t="s">
        <v>2638</v>
      </c>
      <c r="J104" s="557"/>
      <c r="K104" s="559"/>
    </row>
    <row r="105" spans="1:11">
      <c r="A105" s="541" t="s">
        <v>704</v>
      </c>
      <c r="B105" s="556" t="s">
        <v>971</v>
      </c>
      <c r="C105" s="557" t="s">
        <v>2638</v>
      </c>
      <c r="D105" s="557" t="s">
        <v>2638</v>
      </c>
      <c r="E105" s="558" t="s">
        <v>2638</v>
      </c>
      <c r="F105" s="558" t="s">
        <v>2638</v>
      </c>
      <c r="G105" s="558" t="s">
        <v>2638</v>
      </c>
      <c r="H105" s="558" t="s">
        <v>2638</v>
      </c>
      <c r="I105" s="558" t="s">
        <v>2638</v>
      </c>
      <c r="J105" s="557"/>
      <c r="K105" s="559"/>
    </row>
    <row r="106" spans="1:11">
      <c r="A106" s="541" t="s">
        <v>705</v>
      </c>
      <c r="B106" s="556" t="s">
        <v>972</v>
      </c>
      <c r="C106" s="557" t="s">
        <v>2638</v>
      </c>
      <c r="D106" s="557" t="s">
        <v>2638</v>
      </c>
      <c r="E106" s="558" t="s">
        <v>2638</v>
      </c>
      <c r="F106" s="558" t="s">
        <v>2638</v>
      </c>
      <c r="G106" s="558" t="s">
        <v>2638</v>
      </c>
      <c r="H106" s="558" t="s">
        <v>2638</v>
      </c>
      <c r="I106" s="558" t="s">
        <v>2638</v>
      </c>
      <c r="J106" s="557"/>
      <c r="K106" s="559"/>
    </row>
    <row r="107" spans="1:11">
      <c r="A107" s="541" t="s">
        <v>133</v>
      </c>
      <c r="B107" s="556" t="s">
        <v>110</v>
      </c>
      <c r="C107" s="557" t="s">
        <v>2638</v>
      </c>
      <c r="D107" s="557" t="s">
        <v>2638</v>
      </c>
      <c r="E107" s="558" t="s">
        <v>2638</v>
      </c>
      <c r="F107" s="558" t="s">
        <v>2638</v>
      </c>
      <c r="G107" s="558" t="s">
        <v>2638</v>
      </c>
      <c r="H107" s="558" t="s">
        <v>2638</v>
      </c>
      <c r="I107" s="558" t="s">
        <v>2638</v>
      </c>
      <c r="J107" s="557"/>
      <c r="K107" s="559"/>
    </row>
    <row r="108" spans="1:11" ht="25.5">
      <c r="A108" s="550" t="s">
        <v>417</v>
      </c>
      <c r="B108" s="542" t="s">
        <v>973</v>
      </c>
      <c r="C108" s="543">
        <v>0</v>
      </c>
      <c r="D108" s="543">
        <v>0</v>
      </c>
      <c r="E108" s="544">
        <v>14006612980</v>
      </c>
      <c r="F108" s="544">
        <v>0</v>
      </c>
      <c r="G108" s="544">
        <v>14006612980</v>
      </c>
      <c r="H108" s="544">
        <v>0</v>
      </c>
      <c r="I108" s="544">
        <v>0</v>
      </c>
      <c r="J108" s="546">
        <v>0</v>
      </c>
      <c r="K108" s="547">
        <v>0</v>
      </c>
    </row>
    <row r="109" spans="1:11">
      <c r="A109" s="541" t="s">
        <v>421</v>
      </c>
      <c r="B109" s="556" t="s">
        <v>974</v>
      </c>
      <c r="C109" s="557" t="s">
        <v>2638</v>
      </c>
      <c r="D109" s="557" t="s">
        <v>2638</v>
      </c>
      <c r="E109" s="558" t="s">
        <v>2638</v>
      </c>
      <c r="F109" s="558" t="s">
        <v>2638</v>
      </c>
      <c r="G109" s="558" t="s">
        <v>2638</v>
      </c>
      <c r="H109" s="558" t="s">
        <v>2638</v>
      </c>
      <c r="I109" s="558" t="s">
        <v>2638</v>
      </c>
      <c r="J109" s="557"/>
      <c r="K109" s="559"/>
    </row>
    <row r="110" spans="1:11">
      <c r="A110" s="541" t="s">
        <v>282</v>
      </c>
      <c r="B110" s="556" t="s">
        <v>975</v>
      </c>
      <c r="C110" s="557" t="s">
        <v>2638</v>
      </c>
      <c r="D110" s="557" t="s">
        <v>2638</v>
      </c>
      <c r="E110" s="558" t="s">
        <v>2638</v>
      </c>
      <c r="F110" s="558" t="s">
        <v>2638</v>
      </c>
      <c r="G110" s="558" t="s">
        <v>2638</v>
      </c>
      <c r="H110" s="558" t="s">
        <v>2638</v>
      </c>
      <c r="I110" s="558" t="s">
        <v>2638</v>
      </c>
      <c r="J110" s="557"/>
      <c r="K110" s="559"/>
    </row>
    <row r="111" spans="1:11" ht="25.5">
      <c r="A111" s="541" t="s">
        <v>132</v>
      </c>
      <c r="B111" s="556" t="s">
        <v>976</v>
      </c>
      <c r="C111" s="557" t="s">
        <v>2638</v>
      </c>
      <c r="D111" s="557" t="s">
        <v>2638</v>
      </c>
      <c r="E111" s="558" t="s">
        <v>2638</v>
      </c>
      <c r="F111" s="558" t="s">
        <v>2638</v>
      </c>
      <c r="G111" s="558" t="s">
        <v>2638</v>
      </c>
      <c r="H111" s="558" t="s">
        <v>2638</v>
      </c>
      <c r="I111" s="558" t="s">
        <v>2638</v>
      </c>
      <c r="J111" s="557"/>
      <c r="K111" s="559"/>
    </row>
    <row r="112" spans="1:11">
      <c r="A112" s="541" t="s">
        <v>422</v>
      </c>
      <c r="B112" s="556" t="s">
        <v>977</v>
      </c>
      <c r="C112" s="557" t="s">
        <v>2638</v>
      </c>
      <c r="D112" s="557" t="s">
        <v>2638</v>
      </c>
      <c r="E112" s="558" t="s">
        <v>2638</v>
      </c>
      <c r="F112" s="558" t="s">
        <v>2638</v>
      </c>
      <c r="G112" s="558" t="s">
        <v>2638</v>
      </c>
      <c r="H112" s="558" t="s">
        <v>2638</v>
      </c>
      <c r="I112" s="558" t="s">
        <v>2638</v>
      </c>
      <c r="J112" s="557"/>
      <c r="K112" s="559"/>
    </row>
    <row r="113" spans="1:11">
      <c r="A113" s="541" t="s">
        <v>282</v>
      </c>
      <c r="B113" s="556" t="s">
        <v>975</v>
      </c>
      <c r="C113" s="557" t="s">
        <v>2638</v>
      </c>
      <c r="D113" s="557" t="s">
        <v>2638</v>
      </c>
      <c r="E113" s="558" t="s">
        <v>2638</v>
      </c>
      <c r="F113" s="558" t="s">
        <v>2638</v>
      </c>
      <c r="G113" s="558" t="s">
        <v>2638</v>
      </c>
      <c r="H113" s="558" t="s">
        <v>2638</v>
      </c>
      <c r="I113" s="558" t="s">
        <v>2638</v>
      </c>
      <c r="J113" s="557"/>
      <c r="K113" s="559"/>
    </row>
    <row r="114" spans="1:11" ht="25.5">
      <c r="A114" s="541" t="s">
        <v>132</v>
      </c>
      <c r="B114" s="556" t="s">
        <v>976</v>
      </c>
      <c r="C114" s="557" t="s">
        <v>2638</v>
      </c>
      <c r="D114" s="557" t="s">
        <v>2638</v>
      </c>
      <c r="E114" s="558" t="s">
        <v>2638</v>
      </c>
      <c r="F114" s="558" t="s">
        <v>2638</v>
      </c>
      <c r="G114" s="558" t="s">
        <v>2638</v>
      </c>
      <c r="H114" s="558" t="s">
        <v>2638</v>
      </c>
      <c r="I114" s="558" t="s">
        <v>2638</v>
      </c>
      <c r="J114" s="557"/>
      <c r="K114" s="559"/>
    </row>
    <row r="115" spans="1:11">
      <c r="A115" s="550" t="s">
        <v>418</v>
      </c>
      <c r="B115" s="542" t="s">
        <v>978</v>
      </c>
      <c r="C115" s="543">
        <v>0</v>
      </c>
      <c r="D115" s="543">
        <v>0</v>
      </c>
      <c r="E115" s="544">
        <v>13752409880564</v>
      </c>
      <c r="F115" s="544">
        <v>26485000000</v>
      </c>
      <c r="G115" s="544">
        <v>7808106463271</v>
      </c>
      <c r="H115" s="544">
        <v>4785814159869</v>
      </c>
      <c r="I115" s="544">
        <v>1132004257424</v>
      </c>
      <c r="J115" s="546">
        <v>0</v>
      </c>
      <c r="K115" s="547">
        <v>0</v>
      </c>
    </row>
    <row r="116" spans="1:11">
      <c r="A116" s="550" t="s">
        <v>421</v>
      </c>
      <c r="B116" s="542" t="s">
        <v>657</v>
      </c>
      <c r="C116" s="543">
        <v>0</v>
      </c>
      <c r="D116" s="543">
        <v>0</v>
      </c>
      <c r="E116" s="544">
        <v>13646498013089</v>
      </c>
      <c r="F116" s="544">
        <v>0</v>
      </c>
      <c r="G116" s="544">
        <v>7734709740596</v>
      </c>
      <c r="H116" s="544">
        <v>4779784015069</v>
      </c>
      <c r="I116" s="544">
        <v>1132004257424</v>
      </c>
      <c r="J116" s="546">
        <v>0</v>
      </c>
      <c r="K116" s="547">
        <v>0</v>
      </c>
    </row>
    <row r="117" spans="1:11">
      <c r="A117" s="541" t="s">
        <v>282</v>
      </c>
      <c r="B117" s="556" t="s">
        <v>724</v>
      </c>
      <c r="C117" s="551">
        <v>0</v>
      </c>
      <c r="D117" s="551">
        <v>0</v>
      </c>
      <c r="E117" s="545">
        <v>8393314012000</v>
      </c>
      <c r="F117" s="545">
        <v>0</v>
      </c>
      <c r="G117" s="545">
        <v>4568443000000</v>
      </c>
      <c r="H117" s="545">
        <v>3256742000000</v>
      </c>
      <c r="I117" s="545">
        <v>568129012000</v>
      </c>
      <c r="J117" s="552">
        <v>0</v>
      </c>
      <c r="K117" s="553">
        <v>0</v>
      </c>
    </row>
    <row r="118" spans="1:11">
      <c r="A118" s="541" t="s">
        <v>132</v>
      </c>
      <c r="B118" s="556" t="s">
        <v>725</v>
      </c>
      <c r="C118" s="551">
        <v>0</v>
      </c>
      <c r="D118" s="551">
        <v>0</v>
      </c>
      <c r="E118" s="545">
        <v>5253184001089</v>
      </c>
      <c r="F118" s="545">
        <v>0</v>
      </c>
      <c r="G118" s="545">
        <v>3166266740596</v>
      </c>
      <c r="H118" s="545">
        <v>1523042015069</v>
      </c>
      <c r="I118" s="545">
        <v>563875245424</v>
      </c>
      <c r="J118" s="552">
        <v>0</v>
      </c>
      <c r="K118" s="553">
        <v>0</v>
      </c>
    </row>
    <row r="119" spans="1:11" ht="25.5">
      <c r="A119" s="541" t="s">
        <v>704</v>
      </c>
      <c r="B119" s="556" t="s">
        <v>2645</v>
      </c>
      <c r="C119" s="551">
        <v>0</v>
      </c>
      <c r="D119" s="551">
        <v>0</v>
      </c>
      <c r="E119" s="545">
        <v>5023164056493</v>
      </c>
      <c r="F119" s="545">
        <v>0</v>
      </c>
      <c r="G119" s="545">
        <v>2936246796000</v>
      </c>
      <c r="H119" s="545">
        <v>1523042015069</v>
      </c>
      <c r="I119" s="545">
        <v>563875245424</v>
      </c>
      <c r="J119" s="552">
        <v>0</v>
      </c>
      <c r="K119" s="553">
        <v>0</v>
      </c>
    </row>
    <row r="120" spans="1:11" ht="25.5">
      <c r="A120" s="541" t="s">
        <v>705</v>
      </c>
      <c r="B120" s="556" t="s">
        <v>727</v>
      </c>
      <c r="C120" s="551">
        <v>0</v>
      </c>
      <c r="D120" s="551">
        <v>0</v>
      </c>
      <c r="E120" s="545">
        <v>230019944596</v>
      </c>
      <c r="F120" s="545">
        <v>0</v>
      </c>
      <c r="G120" s="545">
        <v>230019944596</v>
      </c>
      <c r="H120" s="545">
        <v>0</v>
      </c>
      <c r="I120" s="545">
        <v>0</v>
      </c>
      <c r="J120" s="552">
        <v>0</v>
      </c>
      <c r="K120" s="553">
        <v>0</v>
      </c>
    </row>
    <row r="121" spans="1:11">
      <c r="A121" s="550" t="s">
        <v>422</v>
      </c>
      <c r="B121" s="542" t="s">
        <v>375</v>
      </c>
      <c r="C121" s="543">
        <v>0</v>
      </c>
      <c r="D121" s="543">
        <v>0</v>
      </c>
      <c r="E121" s="544">
        <v>105911867475</v>
      </c>
      <c r="F121" s="544">
        <v>26485000000</v>
      </c>
      <c r="G121" s="544">
        <v>73396722675</v>
      </c>
      <c r="H121" s="544">
        <v>6030144800</v>
      </c>
      <c r="I121" s="544">
        <v>0</v>
      </c>
      <c r="J121" s="546">
        <v>0</v>
      </c>
      <c r="K121" s="547">
        <v>0</v>
      </c>
    </row>
    <row r="122" spans="1:11">
      <c r="A122" s="550" t="s">
        <v>374</v>
      </c>
      <c r="B122" s="542" t="s">
        <v>983</v>
      </c>
      <c r="C122" s="543">
        <v>0</v>
      </c>
      <c r="D122" s="543">
        <v>0</v>
      </c>
      <c r="E122" s="544">
        <v>1836547319177</v>
      </c>
      <c r="F122" s="544">
        <v>0</v>
      </c>
      <c r="G122" s="544">
        <v>1211606799115</v>
      </c>
      <c r="H122" s="544">
        <v>427369435793</v>
      </c>
      <c r="I122" s="544">
        <v>197571084269</v>
      </c>
      <c r="J122" s="546">
        <v>0</v>
      </c>
      <c r="K122" s="547">
        <v>0</v>
      </c>
    </row>
    <row r="123" spans="1:11">
      <c r="A123" s="550" t="s">
        <v>376</v>
      </c>
      <c r="B123" s="542" t="s">
        <v>984</v>
      </c>
      <c r="C123" s="543">
        <v>0</v>
      </c>
      <c r="D123" s="543">
        <v>0</v>
      </c>
      <c r="E123" s="544">
        <v>337488626775</v>
      </c>
      <c r="F123" s="544">
        <v>0</v>
      </c>
      <c r="G123" s="544">
        <v>3306057786</v>
      </c>
      <c r="H123" s="544">
        <v>219044805589</v>
      </c>
      <c r="I123" s="544">
        <v>115137763400</v>
      </c>
      <c r="J123" s="546">
        <v>0</v>
      </c>
      <c r="K123" s="547">
        <v>0</v>
      </c>
    </row>
    <row r="124" spans="1:11">
      <c r="A124" s="541"/>
      <c r="B124" s="556" t="s">
        <v>2646</v>
      </c>
      <c r="C124" s="557" t="s">
        <v>2638</v>
      </c>
      <c r="D124" s="557" t="s">
        <v>2638</v>
      </c>
      <c r="E124" s="558" t="s">
        <v>2638</v>
      </c>
      <c r="F124" s="558" t="s">
        <v>2638</v>
      </c>
      <c r="G124" s="558" t="s">
        <v>2638</v>
      </c>
      <c r="H124" s="558" t="s">
        <v>2638</v>
      </c>
      <c r="I124" s="558" t="s">
        <v>2638</v>
      </c>
      <c r="J124" s="557"/>
      <c r="K124" s="559"/>
    </row>
    <row r="125" spans="1:11">
      <c r="A125" s="541"/>
      <c r="B125" s="556" t="s">
        <v>670</v>
      </c>
      <c r="C125" s="551">
        <v>0</v>
      </c>
      <c r="D125" s="551">
        <v>0</v>
      </c>
      <c r="E125" s="545">
        <v>725964639372</v>
      </c>
      <c r="F125" s="545">
        <v>120426870352</v>
      </c>
      <c r="G125" s="545">
        <v>413753335031</v>
      </c>
      <c r="H125" s="545">
        <v>191784426609</v>
      </c>
      <c r="I125" s="545">
        <v>7380</v>
      </c>
      <c r="J125" s="552">
        <v>0</v>
      </c>
      <c r="K125" s="553">
        <v>0</v>
      </c>
    </row>
    <row r="126" spans="1:11">
      <c r="A126" s="541"/>
      <c r="B126" s="556" t="s">
        <v>752</v>
      </c>
      <c r="C126" s="551">
        <v>0</v>
      </c>
      <c r="D126" s="551">
        <v>0</v>
      </c>
      <c r="E126" s="545">
        <v>88944503431</v>
      </c>
      <c r="F126" s="545">
        <v>27297922</v>
      </c>
      <c r="G126" s="545">
        <v>88217667266</v>
      </c>
      <c r="H126" s="545">
        <v>699538243</v>
      </c>
      <c r="I126" s="545">
        <v>0</v>
      </c>
      <c r="J126" s="552">
        <v>0</v>
      </c>
      <c r="K126" s="553">
        <v>0</v>
      </c>
    </row>
    <row r="127" spans="1:11">
      <c r="A127" s="541"/>
      <c r="B127" s="556" t="s">
        <v>283</v>
      </c>
      <c r="C127" s="551">
        <v>0</v>
      </c>
      <c r="D127" s="551">
        <v>0</v>
      </c>
      <c r="E127" s="545">
        <v>80605884316</v>
      </c>
      <c r="F127" s="545">
        <v>717312</v>
      </c>
      <c r="G127" s="545">
        <v>56433925903</v>
      </c>
      <c r="H127" s="545">
        <v>24171124788</v>
      </c>
      <c r="I127" s="545">
        <v>116313</v>
      </c>
      <c r="J127" s="552">
        <v>0</v>
      </c>
      <c r="K127" s="553">
        <v>0</v>
      </c>
    </row>
    <row r="128" spans="1:11">
      <c r="A128" s="541"/>
      <c r="B128" s="556" t="s">
        <v>801</v>
      </c>
      <c r="C128" s="551">
        <v>0</v>
      </c>
      <c r="D128" s="551">
        <v>0</v>
      </c>
      <c r="E128" s="545">
        <v>502057837036</v>
      </c>
      <c r="F128" s="545">
        <v>315301959884</v>
      </c>
      <c r="G128" s="545">
        <v>186755160979</v>
      </c>
      <c r="H128" s="545">
        <v>716173</v>
      </c>
      <c r="I128" s="545">
        <v>0</v>
      </c>
      <c r="J128" s="552">
        <v>0</v>
      </c>
      <c r="K128" s="553">
        <v>0</v>
      </c>
    </row>
    <row r="129" spans="1:11">
      <c r="A129" s="541"/>
      <c r="B129" s="556" t="s">
        <v>315</v>
      </c>
      <c r="C129" s="551">
        <v>0</v>
      </c>
      <c r="D129" s="551">
        <v>0</v>
      </c>
      <c r="E129" s="545">
        <v>124070962310</v>
      </c>
      <c r="F129" s="545">
        <v>11099505</v>
      </c>
      <c r="G129" s="545">
        <v>63534008187</v>
      </c>
      <c r="H129" s="545">
        <v>60525854618</v>
      </c>
      <c r="I129" s="545">
        <v>0</v>
      </c>
      <c r="J129" s="552">
        <v>0</v>
      </c>
      <c r="K129" s="553">
        <v>0</v>
      </c>
    </row>
    <row r="130" spans="1:11">
      <c r="E130" s="565">
        <f>13435796436466-E115</f>
        <v>-316613444098</v>
      </c>
    </row>
  </sheetData>
  <mergeCells count="7">
    <mergeCell ref="C1:E1"/>
    <mergeCell ref="A3:K3"/>
    <mergeCell ref="A4:K4"/>
    <mergeCell ref="A8:B8"/>
    <mergeCell ref="C8:D8"/>
    <mergeCell ref="F8:I8"/>
    <mergeCell ref="J8:K8"/>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98"/>
  <sheetViews>
    <sheetView workbookViewId="0">
      <selection activeCell="G6" sqref="G6"/>
    </sheetView>
  </sheetViews>
  <sheetFormatPr defaultColWidth="9.08984375" defaultRowHeight="18"/>
  <cols>
    <col min="1" max="1" width="4.26953125" style="76" customWidth="1"/>
    <col min="2" max="2" width="28.08984375" style="56" customWidth="1"/>
    <col min="3" max="3" width="11.1796875" style="13" customWidth="1"/>
    <col min="4" max="4" width="11.36328125" style="13" customWidth="1"/>
    <col min="5" max="5" width="13.453125" style="13" customWidth="1"/>
    <col min="6" max="6" width="11.81640625" style="75" customWidth="1"/>
    <col min="7" max="7" width="11.453125" style="13" customWidth="1"/>
    <col min="8" max="8" width="11.26953125" style="13" customWidth="1"/>
    <col min="9" max="9" width="4.81640625" style="13" customWidth="1"/>
    <col min="10" max="10" width="5.08984375" style="13" customWidth="1"/>
    <col min="11" max="11" width="18.1796875" style="13" customWidth="1"/>
    <col min="12" max="12" width="15.6328125" style="17" customWidth="1"/>
    <col min="13" max="13" width="11.26953125" style="13" customWidth="1"/>
    <col min="14" max="16384" width="9.08984375" style="13"/>
  </cols>
  <sheetData>
    <row r="1" spans="1:13" ht="18.75">
      <c r="A1" s="1284" t="s">
        <v>661</v>
      </c>
      <c r="B1" s="1284"/>
      <c r="C1" s="118"/>
      <c r="D1" s="119"/>
      <c r="E1" s="1281" t="s">
        <v>1089</v>
      </c>
      <c r="F1" s="1281"/>
      <c r="G1" s="1281"/>
      <c r="H1" s="1281"/>
      <c r="I1" s="1281"/>
      <c r="J1" s="75"/>
    </row>
    <row r="2" spans="1:13" ht="18.75">
      <c r="A2" s="1284" t="s">
        <v>1102</v>
      </c>
      <c r="B2" s="1284"/>
      <c r="C2" s="1305"/>
      <c r="D2" s="1305"/>
      <c r="E2" s="1305"/>
      <c r="F2" s="1305"/>
      <c r="G2" s="1305"/>
      <c r="H2" s="1305"/>
    </row>
    <row r="3" spans="1:13" ht="23.25" customHeight="1">
      <c r="A3" s="1306"/>
      <c r="B3" s="1306"/>
      <c r="C3" s="1306"/>
      <c r="D3" s="1306"/>
      <c r="E3" s="1306"/>
      <c r="F3" s="1306"/>
      <c r="G3" s="1306"/>
      <c r="H3" s="1306"/>
      <c r="I3" s="1306"/>
      <c r="J3" s="1306"/>
    </row>
    <row r="4" spans="1:13" ht="23.25" customHeight="1">
      <c r="A4" s="1284" t="s">
        <v>2632</v>
      </c>
      <c r="B4" s="1284"/>
      <c r="C4" s="1284"/>
      <c r="D4" s="1284"/>
      <c r="E4" s="1284"/>
      <c r="F4" s="1284"/>
      <c r="G4" s="1284"/>
      <c r="H4" s="1284"/>
      <c r="I4" s="1284"/>
      <c r="J4" s="1284"/>
      <c r="K4" s="12">
        <v>685892921766</v>
      </c>
    </row>
    <row r="5" spans="1:13" ht="22.5" customHeight="1">
      <c r="A5" s="1284"/>
      <c r="B5" s="1284"/>
      <c r="C5" s="1284"/>
      <c r="D5" s="1284"/>
      <c r="E5" s="1284"/>
      <c r="F5" s="1284"/>
      <c r="G5" s="1284"/>
      <c r="H5" s="1284"/>
      <c r="I5" s="1284"/>
      <c r="J5" s="1284"/>
      <c r="K5" s="47">
        <f>K4-G10</f>
        <v>-5476915195414</v>
      </c>
      <c r="L5" s="17">
        <f>2700000000+K5</f>
        <v>-5474215195414</v>
      </c>
    </row>
    <row r="6" spans="1:13">
      <c r="B6" s="48"/>
      <c r="C6" s="49"/>
      <c r="D6" s="50"/>
      <c r="E6" s="51"/>
      <c r="F6" s="51">
        <v>10803409589897</v>
      </c>
      <c r="G6" s="51">
        <f>F6-F10</f>
        <v>27810000000</v>
      </c>
      <c r="H6" s="1165" t="s">
        <v>511</v>
      </c>
      <c r="I6" s="1165"/>
      <c r="J6" s="1165"/>
      <c r="K6" s="47">
        <f>5534157328365-G6</f>
        <v>5506347328365</v>
      </c>
      <c r="L6" s="126">
        <f>5613484414365</f>
        <v>5613484414365</v>
      </c>
    </row>
    <row r="7" spans="1:13" s="54" customFormat="1" ht="27" customHeight="1">
      <c r="A7" s="1298" t="s">
        <v>607</v>
      </c>
      <c r="B7" s="1301" t="s">
        <v>537</v>
      </c>
      <c r="C7" s="1301" t="s">
        <v>608</v>
      </c>
      <c r="D7" s="1302"/>
      <c r="E7" s="1301" t="s">
        <v>609</v>
      </c>
      <c r="F7" s="1301"/>
      <c r="G7" s="1302"/>
      <c r="H7" s="1302"/>
      <c r="I7" s="1301" t="s">
        <v>610</v>
      </c>
      <c r="J7" s="1302"/>
      <c r="K7" s="53">
        <f>178804612282-H10</f>
        <v>-1801122516650</v>
      </c>
      <c r="L7" s="126">
        <f>5534157328365</f>
        <v>5534157328365</v>
      </c>
    </row>
    <row r="8" spans="1:13" s="54" customFormat="1" ht="21.75" customHeight="1">
      <c r="A8" s="1299"/>
      <c r="B8" s="1302"/>
      <c r="C8" s="1301" t="s">
        <v>1109</v>
      </c>
      <c r="D8" s="1301" t="s">
        <v>1112</v>
      </c>
      <c r="E8" s="1301" t="s">
        <v>612</v>
      </c>
      <c r="F8" s="1307" t="s">
        <v>611</v>
      </c>
      <c r="G8" s="1308"/>
      <c r="H8" s="1309"/>
      <c r="I8" s="1301" t="s">
        <v>1109</v>
      </c>
      <c r="J8" s="1301" t="s">
        <v>535</v>
      </c>
      <c r="K8" s="55">
        <f>182764612282</f>
        <v>182764612282</v>
      </c>
      <c r="L8" s="126">
        <f>L6-L7</f>
        <v>79327086000</v>
      </c>
    </row>
    <row r="9" spans="1:13" s="54" customFormat="1" ht="36.75" customHeight="1">
      <c r="A9" s="1300"/>
      <c r="B9" s="1302"/>
      <c r="C9" s="1302"/>
      <c r="D9" s="1302"/>
      <c r="E9" s="1302"/>
      <c r="F9" s="132" t="s">
        <v>1107</v>
      </c>
      <c r="G9" s="52" t="s">
        <v>100</v>
      </c>
      <c r="H9" s="52" t="s">
        <v>536</v>
      </c>
      <c r="I9" s="1302"/>
      <c r="J9" s="1302"/>
      <c r="K9" s="55">
        <f>K8-H10</f>
        <v>-1797162516650</v>
      </c>
      <c r="L9" s="126"/>
    </row>
    <row r="10" spans="1:13" s="189" customFormat="1" ht="18" customHeight="1">
      <c r="A10" s="184"/>
      <c r="B10" s="185" t="s">
        <v>538</v>
      </c>
      <c r="C10" s="186">
        <f t="shared" ref="C10:H10" si="0">C11+C47+C51+C56</f>
        <v>9913073000000</v>
      </c>
      <c r="D10" s="186">
        <f t="shared" si="0"/>
        <v>10335003000000</v>
      </c>
      <c r="E10" s="187">
        <f t="shared" si="0"/>
        <v>18918334836009</v>
      </c>
      <c r="F10" s="187">
        <f t="shared" si="0"/>
        <v>10775599589897</v>
      </c>
      <c r="G10" s="187">
        <f t="shared" si="0"/>
        <v>6162808117180</v>
      </c>
      <c r="H10" s="187">
        <f t="shared" si="0"/>
        <v>1979927128932</v>
      </c>
      <c r="I10" s="188">
        <f>E10*100/C10</f>
        <v>190.84228307416882</v>
      </c>
      <c r="J10" s="188">
        <f>E10*100/D10</f>
        <v>183.05108219135496</v>
      </c>
      <c r="L10" s="190"/>
    </row>
    <row r="11" spans="1:13" s="189" customFormat="1" ht="27" customHeight="1">
      <c r="A11" s="191" t="s">
        <v>416</v>
      </c>
      <c r="B11" s="181" t="s">
        <v>539</v>
      </c>
      <c r="C11" s="192">
        <f>C12+C29+C30+C44+C45+C46</f>
        <v>9913073000000</v>
      </c>
      <c r="D11" s="192">
        <f>D12+D29+D30+D44+D45+D46</f>
        <v>10215003000000</v>
      </c>
      <c r="E11" s="193">
        <f>E12+E29+E30+E45+E46</f>
        <v>12891644618041</v>
      </c>
      <c r="F11" s="193">
        <f>F12+F29+F30+F45+F46</f>
        <v>5969330574828</v>
      </c>
      <c r="G11" s="193">
        <f>G12+G29+G30+G45+G46</f>
        <v>4948485059081</v>
      </c>
      <c r="H11" s="193">
        <f>H12+H29+H30+H45+H46</f>
        <v>1973828984132</v>
      </c>
      <c r="I11" s="194">
        <f>E11*100/C11</f>
        <v>130.04690491072748</v>
      </c>
      <c r="J11" s="194">
        <f>E11*100/D11</f>
        <v>126.20304289720718</v>
      </c>
      <c r="L11" s="190">
        <v>1741772341099</v>
      </c>
    </row>
    <row r="12" spans="1:13" s="189" customFormat="1" ht="18" customHeight="1">
      <c r="A12" s="191" t="s">
        <v>421</v>
      </c>
      <c r="B12" s="181" t="s">
        <v>501</v>
      </c>
      <c r="C12" s="192">
        <f>C13+C27+C28</f>
        <v>3448157000000</v>
      </c>
      <c r="D12" s="192">
        <f>D13+D27+D28</f>
        <v>3615657000000</v>
      </c>
      <c r="E12" s="193">
        <f>E13+E27+E28</f>
        <v>4114185774349</v>
      </c>
      <c r="F12" s="193">
        <f>F13+F27+F28</f>
        <v>2209482157449</v>
      </c>
      <c r="G12" s="193">
        <f t="shared" ref="G12:H12" si="1">G13+G27+G28</f>
        <v>1066282650976</v>
      </c>
      <c r="H12" s="193">
        <f t="shared" si="1"/>
        <v>838420965924</v>
      </c>
      <c r="I12" s="194">
        <f>E12*100/C12</f>
        <v>119.31550026141501</v>
      </c>
      <c r="J12" s="194">
        <f>E12*100/D12</f>
        <v>113.78805496066137</v>
      </c>
      <c r="L12" s="190">
        <v>861758749787</v>
      </c>
    </row>
    <row r="13" spans="1:13" s="197" customFormat="1" ht="28.5">
      <c r="A13" s="195">
        <v>1</v>
      </c>
      <c r="B13" s="181" t="s">
        <v>864</v>
      </c>
      <c r="C13" s="192">
        <v>1409000000000</v>
      </c>
      <c r="D13" s="192">
        <v>1575500000000</v>
      </c>
      <c r="E13" s="193">
        <f>F13+G13+H13</f>
        <v>4000170774349</v>
      </c>
      <c r="F13" s="193">
        <f>SUM(F14:F26)</f>
        <v>2095467157449</v>
      </c>
      <c r="G13" s="193">
        <f t="shared" ref="G13:H13" si="2">SUM(G14:G26)</f>
        <v>1066282650976</v>
      </c>
      <c r="H13" s="193">
        <f t="shared" si="2"/>
        <v>838420965924</v>
      </c>
      <c r="I13" s="194">
        <f>E13*100/C13</f>
        <v>283.90140343144071</v>
      </c>
      <c r="J13" s="194">
        <f>E13*100/D13</f>
        <v>253.89849408752778</v>
      </c>
      <c r="K13" s="196">
        <f>D13+D28</f>
        <v>3614657000000</v>
      </c>
      <c r="L13" s="228">
        <f>F12+G12+H12</f>
        <v>4114185774349</v>
      </c>
    </row>
    <row r="14" spans="1:13" s="203" customFormat="1" ht="20.25" customHeight="1">
      <c r="A14" s="198" t="s">
        <v>515</v>
      </c>
      <c r="B14" s="199" t="s">
        <v>541</v>
      </c>
      <c r="C14" s="200"/>
      <c r="D14" s="200"/>
      <c r="E14" s="200">
        <f>F14+G14+H14</f>
        <v>54788260590</v>
      </c>
      <c r="F14" s="200">
        <v>32728661000</v>
      </c>
      <c r="G14" s="200">
        <v>22059599590</v>
      </c>
      <c r="H14" s="200"/>
      <c r="I14" s="201"/>
      <c r="J14" s="201"/>
      <c r="K14" s="988">
        <f>E13/K13</f>
        <v>1.1066529339710518</v>
      </c>
      <c r="L14" s="204">
        <v>1677468000</v>
      </c>
    </row>
    <row r="15" spans="1:13" s="203" customFormat="1" ht="20.25" customHeight="1">
      <c r="A15" s="198" t="s">
        <v>692</v>
      </c>
      <c r="B15" s="199" t="s">
        <v>839</v>
      </c>
      <c r="C15" s="200"/>
      <c r="D15" s="200"/>
      <c r="E15" s="200">
        <f t="shared" ref="E15:E26" si="3">F15+G15+H15</f>
        <v>8212586000</v>
      </c>
      <c r="F15" s="200">
        <v>6234665000</v>
      </c>
      <c r="G15" s="200">
        <v>1813453000</v>
      </c>
      <c r="H15" s="200">
        <v>164468000</v>
      </c>
      <c r="I15" s="201"/>
      <c r="J15" s="201"/>
      <c r="K15" s="202">
        <f>G13-K13</f>
        <v>-2548374349024</v>
      </c>
      <c r="L15" s="204">
        <f>H49-L14</f>
        <v>-1677468000</v>
      </c>
    </row>
    <row r="16" spans="1:13" s="203" customFormat="1" ht="20.25" customHeight="1">
      <c r="A16" s="198" t="s">
        <v>255</v>
      </c>
      <c r="B16" s="199" t="s">
        <v>847</v>
      </c>
      <c r="C16" s="200"/>
      <c r="D16" s="200"/>
      <c r="E16" s="200">
        <f t="shared" si="3"/>
        <v>819215361113</v>
      </c>
      <c r="F16" s="200">
        <v>432156991524</v>
      </c>
      <c r="G16" s="200">
        <v>213088640636</v>
      </c>
      <c r="H16" s="200">
        <v>173969728953</v>
      </c>
      <c r="I16" s="201"/>
      <c r="J16" s="201"/>
      <c r="K16" s="202"/>
      <c r="L16" s="204"/>
      <c r="M16" s="204" t="e">
        <f>K15-L19</f>
        <v>#REF!</v>
      </c>
    </row>
    <row r="17" spans="1:12" s="203" customFormat="1" ht="20.25" customHeight="1">
      <c r="A17" s="198" t="s">
        <v>528</v>
      </c>
      <c r="B17" s="199" t="s">
        <v>848</v>
      </c>
      <c r="C17" s="200"/>
      <c r="D17" s="200"/>
      <c r="E17" s="200">
        <f t="shared" si="3"/>
        <v>11280648200</v>
      </c>
      <c r="F17" s="200">
        <v>11280648200</v>
      </c>
      <c r="G17" s="200"/>
      <c r="H17" s="200"/>
      <c r="I17" s="201"/>
      <c r="J17" s="201"/>
      <c r="K17" s="202"/>
      <c r="L17" s="204"/>
    </row>
    <row r="18" spans="1:12" s="203" customFormat="1" ht="20.25" customHeight="1">
      <c r="A18" s="198" t="s">
        <v>529</v>
      </c>
      <c r="B18" s="199" t="s">
        <v>849</v>
      </c>
      <c r="C18" s="200"/>
      <c r="D18" s="200"/>
      <c r="E18" s="200">
        <f t="shared" si="3"/>
        <v>72293490269</v>
      </c>
      <c r="F18" s="200">
        <v>51311697245</v>
      </c>
      <c r="G18" s="200">
        <v>13384488000</v>
      </c>
      <c r="H18" s="200">
        <v>7597305024</v>
      </c>
      <c r="I18" s="201"/>
      <c r="J18" s="201"/>
      <c r="K18" s="205" t="s">
        <v>867</v>
      </c>
      <c r="L18" s="204">
        <v>12703000000</v>
      </c>
    </row>
    <row r="19" spans="1:12" s="203" customFormat="1" ht="20.25" customHeight="1">
      <c r="A19" s="198" t="s">
        <v>530</v>
      </c>
      <c r="B19" s="199" t="s">
        <v>850</v>
      </c>
      <c r="C19" s="200"/>
      <c r="D19" s="200"/>
      <c r="E19" s="200">
        <f t="shared" si="3"/>
        <v>139565291449</v>
      </c>
      <c r="F19" s="200">
        <v>47158552000</v>
      </c>
      <c r="G19" s="200">
        <v>51093572894</v>
      </c>
      <c r="H19" s="200">
        <v>41313166555</v>
      </c>
      <c r="I19" s="201"/>
      <c r="J19" s="201"/>
      <c r="K19" s="205" t="s">
        <v>868</v>
      </c>
      <c r="L19" s="204" t="e">
        <f>27061429100-'57.31'!#REF!</f>
        <v>#REF!</v>
      </c>
    </row>
    <row r="20" spans="1:12" s="203" customFormat="1" ht="20.25" customHeight="1">
      <c r="A20" s="198" t="s">
        <v>851</v>
      </c>
      <c r="B20" s="199" t="s">
        <v>852</v>
      </c>
      <c r="C20" s="200"/>
      <c r="D20" s="200"/>
      <c r="E20" s="200">
        <f t="shared" si="3"/>
        <v>5708455000</v>
      </c>
      <c r="F20" s="200">
        <v>3767000000</v>
      </c>
      <c r="G20" s="200">
        <v>1792800000</v>
      </c>
      <c r="H20" s="200">
        <v>148655000</v>
      </c>
      <c r="I20" s="201"/>
      <c r="J20" s="201"/>
      <c r="K20" s="202"/>
      <c r="L20" s="204" t="e">
        <f>L19+L18</f>
        <v>#REF!</v>
      </c>
    </row>
    <row r="21" spans="1:12" s="203" customFormat="1" ht="18.75" customHeight="1">
      <c r="A21" s="198" t="s">
        <v>853</v>
      </c>
      <c r="B21" s="199" t="s">
        <v>854</v>
      </c>
      <c r="C21" s="200"/>
      <c r="D21" s="200"/>
      <c r="E21" s="200">
        <f t="shared" si="3"/>
        <v>9555139986</v>
      </c>
      <c r="F21" s="200">
        <v>100000000</v>
      </c>
      <c r="G21" s="200">
        <v>1994380432</v>
      </c>
      <c r="H21" s="200">
        <v>7460759554</v>
      </c>
      <c r="I21" s="201"/>
      <c r="J21" s="201"/>
      <c r="K21" s="202"/>
      <c r="L21" s="204"/>
    </row>
    <row r="22" spans="1:12" s="203" customFormat="1" ht="18.75" customHeight="1">
      <c r="A22" s="198" t="s">
        <v>855</v>
      </c>
      <c r="B22" s="199" t="s">
        <v>856</v>
      </c>
      <c r="C22" s="200"/>
      <c r="D22" s="200"/>
      <c r="E22" s="200">
        <f t="shared" si="3"/>
        <v>100437777027</v>
      </c>
      <c r="F22" s="200">
        <f>92717491027</f>
        <v>92717491027</v>
      </c>
      <c r="G22" s="200">
        <v>7151719000</v>
      </c>
      <c r="H22" s="200">
        <v>568567000</v>
      </c>
      <c r="I22" s="201"/>
      <c r="J22" s="201"/>
      <c r="K22" s="202"/>
      <c r="L22" s="204"/>
    </row>
    <row r="23" spans="1:12" s="203" customFormat="1" ht="18.75" customHeight="1">
      <c r="A23" s="198" t="s">
        <v>857</v>
      </c>
      <c r="B23" s="199" t="s">
        <v>840</v>
      </c>
      <c r="C23" s="200"/>
      <c r="D23" s="200"/>
      <c r="E23" s="200">
        <f t="shared" si="3"/>
        <v>2227308102192</v>
      </c>
      <c r="F23" s="200">
        <f>1245104858384-17084000000</f>
        <v>1228020858384</v>
      </c>
      <c r="G23" s="200">
        <v>688774538886</v>
      </c>
      <c r="H23" s="200">
        <v>310512704922</v>
      </c>
      <c r="I23" s="201"/>
      <c r="J23" s="201"/>
      <c r="K23" s="202"/>
      <c r="L23" s="204">
        <v>176184528646</v>
      </c>
    </row>
    <row r="24" spans="1:12" s="203" customFormat="1" ht="18.75" customHeight="1">
      <c r="A24" s="198" t="s">
        <v>858</v>
      </c>
      <c r="B24" s="199" t="s">
        <v>859</v>
      </c>
      <c r="C24" s="200"/>
      <c r="D24" s="200"/>
      <c r="E24" s="200">
        <f t="shared" si="3"/>
        <v>293561428796</v>
      </c>
      <c r="F24" s="200">
        <v>171577233927</v>
      </c>
      <c r="G24" s="200">
        <v>62698722538</v>
      </c>
      <c r="H24" s="200">
        <v>59285472331</v>
      </c>
      <c r="I24" s="201"/>
      <c r="J24" s="201"/>
      <c r="K24" s="202"/>
      <c r="L24" s="204">
        <f>L23-G13</f>
        <v>-890098122330</v>
      </c>
    </row>
    <row r="25" spans="1:12" s="203" customFormat="1" ht="18.75" customHeight="1">
      <c r="A25" s="198" t="s">
        <v>860</v>
      </c>
      <c r="B25" s="199" t="s">
        <v>861</v>
      </c>
      <c r="C25" s="200"/>
      <c r="D25" s="200">
        <f>D26-F30</f>
        <v>-41075124000</v>
      </c>
      <c r="E25" s="200">
        <f t="shared" si="3"/>
        <v>258244233727</v>
      </c>
      <c r="F25" s="200">
        <v>18413359142</v>
      </c>
      <c r="G25" s="200">
        <v>2430736000</v>
      </c>
      <c r="H25" s="200">
        <v>237400138585</v>
      </c>
      <c r="I25" s="201"/>
      <c r="J25" s="201"/>
      <c r="K25" s="202"/>
      <c r="L25" s="204" t="e">
        <f>G13-L19</f>
        <v>#REF!</v>
      </c>
    </row>
    <row r="26" spans="1:12" s="203" customFormat="1" ht="18.75" customHeight="1">
      <c r="A26" s="198" t="s">
        <v>862</v>
      </c>
      <c r="B26" s="199" t="s">
        <v>863</v>
      </c>
      <c r="C26" s="200"/>
      <c r="D26" s="200">
        <v>1920483957358</v>
      </c>
      <c r="E26" s="200">
        <f t="shared" si="3"/>
        <v>0</v>
      </c>
      <c r="F26" s="200">
        <v>0</v>
      </c>
      <c r="G26" s="200">
        <v>0</v>
      </c>
      <c r="H26" s="200">
        <v>0</v>
      </c>
      <c r="I26" s="201"/>
      <c r="J26" s="201"/>
      <c r="K26" s="202"/>
      <c r="L26" s="229" t="e">
        <f>L25-'[5]55 '!$D$8*1000000</f>
        <v>#REF!</v>
      </c>
    </row>
    <row r="27" spans="1:12" s="197" customFormat="1" ht="33.75" customHeight="1">
      <c r="A27" s="195">
        <v>2</v>
      </c>
      <c r="B27" s="183" t="s">
        <v>866</v>
      </c>
      <c r="C27" s="193"/>
      <c r="D27" s="193">
        <v>1000000000</v>
      </c>
      <c r="E27" s="193">
        <f>F27+G27+H27</f>
        <v>5925000000</v>
      </c>
      <c r="F27" s="193">
        <v>5925000000</v>
      </c>
      <c r="G27" s="193">
        <v>0</v>
      </c>
      <c r="H27" s="193">
        <v>0</v>
      </c>
      <c r="I27" s="194"/>
      <c r="J27" s="194">
        <f>E27*100/D27</f>
        <v>592.5</v>
      </c>
      <c r="K27" s="207"/>
      <c r="L27" s="228"/>
    </row>
    <row r="28" spans="1:12" s="197" customFormat="1" ht="18" customHeight="1">
      <c r="A28" s="195">
        <v>3</v>
      </c>
      <c r="B28" s="183" t="s">
        <v>830</v>
      </c>
      <c r="C28" s="193">
        <f>D28</f>
        <v>2039157000000</v>
      </c>
      <c r="D28" s="193">
        <v>2039157000000</v>
      </c>
      <c r="E28" s="193">
        <f>F28+G28+H28</f>
        <v>108090000000</v>
      </c>
      <c r="F28" s="193">
        <v>108090000000</v>
      </c>
      <c r="G28" s="193">
        <v>0</v>
      </c>
      <c r="H28" s="193">
        <v>0</v>
      </c>
      <c r="I28" s="194"/>
      <c r="J28" s="194"/>
      <c r="K28" s="207"/>
      <c r="L28" s="228"/>
    </row>
    <row r="29" spans="1:12" s="208" customFormat="1">
      <c r="A29" s="191" t="s">
        <v>422</v>
      </c>
      <c r="B29" s="181" t="s">
        <v>865</v>
      </c>
      <c r="C29" s="200">
        <v>3200000000</v>
      </c>
      <c r="D29" s="200">
        <v>2000000000</v>
      </c>
      <c r="E29" s="200">
        <f>F29+G29+H29</f>
        <v>0</v>
      </c>
      <c r="F29" s="200"/>
      <c r="G29" s="200">
        <v>0</v>
      </c>
      <c r="H29" s="200">
        <v>0</v>
      </c>
      <c r="I29" s="201"/>
      <c r="J29" s="201"/>
      <c r="L29" s="217"/>
    </row>
    <row r="30" spans="1:12" s="189" customFormat="1" ht="18" customHeight="1">
      <c r="A30" s="191" t="s">
        <v>423</v>
      </c>
      <c r="B30" s="181" t="s">
        <v>505</v>
      </c>
      <c r="C30" s="192">
        <f>5641353000000+2714830000000-C28</f>
        <v>6317026000000</v>
      </c>
      <c r="D30" s="192">
        <f>SUM(D31:D43)-1000000</f>
        <v>6450406000000</v>
      </c>
      <c r="E30" s="193">
        <f>SUM(E31:E43)</f>
        <v>6375084999331</v>
      </c>
      <c r="F30" s="193">
        <f t="shared" ref="F30:H30" si="4">SUM(F31:F43)</f>
        <v>1961559081358</v>
      </c>
      <c r="G30" s="193">
        <f t="shared" si="4"/>
        <v>3498464573249</v>
      </c>
      <c r="H30" s="193">
        <f t="shared" si="4"/>
        <v>915061344724</v>
      </c>
      <c r="I30" s="194">
        <f>E30*100/C30</f>
        <v>100.91908754738385</v>
      </c>
      <c r="J30" s="194">
        <f>E30*100/D30</f>
        <v>98.832306049123105</v>
      </c>
      <c r="K30" s="209">
        <f>6181164868425-E30</f>
        <v>-193920130906</v>
      </c>
      <c r="L30" s="190">
        <f>K30-G30-G47+12703000000</f>
        <v>-3679681704155</v>
      </c>
    </row>
    <row r="31" spans="1:12" s="203" customFormat="1" ht="24" customHeight="1">
      <c r="A31" s="198" t="s">
        <v>693</v>
      </c>
      <c r="B31" s="182" t="s">
        <v>541</v>
      </c>
      <c r="C31" s="200"/>
      <c r="D31" s="200">
        <v>109236381734</v>
      </c>
      <c r="E31" s="200">
        <f>F31+G31+H31</f>
        <v>147997160151</v>
      </c>
      <c r="F31" s="200">
        <f>82705906000-10000000000</f>
        <v>72705906000</v>
      </c>
      <c r="G31" s="200">
        <v>37938311600</v>
      </c>
      <c r="H31" s="200">
        <v>37352942551</v>
      </c>
      <c r="I31" s="201"/>
      <c r="J31" s="201"/>
      <c r="K31" s="202" t="e">
        <f>#REF!-H31</f>
        <v>#REF!</v>
      </c>
      <c r="L31" s="204">
        <v>2096234446</v>
      </c>
    </row>
    <row r="32" spans="1:12" s="203" customFormat="1" ht="24" customHeight="1">
      <c r="A32" s="198" t="s">
        <v>694</v>
      </c>
      <c r="B32" s="199" t="s">
        <v>782</v>
      </c>
      <c r="C32" s="200"/>
      <c r="D32" s="200">
        <v>29154618266</v>
      </c>
      <c r="E32" s="200">
        <f t="shared" ref="E32:E43" si="5">F32+G32+H32</f>
        <v>63464715730</v>
      </c>
      <c r="F32" s="200">
        <v>31107000000</v>
      </c>
      <c r="G32" s="200">
        <v>12674883000</v>
      </c>
      <c r="H32" s="200">
        <v>19682832730</v>
      </c>
      <c r="I32" s="201"/>
      <c r="J32" s="201"/>
      <c r="K32" s="202" t="e">
        <f>#REF!-H32</f>
        <v>#REF!</v>
      </c>
      <c r="L32" s="204">
        <v>730689684</v>
      </c>
    </row>
    <row r="33" spans="1:12" s="203" customFormat="1" ht="24" customHeight="1">
      <c r="A33" s="198" t="s">
        <v>695</v>
      </c>
      <c r="B33" s="182" t="s">
        <v>783</v>
      </c>
      <c r="C33" s="200">
        <v>2702351000000</v>
      </c>
      <c r="D33" s="200">
        <f>C33</f>
        <v>2702351000000</v>
      </c>
      <c r="E33" s="200">
        <f t="shared" si="5"/>
        <v>2463298753337</v>
      </c>
      <c r="F33" s="200">
        <v>511838789298</v>
      </c>
      <c r="G33" s="200">
        <v>1934319281359</v>
      </c>
      <c r="H33" s="200">
        <v>17140682680</v>
      </c>
      <c r="I33" s="201"/>
      <c r="J33" s="201">
        <f>E33*100/D33</f>
        <v>91.153915732523274</v>
      </c>
      <c r="K33" s="206">
        <v>274073464953</v>
      </c>
      <c r="L33" s="204">
        <f>K33-G33</f>
        <v>-1660245816406</v>
      </c>
    </row>
    <row r="34" spans="1:12" s="208" customFormat="1" ht="21.75" customHeight="1">
      <c r="A34" s="198" t="s">
        <v>696</v>
      </c>
      <c r="B34" s="182" t="s">
        <v>781</v>
      </c>
      <c r="C34" s="200"/>
      <c r="D34" s="212">
        <v>617456000000</v>
      </c>
      <c r="E34" s="200">
        <f t="shared" si="5"/>
        <v>566930668066</v>
      </c>
      <c r="F34" s="200">
        <v>282729644424</v>
      </c>
      <c r="G34" s="213">
        <v>277757541339</v>
      </c>
      <c r="H34" s="200">
        <v>6443482303</v>
      </c>
      <c r="I34" s="201"/>
      <c r="J34" s="201">
        <f>E34*100/D31</f>
        <v>518.99436713907733</v>
      </c>
      <c r="K34" s="214">
        <f>F12+F30</f>
        <v>4171041238807</v>
      </c>
      <c r="L34" s="217"/>
    </row>
    <row r="35" spans="1:12" s="208" customFormat="1" ht="21.75" customHeight="1">
      <c r="A35" s="198" t="s">
        <v>819</v>
      </c>
      <c r="B35" s="182" t="s">
        <v>1113</v>
      </c>
      <c r="C35" s="200">
        <v>20935000000</v>
      </c>
      <c r="D35" s="200">
        <v>30000000000</v>
      </c>
      <c r="E35" s="200">
        <f t="shared" si="5"/>
        <v>17663237450</v>
      </c>
      <c r="F35" s="200">
        <v>17663237450</v>
      </c>
      <c r="G35" s="213"/>
      <c r="H35" s="200"/>
      <c r="I35" s="201"/>
      <c r="J35" s="201">
        <f>E35*100/D32</f>
        <v>60.584698070284105</v>
      </c>
      <c r="L35" s="217"/>
    </row>
    <row r="36" spans="1:12" s="208" customFormat="1" ht="21.75" customHeight="1">
      <c r="A36" s="198" t="s">
        <v>697</v>
      </c>
      <c r="B36" s="182" t="s">
        <v>785</v>
      </c>
      <c r="C36" s="200"/>
      <c r="D36" s="200">
        <v>53882000000</v>
      </c>
      <c r="E36" s="200">
        <f t="shared" si="5"/>
        <v>99154870731</v>
      </c>
      <c r="F36" s="200">
        <v>64965314196</v>
      </c>
      <c r="G36" s="200">
        <v>24804383733</v>
      </c>
      <c r="H36" s="200">
        <v>9385172802</v>
      </c>
      <c r="I36" s="201"/>
      <c r="J36" s="201">
        <f t="shared" ref="J36:J40" si="6">E36*100/D36</f>
        <v>184.022253685832</v>
      </c>
      <c r="K36" s="214" t="e">
        <f>#REF!-H36</f>
        <v>#REF!</v>
      </c>
      <c r="L36" s="217">
        <v>816315804</v>
      </c>
    </row>
    <row r="37" spans="1:12" s="208" customFormat="1" ht="21.75" customHeight="1">
      <c r="A37" s="198" t="s">
        <v>698</v>
      </c>
      <c r="B37" s="182" t="s">
        <v>784</v>
      </c>
      <c r="C37" s="200"/>
      <c r="D37" s="200">
        <v>29405000000</v>
      </c>
      <c r="E37" s="200">
        <f t="shared" si="5"/>
        <v>34720544396</v>
      </c>
      <c r="F37" s="200">
        <v>19018000000</v>
      </c>
      <c r="G37" s="200">
        <v>13501763300</v>
      </c>
      <c r="H37" s="200">
        <v>2200781096</v>
      </c>
      <c r="I37" s="201"/>
      <c r="J37" s="201">
        <f t="shared" si="6"/>
        <v>118.07700865839143</v>
      </c>
      <c r="L37" s="217"/>
    </row>
    <row r="38" spans="1:12" s="203" customFormat="1" ht="21.75" customHeight="1">
      <c r="A38" s="198" t="s">
        <v>699</v>
      </c>
      <c r="B38" s="182" t="s">
        <v>718</v>
      </c>
      <c r="C38" s="200">
        <v>57690000000</v>
      </c>
      <c r="D38" s="200">
        <v>100996000000</v>
      </c>
      <c r="E38" s="200">
        <f t="shared" si="5"/>
        <v>79146260007</v>
      </c>
      <c r="F38" s="200">
        <v>41767207691</v>
      </c>
      <c r="G38" s="215">
        <v>30639070276</v>
      </c>
      <c r="H38" s="200">
        <v>6739982040</v>
      </c>
      <c r="I38" s="201"/>
      <c r="J38" s="201">
        <f t="shared" si="6"/>
        <v>78.36573726385204</v>
      </c>
      <c r="L38" s="204"/>
    </row>
    <row r="39" spans="1:12" s="203" customFormat="1" ht="21.75" customHeight="1">
      <c r="A39" s="198" t="s">
        <v>701</v>
      </c>
      <c r="B39" s="182" t="s">
        <v>715</v>
      </c>
      <c r="C39" s="200"/>
      <c r="D39" s="200">
        <v>1067595000000</v>
      </c>
      <c r="E39" s="200">
        <f t="shared" si="5"/>
        <v>962201914935</v>
      </c>
      <c r="F39" s="200">
        <v>313499037540</v>
      </c>
      <c r="G39" s="200">
        <v>473425077582</v>
      </c>
      <c r="H39" s="200">
        <v>175277799813</v>
      </c>
      <c r="I39" s="201"/>
      <c r="J39" s="201">
        <f t="shared" si="6"/>
        <v>90.127990008851668</v>
      </c>
      <c r="K39" s="202">
        <f>703028112865-G39</f>
        <v>229603035283</v>
      </c>
      <c r="L39" s="204"/>
    </row>
    <row r="40" spans="1:12" s="203" customFormat="1" ht="15">
      <c r="A40" s="198" t="s">
        <v>700</v>
      </c>
      <c r="B40" s="182" t="s">
        <v>716</v>
      </c>
      <c r="C40" s="200"/>
      <c r="D40" s="200">
        <v>1162406000000</v>
      </c>
      <c r="E40" s="200">
        <f t="shared" si="5"/>
        <v>1465058323326</v>
      </c>
      <c r="F40" s="200">
        <v>488070302883</v>
      </c>
      <c r="G40" s="200">
        <v>373687568371</v>
      </c>
      <c r="H40" s="200">
        <v>603300452072</v>
      </c>
      <c r="I40" s="201"/>
      <c r="J40" s="201">
        <f t="shared" si="6"/>
        <v>126.03671379242709</v>
      </c>
      <c r="K40" s="202">
        <f>44852271415-G40</f>
        <v>-328835296956</v>
      </c>
      <c r="L40" s="204"/>
    </row>
    <row r="41" spans="1:12" s="203" customFormat="1" ht="24" customHeight="1">
      <c r="A41" s="198" t="s">
        <v>702</v>
      </c>
      <c r="B41" s="182" t="s">
        <v>717</v>
      </c>
      <c r="C41" s="200"/>
      <c r="D41" s="200"/>
      <c r="E41" s="200">
        <f>F41+G41+H41</f>
        <v>0</v>
      </c>
      <c r="F41" s="216">
        <v>0</v>
      </c>
      <c r="G41" s="200">
        <v>0</v>
      </c>
      <c r="H41" s="200">
        <v>0</v>
      </c>
      <c r="I41" s="201"/>
      <c r="J41" s="201"/>
      <c r="L41" s="204"/>
    </row>
    <row r="42" spans="1:12" s="208" customFormat="1" ht="24" customHeight="1">
      <c r="A42" s="198" t="s">
        <v>703</v>
      </c>
      <c r="B42" s="182" t="s">
        <v>714</v>
      </c>
      <c r="C42" s="200"/>
      <c r="D42" s="200">
        <v>331331000000</v>
      </c>
      <c r="E42" s="200">
        <f>F42+G42+H42</f>
        <v>365526106689</v>
      </c>
      <c r="F42" s="200">
        <v>28935023847</v>
      </c>
      <c r="G42" s="200">
        <v>299649577464</v>
      </c>
      <c r="H42" s="200">
        <v>36941505378</v>
      </c>
      <c r="I42" s="201"/>
      <c r="J42" s="201">
        <f>E42*100/D42</f>
        <v>110.3205274148812</v>
      </c>
      <c r="L42" s="217"/>
    </row>
    <row r="43" spans="1:12" s="203" customFormat="1" ht="24" customHeight="1">
      <c r="A43" s="198" t="s">
        <v>1705</v>
      </c>
      <c r="B43" s="182" t="s">
        <v>719</v>
      </c>
      <c r="C43" s="200"/>
      <c r="D43" s="200">
        <v>216594000000</v>
      </c>
      <c r="E43" s="200">
        <f t="shared" si="5"/>
        <v>109922444513</v>
      </c>
      <c r="F43" s="200">
        <v>89259618029</v>
      </c>
      <c r="G43" s="200">
        <v>20067115225</v>
      </c>
      <c r="H43" s="200">
        <v>595711259</v>
      </c>
      <c r="I43" s="201"/>
      <c r="J43" s="201">
        <f>E43*100/D43</f>
        <v>50.750456851528668</v>
      </c>
      <c r="L43" s="204"/>
    </row>
    <row r="44" spans="1:12" s="208" customFormat="1" ht="21" customHeight="1">
      <c r="A44" s="191" t="s">
        <v>424</v>
      </c>
      <c r="B44" s="181" t="s">
        <v>720</v>
      </c>
      <c r="C44" s="193">
        <v>143690000000</v>
      </c>
      <c r="D44" s="193">
        <v>145940000000</v>
      </c>
      <c r="E44" s="200">
        <f>G44+H44</f>
        <v>0</v>
      </c>
      <c r="F44" s="200"/>
      <c r="G44" s="200">
        <v>0</v>
      </c>
      <c r="H44" s="200"/>
      <c r="I44" s="201"/>
      <c r="J44" s="201">
        <f>E44*100/D44</f>
        <v>0</v>
      </c>
      <c r="K44" s="217">
        <f>531486394865+171541718000+57163750000</f>
        <v>760191862865</v>
      </c>
      <c r="L44" s="217"/>
    </row>
    <row r="45" spans="1:12" s="189" customFormat="1" ht="21" customHeight="1">
      <c r="A45" s="191" t="s">
        <v>425</v>
      </c>
      <c r="B45" s="181" t="s">
        <v>115</v>
      </c>
      <c r="C45" s="193">
        <v>1000000000</v>
      </c>
      <c r="D45" s="193">
        <v>1000000000</v>
      </c>
      <c r="E45" s="193">
        <f>G45+H45+F45</f>
        <v>1000000000</v>
      </c>
      <c r="F45" s="193">
        <v>1000000000</v>
      </c>
      <c r="G45" s="193"/>
      <c r="H45" s="193"/>
      <c r="I45" s="194"/>
      <c r="J45" s="194"/>
      <c r="L45" s="190"/>
    </row>
    <row r="46" spans="1:12" s="189" customFormat="1" ht="21" customHeight="1">
      <c r="A46" s="191" t="s">
        <v>426</v>
      </c>
      <c r="B46" s="181" t="s">
        <v>721</v>
      </c>
      <c r="C46" s="193"/>
      <c r="D46" s="193"/>
      <c r="E46" s="193">
        <f>G46+H46+F46</f>
        <v>2401373844361</v>
      </c>
      <c r="F46" s="193">
        <f>1690215336021+107074000000</f>
        <v>1797289336021</v>
      </c>
      <c r="G46" s="193">
        <v>383737834856</v>
      </c>
      <c r="H46" s="193">
        <v>220346673484</v>
      </c>
      <c r="I46" s="194"/>
      <c r="J46" s="194"/>
      <c r="L46" s="190"/>
    </row>
    <row r="47" spans="1:12" s="189" customFormat="1" ht="32.25" customHeight="1">
      <c r="A47" s="191" t="s">
        <v>417</v>
      </c>
      <c r="B47" s="181" t="s">
        <v>722</v>
      </c>
      <c r="C47" s="193"/>
      <c r="D47" s="193">
        <v>120000000000</v>
      </c>
      <c r="E47" s="193">
        <f>SUM(E48:E50)</f>
        <v>0</v>
      </c>
      <c r="F47" s="193"/>
      <c r="G47" s="193">
        <f>SUM(G48:G50)</f>
        <v>0</v>
      </c>
      <c r="H47" s="193">
        <f>SUM(H48:H50)</f>
        <v>0</v>
      </c>
      <c r="I47" s="194"/>
      <c r="J47" s="194"/>
      <c r="K47" s="210"/>
      <c r="L47" s="190"/>
    </row>
    <row r="48" spans="1:12" s="189" customFormat="1" ht="18" customHeight="1">
      <c r="A48" s="191">
        <v>1</v>
      </c>
      <c r="B48" s="183" t="s">
        <v>513</v>
      </c>
      <c r="C48" s="193"/>
      <c r="D48" s="193"/>
      <c r="E48" s="193">
        <f>G48+H48+F48</f>
        <v>0</v>
      </c>
      <c r="F48" s="193"/>
      <c r="G48" s="193"/>
      <c r="H48" s="193"/>
      <c r="I48" s="194"/>
      <c r="J48" s="194"/>
      <c r="L48" s="190"/>
    </row>
    <row r="49" spans="1:12" s="189" customFormat="1" ht="18" customHeight="1">
      <c r="A49" s="191">
        <v>2</v>
      </c>
      <c r="B49" s="183" t="s">
        <v>514</v>
      </c>
      <c r="C49" s="193"/>
      <c r="D49" s="193"/>
      <c r="E49" s="193">
        <f>G49+H49+F49</f>
        <v>0</v>
      </c>
      <c r="F49" s="193"/>
      <c r="G49" s="193"/>
      <c r="H49" s="193"/>
      <c r="I49" s="194"/>
      <c r="J49" s="194"/>
      <c r="L49" s="190"/>
    </row>
    <row r="50" spans="1:12" s="189" customFormat="1" ht="36" customHeight="1">
      <c r="A50" s="191">
        <v>3</v>
      </c>
      <c r="B50" s="183" t="s">
        <v>494</v>
      </c>
      <c r="C50" s="193"/>
      <c r="D50" s="193"/>
      <c r="E50" s="193">
        <f>G50+H50+F50</f>
        <v>0</v>
      </c>
      <c r="F50" s="193"/>
      <c r="G50" s="218"/>
      <c r="H50" s="193"/>
      <c r="I50" s="194"/>
      <c r="J50" s="194"/>
      <c r="L50" s="190"/>
    </row>
    <row r="51" spans="1:12" s="189" customFormat="1" ht="36" customHeight="1">
      <c r="A51" s="191" t="s">
        <v>418</v>
      </c>
      <c r="B51" s="181" t="s">
        <v>723</v>
      </c>
      <c r="C51" s="193"/>
      <c r="D51" s="200"/>
      <c r="E51" s="193">
        <f>G51+H51+F51</f>
        <v>5911788272493</v>
      </c>
      <c r="F51" s="193">
        <f>SUM(F52:F53)</f>
        <v>4779784015069</v>
      </c>
      <c r="G51" s="193">
        <f>SUM(G52:G53)</f>
        <v>1132004257424</v>
      </c>
      <c r="H51" s="193"/>
      <c r="I51" s="194"/>
      <c r="J51" s="194"/>
      <c r="K51" s="210">
        <f>E51-5635734299481</f>
        <v>276053973012</v>
      </c>
      <c r="L51" s="190"/>
    </row>
    <row r="52" spans="1:12" s="219" customFormat="1" ht="18" customHeight="1">
      <c r="A52" s="191">
        <v>1</v>
      </c>
      <c r="B52" s="181" t="s">
        <v>724</v>
      </c>
      <c r="C52" s="193"/>
      <c r="D52" s="193"/>
      <c r="E52" s="193">
        <f t="shared" ref="E52:E53" si="7">G52+H52+F52</f>
        <v>3824871012000</v>
      </c>
      <c r="F52" s="193">
        <v>3256742000000</v>
      </c>
      <c r="G52" s="193">
        <v>568129012000</v>
      </c>
      <c r="H52" s="193"/>
      <c r="I52" s="194"/>
      <c r="J52" s="194"/>
      <c r="L52" s="230"/>
    </row>
    <row r="53" spans="1:12" s="219" customFormat="1" ht="18" customHeight="1">
      <c r="A53" s="191">
        <v>2</v>
      </c>
      <c r="B53" s="181" t="s">
        <v>725</v>
      </c>
      <c r="C53" s="193"/>
      <c r="D53" s="193"/>
      <c r="E53" s="193">
        <f t="shared" si="7"/>
        <v>2086917260493</v>
      </c>
      <c r="F53" s="193">
        <f>F54</f>
        <v>1523042015069</v>
      </c>
      <c r="G53" s="193">
        <f>G54+G55</f>
        <v>563875245424</v>
      </c>
      <c r="H53" s="193"/>
      <c r="I53" s="194"/>
      <c r="J53" s="194"/>
      <c r="L53" s="230"/>
    </row>
    <row r="54" spans="1:12" s="208" customFormat="1">
      <c r="A54" s="211" t="s">
        <v>704</v>
      </c>
      <c r="B54" s="182" t="s">
        <v>726</v>
      </c>
      <c r="C54" s="200"/>
      <c r="D54" s="200"/>
      <c r="E54" s="220">
        <f>G54+H54+F54</f>
        <v>2086917260493</v>
      </c>
      <c r="F54" s="220">
        <v>1523042015069</v>
      </c>
      <c r="G54" s="220">
        <v>563875245424</v>
      </c>
      <c r="H54" s="221"/>
      <c r="I54" s="222"/>
      <c r="J54" s="222"/>
      <c r="L54" s="217"/>
    </row>
    <row r="55" spans="1:12" s="208" customFormat="1">
      <c r="A55" s="211" t="s">
        <v>705</v>
      </c>
      <c r="B55" s="182" t="s">
        <v>727</v>
      </c>
      <c r="C55" s="200"/>
      <c r="D55" s="200"/>
      <c r="E55" s="221">
        <f>G55+H55</f>
        <v>0</v>
      </c>
      <c r="F55" s="221"/>
      <c r="G55" s="221"/>
      <c r="H55" s="221"/>
      <c r="I55" s="222"/>
      <c r="J55" s="222"/>
      <c r="L55" s="217"/>
    </row>
    <row r="56" spans="1:12" s="189" customFormat="1" ht="18" customHeight="1">
      <c r="A56" s="223" t="s">
        <v>374</v>
      </c>
      <c r="B56" s="224" t="s">
        <v>123</v>
      </c>
      <c r="C56" s="225"/>
      <c r="D56" s="225"/>
      <c r="E56" s="225">
        <f>G56+H56+F56</f>
        <v>114901945475</v>
      </c>
      <c r="F56" s="225">
        <v>26485000000</v>
      </c>
      <c r="G56" s="225">
        <v>82318800675</v>
      </c>
      <c r="H56" s="225">
        <v>6098144800</v>
      </c>
      <c r="I56" s="226"/>
      <c r="J56" s="226"/>
      <c r="L56" s="190"/>
    </row>
    <row r="57" spans="1:12" ht="18" customHeight="1">
      <c r="C57" s="54"/>
      <c r="D57" s="54"/>
      <c r="E57" s="55"/>
      <c r="F57" s="54"/>
      <c r="G57" s="125"/>
      <c r="H57" s="125"/>
      <c r="I57" s="125"/>
      <c r="J57" s="125"/>
    </row>
    <row r="58" spans="1:12" s="57" customFormat="1" ht="18" customHeight="1">
      <c r="A58" s="1303" t="s">
        <v>3195</v>
      </c>
      <c r="B58" s="1303"/>
      <c r="C58" s="1285" t="s">
        <v>3195</v>
      </c>
      <c r="D58" s="1285"/>
      <c r="E58" s="130"/>
      <c r="F58" s="40"/>
      <c r="G58" s="1285" t="s">
        <v>3196</v>
      </c>
      <c r="H58" s="1285"/>
      <c r="I58" s="1285"/>
      <c r="J58" s="75"/>
      <c r="L58" s="231"/>
    </row>
    <row r="59" spans="1:12" s="57" customFormat="1" ht="18" customHeight="1">
      <c r="A59" s="1304" t="s">
        <v>1608</v>
      </c>
      <c r="B59" s="1304"/>
      <c r="C59" s="1272" t="s">
        <v>1111</v>
      </c>
      <c r="D59" s="1272"/>
      <c r="E59" s="42"/>
      <c r="F59" s="43"/>
      <c r="G59" s="1272" t="s">
        <v>706</v>
      </c>
      <c r="H59" s="1272"/>
      <c r="I59" s="1272"/>
      <c r="J59" s="75"/>
      <c r="L59" s="231"/>
    </row>
    <row r="60" spans="1:12" s="57" customFormat="1" ht="15.75" customHeight="1">
      <c r="A60" s="45"/>
      <c r="B60" s="25"/>
      <c r="C60" s="129"/>
      <c r="D60" s="129"/>
      <c r="E60" s="25"/>
      <c r="F60" s="46"/>
      <c r="G60" s="1272" t="s">
        <v>1106</v>
      </c>
      <c r="H60" s="1272"/>
      <c r="I60" s="1272"/>
      <c r="J60" s="75"/>
      <c r="L60" s="231"/>
    </row>
    <row r="61" spans="1:12" s="57" customFormat="1" ht="15.75" customHeight="1">
      <c r="A61" s="77"/>
      <c r="B61" s="15"/>
      <c r="C61" s="58"/>
      <c r="D61" s="58"/>
      <c r="E61" s="58"/>
      <c r="F61" s="58"/>
      <c r="G61" s="16"/>
      <c r="H61" s="16"/>
      <c r="I61" s="16"/>
      <c r="J61" s="16"/>
      <c r="L61" s="231"/>
    </row>
    <row r="62" spans="1:12" s="57" customFormat="1" ht="15.75" customHeight="1">
      <c r="A62" s="77"/>
      <c r="B62" s="15"/>
      <c r="C62" s="58"/>
      <c r="D62" s="58"/>
      <c r="E62" s="58"/>
      <c r="F62" s="58"/>
      <c r="G62" s="16"/>
      <c r="H62" s="16"/>
      <c r="I62" s="16"/>
      <c r="J62" s="16"/>
      <c r="L62" s="231"/>
    </row>
    <row r="63" spans="1:12" s="57" customFormat="1" ht="15.75" customHeight="1">
      <c r="A63" s="77"/>
      <c r="B63" s="59"/>
      <c r="C63" s="58"/>
      <c r="D63" s="58"/>
      <c r="E63" s="58"/>
      <c r="F63" s="58"/>
      <c r="G63" s="16"/>
      <c r="H63" s="16"/>
      <c r="I63" s="16"/>
      <c r="J63" s="16"/>
      <c r="L63" s="231"/>
    </row>
    <row r="64" spans="1:12" ht="15.75" customHeight="1">
      <c r="C64" s="54"/>
      <c r="D64" s="54"/>
      <c r="E64" s="54"/>
      <c r="F64" s="54"/>
      <c r="G64" s="1221"/>
      <c r="H64" s="1221"/>
      <c r="I64" s="1221"/>
      <c r="J64" s="54"/>
    </row>
    <row r="65" spans="3:10" ht="15.75" customHeight="1">
      <c r="C65" s="54"/>
      <c r="D65" s="54"/>
      <c r="E65" s="127"/>
      <c r="F65" s="127"/>
      <c r="G65" s="1221"/>
      <c r="H65" s="1221"/>
      <c r="I65" s="1221"/>
      <c r="J65" s="1221"/>
    </row>
    <row r="66" spans="3:10" ht="15.75" customHeight="1">
      <c r="C66" s="54"/>
      <c r="D66" s="54"/>
      <c r="E66" s="54"/>
      <c r="F66" s="54"/>
      <c r="G66" s="54"/>
      <c r="H66" s="54"/>
      <c r="I66" s="54"/>
      <c r="J66" s="54"/>
    </row>
    <row r="67" spans="3:10" ht="15.75" customHeight="1">
      <c r="C67" s="54"/>
      <c r="D67" s="54"/>
      <c r="E67" s="54"/>
      <c r="F67" s="54"/>
      <c r="G67" s="54"/>
      <c r="H67" s="54"/>
      <c r="I67" s="54"/>
      <c r="J67" s="54"/>
    </row>
    <row r="68" spans="3:10" ht="15.75" customHeight="1">
      <c r="C68" s="54"/>
      <c r="D68" s="54"/>
      <c r="E68" s="54"/>
      <c r="F68" s="54"/>
      <c r="G68" s="54"/>
      <c r="H68" s="54"/>
      <c r="I68" s="54"/>
      <c r="J68" s="54"/>
    </row>
    <row r="69" spans="3:10" ht="15.75" customHeight="1">
      <c r="C69" s="54"/>
      <c r="D69" s="54"/>
      <c r="E69" s="54"/>
      <c r="F69" s="54"/>
      <c r="G69" s="54"/>
      <c r="H69" s="54"/>
      <c r="I69" s="54"/>
      <c r="J69" s="54"/>
    </row>
    <row r="70" spans="3:10" ht="15.75" customHeight="1">
      <c r="C70" s="54"/>
      <c r="D70" s="54"/>
      <c r="E70" s="54"/>
      <c r="F70" s="54"/>
      <c r="G70" s="54"/>
      <c r="H70" s="54"/>
      <c r="I70" s="54"/>
      <c r="J70" s="54"/>
    </row>
    <row r="71" spans="3:10" ht="15.75" customHeight="1">
      <c r="C71" s="54"/>
      <c r="D71" s="54"/>
      <c r="E71" s="54"/>
      <c r="F71" s="54"/>
      <c r="G71" s="54"/>
      <c r="H71" s="54"/>
      <c r="I71" s="54"/>
      <c r="J71" s="54"/>
    </row>
    <row r="72" spans="3:10" ht="15.75" customHeight="1">
      <c r="C72" s="54"/>
      <c r="D72" s="54"/>
      <c r="E72" s="54"/>
      <c r="F72" s="54"/>
      <c r="G72" s="54"/>
      <c r="H72" s="54"/>
      <c r="I72" s="54"/>
      <c r="J72" s="54"/>
    </row>
    <row r="73" spans="3:10" ht="15.75" customHeight="1">
      <c r="C73" s="54"/>
      <c r="D73" s="54"/>
      <c r="E73" s="54"/>
      <c r="F73" s="54"/>
      <c r="G73" s="54"/>
      <c r="H73" s="54"/>
      <c r="I73" s="54"/>
      <c r="J73" s="54"/>
    </row>
    <row r="74" spans="3:10" ht="15.75" customHeight="1">
      <c r="C74" s="54"/>
      <c r="D74" s="54"/>
      <c r="E74" s="54"/>
      <c r="F74" s="54"/>
      <c r="G74" s="54"/>
      <c r="H74" s="54"/>
      <c r="I74" s="54"/>
      <c r="J74" s="54"/>
    </row>
    <row r="75" spans="3:10" ht="15.75" customHeight="1">
      <c r="C75" s="54"/>
      <c r="D75" s="54"/>
      <c r="E75" s="54"/>
      <c r="F75" s="54"/>
      <c r="G75" s="54"/>
      <c r="H75" s="54"/>
      <c r="I75" s="54"/>
      <c r="J75" s="54"/>
    </row>
    <row r="76" spans="3:10" ht="15.75" customHeight="1">
      <c r="C76" s="54"/>
      <c r="D76" s="54"/>
      <c r="E76" s="54"/>
      <c r="F76" s="54"/>
      <c r="G76" s="54"/>
      <c r="H76" s="54"/>
      <c r="I76" s="54"/>
      <c r="J76" s="54"/>
    </row>
    <row r="77" spans="3:10" ht="15.75" customHeight="1">
      <c r="C77" s="54"/>
      <c r="D77" s="54"/>
      <c r="E77" s="54"/>
      <c r="F77" s="54"/>
      <c r="G77" s="54"/>
      <c r="H77" s="54"/>
      <c r="I77" s="54"/>
      <c r="J77" s="54"/>
    </row>
    <row r="78" spans="3:10" ht="15.75" customHeight="1">
      <c r="C78" s="54"/>
      <c r="D78" s="54"/>
      <c r="E78" s="54"/>
      <c r="F78" s="54"/>
      <c r="G78" s="54"/>
      <c r="H78" s="54"/>
      <c r="I78" s="54"/>
      <c r="J78" s="54"/>
    </row>
    <row r="79" spans="3:10" ht="15.75" customHeight="1">
      <c r="C79" s="54"/>
      <c r="D79" s="54"/>
      <c r="E79" s="54"/>
      <c r="F79" s="54"/>
      <c r="G79" s="54"/>
      <c r="H79" s="54"/>
      <c r="I79" s="54"/>
      <c r="J79" s="54"/>
    </row>
    <row r="80" spans="3:10" ht="15.75" customHeight="1">
      <c r="C80" s="54"/>
      <c r="D80" s="54"/>
      <c r="E80" s="54"/>
      <c r="F80" s="54"/>
      <c r="G80" s="54"/>
      <c r="H80" s="54"/>
      <c r="I80" s="54"/>
      <c r="J80" s="54"/>
    </row>
    <row r="81" spans="3:10" ht="15.75" customHeight="1">
      <c r="C81" s="54"/>
      <c r="D81" s="54"/>
      <c r="E81" s="54"/>
      <c r="F81" s="54"/>
      <c r="G81" s="54"/>
      <c r="H81" s="54"/>
      <c r="I81" s="54"/>
      <c r="J81" s="54"/>
    </row>
    <row r="82" spans="3:10" ht="15.75" customHeight="1">
      <c r="C82" s="54"/>
      <c r="D82" s="54"/>
      <c r="E82" s="54"/>
      <c r="F82" s="54"/>
      <c r="G82" s="54"/>
      <c r="H82" s="54"/>
      <c r="I82" s="54"/>
      <c r="J82" s="54"/>
    </row>
    <row r="83" spans="3:10" ht="15.75" customHeight="1">
      <c r="C83" s="54"/>
      <c r="D83" s="54"/>
      <c r="E83" s="54"/>
      <c r="F83" s="54"/>
      <c r="G83" s="54"/>
      <c r="H83" s="54"/>
      <c r="I83" s="54"/>
      <c r="J83" s="54"/>
    </row>
    <row r="84" spans="3:10" ht="15.75" customHeight="1"/>
    <row r="85" spans="3:10" ht="15.75" customHeight="1"/>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0:I60"/>
    <mergeCell ref="A7:A9"/>
    <mergeCell ref="E8:E9"/>
    <mergeCell ref="G65:J65"/>
    <mergeCell ref="I7:J7"/>
    <mergeCell ref="G64:I64"/>
    <mergeCell ref="I8:I9"/>
    <mergeCell ref="J8:J9"/>
    <mergeCell ref="C7:D7"/>
    <mergeCell ref="C58:D58"/>
    <mergeCell ref="G58:I58"/>
    <mergeCell ref="C59:D59"/>
    <mergeCell ref="G59:I59"/>
    <mergeCell ref="A58:B58"/>
    <mergeCell ref="A59:B59"/>
  </mergeCells>
  <phoneticPr fontId="43"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11"/>
  <sheetViews>
    <sheetView workbookViewId="0">
      <selection sqref="A1:XFD1048576"/>
    </sheetView>
  </sheetViews>
  <sheetFormatPr defaultColWidth="6.453125" defaultRowHeight="12.75"/>
  <cols>
    <col min="1" max="2" width="6.453125" style="146" customWidth="1"/>
    <col min="3" max="3" width="7.36328125" style="146" customWidth="1"/>
    <col min="4" max="4" width="31.6328125" style="147" customWidth="1"/>
    <col min="5" max="5" width="13.1796875" style="142" customWidth="1"/>
    <col min="6" max="8" width="11.90625" style="142" customWidth="1"/>
    <col min="9" max="9" width="11.81640625" style="142" customWidth="1"/>
    <col min="10" max="10" width="7.81640625" style="148" bestFit="1" customWidth="1"/>
    <col min="11" max="255" width="6.453125" style="148"/>
    <col min="256" max="256" width="4.36328125" style="148" customWidth="1"/>
    <col min="257" max="257" width="6.453125" style="148" customWidth="1"/>
    <col min="258" max="258" width="4.90625" style="148" customWidth="1"/>
    <col min="259" max="259" width="6.453125" style="148" customWidth="1"/>
    <col min="260" max="260" width="23.26953125" style="148" customWidth="1"/>
    <col min="261" max="265" width="11.90625" style="148" customWidth="1"/>
    <col min="266" max="511" width="6.453125" style="148"/>
    <col min="512" max="512" width="4.36328125" style="148" customWidth="1"/>
    <col min="513" max="513" width="6.453125" style="148" customWidth="1"/>
    <col min="514" max="514" width="4.90625" style="148" customWidth="1"/>
    <col min="515" max="515" width="6.453125" style="148" customWidth="1"/>
    <col min="516" max="516" width="23.26953125" style="148" customWidth="1"/>
    <col min="517" max="521" width="11.90625" style="148" customWidth="1"/>
    <col min="522" max="767" width="6.453125" style="148"/>
    <col min="768" max="768" width="4.36328125" style="148" customWidth="1"/>
    <col min="769" max="769" width="6.453125" style="148" customWidth="1"/>
    <col min="770" max="770" width="4.90625" style="148" customWidth="1"/>
    <col min="771" max="771" width="6.453125" style="148" customWidth="1"/>
    <col min="772" max="772" width="23.26953125" style="148" customWidth="1"/>
    <col min="773" max="777" width="11.90625" style="148" customWidth="1"/>
    <col min="778" max="1023" width="6.453125" style="148"/>
    <col min="1024" max="1024" width="4.36328125" style="148" customWidth="1"/>
    <col min="1025" max="1025" width="6.453125" style="148" customWidth="1"/>
    <col min="1026" max="1026" width="4.90625" style="148" customWidth="1"/>
    <col min="1027" max="1027" width="6.453125" style="148" customWidth="1"/>
    <col min="1028" max="1028" width="23.26953125" style="148" customWidth="1"/>
    <col min="1029" max="1033" width="11.90625" style="148" customWidth="1"/>
    <col min="1034" max="1279" width="6.453125" style="148"/>
    <col min="1280" max="1280" width="4.36328125" style="148" customWidth="1"/>
    <col min="1281" max="1281" width="6.453125" style="148" customWidth="1"/>
    <col min="1282" max="1282" width="4.90625" style="148" customWidth="1"/>
    <col min="1283" max="1283" width="6.453125" style="148" customWidth="1"/>
    <col min="1284" max="1284" width="23.26953125" style="148" customWidth="1"/>
    <col min="1285" max="1289" width="11.90625" style="148" customWidth="1"/>
    <col min="1290" max="1535" width="6.453125" style="148"/>
    <col min="1536" max="1536" width="4.36328125" style="148" customWidth="1"/>
    <col min="1537" max="1537" width="6.453125" style="148" customWidth="1"/>
    <col min="1538" max="1538" width="4.90625" style="148" customWidth="1"/>
    <col min="1539" max="1539" width="6.453125" style="148" customWidth="1"/>
    <col min="1540" max="1540" width="23.26953125" style="148" customWidth="1"/>
    <col min="1541" max="1545" width="11.90625" style="148" customWidth="1"/>
    <col min="1546" max="1791" width="6.453125" style="148"/>
    <col min="1792" max="1792" width="4.36328125" style="148" customWidth="1"/>
    <col min="1793" max="1793" width="6.453125" style="148" customWidth="1"/>
    <col min="1794" max="1794" width="4.90625" style="148" customWidth="1"/>
    <col min="1795" max="1795" width="6.453125" style="148" customWidth="1"/>
    <col min="1796" max="1796" width="23.26953125" style="148" customWidth="1"/>
    <col min="1797" max="1801" width="11.90625" style="148" customWidth="1"/>
    <col min="1802" max="2047" width="6.453125" style="148"/>
    <col min="2048" max="2048" width="4.36328125" style="148" customWidth="1"/>
    <col min="2049" max="2049" width="6.453125" style="148" customWidth="1"/>
    <col min="2050" max="2050" width="4.90625" style="148" customWidth="1"/>
    <col min="2051" max="2051" width="6.453125" style="148" customWidth="1"/>
    <col min="2052" max="2052" width="23.26953125" style="148" customWidth="1"/>
    <col min="2053" max="2057" width="11.90625" style="148" customWidth="1"/>
    <col min="2058" max="2303" width="6.453125" style="148"/>
    <col min="2304" max="2304" width="4.36328125" style="148" customWidth="1"/>
    <col min="2305" max="2305" width="6.453125" style="148" customWidth="1"/>
    <col min="2306" max="2306" width="4.90625" style="148" customWidth="1"/>
    <col min="2307" max="2307" width="6.453125" style="148" customWidth="1"/>
    <col min="2308" max="2308" width="23.26953125" style="148" customWidth="1"/>
    <col min="2309" max="2313" width="11.90625" style="148" customWidth="1"/>
    <col min="2314" max="2559" width="6.453125" style="148"/>
    <col min="2560" max="2560" width="4.36328125" style="148" customWidth="1"/>
    <col min="2561" max="2561" width="6.453125" style="148" customWidth="1"/>
    <col min="2562" max="2562" width="4.90625" style="148" customWidth="1"/>
    <col min="2563" max="2563" width="6.453125" style="148" customWidth="1"/>
    <col min="2564" max="2564" width="23.26953125" style="148" customWidth="1"/>
    <col min="2565" max="2569" width="11.90625" style="148" customWidth="1"/>
    <col min="2570" max="2815" width="6.453125" style="148"/>
    <col min="2816" max="2816" width="4.36328125" style="148" customWidth="1"/>
    <col min="2817" max="2817" width="6.453125" style="148" customWidth="1"/>
    <col min="2818" max="2818" width="4.90625" style="148" customWidth="1"/>
    <col min="2819" max="2819" width="6.453125" style="148" customWidth="1"/>
    <col min="2820" max="2820" width="23.26953125" style="148" customWidth="1"/>
    <col min="2821" max="2825" width="11.90625" style="148" customWidth="1"/>
    <col min="2826" max="3071" width="6.453125" style="148"/>
    <col min="3072" max="3072" width="4.36328125" style="148" customWidth="1"/>
    <col min="3073" max="3073" width="6.453125" style="148" customWidth="1"/>
    <col min="3074" max="3074" width="4.90625" style="148" customWidth="1"/>
    <col min="3075" max="3075" width="6.453125" style="148" customWidth="1"/>
    <col min="3076" max="3076" width="23.26953125" style="148" customWidth="1"/>
    <col min="3077" max="3081" width="11.90625" style="148" customWidth="1"/>
    <col min="3082" max="3327" width="6.453125" style="148"/>
    <col min="3328" max="3328" width="4.36328125" style="148" customWidth="1"/>
    <col min="3329" max="3329" width="6.453125" style="148" customWidth="1"/>
    <col min="3330" max="3330" width="4.90625" style="148" customWidth="1"/>
    <col min="3331" max="3331" width="6.453125" style="148" customWidth="1"/>
    <col min="3332" max="3332" width="23.26953125" style="148" customWidth="1"/>
    <col min="3333" max="3337" width="11.90625" style="148" customWidth="1"/>
    <col min="3338" max="3583" width="6.453125" style="148"/>
    <col min="3584" max="3584" width="4.36328125" style="148" customWidth="1"/>
    <col min="3585" max="3585" width="6.453125" style="148" customWidth="1"/>
    <col min="3586" max="3586" width="4.90625" style="148" customWidth="1"/>
    <col min="3587" max="3587" width="6.453125" style="148" customWidth="1"/>
    <col min="3588" max="3588" width="23.26953125" style="148" customWidth="1"/>
    <col min="3589" max="3593" width="11.90625" style="148" customWidth="1"/>
    <col min="3594" max="3839" width="6.453125" style="148"/>
    <col min="3840" max="3840" width="4.36328125" style="148" customWidth="1"/>
    <col min="3841" max="3841" width="6.453125" style="148" customWidth="1"/>
    <col min="3842" max="3842" width="4.90625" style="148" customWidth="1"/>
    <col min="3843" max="3843" width="6.453125" style="148" customWidth="1"/>
    <col min="3844" max="3844" width="23.26953125" style="148" customWidth="1"/>
    <col min="3845" max="3849" width="11.90625" style="148" customWidth="1"/>
    <col min="3850" max="4095" width="6.453125" style="148"/>
    <col min="4096" max="4096" width="4.36328125" style="148" customWidth="1"/>
    <col min="4097" max="4097" width="6.453125" style="148" customWidth="1"/>
    <col min="4098" max="4098" width="4.90625" style="148" customWidth="1"/>
    <col min="4099" max="4099" width="6.453125" style="148" customWidth="1"/>
    <col min="4100" max="4100" width="23.26953125" style="148" customWidth="1"/>
    <col min="4101" max="4105" width="11.90625" style="148" customWidth="1"/>
    <col min="4106" max="4351" width="6.453125" style="148"/>
    <col min="4352" max="4352" width="4.36328125" style="148" customWidth="1"/>
    <col min="4353" max="4353" width="6.453125" style="148" customWidth="1"/>
    <col min="4354" max="4354" width="4.90625" style="148" customWidth="1"/>
    <col min="4355" max="4355" width="6.453125" style="148" customWidth="1"/>
    <col min="4356" max="4356" width="23.26953125" style="148" customWidth="1"/>
    <col min="4357" max="4361" width="11.90625" style="148" customWidth="1"/>
    <col min="4362" max="4607" width="6.453125" style="148"/>
    <col min="4608" max="4608" width="4.36328125" style="148" customWidth="1"/>
    <col min="4609" max="4609" width="6.453125" style="148" customWidth="1"/>
    <col min="4610" max="4610" width="4.90625" style="148" customWidth="1"/>
    <col min="4611" max="4611" width="6.453125" style="148" customWidth="1"/>
    <col min="4612" max="4612" width="23.26953125" style="148" customWidth="1"/>
    <col min="4613" max="4617" width="11.90625" style="148" customWidth="1"/>
    <col min="4618" max="4863" width="6.453125" style="148"/>
    <col min="4864" max="4864" width="4.36328125" style="148" customWidth="1"/>
    <col min="4865" max="4865" width="6.453125" style="148" customWidth="1"/>
    <col min="4866" max="4866" width="4.90625" style="148" customWidth="1"/>
    <col min="4867" max="4867" width="6.453125" style="148" customWidth="1"/>
    <col min="4868" max="4868" width="23.26953125" style="148" customWidth="1"/>
    <col min="4869" max="4873" width="11.90625" style="148" customWidth="1"/>
    <col min="4874" max="5119" width="6.453125" style="148"/>
    <col min="5120" max="5120" width="4.36328125" style="148" customWidth="1"/>
    <col min="5121" max="5121" width="6.453125" style="148" customWidth="1"/>
    <col min="5122" max="5122" width="4.90625" style="148" customWidth="1"/>
    <col min="5123" max="5123" width="6.453125" style="148" customWidth="1"/>
    <col min="5124" max="5124" width="23.26953125" style="148" customWidth="1"/>
    <col min="5125" max="5129" width="11.90625" style="148" customWidth="1"/>
    <col min="5130" max="5375" width="6.453125" style="148"/>
    <col min="5376" max="5376" width="4.36328125" style="148" customWidth="1"/>
    <col min="5377" max="5377" width="6.453125" style="148" customWidth="1"/>
    <col min="5378" max="5378" width="4.90625" style="148" customWidth="1"/>
    <col min="5379" max="5379" width="6.453125" style="148" customWidth="1"/>
    <col min="5380" max="5380" width="23.26953125" style="148" customWidth="1"/>
    <col min="5381" max="5385" width="11.90625" style="148" customWidth="1"/>
    <col min="5386" max="5631" width="6.453125" style="148"/>
    <col min="5632" max="5632" width="4.36328125" style="148" customWidth="1"/>
    <col min="5633" max="5633" width="6.453125" style="148" customWidth="1"/>
    <col min="5634" max="5634" width="4.90625" style="148" customWidth="1"/>
    <col min="5635" max="5635" width="6.453125" style="148" customWidth="1"/>
    <col min="5636" max="5636" width="23.26953125" style="148" customWidth="1"/>
    <col min="5637" max="5641" width="11.90625" style="148" customWidth="1"/>
    <col min="5642" max="5887" width="6.453125" style="148"/>
    <col min="5888" max="5888" width="4.36328125" style="148" customWidth="1"/>
    <col min="5889" max="5889" width="6.453125" style="148" customWidth="1"/>
    <col min="5890" max="5890" width="4.90625" style="148" customWidth="1"/>
    <col min="5891" max="5891" width="6.453125" style="148" customWidth="1"/>
    <col min="5892" max="5892" width="23.26953125" style="148" customWidth="1"/>
    <col min="5893" max="5897" width="11.90625" style="148" customWidth="1"/>
    <col min="5898" max="6143" width="6.453125" style="148"/>
    <col min="6144" max="6144" width="4.36328125" style="148" customWidth="1"/>
    <col min="6145" max="6145" width="6.453125" style="148" customWidth="1"/>
    <col min="6146" max="6146" width="4.90625" style="148" customWidth="1"/>
    <col min="6147" max="6147" width="6.453125" style="148" customWidth="1"/>
    <col min="6148" max="6148" width="23.26953125" style="148" customWidth="1"/>
    <col min="6149" max="6153" width="11.90625" style="148" customWidth="1"/>
    <col min="6154" max="6399" width="6.453125" style="148"/>
    <col min="6400" max="6400" width="4.36328125" style="148" customWidth="1"/>
    <col min="6401" max="6401" width="6.453125" style="148" customWidth="1"/>
    <col min="6402" max="6402" width="4.90625" style="148" customWidth="1"/>
    <col min="6403" max="6403" width="6.453125" style="148" customWidth="1"/>
    <col min="6404" max="6404" width="23.26953125" style="148" customWidth="1"/>
    <col min="6405" max="6409" width="11.90625" style="148" customWidth="1"/>
    <col min="6410" max="6655" width="6.453125" style="148"/>
    <col min="6656" max="6656" width="4.36328125" style="148" customWidth="1"/>
    <col min="6657" max="6657" width="6.453125" style="148" customWidth="1"/>
    <col min="6658" max="6658" width="4.90625" style="148" customWidth="1"/>
    <col min="6659" max="6659" width="6.453125" style="148" customWidth="1"/>
    <col min="6660" max="6660" width="23.26953125" style="148" customWidth="1"/>
    <col min="6661" max="6665" width="11.90625" style="148" customWidth="1"/>
    <col min="6666" max="6911" width="6.453125" style="148"/>
    <col min="6912" max="6912" width="4.36328125" style="148" customWidth="1"/>
    <col min="6913" max="6913" width="6.453125" style="148" customWidth="1"/>
    <col min="6914" max="6914" width="4.90625" style="148" customWidth="1"/>
    <col min="6915" max="6915" width="6.453125" style="148" customWidth="1"/>
    <col min="6916" max="6916" width="23.26953125" style="148" customWidth="1"/>
    <col min="6917" max="6921" width="11.90625" style="148" customWidth="1"/>
    <col min="6922" max="7167" width="6.453125" style="148"/>
    <col min="7168" max="7168" width="4.36328125" style="148" customWidth="1"/>
    <col min="7169" max="7169" width="6.453125" style="148" customWidth="1"/>
    <col min="7170" max="7170" width="4.90625" style="148" customWidth="1"/>
    <col min="7171" max="7171" width="6.453125" style="148" customWidth="1"/>
    <col min="7172" max="7172" width="23.26953125" style="148" customWidth="1"/>
    <col min="7173" max="7177" width="11.90625" style="148" customWidth="1"/>
    <col min="7178" max="7423" width="6.453125" style="148"/>
    <col min="7424" max="7424" width="4.36328125" style="148" customWidth="1"/>
    <col min="7425" max="7425" width="6.453125" style="148" customWidth="1"/>
    <col min="7426" max="7426" width="4.90625" style="148" customWidth="1"/>
    <col min="7427" max="7427" width="6.453125" style="148" customWidth="1"/>
    <col min="7428" max="7428" width="23.26953125" style="148" customWidth="1"/>
    <col min="7429" max="7433" width="11.90625" style="148" customWidth="1"/>
    <col min="7434" max="7679" width="6.453125" style="148"/>
    <col min="7680" max="7680" width="4.36328125" style="148" customWidth="1"/>
    <col min="7681" max="7681" width="6.453125" style="148" customWidth="1"/>
    <col min="7682" max="7682" width="4.90625" style="148" customWidth="1"/>
    <col min="7683" max="7683" width="6.453125" style="148" customWidth="1"/>
    <col min="7684" max="7684" width="23.26953125" style="148" customWidth="1"/>
    <col min="7685" max="7689" width="11.90625" style="148" customWidth="1"/>
    <col min="7690" max="7935" width="6.453125" style="148"/>
    <col min="7936" max="7936" width="4.36328125" style="148" customWidth="1"/>
    <col min="7937" max="7937" width="6.453125" style="148" customWidth="1"/>
    <col min="7938" max="7938" width="4.90625" style="148" customWidth="1"/>
    <col min="7939" max="7939" width="6.453125" style="148" customWidth="1"/>
    <col min="7940" max="7940" width="23.26953125" style="148" customWidth="1"/>
    <col min="7941" max="7945" width="11.90625" style="148" customWidth="1"/>
    <col min="7946" max="8191" width="6.453125" style="148"/>
    <col min="8192" max="8192" width="4.36328125" style="148" customWidth="1"/>
    <col min="8193" max="8193" width="6.453125" style="148" customWidth="1"/>
    <col min="8194" max="8194" width="4.90625" style="148" customWidth="1"/>
    <col min="8195" max="8195" width="6.453125" style="148" customWidth="1"/>
    <col min="8196" max="8196" width="23.26953125" style="148" customWidth="1"/>
    <col min="8197" max="8201" width="11.90625" style="148" customWidth="1"/>
    <col min="8202" max="8447" width="6.453125" style="148"/>
    <col min="8448" max="8448" width="4.36328125" style="148" customWidth="1"/>
    <col min="8449" max="8449" width="6.453125" style="148" customWidth="1"/>
    <col min="8450" max="8450" width="4.90625" style="148" customWidth="1"/>
    <col min="8451" max="8451" width="6.453125" style="148" customWidth="1"/>
    <col min="8452" max="8452" width="23.26953125" style="148" customWidth="1"/>
    <col min="8453" max="8457" width="11.90625" style="148" customWidth="1"/>
    <col min="8458" max="8703" width="6.453125" style="148"/>
    <col min="8704" max="8704" width="4.36328125" style="148" customWidth="1"/>
    <col min="8705" max="8705" width="6.453125" style="148" customWidth="1"/>
    <col min="8706" max="8706" width="4.90625" style="148" customWidth="1"/>
    <col min="8707" max="8707" width="6.453125" style="148" customWidth="1"/>
    <col min="8708" max="8708" width="23.26953125" style="148" customWidth="1"/>
    <col min="8709" max="8713" width="11.90625" style="148" customWidth="1"/>
    <col min="8714" max="8959" width="6.453125" style="148"/>
    <col min="8960" max="8960" width="4.36328125" style="148" customWidth="1"/>
    <col min="8961" max="8961" width="6.453125" style="148" customWidth="1"/>
    <col min="8962" max="8962" width="4.90625" style="148" customWidth="1"/>
    <col min="8963" max="8963" width="6.453125" style="148" customWidth="1"/>
    <col min="8964" max="8964" width="23.26953125" style="148" customWidth="1"/>
    <col min="8965" max="8969" width="11.90625" style="148" customWidth="1"/>
    <col min="8970" max="9215" width="6.453125" style="148"/>
    <col min="9216" max="9216" width="4.36328125" style="148" customWidth="1"/>
    <col min="9217" max="9217" width="6.453125" style="148" customWidth="1"/>
    <col min="9218" max="9218" width="4.90625" style="148" customWidth="1"/>
    <col min="9219" max="9219" width="6.453125" style="148" customWidth="1"/>
    <col min="9220" max="9220" width="23.26953125" style="148" customWidth="1"/>
    <col min="9221" max="9225" width="11.90625" style="148" customWidth="1"/>
    <col min="9226" max="9471" width="6.453125" style="148"/>
    <col min="9472" max="9472" width="4.36328125" style="148" customWidth="1"/>
    <col min="9473" max="9473" width="6.453125" style="148" customWidth="1"/>
    <col min="9474" max="9474" width="4.90625" style="148" customWidth="1"/>
    <col min="9475" max="9475" width="6.453125" style="148" customWidth="1"/>
    <col min="9476" max="9476" width="23.26953125" style="148" customWidth="1"/>
    <col min="9477" max="9481" width="11.90625" style="148" customWidth="1"/>
    <col min="9482" max="9727" width="6.453125" style="148"/>
    <col min="9728" max="9728" width="4.36328125" style="148" customWidth="1"/>
    <col min="9729" max="9729" width="6.453125" style="148" customWidth="1"/>
    <col min="9730" max="9730" width="4.90625" style="148" customWidth="1"/>
    <col min="9731" max="9731" width="6.453125" style="148" customWidth="1"/>
    <col min="9732" max="9732" width="23.26953125" style="148" customWidth="1"/>
    <col min="9733" max="9737" width="11.90625" style="148" customWidth="1"/>
    <col min="9738" max="9983" width="6.453125" style="148"/>
    <col min="9984" max="9984" width="4.36328125" style="148" customWidth="1"/>
    <col min="9985" max="9985" width="6.453125" style="148" customWidth="1"/>
    <col min="9986" max="9986" width="4.90625" style="148" customWidth="1"/>
    <col min="9987" max="9987" width="6.453125" style="148" customWidth="1"/>
    <col min="9988" max="9988" width="23.26953125" style="148" customWidth="1"/>
    <col min="9989" max="9993" width="11.90625" style="148" customWidth="1"/>
    <col min="9994" max="10239" width="6.453125" style="148"/>
    <col min="10240" max="10240" width="4.36328125" style="148" customWidth="1"/>
    <col min="10241" max="10241" width="6.453125" style="148" customWidth="1"/>
    <col min="10242" max="10242" width="4.90625" style="148" customWidth="1"/>
    <col min="10243" max="10243" width="6.453125" style="148" customWidth="1"/>
    <col min="10244" max="10244" width="23.26953125" style="148" customWidth="1"/>
    <col min="10245" max="10249" width="11.90625" style="148" customWidth="1"/>
    <col min="10250" max="10495" width="6.453125" style="148"/>
    <col min="10496" max="10496" width="4.36328125" style="148" customWidth="1"/>
    <col min="10497" max="10497" width="6.453125" style="148" customWidth="1"/>
    <col min="10498" max="10498" width="4.90625" style="148" customWidth="1"/>
    <col min="10499" max="10499" width="6.453125" style="148" customWidth="1"/>
    <col min="10500" max="10500" width="23.26953125" style="148" customWidth="1"/>
    <col min="10501" max="10505" width="11.90625" style="148" customWidth="1"/>
    <col min="10506" max="10751" width="6.453125" style="148"/>
    <col min="10752" max="10752" width="4.36328125" style="148" customWidth="1"/>
    <col min="10753" max="10753" width="6.453125" style="148" customWidth="1"/>
    <col min="10754" max="10754" width="4.90625" style="148" customWidth="1"/>
    <col min="10755" max="10755" width="6.453125" style="148" customWidth="1"/>
    <col min="10756" max="10756" width="23.26953125" style="148" customWidth="1"/>
    <col min="10757" max="10761" width="11.90625" style="148" customWidth="1"/>
    <col min="10762" max="11007" width="6.453125" style="148"/>
    <col min="11008" max="11008" width="4.36328125" style="148" customWidth="1"/>
    <col min="11009" max="11009" width="6.453125" style="148" customWidth="1"/>
    <col min="11010" max="11010" width="4.90625" style="148" customWidth="1"/>
    <col min="11011" max="11011" width="6.453125" style="148" customWidth="1"/>
    <col min="11012" max="11012" width="23.26953125" style="148" customWidth="1"/>
    <col min="11013" max="11017" width="11.90625" style="148" customWidth="1"/>
    <col min="11018" max="11263" width="6.453125" style="148"/>
    <col min="11264" max="11264" width="4.36328125" style="148" customWidth="1"/>
    <col min="11265" max="11265" width="6.453125" style="148" customWidth="1"/>
    <col min="11266" max="11266" width="4.90625" style="148" customWidth="1"/>
    <col min="11267" max="11267" width="6.453125" style="148" customWidth="1"/>
    <col min="11268" max="11268" width="23.26953125" style="148" customWidth="1"/>
    <col min="11269" max="11273" width="11.90625" style="148" customWidth="1"/>
    <col min="11274" max="11519" width="6.453125" style="148"/>
    <col min="11520" max="11520" width="4.36328125" style="148" customWidth="1"/>
    <col min="11521" max="11521" width="6.453125" style="148" customWidth="1"/>
    <col min="11522" max="11522" width="4.90625" style="148" customWidth="1"/>
    <col min="11523" max="11523" width="6.453125" style="148" customWidth="1"/>
    <col min="11524" max="11524" width="23.26953125" style="148" customWidth="1"/>
    <col min="11525" max="11529" width="11.90625" style="148" customWidth="1"/>
    <col min="11530" max="11775" width="6.453125" style="148"/>
    <col min="11776" max="11776" width="4.36328125" style="148" customWidth="1"/>
    <col min="11777" max="11777" width="6.453125" style="148" customWidth="1"/>
    <col min="11778" max="11778" width="4.90625" style="148" customWidth="1"/>
    <col min="11779" max="11779" width="6.453125" style="148" customWidth="1"/>
    <col min="11780" max="11780" width="23.26953125" style="148" customWidth="1"/>
    <col min="11781" max="11785" width="11.90625" style="148" customWidth="1"/>
    <col min="11786" max="12031" width="6.453125" style="148"/>
    <col min="12032" max="12032" width="4.36328125" style="148" customWidth="1"/>
    <col min="12033" max="12033" width="6.453125" style="148" customWidth="1"/>
    <col min="12034" max="12034" width="4.90625" style="148" customWidth="1"/>
    <col min="12035" max="12035" width="6.453125" style="148" customWidth="1"/>
    <col min="12036" max="12036" width="23.26953125" style="148" customWidth="1"/>
    <col min="12037" max="12041" width="11.90625" style="148" customWidth="1"/>
    <col min="12042" max="12287" width="6.453125" style="148"/>
    <col min="12288" max="12288" width="4.36328125" style="148" customWidth="1"/>
    <col min="12289" max="12289" width="6.453125" style="148" customWidth="1"/>
    <col min="12290" max="12290" width="4.90625" style="148" customWidth="1"/>
    <col min="12291" max="12291" width="6.453125" style="148" customWidth="1"/>
    <col min="12292" max="12292" width="23.26953125" style="148" customWidth="1"/>
    <col min="12293" max="12297" width="11.90625" style="148" customWidth="1"/>
    <col min="12298" max="12543" width="6.453125" style="148"/>
    <col min="12544" max="12544" width="4.36328125" style="148" customWidth="1"/>
    <col min="12545" max="12545" width="6.453125" style="148" customWidth="1"/>
    <col min="12546" max="12546" width="4.90625" style="148" customWidth="1"/>
    <col min="12547" max="12547" width="6.453125" style="148" customWidth="1"/>
    <col min="12548" max="12548" width="23.26953125" style="148" customWidth="1"/>
    <col min="12549" max="12553" width="11.90625" style="148" customWidth="1"/>
    <col min="12554" max="12799" width="6.453125" style="148"/>
    <col min="12800" max="12800" width="4.36328125" style="148" customWidth="1"/>
    <col min="12801" max="12801" width="6.453125" style="148" customWidth="1"/>
    <col min="12802" max="12802" width="4.90625" style="148" customWidth="1"/>
    <col min="12803" max="12803" width="6.453125" style="148" customWidth="1"/>
    <col min="12804" max="12804" width="23.26953125" style="148" customWidth="1"/>
    <col min="12805" max="12809" width="11.90625" style="148" customWidth="1"/>
    <col min="12810" max="13055" width="6.453125" style="148"/>
    <col min="13056" max="13056" width="4.36328125" style="148" customWidth="1"/>
    <col min="13057" max="13057" width="6.453125" style="148" customWidth="1"/>
    <col min="13058" max="13058" width="4.90625" style="148" customWidth="1"/>
    <col min="13059" max="13059" width="6.453125" style="148" customWidth="1"/>
    <col min="13060" max="13060" width="23.26953125" style="148" customWidth="1"/>
    <col min="13061" max="13065" width="11.90625" style="148" customWidth="1"/>
    <col min="13066" max="13311" width="6.453125" style="148"/>
    <col min="13312" max="13312" width="4.36328125" style="148" customWidth="1"/>
    <col min="13313" max="13313" width="6.453125" style="148" customWidth="1"/>
    <col min="13314" max="13314" width="4.90625" style="148" customWidth="1"/>
    <col min="13315" max="13315" width="6.453125" style="148" customWidth="1"/>
    <col min="13316" max="13316" width="23.26953125" style="148" customWidth="1"/>
    <col min="13317" max="13321" width="11.90625" style="148" customWidth="1"/>
    <col min="13322" max="13567" width="6.453125" style="148"/>
    <col min="13568" max="13568" width="4.36328125" style="148" customWidth="1"/>
    <col min="13569" max="13569" width="6.453125" style="148" customWidth="1"/>
    <col min="13570" max="13570" width="4.90625" style="148" customWidth="1"/>
    <col min="13571" max="13571" width="6.453125" style="148" customWidth="1"/>
    <col min="13572" max="13572" width="23.26953125" style="148" customWidth="1"/>
    <col min="13573" max="13577" width="11.90625" style="148" customWidth="1"/>
    <col min="13578" max="13823" width="6.453125" style="148"/>
    <col min="13824" max="13824" width="4.36328125" style="148" customWidth="1"/>
    <col min="13825" max="13825" width="6.453125" style="148" customWidth="1"/>
    <col min="13826" max="13826" width="4.90625" style="148" customWidth="1"/>
    <col min="13827" max="13827" width="6.453125" style="148" customWidth="1"/>
    <col min="13828" max="13828" width="23.26953125" style="148" customWidth="1"/>
    <col min="13829" max="13833" width="11.90625" style="148" customWidth="1"/>
    <col min="13834" max="14079" width="6.453125" style="148"/>
    <col min="14080" max="14080" width="4.36328125" style="148" customWidth="1"/>
    <col min="14081" max="14081" width="6.453125" style="148" customWidth="1"/>
    <col min="14082" max="14082" width="4.90625" style="148" customWidth="1"/>
    <col min="14083" max="14083" width="6.453125" style="148" customWidth="1"/>
    <col min="14084" max="14084" width="23.26953125" style="148" customWidth="1"/>
    <col min="14085" max="14089" width="11.90625" style="148" customWidth="1"/>
    <col min="14090" max="14335" width="6.453125" style="148"/>
    <col min="14336" max="14336" width="4.36328125" style="148" customWidth="1"/>
    <col min="14337" max="14337" width="6.453125" style="148" customWidth="1"/>
    <col min="14338" max="14338" width="4.90625" style="148" customWidth="1"/>
    <col min="14339" max="14339" width="6.453125" style="148" customWidth="1"/>
    <col min="14340" max="14340" width="23.26953125" style="148" customWidth="1"/>
    <col min="14341" max="14345" width="11.90625" style="148" customWidth="1"/>
    <col min="14346" max="14591" width="6.453125" style="148"/>
    <col min="14592" max="14592" width="4.36328125" style="148" customWidth="1"/>
    <col min="14593" max="14593" width="6.453125" style="148" customWidth="1"/>
    <col min="14594" max="14594" width="4.90625" style="148" customWidth="1"/>
    <col min="14595" max="14595" width="6.453125" style="148" customWidth="1"/>
    <col min="14596" max="14596" width="23.26953125" style="148" customWidth="1"/>
    <col min="14597" max="14601" width="11.90625" style="148" customWidth="1"/>
    <col min="14602" max="14847" width="6.453125" style="148"/>
    <col min="14848" max="14848" width="4.36328125" style="148" customWidth="1"/>
    <col min="14849" max="14849" width="6.453125" style="148" customWidth="1"/>
    <col min="14850" max="14850" width="4.90625" style="148" customWidth="1"/>
    <col min="14851" max="14851" width="6.453125" style="148" customWidth="1"/>
    <col min="14852" max="14852" width="23.26953125" style="148" customWidth="1"/>
    <col min="14853" max="14857" width="11.90625" style="148" customWidth="1"/>
    <col min="14858" max="15103" width="6.453125" style="148"/>
    <col min="15104" max="15104" width="4.36328125" style="148" customWidth="1"/>
    <col min="15105" max="15105" width="6.453125" style="148" customWidth="1"/>
    <col min="15106" max="15106" width="4.90625" style="148" customWidth="1"/>
    <col min="15107" max="15107" width="6.453125" style="148" customWidth="1"/>
    <col min="15108" max="15108" width="23.26953125" style="148" customWidth="1"/>
    <col min="15109" max="15113" width="11.90625" style="148" customWidth="1"/>
    <col min="15114" max="15359" width="6.453125" style="148"/>
    <col min="15360" max="15360" width="4.36328125" style="148" customWidth="1"/>
    <col min="15361" max="15361" width="6.453125" style="148" customWidth="1"/>
    <col min="15362" max="15362" width="4.90625" style="148" customWidth="1"/>
    <col min="15363" max="15363" width="6.453125" style="148" customWidth="1"/>
    <col min="15364" max="15364" width="23.26953125" style="148" customWidth="1"/>
    <col min="15365" max="15369" width="11.90625" style="148" customWidth="1"/>
    <col min="15370" max="15615" width="6.453125" style="148"/>
    <col min="15616" max="15616" width="4.36328125" style="148" customWidth="1"/>
    <col min="15617" max="15617" width="6.453125" style="148" customWidth="1"/>
    <col min="15618" max="15618" width="4.90625" style="148" customWidth="1"/>
    <col min="15619" max="15619" width="6.453125" style="148" customWidth="1"/>
    <col min="15620" max="15620" width="23.26953125" style="148" customWidth="1"/>
    <col min="15621" max="15625" width="11.90625" style="148" customWidth="1"/>
    <col min="15626" max="15871" width="6.453125" style="148"/>
    <col min="15872" max="15872" width="4.36328125" style="148" customWidth="1"/>
    <col min="15873" max="15873" width="6.453125" style="148" customWidth="1"/>
    <col min="15874" max="15874" width="4.90625" style="148" customWidth="1"/>
    <col min="15875" max="15875" width="6.453125" style="148" customWidth="1"/>
    <col min="15876" max="15876" width="23.26953125" style="148" customWidth="1"/>
    <col min="15877" max="15881" width="11.90625" style="148" customWidth="1"/>
    <col min="15882" max="16127" width="6.453125" style="148"/>
    <col min="16128" max="16128" width="4.36328125" style="148" customWidth="1"/>
    <col min="16129" max="16129" width="6.453125" style="148" customWidth="1"/>
    <col min="16130" max="16130" width="4.90625" style="148" customWidth="1"/>
    <col min="16131" max="16131" width="6.453125" style="148" customWidth="1"/>
    <col min="16132" max="16132" width="23.26953125" style="148" customWidth="1"/>
    <col min="16133" max="16137" width="11.90625" style="148" customWidth="1"/>
    <col min="16138" max="16384" width="6.453125" style="148"/>
  </cols>
  <sheetData>
    <row r="1" spans="1:10" ht="22.5" customHeight="1">
      <c r="A1" s="373" t="s">
        <v>1137</v>
      </c>
      <c r="B1" s="60"/>
      <c r="C1" s="75"/>
      <c r="D1" s="47"/>
      <c r="E1" s="47"/>
      <c r="F1" s="105"/>
      <c r="G1" s="167" t="s">
        <v>1090</v>
      </c>
      <c r="H1" s="167"/>
      <c r="I1" s="167"/>
      <c r="J1" s="167"/>
    </row>
    <row r="2" spans="1:10" ht="12.75" customHeight="1">
      <c r="A2" s="75"/>
      <c r="B2" s="106"/>
      <c r="C2" s="75"/>
      <c r="D2" s="47"/>
      <c r="E2" s="47"/>
      <c r="F2" s="105"/>
      <c r="G2" s="105"/>
      <c r="H2" s="75"/>
      <c r="I2" s="75"/>
      <c r="J2" s="75"/>
    </row>
    <row r="3" spans="1:10" ht="12.75" customHeight="1">
      <c r="A3" s="107"/>
      <c r="B3" s="112"/>
      <c r="C3" s="112"/>
      <c r="D3" s="112"/>
      <c r="E3" s="113"/>
      <c r="F3" s="114"/>
      <c r="G3" s="114"/>
      <c r="H3" s="114"/>
      <c r="I3" s="114"/>
      <c r="J3" s="114"/>
    </row>
    <row r="4" spans="1:10" ht="21.75" customHeight="1">
      <c r="A4" s="1310" t="s">
        <v>2966</v>
      </c>
      <c r="B4" s="1310"/>
      <c r="C4" s="1310"/>
      <c r="D4" s="1310"/>
      <c r="E4" s="1310"/>
      <c r="F4" s="1310"/>
      <c r="G4" s="1310"/>
      <c r="H4" s="1310"/>
      <c r="I4" s="1310"/>
      <c r="J4" s="165"/>
    </row>
    <row r="5" spans="1:10" ht="12.75" customHeight="1">
      <c r="A5" s="107"/>
      <c r="B5" s="108"/>
      <c r="C5" s="108"/>
      <c r="D5" s="108"/>
      <c r="E5" s="109"/>
      <c r="F5" s="110"/>
      <c r="G5" s="110"/>
      <c r="H5" s="166" t="s">
        <v>1561</v>
      </c>
      <c r="J5" s="166"/>
    </row>
    <row r="6" spans="1:10" s="149" customFormat="1" ht="12.75" customHeight="1">
      <c r="A6" s="160" t="s">
        <v>377</v>
      </c>
      <c r="B6" s="160" t="s">
        <v>130</v>
      </c>
      <c r="C6" s="160" t="s">
        <v>378</v>
      </c>
      <c r="D6" s="160" t="s">
        <v>413</v>
      </c>
      <c r="E6" s="161" t="s">
        <v>379</v>
      </c>
      <c r="F6" s="161" t="s">
        <v>1396</v>
      </c>
      <c r="G6" s="161" t="s">
        <v>1397</v>
      </c>
      <c r="H6" s="161" t="s">
        <v>1398</v>
      </c>
      <c r="I6" s="161" t="s">
        <v>874</v>
      </c>
    </row>
    <row r="7" spans="1:10" s="150" customFormat="1" ht="12.75" customHeight="1">
      <c r="A7" s="160" t="s">
        <v>132</v>
      </c>
      <c r="B7" s="160" t="s">
        <v>133</v>
      </c>
      <c r="C7" s="160" t="s">
        <v>134</v>
      </c>
      <c r="D7" s="160" t="s">
        <v>135</v>
      </c>
      <c r="E7" s="160" t="s">
        <v>136</v>
      </c>
      <c r="F7" s="160" t="s">
        <v>137</v>
      </c>
      <c r="G7" s="160" t="s">
        <v>317</v>
      </c>
      <c r="H7" s="160" t="s">
        <v>318</v>
      </c>
      <c r="I7" s="160" t="s">
        <v>656</v>
      </c>
    </row>
    <row r="8" spans="1:10">
      <c r="A8" s="162" t="s">
        <v>411</v>
      </c>
      <c r="B8" s="162" t="s">
        <v>411</v>
      </c>
      <c r="C8" s="162" t="s">
        <v>411</v>
      </c>
      <c r="D8" s="151" t="s">
        <v>869</v>
      </c>
      <c r="E8" s="163">
        <f>SUM(F8:I8)</f>
        <v>20071868826150</v>
      </c>
      <c r="F8" s="614">
        <v>658768193650</v>
      </c>
      <c r="G8" s="614">
        <v>10776460617055</v>
      </c>
      <c r="H8" s="614">
        <v>6450489799849</v>
      </c>
      <c r="I8" s="614">
        <v>2186150215596</v>
      </c>
    </row>
    <row r="9" spans="1:10">
      <c r="A9" s="615" t="s">
        <v>411</v>
      </c>
      <c r="B9" s="615" t="s">
        <v>411</v>
      </c>
      <c r="C9" s="615" t="s">
        <v>411</v>
      </c>
      <c r="D9" s="616" t="s">
        <v>411</v>
      </c>
      <c r="E9" s="617">
        <f>SUM(F9:I9)</f>
        <v>514701831206</v>
      </c>
      <c r="F9" s="593">
        <v>251339270946</v>
      </c>
      <c r="G9" s="593">
        <v>252223061492</v>
      </c>
      <c r="H9" s="593">
        <v>6903929203</v>
      </c>
      <c r="I9" s="593">
        <v>4235569565</v>
      </c>
    </row>
    <row r="10" spans="1:10">
      <c r="A10" s="618" t="s">
        <v>1399</v>
      </c>
      <c r="B10" s="619" t="s">
        <v>411</v>
      </c>
      <c r="C10" s="619" t="s">
        <v>411</v>
      </c>
      <c r="D10" s="620" t="s">
        <v>2967</v>
      </c>
      <c r="E10" s="597">
        <v>10000000</v>
      </c>
      <c r="F10" s="597">
        <v>10000000</v>
      </c>
      <c r="G10" s="597">
        <v>0</v>
      </c>
      <c r="H10" s="597">
        <v>0</v>
      </c>
      <c r="I10" s="597">
        <v>0</v>
      </c>
    </row>
    <row r="11" spans="1:10">
      <c r="A11" s="618" t="s">
        <v>1399</v>
      </c>
      <c r="B11" s="618" t="s">
        <v>382</v>
      </c>
      <c r="C11" s="619" t="s">
        <v>411</v>
      </c>
      <c r="D11" s="620" t="s">
        <v>383</v>
      </c>
      <c r="E11" s="597">
        <v>10000000</v>
      </c>
      <c r="F11" s="597">
        <v>10000000</v>
      </c>
      <c r="G11" s="597">
        <v>0</v>
      </c>
      <c r="H11" s="597">
        <v>0</v>
      </c>
      <c r="I11" s="597">
        <v>0</v>
      </c>
    </row>
    <row r="12" spans="1:10">
      <c r="A12" s="618" t="s">
        <v>1399</v>
      </c>
      <c r="B12" s="618" t="s">
        <v>382</v>
      </c>
      <c r="C12" s="618" t="s">
        <v>1400</v>
      </c>
      <c r="D12" s="620" t="s">
        <v>2968</v>
      </c>
      <c r="E12" s="597">
        <v>10000000</v>
      </c>
      <c r="F12" s="597">
        <v>10000000</v>
      </c>
      <c r="G12" s="597">
        <v>0</v>
      </c>
      <c r="H12" s="597">
        <v>0</v>
      </c>
      <c r="I12" s="597">
        <v>0</v>
      </c>
    </row>
    <row r="13" spans="1:10">
      <c r="A13" s="618" t="s">
        <v>380</v>
      </c>
      <c r="B13" s="619" t="s">
        <v>411</v>
      </c>
      <c r="C13" s="619" t="s">
        <v>411</v>
      </c>
      <c r="D13" s="620" t="s">
        <v>381</v>
      </c>
      <c r="E13" s="597">
        <v>60665670824</v>
      </c>
      <c r="F13" s="597">
        <v>60592468424</v>
      </c>
      <c r="G13" s="597">
        <v>73202400</v>
      </c>
      <c r="H13" s="597">
        <v>0</v>
      </c>
      <c r="I13" s="597">
        <v>0</v>
      </c>
    </row>
    <row r="14" spans="1:10">
      <c r="A14" s="618" t="s">
        <v>380</v>
      </c>
      <c r="B14" s="618" t="s">
        <v>406</v>
      </c>
      <c r="C14" s="619" t="s">
        <v>411</v>
      </c>
      <c r="D14" s="620" t="s">
        <v>283</v>
      </c>
      <c r="E14" s="597">
        <v>36101200</v>
      </c>
      <c r="F14" s="597">
        <v>0</v>
      </c>
      <c r="G14" s="597">
        <v>36101200</v>
      </c>
      <c r="H14" s="597">
        <v>0</v>
      </c>
      <c r="I14" s="597">
        <v>0</v>
      </c>
    </row>
    <row r="15" spans="1:10" ht="25.5">
      <c r="A15" s="618" t="s">
        <v>380</v>
      </c>
      <c r="B15" s="618" t="s">
        <v>406</v>
      </c>
      <c r="C15" s="618" t="s">
        <v>662</v>
      </c>
      <c r="D15" s="620" t="s">
        <v>2969</v>
      </c>
      <c r="E15" s="597">
        <v>36101200</v>
      </c>
      <c r="F15" s="597">
        <v>0</v>
      </c>
      <c r="G15" s="597">
        <v>36101200</v>
      </c>
      <c r="H15" s="597">
        <v>0</v>
      </c>
      <c r="I15" s="597">
        <v>0</v>
      </c>
    </row>
    <row r="16" spans="1:10">
      <c r="A16" s="618" t="s">
        <v>380</v>
      </c>
      <c r="B16" s="618" t="s">
        <v>669</v>
      </c>
      <c r="C16" s="619" t="s">
        <v>411</v>
      </c>
      <c r="D16" s="620" t="s">
        <v>2970</v>
      </c>
      <c r="E16" s="597">
        <v>36101200</v>
      </c>
      <c r="F16" s="597">
        <v>0</v>
      </c>
      <c r="G16" s="597">
        <v>36101200</v>
      </c>
      <c r="H16" s="597">
        <v>0</v>
      </c>
      <c r="I16" s="597">
        <v>0</v>
      </c>
    </row>
    <row r="17" spans="1:9" ht="25.5">
      <c r="A17" s="618" t="s">
        <v>380</v>
      </c>
      <c r="B17" s="618" t="s">
        <v>669</v>
      </c>
      <c r="C17" s="618" t="s">
        <v>671</v>
      </c>
      <c r="D17" s="620" t="s">
        <v>2971</v>
      </c>
      <c r="E17" s="597">
        <v>36101200</v>
      </c>
      <c r="F17" s="597">
        <v>0</v>
      </c>
      <c r="G17" s="597">
        <v>36101200</v>
      </c>
      <c r="H17" s="597">
        <v>0</v>
      </c>
      <c r="I17" s="597">
        <v>0</v>
      </c>
    </row>
    <row r="18" spans="1:9">
      <c r="A18" s="618" t="s">
        <v>380</v>
      </c>
      <c r="B18" s="618" t="s">
        <v>1023</v>
      </c>
      <c r="C18" s="619" t="s">
        <v>411</v>
      </c>
      <c r="D18" s="620" t="s">
        <v>2972</v>
      </c>
      <c r="E18" s="597">
        <v>1000000</v>
      </c>
      <c r="F18" s="597">
        <v>1000000</v>
      </c>
      <c r="G18" s="597">
        <v>0</v>
      </c>
      <c r="H18" s="597">
        <v>0</v>
      </c>
      <c r="I18" s="597">
        <v>0</v>
      </c>
    </row>
    <row r="19" spans="1:9" ht="25.5">
      <c r="A19" s="618" t="s">
        <v>380</v>
      </c>
      <c r="B19" s="618" t="s">
        <v>1023</v>
      </c>
      <c r="C19" s="618" t="s">
        <v>1536</v>
      </c>
      <c r="D19" s="620" t="s">
        <v>2973</v>
      </c>
      <c r="E19" s="597">
        <v>1000000</v>
      </c>
      <c r="F19" s="597">
        <v>1000000</v>
      </c>
      <c r="G19" s="597">
        <v>0</v>
      </c>
      <c r="H19" s="597">
        <v>0</v>
      </c>
      <c r="I19" s="597">
        <v>0</v>
      </c>
    </row>
    <row r="20" spans="1:9">
      <c r="A20" s="618" t="s">
        <v>380</v>
      </c>
      <c r="B20" s="618" t="s">
        <v>1481</v>
      </c>
      <c r="C20" s="619" t="s">
        <v>411</v>
      </c>
      <c r="D20" s="620" t="s">
        <v>2974</v>
      </c>
      <c r="E20" s="597">
        <v>376993400</v>
      </c>
      <c r="F20" s="597">
        <v>376993400</v>
      </c>
      <c r="G20" s="597">
        <v>0</v>
      </c>
      <c r="H20" s="597">
        <v>0</v>
      </c>
      <c r="I20" s="597">
        <v>0</v>
      </c>
    </row>
    <row r="21" spans="1:9" ht="25.5">
      <c r="A21" s="618" t="s">
        <v>380</v>
      </c>
      <c r="B21" s="618" t="s">
        <v>1481</v>
      </c>
      <c r="C21" s="618" t="s">
        <v>2975</v>
      </c>
      <c r="D21" s="620" t="s">
        <v>2976</v>
      </c>
      <c r="E21" s="597">
        <v>376993400</v>
      </c>
      <c r="F21" s="597">
        <v>376993400</v>
      </c>
      <c r="G21" s="597">
        <v>0</v>
      </c>
      <c r="H21" s="597">
        <v>0</v>
      </c>
      <c r="I21" s="597">
        <v>0</v>
      </c>
    </row>
    <row r="22" spans="1:9">
      <c r="A22" s="618" t="s">
        <v>380</v>
      </c>
      <c r="B22" s="618" t="s">
        <v>988</v>
      </c>
      <c r="C22" s="619" t="s">
        <v>411</v>
      </c>
      <c r="D22" s="620" t="s">
        <v>2977</v>
      </c>
      <c r="E22" s="597">
        <v>70905600</v>
      </c>
      <c r="F22" s="597">
        <v>70905600</v>
      </c>
      <c r="G22" s="597">
        <v>0</v>
      </c>
      <c r="H22" s="597">
        <v>0</v>
      </c>
      <c r="I22" s="597">
        <v>0</v>
      </c>
    </row>
    <row r="23" spans="1:9">
      <c r="A23" s="618" t="s">
        <v>380</v>
      </c>
      <c r="B23" s="618" t="s">
        <v>988</v>
      </c>
      <c r="C23" s="618" t="s">
        <v>1401</v>
      </c>
      <c r="D23" s="620" t="s">
        <v>1402</v>
      </c>
      <c r="E23" s="597">
        <v>69555600</v>
      </c>
      <c r="F23" s="597">
        <v>69555600</v>
      </c>
      <c r="G23" s="597">
        <v>0</v>
      </c>
      <c r="H23" s="597">
        <v>0</v>
      </c>
      <c r="I23" s="597">
        <v>0</v>
      </c>
    </row>
    <row r="24" spans="1:9" ht="25.5">
      <c r="A24" s="618" t="s">
        <v>380</v>
      </c>
      <c r="B24" s="618" t="s">
        <v>988</v>
      </c>
      <c r="C24" s="618" t="s">
        <v>1404</v>
      </c>
      <c r="D24" s="620" t="s">
        <v>2978</v>
      </c>
      <c r="E24" s="597">
        <v>1350000</v>
      </c>
      <c r="F24" s="597">
        <v>1350000</v>
      </c>
      <c r="G24" s="597">
        <v>0</v>
      </c>
      <c r="H24" s="597">
        <v>0</v>
      </c>
      <c r="I24" s="597">
        <v>0</v>
      </c>
    </row>
    <row r="25" spans="1:9" ht="25.5">
      <c r="A25" s="618" t="s">
        <v>380</v>
      </c>
      <c r="B25" s="618" t="s">
        <v>682</v>
      </c>
      <c r="C25" s="619" t="s">
        <v>411</v>
      </c>
      <c r="D25" s="620" t="s">
        <v>2979</v>
      </c>
      <c r="E25" s="597">
        <v>9519268600</v>
      </c>
      <c r="F25" s="597">
        <v>9519268600</v>
      </c>
      <c r="G25" s="597">
        <v>0</v>
      </c>
      <c r="H25" s="597">
        <v>0</v>
      </c>
      <c r="I25" s="597">
        <v>0</v>
      </c>
    </row>
    <row r="26" spans="1:9">
      <c r="A26" s="618" t="s">
        <v>380</v>
      </c>
      <c r="B26" s="618" t="s">
        <v>682</v>
      </c>
      <c r="C26" s="618" t="s">
        <v>1406</v>
      </c>
      <c r="D26" s="620" t="s">
        <v>2980</v>
      </c>
      <c r="E26" s="597">
        <v>7472019600</v>
      </c>
      <c r="F26" s="597">
        <v>7472019600</v>
      </c>
      <c r="G26" s="597">
        <v>0</v>
      </c>
      <c r="H26" s="597">
        <v>0</v>
      </c>
      <c r="I26" s="597">
        <v>0</v>
      </c>
    </row>
    <row r="27" spans="1:9">
      <c r="A27" s="618" t="s">
        <v>380</v>
      </c>
      <c r="B27" s="618" t="s">
        <v>682</v>
      </c>
      <c r="C27" s="618" t="s">
        <v>1407</v>
      </c>
      <c r="D27" s="620" t="s">
        <v>1408</v>
      </c>
      <c r="E27" s="597">
        <v>109260000</v>
      </c>
      <c r="F27" s="597">
        <v>109260000</v>
      </c>
      <c r="G27" s="597">
        <v>0</v>
      </c>
      <c r="H27" s="597">
        <v>0</v>
      </c>
      <c r="I27" s="597">
        <v>0</v>
      </c>
    </row>
    <row r="28" spans="1:9">
      <c r="A28" s="618" t="s">
        <v>380</v>
      </c>
      <c r="B28" s="618" t="s">
        <v>682</v>
      </c>
      <c r="C28" s="618" t="s">
        <v>989</v>
      </c>
      <c r="D28" s="620" t="s">
        <v>990</v>
      </c>
      <c r="E28" s="597">
        <v>1919840000</v>
      </c>
      <c r="F28" s="597">
        <v>1919840000</v>
      </c>
      <c r="G28" s="597">
        <v>0</v>
      </c>
      <c r="H28" s="597">
        <v>0</v>
      </c>
      <c r="I28" s="597">
        <v>0</v>
      </c>
    </row>
    <row r="29" spans="1:9">
      <c r="A29" s="618" t="s">
        <v>380</v>
      </c>
      <c r="B29" s="618" t="s">
        <v>682</v>
      </c>
      <c r="C29" s="618" t="s">
        <v>1016</v>
      </c>
      <c r="D29" s="620" t="s">
        <v>1017</v>
      </c>
      <c r="E29" s="597">
        <v>18149000</v>
      </c>
      <c r="F29" s="597">
        <v>18149000</v>
      </c>
      <c r="G29" s="597">
        <v>0</v>
      </c>
      <c r="H29" s="597">
        <v>0</v>
      </c>
      <c r="I29" s="597">
        <v>0</v>
      </c>
    </row>
    <row r="30" spans="1:9" ht="25.5">
      <c r="A30" s="618" t="s">
        <v>380</v>
      </c>
      <c r="B30" s="618" t="s">
        <v>683</v>
      </c>
      <c r="C30" s="619" t="s">
        <v>411</v>
      </c>
      <c r="D30" s="620" t="s">
        <v>2981</v>
      </c>
      <c r="E30" s="597">
        <v>7542780000</v>
      </c>
      <c r="F30" s="597">
        <v>7542780000</v>
      </c>
      <c r="G30" s="597">
        <v>0</v>
      </c>
      <c r="H30" s="597">
        <v>0</v>
      </c>
      <c r="I30" s="597">
        <v>0</v>
      </c>
    </row>
    <row r="31" spans="1:9">
      <c r="A31" s="618" t="s">
        <v>380</v>
      </c>
      <c r="B31" s="618" t="s">
        <v>683</v>
      </c>
      <c r="C31" s="618" t="s">
        <v>2982</v>
      </c>
      <c r="D31" s="620" t="s">
        <v>2983</v>
      </c>
      <c r="E31" s="597">
        <v>7542780000</v>
      </c>
      <c r="F31" s="597">
        <v>7542780000</v>
      </c>
      <c r="G31" s="597">
        <v>0</v>
      </c>
      <c r="H31" s="597">
        <v>0</v>
      </c>
      <c r="I31" s="597">
        <v>0</v>
      </c>
    </row>
    <row r="32" spans="1:9">
      <c r="A32" s="618" t="s">
        <v>380</v>
      </c>
      <c r="B32" s="618" t="s">
        <v>685</v>
      </c>
      <c r="C32" s="619" t="s">
        <v>411</v>
      </c>
      <c r="D32" s="620" t="s">
        <v>686</v>
      </c>
      <c r="E32" s="597">
        <v>2200000</v>
      </c>
      <c r="F32" s="597">
        <v>1200000</v>
      </c>
      <c r="G32" s="597">
        <v>1000000</v>
      </c>
      <c r="H32" s="597">
        <v>0</v>
      </c>
      <c r="I32" s="597">
        <v>0</v>
      </c>
    </row>
    <row r="33" spans="1:9" ht="38.25">
      <c r="A33" s="618" t="s">
        <v>380</v>
      </c>
      <c r="B33" s="618" t="s">
        <v>685</v>
      </c>
      <c r="C33" s="618" t="s">
        <v>1409</v>
      </c>
      <c r="D33" s="620" t="s">
        <v>2984</v>
      </c>
      <c r="E33" s="597">
        <v>1200000</v>
      </c>
      <c r="F33" s="597">
        <v>1200000</v>
      </c>
      <c r="G33" s="597">
        <v>0</v>
      </c>
      <c r="H33" s="597">
        <v>0</v>
      </c>
      <c r="I33" s="597">
        <v>0</v>
      </c>
    </row>
    <row r="34" spans="1:9">
      <c r="A34" s="618" t="s">
        <v>380</v>
      </c>
      <c r="B34" s="618" t="s">
        <v>685</v>
      </c>
      <c r="C34" s="618" t="s">
        <v>1032</v>
      </c>
      <c r="D34" s="620" t="s">
        <v>1033</v>
      </c>
      <c r="E34" s="597">
        <v>1000000</v>
      </c>
      <c r="F34" s="597">
        <v>0</v>
      </c>
      <c r="G34" s="597">
        <v>1000000</v>
      </c>
      <c r="H34" s="597">
        <v>0</v>
      </c>
      <c r="I34" s="597">
        <v>0</v>
      </c>
    </row>
    <row r="35" spans="1:9">
      <c r="A35" s="618" t="s">
        <v>380</v>
      </c>
      <c r="B35" s="618" t="s">
        <v>382</v>
      </c>
      <c r="C35" s="619" t="s">
        <v>411</v>
      </c>
      <c r="D35" s="620" t="s">
        <v>383</v>
      </c>
      <c r="E35" s="597">
        <v>41105065898</v>
      </c>
      <c r="F35" s="597">
        <v>41105065898</v>
      </c>
      <c r="G35" s="597">
        <v>0</v>
      </c>
      <c r="H35" s="597">
        <v>0</v>
      </c>
      <c r="I35" s="597">
        <v>0</v>
      </c>
    </row>
    <row r="36" spans="1:9">
      <c r="A36" s="618" t="s">
        <v>380</v>
      </c>
      <c r="B36" s="618" t="s">
        <v>382</v>
      </c>
      <c r="C36" s="618" t="s">
        <v>384</v>
      </c>
      <c r="D36" s="620" t="s">
        <v>2985</v>
      </c>
      <c r="E36" s="597">
        <v>38773188313</v>
      </c>
      <c r="F36" s="597">
        <v>38773188313</v>
      </c>
      <c r="G36" s="597">
        <v>0</v>
      </c>
      <c r="H36" s="597">
        <v>0</v>
      </c>
      <c r="I36" s="597">
        <v>0</v>
      </c>
    </row>
    <row r="37" spans="1:9">
      <c r="A37" s="618" t="s">
        <v>380</v>
      </c>
      <c r="B37" s="618" t="s">
        <v>382</v>
      </c>
      <c r="C37" s="618" t="s">
        <v>544</v>
      </c>
      <c r="D37" s="620" t="s">
        <v>1000</v>
      </c>
      <c r="E37" s="597">
        <v>65500000</v>
      </c>
      <c r="F37" s="597">
        <v>65500000</v>
      </c>
      <c r="G37" s="597">
        <v>0</v>
      </c>
      <c r="H37" s="597">
        <v>0</v>
      </c>
      <c r="I37" s="597">
        <v>0</v>
      </c>
    </row>
    <row r="38" spans="1:9" ht="25.5">
      <c r="A38" s="618" t="s">
        <v>380</v>
      </c>
      <c r="B38" s="618" t="s">
        <v>382</v>
      </c>
      <c r="C38" s="618" t="s">
        <v>385</v>
      </c>
      <c r="D38" s="620" t="s">
        <v>2986</v>
      </c>
      <c r="E38" s="597">
        <v>671559460</v>
      </c>
      <c r="F38" s="597">
        <v>671559460</v>
      </c>
      <c r="G38" s="597">
        <v>0</v>
      </c>
      <c r="H38" s="597">
        <v>0</v>
      </c>
      <c r="I38" s="597">
        <v>0</v>
      </c>
    </row>
    <row r="39" spans="1:9">
      <c r="A39" s="618" t="s">
        <v>380</v>
      </c>
      <c r="B39" s="618" t="s">
        <v>382</v>
      </c>
      <c r="C39" s="618" t="s">
        <v>386</v>
      </c>
      <c r="D39" s="620" t="s">
        <v>998</v>
      </c>
      <c r="E39" s="597">
        <v>1594818125</v>
      </c>
      <c r="F39" s="597">
        <v>1594818125</v>
      </c>
      <c r="G39" s="597">
        <v>0</v>
      </c>
      <c r="H39" s="597">
        <v>0</v>
      </c>
      <c r="I39" s="597">
        <v>0</v>
      </c>
    </row>
    <row r="40" spans="1:9">
      <c r="A40" s="618" t="s">
        <v>380</v>
      </c>
      <c r="B40" s="618" t="s">
        <v>391</v>
      </c>
      <c r="C40" s="619" t="s">
        <v>411</v>
      </c>
      <c r="D40" s="620" t="s">
        <v>392</v>
      </c>
      <c r="E40" s="597">
        <v>1885297126</v>
      </c>
      <c r="F40" s="597">
        <v>1885297126</v>
      </c>
      <c r="G40" s="597">
        <v>0</v>
      </c>
      <c r="H40" s="597">
        <v>0</v>
      </c>
      <c r="I40" s="597">
        <v>0</v>
      </c>
    </row>
    <row r="41" spans="1:9">
      <c r="A41" s="618" t="s">
        <v>380</v>
      </c>
      <c r="B41" s="618" t="s">
        <v>391</v>
      </c>
      <c r="C41" s="618" t="s">
        <v>1411</v>
      </c>
      <c r="D41" s="620" t="s">
        <v>2987</v>
      </c>
      <c r="E41" s="597">
        <v>1885297126</v>
      </c>
      <c r="F41" s="597">
        <v>1885297126</v>
      </c>
      <c r="G41" s="597">
        <v>0</v>
      </c>
      <c r="H41" s="597">
        <v>0</v>
      </c>
      <c r="I41" s="597">
        <v>0</v>
      </c>
    </row>
    <row r="42" spans="1:9">
      <c r="A42" s="618" t="s">
        <v>380</v>
      </c>
      <c r="B42" s="618" t="s">
        <v>675</v>
      </c>
      <c r="C42" s="619" t="s">
        <v>411</v>
      </c>
      <c r="D42" s="620" t="s">
        <v>676</v>
      </c>
      <c r="E42" s="597">
        <v>89957800</v>
      </c>
      <c r="F42" s="597">
        <v>89957800</v>
      </c>
      <c r="G42" s="597">
        <v>0</v>
      </c>
      <c r="H42" s="597">
        <v>0</v>
      </c>
      <c r="I42" s="597">
        <v>0</v>
      </c>
    </row>
    <row r="43" spans="1:9" ht="25.5">
      <c r="A43" s="618" t="s">
        <v>380</v>
      </c>
      <c r="B43" s="618" t="s">
        <v>675</v>
      </c>
      <c r="C43" s="618" t="s">
        <v>92</v>
      </c>
      <c r="D43" s="620" t="s">
        <v>2988</v>
      </c>
      <c r="E43" s="597">
        <v>89957800</v>
      </c>
      <c r="F43" s="597">
        <v>89957800</v>
      </c>
      <c r="G43" s="597">
        <v>0</v>
      </c>
      <c r="H43" s="597">
        <v>0</v>
      </c>
      <c r="I43" s="597">
        <v>0</v>
      </c>
    </row>
    <row r="44" spans="1:9">
      <c r="A44" s="618" t="s">
        <v>75</v>
      </c>
      <c r="B44" s="619" t="s">
        <v>411</v>
      </c>
      <c r="C44" s="619" t="s">
        <v>411</v>
      </c>
      <c r="D44" s="620" t="s">
        <v>1412</v>
      </c>
      <c r="E44" s="597">
        <v>3655822145</v>
      </c>
      <c r="F44" s="597">
        <v>1175274900</v>
      </c>
      <c r="G44" s="597">
        <v>2303431752</v>
      </c>
      <c r="H44" s="597">
        <v>145118119</v>
      </c>
      <c r="I44" s="597">
        <v>31997374</v>
      </c>
    </row>
    <row r="45" spans="1:9">
      <c r="A45" s="618" t="s">
        <v>75</v>
      </c>
      <c r="B45" s="618" t="s">
        <v>406</v>
      </c>
      <c r="C45" s="619" t="s">
        <v>411</v>
      </c>
      <c r="D45" s="620" t="s">
        <v>283</v>
      </c>
      <c r="E45" s="597">
        <v>135792027</v>
      </c>
      <c r="F45" s="597">
        <v>0</v>
      </c>
      <c r="G45" s="597">
        <v>135792027</v>
      </c>
      <c r="H45" s="597">
        <v>0</v>
      </c>
      <c r="I45" s="597">
        <v>0</v>
      </c>
    </row>
    <row r="46" spans="1:9" ht="25.5">
      <c r="A46" s="618" t="s">
        <v>75</v>
      </c>
      <c r="B46" s="618" t="s">
        <v>406</v>
      </c>
      <c r="C46" s="618" t="s">
        <v>662</v>
      </c>
      <c r="D46" s="620" t="s">
        <v>2969</v>
      </c>
      <c r="E46" s="597">
        <v>135792027</v>
      </c>
      <c r="F46" s="597">
        <v>0</v>
      </c>
      <c r="G46" s="597">
        <v>135792027</v>
      </c>
      <c r="H46" s="597">
        <v>0</v>
      </c>
      <c r="I46" s="597">
        <v>0</v>
      </c>
    </row>
    <row r="47" spans="1:9">
      <c r="A47" s="618" t="s">
        <v>75</v>
      </c>
      <c r="B47" s="618" t="s">
        <v>666</v>
      </c>
      <c r="C47" s="619" t="s">
        <v>411</v>
      </c>
      <c r="D47" s="620" t="s">
        <v>667</v>
      </c>
      <c r="E47" s="597">
        <v>45710531</v>
      </c>
      <c r="F47" s="597">
        <v>0</v>
      </c>
      <c r="G47" s="597">
        <v>0</v>
      </c>
      <c r="H47" s="597">
        <v>13713157</v>
      </c>
      <c r="I47" s="597">
        <v>31997374</v>
      </c>
    </row>
    <row r="48" spans="1:9">
      <c r="A48" s="618" t="s">
        <v>75</v>
      </c>
      <c r="B48" s="618" t="s">
        <v>666</v>
      </c>
      <c r="C48" s="618" t="s">
        <v>493</v>
      </c>
      <c r="D48" s="620" t="s">
        <v>2989</v>
      </c>
      <c r="E48" s="597">
        <v>97173</v>
      </c>
      <c r="F48" s="597">
        <v>0</v>
      </c>
      <c r="G48" s="597">
        <v>0</v>
      </c>
      <c r="H48" s="597">
        <v>29151</v>
      </c>
      <c r="I48" s="597">
        <v>68022</v>
      </c>
    </row>
    <row r="49" spans="1:9">
      <c r="A49" s="618" t="s">
        <v>75</v>
      </c>
      <c r="B49" s="618" t="s">
        <v>666</v>
      </c>
      <c r="C49" s="618" t="s">
        <v>668</v>
      </c>
      <c r="D49" s="620" t="s">
        <v>994</v>
      </c>
      <c r="E49" s="597">
        <v>45613358</v>
      </c>
      <c r="F49" s="597">
        <v>0</v>
      </c>
      <c r="G49" s="597">
        <v>0</v>
      </c>
      <c r="H49" s="597">
        <v>13684006</v>
      </c>
      <c r="I49" s="597">
        <v>31929352</v>
      </c>
    </row>
    <row r="50" spans="1:9">
      <c r="A50" s="618" t="s">
        <v>75</v>
      </c>
      <c r="B50" s="618" t="s">
        <v>669</v>
      </c>
      <c r="C50" s="619" t="s">
        <v>411</v>
      </c>
      <c r="D50" s="620" t="s">
        <v>2970</v>
      </c>
      <c r="E50" s="597">
        <v>1969532287</v>
      </c>
      <c r="F50" s="597">
        <v>0</v>
      </c>
      <c r="G50" s="597">
        <v>1969532287</v>
      </c>
      <c r="H50" s="597">
        <v>0</v>
      </c>
      <c r="I50" s="597">
        <v>0</v>
      </c>
    </row>
    <row r="51" spans="1:9" ht="25.5">
      <c r="A51" s="618" t="s">
        <v>75</v>
      </c>
      <c r="B51" s="618" t="s">
        <v>669</v>
      </c>
      <c r="C51" s="618" t="s">
        <v>671</v>
      </c>
      <c r="D51" s="620" t="s">
        <v>2971</v>
      </c>
      <c r="E51" s="597">
        <v>1969532287</v>
      </c>
      <c r="F51" s="597">
        <v>0</v>
      </c>
      <c r="G51" s="597">
        <v>1969532287</v>
      </c>
      <c r="H51" s="597">
        <v>0</v>
      </c>
      <c r="I51" s="597">
        <v>0</v>
      </c>
    </row>
    <row r="52" spans="1:9" ht="25.5">
      <c r="A52" s="618" t="s">
        <v>75</v>
      </c>
      <c r="B52" s="618" t="s">
        <v>682</v>
      </c>
      <c r="C52" s="619" t="s">
        <v>411</v>
      </c>
      <c r="D52" s="620" t="s">
        <v>2979</v>
      </c>
      <c r="E52" s="597">
        <v>22280900</v>
      </c>
      <c r="F52" s="597">
        <v>22280900</v>
      </c>
      <c r="G52" s="597">
        <v>0</v>
      </c>
      <c r="H52" s="597">
        <v>0</v>
      </c>
      <c r="I52" s="597">
        <v>0</v>
      </c>
    </row>
    <row r="53" spans="1:9">
      <c r="A53" s="618" t="s">
        <v>75</v>
      </c>
      <c r="B53" s="618" t="s">
        <v>682</v>
      </c>
      <c r="C53" s="618" t="s">
        <v>1406</v>
      </c>
      <c r="D53" s="620" t="s">
        <v>2980</v>
      </c>
      <c r="E53" s="597">
        <v>22280900</v>
      </c>
      <c r="F53" s="597">
        <v>22280900</v>
      </c>
      <c r="G53" s="597">
        <v>0</v>
      </c>
      <c r="H53" s="597">
        <v>0</v>
      </c>
      <c r="I53" s="597">
        <v>0</v>
      </c>
    </row>
    <row r="54" spans="1:9">
      <c r="A54" s="618" t="s">
        <v>75</v>
      </c>
      <c r="B54" s="618" t="s">
        <v>685</v>
      </c>
      <c r="C54" s="619" t="s">
        <v>411</v>
      </c>
      <c r="D54" s="620" t="s">
        <v>686</v>
      </c>
      <c r="E54" s="597">
        <v>1000000</v>
      </c>
      <c r="F54" s="597">
        <v>0</v>
      </c>
      <c r="G54" s="597">
        <v>1000000</v>
      </c>
      <c r="H54" s="597">
        <v>0</v>
      </c>
      <c r="I54" s="597">
        <v>0</v>
      </c>
    </row>
    <row r="55" spans="1:9">
      <c r="A55" s="618" t="s">
        <v>75</v>
      </c>
      <c r="B55" s="618" t="s">
        <v>685</v>
      </c>
      <c r="C55" s="618" t="s">
        <v>1032</v>
      </c>
      <c r="D55" s="620" t="s">
        <v>1033</v>
      </c>
      <c r="E55" s="597">
        <v>1000000</v>
      </c>
      <c r="F55" s="597">
        <v>0</v>
      </c>
      <c r="G55" s="597">
        <v>1000000</v>
      </c>
      <c r="H55" s="597">
        <v>0</v>
      </c>
      <c r="I55" s="597">
        <v>0</v>
      </c>
    </row>
    <row r="56" spans="1:9">
      <c r="A56" s="618" t="s">
        <v>75</v>
      </c>
      <c r="B56" s="618" t="s">
        <v>395</v>
      </c>
      <c r="C56" s="619" t="s">
        <v>411</v>
      </c>
      <c r="D56" s="620" t="s">
        <v>2990</v>
      </c>
      <c r="E56" s="597">
        <v>328512400</v>
      </c>
      <c r="F56" s="597">
        <v>0</v>
      </c>
      <c r="G56" s="597">
        <v>197107438</v>
      </c>
      <c r="H56" s="597">
        <v>131404962</v>
      </c>
      <c r="I56" s="597">
        <v>0</v>
      </c>
    </row>
    <row r="57" spans="1:9">
      <c r="A57" s="618" t="s">
        <v>75</v>
      </c>
      <c r="B57" s="618" t="s">
        <v>395</v>
      </c>
      <c r="C57" s="618" t="s">
        <v>396</v>
      </c>
      <c r="D57" s="620" t="s">
        <v>2991</v>
      </c>
      <c r="E57" s="597">
        <v>328512400</v>
      </c>
      <c r="F57" s="597">
        <v>0</v>
      </c>
      <c r="G57" s="597">
        <v>197107438</v>
      </c>
      <c r="H57" s="597">
        <v>131404962</v>
      </c>
      <c r="I57" s="597">
        <v>0</v>
      </c>
    </row>
    <row r="58" spans="1:9">
      <c r="A58" s="618" t="s">
        <v>75</v>
      </c>
      <c r="B58" s="618" t="s">
        <v>382</v>
      </c>
      <c r="C58" s="619" t="s">
        <v>411</v>
      </c>
      <c r="D58" s="620" t="s">
        <v>383</v>
      </c>
      <c r="E58" s="597">
        <v>982275000</v>
      </c>
      <c r="F58" s="597">
        <v>982275000</v>
      </c>
      <c r="G58" s="597">
        <v>0</v>
      </c>
      <c r="H58" s="597">
        <v>0</v>
      </c>
      <c r="I58" s="597">
        <v>0</v>
      </c>
    </row>
    <row r="59" spans="1:9" ht="25.5">
      <c r="A59" s="618" t="s">
        <v>75</v>
      </c>
      <c r="B59" s="618" t="s">
        <v>382</v>
      </c>
      <c r="C59" s="618" t="s">
        <v>385</v>
      </c>
      <c r="D59" s="620" t="s">
        <v>2986</v>
      </c>
      <c r="E59" s="597">
        <v>982275000</v>
      </c>
      <c r="F59" s="597">
        <v>982275000</v>
      </c>
      <c r="G59" s="597">
        <v>0</v>
      </c>
      <c r="H59" s="597">
        <v>0</v>
      </c>
      <c r="I59" s="597">
        <v>0</v>
      </c>
    </row>
    <row r="60" spans="1:9">
      <c r="A60" s="618" t="s">
        <v>75</v>
      </c>
      <c r="B60" s="618" t="s">
        <v>391</v>
      </c>
      <c r="C60" s="619" t="s">
        <v>411</v>
      </c>
      <c r="D60" s="620" t="s">
        <v>392</v>
      </c>
      <c r="E60" s="597">
        <v>170719000</v>
      </c>
      <c r="F60" s="597">
        <v>170719000</v>
      </c>
      <c r="G60" s="597">
        <v>0</v>
      </c>
      <c r="H60" s="597">
        <v>0</v>
      </c>
      <c r="I60" s="597">
        <v>0</v>
      </c>
    </row>
    <row r="61" spans="1:9">
      <c r="A61" s="618" t="s">
        <v>75</v>
      </c>
      <c r="B61" s="618" t="s">
        <v>391</v>
      </c>
      <c r="C61" s="618" t="s">
        <v>1411</v>
      </c>
      <c r="D61" s="620" t="s">
        <v>2987</v>
      </c>
      <c r="E61" s="597">
        <v>170719000</v>
      </c>
      <c r="F61" s="597">
        <v>170719000</v>
      </c>
      <c r="G61" s="597">
        <v>0</v>
      </c>
      <c r="H61" s="597">
        <v>0</v>
      </c>
      <c r="I61" s="597">
        <v>0</v>
      </c>
    </row>
    <row r="62" spans="1:9">
      <c r="A62" s="618" t="s">
        <v>285</v>
      </c>
      <c r="B62" s="619" t="s">
        <v>411</v>
      </c>
      <c r="C62" s="619" t="s">
        <v>411</v>
      </c>
      <c r="D62" s="620" t="s">
        <v>2992</v>
      </c>
      <c r="E62" s="597">
        <v>189048000</v>
      </c>
      <c r="F62" s="597">
        <v>189048000</v>
      </c>
      <c r="G62" s="597">
        <v>0</v>
      </c>
      <c r="H62" s="597">
        <v>0</v>
      </c>
      <c r="I62" s="597">
        <v>0</v>
      </c>
    </row>
    <row r="63" spans="1:9">
      <c r="A63" s="618" t="s">
        <v>285</v>
      </c>
      <c r="B63" s="618" t="s">
        <v>675</v>
      </c>
      <c r="C63" s="619" t="s">
        <v>411</v>
      </c>
      <c r="D63" s="620" t="s">
        <v>676</v>
      </c>
      <c r="E63" s="597">
        <v>189048000</v>
      </c>
      <c r="F63" s="597">
        <v>189048000</v>
      </c>
      <c r="G63" s="597">
        <v>0</v>
      </c>
      <c r="H63" s="597">
        <v>0</v>
      </c>
      <c r="I63" s="597">
        <v>0</v>
      </c>
    </row>
    <row r="64" spans="1:9">
      <c r="A64" s="618" t="s">
        <v>285</v>
      </c>
      <c r="B64" s="618" t="s">
        <v>675</v>
      </c>
      <c r="C64" s="618" t="s">
        <v>91</v>
      </c>
      <c r="D64" s="620" t="s">
        <v>652</v>
      </c>
      <c r="E64" s="597">
        <v>189048000</v>
      </c>
      <c r="F64" s="597">
        <v>189048000</v>
      </c>
      <c r="G64" s="597">
        <v>0</v>
      </c>
      <c r="H64" s="597">
        <v>0</v>
      </c>
      <c r="I64" s="597">
        <v>0</v>
      </c>
    </row>
    <row r="65" spans="1:9">
      <c r="A65" s="618" t="s">
        <v>80</v>
      </c>
      <c r="B65" s="619" t="s">
        <v>411</v>
      </c>
      <c r="C65" s="619" t="s">
        <v>411</v>
      </c>
      <c r="D65" s="620" t="s">
        <v>387</v>
      </c>
      <c r="E65" s="597">
        <v>5576276200</v>
      </c>
      <c r="F65" s="597">
        <v>5574441605</v>
      </c>
      <c r="G65" s="597">
        <v>1834595</v>
      </c>
      <c r="H65" s="597">
        <v>0</v>
      </c>
      <c r="I65" s="597">
        <v>0</v>
      </c>
    </row>
    <row r="66" spans="1:9">
      <c r="A66" s="618" t="s">
        <v>80</v>
      </c>
      <c r="B66" s="618" t="s">
        <v>678</v>
      </c>
      <c r="C66" s="619" t="s">
        <v>411</v>
      </c>
      <c r="D66" s="620" t="s">
        <v>315</v>
      </c>
      <c r="E66" s="597">
        <v>714595</v>
      </c>
      <c r="F66" s="597">
        <v>0</v>
      </c>
      <c r="G66" s="597">
        <v>714595</v>
      </c>
      <c r="H66" s="597">
        <v>0</v>
      </c>
      <c r="I66" s="597">
        <v>0</v>
      </c>
    </row>
    <row r="67" spans="1:9">
      <c r="A67" s="618" t="s">
        <v>80</v>
      </c>
      <c r="B67" s="618" t="s">
        <v>678</v>
      </c>
      <c r="C67" s="618" t="s">
        <v>679</v>
      </c>
      <c r="D67" s="620" t="s">
        <v>991</v>
      </c>
      <c r="E67" s="597">
        <v>714595</v>
      </c>
      <c r="F67" s="597">
        <v>0</v>
      </c>
      <c r="G67" s="597">
        <v>714595</v>
      </c>
      <c r="H67" s="597">
        <v>0</v>
      </c>
      <c r="I67" s="597">
        <v>0</v>
      </c>
    </row>
    <row r="68" spans="1:9">
      <c r="A68" s="618" t="s">
        <v>80</v>
      </c>
      <c r="B68" s="618" t="s">
        <v>406</v>
      </c>
      <c r="C68" s="619" t="s">
        <v>411</v>
      </c>
      <c r="D68" s="620" t="s">
        <v>283</v>
      </c>
      <c r="E68" s="597">
        <v>1120000</v>
      </c>
      <c r="F68" s="597">
        <v>0</v>
      </c>
      <c r="G68" s="597">
        <v>1120000</v>
      </c>
      <c r="H68" s="597">
        <v>0</v>
      </c>
      <c r="I68" s="597">
        <v>0</v>
      </c>
    </row>
    <row r="69" spans="1:9" ht="25.5">
      <c r="A69" s="618" t="s">
        <v>80</v>
      </c>
      <c r="B69" s="618" t="s">
        <v>406</v>
      </c>
      <c r="C69" s="618" t="s">
        <v>662</v>
      </c>
      <c r="D69" s="620" t="s">
        <v>2969</v>
      </c>
      <c r="E69" s="597">
        <v>1120000</v>
      </c>
      <c r="F69" s="597">
        <v>0</v>
      </c>
      <c r="G69" s="597">
        <v>1120000</v>
      </c>
      <c r="H69" s="597">
        <v>0</v>
      </c>
      <c r="I69" s="597">
        <v>0</v>
      </c>
    </row>
    <row r="70" spans="1:9">
      <c r="A70" s="618" t="s">
        <v>80</v>
      </c>
      <c r="B70" s="618" t="s">
        <v>388</v>
      </c>
      <c r="C70" s="619" t="s">
        <v>411</v>
      </c>
      <c r="D70" s="620" t="s">
        <v>2993</v>
      </c>
      <c r="E70" s="597">
        <v>2055721718</v>
      </c>
      <c r="F70" s="597">
        <v>2055721718</v>
      </c>
      <c r="G70" s="597">
        <v>0</v>
      </c>
      <c r="H70" s="597">
        <v>0</v>
      </c>
      <c r="I70" s="597">
        <v>0</v>
      </c>
    </row>
    <row r="71" spans="1:9">
      <c r="A71" s="618" t="s">
        <v>80</v>
      </c>
      <c r="B71" s="618" t="s">
        <v>388</v>
      </c>
      <c r="C71" s="618" t="s">
        <v>389</v>
      </c>
      <c r="D71" s="620" t="s">
        <v>2994</v>
      </c>
      <c r="E71" s="597">
        <v>1942087702</v>
      </c>
      <c r="F71" s="597">
        <v>1942087702</v>
      </c>
      <c r="G71" s="597">
        <v>0</v>
      </c>
      <c r="H71" s="597">
        <v>0</v>
      </c>
      <c r="I71" s="597">
        <v>0</v>
      </c>
    </row>
    <row r="72" spans="1:9">
      <c r="A72" s="618" t="s">
        <v>80</v>
      </c>
      <c r="B72" s="618" t="s">
        <v>388</v>
      </c>
      <c r="C72" s="618" t="s">
        <v>390</v>
      </c>
      <c r="D72" s="620" t="s">
        <v>2995</v>
      </c>
      <c r="E72" s="597">
        <v>113634016</v>
      </c>
      <c r="F72" s="597">
        <v>113634016</v>
      </c>
      <c r="G72" s="597">
        <v>0</v>
      </c>
      <c r="H72" s="597">
        <v>0</v>
      </c>
      <c r="I72" s="597">
        <v>0</v>
      </c>
    </row>
    <row r="73" spans="1:9">
      <c r="A73" s="618" t="s">
        <v>80</v>
      </c>
      <c r="B73" s="618" t="s">
        <v>382</v>
      </c>
      <c r="C73" s="619" t="s">
        <v>411</v>
      </c>
      <c r="D73" s="620" t="s">
        <v>383</v>
      </c>
      <c r="E73" s="597">
        <v>915403113</v>
      </c>
      <c r="F73" s="597">
        <v>915403113</v>
      </c>
      <c r="G73" s="597">
        <v>0</v>
      </c>
      <c r="H73" s="597">
        <v>0</v>
      </c>
      <c r="I73" s="597">
        <v>0</v>
      </c>
    </row>
    <row r="74" spans="1:9">
      <c r="A74" s="618" t="s">
        <v>80</v>
      </c>
      <c r="B74" s="618" t="s">
        <v>382</v>
      </c>
      <c r="C74" s="618" t="s">
        <v>1400</v>
      </c>
      <c r="D74" s="620" t="s">
        <v>2968</v>
      </c>
      <c r="E74" s="597">
        <v>792851200</v>
      </c>
      <c r="F74" s="597">
        <v>792851200</v>
      </c>
      <c r="G74" s="597">
        <v>0</v>
      </c>
      <c r="H74" s="597">
        <v>0</v>
      </c>
      <c r="I74" s="597">
        <v>0</v>
      </c>
    </row>
    <row r="75" spans="1:9">
      <c r="A75" s="618" t="s">
        <v>80</v>
      </c>
      <c r="B75" s="618" t="s">
        <v>382</v>
      </c>
      <c r="C75" s="618" t="s">
        <v>1414</v>
      </c>
      <c r="D75" s="620" t="s">
        <v>2996</v>
      </c>
      <c r="E75" s="597">
        <v>122549000</v>
      </c>
      <c r="F75" s="597">
        <v>122549000</v>
      </c>
      <c r="G75" s="597">
        <v>0</v>
      </c>
      <c r="H75" s="597">
        <v>0</v>
      </c>
      <c r="I75" s="597">
        <v>0</v>
      </c>
    </row>
    <row r="76" spans="1:9" ht="25.5">
      <c r="A76" s="618" t="s">
        <v>80</v>
      </c>
      <c r="B76" s="618" t="s">
        <v>382</v>
      </c>
      <c r="C76" s="618" t="s">
        <v>547</v>
      </c>
      <c r="D76" s="620" t="s">
        <v>2997</v>
      </c>
      <c r="E76" s="597">
        <v>2913</v>
      </c>
      <c r="F76" s="597">
        <v>2913</v>
      </c>
      <c r="G76" s="597">
        <v>0</v>
      </c>
      <c r="H76" s="597">
        <v>0</v>
      </c>
      <c r="I76" s="597">
        <v>0</v>
      </c>
    </row>
    <row r="77" spans="1:9">
      <c r="A77" s="618" t="s">
        <v>80</v>
      </c>
      <c r="B77" s="618" t="s">
        <v>391</v>
      </c>
      <c r="C77" s="619" t="s">
        <v>411</v>
      </c>
      <c r="D77" s="620" t="s">
        <v>392</v>
      </c>
      <c r="E77" s="597">
        <v>2538180820</v>
      </c>
      <c r="F77" s="597">
        <v>2538180820</v>
      </c>
      <c r="G77" s="597">
        <v>0</v>
      </c>
      <c r="H77" s="597">
        <v>0</v>
      </c>
      <c r="I77" s="597">
        <v>0</v>
      </c>
    </row>
    <row r="78" spans="1:9" ht="25.5">
      <c r="A78" s="618" t="s">
        <v>80</v>
      </c>
      <c r="B78" s="618" t="s">
        <v>391</v>
      </c>
      <c r="C78" s="618" t="s">
        <v>393</v>
      </c>
      <c r="D78" s="620" t="s">
        <v>2998</v>
      </c>
      <c r="E78" s="597">
        <v>2535580820</v>
      </c>
      <c r="F78" s="597">
        <v>2535580820</v>
      </c>
      <c r="G78" s="597">
        <v>0</v>
      </c>
      <c r="H78" s="597">
        <v>0</v>
      </c>
      <c r="I78" s="597">
        <v>0</v>
      </c>
    </row>
    <row r="79" spans="1:9" ht="25.5">
      <c r="A79" s="618" t="s">
        <v>80</v>
      </c>
      <c r="B79" s="618" t="s">
        <v>391</v>
      </c>
      <c r="C79" s="618" t="s">
        <v>2999</v>
      </c>
      <c r="D79" s="620" t="s">
        <v>3000</v>
      </c>
      <c r="E79" s="597">
        <v>2600000</v>
      </c>
      <c r="F79" s="597">
        <v>2600000</v>
      </c>
      <c r="G79" s="597">
        <v>0</v>
      </c>
      <c r="H79" s="597">
        <v>0</v>
      </c>
      <c r="I79" s="597">
        <v>0</v>
      </c>
    </row>
    <row r="80" spans="1:9">
      <c r="A80" s="618" t="s">
        <v>80</v>
      </c>
      <c r="B80" s="618" t="s">
        <v>675</v>
      </c>
      <c r="C80" s="619" t="s">
        <v>411</v>
      </c>
      <c r="D80" s="620" t="s">
        <v>676</v>
      </c>
      <c r="E80" s="597">
        <v>65135954</v>
      </c>
      <c r="F80" s="597">
        <v>65135954</v>
      </c>
      <c r="G80" s="597">
        <v>0</v>
      </c>
      <c r="H80" s="597">
        <v>0</v>
      </c>
      <c r="I80" s="597">
        <v>0</v>
      </c>
    </row>
    <row r="81" spans="1:9">
      <c r="A81" s="618" t="s">
        <v>80</v>
      </c>
      <c r="B81" s="618" t="s">
        <v>675</v>
      </c>
      <c r="C81" s="618" t="s">
        <v>91</v>
      </c>
      <c r="D81" s="620" t="s">
        <v>652</v>
      </c>
      <c r="E81" s="597">
        <v>65065000</v>
      </c>
      <c r="F81" s="597">
        <v>65065000</v>
      </c>
      <c r="G81" s="597">
        <v>0</v>
      </c>
      <c r="H81" s="597">
        <v>0</v>
      </c>
      <c r="I81" s="597">
        <v>0</v>
      </c>
    </row>
    <row r="82" spans="1:9">
      <c r="A82" s="618" t="s">
        <v>80</v>
      </c>
      <c r="B82" s="618" t="s">
        <v>675</v>
      </c>
      <c r="C82" s="618" t="s">
        <v>1047</v>
      </c>
      <c r="D82" s="620" t="s">
        <v>1048</v>
      </c>
      <c r="E82" s="597">
        <v>21799</v>
      </c>
      <c r="F82" s="597">
        <v>21799</v>
      </c>
      <c r="G82" s="597">
        <v>0</v>
      </c>
      <c r="H82" s="597">
        <v>0</v>
      </c>
      <c r="I82" s="597">
        <v>0</v>
      </c>
    </row>
    <row r="83" spans="1:9" ht="38.25">
      <c r="A83" s="618" t="s">
        <v>80</v>
      </c>
      <c r="B83" s="618" t="s">
        <v>675</v>
      </c>
      <c r="C83" s="618" t="s">
        <v>1417</v>
      </c>
      <c r="D83" s="620" t="s">
        <v>3001</v>
      </c>
      <c r="E83" s="597">
        <v>49155</v>
      </c>
      <c r="F83" s="597">
        <v>49155</v>
      </c>
      <c r="G83" s="597">
        <v>0</v>
      </c>
      <c r="H83" s="597">
        <v>0</v>
      </c>
      <c r="I83" s="597">
        <v>0</v>
      </c>
    </row>
    <row r="84" spans="1:9">
      <c r="A84" s="618" t="s">
        <v>125</v>
      </c>
      <c r="B84" s="619" t="s">
        <v>411</v>
      </c>
      <c r="C84" s="619" t="s">
        <v>411</v>
      </c>
      <c r="D84" s="620" t="s">
        <v>3002</v>
      </c>
      <c r="E84" s="597">
        <v>62350000</v>
      </c>
      <c r="F84" s="597">
        <v>62350000</v>
      </c>
      <c r="G84" s="597">
        <v>0</v>
      </c>
      <c r="H84" s="597">
        <v>0</v>
      </c>
      <c r="I84" s="597">
        <v>0</v>
      </c>
    </row>
    <row r="85" spans="1:9">
      <c r="A85" s="618" t="s">
        <v>125</v>
      </c>
      <c r="B85" s="618" t="s">
        <v>382</v>
      </c>
      <c r="C85" s="619" t="s">
        <v>411</v>
      </c>
      <c r="D85" s="620" t="s">
        <v>383</v>
      </c>
      <c r="E85" s="597">
        <v>62350000</v>
      </c>
      <c r="F85" s="597">
        <v>62350000</v>
      </c>
      <c r="G85" s="597">
        <v>0</v>
      </c>
      <c r="H85" s="597">
        <v>0</v>
      </c>
      <c r="I85" s="597">
        <v>0</v>
      </c>
    </row>
    <row r="86" spans="1:9">
      <c r="A86" s="618" t="s">
        <v>125</v>
      </c>
      <c r="B86" s="618" t="s">
        <v>382</v>
      </c>
      <c r="C86" s="618" t="s">
        <v>384</v>
      </c>
      <c r="D86" s="620" t="s">
        <v>2985</v>
      </c>
      <c r="E86" s="597">
        <v>5000000</v>
      </c>
      <c r="F86" s="597">
        <v>5000000</v>
      </c>
      <c r="G86" s="597">
        <v>0</v>
      </c>
      <c r="H86" s="597">
        <v>0</v>
      </c>
      <c r="I86" s="597">
        <v>0</v>
      </c>
    </row>
    <row r="87" spans="1:9">
      <c r="A87" s="618" t="s">
        <v>125</v>
      </c>
      <c r="B87" s="618" t="s">
        <v>382</v>
      </c>
      <c r="C87" s="618" t="s">
        <v>386</v>
      </c>
      <c r="D87" s="620" t="s">
        <v>998</v>
      </c>
      <c r="E87" s="597">
        <v>57350000</v>
      </c>
      <c r="F87" s="597">
        <v>57350000</v>
      </c>
      <c r="G87" s="597">
        <v>0</v>
      </c>
      <c r="H87" s="597">
        <v>0</v>
      </c>
      <c r="I87" s="597">
        <v>0</v>
      </c>
    </row>
    <row r="88" spans="1:9">
      <c r="A88" s="618" t="s">
        <v>484</v>
      </c>
      <c r="B88" s="619" t="s">
        <v>411</v>
      </c>
      <c r="C88" s="619" t="s">
        <v>411</v>
      </c>
      <c r="D88" s="620" t="s">
        <v>485</v>
      </c>
      <c r="E88" s="597">
        <v>1307231800</v>
      </c>
      <c r="F88" s="597">
        <v>1296182226</v>
      </c>
      <c r="G88" s="597">
        <v>11049574</v>
      </c>
      <c r="H88" s="597">
        <v>0</v>
      </c>
      <c r="I88" s="597">
        <v>0</v>
      </c>
    </row>
    <row r="89" spans="1:9">
      <c r="A89" s="618" t="s">
        <v>484</v>
      </c>
      <c r="B89" s="618" t="s">
        <v>678</v>
      </c>
      <c r="C89" s="619" t="s">
        <v>411</v>
      </c>
      <c r="D89" s="620" t="s">
        <v>315</v>
      </c>
      <c r="E89" s="597">
        <v>832300</v>
      </c>
      <c r="F89" s="597">
        <v>832300</v>
      </c>
      <c r="G89" s="597">
        <v>0</v>
      </c>
      <c r="H89" s="597">
        <v>0</v>
      </c>
      <c r="I89" s="597">
        <v>0</v>
      </c>
    </row>
    <row r="90" spans="1:9">
      <c r="A90" s="618" t="s">
        <v>484</v>
      </c>
      <c r="B90" s="618" t="s">
        <v>678</v>
      </c>
      <c r="C90" s="618" t="s">
        <v>679</v>
      </c>
      <c r="D90" s="620" t="s">
        <v>991</v>
      </c>
      <c r="E90" s="597">
        <v>832300</v>
      </c>
      <c r="F90" s="597">
        <v>832300</v>
      </c>
      <c r="G90" s="597">
        <v>0</v>
      </c>
      <c r="H90" s="597">
        <v>0</v>
      </c>
      <c r="I90" s="597">
        <v>0</v>
      </c>
    </row>
    <row r="91" spans="1:9">
      <c r="A91" s="618" t="s">
        <v>484</v>
      </c>
      <c r="B91" s="618" t="s">
        <v>406</v>
      </c>
      <c r="C91" s="619" t="s">
        <v>411</v>
      </c>
      <c r="D91" s="620" t="s">
        <v>283</v>
      </c>
      <c r="E91" s="597">
        <v>5524787</v>
      </c>
      <c r="F91" s="597">
        <v>0</v>
      </c>
      <c r="G91" s="597">
        <v>5524787</v>
      </c>
      <c r="H91" s="597">
        <v>0</v>
      </c>
      <c r="I91" s="597">
        <v>0</v>
      </c>
    </row>
    <row r="92" spans="1:9" ht="25.5">
      <c r="A92" s="618" t="s">
        <v>484</v>
      </c>
      <c r="B92" s="618" t="s">
        <v>406</v>
      </c>
      <c r="C92" s="618" t="s">
        <v>662</v>
      </c>
      <c r="D92" s="620" t="s">
        <v>2969</v>
      </c>
      <c r="E92" s="597">
        <v>5524787</v>
      </c>
      <c r="F92" s="597">
        <v>0</v>
      </c>
      <c r="G92" s="597">
        <v>5524787</v>
      </c>
      <c r="H92" s="597">
        <v>0</v>
      </c>
      <c r="I92" s="597">
        <v>0</v>
      </c>
    </row>
    <row r="93" spans="1:9">
      <c r="A93" s="618" t="s">
        <v>484</v>
      </c>
      <c r="B93" s="618" t="s">
        <v>669</v>
      </c>
      <c r="C93" s="619" t="s">
        <v>411</v>
      </c>
      <c r="D93" s="620" t="s">
        <v>2970</v>
      </c>
      <c r="E93" s="597">
        <v>5524787</v>
      </c>
      <c r="F93" s="597">
        <v>0</v>
      </c>
      <c r="G93" s="597">
        <v>5524787</v>
      </c>
      <c r="H93" s="597">
        <v>0</v>
      </c>
      <c r="I93" s="597">
        <v>0</v>
      </c>
    </row>
    <row r="94" spans="1:9" ht="25.5">
      <c r="A94" s="618" t="s">
        <v>484</v>
      </c>
      <c r="B94" s="618" t="s">
        <v>669</v>
      </c>
      <c r="C94" s="618" t="s">
        <v>671</v>
      </c>
      <c r="D94" s="620" t="s">
        <v>2971</v>
      </c>
      <c r="E94" s="597">
        <v>5524787</v>
      </c>
      <c r="F94" s="597">
        <v>0</v>
      </c>
      <c r="G94" s="597">
        <v>5524787</v>
      </c>
      <c r="H94" s="597">
        <v>0</v>
      </c>
      <c r="I94" s="597">
        <v>0</v>
      </c>
    </row>
    <row r="95" spans="1:9">
      <c r="A95" s="618" t="s">
        <v>484</v>
      </c>
      <c r="B95" s="618" t="s">
        <v>1415</v>
      </c>
      <c r="C95" s="619" t="s">
        <v>411</v>
      </c>
      <c r="D95" s="620" t="s">
        <v>3003</v>
      </c>
      <c r="E95" s="597">
        <v>526300000</v>
      </c>
      <c r="F95" s="597">
        <v>526300000</v>
      </c>
      <c r="G95" s="597">
        <v>0</v>
      </c>
      <c r="H95" s="597">
        <v>0</v>
      </c>
      <c r="I95" s="597">
        <v>0</v>
      </c>
    </row>
    <row r="96" spans="1:9">
      <c r="A96" s="618" t="s">
        <v>484</v>
      </c>
      <c r="B96" s="618" t="s">
        <v>1415</v>
      </c>
      <c r="C96" s="618" t="s">
        <v>1434</v>
      </c>
      <c r="D96" s="620" t="s">
        <v>3004</v>
      </c>
      <c r="E96" s="597">
        <v>526300000</v>
      </c>
      <c r="F96" s="597">
        <v>526300000</v>
      </c>
      <c r="G96" s="597">
        <v>0</v>
      </c>
      <c r="H96" s="597">
        <v>0</v>
      </c>
      <c r="I96" s="597">
        <v>0</v>
      </c>
    </row>
    <row r="97" spans="1:9">
      <c r="A97" s="618" t="s">
        <v>484</v>
      </c>
      <c r="B97" s="618" t="s">
        <v>691</v>
      </c>
      <c r="C97" s="619" t="s">
        <v>411</v>
      </c>
      <c r="D97" s="620" t="s">
        <v>3005</v>
      </c>
      <c r="E97" s="597">
        <v>260436000</v>
      </c>
      <c r="F97" s="597">
        <v>260436000</v>
      </c>
      <c r="G97" s="597">
        <v>0</v>
      </c>
      <c r="H97" s="597">
        <v>0</v>
      </c>
      <c r="I97" s="597">
        <v>0</v>
      </c>
    </row>
    <row r="98" spans="1:9">
      <c r="A98" s="618" t="s">
        <v>484</v>
      </c>
      <c r="B98" s="618" t="s">
        <v>691</v>
      </c>
      <c r="C98" s="618" t="s">
        <v>1416</v>
      </c>
      <c r="D98" s="620" t="s">
        <v>1062</v>
      </c>
      <c r="E98" s="597">
        <v>2600000</v>
      </c>
      <c r="F98" s="597">
        <v>2600000</v>
      </c>
      <c r="G98" s="597">
        <v>0</v>
      </c>
      <c r="H98" s="597">
        <v>0</v>
      </c>
      <c r="I98" s="597">
        <v>0</v>
      </c>
    </row>
    <row r="99" spans="1:9">
      <c r="A99" s="618" t="s">
        <v>484</v>
      </c>
      <c r="B99" s="618" t="s">
        <v>691</v>
      </c>
      <c r="C99" s="618" t="s">
        <v>3006</v>
      </c>
      <c r="D99" s="620" t="s">
        <v>433</v>
      </c>
      <c r="E99" s="597">
        <v>112811000</v>
      </c>
      <c r="F99" s="597">
        <v>112811000</v>
      </c>
      <c r="G99" s="597">
        <v>0</v>
      </c>
      <c r="H99" s="597">
        <v>0</v>
      </c>
      <c r="I99" s="597">
        <v>0</v>
      </c>
    </row>
    <row r="100" spans="1:9">
      <c r="A100" s="618" t="s">
        <v>484</v>
      </c>
      <c r="B100" s="618" t="s">
        <v>691</v>
      </c>
      <c r="C100" s="618" t="s">
        <v>3007</v>
      </c>
      <c r="D100" s="620" t="s">
        <v>21</v>
      </c>
      <c r="E100" s="597">
        <v>9829000</v>
      </c>
      <c r="F100" s="597">
        <v>9829000</v>
      </c>
      <c r="G100" s="597">
        <v>0</v>
      </c>
      <c r="H100" s="597">
        <v>0</v>
      </c>
      <c r="I100" s="597">
        <v>0</v>
      </c>
    </row>
    <row r="101" spans="1:9">
      <c r="A101" s="618" t="s">
        <v>484</v>
      </c>
      <c r="B101" s="618" t="s">
        <v>691</v>
      </c>
      <c r="C101" s="618" t="s">
        <v>3008</v>
      </c>
      <c r="D101" s="620" t="s">
        <v>3009</v>
      </c>
      <c r="E101" s="597">
        <v>7950000</v>
      </c>
      <c r="F101" s="597">
        <v>7950000</v>
      </c>
      <c r="G101" s="597">
        <v>0</v>
      </c>
      <c r="H101" s="597">
        <v>0</v>
      </c>
      <c r="I101" s="597">
        <v>0</v>
      </c>
    </row>
    <row r="102" spans="1:9">
      <c r="A102" s="618" t="s">
        <v>484</v>
      </c>
      <c r="B102" s="618" t="s">
        <v>691</v>
      </c>
      <c r="C102" s="618" t="s">
        <v>82</v>
      </c>
      <c r="D102" s="620" t="s">
        <v>1049</v>
      </c>
      <c r="E102" s="597">
        <v>127246000</v>
      </c>
      <c r="F102" s="597">
        <v>127246000</v>
      </c>
      <c r="G102" s="597">
        <v>0</v>
      </c>
      <c r="H102" s="597">
        <v>0</v>
      </c>
      <c r="I102" s="597">
        <v>0</v>
      </c>
    </row>
    <row r="103" spans="1:9">
      <c r="A103" s="618" t="s">
        <v>484</v>
      </c>
      <c r="B103" s="618" t="s">
        <v>382</v>
      </c>
      <c r="C103" s="619" t="s">
        <v>411</v>
      </c>
      <c r="D103" s="620" t="s">
        <v>383</v>
      </c>
      <c r="E103" s="597">
        <v>10500000</v>
      </c>
      <c r="F103" s="597">
        <v>10500000</v>
      </c>
      <c r="G103" s="597">
        <v>0</v>
      </c>
      <c r="H103" s="597">
        <v>0</v>
      </c>
      <c r="I103" s="597">
        <v>0</v>
      </c>
    </row>
    <row r="104" spans="1:9">
      <c r="A104" s="618" t="s">
        <v>484</v>
      </c>
      <c r="B104" s="618" t="s">
        <v>382</v>
      </c>
      <c r="C104" s="618" t="s">
        <v>386</v>
      </c>
      <c r="D104" s="620" t="s">
        <v>998</v>
      </c>
      <c r="E104" s="597">
        <v>10500000</v>
      </c>
      <c r="F104" s="597">
        <v>10500000</v>
      </c>
      <c r="G104" s="597">
        <v>0</v>
      </c>
      <c r="H104" s="597">
        <v>0</v>
      </c>
      <c r="I104" s="597">
        <v>0</v>
      </c>
    </row>
    <row r="105" spans="1:9">
      <c r="A105" s="618" t="s">
        <v>484</v>
      </c>
      <c r="B105" s="618" t="s">
        <v>391</v>
      </c>
      <c r="C105" s="619" t="s">
        <v>411</v>
      </c>
      <c r="D105" s="620" t="s">
        <v>392</v>
      </c>
      <c r="E105" s="597">
        <v>185314500</v>
      </c>
      <c r="F105" s="597">
        <v>185314500</v>
      </c>
      <c r="G105" s="597">
        <v>0</v>
      </c>
      <c r="H105" s="597">
        <v>0</v>
      </c>
      <c r="I105" s="597">
        <v>0</v>
      </c>
    </row>
    <row r="106" spans="1:9" ht="25.5">
      <c r="A106" s="618" t="s">
        <v>484</v>
      </c>
      <c r="B106" s="618" t="s">
        <v>391</v>
      </c>
      <c r="C106" s="618" t="s">
        <v>3010</v>
      </c>
      <c r="D106" s="620" t="s">
        <v>3011</v>
      </c>
      <c r="E106" s="597">
        <v>185314500</v>
      </c>
      <c r="F106" s="597">
        <v>185314500</v>
      </c>
      <c r="G106" s="597">
        <v>0</v>
      </c>
      <c r="H106" s="597">
        <v>0</v>
      </c>
      <c r="I106" s="597">
        <v>0</v>
      </c>
    </row>
    <row r="107" spans="1:9">
      <c r="A107" s="618" t="s">
        <v>484</v>
      </c>
      <c r="B107" s="618" t="s">
        <v>675</v>
      </c>
      <c r="C107" s="619" t="s">
        <v>411</v>
      </c>
      <c r="D107" s="620" t="s">
        <v>676</v>
      </c>
      <c r="E107" s="597">
        <v>312799426</v>
      </c>
      <c r="F107" s="597">
        <v>312799426</v>
      </c>
      <c r="G107" s="597">
        <v>0</v>
      </c>
      <c r="H107" s="597">
        <v>0</v>
      </c>
      <c r="I107" s="597">
        <v>0</v>
      </c>
    </row>
    <row r="108" spans="1:9">
      <c r="A108" s="618" t="s">
        <v>484</v>
      </c>
      <c r="B108" s="618" t="s">
        <v>675</v>
      </c>
      <c r="C108" s="618" t="s">
        <v>91</v>
      </c>
      <c r="D108" s="620" t="s">
        <v>652</v>
      </c>
      <c r="E108" s="597">
        <v>312732426</v>
      </c>
      <c r="F108" s="597">
        <v>312732426</v>
      </c>
      <c r="G108" s="597">
        <v>0</v>
      </c>
      <c r="H108" s="597">
        <v>0</v>
      </c>
      <c r="I108" s="597">
        <v>0</v>
      </c>
    </row>
    <row r="109" spans="1:9" ht="25.5">
      <c r="A109" s="618" t="s">
        <v>484</v>
      </c>
      <c r="B109" s="618" t="s">
        <v>675</v>
      </c>
      <c r="C109" s="618" t="s">
        <v>92</v>
      </c>
      <c r="D109" s="620" t="s">
        <v>2988</v>
      </c>
      <c r="E109" s="597">
        <v>67000</v>
      </c>
      <c r="F109" s="597">
        <v>67000</v>
      </c>
      <c r="G109" s="597">
        <v>0</v>
      </c>
      <c r="H109" s="597">
        <v>0</v>
      </c>
      <c r="I109" s="597">
        <v>0</v>
      </c>
    </row>
    <row r="110" spans="1:9">
      <c r="A110" s="618" t="s">
        <v>1418</v>
      </c>
      <c r="B110" s="619" t="s">
        <v>411</v>
      </c>
      <c r="C110" s="619" t="s">
        <v>411</v>
      </c>
      <c r="D110" s="620" t="s">
        <v>1419</v>
      </c>
      <c r="E110" s="597">
        <v>8373741721</v>
      </c>
      <c r="F110" s="597">
        <v>3500000</v>
      </c>
      <c r="G110" s="597">
        <v>6417371251</v>
      </c>
      <c r="H110" s="597">
        <v>732326426</v>
      </c>
      <c r="I110" s="597">
        <v>1220544044</v>
      </c>
    </row>
    <row r="111" spans="1:9">
      <c r="A111" s="618" t="s">
        <v>1418</v>
      </c>
      <c r="B111" s="618" t="s">
        <v>663</v>
      </c>
      <c r="C111" s="619" t="s">
        <v>411</v>
      </c>
      <c r="D111" s="620" t="s">
        <v>284</v>
      </c>
      <c r="E111" s="597">
        <v>5296248430</v>
      </c>
      <c r="F111" s="597">
        <v>0</v>
      </c>
      <c r="G111" s="597">
        <v>5296248430</v>
      </c>
      <c r="H111" s="597">
        <v>0</v>
      </c>
      <c r="I111" s="597">
        <v>0</v>
      </c>
    </row>
    <row r="112" spans="1:9">
      <c r="A112" s="618" t="s">
        <v>1418</v>
      </c>
      <c r="B112" s="618" t="s">
        <v>663</v>
      </c>
      <c r="C112" s="618" t="s">
        <v>665</v>
      </c>
      <c r="D112" s="620" t="s">
        <v>1002</v>
      </c>
      <c r="E112" s="597">
        <v>5296248430</v>
      </c>
      <c r="F112" s="597">
        <v>0</v>
      </c>
      <c r="G112" s="597">
        <v>5296248430</v>
      </c>
      <c r="H112" s="597">
        <v>0</v>
      </c>
      <c r="I112" s="597">
        <v>0</v>
      </c>
    </row>
    <row r="113" spans="1:9">
      <c r="A113" s="618" t="s">
        <v>1418</v>
      </c>
      <c r="B113" s="618" t="s">
        <v>669</v>
      </c>
      <c r="C113" s="619" t="s">
        <v>411</v>
      </c>
      <c r="D113" s="620" t="s">
        <v>2970</v>
      </c>
      <c r="E113" s="597">
        <v>631905204</v>
      </c>
      <c r="F113" s="597">
        <v>0</v>
      </c>
      <c r="G113" s="597">
        <v>631905204</v>
      </c>
      <c r="H113" s="597">
        <v>0</v>
      </c>
      <c r="I113" s="597">
        <v>0</v>
      </c>
    </row>
    <row r="114" spans="1:9" ht="25.5">
      <c r="A114" s="618" t="s">
        <v>1418</v>
      </c>
      <c r="B114" s="618" t="s">
        <v>669</v>
      </c>
      <c r="C114" s="618" t="s">
        <v>671</v>
      </c>
      <c r="D114" s="620" t="s">
        <v>2971</v>
      </c>
      <c r="E114" s="597">
        <v>631905204</v>
      </c>
      <c r="F114" s="597">
        <v>0</v>
      </c>
      <c r="G114" s="597">
        <v>631905204</v>
      </c>
      <c r="H114" s="597">
        <v>0</v>
      </c>
      <c r="I114" s="597">
        <v>0</v>
      </c>
    </row>
    <row r="115" spans="1:9">
      <c r="A115" s="618" t="s">
        <v>1418</v>
      </c>
      <c r="B115" s="618" t="s">
        <v>672</v>
      </c>
      <c r="C115" s="619" t="s">
        <v>411</v>
      </c>
      <c r="D115" s="620" t="s">
        <v>3012</v>
      </c>
      <c r="E115" s="597">
        <v>2441088087</v>
      </c>
      <c r="F115" s="597">
        <v>0</v>
      </c>
      <c r="G115" s="597">
        <v>488217617</v>
      </c>
      <c r="H115" s="597">
        <v>732326426</v>
      </c>
      <c r="I115" s="597">
        <v>1220544044</v>
      </c>
    </row>
    <row r="116" spans="1:9">
      <c r="A116" s="618" t="s">
        <v>1418</v>
      </c>
      <c r="B116" s="618" t="s">
        <v>672</v>
      </c>
      <c r="C116" s="618" t="s">
        <v>673</v>
      </c>
      <c r="D116" s="620" t="s">
        <v>995</v>
      </c>
      <c r="E116" s="597">
        <v>2441088087</v>
      </c>
      <c r="F116" s="597">
        <v>0</v>
      </c>
      <c r="G116" s="597">
        <v>488217617</v>
      </c>
      <c r="H116" s="597">
        <v>732326426</v>
      </c>
      <c r="I116" s="597">
        <v>1220544044</v>
      </c>
    </row>
    <row r="117" spans="1:9">
      <c r="A117" s="618" t="s">
        <v>1418</v>
      </c>
      <c r="B117" s="618" t="s">
        <v>685</v>
      </c>
      <c r="C117" s="619" t="s">
        <v>411</v>
      </c>
      <c r="D117" s="620" t="s">
        <v>686</v>
      </c>
      <c r="E117" s="597">
        <v>1000000</v>
      </c>
      <c r="F117" s="597">
        <v>0</v>
      </c>
      <c r="G117" s="597">
        <v>1000000</v>
      </c>
      <c r="H117" s="597">
        <v>0</v>
      </c>
      <c r="I117" s="597">
        <v>0</v>
      </c>
    </row>
    <row r="118" spans="1:9">
      <c r="A118" s="618" t="s">
        <v>1418</v>
      </c>
      <c r="B118" s="618" t="s">
        <v>685</v>
      </c>
      <c r="C118" s="618" t="s">
        <v>1032</v>
      </c>
      <c r="D118" s="620" t="s">
        <v>1033</v>
      </c>
      <c r="E118" s="597">
        <v>1000000</v>
      </c>
      <c r="F118" s="597">
        <v>0</v>
      </c>
      <c r="G118" s="597">
        <v>1000000</v>
      </c>
      <c r="H118" s="597">
        <v>0</v>
      </c>
      <c r="I118" s="597">
        <v>0</v>
      </c>
    </row>
    <row r="119" spans="1:9">
      <c r="A119" s="618" t="s">
        <v>1418</v>
      </c>
      <c r="B119" s="618" t="s">
        <v>382</v>
      </c>
      <c r="C119" s="619" t="s">
        <v>411</v>
      </c>
      <c r="D119" s="620" t="s">
        <v>383</v>
      </c>
      <c r="E119" s="597">
        <v>3500000</v>
      </c>
      <c r="F119" s="597">
        <v>3500000</v>
      </c>
      <c r="G119" s="597">
        <v>0</v>
      </c>
      <c r="H119" s="597">
        <v>0</v>
      </c>
      <c r="I119" s="597">
        <v>0</v>
      </c>
    </row>
    <row r="120" spans="1:9" ht="38.25">
      <c r="A120" s="618" t="s">
        <v>1418</v>
      </c>
      <c r="B120" s="618" t="s">
        <v>382</v>
      </c>
      <c r="C120" s="618" t="s">
        <v>674</v>
      </c>
      <c r="D120" s="620" t="s">
        <v>3013</v>
      </c>
      <c r="E120" s="597">
        <v>3500000</v>
      </c>
      <c r="F120" s="597">
        <v>3500000</v>
      </c>
      <c r="G120" s="597">
        <v>0</v>
      </c>
      <c r="H120" s="597">
        <v>0</v>
      </c>
      <c r="I120" s="597">
        <v>0</v>
      </c>
    </row>
    <row r="121" spans="1:9">
      <c r="A121" s="618" t="s">
        <v>1420</v>
      </c>
      <c r="B121" s="619" t="s">
        <v>411</v>
      </c>
      <c r="C121" s="619" t="s">
        <v>411</v>
      </c>
      <c r="D121" s="620" t="s">
        <v>1421</v>
      </c>
      <c r="E121" s="597">
        <v>20212363624</v>
      </c>
      <c r="F121" s="597">
        <v>19514128655</v>
      </c>
      <c r="G121" s="597">
        <v>692401889</v>
      </c>
      <c r="H121" s="597">
        <v>1749924</v>
      </c>
      <c r="I121" s="597">
        <v>4083156</v>
      </c>
    </row>
    <row r="122" spans="1:9">
      <c r="A122" s="618" t="s">
        <v>1420</v>
      </c>
      <c r="B122" s="618" t="s">
        <v>666</v>
      </c>
      <c r="C122" s="619" t="s">
        <v>411</v>
      </c>
      <c r="D122" s="620" t="s">
        <v>667</v>
      </c>
      <c r="E122" s="597">
        <v>5833080</v>
      </c>
      <c r="F122" s="597">
        <v>0</v>
      </c>
      <c r="G122" s="597">
        <v>0</v>
      </c>
      <c r="H122" s="597">
        <v>1749924</v>
      </c>
      <c r="I122" s="597">
        <v>4083156</v>
      </c>
    </row>
    <row r="123" spans="1:9">
      <c r="A123" s="618" t="s">
        <v>1420</v>
      </c>
      <c r="B123" s="618" t="s">
        <v>666</v>
      </c>
      <c r="C123" s="618" t="s">
        <v>668</v>
      </c>
      <c r="D123" s="620" t="s">
        <v>994</v>
      </c>
      <c r="E123" s="597">
        <v>5833080</v>
      </c>
      <c r="F123" s="597">
        <v>0</v>
      </c>
      <c r="G123" s="597">
        <v>0</v>
      </c>
      <c r="H123" s="597">
        <v>1749924</v>
      </c>
      <c r="I123" s="597">
        <v>4083156</v>
      </c>
    </row>
    <row r="124" spans="1:9">
      <c r="A124" s="618" t="s">
        <v>1420</v>
      </c>
      <c r="B124" s="618" t="s">
        <v>669</v>
      </c>
      <c r="C124" s="619" t="s">
        <v>411</v>
      </c>
      <c r="D124" s="620" t="s">
        <v>2970</v>
      </c>
      <c r="E124" s="597">
        <v>689351889</v>
      </c>
      <c r="F124" s="597">
        <v>0</v>
      </c>
      <c r="G124" s="597">
        <v>689351889</v>
      </c>
      <c r="H124" s="597">
        <v>0</v>
      </c>
      <c r="I124" s="597">
        <v>0</v>
      </c>
    </row>
    <row r="125" spans="1:9" ht="25.5">
      <c r="A125" s="618" t="s">
        <v>1420</v>
      </c>
      <c r="B125" s="618" t="s">
        <v>669</v>
      </c>
      <c r="C125" s="618" t="s">
        <v>671</v>
      </c>
      <c r="D125" s="620" t="s">
        <v>2971</v>
      </c>
      <c r="E125" s="597">
        <v>689351889</v>
      </c>
      <c r="F125" s="597">
        <v>0</v>
      </c>
      <c r="G125" s="597">
        <v>689351889</v>
      </c>
      <c r="H125" s="597">
        <v>0</v>
      </c>
      <c r="I125" s="597">
        <v>0</v>
      </c>
    </row>
    <row r="126" spans="1:9">
      <c r="A126" s="618" t="s">
        <v>1420</v>
      </c>
      <c r="B126" s="618" t="s">
        <v>765</v>
      </c>
      <c r="C126" s="619" t="s">
        <v>411</v>
      </c>
      <c r="D126" s="620" t="s">
        <v>81</v>
      </c>
      <c r="E126" s="597">
        <v>4779156132</v>
      </c>
      <c r="F126" s="597">
        <v>4779156132</v>
      </c>
      <c r="G126" s="597">
        <v>0</v>
      </c>
      <c r="H126" s="597">
        <v>0</v>
      </c>
      <c r="I126" s="597">
        <v>0</v>
      </c>
    </row>
    <row r="127" spans="1:9">
      <c r="A127" s="618" t="s">
        <v>1420</v>
      </c>
      <c r="B127" s="618" t="s">
        <v>765</v>
      </c>
      <c r="C127" s="618" t="s">
        <v>1432</v>
      </c>
      <c r="D127" s="620" t="s">
        <v>3014</v>
      </c>
      <c r="E127" s="597">
        <v>4779156132</v>
      </c>
      <c r="F127" s="597">
        <v>4779156132</v>
      </c>
      <c r="G127" s="597">
        <v>0</v>
      </c>
      <c r="H127" s="597">
        <v>0</v>
      </c>
      <c r="I127" s="597">
        <v>0</v>
      </c>
    </row>
    <row r="128" spans="1:9">
      <c r="A128" s="618" t="s">
        <v>1420</v>
      </c>
      <c r="B128" s="618" t="s">
        <v>685</v>
      </c>
      <c r="C128" s="619" t="s">
        <v>411</v>
      </c>
      <c r="D128" s="620" t="s">
        <v>686</v>
      </c>
      <c r="E128" s="597">
        <v>2000000</v>
      </c>
      <c r="F128" s="597">
        <v>0</v>
      </c>
      <c r="G128" s="597">
        <v>2000000</v>
      </c>
      <c r="H128" s="597">
        <v>0</v>
      </c>
      <c r="I128" s="597">
        <v>0</v>
      </c>
    </row>
    <row r="129" spans="1:9">
      <c r="A129" s="618" t="s">
        <v>1420</v>
      </c>
      <c r="B129" s="618" t="s">
        <v>685</v>
      </c>
      <c r="C129" s="618" t="s">
        <v>1030</v>
      </c>
      <c r="D129" s="620" t="s">
        <v>1031</v>
      </c>
      <c r="E129" s="597">
        <v>2000000</v>
      </c>
      <c r="F129" s="597">
        <v>0</v>
      </c>
      <c r="G129" s="597">
        <v>2000000</v>
      </c>
      <c r="H129" s="597">
        <v>0</v>
      </c>
      <c r="I129" s="597">
        <v>0</v>
      </c>
    </row>
    <row r="130" spans="1:9">
      <c r="A130" s="618" t="s">
        <v>1420</v>
      </c>
      <c r="B130" s="618" t="s">
        <v>382</v>
      </c>
      <c r="C130" s="619" t="s">
        <v>411</v>
      </c>
      <c r="D130" s="620" t="s">
        <v>383</v>
      </c>
      <c r="E130" s="597">
        <v>57565000</v>
      </c>
      <c r="F130" s="597">
        <v>57565000</v>
      </c>
      <c r="G130" s="597">
        <v>0</v>
      </c>
      <c r="H130" s="597">
        <v>0</v>
      </c>
      <c r="I130" s="597">
        <v>0</v>
      </c>
    </row>
    <row r="131" spans="1:9">
      <c r="A131" s="618" t="s">
        <v>1420</v>
      </c>
      <c r="B131" s="618" t="s">
        <v>382</v>
      </c>
      <c r="C131" s="618" t="s">
        <v>384</v>
      </c>
      <c r="D131" s="620" t="s">
        <v>2985</v>
      </c>
      <c r="E131" s="597">
        <v>48865000</v>
      </c>
      <c r="F131" s="597">
        <v>48865000</v>
      </c>
      <c r="G131" s="597">
        <v>0</v>
      </c>
      <c r="H131" s="597">
        <v>0</v>
      </c>
      <c r="I131" s="597">
        <v>0</v>
      </c>
    </row>
    <row r="132" spans="1:9" ht="38.25">
      <c r="A132" s="618" t="s">
        <v>1420</v>
      </c>
      <c r="B132" s="618" t="s">
        <v>382</v>
      </c>
      <c r="C132" s="618" t="s">
        <v>674</v>
      </c>
      <c r="D132" s="620" t="s">
        <v>3013</v>
      </c>
      <c r="E132" s="597">
        <v>7000000</v>
      </c>
      <c r="F132" s="597">
        <v>7000000</v>
      </c>
      <c r="G132" s="597">
        <v>0</v>
      </c>
      <c r="H132" s="597">
        <v>0</v>
      </c>
      <c r="I132" s="597">
        <v>0</v>
      </c>
    </row>
    <row r="133" spans="1:9" ht="25.5">
      <c r="A133" s="618" t="s">
        <v>1420</v>
      </c>
      <c r="B133" s="618" t="s">
        <v>382</v>
      </c>
      <c r="C133" s="618" t="s">
        <v>547</v>
      </c>
      <c r="D133" s="620" t="s">
        <v>2997</v>
      </c>
      <c r="E133" s="597">
        <v>1600000</v>
      </c>
      <c r="F133" s="597">
        <v>1600000</v>
      </c>
      <c r="G133" s="597">
        <v>0</v>
      </c>
      <c r="H133" s="597">
        <v>0</v>
      </c>
      <c r="I133" s="597">
        <v>0</v>
      </c>
    </row>
    <row r="134" spans="1:9">
      <c r="A134" s="618" t="s">
        <v>1420</v>
      </c>
      <c r="B134" s="618" t="s">
        <v>382</v>
      </c>
      <c r="C134" s="618" t="s">
        <v>386</v>
      </c>
      <c r="D134" s="620" t="s">
        <v>998</v>
      </c>
      <c r="E134" s="597">
        <v>100000</v>
      </c>
      <c r="F134" s="597">
        <v>100000</v>
      </c>
      <c r="G134" s="597">
        <v>0</v>
      </c>
      <c r="H134" s="597">
        <v>0</v>
      </c>
      <c r="I134" s="597">
        <v>0</v>
      </c>
    </row>
    <row r="135" spans="1:9">
      <c r="A135" s="618" t="s">
        <v>1420</v>
      </c>
      <c r="B135" s="618" t="s">
        <v>675</v>
      </c>
      <c r="C135" s="619" t="s">
        <v>411</v>
      </c>
      <c r="D135" s="620" t="s">
        <v>676</v>
      </c>
      <c r="E135" s="597">
        <v>14678457523</v>
      </c>
      <c r="F135" s="597">
        <v>14677407523</v>
      </c>
      <c r="G135" s="597">
        <v>1050000</v>
      </c>
      <c r="H135" s="597">
        <v>0</v>
      </c>
      <c r="I135" s="597">
        <v>0</v>
      </c>
    </row>
    <row r="136" spans="1:9">
      <c r="A136" s="618" t="s">
        <v>1420</v>
      </c>
      <c r="B136" s="618" t="s">
        <v>675</v>
      </c>
      <c r="C136" s="618" t="s">
        <v>91</v>
      </c>
      <c r="D136" s="620" t="s">
        <v>652</v>
      </c>
      <c r="E136" s="597">
        <v>14671371523</v>
      </c>
      <c r="F136" s="597">
        <v>14671371523</v>
      </c>
      <c r="G136" s="597">
        <v>0</v>
      </c>
      <c r="H136" s="597">
        <v>0</v>
      </c>
      <c r="I136" s="597">
        <v>0</v>
      </c>
    </row>
    <row r="137" spans="1:9">
      <c r="A137" s="618" t="s">
        <v>1420</v>
      </c>
      <c r="B137" s="618" t="s">
        <v>675</v>
      </c>
      <c r="C137" s="618" t="s">
        <v>1047</v>
      </c>
      <c r="D137" s="620" t="s">
        <v>1048</v>
      </c>
      <c r="E137" s="597">
        <v>6000000</v>
      </c>
      <c r="F137" s="597">
        <v>6000000</v>
      </c>
      <c r="G137" s="597">
        <v>0</v>
      </c>
      <c r="H137" s="597">
        <v>0</v>
      </c>
      <c r="I137" s="597">
        <v>0</v>
      </c>
    </row>
    <row r="138" spans="1:9" ht="25.5">
      <c r="A138" s="618" t="s">
        <v>1420</v>
      </c>
      <c r="B138" s="618" t="s">
        <v>675</v>
      </c>
      <c r="C138" s="618" t="s">
        <v>1037</v>
      </c>
      <c r="D138" s="620" t="s">
        <v>1038</v>
      </c>
      <c r="E138" s="597">
        <v>1000000</v>
      </c>
      <c r="F138" s="597">
        <v>0</v>
      </c>
      <c r="G138" s="597">
        <v>1000000</v>
      </c>
      <c r="H138" s="597">
        <v>0</v>
      </c>
      <c r="I138" s="597">
        <v>0</v>
      </c>
    </row>
    <row r="139" spans="1:9" ht="25.5">
      <c r="A139" s="618" t="s">
        <v>1420</v>
      </c>
      <c r="B139" s="618" t="s">
        <v>675</v>
      </c>
      <c r="C139" s="618" t="s">
        <v>1012</v>
      </c>
      <c r="D139" s="620" t="s">
        <v>3015</v>
      </c>
      <c r="E139" s="597">
        <v>50000</v>
      </c>
      <c r="F139" s="597">
        <v>0</v>
      </c>
      <c r="G139" s="597">
        <v>50000</v>
      </c>
      <c r="H139" s="597">
        <v>0</v>
      </c>
      <c r="I139" s="597">
        <v>0</v>
      </c>
    </row>
    <row r="140" spans="1:9" ht="25.5">
      <c r="A140" s="618" t="s">
        <v>1420</v>
      </c>
      <c r="B140" s="618" t="s">
        <v>675</v>
      </c>
      <c r="C140" s="618" t="s">
        <v>92</v>
      </c>
      <c r="D140" s="620" t="s">
        <v>2988</v>
      </c>
      <c r="E140" s="597">
        <v>36000</v>
      </c>
      <c r="F140" s="597">
        <v>36000</v>
      </c>
      <c r="G140" s="597">
        <v>0</v>
      </c>
      <c r="H140" s="597">
        <v>0</v>
      </c>
      <c r="I140" s="597">
        <v>0</v>
      </c>
    </row>
    <row r="141" spans="1:9">
      <c r="A141" s="618" t="s">
        <v>845</v>
      </c>
      <c r="B141" s="619" t="s">
        <v>411</v>
      </c>
      <c r="C141" s="619" t="s">
        <v>411</v>
      </c>
      <c r="D141" s="620" t="s">
        <v>3016</v>
      </c>
      <c r="E141" s="597">
        <v>12300000</v>
      </c>
      <c r="F141" s="597">
        <v>12300000</v>
      </c>
      <c r="G141" s="597">
        <v>0</v>
      </c>
      <c r="H141" s="597">
        <v>0</v>
      </c>
      <c r="I141" s="597">
        <v>0</v>
      </c>
    </row>
    <row r="142" spans="1:9">
      <c r="A142" s="618" t="s">
        <v>845</v>
      </c>
      <c r="B142" s="618" t="s">
        <v>382</v>
      </c>
      <c r="C142" s="619" t="s">
        <v>411</v>
      </c>
      <c r="D142" s="620" t="s">
        <v>383</v>
      </c>
      <c r="E142" s="597">
        <v>12300000</v>
      </c>
      <c r="F142" s="597">
        <v>12300000</v>
      </c>
      <c r="G142" s="597">
        <v>0</v>
      </c>
      <c r="H142" s="597">
        <v>0</v>
      </c>
      <c r="I142" s="597">
        <v>0</v>
      </c>
    </row>
    <row r="143" spans="1:9">
      <c r="A143" s="618" t="s">
        <v>845</v>
      </c>
      <c r="B143" s="618" t="s">
        <v>382</v>
      </c>
      <c r="C143" s="618" t="s">
        <v>1463</v>
      </c>
      <c r="D143" s="620" t="s">
        <v>1464</v>
      </c>
      <c r="E143" s="597">
        <v>6800000</v>
      </c>
      <c r="F143" s="597">
        <v>6800000</v>
      </c>
      <c r="G143" s="597">
        <v>0</v>
      </c>
      <c r="H143" s="597">
        <v>0</v>
      </c>
      <c r="I143" s="597">
        <v>0</v>
      </c>
    </row>
    <row r="144" spans="1:9">
      <c r="A144" s="618" t="s">
        <v>845</v>
      </c>
      <c r="B144" s="618" t="s">
        <v>382</v>
      </c>
      <c r="C144" s="618" t="s">
        <v>386</v>
      </c>
      <c r="D144" s="620" t="s">
        <v>998</v>
      </c>
      <c r="E144" s="597">
        <v>5500000</v>
      </c>
      <c r="F144" s="597">
        <v>5500000</v>
      </c>
      <c r="G144" s="597">
        <v>0</v>
      </c>
      <c r="H144" s="597">
        <v>0</v>
      </c>
      <c r="I144" s="597">
        <v>0</v>
      </c>
    </row>
    <row r="145" spans="1:9">
      <c r="A145" s="618" t="s">
        <v>992</v>
      </c>
      <c r="B145" s="619" t="s">
        <v>411</v>
      </c>
      <c r="C145" s="619" t="s">
        <v>411</v>
      </c>
      <c r="D145" s="620" t="s">
        <v>993</v>
      </c>
      <c r="E145" s="597">
        <v>208734000</v>
      </c>
      <c r="F145" s="597">
        <v>208734000</v>
      </c>
      <c r="G145" s="597">
        <v>0</v>
      </c>
      <c r="H145" s="597">
        <v>0</v>
      </c>
      <c r="I145" s="597">
        <v>0</v>
      </c>
    </row>
    <row r="146" spans="1:9">
      <c r="A146" s="618" t="s">
        <v>992</v>
      </c>
      <c r="B146" s="618" t="s">
        <v>675</v>
      </c>
      <c r="C146" s="619" t="s">
        <v>411</v>
      </c>
      <c r="D146" s="620" t="s">
        <v>676</v>
      </c>
      <c r="E146" s="597">
        <v>208734000</v>
      </c>
      <c r="F146" s="597">
        <v>208734000</v>
      </c>
      <c r="G146" s="597">
        <v>0</v>
      </c>
      <c r="H146" s="597">
        <v>0</v>
      </c>
      <c r="I146" s="597">
        <v>0</v>
      </c>
    </row>
    <row r="147" spans="1:9">
      <c r="A147" s="618" t="s">
        <v>992</v>
      </c>
      <c r="B147" s="618" t="s">
        <v>675</v>
      </c>
      <c r="C147" s="618" t="s">
        <v>91</v>
      </c>
      <c r="D147" s="620" t="s">
        <v>652</v>
      </c>
      <c r="E147" s="597">
        <v>208734000</v>
      </c>
      <c r="F147" s="597">
        <v>208734000</v>
      </c>
      <c r="G147" s="597">
        <v>0</v>
      </c>
      <c r="H147" s="597">
        <v>0</v>
      </c>
      <c r="I147" s="597">
        <v>0</v>
      </c>
    </row>
    <row r="148" spans="1:9">
      <c r="A148" s="618" t="s">
        <v>486</v>
      </c>
      <c r="B148" s="619" t="s">
        <v>411</v>
      </c>
      <c r="C148" s="619" t="s">
        <v>411</v>
      </c>
      <c r="D148" s="620" t="s">
        <v>487</v>
      </c>
      <c r="E148" s="597">
        <v>11326399395</v>
      </c>
      <c r="F148" s="597">
        <v>5125785930</v>
      </c>
      <c r="G148" s="597">
        <v>6200613465</v>
      </c>
      <c r="H148" s="597">
        <v>0</v>
      </c>
      <c r="I148" s="597">
        <v>0</v>
      </c>
    </row>
    <row r="149" spans="1:9">
      <c r="A149" s="618" t="s">
        <v>486</v>
      </c>
      <c r="B149" s="618" t="s">
        <v>406</v>
      </c>
      <c r="C149" s="619" t="s">
        <v>411</v>
      </c>
      <c r="D149" s="620" t="s">
        <v>283</v>
      </c>
      <c r="E149" s="597">
        <v>4858396</v>
      </c>
      <c r="F149" s="597">
        <v>0</v>
      </c>
      <c r="G149" s="597">
        <v>4858396</v>
      </c>
      <c r="H149" s="597">
        <v>0</v>
      </c>
      <c r="I149" s="597">
        <v>0</v>
      </c>
    </row>
    <row r="150" spans="1:9" ht="25.5">
      <c r="A150" s="618" t="s">
        <v>486</v>
      </c>
      <c r="B150" s="618" t="s">
        <v>406</v>
      </c>
      <c r="C150" s="618" t="s">
        <v>662</v>
      </c>
      <c r="D150" s="620" t="s">
        <v>2969</v>
      </c>
      <c r="E150" s="597">
        <v>4858396</v>
      </c>
      <c r="F150" s="597">
        <v>0</v>
      </c>
      <c r="G150" s="597">
        <v>4858396</v>
      </c>
      <c r="H150" s="597">
        <v>0</v>
      </c>
      <c r="I150" s="597">
        <v>0</v>
      </c>
    </row>
    <row r="151" spans="1:9" ht="25.5">
      <c r="A151" s="618" t="s">
        <v>486</v>
      </c>
      <c r="B151" s="618" t="s">
        <v>403</v>
      </c>
      <c r="C151" s="619" t="s">
        <v>411</v>
      </c>
      <c r="D151" s="620" t="s">
        <v>3017</v>
      </c>
      <c r="E151" s="597">
        <v>10623502069</v>
      </c>
      <c r="F151" s="597">
        <v>4834349147</v>
      </c>
      <c r="G151" s="597">
        <v>5789152922</v>
      </c>
      <c r="H151" s="597">
        <v>0</v>
      </c>
      <c r="I151" s="597">
        <v>0</v>
      </c>
    </row>
    <row r="152" spans="1:9" ht="25.5">
      <c r="A152" s="618" t="s">
        <v>486</v>
      </c>
      <c r="B152" s="618" t="s">
        <v>403</v>
      </c>
      <c r="C152" s="618" t="s">
        <v>404</v>
      </c>
      <c r="D152" s="620" t="s">
        <v>3018</v>
      </c>
      <c r="E152" s="597">
        <v>6906213069</v>
      </c>
      <c r="F152" s="597">
        <v>4834349147</v>
      </c>
      <c r="G152" s="597">
        <v>2071863922</v>
      </c>
      <c r="H152" s="597">
        <v>0</v>
      </c>
      <c r="I152" s="597">
        <v>0</v>
      </c>
    </row>
    <row r="153" spans="1:9" ht="25.5">
      <c r="A153" s="618" t="s">
        <v>486</v>
      </c>
      <c r="B153" s="618" t="s">
        <v>403</v>
      </c>
      <c r="C153" s="618" t="s">
        <v>999</v>
      </c>
      <c r="D153" s="620" t="s">
        <v>3019</v>
      </c>
      <c r="E153" s="597">
        <v>3717289000</v>
      </c>
      <c r="F153" s="597">
        <v>0</v>
      </c>
      <c r="G153" s="597">
        <v>3717289000</v>
      </c>
      <c r="H153" s="597">
        <v>0</v>
      </c>
      <c r="I153" s="597">
        <v>0</v>
      </c>
    </row>
    <row r="154" spans="1:9">
      <c r="A154" s="618" t="s">
        <v>486</v>
      </c>
      <c r="B154" s="618" t="s">
        <v>669</v>
      </c>
      <c r="C154" s="619" t="s">
        <v>411</v>
      </c>
      <c r="D154" s="620" t="s">
        <v>2970</v>
      </c>
      <c r="E154" s="597">
        <v>306851123</v>
      </c>
      <c r="F154" s="597">
        <v>0</v>
      </c>
      <c r="G154" s="597">
        <v>306851123</v>
      </c>
      <c r="H154" s="597">
        <v>0</v>
      </c>
      <c r="I154" s="597">
        <v>0</v>
      </c>
    </row>
    <row r="155" spans="1:9" ht="25.5">
      <c r="A155" s="618" t="s">
        <v>486</v>
      </c>
      <c r="B155" s="618" t="s">
        <v>669</v>
      </c>
      <c r="C155" s="618" t="s">
        <v>671</v>
      </c>
      <c r="D155" s="620" t="s">
        <v>2971</v>
      </c>
      <c r="E155" s="597">
        <v>306851123</v>
      </c>
      <c r="F155" s="597">
        <v>0</v>
      </c>
      <c r="G155" s="597">
        <v>306851123</v>
      </c>
      <c r="H155" s="597">
        <v>0</v>
      </c>
      <c r="I155" s="597">
        <v>0</v>
      </c>
    </row>
    <row r="156" spans="1:9">
      <c r="A156" s="618" t="s">
        <v>486</v>
      </c>
      <c r="B156" s="618" t="s">
        <v>685</v>
      </c>
      <c r="C156" s="619" t="s">
        <v>411</v>
      </c>
      <c r="D156" s="620" t="s">
        <v>686</v>
      </c>
      <c r="E156" s="597">
        <v>1000000</v>
      </c>
      <c r="F156" s="597">
        <v>0</v>
      </c>
      <c r="G156" s="597">
        <v>1000000</v>
      </c>
      <c r="H156" s="597">
        <v>0</v>
      </c>
      <c r="I156" s="597">
        <v>0</v>
      </c>
    </row>
    <row r="157" spans="1:9">
      <c r="A157" s="618" t="s">
        <v>486</v>
      </c>
      <c r="B157" s="618" t="s">
        <v>685</v>
      </c>
      <c r="C157" s="618" t="s">
        <v>1032</v>
      </c>
      <c r="D157" s="620" t="s">
        <v>1033</v>
      </c>
      <c r="E157" s="597">
        <v>1000000</v>
      </c>
      <c r="F157" s="597">
        <v>0</v>
      </c>
      <c r="G157" s="597">
        <v>1000000</v>
      </c>
      <c r="H157" s="597">
        <v>0</v>
      </c>
      <c r="I157" s="597">
        <v>0</v>
      </c>
    </row>
    <row r="158" spans="1:9">
      <c r="A158" s="618" t="s">
        <v>486</v>
      </c>
      <c r="B158" s="618" t="s">
        <v>382</v>
      </c>
      <c r="C158" s="619" t="s">
        <v>411</v>
      </c>
      <c r="D158" s="620" t="s">
        <v>383</v>
      </c>
      <c r="E158" s="597">
        <v>62783524</v>
      </c>
      <c r="F158" s="597">
        <v>62783524</v>
      </c>
      <c r="G158" s="597">
        <v>0</v>
      </c>
      <c r="H158" s="597">
        <v>0</v>
      </c>
      <c r="I158" s="597">
        <v>0</v>
      </c>
    </row>
    <row r="159" spans="1:9" ht="38.25">
      <c r="A159" s="618" t="s">
        <v>486</v>
      </c>
      <c r="B159" s="618" t="s">
        <v>382</v>
      </c>
      <c r="C159" s="618" t="s">
        <v>674</v>
      </c>
      <c r="D159" s="620" t="s">
        <v>3013</v>
      </c>
      <c r="E159" s="597">
        <v>2783524</v>
      </c>
      <c r="F159" s="597">
        <v>2783524</v>
      </c>
      <c r="G159" s="597">
        <v>0</v>
      </c>
      <c r="H159" s="597">
        <v>0</v>
      </c>
      <c r="I159" s="597">
        <v>0</v>
      </c>
    </row>
    <row r="160" spans="1:9">
      <c r="A160" s="618" t="s">
        <v>486</v>
      </c>
      <c r="B160" s="618" t="s">
        <v>382</v>
      </c>
      <c r="C160" s="618" t="s">
        <v>544</v>
      </c>
      <c r="D160" s="620" t="s">
        <v>1000</v>
      </c>
      <c r="E160" s="597">
        <v>60000000</v>
      </c>
      <c r="F160" s="597">
        <v>60000000</v>
      </c>
      <c r="G160" s="597">
        <v>0</v>
      </c>
      <c r="H160" s="597">
        <v>0</v>
      </c>
      <c r="I160" s="597">
        <v>0</v>
      </c>
    </row>
    <row r="161" spans="1:9">
      <c r="A161" s="618" t="s">
        <v>486</v>
      </c>
      <c r="B161" s="618" t="s">
        <v>675</v>
      </c>
      <c r="C161" s="619" t="s">
        <v>411</v>
      </c>
      <c r="D161" s="620" t="s">
        <v>676</v>
      </c>
      <c r="E161" s="597">
        <v>327404283</v>
      </c>
      <c r="F161" s="597">
        <v>228653259</v>
      </c>
      <c r="G161" s="597">
        <v>98751024</v>
      </c>
      <c r="H161" s="597">
        <v>0</v>
      </c>
      <c r="I161" s="597">
        <v>0</v>
      </c>
    </row>
    <row r="162" spans="1:9" ht="38.25">
      <c r="A162" s="618" t="s">
        <v>486</v>
      </c>
      <c r="B162" s="618" t="s">
        <v>675</v>
      </c>
      <c r="C162" s="618" t="s">
        <v>1035</v>
      </c>
      <c r="D162" s="620" t="s">
        <v>1036</v>
      </c>
      <c r="E162" s="597">
        <v>609</v>
      </c>
      <c r="F162" s="597">
        <v>609</v>
      </c>
      <c r="G162" s="597">
        <v>0</v>
      </c>
      <c r="H162" s="597">
        <v>0</v>
      </c>
      <c r="I162" s="597">
        <v>0</v>
      </c>
    </row>
    <row r="163" spans="1:9" ht="25.5">
      <c r="A163" s="618" t="s">
        <v>486</v>
      </c>
      <c r="B163" s="618" t="s">
        <v>675</v>
      </c>
      <c r="C163" s="618" t="s">
        <v>1006</v>
      </c>
      <c r="D163" s="620" t="s">
        <v>1007</v>
      </c>
      <c r="E163" s="597">
        <v>326646645</v>
      </c>
      <c r="F163" s="597">
        <v>228652650</v>
      </c>
      <c r="G163" s="597">
        <v>97993995</v>
      </c>
      <c r="H163" s="597">
        <v>0</v>
      </c>
      <c r="I163" s="597">
        <v>0</v>
      </c>
    </row>
    <row r="164" spans="1:9" ht="25.5">
      <c r="A164" s="618" t="s">
        <v>486</v>
      </c>
      <c r="B164" s="618" t="s">
        <v>675</v>
      </c>
      <c r="C164" s="618" t="s">
        <v>1037</v>
      </c>
      <c r="D164" s="620" t="s">
        <v>1038</v>
      </c>
      <c r="E164" s="597">
        <v>668486</v>
      </c>
      <c r="F164" s="597">
        <v>0</v>
      </c>
      <c r="G164" s="597">
        <v>668486</v>
      </c>
      <c r="H164" s="597">
        <v>0</v>
      </c>
      <c r="I164" s="597">
        <v>0</v>
      </c>
    </row>
    <row r="165" spans="1:9" ht="25.5">
      <c r="A165" s="618" t="s">
        <v>486</v>
      </c>
      <c r="B165" s="618" t="s">
        <v>675</v>
      </c>
      <c r="C165" s="618" t="s">
        <v>1012</v>
      </c>
      <c r="D165" s="620" t="s">
        <v>3015</v>
      </c>
      <c r="E165" s="597">
        <v>88543</v>
      </c>
      <c r="F165" s="597">
        <v>0</v>
      </c>
      <c r="G165" s="597">
        <v>88543</v>
      </c>
      <c r="H165" s="597">
        <v>0</v>
      </c>
      <c r="I165" s="597">
        <v>0</v>
      </c>
    </row>
    <row r="166" spans="1:9">
      <c r="A166" s="618" t="s">
        <v>1424</v>
      </c>
      <c r="B166" s="619" t="s">
        <v>411</v>
      </c>
      <c r="C166" s="619" t="s">
        <v>411</v>
      </c>
      <c r="D166" s="620" t="s">
        <v>1425</v>
      </c>
      <c r="E166" s="597">
        <v>248065808</v>
      </c>
      <c r="F166" s="597">
        <v>0</v>
      </c>
      <c r="G166" s="597">
        <v>156089620</v>
      </c>
      <c r="H166" s="597">
        <v>86902659</v>
      </c>
      <c r="I166" s="597">
        <v>5073529</v>
      </c>
    </row>
    <row r="167" spans="1:9">
      <c r="A167" s="618" t="s">
        <v>1424</v>
      </c>
      <c r="B167" s="618" t="s">
        <v>666</v>
      </c>
      <c r="C167" s="619" t="s">
        <v>411</v>
      </c>
      <c r="D167" s="620" t="s">
        <v>667</v>
      </c>
      <c r="E167" s="597">
        <v>7247896</v>
      </c>
      <c r="F167" s="597">
        <v>0</v>
      </c>
      <c r="G167" s="597">
        <v>0</v>
      </c>
      <c r="H167" s="597">
        <v>2174367</v>
      </c>
      <c r="I167" s="597">
        <v>5073529</v>
      </c>
    </row>
    <row r="168" spans="1:9">
      <c r="A168" s="618" t="s">
        <v>1424</v>
      </c>
      <c r="B168" s="618" t="s">
        <v>666</v>
      </c>
      <c r="C168" s="618" t="s">
        <v>668</v>
      </c>
      <c r="D168" s="620" t="s">
        <v>994</v>
      </c>
      <c r="E168" s="597">
        <v>7247896</v>
      </c>
      <c r="F168" s="597">
        <v>0</v>
      </c>
      <c r="G168" s="597">
        <v>0</v>
      </c>
      <c r="H168" s="597">
        <v>2174367</v>
      </c>
      <c r="I168" s="597">
        <v>5073529</v>
      </c>
    </row>
    <row r="169" spans="1:9">
      <c r="A169" s="618" t="s">
        <v>1424</v>
      </c>
      <c r="B169" s="618" t="s">
        <v>669</v>
      </c>
      <c r="C169" s="619" t="s">
        <v>411</v>
      </c>
      <c r="D169" s="620" t="s">
        <v>2970</v>
      </c>
      <c r="E169" s="597">
        <v>25997182</v>
      </c>
      <c r="F169" s="597">
        <v>0</v>
      </c>
      <c r="G169" s="597">
        <v>25997182</v>
      </c>
      <c r="H169" s="597">
        <v>0</v>
      </c>
      <c r="I169" s="597">
        <v>0</v>
      </c>
    </row>
    <row r="170" spans="1:9" ht="25.5">
      <c r="A170" s="618" t="s">
        <v>1424</v>
      </c>
      <c r="B170" s="618" t="s">
        <v>669</v>
      </c>
      <c r="C170" s="618" t="s">
        <v>671</v>
      </c>
      <c r="D170" s="620" t="s">
        <v>2971</v>
      </c>
      <c r="E170" s="597">
        <v>25997182</v>
      </c>
      <c r="F170" s="597">
        <v>0</v>
      </c>
      <c r="G170" s="597">
        <v>25997182</v>
      </c>
      <c r="H170" s="597">
        <v>0</v>
      </c>
      <c r="I170" s="597">
        <v>0</v>
      </c>
    </row>
    <row r="171" spans="1:9">
      <c r="A171" s="618" t="s">
        <v>1424</v>
      </c>
      <c r="B171" s="618" t="s">
        <v>685</v>
      </c>
      <c r="C171" s="619" t="s">
        <v>411</v>
      </c>
      <c r="D171" s="620" t="s">
        <v>686</v>
      </c>
      <c r="E171" s="597">
        <v>3000000</v>
      </c>
      <c r="F171" s="597">
        <v>0</v>
      </c>
      <c r="G171" s="597">
        <v>3000000</v>
      </c>
      <c r="H171" s="597">
        <v>0</v>
      </c>
      <c r="I171" s="597">
        <v>0</v>
      </c>
    </row>
    <row r="172" spans="1:9">
      <c r="A172" s="618" t="s">
        <v>1424</v>
      </c>
      <c r="B172" s="618" t="s">
        <v>685</v>
      </c>
      <c r="C172" s="618" t="s">
        <v>1032</v>
      </c>
      <c r="D172" s="620" t="s">
        <v>1033</v>
      </c>
      <c r="E172" s="597">
        <v>3000000</v>
      </c>
      <c r="F172" s="597">
        <v>0</v>
      </c>
      <c r="G172" s="597">
        <v>3000000</v>
      </c>
      <c r="H172" s="597">
        <v>0</v>
      </c>
      <c r="I172" s="597">
        <v>0</v>
      </c>
    </row>
    <row r="173" spans="1:9">
      <c r="A173" s="618" t="s">
        <v>1424</v>
      </c>
      <c r="B173" s="618" t="s">
        <v>395</v>
      </c>
      <c r="C173" s="619" t="s">
        <v>411</v>
      </c>
      <c r="D173" s="620" t="s">
        <v>2990</v>
      </c>
      <c r="E173" s="597">
        <v>211820730</v>
      </c>
      <c r="F173" s="597">
        <v>0</v>
      </c>
      <c r="G173" s="597">
        <v>127092438</v>
      </c>
      <c r="H173" s="597">
        <v>84728292</v>
      </c>
      <c r="I173" s="597">
        <v>0</v>
      </c>
    </row>
    <row r="174" spans="1:9">
      <c r="A174" s="618" t="s">
        <v>1424</v>
      </c>
      <c r="B174" s="618" t="s">
        <v>395</v>
      </c>
      <c r="C174" s="618" t="s">
        <v>396</v>
      </c>
      <c r="D174" s="620" t="s">
        <v>2991</v>
      </c>
      <c r="E174" s="597">
        <v>211820730</v>
      </c>
      <c r="F174" s="597">
        <v>0</v>
      </c>
      <c r="G174" s="597">
        <v>127092438</v>
      </c>
      <c r="H174" s="597">
        <v>84728292</v>
      </c>
      <c r="I174" s="597">
        <v>0</v>
      </c>
    </row>
    <row r="175" spans="1:9">
      <c r="A175" s="618" t="s">
        <v>1426</v>
      </c>
      <c r="B175" s="619" t="s">
        <v>411</v>
      </c>
      <c r="C175" s="619" t="s">
        <v>411</v>
      </c>
      <c r="D175" s="620" t="s">
        <v>1427</v>
      </c>
      <c r="E175" s="597">
        <v>71047500</v>
      </c>
      <c r="F175" s="597">
        <v>6000000</v>
      </c>
      <c r="G175" s="597">
        <v>65047500</v>
      </c>
      <c r="H175" s="597">
        <v>0</v>
      </c>
      <c r="I175" s="597">
        <v>0</v>
      </c>
    </row>
    <row r="176" spans="1:9">
      <c r="A176" s="618" t="s">
        <v>1426</v>
      </c>
      <c r="B176" s="618" t="s">
        <v>675</v>
      </c>
      <c r="C176" s="619" t="s">
        <v>411</v>
      </c>
      <c r="D176" s="620" t="s">
        <v>676</v>
      </c>
      <c r="E176" s="597">
        <v>71047500</v>
      </c>
      <c r="F176" s="597">
        <v>6000000</v>
      </c>
      <c r="G176" s="597">
        <v>65047500</v>
      </c>
      <c r="H176" s="597">
        <v>0</v>
      </c>
      <c r="I176" s="597">
        <v>0</v>
      </c>
    </row>
    <row r="177" spans="1:9">
      <c r="A177" s="618" t="s">
        <v>1426</v>
      </c>
      <c r="B177" s="618" t="s">
        <v>675</v>
      </c>
      <c r="C177" s="618" t="s">
        <v>1034</v>
      </c>
      <c r="D177" s="620" t="s">
        <v>3020</v>
      </c>
      <c r="E177" s="597">
        <v>65047500</v>
      </c>
      <c r="F177" s="597">
        <v>0</v>
      </c>
      <c r="G177" s="597">
        <v>65047500</v>
      </c>
      <c r="H177" s="597">
        <v>0</v>
      </c>
      <c r="I177" s="597">
        <v>0</v>
      </c>
    </row>
    <row r="178" spans="1:9" ht="25.5">
      <c r="A178" s="618" t="s">
        <v>1426</v>
      </c>
      <c r="B178" s="618" t="s">
        <v>675</v>
      </c>
      <c r="C178" s="618" t="s">
        <v>92</v>
      </c>
      <c r="D178" s="620" t="s">
        <v>2988</v>
      </c>
      <c r="E178" s="597">
        <v>6000000</v>
      </c>
      <c r="F178" s="597">
        <v>6000000</v>
      </c>
      <c r="G178" s="597">
        <v>0</v>
      </c>
      <c r="H178" s="597">
        <v>0</v>
      </c>
      <c r="I178" s="597">
        <v>0</v>
      </c>
    </row>
    <row r="179" spans="1:9">
      <c r="A179" s="618" t="s">
        <v>3021</v>
      </c>
      <c r="B179" s="619" t="s">
        <v>411</v>
      </c>
      <c r="C179" s="619" t="s">
        <v>411</v>
      </c>
      <c r="D179" s="620" t="s">
        <v>3022</v>
      </c>
      <c r="E179" s="597">
        <v>45006000</v>
      </c>
      <c r="F179" s="597">
        <v>45006000</v>
      </c>
      <c r="G179" s="597">
        <v>0</v>
      </c>
      <c r="H179" s="597">
        <v>0</v>
      </c>
      <c r="I179" s="597">
        <v>0</v>
      </c>
    </row>
    <row r="180" spans="1:9">
      <c r="A180" s="618" t="s">
        <v>3021</v>
      </c>
      <c r="B180" s="618" t="s">
        <v>675</v>
      </c>
      <c r="C180" s="619" t="s">
        <v>411</v>
      </c>
      <c r="D180" s="620" t="s">
        <v>676</v>
      </c>
      <c r="E180" s="597">
        <v>45006000</v>
      </c>
      <c r="F180" s="597">
        <v>45006000</v>
      </c>
      <c r="G180" s="597">
        <v>0</v>
      </c>
      <c r="H180" s="597">
        <v>0</v>
      </c>
      <c r="I180" s="597">
        <v>0</v>
      </c>
    </row>
    <row r="181" spans="1:9">
      <c r="A181" s="618" t="s">
        <v>3021</v>
      </c>
      <c r="B181" s="618" t="s">
        <v>675</v>
      </c>
      <c r="C181" s="618" t="s">
        <v>91</v>
      </c>
      <c r="D181" s="620" t="s">
        <v>652</v>
      </c>
      <c r="E181" s="597">
        <v>45006000</v>
      </c>
      <c r="F181" s="597">
        <v>45006000</v>
      </c>
      <c r="G181" s="597">
        <v>0</v>
      </c>
      <c r="H181" s="597">
        <v>0</v>
      </c>
      <c r="I181" s="597">
        <v>0</v>
      </c>
    </row>
    <row r="182" spans="1:9">
      <c r="A182" s="618" t="s">
        <v>1428</v>
      </c>
      <c r="B182" s="619" t="s">
        <v>411</v>
      </c>
      <c r="C182" s="619" t="s">
        <v>411</v>
      </c>
      <c r="D182" s="620" t="s">
        <v>3023</v>
      </c>
      <c r="E182" s="597">
        <v>159613301</v>
      </c>
      <c r="F182" s="597">
        <v>0</v>
      </c>
      <c r="G182" s="597">
        <v>159613301</v>
      </c>
      <c r="H182" s="597">
        <v>0</v>
      </c>
      <c r="I182" s="597">
        <v>0</v>
      </c>
    </row>
    <row r="183" spans="1:9">
      <c r="A183" s="618" t="s">
        <v>1428</v>
      </c>
      <c r="B183" s="618" t="s">
        <v>669</v>
      </c>
      <c r="C183" s="619" t="s">
        <v>411</v>
      </c>
      <c r="D183" s="620" t="s">
        <v>2970</v>
      </c>
      <c r="E183" s="597">
        <v>159613301</v>
      </c>
      <c r="F183" s="597">
        <v>0</v>
      </c>
      <c r="G183" s="597">
        <v>159613301</v>
      </c>
      <c r="H183" s="597">
        <v>0</v>
      </c>
      <c r="I183" s="597">
        <v>0</v>
      </c>
    </row>
    <row r="184" spans="1:9" ht="25.5">
      <c r="A184" s="618" t="s">
        <v>1428</v>
      </c>
      <c r="B184" s="618" t="s">
        <v>669</v>
      </c>
      <c r="C184" s="618" t="s">
        <v>671</v>
      </c>
      <c r="D184" s="620" t="s">
        <v>2971</v>
      </c>
      <c r="E184" s="597">
        <v>159613301</v>
      </c>
      <c r="F184" s="597">
        <v>0</v>
      </c>
      <c r="G184" s="597">
        <v>159613301</v>
      </c>
      <c r="H184" s="597">
        <v>0</v>
      </c>
      <c r="I184" s="597">
        <v>0</v>
      </c>
    </row>
    <row r="185" spans="1:9">
      <c r="A185" s="618" t="s">
        <v>1429</v>
      </c>
      <c r="B185" s="619" t="s">
        <v>411</v>
      </c>
      <c r="C185" s="619" t="s">
        <v>411</v>
      </c>
      <c r="D185" s="620" t="s">
        <v>1430</v>
      </c>
      <c r="E185" s="597">
        <v>33441881143</v>
      </c>
      <c r="F185" s="597">
        <v>0</v>
      </c>
      <c r="G185" s="597">
        <v>32652765230</v>
      </c>
      <c r="H185" s="597">
        <v>521858953</v>
      </c>
      <c r="I185" s="597">
        <v>267256960</v>
      </c>
    </row>
    <row r="186" spans="1:9">
      <c r="A186" s="618" t="s">
        <v>1429</v>
      </c>
      <c r="B186" s="618" t="s">
        <v>406</v>
      </c>
      <c r="C186" s="619" t="s">
        <v>411</v>
      </c>
      <c r="D186" s="620" t="s">
        <v>283</v>
      </c>
      <c r="E186" s="597">
        <v>26501859</v>
      </c>
      <c r="F186" s="597">
        <v>0</v>
      </c>
      <c r="G186" s="597">
        <v>26501859</v>
      </c>
      <c r="H186" s="597">
        <v>0</v>
      </c>
      <c r="I186" s="597">
        <v>0</v>
      </c>
    </row>
    <row r="187" spans="1:9" ht="25.5">
      <c r="A187" s="618" t="s">
        <v>1429</v>
      </c>
      <c r="B187" s="618" t="s">
        <v>406</v>
      </c>
      <c r="C187" s="618" t="s">
        <v>662</v>
      </c>
      <c r="D187" s="620" t="s">
        <v>2969</v>
      </c>
      <c r="E187" s="597">
        <v>26501859</v>
      </c>
      <c r="F187" s="597">
        <v>0</v>
      </c>
      <c r="G187" s="597">
        <v>26501859</v>
      </c>
      <c r="H187" s="597">
        <v>0</v>
      </c>
      <c r="I187" s="597">
        <v>0</v>
      </c>
    </row>
    <row r="188" spans="1:9">
      <c r="A188" s="618" t="s">
        <v>1429</v>
      </c>
      <c r="B188" s="618" t="s">
        <v>666</v>
      </c>
      <c r="C188" s="619" t="s">
        <v>411</v>
      </c>
      <c r="D188" s="620" t="s">
        <v>667</v>
      </c>
      <c r="E188" s="597">
        <v>36463432</v>
      </c>
      <c r="F188" s="597">
        <v>0</v>
      </c>
      <c r="G188" s="597">
        <v>0</v>
      </c>
      <c r="H188" s="597">
        <v>10939026</v>
      </c>
      <c r="I188" s="597">
        <v>25524406</v>
      </c>
    </row>
    <row r="189" spans="1:9">
      <c r="A189" s="618" t="s">
        <v>1429</v>
      </c>
      <c r="B189" s="618" t="s">
        <v>666</v>
      </c>
      <c r="C189" s="618" t="s">
        <v>668</v>
      </c>
      <c r="D189" s="620" t="s">
        <v>994</v>
      </c>
      <c r="E189" s="597">
        <v>36463432</v>
      </c>
      <c r="F189" s="597">
        <v>0</v>
      </c>
      <c r="G189" s="597">
        <v>0</v>
      </c>
      <c r="H189" s="597">
        <v>10939026</v>
      </c>
      <c r="I189" s="597">
        <v>25524406</v>
      </c>
    </row>
    <row r="190" spans="1:9">
      <c r="A190" s="618" t="s">
        <v>1429</v>
      </c>
      <c r="B190" s="618" t="s">
        <v>669</v>
      </c>
      <c r="C190" s="619" t="s">
        <v>411</v>
      </c>
      <c r="D190" s="620" t="s">
        <v>2970</v>
      </c>
      <c r="E190" s="597">
        <v>31785450352</v>
      </c>
      <c r="F190" s="597">
        <v>0</v>
      </c>
      <c r="G190" s="597">
        <v>31785450352</v>
      </c>
      <c r="H190" s="597">
        <v>0</v>
      </c>
      <c r="I190" s="597">
        <v>0</v>
      </c>
    </row>
    <row r="191" spans="1:9" ht="25.5">
      <c r="A191" s="618" t="s">
        <v>1429</v>
      </c>
      <c r="B191" s="618" t="s">
        <v>669</v>
      </c>
      <c r="C191" s="618" t="s">
        <v>671</v>
      </c>
      <c r="D191" s="620" t="s">
        <v>2971</v>
      </c>
      <c r="E191" s="597">
        <v>31785450352</v>
      </c>
      <c r="F191" s="597">
        <v>0</v>
      </c>
      <c r="G191" s="597">
        <v>31785450352</v>
      </c>
      <c r="H191" s="597">
        <v>0</v>
      </c>
      <c r="I191" s="597">
        <v>0</v>
      </c>
    </row>
    <row r="192" spans="1:9">
      <c r="A192" s="618" t="s">
        <v>1429</v>
      </c>
      <c r="B192" s="618" t="s">
        <v>685</v>
      </c>
      <c r="C192" s="619" t="s">
        <v>411</v>
      </c>
      <c r="D192" s="620" t="s">
        <v>686</v>
      </c>
      <c r="E192" s="597">
        <v>14000000</v>
      </c>
      <c r="F192" s="597">
        <v>0</v>
      </c>
      <c r="G192" s="597">
        <v>14000000</v>
      </c>
      <c r="H192" s="597">
        <v>0</v>
      </c>
      <c r="I192" s="597">
        <v>0</v>
      </c>
    </row>
    <row r="193" spans="1:9">
      <c r="A193" s="618" t="s">
        <v>1429</v>
      </c>
      <c r="B193" s="618" t="s">
        <v>685</v>
      </c>
      <c r="C193" s="618" t="s">
        <v>1028</v>
      </c>
      <c r="D193" s="620" t="s">
        <v>1029</v>
      </c>
      <c r="E193" s="597">
        <v>3000000</v>
      </c>
      <c r="F193" s="597">
        <v>0</v>
      </c>
      <c r="G193" s="597">
        <v>3000000</v>
      </c>
      <c r="H193" s="597">
        <v>0</v>
      </c>
      <c r="I193" s="597">
        <v>0</v>
      </c>
    </row>
    <row r="194" spans="1:9">
      <c r="A194" s="618" t="s">
        <v>1429</v>
      </c>
      <c r="B194" s="618" t="s">
        <v>685</v>
      </c>
      <c r="C194" s="618" t="s">
        <v>1032</v>
      </c>
      <c r="D194" s="620" t="s">
        <v>1033</v>
      </c>
      <c r="E194" s="597">
        <v>11000000</v>
      </c>
      <c r="F194" s="597">
        <v>0</v>
      </c>
      <c r="G194" s="597">
        <v>11000000</v>
      </c>
      <c r="H194" s="597">
        <v>0</v>
      </c>
      <c r="I194" s="597">
        <v>0</v>
      </c>
    </row>
    <row r="195" spans="1:9">
      <c r="A195" s="618" t="s">
        <v>1429</v>
      </c>
      <c r="B195" s="618" t="s">
        <v>395</v>
      </c>
      <c r="C195" s="619" t="s">
        <v>411</v>
      </c>
      <c r="D195" s="620" t="s">
        <v>2990</v>
      </c>
      <c r="E195" s="597">
        <v>1579465500</v>
      </c>
      <c r="F195" s="597">
        <v>0</v>
      </c>
      <c r="G195" s="597">
        <v>826813019</v>
      </c>
      <c r="H195" s="597">
        <v>510919927</v>
      </c>
      <c r="I195" s="597">
        <v>241732554</v>
      </c>
    </row>
    <row r="196" spans="1:9">
      <c r="A196" s="618" t="s">
        <v>1429</v>
      </c>
      <c r="B196" s="618" t="s">
        <v>395</v>
      </c>
      <c r="C196" s="618" t="s">
        <v>396</v>
      </c>
      <c r="D196" s="620" t="s">
        <v>2991</v>
      </c>
      <c r="E196" s="597">
        <v>1579465500</v>
      </c>
      <c r="F196" s="597">
        <v>0</v>
      </c>
      <c r="G196" s="597">
        <v>826813019</v>
      </c>
      <c r="H196" s="597">
        <v>510919927</v>
      </c>
      <c r="I196" s="597">
        <v>241732554</v>
      </c>
    </row>
    <row r="197" spans="1:9">
      <c r="A197" s="618" t="s">
        <v>542</v>
      </c>
      <c r="B197" s="619" t="s">
        <v>411</v>
      </c>
      <c r="C197" s="619" t="s">
        <v>411</v>
      </c>
      <c r="D197" s="620" t="s">
        <v>3024</v>
      </c>
      <c r="E197" s="597">
        <v>8748147051</v>
      </c>
      <c r="F197" s="597">
        <v>0</v>
      </c>
      <c r="G197" s="597">
        <v>8129198683</v>
      </c>
      <c r="H197" s="597">
        <v>564467999</v>
      </c>
      <c r="I197" s="597">
        <v>54480369</v>
      </c>
    </row>
    <row r="198" spans="1:9">
      <c r="A198" s="618" t="s">
        <v>542</v>
      </c>
      <c r="B198" s="618" t="s">
        <v>666</v>
      </c>
      <c r="C198" s="619" t="s">
        <v>411</v>
      </c>
      <c r="D198" s="620" t="s">
        <v>667</v>
      </c>
      <c r="E198" s="597">
        <v>54448238</v>
      </c>
      <c r="F198" s="597">
        <v>0</v>
      </c>
      <c r="G198" s="597">
        <v>0</v>
      </c>
      <c r="H198" s="597">
        <v>16334449</v>
      </c>
      <c r="I198" s="597">
        <v>38113789</v>
      </c>
    </row>
    <row r="199" spans="1:9">
      <c r="A199" s="618" t="s">
        <v>542</v>
      </c>
      <c r="B199" s="618" t="s">
        <v>666</v>
      </c>
      <c r="C199" s="618" t="s">
        <v>668</v>
      </c>
      <c r="D199" s="620" t="s">
        <v>994</v>
      </c>
      <c r="E199" s="597">
        <v>54448238</v>
      </c>
      <c r="F199" s="597">
        <v>0</v>
      </c>
      <c r="G199" s="597">
        <v>0</v>
      </c>
      <c r="H199" s="597">
        <v>16334449</v>
      </c>
      <c r="I199" s="597">
        <v>38113789</v>
      </c>
    </row>
    <row r="200" spans="1:9">
      <c r="A200" s="618" t="s">
        <v>542</v>
      </c>
      <c r="B200" s="618" t="s">
        <v>669</v>
      </c>
      <c r="C200" s="619" t="s">
        <v>411</v>
      </c>
      <c r="D200" s="620" t="s">
        <v>2970</v>
      </c>
      <c r="E200" s="597">
        <v>7239263143</v>
      </c>
      <c r="F200" s="597">
        <v>0</v>
      </c>
      <c r="G200" s="597">
        <v>7239263143</v>
      </c>
      <c r="H200" s="597">
        <v>0</v>
      </c>
      <c r="I200" s="597">
        <v>0</v>
      </c>
    </row>
    <row r="201" spans="1:9" ht="25.5">
      <c r="A201" s="618" t="s">
        <v>542</v>
      </c>
      <c r="B201" s="618" t="s">
        <v>669</v>
      </c>
      <c r="C201" s="618" t="s">
        <v>671</v>
      </c>
      <c r="D201" s="620" t="s">
        <v>2971</v>
      </c>
      <c r="E201" s="597">
        <v>7239263143</v>
      </c>
      <c r="F201" s="597">
        <v>0</v>
      </c>
      <c r="G201" s="597">
        <v>7239263143</v>
      </c>
      <c r="H201" s="597">
        <v>0</v>
      </c>
      <c r="I201" s="597">
        <v>0</v>
      </c>
    </row>
    <row r="202" spans="1:9">
      <c r="A202" s="618" t="s">
        <v>542</v>
      </c>
      <c r="B202" s="618" t="s">
        <v>685</v>
      </c>
      <c r="C202" s="619" t="s">
        <v>411</v>
      </c>
      <c r="D202" s="620" t="s">
        <v>686</v>
      </c>
      <c r="E202" s="597">
        <v>62000000</v>
      </c>
      <c r="F202" s="597">
        <v>0</v>
      </c>
      <c r="G202" s="597">
        <v>62000000</v>
      </c>
      <c r="H202" s="597">
        <v>0</v>
      </c>
      <c r="I202" s="597">
        <v>0</v>
      </c>
    </row>
    <row r="203" spans="1:9">
      <c r="A203" s="618" t="s">
        <v>542</v>
      </c>
      <c r="B203" s="618" t="s">
        <v>685</v>
      </c>
      <c r="C203" s="618" t="s">
        <v>1028</v>
      </c>
      <c r="D203" s="620" t="s">
        <v>1029</v>
      </c>
      <c r="E203" s="597">
        <v>1000000</v>
      </c>
      <c r="F203" s="597">
        <v>0</v>
      </c>
      <c r="G203" s="597">
        <v>1000000</v>
      </c>
      <c r="H203" s="597">
        <v>0</v>
      </c>
      <c r="I203" s="597">
        <v>0</v>
      </c>
    </row>
    <row r="204" spans="1:9">
      <c r="A204" s="618" t="s">
        <v>542</v>
      </c>
      <c r="B204" s="618" t="s">
        <v>685</v>
      </c>
      <c r="C204" s="618" t="s">
        <v>1030</v>
      </c>
      <c r="D204" s="620" t="s">
        <v>1031</v>
      </c>
      <c r="E204" s="597">
        <v>4000000</v>
      </c>
      <c r="F204" s="597">
        <v>0</v>
      </c>
      <c r="G204" s="597">
        <v>4000000</v>
      </c>
      <c r="H204" s="597">
        <v>0</v>
      </c>
      <c r="I204" s="597">
        <v>0</v>
      </c>
    </row>
    <row r="205" spans="1:9">
      <c r="A205" s="618" t="s">
        <v>542</v>
      </c>
      <c r="B205" s="618" t="s">
        <v>685</v>
      </c>
      <c r="C205" s="618" t="s">
        <v>1032</v>
      </c>
      <c r="D205" s="620" t="s">
        <v>1033</v>
      </c>
      <c r="E205" s="597">
        <v>57000000</v>
      </c>
      <c r="F205" s="597">
        <v>0</v>
      </c>
      <c r="G205" s="597">
        <v>57000000</v>
      </c>
      <c r="H205" s="597">
        <v>0</v>
      </c>
      <c r="I205" s="597">
        <v>0</v>
      </c>
    </row>
    <row r="206" spans="1:9">
      <c r="A206" s="618" t="s">
        <v>542</v>
      </c>
      <c r="B206" s="618" t="s">
        <v>395</v>
      </c>
      <c r="C206" s="619" t="s">
        <v>411</v>
      </c>
      <c r="D206" s="620" t="s">
        <v>2990</v>
      </c>
      <c r="E206" s="597">
        <v>1390792058</v>
      </c>
      <c r="F206" s="597">
        <v>0</v>
      </c>
      <c r="G206" s="597">
        <v>826291928</v>
      </c>
      <c r="H206" s="597">
        <v>548133550</v>
      </c>
      <c r="I206" s="597">
        <v>16366580</v>
      </c>
    </row>
    <row r="207" spans="1:9">
      <c r="A207" s="618" t="s">
        <v>542</v>
      </c>
      <c r="B207" s="618" t="s">
        <v>395</v>
      </c>
      <c r="C207" s="618" t="s">
        <v>396</v>
      </c>
      <c r="D207" s="620" t="s">
        <v>2991</v>
      </c>
      <c r="E207" s="597">
        <v>1390792058</v>
      </c>
      <c r="F207" s="597">
        <v>0</v>
      </c>
      <c r="G207" s="597">
        <v>826291928</v>
      </c>
      <c r="H207" s="597">
        <v>548133550</v>
      </c>
      <c r="I207" s="597">
        <v>16366580</v>
      </c>
    </row>
    <row r="208" spans="1:9">
      <c r="A208" s="618" t="s">
        <v>542</v>
      </c>
      <c r="B208" s="618" t="s">
        <v>675</v>
      </c>
      <c r="C208" s="619" t="s">
        <v>411</v>
      </c>
      <c r="D208" s="620" t="s">
        <v>676</v>
      </c>
      <c r="E208" s="597">
        <v>1643612</v>
      </c>
      <c r="F208" s="597">
        <v>0</v>
      </c>
      <c r="G208" s="597">
        <v>1643612</v>
      </c>
      <c r="H208" s="597">
        <v>0</v>
      </c>
      <c r="I208" s="597">
        <v>0</v>
      </c>
    </row>
    <row r="209" spans="1:9" ht="25.5">
      <c r="A209" s="618" t="s">
        <v>542</v>
      </c>
      <c r="B209" s="618" t="s">
        <v>675</v>
      </c>
      <c r="C209" s="618" t="s">
        <v>1037</v>
      </c>
      <c r="D209" s="620" t="s">
        <v>1038</v>
      </c>
      <c r="E209" s="597">
        <v>1622266</v>
      </c>
      <c r="F209" s="597">
        <v>0</v>
      </c>
      <c r="G209" s="597">
        <v>1622266</v>
      </c>
      <c r="H209" s="597">
        <v>0</v>
      </c>
      <c r="I209" s="597">
        <v>0</v>
      </c>
    </row>
    <row r="210" spans="1:9" ht="25.5">
      <c r="A210" s="618" t="s">
        <v>542</v>
      </c>
      <c r="B210" s="618" t="s">
        <v>675</v>
      </c>
      <c r="C210" s="618" t="s">
        <v>1012</v>
      </c>
      <c r="D210" s="620" t="s">
        <v>3015</v>
      </c>
      <c r="E210" s="597">
        <v>21346</v>
      </c>
      <c r="F210" s="597">
        <v>0</v>
      </c>
      <c r="G210" s="597">
        <v>21346</v>
      </c>
      <c r="H210" s="597">
        <v>0</v>
      </c>
      <c r="I210" s="597">
        <v>0</v>
      </c>
    </row>
    <row r="211" spans="1:9">
      <c r="A211" s="618" t="s">
        <v>1246</v>
      </c>
      <c r="B211" s="619" t="s">
        <v>411</v>
      </c>
      <c r="C211" s="619" t="s">
        <v>411</v>
      </c>
      <c r="D211" s="620" t="s">
        <v>1431</v>
      </c>
      <c r="E211" s="597">
        <v>8456718709</v>
      </c>
      <c r="F211" s="597">
        <v>8456718709</v>
      </c>
      <c r="G211" s="597">
        <v>0</v>
      </c>
      <c r="H211" s="597">
        <v>0</v>
      </c>
      <c r="I211" s="597">
        <v>0</v>
      </c>
    </row>
    <row r="212" spans="1:9">
      <c r="A212" s="618" t="s">
        <v>1246</v>
      </c>
      <c r="B212" s="618" t="s">
        <v>765</v>
      </c>
      <c r="C212" s="619" t="s">
        <v>411</v>
      </c>
      <c r="D212" s="620" t="s">
        <v>81</v>
      </c>
      <c r="E212" s="597">
        <v>8049882809</v>
      </c>
      <c r="F212" s="597">
        <v>8049882809</v>
      </c>
      <c r="G212" s="597">
        <v>0</v>
      </c>
      <c r="H212" s="597">
        <v>0</v>
      </c>
      <c r="I212" s="597">
        <v>0</v>
      </c>
    </row>
    <row r="213" spans="1:9">
      <c r="A213" s="618" t="s">
        <v>1246</v>
      </c>
      <c r="B213" s="618" t="s">
        <v>765</v>
      </c>
      <c r="C213" s="618" t="s">
        <v>1432</v>
      </c>
      <c r="D213" s="620" t="s">
        <v>3014</v>
      </c>
      <c r="E213" s="597">
        <v>8049882809</v>
      </c>
      <c r="F213" s="597">
        <v>8049882809</v>
      </c>
      <c r="G213" s="597">
        <v>0</v>
      </c>
      <c r="H213" s="597">
        <v>0</v>
      </c>
      <c r="I213" s="597">
        <v>0</v>
      </c>
    </row>
    <row r="214" spans="1:9">
      <c r="A214" s="618" t="s">
        <v>1246</v>
      </c>
      <c r="B214" s="618" t="s">
        <v>1415</v>
      </c>
      <c r="C214" s="619" t="s">
        <v>411</v>
      </c>
      <c r="D214" s="620" t="s">
        <v>3003</v>
      </c>
      <c r="E214" s="597">
        <v>399835900</v>
      </c>
      <c r="F214" s="597">
        <v>399835900</v>
      </c>
      <c r="G214" s="597">
        <v>0</v>
      </c>
      <c r="H214" s="597">
        <v>0</v>
      </c>
      <c r="I214" s="597">
        <v>0</v>
      </c>
    </row>
    <row r="215" spans="1:9">
      <c r="A215" s="618" t="s">
        <v>1246</v>
      </c>
      <c r="B215" s="618" t="s">
        <v>1415</v>
      </c>
      <c r="C215" s="618" t="s">
        <v>1433</v>
      </c>
      <c r="D215" s="620" t="s">
        <v>3025</v>
      </c>
      <c r="E215" s="597">
        <v>399835900</v>
      </c>
      <c r="F215" s="597">
        <v>399835900</v>
      </c>
      <c r="G215" s="597">
        <v>0</v>
      </c>
      <c r="H215" s="597">
        <v>0</v>
      </c>
      <c r="I215" s="597">
        <v>0</v>
      </c>
    </row>
    <row r="216" spans="1:9">
      <c r="A216" s="618" t="s">
        <v>1246</v>
      </c>
      <c r="B216" s="618" t="s">
        <v>382</v>
      </c>
      <c r="C216" s="619" t="s">
        <v>411</v>
      </c>
      <c r="D216" s="620" t="s">
        <v>383</v>
      </c>
      <c r="E216" s="597">
        <v>7000000</v>
      </c>
      <c r="F216" s="597">
        <v>7000000</v>
      </c>
      <c r="G216" s="597">
        <v>0</v>
      </c>
      <c r="H216" s="597">
        <v>0</v>
      </c>
      <c r="I216" s="597">
        <v>0</v>
      </c>
    </row>
    <row r="217" spans="1:9">
      <c r="A217" s="618" t="s">
        <v>1246</v>
      </c>
      <c r="B217" s="618" t="s">
        <v>382</v>
      </c>
      <c r="C217" s="618" t="s">
        <v>386</v>
      </c>
      <c r="D217" s="620" t="s">
        <v>998</v>
      </c>
      <c r="E217" s="597">
        <v>7000000</v>
      </c>
      <c r="F217" s="597">
        <v>7000000</v>
      </c>
      <c r="G217" s="597">
        <v>0</v>
      </c>
      <c r="H217" s="597">
        <v>0</v>
      </c>
      <c r="I217" s="597">
        <v>0</v>
      </c>
    </row>
    <row r="218" spans="1:9">
      <c r="A218" s="618" t="s">
        <v>1435</v>
      </c>
      <c r="B218" s="619" t="s">
        <v>411</v>
      </c>
      <c r="C218" s="619" t="s">
        <v>411</v>
      </c>
      <c r="D218" s="620" t="s">
        <v>3026</v>
      </c>
      <c r="E218" s="597">
        <v>128164706</v>
      </c>
      <c r="F218" s="597">
        <v>0</v>
      </c>
      <c r="G218" s="597">
        <v>76169023</v>
      </c>
      <c r="H218" s="597">
        <v>50677583</v>
      </c>
      <c r="I218" s="597">
        <v>1318100</v>
      </c>
    </row>
    <row r="219" spans="1:9">
      <c r="A219" s="618" t="s">
        <v>1435</v>
      </c>
      <c r="B219" s="618" t="s">
        <v>666</v>
      </c>
      <c r="C219" s="619" t="s">
        <v>411</v>
      </c>
      <c r="D219" s="620" t="s">
        <v>667</v>
      </c>
      <c r="E219" s="597">
        <v>1883000</v>
      </c>
      <c r="F219" s="597">
        <v>0</v>
      </c>
      <c r="G219" s="597">
        <v>0</v>
      </c>
      <c r="H219" s="597">
        <v>564900</v>
      </c>
      <c r="I219" s="597">
        <v>1318100</v>
      </c>
    </row>
    <row r="220" spans="1:9">
      <c r="A220" s="618" t="s">
        <v>1435</v>
      </c>
      <c r="B220" s="618" t="s">
        <v>666</v>
      </c>
      <c r="C220" s="618" t="s">
        <v>668</v>
      </c>
      <c r="D220" s="620" t="s">
        <v>994</v>
      </c>
      <c r="E220" s="597">
        <v>1883000</v>
      </c>
      <c r="F220" s="597">
        <v>0</v>
      </c>
      <c r="G220" s="597">
        <v>0</v>
      </c>
      <c r="H220" s="597">
        <v>564900</v>
      </c>
      <c r="I220" s="597">
        <v>1318100</v>
      </c>
    </row>
    <row r="221" spans="1:9">
      <c r="A221" s="618" t="s">
        <v>1435</v>
      </c>
      <c r="B221" s="618" t="s">
        <v>685</v>
      </c>
      <c r="C221" s="619" t="s">
        <v>411</v>
      </c>
      <c r="D221" s="620" t="s">
        <v>686</v>
      </c>
      <c r="E221" s="597">
        <v>1000000</v>
      </c>
      <c r="F221" s="597">
        <v>0</v>
      </c>
      <c r="G221" s="597">
        <v>1000000</v>
      </c>
      <c r="H221" s="597">
        <v>0</v>
      </c>
      <c r="I221" s="597">
        <v>0</v>
      </c>
    </row>
    <row r="222" spans="1:9">
      <c r="A222" s="618" t="s">
        <v>1435</v>
      </c>
      <c r="B222" s="618" t="s">
        <v>685</v>
      </c>
      <c r="C222" s="618" t="s">
        <v>1032</v>
      </c>
      <c r="D222" s="620" t="s">
        <v>1033</v>
      </c>
      <c r="E222" s="597">
        <v>1000000</v>
      </c>
      <c r="F222" s="597">
        <v>0</v>
      </c>
      <c r="G222" s="597">
        <v>1000000</v>
      </c>
      <c r="H222" s="597">
        <v>0</v>
      </c>
      <c r="I222" s="597">
        <v>0</v>
      </c>
    </row>
    <row r="223" spans="1:9">
      <c r="A223" s="618" t="s">
        <v>1435</v>
      </c>
      <c r="B223" s="618" t="s">
        <v>395</v>
      </c>
      <c r="C223" s="619" t="s">
        <v>411</v>
      </c>
      <c r="D223" s="620" t="s">
        <v>2990</v>
      </c>
      <c r="E223" s="597">
        <v>125281706</v>
      </c>
      <c r="F223" s="597">
        <v>0</v>
      </c>
      <c r="G223" s="597">
        <v>75169023</v>
      </c>
      <c r="H223" s="597">
        <v>50112683</v>
      </c>
      <c r="I223" s="597">
        <v>0</v>
      </c>
    </row>
    <row r="224" spans="1:9">
      <c r="A224" s="618" t="s">
        <v>1435</v>
      </c>
      <c r="B224" s="618" t="s">
        <v>395</v>
      </c>
      <c r="C224" s="618" t="s">
        <v>396</v>
      </c>
      <c r="D224" s="620" t="s">
        <v>2991</v>
      </c>
      <c r="E224" s="597">
        <v>125281706</v>
      </c>
      <c r="F224" s="597">
        <v>0</v>
      </c>
      <c r="G224" s="597">
        <v>75169023</v>
      </c>
      <c r="H224" s="597">
        <v>50112683</v>
      </c>
      <c r="I224" s="597">
        <v>0</v>
      </c>
    </row>
    <row r="225" spans="1:9">
      <c r="A225" s="618" t="s">
        <v>1436</v>
      </c>
      <c r="B225" s="619" t="s">
        <v>411</v>
      </c>
      <c r="C225" s="619" t="s">
        <v>411</v>
      </c>
      <c r="D225" s="620" t="s">
        <v>1437</v>
      </c>
      <c r="E225" s="597">
        <v>139369228</v>
      </c>
      <c r="F225" s="597">
        <v>700000</v>
      </c>
      <c r="G225" s="597">
        <v>138302908</v>
      </c>
      <c r="H225" s="597">
        <v>366320</v>
      </c>
      <c r="I225" s="597">
        <v>0</v>
      </c>
    </row>
    <row r="226" spans="1:9">
      <c r="A226" s="618" t="s">
        <v>1436</v>
      </c>
      <c r="B226" s="618" t="s">
        <v>669</v>
      </c>
      <c r="C226" s="619" t="s">
        <v>411</v>
      </c>
      <c r="D226" s="620" t="s">
        <v>2970</v>
      </c>
      <c r="E226" s="597">
        <v>137517555</v>
      </c>
      <c r="F226" s="597">
        <v>0</v>
      </c>
      <c r="G226" s="597">
        <v>137517555</v>
      </c>
      <c r="H226" s="597">
        <v>0</v>
      </c>
      <c r="I226" s="597">
        <v>0</v>
      </c>
    </row>
    <row r="227" spans="1:9" ht="25.5">
      <c r="A227" s="618" t="s">
        <v>1436</v>
      </c>
      <c r="B227" s="618" t="s">
        <v>669</v>
      </c>
      <c r="C227" s="618" t="s">
        <v>671</v>
      </c>
      <c r="D227" s="620" t="s">
        <v>2971</v>
      </c>
      <c r="E227" s="597">
        <v>137517555</v>
      </c>
      <c r="F227" s="597">
        <v>0</v>
      </c>
      <c r="G227" s="597">
        <v>137517555</v>
      </c>
      <c r="H227" s="597">
        <v>0</v>
      </c>
      <c r="I227" s="597">
        <v>0</v>
      </c>
    </row>
    <row r="228" spans="1:9">
      <c r="A228" s="618" t="s">
        <v>1436</v>
      </c>
      <c r="B228" s="618" t="s">
        <v>395</v>
      </c>
      <c r="C228" s="619" t="s">
        <v>411</v>
      </c>
      <c r="D228" s="620" t="s">
        <v>2990</v>
      </c>
      <c r="E228" s="597">
        <v>915800</v>
      </c>
      <c r="F228" s="597">
        <v>0</v>
      </c>
      <c r="G228" s="597">
        <v>549480</v>
      </c>
      <c r="H228" s="597">
        <v>366320</v>
      </c>
      <c r="I228" s="597">
        <v>0</v>
      </c>
    </row>
    <row r="229" spans="1:9">
      <c r="A229" s="618" t="s">
        <v>1436</v>
      </c>
      <c r="B229" s="618" t="s">
        <v>395</v>
      </c>
      <c r="C229" s="618" t="s">
        <v>396</v>
      </c>
      <c r="D229" s="620" t="s">
        <v>2991</v>
      </c>
      <c r="E229" s="597">
        <v>915800</v>
      </c>
      <c r="F229" s="597">
        <v>0</v>
      </c>
      <c r="G229" s="597">
        <v>549480</v>
      </c>
      <c r="H229" s="597">
        <v>366320</v>
      </c>
      <c r="I229" s="597">
        <v>0</v>
      </c>
    </row>
    <row r="230" spans="1:9">
      <c r="A230" s="618" t="s">
        <v>1436</v>
      </c>
      <c r="B230" s="618" t="s">
        <v>382</v>
      </c>
      <c r="C230" s="619" t="s">
        <v>411</v>
      </c>
      <c r="D230" s="620" t="s">
        <v>383</v>
      </c>
      <c r="E230" s="597">
        <v>700000</v>
      </c>
      <c r="F230" s="597">
        <v>700000</v>
      </c>
      <c r="G230" s="597">
        <v>0</v>
      </c>
      <c r="H230" s="597">
        <v>0</v>
      </c>
      <c r="I230" s="597">
        <v>0</v>
      </c>
    </row>
    <row r="231" spans="1:9" ht="38.25">
      <c r="A231" s="618" t="s">
        <v>1436</v>
      </c>
      <c r="B231" s="618" t="s">
        <v>382</v>
      </c>
      <c r="C231" s="618" t="s">
        <v>674</v>
      </c>
      <c r="D231" s="620" t="s">
        <v>3013</v>
      </c>
      <c r="E231" s="597">
        <v>700000</v>
      </c>
      <c r="F231" s="597">
        <v>700000</v>
      </c>
      <c r="G231" s="597">
        <v>0</v>
      </c>
      <c r="H231" s="597">
        <v>0</v>
      </c>
      <c r="I231" s="597">
        <v>0</v>
      </c>
    </row>
    <row r="232" spans="1:9">
      <c r="A232" s="618" t="s">
        <v>1436</v>
      </c>
      <c r="B232" s="618" t="s">
        <v>675</v>
      </c>
      <c r="C232" s="619" t="s">
        <v>411</v>
      </c>
      <c r="D232" s="620" t="s">
        <v>676</v>
      </c>
      <c r="E232" s="597">
        <v>235873</v>
      </c>
      <c r="F232" s="597">
        <v>0</v>
      </c>
      <c r="G232" s="597">
        <v>235873</v>
      </c>
      <c r="H232" s="597">
        <v>0</v>
      </c>
      <c r="I232" s="597">
        <v>0</v>
      </c>
    </row>
    <row r="233" spans="1:9" ht="25.5">
      <c r="A233" s="618" t="s">
        <v>1436</v>
      </c>
      <c r="B233" s="618" t="s">
        <v>675</v>
      </c>
      <c r="C233" s="618" t="s">
        <v>1037</v>
      </c>
      <c r="D233" s="620" t="s">
        <v>1038</v>
      </c>
      <c r="E233" s="597">
        <v>235873</v>
      </c>
      <c r="F233" s="597">
        <v>0</v>
      </c>
      <c r="G233" s="597">
        <v>235873</v>
      </c>
      <c r="H233" s="597">
        <v>0</v>
      </c>
      <c r="I233" s="597">
        <v>0</v>
      </c>
    </row>
    <row r="234" spans="1:9">
      <c r="A234" s="618" t="s">
        <v>488</v>
      </c>
      <c r="B234" s="619" t="s">
        <v>411</v>
      </c>
      <c r="C234" s="619" t="s">
        <v>411</v>
      </c>
      <c r="D234" s="620" t="s">
        <v>3027</v>
      </c>
      <c r="E234" s="597">
        <v>1889428899</v>
      </c>
      <c r="F234" s="597">
        <v>0</v>
      </c>
      <c r="G234" s="597">
        <v>1614925041</v>
      </c>
      <c r="H234" s="597">
        <v>239508520</v>
      </c>
      <c r="I234" s="597">
        <v>34995338</v>
      </c>
    </row>
    <row r="235" spans="1:9">
      <c r="A235" s="618" t="s">
        <v>488</v>
      </c>
      <c r="B235" s="618" t="s">
        <v>666</v>
      </c>
      <c r="C235" s="619" t="s">
        <v>411</v>
      </c>
      <c r="D235" s="620" t="s">
        <v>667</v>
      </c>
      <c r="E235" s="597">
        <v>15116816</v>
      </c>
      <c r="F235" s="597">
        <v>0</v>
      </c>
      <c r="G235" s="597">
        <v>0</v>
      </c>
      <c r="H235" s="597">
        <v>4535044</v>
      </c>
      <c r="I235" s="597">
        <v>10581772</v>
      </c>
    </row>
    <row r="236" spans="1:9">
      <c r="A236" s="618" t="s">
        <v>488</v>
      </c>
      <c r="B236" s="618" t="s">
        <v>666</v>
      </c>
      <c r="C236" s="618" t="s">
        <v>668</v>
      </c>
      <c r="D236" s="620" t="s">
        <v>994</v>
      </c>
      <c r="E236" s="597">
        <v>15116816</v>
      </c>
      <c r="F236" s="597">
        <v>0</v>
      </c>
      <c r="G236" s="597">
        <v>0</v>
      </c>
      <c r="H236" s="597">
        <v>4535044</v>
      </c>
      <c r="I236" s="597">
        <v>10581772</v>
      </c>
    </row>
    <row r="237" spans="1:9">
      <c r="A237" s="618" t="s">
        <v>488</v>
      </c>
      <c r="B237" s="618" t="s">
        <v>669</v>
      </c>
      <c r="C237" s="619" t="s">
        <v>411</v>
      </c>
      <c r="D237" s="620" t="s">
        <v>2970</v>
      </c>
      <c r="E237" s="597">
        <v>1250003219</v>
      </c>
      <c r="F237" s="597">
        <v>0</v>
      </c>
      <c r="G237" s="597">
        <v>1250003219</v>
      </c>
      <c r="H237" s="597">
        <v>0</v>
      </c>
      <c r="I237" s="597">
        <v>0</v>
      </c>
    </row>
    <row r="238" spans="1:9" ht="25.5">
      <c r="A238" s="618" t="s">
        <v>488</v>
      </c>
      <c r="B238" s="618" t="s">
        <v>669</v>
      </c>
      <c r="C238" s="618" t="s">
        <v>671</v>
      </c>
      <c r="D238" s="620" t="s">
        <v>2971</v>
      </c>
      <c r="E238" s="597">
        <v>1250003219</v>
      </c>
      <c r="F238" s="597">
        <v>0</v>
      </c>
      <c r="G238" s="597">
        <v>1250003219</v>
      </c>
      <c r="H238" s="597">
        <v>0</v>
      </c>
      <c r="I238" s="597">
        <v>0</v>
      </c>
    </row>
    <row r="239" spans="1:9">
      <c r="A239" s="618" t="s">
        <v>488</v>
      </c>
      <c r="B239" s="618" t="s">
        <v>685</v>
      </c>
      <c r="C239" s="619" t="s">
        <v>411</v>
      </c>
      <c r="D239" s="620" t="s">
        <v>686</v>
      </c>
      <c r="E239" s="597">
        <v>5000000</v>
      </c>
      <c r="F239" s="597">
        <v>0</v>
      </c>
      <c r="G239" s="597">
        <v>5000000</v>
      </c>
      <c r="H239" s="597">
        <v>0</v>
      </c>
      <c r="I239" s="597">
        <v>0</v>
      </c>
    </row>
    <row r="240" spans="1:9">
      <c r="A240" s="618" t="s">
        <v>488</v>
      </c>
      <c r="B240" s="618" t="s">
        <v>685</v>
      </c>
      <c r="C240" s="618" t="s">
        <v>1030</v>
      </c>
      <c r="D240" s="620" t="s">
        <v>1031</v>
      </c>
      <c r="E240" s="597">
        <v>2000000</v>
      </c>
      <c r="F240" s="597">
        <v>0</v>
      </c>
      <c r="G240" s="597">
        <v>2000000</v>
      </c>
      <c r="H240" s="597">
        <v>0</v>
      </c>
      <c r="I240" s="597">
        <v>0</v>
      </c>
    </row>
    <row r="241" spans="1:9">
      <c r="A241" s="618" t="s">
        <v>488</v>
      </c>
      <c r="B241" s="618" t="s">
        <v>685</v>
      </c>
      <c r="C241" s="618" t="s">
        <v>1032</v>
      </c>
      <c r="D241" s="620" t="s">
        <v>1033</v>
      </c>
      <c r="E241" s="597">
        <v>3000000</v>
      </c>
      <c r="F241" s="597">
        <v>0</v>
      </c>
      <c r="G241" s="597">
        <v>3000000</v>
      </c>
      <c r="H241" s="597">
        <v>0</v>
      </c>
      <c r="I241" s="597">
        <v>0</v>
      </c>
    </row>
    <row r="242" spans="1:9">
      <c r="A242" s="618" t="s">
        <v>488</v>
      </c>
      <c r="B242" s="618" t="s">
        <v>395</v>
      </c>
      <c r="C242" s="619" t="s">
        <v>411</v>
      </c>
      <c r="D242" s="620" t="s">
        <v>2990</v>
      </c>
      <c r="E242" s="597">
        <v>617950642</v>
      </c>
      <c r="F242" s="597">
        <v>0</v>
      </c>
      <c r="G242" s="597">
        <v>358563600</v>
      </c>
      <c r="H242" s="597">
        <v>234973476</v>
      </c>
      <c r="I242" s="597">
        <v>24413566</v>
      </c>
    </row>
    <row r="243" spans="1:9">
      <c r="A243" s="618" t="s">
        <v>488</v>
      </c>
      <c r="B243" s="618" t="s">
        <v>395</v>
      </c>
      <c r="C243" s="618" t="s">
        <v>396</v>
      </c>
      <c r="D243" s="620" t="s">
        <v>2991</v>
      </c>
      <c r="E243" s="597">
        <v>617950642</v>
      </c>
      <c r="F243" s="597">
        <v>0</v>
      </c>
      <c r="G243" s="597">
        <v>358563600</v>
      </c>
      <c r="H243" s="597">
        <v>234973476</v>
      </c>
      <c r="I243" s="597">
        <v>24413566</v>
      </c>
    </row>
    <row r="244" spans="1:9">
      <c r="A244" s="618" t="s">
        <v>488</v>
      </c>
      <c r="B244" s="618" t="s">
        <v>675</v>
      </c>
      <c r="C244" s="619" t="s">
        <v>411</v>
      </c>
      <c r="D244" s="620" t="s">
        <v>676</v>
      </c>
      <c r="E244" s="597">
        <v>1358222</v>
      </c>
      <c r="F244" s="597">
        <v>0</v>
      </c>
      <c r="G244" s="597">
        <v>1358222</v>
      </c>
      <c r="H244" s="597">
        <v>0</v>
      </c>
      <c r="I244" s="597">
        <v>0</v>
      </c>
    </row>
    <row r="245" spans="1:9" ht="25.5">
      <c r="A245" s="618" t="s">
        <v>488</v>
      </c>
      <c r="B245" s="618" t="s">
        <v>675</v>
      </c>
      <c r="C245" s="618" t="s">
        <v>1037</v>
      </c>
      <c r="D245" s="620" t="s">
        <v>1038</v>
      </c>
      <c r="E245" s="597">
        <v>1358222</v>
      </c>
      <c r="F245" s="597">
        <v>0</v>
      </c>
      <c r="G245" s="597">
        <v>1358222</v>
      </c>
      <c r="H245" s="597">
        <v>0</v>
      </c>
      <c r="I245" s="597">
        <v>0</v>
      </c>
    </row>
    <row r="246" spans="1:9">
      <c r="A246" s="618" t="s">
        <v>543</v>
      </c>
      <c r="B246" s="619" t="s">
        <v>411</v>
      </c>
      <c r="C246" s="619" t="s">
        <v>411</v>
      </c>
      <c r="D246" s="620" t="s">
        <v>3028</v>
      </c>
      <c r="E246" s="597">
        <v>1349794902</v>
      </c>
      <c r="F246" s="597">
        <v>0</v>
      </c>
      <c r="G246" s="597">
        <v>1038337148</v>
      </c>
      <c r="H246" s="597">
        <v>270650502</v>
      </c>
      <c r="I246" s="597">
        <v>40807252</v>
      </c>
    </row>
    <row r="247" spans="1:9">
      <c r="A247" s="618" t="s">
        <v>543</v>
      </c>
      <c r="B247" s="618" t="s">
        <v>666</v>
      </c>
      <c r="C247" s="619" t="s">
        <v>411</v>
      </c>
      <c r="D247" s="620" t="s">
        <v>667</v>
      </c>
      <c r="E247" s="597">
        <v>34009349</v>
      </c>
      <c r="F247" s="597">
        <v>0</v>
      </c>
      <c r="G247" s="597">
        <v>0</v>
      </c>
      <c r="H247" s="597">
        <v>10202802</v>
      </c>
      <c r="I247" s="597">
        <v>23806547</v>
      </c>
    </row>
    <row r="248" spans="1:9">
      <c r="A248" s="618" t="s">
        <v>543</v>
      </c>
      <c r="B248" s="618" t="s">
        <v>666</v>
      </c>
      <c r="C248" s="618" t="s">
        <v>668</v>
      </c>
      <c r="D248" s="620" t="s">
        <v>994</v>
      </c>
      <c r="E248" s="597">
        <v>34009349</v>
      </c>
      <c r="F248" s="597">
        <v>0</v>
      </c>
      <c r="G248" s="597">
        <v>0</v>
      </c>
      <c r="H248" s="597">
        <v>10202802</v>
      </c>
      <c r="I248" s="597">
        <v>23806547</v>
      </c>
    </row>
    <row r="249" spans="1:9">
      <c r="A249" s="618" t="s">
        <v>543</v>
      </c>
      <c r="B249" s="618" t="s">
        <v>669</v>
      </c>
      <c r="C249" s="619" t="s">
        <v>411</v>
      </c>
      <c r="D249" s="620" t="s">
        <v>2970</v>
      </c>
      <c r="E249" s="597">
        <v>639836931</v>
      </c>
      <c r="F249" s="597">
        <v>0</v>
      </c>
      <c r="G249" s="597">
        <v>639836931</v>
      </c>
      <c r="H249" s="597">
        <v>0</v>
      </c>
      <c r="I249" s="597">
        <v>0</v>
      </c>
    </row>
    <row r="250" spans="1:9" ht="25.5">
      <c r="A250" s="618" t="s">
        <v>543</v>
      </c>
      <c r="B250" s="618" t="s">
        <v>669</v>
      </c>
      <c r="C250" s="618" t="s">
        <v>671</v>
      </c>
      <c r="D250" s="620" t="s">
        <v>2971</v>
      </c>
      <c r="E250" s="597">
        <v>639836931</v>
      </c>
      <c r="F250" s="597">
        <v>0</v>
      </c>
      <c r="G250" s="597">
        <v>639836931</v>
      </c>
      <c r="H250" s="597">
        <v>0</v>
      </c>
      <c r="I250" s="597">
        <v>0</v>
      </c>
    </row>
    <row r="251" spans="1:9">
      <c r="A251" s="618" t="s">
        <v>543</v>
      </c>
      <c r="B251" s="618" t="s">
        <v>685</v>
      </c>
      <c r="C251" s="619" t="s">
        <v>411</v>
      </c>
      <c r="D251" s="620" t="s">
        <v>686</v>
      </c>
      <c r="E251" s="597">
        <v>6000000</v>
      </c>
      <c r="F251" s="597">
        <v>0</v>
      </c>
      <c r="G251" s="597">
        <v>5000000</v>
      </c>
      <c r="H251" s="597">
        <v>1000000</v>
      </c>
      <c r="I251" s="597">
        <v>0</v>
      </c>
    </row>
    <row r="252" spans="1:9">
      <c r="A252" s="618" t="s">
        <v>543</v>
      </c>
      <c r="B252" s="618" t="s">
        <v>685</v>
      </c>
      <c r="C252" s="618" t="s">
        <v>1032</v>
      </c>
      <c r="D252" s="620" t="s">
        <v>1033</v>
      </c>
      <c r="E252" s="597">
        <v>6000000</v>
      </c>
      <c r="F252" s="597">
        <v>0</v>
      </c>
      <c r="G252" s="597">
        <v>5000000</v>
      </c>
      <c r="H252" s="597">
        <v>1000000</v>
      </c>
      <c r="I252" s="597">
        <v>0</v>
      </c>
    </row>
    <row r="253" spans="1:9">
      <c r="A253" s="618" t="s">
        <v>543</v>
      </c>
      <c r="B253" s="618" t="s">
        <v>395</v>
      </c>
      <c r="C253" s="619" t="s">
        <v>411</v>
      </c>
      <c r="D253" s="620" t="s">
        <v>2990</v>
      </c>
      <c r="E253" s="597">
        <v>669870131</v>
      </c>
      <c r="F253" s="597">
        <v>0</v>
      </c>
      <c r="G253" s="597">
        <v>393421726</v>
      </c>
      <c r="H253" s="597">
        <v>259447700</v>
      </c>
      <c r="I253" s="597">
        <v>17000705</v>
      </c>
    </row>
    <row r="254" spans="1:9">
      <c r="A254" s="618" t="s">
        <v>543</v>
      </c>
      <c r="B254" s="618" t="s">
        <v>395</v>
      </c>
      <c r="C254" s="618" t="s">
        <v>396</v>
      </c>
      <c r="D254" s="620" t="s">
        <v>2991</v>
      </c>
      <c r="E254" s="597">
        <v>669870131</v>
      </c>
      <c r="F254" s="597">
        <v>0</v>
      </c>
      <c r="G254" s="597">
        <v>393421726</v>
      </c>
      <c r="H254" s="597">
        <v>259447700</v>
      </c>
      <c r="I254" s="597">
        <v>17000705</v>
      </c>
    </row>
    <row r="255" spans="1:9">
      <c r="A255" s="618" t="s">
        <v>543</v>
      </c>
      <c r="B255" s="618" t="s">
        <v>675</v>
      </c>
      <c r="C255" s="619" t="s">
        <v>411</v>
      </c>
      <c r="D255" s="620" t="s">
        <v>676</v>
      </c>
      <c r="E255" s="597">
        <v>78491</v>
      </c>
      <c r="F255" s="597">
        <v>0</v>
      </c>
      <c r="G255" s="597">
        <v>78491</v>
      </c>
      <c r="H255" s="597">
        <v>0</v>
      </c>
      <c r="I255" s="597">
        <v>0</v>
      </c>
    </row>
    <row r="256" spans="1:9" ht="25.5">
      <c r="A256" s="618" t="s">
        <v>543</v>
      </c>
      <c r="B256" s="618" t="s">
        <v>675</v>
      </c>
      <c r="C256" s="618" t="s">
        <v>1037</v>
      </c>
      <c r="D256" s="620" t="s">
        <v>1038</v>
      </c>
      <c r="E256" s="597">
        <v>78491</v>
      </c>
      <c r="F256" s="597">
        <v>0</v>
      </c>
      <c r="G256" s="597">
        <v>78491</v>
      </c>
      <c r="H256" s="597">
        <v>0</v>
      </c>
      <c r="I256" s="597">
        <v>0</v>
      </c>
    </row>
    <row r="257" spans="1:9">
      <c r="A257" s="618" t="s">
        <v>489</v>
      </c>
      <c r="B257" s="619" t="s">
        <v>411</v>
      </c>
      <c r="C257" s="619" t="s">
        <v>411</v>
      </c>
      <c r="D257" s="620" t="s">
        <v>3029</v>
      </c>
      <c r="E257" s="597">
        <v>5107035558</v>
      </c>
      <c r="F257" s="597">
        <v>2133860</v>
      </c>
      <c r="G257" s="597">
        <v>4526969195</v>
      </c>
      <c r="H257" s="597">
        <v>549543289</v>
      </c>
      <c r="I257" s="597">
        <v>28389214</v>
      </c>
    </row>
    <row r="258" spans="1:9">
      <c r="A258" s="618" t="s">
        <v>489</v>
      </c>
      <c r="B258" s="618" t="s">
        <v>666</v>
      </c>
      <c r="C258" s="619" t="s">
        <v>411</v>
      </c>
      <c r="D258" s="620" t="s">
        <v>667</v>
      </c>
      <c r="E258" s="597">
        <v>30529877</v>
      </c>
      <c r="F258" s="597">
        <v>0</v>
      </c>
      <c r="G258" s="597">
        <v>0</v>
      </c>
      <c r="H258" s="597">
        <v>9158960</v>
      </c>
      <c r="I258" s="597">
        <v>21370917</v>
      </c>
    </row>
    <row r="259" spans="1:9">
      <c r="A259" s="618" t="s">
        <v>489</v>
      </c>
      <c r="B259" s="618" t="s">
        <v>666</v>
      </c>
      <c r="C259" s="618" t="s">
        <v>668</v>
      </c>
      <c r="D259" s="620" t="s">
        <v>994</v>
      </c>
      <c r="E259" s="597">
        <v>30529877</v>
      </c>
      <c r="F259" s="597">
        <v>0</v>
      </c>
      <c r="G259" s="597">
        <v>0</v>
      </c>
      <c r="H259" s="597">
        <v>9158960</v>
      </c>
      <c r="I259" s="597">
        <v>21370917</v>
      </c>
    </row>
    <row r="260" spans="1:9">
      <c r="A260" s="618" t="s">
        <v>489</v>
      </c>
      <c r="B260" s="618" t="s">
        <v>669</v>
      </c>
      <c r="C260" s="619" t="s">
        <v>411</v>
      </c>
      <c r="D260" s="620" t="s">
        <v>2970</v>
      </c>
      <c r="E260" s="597">
        <v>3693016159</v>
      </c>
      <c r="F260" s="597">
        <v>0</v>
      </c>
      <c r="G260" s="597">
        <v>3693016159</v>
      </c>
      <c r="H260" s="597">
        <v>0</v>
      </c>
      <c r="I260" s="597">
        <v>0</v>
      </c>
    </row>
    <row r="261" spans="1:9" ht="25.5">
      <c r="A261" s="618" t="s">
        <v>489</v>
      </c>
      <c r="B261" s="618" t="s">
        <v>669</v>
      </c>
      <c r="C261" s="618" t="s">
        <v>671</v>
      </c>
      <c r="D261" s="620" t="s">
        <v>2971</v>
      </c>
      <c r="E261" s="597">
        <v>3693016159</v>
      </c>
      <c r="F261" s="597">
        <v>0</v>
      </c>
      <c r="G261" s="597">
        <v>3693016159</v>
      </c>
      <c r="H261" s="597">
        <v>0</v>
      </c>
      <c r="I261" s="597">
        <v>0</v>
      </c>
    </row>
    <row r="262" spans="1:9">
      <c r="A262" s="618" t="s">
        <v>489</v>
      </c>
      <c r="B262" s="618" t="s">
        <v>685</v>
      </c>
      <c r="C262" s="619" t="s">
        <v>411</v>
      </c>
      <c r="D262" s="620" t="s">
        <v>686</v>
      </c>
      <c r="E262" s="597">
        <v>24000000</v>
      </c>
      <c r="F262" s="597">
        <v>0</v>
      </c>
      <c r="G262" s="597">
        <v>23000000</v>
      </c>
      <c r="H262" s="597">
        <v>1000000</v>
      </c>
      <c r="I262" s="597">
        <v>0</v>
      </c>
    </row>
    <row r="263" spans="1:9">
      <c r="A263" s="618" t="s">
        <v>489</v>
      </c>
      <c r="B263" s="618" t="s">
        <v>685</v>
      </c>
      <c r="C263" s="618" t="s">
        <v>1032</v>
      </c>
      <c r="D263" s="620" t="s">
        <v>1033</v>
      </c>
      <c r="E263" s="597">
        <v>24000000</v>
      </c>
      <c r="F263" s="597">
        <v>0</v>
      </c>
      <c r="G263" s="597">
        <v>23000000</v>
      </c>
      <c r="H263" s="597">
        <v>1000000</v>
      </c>
      <c r="I263" s="597">
        <v>0</v>
      </c>
    </row>
    <row r="264" spans="1:9">
      <c r="A264" s="618" t="s">
        <v>489</v>
      </c>
      <c r="B264" s="618" t="s">
        <v>395</v>
      </c>
      <c r="C264" s="619" t="s">
        <v>411</v>
      </c>
      <c r="D264" s="620" t="s">
        <v>2990</v>
      </c>
      <c r="E264" s="597">
        <v>1356820147</v>
      </c>
      <c r="F264" s="597">
        <v>0</v>
      </c>
      <c r="G264" s="597">
        <v>810582935</v>
      </c>
      <c r="H264" s="597">
        <v>539218915</v>
      </c>
      <c r="I264" s="597">
        <v>7018297</v>
      </c>
    </row>
    <row r="265" spans="1:9">
      <c r="A265" s="618" t="s">
        <v>489</v>
      </c>
      <c r="B265" s="618" t="s">
        <v>395</v>
      </c>
      <c r="C265" s="618" t="s">
        <v>396</v>
      </c>
      <c r="D265" s="620" t="s">
        <v>2991</v>
      </c>
      <c r="E265" s="597">
        <v>1356820147</v>
      </c>
      <c r="F265" s="597">
        <v>0</v>
      </c>
      <c r="G265" s="597">
        <v>810582935</v>
      </c>
      <c r="H265" s="597">
        <v>539218915</v>
      </c>
      <c r="I265" s="597">
        <v>7018297</v>
      </c>
    </row>
    <row r="266" spans="1:9">
      <c r="A266" s="618" t="s">
        <v>489</v>
      </c>
      <c r="B266" s="618" t="s">
        <v>382</v>
      </c>
      <c r="C266" s="619" t="s">
        <v>411</v>
      </c>
      <c r="D266" s="620" t="s">
        <v>383</v>
      </c>
      <c r="E266" s="597">
        <v>2133860</v>
      </c>
      <c r="F266" s="597">
        <v>2133860</v>
      </c>
      <c r="G266" s="597">
        <v>0</v>
      </c>
      <c r="H266" s="597">
        <v>0</v>
      </c>
      <c r="I266" s="597">
        <v>0</v>
      </c>
    </row>
    <row r="267" spans="1:9" ht="38.25">
      <c r="A267" s="618" t="s">
        <v>489</v>
      </c>
      <c r="B267" s="618" t="s">
        <v>382</v>
      </c>
      <c r="C267" s="618" t="s">
        <v>674</v>
      </c>
      <c r="D267" s="620" t="s">
        <v>3013</v>
      </c>
      <c r="E267" s="597">
        <v>2080000</v>
      </c>
      <c r="F267" s="597">
        <v>2080000</v>
      </c>
      <c r="G267" s="597">
        <v>0</v>
      </c>
      <c r="H267" s="597">
        <v>0</v>
      </c>
      <c r="I267" s="597">
        <v>0</v>
      </c>
    </row>
    <row r="268" spans="1:9" ht="25.5">
      <c r="A268" s="618" t="s">
        <v>489</v>
      </c>
      <c r="B268" s="618" t="s">
        <v>382</v>
      </c>
      <c r="C268" s="618" t="s">
        <v>547</v>
      </c>
      <c r="D268" s="620" t="s">
        <v>2997</v>
      </c>
      <c r="E268" s="597">
        <v>53860</v>
      </c>
      <c r="F268" s="597">
        <v>53860</v>
      </c>
      <c r="G268" s="597">
        <v>0</v>
      </c>
      <c r="H268" s="597">
        <v>0</v>
      </c>
      <c r="I268" s="597">
        <v>0</v>
      </c>
    </row>
    <row r="269" spans="1:9">
      <c r="A269" s="618" t="s">
        <v>489</v>
      </c>
      <c r="B269" s="618" t="s">
        <v>675</v>
      </c>
      <c r="C269" s="619" t="s">
        <v>411</v>
      </c>
      <c r="D269" s="620" t="s">
        <v>676</v>
      </c>
      <c r="E269" s="597">
        <v>535515</v>
      </c>
      <c r="F269" s="597">
        <v>0</v>
      </c>
      <c r="G269" s="597">
        <v>370101</v>
      </c>
      <c r="H269" s="597">
        <v>165414</v>
      </c>
      <c r="I269" s="597">
        <v>0</v>
      </c>
    </row>
    <row r="270" spans="1:9" ht="25.5">
      <c r="A270" s="618" t="s">
        <v>489</v>
      </c>
      <c r="B270" s="618" t="s">
        <v>675</v>
      </c>
      <c r="C270" s="618" t="s">
        <v>1037</v>
      </c>
      <c r="D270" s="620" t="s">
        <v>1038</v>
      </c>
      <c r="E270" s="597">
        <v>271381</v>
      </c>
      <c r="F270" s="597">
        <v>0</v>
      </c>
      <c r="G270" s="597">
        <v>271381</v>
      </c>
      <c r="H270" s="597">
        <v>0</v>
      </c>
      <c r="I270" s="597">
        <v>0</v>
      </c>
    </row>
    <row r="271" spans="1:9" ht="25.5">
      <c r="A271" s="618" t="s">
        <v>489</v>
      </c>
      <c r="B271" s="618" t="s">
        <v>675</v>
      </c>
      <c r="C271" s="618" t="s">
        <v>1012</v>
      </c>
      <c r="D271" s="620" t="s">
        <v>3015</v>
      </c>
      <c r="E271" s="597">
        <v>264134</v>
      </c>
      <c r="F271" s="597">
        <v>0</v>
      </c>
      <c r="G271" s="597">
        <v>98720</v>
      </c>
      <c r="H271" s="597">
        <v>165414</v>
      </c>
      <c r="I271" s="597">
        <v>0</v>
      </c>
    </row>
    <row r="272" spans="1:9">
      <c r="A272" s="618" t="s">
        <v>1439</v>
      </c>
      <c r="B272" s="619" t="s">
        <v>411</v>
      </c>
      <c r="C272" s="619" t="s">
        <v>411</v>
      </c>
      <c r="D272" s="620" t="s">
        <v>3030</v>
      </c>
      <c r="E272" s="597">
        <v>4513289530</v>
      </c>
      <c r="F272" s="597">
        <v>4200000</v>
      </c>
      <c r="G272" s="597">
        <v>3937933098</v>
      </c>
      <c r="H272" s="597">
        <v>536402894</v>
      </c>
      <c r="I272" s="597">
        <v>34753538</v>
      </c>
    </row>
    <row r="273" spans="1:9">
      <c r="A273" s="618" t="s">
        <v>1439</v>
      </c>
      <c r="B273" s="618" t="s">
        <v>666</v>
      </c>
      <c r="C273" s="619" t="s">
        <v>411</v>
      </c>
      <c r="D273" s="620" t="s">
        <v>667</v>
      </c>
      <c r="E273" s="597">
        <v>32313520</v>
      </c>
      <c r="F273" s="597">
        <v>0</v>
      </c>
      <c r="G273" s="597">
        <v>0</v>
      </c>
      <c r="H273" s="597">
        <v>9694053</v>
      </c>
      <c r="I273" s="597">
        <v>22619467</v>
      </c>
    </row>
    <row r="274" spans="1:9">
      <c r="A274" s="618" t="s">
        <v>1439</v>
      </c>
      <c r="B274" s="618" t="s">
        <v>666</v>
      </c>
      <c r="C274" s="618" t="s">
        <v>668</v>
      </c>
      <c r="D274" s="620" t="s">
        <v>994</v>
      </c>
      <c r="E274" s="597">
        <v>32313520</v>
      </c>
      <c r="F274" s="597">
        <v>0</v>
      </c>
      <c r="G274" s="597">
        <v>0</v>
      </c>
      <c r="H274" s="597">
        <v>9694053</v>
      </c>
      <c r="I274" s="597">
        <v>22619467</v>
      </c>
    </row>
    <row r="275" spans="1:9">
      <c r="A275" s="618" t="s">
        <v>1439</v>
      </c>
      <c r="B275" s="618" t="s">
        <v>669</v>
      </c>
      <c r="C275" s="619" t="s">
        <v>411</v>
      </c>
      <c r="D275" s="620" t="s">
        <v>2970</v>
      </c>
      <c r="E275" s="597">
        <v>3129684489</v>
      </c>
      <c r="F275" s="597">
        <v>0</v>
      </c>
      <c r="G275" s="597">
        <v>3129684489</v>
      </c>
      <c r="H275" s="597">
        <v>0</v>
      </c>
      <c r="I275" s="597">
        <v>0</v>
      </c>
    </row>
    <row r="276" spans="1:9" ht="25.5">
      <c r="A276" s="618" t="s">
        <v>1439</v>
      </c>
      <c r="B276" s="618" t="s">
        <v>669</v>
      </c>
      <c r="C276" s="618" t="s">
        <v>671</v>
      </c>
      <c r="D276" s="620" t="s">
        <v>2971</v>
      </c>
      <c r="E276" s="597">
        <v>3129684489</v>
      </c>
      <c r="F276" s="597">
        <v>0</v>
      </c>
      <c r="G276" s="597">
        <v>3129684489</v>
      </c>
      <c r="H276" s="597">
        <v>0</v>
      </c>
      <c r="I276" s="597">
        <v>0</v>
      </c>
    </row>
    <row r="277" spans="1:9">
      <c r="A277" s="618" t="s">
        <v>1439</v>
      </c>
      <c r="B277" s="618" t="s">
        <v>685</v>
      </c>
      <c r="C277" s="619" t="s">
        <v>411</v>
      </c>
      <c r="D277" s="620" t="s">
        <v>686</v>
      </c>
      <c r="E277" s="597">
        <v>15000000</v>
      </c>
      <c r="F277" s="597">
        <v>0</v>
      </c>
      <c r="G277" s="597">
        <v>15000000</v>
      </c>
      <c r="H277" s="597">
        <v>0</v>
      </c>
      <c r="I277" s="597">
        <v>0</v>
      </c>
    </row>
    <row r="278" spans="1:9">
      <c r="A278" s="618" t="s">
        <v>1439</v>
      </c>
      <c r="B278" s="618" t="s">
        <v>685</v>
      </c>
      <c r="C278" s="618" t="s">
        <v>1032</v>
      </c>
      <c r="D278" s="620" t="s">
        <v>1033</v>
      </c>
      <c r="E278" s="597">
        <v>15000000</v>
      </c>
      <c r="F278" s="597">
        <v>0</v>
      </c>
      <c r="G278" s="597">
        <v>15000000</v>
      </c>
      <c r="H278" s="597">
        <v>0</v>
      </c>
      <c r="I278" s="597">
        <v>0</v>
      </c>
    </row>
    <row r="279" spans="1:9">
      <c r="A279" s="618" t="s">
        <v>1439</v>
      </c>
      <c r="B279" s="618" t="s">
        <v>395</v>
      </c>
      <c r="C279" s="619" t="s">
        <v>411</v>
      </c>
      <c r="D279" s="620" t="s">
        <v>2990</v>
      </c>
      <c r="E279" s="597">
        <v>1331371470</v>
      </c>
      <c r="F279" s="597">
        <v>0</v>
      </c>
      <c r="G279" s="597">
        <v>792755844</v>
      </c>
      <c r="H279" s="597">
        <v>526481555</v>
      </c>
      <c r="I279" s="597">
        <v>12134071</v>
      </c>
    </row>
    <row r="280" spans="1:9">
      <c r="A280" s="618" t="s">
        <v>1439</v>
      </c>
      <c r="B280" s="618" t="s">
        <v>395</v>
      </c>
      <c r="C280" s="618" t="s">
        <v>396</v>
      </c>
      <c r="D280" s="620" t="s">
        <v>2991</v>
      </c>
      <c r="E280" s="597">
        <v>1331371470</v>
      </c>
      <c r="F280" s="597">
        <v>0</v>
      </c>
      <c r="G280" s="597">
        <v>792755844</v>
      </c>
      <c r="H280" s="597">
        <v>526481555</v>
      </c>
      <c r="I280" s="597">
        <v>12134071</v>
      </c>
    </row>
    <row r="281" spans="1:9">
      <c r="A281" s="618" t="s">
        <v>1439</v>
      </c>
      <c r="B281" s="618" t="s">
        <v>382</v>
      </c>
      <c r="C281" s="619" t="s">
        <v>411</v>
      </c>
      <c r="D281" s="620" t="s">
        <v>383</v>
      </c>
      <c r="E281" s="597">
        <v>4200000</v>
      </c>
      <c r="F281" s="597">
        <v>4200000</v>
      </c>
      <c r="G281" s="597">
        <v>0</v>
      </c>
      <c r="H281" s="597">
        <v>0</v>
      </c>
      <c r="I281" s="597">
        <v>0</v>
      </c>
    </row>
    <row r="282" spans="1:9">
      <c r="A282" s="618" t="s">
        <v>1439</v>
      </c>
      <c r="B282" s="618" t="s">
        <v>382</v>
      </c>
      <c r="C282" s="618" t="s">
        <v>545</v>
      </c>
      <c r="D282" s="620" t="s">
        <v>3031</v>
      </c>
      <c r="E282" s="597">
        <v>4200000</v>
      </c>
      <c r="F282" s="597">
        <v>4200000</v>
      </c>
      <c r="G282" s="597">
        <v>0</v>
      </c>
      <c r="H282" s="597">
        <v>0</v>
      </c>
      <c r="I282" s="597">
        <v>0</v>
      </c>
    </row>
    <row r="283" spans="1:9">
      <c r="A283" s="618" t="s">
        <v>1439</v>
      </c>
      <c r="B283" s="618" t="s">
        <v>675</v>
      </c>
      <c r="C283" s="619" t="s">
        <v>411</v>
      </c>
      <c r="D283" s="620" t="s">
        <v>676</v>
      </c>
      <c r="E283" s="597">
        <v>720051</v>
      </c>
      <c r="F283" s="597">
        <v>0</v>
      </c>
      <c r="G283" s="597">
        <v>492765</v>
      </c>
      <c r="H283" s="597">
        <v>227286</v>
      </c>
      <c r="I283" s="597">
        <v>0</v>
      </c>
    </row>
    <row r="284" spans="1:9" ht="25.5">
      <c r="A284" s="618" t="s">
        <v>1439</v>
      </c>
      <c r="B284" s="618" t="s">
        <v>675</v>
      </c>
      <c r="C284" s="618" t="s">
        <v>1037</v>
      </c>
      <c r="D284" s="620" t="s">
        <v>1038</v>
      </c>
      <c r="E284" s="597">
        <v>151836</v>
      </c>
      <c r="F284" s="597">
        <v>0</v>
      </c>
      <c r="G284" s="597">
        <v>151836</v>
      </c>
      <c r="H284" s="597">
        <v>0</v>
      </c>
      <c r="I284" s="597">
        <v>0</v>
      </c>
    </row>
    <row r="285" spans="1:9" ht="25.5">
      <c r="A285" s="618" t="s">
        <v>1439</v>
      </c>
      <c r="B285" s="618" t="s">
        <v>675</v>
      </c>
      <c r="C285" s="618" t="s">
        <v>1012</v>
      </c>
      <c r="D285" s="620" t="s">
        <v>3015</v>
      </c>
      <c r="E285" s="597">
        <v>568215</v>
      </c>
      <c r="F285" s="597">
        <v>0</v>
      </c>
      <c r="G285" s="597">
        <v>340929</v>
      </c>
      <c r="H285" s="597">
        <v>227286</v>
      </c>
      <c r="I285" s="597">
        <v>0</v>
      </c>
    </row>
    <row r="286" spans="1:9" ht="25.5">
      <c r="A286" s="618" t="s">
        <v>1440</v>
      </c>
      <c r="B286" s="619" t="s">
        <v>411</v>
      </c>
      <c r="C286" s="619" t="s">
        <v>411</v>
      </c>
      <c r="D286" s="620" t="s">
        <v>3032</v>
      </c>
      <c r="E286" s="597">
        <v>25030436677</v>
      </c>
      <c r="F286" s="597">
        <v>5744618318</v>
      </c>
      <c r="G286" s="597">
        <v>18461572056</v>
      </c>
      <c r="H286" s="597">
        <v>219512410</v>
      </c>
      <c r="I286" s="597">
        <v>604733893</v>
      </c>
    </row>
    <row r="287" spans="1:9">
      <c r="A287" s="618" t="s">
        <v>1440</v>
      </c>
      <c r="B287" s="618" t="s">
        <v>406</v>
      </c>
      <c r="C287" s="619" t="s">
        <v>411</v>
      </c>
      <c r="D287" s="620" t="s">
        <v>283</v>
      </c>
      <c r="E287" s="597">
        <v>1723947140</v>
      </c>
      <c r="F287" s="597">
        <v>0</v>
      </c>
      <c r="G287" s="597">
        <v>1723947140</v>
      </c>
      <c r="H287" s="597">
        <v>0</v>
      </c>
      <c r="I287" s="597">
        <v>0</v>
      </c>
    </row>
    <row r="288" spans="1:9" ht="25.5">
      <c r="A288" s="618" t="s">
        <v>1440</v>
      </c>
      <c r="B288" s="618" t="s">
        <v>406</v>
      </c>
      <c r="C288" s="618" t="s">
        <v>662</v>
      </c>
      <c r="D288" s="620" t="s">
        <v>2969</v>
      </c>
      <c r="E288" s="597">
        <v>1723947140</v>
      </c>
      <c r="F288" s="597">
        <v>0</v>
      </c>
      <c r="G288" s="597">
        <v>1723947140</v>
      </c>
      <c r="H288" s="597">
        <v>0</v>
      </c>
      <c r="I288" s="597">
        <v>0</v>
      </c>
    </row>
    <row r="289" spans="1:9" ht="25.5">
      <c r="A289" s="618" t="s">
        <v>1440</v>
      </c>
      <c r="B289" s="618" t="s">
        <v>403</v>
      </c>
      <c r="C289" s="619" t="s">
        <v>411</v>
      </c>
      <c r="D289" s="620" t="s">
        <v>3017</v>
      </c>
      <c r="E289" s="597">
        <v>2269384400</v>
      </c>
      <c r="F289" s="597">
        <v>1575000000</v>
      </c>
      <c r="G289" s="597">
        <v>694384400</v>
      </c>
      <c r="H289" s="597">
        <v>0</v>
      </c>
      <c r="I289" s="597">
        <v>0</v>
      </c>
    </row>
    <row r="290" spans="1:9" ht="25.5">
      <c r="A290" s="618" t="s">
        <v>1440</v>
      </c>
      <c r="B290" s="618" t="s">
        <v>403</v>
      </c>
      <c r="C290" s="618" t="s">
        <v>404</v>
      </c>
      <c r="D290" s="620" t="s">
        <v>3018</v>
      </c>
      <c r="E290" s="597">
        <v>2250000000</v>
      </c>
      <c r="F290" s="597">
        <v>1575000000</v>
      </c>
      <c r="G290" s="597">
        <v>675000000</v>
      </c>
      <c r="H290" s="597">
        <v>0</v>
      </c>
      <c r="I290" s="597">
        <v>0</v>
      </c>
    </row>
    <row r="291" spans="1:9" ht="25.5">
      <c r="A291" s="618" t="s">
        <v>1440</v>
      </c>
      <c r="B291" s="618" t="s">
        <v>403</v>
      </c>
      <c r="C291" s="618" t="s">
        <v>3033</v>
      </c>
      <c r="D291" s="620" t="s">
        <v>3034</v>
      </c>
      <c r="E291" s="597">
        <v>19384400</v>
      </c>
      <c r="F291" s="597">
        <v>0</v>
      </c>
      <c r="G291" s="597">
        <v>19384400</v>
      </c>
      <c r="H291" s="597">
        <v>0</v>
      </c>
      <c r="I291" s="597">
        <v>0</v>
      </c>
    </row>
    <row r="292" spans="1:9">
      <c r="A292" s="618" t="s">
        <v>1440</v>
      </c>
      <c r="B292" s="618" t="s">
        <v>663</v>
      </c>
      <c r="C292" s="619" t="s">
        <v>411</v>
      </c>
      <c r="D292" s="620" t="s">
        <v>284</v>
      </c>
      <c r="E292" s="597">
        <v>1598632754</v>
      </c>
      <c r="F292" s="597">
        <v>0</v>
      </c>
      <c r="G292" s="597">
        <v>1598632754</v>
      </c>
      <c r="H292" s="597">
        <v>0</v>
      </c>
      <c r="I292" s="597">
        <v>0</v>
      </c>
    </row>
    <row r="293" spans="1:9">
      <c r="A293" s="618" t="s">
        <v>1440</v>
      </c>
      <c r="B293" s="618" t="s">
        <v>663</v>
      </c>
      <c r="C293" s="618" t="s">
        <v>665</v>
      </c>
      <c r="D293" s="620" t="s">
        <v>1002</v>
      </c>
      <c r="E293" s="597">
        <v>1598632754</v>
      </c>
      <c r="F293" s="597">
        <v>0</v>
      </c>
      <c r="G293" s="597">
        <v>1598632754</v>
      </c>
      <c r="H293" s="597">
        <v>0</v>
      </c>
      <c r="I293" s="597">
        <v>0</v>
      </c>
    </row>
    <row r="294" spans="1:9">
      <c r="A294" s="618" t="s">
        <v>1440</v>
      </c>
      <c r="B294" s="618" t="s">
        <v>666</v>
      </c>
      <c r="C294" s="619" t="s">
        <v>411</v>
      </c>
      <c r="D294" s="620" t="s">
        <v>667</v>
      </c>
      <c r="E294" s="597">
        <v>13511472</v>
      </c>
      <c r="F294" s="597">
        <v>0</v>
      </c>
      <c r="G294" s="597">
        <v>0</v>
      </c>
      <c r="H294" s="597">
        <v>4053441</v>
      </c>
      <c r="I294" s="597">
        <v>9458031</v>
      </c>
    </row>
    <row r="295" spans="1:9">
      <c r="A295" s="618" t="s">
        <v>1440</v>
      </c>
      <c r="B295" s="618" t="s">
        <v>666</v>
      </c>
      <c r="C295" s="618" t="s">
        <v>668</v>
      </c>
      <c r="D295" s="620" t="s">
        <v>994</v>
      </c>
      <c r="E295" s="597">
        <v>13511472</v>
      </c>
      <c r="F295" s="597">
        <v>0</v>
      </c>
      <c r="G295" s="597">
        <v>0</v>
      </c>
      <c r="H295" s="597">
        <v>4053441</v>
      </c>
      <c r="I295" s="597">
        <v>9458031</v>
      </c>
    </row>
    <row r="296" spans="1:9">
      <c r="A296" s="618" t="s">
        <v>1440</v>
      </c>
      <c r="B296" s="618" t="s">
        <v>669</v>
      </c>
      <c r="C296" s="619" t="s">
        <v>411</v>
      </c>
      <c r="D296" s="620" t="s">
        <v>2970</v>
      </c>
      <c r="E296" s="597">
        <v>18213576388</v>
      </c>
      <c r="F296" s="597">
        <v>4135147740</v>
      </c>
      <c r="G296" s="597">
        <v>14078428648</v>
      </c>
      <c r="H296" s="597">
        <v>0</v>
      </c>
      <c r="I296" s="597">
        <v>0</v>
      </c>
    </row>
    <row r="297" spans="1:9" ht="25.5">
      <c r="A297" s="618" t="s">
        <v>1440</v>
      </c>
      <c r="B297" s="618" t="s">
        <v>669</v>
      </c>
      <c r="C297" s="618" t="s">
        <v>671</v>
      </c>
      <c r="D297" s="620" t="s">
        <v>2971</v>
      </c>
      <c r="E297" s="597">
        <v>14078428648</v>
      </c>
      <c r="F297" s="597">
        <v>0</v>
      </c>
      <c r="G297" s="597">
        <v>14078428648</v>
      </c>
      <c r="H297" s="597">
        <v>0</v>
      </c>
      <c r="I297" s="597">
        <v>0</v>
      </c>
    </row>
    <row r="298" spans="1:9">
      <c r="A298" s="618" t="s">
        <v>1440</v>
      </c>
      <c r="B298" s="618" t="s">
        <v>669</v>
      </c>
      <c r="C298" s="618" t="s">
        <v>1495</v>
      </c>
      <c r="D298" s="620" t="s">
        <v>3035</v>
      </c>
      <c r="E298" s="597">
        <v>4135147740</v>
      </c>
      <c r="F298" s="597">
        <v>4135147740</v>
      </c>
      <c r="G298" s="597">
        <v>0</v>
      </c>
      <c r="H298" s="597">
        <v>0</v>
      </c>
      <c r="I298" s="597">
        <v>0</v>
      </c>
    </row>
    <row r="299" spans="1:9">
      <c r="A299" s="618" t="s">
        <v>1440</v>
      </c>
      <c r="B299" s="618" t="s">
        <v>1499</v>
      </c>
      <c r="C299" s="619" t="s">
        <v>411</v>
      </c>
      <c r="D299" s="620" t="s">
        <v>654</v>
      </c>
      <c r="E299" s="597">
        <v>3228045</v>
      </c>
      <c r="F299" s="597">
        <v>3228045</v>
      </c>
      <c r="G299" s="597">
        <v>0</v>
      </c>
      <c r="H299" s="597">
        <v>0</v>
      </c>
      <c r="I299" s="597">
        <v>0</v>
      </c>
    </row>
    <row r="300" spans="1:9">
      <c r="A300" s="618" t="s">
        <v>1440</v>
      </c>
      <c r="B300" s="618" t="s">
        <v>1499</v>
      </c>
      <c r="C300" s="618" t="s">
        <v>1500</v>
      </c>
      <c r="D300" s="620" t="s">
        <v>654</v>
      </c>
      <c r="E300" s="597">
        <v>3228045</v>
      </c>
      <c r="F300" s="597">
        <v>3228045</v>
      </c>
      <c r="G300" s="597">
        <v>0</v>
      </c>
      <c r="H300" s="597">
        <v>0</v>
      </c>
      <c r="I300" s="597">
        <v>0</v>
      </c>
    </row>
    <row r="301" spans="1:9">
      <c r="A301" s="618" t="s">
        <v>1440</v>
      </c>
      <c r="B301" s="618" t="s">
        <v>672</v>
      </c>
      <c r="C301" s="619" t="s">
        <v>411</v>
      </c>
      <c r="D301" s="620" t="s">
        <v>3012</v>
      </c>
      <c r="E301" s="597">
        <v>410123215</v>
      </c>
      <c r="F301" s="597">
        <v>0</v>
      </c>
      <c r="G301" s="597">
        <v>82024642</v>
      </c>
      <c r="H301" s="597">
        <v>123036963</v>
      </c>
      <c r="I301" s="597">
        <v>205061610</v>
      </c>
    </row>
    <row r="302" spans="1:9">
      <c r="A302" s="618" t="s">
        <v>1440</v>
      </c>
      <c r="B302" s="618" t="s">
        <v>672</v>
      </c>
      <c r="C302" s="618" t="s">
        <v>673</v>
      </c>
      <c r="D302" s="620" t="s">
        <v>995</v>
      </c>
      <c r="E302" s="597">
        <v>410123215</v>
      </c>
      <c r="F302" s="597">
        <v>0</v>
      </c>
      <c r="G302" s="597">
        <v>82024642</v>
      </c>
      <c r="H302" s="597">
        <v>123036963</v>
      </c>
      <c r="I302" s="597">
        <v>205061610</v>
      </c>
    </row>
    <row r="303" spans="1:9">
      <c r="A303" s="618" t="s">
        <v>1440</v>
      </c>
      <c r="B303" s="618" t="s">
        <v>685</v>
      </c>
      <c r="C303" s="619" t="s">
        <v>411</v>
      </c>
      <c r="D303" s="620" t="s">
        <v>686</v>
      </c>
      <c r="E303" s="597">
        <v>28000000</v>
      </c>
      <c r="F303" s="597">
        <v>0</v>
      </c>
      <c r="G303" s="597">
        <v>28000000</v>
      </c>
      <c r="H303" s="597">
        <v>0</v>
      </c>
      <c r="I303" s="597">
        <v>0</v>
      </c>
    </row>
    <row r="304" spans="1:9">
      <c r="A304" s="618" t="s">
        <v>1440</v>
      </c>
      <c r="B304" s="618" t="s">
        <v>685</v>
      </c>
      <c r="C304" s="618" t="s">
        <v>1028</v>
      </c>
      <c r="D304" s="620" t="s">
        <v>1029</v>
      </c>
      <c r="E304" s="597">
        <v>24000000</v>
      </c>
      <c r="F304" s="597">
        <v>0</v>
      </c>
      <c r="G304" s="597">
        <v>24000000</v>
      </c>
      <c r="H304" s="597">
        <v>0</v>
      </c>
      <c r="I304" s="597">
        <v>0</v>
      </c>
    </row>
    <row r="305" spans="1:9">
      <c r="A305" s="618" t="s">
        <v>1440</v>
      </c>
      <c r="B305" s="618" t="s">
        <v>685</v>
      </c>
      <c r="C305" s="618" t="s">
        <v>1032</v>
      </c>
      <c r="D305" s="620" t="s">
        <v>1033</v>
      </c>
      <c r="E305" s="597">
        <v>4000000</v>
      </c>
      <c r="F305" s="597">
        <v>0</v>
      </c>
      <c r="G305" s="597">
        <v>4000000</v>
      </c>
      <c r="H305" s="597">
        <v>0</v>
      </c>
      <c r="I305" s="597">
        <v>0</v>
      </c>
    </row>
    <row r="306" spans="1:9">
      <c r="A306" s="618" t="s">
        <v>1440</v>
      </c>
      <c r="B306" s="618" t="s">
        <v>395</v>
      </c>
      <c r="C306" s="619" t="s">
        <v>411</v>
      </c>
      <c r="D306" s="620" t="s">
        <v>2990</v>
      </c>
      <c r="E306" s="597">
        <v>713533121</v>
      </c>
      <c r="F306" s="597">
        <v>0</v>
      </c>
      <c r="G306" s="597">
        <v>233012745</v>
      </c>
      <c r="H306" s="597">
        <v>90306124</v>
      </c>
      <c r="I306" s="597">
        <v>390214252</v>
      </c>
    </row>
    <row r="307" spans="1:9">
      <c r="A307" s="618" t="s">
        <v>1440</v>
      </c>
      <c r="B307" s="618" t="s">
        <v>395</v>
      </c>
      <c r="C307" s="618" t="s">
        <v>396</v>
      </c>
      <c r="D307" s="620" t="s">
        <v>2991</v>
      </c>
      <c r="E307" s="597">
        <v>713533121</v>
      </c>
      <c r="F307" s="597">
        <v>0</v>
      </c>
      <c r="G307" s="597">
        <v>233012745</v>
      </c>
      <c r="H307" s="597">
        <v>90306124</v>
      </c>
      <c r="I307" s="597">
        <v>390214252</v>
      </c>
    </row>
    <row r="308" spans="1:9">
      <c r="A308" s="618" t="s">
        <v>1440</v>
      </c>
      <c r="B308" s="618" t="s">
        <v>382</v>
      </c>
      <c r="C308" s="619" t="s">
        <v>411</v>
      </c>
      <c r="D308" s="620" t="s">
        <v>383</v>
      </c>
      <c r="E308" s="597">
        <v>16042100</v>
      </c>
      <c r="F308" s="597">
        <v>16042100</v>
      </c>
      <c r="G308" s="597">
        <v>0</v>
      </c>
      <c r="H308" s="597">
        <v>0</v>
      </c>
      <c r="I308" s="597">
        <v>0</v>
      </c>
    </row>
    <row r="309" spans="1:9" ht="25.5">
      <c r="A309" s="618" t="s">
        <v>1440</v>
      </c>
      <c r="B309" s="618" t="s">
        <v>382</v>
      </c>
      <c r="C309" s="618" t="s">
        <v>1441</v>
      </c>
      <c r="D309" s="620" t="s">
        <v>3036</v>
      </c>
      <c r="E309" s="597">
        <v>1000000</v>
      </c>
      <c r="F309" s="597">
        <v>1000000</v>
      </c>
      <c r="G309" s="597">
        <v>0</v>
      </c>
      <c r="H309" s="597">
        <v>0</v>
      </c>
      <c r="I309" s="597">
        <v>0</v>
      </c>
    </row>
    <row r="310" spans="1:9" ht="38.25">
      <c r="A310" s="618" t="s">
        <v>1440</v>
      </c>
      <c r="B310" s="618" t="s">
        <v>382</v>
      </c>
      <c r="C310" s="618" t="s">
        <v>674</v>
      </c>
      <c r="D310" s="620" t="s">
        <v>3013</v>
      </c>
      <c r="E310" s="597">
        <v>15040000</v>
      </c>
      <c r="F310" s="597">
        <v>15040000</v>
      </c>
      <c r="G310" s="597">
        <v>0</v>
      </c>
      <c r="H310" s="597">
        <v>0</v>
      </c>
      <c r="I310" s="597">
        <v>0</v>
      </c>
    </row>
    <row r="311" spans="1:9" ht="25.5">
      <c r="A311" s="618" t="s">
        <v>1440</v>
      </c>
      <c r="B311" s="618" t="s">
        <v>382</v>
      </c>
      <c r="C311" s="618" t="s">
        <v>547</v>
      </c>
      <c r="D311" s="620" t="s">
        <v>2997</v>
      </c>
      <c r="E311" s="597">
        <v>2100</v>
      </c>
      <c r="F311" s="597">
        <v>2100</v>
      </c>
      <c r="G311" s="597">
        <v>0</v>
      </c>
      <c r="H311" s="597">
        <v>0</v>
      </c>
      <c r="I311" s="597">
        <v>0</v>
      </c>
    </row>
    <row r="312" spans="1:9">
      <c r="A312" s="618" t="s">
        <v>1440</v>
      </c>
      <c r="B312" s="618" t="s">
        <v>675</v>
      </c>
      <c r="C312" s="619" t="s">
        <v>411</v>
      </c>
      <c r="D312" s="620" t="s">
        <v>676</v>
      </c>
      <c r="E312" s="597">
        <v>40458042</v>
      </c>
      <c r="F312" s="597">
        <v>15200433</v>
      </c>
      <c r="G312" s="597">
        <v>23141727</v>
      </c>
      <c r="H312" s="597">
        <v>2115882</v>
      </c>
      <c r="I312" s="597">
        <v>0</v>
      </c>
    </row>
    <row r="313" spans="1:9">
      <c r="A313" s="618" t="s">
        <v>1440</v>
      </c>
      <c r="B313" s="618" t="s">
        <v>675</v>
      </c>
      <c r="C313" s="618" t="s">
        <v>1047</v>
      </c>
      <c r="D313" s="620" t="s">
        <v>1048</v>
      </c>
      <c r="E313" s="597">
        <v>3054344</v>
      </c>
      <c r="F313" s="597">
        <v>3054344</v>
      </c>
      <c r="G313" s="597">
        <v>0</v>
      </c>
      <c r="H313" s="597">
        <v>0</v>
      </c>
      <c r="I313" s="597">
        <v>0</v>
      </c>
    </row>
    <row r="314" spans="1:9" ht="38.25">
      <c r="A314" s="618" t="s">
        <v>1440</v>
      </c>
      <c r="B314" s="618" t="s">
        <v>675</v>
      </c>
      <c r="C314" s="618" t="s">
        <v>1035</v>
      </c>
      <c r="D314" s="620" t="s">
        <v>1036</v>
      </c>
      <c r="E314" s="597">
        <v>1937322</v>
      </c>
      <c r="F314" s="597">
        <v>0</v>
      </c>
      <c r="G314" s="597">
        <v>1937322</v>
      </c>
      <c r="H314" s="597">
        <v>0</v>
      </c>
      <c r="I314" s="597">
        <v>0</v>
      </c>
    </row>
    <row r="315" spans="1:9">
      <c r="A315" s="618" t="s">
        <v>1440</v>
      </c>
      <c r="B315" s="618" t="s">
        <v>675</v>
      </c>
      <c r="C315" s="618" t="s">
        <v>1010</v>
      </c>
      <c r="D315" s="620" t="s">
        <v>1011</v>
      </c>
      <c r="E315" s="597">
        <v>8814000</v>
      </c>
      <c r="F315" s="597">
        <v>0</v>
      </c>
      <c r="G315" s="597">
        <v>8814000</v>
      </c>
      <c r="H315" s="597">
        <v>0</v>
      </c>
      <c r="I315" s="597">
        <v>0</v>
      </c>
    </row>
    <row r="316" spans="1:9" ht="25.5">
      <c r="A316" s="618" t="s">
        <v>1440</v>
      </c>
      <c r="B316" s="618" t="s">
        <v>675</v>
      </c>
      <c r="C316" s="618" t="s">
        <v>1037</v>
      </c>
      <c r="D316" s="620" t="s">
        <v>1038</v>
      </c>
      <c r="E316" s="597">
        <v>10489514</v>
      </c>
      <c r="F316" s="597">
        <v>3636986</v>
      </c>
      <c r="G316" s="597">
        <v>6852528</v>
      </c>
      <c r="H316" s="597">
        <v>0</v>
      </c>
      <c r="I316" s="597">
        <v>0</v>
      </c>
    </row>
    <row r="317" spans="1:9" ht="25.5">
      <c r="A317" s="618" t="s">
        <v>1440</v>
      </c>
      <c r="B317" s="618" t="s">
        <v>675</v>
      </c>
      <c r="C317" s="618" t="s">
        <v>1012</v>
      </c>
      <c r="D317" s="620" t="s">
        <v>3015</v>
      </c>
      <c r="E317" s="597">
        <v>16162862</v>
      </c>
      <c r="F317" s="597">
        <v>8509103</v>
      </c>
      <c r="G317" s="597">
        <v>5537877</v>
      </c>
      <c r="H317" s="597">
        <v>2115882</v>
      </c>
      <c r="I317" s="597">
        <v>0</v>
      </c>
    </row>
    <row r="318" spans="1:9">
      <c r="A318" s="618" t="s">
        <v>1442</v>
      </c>
      <c r="B318" s="619" t="s">
        <v>411</v>
      </c>
      <c r="C318" s="619" t="s">
        <v>411</v>
      </c>
      <c r="D318" s="620" t="s">
        <v>405</v>
      </c>
      <c r="E318" s="597">
        <v>205800000</v>
      </c>
      <c r="F318" s="597">
        <v>0</v>
      </c>
      <c r="G318" s="597">
        <v>135400000</v>
      </c>
      <c r="H318" s="597">
        <v>70400000</v>
      </c>
      <c r="I318" s="597">
        <v>0</v>
      </c>
    </row>
    <row r="319" spans="1:9">
      <c r="A319" s="618" t="s">
        <v>1442</v>
      </c>
      <c r="B319" s="618" t="s">
        <v>669</v>
      </c>
      <c r="C319" s="619" t="s">
        <v>411</v>
      </c>
      <c r="D319" s="620" t="s">
        <v>2970</v>
      </c>
      <c r="E319" s="597">
        <v>205800000</v>
      </c>
      <c r="F319" s="597">
        <v>0</v>
      </c>
      <c r="G319" s="597">
        <v>135400000</v>
      </c>
      <c r="H319" s="597">
        <v>70400000</v>
      </c>
      <c r="I319" s="597">
        <v>0</v>
      </c>
    </row>
    <row r="320" spans="1:9" ht="25.5">
      <c r="A320" s="618" t="s">
        <v>1442</v>
      </c>
      <c r="B320" s="618" t="s">
        <v>669</v>
      </c>
      <c r="C320" s="618" t="s">
        <v>671</v>
      </c>
      <c r="D320" s="620" t="s">
        <v>2971</v>
      </c>
      <c r="E320" s="597">
        <v>205800000</v>
      </c>
      <c r="F320" s="597">
        <v>0</v>
      </c>
      <c r="G320" s="597">
        <v>135400000</v>
      </c>
      <c r="H320" s="597">
        <v>70400000</v>
      </c>
      <c r="I320" s="597">
        <v>0</v>
      </c>
    </row>
    <row r="321" spans="1:9" ht="25.5">
      <c r="A321" s="618" t="s">
        <v>394</v>
      </c>
      <c r="B321" s="619" t="s">
        <v>411</v>
      </c>
      <c r="C321" s="619" t="s">
        <v>411</v>
      </c>
      <c r="D321" s="620" t="s">
        <v>3037</v>
      </c>
      <c r="E321" s="597">
        <v>24844873010</v>
      </c>
      <c r="F321" s="597">
        <v>226402430</v>
      </c>
      <c r="G321" s="597">
        <v>21609471222</v>
      </c>
      <c r="H321" s="597">
        <v>1381405940</v>
      </c>
      <c r="I321" s="597">
        <v>1627593418</v>
      </c>
    </row>
    <row r="322" spans="1:9">
      <c r="A322" s="618" t="s">
        <v>394</v>
      </c>
      <c r="B322" s="618" t="s">
        <v>406</v>
      </c>
      <c r="C322" s="619" t="s">
        <v>411</v>
      </c>
      <c r="D322" s="620" t="s">
        <v>283</v>
      </c>
      <c r="E322" s="597">
        <v>673108840</v>
      </c>
      <c r="F322" s="597">
        <v>0</v>
      </c>
      <c r="G322" s="597">
        <v>673108840</v>
      </c>
      <c r="H322" s="597">
        <v>0</v>
      </c>
      <c r="I322" s="597">
        <v>0</v>
      </c>
    </row>
    <row r="323" spans="1:9" ht="25.5">
      <c r="A323" s="618" t="s">
        <v>394</v>
      </c>
      <c r="B323" s="618" t="s">
        <v>406</v>
      </c>
      <c r="C323" s="618" t="s">
        <v>662</v>
      </c>
      <c r="D323" s="620" t="s">
        <v>2969</v>
      </c>
      <c r="E323" s="597">
        <v>673108840</v>
      </c>
      <c r="F323" s="597">
        <v>0</v>
      </c>
      <c r="G323" s="597">
        <v>673108840</v>
      </c>
      <c r="H323" s="597">
        <v>0</v>
      </c>
      <c r="I323" s="597">
        <v>0</v>
      </c>
    </row>
    <row r="324" spans="1:9" ht="25.5">
      <c r="A324" s="618" t="s">
        <v>394</v>
      </c>
      <c r="B324" s="618" t="s">
        <v>403</v>
      </c>
      <c r="C324" s="619" t="s">
        <v>411</v>
      </c>
      <c r="D324" s="620" t="s">
        <v>3017</v>
      </c>
      <c r="E324" s="597">
        <v>300000000</v>
      </c>
      <c r="F324" s="597">
        <v>210000000</v>
      </c>
      <c r="G324" s="597">
        <v>90000000</v>
      </c>
      <c r="H324" s="597">
        <v>0</v>
      </c>
      <c r="I324" s="597">
        <v>0</v>
      </c>
    </row>
    <row r="325" spans="1:9" ht="25.5">
      <c r="A325" s="618" t="s">
        <v>394</v>
      </c>
      <c r="B325" s="618" t="s">
        <v>403</v>
      </c>
      <c r="C325" s="618" t="s">
        <v>404</v>
      </c>
      <c r="D325" s="620" t="s">
        <v>3018</v>
      </c>
      <c r="E325" s="597">
        <v>300000000</v>
      </c>
      <c r="F325" s="597">
        <v>210000000</v>
      </c>
      <c r="G325" s="597">
        <v>90000000</v>
      </c>
      <c r="H325" s="597">
        <v>0</v>
      </c>
      <c r="I325" s="597">
        <v>0</v>
      </c>
    </row>
    <row r="326" spans="1:9">
      <c r="A326" s="618" t="s">
        <v>394</v>
      </c>
      <c r="B326" s="618" t="s">
        <v>663</v>
      </c>
      <c r="C326" s="619" t="s">
        <v>411</v>
      </c>
      <c r="D326" s="620" t="s">
        <v>284</v>
      </c>
      <c r="E326" s="597">
        <v>5092007198</v>
      </c>
      <c r="F326" s="597">
        <v>0</v>
      </c>
      <c r="G326" s="597">
        <v>5092007198</v>
      </c>
      <c r="H326" s="597">
        <v>0</v>
      </c>
      <c r="I326" s="597">
        <v>0</v>
      </c>
    </row>
    <row r="327" spans="1:9">
      <c r="A327" s="618" t="s">
        <v>394</v>
      </c>
      <c r="B327" s="618" t="s">
        <v>663</v>
      </c>
      <c r="C327" s="618" t="s">
        <v>665</v>
      </c>
      <c r="D327" s="620" t="s">
        <v>1002</v>
      </c>
      <c r="E327" s="597">
        <v>5092007198</v>
      </c>
      <c r="F327" s="597">
        <v>0</v>
      </c>
      <c r="G327" s="597">
        <v>5092007198</v>
      </c>
      <c r="H327" s="597">
        <v>0</v>
      </c>
      <c r="I327" s="597">
        <v>0</v>
      </c>
    </row>
    <row r="328" spans="1:9">
      <c r="A328" s="618" t="s">
        <v>394</v>
      </c>
      <c r="B328" s="618" t="s">
        <v>666</v>
      </c>
      <c r="C328" s="619" t="s">
        <v>411</v>
      </c>
      <c r="D328" s="620" t="s">
        <v>667</v>
      </c>
      <c r="E328" s="597">
        <v>33791281</v>
      </c>
      <c r="F328" s="597">
        <v>0</v>
      </c>
      <c r="G328" s="597">
        <v>0</v>
      </c>
      <c r="H328" s="597">
        <v>10137379</v>
      </c>
      <c r="I328" s="597">
        <v>23653902</v>
      </c>
    </row>
    <row r="329" spans="1:9">
      <c r="A329" s="618" t="s">
        <v>394</v>
      </c>
      <c r="B329" s="618" t="s">
        <v>666</v>
      </c>
      <c r="C329" s="618" t="s">
        <v>668</v>
      </c>
      <c r="D329" s="620" t="s">
        <v>994</v>
      </c>
      <c r="E329" s="597">
        <v>33791281</v>
      </c>
      <c r="F329" s="597">
        <v>0</v>
      </c>
      <c r="G329" s="597">
        <v>0</v>
      </c>
      <c r="H329" s="597">
        <v>10137379</v>
      </c>
      <c r="I329" s="597">
        <v>23653902</v>
      </c>
    </row>
    <row r="330" spans="1:9">
      <c r="A330" s="618" t="s">
        <v>394</v>
      </c>
      <c r="B330" s="618" t="s">
        <v>669</v>
      </c>
      <c r="C330" s="619" t="s">
        <v>411</v>
      </c>
      <c r="D330" s="620" t="s">
        <v>2970</v>
      </c>
      <c r="E330" s="597">
        <v>14234669586</v>
      </c>
      <c r="F330" s="597">
        <v>0</v>
      </c>
      <c r="G330" s="597">
        <v>14234669586</v>
      </c>
      <c r="H330" s="597">
        <v>0</v>
      </c>
      <c r="I330" s="597">
        <v>0</v>
      </c>
    </row>
    <row r="331" spans="1:9" ht="25.5">
      <c r="A331" s="618" t="s">
        <v>394</v>
      </c>
      <c r="B331" s="618" t="s">
        <v>669</v>
      </c>
      <c r="C331" s="618" t="s">
        <v>671</v>
      </c>
      <c r="D331" s="620" t="s">
        <v>2971</v>
      </c>
      <c r="E331" s="597">
        <v>14234669586</v>
      </c>
      <c r="F331" s="597">
        <v>0</v>
      </c>
      <c r="G331" s="597">
        <v>14234669586</v>
      </c>
      <c r="H331" s="597">
        <v>0</v>
      </c>
      <c r="I331" s="597">
        <v>0</v>
      </c>
    </row>
    <row r="332" spans="1:9">
      <c r="A332" s="618" t="s">
        <v>394</v>
      </c>
      <c r="B332" s="618" t="s">
        <v>672</v>
      </c>
      <c r="C332" s="619" t="s">
        <v>411</v>
      </c>
      <c r="D332" s="620" t="s">
        <v>3012</v>
      </c>
      <c r="E332" s="597">
        <v>2601097985</v>
      </c>
      <c r="F332" s="597">
        <v>0</v>
      </c>
      <c r="G332" s="597">
        <v>520219593</v>
      </c>
      <c r="H332" s="597">
        <v>780329391</v>
      </c>
      <c r="I332" s="597">
        <v>1300549001</v>
      </c>
    </row>
    <row r="333" spans="1:9">
      <c r="A333" s="618" t="s">
        <v>394</v>
      </c>
      <c r="B333" s="618" t="s">
        <v>672</v>
      </c>
      <c r="C333" s="618" t="s">
        <v>673</v>
      </c>
      <c r="D333" s="620" t="s">
        <v>995</v>
      </c>
      <c r="E333" s="597">
        <v>2601097985</v>
      </c>
      <c r="F333" s="597">
        <v>0</v>
      </c>
      <c r="G333" s="597">
        <v>520219593</v>
      </c>
      <c r="H333" s="597">
        <v>780329391</v>
      </c>
      <c r="I333" s="597">
        <v>1300549001</v>
      </c>
    </row>
    <row r="334" spans="1:9" ht="25.5">
      <c r="A334" s="618" t="s">
        <v>394</v>
      </c>
      <c r="B334" s="618" t="s">
        <v>683</v>
      </c>
      <c r="C334" s="619" t="s">
        <v>411</v>
      </c>
      <c r="D334" s="620" t="s">
        <v>2981</v>
      </c>
      <c r="E334" s="597">
        <v>881000</v>
      </c>
      <c r="F334" s="597">
        <v>0</v>
      </c>
      <c r="G334" s="597">
        <v>0</v>
      </c>
      <c r="H334" s="597">
        <v>264300</v>
      </c>
      <c r="I334" s="597">
        <v>616700</v>
      </c>
    </row>
    <row r="335" spans="1:9">
      <c r="A335" s="618" t="s">
        <v>394</v>
      </c>
      <c r="B335" s="618" t="s">
        <v>683</v>
      </c>
      <c r="C335" s="618" t="s">
        <v>763</v>
      </c>
      <c r="D335" s="620" t="s">
        <v>1044</v>
      </c>
      <c r="E335" s="597">
        <v>881000</v>
      </c>
      <c r="F335" s="597">
        <v>0</v>
      </c>
      <c r="G335" s="597">
        <v>0</v>
      </c>
      <c r="H335" s="597">
        <v>264300</v>
      </c>
      <c r="I335" s="597">
        <v>616700</v>
      </c>
    </row>
    <row r="336" spans="1:9">
      <c r="A336" s="618" t="s">
        <v>394</v>
      </c>
      <c r="B336" s="618" t="s">
        <v>685</v>
      </c>
      <c r="C336" s="619" t="s">
        <v>411</v>
      </c>
      <c r="D336" s="620" t="s">
        <v>686</v>
      </c>
      <c r="E336" s="597">
        <v>28000000</v>
      </c>
      <c r="F336" s="597">
        <v>0</v>
      </c>
      <c r="G336" s="597">
        <v>28000000</v>
      </c>
      <c r="H336" s="597">
        <v>0</v>
      </c>
      <c r="I336" s="597">
        <v>0</v>
      </c>
    </row>
    <row r="337" spans="1:9">
      <c r="A337" s="618" t="s">
        <v>394</v>
      </c>
      <c r="B337" s="618" t="s">
        <v>685</v>
      </c>
      <c r="C337" s="618" t="s">
        <v>1028</v>
      </c>
      <c r="D337" s="620" t="s">
        <v>1029</v>
      </c>
      <c r="E337" s="597">
        <v>9000000</v>
      </c>
      <c r="F337" s="597">
        <v>0</v>
      </c>
      <c r="G337" s="597">
        <v>9000000</v>
      </c>
      <c r="H337" s="597">
        <v>0</v>
      </c>
      <c r="I337" s="597">
        <v>0</v>
      </c>
    </row>
    <row r="338" spans="1:9">
      <c r="A338" s="618" t="s">
        <v>394</v>
      </c>
      <c r="B338" s="618" t="s">
        <v>685</v>
      </c>
      <c r="C338" s="618" t="s">
        <v>1030</v>
      </c>
      <c r="D338" s="620" t="s">
        <v>1031</v>
      </c>
      <c r="E338" s="597">
        <v>2000000</v>
      </c>
      <c r="F338" s="597">
        <v>0</v>
      </c>
      <c r="G338" s="597">
        <v>2000000</v>
      </c>
      <c r="H338" s="597">
        <v>0</v>
      </c>
      <c r="I338" s="597">
        <v>0</v>
      </c>
    </row>
    <row r="339" spans="1:9">
      <c r="A339" s="618" t="s">
        <v>394</v>
      </c>
      <c r="B339" s="618" t="s">
        <v>685</v>
      </c>
      <c r="C339" s="618" t="s">
        <v>1032</v>
      </c>
      <c r="D339" s="620" t="s">
        <v>1033</v>
      </c>
      <c r="E339" s="597">
        <v>17000000</v>
      </c>
      <c r="F339" s="597">
        <v>0</v>
      </c>
      <c r="G339" s="597">
        <v>17000000</v>
      </c>
      <c r="H339" s="597">
        <v>0</v>
      </c>
      <c r="I339" s="597">
        <v>0</v>
      </c>
    </row>
    <row r="340" spans="1:9">
      <c r="A340" s="618" t="s">
        <v>394</v>
      </c>
      <c r="B340" s="618" t="s">
        <v>395</v>
      </c>
      <c r="C340" s="619" t="s">
        <v>411</v>
      </c>
      <c r="D340" s="620" t="s">
        <v>2990</v>
      </c>
      <c r="E340" s="597">
        <v>1848467700</v>
      </c>
      <c r="F340" s="597">
        <v>0</v>
      </c>
      <c r="G340" s="597">
        <v>957693709</v>
      </c>
      <c r="H340" s="597">
        <v>588000176</v>
      </c>
      <c r="I340" s="597">
        <v>302773815</v>
      </c>
    </row>
    <row r="341" spans="1:9">
      <c r="A341" s="618" t="s">
        <v>394</v>
      </c>
      <c r="B341" s="618" t="s">
        <v>395</v>
      </c>
      <c r="C341" s="618" t="s">
        <v>396</v>
      </c>
      <c r="D341" s="620" t="s">
        <v>2991</v>
      </c>
      <c r="E341" s="597">
        <v>1386073500</v>
      </c>
      <c r="F341" s="597">
        <v>0</v>
      </c>
      <c r="G341" s="597">
        <v>680257189</v>
      </c>
      <c r="H341" s="597">
        <v>403042496</v>
      </c>
      <c r="I341" s="597">
        <v>302773815</v>
      </c>
    </row>
    <row r="342" spans="1:9">
      <c r="A342" s="618" t="s">
        <v>394</v>
      </c>
      <c r="B342" s="618" t="s">
        <v>395</v>
      </c>
      <c r="C342" s="618" t="s">
        <v>1004</v>
      </c>
      <c r="D342" s="620" t="s">
        <v>1005</v>
      </c>
      <c r="E342" s="597">
        <v>462394200</v>
      </c>
      <c r="F342" s="597">
        <v>0</v>
      </c>
      <c r="G342" s="597">
        <v>277436520</v>
      </c>
      <c r="H342" s="597">
        <v>184957680</v>
      </c>
      <c r="I342" s="597">
        <v>0</v>
      </c>
    </row>
    <row r="343" spans="1:9">
      <c r="A343" s="618" t="s">
        <v>394</v>
      </c>
      <c r="B343" s="618" t="s">
        <v>382</v>
      </c>
      <c r="C343" s="619" t="s">
        <v>411</v>
      </c>
      <c r="D343" s="620" t="s">
        <v>383</v>
      </c>
      <c r="E343" s="597">
        <v>16271611</v>
      </c>
      <c r="F343" s="597">
        <v>16271611</v>
      </c>
      <c r="G343" s="597">
        <v>0</v>
      </c>
      <c r="H343" s="597">
        <v>0</v>
      </c>
      <c r="I343" s="597">
        <v>0</v>
      </c>
    </row>
    <row r="344" spans="1:9" ht="38.25">
      <c r="A344" s="618" t="s">
        <v>394</v>
      </c>
      <c r="B344" s="618" t="s">
        <v>382</v>
      </c>
      <c r="C344" s="618" t="s">
        <v>674</v>
      </c>
      <c r="D344" s="620" t="s">
        <v>3013</v>
      </c>
      <c r="E344" s="597">
        <v>7771311</v>
      </c>
      <c r="F344" s="597">
        <v>7771311</v>
      </c>
      <c r="G344" s="597">
        <v>0</v>
      </c>
      <c r="H344" s="597">
        <v>0</v>
      </c>
      <c r="I344" s="597">
        <v>0</v>
      </c>
    </row>
    <row r="345" spans="1:9">
      <c r="A345" s="618" t="s">
        <v>394</v>
      </c>
      <c r="B345" s="618" t="s">
        <v>382</v>
      </c>
      <c r="C345" s="618" t="s">
        <v>545</v>
      </c>
      <c r="D345" s="620" t="s">
        <v>3031</v>
      </c>
      <c r="E345" s="597">
        <v>4200000</v>
      </c>
      <c r="F345" s="597">
        <v>4200000</v>
      </c>
      <c r="G345" s="597">
        <v>0</v>
      </c>
      <c r="H345" s="597">
        <v>0</v>
      </c>
      <c r="I345" s="597">
        <v>0</v>
      </c>
    </row>
    <row r="346" spans="1:9" ht="25.5">
      <c r="A346" s="618" t="s">
        <v>394</v>
      </c>
      <c r="B346" s="618" t="s">
        <v>382</v>
      </c>
      <c r="C346" s="618" t="s">
        <v>547</v>
      </c>
      <c r="D346" s="620" t="s">
        <v>2997</v>
      </c>
      <c r="E346" s="597">
        <v>300300</v>
      </c>
      <c r="F346" s="597">
        <v>300300</v>
      </c>
      <c r="G346" s="597">
        <v>0</v>
      </c>
      <c r="H346" s="597">
        <v>0</v>
      </c>
      <c r="I346" s="597">
        <v>0</v>
      </c>
    </row>
    <row r="347" spans="1:9">
      <c r="A347" s="618" t="s">
        <v>394</v>
      </c>
      <c r="B347" s="618" t="s">
        <v>382</v>
      </c>
      <c r="C347" s="618" t="s">
        <v>386</v>
      </c>
      <c r="D347" s="620" t="s">
        <v>998</v>
      </c>
      <c r="E347" s="597">
        <v>4000000</v>
      </c>
      <c r="F347" s="597">
        <v>4000000</v>
      </c>
      <c r="G347" s="597">
        <v>0</v>
      </c>
      <c r="H347" s="597">
        <v>0</v>
      </c>
      <c r="I347" s="597">
        <v>0</v>
      </c>
    </row>
    <row r="348" spans="1:9">
      <c r="A348" s="618" t="s">
        <v>394</v>
      </c>
      <c r="B348" s="618" t="s">
        <v>675</v>
      </c>
      <c r="C348" s="619" t="s">
        <v>411</v>
      </c>
      <c r="D348" s="620" t="s">
        <v>676</v>
      </c>
      <c r="E348" s="597">
        <v>16577809</v>
      </c>
      <c r="F348" s="597">
        <v>130819</v>
      </c>
      <c r="G348" s="597">
        <v>13772296</v>
      </c>
      <c r="H348" s="597">
        <v>2674694</v>
      </c>
      <c r="I348" s="597">
        <v>0</v>
      </c>
    </row>
    <row r="349" spans="1:9">
      <c r="A349" s="618" t="s">
        <v>394</v>
      </c>
      <c r="B349" s="618" t="s">
        <v>675</v>
      </c>
      <c r="C349" s="618" t="s">
        <v>1010</v>
      </c>
      <c r="D349" s="620" t="s">
        <v>1011</v>
      </c>
      <c r="E349" s="597">
        <v>3405730</v>
      </c>
      <c r="F349" s="597">
        <v>0</v>
      </c>
      <c r="G349" s="597">
        <v>3405730</v>
      </c>
      <c r="H349" s="597">
        <v>0</v>
      </c>
      <c r="I349" s="597">
        <v>0</v>
      </c>
    </row>
    <row r="350" spans="1:9" ht="25.5">
      <c r="A350" s="618" t="s">
        <v>394</v>
      </c>
      <c r="B350" s="618" t="s">
        <v>675</v>
      </c>
      <c r="C350" s="618" t="s">
        <v>1037</v>
      </c>
      <c r="D350" s="620" t="s">
        <v>1038</v>
      </c>
      <c r="E350" s="597">
        <v>3530566</v>
      </c>
      <c r="F350" s="597">
        <v>130819</v>
      </c>
      <c r="G350" s="597">
        <v>3399747</v>
      </c>
      <c r="H350" s="597">
        <v>0</v>
      </c>
      <c r="I350" s="597">
        <v>0</v>
      </c>
    </row>
    <row r="351" spans="1:9" ht="25.5">
      <c r="A351" s="618" t="s">
        <v>394</v>
      </c>
      <c r="B351" s="618" t="s">
        <v>675</v>
      </c>
      <c r="C351" s="618" t="s">
        <v>1012</v>
      </c>
      <c r="D351" s="620" t="s">
        <v>3015</v>
      </c>
      <c r="E351" s="597">
        <v>9641513</v>
      </c>
      <c r="F351" s="597">
        <v>0</v>
      </c>
      <c r="G351" s="597">
        <v>6966819</v>
      </c>
      <c r="H351" s="597">
        <v>2674694</v>
      </c>
      <c r="I351" s="597">
        <v>0</v>
      </c>
    </row>
    <row r="352" spans="1:9">
      <c r="A352" s="618" t="s">
        <v>3038</v>
      </c>
      <c r="B352" s="619" t="s">
        <v>411</v>
      </c>
      <c r="C352" s="619" t="s">
        <v>411</v>
      </c>
      <c r="D352" s="620" t="s">
        <v>3039</v>
      </c>
      <c r="E352" s="597">
        <v>84490537</v>
      </c>
      <c r="F352" s="597">
        <v>0</v>
      </c>
      <c r="G352" s="597">
        <v>84490537</v>
      </c>
      <c r="H352" s="597">
        <v>0</v>
      </c>
      <c r="I352" s="597">
        <v>0</v>
      </c>
    </row>
    <row r="353" spans="1:9">
      <c r="A353" s="618" t="s">
        <v>3038</v>
      </c>
      <c r="B353" s="618" t="s">
        <v>406</v>
      </c>
      <c r="C353" s="619" t="s">
        <v>411</v>
      </c>
      <c r="D353" s="620" t="s">
        <v>283</v>
      </c>
      <c r="E353" s="597">
        <v>84490537</v>
      </c>
      <c r="F353" s="597">
        <v>0</v>
      </c>
      <c r="G353" s="597">
        <v>84490537</v>
      </c>
      <c r="H353" s="597">
        <v>0</v>
      </c>
      <c r="I353" s="597">
        <v>0</v>
      </c>
    </row>
    <row r="354" spans="1:9" ht="25.5">
      <c r="A354" s="618" t="s">
        <v>3038</v>
      </c>
      <c r="B354" s="618" t="s">
        <v>406</v>
      </c>
      <c r="C354" s="618" t="s">
        <v>662</v>
      </c>
      <c r="D354" s="620" t="s">
        <v>2969</v>
      </c>
      <c r="E354" s="597">
        <v>84490537</v>
      </c>
      <c r="F354" s="597">
        <v>0</v>
      </c>
      <c r="G354" s="597">
        <v>84490537</v>
      </c>
      <c r="H354" s="597">
        <v>0</v>
      </c>
      <c r="I354" s="597">
        <v>0</v>
      </c>
    </row>
    <row r="355" spans="1:9">
      <c r="A355" s="618" t="s">
        <v>577</v>
      </c>
      <c r="B355" s="619" t="s">
        <v>411</v>
      </c>
      <c r="C355" s="619" t="s">
        <v>411</v>
      </c>
      <c r="D355" s="620" t="s">
        <v>335</v>
      </c>
      <c r="E355" s="597">
        <v>26632444500</v>
      </c>
      <c r="F355" s="597">
        <v>26632444500</v>
      </c>
      <c r="G355" s="597">
        <v>0</v>
      </c>
      <c r="H355" s="597">
        <v>0</v>
      </c>
      <c r="I355" s="597">
        <v>0</v>
      </c>
    </row>
    <row r="356" spans="1:9">
      <c r="A356" s="618" t="s">
        <v>577</v>
      </c>
      <c r="B356" s="618" t="s">
        <v>548</v>
      </c>
      <c r="C356" s="619" t="s">
        <v>411</v>
      </c>
      <c r="D356" s="620" t="s">
        <v>3040</v>
      </c>
      <c r="E356" s="597">
        <v>26485000000</v>
      </c>
      <c r="F356" s="597">
        <v>26485000000</v>
      </c>
      <c r="G356" s="597">
        <v>0</v>
      </c>
      <c r="H356" s="597">
        <v>0</v>
      </c>
      <c r="I356" s="597">
        <v>0</v>
      </c>
    </row>
    <row r="357" spans="1:9" ht="25.5">
      <c r="A357" s="618" t="s">
        <v>577</v>
      </c>
      <c r="B357" s="618" t="s">
        <v>548</v>
      </c>
      <c r="C357" s="618" t="s">
        <v>1013</v>
      </c>
      <c r="D357" s="620" t="s">
        <v>3041</v>
      </c>
      <c r="E357" s="597">
        <v>26485000000</v>
      </c>
      <c r="F357" s="597">
        <v>26485000000</v>
      </c>
      <c r="G357" s="597">
        <v>0</v>
      </c>
      <c r="H357" s="597">
        <v>0</v>
      </c>
      <c r="I357" s="597">
        <v>0</v>
      </c>
    </row>
    <row r="358" spans="1:9">
      <c r="A358" s="618" t="s">
        <v>577</v>
      </c>
      <c r="B358" s="618" t="s">
        <v>675</v>
      </c>
      <c r="C358" s="619" t="s">
        <v>411</v>
      </c>
      <c r="D358" s="620" t="s">
        <v>676</v>
      </c>
      <c r="E358" s="597">
        <v>147444500</v>
      </c>
      <c r="F358" s="597">
        <v>147444500</v>
      </c>
      <c r="G358" s="597">
        <v>0</v>
      </c>
      <c r="H358" s="597">
        <v>0</v>
      </c>
      <c r="I358" s="597">
        <v>0</v>
      </c>
    </row>
    <row r="359" spans="1:9">
      <c r="A359" s="618" t="s">
        <v>577</v>
      </c>
      <c r="B359" s="618" t="s">
        <v>675</v>
      </c>
      <c r="C359" s="618" t="s">
        <v>91</v>
      </c>
      <c r="D359" s="620" t="s">
        <v>652</v>
      </c>
      <c r="E359" s="597">
        <v>147444500</v>
      </c>
      <c r="F359" s="597">
        <v>147444500</v>
      </c>
      <c r="G359" s="597">
        <v>0</v>
      </c>
      <c r="H359" s="597">
        <v>0</v>
      </c>
      <c r="I359" s="597">
        <v>0</v>
      </c>
    </row>
    <row r="360" spans="1:9">
      <c r="A360" s="618" t="s">
        <v>265</v>
      </c>
      <c r="B360" s="619" t="s">
        <v>411</v>
      </c>
      <c r="C360" s="619" t="s">
        <v>411</v>
      </c>
      <c r="D360" s="620" t="s">
        <v>1443</v>
      </c>
      <c r="E360" s="597">
        <v>14048652185</v>
      </c>
      <c r="F360" s="597">
        <v>0</v>
      </c>
      <c r="G360" s="597">
        <v>14048652185</v>
      </c>
      <c r="H360" s="597">
        <v>0</v>
      </c>
      <c r="I360" s="597">
        <v>0</v>
      </c>
    </row>
    <row r="361" spans="1:9">
      <c r="A361" s="618" t="s">
        <v>265</v>
      </c>
      <c r="B361" s="618" t="s">
        <v>406</v>
      </c>
      <c r="C361" s="619" t="s">
        <v>411</v>
      </c>
      <c r="D361" s="620" t="s">
        <v>283</v>
      </c>
      <c r="E361" s="597">
        <v>6783605392</v>
      </c>
      <c r="F361" s="597">
        <v>0</v>
      </c>
      <c r="G361" s="597">
        <v>6783605392</v>
      </c>
      <c r="H361" s="597">
        <v>0</v>
      </c>
      <c r="I361" s="597">
        <v>0</v>
      </c>
    </row>
    <row r="362" spans="1:9" ht="25.5">
      <c r="A362" s="618" t="s">
        <v>265</v>
      </c>
      <c r="B362" s="618" t="s">
        <v>406</v>
      </c>
      <c r="C362" s="618" t="s">
        <v>662</v>
      </c>
      <c r="D362" s="620" t="s">
        <v>2969</v>
      </c>
      <c r="E362" s="597">
        <v>6783605392</v>
      </c>
      <c r="F362" s="597">
        <v>0</v>
      </c>
      <c r="G362" s="597">
        <v>6783605392</v>
      </c>
      <c r="H362" s="597">
        <v>0</v>
      </c>
      <c r="I362" s="597">
        <v>0</v>
      </c>
    </row>
    <row r="363" spans="1:9">
      <c r="A363" s="618" t="s">
        <v>265</v>
      </c>
      <c r="B363" s="618" t="s">
        <v>669</v>
      </c>
      <c r="C363" s="619" t="s">
        <v>411</v>
      </c>
      <c r="D363" s="620" t="s">
        <v>2970</v>
      </c>
      <c r="E363" s="597">
        <v>7263046793</v>
      </c>
      <c r="F363" s="597">
        <v>0</v>
      </c>
      <c r="G363" s="597">
        <v>7263046793</v>
      </c>
      <c r="H363" s="597">
        <v>0</v>
      </c>
      <c r="I363" s="597">
        <v>0</v>
      </c>
    </row>
    <row r="364" spans="1:9" ht="25.5">
      <c r="A364" s="618" t="s">
        <v>265</v>
      </c>
      <c r="B364" s="618" t="s">
        <v>669</v>
      </c>
      <c r="C364" s="618" t="s">
        <v>671</v>
      </c>
      <c r="D364" s="620" t="s">
        <v>2971</v>
      </c>
      <c r="E364" s="597">
        <v>7263046793</v>
      </c>
      <c r="F364" s="597">
        <v>0</v>
      </c>
      <c r="G364" s="597">
        <v>7263046793</v>
      </c>
      <c r="H364" s="597">
        <v>0</v>
      </c>
      <c r="I364" s="597">
        <v>0</v>
      </c>
    </row>
    <row r="365" spans="1:9">
      <c r="A365" s="618" t="s">
        <v>265</v>
      </c>
      <c r="B365" s="618" t="s">
        <v>685</v>
      </c>
      <c r="C365" s="619" t="s">
        <v>411</v>
      </c>
      <c r="D365" s="620" t="s">
        <v>686</v>
      </c>
      <c r="E365" s="597">
        <v>2000000</v>
      </c>
      <c r="F365" s="597">
        <v>0</v>
      </c>
      <c r="G365" s="597">
        <v>2000000</v>
      </c>
      <c r="H365" s="597">
        <v>0</v>
      </c>
      <c r="I365" s="597">
        <v>0</v>
      </c>
    </row>
    <row r="366" spans="1:9">
      <c r="A366" s="618" t="s">
        <v>265</v>
      </c>
      <c r="B366" s="618" t="s">
        <v>685</v>
      </c>
      <c r="C366" s="618" t="s">
        <v>1030</v>
      </c>
      <c r="D366" s="620" t="s">
        <v>1031</v>
      </c>
      <c r="E366" s="597">
        <v>2000000</v>
      </c>
      <c r="F366" s="597">
        <v>0</v>
      </c>
      <c r="G366" s="597">
        <v>2000000</v>
      </c>
      <c r="H366" s="597">
        <v>0</v>
      </c>
      <c r="I366" s="597">
        <v>0</v>
      </c>
    </row>
    <row r="367" spans="1:9">
      <c r="A367" s="618" t="s">
        <v>3042</v>
      </c>
      <c r="B367" s="619" t="s">
        <v>411</v>
      </c>
      <c r="C367" s="619" t="s">
        <v>411</v>
      </c>
      <c r="D367" s="620" t="s">
        <v>1518</v>
      </c>
      <c r="E367" s="597">
        <v>13794374</v>
      </c>
      <c r="F367" s="597">
        <v>0</v>
      </c>
      <c r="G367" s="597">
        <v>13794374</v>
      </c>
      <c r="H367" s="597">
        <v>0</v>
      </c>
      <c r="I367" s="597">
        <v>0</v>
      </c>
    </row>
    <row r="368" spans="1:9">
      <c r="A368" s="618" t="s">
        <v>3042</v>
      </c>
      <c r="B368" s="618" t="s">
        <v>406</v>
      </c>
      <c r="C368" s="619" t="s">
        <v>411</v>
      </c>
      <c r="D368" s="620" t="s">
        <v>283</v>
      </c>
      <c r="E368" s="597">
        <v>10976055</v>
      </c>
      <c r="F368" s="597">
        <v>0</v>
      </c>
      <c r="G368" s="597">
        <v>10976055</v>
      </c>
      <c r="H368" s="597">
        <v>0</v>
      </c>
      <c r="I368" s="597">
        <v>0</v>
      </c>
    </row>
    <row r="369" spans="1:9" ht="25.5">
      <c r="A369" s="618" t="s">
        <v>3042</v>
      </c>
      <c r="B369" s="618" t="s">
        <v>406</v>
      </c>
      <c r="C369" s="618" t="s">
        <v>662</v>
      </c>
      <c r="D369" s="620" t="s">
        <v>2969</v>
      </c>
      <c r="E369" s="597">
        <v>10976055</v>
      </c>
      <c r="F369" s="597">
        <v>0</v>
      </c>
      <c r="G369" s="597">
        <v>10976055</v>
      </c>
      <c r="H369" s="597">
        <v>0</v>
      </c>
      <c r="I369" s="597">
        <v>0</v>
      </c>
    </row>
    <row r="370" spans="1:9">
      <c r="A370" s="618" t="s">
        <v>3042</v>
      </c>
      <c r="B370" s="618" t="s">
        <v>669</v>
      </c>
      <c r="C370" s="619" t="s">
        <v>411</v>
      </c>
      <c r="D370" s="620" t="s">
        <v>2970</v>
      </c>
      <c r="E370" s="597">
        <v>2818319</v>
      </c>
      <c r="F370" s="597">
        <v>0</v>
      </c>
      <c r="G370" s="597">
        <v>2818319</v>
      </c>
      <c r="H370" s="597">
        <v>0</v>
      </c>
      <c r="I370" s="597">
        <v>0</v>
      </c>
    </row>
    <row r="371" spans="1:9" ht="25.5">
      <c r="A371" s="618" t="s">
        <v>3042</v>
      </c>
      <c r="B371" s="618" t="s">
        <v>669</v>
      </c>
      <c r="C371" s="618" t="s">
        <v>671</v>
      </c>
      <c r="D371" s="620" t="s">
        <v>2971</v>
      </c>
      <c r="E371" s="597">
        <v>2818319</v>
      </c>
      <c r="F371" s="597">
        <v>0</v>
      </c>
      <c r="G371" s="597">
        <v>2818319</v>
      </c>
      <c r="H371" s="597">
        <v>0</v>
      </c>
      <c r="I371" s="597">
        <v>0</v>
      </c>
    </row>
    <row r="372" spans="1:9">
      <c r="A372" s="618" t="s">
        <v>3043</v>
      </c>
      <c r="B372" s="619" t="s">
        <v>411</v>
      </c>
      <c r="C372" s="619" t="s">
        <v>411</v>
      </c>
      <c r="D372" s="620" t="s">
        <v>3044</v>
      </c>
      <c r="E372" s="597">
        <v>126042034</v>
      </c>
      <c r="F372" s="597">
        <v>0</v>
      </c>
      <c r="G372" s="597">
        <v>0</v>
      </c>
      <c r="H372" s="597">
        <v>126042034</v>
      </c>
      <c r="I372" s="597">
        <v>0</v>
      </c>
    </row>
    <row r="373" spans="1:9">
      <c r="A373" s="618" t="s">
        <v>3043</v>
      </c>
      <c r="B373" s="618" t="s">
        <v>669</v>
      </c>
      <c r="C373" s="619" t="s">
        <v>411</v>
      </c>
      <c r="D373" s="620" t="s">
        <v>2970</v>
      </c>
      <c r="E373" s="597">
        <v>126042034</v>
      </c>
      <c r="F373" s="597">
        <v>0</v>
      </c>
      <c r="G373" s="597">
        <v>0</v>
      </c>
      <c r="H373" s="597">
        <v>126042034</v>
      </c>
      <c r="I373" s="597">
        <v>0</v>
      </c>
    </row>
    <row r="374" spans="1:9" ht="25.5">
      <c r="A374" s="618" t="s">
        <v>3043</v>
      </c>
      <c r="B374" s="618" t="s">
        <v>669</v>
      </c>
      <c r="C374" s="618" t="s">
        <v>671</v>
      </c>
      <c r="D374" s="620" t="s">
        <v>2971</v>
      </c>
      <c r="E374" s="597">
        <v>126042034</v>
      </c>
      <c r="F374" s="597">
        <v>0</v>
      </c>
      <c r="G374" s="597">
        <v>0</v>
      </c>
      <c r="H374" s="597">
        <v>126042034</v>
      </c>
      <c r="I374" s="597">
        <v>0</v>
      </c>
    </row>
    <row r="375" spans="1:9">
      <c r="A375" s="618" t="s">
        <v>1444</v>
      </c>
      <c r="B375" s="619" t="s">
        <v>411</v>
      </c>
      <c r="C375" s="619" t="s">
        <v>411</v>
      </c>
      <c r="D375" s="620" t="s">
        <v>1445</v>
      </c>
      <c r="E375" s="597">
        <v>1412402675</v>
      </c>
      <c r="F375" s="597">
        <v>4236400</v>
      </c>
      <c r="G375" s="597">
        <v>1192981094</v>
      </c>
      <c r="H375" s="597">
        <v>207834793</v>
      </c>
      <c r="I375" s="597">
        <v>7350388</v>
      </c>
    </row>
    <row r="376" spans="1:9">
      <c r="A376" s="618" t="s">
        <v>1444</v>
      </c>
      <c r="B376" s="618" t="s">
        <v>666</v>
      </c>
      <c r="C376" s="619" t="s">
        <v>411</v>
      </c>
      <c r="D376" s="620" t="s">
        <v>667</v>
      </c>
      <c r="E376" s="597">
        <v>10500552</v>
      </c>
      <c r="F376" s="597">
        <v>0</v>
      </c>
      <c r="G376" s="597">
        <v>0</v>
      </c>
      <c r="H376" s="597">
        <v>3150164</v>
      </c>
      <c r="I376" s="597">
        <v>7350388</v>
      </c>
    </row>
    <row r="377" spans="1:9">
      <c r="A377" s="618" t="s">
        <v>1444</v>
      </c>
      <c r="B377" s="618" t="s">
        <v>666</v>
      </c>
      <c r="C377" s="618" t="s">
        <v>668</v>
      </c>
      <c r="D377" s="620" t="s">
        <v>994</v>
      </c>
      <c r="E377" s="597">
        <v>10500552</v>
      </c>
      <c r="F377" s="597">
        <v>0</v>
      </c>
      <c r="G377" s="597">
        <v>0</v>
      </c>
      <c r="H377" s="597">
        <v>3150164</v>
      </c>
      <c r="I377" s="597">
        <v>7350388</v>
      </c>
    </row>
    <row r="378" spans="1:9">
      <c r="A378" s="618" t="s">
        <v>1444</v>
      </c>
      <c r="B378" s="618" t="s">
        <v>669</v>
      </c>
      <c r="C378" s="619" t="s">
        <v>411</v>
      </c>
      <c r="D378" s="620" t="s">
        <v>2970</v>
      </c>
      <c r="E378" s="597">
        <v>870744277</v>
      </c>
      <c r="F378" s="597">
        <v>0</v>
      </c>
      <c r="G378" s="597">
        <v>870744277</v>
      </c>
      <c r="H378" s="597">
        <v>0</v>
      </c>
      <c r="I378" s="597">
        <v>0</v>
      </c>
    </row>
    <row r="379" spans="1:9" ht="25.5">
      <c r="A379" s="618" t="s">
        <v>1444</v>
      </c>
      <c r="B379" s="618" t="s">
        <v>669</v>
      </c>
      <c r="C379" s="618" t="s">
        <v>671</v>
      </c>
      <c r="D379" s="620" t="s">
        <v>2971</v>
      </c>
      <c r="E379" s="597">
        <v>870744277</v>
      </c>
      <c r="F379" s="597">
        <v>0</v>
      </c>
      <c r="G379" s="597">
        <v>870744277</v>
      </c>
      <c r="H379" s="597">
        <v>0</v>
      </c>
      <c r="I379" s="597">
        <v>0</v>
      </c>
    </row>
    <row r="380" spans="1:9">
      <c r="A380" s="618" t="s">
        <v>1444</v>
      </c>
      <c r="B380" s="618" t="s">
        <v>685</v>
      </c>
      <c r="C380" s="619" t="s">
        <v>411</v>
      </c>
      <c r="D380" s="620" t="s">
        <v>686</v>
      </c>
      <c r="E380" s="597">
        <v>15000000</v>
      </c>
      <c r="F380" s="597">
        <v>0</v>
      </c>
      <c r="G380" s="597">
        <v>15000000</v>
      </c>
      <c r="H380" s="597">
        <v>0</v>
      </c>
      <c r="I380" s="597">
        <v>0</v>
      </c>
    </row>
    <row r="381" spans="1:9">
      <c r="A381" s="618" t="s">
        <v>1444</v>
      </c>
      <c r="B381" s="618" t="s">
        <v>685</v>
      </c>
      <c r="C381" s="618" t="s">
        <v>1028</v>
      </c>
      <c r="D381" s="620" t="s">
        <v>1029</v>
      </c>
      <c r="E381" s="597">
        <v>7000000</v>
      </c>
      <c r="F381" s="597">
        <v>0</v>
      </c>
      <c r="G381" s="597">
        <v>7000000</v>
      </c>
      <c r="H381" s="597">
        <v>0</v>
      </c>
      <c r="I381" s="597">
        <v>0</v>
      </c>
    </row>
    <row r="382" spans="1:9">
      <c r="A382" s="618" t="s">
        <v>1444</v>
      </c>
      <c r="B382" s="618" t="s">
        <v>685</v>
      </c>
      <c r="C382" s="618" t="s">
        <v>1030</v>
      </c>
      <c r="D382" s="620" t="s">
        <v>1031</v>
      </c>
      <c r="E382" s="597">
        <v>2000000</v>
      </c>
      <c r="F382" s="597">
        <v>0</v>
      </c>
      <c r="G382" s="597">
        <v>2000000</v>
      </c>
      <c r="H382" s="597">
        <v>0</v>
      </c>
      <c r="I382" s="597">
        <v>0</v>
      </c>
    </row>
    <row r="383" spans="1:9">
      <c r="A383" s="618" t="s">
        <v>1444</v>
      </c>
      <c r="B383" s="618" t="s">
        <v>685</v>
      </c>
      <c r="C383" s="618" t="s">
        <v>1032</v>
      </c>
      <c r="D383" s="620" t="s">
        <v>1033</v>
      </c>
      <c r="E383" s="597">
        <v>6000000</v>
      </c>
      <c r="F383" s="597">
        <v>0</v>
      </c>
      <c r="G383" s="597">
        <v>6000000</v>
      </c>
      <c r="H383" s="597">
        <v>0</v>
      </c>
      <c r="I383" s="597">
        <v>0</v>
      </c>
    </row>
    <row r="384" spans="1:9">
      <c r="A384" s="618" t="s">
        <v>1444</v>
      </c>
      <c r="B384" s="618" t="s">
        <v>395</v>
      </c>
      <c r="C384" s="619" t="s">
        <v>411</v>
      </c>
      <c r="D384" s="620" t="s">
        <v>2990</v>
      </c>
      <c r="E384" s="597">
        <v>509183955</v>
      </c>
      <c r="F384" s="597">
        <v>0</v>
      </c>
      <c r="G384" s="597">
        <v>305510373</v>
      </c>
      <c r="H384" s="597">
        <v>203673582</v>
      </c>
      <c r="I384" s="597">
        <v>0</v>
      </c>
    </row>
    <row r="385" spans="1:9">
      <c r="A385" s="618" t="s">
        <v>1444</v>
      </c>
      <c r="B385" s="618" t="s">
        <v>395</v>
      </c>
      <c r="C385" s="618" t="s">
        <v>396</v>
      </c>
      <c r="D385" s="620" t="s">
        <v>2991</v>
      </c>
      <c r="E385" s="597">
        <v>509183955</v>
      </c>
      <c r="F385" s="597">
        <v>0</v>
      </c>
      <c r="G385" s="597">
        <v>305510373</v>
      </c>
      <c r="H385" s="597">
        <v>203673582</v>
      </c>
      <c r="I385" s="597">
        <v>0</v>
      </c>
    </row>
    <row r="386" spans="1:9">
      <c r="A386" s="618" t="s">
        <v>1444</v>
      </c>
      <c r="B386" s="618" t="s">
        <v>382</v>
      </c>
      <c r="C386" s="619" t="s">
        <v>411</v>
      </c>
      <c r="D386" s="620" t="s">
        <v>383</v>
      </c>
      <c r="E386" s="597">
        <v>4236400</v>
      </c>
      <c r="F386" s="597">
        <v>4236400</v>
      </c>
      <c r="G386" s="597">
        <v>0</v>
      </c>
      <c r="H386" s="597">
        <v>0</v>
      </c>
      <c r="I386" s="597">
        <v>0</v>
      </c>
    </row>
    <row r="387" spans="1:9" ht="38.25">
      <c r="A387" s="618" t="s">
        <v>1444</v>
      </c>
      <c r="B387" s="618" t="s">
        <v>382</v>
      </c>
      <c r="C387" s="618" t="s">
        <v>674</v>
      </c>
      <c r="D387" s="620" t="s">
        <v>3013</v>
      </c>
      <c r="E387" s="597">
        <v>4200000</v>
      </c>
      <c r="F387" s="597">
        <v>4200000</v>
      </c>
      <c r="G387" s="597">
        <v>0</v>
      </c>
      <c r="H387" s="597">
        <v>0</v>
      </c>
      <c r="I387" s="597">
        <v>0</v>
      </c>
    </row>
    <row r="388" spans="1:9" ht="25.5">
      <c r="A388" s="618" t="s">
        <v>1444</v>
      </c>
      <c r="B388" s="618" t="s">
        <v>382</v>
      </c>
      <c r="C388" s="618" t="s">
        <v>547</v>
      </c>
      <c r="D388" s="620" t="s">
        <v>2997</v>
      </c>
      <c r="E388" s="597">
        <v>36400</v>
      </c>
      <c r="F388" s="597">
        <v>36400</v>
      </c>
      <c r="G388" s="597">
        <v>0</v>
      </c>
      <c r="H388" s="597">
        <v>0</v>
      </c>
      <c r="I388" s="597">
        <v>0</v>
      </c>
    </row>
    <row r="389" spans="1:9">
      <c r="A389" s="618" t="s">
        <v>1444</v>
      </c>
      <c r="B389" s="618" t="s">
        <v>675</v>
      </c>
      <c r="C389" s="619" t="s">
        <v>411</v>
      </c>
      <c r="D389" s="620" t="s">
        <v>676</v>
      </c>
      <c r="E389" s="597">
        <v>2737491</v>
      </c>
      <c r="F389" s="597">
        <v>0</v>
      </c>
      <c r="G389" s="597">
        <v>1726444</v>
      </c>
      <c r="H389" s="597">
        <v>1011047</v>
      </c>
      <c r="I389" s="597">
        <v>0</v>
      </c>
    </row>
    <row r="390" spans="1:9" ht="25.5">
      <c r="A390" s="618" t="s">
        <v>1444</v>
      </c>
      <c r="B390" s="618" t="s">
        <v>675</v>
      </c>
      <c r="C390" s="618" t="s">
        <v>1037</v>
      </c>
      <c r="D390" s="620" t="s">
        <v>1038</v>
      </c>
      <c r="E390" s="597">
        <v>209875</v>
      </c>
      <c r="F390" s="597">
        <v>0</v>
      </c>
      <c r="G390" s="597">
        <v>209875</v>
      </c>
      <c r="H390" s="597">
        <v>0</v>
      </c>
      <c r="I390" s="597">
        <v>0</v>
      </c>
    </row>
    <row r="391" spans="1:9" ht="25.5">
      <c r="A391" s="618" t="s">
        <v>1444</v>
      </c>
      <c r="B391" s="618" t="s">
        <v>675</v>
      </c>
      <c r="C391" s="618" t="s">
        <v>1012</v>
      </c>
      <c r="D391" s="620" t="s">
        <v>3015</v>
      </c>
      <c r="E391" s="597">
        <v>2527616</v>
      </c>
      <c r="F391" s="597">
        <v>0</v>
      </c>
      <c r="G391" s="597">
        <v>1516569</v>
      </c>
      <c r="H391" s="597">
        <v>1011047</v>
      </c>
      <c r="I391" s="597">
        <v>0</v>
      </c>
    </row>
    <row r="392" spans="1:9">
      <c r="A392" s="618" t="s">
        <v>1446</v>
      </c>
      <c r="B392" s="619" t="s">
        <v>411</v>
      </c>
      <c r="C392" s="619" t="s">
        <v>411</v>
      </c>
      <c r="D392" s="620" t="s">
        <v>3045</v>
      </c>
      <c r="E392" s="597">
        <v>696581015</v>
      </c>
      <c r="F392" s="597">
        <v>1400000</v>
      </c>
      <c r="G392" s="597">
        <v>695181015</v>
      </c>
      <c r="H392" s="597">
        <v>0</v>
      </c>
      <c r="I392" s="597">
        <v>0</v>
      </c>
    </row>
    <row r="393" spans="1:9">
      <c r="A393" s="618" t="s">
        <v>1446</v>
      </c>
      <c r="B393" s="618" t="s">
        <v>669</v>
      </c>
      <c r="C393" s="619" t="s">
        <v>411</v>
      </c>
      <c r="D393" s="620" t="s">
        <v>2970</v>
      </c>
      <c r="E393" s="597">
        <v>694181015</v>
      </c>
      <c r="F393" s="597">
        <v>0</v>
      </c>
      <c r="G393" s="597">
        <v>694181015</v>
      </c>
      <c r="H393" s="597">
        <v>0</v>
      </c>
      <c r="I393" s="597">
        <v>0</v>
      </c>
    </row>
    <row r="394" spans="1:9" ht="25.5">
      <c r="A394" s="618" t="s">
        <v>1446</v>
      </c>
      <c r="B394" s="618" t="s">
        <v>669</v>
      </c>
      <c r="C394" s="618" t="s">
        <v>671</v>
      </c>
      <c r="D394" s="620" t="s">
        <v>2971</v>
      </c>
      <c r="E394" s="597">
        <v>694181015</v>
      </c>
      <c r="F394" s="597">
        <v>0</v>
      </c>
      <c r="G394" s="597">
        <v>694181015</v>
      </c>
      <c r="H394" s="597">
        <v>0</v>
      </c>
      <c r="I394" s="597">
        <v>0</v>
      </c>
    </row>
    <row r="395" spans="1:9">
      <c r="A395" s="618" t="s">
        <v>1446</v>
      </c>
      <c r="B395" s="618" t="s">
        <v>685</v>
      </c>
      <c r="C395" s="619" t="s">
        <v>411</v>
      </c>
      <c r="D395" s="620" t="s">
        <v>686</v>
      </c>
      <c r="E395" s="597">
        <v>1000000</v>
      </c>
      <c r="F395" s="597">
        <v>0</v>
      </c>
      <c r="G395" s="597">
        <v>1000000</v>
      </c>
      <c r="H395" s="597">
        <v>0</v>
      </c>
      <c r="I395" s="597">
        <v>0</v>
      </c>
    </row>
    <row r="396" spans="1:9">
      <c r="A396" s="618" t="s">
        <v>1446</v>
      </c>
      <c r="B396" s="618" t="s">
        <v>685</v>
      </c>
      <c r="C396" s="618" t="s">
        <v>1032</v>
      </c>
      <c r="D396" s="620" t="s">
        <v>1033</v>
      </c>
      <c r="E396" s="597">
        <v>1000000</v>
      </c>
      <c r="F396" s="597">
        <v>0</v>
      </c>
      <c r="G396" s="597">
        <v>1000000</v>
      </c>
      <c r="H396" s="597">
        <v>0</v>
      </c>
      <c r="I396" s="597">
        <v>0</v>
      </c>
    </row>
    <row r="397" spans="1:9">
      <c r="A397" s="618" t="s">
        <v>1446</v>
      </c>
      <c r="B397" s="618" t="s">
        <v>382</v>
      </c>
      <c r="C397" s="619" t="s">
        <v>411</v>
      </c>
      <c r="D397" s="620" t="s">
        <v>383</v>
      </c>
      <c r="E397" s="597">
        <v>1400000</v>
      </c>
      <c r="F397" s="597">
        <v>1400000</v>
      </c>
      <c r="G397" s="597">
        <v>0</v>
      </c>
      <c r="H397" s="597">
        <v>0</v>
      </c>
      <c r="I397" s="597">
        <v>0</v>
      </c>
    </row>
    <row r="398" spans="1:9">
      <c r="A398" s="618" t="s">
        <v>1446</v>
      </c>
      <c r="B398" s="618" t="s">
        <v>382</v>
      </c>
      <c r="C398" s="618" t="s">
        <v>545</v>
      </c>
      <c r="D398" s="620" t="s">
        <v>3031</v>
      </c>
      <c r="E398" s="597">
        <v>1400000</v>
      </c>
      <c r="F398" s="597">
        <v>1400000</v>
      </c>
      <c r="G398" s="597">
        <v>0</v>
      </c>
      <c r="H398" s="597">
        <v>0</v>
      </c>
      <c r="I398" s="597">
        <v>0</v>
      </c>
    </row>
    <row r="399" spans="1:9" ht="38.25">
      <c r="A399" s="618" t="s">
        <v>490</v>
      </c>
      <c r="B399" s="619" t="s">
        <v>411</v>
      </c>
      <c r="C399" s="619" t="s">
        <v>411</v>
      </c>
      <c r="D399" s="620" t="s">
        <v>3046</v>
      </c>
      <c r="E399" s="597">
        <v>229840776074</v>
      </c>
      <c r="F399" s="597">
        <v>116451196989</v>
      </c>
      <c r="G399" s="597">
        <v>111918225255</v>
      </c>
      <c r="H399" s="597">
        <v>1199160838</v>
      </c>
      <c r="I399" s="597">
        <v>272192992</v>
      </c>
    </row>
    <row r="400" spans="1:9">
      <c r="A400" s="618" t="s">
        <v>490</v>
      </c>
      <c r="B400" s="618" t="s">
        <v>406</v>
      </c>
      <c r="C400" s="619" t="s">
        <v>411</v>
      </c>
      <c r="D400" s="620" t="s">
        <v>283</v>
      </c>
      <c r="E400" s="597">
        <v>6520988906</v>
      </c>
      <c r="F400" s="597">
        <v>0</v>
      </c>
      <c r="G400" s="597">
        <v>6520988906</v>
      </c>
      <c r="H400" s="597">
        <v>0</v>
      </c>
      <c r="I400" s="597">
        <v>0</v>
      </c>
    </row>
    <row r="401" spans="1:9" ht="25.5">
      <c r="A401" s="618" t="s">
        <v>490</v>
      </c>
      <c r="B401" s="618" t="s">
        <v>406</v>
      </c>
      <c r="C401" s="618" t="s">
        <v>662</v>
      </c>
      <c r="D401" s="620" t="s">
        <v>2969</v>
      </c>
      <c r="E401" s="597">
        <v>6520988906</v>
      </c>
      <c r="F401" s="597">
        <v>0</v>
      </c>
      <c r="G401" s="597">
        <v>6520988906</v>
      </c>
      <c r="H401" s="597">
        <v>0</v>
      </c>
      <c r="I401" s="597">
        <v>0</v>
      </c>
    </row>
    <row r="402" spans="1:9">
      <c r="A402" s="618" t="s">
        <v>490</v>
      </c>
      <c r="B402" s="618" t="s">
        <v>666</v>
      </c>
      <c r="C402" s="619" t="s">
        <v>411</v>
      </c>
      <c r="D402" s="620" t="s">
        <v>667</v>
      </c>
      <c r="E402" s="597">
        <v>81576467</v>
      </c>
      <c r="F402" s="597">
        <v>0</v>
      </c>
      <c r="G402" s="597">
        <v>0</v>
      </c>
      <c r="H402" s="597">
        <v>24472913</v>
      </c>
      <c r="I402" s="597">
        <v>57103554</v>
      </c>
    </row>
    <row r="403" spans="1:9">
      <c r="A403" s="618" t="s">
        <v>490</v>
      </c>
      <c r="B403" s="618" t="s">
        <v>666</v>
      </c>
      <c r="C403" s="618" t="s">
        <v>668</v>
      </c>
      <c r="D403" s="620" t="s">
        <v>994</v>
      </c>
      <c r="E403" s="597">
        <v>81576467</v>
      </c>
      <c r="F403" s="597">
        <v>0</v>
      </c>
      <c r="G403" s="597">
        <v>0</v>
      </c>
      <c r="H403" s="597">
        <v>24472913</v>
      </c>
      <c r="I403" s="597">
        <v>57103554</v>
      </c>
    </row>
    <row r="404" spans="1:9">
      <c r="A404" s="618" t="s">
        <v>490</v>
      </c>
      <c r="B404" s="618" t="s">
        <v>669</v>
      </c>
      <c r="C404" s="619" t="s">
        <v>411</v>
      </c>
      <c r="D404" s="620" t="s">
        <v>2970</v>
      </c>
      <c r="E404" s="597">
        <v>34465457609</v>
      </c>
      <c r="F404" s="597">
        <v>0</v>
      </c>
      <c r="G404" s="597">
        <v>34465457609</v>
      </c>
      <c r="H404" s="597">
        <v>0</v>
      </c>
      <c r="I404" s="597">
        <v>0</v>
      </c>
    </row>
    <row r="405" spans="1:9" ht="25.5">
      <c r="A405" s="618" t="s">
        <v>490</v>
      </c>
      <c r="B405" s="618" t="s">
        <v>669</v>
      </c>
      <c r="C405" s="618" t="s">
        <v>671</v>
      </c>
      <c r="D405" s="620" t="s">
        <v>2971</v>
      </c>
      <c r="E405" s="597">
        <v>34465457609</v>
      </c>
      <c r="F405" s="597">
        <v>0</v>
      </c>
      <c r="G405" s="597">
        <v>34465457609</v>
      </c>
      <c r="H405" s="597">
        <v>0</v>
      </c>
      <c r="I405" s="597">
        <v>0</v>
      </c>
    </row>
    <row r="406" spans="1:9">
      <c r="A406" s="618" t="s">
        <v>490</v>
      </c>
      <c r="B406" s="618" t="s">
        <v>1447</v>
      </c>
      <c r="C406" s="619" t="s">
        <v>411</v>
      </c>
      <c r="D406" s="620" t="s">
        <v>801</v>
      </c>
      <c r="E406" s="597">
        <v>185398127779</v>
      </c>
      <c r="F406" s="597">
        <v>116430024515</v>
      </c>
      <c r="G406" s="597">
        <v>68968103264</v>
      </c>
      <c r="H406" s="597">
        <v>0</v>
      </c>
      <c r="I406" s="597">
        <v>0</v>
      </c>
    </row>
    <row r="407" spans="1:9">
      <c r="A407" s="618" t="s">
        <v>490</v>
      </c>
      <c r="B407" s="618" t="s">
        <v>1447</v>
      </c>
      <c r="C407" s="618" t="s">
        <v>1448</v>
      </c>
      <c r="D407" s="620" t="s">
        <v>3047</v>
      </c>
      <c r="E407" s="597">
        <v>37523465864</v>
      </c>
      <c r="F407" s="597">
        <v>0</v>
      </c>
      <c r="G407" s="597">
        <v>37523465864</v>
      </c>
      <c r="H407" s="597">
        <v>0</v>
      </c>
      <c r="I407" s="597">
        <v>0</v>
      </c>
    </row>
    <row r="408" spans="1:9">
      <c r="A408" s="618" t="s">
        <v>490</v>
      </c>
      <c r="B408" s="618" t="s">
        <v>1447</v>
      </c>
      <c r="C408" s="618" t="s">
        <v>1449</v>
      </c>
      <c r="D408" s="620" t="s">
        <v>3048</v>
      </c>
      <c r="E408" s="597">
        <v>31430223000</v>
      </c>
      <c r="F408" s="597">
        <v>0</v>
      </c>
      <c r="G408" s="597">
        <v>31430223000</v>
      </c>
      <c r="H408" s="597">
        <v>0</v>
      </c>
      <c r="I408" s="597">
        <v>0</v>
      </c>
    </row>
    <row r="409" spans="1:9">
      <c r="A409" s="618" t="s">
        <v>490</v>
      </c>
      <c r="B409" s="618" t="s">
        <v>1447</v>
      </c>
      <c r="C409" s="618" t="s">
        <v>3049</v>
      </c>
      <c r="D409" s="620" t="s">
        <v>3050</v>
      </c>
      <c r="E409" s="597">
        <v>2404800</v>
      </c>
      <c r="F409" s="597">
        <v>0</v>
      </c>
      <c r="G409" s="597">
        <v>2404800</v>
      </c>
      <c r="H409" s="597">
        <v>0</v>
      </c>
      <c r="I409" s="597">
        <v>0</v>
      </c>
    </row>
    <row r="410" spans="1:9">
      <c r="A410" s="618" t="s">
        <v>490</v>
      </c>
      <c r="B410" s="618" t="s">
        <v>1447</v>
      </c>
      <c r="C410" s="618" t="s">
        <v>1450</v>
      </c>
      <c r="D410" s="620" t="s">
        <v>3051</v>
      </c>
      <c r="E410" s="597">
        <v>12009600</v>
      </c>
      <c r="F410" s="597">
        <v>0</v>
      </c>
      <c r="G410" s="597">
        <v>12009600</v>
      </c>
      <c r="H410" s="597">
        <v>0</v>
      </c>
      <c r="I410" s="597">
        <v>0</v>
      </c>
    </row>
    <row r="411" spans="1:9">
      <c r="A411" s="618" t="s">
        <v>490</v>
      </c>
      <c r="B411" s="618" t="s">
        <v>1447</v>
      </c>
      <c r="C411" s="618" t="s">
        <v>1451</v>
      </c>
      <c r="D411" s="620" t="s">
        <v>3052</v>
      </c>
      <c r="E411" s="597">
        <v>63346068449</v>
      </c>
      <c r="F411" s="597">
        <v>63346068449</v>
      </c>
      <c r="G411" s="597">
        <v>0</v>
      </c>
      <c r="H411" s="597">
        <v>0</v>
      </c>
      <c r="I411" s="597">
        <v>0</v>
      </c>
    </row>
    <row r="412" spans="1:9">
      <c r="A412" s="618" t="s">
        <v>490</v>
      </c>
      <c r="B412" s="618" t="s">
        <v>1447</v>
      </c>
      <c r="C412" s="618" t="s">
        <v>1452</v>
      </c>
      <c r="D412" s="620" t="s">
        <v>3053</v>
      </c>
      <c r="E412" s="597">
        <v>53059622576</v>
      </c>
      <c r="F412" s="597">
        <v>53059622576</v>
      </c>
      <c r="G412" s="597">
        <v>0</v>
      </c>
      <c r="H412" s="597">
        <v>0</v>
      </c>
      <c r="I412" s="597">
        <v>0</v>
      </c>
    </row>
    <row r="413" spans="1:9">
      <c r="A413" s="618" t="s">
        <v>490</v>
      </c>
      <c r="B413" s="618" t="s">
        <v>1447</v>
      </c>
      <c r="C413" s="618" t="s">
        <v>3054</v>
      </c>
      <c r="D413" s="620" t="s">
        <v>3055</v>
      </c>
      <c r="E413" s="597">
        <v>4060184</v>
      </c>
      <c r="F413" s="597">
        <v>4060184</v>
      </c>
      <c r="G413" s="597">
        <v>0</v>
      </c>
      <c r="H413" s="597">
        <v>0</v>
      </c>
      <c r="I413" s="597">
        <v>0</v>
      </c>
    </row>
    <row r="414" spans="1:9">
      <c r="A414" s="618" t="s">
        <v>490</v>
      </c>
      <c r="B414" s="618" t="s">
        <v>1447</v>
      </c>
      <c r="C414" s="618" t="s">
        <v>1453</v>
      </c>
      <c r="D414" s="620" t="s">
        <v>3056</v>
      </c>
      <c r="E414" s="597">
        <v>20273306</v>
      </c>
      <c r="F414" s="597">
        <v>20273306</v>
      </c>
      <c r="G414" s="597">
        <v>0</v>
      </c>
      <c r="H414" s="597">
        <v>0</v>
      </c>
      <c r="I414" s="597">
        <v>0</v>
      </c>
    </row>
    <row r="415" spans="1:9">
      <c r="A415" s="618" t="s">
        <v>490</v>
      </c>
      <c r="B415" s="618" t="s">
        <v>685</v>
      </c>
      <c r="C415" s="619" t="s">
        <v>411</v>
      </c>
      <c r="D415" s="620" t="s">
        <v>686</v>
      </c>
      <c r="E415" s="597">
        <v>68000000</v>
      </c>
      <c r="F415" s="597">
        <v>0</v>
      </c>
      <c r="G415" s="597">
        <v>68000000</v>
      </c>
      <c r="H415" s="597">
        <v>0</v>
      </c>
      <c r="I415" s="597">
        <v>0</v>
      </c>
    </row>
    <row r="416" spans="1:9">
      <c r="A416" s="618" t="s">
        <v>490</v>
      </c>
      <c r="B416" s="618" t="s">
        <v>685</v>
      </c>
      <c r="C416" s="618" t="s">
        <v>1028</v>
      </c>
      <c r="D416" s="620" t="s">
        <v>1029</v>
      </c>
      <c r="E416" s="597">
        <v>9000000</v>
      </c>
      <c r="F416" s="597">
        <v>0</v>
      </c>
      <c r="G416" s="597">
        <v>9000000</v>
      </c>
      <c r="H416" s="597">
        <v>0</v>
      </c>
      <c r="I416" s="597">
        <v>0</v>
      </c>
    </row>
    <row r="417" spans="1:9">
      <c r="A417" s="618" t="s">
        <v>490</v>
      </c>
      <c r="B417" s="618" t="s">
        <v>685</v>
      </c>
      <c r="C417" s="618" t="s">
        <v>1032</v>
      </c>
      <c r="D417" s="620" t="s">
        <v>1033</v>
      </c>
      <c r="E417" s="597">
        <v>59000000</v>
      </c>
      <c r="F417" s="597">
        <v>0</v>
      </c>
      <c r="G417" s="597">
        <v>59000000</v>
      </c>
      <c r="H417" s="597">
        <v>0</v>
      </c>
      <c r="I417" s="597">
        <v>0</v>
      </c>
    </row>
    <row r="418" spans="1:9">
      <c r="A418" s="618" t="s">
        <v>490</v>
      </c>
      <c r="B418" s="618" t="s">
        <v>395</v>
      </c>
      <c r="C418" s="619" t="s">
        <v>411</v>
      </c>
      <c r="D418" s="620" t="s">
        <v>2990</v>
      </c>
      <c r="E418" s="597">
        <v>3205581574</v>
      </c>
      <c r="F418" s="597">
        <v>0</v>
      </c>
      <c r="G418" s="597">
        <v>1815804212</v>
      </c>
      <c r="H418" s="597">
        <v>1174687924</v>
      </c>
      <c r="I418" s="597">
        <v>215089438</v>
      </c>
    </row>
    <row r="419" spans="1:9">
      <c r="A419" s="618" t="s">
        <v>490</v>
      </c>
      <c r="B419" s="618" t="s">
        <v>395</v>
      </c>
      <c r="C419" s="618" t="s">
        <v>396</v>
      </c>
      <c r="D419" s="620" t="s">
        <v>2991</v>
      </c>
      <c r="E419" s="597">
        <v>3205581574</v>
      </c>
      <c r="F419" s="597">
        <v>0</v>
      </c>
      <c r="G419" s="597">
        <v>1815804212</v>
      </c>
      <c r="H419" s="597">
        <v>1174687924</v>
      </c>
      <c r="I419" s="597">
        <v>215089438</v>
      </c>
    </row>
    <row r="420" spans="1:9">
      <c r="A420" s="618" t="s">
        <v>490</v>
      </c>
      <c r="B420" s="618" t="s">
        <v>382</v>
      </c>
      <c r="C420" s="619" t="s">
        <v>411</v>
      </c>
      <c r="D420" s="620" t="s">
        <v>383</v>
      </c>
      <c r="E420" s="597">
        <v>20805771</v>
      </c>
      <c r="F420" s="597">
        <v>20805771</v>
      </c>
      <c r="G420" s="597">
        <v>0</v>
      </c>
      <c r="H420" s="597">
        <v>0</v>
      </c>
      <c r="I420" s="597">
        <v>0</v>
      </c>
    </row>
    <row r="421" spans="1:9" ht="38.25">
      <c r="A421" s="618" t="s">
        <v>490</v>
      </c>
      <c r="B421" s="618" t="s">
        <v>382</v>
      </c>
      <c r="C421" s="618" t="s">
        <v>674</v>
      </c>
      <c r="D421" s="620" t="s">
        <v>3013</v>
      </c>
      <c r="E421" s="597">
        <v>20748171</v>
      </c>
      <c r="F421" s="597">
        <v>20748171</v>
      </c>
      <c r="G421" s="597">
        <v>0</v>
      </c>
      <c r="H421" s="597">
        <v>0</v>
      </c>
      <c r="I421" s="597">
        <v>0</v>
      </c>
    </row>
    <row r="422" spans="1:9" ht="25.5">
      <c r="A422" s="618" t="s">
        <v>490</v>
      </c>
      <c r="B422" s="618" t="s">
        <v>382</v>
      </c>
      <c r="C422" s="618" t="s">
        <v>547</v>
      </c>
      <c r="D422" s="620" t="s">
        <v>2997</v>
      </c>
      <c r="E422" s="597">
        <v>57600</v>
      </c>
      <c r="F422" s="597">
        <v>57600</v>
      </c>
      <c r="G422" s="597">
        <v>0</v>
      </c>
      <c r="H422" s="597">
        <v>0</v>
      </c>
      <c r="I422" s="597">
        <v>0</v>
      </c>
    </row>
    <row r="423" spans="1:9">
      <c r="A423" s="618" t="s">
        <v>490</v>
      </c>
      <c r="B423" s="618" t="s">
        <v>675</v>
      </c>
      <c r="C423" s="619" t="s">
        <v>411</v>
      </c>
      <c r="D423" s="620" t="s">
        <v>676</v>
      </c>
      <c r="E423" s="597">
        <v>80237968</v>
      </c>
      <c r="F423" s="597">
        <v>366703</v>
      </c>
      <c r="G423" s="597">
        <v>79871264</v>
      </c>
      <c r="H423" s="597">
        <v>1</v>
      </c>
      <c r="I423" s="597">
        <v>0</v>
      </c>
    </row>
    <row r="424" spans="1:9">
      <c r="A424" s="618" t="s">
        <v>490</v>
      </c>
      <c r="B424" s="618" t="s">
        <v>675</v>
      </c>
      <c r="C424" s="618" t="s">
        <v>1034</v>
      </c>
      <c r="D424" s="620" t="s">
        <v>3020</v>
      </c>
      <c r="E424" s="597">
        <v>77073150</v>
      </c>
      <c r="F424" s="597">
        <v>0</v>
      </c>
      <c r="G424" s="597">
        <v>77073150</v>
      </c>
      <c r="H424" s="597">
        <v>0</v>
      </c>
      <c r="I424" s="597">
        <v>0</v>
      </c>
    </row>
    <row r="425" spans="1:9" ht="38.25">
      <c r="A425" s="618" t="s">
        <v>490</v>
      </c>
      <c r="B425" s="618" t="s">
        <v>675</v>
      </c>
      <c r="C425" s="618" t="s">
        <v>1035</v>
      </c>
      <c r="D425" s="620" t="s">
        <v>1036</v>
      </c>
      <c r="E425" s="597">
        <v>2171501</v>
      </c>
      <c r="F425" s="597">
        <v>366703</v>
      </c>
      <c r="G425" s="597">
        <v>1804798</v>
      </c>
      <c r="H425" s="597">
        <v>0</v>
      </c>
      <c r="I425" s="597">
        <v>0</v>
      </c>
    </row>
    <row r="426" spans="1:9" ht="25.5">
      <c r="A426" s="618" t="s">
        <v>490</v>
      </c>
      <c r="B426" s="618" t="s">
        <v>675</v>
      </c>
      <c r="C426" s="618" t="s">
        <v>1037</v>
      </c>
      <c r="D426" s="620" t="s">
        <v>1038</v>
      </c>
      <c r="E426" s="597">
        <v>992116</v>
      </c>
      <c r="F426" s="597">
        <v>0</v>
      </c>
      <c r="G426" s="597">
        <v>992116</v>
      </c>
      <c r="H426" s="597">
        <v>0</v>
      </c>
      <c r="I426" s="597">
        <v>0</v>
      </c>
    </row>
    <row r="427" spans="1:9" ht="25.5">
      <c r="A427" s="618" t="s">
        <v>490</v>
      </c>
      <c r="B427" s="618" t="s">
        <v>675</v>
      </c>
      <c r="C427" s="618" t="s">
        <v>1012</v>
      </c>
      <c r="D427" s="620" t="s">
        <v>3015</v>
      </c>
      <c r="E427" s="597">
        <v>1201</v>
      </c>
      <c r="F427" s="597">
        <v>0</v>
      </c>
      <c r="G427" s="597">
        <v>1200</v>
      </c>
      <c r="H427" s="597">
        <v>1</v>
      </c>
      <c r="I427" s="597">
        <v>0</v>
      </c>
    </row>
    <row r="428" spans="1:9">
      <c r="A428" s="618" t="s">
        <v>1454</v>
      </c>
      <c r="B428" s="619" t="s">
        <v>411</v>
      </c>
      <c r="C428" s="619" t="s">
        <v>411</v>
      </c>
      <c r="D428" s="620" t="s">
        <v>259</v>
      </c>
      <c r="E428" s="597">
        <v>15868038081</v>
      </c>
      <c r="F428" s="597">
        <v>0</v>
      </c>
      <c r="G428" s="597">
        <v>15868038081</v>
      </c>
      <c r="H428" s="597">
        <v>0</v>
      </c>
      <c r="I428" s="597">
        <v>0</v>
      </c>
    </row>
    <row r="429" spans="1:9">
      <c r="A429" s="618" t="s">
        <v>1454</v>
      </c>
      <c r="B429" s="618" t="s">
        <v>669</v>
      </c>
      <c r="C429" s="619" t="s">
        <v>411</v>
      </c>
      <c r="D429" s="620" t="s">
        <v>2970</v>
      </c>
      <c r="E429" s="597">
        <v>15859038081</v>
      </c>
      <c r="F429" s="597">
        <v>0</v>
      </c>
      <c r="G429" s="597">
        <v>15859038081</v>
      </c>
      <c r="H429" s="597">
        <v>0</v>
      </c>
      <c r="I429" s="597">
        <v>0</v>
      </c>
    </row>
    <row r="430" spans="1:9" ht="25.5">
      <c r="A430" s="618" t="s">
        <v>1454</v>
      </c>
      <c r="B430" s="618" t="s">
        <v>669</v>
      </c>
      <c r="C430" s="618" t="s">
        <v>671</v>
      </c>
      <c r="D430" s="620" t="s">
        <v>2971</v>
      </c>
      <c r="E430" s="597">
        <v>15859038081</v>
      </c>
      <c r="F430" s="597">
        <v>0</v>
      </c>
      <c r="G430" s="597">
        <v>15859038081</v>
      </c>
      <c r="H430" s="597">
        <v>0</v>
      </c>
      <c r="I430" s="597">
        <v>0</v>
      </c>
    </row>
    <row r="431" spans="1:9">
      <c r="A431" s="618" t="s">
        <v>1454</v>
      </c>
      <c r="B431" s="618" t="s">
        <v>685</v>
      </c>
      <c r="C431" s="619" t="s">
        <v>411</v>
      </c>
      <c r="D431" s="620" t="s">
        <v>686</v>
      </c>
      <c r="E431" s="597">
        <v>9000000</v>
      </c>
      <c r="F431" s="597">
        <v>0</v>
      </c>
      <c r="G431" s="597">
        <v>9000000</v>
      </c>
      <c r="H431" s="597">
        <v>0</v>
      </c>
      <c r="I431" s="597">
        <v>0</v>
      </c>
    </row>
    <row r="432" spans="1:9">
      <c r="A432" s="618" t="s">
        <v>1454</v>
      </c>
      <c r="B432" s="618" t="s">
        <v>685</v>
      </c>
      <c r="C432" s="618" t="s">
        <v>1032</v>
      </c>
      <c r="D432" s="620" t="s">
        <v>1033</v>
      </c>
      <c r="E432" s="597">
        <v>9000000</v>
      </c>
      <c r="F432" s="597">
        <v>0</v>
      </c>
      <c r="G432" s="597">
        <v>9000000</v>
      </c>
      <c r="H432" s="597">
        <v>0</v>
      </c>
      <c r="I432" s="597">
        <v>0</v>
      </c>
    </row>
    <row r="433" spans="1:9">
      <c r="A433" s="621" t="s">
        <v>411</v>
      </c>
      <c r="B433" s="621" t="s">
        <v>411</v>
      </c>
      <c r="C433" s="621" t="s">
        <v>411</v>
      </c>
      <c r="D433" s="622" t="s">
        <v>411</v>
      </c>
      <c r="E433" s="601">
        <v>10502560162811</v>
      </c>
      <c r="F433" s="601">
        <v>396687762859</v>
      </c>
      <c r="G433" s="601">
        <v>10018466591934</v>
      </c>
      <c r="H433" s="601">
        <v>37305373840</v>
      </c>
      <c r="I433" s="601">
        <v>50100434178</v>
      </c>
    </row>
    <row r="434" spans="1:9">
      <c r="A434" s="618" t="s">
        <v>1393</v>
      </c>
      <c r="B434" s="619" t="s">
        <v>411</v>
      </c>
      <c r="C434" s="619" t="s">
        <v>411</v>
      </c>
      <c r="D434" s="620" t="s">
        <v>2660</v>
      </c>
      <c r="E434" s="597">
        <v>6900</v>
      </c>
      <c r="F434" s="597">
        <v>0</v>
      </c>
      <c r="G434" s="597">
        <v>6900</v>
      </c>
      <c r="H434" s="597">
        <v>0</v>
      </c>
      <c r="I434" s="597">
        <v>0</v>
      </c>
    </row>
    <row r="435" spans="1:9">
      <c r="A435" s="618" t="s">
        <v>1393</v>
      </c>
      <c r="B435" s="618" t="s">
        <v>675</v>
      </c>
      <c r="C435" s="619" t="s">
        <v>411</v>
      </c>
      <c r="D435" s="620" t="s">
        <v>676</v>
      </c>
      <c r="E435" s="597">
        <v>6900</v>
      </c>
      <c r="F435" s="597">
        <v>0</v>
      </c>
      <c r="G435" s="597">
        <v>6900</v>
      </c>
      <c r="H435" s="597">
        <v>0</v>
      </c>
      <c r="I435" s="597">
        <v>0</v>
      </c>
    </row>
    <row r="436" spans="1:9" ht="25.5">
      <c r="A436" s="618" t="s">
        <v>1393</v>
      </c>
      <c r="B436" s="618" t="s">
        <v>675</v>
      </c>
      <c r="C436" s="618" t="s">
        <v>1012</v>
      </c>
      <c r="D436" s="620" t="s">
        <v>3015</v>
      </c>
      <c r="E436" s="597">
        <v>6900</v>
      </c>
      <c r="F436" s="597">
        <v>0</v>
      </c>
      <c r="G436" s="597">
        <v>6900</v>
      </c>
      <c r="H436" s="597">
        <v>0</v>
      </c>
      <c r="I436" s="597">
        <v>0</v>
      </c>
    </row>
    <row r="437" spans="1:9">
      <c r="A437" s="618" t="s">
        <v>1391</v>
      </c>
      <c r="B437" s="619" t="s">
        <v>411</v>
      </c>
      <c r="C437" s="619" t="s">
        <v>411</v>
      </c>
      <c r="D437" s="620" t="s">
        <v>2710</v>
      </c>
      <c r="E437" s="597">
        <v>183135075</v>
      </c>
      <c r="F437" s="597">
        <v>0</v>
      </c>
      <c r="G437" s="597">
        <v>183135075</v>
      </c>
      <c r="H437" s="597">
        <v>0</v>
      </c>
      <c r="I437" s="597">
        <v>0</v>
      </c>
    </row>
    <row r="438" spans="1:9">
      <c r="A438" s="618" t="s">
        <v>1391</v>
      </c>
      <c r="B438" s="618" t="s">
        <v>406</v>
      </c>
      <c r="C438" s="619" t="s">
        <v>411</v>
      </c>
      <c r="D438" s="620" t="s">
        <v>283</v>
      </c>
      <c r="E438" s="597">
        <v>4995000</v>
      </c>
      <c r="F438" s="597">
        <v>0</v>
      </c>
      <c r="G438" s="597">
        <v>4995000</v>
      </c>
      <c r="H438" s="597">
        <v>0</v>
      </c>
      <c r="I438" s="597">
        <v>0</v>
      </c>
    </row>
    <row r="439" spans="1:9" ht="25.5">
      <c r="A439" s="618" t="s">
        <v>1391</v>
      </c>
      <c r="B439" s="618" t="s">
        <v>406</v>
      </c>
      <c r="C439" s="618" t="s">
        <v>662</v>
      </c>
      <c r="D439" s="620" t="s">
        <v>2969</v>
      </c>
      <c r="E439" s="597">
        <v>4995000</v>
      </c>
      <c r="F439" s="597">
        <v>0</v>
      </c>
      <c r="G439" s="597">
        <v>4995000</v>
      </c>
      <c r="H439" s="597">
        <v>0</v>
      </c>
      <c r="I439" s="597">
        <v>0</v>
      </c>
    </row>
    <row r="440" spans="1:9">
      <c r="A440" s="618" t="s">
        <v>1391</v>
      </c>
      <c r="B440" s="618" t="s">
        <v>669</v>
      </c>
      <c r="C440" s="619" t="s">
        <v>411</v>
      </c>
      <c r="D440" s="620" t="s">
        <v>2970</v>
      </c>
      <c r="E440" s="597">
        <v>4995000</v>
      </c>
      <c r="F440" s="597">
        <v>0</v>
      </c>
      <c r="G440" s="597">
        <v>4995000</v>
      </c>
      <c r="H440" s="597">
        <v>0</v>
      </c>
      <c r="I440" s="597">
        <v>0</v>
      </c>
    </row>
    <row r="441" spans="1:9" ht="25.5">
      <c r="A441" s="618" t="s">
        <v>1391</v>
      </c>
      <c r="B441" s="618" t="s">
        <v>669</v>
      </c>
      <c r="C441" s="618" t="s">
        <v>671</v>
      </c>
      <c r="D441" s="620" t="s">
        <v>2971</v>
      </c>
      <c r="E441" s="597">
        <v>4995000</v>
      </c>
      <c r="F441" s="597">
        <v>0</v>
      </c>
      <c r="G441" s="597">
        <v>4995000</v>
      </c>
      <c r="H441" s="597">
        <v>0</v>
      </c>
      <c r="I441" s="597">
        <v>0</v>
      </c>
    </row>
    <row r="442" spans="1:9">
      <c r="A442" s="618" t="s">
        <v>1391</v>
      </c>
      <c r="B442" s="618" t="s">
        <v>1478</v>
      </c>
      <c r="C442" s="619" t="s">
        <v>411</v>
      </c>
      <c r="D442" s="620" t="s">
        <v>3057</v>
      </c>
      <c r="E442" s="597">
        <v>850000</v>
      </c>
      <c r="F442" s="597">
        <v>0</v>
      </c>
      <c r="G442" s="597">
        <v>850000</v>
      </c>
      <c r="H442" s="597">
        <v>0</v>
      </c>
      <c r="I442" s="597">
        <v>0</v>
      </c>
    </row>
    <row r="443" spans="1:9" ht="25.5">
      <c r="A443" s="618" t="s">
        <v>1391</v>
      </c>
      <c r="B443" s="618" t="s">
        <v>1478</v>
      </c>
      <c r="C443" s="618" t="s">
        <v>3058</v>
      </c>
      <c r="D443" s="620" t="s">
        <v>3059</v>
      </c>
      <c r="E443" s="597">
        <v>850000</v>
      </c>
      <c r="F443" s="597">
        <v>0</v>
      </c>
      <c r="G443" s="597">
        <v>850000</v>
      </c>
      <c r="H443" s="597">
        <v>0</v>
      </c>
      <c r="I443" s="597">
        <v>0</v>
      </c>
    </row>
    <row r="444" spans="1:9">
      <c r="A444" s="618" t="s">
        <v>1391</v>
      </c>
      <c r="B444" s="618" t="s">
        <v>685</v>
      </c>
      <c r="C444" s="619" t="s">
        <v>411</v>
      </c>
      <c r="D444" s="620" t="s">
        <v>686</v>
      </c>
      <c r="E444" s="597">
        <v>3950000</v>
      </c>
      <c r="F444" s="597">
        <v>0</v>
      </c>
      <c r="G444" s="597">
        <v>3950000</v>
      </c>
      <c r="H444" s="597">
        <v>0</v>
      </c>
      <c r="I444" s="597">
        <v>0</v>
      </c>
    </row>
    <row r="445" spans="1:9" ht="38.25">
      <c r="A445" s="618" t="s">
        <v>1391</v>
      </c>
      <c r="B445" s="618" t="s">
        <v>685</v>
      </c>
      <c r="C445" s="618" t="s">
        <v>1409</v>
      </c>
      <c r="D445" s="620" t="s">
        <v>2984</v>
      </c>
      <c r="E445" s="597">
        <v>1950000</v>
      </c>
      <c r="F445" s="597">
        <v>0</v>
      </c>
      <c r="G445" s="597">
        <v>1950000</v>
      </c>
      <c r="H445" s="597">
        <v>0</v>
      </c>
      <c r="I445" s="597">
        <v>0</v>
      </c>
    </row>
    <row r="446" spans="1:9">
      <c r="A446" s="618" t="s">
        <v>1391</v>
      </c>
      <c r="B446" s="618" t="s">
        <v>685</v>
      </c>
      <c r="C446" s="618" t="s">
        <v>1030</v>
      </c>
      <c r="D446" s="620" t="s">
        <v>1031</v>
      </c>
      <c r="E446" s="597">
        <v>1000000</v>
      </c>
      <c r="F446" s="597">
        <v>0</v>
      </c>
      <c r="G446" s="597">
        <v>1000000</v>
      </c>
      <c r="H446" s="597">
        <v>0</v>
      </c>
      <c r="I446" s="597">
        <v>0</v>
      </c>
    </row>
    <row r="447" spans="1:9">
      <c r="A447" s="618" t="s">
        <v>1391</v>
      </c>
      <c r="B447" s="618" t="s">
        <v>685</v>
      </c>
      <c r="C447" s="618" t="s">
        <v>1032</v>
      </c>
      <c r="D447" s="620" t="s">
        <v>1033</v>
      </c>
      <c r="E447" s="597">
        <v>1000000</v>
      </c>
      <c r="F447" s="597">
        <v>0</v>
      </c>
      <c r="G447" s="597">
        <v>1000000</v>
      </c>
      <c r="H447" s="597">
        <v>0</v>
      </c>
      <c r="I447" s="597">
        <v>0</v>
      </c>
    </row>
    <row r="448" spans="1:9">
      <c r="A448" s="618" t="s">
        <v>1391</v>
      </c>
      <c r="B448" s="618" t="s">
        <v>382</v>
      </c>
      <c r="C448" s="619" t="s">
        <v>411</v>
      </c>
      <c r="D448" s="620" t="s">
        <v>383</v>
      </c>
      <c r="E448" s="597">
        <v>168319000</v>
      </c>
      <c r="F448" s="597">
        <v>0</v>
      </c>
      <c r="G448" s="597">
        <v>168319000</v>
      </c>
      <c r="H448" s="597">
        <v>0</v>
      </c>
      <c r="I448" s="597">
        <v>0</v>
      </c>
    </row>
    <row r="449" spans="1:9" ht="25.5">
      <c r="A449" s="618" t="s">
        <v>1391</v>
      </c>
      <c r="B449" s="618" t="s">
        <v>382</v>
      </c>
      <c r="C449" s="618" t="s">
        <v>3060</v>
      </c>
      <c r="D449" s="620" t="s">
        <v>3061</v>
      </c>
      <c r="E449" s="597">
        <v>45000000</v>
      </c>
      <c r="F449" s="597">
        <v>0</v>
      </c>
      <c r="G449" s="597">
        <v>45000000</v>
      </c>
      <c r="H449" s="597">
        <v>0</v>
      </c>
      <c r="I449" s="597">
        <v>0</v>
      </c>
    </row>
    <row r="450" spans="1:9">
      <c r="A450" s="618" t="s">
        <v>1391</v>
      </c>
      <c r="B450" s="618" t="s">
        <v>382</v>
      </c>
      <c r="C450" s="618" t="s">
        <v>386</v>
      </c>
      <c r="D450" s="620" t="s">
        <v>998</v>
      </c>
      <c r="E450" s="597">
        <v>123319000</v>
      </c>
      <c r="F450" s="597">
        <v>0</v>
      </c>
      <c r="G450" s="597">
        <v>123319000</v>
      </c>
      <c r="H450" s="597">
        <v>0</v>
      </c>
      <c r="I450" s="597">
        <v>0</v>
      </c>
    </row>
    <row r="451" spans="1:9">
      <c r="A451" s="618" t="s">
        <v>1391</v>
      </c>
      <c r="B451" s="618" t="s">
        <v>675</v>
      </c>
      <c r="C451" s="619" t="s">
        <v>411</v>
      </c>
      <c r="D451" s="620" t="s">
        <v>676</v>
      </c>
      <c r="E451" s="597">
        <v>26075</v>
      </c>
      <c r="F451" s="597">
        <v>0</v>
      </c>
      <c r="G451" s="597">
        <v>26075</v>
      </c>
      <c r="H451" s="597">
        <v>0</v>
      </c>
      <c r="I451" s="597">
        <v>0</v>
      </c>
    </row>
    <row r="452" spans="1:9" ht="25.5">
      <c r="A452" s="618" t="s">
        <v>1391</v>
      </c>
      <c r="B452" s="618" t="s">
        <v>675</v>
      </c>
      <c r="C452" s="618" t="s">
        <v>1012</v>
      </c>
      <c r="D452" s="620" t="s">
        <v>3015</v>
      </c>
      <c r="E452" s="597">
        <v>26075</v>
      </c>
      <c r="F452" s="597">
        <v>0</v>
      </c>
      <c r="G452" s="597">
        <v>26075</v>
      </c>
      <c r="H452" s="597">
        <v>0</v>
      </c>
      <c r="I452" s="597">
        <v>0</v>
      </c>
    </row>
    <row r="453" spans="1:9">
      <c r="A453" s="618" t="s">
        <v>1389</v>
      </c>
      <c r="B453" s="619" t="s">
        <v>411</v>
      </c>
      <c r="C453" s="619" t="s">
        <v>411</v>
      </c>
      <c r="D453" s="620" t="s">
        <v>1390</v>
      </c>
      <c r="E453" s="597">
        <v>1363000</v>
      </c>
      <c r="F453" s="597">
        <v>0</v>
      </c>
      <c r="G453" s="597">
        <v>1363000</v>
      </c>
      <c r="H453" s="597">
        <v>0</v>
      </c>
      <c r="I453" s="597">
        <v>0</v>
      </c>
    </row>
    <row r="454" spans="1:9">
      <c r="A454" s="618" t="s">
        <v>1389</v>
      </c>
      <c r="B454" s="618" t="s">
        <v>691</v>
      </c>
      <c r="C454" s="619" t="s">
        <v>411</v>
      </c>
      <c r="D454" s="620" t="s">
        <v>3005</v>
      </c>
      <c r="E454" s="597">
        <v>1000000</v>
      </c>
      <c r="F454" s="597">
        <v>0</v>
      </c>
      <c r="G454" s="597">
        <v>1000000</v>
      </c>
      <c r="H454" s="597">
        <v>0</v>
      </c>
      <c r="I454" s="597">
        <v>0</v>
      </c>
    </row>
    <row r="455" spans="1:9">
      <c r="A455" s="618" t="s">
        <v>1389</v>
      </c>
      <c r="B455" s="618" t="s">
        <v>691</v>
      </c>
      <c r="C455" s="618" t="s">
        <v>1416</v>
      </c>
      <c r="D455" s="620" t="s">
        <v>1062</v>
      </c>
      <c r="E455" s="597">
        <v>1000000</v>
      </c>
      <c r="F455" s="597">
        <v>0</v>
      </c>
      <c r="G455" s="597">
        <v>1000000</v>
      </c>
      <c r="H455" s="597">
        <v>0</v>
      </c>
      <c r="I455" s="597">
        <v>0</v>
      </c>
    </row>
    <row r="456" spans="1:9">
      <c r="A456" s="618" t="s">
        <v>1389</v>
      </c>
      <c r="B456" s="618" t="s">
        <v>675</v>
      </c>
      <c r="C456" s="619" t="s">
        <v>411</v>
      </c>
      <c r="D456" s="620" t="s">
        <v>676</v>
      </c>
      <c r="E456" s="597">
        <v>363000</v>
      </c>
      <c r="F456" s="597">
        <v>0</v>
      </c>
      <c r="G456" s="597">
        <v>363000</v>
      </c>
      <c r="H456" s="597">
        <v>0</v>
      </c>
      <c r="I456" s="597">
        <v>0</v>
      </c>
    </row>
    <row r="457" spans="1:9">
      <c r="A457" s="618" t="s">
        <v>1389</v>
      </c>
      <c r="B457" s="618" t="s">
        <v>675</v>
      </c>
      <c r="C457" s="618" t="s">
        <v>91</v>
      </c>
      <c r="D457" s="620" t="s">
        <v>652</v>
      </c>
      <c r="E457" s="597">
        <v>363000</v>
      </c>
      <c r="F457" s="597">
        <v>0</v>
      </c>
      <c r="G457" s="597">
        <v>363000</v>
      </c>
      <c r="H457" s="597">
        <v>0</v>
      </c>
      <c r="I457" s="597">
        <v>0</v>
      </c>
    </row>
    <row r="458" spans="1:9">
      <c r="A458" s="618" t="s">
        <v>397</v>
      </c>
      <c r="B458" s="619" t="s">
        <v>411</v>
      </c>
      <c r="C458" s="619" t="s">
        <v>411</v>
      </c>
      <c r="D458" s="620" t="s">
        <v>398</v>
      </c>
      <c r="E458" s="597">
        <v>18022959043</v>
      </c>
      <c r="F458" s="597">
        <v>3173400</v>
      </c>
      <c r="G458" s="597">
        <v>18015139932</v>
      </c>
      <c r="H458" s="597">
        <v>4406469</v>
      </c>
      <c r="I458" s="597">
        <v>239242</v>
      </c>
    </row>
    <row r="459" spans="1:9">
      <c r="A459" s="618" t="s">
        <v>397</v>
      </c>
      <c r="B459" s="618" t="s">
        <v>406</v>
      </c>
      <c r="C459" s="619" t="s">
        <v>411</v>
      </c>
      <c r="D459" s="620" t="s">
        <v>283</v>
      </c>
      <c r="E459" s="597">
        <v>266284614</v>
      </c>
      <c r="F459" s="597">
        <v>0</v>
      </c>
      <c r="G459" s="597">
        <v>266284614</v>
      </c>
      <c r="H459" s="597">
        <v>0</v>
      </c>
      <c r="I459" s="597">
        <v>0</v>
      </c>
    </row>
    <row r="460" spans="1:9" ht="25.5">
      <c r="A460" s="618" t="s">
        <v>397</v>
      </c>
      <c r="B460" s="618" t="s">
        <v>406</v>
      </c>
      <c r="C460" s="618" t="s">
        <v>662</v>
      </c>
      <c r="D460" s="620" t="s">
        <v>2969</v>
      </c>
      <c r="E460" s="597">
        <v>266284614</v>
      </c>
      <c r="F460" s="597">
        <v>0</v>
      </c>
      <c r="G460" s="597">
        <v>266284614</v>
      </c>
      <c r="H460" s="597">
        <v>0</v>
      </c>
      <c r="I460" s="597">
        <v>0</v>
      </c>
    </row>
    <row r="461" spans="1:9">
      <c r="A461" s="618" t="s">
        <v>397</v>
      </c>
      <c r="B461" s="618" t="s">
        <v>663</v>
      </c>
      <c r="C461" s="619" t="s">
        <v>411</v>
      </c>
      <c r="D461" s="620" t="s">
        <v>284</v>
      </c>
      <c r="E461" s="597">
        <v>48134380</v>
      </c>
      <c r="F461" s="597">
        <v>0</v>
      </c>
      <c r="G461" s="597">
        <v>48134380</v>
      </c>
      <c r="H461" s="597">
        <v>0</v>
      </c>
      <c r="I461" s="597">
        <v>0</v>
      </c>
    </row>
    <row r="462" spans="1:9">
      <c r="A462" s="618" t="s">
        <v>397</v>
      </c>
      <c r="B462" s="618" t="s">
        <v>663</v>
      </c>
      <c r="C462" s="618" t="s">
        <v>1026</v>
      </c>
      <c r="D462" s="620" t="s">
        <v>1027</v>
      </c>
      <c r="E462" s="597">
        <v>48134380</v>
      </c>
      <c r="F462" s="597">
        <v>0</v>
      </c>
      <c r="G462" s="597">
        <v>48134380</v>
      </c>
      <c r="H462" s="597">
        <v>0</v>
      </c>
      <c r="I462" s="597">
        <v>0</v>
      </c>
    </row>
    <row r="463" spans="1:9">
      <c r="A463" s="618" t="s">
        <v>397</v>
      </c>
      <c r="B463" s="618" t="s">
        <v>666</v>
      </c>
      <c r="C463" s="619" t="s">
        <v>411</v>
      </c>
      <c r="D463" s="620" t="s">
        <v>667</v>
      </c>
      <c r="E463" s="597">
        <v>341773</v>
      </c>
      <c r="F463" s="597">
        <v>0</v>
      </c>
      <c r="G463" s="597">
        <v>0</v>
      </c>
      <c r="H463" s="597">
        <v>102531</v>
      </c>
      <c r="I463" s="597">
        <v>239242</v>
      </c>
    </row>
    <row r="464" spans="1:9">
      <c r="A464" s="618" t="s">
        <v>397</v>
      </c>
      <c r="B464" s="618" t="s">
        <v>666</v>
      </c>
      <c r="C464" s="618" t="s">
        <v>668</v>
      </c>
      <c r="D464" s="620" t="s">
        <v>994</v>
      </c>
      <c r="E464" s="597">
        <v>341773</v>
      </c>
      <c r="F464" s="597">
        <v>0</v>
      </c>
      <c r="G464" s="597">
        <v>0</v>
      </c>
      <c r="H464" s="597">
        <v>102531</v>
      </c>
      <c r="I464" s="597">
        <v>239242</v>
      </c>
    </row>
    <row r="465" spans="1:9">
      <c r="A465" s="618" t="s">
        <v>397</v>
      </c>
      <c r="B465" s="618" t="s">
        <v>669</v>
      </c>
      <c r="C465" s="619" t="s">
        <v>411</v>
      </c>
      <c r="D465" s="620" t="s">
        <v>2970</v>
      </c>
      <c r="E465" s="597">
        <v>395025254</v>
      </c>
      <c r="F465" s="597">
        <v>0</v>
      </c>
      <c r="G465" s="597">
        <v>395025254</v>
      </c>
      <c r="H465" s="597">
        <v>0</v>
      </c>
      <c r="I465" s="597">
        <v>0</v>
      </c>
    </row>
    <row r="466" spans="1:9" ht="25.5">
      <c r="A466" s="618" t="s">
        <v>397</v>
      </c>
      <c r="B466" s="618" t="s">
        <v>669</v>
      </c>
      <c r="C466" s="618" t="s">
        <v>671</v>
      </c>
      <c r="D466" s="620" t="s">
        <v>2971</v>
      </c>
      <c r="E466" s="597">
        <v>395025254</v>
      </c>
      <c r="F466" s="597">
        <v>0</v>
      </c>
      <c r="G466" s="597">
        <v>395025254</v>
      </c>
      <c r="H466" s="597">
        <v>0</v>
      </c>
      <c r="I466" s="597">
        <v>0</v>
      </c>
    </row>
    <row r="467" spans="1:9">
      <c r="A467" s="618" t="s">
        <v>397</v>
      </c>
      <c r="B467" s="618" t="s">
        <v>1019</v>
      </c>
      <c r="C467" s="619" t="s">
        <v>411</v>
      </c>
      <c r="D467" s="620" t="s">
        <v>1020</v>
      </c>
      <c r="E467" s="597">
        <v>728943648</v>
      </c>
      <c r="F467" s="597">
        <v>0</v>
      </c>
      <c r="G467" s="597">
        <v>728943648</v>
      </c>
      <c r="H467" s="597">
        <v>0</v>
      </c>
      <c r="I467" s="597">
        <v>0</v>
      </c>
    </row>
    <row r="468" spans="1:9" ht="25.5">
      <c r="A468" s="618" t="s">
        <v>397</v>
      </c>
      <c r="B468" s="618" t="s">
        <v>1019</v>
      </c>
      <c r="C468" s="618" t="s">
        <v>1455</v>
      </c>
      <c r="D468" s="620" t="s">
        <v>3062</v>
      </c>
      <c r="E468" s="597">
        <v>35096000</v>
      </c>
      <c r="F468" s="597">
        <v>0</v>
      </c>
      <c r="G468" s="597">
        <v>35096000</v>
      </c>
      <c r="H468" s="597">
        <v>0</v>
      </c>
      <c r="I468" s="597">
        <v>0</v>
      </c>
    </row>
    <row r="469" spans="1:9">
      <c r="A469" s="618" t="s">
        <v>397</v>
      </c>
      <c r="B469" s="618" t="s">
        <v>1019</v>
      </c>
      <c r="C469" s="618" t="s">
        <v>1456</v>
      </c>
      <c r="D469" s="620" t="s">
        <v>1457</v>
      </c>
      <c r="E469" s="597">
        <v>158026500</v>
      </c>
      <c r="F469" s="597">
        <v>0</v>
      </c>
      <c r="G469" s="597">
        <v>158026500</v>
      </c>
      <c r="H469" s="597">
        <v>0</v>
      </c>
      <c r="I469" s="597">
        <v>0</v>
      </c>
    </row>
    <row r="470" spans="1:9">
      <c r="A470" s="618" t="s">
        <v>397</v>
      </c>
      <c r="B470" s="618" t="s">
        <v>1019</v>
      </c>
      <c r="C470" s="618" t="s">
        <v>1458</v>
      </c>
      <c r="D470" s="620" t="s">
        <v>1459</v>
      </c>
      <c r="E470" s="597">
        <v>700000</v>
      </c>
      <c r="F470" s="597">
        <v>0</v>
      </c>
      <c r="G470" s="597">
        <v>700000</v>
      </c>
      <c r="H470" s="597">
        <v>0</v>
      </c>
      <c r="I470" s="597">
        <v>0</v>
      </c>
    </row>
    <row r="471" spans="1:9">
      <c r="A471" s="618" t="s">
        <v>397</v>
      </c>
      <c r="B471" s="618" t="s">
        <v>1019</v>
      </c>
      <c r="C471" s="618" t="s">
        <v>1021</v>
      </c>
      <c r="D471" s="620" t="s">
        <v>1022</v>
      </c>
      <c r="E471" s="597">
        <v>85959348</v>
      </c>
      <c r="F471" s="597">
        <v>0</v>
      </c>
      <c r="G471" s="597">
        <v>85959348</v>
      </c>
      <c r="H471" s="597">
        <v>0</v>
      </c>
      <c r="I471" s="597">
        <v>0</v>
      </c>
    </row>
    <row r="472" spans="1:9" ht="25.5">
      <c r="A472" s="618" t="s">
        <v>397</v>
      </c>
      <c r="B472" s="618" t="s">
        <v>1019</v>
      </c>
      <c r="C472" s="618" t="s">
        <v>1460</v>
      </c>
      <c r="D472" s="620" t="s">
        <v>1461</v>
      </c>
      <c r="E472" s="597">
        <v>449161800</v>
      </c>
      <c r="F472" s="597">
        <v>0</v>
      </c>
      <c r="G472" s="597">
        <v>449161800</v>
      </c>
      <c r="H472" s="597">
        <v>0</v>
      </c>
      <c r="I472" s="597">
        <v>0</v>
      </c>
    </row>
    <row r="473" spans="1:9">
      <c r="A473" s="618" t="s">
        <v>397</v>
      </c>
      <c r="B473" s="618" t="s">
        <v>689</v>
      </c>
      <c r="C473" s="619" t="s">
        <v>411</v>
      </c>
      <c r="D473" s="620" t="s">
        <v>3063</v>
      </c>
      <c r="E473" s="597">
        <v>10802300</v>
      </c>
      <c r="F473" s="597">
        <v>0</v>
      </c>
      <c r="G473" s="597">
        <v>10802300</v>
      </c>
      <c r="H473" s="597">
        <v>0</v>
      </c>
      <c r="I473" s="597">
        <v>0</v>
      </c>
    </row>
    <row r="474" spans="1:9">
      <c r="A474" s="618" t="s">
        <v>397</v>
      </c>
      <c r="B474" s="618" t="s">
        <v>689</v>
      </c>
      <c r="C474" s="618" t="s">
        <v>690</v>
      </c>
      <c r="D474" s="620" t="s">
        <v>3064</v>
      </c>
      <c r="E474" s="597">
        <v>10802300</v>
      </c>
      <c r="F474" s="597">
        <v>0</v>
      </c>
      <c r="G474" s="597">
        <v>10802300</v>
      </c>
      <c r="H474" s="597">
        <v>0</v>
      </c>
      <c r="I474" s="597">
        <v>0</v>
      </c>
    </row>
    <row r="475" spans="1:9">
      <c r="A475" s="618" t="s">
        <v>397</v>
      </c>
      <c r="B475" s="618" t="s">
        <v>685</v>
      </c>
      <c r="C475" s="619" t="s">
        <v>411</v>
      </c>
      <c r="D475" s="620" t="s">
        <v>686</v>
      </c>
      <c r="E475" s="597">
        <v>2000000</v>
      </c>
      <c r="F475" s="597">
        <v>0</v>
      </c>
      <c r="G475" s="597">
        <v>2000000</v>
      </c>
      <c r="H475" s="597">
        <v>0</v>
      </c>
      <c r="I475" s="597">
        <v>0</v>
      </c>
    </row>
    <row r="476" spans="1:9">
      <c r="A476" s="618" t="s">
        <v>397</v>
      </c>
      <c r="B476" s="618" t="s">
        <v>685</v>
      </c>
      <c r="C476" s="618" t="s">
        <v>1032</v>
      </c>
      <c r="D476" s="620" t="s">
        <v>1033</v>
      </c>
      <c r="E476" s="597">
        <v>2000000</v>
      </c>
      <c r="F476" s="597">
        <v>0</v>
      </c>
      <c r="G476" s="597">
        <v>2000000</v>
      </c>
      <c r="H476" s="597">
        <v>0</v>
      </c>
      <c r="I476" s="597">
        <v>0</v>
      </c>
    </row>
    <row r="477" spans="1:9">
      <c r="A477" s="618" t="s">
        <v>397</v>
      </c>
      <c r="B477" s="618" t="s">
        <v>1410</v>
      </c>
      <c r="C477" s="619" t="s">
        <v>411</v>
      </c>
      <c r="D477" s="620" t="s">
        <v>3065</v>
      </c>
      <c r="E477" s="597">
        <v>228050000</v>
      </c>
      <c r="F477" s="597">
        <v>0</v>
      </c>
      <c r="G477" s="597">
        <v>228050000</v>
      </c>
      <c r="H477" s="597">
        <v>0</v>
      </c>
      <c r="I477" s="597">
        <v>0</v>
      </c>
    </row>
    <row r="478" spans="1:9" ht="38.25">
      <c r="A478" s="618" t="s">
        <v>397</v>
      </c>
      <c r="B478" s="618" t="s">
        <v>1410</v>
      </c>
      <c r="C478" s="618" t="s">
        <v>1462</v>
      </c>
      <c r="D478" s="620" t="s">
        <v>3066</v>
      </c>
      <c r="E478" s="597">
        <v>228050000</v>
      </c>
      <c r="F478" s="597">
        <v>0</v>
      </c>
      <c r="G478" s="597">
        <v>228050000</v>
      </c>
      <c r="H478" s="597">
        <v>0</v>
      </c>
      <c r="I478" s="597">
        <v>0</v>
      </c>
    </row>
    <row r="479" spans="1:9">
      <c r="A479" s="618" t="s">
        <v>397</v>
      </c>
      <c r="B479" s="618" t="s">
        <v>395</v>
      </c>
      <c r="C479" s="619" t="s">
        <v>411</v>
      </c>
      <c r="D479" s="620" t="s">
        <v>2990</v>
      </c>
      <c r="E479" s="597">
        <v>10398780</v>
      </c>
      <c r="F479" s="597">
        <v>0</v>
      </c>
      <c r="G479" s="597">
        <v>6239268</v>
      </c>
      <c r="H479" s="597">
        <v>4159512</v>
      </c>
      <c r="I479" s="597">
        <v>0</v>
      </c>
    </row>
    <row r="480" spans="1:9">
      <c r="A480" s="618" t="s">
        <v>397</v>
      </c>
      <c r="B480" s="618" t="s">
        <v>395</v>
      </c>
      <c r="C480" s="618" t="s">
        <v>396</v>
      </c>
      <c r="D480" s="620" t="s">
        <v>2991</v>
      </c>
      <c r="E480" s="597">
        <v>10398780</v>
      </c>
      <c r="F480" s="597">
        <v>0</v>
      </c>
      <c r="G480" s="597">
        <v>6239268</v>
      </c>
      <c r="H480" s="597">
        <v>4159512</v>
      </c>
      <c r="I480" s="597">
        <v>0</v>
      </c>
    </row>
    <row r="481" spans="1:9">
      <c r="A481" s="618" t="s">
        <v>397</v>
      </c>
      <c r="B481" s="618" t="s">
        <v>382</v>
      </c>
      <c r="C481" s="619" t="s">
        <v>411</v>
      </c>
      <c r="D481" s="620" t="s">
        <v>383</v>
      </c>
      <c r="E481" s="597">
        <v>2192957400</v>
      </c>
      <c r="F481" s="597">
        <v>3173400</v>
      </c>
      <c r="G481" s="597">
        <v>2189784000</v>
      </c>
      <c r="H481" s="597">
        <v>0</v>
      </c>
      <c r="I481" s="597">
        <v>0</v>
      </c>
    </row>
    <row r="482" spans="1:9" ht="38.25">
      <c r="A482" s="618" t="s">
        <v>397</v>
      </c>
      <c r="B482" s="618" t="s">
        <v>382</v>
      </c>
      <c r="C482" s="618" t="s">
        <v>674</v>
      </c>
      <c r="D482" s="620" t="s">
        <v>3013</v>
      </c>
      <c r="E482" s="597">
        <v>3060000</v>
      </c>
      <c r="F482" s="597">
        <v>3060000</v>
      </c>
      <c r="G482" s="597">
        <v>0</v>
      </c>
      <c r="H482" s="597">
        <v>0</v>
      </c>
      <c r="I482" s="597">
        <v>0</v>
      </c>
    </row>
    <row r="483" spans="1:9" ht="25.5">
      <c r="A483" s="618" t="s">
        <v>397</v>
      </c>
      <c r="B483" s="618" t="s">
        <v>382</v>
      </c>
      <c r="C483" s="618" t="s">
        <v>547</v>
      </c>
      <c r="D483" s="620" t="s">
        <v>2997</v>
      </c>
      <c r="E483" s="597">
        <v>113400</v>
      </c>
      <c r="F483" s="597">
        <v>113400</v>
      </c>
      <c r="G483" s="597">
        <v>0</v>
      </c>
      <c r="H483" s="597">
        <v>0</v>
      </c>
      <c r="I483" s="597">
        <v>0</v>
      </c>
    </row>
    <row r="484" spans="1:9">
      <c r="A484" s="618" t="s">
        <v>397</v>
      </c>
      <c r="B484" s="618" t="s">
        <v>382</v>
      </c>
      <c r="C484" s="618" t="s">
        <v>1463</v>
      </c>
      <c r="D484" s="620" t="s">
        <v>1464</v>
      </c>
      <c r="E484" s="597">
        <v>2000000</v>
      </c>
      <c r="F484" s="597">
        <v>0</v>
      </c>
      <c r="G484" s="597">
        <v>2000000</v>
      </c>
      <c r="H484" s="597">
        <v>0</v>
      </c>
      <c r="I484" s="597">
        <v>0</v>
      </c>
    </row>
    <row r="485" spans="1:9">
      <c r="A485" s="618" t="s">
        <v>397</v>
      </c>
      <c r="B485" s="618" t="s">
        <v>382</v>
      </c>
      <c r="C485" s="618" t="s">
        <v>1465</v>
      </c>
      <c r="D485" s="620" t="s">
        <v>1466</v>
      </c>
      <c r="E485" s="597">
        <v>687750000</v>
      </c>
      <c r="F485" s="597">
        <v>0</v>
      </c>
      <c r="G485" s="597">
        <v>687750000</v>
      </c>
      <c r="H485" s="597">
        <v>0</v>
      </c>
      <c r="I485" s="597">
        <v>0</v>
      </c>
    </row>
    <row r="486" spans="1:9">
      <c r="A486" s="618" t="s">
        <v>397</v>
      </c>
      <c r="B486" s="618" t="s">
        <v>382</v>
      </c>
      <c r="C486" s="618" t="s">
        <v>386</v>
      </c>
      <c r="D486" s="620" t="s">
        <v>998</v>
      </c>
      <c r="E486" s="597">
        <v>1500034000</v>
      </c>
      <c r="F486" s="597">
        <v>0</v>
      </c>
      <c r="G486" s="597">
        <v>1500034000</v>
      </c>
      <c r="H486" s="597">
        <v>0</v>
      </c>
      <c r="I486" s="597">
        <v>0</v>
      </c>
    </row>
    <row r="487" spans="1:9">
      <c r="A487" s="618" t="s">
        <v>397</v>
      </c>
      <c r="B487" s="618" t="s">
        <v>391</v>
      </c>
      <c r="C487" s="619" t="s">
        <v>411</v>
      </c>
      <c r="D487" s="620" t="s">
        <v>392</v>
      </c>
      <c r="E487" s="597">
        <v>14099169500</v>
      </c>
      <c r="F487" s="597">
        <v>0</v>
      </c>
      <c r="G487" s="597">
        <v>14099169500</v>
      </c>
      <c r="H487" s="597">
        <v>0</v>
      </c>
      <c r="I487" s="597">
        <v>0</v>
      </c>
    </row>
    <row r="488" spans="1:9">
      <c r="A488" s="618" t="s">
        <v>397</v>
      </c>
      <c r="B488" s="618" t="s">
        <v>391</v>
      </c>
      <c r="C488" s="618" t="s">
        <v>1411</v>
      </c>
      <c r="D488" s="620" t="s">
        <v>2987</v>
      </c>
      <c r="E488" s="597">
        <v>14099169500</v>
      </c>
      <c r="F488" s="597">
        <v>0</v>
      </c>
      <c r="G488" s="597">
        <v>14099169500</v>
      </c>
      <c r="H488" s="597">
        <v>0</v>
      </c>
      <c r="I488" s="597">
        <v>0</v>
      </c>
    </row>
    <row r="489" spans="1:9">
      <c r="A489" s="618" t="s">
        <v>397</v>
      </c>
      <c r="B489" s="618" t="s">
        <v>675</v>
      </c>
      <c r="C489" s="619" t="s">
        <v>411</v>
      </c>
      <c r="D489" s="620" t="s">
        <v>676</v>
      </c>
      <c r="E489" s="597">
        <v>40851394</v>
      </c>
      <c r="F489" s="597">
        <v>0</v>
      </c>
      <c r="G489" s="597">
        <v>40706968</v>
      </c>
      <c r="H489" s="597">
        <v>144426</v>
      </c>
      <c r="I489" s="597">
        <v>0</v>
      </c>
    </row>
    <row r="490" spans="1:9">
      <c r="A490" s="618" t="s">
        <v>397</v>
      </c>
      <c r="B490" s="618" t="s">
        <v>675</v>
      </c>
      <c r="C490" s="618" t="s">
        <v>91</v>
      </c>
      <c r="D490" s="620" t="s">
        <v>652</v>
      </c>
      <c r="E490" s="597">
        <v>4879000</v>
      </c>
      <c r="F490" s="597">
        <v>0</v>
      </c>
      <c r="G490" s="597">
        <v>4879000</v>
      </c>
      <c r="H490" s="597">
        <v>0</v>
      </c>
      <c r="I490" s="597">
        <v>0</v>
      </c>
    </row>
    <row r="491" spans="1:9">
      <c r="A491" s="618" t="s">
        <v>397</v>
      </c>
      <c r="B491" s="618" t="s">
        <v>675</v>
      </c>
      <c r="C491" s="618" t="s">
        <v>1047</v>
      </c>
      <c r="D491" s="620" t="s">
        <v>1048</v>
      </c>
      <c r="E491" s="597">
        <v>681630</v>
      </c>
      <c r="F491" s="597">
        <v>0</v>
      </c>
      <c r="G491" s="597">
        <v>681630</v>
      </c>
      <c r="H491" s="597">
        <v>0</v>
      </c>
      <c r="I491" s="597">
        <v>0</v>
      </c>
    </row>
    <row r="492" spans="1:9" ht="38.25">
      <c r="A492" s="618" t="s">
        <v>397</v>
      </c>
      <c r="B492" s="618" t="s">
        <v>675</v>
      </c>
      <c r="C492" s="618" t="s">
        <v>1035</v>
      </c>
      <c r="D492" s="620" t="s">
        <v>1036</v>
      </c>
      <c r="E492" s="597">
        <v>3022370</v>
      </c>
      <c r="F492" s="597">
        <v>0</v>
      </c>
      <c r="G492" s="597">
        <v>3022370</v>
      </c>
      <c r="H492" s="597">
        <v>0</v>
      </c>
      <c r="I492" s="597">
        <v>0</v>
      </c>
    </row>
    <row r="493" spans="1:9" ht="25.5">
      <c r="A493" s="618" t="s">
        <v>397</v>
      </c>
      <c r="B493" s="618" t="s">
        <v>675</v>
      </c>
      <c r="C493" s="618" t="s">
        <v>1037</v>
      </c>
      <c r="D493" s="620" t="s">
        <v>1038</v>
      </c>
      <c r="E493" s="597">
        <v>27329530</v>
      </c>
      <c r="F493" s="597">
        <v>0</v>
      </c>
      <c r="G493" s="597">
        <v>27329530</v>
      </c>
      <c r="H493" s="597">
        <v>0</v>
      </c>
      <c r="I493" s="597">
        <v>0</v>
      </c>
    </row>
    <row r="494" spans="1:9" ht="25.5">
      <c r="A494" s="618" t="s">
        <v>397</v>
      </c>
      <c r="B494" s="618" t="s">
        <v>675</v>
      </c>
      <c r="C494" s="618" t="s">
        <v>1012</v>
      </c>
      <c r="D494" s="620" t="s">
        <v>3015</v>
      </c>
      <c r="E494" s="597">
        <v>377864</v>
      </c>
      <c r="F494" s="597">
        <v>0</v>
      </c>
      <c r="G494" s="597">
        <v>233438</v>
      </c>
      <c r="H494" s="597">
        <v>144426</v>
      </c>
      <c r="I494" s="597">
        <v>0</v>
      </c>
    </row>
    <row r="495" spans="1:9" ht="25.5">
      <c r="A495" s="618" t="s">
        <v>397</v>
      </c>
      <c r="B495" s="618" t="s">
        <v>675</v>
      </c>
      <c r="C495" s="618" t="s">
        <v>3067</v>
      </c>
      <c r="D495" s="620" t="s">
        <v>3068</v>
      </c>
      <c r="E495" s="597">
        <v>24000</v>
      </c>
      <c r="F495" s="597">
        <v>0</v>
      </c>
      <c r="G495" s="597">
        <v>24000</v>
      </c>
      <c r="H495" s="597">
        <v>0</v>
      </c>
      <c r="I495" s="597">
        <v>0</v>
      </c>
    </row>
    <row r="496" spans="1:9" ht="25.5">
      <c r="A496" s="618" t="s">
        <v>397</v>
      </c>
      <c r="B496" s="618" t="s">
        <v>675</v>
      </c>
      <c r="C496" s="618" t="s">
        <v>92</v>
      </c>
      <c r="D496" s="620" t="s">
        <v>2988</v>
      </c>
      <c r="E496" s="597">
        <v>4537000</v>
      </c>
      <c r="F496" s="597">
        <v>0</v>
      </c>
      <c r="G496" s="597">
        <v>4537000</v>
      </c>
      <c r="H496" s="597">
        <v>0</v>
      </c>
      <c r="I496" s="597">
        <v>0</v>
      </c>
    </row>
    <row r="497" spans="1:9">
      <c r="A497" s="618" t="s">
        <v>1387</v>
      </c>
      <c r="B497" s="619" t="s">
        <v>411</v>
      </c>
      <c r="C497" s="619" t="s">
        <v>411</v>
      </c>
      <c r="D497" s="620" t="s">
        <v>1388</v>
      </c>
      <c r="E497" s="597">
        <v>618205309</v>
      </c>
      <c r="F497" s="597">
        <v>0</v>
      </c>
      <c r="G497" s="597">
        <v>618205309</v>
      </c>
      <c r="H497" s="597">
        <v>0</v>
      </c>
      <c r="I497" s="597">
        <v>0</v>
      </c>
    </row>
    <row r="498" spans="1:9">
      <c r="A498" s="618" t="s">
        <v>1387</v>
      </c>
      <c r="B498" s="618" t="s">
        <v>406</v>
      </c>
      <c r="C498" s="619" t="s">
        <v>411</v>
      </c>
      <c r="D498" s="620" t="s">
        <v>283</v>
      </c>
      <c r="E498" s="597">
        <v>420000</v>
      </c>
      <c r="F498" s="597">
        <v>0</v>
      </c>
      <c r="G498" s="597">
        <v>420000</v>
      </c>
      <c r="H498" s="597">
        <v>0</v>
      </c>
      <c r="I498" s="597">
        <v>0</v>
      </c>
    </row>
    <row r="499" spans="1:9" ht="25.5">
      <c r="A499" s="618" t="s">
        <v>1387</v>
      </c>
      <c r="B499" s="618" t="s">
        <v>406</v>
      </c>
      <c r="C499" s="618" t="s">
        <v>662</v>
      </c>
      <c r="D499" s="620" t="s">
        <v>2969</v>
      </c>
      <c r="E499" s="597">
        <v>420000</v>
      </c>
      <c r="F499" s="597">
        <v>0</v>
      </c>
      <c r="G499" s="597">
        <v>420000</v>
      </c>
      <c r="H499" s="597">
        <v>0</v>
      </c>
      <c r="I499" s="597">
        <v>0</v>
      </c>
    </row>
    <row r="500" spans="1:9">
      <c r="A500" s="618" t="s">
        <v>1387</v>
      </c>
      <c r="B500" s="618" t="s">
        <v>669</v>
      </c>
      <c r="C500" s="619" t="s">
        <v>411</v>
      </c>
      <c r="D500" s="620" t="s">
        <v>2970</v>
      </c>
      <c r="E500" s="597">
        <v>420000</v>
      </c>
      <c r="F500" s="597">
        <v>0</v>
      </c>
      <c r="G500" s="597">
        <v>420000</v>
      </c>
      <c r="H500" s="597">
        <v>0</v>
      </c>
      <c r="I500" s="597">
        <v>0</v>
      </c>
    </row>
    <row r="501" spans="1:9" ht="25.5">
      <c r="A501" s="618" t="s">
        <v>1387</v>
      </c>
      <c r="B501" s="618" t="s">
        <v>669</v>
      </c>
      <c r="C501" s="618" t="s">
        <v>671</v>
      </c>
      <c r="D501" s="620" t="s">
        <v>2971</v>
      </c>
      <c r="E501" s="597">
        <v>420000</v>
      </c>
      <c r="F501" s="597">
        <v>0</v>
      </c>
      <c r="G501" s="597">
        <v>420000</v>
      </c>
      <c r="H501" s="597">
        <v>0</v>
      </c>
      <c r="I501" s="597">
        <v>0</v>
      </c>
    </row>
    <row r="502" spans="1:9">
      <c r="A502" s="618" t="s">
        <v>1387</v>
      </c>
      <c r="B502" s="618" t="s">
        <v>689</v>
      </c>
      <c r="C502" s="619" t="s">
        <v>411</v>
      </c>
      <c r="D502" s="620" t="s">
        <v>3063</v>
      </c>
      <c r="E502" s="597">
        <v>182406494</v>
      </c>
      <c r="F502" s="597">
        <v>0</v>
      </c>
      <c r="G502" s="597">
        <v>182406494</v>
      </c>
      <c r="H502" s="597">
        <v>0</v>
      </c>
      <c r="I502" s="597">
        <v>0</v>
      </c>
    </row>
    <row r="503" spans="1:9">
      <c r="A503" s="618" t="s">
        <v>1387</v>
      </c>
      <c r="B503" s="618" t="s">
        <v>689</v>
      </c>
      <c r="C503" s="618" t="s">
        <v>690</v>
      </c>
      <c r="D503" s="620" t="s">
        <v>3064</v>
      </c>
      <c r="E503" s="597">
        <v>182406494</v>
      </c>
      <c r="F503" s="597">
        <v>0</v>
      </c>
      <c r="G503" s="597">
        <v>182406494</v>
      </c>
      <c r="H503" s="597">
        <v>0</v>
      </c>
      <c r="I503" s="597">
        <v>0</v>
      </c>
    </row>
    <row r="504" spans="1:9">
      <c r="A504" s="618" t="s">
        <v>1387</v>
      </c>
      <c r="B504" s="618" t="s">
        <v>685</v>
      </c>
      <c r="C504" s="619" t="s">
        <v>411</v>
      </c>
      <c r="D504" s="620" t="s">
        <v>686</v>
      </c>
      <c r="E504" s="597">
        <v>147500000</v>
      </c>
      <c r="F504" s="597">
        <v>0</v>
      </c>
      <c r="G504" s="597">
        <v>147500000</v>
      </c>
      <c r="H504" s="597">
        <v>0</v>
      </c>
      <c r="I504" s="597">
        <v>0</v>
      </c>
    </row>
    <row r="505" spans="1:9">
      <c r="A505" s="618" t="s">
        <v>1387</v>
      </c>
      <c r="B505" s="618" t="s">
        <v>685</v>
      </c>
      <c r="C505" s="618" t="s">
        <v>1526</v>
      </c>
      <c r="D505" s="620" t="s">
        <v>3069</v>
      </c>
      <c r="E505" s="597">
        <v>147500000</v>
      </c>
      <c r="F505" s="597">
        <v>0</v>
      </c>
      <c r="G505" s="597">
        <v>147500000</v>
      </c>
      <c r="H505" s="597">
        <v>0</v>
      </c>
      <c r="I505" s="597">
        <v>0</v>
      </c>
    </row>
    <row r="506" spans="1:9">
      <c r="A506" s="618" t="s">
        <v>1387</v>
      </c>
      <c r="B506" s="618" t="s">
        <v>382</v>
      </c>
      <c r="C506" s="619" t="s">
        <v>411</v>
      </c>
      <c r="D506" s="620" t="s">
        <v>383</v>
      </c>
      <c r="E506" s="597">
        <v>2000000</v>
      </c>
      <c r="F506" s="597">
        <v>0</v>
      </c>
      <c r="G506" s="597">
        <v>2000000</v>
      </c>
      <c r="H506" s="597">
        <v>0</v>
      </c>
      <c r="I506" s="597">
        <v>0</v>
      </c>
    </row>
    <row r="507" spans="1:9">
      <c r="A507" s="618" t="s">
        <v>1387</v>
      </c>
      <c r="B507" s="618" t="s">
        <v>382</v>
      </c>
      <c r="C507" s="618" t="s">
        <v>386</v>
      </c>
      <c r="D507" s="620" t="s">
        <v>998</v>
      </c>
      <c r="E507" s="597">
        <v>2000000</v>
      </c>
      <c r="F507" s="597">
        <v>0</v>
      </c>
      <c r="G507" s="597">
        <v>2000000</v>
      </c>
      <c r="H507" s="597">
        <v>0</v>
      </c>
      <c r="I507" s="597">
        <v>0</v>
      </c>
    </row>
    <row r="508" spans="1:9">
      <c r="A508" s="618" t="s">
        <v>1387</v>
      </c>
      <c r="B508" s="618" t="s">
        <v>391</v>
      </c>
      <c r="C508" s="619" t="s">
        <v>411</v>
      </c>
      <c r="D508" s="620" t="s">
        <v>392</v>
      </c>
      <c r="E508" s="597">
        <v>85451300</v>
      </c>
      <c r="F508" s="597">
        <v>0</v>
      </c>
      <c r="G508" s="597">
        <v>85451300</v>
      </c>
      <c r="H508" s="597">
        <v>0</v>
      </c>
      <c r="I508" s="597">
        <v>0</v>
      </c>
    </row>
    <row r="509" spans="1:9">
      <c r="A509" s="618" t="s">
        <v>1387</v>
      </c>
      <c r="B509" s="618" t="s">
        <v>391</v>
      </c>
      <c r="C509" s="618" t="s">
        <v>1411</v>
      </c>
      <c r="D509" s="620" t="s">
        <v>2987</v>
      </c>
      <c r="E509" s="597">
        <v>85451300</v>
      </c>
      <c r="F509" s="597">
        <v>0</v>
      </c>
      <c r="G509" s="597">
        <v>85451300</v>
      </c>
      <c r="H509" s="597">
        <v>0</v>
      </c>
      <c r="I509" s="597">
        <v>0</v>
      </c>
    </row>
    <row r="510" spans="1:9">
      <c r="A510" s="618" t="s">
        <v>1387</v>
      </c>
      <c r="B510" s="618" t="s">
        <v>675</v>
      </c>
      <c r="C510" s="619" t="s">
        <v>411</v>
      </c>
      <c r="D510" s="620" t="s">
        <v>676</v>
      </c>
      <c r="E510" s="597">
        <v>200007515</v>
      </c>
      <c r="F510" s="597">
        <v>0</v>
      </c>
      <c r="G510" s="597">
        <v>200007515</v>
      </c>
      <c r="H510" s="597">
        <v>0</v>
      </c>
      <c r="I510" s="597">
        <v>0</v>
      </c>
    </row>
    <row r="511" spans="1:9">
      <c r="A511" s="618" t="s">
        <v>1387</v>
      </c>
      <c r="B511" s="618" t="s">
        <v>675</v>
      </c>
      <c r="C511" s="618" t="s">
        <v>91</v>
      </c>
      <c r="D511" s="620" t="s">
        <v>652</v>
      </c>
      <c r="E511" s="597">
        <v>200000000</v>
      </c>
      <c r="F511" s="597">
        <v>0</v>
      </c>
      <c r="G511" s="597">
        <v>200000000</v>
      </c>
      <c r="H511" s="597">
        <v>0</v>
      </c>
      <c r="I511" s="597">
        <v>0</v>
      </c>
    </row>
    <row r="512" spans="1:9" ht="38.25">
      <c r="A512" s="618" t="s">
        <v>1387</v>
      </c>
      <c r="B512" s="618" t="s">
        <v>675</v>
      </c>
      <c r="C512" s="618" t="s">
        <v>1035</v>
      </c>
      <c r="D512" s="620" t="s">
        <v>1036</v>
      </c>
      <c r="E512" s="597">
        <v>4365</v>
      </c>
      <c r="F512" s="597">
        <v>0</v>
      </c>
      <c r="G512" s="597">
        <v>4365</v>
      </c>
      <c r="H512" s="597">
        <v>0</v>
      </c>
      <c r="I512" s="597">
        <v>0</v>
      </c>
    </row>
    <row r="513" spans="1:9" ht="25.5">
      <c r="A513" s="618" t="s">
        <v>1387</v>
      </c>
      <c r="B513" s="618" t="s">
        <v>675</v>
      </c>
      <c r="C513" s="618" t="s">
        <v>1037</v>
      </c>
      <c r="D513" s="620" t="s">
        <v>1038</v>
      </c>
      <c r="E513" s="597">
        <v>3150</v>
      </c>
      <c r="F513" s="597">
        <v>0</v>
      </c>
      <c r="G513" s="597">
        <v>3150</v>
      </c>
      <c r="H513" s="597">
        <v>0</v>
      </c>
      <c r="I513" s="597">
        <v>0</v>
      </c>
    </row>
    <row r="514" spans="1:9">
      <c r="A514" s="618" t="s">
        <v>1385</v>
      </c>
      <c r="B514" s="619" t="s">
        <v>411</v>
      </c>
      <c r="C514" s="619" t="s">
        <v>411</v>
      </c>
      <c r="D514" s="620" t="s">
        <v>1386</v>
      </c>
      <c r="E514" s="597">
        <v>2302540111</v>
      </c>
      <c r="F514" s="597">
        <v>5100000</v>
      </c>
      <c r="G514" s="597">
        <v>2297440111</v>
      </c>
      <c r="H514" s="597">
        <v>0</v>
      </c>
      <c r="I514" s="597">
        <v>0</v>
      </c>
    </row>
    <row r="515" spans="1:9">
      <c r="A515" s="618" t="s">
        <v>1385</v>
      </c>
      <c r="B515" s="618" t="s">
        <v>406</v>
      </c>
      <c r="C515" s="619" t="s">
        <v>411</v>
      </c>
      <c r="D515" s="620" t="s">
        <v>283</v>
      </c>
      <c r="E515" s="597">
        <v>129067729</v>
      </c>
      <c r="F515" s="597">
        <v>0</v>
      </c>
      <c r="G515" s="597">
        <v>129067729</v>
      </c>
      <c r="H515" s="597">
        <v>0</v>
      </c>
      <c r="I515" s="597">
        <v>0</v>
      </c>
    </row>
    <row r="516" spans="1:9" ht="25.5">
      <c r="A516" s="618" t="s">
        <v>1385</v>
      </c>
      <c r="B516" s="618" t="s">
        <v>406</v>
      </c>
      <c r="C516" s="618" t="s">
        <v>662</v>
      </c>
      <c r="D516" s="620" t="s">
        <v>2969</v>
      </c>
      <c r="E516" s="597">
        <v>129067729</v>
      </c>
      <c r="F516" s="597">
        <v>0</v>
      </c>
      <c r="G516" s="597">
        <v>129067729</v>
      </c>
      <c r="H516" s="597">
        <v>0</v>
      </c>
      <c r="I516" s="597">
        <v>0</v>
      </c>
    </row>
    <row r="517" spans="1:9">
      <c r="A517" s="618" t="s">
        <v>1385</v>
      </c>
      <c r="B517" s="618" t="s">
        <v>669</v>
      </c>
      <c r="C517" s="619" t="s">
        <v>411</v>
      </c>
      <c r="D517" s="620" t="s">
        <v>2970</v>
      </c>
      <c r="E517" s="597">
        <v>116600679</v>
      </c>
      <c r="F517" s="597">
        <v>0</v>
      </c>
      <c r="G517" s="597">
        <v>116600679</v>
      </c>
      <c r="H517" s="597">
        <v>0</v>
      </c>
      <c r="I517" s="597">
        <v>0</v>
      </c>
    </row>
    <row r="518" spans="1:9" ht="25.5">
      <c r="A518" s="618" t="s">
        <v>1385</v>
      </c>
      <c r="B518" s="618" t="s">
        <v>669</v>
      </c>
      <c r="C518" s="618" t="s">
        <v>671</v>
      </c>
      <c r="D518" s="620" t="s">
        <v>2971</v>
      </c>
      <c r="E518" s="597">
        <v>116600679</v>
      </c>
      <c r="F518" s="597">
        <v>0</v>
      </c>
      <c r="G518" s="597">
        <v>116600679</v>
      </c>
      <c r="H518" s="597">
        <v>0</v>
      </c>
      <c r="I518" s="597">
        <v>0</v>
      </c>
    </row>
    <row r="519" spans="1:9">
      <c r="A519" s="618" t="s">
        <v>1385</v>
      </c>
      <c r="B519" s="618" t="s">
        <v>388</v>
      </c>
      <c r="C519" s="619" t="s">
        <v>411</v>
      </c>
      <c r="D519" s="620" t="s">
        <v>2993</v>
      </c>
      <c r="E519" s="597">
        <v>1951229903</v>
      </c>
      <c r="F519" s="597">
        <v>0</v>
      </c>
      <c r="G519" s="597">
        <v>1951229903</v>
      </c>
      <c r="H519" s="597">
        <v>0</v>
      </c>
      <c r="I519" s="597">
        <v>0</v>
      </c>
    </row>
    <row r="520" spans="1:9">
      <c r="A520" s="618" t="s">
        <v>1385</v>
      </c>
      <c r="B520" s="618" t="s">
        <v>388</v>
      </c>
      <c r="C520" s="618" t="s">
        <v>1050</v>
      </c>
      <c r="D520" s="620" t="s">
        <v>1051</v>
      </c>
      <c r="E520" s="597">
        <v>1281238303</v>
      </c>
      <c r="F520" s="597">
        <v>0</v>
      </c>
      <c r="G520" s="597">
        <v>1281238303</v>
      </c>
      <c r="H520" s="597">
        <v>0</v>
      </c>
      <c r="I520" s="597">
        <v>0</v>
      </c>
    </row>
    <row r="521" spans="1:9">
      <c r="A521" s="618" t="s">
        <v>1385</v>
      </c>
      <c r="B521" s="618" t="s">
        <v>388</v>
      </c>
      <c r="C521" s="618" t="s">
        <v>3070</v>
      </c>
      <c r="D521" s="620" t="s">
        <v>3071</v>
      </c>
      <c r="E521" s="597">
        <v>10945000</v>
      </c>
      <c r="F521" s="597">
        <v>0</v>
      </c>
      <c r="G521" s="597">
        <v>10945000</v>
      </c>
      <c r="H521" s="597">
        <v>0</v>
      </c>
      <c r="I521" s="597">
        <v>0</v>
      </c>
    </row>
    <row r="522" spans="1:9">
      <c r="A522" s="618" t="s">
        <v>1385</v>
      </c>
      <c r="B522" s="618" t="s">
        <v>388</v>
      </c>
      <c r="C522" s="618" t="s">
        <v>3072</v>
      </c>
      <c r="D522" s="620" t="s">
        <v>3073</v>
      </c>
      <c r="E522" s="597">
        <v>659046600</v>
      </c>
      <c r="F522" s="597">
        <v>0</v>
      </c>
      <c r="G522" s="597">
        <v>659046600</v>
      </c>
      <c r="H522" s="597">
        <v>0</v>
      </c>
      <c r="I522" s="597">
        <v>0</v>
      </c>
    </row>
    <row r="523" spans="1:9">
      <c r="A523" s="618" t="s">
        <v>1385</v>
      </c>
      <c r="B523" s="618" t="s">
        <v>685</v>
      </c>
      <c r="C523" s="619" t="s">
        <v>411</v>
      </c>
      <c r="D523" s="620" t="s">
        <v>686</v>
      </c>
      <c r="E523" s="597">
        <v>6000000</v>
      </c>
      <c r="F523" s="597">
        <v>0</v>
      </c>
      <c r="G523" s="597">
        <v>6000000</v>
      </c>
      <c r="H523" s="597">
        <v>0</v>
      </c>
      <c r="I523" s="597">
        <v>0</v>
      </c>
    </row>
    <row r="524" spans="1:9">
      <c r="A524" s="618" t="s">
        <v>1385</v>
      </c>
      <c r="B524" s="618" t="s">
        <v>685</v>
      </c>
      <c r="C524" s="618" t="s">
        <v>1030</v>
      </c>
      <c r="D524" s="620" t="s">
        <v>1031</v>
      </c>
      <c r="E524" s="597">
        <v>3000000</v>
      </c>
      <c r="F524" s="597">
        <v>0</v>
      </c>
      <c r="G524" s="597">
        <v>3000000</v>
      </c>
      <c r="H524" s="597">
        <v>0</v>
      </c>
      <c r="I524" s="597">
        <v>0</v>
      </c>
    </row>
    <row r="525" spans="1:9">
      <c r="A525" s="618" t="s">
        <v>1385</v>
      </c>
      <c r="B525" s="618" t="s">
        <v>685</v>
      </c>
      <c r="C525" s="618" t="s">
        <v>1032</v>
      </c>
      <c r="D525" s="620" t="s">
        <v>1033</v>
      </c>
      <c r="E525" s="597">
        <v>3000000</v>
      </c>
      <c r="F525" s="597">
        <v>0</v>
      </c>
      <c r="G525" s="597">
        <v>3000000</v>
      </c>
      <c r="H525" s="597">
        <v>0</v>
      </c>
      <c r="I525" s="597">
        <v>0</v>
      </c>
    </row>
    <row r="526" spans="1:9">
      <c r="A526" s="618" t="s">
        <v>1385</v>
      </c>
      <c r="B526" s="618" t="s">
        <v>382</v>
      </c>
      <c r="C526" s="619" t="s">
        <v>411</v>
      </c>
      <c r="D526" s="620" t="s">
        <v>383</v>
      </c>
      <c r="E526" s="597">
        <v>5100000</v>
      </c>
      <c r="F526" s="597">
        <v>5100000</v>
      </c>
      <c r="G526" s="597">
        <v>0</v>
      </c>
      <c r="H526" s="597">
        <v>0</v>
      </c>
      <c r="I526" s="597">
        <v>0</v>
      </c>
    </row>
    <row r="527" spans="1:9" ht="38.25">
      <c r="A527" s="618" t="s">
        <v>1385</v>
      </c>
      <c r="B527" s="618" t="s">
        <v>382</v>
      </c>
      <c r="C527" s="618" t="s">
        <v>674</v>
      </c>
      <c r="D527" s="620" t="s">
        <v>3013</v>
      </c>
      <c r="E527" s="597">
        <v>5100000</v>
      </c>
      <c r="F527" s="597">
        <v>5100000</v>
      </c>
      <c r="G527" s="597">
        <v>0</v>
      </c>
      <c r="H527" s="597">
        <v>0</v>
      </c>
      <c r="I527" s="597">
        <v>0</v>
      </c>
    </row>
    <row r="528" spans="1:9">
      <c r="A528" s="618" t="s">
        <v>1385</v>
      </c>
      <c r="B528" s="618" t="s">
        <v>675</v>
      </c>
      <c r="C528" s="619" t="s">
        <v>411</v>
      </c>
      <c r="D528" s="620" t="s">
        <v>676</v>
      </c>
      <c r="E528" s="597">
        <v>94541800</v>
      </c>
      <c r="F528" s="597">
        <v>0</v>
      </c>
      <c r="G528" s="597">
        <v>94541800</v>
      </c>
      <c r="H528" s="597">
        <v>0</v>
      </c>
      <c r="I528" s="597">
        <v>0</v>
      </c>
    </row>
    <row r="529" spans="1:9" ht="25.5">
      <c r="A529" s="618" t="s">
        <v>1385</v>
      </c>
      <c r="B529" s="618" t="s">
        <v>675</v>
      </c>
      <c r="C529" s="618" t="s">
        <v>1012</v>
      </c>
      <c r="D529" s="620" t="s">
        <v>3015</v>
      </c>
      <c r="E529" s="597">
        <v>132000</v>
      </c>
      <c r="F529" s="597">
        <v>0</v>
      </c>
      <c r="G529" s="597">
        <v>132000</v>
      </c>
      <c r="H529" s="597">
        <v>0</v>
      </c>
      <c r="I529" s="597">
        <v>0</v>
      </c>
    </row>
    <row r="530" spans="1:9" ht="25.5">
      <c r="A530" s="618" t="s">
        <v>1385</v>
      </c>
      <c r="B530" s="618" t="s">
        <v>675</v>
      </c>
      <c r="C530" s="618" t="s">
        <v>92</v>
      </c>
      <c r="D530" s="620" t="s">
        <v>2988</v>
      </c>
      <c r="E530" s="597">
        <v>94409800</v>
      </c>
      <c r="F530" s="597">
        <v>0</v>
      </c>
      <c r="G530" s="597">
        <v>94409800</v>
      </c>
      <c r="H530" s="597">
        <v>0</v>
      </c>
      <c r="I530" s="597">
        <v>0</v>
      </c>
    </row>
    <row r="531" spans="1:9">
      <c r="A531" s="618" t="s">
        <v>399</v>
      </c>
      <c r="B531" s="619" t="s">
        <v>411</v>
      </c>
      <c r="C531" s="619" t="s">
        <v>411</v>
      </c>
      <c r="D531" s="620" t="s">
        <v>400</v>
      </c>
      <c r="E531" s="597">
        <v>3722956261</v>
      </c>
      <c r="F531" s="597">
        <v>0</v>
      </c>
      <c r="G531" s="597">
        <v>3722956261</v>
      </c>
      <c r="H531" s="597">
        <v>0</v>
      </c>
      <c r="I531" s="597">
        <v>0</v>
      </c>
    </row>
    <row r="532" spans="1:9">
      <c r="A532" s="618" t="s">
        <v>399</v>
      </c>
      <c r="B532" s="618" t="s">
        <v>1023</v>
      </c>
      <c r="C532" s="619" t="s">
        <v>411</v>
      </c>
      <c r="D532" s="620" t="s">
        <v>2972</v>
      </c>
      <c r="E532" s="597">
        <v>3600000</v>
      </c>
      <c r="F532" s="597">
        <v>0</v>
      </c>
      <c r="G532" s="597">
        <v>3600000</v>
      </c>
      <c r="H532" s="597">
        <v>0</v>
      </c>
      <c r="I532" s="597">
        <v>0</v>
      </c>
    </row>
    <row r="533" spans="1:9" ht="25.5">
      <c r="A533" s="618" t="s">
        <v>399</v>
      </c>
      <c r="B533" s="618" t="s">
        <v>1023</v>
      </c>
      <c r="C533" s="618" t="s">
        <v>1536</v>
      </c>
      <c r="D533" s="620" t="s">
        <v>2973</v>
      </c>
      <c r="E533" s="597">
        <v>3600000</v>
      </c>
      <c r="F533" s="597">
        <v>0</v>
      </c>
      <c r="G533" s="597">
        <v>3600000</v>
      </c>
      <c r="H533" s="597">
        <v>0</v>
      </c>
      <c r="I533" s="597">
        <v>0</v>
      </c>
    </row>
    <row r="534" spans="1:9">
      <c r="A534" s="618" t="s">
        <v>399</v>
      </c>
      <c r="B534" s="618" t="s">
        <v>689</v>
      </c>
      <c r="C534" s="619" t="s">
        <v>411</v>
      </c>
      <c r="D534" s="620" t="s">
        <v>3063</v>
      </c>
      <c r="E534" s="597">
        <v>75307200</v>
      </c>
      <c r="F534" s="597">
        <v>0</v>
      </c>
      <c r="G534" s="597">
        <v>75307200</v>
      </c>
      <c r="H534" s="597">
        <v>0</v>
      </c>
      <c r="I534" s="597">
        <v>0</v>
      </c>
    </row>
    <row r="535" spans="1:9">
      <c r="A535" s="618" t="s">
        <v>399</v>
      </c>
      <c r="B535" s="618" t="s">
        <v>689</v>
      </c>
      <c r="C535" s="618" t="s">
        <v>690</v>
      </c>
      <c r="D535" s="620" t="s">
        <v>3064</v>
      </c>
      <c r="E535" s="597">
        <v>1864200</v>
      </c>
      <c r="F535" s="597">
        <v>0</v>
      </c>
      <c r="G535" s="597">
        <v>1864200</v>
      </c>
      <c r="H535" s="597">
        <v>0</v>
      </c>
      <c r="I535" s="597">
        <v>0</v>
      </c>
    </row>
    <row r="536" spans="1:9">
      <c r="A536" s="618" t="s">
        <v>399</v>
      </c>
      <c r="B536" s="618" t="s">
        <v>689</v>
      </c>
      <c r="C536" s="618" t="s">
        <v>3074</v>
      </c>
      <c r="D536" s="620" t="s">
        <v>1403</v>
      </c>
      <c r="E536" s="597">
        <v>4450000</v>
      </c>
      <c r="F536" s="597">
        <v>0</v>
      </c>
      <c r="G536" s="597">
        <v>4450000</v>
      </c>
      <c r="H536" s="597">
        <v>0</v>
      </c>
      <c r="I536" s="597">
        <v>0</v>
      </c>
    </row>
    <row r="537" spans="1:9" ht="25.5">
      <c r="A537" s="618" t="s">
        <v>399</v>
      </c>
      <c r="B537" s="618" t="s">
        <v>689</v>
      </c>
      <c r="C537" s="618" t="s">
        <v>1533</v>
      </c>
      <c r="D537" s="620" t="s">
        <v>1534</v>
      </c>
      <c r="E537" s="597">
        <v>68993000</v>
      </c>
      <c r="F537" s="597">
        <v>0</v>
      </c>
      <c r="G537" s="597">
        <v>68993000</v>
      </c>
      <c r="H537" s="597">
        <v>0</v>
      </c>
      <c r="I537" s="597">
        <v>0</v>
      </c>
    </row>
    <row r="538" spans="1:9">
      <c r="A538" s="618" t="s">
        <v>399</v>
      </c>
      <c r="B538" s="618" t="s">
        <v>685</v>
      </c>
      <c r="C538" s="619" t="s">
        <v>411</v>
      </c>
      <c r="D538" s="620" t="s">
        <v>686</v>
      </c>
      <c r="E538" s="597">
        <v>5520000</v>
      </c>
      <c r="F538" s="597">
        <v>0</v>
      </c>
      <c r="G538" s="597">
        <v>5520000</v>
      </c>
      <c r="H538" s="597">
        <v>0</v>
      </c>
      <c r="I538" s="597">
        <v>0</v>
      </c>
    </row>
    <row r="539" spans="1:9" ht="38.25">
      <c r="A539" s="618" t="s">
        <v>399</v>
      </c>
      <c r="B539" s="618" t="s">
        <v>685</v>
      </c>
      <c r="C539" s="618" t="s">
        <v>1409</v>
      </c>
      <c r="D539" s="620" t="s">
        <v>2984</v>
      </c>
      <c r="E539" s="597">
        <v>5520000</v>
      </c>
      <c r="F539" s="597">
        <v>0</v>
      </c>
      <c r="G539" s="597">
        <v>5520000</v>
      </c>
      <c r="H539" s="597">
        <v>0</v>
      </c>
      <c r="I539" s="597">
        <v>0</v>
      </c>
    </row>
    <row r="540" spans="1:9">
      <c r="A540" s="618" t="s">
        <v>399</v>
      </c>
      <c r="B540" s="618" t="s">
        <v>382</v>
      </c>
      <c r="C540" s="619" t="s">
        <v>411</v>
      </c>
      <c r="D540" s="620" t="s">
        <v>383</v>
      </c>
      <c r="E540" s="597">
        <v>2214066000</v>
      </c>
      <c r="F540" s="597">
        <v>0</v>
      </c>
      <c r="G540" s="597">
        <v>2214066000</v>
      </c>
      <c r="H540" s="597">
        <v>0</v>
      </c>
      <c r="I540" s="597">
        <v>0</v>
      </c>
    </row>
    <row r="541" spans="1:9">
      <c r="A541" s="618" t="s">
        <v>399</v>
      </c>
      <c r="B541" s="618" t="s">
        <v>382</v>
      </c>
      <c r="C541" s="618" t="s">
        <v>1463</v>
      </c>
      <c r="D541" s="620" t="s">
        <v>1464</v>
      </c>
      <c r="E541" s="597">
        <v>18000000</v>
      </c>
      <c r="F541" s="597">
        <v>0</v>
      </c>
      <c r="G541" s="597">
        <v>18000000</v>
      </c>
      <c r="H541" s="597">
        <v>0</v>
      </c>
      <c r="I541" s="597">
        <v>0</v>
      </c>
    </row>
    <row r="542" spans="1:9">
      <c r="A542" s="618" t="s">
        <v>399</v>
      </c>
      <c r="B542" s="618" t="s">
        <v>382</v>
      </c>
      <c r="C542" s="618" t="s">
        <v>1465</v>
      </c>
      <c r="D542" s="620" t="s">
        <v>1466</v>
      </c>
      <c r="E542" s="597">
        <v>108475000</v>
      </c>
      <c r="F542" s="597">
        <v>0</v>
      </c>
      <c r="G542" s="597">
        <v>108475000</v>
      </c>
      <c r="H542" s="597">
        <v>0</v>
      </c>
      <c r="I542" s="597">
        <v>0</v>
      </c>
    </row>
    <row r="543" spans="1:9">
      <c r="A543" s="618" t="s">
        <v>399</v>
      </c>
      <c r="B543" s="618" t="s">
        <v>382</v>
      </c>
      <c r="C543" s="618" t="s">
        <v>386</v>
      </c>
      <c r="D543" s="620" t="s">
        <v>998</v>
      </c>
      <c r="E543" s="597">
        <v>2087591000</v>
      </c>
      <c r="F543" s="597">
        <v>0</v>
      </c>
      <c r="G543" s="597">
        <v>2087591000</v>
      </c>
      <c r="H543" s="597">
        <v>0</v>
      </c>
      <c r="I543" s="597">
        <v>0</v>
      </c>
    </row>
    <row r="544" spans="1:9">
      <c r="A544" s="618" t="s">
        <v>399</v>
      </c>
      <c r="B544" s="618" t="s">
        <v>391</v>
      </c>
      <c r="C544" s="619" t="s">
        <v>411</v>
      </c>
      <c r="D544" s="620" t="s">
        <v>392</v>
      </c>
      <c r="E544" s="597">
        <v>1424197061</v>
      </c>
      <c r="F544" s="597">
        <v>0</v>
      </c>
      <c r="G544" s="597">
        <v>1424197061</v>
      </c>
      <c r="H544" s="597">
        <v>0</v>
      </c>
      <c r="I544" s="597">
        <v>0</v>
      </c>
    </row>
    <row r="545" spans="1:9">
      <c r="A545" s="618" t="s">
        <v>399</v>
      </c>
      <c r="B545" s="618" t="s">
        <v>391</v>
      </c>
      <c r="C545" s="618" t="s">
        <v>1411</v>
      </c>
      <c r="D545" s="620" t="s">
        <v>2987</v>
      </c>
      <c r="E545" s="597">
        <v>1424197061</v>
      </c>
      <c r="F545" s="597">
        <v>0</v>
      </c>
      <c r="G545" s="597">
        <v>1424197061</v>
      </c>
      <c r="H545" s="597">
        <v>0</v>
      </c>
      <c r="I545" s="597">
        <v>0</v>
      </c>
    </row>
    <row r="546" spans="1:9">
      <c r="A546" s="618" t="s">
        <v>399</v>
      </c>
      <c r="B546" s="618" t="s">
        <v>675</v>
      </c>
      <c r="C546" s="619" t="s">
        <v>411</v>
      </c>
      <c r="D546" s="620" t="s">
        <v>676</v>
      </c>
      <c r="E546" s="597">
        <v>266000</v>
      </c>
      <c r="F546" s="597">
        <v>0</v>
      </c>
      <c r="G546" s="597">
        <v>266000</v>
      </c>
      <c r="H546" s="597">
        <v>0</v>
      </c>
      <c r="I546" s="597">
        <v>0</v>
      </c>
    </row>
    <row r="547" spans="1:9" ht="25.5">
      <c r="A547" s="618" t="s">
        <v>399</v>
      </c>
      <c r="B547" s="618" t="s">
        <v>675</v>
      </c>
      <c r="C547" s="618" t="s">
        <v>92</v>
      </c>
      <c r="D547" s="620" t="s">
        <v>2988</v>
      </c>
      <c r="E547" s="597">
        <v>266000</v>
      </c>
      <c r="F547" s="597">
        <v>0</v>
      </c>
      <c r="G547" s="597">
        <v>266000</v>
      </c>
      <c r="H547" s="597">
        <v>0</v>
      </c>
      <c r="I547" s="597">
        <v>0</v>
      </c>
    </row>
    <row r="548" spans="1:9">
      <c r="A548" s="618" t="s">
        <v>1379</v>
      </c>
      <c r="B548" s="619" t="s">
        <v>411</v>
      </c>
      <c r="C548" s="619" t="s">
        <v>411</v>
      </c>
      <c r="D548" s="620" t="s">
        <v>1381</v>
      </c>
      <c r="E548" s="597">
        <v>714319227</v>
      </c>
      <c r="F548" s="597">
        <v>600000</v>
      </c>
      <c r="G548" s="597">
        <v>713719227</v>
      </c>
      <c r="H548" s="597">
        <v>0</v>
      </c>
      <c r="I548" s="597">
        <v>0</v>
      </c>
    </row>
    <row r="549" spans="1:9">
      <c r="A549" s="618" t="s">
        <v>1379</v>
      </c>
      <c r="B549" s="618" t="s">
        <v>406</v>
      </c>
      <c r="C549" s="619" t="s">
        <v>411</v>
      </c>
      <c r="D549" s="620" t="s">
        <v>283</v>
      </c>
      <c r="E549" s="597">
        <v>490447708</v>
      </c>
      <c r="F549" s="597">
        <v>0</v>
      </c>
      <c r="G549" s="597">
        <v>490447708</v>
      </c>
      <c r="H549" s="597">
        <v>0</v>
      </c>
      <c r="I549" s="597">
        <v>0</v>
      </c>
    </row>
    <row r="550" spans="1:9" ht="25.5">
      <c r="A550" s="618" t="s">
        <v>1379</v>
      </c>
      <c r="B550" s="618" t="s">
        <v>406</v>
      </c>
      <c r="C550" s="618" t="s">
        <v>662</v>
      </c>
      <c r="D550" s="620" t="s">
        <v>2969</v>
      </c>
      <c r="E550" s="597">
        <v>490447708</v>
      </c>
      <c r="F550" s="597">
        <v>0</v>
      </c>
      <c r="G550" s="597">
        <v>490447708</v>
      </c>
      <c r="H550" s="597">
        <v>0</v>
      </c>
      <c r="I550" s="597">
        <v>0</v>
      </c>
    </row>
    <row r="551" spans="1:9">
      <c r="A551" s="618" t="s">
        <v>1379</v>
      </c>
      <c r="B551" s="618" t="s">
        <v>669</v>
      </c>
      <c r="C551" s="619" t="s">
        <v>411</v>
      </c>
      <c r="D551" s="620" t="s">
        <v>2970</v>
      </c>
      <c r="E551" s="597">
        <v>186446239</v>
      </c>
      <c r="F551" s="597">
        <v>0</v>
      </c>
      <c r="G551" s="597">
        <v>186446239</v>
      </c>
      <c r="H551" s="597">
        <v>0</v>
      </c>
      <c r="I551" s="597">
        <v>0</v>
      </c>
    </row>
    <row r="552" spans="1:9" ht="25.5">
      <c r="A552" s="618" t="s">
        <v>1379</v>
      </c>
      <c r="B552" s="618" t="s">
        <v>669</v>
      </c>
      <c r="C552" s="618" t="s">
        <v>671</v>
      </c>
      <c r="D552" s="620" t="s">
        <v>2971</v>
      </c>
      <c r="E552" s="597">
        <v>186446239</v>
      </c>
      <c r="F552" s="597">
        <v>0</v>
      </c>
      <c r="G552" s="597">
        <v>186446239</v>
      </c>
      <c r="H552" s="597">
        <v>0</v>
      </c>
      <c r="I552" s="597">
        <v>0</v>
      </c>
    </row>
    <row r="553" spans="1:9">
      <c r="A553" s="618" t="s">
        <v>1379</v>
      </c>
      <c r="B553" s="618" t="s">
        <v>1473</v>
      </c>
      <c r="C553" s="619" t="s">
        <v>411</v>
      </c>
      <c r="D553" s="620" t="s">
        <v>3075</v>
      </c>
      <c r="E553" s="597">
        <v>8438000</v>
      </c>
      <c r="F553" s="597">
        <v>0</v>
      </c>
      <c r="G553" s="597">
        <v>8438000</v>
      </c>
      <c r="H553" s="597">
        <v>0</v>
      </c>
      <c r="I553" s="597">
        <v>0</v>
      </c>
    </row>
    <row r="554" spans="1:9">
      <c r="A554" s="618" t="s">
        <v>1379</v>
      </c>
      <c r="B554" s="618" t="s">
        <v>1473</v>
      </c>
      <c r="C554" s="618" t="s">
        <v>3076</v>
      </c>
      <c r="D554" s="620" t="s">
        <v>3077</v>
      </c>
      <c r="E554" s="597">
        <v>8438000</v>
      </c>
      <c r="F554" s="597">
        <v>0</v>
      </c>
      <c r="G554" s="597">
        <v>8438000</v>
      </c>
      <c r="H554" s="597">
        <v>0</v>
      </c>
      <c r="I554" s="597">
        <v>0</v>
      </c>
    </row>
    <row r="555" spans="1:9">
      <c r="A555" s="618" t="s">
        <v>1379</v>
      </c>
      <c r="B555" s="618" t="s">
        <v>685</v>
      </c>
      <c r="C555" s="619" t="s">
        <v>411</v>
      </c>
      <c r="D555" s="620" t="s">
        <v>686</v>
      </c>
      <c r="E555" s="597">
        <v>3000000</v>
      </c>
      <c r="F555" s="597">
        <v>0</v>
      </c>
      <c r="G555" s="597">
        <v>3000000</v>
      </c>
      <c r="H555" s="597">
        <v>0</v>
      </c>
      <c r="I555" s="597">
        <v>0</v>
      </c>
    </row>
    <row r="556" spans="1:9">
      <c r="A556" s="618" t="s">
        <v>1379</v>
      </c>
      <c r="B556" s="618" t="s">
        <v>685</v>
      </c>
      <c r="C556" s="618" t="s">
        <v>1032</v>
      </c>
      <c r="D556" s="620" t="s">
        <v>1033</v>
      </c>
      <c r="E556" s="597">
        <v>3000000</v>
      </c>
      <c r="F556" s="597">
        <v>0</v>
      </c>
      <c r="G556" s="597">
        <v>3000000</v>
      </c>
      <c r="H556" s="597">
        <v>0</v>
      </c>
      <c r="I556" s="597">
        <v>0</v>
      </c>
    </row>
    <row r="557" spans="1:9">
      <c r="A557" s="618" t="s">
        <v>1379</v>
      </c>
      <c r="B557" s="618" t="s">
        <v>382</v>
      </c>
      <c r="C557" s="619" t="s">
        <v>411</v>
      </c>
      <c r="D557" s="620" t="s">
        <v>383</v>
      </c>
      <c r="E557" s="597">
        <v>600000</v>
      </c>
      <c r="F557" s="597">
        <v>600000</v>
      </c>
      <c r="G557" s="597">
        <v>0</v>
      </c>
      <c r="H557" s="597">
        <v>0</v>
      </c>
      <c r="I557" s="597">
        <v>0</v>
      </c>
    </row>
    <row r="558" spans="1:9" ht="38.25">
      <c r="A558" s="618" t="s">
        <v>1379</v>
      </c>
      <c r="B558" s="618" t="s">
        <v>382</v>
      </c>
      <c r="C558" s="618" t="s">
        <v>674</v>
      </c>
      <c r="D558" s="620" t="s">
        <v>3013</v>
      </c>
      <c r="E558" s="597">
        <v>600000</v>
      </c>
      <c r="F558" s="597">
        <v>600000</v>
      </c>
      <c r="G558" s="597">
        <v>0</v>
      </c>
      <c r="H558" s="597">
        <v>0</v>
      </c>
      <c r="I558" s="597">
        <v>0</v>
      </c>
    </row>
    <row r="559" spans="1:9">
      <c r="A559" s="618" t="s">
        <v>1379</v>
      </c>
      <c r="B559" s="618" t="s">
        <v>675</v>
      </c>
      <c r="C559" s="619" t="s">
        <v>411</v>
      </c>
      <c r="D559" s="620" t="s">
        <v>676</v>
      </c>
      <c r="E559" s="597">
        <v>25387280</v>
      </c>
      <c r="F559" s="597">
        <v>0</v>
      </c>
      <c r="G559" s="597">
        <v>25387280</v>
      </c>
      <c r="H559" s="597">
        <v>0</v>
      </c>
      <c r="I559" s="597">
        <v>0</v>
      </c>
    </row>
    <row r="560" spans="1:9" ht="38.25">
      <c r="A560" s="618" t="s">
        <v>1379</v>
      </c>
      <c r="B560" s="618" t="s">
        <v>675</v>
      </c>
      <c r="C560" s="618" t="s">
        <v>1035</v>
      </c>
      <c r="D560" s="620" t="s">
        <v>1036</v>
      </c>
      <c r="E560" s="597">
        <v>23684530</v>
      </c>
      <c r="F560" s="597">
        <v>0</v>
      </c>
      <c r="G560" s="597">
        <v>23684530</v>
      </c>
      <c r="H560" s="597">
        <v>0</v>
      </c>
      <c r="I560" s="597">
        <v>0</v>
      </c>
    </row>
    <row r="561" spans="1:9" ht="25.5">
      <c r="A561" s="618" t="s">
        <v>1379</v>
      </c>
      <c r="B561" s="618" t="s">
        <v>675</v>
      </c>
      <c r="C561" s="618" t="s">
        <v>1037</v>
      </c>
      <c r="D561" s="620" t="s">
        <v>1038</v>
      </c>
      <c r="E561" s="597">
        <v>806750</v>
      </c>
      <c r="F561" s="597">
        <v>0</v>
      </c>
      <c r="G561" s="597">
        <v>806750</v>
      </c>
      <c r="H561" s="597">
        <v>0</v>
      </c>
      <c r="I561" s="597">
        <v>0</v>
      </c>
    </row>
    <row r="562" spans="1:9" ht="25.5">
      <c r="A562" s="618" t="s">
        <v>1379</v>
      </c>
      <c r="B562" s="618" t="s">
        <v>675</v>
      </c>
      <c r="C562" s="618" t="s">
        <v>1012</v>
      </c>
      <c r="D562" s="620" t="s">
        <v>3015</v>
      </c>
      <c r="E562" s="597">
        <v>896000</v>
      </c>
      <c r="F562" s="597">
        <v>0</v>
      </c>
      <c r="G562" s="597">
        <v>896000</v>
      </c>
      <c r="H562" s="597">
        <v>0</v>
      </c>
      <c r="I562" s="597">
        <v>0</v>
      </c>
    </row>
    <row r="563" spans="1:9">
      <c r="A563" s="618" t="s">
        <v>1377</v>
      </c>
      <c r="B563" s="619" t="s">
        <v>411</v>
      </c>
      <c r="C563" s="619" t="s">
        <v>411</v>
      </c>
      <c r="D563" s="620" t="s">
        <v>1378</v>
      </c>
      <c r="E563" s="597">
        <v>39570074759</v>
      </c>
      <c r="F563" s="597">
        <v>0</v>
      </c>
      <c r="G563" s="597">
        <v>39465865924</v>
      </c>
      <c r="H563" s="597">
        <v>99917883</v>
      </c>
      <c r="I563" s="597">
        <v>4290952</v>
      </c>
    </row>
    <row r="564" spans="1:9">
      <c r="A564" s="618" t="s">
        <v>1377</v>
      </c>
      <c r="B564" s="618" t="s">
        <v>406</v>
      </c>
      <c r="C564" s="619" t="s">
        <v>411</v>
      </c>
      <c r="D564" s="620" t="s">
        <v>283</v>
      </c>
      <c r="E564" s="597">
        <v>473361160</v>
      </c>
      <c r="F564" s="597">
        <v>0</v>
      </c>
      <c r="G564" s="597">
        <v>473361160</v>
      </c>
      <c r="H564" s="597">
        <v>0</v>
      </c>
      <c r="I564" s="597">
        <v>0</v>
      </c>
    </row>
    <row r="565" spans="1:9" ht="25.5">
      <c r="A565" s="618" t="s">
        <v>1377</v>
      </c>
      <c r="B565" s="618" t="s">
        <v>406</v>
      </c>
      <c r="C565" s="618" t="s">
        <v>662</v>
      </c>
      <c r="D565" s="620" t="s">
        <v>2969</v>
      </c>
      <c r="E565" s="597">
        <v>79272189</v>
      </c>
      <c r="F565" s="597">
        <v>0</v>
      </c>
      <c r="G565" s="597">
        <v>79272189</v>
      </c>
      <c r="H565" s="597">
        <v>0</v>
      </c>
      <c r="I565" s="597">
        <v>0</v>
      </c>
    </row>
    <row r="566" spans="1:9">
      <c r="A566" s="618" t="s">
        <v>1377</v>
      </c>
      <c r="B566" s="618" t="s">
        <v>406</v>
      </c>
      <c r="C566" s="618" t="s">
        <v>1467</v>
      </c>
      <c r="D566" s="620" t="s">
        <v>1468</v>
      </c>
      <c r="E566" s="597">
        <v>394088971</v>
      </c>
      <c r="F566" s="597">
        <v>0</v>
      </c>
      <c r="G566" s="597">
        <v>394088971</v>
      </c>
      <c r="H566" s="597">
        <v>0</v>
      </c>
      <c r="I566" s="597">
        <v>0</v>
      </c>
    </row>
    <row r="567" spans="1:9">
      <c r="A567" s="618" t="s">
        <v>1377</v>
      </c>
      <c r="B567" s="618" t="s">
        <v>666</v>
      </c>
      <c r="C567" s="619" t="s">
        <v>411</v>
      </c>
      <c r="D567" s="620" t="s">
        <v>667</v>
      </c>
      <c r="E567" s="597">
        <v>6129931</v>
      </c>
      <c r="F567" s="597">
        <v>0</v>
      </c>
      <c r="G567" s="597">
        <v>0</v>
      </c>
      <c r="H567" s="597">
        <v>1838979</v>
      </c>
      <c r="I567" s="597">
        <v>4290952</v>
      </c>
    </row>
    <row r="568" spans="1:9">
      <c r="A568" s="618" t="s">
        <v>1377</v>
      </c>
      <c r="B568" s="618" t="s">
        <v>666</v>
      </c>
      <c r="C568" s="618" t="s">
        <v>668</v>
      </c>
      <c r="D568" s="620" t="s">
        <v>994</v>
      </c>
      <c r="E568" s="597">
        <v>6129931</v>
      </c>
      <c r="F568" s="597">
        <v>0</v>
      </c>
      <c r="G568" s="597">
        <v>0</v>
      </c>
      <c r="H568" s="597">
        <v>1838979</v>
      </c>
      <c r="I568" s="597">
        <v>4290952</v>
      </c>
    </row>
    <row r="569" spans="1:9">
      <c r="A569" s="618" t="s">
        <v>1377</v>
      </c>
      <c r="B569" s="618" t="s">
        <v>669</v>
      </c>
      <c r="C569" s="619" t="s">
        <v>411</v>
      </c>
      <c r="D569" s="620" t="s">
        <v>2970</v>
      </c>
      <c r="E569" s="597">
        <v>16104306458</v>
      </c>
      <c r="F569" s="597">
        <v>0</v>
      </c>
      <c r="G569" s="597">
        <v>16104306458</v>
      </c>
      <c r="H569" s="597">
        <v>0</v>
      </c>
      <c r="I569" s="597">
        <v>0</v>
      </c>
    </row>
    <row r="570" spans="1:9" ht="25.5">
      <c r="A570" s="618" t="s">
        <v>1377</v>
      </c>
      <c r="B570" s="618" t="s">
        <v>669</v>
      </c>
      <c r="C570" s="618" t="s">
        <v>671</v>
      </c>
      <c r="D570" s="620" t="s">
        <v>2971</v>
      </c>
      <c r="E570" s="597">
        <v>26306458</v>
      </c>
      <c r="F570" s="597">
        <v>0</v>
      </c>
      <c r="G570" s="597">
        <v>26306458</v>
      </c>
      <c r="H570" s="597">
        <v>0</v>
      </c>
      <c r="I570" s="597">
        <v>0</v>
      </c>
    </row>
    <row r="571" spans="1:9">
      <c r="A571" s="618" t="s">
        <v>1377</v>
      </c>
      <c r="B571" s="618" t="s">
        <v>669</v>
      </c>
      <c r="C571" s="618" t="s">
        <v>1469</v>
      </c>
      <c r="D571" s="620" t="s">
        <v>3078</v>
      </c>
      <c r="E571" s="597">
        <v>16078000000</v>
      </c>
      <c r="F571" s="597">
        <v>0</v>
      </c>
      <c r="G571" s="597">
        <v>16078000000</v>
      </c>
      <c r="H571" s="597">
        <v>0</v>
      </c>
      <c r="I571" s="597">
        <v>0</v>
      </c>
    </row>
    <row r="572" spans="1:9">
      <c r="A572" s="618" t="s">
        <v>1377</v>
      </c>
      <c r="B572" s="618" t="s">
        <v>751</v>
      </c>
      <c r="C572" s="619" t="s">
        <v>411</v>
      </c>
      <c r="D572" s="620" t="s">
        <v>3079</v>
      </c>
      <c r="E572" s="597">
        <v>22726000000</v>
      </c>
      <c r="F572" s="597">
        <v>0</v>
      </c>
      <c r="G572" s="597">
        <v>22726000000</v>
      </c>
      <c r="H572" s="597">
        <v>0</v>
      </c>
      <c r="I572" s="597">
        <v>0</v>
      </c>
    </row>
    <row r="573" spans="1:9">
      <c r="A573" s="618" t="s">
        <v>1377</v>
      </c>
      <c r="B573" s="618" t="s">
        <v>751</v>
      </c>
      <c r="C573" s="618" t="s">
        <v>1470</v>
      </c>
      <c r="D573" s="620" t="s">
        <v>1471</v>
      </c>
      <c r="E573" s="597">
        <v>22726000000</v>
      </c>
      <c r="F573" s="597">
        <v>0</v>
      </c>
      <c r="G573" s="597">
        <v>22726000000</v>
      </c>
      <c r="H573" s="597">
        <v>0</v>
      </c>
      <c r="I573" s="597">
        <v>0</v>
      </c>
    </row>
    <row r="574" spans="1:9">
      <c r="A574" s="618" t="s">
        <v>1377</v>
      </c>
      <c r="B574" s="618" t="s">
        <v>685</v>
      </c>
      <c r="C574" s="619" t="s">
        <v>411</v>
      </c>
      <c r="D574" s="620" t="s">
        <v>686</v>
      </c>
      <c r="E574" s="597">
        <v>4000000</v>
      </c>
      <c r="F574" s="597">
        <v>0</v>
      </c>
      <c r="G574" s="597">
        <v>4000000</v>
      </c>
      <c r="H574" s="597">
        <v>0</v>
      </c>
      <c r="I574" s="597">
        <v>0</v>
      </c>
    </row>
    <row r="575" spans="1:9">
      <c r="A575" s="618" t="s">
        <v>1377</v>
      </c>
      <c r="B575" s="618" t="s">
        <v>685</v>
      </c>
      <c r="C575" s="618" t="s">
        <v>1028</v>
      </c>
      <c r="D575" s="620" t="s">
        <v>1029</v>
      </c>
      <c r="E575" s="597">
        <v>3000000</v>
      </c>
      <c r="F575" s="597">
        <v>0</v>
      </c>
      <c r="G575" s="597">
        <v>3000000</v>
      </c>
      <c r="H575" s="597">
        <v>0</v>
      </c>
      <c r="I575" s="597">
        <v>0</v>
      </c>
    </row>
    <row r="576" spans="1:9">
      <c r="A576" s="618" t="s">
        <v>1377</v>
      </c>
      <c r="B576" s="618" t="s">
        <v>685</v>
      </c>
      <c r="C576" s="618" t="s">
        <v>1032</v>
      </c>
      <c r="D576" s="620" t="s">
        <v>1033</v>
      </c>
      <c r="E576" s="597">
        <v>1000000</v>
      </c>
      <c r="F576" s="597">
        <v>0</v>
      </c>
      <c r="G576" s="597">
        <v>1000000</v>
      </c>
      <c r="H576" s="597">
        <v>0</v>
      </c>
      <c r="I576" s="597">
        <v>0</v>
      </c>
    </row>
    <row r="577" spans="1:9">
      <c r="A577" s="618" t="s">
        <v>1377</v>
      </c>
      <c r="B577" s="618" t="s">
        <v>395</v>
      </c>
      <c r="C577" s="619" t="s">
        <v>411</v>
      </c>
      <c r="D577" s="620" t="s">
        <v>2990</v>
      </c>
      <c r="E577" s="597">
        <v>245197260</v>
      </c>
      <c r="F577" s="597">
        <v>0</v>
      </c>
      <c r="G577" s="597">
        <v>147118356</v>
      </c>
      <c r="H577" s="597">
        <v>98078904</v>
      </c>
      <c r="I577" s="597">
        <v>0</v>
      </c>
    </row>
    <row r="578" spans="1:9">
      <c r="A578" s="618" t="s">
        <v>1377</v>
      </c>
      <c r="B578" s="618" t="s">
        <v>395</v>
      </c>
      <c r="C578" s="618" t="s">
        <v>396</v>
      </c>
      <c r="D578" s="620" t="s">
        <v>2991</v>
      </c>
      <c r="E578" s="597">
        <v>245197260</v>
      </c>
      <c r="F578" s="597">
        <v>0</v>
      </c>
      <c r="G578" s="597">
        <v>147118356</v>
      </c>
      <c r="H578" s="597">
        <v>98078904</v>
      </c>
      <c r="I578" s="597">
        <v>0</v>
      </c>
    </row>
    <row r="579" spans="1:9">
      <c r="A579" s="618" t="s">
        <v>1377</v>
      </c>
      <c r="B579" s="618" t="s">
        <v>675</v>
      </c>
      <c r="C579" s="619" t="s">
        <v>411</v>
      </c>
      <c r="D579" s="620" t="s">
        <v>676</v>
      </c>
      <c r="E579" s="597">
        <v>11079950</v>
      </c>
      <c r="F579" s="597">
        <v>0</v>
      </c>
      <c r="G579" s="597">
        <v>11079950</v>
      </c>
      <c r="H579" s="597">
        <v>0</v>
      </c>
      <c r="I579" s="597">
        <v>0</v>
      </c>
    </row>
    <row r="580" spans="1:9">
      <c r="A580" s="618" t="s">
        <v>1377</v>
      </c>
      <c r="B580" s="618" t="s">
        <v>675</v>
      </c>
      <c r="C580" s="618" t="s">
        <v>91</v>
      </c>
      <c r="D580" s="620" t="s">
        <v>652</v>
      </c>
      <c r="E580" s="597">
        <v>1800000</v>
      </c>
      <c r="F580" s="597">
        <v>0</v>
      </c>
      <c r="G580" s="597">
        <v>1800000</v>
      </c>
      <c r="H580" s="597">
        <v>0</v>
      </c>
      <c r="I580" s="597">
        <v>0</v>
      </c>
    </row>
    <row r="581" spans="1:9">
      <c r="A581" s="618" t="s">
        <v>1377</v>
      </c>
      <c r="B581" s="618" t="s">
        <v>675</v>
      </c>
      <c r="C581" s="618" t="s">
        <v>1047</v>
      </c>
      <c r="D581" s="620" t="s">
        <v>1048</v>
      </c>
      <c r="E581" s="597">
        <v>896005</v>
      </c>
      <c r="F581" s="597">
        <v>0</v>
      </c>
      <c r="G581" s="597">
        <v>896005</v>
      </c>
      <c r="H581" s="597">
        <v>0</v>
      </c>
      <c r="I581" s="597">
        <v>0</v>
      </c>
    </row>
    <row r="582" spans="1:9" ht="38.25">
      <c r="A582" s="618" t="s">
        <v>1377</v>
      </c>
      <c r="B582" s="618" t="s">
        <v>675</v>
      </c>
      <c r="C582" s="618" t="s">
        <v>1035</v>
      </c>
      <c r="D582" s="620" t="s">
        <v>1036</v>
      </c>
      <c r="E582" s="597">
        <v>61192</v>
      </c>
      <c r="F582" s="597">
        <v>0</v>
      </c>
      <c r="G582" s="597">
        <v>61192</v>
      </c>
      <c r="H582" s="597">
        <v>0</v>
      </c>
      <c r="I582" s="597">
        <v>0</v>
      </c>
    </row>
    <row r="583" spans="1:9" ht="25.5">
      <c r="A583" s="618" t="s">
        <v>1377</v>
      </c>
      <c r="B583" s="618" t="s">
        <v>675</v>
      </c>
      <c r="C583" s="618" t="s">
        <v>1037</v>
      </c>
      <c r="D583" s="620" t="s">
        <v>1038</v>
      </c>
      <c r="E583" s="597">
        <v>4753</v>
      </c>
      <c r="F583" s="597">
        <v>0</v>
      </c>
      <c r="G583" s="597">
        <v>4753</v>
      </c>
      <c r="H583" s="597">
        <v>0</v>
      </c>
      <c r="I583" s="597">
        <v>0</v>
      </c>
    </row>
    <row r="584" spans="1:9" ht="25.5">
      <c r="A584" s="618" t="s">
        <v>1377</v>
      </c>
      <c r="B584" s="618" t="s">
        <v>675</v>
      </c>
      <c r="C584" s="618" t="s">
        <v>92</v>
      </c>
      <c r="D584" s="620" t="s">
        <v>2988</v>
      </c>
      <c r="E584" s="597">
        <v>8318000</v>
      </c>
      <c r="F584" s="597">
        <v>0</v>
      </c>
      <c r="G584" s="597">
        <v>8318000</v>
      </c>
      <c r="H584" s="597">
        <v>0</v>
      </c>
      <c r="I584" s="597">
        <v>0</v>
      </c>
    </row>
    <row r="585" spans="1:9">
      <c r="A585" s="618" t="s">
        <v>1375</v>
      </c>
      <c r="B585" s="619" t="s">
        <v>411</v>
      </c>
      <c r="C585" s="619" t="s">
        <v>411</v>
      </c>
      <c r="D585" s="620" t="s">
        <v>1376</v>
      </c>
      <c r="E585" s="597">
        <v>6129544064</v>
      </c>
      <c r="F585" s="597">
        <v>129133068</v>
      </c>
      <c r="G585" s="597">
        <v>5991598165</v>
      </c>
      <c r="H585" s="597">
        <v>8776495</v>
      </c>
      <c r="I585" s="597">
        <v>36336</v>
      </c>
    </row>
    <row r="586" spans="1:9">
      <c r="A586" s="618" t="s">
        <v>1375</v>
      </c>
      <c r="B586" s="618" t="s">
        <v>406</v>
      </c>
      <c r="C586" s="619" t="s">
        <v>411</v>
      </c>
      <c r="D586" s="620" t="s">
        <v>283</v>
      </c>
      <c r="E586" s="597">
        <v>490933590</v>
      </c>
      <c r="F586" s="597">
        <v>0</v>
      </c>
      <c r="G586" s="597">
        <v>490933590</v>
      </c>
      <c r="H586" s="597">
        <v>0</v>
      </c>
      <c r="I586" s="597">
        <v>0</v>
      </c>
    </row>
    <row r="587" spans="1:9" ht="25.5">
      <c r="A587" s="618" t="s">
        <v>1375</v>
      </c>
      <c r="B587" s="618" t="s">
        <v>406</v>
      </c>
      <c r="C587" s="618" t="s">
        <v>662</v>
      </c>
      <c r="D587" s="620" t="s">
        <v>2969</v>
      </c>
      <c r="E587" s="597">
        <v>490933590</v>
      </c>
      <c r="F587" s="597">
        <v>0</v>
      </c>
      <c r="G587" s="597">
        <v>490933590</v>
      </c>
      <c r="H587" s="597">
        <v>0</v>
      </c>
      <c r="I587" s="597">
        <v>0</v>
      </c>
    </row>
    <row r="588" spans="1:9">
      <c r="A588" s="618" t="s">
        <v>1375</v>
      </c>
      <c r="B588" s="618" t="s">
        <v>666</v>
      </c>
      <c r="C588" s="619" t="s">
        <v>411</v>
      </c>
      <c r="D588" s="620" t="s">
        <v>667</v>
      </c>
      <c r="E588" s="597">
        <v>51908</v>
      </c>
      <c r="F588" s="597">
        <v>0</v>
      </c>
      <c r="G588" s="597">
        <v>0</v>
      </c>
      <c r="H588" s="597">
        <v>15572</v>
      </c>
      <c r="I588" s="597">
        <v>36336</v>
      </c>
    </row>
    <row r="589" spans="1:9">
      <c r="A589" s="618" t="s">
        <v>1375</v>
      </c>
      <c r="B589" s="618" t="s">
        <v>666</v>
      </c>
      <c r="C589" s="618" t="s">
        <v>668</v>
      </c>
      <c r="D589" s="620" t="s">
        <v>994</v>
      </c>
      <c r="E589" s="597">
        <v>51908</v>
      </c>
      <c r="F589" s="597">
        <v>0</v>
      </c>
      <c r="G589" s="597">
        <v>0</v>
      </c>
      <c r="H589" s="597">
        <v>15572</v>
      </c>
      <c r="I589" s="597">
        <v>36336</v>
      </c>
    </row>
    <row r="590" spans="1:9">
      <c r="A590" s="618" t="s">
        <v>1375</v>
      </c>
      <c r="B590" s="618" t="s">
        <v>669</v>
      </c>
      <c r="C590" s="619" t="s">
        <v>411</v>
      </c>
      <c r="D590" s="620" t="s">
        <v>2970</v>
      </c>
      <c r="E590" s="597">
        <v>2625678734</v>
      </c>
      <c r="F590" s="597">
        <v>0</v>
      </c>
      <c r="G590" s="597">
        <v>2625678734</v>
      </c>
      <c r="H590" s="597">
        <v>0</v>
      </c>
      <c r="I590" s="597">
        <v>0</v>
      </c>
    </row>
    <row r="591" spans="1:9" ht="25.5">
      <c r="A591" s="618" t="s">
        <v>1375</v>
      </c>
      <c r="B591" s="618" t="s">
        <v>669</v>
      </c>
      <c r="C591" s="618" t="s">
        <v>671</v>
      </c>
      <c r="D591" s="620" t="s">
        <v>2971</v>
      </c>
      <c r="E591" s="597">
        <v>2625678734</v>
      </c>
      <c r="F591" s="597">
        <v>0</v>
      </c>
      <c r="G591" s="597">
        <v>2625678734</v>
      </c>
      <c r="H591" s="597">
        <v>0</v>
      </c>
      <c r="I591" s="597">
        <v>0</v>
      </c>
    </row>
    <row r="592" spans="1:9" ht="25.5">
      <c r="A592" s="618" t="s">
        <v>1375</v>
      </c>
      <c r="B592" s="618" t="s">
        <v>683</v>
      </c>
      <c r="C592" s="619" t="s">
        <v>411</v>
      </c>
      <c r="D592" s="620" t="s">
        <v>2981</v>
      </c>
      <c r="E592" s="597">
        <v>8600700</v>
      </c>
      <c r="F592" s="597">
        <v>0</v>
      </c>
      <c r="G592" s="597">
        <v>8600700</v>
      </c>
      <c r="H592" s="597">
        <v>0</v>
      </c>
      <c r="I592" s="597">
        <v>0</v>
      </c>
    </row>
    <row r="593" spans="1:9">
      <c r="A593" s="618" t="s">
        <v>1375</v>
      </c>
      <c r="B593" s="618" t="s">
        <v>683</v>
      </c>
      <c r="C593" s="618" t="s">
        <v>684</v>
      </c>
      <c r="D593" s="620" t="s">
        <v>1018</v>
      </c>
      <c r="E593" s="597">
        <v>5600700</v>
      </c>
      <c r="F593" s="597">
        <v>0</v>
      </c>
      <c r="G593" s="597">
        <v>5600700</v>
      </c>
      <c r="H593" s="597">
        <v>0</v>
      </c>
      <c r="I593" s="597">
        <v>0</v>
      </c>
    </row>
    <row r="594" spans="1:9">
      <c r="A594" s="618" t="s">
        <v>1375</v>
      </c>
      <c r="B594" s="618" t="s">
        <v>683</v>
      </c>
      <c r="C594" s="618" t="s">
        <v>3080</v>
      </c>
      <c r="D594" s="620" t="s">
        <v>3081</v>
      </c>
      <c r="E594" s="597">
        <v>3000000</v>
      </c>
      <c r="F594" s="597">
        <v>0</v>
      </c>
      <c r="G594" s="597">
        <v>3000000</v>
      </c>
      <c r="H594" s="597">
        <v>0</v>
      </c>
      <c r="I594" s="597">
        <v>0</v>
      </c>
    </row>
    <row r="595" spans="1:9">
      <c r="A595" s="618" t="s">
        <v>1375</v>
      </c>
      <c r="B595" s="618" t="s">
        <v>685</v>
      </c>
      <c r="C595" s="619" t="s">
        <v>411</v>
      </c>
      <c r="D595" s="620" t="s">
        <v>686</v>
      </c>
      <c r="E595" s="597">
        <v>484692000</v>
      </c>
      <c r="F595" s="597">
        <v>0</v>
      </c>
      <c r="G595" s="597">
        <v>484692000</v>
      </c>
      <c r="H595" s="597">
        <v>0</v>
      </c>
      <c r="I595" s="597">
        <v>0</v>
      </c>
    </row>
    <row r="596" spans="1:9" ht="38.25">
      <c r="A596" s="618" t="s">
        <v>1375</v>
      </c>
      <c r="B596" s="618" t="s">
        <v>685</v>
      </c>
      <c r="C596" s="618" t="s">
        <v>1409</v>
      </c>
      <c r="D596" s="620" t="s">
        <v>2984</v>
      </c>
      <c r="E596" s="597">
        <v>482692000</v>
      </c>
      <c r="F596" s="597">
        <v>0</v>
      </c>
      <c r="G596" s="597">
        <v>482692000</v>
      </c>
      <c r="H596" s="597">
        <v>0</v>
      </c>
      <c r="I596" s="597">
        <v>0</v>
      </c>
    </row>
    <row r="597" spans="1:9">
      <c r="A597" s="618" t="s">
        <v>1375</v>
      </c>
      <c r="B597" s="618" t="s">
        <v>685</v>
      </c>
      <c r="C597" s="618" t="s">
        <v>1032</v>
      </c>
      <c r="D597" s="620" t="s">
        <v>1033</v>
      </c>
      <c r="E597" s="597">
        <v>2000000</v>
      </c>
      <c r="F597" s="597">
        <v>0</v>
      </c>
      <c r="G597" s="597">
        <v>2000000</v>
      </c>
      <c r="H597" s="597">
        <v>0</v>
      </c>
      <c r="I597" s="597">
        <v>0</v>
      </c>
    </row>
    <row r="598" spans="1:9">
      <c r="A598" s="618" t="s">
        <v>1375</v>
      </c>
      <c r="B598" s="618" t="s">
        <v>395</v>
      </c>
      <c r="C598" s="619" t="s">
        <v>411</v>
      </c>
      <c r="D598" s="620" t="s">
        <v>2990</v>
      </c>
      <c r="E598" s="597">
        <v>21787920</v>
      </c>
      <c r="F598" s="597">
        <v>0</v>
      </c>
      <c r="G598" s="597">
        <v>13072752</v>
      </c>
      <c r="H598" s="597">
        <v>8715168</v>
      </c>
      <c r="I598" s="597">
        <v>0</v>
      </c>
    </row>
    <row r="599" spans="1:9">
      <c r="A599" s="618" t="s">
        <v>1375</v>
      </c>
      <c r="B599" s="618" t="s">
        <v>395</v>
      </c>
      <c r="C599" s="618" t="s">
        <v>396</v>
      </c>
      <c r="D599" s="620" t="s">
        <v>2991</v>
      </c>
      <c r="E599" s="597">
        <v>21787920</v>
      </c>
      <c r="F599" s="597">
        <v>0</v>
      </c>
      <c r="G599" s="597">
        <v>13072752</v>
      </c>
      <c r="H599" s="597">
        <v>8715168</v>
      </c>
      <c r="I599" s="597">
        <v>0</v>
      </c>
    </row>
    <row r="600" spans="1:9">
      <c r="A600" s="618" t="s">
        <v>1375</v>
      </c>
      <c r="B600" s="618" t="s">
        <v>382</v>
      </c>
      <c r="C600" s="619" t="s">
        <v>411</v>
      </c>
      <c r="D600" s="620" t="s">
        <v>383</v>
      </c>
      <c r="E600" s="597">
        <v>996401068</v>
      </c>
      <c r="F600" s="597">
        <v>129133068</v>
      </c>
      <c r="G600" s="597">
        <v>867268000</v>
      </c>
      <c r="H600" s="597">
        <v>0</v>
      </c>
      <c r="I600" s="597">
        <v>0</v>
      </c>
    </row>
    <row r="601" spans="1:9" ht="38.25">
      <c r="A601" s="618" t="s">
        <v>1375</v>
      </c>
      <c r="B601" s="618" t="s">
        <v>382</v>
      </c>
      <c r="C601" s="618" t="s">
        <v>674</v>
      </c>
      <c r="D601" s="620" t="s">
        <v>3013</v>
      </c>
      <c r="E601" s="597">
        <v>129125701</v>
      </c>
      <c r="F601" s="597">
        <v>129125701</v>
      </c>
      <c r="G601" s="597">
        <v>0</v>
      </c>
      <c r="H601" s="597">
        <v>0</v>
      </c>
      <c r="I601" s="597">
        <v>0</v>
      </c>
    </row>
    <row r="602" spans="1:9">
      <c r="A602" s="618" t="s">
        <v>1375</v>
      </c>
      <c r="B602" s="618" t="s">
        <v>382</v>
      </c>
      <c r="C602" s="618" t="s">
        <v>544</v>
      </c>
      <c r="D602" s="620" t="s">
        <v>1000</v>
      </c>
      <c r="E602" s="597">
        <v>400000000</v>
      </c>
      <c r="F602" s="597">
        <v>0</v>
      </c>
      <c r="G602" s="597">
        <v>400000000</v>
      </c>
      <c r="H602" s="597">
        <v>0</v>
      </c>
      <c r="I602" s="597">
        <v>0</v>
      </c>
    </row>
    <row r="603" spans="1:9" ht="25.5">
      <c r="A603" s="618" t="s">
        <v>1375</v>
      </c>
      <c r="B603" s="618" t="s">
        <v>382</v>
      </c>
      <c r="C603" s="618" t="s">
        <v>547</v>
      </c>
      <c r="D603" s="620" t="s">
        <v>2997</v>
      </c>
      <c r="E603" s="597">
        <v>7367</v>
      </c>
      <c r="F603" s="597">
        <v>7367</v>
      </c>
      <c r="G603" s="597">
        <v>0</v>
      </c>
      <c r="H603" s="597">
        <v>0</v>
      </c>
      <c r="I603" s="597">
        <v>0</v>
      </c>
    </row>
    <row r="604" spans="1:9">
      <c r="A604" s="618" t="s">
        <v>1375</v>
      </c>
      <c r="B604" s="618" t="s">
        <v>382</v>
      </c>
      <c r="C604" s="618" t="s">
        <v>386</v>
      </c>
      <c r="D604" s="620" t="s">
        <v>998</v>
      </c>
      <c r="E604" s="597">
        <v>467268000</v>
      </c>
      <c r="F604" s="597">
        <v>0</v>
      </c>
      <c r="G604" s="597">
        <v>467268000</v>
      </c>
      <c r="H604" s="597">
        <v>0</v>
      </c>
      <c r="I604" s="597">
        <v>0</v>
      </c>
    </row>
    <row r="605" spans="1:9">
      <c r="A605" s="618" t="s">
        <v>1375</v>
      </c>
      <c r="B605" s="618" t="s">
        <v>675</v>
      </c>
      <c r="C605" s="619" t="s">
        <v>411</v>
      </c>
      <c r="D605" s="620" t="s">
        <v>676</v>
      </c>
      <c r="E605" s="597">
        <v>1501398144</v>
      </c>
      <c r="F605" s="597">
        <v>0</v>
      </c>
      <c r="G605" s="597">
        <v>1501352389</v>
      </c>
      <c r="H605" s="597">
        <v>45755</v>
      </c>
      <c r="I605" s="597">
        <v>0</v>
      </c>
    </row>
    <row r="606" spans="1:9">
      <c r="A606" s="618" t="s">
        <v>1375</v>
      </c>
      <c r="B606" s="618" t="s">
        <v>675</v>
      </c>
      <c r="C606" s="618" t="s">
        <v>1047</v>
      </c>
      <c r="D606" s="620" t="s">
        <v>1048</v>
      </c>
      <c r="E606" s="597">
        <v>20000</v>
      </c>
      <c r="F606" s="597">
        <v>0</v>
      </c>
      <c r="G606" s="597">
        <v>20000</v>
      </c>
      <c r="H606" s="597">
        <v>0</v>
      </c>
      <c r="I606" s="597">
        <v>0</v>
      </c>
    </row>
    <row r="607" spans="1:9" ht="38.25">
      <c r="A607" s="618" t="s">
        <v>1375</v>
      </c>
      <c r="B607" s="618" t="s">
        <v>675</v>
      </c>
      <c r="C607" s="618" t="s">
        <v>1035</v>
      </c>
      <c r="D607" s="620" t="s">
        <v>1036</v>
      </c>
      <c r="E607" s="597">
        <v>494213</v>
      </c>
      <c r="F607" s="597">
        <v>0</v>
      </c>
      <c r="G607" s="597">
        <v>494213</v>
      </c>
      <c r="H607" s="597">
        <v>0</v>
      </c>
      <c r="I607" s="597">
        <v>0</v>
      </c>
    </row>
    <row r="608" spans="1:9" ht="25.5">
      <c r="A608" s="618" t="s">
        <v>1375</v>
      </c>
      <c r="B608" s="618" t="s">
        <v>675</v>
      </c>
      <c r="C608" s="618" t="s">
        <v>1037</v>
      </c>
      <c r="D608" s="620" t="s">
        <v>1038</v>
      </c>
      <c r="E608" s="597">
        <v>169544</v>
      </c>
      <c r="F608" s="597">
        <v>0</v>
      </c>
      <c r="G608" s="597">
        <v>169544</v>
      </c>
      <c r="H608" s="597">
        <v>0</v>
      </c>
      <c r="I608" s="597">
        <v>0</v>
      </c>
    </row>
    <row r="609" spans="1:9" ht="25.5">
      <c r="A609" s="618" t="s">
        <v>1375</v>
      </c>
      <c r="B609" s="618" t="s">
        <v>675</v>
      </c>
      <c r="C609" s="618" t="s">
        <v>1012</v>
      </c>
      <c r="D609" s="620" t="s">
        <v>3015</v>
      </c>
      <c r="E609" s="597">
        <v>114387</v>
      </c>
      <c r="F609" s="597">
        <v>0</v>
      </c>
      <c r="G609" s="597">
        <v>68632</v>
      </c>
      <c r="H609" s="597">
        <v>45755</v>
      </c>
      <c r="I609" s="597">
        <v>0</v>
      </c>
    </row>
    <row r="610" spans="1:9" ht="25.5">
      <c r="A610" s="618" t="s">
        <v>1375</v>
      </c>
      <c r="B610" s="618" t="s">
        <v>675</v>
      </c>
      <c r="C610" s="618" t="s">
        <v>3067</v>
      </c>
      <c r="D610" s="620" t="s">
        <v>3068</v>
      </c>
      <c r="E610" s="597">
        <v>600000</v>
      </c>
      <c r="F610" s="597">
        <v>0</v>
      </c>
      <c r="G610" s="597">
        <v>600000</v>
      </c>
      <c r="H610" s="597">
        <v>0</v>
      </c>
      <c r="I610" s="597">
        <v>0</v>
      </c>
    </row>
    <row r="611" spans="1:9" ht="25.5">
      <c r="A611" s="618" t="s">
        <v>1375</v>
      </c>
      <c r="B611" s="618" t="s">
        <v>675</v>
      </c>
      <c r="C611" s="618" t="s">
        <v>92</v>
      </c>
      <c r="D611" s="620" t="s">
        <v>2988</v>
      </c>
      <c r="E611" s="597">
        <v>1500000000</v>
      </c>
      <c r="F611" s="597">
        <v>0</v>
      </c>
      <c r="G611" s="597">
        <v>1500000000</v>
      </c>
      <c r="H611" s="597">
        <v>0</v>
      </c>
      <c r="I611" s="597">
        <v>0</v>
      </c>
    </row>
    <row r="612" spans="1:9">
      <c r="A612" s="618" t="s">
        <v>1371</v>
      </c>
      <c r="B612" s="619" t="s">
        <v>411</v>
      </c>
      <c r="C612" s="619" t="s">
        <v>411</v>
      </c>
      <c r="D612" s="620" t="s">
        <v>1374</v>
      </c>
      <c r="E612" s="597">
        <v>8541923770</v>
      </c>
      <c r="F612" s="597">
        <v>82796177</v>
      </c>
      <c r="G612" s="597">
        <v>8441700522</v>
      </c>
      <c r="H612" s="597">
        <v>17032533</v>
      </c>
      <c r="I612" s="597">
        <v>394538</v>
      </c>
    </row>
    <row r="613" spans="1:9">
      <c r="A613" s="618" t="s">
        <v>1371</v>
      </c>
      <c r="B613" s="618" t="s">
        <v>406</v>
      </c>
      <c r="C613" s="619" t="s">
        <v>411</v>
      </c>
      <c r="D613" s="620" t="s">
        <v>283</v>
      </c>
      <c r="E613" s="597">
        <v>820068317</v>
      </c>
      <c r="F613" s="597">
        <v>0</v>
      </c>
      <c r="G613" s="597">
        <v>820068317</v>
      </c>
      <c r="H613" s="597">
        <v>0</v>
      </c>
      <c r="I613" s="597">
        <v>0</v>
      </c>
    </row>
    <row r="614" spans="1:9" ht="25.5">
      <c r="A614" s="618" t="s">
        <v>1371</v>
      </c>
      <c r="B614" s="618" t="s">
        <v>406</v>
      </c>
      <c r="C614" s="618" t="s">
        <v>662</v>
      </c>
      <c r="D614" s="620" t="s">
        <v>2969</v>
      </c>
      <c r="E614" s="597">
        <v>820068317</v>
      </c>
      <c r="F614" s="597">
        <v>0</v>
      </c>
      <c r="G614" s="597">
        <v>820068317</v>
      </c>
      <c r="H614" s="597">
        <v>0</v>
      </c>
      <c r="I614" s="597">
        <v>0</v>
      </c>
    </row>
    <row r="615" spans="1:9" ht="25.5">
      <c r="A615" s="618" t="s">
        <v>1371</v>
      </c>
      <c r="B615" s="618" t="s">
        <v>403</v>
      </c>
      <c r="C615" s="619" t="s">
        <v>411</v>
      </c>
      <c r="D615" s="620" t="s">
        <v>3017</v>
      </c>
      <c r="E615" s="597">
        <v>118280254</v>
      </c>
      <c r="F615" s="597">
        <v>82796177</v>
      </c>
      <c r="G615" s="597">
        <v>35484077</v>
      </c>
      <c r="H615" s="597">
        <v>0</v>
      </c>
      <c r="I615" s="597">
        <v>0</v>
      </c>
    </row>
    <row r="616" spans="1:9" ht="25.5">
      <c r="A616" s="618" t="s">
        <v>1371</v>
      </c>
      <c r="B616" s="618" t="s">
        <v>403</v>
      </c>
      <c r="C616" s="618" t="s">
        <v>999</v>
      </c>
      <c r="D616" s="620" t="s">
        <v>3019</v>
      </c>
      <c r="E616" s="597">
        <v>118280254</v>
      </c>
      <c r="F616" s="597">
        <v>82796177</v>
      </c>
      <c r="G616" s="597">
        <v>35484077</v>
      </c>
      <c r="H616" s="597">
        <v>0</v>
      </c>
      <c r="I616" s="597">
        <v>0</v>
      </c>
    </row>
    <row r="617" spans="1:9">
      <c r="A617" s="618" t="s">
        <v>1371</v>
      </c>
      <c r="B617" s="618" t="s">
        <v>666</v>
      </c>
      <c r="C617" s="619" t="s">
        <v>411</v>
      </c>
      <c r="D617" s="620" t="s">
        <v>667</v>
      </c>
      <c r="E617" s="597">
        <v>563625</v>
      </c>
      <c r="F617" s="597">
        <v>0</v>
      </c>
      <c r="G617" s="597">
        <v>0</v>
      </c>
      <c r="H617" s="597">
        <v>169087</v>
      </c>
      <c r="I617" s="597">
        <v>394538</v>
      </c>
    </row>
    <row r="618" spans="1:9">
      <c r="A618" s="618" t="s">
        <v>1371</v>
      </c>
      <c r="B618" s="618" t="s">
        <v>666</v>
      </c>
      <c r="C618" s="618" t="s">
        <v>668</v>
      </c>
      <c r="D618" s="620" t="s">
        <v>994</v>
      </c>
      <c r="E618" s="597">
        <v>563625</v>
      </c>
      <c r="F618" s="597">
        <v>0</v>
      </c>
      <c r="G618" s="597">
        <v>0</v>
      </c>
      <c r="H618" s="597">
        <v>169087</v>
      </c>
      <c r="I618" s="597">
        <v>394538</v>
      </c>
    </row>
    <row r="619" spans="1:9">
      <c r="A619" s="618" t="s">
        <v>1371</v>
      </c>
      <c r="B619" s="618" t="s">
        <v>669</v>
      </c>
      <c r="C619" s="619" t="s">
        <v>411</v>
      </c>
      <c r="D619" s="620" t="s">
        <v>2970</v>
      </c>
      <c r="E619" s="597">
        <v>858623690</v>
      </c>
      <c r="F619" s="597">
        <v>0</v>
      </c>
      <c r="G619" s="597">
        <v>858623690</v>
      </c>
      <c r="H619" s="597">
        <v>0</v>
      </c>
      <c r="I619" s="597">
        <v>0</v>
      </c>
    </row>
    <row r="620" spans="1:9" ht="25.5">
      <c r="A620" s="618" t="s">
        <v>1371</v>
      </c>
      <c r="B620" s="618" t="s">
        <v>669</v>
      </c>
      <c r="C620" s="618" t="s">
        <v>671</v>
      </c>
      <c r="D620" s="620" t="s">
        <v>2971</v>
      </c>
      <c r="E620" s="597">
        <v>858623690</v>
      </c>
      <c r="F620" s="597">
        <v>0</v>
      </c>
      <c r="G620" s="597">
        <v>858623690</v>
      </c>
      <c r="H620" s="597">
        <v>0</v>
      </c>
      <c r="I620" s="597">
        <v>0</v>
      </c>
    </row>
    <row r="621" spans="1:9">
      <c r="A621" s="618" t="s">
        <v>1371</v>
      </c>
      <c r="B621" s="618" t="s">
        <v>689</v>
      </c>
      <c r="C621" s="619" t="s">
        <v>411</v>
      </c>
      <c r="D621" s="620" t="s">
        <v>3063</v>
      </c>
      <c r="E621" s="597">
        <v>132972800</v>
      </c>
      <c r="F621" s="597">
        <v>0</v>
      </c>
      <c r="G621" s="597">
        <v>132972800</v>
      </c>
      <c r="H621" s="597">
        <v>0</v>
      </c>
      <c r="I621" s="597">
        <v>0</v>
      </c>
    </row>
    <row r="622" spans="1:9">
      <c r="A622" s="618" t="s">
        <v>1371</v>
      </c>
      <c r="B622" s="618" t="s">
        <v>689</v>
      </c>
      <c r="C622" s="618" t="s">
        <v>690</v>
      </c>
      <c r="D622" s="620" t="s">
        <v>3064</v>
      </c>
      <c r="E622" s="597">
        <v>132972800</v>
      </c>
      <c r="F622" s="597">
        <v>0</v>
      </c>
      <c r="G622" s="597">
        <v>132972800</v>
      </c>
      <c r="H622" s="597">
        <v>0</v>
      </c>
      <c r="I622" s="597">
        <v>0</v>
      </c>
    </row>
    <row r="623" spans="1:9">
      <c r="A623" s="618" t="s">
        <v>1371</v>
      </c>
      <c r="B623" s="618" t="s">
        <v>765</v>
      </c>
      <c r="C623" s="619" t="s">
        <v>411</v>
      </c>
      <c r="D623" s="620" t="s">
        <v>81</v>
      </c>
      <c r="E623" s="597">
        <v>926082500</v>
      </c>
      <c r="F623" s="597">
        <v>0</v>
      </c>
      <c r="G623" s="597">
        <v>926082500</v>
      </c>
      <c r="H623" s="597">
        <v>0</v>
      </c>
      <c r="I623" s="597">
        <v>0</v>
      </c>
    </row>
    <row r="624" spans="1:9" ht="25.5">
      <c r="A624" s="618" t="s">
        <v>1371</v>
      </c>
      <c r="B624" s="618" t="s">
        <v>765</v>
      </c>
      <c r="C624" s="618" t="s">
        <v>1472</v>
      </c>
      <c r="D624" s="620" t="s">
        <v>3082</v>
      </c>
      <c r="E624" s="597">
        <v>926082500</v>
      </c>
      <c r="F624" s="597">
        <v>0</v>
      </c>
      <c r="G624" s="597">
        <v>926082500</v>
      </c>
      <c r="H624" s="597">
        <v>0</v>
      </c>
      <c r="I624" s="597">
        <v>0</v>
      </c>
    </row>
    <row r="625" spans="1:9">
      <c r="A625" s="618" t="s">
        <v>1371</v>
      </c>
      <c r="B625" s="618" t="s">
        <v>685</v>
      </c>
      <c r="C625" s="619" t="s">
        <v>411</v>
      </c>
      <c r="D625" s="620" t="s">
        <v>686</v>
      </c>
      <c r="E625" s="597">
        <v>4679905000</v>
      </c>
      <c r="F625" s="597">
        <v>0</v>
      </c>
      <c r="G625" s="597">
        <v>4679905000</v>
      </c>
      <c r="H625" s="597">
        <v>0</v>
      </c>
      <c r="I625" s="597">
        <v>0</v>
      </c>
    </row>
    <row r="626" spans="1:9" ht="38.25">
      <c r="A626" s="618" t="s">
        <v>1371</v>
      </c>
      <c r="B626" s="618" t="s">
        <v>685</v>
      </c>
      <c r="C626" s="618" t="s">
        <v>1409</v>
      </c>
      <c r="D626" s="620" t="s">
        <v>2984</v>
      </c>
      <c r="E626" s="597">
        <v>4676905000</v>
      </c>
      <c r="F626" s="597">
        <v>0</v>
      </c>
      <c r="G626" s="597">
        <v>4676905000</v>
      </c>
      <c r="H626" s="597">
        <v>0</v>
      </c>
      <c r="I626" s="597">
        <v>0</v>
      </c>
    </row>
    <row r="627" spans="1:9">
      <c r="A627" s="618" t="s">
        <v>1371</v>
      </c>
      <c r="B627" s="618" t="s">
        <v>685</v>
      </c>
      <c r="C627" s="618" t="s">
        <v>1032</v>
      </c>
      <c r="D627" s="620" t="s">
        <v>1033</v>
      </c>
      <c r="E627" s="597">
        <v>3000000</v>
      </c>
      <c r="F627" s="597">
        <v>0</v>
      </c>
      <c r="G627" s="597">
        <v>3000000</v>
      </c>
      <c r="H627" s="597">
        <v>0</v>
      </c>
      <c r="I627" s="597">
        <v>0</v>
      </c>
    </row>
    <row r="628" spans="1:9">
      <c r="A628" s="618" t="s">
        <v>1371</v>
      </c>
      <c r="B628" s="618" t="s">
        <v>395</v>
      </c>
      <c r="C628" s="619" t="s">
        <v>411</v>
      </c>
      <c r="D628" s="620" t="s">
        <v>2990</v>
      </c>
      <c r="E628" s="597">
        <v>41486200</v>
      </c>
      <c r="F628" s="597">
        <v>0</v>
      </c>
      <c r="G628" s="597">
        <v>24891720</v>
      </c>
      <c r="H628" s="597">
        <v>16594480</v>
      </c>
      <c r="I628" s="597">
        <v>0</v>
      </c>
    </row>
    <row r="629" spans="1:9">
      <c r="A629" s="618" t="s">
        <v>1371</v>
      </c>
      <c r="B629" s="618" t="s">
        <v>395</v>
      </c>
      <c r="C629" s="618" t="s">
        <v>396</v>
      </c>
      <c r="D629" s="620" t="s">
        <v>2991</v>
      </c>
      <c r="E629" s="597">
        <v>41486200</v>
      </c>
      <c r="F629" s="597">
        <v>0</v>
      </c>
      <c r="G629" s="597">
        <v>24891720</v>
      </c>
      <c r="H629" s="597">
        <v>16594480</v>
      </c>
      <c r="I629" s="597">
        <v>0</v>
      </c>
    </row>
    <row r="630" spans="1:9">
      <c r="A630" s="618" t="s">
        <v>1371</v>
      </c>
      <c r="B630" s="618" t="s">
        <v>382</v>
      </c>
      <c r="C630" s="619" t="s">
        <v>411</v>
      </c>
      <c r="D630" s="620" t="s">
        <v>383</v>
      </c>
      <c r="E630" s="597">
        <v>914425000</v>
      </c>
      <c r="F630" s="597">
        <v>0</v>
      </c>
      <c r="G630" s="597">
        <v>914425000</v>
      </c>
      <c r="H630" s="597">
        <v>0</v>
      </c>
      <c r="I630" s="597">
        <v>0</v>
      </c>
    </row>
    <row r="631" spans="1:9">
      <c r="A631" s="618" t="s">
        <v>1371</v>
      </c>
      <c r="B631" s="618" t="s">
        <v>382</v>
      </c>
      <c r="C631" s="618" t="s">
        <v>386</v>
      </c>
      <c r="D631" s="620" t="s">
        <v>998</v>
      </c>
      <c r="E631" s="597">
        <v>914425000</v>
      </c>
      <c r="F631" s="597">
        <v>0</v>
      </c>
      <c r="G631" s="597">
        <v>914425000</v>
      </c>
      <c r="H631" s="597">
        <v>0</v>
      </c>
      <c r="I631" s="597">
        <v>0</v>
      </c>
    </row>
    <row r="632" spans="1:9">
      <c r="A632" s="618" t="s">
        <v>1371</v>
      </c>
      <c r="B632" s="618" t="s">
        <v>675</v>
      </c>
      <c r="C632" s="619" t="s">
        <v>411</v>
      </c>
      <c r="D632" s="620" t="s">
        <v>676</v>
      </c>
      <c r="E632" s="597">
        <v>49516384</v>
      </c>
      <c r="F632" s="597">
        <v>0</v>
      </c>
      <c r="G632" s="597">
        <v>49247418</v>
      </c>
      <c r="H632" s="597">
        <v>268966</v>
      </c>
      <c r="I632" s="597">
        <v>0</v>
      </c>
    </row>
    <row r="633" spans="1:9">
      <c r="A633" s="618" t="s">
        <v>1371</v>
      </c>
      <c r="B633" s="618" t="s">
        <v>675</v>
      </c>
      <c r="C633" s="618" t="s">
        <v>91</v>
      </c>
      <c r="D633" s="620" t="s">
        <v>652</v>
      </c>
      <c r="E633" s="597">
        <v>48550200</v>
      </c>
      <c r="F633" s="597">
        <v>0</v>
      </c>
      <c r="G633" s="597">
        <v>48550200</v>
      </c>
      <c r="H633" s="597">
        <v>0</v>
      </c>
      <c r="I633" s="597">
        <v>0</v>
      </c>
    </row>
    <row r="634" spans="1:9" ht="25.5">
      <c r="A634" s="618" t="s">
        <v>1371</v>
      </c>
      <c r="B634" s="618" t="s">
        <v>675</v>
      </c>
      <c r="C634" s="618" t="s">
        <v>1012</v>
      </c>
      <c r="D634" s="620" t="s">
        <v>3015</v>
      </c>
      <c r="E634" s="597">
        <v>966184</v>
      </c>
      <c r="F634" s="597">
        <v>0</v>
      </c>
      <c r="G634" s="597">
        <v>697218</v>
      </c>
      <c r="H634" s="597">
        <v>268966</v>
      </c>
      <c r="I634" s="597">
        <v>0</v>
      </c>
    </row>
    <row r="635" spans="1:9">
      <c r="A635" s="618" t="s">
        <v>1367</v>
      </c>
      <c r="B635" s="619" t="s">
        <v>411</v>
      </c>
      <c r="C635" s="619" t="s">
        <v>411</v>
      </c>
      <c r="D635" s="620" t="s">
        <v>1370</v>
      </c>
      <c r="E635" s="597">
        <v>117882323</v>
      </c>
      <c r="F635" s="597">
        <v>0</v>
      </c>
      <c r="G635" s="597">
        <v>117882323</v>
      </c>
      <c r="H635" s="597">
        <v>0</v>
      </c>
      <c r="I635" s="597">
        <v>0</v>
      </c>
    </row>
    <row r="636" spans="1:9">
      <c r="A636" s="618" t="s">
        <v>1367</v>
      </c>
      <c r="B636" s="618" t="s">
        <v>406</v>
      </c>
      <c r="C636" s="619" t="s">
        <v>411</v>
      </c>
      <c r="D636" s="620" t="s">
        <v>283</v>
      </c>
      <c r="E636" s="597">
        <v>86282709</v>
      </c>
      <c r="F636" s="597">
        <v>0</v>
      </c>
      <c r="G636" s="597">
        <v>86282709</v>
      </c>
      <c r="H636" s="597">
        <v>0</v>
      </c>
      <c r="I636" s="597">
        <v>0</v>
      </c>
    </row>
    <row r="637" spans="1:9" ht="25.5">
      <c r="A637" s="618" t="s">
        <v>1367</v>
      </c>
      <c r="B637" s="618" t="s">
        <v>406</v>
      </c>
      <c r="C637" s="618" t="s">
        <v>662</v>
      </c>
      <c r="D637" s="620" t="s">
        <v>2969</v>
      </c>
      <c r="E637" s="597">
        <v>86282709</v>
      </c>
      <c r="F637" s="597">
        <v>0</v>
      </c>
      <c r="G637" s="597">
        <v>86282709</v>
      </c>
      <c r="H637" s="597">
        <v>0</v>
      </c>
      <c r="I637" s="597">
        <v>0</v>
      </c>
    </row>
    <row r="638" spans="1:9">
      <c r="A638" s="618" t="s">
        <v>1367</v>
      </c>
      <c r="B638" s="618" t="s">
        <v>669</v>
      </c>
      <c r="C638" s="619" t="s">
        <v>411</v>
      </c>
      <c r="D638" s="620" t="s">
        <v>2970</v>
      </c>
      <c r="E638" s="597">
        <v>21107416</v>
      </c>
      <c r="F638" s="597">
        <v>0</v>
      </c>
      <c r="G638" s="597">
        <v>21107416</v>
      </c>
      <c r="H638" s="597">
        <v>0</v>
      </c>
      <c r="I638" s="597">
        <v>0</v>
      </c>
    </row>
    <row r="639" spans="1:9" ht="25.5">
      <c r="A639" s="618" t="s">
        <v>1367</v>
      </c>
      <c r="B639" s="618" t="s">
        <v>669</v>
      </c>
      <c r="C639" s="618" t="s">
        <v>671</v>
      </c>
      <c r="D639" s="620" t="s">
        <v>2971</v>
      </c>
      <c r="E639" s="597">
        <v>21107416</v>
      </c>
      <c r="F639" s="597">
        <v>0</v>
      </c>
      <c r="G639" s="597">
        <v>21107416</v>
      </c>
      <c r="H639" s="597">
        <v>0</v>
      </c>
      <c r="I639" s="597">
        <v>0</v>
      </c>
    </row>
    <row r="640" spans="1:9">
      <c r="A640" s="618" t="s">
        <v>1367</v>
      </c>
      <c r="B640" s="618" t="s">
        <v>685</v>
      </c>
      <c r="C640" s="619" t="s">
        <v>411</v>
      </c>
      <c r="D640" s="620" t="s">
        <v>686</v>
      </c>
      <c r="E640" s="597">
        <v>2000000</v>
      </c>
      <c r="F640" s="597">
        <v>0</v>
      </c>
      <c r="G640" s="597">
        <v>2000000</v>
      </c>
      <c r="H640" s="597">
        <v>0</v>
      </c>
      <c r="I640" s="597">
        <v>0</v>
      </c>
    </row>
    <row r="641" spans="1:9">
      <c r="A641" s="618" t="s">
        <v>1367</v>
      </c>
      <c r="B641" s="618" t="s">
        <v>685</v>
      </c>
      <c r="C641" s="618" t="s">
        <v>1032</v>
      </c>
      <c r="D641" s="620" t="s">
        <v>1033</v>
      </c>
      <c r="E641" s="597">
        <v>2000000</v>
      </c>
      <c r="F641" s="597">
        <v>0</v>
      </c>
      <c r="G641" s="597">
        <v>2000000</v>
      </c>
      <c r="H641" s="597">
        <v>0</v>
      </c>
      <c r="I641" s="597">
        <v>0</v>
      </c>
    </row>
    <row r="642" spans="1:9">
      <c r="A642" s="618" t="s">
        <v>1367</v>
      </c>
      <c r="B642" s="618" t="s">
        <v>675</v>
      </c>
      <c r="C642" s="619" t="s">
        <v>411</v>
      </c>
      <c r="D642" s="620" t="s">
        <v>676</v>
      </c>
      <c r="E642" s="597">
        <v>8492198</v>
      </c>
      <c r="F642" s="597">
        <v>0</v>
      </c>
      <c r="G642" s="597">
        <v>8492198</v>
      </c>
      <c r="H642" s="597">
        <v>0</v>
      </c>
      <c r="I642" s="597">
        <v>0</v>
      </c>
    </row>
    <row r="643" spans="1:9">
      <c r="A643" s="618" t="s">
        <v>1367</v>
      </c>
      <c r="B643" s="618" t="s">
        <v>675</v>
      </c>
      <c r="C643" s="618" t="s">
        <v>91</v>
      </c>
      <c r="D643" s="620" t="s">
        <v>652</v>
      </c>
      <c r="E643" s="597">
        <v>3571800</v>
      </c>
      <c r="F643" s="597">
        <v>0</v>
      </c>
      <c r="G643" s="597">
        <v>3571800</v>
      </c>
      <c r="H643" s="597">
        <v>0</v>
      </c>
      <c r="I643" s="597">
        <v>0</v>
      </c>
    </row>
    <row r="644" spans="1:9">
      <c r="A644" s="618" t="s">
        <v>1367</v>
      </c>
      <c r="B644" s="618" t="s">
        <v>675</v>
      </c>
      <c r="C644" s="618" t="s">
        <v>1047</v>
      </c>
      <c r="D644" s="620" t="s">
        <v>1048</v>
      </c>
      <c r="E644" s="597">
        <v>3298</v>
      </c>
      <c r="F644" s="597">
        <v>0</v>
      </c>
      <c r="G644" s="597">
        <v>3298</v>
      </c>
      <c r="H644" s="597">
        <v>0</v>
      </c>
      <c r="I644" s="597">
        <v>0</v>
      </c>
    </row>
    <row r="645" spans="1:9" ht="25.5">
      <c r="A645" s="618" t="s">
        <v>1367</v>
      </c>
      <c r="B645" s="618" t="s">
        <v>675</v>
      </c>
      <c r="C645" s="618" t="s">
        <v>1012</v>
      </c>
      <c r="D645" s="620" t="s">
        <v>3015</v>
      </c>
      <c r="E645" s="597">
        <v>17100</v>
      </c>
      <c r="F645" s="597">
        <v>0</v>
      </c>
      <c r="G645" s="597">
        <v>17100</v>
      </c>
      <c r="H645" s="597">
        <v>0</v>
      </c>
      <c r="I645" s="597">
        <v>0</v>
      </c>
    </row>
    <row r="646" spans="1:9" ht="25.5">
      <c r="A646" s="618" t="s">
        <v>1367</v>
      </c>
      <c r="B646" s="618" t="s">
        <v>675</v>
      </c>
      <c r="C646" s="618" t="s">
        <v>92</v>
      </c>
      <c r="D646" s="620" t="s">
        <v>2988</v>
      </c>
      <c r="E646" s="597">
        <v>4900000</v>
      </c>
      <c r="F646" s="597">
        <v>0</v>
      </c>
      <c r="G646" s="597">
        <v>4900000</v>
      </c>
      <c r="H646" s="597">
        <v>0</v>
      </c>
      <c r="I646" s="597">
        <v>0</v>
      </c>
    </row>
    <row r="647" spans="1:9">
      <c r="A647" s="618" t="s">
        <v>491</v>
      </c>
      <c r="B647" s="619" t="s">
        <v>411</v>
      </c>
      <c r="C647" s="619" t="s">
        <v>411</v>
      </c>
      <c r="D647" s="620" t="s">
        <v>492</v>
      </c>
      <c r="E647" s="597">
        <v>1408621576</v>
      </c>
      <c r="F647" s="597">
        <v>651060</v>
      </c>
      <c r="G647" s="597">
        <v>1370098204</v>
      </c>
      <c r="H647" s="597">
        <v>35423992</v>
      </c>
      <c r="I647" s="597">
        <v>2448320</v>
      </c>
    </row>
    <row r="648" spans="1:9">
      <c r="A648" s="618" t="s">
        <v>491</v>
      </c>
      <c r="B648" s="618" t="s">
        <v>406</v>
      </c>
      <c r="C648" s="619" t="s">
        <v>411</v>
      </c>
      <c r="D648" s="620" t="s">
        <v>283</v>
      </c>
      <c r="E648" s="597">
        <v>620938155</v>
      </c>
      <c r="F648" s="597">
        <v>0</v>
      </c>
      <c r="G648" s="597">
        <v>607660655</v>
      </c>
      <c r="H648" s="597">
        <v>13277500</v>
      </c>
      <c r="I648" s="597">
        <v>0</v>
      </c>
    </row>
    <row r="649" spans="1:9" ht="25.5">
      <c r="A649" s="618" t="s">
        <v>491</v>
      </c>
      <c r="B649" s="618" t="s">
        <v>406</v>
      </c>
      <c r="C649" s="618" t="s">
        <v>662</v>
      </c>
      <c r="D649" s="620" t="s">
        <v>2969</v>
      </c>
      <c r="E649" s="597">
        <v>620938155</v>
      </c>
      <c r="F649" s="597">
        <v>0</v>
      </c>
      <c r="G649" s="597">
        <v>607660655</v>
      </c>
      <c r="H649" s="597">
        <v>13277500</v>
      </c>
      <c r="I649" s="597">
        <v>0</v>
      </c>
    </row>
    <row r="650" spans="1:9" ht="25.5">
      <c r="A650" s="618" t="s">
        <v>491</v>
      </c>
      <c r="B650" s="618" t="s">
        <v>403</v>
      </c>
      <c r="C650" s="619" t="s">
        <v>411</v>
      </c>
      <c r="D650" s="620" t="s">
        <v>3017</v>
      </c>
      <c r="E650" s="597">
        <v>23022720</v>
      </c>
      <c r="F650" s="597">
        <v>0</v>
      </c>
      <c r="G650" s="597">
        <v>19105408</v>
      </c>
      <c r="H650" s="597">
        <v>1468992</v>
      </c>
      <c r="I650" s="597">
        <v>2448320</v>
      </c>
    </row>
    <row r="651" spans="1:9" ht="25.5">
      <c r="A651" s="618" t="s">
        <v>491</v>
      </c>
      <c r="B651" s="618" t="s">
        <v>403</v>
      </c>
      <c r="C651" s="618" t="s">
        <v>3033</v>
      </c>
      <c r="D651" s="620" t="s">
        <v>3034</v>
      </c>
      <c r="E651" s="597">
        <v>23022720</v>
      </c>
      <c r="F651" s="597">
        <v>0</v>
      </c>
      <c r="G651" s="597">
        <v>19105408</v>
      </c>
      <c r="H651" s="597">
        <v>1468992</v>
      </c>
      <c r="I651" s="597">
        <v>2448320</v>
      </c>
    </row>
    <row r="652" spans="1:9">
      <c r="A652" s="618" t="s">
        <v>491</v>
      </c>
      <c r="B652" s="618" t="s">
        <v>669</v>
      </c>
      <c r="C652" s="619" t="s">
        <v>411</v>
      </c>
      <c r="D652" s="620" t="s">
        <v>2970</v>
      </c>
      <c r="E652" s="597">
        <v>332186688</v>
      </c>
      <c r="F652" s="597">
        <v>0</v>
      </c>
      <c r="G652" s="597">
        <v>311509188</v>
      </c>
      <c r="H652" s="597">
        <v>20677500</v>
      </c>
      <c r="I652" s="597">
        <v>0</v>
      </c>
    </row>
    <row r="653" spans="1:9" ht="25.5">
      <c r="A653" s="618" t="s">
        <v>491</v>
      </c>
      <c r="B653" s="618" t="s">
        <v>669</v>
      </c>
      <c r="C653" s="618" t="s">
        <v>671</v>
      </c>
      <c r="D653" s="620" t="s">
        <v>2971</v>
      </c>
      <c r="E653" s="597">
        <v>332102188</v>
      </c>
      <c r="F653" s="597">
        <v>0</v>
      </c>
      <c r="G653" s="597">
        <v>311424688</v>
      </c>
      <c r="H653" s="597">
        <v>20677500</v>
      </c>
      <c r="I653" s="597">
        <v>0</v>
      </c>
    </row>
    <row r="654" spans="1:9">
      <c r="A654" s="618" t="s">
        <v>491</v>
      </c>
      <c r="B654" s="618" t="s">
        <v>669</v>
      </c>
      <c r="C654" s="618" t="s">
        <v>1438</v>
      </c>
      <c r="D654" s="620" t="s">
        <v>3083</v>
      </c>
      <c r="E654" s="597">
        <v>84500</v>
      </c>
      <c r="F654" s="597">
        <v>0</v>
      </c>
      <c r="G654" s="597">
        <v>84500</v>
      </c>
      <c r="H654" s="597">
        <v>0</v>
      </c>
      <c r="I654" s="597">
        <v>0</v>
      </c>
    </row>
    <row r="655" spans="1:9">
      <c r="A655" s="618" t="s">
        <v>491</v>
      </c>
      <c r="B655" s="618" t="s">
        <v>429</v>
      </c>
      <c r="C655" s="619" t="s">
        <v>411</v>
      </c>
      <c r="D655" s="620" t="s">
        <v>430</v>
      </c>
      <c r="E655" s="597">
        <v>213751250</v>
      </c>
      <c r="F655" s="597">
        <v>0</v>
      </c>
      <c r="G655" s="597">
        <v>213751250</v>
      </c>
      <c r="H655" s="597">
        <v>0</v>
      </c>
      <c r="I655" s="597">
        <v>0</v>
      </c>
    </row>
    <row r="656" spans="1:9" ht="25.5">
      <c r="A656" s="618" t="s">
        <v>491</v>
      </c>
      <c r="B656" s="618" t="s">
        <v>429</v>
      </c>
      <c r="C656" s="618" t="s">
        <v>1475</v>
      </c>
      <c r="D656" s="620" t="s">
        <v>3084</v>
      </c>
      <c r="E656" s="597">
        <v>147400000</v>
      </c>
      <c r="F656" s="597">
        <v>0</v>
      </c>
      <c r="G656" s="597">
        <v>147400000</v>
      </c>
      <c r="H656" s="597">
        <v>0</v>
      </c>
      <c r="I656" s="597">
        <v>0</v>
      </c>
    </row>
    <row r="657" spans="1:9">
      <c r="A657" s="618" t="s">
        <v>491</v>
      </c>
      <c r="B657" s="618" t="s">
        <v>429</v>
      </c>
      <c r="C657" s="618" t="s">
        <v>3085</v>
      </c>
      <c r="D657" s="620" t="s">
        <v>3086</v>
      </c>
      <c r="E657" s="597">
        <v>27439250</v>
      </c>
      <c r="F657" s="597">
        <v>0</v>
      </c>
      <c r="G657" s="597">
        <v>27439250</v>
      </c>
      <c r="H657" s="597">
        <v>0</v>
      </c>
      <c r="I657" s="597">
        <v>0</v>
      </c>
    </row>
    <row r="658" spans="1:9" ht="25.5">
      <c r="A658" s="618" t="s">
        <v>491</v>
      </c>
      <c r="B658" s="618" t="s">
        <v>429</v>
      </c>
      <c r="C658" s="618" t="s">
        <v>3087</v>
      </c>
      <c r="D658" s="620" t="s">
        <v>3088</v>
      </c>
      <c r="E658" s="597">
        <v>38912000</v>
      </c>
      <c r="F658" s="597">
        <v>0</v>
      </c>
      <c r="G658" s="597">
        <v>38912000</v>
      </c>
      <c r="H658" s="597">
        <v>0</v>
      </c>
      <c r="I658" s="597">
        <v>0</v>
      </c>
    </row>
    <row r="659" spans="1:9">
      <c r="A659" s="618" t="s">
        <v>491</v>
      </c>
      <c r="B659" s="618" t="s">
        <v>685</v>
      </c>
      <c r="C659" s="619" t="s">
        <v>411</v>
      </c>
      <c r="D659" s="620" t="s">
        <v>686</v>
      </c>
      <c r="E659" s="597">
        <v>3000000</v>
      </c>
      <c r="F659" s="597">
        <v>0</v>
      </c>
      <c r="G659" s="597">
        <v>3000000</v>
      </c>
      <c r="H659" s="597">
        <v>0</v>
      </c>
      <c r="I659" s="597">
        <v>0</v>
      </c>
    </row>
    <row r="660" spans="1:9">
      <c r="A660" s="618" t="s">
        <v>491</v>
      </c>
      <c r="B660" s="618" t="s">
        <v>685</v>
      </c>
      <c r="C660" s="618" t="s">
        <v>1032</v>
      </c>
      <c r="D660" s="620" t="s">
        <v>1033</v>
      </c>
      <c r="E660" s="597">
        <v>3000000</v>
      </c>
      <c r="F660" s="597">
        <v>0</v>
      </c>
      <c r="G660" s="597">
        <v>3000000</v>
      </c>
      <c r="H660" s="597">
        <v>0</v>
      </c>
      <c r="I660" s="597">
        <v>0</v>
      </c>
    </row>
    <row r="661" spans="1:9">
      <c r="A661" s="618" t="s">
        <v>491</v>
      </c>
      <c r="B661" s="618" t="s">
        <v>382</v>
      </c>
      <c r="C661" s="619" t="s">
        <v>411</v>
      </c>
      <c r="D661" s="620" t="s">
        <v>383</v>
      </c>
      <c r="E661" s="597">
        <v>59900000</v>
      </c>
      <c r="F661" s="597">
        <v>600000</v>
      </c>
      <c r="G661" s="597">
        <v>59300000</v>
      </c>
      <c r="H661" s="597">
        <v>0</v>
      </c>
      <c r="I661" s="597">
        <v>0</v>
      </c>
    </row>
    <row r="662" spans="1:9" ht="38.25">
      <c r="A662" s="618" t="s">
        <v>491</v>
      </c>
      <c r="B662" s="618" t="s">
        <v>382</v>
      </c>
      <c r="C662" s="618" t="s">
        <v>674</v>
      </c>
      <c r="D662" s="620" t="s">
        <v>3013</v>
      </c>
      <c r="E662" s="597">
        <v>600000</v>
      </c>
      <c r="F662" s="597">
        <v>600000</v>
      </c>
      <c r="G662" s="597">
        <v>0</v>
      </c>
      <c r="H662" s="597">
        <v>0</v>
      </c>
      <c r="I662" s="597">
        <v>0</v>
      </c>
    </row>
    <row r="663" spans="1:9">
      <c r="A663" s="618" t="s">
        <v>491</v>
      </c>
      <c r="B663" s="618" t="s">
        <v>382</v>
      </c>
      <c r="C663" s="618" t="s">
        <v>1463</v>
      </c>
      <c r="D663" s="620" t="s">
        <v>1464</v>
      </c>
      <c r="E663" s="597">
        <v>29300000</v>
      </c>
      <c r="F663" s="597">
        <v>0</v>
      </c>
      <c r="G663" s="597">
        <v>29300000</v>
      </c>
      <c r="H663" s="597">
        <v>0</v>
      </c>
      <c r="I663" s="597">
        <v>0</v>
      </c>
    </row>
    <row r="664" spans="1:9">
      <c r="A664" s="618" t="s">
        <v>491</v>
      </c>
      <c r="B664" s="618" t="s">
        <v>382</v>
      </c>
      <c r="C664" s="618" t="s">
        <v>1465</v>
      </c>
      <c r="D664" s="620" t="s">
        <v>1466</v>
      </c>
      <c r="E664" s="597">
        <v>30000000</v>
      </c>
      <c r="F664" s="597">
        <v>0</v>
      </c>
      <c r="G664" s="597">
        <v>30000000</v>
      </c>
      <c r="H664" s="597">
        <v>0</v>
      </c>
      <c r="I664" s="597">
        <v>0</v>
      </c>
    </row>
    <row r="665" spans="1:9">
      <c r="A665" s="618" t="s">
        <v>491</v>
      </c>
      <c r="B665" s="618" t="s">
        <v>675</v>
      </c>
      <c r="C665" s="619" t="s">
        <v>411</v>
      </c>
      <c r="D665" s="620" t="s">
        <v>676</v>
      </c>
      <c r="E665" s="597">
        <v>155822763</v>
      </c>
      <c r="F665" s="597">
        <v>51060</v>
      </c>
      <c r="G665" s="597">
        <v>155771703</v>
      </c>
      <c r="H665" s="597">
        <v>0</v>
      </c>
      <c r="I665" s="597">
        <v>0</v>
      </c>
    </row>
    <row r="666" spans="1:9">
      <c r="A666" s="618" t="s">
        <v>491</v>
      </c>
      <c r="B666" s="618" t="s">
        <v>675</v>
      </c>
      <c r="C666" s="618" t="s">
        <v>91</v>
      </c>
      <c r="D666" s="620" t="s">
        <v>652</v>
      </c>
      <c r="E666" s="597">
        <v>79092320</v>
      </c>
      <c r="F666" s="597">
        <v>0</v>
      </c>
      <c r="G666" s="597">
        <v>79092320</v>
      </c>
      <c r="H666" s="597">
        <v>0</v>
      </c>
      <c r="I666" s="597">
        <v>0</v>
      </c>
    </row>
    <row r="667" spans="1:9">
      <c r="A667" s="618" t="s">
        <v>491</v>
      </c>
      <c r="B667" s="618" t="s">
        <v>675</v>
      </c>
      <c r="C667" s="618" t="s">
        <v>1047</v>
      </c>
      <c r="D667" s="620" t="s">
        <v>1048</v>
      </c>
      <c r="E667" s="597">
        <v>291174</v>
      </c>
      <c r="F667" s="597">
        <v>0</v>
      </c>
      <c r="G667" s="597">
        <v>291174</v>
      </c>
      <c r="H667" s="597">
        <v>0</v>
      </c>
      <c r="I667" s="597">
        <v>0</v>
      </c>
    </row>
    <row r="668" spans="1:9" ht="38.25">
      <c r="A668" s="618" t="s">
        <v>491</v>
      </c>
      <c r="B668" s="618" t="s">
        <v>675</v>
      </c>
      <c r="C668" s="618" t="s">
        <v>1035</v>
      </c>
      <c r="D668" s="620" t="s">
        <v>1036</v>
      </c>
      <c r="E668" s="597">
        <v>285266</v>
      </c>
      <c r="F668" s="597">
        <v>0</v>
      </c>
      <c r="G668" s="597">
        <v>285266</v>
      </c>
      <c r="H668" s="597">
        <v>0</v>
      </c>
      <c r="I668" s="597">
        <v>0</v>
      </c>
    </row>
    <row r="669" spans="1:9" ht="25.5">
      <c r="A669" s="618" t="s">
        <v>491</v>
      </c>
      <c r="B669" s="618" t="s">
        <v>675</v>
      </c>
      <c r="C669" s="618" t="s">
        <v>1037</v>
      </c>
      <c r="D669" s="620" t="s">
        <v>1038</v>
      </c>
      <c r="E669" s="597">
        <v>3506</v>
      </c>
      <c r="F669" s="597">
        <v>0</v>
      </c>
      <c r="G669" s="597">
        <v>3506</v>
      </c>
      <c r="H669" s="597">
        <v>0</v>
      </c>
      <c r="I669" s="597">
        <v>0</v>
      </c>
    </row>
    <row r="670" spans="1:9" ht="38.25">
      <c r="A670" s="618" t="s">
        <v>491</v>
      </c>
      <c r="B670" s="618" t="s">
        <v>675</v>
      </c>
      <c r="C670" s="618" t="s">
        <v>1417</v>
      </c>
      <c r="D670" s="620" t="s">
        <v>3001</v>
      </c>
      <c r="E670" s="597">
        <v>51060</v>
      </c>
      <c r="F670" s="597">
        <v>51060</v>
      </c>
      <c r="G670" s="597">
        <v>0</v>
      </c>
      <c r="H670" s="597">
        <v>0</v>
      </c>
      <c r="I670" s="597">
        <v>0</v>
      </c>
    </row>
    <row r="671" spans="1:9" ht="25.5">
      <c r="A671" s="618" t="s">
        <v>491</v>
      </c>
      <c r="B671" s="618" t="s">
        <v>675</v>
      </c>
      <c r="C671" s="618" t="s">
        <v>1012</v>
      </c>
      <c r="D671" s="620" t="s">
        <v>3015</v>
      </c>
      <c r="E671" s="597">
        <v>117437</v>
      </c>
      <c r="F671" s="597">
        <v>0</v>
      </c>
      <c r="G671" s="597">
        <v>117437</v>
      </c>
      <c r="H671" s="597">
        <v>0</v>
      </c>
      <c r="I671" s="597">
        <v>0</v>
      </c>
    </row>
    <row r="672" spans="1:9" ht="25.5">
      <c r="A672" s="618" t="s">
        <v>491</v>
      </c>
      <c r="B672" s="618" t="s">
        <v>675</v>
      </c>
      <c r="C672" s="618" t="s">
        <v>92</v>
      </c>
      <c r="D672" s="620" t="s">
        <v>2988</v>
      </c>
      <c r="E672" s="597">
        <v>75982000</v>
      </c>
      <c r="F672" s="597">
        <v>0</v>
      </c>
      <c r="G672" s="597">
        <v>75982000</v>
      </c>
      <c r="H672" s="597">
        <v>0</v>
      </c>
      <c r="I672" s="597">
        <v>0</v>
      </c>
    </row>
    <row r="673" spans="1:9">
      <c r="A673" s="618" t="s">
        <v>996</v>
      </c>
      <c r="B673" s="619" t="s">
        <v>411</v>
      </c>
      <c r="C673" s="619" t="s">
        <v>411</v>
      </c>
      <c r="D673" s="620" t="s">
        <v>997</v>
      </c>
      <c r="E673" s="597">
        <v>1860311207</v>
      </c>
      <c r="F673" s="597">
        <v>20000</v>
      </c>
      <c r="G673" s="597">
        <v>1860291207</v>
      </c>
      <c r="H673" s="597">
        <v>0</v>
      </c>
      <c r="I673" s="597">
        <v>0</v>
      </c>
    </row>
    <row r="674" spans="1:9">
      <c r="A674" s="618" t="s">
        <v>996</v>
      </c>
      <c r="B674" s="618" t="s">
        <v>678</v>
      </c>
      <c r="C674" s="619" t="s">
        <v>411</v>
      </c>
      <c r="D674" s="620" t="s">
        <v>315</v>
      </c>
      <c r="E674" s="597">
        <v>9183380</v>
      </c>
      <c r="F674" s="597">
        <v>0</v>
      </c>
      <c r="G674" s="597">
        <v>9183380</v>
      </c>
      <c r="H674" s="597">
        <v>0</v>
      </c>
      <c r="I674" s="597">
        <v>0</v>
      </c>
    </row>
    <row r="675" spans="1:9">
      <c r="A675" s="618" t="s">
        <v>996</v>
      </c>
      <c r="B675" s="618" t="s">
        <v>678</v>
      </c>
      <c r="C675" s="618" t="s">
        <v>679</v>
      </c>
      <c r="D675" s="620" t="s">
        <v>991</v>
      </c>
      <c r="E675" s="597">
        <v>9183380</v>
      </c>
      <c r="F675" s="597">
        <v>0</v>
      </c>
      <c r="G675" s="597">
        <v>9183380</v>
      </c>
      <c r="H675" s="597">
        <v>0</v>
      </c>
      <c r="I675" s="597">
        <v>0</v>
      </c>
    </row>
    <row r="676" spans="1:9">
      <c r="A676" s="618" t="s">
        <v>996</v>
      </c>
      <c r="B676" s="618" t="s">
        <v>406</v>
      </c>
      <c r="C676" s="619" t="s">
        <v>411</v>
      </c>
      <c r="D676" s="620" t="s">
        <v>283</v>
      </c>
      <c r="E676" s="597">
        <v>1018158691</v>
      </c>
      <c r="F676" s="597">
        <v>0</v>
      </c>
      <c r="G676" s="597">
        <v>1018158691</v>
      </c>
      <c r="H676" s="597">
        <v>0</v>
      </c>
      <c r="I676" s="597">
        <v>0</v>
      </c>
    </row>
    <row r="677" spans="1:9" ht="25.5">
      <c r="A677" s="618" t="s">
        <v>996</v>
      </c>
      <c r="B677" s="618" t="s">
        <v>406</v>
      </c>
      <c r="C677" s="618" t="s">
        <v>662</v>
      </c>
      <c r="D677" s="620" t="s">
        <v>2969</v>
      </c>
      <c r="E677" s="597">
        <v>1018158691</v>
      </c>
      <c r="F677" s="597">
        <v>0</v>
      </c>
      <c r="G677" s="597">
        <v>1018158691</v>
      </c>
      <c r="H677" s="597">
        <v>0</v>
      </c>
      <c r="I677" s="597">
        <v>0</v>
      </c>
    </row>
    <row r="678" spans="1:9">
      <c r="A678" s="618" t="s">
        <v>996</v>
      </c>
      <c r="B678" s="618" t="s">
        <v>669</v>
      </c>
      <c r="C678" s="619" t="s">
        <v>411</v>
      </c>
      <c r="D678" s="620" t="s">
        <v>2970</v>
      </c>
      <c r="E678" s="597">
        <v>413078965</v>
      </c>
      <c r="F678" s="597">
        <v>0</v>
      </c>
      <c r="G678" s="597">
        <v>413078965</v>
      </c>
      <c r="H678" s="597">
        <v>0</v>
      </c>
      <c r="I678" s="597">
        <v>0</v>
      </c>
    </row>
    <row r="679" spans="1:9" ht="25.5">
      <c r="A679" s="618" t="s">
        <v>996</v>
      </c>
      <c r="B679" s="618" t="s">
        <v>669</v>
      </c>
      <c r="C679" s="618" t="s">
        <v>671</v>
      </c>
      <c r="D679" s="620" t="s">
        <v>2971</v>
      </c>
      <c r="E679" s="597">
        <v>413078965</v>
      </c>
      <c r="F679" s="597">
        <v>0</v>
      </c>
      <c r="G679" s="597">
        <v>413078965</v>
      </c>
      <c r="H679" s="597">
        <v>0</v>
      </c>
      <c r="I679" s="597">
        <v>0</v>
      </c>
    </row>
    <row r="680" spans="1:9" ht="25.5">
      <c r="A680" s="618" t="s">
        <v>996</v>
      </c>
      <c r="B680" s="618" t="s">
        <v>682</v>
      </c>
      <c r="C680" s="619" t="s">
        <v>411</v>
      </c>
      <c r="D680" s="620" t="s">
        <v>2979</v>
      </c>
      <c r="E680" s="597">
        <v>35700000</v>
      </c>
      <c r="F680" s="597">
        <v>0</v>
      </c>
      <c r="G680" s="597">
        <v>35700000</v>
      </c>
      <c r="H680" s="597">
        <v>0</v>
      </c>
      <c r="I680" s="597">
        <v>0</v>
      </c>
    </row>
    <row r="681" spans="1:9" ht="25.5">
      <c r="A681" s="618" t="s">
        <v>996</v>
      </c>
      <c r="B681" s="618" t="s">
        <v>682</v>
      </c>
      <c r="C681" s="618" t="s">
        <v>1476</v>
      </c>
      <c r="D681" s="620" t="s">
        <v>1477</v>
      </c>
      <c r="E681" s="597">
        <v>35700000</v>
      </c>
      <c r="F681" s="597">
        <v>0</v>
      </c>
      <c r="G681" s="597">
        <v>35700000</v>
      </c>
      <c r="H681" s="597">
        <v>0</v>
      </c>
      <c r="I681" s="597">
        <v>0</v>
      </c>
    </row>
    <row r="682" spans="1:9">
      <c r="A682" s="618" t="s">
        <v>996</v>
      </c>
      <c r="B682" s="618" t="s">
        <v>685</v>
      </c>
      <c r="C682" s="619" t="s">
        <v>411</v>
      </c>
      <c r="D682" s="620" t="s">
        <v>686</v>
      </c>
      <c r="E682" s="597">
        <v>2000000</v>
      </c>
      <c r="F682" s="597">
        <v>0</v>
      </c>
      <c r="G682" s="597">
        <v>2000000</v>
      </c>
      <c r="H682" s="597">
        <v>0</v>
      </c>
      <c r="I682" s="597">
        <v>0</v>
      </c>
    </row>
    <row r="683" spans="1:9">
      <c r="A683" s="618" t="s">
        <v>996</v>
      </c>
      <c r="B683" s="618" t="s">
        <v>685</v>
      </c>
      <c r="C683" s="618" t="s">
        <v>1032</v>
      </c>
      <c r="D683" s="620" t="s">
        <v>1033</v>
      </c>
      <c r="E683" s="597">
        <v>2000000</v>
      </c>
      <c r="F683" s="597">
        <v>0</v>
      </c>
      <c r="G683" s="597">
        <v>2000000</v>
      </c>
      <c r="H683" s="597">
        <v>0</v>
      </c>
      <c r="I683" s="597">
        <v>0</v>
      </c>
    </row>
    <row r="684" spans="1:9">
      <c r="A684" s="618" t="s">
        <v>996</v>
      </c>
      <c r="B684" s="618" t="s">
        <v>382</v>
      </c>
      <c r="C684" s="619" t="s">
        <v>411</v>
      </c>
      <c r="D684" s="620" t="s">
        <v>383</v>
      </c>
      <c r="E684" s="597">
        <v>9520000</v>
      </c>
      <c r="F684" s="597">
        <v>20000</v>
      </c>
      <c r="G684" s="597">
        <v>9500000</v>
      </c>
      <c r="H684" s="597">
        <v>0</v>
      </c>
      <c r="I684" s="597">
        <v>0</v>
      </c>
    </row>
    <row r="685" spans="1:9" ht="25.5">
      <c r="A685" s="618" t="s">
        <v>996</v>
      </c>
      <c r="B685" s="618" t="s">
        <v>382</v>
      </c>
      <c r="C685" s="618" t="s">
        <v>547</v>
      </c>
      <c r="D685" s="620" t="s">
        <v>2997</v>
      </c>
      <c r="E685" s="597">
        <v>20000</v>
      </c>
      <c r="F685" s="597">
        <v>20000</v>
      </c>
      <c r="G685" s="597">
        <v>0</v>
      </c>
      <c r="H685" s="597">
        <v>0</v>
      </c>
      <c r="I685" s="597">
        <v>0</v>
      </c>
    </row>
    <row r="686" spans="1:9">
      <c r="A686" s="618" t="s">
        <v>996</v>
      </c>
      <c r="B686" s="618" t="s">
        <v>382</v>
      </c>
      <c r="C686" s="618" t="s">
        <v>386</v>
      </c>
      <c r="D686" s="620" t="s">
        <v>998</v>
      </c>
      <c r="E686" s="597">
        <v>9500000</v>
      </c>
      <c r="F686" s="597">
        <v>0</v>
      </c>
      <c r="G686" s="597">
        <v>9500000</v>
      </c>
      <c r="H686" s="597">
        <v>0</v>
      </c>
      <c r="I686" s="597">
        <v>0</v>
      </c>
    </row>
    <row r="687" spans="1:9">
      <c r="A687" s="618" t="s">
        <v>996</v>
      </c>
      <c r="B687" s="618" t="s">
        <v>675</v>
      </c>
      <c r="C687" s="619" t="s">
        <v>411</v>
      </c>
      <c r="D687" s="620" t="s">
        <v>676</v>
      </c>
      <c r="E687" s="597">
        <v>372670171</v>
      </c>
      <c r="F687" s="597">
        <v>0</v>
      </c>
      <c r="G687" s="597">
        <v>372670171</v>
      </c>
      <c r="H687" s="597">
        <v>0</v>
      </c>
      <c r="I687" s="597">
        <v>0</v>
      </c>
    </row>
    <row r="688" spans="1:9">
      <c r="A688" s="618" t="s">
        <v>996</v>
      </c>
      <c r="B688" s="618" t="s">
        <v>675</v>
      </c>
      <c r="C688" s="618" t="s">
        <v>91</v>
      </c>
      <c r="D688" s="620" t="s">
        <v>652</v>
      </c>
      <c r="E688" s="597">
        <v>369481187</v>
      </c>
      <c r="F688" s="597">
        <v>0</v>
      </c>
      <c r="G688" s="597">
        <v>369481187</v>
      </c>
      <c r="H688" s="597">
        <v>0</v>
      </c>
      <c r="I688" s="597">
        <v>0</v>
      </c>
    </row>
    <row r="689" spans="1:9">
      <c r="A689" s="618" t="s">
        <v>996</v>
      </c>
      <c r="B689" s="618" t="s">
        <v>675</v>
      </c>
      <c r="C689" s="618" t="s">
        <v>1047</v>
      </c>
      <c r="D689" s="620" t="s">
        <v>1048</v>
      </c>
      <c r="E689" s="597">
        <v>986231</v>
      </c>
      <c r="F689" s="597">
        <v>0</v>
      </c>
      <c r="G689" s="597">
        <v>986231</v>
      </c>
      <c r="H689" s="597">
        <v>0</v>
      </c>
      <c r="I689" s="597">
        <v>0</v>
      </c>
    </row>
    <row r="690" spans="1:9" ht="38.25">
      <c r="A690" s="618" t="s">
        <v>996</v>
      </c>
      <c r="B690" s="618" t="s">
        <v>675</v>
      </c>
      <c r="C690" s="618" t="s">
        <v>1035</v>
      </c>
      <c r="D690" s="620" t="s">
        <v>1036</v>
      </c>
      <c r="E690" s="597">
        <v>2071635</v>
      </c>
      <c r="F690" s="597">
        <v>0</v>
      </c>
      <c r="G690" s="597">
        <v>2071635</v>
      </c>
      <c r="H690" s="597">
        <v>0</v>
      </c>
      <c r="I690" s="597">
        <v>0</v>
      </c>
    </row>
    <row r="691" spans="1:9" ht="25.5">
      <c r="A691" s="618" t="s">
        <v>996</v>
      </c>
      <c r="B691" s="618" t="s">
        <v>675</v>
      </c>
      <c r="C691" s="618" t="s">
        <v>1037</v>
      </c>
      <c r="D691" s="620" t="s">
        <v>1038</v>
      </c>
      <c r="E691" s="597">
        <v>63818</v>
      </c>
      <c r="F691" s="597">
        <v>0</v>
      </c>
      <c r="G691" s="597">
        <v>63818</v>
      </c>
      <c r="H691" s="597">
        <v>0</v>
      </c>
      <c r="I691" s="597">
        <v>0</v>
      </c>
    </row>
    <row r="692" spans="1:9" ht="25.5">
      <c r="A692" s="618" t="s">
        <v>996</v>
      </c>
      <c r="B692" s="618" t="s">
        <v>675</v>
      </c>
      <c r="C692" s="618" t="s">
        <v>1012</v>
      </c>
      <c r="D692" s="620" t="s">
        <v>3015</v>
      </c>
      <c r="E692" s="597">
        <v>33300</v>
      </c>
      <c r="F692" s="597">
        <v>0</v>
      </c>
      <c r="G692" s="597">
        <v>33300</v>
      </c>
      <c r="H692" s="597">
        <v>0</v>
      </c>
      <c r="I692" s="597">
        <v>0</v>
      </c>
    </row>
    <row r="693" spans="1:9" ht="25.5">
      <c r="A693" s="618" t="s">
        <v>996</v>
      </c>
      <c r="B693" s="618" t="s">
        <v>675</v>
      </c>
      <c r="C693" s="618" t="s">
        <v>92</v>
      </c>
      <c r="D693" s="620" t="s">
        <v>2988</v>
      </c>
      <c r="E693" s="597">
        <v>34000</v>
      </c>
      <c r="F693" s="597">
        <v>0</v>
      </c>
      <c r="G693" s="597">
        <v>34000</v>
      </c>
      <c r="H693" s="597">
        <v>0</v>
      </c>
      <c r="I693" s="597">
        <v>0</v>
      </c>
    </row>
    <row r="694" spans="1:9">
      <c r="A694" s="618" t="s">
        <v>1364</v>
      </c>
      <c r="B694" s="619" t="s">
        <v>411</v>
      </c>
      <c r="C694" s="619" t="s">
        <v>411</v>
      </c>
      <c r="D694" s="620" t="s">
        <v>2848</v>
      </c>
      <c r="E694" s="597">
        <v>37779281337</v>
      </c>
      <c r="F694" s="597">
        <v>0</v>
      </c>
      <c r="G694" s="597">
        <v>29635238173</v>
      </c>
      <c r="H694" s="597">
        <v>1639002364</v>
      </c>
      <c r="I694" s="597">
        <v>6505040800</v>
      </c>
    </row>
    <row r="695" spans="1:9">
      <c r="A695" s="618" t="s">
        <v>1364</v>
      </c>
      <c r="B695" s="618" t="s">
        <v>678</v>
      </c>
      <c r="C695" s="619" t="s">
        <v>411</v>
      </c>
      <c r="D695" s="620" t="s">
        <v>315</v>
      </c>
      <c r="E695" s="597">
        <v>139200</v>
      </c>
      <c r="F695" s="597">
        <v>0</v>
      </c>
      <c r="G695" s="597">
        <v>139200</v>
      </c>
      <c r="H695" s="597">
        <v>0</v>
      </c>
      <c r="I695" s="597">
        <v>0</v>
      </c>
    </row>
    <row r="696" spans="1:9">
      <c r="A696" s="618" t="s">
        <v>1364</v>
      </c>
      <c r="B696" s="618" t="s">
        <v>678</v>
      </c>
      <c r="C696" s="618" t="s">
        <v>679</v>
      </c>
      <c r="D696" s="620" t="s">
        <v>991</v>
      </c>
      <c r="E696" s="597">
        <v>139200</v>
      </c>
      <c r="F696" s="597">
        <v>0</v>
      </c>
      <c r="G696" s="597">
        <v>139200</v>
      </c>
      <c r="H696" s="597">
        <v>0</v>
      </c>
      <c r="I696" s="597">
        <v>0</v>
      </c>
    </row>
    <row r="697" spans="1:9">
      <c r="A697" s="618" t="s">
        <v>1364</v>
      </c>
      <c r="B697" s="618" t="s">
        <v>406</v>
      </c>
      <c r="C697" s="619" t="s">
        <v>411</v>
      </c>
      <c r="D697" s="620" t="s">
        <v>283</v>
      </c>
      <c r="E697" s="597">
        <v>2467694062</v>
      </c>
      <c r="F697" s="597">
        <v>0</v>
      </c>
      <c r="G697" s="597">
        <v>2467694062</v>
      </c>
      <c r="H697" s="597">
        <v>0</v>
      </c>
      <c r="I697" s="597">
        <v>0</v>
      </c>
    </row>
    <row r="698" spans="1:9" ht="25.5">
      <c r="A698" s="618" t="s">
        <v>1364</v>
      </c>
      <c r="B698" s="618" t="s">
        <v>406</v>
      </c>
      <c r="C698" s="618" t="s">
        <v>662</v>
      </c>
      <c r="D698" s="620" t="s">
        <v>2969</v>
      </c>
      <c r="E698" s="597">
        <v>2467694062</v>
      </c>
      <c r="F698" s="597">
        <v>0</v>
      </c>
      <c r="G698" s="597">
        <v>2467694062</v>
      </c>
      <c r="H698" s="597">
        <v>0</v>
      </c>
      <c r="I698" s="597">
        <v>0</v>
      </c>
    </row>
    <row r="699" spans="1:9">
      <c r="A699" s="618" t="s">
        <v>1364</v>
      </c>
      <c r="B699" s="618" t="s">
        <v>669</v>
      </c>
      <c r="C699" s="619" t="s">
        <v>411</v>
      </c>
      <c r="D699" s="620" t="s">
        <v>2970</v>
      </c>
      <c r="E699" s="597">
        <v>2315093745</v>
      </c>
      <c r="F699" s="597">
        <v>0</v>
      </c>
      <c r="G699" s="597">
        <v>2315093745</v>
      </c>
      <c r="H699" s="597">
        <v>0</v>
      </c>
      <c r="I699" s="597">
        <v>0</v>
      </c>
    </row>
    <row r="700" spans="1:9" ht="25.5">
      <c r="A700" s="618" t="s">
        <v>1364</v>
      </c>
      <c r="B700" s="618" t="s">
        <v>669</v>
      </c>
      <c r="C700" s="618" t="s">
        <v>671</v>
      </c>
      <c r="D700" s="620" t="s">
        <v>2971</v>
      </c>
      <c r="E700" s="597">
        <v>2315093745</v>
      </c>
      <c r="F700" s="597">
        <v>0</v>
      </c>
      <c r="G700" s="597">
        <v>2315093745</v>
      </c>
      <c r="H700" s="597">
        <v>0</v>
      </c>
      <c r="I700" s="597">
        <v>0</v>
      </c>
    </row>
    <row r="701" spans="1:9">
      <c r="A701" s="618" t="s">
        <v>1364</v>
      </c>
      <c r="B701" s="618" t="s">
        <v>1478</v>
      </c>
      <c r="C701" s="619" t="s">
        <v>411</v>
      </c>
      <c r="D701" s="620" t="s">
        <v>3057</v>
      </c>
      <c r="E701" s="597">
        <v>32781124000</v>
      </c>
      <c r="F701" s="597">
        <v>0</v>
      </c>
      <c r="G701" s="597">
        <v>24649823000</v>
      </c>
      <c r="H701" s="597">
        <v>1626260200</v>
      </c>
      <c r="I701" s="597">
        <v>6505040800</v>
      </c>
    </row>
    <row r="702" spans="1:9">
      <c r="A702" s="618" t="s">
        <v>1364</v>
      </c>
      <c r="B702" s="618" t="s">
        <v>1478</v>
      </c>
      <c r="C702" s="618" t="s">
        <v>1479</v>
      </c>
      <c r="D702" s="620" t="s">
        <v>3089</v>
      </c>
      <c r="E702" s="597">
        <v>32625204000</v>
      </c>
      <c r="F702" s="597">
        <v>0</v>
      </c>
      <c r="G702" s="597">
        <v>24493903000</v>
      </c>
      <c r="H702" s="597">
        <v>1626260200</v>
      </c>
      <c r="I702" s="597">
        <v>6505040800</v>
      </c>
    </row>
    <row r="703" spans="1:9">
      <c r="A703" s="618" t="s">
        <v>1364</v>
      </c>
      <c r="B703" s="618" t="s">
        <v>1478</v>
      </c>
      <c r="C703" s="618" t="s">
        <v>1480</v>
      </c>
      <c r="D703" s="620" t="s">
        <v>3090</v>
      </c>
      <c r="E703" s="597">
        <v>17500000</v>
      </c>
      <c r="F703" s="597">
        <v>0</v>
      </c>
      <c r="G703" s="597">
        <v>17500000</v>
      </c>
      <c r="H703" s="597">
        <v>0</v>
      </c>
      <c r="I703" s="597">
        <v>0</v>
      </c>
    </row>
    <row r="704" spans="1:9" ht="25.5">
      <c r="A704" s="618" t="s">
        <v>1364</v>
      </c>
      <c r="B704" s="618" t="s">
        <v>1478</v>
      </c>
      <c r="C704" s="618" t="s">
        <v>3058</v>
      </c>
      <c r="D704" s="620" t="s">
        <v>3059</v>
      </c>
      <c r="E704" s="597">
        <v>138420000</v>
      </c>
      <c r="F704" s="597">
        <v>0</v>
      </c>
      <c r="G704" s="597">
        <v>138420000</v>
      </c>
      <c r="H704" s="597">
        <v>0</v>
      </c>
      <c r="I704" s="597">
        <v>0</v>
      </c>
    </row>
    <row r="705" spans="1:9">
      <c r="A705" s="618" t="s">
        <v>1364</v>
      </c>
      <c r="B705" s="618" t="s">
        <v>685</v>
      </c>
      <c r="C705" s="619" t="s">
        <v>411</v>
      </c>
      <c r="D705" s="620" t="s">
        <v>686</v>
      </c>
      <c r="E705" s="597">
        <v>4585000</v>
      </c>
      <c r="F705" s="597">
        <v>0</v>
      </c>
      <c r="G705" s="597">
        <v>4585000</v>
      </c>
      <c r="H705" s="597">
        <v>0</v>
      </c>
      <c r="I705" s="597">
        <v>0</v>
      </c>
    </row>
    <row r="706" spans="1:9" ht="38.25">
      <c r="A706" s="618" t="s">
        <v>1364</v>
      </c>
      <c r="B706" s="618" t="s">
        <v>685</v>
      </c>
      <c r="C706" s="618" t="s">
        <v>1409</v>
      </c>
      <c r="D706" s="620" t="s">
        <v>2984</v>
      </c>
      <c r="E706" s="597">
        <v>585000</v>
      </c>
      <c r="F706" s="597">
        <v>0</v>
      </c>
      <c r="G706" s="597">
        <v>585000</v>
      </c>
      <c r="H706" s="597">
        <v>0</v>
      </c>
      <c r="I706" s="597">
        <v>0</v>
      </c>
    </row>
    <row r="707" spans="1:9">
      <c r="A707" s="618" t="s">
        <v>1364</v>
      </c>
      <c r="B707" s="618" t="s">
        <v>685</v>
      </c>
      <c r="C707" s="618" t="s">
        <v>1032</v>
      </c>
      <c r="D707" s="620" t="s">
        <v>1033</v>
      </c>
      <c r="E707" s="597">
        <v>4000000</v>
      </c>
      <c r="F707" s="597">
        <v>0</v>
      </c>
      <c r="G707" s="597">
        <v>4000000</v>
      </c>
      <c r="H707" s="597">
        <v>0</v>
      </c>
      <c r="I707" s="597">
        <v>0</v>
      </c>
    </row>
    <row r="708" spans="1:9">
      <c r="A708" s="618" t="s">
        <v>1364</v>
      </c>
      <c r="B708" s="618" t="s">
        <v>691</v>
      </c>
      <c r="C708" s="619" t="s">
        <v>411</v>
      </c>
      <c r="D708" s="620" t="s">
        <v>3005</v>
      </c>
      <c r="E708" s="597">
        <v>520000</v>
      </c>
      <c r="F708" s="597">
        <v>0</v>
      </c>
      <c r="G708" s="597">
        <v>520000</v>
      </c>
      <c r="H708" s="597">
        <v>0</v>
      </c>
      <c r="I708" s="597">
        <v>0</v>
      </c>
    </row>
    <row r="709" spans="1:9">
      <c r="A709" s="618" t="s">
        <v>1364</v>
      </c>
      <c r="B709" s="618" t="s">
        <v>691</v>
      </c>
      <c r="C709" s="618" t="s">
        <v>82</v>
      </c>
      <c r="D709" s="620" t="s">
        <v>1049</v>
      </c>
      <c r="E709" s="597">
        <v>520000</v>
      </c>
      <c r="F709" s="597">
        <v>0</v>
      </c>
      <c r="G709" s="597">
        <v>520000</v>
      </c>
      <c r="H709" s="597">
        <v>0</v>
      </c>
      <c r="I709" s="597">
        <v>0</v>
      </c>
    </row>
    <row r="710" spans="1:9">
      <c r="A710" s="618" t="s">
        <v>1364</v>
      </c>
      <c r="B710" s="618" t="s">
        <v>395</v>
      </c>
      <c r="C710" s="619" t="s">
        <v>411</v>
      </c>
      <c r="D710" s="620" t="s">
        <v>2990</v>
      </c>
      <c r="E710" s="597">
        <v>31855410</v>
      </c>
      <c r="F710" s="597">
        <v>0</v>
      </c>
      <c r="G710" s="597">
        <v>19113246</v>
      </c>
      <c r="H710" s="597">
        <v>12742164</v>
      </c>
      <c r="I710" s="597">
        <v>0</v>
      </c>
    </row>
    <row r="711" spans="1:9">
      <c r="A711" s="618" t="s">
        <v>1364</v>
      </c>
      <c r="B711" s="618" t="s">
        <v>395</v>
      </c>
      <c r="C711" s="618" t="s">
        <v>396</v>
      </c>
      <c r="D711" s="620" t="s">
        <v>2991</v>
      </c>
      <c r="E711" s="597">
        <v>31855410</v>
      </c>
      <c r="F711" s="597">
        <v>0</v>
      </c>
      <c r="G711" s="597">
        <v>19113246</v>
      </c>
      <c r="H711" s="597">
        <v>12742164</v>
      </c>
      <c r="I711" s="597">
        <v>0</v>
      </c>
    </row>
    <row r="712" spans="1:9">
      <c r="A712" s="618" t="s">
        <v>1364</v>
      </c>
      <c r="B712" s="618" t="s">
        <v>382</v>
      </c>
      <c r="C712" s="619" t="s">
        <v>411</v>
      </c>
      <c r="D712" s="620" t="s">
        <v>383</v>
      </c>
      <c r="E712" s="597">
        <v>96000000</v>
      </c>
      <c r="F712" s="597">
        <v>0</v>
      </c>
      <c r="G712" s="597">
        <v>96000000</v>
      </c>
      <c r="H712" s="597">
        <v>0</v>
      </c>
      <c r="I712" s="597">
        <v>0</v>
      </c>
    </row>
    <row r="713" spans="1:9">
      <c r="A713" s="618" t="s">
        <v>1364</v>
      </c>
      <c r="B713" s="618" t="s">
        <v>382</v>
      </c>
      <c r="C713" s="618" t="s">
        <v>1465</v>
      </c>
      <c r="D713" s="620" t="s">
        <v>1466</v>
      </c>
      <c r="E713" s="597">
        <v>5000000</v>
      </c>
      <c r="F713" s="597">
        <v>0</v>
      </c>
      <c r="G713" s="597">
        <v>5000000</v>
      </c>
      <c r="H713" s="597">
        <v>0</v>
      </c>
      <c r="I713" s="597">
        <v>0</v>
      </c>
    </row>
    <row r="714" spans="1:9">
      <c r="A714" s="618" t="s">
        <v>1364</v>
      </c>
      <c r="B714" s="618" t="s">
        <v>382</v>
      </c>
      <c r="C714" s="618" t="s">
        <v>386</v>
      </c>
      <c r="D714" s="620" t="s">
        <v>998</v>
      </c>
      <c r="E714" s="597">
        <v>91000000</v>
      </c>
      <c r="F714" s="597">
        <v>0</v>
      </c>
      <c r="G714" s="597">
        <v>91000000</v>
      </c>
      <c r="H714" s="597">
        <v>0</v>
      </c>
      <c r="I714" s="597">
        <v>0</v>
      </c>
    </row>
    <row r="715" spans="1:9">
      <c r="A715" s="618" t="s">
        <v>1364</v>
      </c>
      <c r="B715" s="618" t="s">
        <v>675</v>
      </c>
      <c r="C715" s="619" t="s">
        <v>411</v>
      </c>
      <c r="D715" s="620" t="s">
        <v>676</v>
      </c>
      <c r="E715" s="597">
        <v>82269920</v>
      </c>
      <c r="F715" s="597">
        <v>0</v>
      </c>
      <c r="G715" s="597">
        <v>82269920</v>
      </c>
      <c r="H715" s="597">
        <v>0</v>
      </c>
      <c r="I715" s="597">
        <v>0</v>
      </c>
    </row>
    <row r="716" spans="1:9">
      <c r="A716" s="618" t="s">
        <v>1364</v>
      </c>
      <c r="B716" s="618" t="s">
        <v>675</v>
      </c>
      <c r="C716" s="618" t="s">
        <v>91</v>
      </c>
      <c r="D716" s="620" t="s">
        <v>652</v>
      </c>
      <c r="E716" s="597">
        <v>78550000</v>
      </c>
      <c r="F716" s="597">
        <v>0</v>
      </c>
      <c r="G716" s="597">
        <v>78550000</v>
      </c>
      <c r="H716" s="597">
        <v>0</v>
      </c>
      <c r="I716" s="597">
        <v>0</v>
      </c>
    </row>
    <row r="717" spans="1:9" ht="25.5">
      <c r="A717" s="618" t="s">
        <v>1364</v>
      </c>
      <c r="B717" s="618" t="s">
        <v>675</v>
      </c>
      <c r="C717" s="618" t="s">
        <v>1037</v>
      </c>
      <c r="D717" s="620" t="s">
        <v>1038</v>
      </c>
      <c r="E717" s="597">
        <v>101000</v>
      </c>
      <c r="F717" s="597">
        <v>0</v>
      </c>
      <c r="G717" s="597">
        <v>101000</v>
      </c>
      <c r="H717" s="597">
        <v>0</v>
      </c>
      <c r="I717" s="597">
        <v>0</v>
      </c>
    </row>
    <row r="718" spans="1:9" ht="25.5">
      <c r="A718" s="618" t="s">
        <v>1364</v>
      </c>
      <c r="B718" s="618" t="s">
        <v>675</v>
      </c>
      <c r="C718" s="618" t="s">
        <v>1012</v>
      </c>
      <c r="D718" s="620" t="s">
        <v>3015</v>
      </c>
      <c r="E718" s="597">
        <v>3610920</v>
      </c>
      <c r="F718" s="597">
        <v>0</v>
      </c>
      <c r="G718" s="597">
        <v>3610920</v>
      </c>
      <c r="H718" s="597">
        <v>0</v>
      </c>
      <c r="I718" s="597">
        <v>0</v>
      </c>
    </row>
    <row r="719" spans="1:9" ht="25.5">
      <c r="A719" s="618" t="s">
        <v>1364</v>
      </c>
      <c r="B719" s="618" t="s">
        <v>675</v>
      </c>
      <c r="C719" s="618" t="s">
        <v>92</v>
      </c>
      <c r="D719" s="620" t="s">
        <v>2988</v>
      </c>
      <c r="E719" s="597">
        <v>8000</v>
      </c>
      <c r="F719" s="597">
        <v>0</v>
      </c>
      <c r="G719" s="597">
        <v>8000</v>
      </c>
      <c r="H719" s="597">
        <v>0</v>
      </c>
      <c r="I719" s="597">
        <v>0</v>
      </c>
    </row>
    <row r="720" spans="1:9">
      <c r="A720" s="618" t="s">
        <v>401</v>
      </c>
      <c r="B720" s="619" t="s">
        <v>411</v>
      </c>
      <c r="C720" s="619" t="s">
        <v>411</v>
      </c>
      <c r="D720" s="620" t="s">
        <v>402</v>
      </c>
      <c r="E720" s="597">
        <v>17855637962</v>
      </c>
      <c r="F720" s="597">
        <v>7692170</v>
      </c>
      <c r="G720" s="597">
        <v>8713197568</v>
      </c>
      <c r="H720" s="597">
        <v>4240771300</v>
      </c>
      <c r="I720" s="597">
        <v>4893976924</v>
      </c>
    </row>
    <row r="721" spans="1:9">
      <c r="A721" s="618" t="s">
        <v>401</v>
      </c>
      <c r="B721" s="618" t="s">
        <v>678</v>
      </c>
      <c r="C721" s="619" t="s">
        <v>411</v>
      </c>
      <c r="D721" s="620" t="s">
        <v>315</v>
      </c>
      <c r="E721" s="597">
        <v>25920615</v>
      </c>
      <c r="F721" s="597">
        <v>0</v>
      </c>
      <c r="G721" s="597">
        <v>25920615</v>
      </c>
      <c r="H721" s="597">
        <v>0</v>
      </c>
      <c r="I721" s="597">
        <v>0</v>
      </c>
    </row>
    <row r="722" spans="1:9">
      <c r="A722" s="618" t="s">
        <v>401</v>
      </c>
      <c r="B722" s="618" t="s">
        <v>678</v>
      </c>
      <c r="C722" s="618" t="s">
        <v>1511</v>
      </c>
      <c r="D722" s="620" t="s">
        <v>1512</v>
      </c>
      <c r="E722" s="597">
        <v>25920615</v>
      </c>
      <c r="F722" s="597">
        <v>0</v>
      </c>
      <c r="G722" s="597">
        <v>25920615</v>
      </c>
      <c r="H722" s="597">
        <v>0</v>
      </c>
      <c r="I722" s="597">
        <v>0</v>
      </c>
    </row>
    <row r="723" spans="1:9">
      <c r="A723" s="618" t="s">
        <v>401</v>
      </c>
      <c r="B723" s="618" t="s">
        <v>406</v>
      </c>
      <c r="C723" s="619" t="s">
        <v>411</v>
      </c>
      <c r="D723" s="620" t="s">
        <v>283</v>
      </c>
      <c r="E723" s="597">
        <v>2775386620</v>
      </c>
      <c r="F723" s="597">
        <v>0</v>
      </c>
      <c r="G723" s="597">
        <v>2775386620</v>
      </c>
      <c r="H723" s="597">
        <v>0</v>
      </c>
      <c r="I723" s="597">
        <v>0</v>
      </c>
    </row>
    <row r="724" spans="1:9" ht="25.5">
      <c r="A724" s="618" t="s">
        <v>401</v>
      </c>
      <c r="B724" s="618" t="s">
        <v>406</v>
      </c>
      <c r="C724" s="618" t="s">
        <v>662</v>
      </c>
      <c r="D724" s="620" t="s">
        <v>2969</v>
      </c>
      <c r="E724" s="597">
        <v>2775386620</v>
      </c>
      <c r="F724" s="597">
        <v>0</v>
      </c>
      <c r="G724" s="597">
        <v>2775386620</v>
      </c>
      <c r="H724" s="597">
        <v>0</v>
      </c>
      <c r="I724" s="597">
        <v>0</v>
      </c>
    </row>
    <row r="725" spans="1:9" ht="25.5">
      <c r="A725" s="618" t="s">
        <v>401</v>
      </c>
      <c r="B725" s="618" t="s">
        <v>403</v>
      </c>
      <c r="C725" s="619" t="s">
        <v>411</v>
      </c>
      <c r="D725" s="620" t="s">
        <v>3017</v>
      </c>
      <c r="E725" s="597">
        <v>9787953828</v>
      </c>
      <c r="F725" s="597">
        <v>0</v>
      </c>
      <c r="G725" s="597">
        <v>653205604</v>
      </c>
      <c r="H725" s="597">
        <v>4240771300</v>
      </c>
      <c r="I725" s="597">
        <v>4893976924</v>
      </c>
    </row>
    <row r="726" spans="1:9" ht="25.5">
      <c r="A726" s="618" t="s">
        <v>401</v>
      </c>
      <c r="B726" s="618" t="s">
        <v>403</v>
      </c>
      <c r="C726" s="618" t="s">
        <v>999</v>
      </c>
      <c r="D726" s="620" t="s">
        <v>3019</v>
      </c>
      <c r="E726" s="597">
        <v>9772453028</v>
      </c>
      <c r="F726" s="597">
        <v>0</v>
      </c>
      <c r="G726" s="597">
        <v>653205604</v>
      </c>
      <c r="H726" s="597">
        <v>4233020900</v>
      </c>
      <c r="I726" s="597">
        <v>4886226524</v>
      </c>
    </row>
    <row r="727" spans="1:9" ht="25.5">
      <c r="A727" s="618" t="s">
        <v>401</v>
      </c>
      <c r="B727" s="618" t="s">
        <v>403</v>
      </c>
      <c r="C727" s="618" t="s">
        <v>3033</v>
      </c>
      <c r="D727" s="620" t="s">
        <v>3034</v>
      </c>
      <c r="E727" s="597">
        <v>15500800</v>
      </c>
      <c r="F727" s="597">
        <v>0</v>
      </c>
      <c r="G727" s="597">
        <v>0</v>
      </c>
      <c r="H727" s="597">
        <v>7750400</v>
      </c>
      <c r="I727" s="597">
        <v>7750400</v>
      </c>
    </row>
    <row r="728" spans="1:9">
      <c r="A728" s="618" t="s">
        <v>401</v>
      </c>
      <c r="B728" s="618" t="s">
        <v>669</v>
      </c>
      <c r="C728" s="619" t="s">
        <v>411</v>
      </c>
      <c r="D728" s="620" t="s">
        <v>2970</v>
      </c>
      <c r="E728" s="597">
        <v>2381039010</v>
      </c>
      <c r="F728" s="597">
        <v>0</v>
      </c>
      <c r="G728" s="597">
        <v>2381039010</v>
      </c>
      <c r="H728" s="597">
        <v>0</v>
      </c>
      <c r="I728" s="597">
        <v>0</v>
      </c>
    </row>
    <row r="729" spans="1:9" ht="25.5">
      <c r="A729" s="618" t="s">
        <v>401</v>
      </c>
      <c r="B729" s="618" t="s">
        <v>669</v>
      </c>
      <c r="C729" s="618" t="s">
        <v>671</v>
      </c>
      <c r="D729" s="620" t="s">
        <v>2971</v>
      </c>
      <c r="E729" s="597">
        <v>2381039010</v>
      </c>
      <c r="F729" s="597">
        <v>0</v>
      </c>
      <c r="G729" s="597">
        <v>2381039010</v>
      </c>
      <c r="H729" s="597">
        <v>0</v>
      </c>
      <c r="I729" s="597">
        <v>0</v>
      </c>
    </row>
    <row r="730" spans="1:9">
      <c r="A730" s="618" t="s">
        <v>401</v>
      </c>
      <c r="B730" s="618" t="s">
        <v>1023</v>
      </c>
      <c r="C730" s="619" t="s">
        <v>411</v>
      </c>
      <c r="D730" s="620" t="s">
        <v>2972</v>
      </c>
      <c r="E730" s="597">
        <v>4468000</v>
      </c>
      <c r="F730" s="597">
        <v>0</v>
      </c>
      <c r="G730" s="597">
        <v>4468000</v>
      </c>
      <c r="H730" s="597">
        <v>0</v>
      </c>
      <c r="I730" s="597">
        <v>0</v>
      </c>
    </row>
    <row r="731" spans="1:9">
      <c r="A731" s="618" t="s">
        <v>401</v>
      </c>
      <c r="B731" s="618" t="s">
        <v>1023</v>
      </c>
      <c r="C731" s="618" t="s">
        <v>1024</v>
      </c>
      <c r="D731" s="620" t="s">
        <v>1025</v>
      </c>
      <c r="E731" s="597">
        <v>4468000</v>
      </c>
      <c r="F731" s="597">
        <v>0</v>
      </c>
      <c r="G731" s="597">
        <v>4468000</v>
      </c>
      <c r="H731" s="597">
        <v>0</v>
      </c>
      <c r="I731" s="597">
        <v>0</v>
      </c>
    </row>
    <row r="732" spans="1:9">
      <c r="A732" s="618" t="s">
        <v>401</v>
      </c>
      <c r="B732" s="618" t="s">
        <v>672</v>
      </c>
      <c r="C732" s="619" t="s">
        <v>411</v>
      </c>
      <c r="D732" s="620" t="s">
        <v>3012</v>
      </c>
      <c r="E732" s="597">
        <v>871619145</v>
      </c>
      <c r="F732" s="597">
        <v>0</v>
      </c>
      <c r="G732" s="597">
        <v>871619145</v>
      </c>
      <c r="H732" s="597">
        <v>0</v>
      </c>
      <c r="I732" s="597">
        <v>0</v>
      </c>
    </row>
    <row r="733" spans="1:9">
      <c r="A733" s="618" t="s">
        <v>401</v>
      </c>
      <c r="B733" s="618" t="s">
        <v>672</v>
      </c>
      <c r="C733" s="618" t="s">
        <v>1521</v>
      </c>
      <c r="D733" s="620" t="s">
        <v>3091</v>
      </c>
      <c r="E733" s="597">
        <v>234403545</v>
      </c>
      <c r="F733" s="597">
        <v>0</v>
      </c>
      <c r="G733" s="597">
        <v>234403545</v>
      </c>
      <c r="H733" s="597">
        <v>0</v>
      </c>
      <c r="I733" s="597">
        <v>0</v>
      </c>
    </row>
    <row r="734" spans="1:9">
      <c r="A734" s="618" t="s">
        <v>401</v>
      </c>
      <c r="B734" s="618" t="s">
        <v>672</v>
      </c>
      <c r="C734" s="618" t="s">
        <v>1482</v>
      </c>
      <c r="D734" s="620" t="s">
        <v>1483</v>
      </c>
      <c r="E734" s="597">
        <v>515910000</v>
      </c>
      <c r="F734" s="597">
        <v>0</v>
      </c>
      <c r="G734" s="597">
        <v>515910000</v>
      </c>
      <c r="H734" s="597">
        <v>0</v>
      </c>
      <c r="I734" s="597">
        <v>0</v>
      </c>
    </row>
    <row r="735" spans="1:9">
      <c r="A735" s="618" t="s">
        <v>401</v>
      </c>
      <c r="B735" s="618" t="s">
        <v>672</v>
      </c>
      <c r="C735" s="618" t="s">
        <v>3092</v>
      </c>
      <c r="D735" s="620" t="s">
        <v>3093</v>
      </c>
      <c r="E735" s="597">
        <v>3000000</v>
      </c>
      <c r="F735" s="597">
        <v>0</v>
      </c>
      <c r="G735" s="597">
        <v>3000000</v>
      </c>
      <c r="H735" s="597">
        <v>0</v>
      </c>
      <c r="I735" s="597">
        <v>0</v>
      </c>
    </row>
    <row r="736" spans="1:9">
      <c r="A736" s="618" t="s">
        <v>401</v>
      </c>
      <c r="B736" s="618" t="s">
        <v>672</v>
      </c>
      <c r="C736" s="618" t="s">
        <v>3094</v>
      </c>
      <c r="D736" s="620" t="s">
        <v>3095</v>
      </c>
      <c r="E736" s="597">
        <v>5288000</v>
      </c>
      <c r="F736" s="597">
        <v>0</v>
      </c>
      <c r="G736" s="597">
        <v>5288000</v>
      </c>
      <c r="H736" s="597">
        <v>0</v>
      </c>
      <c r="I736" s="597">
        <v>0</v>
      </c>
    </row>
    <row r="737" spans="1:9" ht="25.5">
      <c r="A737" s="618" t="s">
        <v>401</v>
      </c>
      <c r="B737" s="618" t="s">
        <v>672</v>
      </c>
      <c r="C737" s="618" t="s">
        <v>1484</v>
      </c>
      <c r="D737" s="620" t="s">
        <v>1485</v>
      </c>
      <c r="E737" s="597">
        <v>78060000</v>
      </c>
      <c r="F737" s="597">
        <v>0</v>
      </c>
      <c r="G737" s="597">
        <v>78060000</v>
      </c>
      <c r="H737" s="597">
        <v>0</v>
      </c>
      <c r="I737" s="597">
        <v>0</v>
      </c>
    </row>
    <row r="738" spans="1:9" ht="38.25">
      <c r="A738" s="618" t="s">
        <v>401</v>
      </c>
      <c r="B738" s="618" t="s">
        <v>672</v>
      </c>
      <c r="C738" s="618" t="s">
        <v>1486</v>
      </c>
      <c r="D738" s="620" t="s">
        <v>3096</v>
      </c>
      <c r="E738" s="597">
        <v>4200000</v>
      </c>
      <c r="F738" s="597">
        <v>0</v>
      </c>
      <c r="G738" s="597">
        <v>4200000</v>
      </c>
      <c r="H738" s="597">
        <v>0</v>
      </c>
      <c r="I738" s="597">
        <v>0</v>
      </c>
    </row>
    <row r="739" spans="1:9" ht="25.5">
      <c r="A739" s="618" t="s">
        <v>401</v>
      </c>
      <c r="B739" s="618" t="s">
        <v>672</v>
      </c>
      <c r="C739" s="618" t="s">
        <v>1537</v>
      </c>
      <c r="D739" s="620" t="s">
        <v>3097</v>
      </c>
      <c r="E739" s="597">
        <v>24356000</v>
      </c>
      <c r="F739" s="597">
        <v>0</v>
      </c>
      <c r="G739" s="597">
        <v>24356000</v>
      </c>
      <c r="H739" s="597">
        <v>0</v>
      </c>
      <c r="I739" s="597">
        <v>0</v>
      </c>
    </row>
    <row r="740" spans="1:9">
      <c r="A740" s="618" t="s">
        <v>401</v>
      </c>
      <c r="B740" s="618" t="s">
        <v>672</v>
      </c>
      <c r="C740" s="618" t="s">
        <v>1487</v>
      </c>
      <c r="D740" s="620" t="s">
        <v>1538</v>
      </c>
      <c r="E740" s="597">
        <v>6401600</v>
      </c>
      <c r="F740" s="597">
        <v>0</v>
      </c>
      <c r="G740" s="597">
        <v>6401600</v>
      </c>
      <c r="H740" s="597">
        <v>0</v>
      </c>
      <c r="I740" s="597">
        <v>0</v>
      </c>
    </row>
    <row r="741" spans="1:9">
      <c r="A741" s="618" t="s">
        <v>401</v>
      </c>
      <c r="B741" s="618" t="s">
        <v>388</v>
      </c>
      <c r="C741" s="619" t="s">
        <v>411</v>
      </c>
      <c r="D741" s="620" t="s">
        <v>2993</v>
      </c>
      <c r="E741" s="597">
        <v>366326000</v>
      </c>
      <c r="F741" s="597">
        <v>0</v>
      </c>
      <c r="G741" s="597">
        <v>366326000</v>
      </c>
      <c r="H741" s="597">
        <v>0</v>
      </c>
      <c r="I741" s="597">
        <v>0</v>
      </c>
    </row>
    <row r="742" spans="1:9">
      <c r="A742" s="618" t="s">
        <v>401</v>
      </c>
      <c r="B742" s="618" t="s">
        <v>388</v>
      </c>
      <c r="C742" s="618" t="s">
        <v>1524</v>
      </c>
      <c r="D742" s="620" t="s">
        <v>1525</v>
      </c>
      <c r="E742" s="597">
        <v>366326000</v>
      </c>
      <c r="F742" s="597">
        <v>0</v>
      </c>
      <c r="G742" s="597">
        <v>366326000</v>
      </c>
      <c r="H742" s="597">
        <v>0</v>
      </c>
      <c r="I742" s="597">
        <v>0</v>
      </c>
    </row>
    <row r="743" spans="1:9" ht="25.5">
      <c r="A743" s="618" t="s">
        <v>401</v>
      </c>
      <c r="B743" s="618" t="s">
        <v>683</v>
      </c>
      <c r="C743" s="619" t="s">
        <v>411</v>
      </c>
      <c r="D743" s="620" t="s">
        <v>2981</v>
      </c>
      <c r="E743" s="597">
        <v>316349000</v>
      </c>
      <c r="F743" s="597">
        <v>0</v>
      </c>
      <c r="G743" s="597">
        <v>316349000</v>
      </c>
      <c r="H743" s="597">
        <v>0</v>
      </c>
      <c r="I743" s="597">
        <v>0</v>
      </c>
    </row>
    <row r="744" spans="1:9" ht="25.5">
      <c r="A744" s="618" t="s">
        <v>401</v>
      </c>
      <c r="B744" s="618" t="s">
        <v>683</v>
      </c>
      <c r="C744" s="618" t="s">
        <v>1488</v>
      </c>
      <c r="D744" s="620" t="s">
        <v>3098</v>
      </c>
      <c r="E744" s="597">
        <v>316349000</v>
      </c>
      <c r="F744" s="597">
        <v>0</v>
      </c>
      <c r="G744" s="597">
        <v>316349000</v>
      </c>
      <c r="H744" s="597">
        <v>0</v>
      </c>
      <c r="I744" s="597">
        <v>0</v>
      </c>
    </row>
    <row r="745" spans="1:9">
      <c r="A745" s="618" t="s">
        <v>401</v>
      </c>
      <c r="B745" s="618" t="s">
        <v>685</v>
      </c>
      <c r="C745" s="619" t="s">
        <v>411</v>
      </c>
      <c r="D745" s="620" t="s">
        <v>686</v>
      </c>
      <c r="E745" s="597">
        <v>7000000</v>
      </c>
      <c r="F745" s="597">
        <v>0</v>
      </c>
      <c r="G745" s="597">
        <v>7000000</v>
      </c>
      <c r="H745" s="597">
        <v>0</v>
      </c>
      <c r="I745" s="597">
        <v>0</v>
      </c>
    </row>
    <row r="746" spans="1:9">
      <c r="A746" s="618" t="s">
        <v>401</v>
      </c>
      <c r="B746" s="618" t="s">
        <v>685</v>
      </c>
      <c r="C746" s="618" t="s">
        <v>1032</v>
      </c>
      <c r="D746" s="620" t="s">
        <v>1033</v>
      </c>
      <c r="E746" s="597">
        <v>7000000</v>
      </c>
      <c r="F746" s="597">
        <v>0</v>
      </c>
      <c r="G746" s="597">
        <v>7000000</v>
      </c>
      <c r="H746" s="597">
        <v>0</v>
      </c>
      <c r="I746" s="597">
        <v>0</v>
      </c>
    </row>
    <row r="747" spans="1:9">
      <c r="A747" s="618" t="s">
        <v>401</v>
      </c>
      <c r="B747" s="618" t="s">
        <v>382</v>
      </c>
      <c r="C747" s="619" t="s">
        <v>411</v>
      </c>
      <c r="D747" s="620" t="s">
        <v>383</v>
      </c>
      <c r="E747" s="597">
        <v>687622000</v>
      </c>
      <c r="F747" s="597">
        <v>7500000</v>
      </c>
      <c r="G747" s="597">
        <v>680122000</v>
      </c>
      <c r="H747" s="597">
        <v>0</v>
      </c>
      <c r="I747" s="597">
        <v>0</v>
      </c>
    </row>
    <row r="748" spans="1:9" ht="38.25">
      <c r="A748" s="618" t="s">
        <v>401</v>
      </c>
      <c r="B748" s="618" t="s">
        <v>382</v>
      </c>
      <c r="C748" s="618" t="s">
        <v>674</v>
      </c>
      <c r="D748" s="620" t="s">
        <v>3013</v>
      </c>
      <c r="E748" s="597">
        <v>7500000</v>
      </c>
      <c r="F748" s="597">
        <v>7500000</v>
      </c>
      <c r="G748" s="597">
        <v>0</v>
      </c>
      <c r="H748" s="597">
        <v>0</v>
      </c>
      <c r="I748" s="597">
        <v>0</v>
      </c>
    </row>
    <row r="749" spans="1:9">
      <c r="A749" s="618" t="s">
        <v>401</v>
      </c>
      <c r="B749" s="618" t="s">
        <v>382</v>
      </c>
      <c r="C749" s="618" t="s">
        <v>544</v>
      </c>
      <c r="D749" s="620" t="s">
        <v>1000</v>
      </c>
      <c r="E749" s="597">
        <v>358000000</v>
      </c>
      <c r="F749" s="597">
        <v>0</v>
      </c>
      <c r="G749" s="597">
        <v>358000000</v>
      </c>
      <c r="H749" s="597">
        <v>0</v>
      </c>
      <c r="I749" s="597">
        <v>0</v>
      </c>
    </row>
    <row r="750" spans="1:9">
      <c r="A750" s="618" t="s">
        <v>401</v>
      </c>
      <c r="B750" s="618" t="s">
        <v>382</v>
      </c>
      <c r="C750" s="618" t="s">
        <v>386</v>
      </c>
      <c r="D750" s="620" t="s">
        <v>998</v>
      </c>
      <c r="E750" s="597">
        <v>322122000</v>
      </c>
      <c r="F750" s="597">
        <v>0</v>
      </c>
      <c r="G750" s="597">
        <v>322122000</v>
      </c>
      <c r="H750" s="597">
        <v>0</v>
      </c>
      <c r="I750" s="597">
        <v>0</v>
      </c>
    </row>
    <row r="751" spans="1:9">
      <c r="A751" s="618" t="s">
        <v>401</v>
      </c>
      <c r="B751" s="618" t="s">
        <v>675</v>
      </c>
      <c r="C751" s="619" t="s">
        <v>411</v>
      </c>
      <c r="D751" s="620" t="s">
        <v>676</v>
      </c>
      <c r="E751" s="597">
        <v>631953744</v>
      </c>
      <c r="F751" s="597">
        <v>192170</v>
      </c>
      <c r="G751" s="597">
        <v>631761574</v>
      </c>
      <c r="H751" s="597">
        <v>0</v>
      </c>
      <c r="I751" s="597">
        <v>0</v>
      </c>
    </row>
    <row r="752" spans="1:9">
      <c r="A752" s="618" t="s">
        <v>401</v>
      </c>
      <c r="B752" s="618" t="s">
        <v>675</v>
      </c>
      <c r="C752" s="618" t="s">
        <v>91</v>
      </c>
      <c r="D752" s="620" t="s">
        <v>652</v>
      </c>
      <c r="E752" s="597">
        <v>94739197</v>
      </c>
      <c r="F752" s="597">
        <v>0</v>
      </c>
      <c r="G752" s="597">
        <v>94739197</v>
      </c>
      <c r="H752" s="597">
        <v>0</v>
      </c>
      <c r="I752" s="597">
        <v>0</v>
      </c>
    </row>
    <row r="753" spans="1:9">
      <c r="A753" s="618" t="s">
        <v>401</v>
      </c>
      <c r="B753" s="618" t="s">
        <v>675</v>
      </c>
      <c r="C753" s="618" t="s">
        <v>1047</v>
      </c>
      <c r="D753" s="620" t="s">
        <v>1048</v>
      </c>
      <c r="E753" s="597">
        <v>47306</v>
      </c>
      <c r="F753" s="597">
        <v>0</v>
      </c>
      <c r="G753" s="597">
        <v>47306</v>
      </c>
      <c r="H753" s="597">
        <v>0</v>
      </c>
      <c r="I753" s="597">
        <v>0</v>
      </c>
    </row>
    <row r="754" spans="1:9" ht="38.25">
      <c r="A754" s="618" t="s">
        <v>401</v>
      </c>
      <c r="B754" s="618" t="s">
        <v>675</v>
      </c>
      <c r="C754" s="618" t="s">
        <v>1035</v>
      </c>
      <c r="D754" s="620" t="s">
        <v>1036</v>
      </c>
      <c r="E754" s="597">
        <v>513518</v>
      </c>
      <c r="F754" s="597">
        <v>0</v>
      </c>
      <c r="G754" s="597">
        <v>513518</v>
      </c>
      <c r="H754" s="597">
        <v>0</v>
      </c>
      <c r="I754" s="597">
        <v>0</v>
      </c>
    </row>
    <row r="755" spans="1:9" ht="25.5">
      <c r="A755" s="618" t="s">
        <v>401</v>
      </c>
      <c r="B755" s="618" t="s">
        <v>675</v>
      </c>
      <c r="C755" s="618" t="s">
        <v>1037</v>
      </c>
      <c r="D755" s="620" t="s">
        <v>1038</v>
      </c>
      <c r="E755" s="597">
        <v>4875685</v>
      </c>
      <c r="F755" s="597">
        <v>0</v>
      </c>
      <c r="G755" s="597">
        <v>4875685</v>
      </c>
      <c r="H755" s="597">
        <v>0</v>
      </c>
      <c r="I755" s="597">
        <v>0</v>
      </c>
    </row>
    <row r="756" spans="1:9" ht="38.25">
      <c r="A756" s="618" t="s">
        <v>401</v>
      </c>
      <c r="B756" s="618" t="s">
        <v>675</v>
      </c>
      <c r="C756" s="618" t="s">
        <v>1417</v>
      </c>
      <c r="D756" s="620" t="s">
        <v>3001</v>
      </c>
      <c r="E756" s="597">
        <v>192170</v>
      </c>
      <c r="F756" s="597">
        <v>192170</v>
      </c>
      <c r="G756" s="597">
        <v>0</v>
      </c>
      <c r="H756" s="597">
        <v>0</v>
      </c>
      <c r="I756" s="597">
        <v>0</v>
      </c>
    </row>
    <row r="757" spans="1:9" ht="25.5">
      <c r="A757" s="618" t="s">
        <v>401</v>
      </c>
      <c r="B757" s="618" t="s">
        <v>675</v>
      </c>
      <c r="C757" s="618" t="s">
        <v>1012</v>
      </c>
      <c r="D757" s="620" t="s">
        <v>3015</v>
      </c>
      <c r="E757" s="597">
        <v>979058</v>
      </c>
      <c r="F757" s="597">
        <v>0</v>
      </c>
      <c r="G757" s="597">
        <v>979058</v>
      </c>
      <c r="H757" s="597">
        <v>0</v>
      </c>
      <c r="I757" s="597">
        <v>0</v>
      </c>
    </row>
    <row r="758" spans="1:9" ht="25.5">
      <c r="A758" s="618" t="s">
        <v>401</v>
      </c>
      <c r="B758" s="618" t="s">
        <v>675</v>
      </c>
      <c r="C758" s="618" t="s">
        <v>92</v>
      </c>
      <c r="D758" s="620" t="s">
        <v>2988</v>
      </c>
      <c r="E758" s="597">
        <v>530606810</v>
      </c>
      <c r="F758" s="597">
        <v>0</v>
      </c>
      <c r="G758" s="597">
        <v>530606810</v>
      </c>
      <c r="H758" s="597">
        <v>0</v>
      </c>
      <c r="I758" s="597">
        <v>0</v>
      </c>
    </row>
    <row r="759" spans="1:9">
      <c r="A759" s="618" t="s">
        <v>1362</v>
      </c>
      <c r="B759" s="619" t="s">
        <v>411</v>
      </c>
      <c r="C759" s="619" t="s">
        <v>411</v>
      </c>
      <c r="D759" s="620" t="s">
        <v>1363</v>
      </c>
      <c r="E759" s="597">
        <v>602943865</v>
      </c>
      <c r="F759" s="597">
        <v>1439200</v>
      </c>
      <c r="G759" s="597">
        <v>601504665</v>
      </c>
      <c r="H759" s="597">
        <v>0</v>
      </c>
      <c r="I759" s="597">
        <v>0</v>
      </c>
    </row>
    <row r="760" spans="1:9">
      <c r="A760" s="618" t="s">
        <v>1362</v>
      </c>
      <c r="B760" s="618" t="s">
        <v>406</v>
      </c>
      <c r="C760" s="619" t="s">
        <v>411</v>
      </c>
      <c r="D760" s="620" t="s">
        <v>283</v>
      </c>
      <c r="E760" s="597">
        <v>393754456</v>
      </c>
      <c r="F760" s="597">
        <v>0</v>
      </c>
      <c r="G760" s="597">
        <v>393754456</v>
      </c>
      <c r="H760" s="597">
        <v>0</v>
      </c>
      <c r="I760" s="597">
        <v>0</v>
      </c>
    </row>
    <row r="761" spans="1:9" ht="25.5">
      <c r="A761" s="618" t="s">
        <v>1362</v>
      </c>
      <c r="B761" s="618" t="s">
        <v>406</v>
      </c>
      <c r="C761" s="618" t="s">
        <v>662</v>
      </c>
      <c r="D761" s="620" t="s">
        <v>2969</v>
      </c>
      <c r="E761" s="597">
        <v>393754456</v>
      </c>
      <c r="F761" s="597">
        <v>0</v>
      </c>
      <c r="G761" s="597">
        <v>393754456</v>
      </c>
      <c r="H761" s="597">
        <v>0</v>
      </c>
      <c r="I761" s="597">
        <v>0</v>
      </c>
    </row>
    <row r="762" spans="1:9">
      <c r="A762" s="618" t="s">
        <v>1362</v>
      </c>
      <c r="B762" s="618" t="s">
        <v>669</v>
      </c>
      <c r="C762" s="619" t="s">
        <v>411</v>
      </c>
      <c r="D762" s="620" t="s">
        <v>2970</v>
      </c>
      <c r="E762" s="597">
        <v>190985771</v>
      </c>
      <c r="F762" s="597">
        <v>0</v>
      </c>
      <c r="G762" s="597">
        <v>190985771</v>
      </c>
      <c r="H762" s="597">
        <v>0</v>
      </c>
      <c r="I762" s="597">
        <v>0</v>
      </c>
    </row>
    <row r="763" spans="1:9" ht="25.5">
      <c r="A763" s="618" t="s">
        <v>1362</v>
      </c>
      <c r="B763" s="618" t="s">
        <v>669</v>
      </c>
      <c r="C763" s="618" t="s">
        <v>671</v>
      </c>
      <c r="D763" s="620" t="s">
        <v>2971</v>
      </c>
      <c r="E763" s="597">
        <v>190985771</v>
      </c>
      <c r="F763" s="597">
        <v>0</v>
      </c>
      <c r="G763" s="597">
        <v>190985771</v>
      </c>
      <c r="H763" s="597">
        <v>0</v>
      </c>
      <c r="I763" s="597">
        <v>0</v>
      </c>
    </row>
    <row r="764" spans="1:9">
      <c r="A764" s="618" t="s">
        <v>1362</v>
      </c>
      <c r="B764" s="618" t="s">
        <v>1478</v>
      </c>
      <c r="C764" s="619" t="s">
        <v>411</v>
      </c>
      <c r="D764" s="620" t="s">
        <v>3057</v>
      </c>
      <c r="E764" s="597">
        <v>4370600</v>
      </c>
      <c r="F764" s="597">
        <v>0</v>
      </c>
      <c r="G764" s="597">
        <v>4370600</v>
      </c>
      <c r="H764" s="597">
        <v>0</v>
      </c>
      <c r="I764" s="597">
        <v>0</v>
      </c>
    </row>
    <row r="765" spans="1:9">
      <c r="A765" s="618" t="s">
        <v>1362</v>
      </c>
      <c r="B765" s="618" t="s">
        <v>1478</v>
      </c>
      <c r="C765" s="618" t="s">
        <v>1480</v>
      </c>
      <c r="D765" s="620" t="s">
        <v>3090</v>
      </c>
      <c r="E765" s="597">
        <v>4370600</v>
      </c>
      <c r="F765" s="597">
        <v>0</v>
      </c>
      <c r="G765" s="597">
        <v>4370600</v>
      </c>
      <c r="H765" s="597">
        <v>0</v>
      </c>
      <c r="I765" s="597">
        <v>0</v>
      </c>
    </row>
    <row r="766" spans="1:9">
      <c r="A766" s="618" t="s">
        <v>1362</v>
      </c>
      <c r="B766" s="618" t="s">
        <v>685</v>
      </c>
      <c r="C766" s="619" t="s">
        <v>411</v>
      </c>
      <c r="D766" s="620" t="s">
        <v>686</v>
      </c>
      <c r="E766" s="597">
        <v>6252639</v>
      </c>
      <c r="F766" s="597">
        <v>0</v>
      </c>
      <c r="G766" s="597">
        <v>6252639</v>
      </c>
      <c r="H766" s="597">
        <v>0</v>
      </c>
      <c r="I766" s="597">
        <v>0</v>
      </c>
    </row>
    <row r="767" spans="1:9" ht="38.25">
      <c r="A767" s="618" t="s">
        <v>1362</v>
      </c>
      <c r="B767" s="618" t="s">
        <v>685</v>
      </c>
      <c r="C767" s="618" t="s">
        <v>1409</v>
      </c>
      <c r="D767" s="620" t="s">
        <v>2984</v>
      </c>
      <c r="E767" s="597">
        <v>5252639</v>
      </c>
      <c r="F767" s="597">
        <v>0</v>
      </c>
      <c r="G767" s="597">
        <v>5252639</v>
      </c>
      <c r="H767" s="597">
        <v>0</v>
      </c>
      <c r="I767" s="597">
        <v>0</v>
      </c>
    </row>
    <row r="768" spans="1:9">
      <c r="A768" s="618" t="s">
        <v>1362</v>
      </c>
      <c r="B768" s="618" t="s">
        <v>685</v>
      </c>
      <c r="C768" s="618" t="s">
        <v>1032</v>
      </c>
      <c r="D768" s="620" t="s">
        <v>1033</v>
      </c>
      <c r="E768" s="597">
        <v>1000000</v>
      </c>
      <c r="F768" s="597">
        <v>0</v>
      </c>
      <c r="G768" s="597">
        <v>1000000</v>
      </c>
      <c r="H768" s="597">
        <v>0</v>
      </c>
      <c r="I768" s="597">
        <v>0</v>
      </c>
    </row>
    <row r="769" spans="1:9">
      <c r="A769" s="618" t="s">
        <v>1362</v>
      </c>
      <c r="B769" s="618" t="s">
        <v>382</v>
      </c>
      <c r="C769" s="619" t="s">
        <v>411</v>
      </c>
      <c r="D769" s="620" t="s">
        <v>383</v>
      </c>
      <c r="E769" s="597">
        <v>7439200</v>
      </c>
      <c r="F769" s="597">
        <v>1439200</v>
      </c>
      <c r="G769" s="597">
        <v>6000000</v>
      </c>
      <c r="H769" s="597">
        <v>0</v>
      </c>
      <c r="I769" s="597">
        <v>0</v>
      </c>
    </row>
    <row r="770" spans="1:9" ht="38.25">
      <c r="A770" s="618" t="s">
        <v>1362</v>
      </c>
      <c r="B770" s="618" t="s">
        <v>382</v>
      </c>
      <c r="C770" s="618" t="s">
        <v>674</v>
      </c>
      <c r="D770" s="620" t="s">
        <v>3013</v>
      </c>
      <c r="E770" s="597">
        <v>1400000</v>
      </c>
      <c r="F770" s="597">
        <v>1400000</v>
      </c>
      <c r="G770" s="597">
        <v>0</v>
      </c>
      <c r="H770" s="597">
        <v>0</v>
      </c>
      <c r="I770" s="597">
        <v>0</v>
      </c>
    </row>
    <row r="771" spans="1:9" ht="25.5">
      <c r="A771" s="618" t="s">
        <v>1362</v>
      </c>
      <c r="B771" s="618" t="s">
        <v>382</v>
      </c>
      <c r="C771" s="618" t="s">
        <v>547</v>
      </c>
      <c r="D771" s="620" t="s">
        <v>2997</v>
      </c>
      <c r="E771" s="597">
        <v>39200</v>
      </c>
      <c r="F771" s="597">
        <v>39200</v>
      </c>
      <c r="G771" s="597">
        <v>0</v>
      </c>
      <c r="H771" s="597">
        <v>0</v>
      </c>
      <c r="I771" s="597">
        <v>0</v>
      </c>
    </row>
    <row r="772" spans="1:9">
      <c r="A772" s="618" t="s">
        <v>1362</v>
      </c>
      <c r="B772" s="618" t="s">
        <v>382</v>
      </c>
      <c r="C772" s="618" t="s">
        <v>386</v>
      </c>
      <c r="D772" s="620" t="s">
        <v>998</v>
      </c>
      <c r="E772" s="597">
        <v>6000000</v>
      </c>
      <c r="F772" s="597">
        <v>0</v>
      </c>
      <c r="G772" s="597">
        <v>6000000</v>
      </c>
      <c r="H772" s="597">
        <v>0</v>
      </c>
      <c r="I772" s="597">
        <v>0</v>
      </c>
    </row>
    <row r="773" spans="1:9">
      <c r="A773" s="618" t="s">
        <v>1362</v>
      </c>
      <c r="B773" s="618" t="s">
        <v>675</v>
      </c>
      <c r="C773" s="619" t="s">
        <v>411</v>
      </c>
      <c r="D773" s="620" t="s">
        <v>676</v>
      </c>
      <c r="E773" s="597">
        <v>141199</v>
      </c>
      <c r="F773" s="597">
        <v>0</v>
      </c>
      <c r="G773" s="597">
        <v>141199</v>
      </c>
      <c r="H773" s="597">
        <v>0</v>
      </c>
      <c r="I773" s="597">
        <v>0</v>
      </c>
    </row>
    <row r="774" spans="1:9" ht="25.5">
      <c r="A774" s="618" t="s">
        <v>1362</v>
      </c>
      <c r="B774" s="618" t="s">
        <v>675</v>
      </c>
      <c r="C774" s="618" t="s">
        <v>1037</v>
      </c>
      <c r="D774" s="620" t="s">
        <v>1038</v>
      </c>
      <c r="E774" s="597">
        <v>141199</v>
      </c>
      <c r="F774" s="597">
        <v>0</v>
      </c>
      <c r="G774" s="597">
        <v>141199</v>
      </c>
      <c r="H774" s="597">
        <v>0</v>
      </c>
      <c r="I774" s="597">
        <v>0</v>
      </c>
    </row>
    <row r="775" spans="1:9">
      <c r="A775" s="618" t="s">
        <v>2854</v>
      </c>
      <c r="B775" s="619" t="s">
        <v>411</v>
      </c>
      <c r="C775" s="619" t="s">
        <v>411</v>
      </c>
      <c r="D775" s="620" t="s">
        <v>1756</v>
      </c>
      <c r="E775" s="597">
        <v>13374000</v>
      </c>
      <c r="F775" s="597">
        <v>0</v>
      </c>
      <c r="G775" s="597">
        <v>13374000</v>
      </c>
      <c r="H775" s="597">
        <v>0</v>
      </c>
      <c r="I775" s="597">
        <v>0</v>
      </c>
    </row>
    <row r="776" spans="1:9">
      <c r="A776" s="618" t="s">
        <v>2854</v>
      </c>
      <c r="B776" s="618" t="s">
        <v>1478</v>
      </c>
      <c r="C776" s="619" t="s">
        <v>411</v>
      </c>
      <c r="D776" s="620" t="s">
        <v>3057</v>
      </c>
      <c r="E776" s="597">
        <v>150000</v>
      </c>
      <c r="F776" s="597">
        <v>0</v>
      </c>
      <c r="G776" s="597">
        <v>150000</v>
      </c>
      <c r="H776" s="597">
        <v>0</v>
      </c>
      <c r="I776" s="597">
        <v>0</v>
      </c>
    </row>
    <row r="777" spans="1:9" ht="25.5">
      <c r="A777" s="618" t="s">
        <v>2854</v>
      </c>
      <c r="B777" s="618" t="s">
        <v>1478</v>
      </c>
      <c r="C777" s="618" t="s">
        <v>3058</v>
      </c>
      <c r="D777" s="620" t="s">
        <v>3059</v>
      </c>
      <c r="E777" s="597">
        <v>150000</v>
      </c>
      <c r="F777" s="597">
        <v>0</v>
      </c>
      <c r="G777" s="597">
        <v>150000</v>
      </c>
      <c r="H777" s="597">
        <v>0</v>
      </c>
      <c r="I777" s="597">
        <v>0</v>
      </c>
    </row>
    <row r="778" spans="1:9">
      <c r="A778" s="618" t="s">
        <v>2854</v>
      </c>
      <c r="B778" s="618" t="s">
        <v>675</v>
      </c>
      <c r="C778" s="619" t="s">
        <v>411</v>
      </c>
      <c r="D778" s="620" t="s">
        <v>676</v>
      </c>
      <c r="E778" s="597">
        <v>13224000</v>
      </c>
      <c r="F778" s="597">
        <v>0</v>
      </c>
      <c r="G778" s="597">
        <v>13224000</v>
      </c>
      <c r="H778" s="597">
        <v>0</v>
      </c>
      <c r="I778" s="597">
        <v>0</v>
      </c>
    </row>
    <row r="779" spans="1:9">
      <c r="A779" s="618" t="s">
        <v>2854</v>
      </c>
      <c r="B779" s="618" t="s">
        <v>675</v>
      </c>
      <c r="C779" s="618" t="s">
        <v>91</v>
      </c>
      <c r="D779" s="620" t="s">
        <v>652</v>
      </c>
      <c r="E779" s="597">
        <v>13224000</v>
      </c>
      <c r="F779" s="597">
        <v>0</v>
      </c>
      <c r="G779" s="597">
        <v>13224000</v>
      </c>
      <c r="H779" s="597">
        <v>0</v>
      </c>
      <c r="I779" s="597">
        <v>0</v>
      </c>
    </row>
    <row r="780" spans="1:9">
      <c r="A780" s="618" t="s">
        <v>2738</v>
      </c>
      <c r="B780" s="619" t="s">
        <v>411</v>
      </c>
      <c r="C780" s="619" t="s">
        <v>411</v>
      </c>
      <c r="D780" s="620" t="s">
        <v>2655</v>
      </c>
      <c r="E780" s="597">
        <v>126825330</v>
      </c>
      <c r="F780" s="597">
        <v>0</v>
      </c>
      <c r="G780" s="597">
        <v>126825330</v>
      </c>
      <c r="H780" s="597">
        <v>0</v>
      </c>
      <c r="I780" s="597">
        <v>0</v>
      </c>
    </row>
    <row r="781" spans="1:9">
      <c r="A781" s="618" t="s">
        <v>2738</v>
      </c>
      <c r="B781" s="618" t="s">
        <v>406</v>
      </c>
      <c r="C781" s="619" t="s">
        <v>411</v>
      </c>
      <c r="D781" s="620" t="s">
        <v>283</v>
      </c>
      <c r="E781" s="597">
        <v>29555976</v>
      </c>
      <c r="F781" s="597">
        <v>0</v>
      </c>
      <c r="G781" s="597">
        <v>29555976</v>
      </c>
      <c r="H781" s="597">
        <v>0</v>
      </c>
      <c r="I781" s="597">
        <v>0</v>
      </c>
    </row>
    <row r="782" spans="1:9" ht="25.5">
      <c r="A782" s="618" t="s">
        <v>2738</v>
      </c>
      <c r="B782" s="618" t="s">
        <v>406</v>
      </c>
      <c r="C782" s="618" t="s">
        <v>662</v>
      </c>
      <c r="D782" s="620" t="s">
        <v>2969</v>
      </c>
      <c r="E782" s="597">
        <v>29555976</v>
      </c>
      <c r="F782" s="597">
        <v>0</v>
      </c>
      <c r="G782" s="597">
        <v>29555976</v>
      </c>
      <c r="H782" s="597">
        <v>0</v>
      </c>
      <c r="I782" s="597">
        <v>0</v>
      </c>
    </row>
    <row r="783" spans="1:9">
      <c r="A783" s="618" t="s">
        <v>2738</v>
      </c>
      <c r="B783" s="618" t="s">
        <v>669</v>
      </c>
      <c r="C783" s="619" t="s">
        <v>411</v>
      </c>
      <c r="D783" s="620" t="s">
        <v>2970</v>
      </c>
      <c r="E783" s="597">
        <v>23561120</v>
      </c>
      <c r="F783" s="597">
        <v>0</v>
      </c>
      <c r="G783" s="597">
        <v>23561120</v>
      </c>
      <c r="H783" s="597">
        <v>0</v>
      </c>
      <c r="I783" s="597">
        <v>0</v>
      </c>
    </row>
    <row r="784" spans="1:9" ht="25.5">
      <c r="A784" s="618" t="s">
        <v>2738</v>
      </c>
      <c r="B784" s="618" t="s">
        <v>669</v>
      </c>
      <c r="C784" s="618" t="s">
        <v>671</v>
      </c>
      <c r="D784" s="620" t="s">
        <v>2971</v>
      </c>
      <c r="E784" s="597">
        <v>23561120</v>
      </c>
      <c r="F784" s="597">
        <v>0</v>
      </c>
      <c r="G784" s="597">
        <v>23561120</v>
      </c>
      <c r="H784" s="597">
        <v>0</v>
      </c>
      <c r="I784" s="597">
        <v>0</v>
      </c>
    </row>
    <row r="785" spans="1:9">
      <c r="A785" s="618" t="s">
        <v>2738</v>
      </c>
      <c r="B785" s="618" t="s">
        <v>1478</v>
      </c>
      <c r="C785" s="619" t="s">
        <v>411</v>
      </c>
      <c r="D785" s="620" t="s">
        <v>3057</v>
      </c>
      <c r="E785" s="597">
        <v>5064000</v>
      </c>
      <c r="F785" s="597">
        <v>0</v>
      </c>
      <c r="G785" s="597">
        <v>5064000</v>
      </c>
      <c r="H785" s="597">
        <v>0</v>
      </c>
      <c r="I785" s="597">
        <v>0</v>
      </c>
    </row>
    <row r="786" spans="1:9">
      <c r="A786" s="618" t="s">
        <v>2738</v>
      </c>
      <c r="B786" s="618" t="s">
        <v>1478</v>
      </c>
      <c r="C786" s="618" t="s">
        <v>3099</v>
      </c>
      <c r="D786" s="620" t="s">
        <v>3100</v>
      </c>
      <c r="E786" s="597">
        <v>5064000</v>
      </c>
      <c r="F786" s="597">
        <v>0</v>
      </c>
      <c r="G786" s="597">
        <v>5064000</v>
      </c>
      <c r="H786" s="597">
        <v>0</v>
      </c>
      <c r="I786" s="597">
        <v>0</v>
      </c>
    </row>
    <row r="787" spans="1:9">
      <c r="A787" s="618" t="s">
        <v>2738</v>
      </c>
      <c r="B787" s="618" t="s">
        <v>685</v>
      </c>
      <c r="C787" s="619" t="s">
        <v>411</v>
      </c>
      <c r="D787" s="620" t="s">
        <v>686</v>
      </c>
      <c r="E787" s="597">
        <v>1000000</v>
      </c>
      <c r="F787" s="597">
        <v>0</v>
      </c>
      <c r="G787" s="597">
        <v>1000000</v>
      </c>
      <c r="H787" s="597">
        <v>0</v>
      </c>
      <c r="I787" s="597">
        <v>0</v>
      </c>
    </row>
    <row r="788" spans="1:9">
      <c r="A788" s="618" t="s">
        <v>2738</v>
      </c>
      <c r="B788" s="618" t="s">
        <v>685</v>
      </c>
      <c r="C788" s="618" t="s">
        <v>1032</v>
      </c>
      <c r="D788" s="620" t="s">
        <v>1033</v>
      </c>
      <c r="E788" s="597">
        <v>1000000</v>
      </c>
      <c r="F788" s="597">
        <v>0</v>
      </c>
      <c r="G788" s="597">
        <v>1000000</v>
      </c>
      <c r="H788" s="597">
        <v>0</v>
      </c>
      <c r="I788" s="597">
        <v>0</v>
      </c>
    </row>
    <row r="789" spans="1:9">
      <c r="A789" s="618" t="s">
        <v>2738</v>
      </c>
      <c r="B789" s="618" t="s">
        <v>675</v>
      </c>
      <c r="C789" s="619" t="s">
        <v>411</v>
      </c>
      <c r="D789" s="620" t="s">
        <v>676</v>
      </c>
      <c r="E789" s="597">
        <v>67644234</v>
      </c>
      <c r="F789" s="597">
        <v>0</v>
      </c>
      <c r="G789" s="597">
        <v>67644234</v>
      </c>
      <c r="H789" s="597">
        <v>0</v>
      </c>
      <c r="I789" s="597">
        <v>0</v>
      </c>
    </row>
    <row r="790" spans="1:9">
      <c r="A790" s="618" t="s">
        <v>2738</v>
      </c>
      <c r="B790" s="618" t="s">
        <v>675</v>
      </c>
      <c r="C790" s="618" t="s">
        <v>91</v>
      </c>
      <c r="D790" s="620" t="s">
        <v>652</v>
      </c>
      <c r="E790" s="597">
        <v>67590000</v>
      </c>
      <c r="F790" s="597">
        <v>0</v>
      </c>
      <c r="G790" s="597">
        <v>67590000</v>
      </c>
      <c r="H790" s="597">
        <v>0</v>
      </c>
      <c r="I790" s="597">
        <v>0</v>
      </c>
    </row>
    <row r="791" spans="1:9" ht="25.5">
      <c r="A791" s="618" t="s">
        <v>2738</v>
      </c>
      <c r="B791" s="618" t="s">
        <v>675</v>
      </c>
      <c r="C791" s="618" t="s">
        <v>1037</v>
      </c>
      <c r="D791" s="620" t="s">
        <v>1038</v>
      </c>
      <c r="E791" s="597">
        <v>33234</v>
      </c>
      <c r="F791" s="597">
        <v>0</v>
      </c>
      <c r="G791" s="597">
        <v>33234</v>
      </c>
      <c r="H791" s="597">
        <v>0</v>
      </c>
      <c r="I791" s="597">
        <v>0</v>
      </c>
    </row>
    <row r="792" spans="1:9" ht="25.5">
      <c r="A792" s="618" t="s">
        <v>2738</v>
      </c>
      <c r="B792" s="618" t="s">
        <v>675</v>
      </c>
      <c r="C792" s="618" t="s">
        <v>1012</v>
      </c>
      <c r="D792" s="620" t="s">
        <v>3015</v>
      </c>
      <c r="E792" s="597">
        <v>21000</v>
      </c>
      <c r="F792" s="597">
        <v>0</v>
      </c>
      <c r="G792" s="597">
        <v>21000</v>
      </c>
      <c r="H792" s="597">
        <v>0</v>
      </c>
      <c r="I792" s="597">
        <v>0</v>
      </c>
    </row>
    <row r="793" spans="1:9">
      <c r="A793" s="618" t="s">
        <v>1360</v>
      </c>
      <c r="B793" s="619" t="s">
        <v>411</v>
      </c>
      <c r="C793" s="619" t="s">
        <v>411</v>
      </c>
      <c r="D793" s="620" t="s">
        <v>1361</v>
      </c>
      <c r="E793" s="597">
        <v>218231338</v>
      </c>
      <c r="F793" s="597">
        <v>0</v>
      </c>
      <c r="G793" s="597">
        <v>218231338</v>
      </c>
      <c r="H793" s="597">
        <v>0</v>
      </c>
      <c r="I793" s="597">
        <v>0</v>
      </c>
    </row>
    <row r="794" spans="1:9">
      <c r="A794" s="618" t="s">
        <v>1360</v>
      </c>
      <c r="B794" s="618" t="s">
        <v>406</v>
      </c>
      <c r="C794" s="619" t="s">
        <v>411</v>
      </c>
      <c r="D794" s="620" t="s">
        <v>283</v>
      </c>
      <c r="E794" s="597">
        <v>39345450</v>
      </c>
      <c r="F794" s="597">
        <v>0</v>
      </c>
      <c r="G794" s="597">
        <v>39345450</v>
      </c>
      <c r="H794" s="597">
        <v>0</v>
      </c>
      <c r="I794" s="597">
        <v>0</v>
      </c>
    </row>
    <row r="795" spans="1:9" ht="25.5">
      <c r="A795" s="618" t="s">
        <v>1360</v>
      </c>
      <c r="B795" s="618" t="s">
        <v>406</v>
      </c>
      <c r="C795" s="618" t="s">
        <v>662</v>
      </c>
      <c r="D795" s="620" t="s">
        <v>2969</v>
      </c>
      <c r="E795" s="597">
        <v>39345450</v>
      </c>
      <c r="F795" s="597">
        <v>0</v>
      </c>
      <c r="G795" s="597">
        <v>39345450</v>
      </c>
      <c r="H795" s="597">
        <v>0</v>
      </c>
      <c r="I795" s="597">
        <v>0</v>
      </c>
    </row>
    <row r="796" spans="1:9">
      <c r="A796" s="618" t="s">
        <v>1360</v>
      </c>
      <c r="B796" s="618" t="s">
        <v>669</v>
      </c>
      <c r="C796" s="619" t="s">
        <v>411</v>
      </c>
      <c r="D796" s="620" t="s">
        <v>2970</v>
      </c>
      <c r="E796" s="597">
        <v>41949830</v>
      </c>
      <c r="F796" s="597">
        <v>0</v>
      </c>
      <c r="G796" s="597">
        <v>41949830</v>
      </c>
      <c r="H796" s="597">
        <v>0</v>
      </c>
      <c r="I796" s="597">
        <v>0</v>
      </c>
    </row>
    <row r="797" spans="1:9" ht="25.5">
      <c r="A797" s="618" t="s">
        <v>1360</v>
      </c>
      <c r="B797" s="618" t="s">
        <v>669</v>
      </c>
      <c r="C797" s="618" t="s">
        <v>671</v>
      </c>
      <c r="D797" s="620" t="s">
        <v>2971</v>
      </c>
      <c r="E797" s="597">
        <v>41949830</v>
      </c>
      <c r="F797" s="597">
        <v>0</v>
      </c>
      <c r="G797" s="597">
        <v>41949830</v>
      </c>
      <c r="H797" s="597">
        <v>0</v>
      </c>
      <c r="I797" s="597">
        <v>0</v>
      </c>
    </row>
    <row r="798" spans="1:9">
      <c r="A798" s="618" t="s">
        <v>1360</v>
      </c>
      <c r="B798" s="618" t="s">
        <v>1023</v>
      </c>
      <c r="C798" s="619" t="s">
        <v>411</v>
      </c>
      <c r="D798" s="620" t="s">
        <v>2972</v>
      </c>
      <c r="E798" s="597">
        <v>135900000</v>
      </c>
      <c r="F798" s="597">
        <v>0</v>
      </c>
      <c r="G798" s="597">
        <v>135900000</v>
      </c>
      <c r="H798" s="597">
        <v>0</v>
      </c>
      <c r="I798" s="597">
        <v>0</v>
      </c>
    </row>
    <row r="799" spans="1:9" ht="25.5">
      <c r="A799" s="618" t="s">
        <v>1360</v>
      </c>
      <c r="B799" s="618" t="s">
        <v>1023</v>
      </c>
      <c r="C799" s="618" t="s">
        <v>1489</v>
      </c>
      <c r="D799" s="620" t="s">
        <v>1490</v>
      </c>
      <c r="E799" s="597">
        <v>135900000</v>
      </c>
      <c r="F799" s="597">
        <v>0</v>
      </c>
      <c r="G799" s="597">
        <v>135900000</v>
      </c>
      <c r="H799" s="597">
        <v>0</v>
      </c>
      <c r="I799" s="597">
        <v>0</v>
      </c>
    </row>
    <row r="800" spans="1:9">
      <c r="A800" s="618" t="s">
        <v>1360</v>
      </c>
      <c r="B800" s="618" t="s">
        <v>685</v>
      </c>
      <c r="C800" s="619" t="s">
        <v>411</v>
      </c>
      <c r="D800" s="620" t="s">
        <v>686</v>
      </c>
      <c r="E800" s="597">
        <v>1000000</v>
      </c>
      <c r="F800" s="597">
        <v>0</v>
      </c>
      <c r="G800" s="597">
        <v>1000000</v>
      </c>
      <c r="H800" s="597">
        <v>0</v>
      </c>
      <c r="I800" s="597">
        <v>0</v>
      </c>
    </row>
    <row r="801" spans="1:9">
      <c r="A801" s="618" t="s">
        <v>1360</v>
      </c>
      <c r="B801" s="618" t="s">
        <v>685</v>
      </c>
      <c r="C801" s="618" t="s">
        <v>1032</v>
      </c>
      <c r="D801" s="620" t="s">
        <v>1033</v>
      </c>
      <c r="E801" s="597">
        <v>1000000</v>
      </c>
      <c r="F801" s="597">
        <v>0</v>
      </c>
      <c r="G801" s="597">
        <v>1000000</v>
      </c>
      <c r="H801" s="597">
        <v>0</v>
      </c>
      <c r="I801" s="597">
        <v>0</v>
      </c>
    </row>
    <row r="802" spans="1:9">
      <c r="A802" s="618" t="s">
        <v>1360</v>
      </c>
      <c r="B802" s="618" t="s">
        <v>675</v>
      </c>
      <c r="C802" s="619" t="s">
        <v>411</v>
      </c>
      <c r="D802" s="620" t="s">
        <v>676</v>
      </c>
      <c r="E802" s="597">
        <v>36058</v>
      </c>
      <c r="F802" s="597">
        <v>0</v>
      </c>
      <c r="G802" s="597">
        <v>36058</v>
      </c>
      <c r="H802" s="597">
        <v>0</v>
      </c>
      <c r="I802" s="597">
        <v>0</v>
      </c>
    </row>
    <row r="803" spans="1:9" ht="38.25">
      <c r="A803" s="618" t="s">
        <v>1360</v>
      </c>
      <c r="B803" s="618" t="s">
        <v>675</v>
      </c>
      <c r="C803" s="618" t="s">
        <v>1035</v>
      </c>
      <c r="D803" s="620" t="s">
        <v>1036</v>
      </c>
      <c r="E803" s="597">
        <v>22242</v>
      </c>
      <c r="F803" s="597">
        <v>0</v>
      </c>
      <c r="G803" s="597">
        <v>22242</v>
      </c>
      <c r="H803" s="597">
        <v>0</v>
      </c>
      <c r="I803" s="597">
        <v>0</v>
      </c>
    </row>
    <row r="804" spans="1:9" ht="25.5">
      <c r="A804" s="618" t="s">
        <v>1360</v>
      </c>
      <c r="B804" s="618" t="s">
        <v>675</v>
      </c>
      <c r="C804" s="618" t="s">
        <v>1037</v>
      </c>
      <c r="D804" s="620" t="s">
        <v>1038</v>
      </c>
      <c r="E804" s="597">
        <v>13816</v>
      </c>
      <c r="F804" s="597">
        <v>0</v>
      </c>
      <c r="G804" s="597">
        <v>13816</v>
      </c>
      <c r="H804" s="597">
        <v>0</v>
      </c>
      <c r="I804" s="597">
        <v>0</v>
      </c>
    </row>
    <row r="805" spans="1:9">
      <c r="A805" s="618" t="s">
        <v>1357</v>
      </c>
      <c r="B805" s="619" t="s">
        <v>411</v>
      </c>
      <c r="C805" s="619" t="s">
        <v>411</v>
      </c>
      <c r="D805" s="620" t="s">
        <v>1358</v>
      </c>
      <c r="E805" s="597">
        <v>8448327400</v>
      </c>
      <c r="F805" s="597">
        <v>0</v>
      </c>
      <c r="G805" s="597">
        <v>8448327400</v>
      </c>
      <c r="H805" s="597">
        <v>0</v>
      </c>
      <c r="I805" s="597">
        <v>0</v>
      </c>
    </row>
    <row r="806" spans="1:9">
      <c r="A806" s="618" t="s">
        <v>1357</v>
      </c>
      <c r="B806" s="618" t="s">
        <v>382</v>
      </c>
      <c r="C806" s="619" t="s">
        <v>411</v>
      </c>
      <c r="D806" s="620" t="s">
        <v>383</v>
      </c>
      <c r="E806" s="597">
        <v>14498000</v>
      </c>
      <c r="F806" s="597">
        <v>0</v>
      </c>
      <c r="G806" s="597">
        <v>14498000</v>
      </c>
      <c r="H806" s="597">
        <v>0</v>
      </c>
      <c r="I806" s="597">
        <v>0</v>
      </c>
    </row>
    <row r="807" spans="1:9">
      <c r="A807" s="618" t="s">
        <v>1357</v>
      </c>
      <c r="B807" s="618" t="s">
        <v>382</v>
      </c>
      <c r="C807" s="618" t="s">
        <v>386</v>
      </c>
      <c r="D807" s="620" t="s">
        <v>998</v>
      </c>
      <c r="E807" s="597">
        <v>14498000</v>
      </c>
      <c r="F807" s="597">
        <v>0</v>
      </c>
      <c r="G807" s="597">
        <v>14498000</v>
      </c>
      <c r="H807" s="597">
        <v>0</v>
      </c>
      <c r="I807" s="597">
        <v>0</v>
      </c>
    </row>
    <row r="808" spans="1:9">
      <c r="A808" s="618" t="s">
        <v>1357</v>
      </c>
      <c r="B808" s="618" t="s">
        <v>391</v>
      </c>
      <c r="C808" s="619" t="s">
        <v>411</v>
      </c>
      <c r="D808" s="620" t="s">
        <v>392</v>
      </c>
      <c r="E808" s="597">
        <v>8433829400</v>
      </c>
      <c r="F808" s="597">
        <v>0</v>
      </c>
      <c r="G808" s="597">
        <v>8433829400</v>
      </c>
      <c r="H808" s="597">
        <v>0</v>
      </c>
      <c r="I808" s="597">
        <v>0</v>
      </c>
    </row>
    <row r="809" spans="1:9">
      <c r="A809" s="618" t="s">
        <v>1357</v>
      </c>
      <c r="B809" s="618" t="s">
        <v>391</v>
      </c>
      <c r="C809" s="618" t="s">
        <v>1411</v>
      </c>
      <c r="D809" s="620" t="s">
        <v>2987</v>
      </c>
      <c r="E809" s="597">
        <v>8433829400</v>
      </c>
      <c r="F809" s="597">
        <v>0</v>
      </c>
      <c r="G809" s="597">
        <v>8433829400</v>
      </c>
      <c r="H809" s="597">
        <v>0</v>
      </c>
      <c r="I809" s="597">
        <v>0</v>
      </c>
    </row>
    <row r="810" spans="1:9">
      <c r="A810" s="618" t="s">
        <v>1355</v>
      </c>
      <c r="B810" s="619" t="s">
        <v>411</v>
      </c>
      <c r="C810" s="619" t="s">
        <v>411</v>
      </c>
      <c r="D810" s="620" t="s">
        <v>2656</v>
      </c>
      <c r="E810" s="597">
        <v>1889080098</v>
      </c>
      <c r="F810" s="597">
        <v>420000</v>
      </c>
      <c r="G810" s="597">
        <v>1888660098</v>
      </c>
      <c r="H810" s="597">
        <v>0</v>
      </c>
      <c r="I810" s="597">
        <v>0</v>
      </c>
    </row>
    <row r="811" spans="1:9">
      <c r="A811" s="618" t="s">
        <v>1355</v>
      </c>
      <c r="B811" s="618" t="s">
        <v>406</v>
      </c>
      <c r="C811" s="619" t="s">
        <v>411</v>
      </c>
      <c r="D811" s="620" t="s">
        <v>283</v>
      </c>
      <c r="E811" s="597">
        <v>582920311</v>
      </c>
      <c r="F811" s="597">
        <v>0</v>
      </c>
      <c r="G811" s="597">
        <v>582920311</v>
      </c>
      <c r="H811" s="597">
        <v>0</v>
      </c>
      <c r="I811" s="597">
        <v>0</v>
      </c>
    </row>
    <row r="812" spans="1:9" ht="25.5">
      <c r="A812" s="618" t="s">
        <v>1355</v>
      </c>
      <c r="B812" s="618" t="s">
        <v>406</v>
      </c>
      <c r="C812" s="618" t="s">
        <v>662</v>
      </c>
      <c r="D812" s="620" t="s">
        <v>2969</v>
      </c>
      <c r="E812" s="597">
        <v>582920311</v>
      </c>
      <c r="F812" s="597">
        <v>0</v>
      </c>
      <c r="G812" s="597">
        <v>582920311</v>
      </c>
      <c r="H812" s="597">
        <v>0</v>
      </c>
      <c r="I812" s="597">
        <v>0</v>
      </c>
    </row>
    <row r="813" spans="1:9">
      <c r="A813" s="618" t="s">
        <v>1355</v>
      </c>
      <c r="B813" s="618" t="s">
        <v>669</v>
      </c>
      <c r="C813" s="619" t="s">
        <v>411</v>
      </c>
      <c r="D813" s="620" t="s">
        <v>2970</v>
      </c>
      <c r="E813" s="597">
        <v>1303614162</v>
      </c>
      <c r="F813" s="597">
        <v>0</v>
      </c>
      <c r="G813" s="597">
        <v>1303614162</v>
      </c>
      <c r="H813" s="597">
        <v>0</v>
      </c>
      <c r="I813" s="597">
        <v>0</v>
      </c>
    </row>
    <row r="814" spans="1:9" ht="25.5">
      <c r="A814" s="618" t="s">
        <v>1355</v>
      </c>
      <c r="B814" s="618" t="s">
        <v>669</v>
      </c>
      <c r="C814" s="618" t="s">
        <v>671</v>
      </c>
      <c r="D814" s="620" t="s">
        <v>2971</v>
      </c>
      <c r="E814" s="597">
        <v>1303614162</v>
      </c>
      <c r="F814" s="597">
        <v>0</v>
      </c>
      <c r="G814" s="597">
        <v>1303614162</v>
      </c>
      <c r="H814" s="597">
        <v>0</v>
      </c>
      <c r="I814" s="597">
        <v>0</v>
      </c>
    </row>
    <row r="815" spans="1:9">
      <c r="A815" s="618" t="s">
        <v>1355</v>
      </c>
      <c r="B815" s="618" t="s">
        <v>685</v>
      </c>
      <c r="C815" s="619" t="s">
        <v>411</v>
      </c>
      <c r="D815" s="620" t="s">
        <v>686</v>
      </c>
      <c r="E815" s="597">
        <v>2000000</v>
      </c>
      <c r="F815" s="597">
        <v>0</v>
      </c>
      <c r="G815" s="597">
        <v>2000000</v>
      </c>
      <c r="H815" s="597">
        <v>0</v>
      </c>
      <c r="I815" s="597">
        <v>0</v>
      </c>
    </row>
    <row r="816" spans="1:9">
      <c r="A816" s="618" t="s">
        <v>1355</v>
      </c>
      <c r="B816" s="618" t="s">
        <v>685</v>
      </c>
      <c r="C816" s="618" t="s">
        <v>1032</v>
      </c>
      <c r="D816" s="620" t="s">
        <v>1033</v>
      </c>
      <c r="E816" s="597">
        <v>2000000</v>
      </c>
      <c r="F816" s="597">
        <v>0</v>
      </c>
      <c r="G816" s="597">
        <v>2000000</v>
      </c>
      <c r="H816" s="597">
        <v>0</v>
      </c>
      <c r="I816" s="597">
        <v>0</v>
      </c>
    </row>
    <row r="817" spans="1:9">
      <c r="A817" s="618" t="s">
        <v>1355</v>
      </c>
      <c r="B817" s="618" t="s">
        <v>382</v>
      </c>
      <c r="C817" s="619" t="s">
        <v>411</v>
      </c>
      <c r="D817" s="620" t="s">
        <v>383</v>
      </c>
      <c r="E817" s="597">
        <v>420000</v>
      </c>
      <c r="F817" s="597">
        <v>420000</v>
      </c>
      <c r="G817" s="597">
        <v>0</v>
      </c>
      <c r="H817" s="597">
        <v>0</v>
      </c>
      <c r="I817" s="597">
        <v>0</v>
      </c>
    </row>
    <row r="818" spans="1:9" ht="38.25">
      <c r="A818" s="618" t="s">
        <v>1355</v>
      </c>
      <c r="B818" s="618" t="s">
        <v>382</v>
      </c>
      <c r="C818" s="618" t="s">
        <v>674</v>
      </c>
      <c r="D818" s="620" t="s">
        <v>3013</v>
      </c>
      <c r="E818" s="597">
        <v>420000</v>
      </c>
      <c r="F818" s="597">
        <v>420000</v>
      </c>
      <c r="G818" s="597">
        <v>0</v>
      </c>
      <c r="H818" s="597">
        <v>0</v>
      </c>
      <c r="I818" s="597">
        <v>0</v>
      </c>
    </row>
    <row r="819" spans="1:9">
      <c r="A819" s="618" t="s">
        <v>1355</v>
      </c>
      <c r="B819" s="618" t="s">
        <v>675</v>
      </c>
      <c r="C819" s="619" t="s">
        <v>411</v>
      </c>
      <c r="D819" s="620" t="s">
        <v>676</v>
      </c>
      <c r="E819" s="597">
        <v>125625</v>
      </c>
      <c r="F819" s="597">
        <v>0</v>
      </c>
      <c r="G819" s="597">
        <v>125625</v>
      </c>
      <c r="H819" s="597">
        <v>0</v>
      </c>
      <c r="I819" s="597">
        <v>0</v>
      </c>
    </row>
    <row r="820" spans="1:9">
      <c r="A820" s="618" t="s">
        <v>1355</v>
      </c>
      <c r="B820" s="618" t="s">
        <v>675</v>
      </c>
      <c r="C820" s="618" t="s">
        <v>1047</v>
      </c>
      <c r="D820" s="620" t="s">
        <v>1048</v>
      </c>
      <c r="E820" s="597">
        <v>125625</v>
      </c>
      <c r="F820" s="597">
        <v>0</v>
      </c>
      <c r="G820" s="597">
        <v>125625</v>
      </c>
      <c r="H820" s="597">
        <v>0</v>
      </c>
      <c r="I820" s="597">
        <v>0</v>
      </c>
    </row>
    <row r="821" spans="1:9">
      <c r="A821" s="618" t="s">
        <v>1352</v>
      </c>
      <c r="B821" s="619" t="s">
        <v>411</v>
      </c>
      <c r="C821" s="619" t="s">
        <v>411</v>
      </c>
      <c r="D821" s="620" t="s">
        <v>1353</v>
      </c>
      <c r="E821" s="597">
        <v>8950000</v>
      </c>
      <c r="F821" s="597">
        <v>0</v>
      </c>
      <c r="G821" s="597">
        <v>8950000</v>
      </c>
      <c r="H821" s="597">
        <v>0</v>
      </c>
      <c r="I821" s="597">
        <v>0</v>
      </c>
    </row>
    <row r="822" spans="1:9">
      <c r="A822" s="618" t="s">
        <v>1352</v>
      </c>
      <c r="B822" s="618" t="s">
        <v>675</v>
      </c>
      <c r="C822" s="619" t="s">
        <v>411</v>
      </c>
      <c r="D822" s="620" t="s">
        <v>676</v>
      </c>
      <c r="E822" s="597">
        <v>8950000</v>
      </c>
      <c r="F822" s="597">
        <v>0</v>
      </c>
      <c r="G822" s="597">
        <v>8950000</v>
      </c>
      <c r="H822" s="597">
        <v>0</v>
      </c>
      <c r="I822" s="597">
        <v>0</v>
      </c>
    </row>
    <row r="823" spans="1:9">
      <c r="A823" s="618" t="s">
        <v>1352</v>
      </c>
      <c r="B823" s="618" t="s">
        <v>675</v>
      </c>
      <c r="C823" s="618" t="s">
        <v>91</v>
      </c>
      <c r="D823" s="620" t="s">
        <v>652</v>
      </c>
      <c r="E823" s="597">
        <v>8950000</v>
      </c>
      <c r="F823" s="597">
        <v>0</v>
      </c>
      <c r="G823" s="597">
        <v>8950000</v>
      </c>
      <c r="H823" s="597">
        <v>0</v>
      </c>
      <c r="I823" s="597">
        <v>0</v>
      </c>
    </row>
    <row r="824" spans="1:9">
      <c r="A824" s="618" t="s">
        <v>1163</v>
      </c>
      <c r="B824" s="619" t="s">
        <v>411</v>
      </c>
      <c r="C824" s="619" t="s">
        <v>411</v>
      </c>
      <c r="D824" s="620" t="s">
        <v>1351</v>
      </c>
      <c r="E824" s="597">
        <v>142674988</v>
      </c>
      <c r="F824" s="597">
        <v>0</v>
      </c>
      <c r="G824" s="597">
        <v>142674988</v>
      </c>
      <c r="H824" s="597">
        <v>0</v>
      </c>
      <c r="I824" s="597">
        <v>0</v>
      </c>
    </row>
    <row r="825" spans="1:9">
      <c r="A825" s="618" t="s">
        <v>1163</v>
      </c>
      <c r="B825" s="618" t="s">
        <v>1023</v>
      </c>
      <c r="C825" s="619" t="s">
        <v>411</v>
      </c>
      <c r="D825" s="620" t="s">
        <v>2972</v>
      </c>
      <c r="E825" s="597">
        <v>1200000</v>
      </c>
      <c r="F825" s="597">
        <v>0</v>
      </c>
      <c r="G825" s="597">
        <v>1200000</v>
      </c>
      <c r="H825" s="597">
        <v>0</v>
      </c>
      <c r="I825" s="597">
        <v>0</v>
      </c>
    </row>
    <row r="826" spans="1:9">
      <c r="A826" s="618" t="s">
        <v>1163</v>
      </c>
      <c r="B826" s="618" t="s">
        <v>1023</v>
      </c>
      <c r="C826" s="618" t="s">
        <v>1024</v>
      </c>
      <c r="D826" s="620" t="s">
        <v>1025</v>
      </c>
      <c r="E826" s="597">
        <v>1200000</v>
      </c>
      <c r="F826" s="597">
        <v>0</v>
      </c>
      <c r="G826" s="597">
        <v>1200000</v>
      </c>
      <c r="H826" s="597">
        <v>0</v>
      </c>
      <c r="I826" s="597">
        <v>0</v>
      </c>
    </row>
    <row r="827" spans="1:9">
      <c r="A827" s="618" t="s">
        <v>1163</v>
      </c>
      <c r="B827" s="618" t="s">
        <v>689</v>
      </c>
      <c r="C827" s="619" t="s">
        <v>411</v>
      </c>
      <c r="D827" s="620" t="s">
        <v>3063</v>
      </c>
      <c r="E827" s="597">
        <v>44704400</v>
      </c>
      <c r="F827" s="597">
        <v>0</v>
      </c>
      <c r="G827" s="597">
        <v>44704400</v>
      </c>
      <c r="H827" s="597">
        <v>0</v>
      </c>
      <c r="I827" s="597">
        <v>0</v>
      </c>
    </row>
    <row r="828" spans="1:9">
      <c r="A828" s="618" t="s">
        <v>1163</v>
      </c>
      <c r="B828" s="618" t="s">
        <v>689</v>
      </c>
      <c r="C828" s="618" t="s">
        <v>690</v>
      </c>
      <c r="D828" s="620" t="s">
        <v>3064</v>
      </c>
      <c r="E828" s="597">
        <v>44704400</v>
      </c>
      <c r="F828" s="597">
        <v>0</v>
      </c>
      <c r="G828" s="597">
        <v>44704400</v>
      </c>
      <c r="H828" s="597">
        <v>0</v>
      </c>
      <c r="I828" s="597">
        <v>0</v>
      </c>
    </row>
    <row r="829" spans="1:9" ht="25.5">
      <c r="A829" s="618" t="s">
        <v>1163</v>
      </c>
      <c r="B829" s="618" t="s">
        <v>682</v>
      </c>
      <c r="C829" s="619" t="s">
        <v>411</v>
      </c>
      <c r="D829" s="620" t="s">
        <v>2979</v>
      </c>
      <c r="E829" s="597">
        <v>4500000</v>
      </c>
      <c r="F829" s="597">
        <v>0</v>
      </c>
      <c r="G829" s="597">
        <v>4500000</v>
      </c>
      <c r="H829" s="597">
        <v>0</v>
      </c>
      <c r="I829" s="597">
        <v>0</v>
      </c>
    </row>
    <row r="830" spans="1:9" ht="25.5">
      <c r="A830" s="618" t="s">
        <v>1163</v>
      </c>
      <c r="B830" s="618" t="s">
        <v>682</v>
      </c>
      <c r="C830" s="618" t="s">
        <v>1476</v>
      </c>
      <c r="D830" s="620" t="s">
        <v>1477</v>
      </c>
      <c r="E830" s="597">
        <v>4500000</v>
      </c>
      <c r="F830" s="597">
        <v>0</v>
      </c>
      <c r="G830" s="597">
        <v>4500000</v>
      </c>
      <c r="H830" s="597">
        <v>0</v>
      </c>
      <c r="I830" s="597">
        <v>0</v>
      </c>
    </row>
    <row r="831" spans="1:9" ht="25.5">
      <c r="A831" s="618" t="s">
        <v>1163</v>
      </c>
      <c r="B831" s="618" t="s">
        <v>683</v>
      </c>
      <c r="C831" s="619" t="s">
        <v>411</v>
      </c>
      <c r="D831" s="620" t="s">
        <v>2981</v>
      </c>
      <c r="E831" s="597">
        <v>750000</v>
      </c>
      <c r="F831" s="597">
        <v>0</v>
      </c>
      <c r="G831" s="597">
        <v>750000</v>
      </c>
      <c r="H831" s="597">
        <v>0</v>
      </c>
      <c r="I831" s="597">
        <v>0</v>
      </c>
    </row>
    <row r="832" spans="1:9">
      <c r="A832" s="618" t="s">
        <v>1163</v>
      </c>
      <c r="B832" s="618" t="s">
        <v>683</v>
      </c>
      <c r="C832" s="618" t="s">
        <v>684</v>
      </c>
      <c r="D832" s="620" t="s">
        <v>1018</v>
      </c>
      <c r="E832" s="597">
        <v>750000</v>
      </c>
      <c r="F832" s="597">
        <v>0</v>
      </c>
      <c r="G832" s="597">
        <v>750000</v>
      </c>
      <c r="H832" s="597">
        <v>0</v>
      </c>
      <c r="I832" s="597">
        <v>0</v>
      </c>
    </row>
    <row r="833" spans="1:9">
      <c r="A833" s="618" t="s">
        <v>1163</v>
      </c>
      <c r="B833" s="618" t="s">
        <v>675</v>
      </c>
      <c r="C833" s="619" t="s">
        <v>411</v>
      </c>
      <c r="D833" s="620" t="s">
        <v>676</v>
      </c>
      <c r="E833" s="597">
        <v>91520588</v>
      </c>
      <c r="F833" s="597">
        <v>0</v>
      </c>
      <c r="G833" s="597">
        <v>91520588</v>
      </c>
      <c r="H833" s="597">
        <v>0</v>
      </c>
      <c r="I833" s="597">
        <v>0</v>
      </c>
    </row>
    <row r="834" spans="1:9">
      <c r="A834" s="618" t="s">
        <v>1163</v>
      </c>
      <c r="B834" s="618" t="s">
        <v>675</v>
      </c>
      <c r="C834" s="618" t="s">
        <v>1034</v>
      </c>
      <c r="D834" s="620" t="s">
        <v>3020</v>
      </c>
      <c r="E834" s="597">
        <v>91152250</v>
      </c>
      <c r="F834" s="597">
        <v>0</v>
      </c>
      <c r="G834" s="597">
        <v>91152250</v>
      </c>
      <c r="H834" s="597">
        <v>0</v>
      </c>
      <c r="I834" s="597">
        <v>0</v>
      </c>
    </row>
    <row r="835" spans="1:9">
      <c r="A835" s="618" t="s">
        <v>1163</v>
      </c>
      <c r="B835" s="618" t="s">
        <v>675</v>
      </c>
      <c r="C835" s="618" t="s">
        <v>1047</v>
      </c>
      <c r="D835" s="620" t="s">
        <v>1048</v>
      </c>
      <c r="E835" s="597">
        <v>335800</v>
      </c>
      <c r="F835" s="597">
        <v>0</v>
      </c>
      <c r="G835" s="597">
        <v>335800</v>
      </c>
      <c r="H835" s="597">
        <v>0</v>
      </c>
      <c r="I835" s="597">
        <v>0</v>
      </c>
    </row>
    <row r="836" spans="1:9" ht="25.5">
      <c r="A836" s="618" t="s">
        <v>1163</v>
      </c>
      <c r="B836" s="618" t="s">
        <v>675</v>
      </c>
      <c r="C836" s="618" t="s">
        <v>1012</v>
      </c>
      <c r="D836" s="620" t="s">
        <v>3015</v>
      </c>
      <c r="E836" s="597">
        <v>32538</v>
      </c>
      <c r="F836" s="597">
        <v>0</v>
      </c>
      <c r="G836" s="597">
        <v>32538</v>
      </c>
      <c r="H836" s="597">
        <v>0</v>
      </c>
      <c r="I836" s="597">
        <v>0</v>
      </c>
    </row>
    <row r="837" spans="1:9">
      <c r="A837" s="618" t="s">
        <v>1348</v>
      </c>
      <c r="B837" s="619" t="s">
        <v>411</v>
      </c>
      <c r="C837" s="619" t="s">
        <v>411</v>
      </c>
      <c r="D837" s="620" t="s">
        <v>2863</v>
      </c>
      <c r="E837" s="597">
        <v>1831940000</v>
      </c>
      <c r="F837" s="597">
        <v>0</v>
      </c>
      <c r="G837" s="597">
        <v>1831940000</v>
      </c>
      <c r="H837" s="597">
        <v>0</v>
      </c>
      <c r="I837" s="597">
        <v>0</v>
      </c>
    </row>
    <row r="838" spans="1:9">
      <c r="A838" s="618" t="s">
        <v>1348</v>
      </c>
      <c r="B838" s="618" t="s">
        <v>382</v>
      </c>
      <c r="C838" s="619" t="s">
        <v>411</v>
      </c>
      <c r="D838" s="620" t="s">
        <v>383</v>
      </c>
      <c r="E838" s="597">
        <v>1217207000</v>
      </c>
      <c r="F838" s="597">
        <v>0</v>
      </c>
      <c r="G838" s="597">
        <v>1217207000</v>
      </c>
      <c r="H838" s="597">
        <v>0</v>
      </c>
      <c r="I838" s="597">
        <v>0</v>
      </c>
    </row>
    <row r="839" spans="1:9">
      <c r="A839" s="618" t="s">
        <v>1348</v>
      </c>
      <c r="B839" s="618" t="s">
        <v>382</v>
      </c>
      <c r="C839" s="618" t="s">
        <v>386</v>
      </c>
      <c r="D839" s="620" t="s">
        <v>998</v>
      </c>
      <c r="E839" s="597">
        <v>1217207000</v>
      </c>
      <c r="F839" s="597">
        <v>0</v>
      </c>
      <c r="G839" s="597">
        <v>1217207000</v>
      </c>
      <c r="H839" s="597">
        <v>0</v>
      </c>
      <c r="I839" s="597">
        <v>0</v>
      </c>
    </row>
    <row r="840" spans="1:9">
      <c r="A840" s="618" t="s">
        <v>1348</v>
      </c>
      <c r="B840" s="618" t="s">
        <v>675</v>
      </c>
      <c r="C840" s="619" t="s">
        <v>411</v>
      </c>
      <c r="D840" s="620" t="s">
        <v>676</v>
      </c>
      <c r="E840" s="597">
        <v>614733000</v>
      </c>
      <c r="F840" s="597">
        <v>0</v>
      </c>
      <c r="G840" s="597">
        <v>614733000</v>
      </c>
      <c r="H840" s="597">
        <v>0</v>
      </c>
      <c r="I840" s="597">
        <v>0</v>
      </c>
    </row>
    <row r="841" spans="1:9">
      <c r="A841" s="618" t="s">
        <v>1348</v>
      </c>
      <c r="B841" s="618" t="s">
        <v>675</v>
      </c>
      <c r="C841" s="618" t="s">
        <v>91</v>
      </c>
      <c r="D841" s="620" t="s">
        <v>652</v>
      </c>
      <c r="E841" s="597">
        <v>605083000</v>
      </c>
      <c r="F841" s="597">
        <v>0</v>
      </c>
      <c r="G841" s="597">
        <v>605083000</v>
      </c>
      <c r="H841" s="597">
        <v>0</v>
      </c>
      <c r="I841" s="597">
        <v>0</v>
      </c>
    </row>
    <row r="842" spans="1:9" ht="25.5">
      <c r="A842" s="618" t="s">
        <v>1348</v>
      </c>
      <c r="B842" s="618" t="s">
        <v>675</v>
      </c>
      <c r="C842" s="618" t="s">
        <v>92</v>
      </c>
      <c r="D842" s="620" t="s">
        <v>2988</v>
      </c>
      <c r="E842" s="597">
        <v>9650000</v>
      </c>
      <c r="F842" s="597">
        <v>0</v>
      </c>
      <c r="G842" s="597">
        <v>9650000</v>
      </c>
      <c r="H842" s="597">
        <v>0</v>
      </c>
      <c r="I842" s="597">
        <v>0</v>
      </c>
    </row>
    <row r="843" spans="1:9">
      <c r="A843" s="618" t="s">
        <v>1345</v>
      </c>
      <c r="B843" s="619" t="s">
        <v>411</v>
      </c>
      <c r="C843" s="619" t="s">
        <v>411</v>
      </c>
      <c r="D843" s="620" t="s">
        <v>2872</v>
      </c>
      <c r="E843" s="597">
        <v>30000000</v>
      </c>
      <c r="F843" s="597">
        <v>0</v>
      </c>
      <c r="G843" s="597">
        <v>30000000</v>
      </c>
      <c r="H843" s="597">
        <v>0</v>
      </c>
      <c r="I843" s="597">
        <v>0</v>
      </c>
    </row>
    <row r="844" spans="1:9">
      <c r="A844" s="618" t="s">
        <v>1345</v>
      </c>
      <c r="B844" s="618" t="s">
        <v>3101</v>
      </c>
      <c r="C844" s="619" t="s">
        <v>411</v>
      </c>
      <c r="D844" s="620" t="s">
        <v>3102</v>
      </c>
      <c r="E844" s="597">
        <v>30000000</v>
      </c>
      <c r="F844" s="597">
        <v>0</v>
      </c>
      <c r="G844" s="597">
        <v>30000000</v>
      </c>
      <c r="H844" s="597">
        <v>0</v>
      </c>
      <c r="I844" s="597">
        <v>0</v>
      </c>
    </row>
    <row r="845" spans="1:9">
      <c r="A845" s="618" t="s">
        <v>1345</v>
      </c>
      <c r="B845" s="618" t="s">
        <v>3101</v>
      </c>
      <c r="C845" s="618" t="s">
        <v>3103</v>
      </c>
      <c r="D845" s="620" t="s">
        <v>205</v>
      </c>
      <c r="E845" s="597">
        <v>30000000</v>
      </c>
      <c r="F845" s="597">
        <v>0</v>
      </c>
      <c r="G845" s="597">
        <v>30000000</v>
      </c>
      <c r="H845" s="597">
        <v>0</v>
      </c>
      <c r="I845" s="597">
        <v>0</v>
      </c>
    </row>
    <row r="846" spans="1:9">
      <c r="A846" s="618" t="s">
        <v>1343</v>
      </c>
      <c r="B846" s="619" t="s">
        <v>411</v>
      </c>
      <c r="C846" s="619" t="s">
        <v>411</v>
      </c>
      <c r="D846" s="620" t="s">
        <v>2873</v>
      </c>
      <c r="E846" s="597">
        <v>1150562894</v>
      </c>
      <c r="F846" s="597">
        <v>8340000</v>
      </c>
      <c r="G846" s="597">
        <v>1142222894</v>
      </c>
      <c r="H846" s="597">
        <v>0</v>
      </c>
      <c r="I846" s="597">
        <v>0</v>
      </c>
    </row>
    <row r="847" spans="1:9">
      <c r="A847" s="618" t="s">
        <v>1343</v>
      </c>
      <c r="B847" s="618" t="s">
        <v>406</v>
      </c>
      <c r="C847" s="619" t="s">
        <v>411</v>
      </c>
      <c r="D847" s="620" t="s">
        <v>283</v>
      </c>
      <c r="E847" s="597">
        <v>735886910</v>
      </c>
      <c r="F847" s="597">
        <v>0</v>
      </c>
      <c r="G847" s="597">
        <v>735886910</v>
      </c>
      <c r="H847" s="597">
        <v>0</v>
      </c>
      <c r="I847" s="597">
        <v>0</v>
      </c>
    </row>
    <row r="848" spans="1:9" ht="25.5">
      <c r="A848" s="618" t="s">
        <v>1343</v>
      </c>
      <c r="B848" s="618" t="s">
        <v>406</v>
      </c>
      <c r="C848" s="618" t="s">
        <v>662</v>
      </c>
      <c r="D848" s="620" t="s">
        <v>2969</v>
      </c>
      <c r="E848" s="597">
        <v>735886910</v>
      </c>
      <c r="F848" s="597">
        <v>0</v>
      </c>
      <c r="G848" s="597">
        <v>735886910</v>
      </c>
      <c r="H848" s="597">
        <v>0</v>
      </c>
      <c r="I848" s="597">
        <v>0</v>
      </c>
    </row>
    <row r="849" spans="1:9">
      <c r="A849" s="618" t="s">
        <v>1343</v>
      </c>
      <c r="B849" s="618" t="s">
        <v>669</v>
      </c>
      <c r="C849" s="619" t="s">
        <v>411</v>
      </c>
      <c r="D849" s="620" t="s">
        <v>2970</v>
      </c>
      <c r="E849" s="597">
        <v>356530430</v>
      </c>
      <c r="F849" s="597">
        <v>0</v>
      </c>
      <c r="G849" s="597">
        <v>356530430</v>
      </c>
      <c r="H849" s="597">
        <v>0</v>
      </c>
      <c r="I849" s="597">
        <v>0</v>
      </c>
    </row>
    <row r="850" spans="1:9" ht="25.5">
      <c r="A850" s="618" t="s">
        <v>1343</v>
      </c>
      <c r="B850" s="618" t="s">
        <v>669</v>
      </c>
      <c r="C850" s="618" t="s">
        <v>671</v>
      </c>
      <c r="D850" s="620" t="s">
        <v>2971</v>
      </c>
      <c r="E850" s="597">
        <v>356530430</v>
      </c>
      <c r="F850" s="597">
        <v>0</v>
      </c>
      <c r="G850" s="597">
        <v>356530430</v>
      </c>
      <c r="H850" s="597">
        <v>0</v>
      </c>
      <c r="I850" s="597">
        <v>0</v>
      </c>
    </row>
    <row r="851" spans="1:9">
      <c r="A851" s="618" t="s">
        <v>1343</v>
      </c>
      <c r="B851" s="618" t="s">
        <v>685</v>
      </c>
      <c r="C851" s="619" t="s">
        <v>411</v>
      </c>
      <c r="D851" s="620" t="s">
        <v>686</v>
      </c>
      <c r="E851" s="597">
        <v>1000000</v>
      </c>
      <c r="F851" s="597">
        <v>0</v>
      </c>
      <c r="G851" s="597">
        <v>1000000</v>
      </c>
      <c r="H851" s="597">
        <v>0</v>
      </c>
      <c r="I851" s="597">
        <v>0</v>
      </c>
    </row>
    <row r="852" spans="1:9">
      <c r="A852" s="618" t="s">
        <v>1343</v>
      </c>
      <c r="B852" s="618" t="s">
        <v>685</v>
      </c>
      <c r="C852" s="618" t="s">
        <v>1032</v>
      </c>
      <c r="D852" s="620" t="s">
        <v>1033</v>
      </c>
      <c r="E852" s="597">
        <v>1000000</v>
      </c>
      <c r="F852" s="597">
        <v>0</v>
      </c>
      <c r="G852" s="597">
        <v>1000000</v>
      </c>
      <c r="H852" s="597">
        <v>0</v>
      </c>
      <c r="I852" s="597">
        <v>0</v>
      </c>
    </row>
    <row r="853" spans="1:9">
      <c r="A853" s="618" t="s">
        <v>1343</v>
      </c>
      <c r="B853" s="618" t="s">
        <v>382</v>
      </c>
      <c r="C853" s="619" t="s">
        <v>411</v>
      </c>
      <c r="D853" s="620" t="s">
        <v>383</v>
      </c>
      <c r="E853" s="597">
        <v>8340000</v>
      </c>
      <c r="F853" s="597">
        <v>8340000</v>
      </c>
      <c r="G853" s="597">
        <v>0</v>
      </c>
      <c r="H853" s="597">
        <v>0</v>
      </c>
      <c r="I853" s="597">
        <v>0</v>
      </c>
    </row>
    <row r="854" spans="1:9" ht="38.25">
      <c r="A854" s="618" t="s">
        <v>1343</v>
      </c>
      <c r="B854" s="618" t="s">
        <v>382</v>
      </c>
      <c r="C854" s="618" t="s">
        <v>674</v>
      </c>
      <c r="D854" s="620" t="s">
        <v>3013</v>
      </c>
      <c r="E854" s="597">
        <v>8340000</v>
      </c>
      <c r="F854" s="597">
        <v>8340000</v>
      </c>
      <c r="G854" s="597">
        <v>0</v>
      </c>
      <c r="H854" s="597">
        <v>0</v>
      </c>
      <c r="I854" s="597">
        <v>0</v>
      </c>
    </row>
    <row r="855" spans="1:9">
      <c r="A855" s="618" t="s">
        <v>1343</v>
      </c>
      <c r="B855" s="618" t="s">
        <v>675</v>
      </c>
      <c r="C855" s="619" t="s">
        <v>411</v>
      </c>
      <c r="D855" s="620" t="s">
        <v>676</v>
      </c>
      <c r="E855" s="597">
        <v>48805554</v>
      </c>
      <c r="F855" s="597">
        <v>0</v>
      </c>
      <c r="G855" s="597">
        <v>48805554</v>
      </c>
      <c r="H855" s="597">
        <v>0</v>
      </c>
      <c r="I855" s="597">
        <v>0</v>
      </c>
    </row>
    <row r="856" spans="1:9">
      <c r="A856" s="618" t="s">
        <v>1343</v>
      </c>
      <c r="B856" s="618" t="s">
        <v>675</v>
      </c>
      <c r="C856" s="618" t="s">
        <v>91</v>
      </c>
      <c r="D856" s="620" t="s">
        <v>652</v>
      </c>
      <c r="E856" s="597">
        <v>4632840</v>
      </c>
      <c r="F856" s="597">
        <v>0</v>
      </c>
      <c r="G856" s="597">
        <v>4632840</v>
      </c>
      <c r="H856" s="597">
        <v>0</v>
      </c>
      <c r="I856" s="597">
        <v>0</v>
      </c>
    </row>
    <row r="857" spans="1:9" ht="38.25">
      <c r="A857" s="618" t="s">
        <v>1343</v>
      </c>
      <c r="B857" s="618" t="s">
        <v>675</v>
      </c>
      <c r="C857" s="618" t="s">
        <v>1035</v>
      </c>
      <c r="D857" s="620" t="s">
        <v>1036</v>
      </c>
      <c r="E857" s="597">
        <v>31076999</v>
      </c>
      <c r="F857" s="597">
        <v>0</v>
      </c>
      <c r="G857" s="597">
        <v>31076999</v>
      </c>
      <c r="H857" s="597">
        <v>0</v>
      </c>
      <c r="I857" s="597">
        <v>0</v>
      </c>
    </row>
    <row r="858" spans="1:9" ht="25.5">
      <c r="A858" s="618" t="s">
        <v>1343</v>
      </c>
      <c r="B858" s="618" t="s">
        <v>675</v>
      </c>
      <c r="C858" s="618" t="s">
        <v>1037</v>
      </c>
      <c r="D858" s="620" t="s">
        <v>1038</v>
      </c>
      <c r="E858" s="597">
        <v>13095715</v>
      </c>
      <c r="F858" s="597">
        <v>0</v>
      </c>
      <c r="G858" s="597">
        <v>13095715</v>
      </c>
      <c r="H858" s="597">
        <v>0</v>
      </c>
      <c r="I858" s="597">
        <v>0</v>
      </c>
    </row>
    <row r="859" spans="1:9">
      <c r="A859" s="618" t="s">
        <v>1341</v>
      </c>
      <c r="B859" s="619" t="s">
        <v>411</v>
      </c>
      <c r="C859" s="619" t="s">
        <v>411</v>
      </c>
      <c r="D859" s="620" t="s">
        <v>2874</v>
      </c>
      <c r="E859" s="597">
        <v>4015080</v>
      </c>
      <c r="F859" s="597">
        <v>0</v>
      </c>
      <c r="G859" s="597">
        <v>4015080</v>
      </c>
      <c r="H859" s="597">
        <v>0</v>
      </c>
      <c r="I859" s="597">
        <v>0</v>
      </c>
    </row>
    <row r="860" spans="1:9">
      <c r="A860" s="618" t="s">
        <v>1341</v>
      </c>
      <c r="B860" s="618" t="s">
        <v>675</v>
      </c>
      <c r="C860" s="619" t="s">
        <v>411</v>
      </c>
      <c r="D860" s="620" t="s">
        <v>676</v>
      </c>
      <c r="E860" s="597">
        <v>4015080</v>
      </c>
      <c r="F860" s="597">
        <v>0</v>
      </c>
      <c r="G860" s="597">
        <v>4015080</v>
      </c>
      <c r="H860" s="597">
        <v>0</v>
      </c>
      <c r="I860" s="597">
        <v>0</v>
      </c>
    </row>
    <row r="861" spans="1:9">
      <c r="A861" s="618" t="s">
        <v>1341</v>
      </c>
      <c r="B861" s="618" t="s">
        <v>675</v>
      </c>
      <c r="C861" s="618" t="s">
        <v>91</v>
      </c>
      <c r="D861" s="620" t="s">
        <v>652</v>
      </c>
      <c r="E861" s="597">
        <v>4015080</v>
      </c>
      <c r="F861" s="597">
        <v>0</v>
      </c>
      <c r="G861" s="597">
        <v>4015080</v>
      </c>
      <c r="H861" s="597">
        <v>0</v>
      </c>
      <c r="I861" s="597">
        <v>0</v>
      </c>
    </row>
    <row r="862" spans="1:9">
      <c r="A862" s="618" t="s">
        <v>1340</v>
      </c>
      <c r="B862" s="619" t="s">
        <v>411</v>
      </c>
      <c r="C862" s="619" t="s">
        <v>411</v>
      </c>
      <c r="D862" s="620" t="s">
        <v>2875</v>
      </c>
      <c r="E862" s="597">
        <v>2424800</v>
      </c>
      <c r="F862" s="597">
        <v>0</v>
      </c>
      <c r="G862" s="597">
        <v>2424800</v>
      </c>
      <c r="H862" s="597">
        <v>0</v>
      </c>
      <c r="I862" s="597">
        <v>0</v>
      </c>
    </row>
    <row r="863" spans="1:9">
      <c r="A863" s="618" t="s">
        <v>1340</v>
      </c>
      <c r="B863" s="618" t="s">
        <v>406</v>
      </c>
      <c r="C863" s="619" t="s">
        <v>411</v>
      </c>
      <c r="D863" s="620" t="s">
        <v>283</v>
      </c>
      <c r="E863" s="597">
        <v>1212400</v>
      </c>
      <c r="F863" s="597">
        <v>0</v>
      </c>
      <c r="G863" s="597">
        <v>1212400</v>
      </c>
      <c r="H863" s="597">
        <v>0</v>
      </c>
      <c r="I863" s="597">
        <v>0</v>
      </c>
    </row>
    <row r="864" spans="1:9" ht="25.5">
      <c r="A864" s="618" t="s">
        <v>1340</v>
      </c>
      <c r="B864" s="618" t="s">
        <v>406</v>
      </c>
      <c r="C864" s="618" t="s">
        <v>662</v>
      </c>
      <c r="D864" s="620" t="s">
        <v>2969</v>
      </c>
      <c r="E864" s="597">
        <v>1212400</v>
      </c>
      <c r="F864" s="597">
        <v>0</v>
      </c>
      <c r="G864" s="597">
        <v>1212400</v>
      </c>
      <c r="H864" s="597">
        <v>0</v>
      </c>
      <c r="I864" s="597">
        <v>0</v>
      </c>
    </row>
    <row r="865" spans="1:9">
      <c r="A865" s="618" t="s">
        <v>1340</v>
      </c>
      <c r="B865" s="618" t="s">
        <v>669</v>
      </c>
      <c r="C865" s="619" t="s">
        <v>411</v>
      </c>
      <c r="D865" s="620" t="s">
        <v>2970</v>
      </c>
      <c r="E865" s="597">
        <v>1212400</v>
      </c>
      <c r="F865" s="597">
        <v>0</v>
      </c>
      <c r="G865" s="597">
        <v>1212400</v>
      </c>
      <c r="H865" s="597">
        <v>0</v>
      </c>
      <c r="I865" s="597">
        <v>0</v>
      </c>
    </row>
    <row r="866" spans="1:9" ht="25.5">
      <c r="A866" s="618" t="s">
        <v>1340</v>
      </c>
      <c r="B866" s="618" t="s">
        <v>669</v>
      </c>
      <c r="C866" s="618" t="s">
        <v>671</v>
      </c>
      <c r="D866" s="620" t="s">
        <v>2971</v>
      </c>
      <c r="E866" s="597">
        <v>1212400</v>
      </c>
      <c r="F866" s="597">
        <v>0</v>
      </c>
      <c r="G866" s="597">
        <v>1212400</v>
      </c>
      <c r="H866" s="597">
        <v>0</v>
      </c>
      <c r="I866" s="597">
        <v>0</v>
      </c>
    </row>
    <row r="867" spans="1:9">
      <c r="A867" s="618" t="s">
        <v>1338</v>
      </c>
      <c r="B867" s="619" t="s">
        <v>411</v>
      </c>
      <c r="C867" s="619" t="s">
        <v>411</v>
      </c>
      <c r="D867" s="620" t="s">
        <v>2877</v>
      </c>
      <c r="E867" s="597">
        <v>7985720</v>
      </c>
      <c r="F867" s="597">
        <v>0</v>
      </c>
      <c r="G867" s="597">
        <v>7985720</v>
      </c>
      <c r="H867" s="597">
        <v>0</v>
      </c>
      <c r="I867" s="597">
        <v>0</v>
      </c>
    </row>
    <row r="868" spans="1:9">
      <c r="A868" s="618" t="s">
        <v>1338</v>
      </c>
      <c r="B868" s="618" t="s">
        <v>406</v>
      </c>
      <c r="C868" s="619" t="s">
        <v>411</v>
      </c>
      <c r="D868" s="620" t="s">
        <v>283</v>
      </c>
      <c r="E868" s="597">
        <v>4740000</v>
      </c>
      <c r="F868" s="597">
        <v>0</v>
      </c>
      <c r="G868" s="597">
        <v>4740000</v>
      </c>
      <c r="H868" s="597">
        <v>0</v>
      </c>
      <c r="I868" s="597">
        <v>0</v>
      </c>
    </row>
    <row r="869" spans="1:9" ht="25.5">
      <c r="A869" s="618" t="s">
        <v>1338</v>
      </c>
      <c r="B869" s="618" t="s">
        <v>406</v>
      </c>
      <c r="C869" s="618" t="s">
        <v>662</v>
      </c>
      <c r="D869" s="620" t="s">
        <v>2969</v>
      </c>
      <c r="E869" s="597">
        <v>4740000</v>
      </c>
      <c r="F869" s="597">
        <v>0</v>
      </c>
      <c r="G869" s="597">
        <v>4740000</v>
      </c>
      <c r="H869" s="597">
        <v>0</v>
      </c>
      <c r="I869" s="597">
        <v>0</v>
      </c>
    </row>
    <row r="870" spans="1:9">
      <c r="A870" s="618" t="s">
        <v>1338</v>
      </c>
      <c r="B870" s="618" t="s">
        <v>669</v>
      </c>
      <c r="C870" s="619" t="s">
        <v>411</v>
      </c>
      <c r="D870" s="620" t="s">
        <v>2970</v>
      </c>
      <c r="E870" s="597">
        <v>2050000</v>
      </c>
      <c r="F870" s="597">
        <v>0</v>
      </c>
      <c r="G870" s="597">
        <v>2050000</v>
      </c>
      <c r="H870" s="597">
        <v>0</v>
      </c>
      <c r="I870" s="597">
        <v>0</v>
      </c>
    </row>
    <row r="871" spans="1:9" ht="25.5">
      <c r="A871" s="618" t="s">
        <v>1338</v>
      </c>
      <c r="B871" s="618" t="s">
        <v>669</v>
      </c>
      <c r="C871" s="618" t="s">
        <v>671</v>
      </c>
      <c r="D871" s="620" t="s">
        <v>2971</v>
      </c>
      <c r="E871" s="597">
        <v>2050000</v>
      </c>
      <c r="F871" s="597">
        <v>0</v>
      </c>
      <c r="G871" s="597">
        <v>2050000</v>
      </c>
      <c r="H871" s="597">
        <v>0</v>
      </c>
      <c r="I871" s="597">
        <v>0</v>
      </c>
    </row>
    <row r="872" spans="1:9">
      <c r="A872" s="618" t="s">
        <v>1338</v>
      </c>
      <c r="B872" s="618" t="s">
        <v>685</v>
      </c>
      <c r="C872" s="619" t="s">
        <v>411</v>
      </c>
      <c r="D872" s="620" t="s">
        <v>686</v>
      </c>
      <c r="E872" s="597">
        <v>1000000</v>
      </c>
      <c r="F872" s="597">
        <v>0</v>
      </c>
      <c r="G872" s="597">
        <v>1000000</v>
      </c>
      <c r="H872" s="597">
        <v>0</v>
      </c>
      <c r="I872" s="597">
        <v>0</v>
      </c>
    </row>
    <row r="873" spans="1:9">
      <c r="A873" s="618" t="s">
        <v>1338</v>
      </c>
      <c r="B873" s="618" t="s">
        <v>685</v>
      </c>
      <c r="C873" s="618" t="s">
        <v>1032</v>
      </c>
      <c r="D873" s="620" t="s">
        <v>1033</v>
      </c>
      <c r="E873" s="597">
        <v>1000000</v>
      </c>
      <c r="F873" s="597">
        <v>0</v>
      </c>
      <c r="G873" s="597">
        <v>1000000</v>
      </c>
      <c r="H873" s="597">
        <v>0</v>
      </c>
      <c r="I873" s="597">
        <v>0</v>
      </c>
    </row>
    <row r="874" spans="1:9">
      <c r="A874" s="618" t="s">
        <v>1338</v>
      </c>
      <c r="B874" s="618" t="s">
        <v>675</v>
      </c>
      <c r="C874" s="619" t="s">
        <v>411</v>
      </c>
      <c r="D874" s="620" t="s">
        <v>676</v>
      </c>
      <c r="E874" s="597">
        <v>195720</v>
      </c>
      <c r="F874" s="597">
        <v>0</v>
      </c>
      <c r="G874" s="597">
        <v>195720</v>
      </c>
      <c r="H874" s="597">
        <v>0</v>
      </c>
      <c r="I874" s="597">
        <v>0</v>
      </c>
    </row>
    <row r="875" spans="1:9" ht="38.25">
      <c r="A875" s="618" t="s">
        <v>1338</v>
      </c>
      <c r="B875" s="618" t="s">
        <v>675</v>
      </c>
      <c r="C875" s="618" t="s">
        <v>1035</v>
      </c>
      <c r="D875" s="620" t="s">
        <v>1036</v>
      </c>
      <c r="E875" s="597">
        <v>170640</v>
      </c>
      <c r="F875" s="597">
        <v>0</v>
      </c>
      <c r="G875" s="597">
        <v>170640</v>
      </c>
      <c r="H875" s="597">
        <v>0</v>
      </c>
      <c r="I875" s="597">
        <v>0</v>
      </c>
    </row>
    <row r="876" spans="1:9" ht="25.5">
      <c r="A876" s="618" t="s">
        <v>1338</v>
      </c>
      <c r="B876" s="618" t="s">
        <v>675</v>
      </c>
      <c r="C876" s="618" t="s">
        <v>1037</v>
      </c>
      <c r="D876" s="620" t="s">
        <v>1038</v>
      </c>
      <c r="E876" s="597">
        <v>1080</v>
      </c>
      <c r="F876" s="597">
        <v>0</v>
      </c>
      <c r="G876" s="597">
        <v>1080</v>
      </c>
      <c r="H876" s="597">
        <v>0</v>
      </c>
      <c r="I876" s="597">
        <v>0</v>
      </c>
    </row>
    <row r="877" spans="1:9" ht="25.5">
      <c r="A877" s="618" t="s">
        <v>1338</v>
      </c>
      <c r="B877" s="618" t="s">
        <v>675</v>
      </c>
      <c r="C877" s="618" t="s">
        <v>1012</v>
      </c>
      <c r="D877" s="620" t="s">
        <v>3015</v>
      </c>
      <c r="E877" s="597">
        <v>24000</v>
      </c>
      <c r="F877" s="597">
        <v>0</v>
      </c>
      <c r="G877" s="597">
        <v>24000</v>
      </c>
      <c r="H877" s="597">
        <v>0</v>
      </c>
      <c r="I877" s="597">
        <v>0</v>
      </c>
    </row>
    <row r="878" spans="1:9">
      <c r="A878" s="618" t="s">
        <v>1336</v>
      </c>
      <c r="B878" s="619" t="s">
        <v>411</v>
      </c>
      <c r="C878" s="619" t="s">
        <v>411</v>
      </c>
      <c r="D878" s="620" t="s">
        <v>1337</v>
      </c>
      <c r="E878" s="597">
        <v>364680</v>
      </c>
      <c r="F878" s="597">
        <v>0</v>
      </c>
      <c r="G878" s="597">
        <v>364680</v>
      </c>
      <c r="H878" s="597">
        <v>0</v>
      </c>
      <c r="I878" s="597">
        <v>0</v>
      </c>
    </row>
    <row r="879" spans="1:9">
      <c r="A879" s="618" t="s">
        <v>1336</v>
      </c>
      <c r="B879" s="618" t="s">
        <v>675</v>
      </c>
      <c r="C879" s="619" t="s">
        <v>411</v>
      </c>
      <c r="D879" s="620" t="s">
        <v>676</v>
      </c>
      <c r="E879" s="597">
        <v>364680</v>
      </c>
      <c r="F879" s="597">
        <v>0</v>
      </c>
      <c r="G879" s="597">
        <v>364680</v>
      </c>
      <c r="H879" s="597">
        <v>0</v>
      </c>
      <c r="I879" s="597">
        <v>0</v>
      </c>
    </row>
    <row r="880" spans="1:9">
      <c r="A880" s="618" t="s">
        <v>1336</v>
      </c>
      <c r="B880" s="618" t="s">
        <v>675</v>
      </c>
      <c r="C880" s="618" t="s">
        <v>1047</v>
      </c>
      <c r="D880" s="620" t="s">
        <v>1048</v>
      </c>
      <c r="E880" s="597">
        <v>364680</v>
      </c>
      <c r="F880" s="597">
        <v>0</v>
      </c>
      <c r="G880" s="597">
        <v>364680</v>
      </c>
      <c r="H880" s="597">
        <v>0</v>
      </c>
      <c r="I880" s="597">
        <v>0</v>
      </c>
    </row>
    <row r="881" spans="1:9">
      <c r="A881" s="618" t="s">
        <v>1365</v>
      </c>
      <c r="B881" s="619" t="s">
        <v>411</v>
      </c>
      <c r="C881" s="619" t="s">
        <v>411</v>
      </c>
      <c r="D881" s="620" t="s">
        <v>3104</v>
      </c>
      <c r="E881" s="597">
        <v>15870170729</v>
      </c>
      <c r="F881" s="597">
        <v>0</v>
      </c>
      <c r="G881" s="597">
        <v>13490558754</v>
      </c>
      <c r="H881" s="597">
        <v>894926898</v>
      </c>
      <c r="I881" s="597">
        <v>1484685077</v>
      </c>
    </row>
    <row r="882" spans="1:9">
      <c r="A882" s="618" t="s">
        <v>1365</v>
      </c>
      <c r="B882" s="618" t="s">
        <v>406</v>
      </c>
      <c r="C882" s="619" t="s">
        <v>411</v>
      </c>
      <c r="D882" s="620" t="s">
        <v>283</v>
      </c>
      <c r="E882" s="597">
        <v>2055000</v>
      </c>
      <c r="F882" s="597">
        <v>0</v>
      </c>
      <c r="G882" s="597">
        <v>2055000</v>
      </c>
      <c r="H882" s="597">
        <v>0</v>
      </c>
      <c r="I882" s="597">
        <v>0</v>
      </c>
    </row>
    <row r="883" spans="1:9" ht="25.5">
      <c r="A883" s="618" t="s">
        <v>1365</v>
      </c>
      <c r="B883" s="618" t="s">
        <v>406</v>
      </c>
      <c r="C883" s="618" t="s">
        <v>662</v>
      </c>
      <c r="D883" s="620" t="s">
        <v>2969</v>
      </c>
      <c r="E883" s="597">
        <v>2055000</v>
      </c>
      <c r="F883" s="597">
        <v>0</v>
      </c>
      <c r="G883" s="597">
        <v>2055000</v>
      </c>
      <c r="H883" s="597">
        <v>0</v>
      </c>
      <c r="I883" s="597">
        <v>0</v>
      </c>
    </row>
    <row r="884" spans="1:9" ht="25.5">
      <c r="A884" s="618" t="s">
        <v>1365</v>
      </c>
      <c r="B884" s="618" t="s">
        <v>403</v>
      </c>
      <c r="C884" s="619" t="s">
        <v>411</v>
      </c>
      <c r="D884" s="620" t="s">
        <v>3017</v>
      </c>
      <c r="E884" s="597">
        <v>51675407</v>
      </c>
      <c r="F884" s="597">
        <v>0</v>
      </c>
      <c r="G884" s="597">
        <v>10335081</v>
      </c>
      <c r="H884" s="597">
        <v>15502622</v>
      </c>
      <c r="I884" s="597">
        <v>25837704</v>
      </c>
    </row>
    <row r="885" spans="1:9" ht="25.5">
      <c r="A885" s="618" t="s">
        <v>1365</v>
      </c>
      <c r="B885" s="618" t="s">
        <v>403</v>
      </c>
      <c r="C885" s="618" t="s">
        <v>3033</v>
      </c>
      <c r="D885" s="620" t="s">
        <v>3034</v>
      </c>
      <c r="E885" s="597">
        <v>51675407</v>
      </c>
      <c r="F885" s="597">
        <v>0</v>
      </c>
      <c r="G885" s="597">
        <v>10335081</v>
      </c>
      <c r="H885" s="597">
        <v>15502622</v>
      </c>
      <c r="I885" s="597">
        <v>25837704</v>
      </c>
    </row>
    <row r="886" spans="1:9">
      <c r="A886" s="618" t="s">
        <v>1365</v>
      </c>
      <c r="B886" s="618" t="s">
        <v>663</v>
      </c>
      <c r="C886" s="619" t="s">
        <v>411</v>
      </c>
      <c r="D886" s="620" t="s">
        <v>284</v>
      </c>
      <c r="E886" s="597">
        <v>5971848823</v>
      </c>
      <c r="F886" s="597">
        <v>0</v>
      </c>
      <c r="G886" s="597">
        <v>5971848823</v>
      </c>
      <c r="H886" s="597">
        <v>0</v>
      </c>
      <c r="I886" s="597">
        <v>0</v>
      </c>
    </row>
    <row r="887" spans="1:9">
      <c r="A887" s="618" t="s">
        <v>1365</v>
      </c>
      <c r="B887" s="618" t="s">
        <v>663</v>
      </c>
      <c r="C887" s="618" t="s">
        <v>665</v>
      </c>
      <c r="D887" s="620" t="s">
        <v>1002</v>
      </c>
      <c r="E887" s="597">
        <v>5952001110</v>
      </c>
      <c r="F887" s="597">
        <v>0</v>
      </c>
      <c r="G887" s="597">
        <v>5952001110</v>
      </c>
      <c r="H887" s="597">
        <v>0</v>
      </c>
      <c r="I887" s="597">
        <v>0</v>
      </c>
    </row>
    <row r="888" spans="1:9">
      <c r="A888" s="618" t="s">
        <v>1365</v>
      </c>
      <c r="B888" s="618" t="s">
        <v>663</v>
      </c>
      <c r="C888" s="618" t="s">
        <v>1026</v>
      </c>
      <c r="D888" s="620" t="s">
        <v>1027</v>
      </c>
      <c r="E888" s="597">
        <v>19847713</v>
      </c>
      <c r="F888" s="597">
        <v>0</v>
      </c>
      <c r="G888" s="597">
        <v>19847713</v>
      </c>
      <c r="H888" s="597">
        <v>0</v>
      </c>
      <c r="I888" s="597">
        <v>0</v>
      </c>
    </row>
    <row r="889" spans="1:9">
      <c r="A889" s="618" t="s">
        <v>1365</v>
      </c>
      <c r="B889" s="618" t="s">
        <v>666</v>
      </c>
      <c r="C889" s="619" t="s">
        <v>411</v>
      </c>
      <c r="D889" s="620" t="s">
        <v>667</v>
      </c>
      <c r="E889" s="597">
        <v>598849</v>
      </c>
      <c r="F889" s="597">
        <v>0</v>
      </c>
      <c r="G889" s="597">
        <v>0</v>
      </c>
      <c r="H889" s="597">
        <v>179654</v>
      </c>
      <c r="I889" s="597">
        <v>419195</v>
      </c>
    </row>
    <row r="890" spans="1:9">
      <c r="A890" s="618" t="s">
        <v>1365</v>
      </c>
      <c r="B890" s="618" t="s">
        <v>666</v>
      </c>
      <c r="C890" s="618" t="s">
        <v>668</v>
      </c>
      <c r="D890" s="620" t="s">
        <v>994</v>
      </c>
      <c r="E890" s="597">
        <v>598849</v>
      </c>
      <c r="F890" s="597">
        <v>0</v>
      </c>
      <c r="G890" s="597">
        <v>0</v>
      </c>
      <c r="H890" s="597">
        <v>179654</v>
      </c>
      <c r="I890" s="597">
        <v>419195</v>
      </c>
    </row>
    <row r="891" spans="1:9">
      <c r="A891" s="618" t="s">
        <v>1365</v>
      </c>
      <c r="B891" s="618" t="s">
        <v>669</v>
      </c>
      <c r="C891" s="619" t="s">
        <v>411</v>
      </c>
      <c r="D891" s="620" t="s">
        <v>2970</v>
      </c>
      <c r="E891" s="597">
        <v>6916667003</v>
      </c>
      <c r="F891" s="597">
        <v>0</v>
      </c>
      <c r="G891" s="597">
        <v>6916667003</v>
      </c>
      <c r="H891" s="597">
        <v>0</v>
      </c>
      <c r="I891" s="597">
        <v>0</v>
      </c>
    </row>
    <row r="892" spans="1:9" ht="25.5">
      <c r="A892" s="618" t="s">
        <v>1365</v>
      </c>
      <c r="B892" s="618" t="s">
        <v>669</v>
      </c>
      <c r="C892" s="618" t="s">
        <v>671</v>
      </c>
      <c r="D892" s="620" t="s">
        <v>2971</v>
      </c>
      <c r="E892" s="597">
        <v>6916667003</v>
      </c>
      <c r="F892" s="597">
        <v>0</v>
      </c>
      <c r="G892" s="597">
        <v>6916667003</v>
      </c>
      <c r="H892" s="597">
        <v>0</v>
      </c>
      <c r="I892" s="597">
        <v>0</v>
      </c>
    </row>
    <row r="893" spans="1:9">
      <c r="A893" s="618" t="s">
        <v>1365</v>
      </c>
      <c r="B893" s="618" t="s">
        <v>672</v>
      </c>
      <c r="C893" s="619" t="s">
        <v>411</v>
      </c>
      <c r="D893" s="620" t="s">
        <v>3012</v>
      </c>
      <c r="E893" s="597">
        <v>2916856347</v>
      </c>
      <c r="F893" s="597">
        <v>0</v>
      </c>
      <c r="G893" s="597">
        <v>583371267</v>
      </c>
      <c r="H893" s="597">
        <v>875056902</v>
      </c>
      <c r="I893" s="597">
        <v>1458428178</v>
      </c>
    </row>
    <row r="894" spans="1:9">
      <c r="A894" s="618" t="s">
        <v>1365</v>
      </c>
      <c r="B894" s="618" t="s">
        <v>672</v>
      </c>
      <c r="C894" s="618" t="s">
        <v>673</v>
      </c>
      <c r="D894" s="620" t="s">
        <v>995</v>
      </c>
      <c r="E894" s="597">
        <v>2916856347</v>
      </c>
      <c r="F894" s="597">
        <v>0</v>
      </c>
      <c r="G894" s="597">
        <v>583371267</v>
      </c>
      <c r="H894" s="597">
        <v>875056902</v>
      </c>
      <c r="I894" s="597">
        <v>1458428178</v>
      </c>
    </row>
    <row r="895" spans="1:9">
      <c r="A895" s="618" t="s">
        <v>1365</v>
      </c>
      <c r="B895" s="618" t="s">
        <v>395</v>
      </c>
      <c r="C895" s="619" t="s">
        <v>411</v>
      </c>
      <c r="D895" s="620" t="s">
        <v>2990</v>
      </c>
      <c r="E895" s="597">
        <v>10469300</v>
      </c>
      <c r="F895" s="597">
        <v>0</v>
      </c>
      <c r="G895" s="597">
        <v>6281580</v>
      </c>
      <c r="H895" s="597">
        <v>4187720</v>
      </c>
      <c r="I895" s="597">
        <v>0</v>
      </c>
    </row>
    <row r="896" spans="1:9">
      <c r="A896" s="618" t="s">
        <v>1365</v>
      </c>
      <c r="B896" s="618" t="s">
        <v>395</v>
      </c>
      <c r="C896" s="618" t="s">
        <v>396</v>
      </c>
      <c r="D896" s="620" t="s">
        <v>2991</v>
      </c>
      <c r="E896" s="597">
        <v>10469300</v>
      </c>
      <c r="F896" s="597">
        <v>0</v>
      </c>
      <c r="G896" s="597">
        <v>6281580</v>
      </c>
      <c r="H896" s="597">
        <v>4187720</v>
      </c>
      <c r="I896" s="597">
        <v>0</v>
      </c>
    </row>
    <row r="897" spans="1:9">
      <c r="A897" s="618" t="s">
        <v>427</v>
      </c>
      <c r="B897" s="619" t="s">
        <v>411</v>
      </c>
      <c r="C897" s="619" t="s">
        <v>411</v>
      </c>
      <c r="D897" s="620" t="s">
        <v>405</v>
      </c>
      <c r="E897" s="597">
        <v>673458831571</v>
      </c>
      <c r="F897" s="597">
        <v>342343881942</v>
      </c>
      <c r="G897" s="597">
        <v>289319216404</v>
      </c>
      <c r="H897" s="597">
        <v>18691516916</v>
      </c>
      <c r="I897" s="597">
        <v>23104216309</v>
      </c>
    </row>
    <row r="898" spans="1:9">
      <c r="A898" s="618" t="s">
        <v>427</v>
      </c>
      <c r="B898" s="618" t="s">
        <v>678</v>
      </c>
      <c r="C898" s="619" t="s">
        <v>411</v>
      </c>
      <c r="D898" s="620" t="s">
        <v>315</v>
      </c>
      <c r="E898" s="597">
        <v>464170989</v>
      </c>
      <c r="F898" s="597">
        <v>0</v>
      </c>
      <c r="G898" s="597">
        <v>464170989</v>
      </c>
      <c r="H898" s="597">
        <v>0</v>
      </c>
      <c r="I898" s="597">
        <v>0</v>
      </c>
    </row>
    <row r="899" spans="1:9">
      <c r="A899" s="618" t="s">
        <v>427</v>
      </c>
      <c r="B899" s="618" t="s">
        <v>678</v>
      </c>
      <c r="C899" s="618" t="s">
        <v>679</v>
      </c>
      <c r="D899" s="620" t="s">
        <v>991</v>
      </c>
      <c r="E899" s="597">
        <v>455780989</v>
      </c>
      <c r="F899" s="597">
        <v>0</v>
      </c>
      <c r="G899" s="597">
        <v>455780989</v>
      </c>
      <c r="H899" s="597">
        <v>0</v>
      </c>
      <c r="I899" s="597">
        <v>0</v>
      </c>
    </row>
    <row r="900" spans="1:9">
      <c r="A900" s="618" t="s">
        <v>427</v>
      </c>
      <c r="B900" s="618" t="s">
        <v>678</v>
      </c>
      <c r="C900" s="618" t="s">
        <v>1491</v>
      </c>
      <c r="D900" s="620" t="s">
        <v>1492</v>
      </c>
      <c r="E900" s="597">
        <v>8390000</v>
      </c>
      <c r="F900" s="597">
        <v>0</v>
      </c>
      <c r="G900" s="597">
        <v>8390000</v>
      </c>
      <c r="H900" s="597">
        <v>0</v>
      </c>
      <c r="I900" s="597">
        <v>0</v>
      </c>
    </row>
    <row r="901" spans="1:9">
      <c r="A901" s="618" t="s">
        <v>427</v>
      </c>
      <c r="B901" s="618" t="s">
        <v>406</v>
      </c>
      <c r="C901" s="619" t="s">
        <v>411</v>
      </c>
      <c r="D901" s="620" t="s">
        <v>283</v>
      </c>
      <c r="E901" s="597">
        <v>13979413454</v>
      </c>
      <c r="F901" s="597">
        <v>0</v>
      </c>
      <c r="G901" s="597">
        <v>13979413454</v>
      </c>
      <c r="H901" s="597">
        <v>0</v>
      </c>
      <c r="I901" s="597">
        <v>0</v>
      </c>
    </row>
    <row r="902" spans="1:9" ht="25.5">
      <c r="A902" s="618" t="s">
        <v>427</v>
      </c>
      <c r="B902" s="618" t="s">
        <v>406</v>
      </c>
      <c r="C902" s="618" t="s">
        <v>662</v>
      </c>
      <c r="D902" s="620" t="s">
        <v>2969</v>
      </c>
      <c r="E902" s="597">
        <v>13251574777</v>
      </c>
      <c r="F902" s="597">
        <v>0</v>
      </c>
      <c r="G902" s="597">
        <v>13251574777</v>
      </c>
      <c r="H902" s="597">
        <v>0</v>
      </c>
      <c r="I902" s="597">
        <v>0</v>
      </c>
    </row>
    <row r="903" spans="1:9">
      <c r="A903" s="618" t="s">
        <v>427</v>
      </c>
      <c r="B903" s="618" t="s">
        <v>406</v>
      </c>
      <c r="C903" s="618" t="s">
        <v>1493</v>
      </c>
      <c r="D903" s="620" t="s">
        <v>3105</v>
      </c>
      <c r="E903" s="597">
        <v>725918677</v>
      </c>
      <c r="F903" s="597">
        <v>0</v>
      </c>
      <c r="G903" s="597">
        <v>725918677</v>
      </c>
      <c r="H903" s="597">
        <v>0</v>
      </c>
      <c r="I903" s="597">
        <v>0</v>
      </c>
    </row>
    <row r="904" spans="1:9">
      <c r="A904" s="618" t="s">
        <v>427</v>
      </c>
      <c r="B904" s="618" t="s">
        <v>406</v>
      </c>
      <c r="C904" s="618" t="s">
        <v>1474</v>
      </c>
      <c r="D904" s="620" t="s">
        <v>205</v>
      </c>
      <c r="E904" s="597">
        <v>1920000</v>
      </c>
      <c r="F904" s="597">
        <v>0</v>
      </c>
      <c r="G904" s="597">
        <v>1920000</v>
      </c>
      <c r="H904" s="597">
        <v>0</v>
      </c>
      <c r="I904" s="597">
        <v>0</v>
      </c>
    </row>
    <row r="905" spans="1:9">
      <c r="A905" s="618" t="s">
        <v>427</v>
      </c>
      <c r="B905" s="618" t="s">
        <v>1522</v>
      </c>
      <c r="C905" s="619" t="s">
        <v>411</v>
      </c>
      <c r="D905" s="620" t="s">
        <v>1523</v>
      </c>
      <c r="E905" s="597">
        <v>933283328</v>
      </c>
      <c r="F905" s="597">
        <v>0</v>
      </c>
      <c r="G905" s="597">
        <v>933283328</v>
      </c>
      <c r="H905" s="597">
        <v>0</v>
      </c>
      <c r="I905" s="597">
        <v>0</v>
      </c>
    </row>
    <row r="906" spans="1:9" ht="25.5">
      <c r="A906" s="618" t="s">
        <v>427</v>
      </c>
      <c r="B906" s="618" t="s">
        <v>1522</v>
      </c>
      <c r="C906" s="618" t="s">
        <v>3106</v>
      </c>
      <c r="D906" s="620" t="s">
        <v>3107</v>
      </c>
      <c r="E906" s="597">
        <v>933283328</v>
      </c>
      <c r="F906" s="597">
        <v>0</v>
      </c>
      <c r="G906" s="597">
        <v>933283328</v>
      </c>
      <c r="H906" s="597">
        <v>0</v>
      </c>
      <c r="I906" s="597">
        <v>0</v>
      </c>
    </row>
    <row r="907" spans="1:9" ht="25.5">
      <c r="A907" s="618" t="s">
        <v>427</v>
      </c>
      <c r="B907" s="618" t="s">
        <v>403</v>
      </c>
      <c r="C907" s="619" t="s">
        <v>411</v>
      </c>
      <c r="D907" s="620" t="s">
        <v>3017</v>
      </c>
      <c r="E907" s="597">
        <v>13588427863</v>
      </c>
      <c r="F907" s="597">
        <v>901554500</v>
      </c>
      <c r="G907" s="597">
        <v>5458470615</v>
      </c>
      <c r="H907" s="597">
        <v>2723411953</v>
      </c>
      <c r="I907" s="597">
        <v>4504990795</v>
      </c>
    </row>
    <row r="908" spans="1:9" ht="25.5">
      <c r="A908" s="618" t="s">
        <v>427</v>
      </c>
      <c r="B908" s="618" t="s">
        <v>403</v>
      </c>
      <c r="C908" s="618" t="s">
        <v>404</v>
      </c>
      <c r="D908" s="620" t="s">
        <v>3018</v>
      </c>
      <c r="E908" s="597">
        <v>1892833000</v>
      </c>
      <c r="F908" s="597">
        <v>901554500</v>
      </c>
      <c r="G908" s="597">
        <v>991278500</v>
      </c>
      <c r="H908" s="597">
        <v>0</v>
      </c>
      <c r="I908" s="597">
        <v>0</v>
      </c>
    </row>
    <row r="909" spans="1:9" ht="25.5">
      <c r="A909" s="618" t="s">
        <v>427</v>
      </c>
      <c r="B909" s="618" t="s">
        <v>403</v>
      </c>
      <c r="C909" s="618" t="s">
        <v>999</v>
      </c>
      <c r="D909" s="620" t="s">
        <v>3019</v>
      </c>
      <c r="E909" s="597">
        <v>11665338535</v>
      </c>
      <c r="F909" s="597">
        <v>0</v>
      </c>
      <c r="G909" s="597">
        <v>4436935787</v>
      </c>
      <c r="H909" s="597">
        <v>2723411953</v>
      </c>
      <c r="I909" s="597">
        <v>4504990795</v>
      </c>
    </row>
    <row r="910" spans="1:9" ht="25.5">
      <c r="A910" s="618" t="s">
        <v>427</v>
      </c>
      <c r="B910" s="618" t="s">
        <v>403</v>
      </c>
      <c r="C910" s="618" t="s">
        <v>3033</v>
      </c>
      <c r="D910" s="620" t="s">
        <v>3034</v>
      </c>
      <c r="E910" s="597">
        <v>30256328</v>
      </c>
      <c r="F910" s="597">
        <v>0</v>
      </c>
      <c r="G910" s="597">
        <v>30256328</v>
      </c>
      <c r="H910" s="597">
        <v>0</v>
      </c>
      <c r="I910" s="597">
        <v>0</v>
      </c>
    </row>
    <row r="911" spans="1:9">
      <c r="A911" s="618" t="s">
        <v>427</v>
      </c>
      <c r="B911" s="618" t="s">
        <v>663</v>
      </c>
      <c r="C911" s="619" t="s">
        <v>411</v>
      </c>
      <c r="D911" s="620" t="s">
        <v>284</v>
      </c>
      <c r="E911" s="597">
        <v>41679453711</v>
      </c>
      <c r="F911" s="597">
        <v>0</v>
      </c>
      <c r="G911" s="597">
        <v>32802646724</v>
      </c>
      <c r="H911" s="597">
        <v>4438403490</v>
      </c>
      <c r="I911" s="597">
        <v>4438403497</v>
      </c>
    </row>
    <row r="912" spans="1:9">
      <c r="A912" s="618" t="s">
        <v>427</v>
      </c>
      <c r="B912" s="618" t="s">
        <v>663</v>
      </c>
      <c r="C912" s="618" t="s">
        <v>664</v>
      </c>
      <c r="D912" s="620" t="s">
        <v>1001</v>
      </c>
      <c r="E912" s="597">
        <v>19415728470</v>
      </c>
      <c r="F912" s="597">
        <v>0</v>
      </c>
      <c r="G912" s="597">
        <v>11190409856</v>
      </c>
      <c r="H912" s="597">
        <v>4112659305</v>
      </c>
      <c r="I912" s="597">
        <v>4112659309</v>
      </c>
    </row>
    <row r="913" spans="1:10">
      <c r="A913" s="618" t="s">
        <v>427</v>
      </c>
      <c r="B913" s="618" t="s">
        <v>663</v>
      </c>
      <c r="C913" s="618" t="s">
        <v>665</v>
      </c>
      <c r="D913" s="620" t="s">
        <v>1002</v>
      </c>
      <c r="E913" s="597">
        <v>21711587847</v>
      </c>
      <c r="F913" s="597">
        <v>0</v>
      </c>
      <c r="G913" s="597">
        <v>21187891474</v>
      </c>
      <c r="H913" s="597">
        <v>261848185</v>
      </c>
      <c r="I913" s="597">
        <v>261848188</v>
      </c>
    </row>
    <row r="914" spans="1:10">
      <c r="A914" s="618" t="s">
        <v>427</v>
      </c>
      <c r="B914" s="618" t="s">
        <v>663</v>
      </c>
      <c r="C914" s="618" t="s">
        <v>1026</v>
      </c>
      <c r="D914" s="620" t="s">
        <v>1027</v>
      </c>
      <c r="E914" s="597">
        <v>378791025</v>
      </c>
      <c r="F914" s="597">
        <v>0</v>
      </c>
      <c r="G914" s="597">
        <v>378791025</v>
      </c>
      <c r="H914" s="597">
        <v>0</v>
      </c>
      <c r="I914" s="597">
        <v>0</v>
      </c>
    </row>
    <row r="915" spans="1:10">
      <c r="A915" s="618" t="s">
        <v>427</v>
      </c>
      <c r="B915" s="618" t="s">
        <v>663</v>
      </c>
      <c r="C915" s="618" t="s">
        <v>750</v>
      </c>
      <c r="D915" s="620" t="s">
        <v>1003</v>
      </c>
      <c r="E915" s="597">
        <v>173346369</v>
      </c>
      <c r="F915" s="597">
        <v>0</v>
      </c>
      <c r="G915" s="597">
        <v>45554369</v>
      </c>
      <c r="H915" s="597">
        <v>63896000</v>
      </c>
      <c r="I915" s="597">
        <v>63896000</v>
      </c>
    </row>
    <row r="916" spans="1:10">
      <c r="A916" s="618" t="s">
        <v>427</v>
      </c>
      <c r="B916" s="618" t="s">
        <v>666</v>
      </c>
      <c r="C916" s="619" t="s">
        <v>411</v>
      </c>
      <c r="D916" s="620" t="s">
        <v>667</v>
      </c>
      <c r="E916" s="597">
        <v>471248182</v>
      </c>
      <c r="F916" s="597">
        <v>0</v>
      </c>
      <c r="G916" s="597">
        <v>0</v>
      </c>
      <c r="H916" s="597">
        <v>141374416</v>
      </c>
      <c r="I916" s="597">
        <v>329873766</v>
      </c>
    </row>
    <row r="917" spans="1:10">
      <c r="A917" s="618" t="s">
        <v>427</v>
      </c>
      <c r="B917" s="618" t="s">
        <v>666</v>
      </c>
      <c r="C917" s="618" t="s">
        <v>668</v>
      </c>
      <c r="D917" s="620" t="s">
        <v>994</v>
      </c>
      <c r="E917" s="597">
        <v>471248182</v>
      </c>
      <c r="F917" s="597">
        <v>0</v>
      </c>
      <c r="G917" s="597">
        <v>0</v>
      </c>
      <c r="H917" s="597">
        <v>141374416</v>
      </c>
      <c r="I917" s="597">
        <v>329873766</v>
      </c>
    </row>
    <row r="918" spans="1:10">
      <c r="A918" s="618" t="s">
        <v>427</v>
      </c>
      <c r="B918" s="618" t="s">
        <v>669</v>
      </c>
      <c r="C918" s="619" t="s">
        <v>411</v>
      </c>
      <c r="D918" s="620" t="s">
        <v>2970</v>
      </c>
      <c r="E918" s="597">
        <v>220641420415</v>
      </c>
      <c r="F918" s="597">
        <v>104618778794</v>
      </c>
      <c r="G918" s="597">
        <v>115922691155</v>
      </c>
      <c r="H918" s="597">
        <v>99950466</v>
      </c>
      <c r="I918" s="597">
        <v>0</v>
      </c>
    </row>
    <row r="919" spans="1:10" ht="25.5">
      <c r="A919" s="618" t="s">
        <v>427</v>
      </c>
      <c r="B919" s="618" t="s">
        <v>669</v>
      </c>
      <c r="C919" s="618" t="s">
        <v>671</v>
      </c>
      <c r="D919" s="620" t="s">
        <v>2971</v>
      </c>
      <c r="E919" s="597">
        <v>116020721621</v>
      </c>
      <c r="F919" s="597">
        <v>0</v>
      </c>
      <c r="G919" s="597">
        <v>115920771155</v>
      </c>
      <c r="H919" s="597">
        <v>99950466</v>
      </c>
      <c r="I919" s="597">
        <v>0</v>
      </c>
    </row>
    <row r="920" spans="1:10">
      <c r="A920" s="618" t="s">
        <v>427</v>
      </c>
      <c r="B920" s="618" t="s">
        <v>669</v>
      </c>
      <c r="C920" s="618" t="s">
        <v>1495</v>
      </c>
      <c r="D920" s="620" t="s">
        <v>3035</v>
      </c>
      <c r="E920" s="597">
        <v>104618778794</v>
      </c>
      <c r="F920" s="597">
        <v>104618778794</v>
      </c>
      <c r="G920" s="597">
        <v>0</v>
      </c>
      <c r="H920" s="597">
        <v>0</v>
      </c>
      <c r="I920" s="597">
        <v>0</v>
      </c>
    </row>
    <row r="921" spans="1:10">
      <c r="A921" s="618" t="s">
        <v>427</v>
      </c>
      <c r="B921" s="618" t="s">
        <v>669</v>
      </c>
      <c r="C921" s="618" t="s">
        <v>1438</v>
      </c>
      <c r="D921" s="620" t="s">
        <v>3083</v>
      </c>
      <c r="E921" s="597">
        <v>1920000</v>
      </c>
      <c r="F921" s="597">
        <v>0</v>
      </c>
      <c r="G921" s="597">
        <v>1920000</v>
      </c>
      <c r="H921" s="597">
        <v>0</v>
      </c>
      <c r="I921" s="597">
        <v>0</v>
      </c>
    </row>
    <row r="922" spans="1:10">
      <c r="A922" s="618" t="s">
        <v>427</v>
      </c>
      <c r="B922" s="618" t="s">
        <v>751</v>
      </c>
      <c r="C922" s="619" t="s">
        <v>411</v>
      </c>
      <c r="D922" s="620" t="s">
        <v>3079</v>
      </c>
      <c r="E922" s="597">
        <v>171218982</v>
      </c>
      <c r="F922" s="597">
        <v>27288825</v>
      </c>
      <c r="G922" s="597">
        <v>143930157</v>
      </c>
      <c r="H922" s="597">
        <v>0</v>
      </c>
      <c r="I922" s="597">
        <v>0</v>
      </c>
      <c r="J922" s="623"/>
    </row>
    <row r="923" spans="1:10">
      <c r="A923" s="618" t="s">
        <v>427</v>
      </c>
      <c r="B923" s="618" t="s">
        <v>751</v>
      </c>
      <c r="C923" s="618" t="s">
        <v>3108</v>
      </c>
      <c r="D923" s="620" t="s">
        <v>3109</v>
      </c>
      <c r="E923" s="597">
        <v>27110856</v>
      </c>
      <c r="F923" s="597">
        <v>27110856</v>
      </c>
      <c r="G923" s="597">
        <v>0</v>
      </c>
      <c r="H923" s="597">
        <v>0</v>
      </c>
      <c r="I923" s="597">
        <v>0</v>
      </c>
      <c r="J923" s="623"/>
    </row>
    <row r="924" spans="1:10">
      <c r="A924" s="618" t="s">
        <v>427</v>
      </c>
      <c r="B924" s="618" t="s">
        <v>751</v>
      </c>
      <c r="C924" s="618" t="s">
        <v>753</v>
      </c>
      <c r="D924" s="620" t="s">
        <v>3110</v>
      </c>
      <c r="E924" s="597">
        <v>143930157</v>
      </c>
      <c r="F924" s="597">
        <v>0</v>
      </c>
      <c r="G924" s="597">
        <v>143930157</v>
      </c>
      <c r="H924" s="597">
        <v>0</v>
      </c>
      <c r="I924" s="597">
        <v>0</v>
      </c>
    </row>
    <row r="925" spans="1:10">
      <c r="A925" s="618" t="s">
        <v>427</v>
      </c>
      <c r="B925" s="618" t="s">
        <v>751</v>
      </c>
      <c r="C925" s="618" t="s">
        <v>3111</v>
      </c>
      <c r="D925" s="620" t="s">
        <v>3112</v>
      </c>
      <c r="E925" s="597">
        <v>177969</v>
      </c>
      <c r="F925" s="597">
        <v>177969</v>
      </c>
      <c r="G925" s="597">
        <v>0</v>
      </c>
      <c r="H925" s="597">
        <v>0</v>
      </c>
      <c r="I925" s="597">
        <v>0</v>
      </c>
    </row>
    <row r="926" spans="1:10">
      <c r="A926" s="618" t="s">
        <v>427</v>
      </c>
      <c r="B926" s="618" t="s">
        <v>1497</v>
      </c>
      <c r="C926" s="619" t="s">
        <v>411</v>
      </c>
      <c r="D926" s="620" t="s">
        <v>653</v>
      </c>
      <c r="E926" s="597">
        <v>76066895919</v>
      </c>
      <c r="F926" s="597">
        <v>76066895919</v>
      </c>
      <c r="G926" s="597">
        <v>0</v>
      </c>
      <c r="H926" s="597">
        <v>0</v>
      </c>
      <c r="I926" s="597">
        <v>0</v>
      </c>
    </row>
    <row r="927" spans="1:10">
      <c r="A927" s="618" t="s">
        <v>427</v>
      </c>
      <c r="B927" s="618" t="s">
        <v>1497</v>
      </c>
      <c r="C927" s="618" t="s">
        <v>1498</v>
      </c>
      <c r="D927" s="620" t="s">
        <v>653</v>
      </c>
      <c r="E927" s="597">
        <v>76066895919</v>
      </c>
      <c r="F927" s="597">
        <v>76066895919</v>
      </c>
      <c r="G927" s="597">
        <v>0</v>
      </c>
      <c r="H927" s="597">
        <v>0</v>
      </c>
      <c r="I927" s="597">
        <v>0</v>
      </c>
    </row>
    <row r="928" spans="1:10">
      <c r="A928" s="618" t="s">
        <v>427</v>
      </c>
      <c r="B928" s="618" t="s">
        <v>1499</v>
      </c>
      <c r="C928" s="619" t="s">
        <v>411</v>
      </c>
      <c r="D928" s="620" t="s">
        <v>654</v>
      </c>
      <c r="E928" s="597">
        <v>689045623</v>
      </c>
      <c r="F928" s="597">
        <v>689045623</v>
      </c>
      <c r="G928" s="597">
        <v>0</v>
      </c>
      <c r="H928" s="597">
        <v>0</v>
      </c>
      <c r="I928" s="597">
        <v>0</v>
      </c>
    </row>
    <row r="929" spans="1:9">
      <c r="A929" s="618" t="s">
        <v>427</v>
      </c>
      <c r="B929" s="618" t="s">
        <v>1499</v>
      </c>
      <c r="C929" s="618" t="s">
        <v>1500</v>
      </c>
      <c r="D929" s="620" t="s">
        <v>654</v>
      </c>
      <c r="E929" s="597">
        <v>689045623</v>
      </c>
      <c r="F929" s="597">
        <v>689045623</v>
      </c>
      <c r="G929" s="597">
        <v>0</v>
      </c>
      <c r="H929" s="597">
        <v>0</v>
      </c>
      <c r="I929" s="597">
        <v>0</v>
      </c>
    </row>
    <row r="930" spans="1:9">
      <c r="A930" s="618" t="s">
        <v>427</v>
      </c>
      <c r="B930" s="618" t="s">
        <v>1447</v>
      </c>
      <c r="C930" s="619" t="s">
        <v>411</v>
      </c>
      <c r="D930" s="620" t="s">
        <v>801</v>
      </c>
      <c r="E930" s="597">
        <v>251557324128</v>
      </c>
      <c r="F930" s="597">
        <v>158524668739</v>
      </c>
      <c r="G930" s="597">
        <v>93032655389</v>
      </c>
      <c r="H930" s="597">
        <v>0</v>
      </c>
      <c r="I930" s="597">
        <v>0</v>
      </c>
    </row>
    <row r="931" spans="1:9">
      <c r="A931" s="618" t="s">
        <v>427</v>
      </c>
      <c r="B931" s="618" t="s">
        <v>1447</v>
      </c>
      <c r="C931" s="618" t="s">
        <v>1448</v>
      </c>
      <c r="D931" s="620" t="s">
        <v>3047</v>
      </c>
      <c r="E931" s="597">
        <v>10451821740</v>
      </c>
      <c r="F931" s="597">
        <v>0</v>
      </c>
      <c r="G931" s="597">
        <v>10451821740</v>
      </c>
      <c r="H931" s="597">
        <v>0</v>
      </c>
      <c r="I931" s="597">
        <v>0</v>
      </c>
    </row>
    <row r="932" spans="1:9">
      <c r="A932" s="618" t="s">
        <v>427</v>
      </c>
      <c r="B932" s="618" t="s">
        <v>1447</v>
      </c>
      <c r="C932" s="618" t="s">
        <v>1449</v>
      </c>
      <c r="D932" s="620" t="s">
        <v>3048</v>
      </c>
      <c r="E932" s="597">
        <v>80050339157</v>
      </c>
      <c r="F932" s="597">
        <v>0</v>
      </c>
      <c r="G932" s="597">
        <v>80050339157</v>
      </c>
      <c r="H932" s="597">
        <v>0</v>
      </c>
      <c r="I932" s="597">
        <v>0</v>
      </c>
    </row>
    <row r="933" spans="1:9">
      <c r="A933" s="618" t="s">
        <v>427</v>
      </c>
      <c r="B933" s="618" t="s">
        <v>1447</v>
      </c>
      <c r="C933" s="618" t="s">
        <v>1501</v>
      </c>
      <c r="D933" s="620" t="s">
        <v>3113</v>
      </c>
      <c r="E933" s="597">
        <v>2530494492</v>
      </c>
      <c r="F933" s="597">
        <v>0</v>
      </c>
      <c r="G933" s="597">
        <v>2530494492</v>
      </c>
      <c r="H933" s="597">
        <v>0</v>
      </c>
      <c r="I933" s="597">
        <v>0</v>
      </c>
    </row>
    <row r="934" spans="1:9">
      <c r="A934" s="618" t="s">
        <v>427</v>
      </c>
      <c r="B934" s="618" t="s">
        <v>1447</v>
      </c>
      <c r="C934" s="618" t="s">
        <v>1451</v>
      </c>
      <c r="D934" s="620" t="s">
        <v>3052</v>
      </c>
      <c r="E934" s="597">
        <v>17644473168</v>
      </c>
      <c r="F934" s="597">
        <v>17644473168</v>
      </c>
      <c r="G934" s="597">
        <v>0</v>
      </c>
      <c r="H934" s="597">
        <v>0</v>
      </c>
      <c r="I934" s="597">
        <v>0</v>
      </c>
    </row>
    <row r="935" spans="1:9">
      <c r="A935" s="618" t="s">
        <v>427</v>
      </c>
      <c r="B935" s="618" t="s">
        <v>1447</v>
      </c>
      <c r="C935" s="618" t="s">
        <v>1502</v>
      </c>
      <c r="D935" s="620" t="s">
        <v>3114</v>
      </c>
      <c r="E935" s="597">
        <v>5741450928</v>
      </c>
      <c r="F935" s="597">
        <v>5741450928</v>
      </c>
      <c r="G935" s="597">
        <v>0</v>
      </c>
      <c r="H935" s="597">
        <v>0</v>
      </c>
      <c r="I935" s="597">
        <v>0</v>
      </c>
    </row>
    <row r="936" spans="1:9">
      <c r="A936" s="618" t="s">
        <v>427</v>
      </c>
      <c r="B936" s="618" t="s">
        <v>1447</v>
      </c>
      <c r="C936" s="618" t="s">
        <v>1452</v>
      </c>
      <c r="D936" s="620" t="s">
        <v>3053</v>
      </c>
      <c r="E936" s="597">
        <v>135138744643</v>
      </c>
      <c r="F936" s="597">
        <v>135138744643</v>
      </c>
      <c r="G936" s="597">
        <v>0</v>
      </c>
      <c r="H936" s="597">
        <v>0</v>
      </c>
      <c r="I936" s="597">
        <v>0</v>
      </c>
    </row>
    <row r="937" spans="1:9">
      <c r="A937" s="618" t="s">
        <v>427</v>
      </c>
      <c r="B937" s="618" t="s">
        <v>672</v>
      </c>
      <c r="C937" s="619" t="s">
        <v>411</v>
      </c>
      <c r="D937" s="620" t="s">
        <v>3012</v>
      </c>
      <c r="E937" s="597">
        <v>21891111020</v>
      </c>
      <c r="F937" s="597">
        <v>0</v>
      </c>
      <c r="G937" s="597">
        <v>8677138154</v>
      </c>
      <c r="H937" s="597">
        <v>4955239800</v>
      </c>
      <c r="I937" s="597">
        <v>8258733066</v>
      </c>
    </row>
    <row r="938" spans="1:9">
      <c r="A938" s="618" t="s">
        <v>427</v>
      </c>
      <c r="B938" s="618" t="s">
        <v>672</v>
      </c>
      <c r="C938" s="618" t="s">
        <v>1521</v>
      </c>
      <c r="D938" s="620" t="s">
        <v>3091</v>
      </c>
      <c r="E938" s="597">
        <v>5373644955</v>
      </c>
      <c r="F938" s="597">
        <v>0</v>
      </c>
      <c r="G938" s="597">
        <v>5373644955</v>
      </c>
      <c r="H938" s="597">
        <v>0</v>
      </c>
      <c r="I938" s="597">
        <v>0</v>
      </c>
    </row>
    <row r="939" spans="1:9">
      <c r="A939" s="618" t="s">
        <v>427</v>
      </c>
      <c r="B939" s="618" t="s">
        <v>672</v>
      </c>
      <c r="C939" s="618" t="s">
        <v>673</v>
      </c>
      <c r="D939" s="620" t="s">
        <v>995</v>
      </c>
      <c r="E939" s="597">
        <v>16517466065</v>
      </c>
      <c r="F939" s="597">
        <v>0</v>
      </c>
      <c r="G939" s="597">
        <v>3303493199</v>
      </c>
      <c r="H939" s="597">
        <v>4955239800</v>
      </c>
      <c r="I939" s="597">
        <v>8258733066</v>
      </c>
    </row>
    <row r="940" spans="1:9">
      <c r="A940" s="618" t="s">
        <v>427</v>
      </c>
      <c r="B940" s="618" t="s">
        <v>685</v>
      </c>
      <c r="C940" s="619" t="s">
        <v>411</v>
      </c>
      <c r="D940" s="620" t="s">
        <v>686</v>
      </c>
      <c r="E940" s="597">
        <v>2026377600</v>
      </c>
      <c r="F940" s="597">
        <v>0</v>
      </c>
      <c r="G940" s="597">
        <v>2010377600</v>
      </c>
      <c r="H940" s="597">
        <v>16000000</v>
      </c>
      <c r="I940" s="597">
        <v>0</v>
      </c>
    </row>
    <row r="941" spans="1:9" ht="38.25">
      <c r="A941" s="618" t="s">
        <v>427</v>
      </c>
      <c r="B941" s="618" t="s">
        <v>685</v>
      </c>
      <c r="C941" s="618" t="s">
        <v>1409</v>
      </c>
      <c r="D941" s="620" t="s">
        <v>2984</v>
      </c>
      <c r="E941" s="597">
        <v>456365000</v>
      </c>
      <c r="F941" s="597">
        <v>0</v>
      </c>
      <c r="G941" s="597">
        <v>456365000</v>
      </c>
      <c r="H941" s="597">
        <v>0</v>
      </c>
      <c r="I941" s="597">
        <v>0</v>
      </c>
    </row>
    <row r="942" spans="1:9">
      <c r="A942" s="618" t="s">
        <v>427</v>
      </c>
      <c r="B942" s="618" t="s">
        <v>685</v>
      </c>
      <c r="C942" s="618" t="s">
        <v>1028</v>
      </c>
      <c r="D942" s="620" t="s">
        <v>1029</v>
      </c>
      <c r="E942" s="597">
        <v>685012600</v>
      </c>
      <c r="F942" s="597">
        <v>0</v>
      </c>
      <c r="G942" s="597">
        <v>685012600</v>
      </c>
      <c r="H942" s="597">
        <v>0</v>
      </c>
      <c r="I942" s="597">
        <v>0</v>
      </c>
    </row>
    <row r="943" spans="1:9">
      <c r="A943" s="618" t="s">
        <v>427</v>
      </c>
      <c r="B943" s="618" t="s">
        <v>685</v>
      </c>
      <c r="C943" s="618" t="s">
        <v>1030</v>
      </c>
      <c r="D943" s="620" t="s">
        <v>1031</v>
      </c>
      <c r="E943" s="597">
        <v>469000000</v>
      </c>
      <c r="F943" s="597">
        <v>0</v>
      </c>
      <c r="G943" s="597">
        <v>453000000</v>
      </c>
      <c r="H943" s="597">
        <v>16000000</v>
      </c>
      <c r="I943" s="597">
        <v>0</v>
      </c>
    </row>
    <row r="944" spans="1:9">
      <c r="A944" s="618" t="s">
        <v>427</v>
      </c>
      <c r="B944" s="618" t="s">
        <v>685</v>
      </c>
      <c r="C944" s="618" t="s">
        <v>1032</v>
      </c>
      <c r="D944" s="620" t="s">
        <v>1033</v>
      </c>
      <c r="E944" s="597">
        <v>416000000</v>
      </c>
      <c r="F944" s="597">
        <v>0</v>
      </c>
      <c r="G944" s="597">
        <v>416000000</v>
      </c>
      <c r="H944" s="597">
        <v>0</v>
      </c>
      <c r="I944" s="597">
        <v>0</v>
      </c>
    </row>
    <row r="945" spans="1:9">
      <c r="A945" s="618" t="s">
        <v>427</v>
      </c>
      <c r="B945" s="618" t="s">
        <v>395</v>
      </c>
      <c r="C945" s="619" t="s">
        <v>411</v>
      </c>
      <c r="D945" s="620" t="s">
        <v>2990</v>
      </c>
      <c r="E945" s="597">
        <v>22040954522</v>
      </c>
      <c r="F945" s="597">
        <v>0</v>
      </c>
      <c r="G945" s="597">
        <v>10440892205</v>
      </c>
      <c r="H945" s="597">
        <v>6032701371</v>
      </c>
      <c r="I945" s="597">
        <v>5567360946</v>
      </c>
    </row>
    <row r="946" spans="1:9">
      <c r="A946" s="618" t="s">
        <v>427</v>
      </c>
      <c r="B946" s="618" t="s">
        <v>395</v>
      </c>
      <c r="C946" s="618" t="s">
        <v>396</v>
      </c>
      <c r="D946" s="620" t="s">
        <v>2991</v>
      </c>
      <c r="E946" s="597">
        <v>20445192893</v>
      </c>
      <c r="F946" s="597">
        <v>0</v>
      </c>
      <c r="G946" s="597">
        <v>9697635228</v>
      </c>
      <c r="H946" s="597">
        <v>5608596719</v>
      </c>
      <c r="I946" s="597">
        <v>5138960946</v>
      </c>
    </row>
    <row r="947" spans="1:9">
      <c r="A947" s="618" t="s">
        <v>427</v>
      </c>
      <c r="B947" s="618" t="s">
        <v>395</v>
      </c>
      <c r="C947" s="618" t="s">
        <v>1004</v>
      </c>
      <c r="D947" s="620" t="s">
        <v>1005</v>
      </c>
      <c r="E947" s="597">
        <v>1595761629</v>
      </c>
      <c r="F947" s="597">
        <v>0</v>
      </c>
      <c r="G947" s="597">
        <v>743256977</v>
      </c>
      <c r="H947" s="597">
        <v>424104652</v>
      </c>
      <c r="I947" s="597">
        <v>428400000</v>
      </c>
    </row>
    <row r="948" spans="1:9">
      <c r="A948" s="618" t="s">
        <v>427</v>
      </c>
      <c r="B948" s="618" t="s">
        <v>382</v>
      </c>
      <c r="C948" s="619" t="s">
        <v>411</v>
      </c>
      <c r="D948" s="620" t="s">
        <v>383</v>
      </c>
      <c r="E948" s="597">
        <v>1215176500</v>
      </c>
      <c r="F948" s="597">
        <v>978176500</v>
      </c>
      <c r="G948" s="597">
        <v>237000000</v>
      </c>
      <c r="H948" s="597">
        <v>0</v>
      </c>
      <c r="I948" s="597">
        <v>0</v>
      </c>
    </row>
    <row r="949" spans="1:9" ht="25.5">
      <c r="A949" s="618" t="s">
        <v>427</v>
      </c>
      <c r="B949" s="618" t="s">
        <v>382</v>
      </c>
      <c r="C949" s="618" t="s">
        <v>1441</v>
      </c>
      <c r="D949" s="620" t="s">
        <v>3036</v>
      </c>
      <c r="E949" s="597">
        <v>12500000</v>
      </c>
      <c r="F949" s="597">
        <v>12500000</v>
      </c>
      <c r="G949" s="597">
        <v>0</v>
      </c>
      <c r="H949" s="597">
        <v>0</v>
      </c>
      <c r="I949" s="597">
        <v>0</v>
      </c>
    </row>
    <row r="950" spans="1:9" ht="38.25">
      <c r="A950" s="618" t="s">
        <v>427</v>
      </c>
      <c r="B950" s="618" t="s">
        <v>382</v>
      </c>
      <c r="C950" s="618" t="s">
        <v>674</v>
      </c>
      <c r="D950" s="620" t="s">
        <v>3013</v>
      </c>
      <c r="E950" s="597">
        <v>929646653</v>
      </c>
      <c r="F950" s="597">
        <v>929646653</v>
      </c>
      <c r="G950" s="597">
        <v>0</v>
      </c>
      <c r="H950" s="597">
        <v>0</v>
      </c>
      <c r="I950" s="597">
        <v>0</v>
      </c>
    </row>
    <row r="951" spans="1:9">
      <c r="A951" s="618" t="s">
        <v>427</v>
      </c>
      <c r="B951" s="618" t="s">
        <v>382</v>
      </c>
      <c r="C951" s="618" t="s">
        <v>544</v>
      </c>
      <c r="D951" s="620" t="s">
        <v>1000</v>
      </c>
      <c r="E951" s="597">
        <v>67000000</v>
      </c>
      <c r="F951" s="597">
        <v>0</v>
      </c>
      <c r="G951" s="597">
        <v>67000000</v>
      </c>
      <c r="H951" s="597">
        <v>0</v>
      </c>
      <c r="I951" s="597">
        <v>0</v>
      </c>
    </row>
    <row r="952" spans="1:9">
      <c r="A952" s="618" t="s">
        <v>427</v>
      </c>
      <c r="B952" s="618" t="s">
        <v>382</v>
      </c>
      <c r="C952" s="618" t="s">
        <v>545</v>
      </c>
      <c r="D952" s="620" t="s">
        <v>3031</v>
      </c>
      <c r="E952" s="597">
        <v>700000</v>
      </c>
      <c r="F952" s="597">
        <v>700000</v>
      </c>
      <c r="G952" s="597">
        <v>0</v>
      </c>
      <c r="H952" s="597">
        <v>0</v>
      </c>
      <c r="I952" s="597">
        <v>0</v>
      </c>
    </row>
    <row r="953" spans="1:9" ht="25.5">
      <c r="A953" s="618" t="s">
        <v>427</v>
      </c>
      <c r="B953" s="618" t="s">
        <v>382</v>
      </c>
      <c r="C953" s="618" t="s">
        <v>547</v>
      </c>
      <c r="D953" s="620" t="s">
        <v>2997</v>
      </c>
      <c r="E953" s="597">
        <v>35329847</v>
      </c>
      <c r="F953" s="597">
        <v>35329847</v>
      </c>
      <c r="G953" s="597">
        <v>0</v>
      </c>
      <c r="H953" s="597">
        <v>0</v>
      </c>
      <c r="I953" s="597">
        <v>0</v>
      </c>
    </row>
    <row r="954" spans="1:9">
      <c r="A954" s="618" t="s">
        <v>427</v>
      </c>
      <c r="B954" s="618" t="s">
        <v>382</v>
      </c>
      <c r="C954" s="618" t="s">
        <v>1465</v>
      </c>
      <c r="D954" s="620" t="s">
        <v>1466</v>
      </c>
      <c r="E954" s="597">
        <v>160000000</v>
      </c>
      <c r="F954" s="597">
        <v>0</v>
      </c>
      <c r="G954" s="597">
        <v>160000000</v>
      </c>
      <c r="H954" s="597">
        <v>0</v>
      </c>
      <c r="I954" s="597">
        <v>0</v>
      </c>
    </row>
    <row r="955" spans="1:9">
      <c r="A955" s="618" t="s">
        <v>427</v>
      </c>
      <c r="B955" s="618" t="s">
        <v>382</v>
      </c>
      <c r="C955" s="618" t="s">
        <v>386</v>
      </c>
      <c r="D955" s="620" t="s">
        <v>998</v>
      </c>
      <c r="E955" s="597">
        <v>10000000</v>
      </c>
      <c r="F955" s="597">
        <v>0</v>
      </c>
      <c r="G955" s="597">
        <v>10000000</v>
      </c>
      <c r="H955" s="597">
        <v>0</v>
      </c>
      <c r="I955" s="597">
        <v>0</v>
      </c>
    </row>
    <row r="956" spans="1:9">
      <c r="A956" s="618" t="s">
        <v>427</v>
      </c>
      <c r="B956" s="618" t="s">
        <v>675</v>
      </c>
      <c r="C956" s="619" t="s">
        <v>411</v>
      </c>
      <c r="D956" s="620" t="s">
        <v>676</v>
      </c>
      <c r="E956" s="597">
        <v>6043309335</v>
      </c>
      <c r="F956" s="597">
        <v>537651010</v>
      </c>
      <c r="G956" s="597">
        <v>5216368666</v>
      </c>
      <c r="H956" s="597">
        <v>284435420</v>
      </c>
      <c r="I956" s="597">
        <v>4854239</v>
      </c>
    </row>
    <row r="957" spans="1:9">
      <c r="A957" s="618" t="s">
        <v>427</v>
      </c>
      <c r="B957" s="618" t="s">
        <v>675</v>
      </c>
      <c r="C957" s="618" t="s">
        <v>1034</v>
      </c>
      <c r="D957" s="620" t="s">
        <v>3020</v>
      </c>
      <c r="E957" s="597">
        <v>2501771090</v>
      </c>
      <c r="F957" s="597">
        <v>0</v>
      </c>
      <c r="G957" s="597">
        <v>2501771090</v>
      </c>
      <c r="H957" s="597">
        <v>0</v>
      </c>
      <c r="I957" s="597">
        <v>0</v>
      </c>
    </row>
    <row r="958" spans="1:9">
      <c r="A958" s="618" t="s">
        <v>427</v>
      </c>
      <c r="B958" s="618" t="s">
        <v>675</v>
      </c>
      <c r="C958" s="618" t="s">
        <v>1047</v>
      </c>
      <c r="D958" s="620" t="s">
        <v>1048</v>
      </c>
      <c r="E958" s="597">
        <v>87995804</v>
      </c>
      <c r="F958" s="597">
        <v>0</v>
      </c>
      <c r="G958" s="597">
        <v>87995804</v>
      </c>
      <c r="H958" s="597">
        <v>0</v>
      </c>
      <c r="I958" s="597">
        <v>0</v>
      </c>
    </row>
    <row r="959" spans="1:9" ht="38.25">
      <c r="A959" s="618" t="s">
        <v>427</v>
      </c>
      <c r="B959" s="618" t="s">
        <v>675</v>
      </c>
      <c r="C959" s="618" t="s">
        <v>1035</v>
      </c>
      <c r="D959" s="620" t="s">
        <v>1036</v>
      </c>
      <c r="E959" s="597">
        <v>137210601</v>
      </c>
      <c r="F959" s="597">
        <v>0</v>
      </c>
      <c r="G959" s="597">
        <v>137024531</v>
      </c>
      <c r="H959" s="597">
        <v>186070</v>
      </c>
      <c r="I959" s="597">
        <v>0</v>
      </c>
    </row>
    <row r="960" spans="1:9" ht="25.5">
      <c r="A960" s="618" t="s">
        <v>427</v>
      </c>
      <c r="B960" s="618" t="s">
        <v>675</v>
      </c>
      <c r="C960" s="618" t="s">
        <v>1008</v>
      </c>
      <c r="D960" s="620" t="s">
        <v>1009</v>
      </c>
      <c r="E960" s="597">
        <v>31247368</v>
      </c>
      <c r="F960" s="597">
        <v>0</v>
      </c>
      <c r="G960" s="597">
        <v>31247368</v>
      </c>
      <c r="H960" s="597">
        <v>0</v>
      </c>
      <c r="I960" s="597">
        <v>0</v>
      </c>
    </row>
    <row r="961" spans="1:9">
      <c r="A961" s="618" t="s">
        <v>427</v>
      </c>
      <c r="B961" s="618" t="s">
        <v>675</v>
      </c>
      <c r="C961" s="618" t="s">
        <v>1010</v>
      </c>
      <c r="D961" s="620" t="s">
        <v>1011</v>
      </c>
      <c r="E961" s="597">
        <v>364282000</v>
      </c>
      <c r="F961" s="597">
        <v>0</v>
      </c>
      <c r="G961" s="597">
        <v>355325603</v>
      </c>
      <c r="H961" s="597">
        <v>4478198</v>
      </c>
      <c r="I961" s="597">
        <v>4478199</v>
      </c>
    </row>
    <row r="962" spans="1:9">
      <c r="A962" s="618" t="s">
        <v>427</v>
      </c>
      <c r="B962" s="618" t="s">
        <v>675</v>
      </c>
      <c r="C962" s="618" t="s">
        <v>1503</v>
      </c>
      <c r="D962" s="620" t="s">
        <v>3115</v>
      </c>
      <c r="E962" s="597">
        <v>215476784</v>
      </c>
      <c r="F962" s="597">
        <v>215476784</v>
      </c>
      <c r="G962" s="597">
        <v>0</v>
      </c>
      <c r="H962" s="597">
        <v>0</v>
      </c>
      <c r="I962" s="597">
        <v>0</v>
      </c>
    </row>
    <row r="963" spans="1:9" ht="25.5">
      <c r="A963" s="618" t="s">
        <v>427</v>
      </c>
      <c r="B963" s="618" t="s">
        <v>675</v>
      </c>
      <c r="C963" s="618" t="s">
        <v>1037</v>
      </c>
      <c r="D963" s="620" t="s">
        <v>1038</v>
      </c>
      <c r="E963" s="597">
        <v>999743987</v>
      </c>
      <c r="F963" s="597">
        <v>0</v>
      </c>
      <c r="G963" s="597">
        <v>999743987</v>
      </c>
      <c r="H963" s="597">
        <v>0</v>
      </c>
      <c r="I963" s="597">
        <v>0</v>
      </c>
    </row>
    <row r="964" spans="1:9">
      <c r="A964" s="618" t="s">
        <v>427</v>
      </c>
      <c r="B964" s="618" t="s">
        <v>675</v>
      </c>
      <c r="C964" s="618" t="s">
        <v>3116</v>
      </c>
      <c r="D964" s="620" t="s">
        <v>3117</v>
      </c>
      <c r="E964" s="597">
        <v>187065</v>
      </c>
      <c r="F964" s="597">
        <v>187065</v>
      </c>
      <c r="G964" s="597">
        <v>0</v>
      </c>
      <c r="H964" s="597">
        <v>0</v>
      </c>
      <c r="I964" s="597">
        <v>0</v>
      </c>
    </row>
    <row r="965" spans="1:9" ht="25.5">
      <c r="A965" s="618" t="s">
        <v>427</v>
      </c>
      <c r="B965" s="618" t="s">
        <v>675</v>
      </c>
      <c r="C965" s="618" t="s">
        <v>1040</v>
      </c>
      <c r="D965" s="620" t="s">
        <v>1041</v>
      </c>
      <c r="E965" s="597">
        <v>3021</v>
      </c>
      <c r="F965" s="597">
        <v>0</v>
      </c>
      <c r="G965" s="597">
        <v>3021</v>
      </c>
      <c r="H965" s="597">
        <v>0</v>
      </c>
      <c r="I965" s="597">
        <v>0</v>
      </c>
    </row>
    <row r="966" spans="1:9">
      <c r="A966" s="618" t="s">
        <v>427</v>
      </c>
      <c r="B966" s="618" t="s">
        <v>675</v>
      </c>
      <c r="C966" s="618" t="s">
        <v>1504</v>
      </c>
      <c r="D966" s="620" t="s">
        <v>1505</v>
      </c>
      <c r="E966" s="597">
        <v>893206</v>
      </c>
      <c r="F966" s="597">
        <v>893206</v>
      </c>
      <c r="G966" s="597">
        <v>0</v>
      </c>
      <c r="H966" s="597">
        <v>0</v>
      </c>
      <c r="I966" s="597">
        <v>0</v>
      </c>
    </row>
    <row r="967" spans="1:9">
      <c r="A967" s="618" t="s">
        <v>427</v>
      </c>
      <c r="B967" s="618" t="s">
        <v>675</v>
      </c>
      <c r="C967" s="618" t="s">
        <v>1506</v>
      </c>
      <c r="D967" s="620" t="s">
        <v>1507</v>
      </c>
      <c r="E967" s="597">
        <v>132270</v>
      </c>
      <c r="F967" s="597">
        <v>132270</v>
      </c>
      <c r="G967" s="597">
        <v>0</v>
      </c>
      <c r="H967" s="597">
        <v>0</v>
      </c>
      <c r="I967" s="597">
        <v>0</v>
      </c>
    </row>
    <row r="968" spans="1:9" ht="25.5">
      <c r="A968" s="618" t="s">
        <v>427</v>
      </c>
      <c r="B968" s="618" t="s">
        <v>675</v>
      </c>
      <c r="C968" s="618" t="s">
        <v>3118</v>
      </c>
      <c r="D968" s="620" t="s">
        <v>3119</v>
      </c>
      <c r="E968" s="597">
        <v>95929188</v>
      </c>
      <c r="F968" s="597">
        <v>95929188</v>
      </c>
      <c r="G968" s="597">
        <v>0</v>
      </c>
      <c r="H968" s="597">
        <v>0</v>
      </c>
      <c r="I968" s="597">
        <v>0</v>
      </c>
    </row>
    <row r="969" spans="1:9" ht="25.5">
      <c r="A969" s="618" t="s">
        <v>427</v>
      </c>
      <c r="B969" s="618" t="s">
        <v>675</v>
      </c>
      <c r="C969" s="618" t="s">
        <v>3120</v>
      </c>
      <c r="D969" s="620" t="s">
        <v>3121</v>
      </c>
      <c r="E969" s="597">
        <v>57307338</v>
      </c>
      <c r="F969" s="597">
        <v>57307338</v>
      </c>
      <c r="G969" s="597">
        <v>0</v>
      </c>
      <c r="H969" s="597">
        <v>0</v>
      </c>
      <c r="I969" s="597">
        <v>0</v>
      </c>
    </row>
    <row r="970" spans="1:9" ht="38.25">
      <c r="A970" s="618" t="s">
        <v>427</v>
      </c>
      <c r="B970" s="618" t="s">
        <v>675</v>
      </c>
      <c r="C970" s="618" t="s">
        <v>1417</v>
      </c>
      <c r="D970" s="620" t="s">
        <v>3001</v>
      </c>
      <c r="E970" s="597">
        <v>167725159</v>
      </c>
      <c r="F970" s="597">
        <v>167725159</v>
      </c>
      <c r="G970" s="597">
        <v>0</v>
      </c>
      <c r="H970" s="597">
        <v>0</v>
      </c>
      <c r="I970" s="597">
        <v>0</v>
      </c>
    </row>
    <row r="971" spans="1:9" ht="25.5">
      <c r="A971" s="618" t="s">
        <v>427</v>
      </c>
      <c r="B971" s="618" t="s">
        <v>675</v>
      </c>
      <c r="C971" s="618" t="s">
        <v>1012</v>
      </c>
      <c r="D971" s="620" t="s">
        <v>3015</v>
      </c>
      <c r="E971" s="597">
        <v>1197223854</v>
      </c>
      <c r="F971" s="597">
        <v>0</v>
      </c>
      <c r="G971" s="597">
        <v>917076662</v>
      </c>
      <c r="H971" s="597">
        <v>279771152</v>
      </c>
      <c r="I971" s="597">
        <v>376040</v>
      </c>
    </row>
    <row r="972" spans="1:9" ht="25.5">
      <c r="A972" s="618" t="s">
        <v>427</v>
      </c>
      <c r="B972" s="618" t="s">
        <v>675</v>
      </c>
      <c r="C972" s="618" t="s">
        <v>92</v>
      </c>
      <c r="D972" s="620" t="s">
        <v>2988</v>
      </c>
      <c r="E972" s="597">
        <v>186180600</v>
      </c>
      <c r="F972" s="597">
        <v>0</v>
      </c>
      <c r="G972" s="597">
        <v>186180600</v>
      </c>
      <c r="H972" s="597">
        <v>0</v>
      </c>
      <c r="I972" s="597">
        <v>0</v>
      </c>
    </row>
    <row r="973" spans="1:9">
      <c r="A973" s="618" t="s">
        <v>1359</v>
      </c>
      <c r="B973" s="619" t="s">
        <v>411</v>
      </c>
      <c r="C973" s="619" t="s">
        <v>411</v>
      </c>
      <c r="D973" s="620" t="s">
        <v>3122</v>
      </c>
      <c r="E973" s="597">
        <v>146154156118</v>
      </c>
      <c r="F973" s="597">
        <v>9655430332</v>
      </c>
      <c r="G973" s="597">
        <v>119779441136</v>
      </c>
      <c r="H973" s="597">
        <v>9058682219</v>
      </c>
      <c r="I973" s="597">
        <v>7660602431</v>
      </c>
    </row>
    <row r="974" spans="1:9">
      <c r="A974" s="618" t="s">
        <v>1359</v>
      </c>
      <c r="B974" s="618" t="s">
        <v>406</v>
      </c>
      <c r="C974" s="619" t="s">
        <v>411</v>
      </c>
      <c r="D974" s="620" t="s">
        <v>283</v>
      </c>
      <c r="E974" s="597">
        <v>7040420443</v>
      </c>
      <c r="F974" s="597">
        <v>0</v>
      </c>
      <c r="G974" s="597">
        <v>7040420443</v>
      </c>
      <c r="H974" s="597">
        <v>0</v>
      </c>
      <c r="I974" s="597">
        <v>0</v>
      </c>
    </row>
    <row r="975" spans="1:9" ht="25.5">
      <c r="A975" s="618" t="s">
        <v>1359</v>
      </c>
      <c r="B975" s="618" t="s">
        <v>406</v>
      </c>
      <c r="C975" s="618" t="s">
        <v>662</v>
      </c>
      <c r="D975" s="620" t="s">
        <v>2969</v>
      </c>
      <c r="E975" s="597">
        <v>7040420443</v>
      </c>
      <c r="F975" s="597">
        <v>0</v>
      </c>
      <c r="G975" s="597">
        <v>7040420443</v>
      </c>
      <c r="H975" s="597">
        <v>0</v>
      </c>
      <c r="I975" s="597">
        <v>0</v>
      </c>
    </row>
    <row r="976" spans="1:9" ht="25.5">
      <c r="A976" s="618" t="s">
        <v>1359</v>
      </c>
      <c r="B976" s="618" t="s">
        <v>403</v>
      </c>
      <c r="C976" s="619" t="s">
        <v>411</v>
      </c>
      <c r="D976" s="620" t="s">
        <v>3017</v>
      </c>
      <c r="E976" s="597">
        <v>314303263</v>
      </c>
      <c r="F976" s="597">
        <v>0</v>
      </c>
      <c r="G976" s="597">
        <v>85506663</v>
      </c>
      <c r="H976" s="597">
        <v>85798725</v>
      </c>
      <c r="I976" s="597">
        <v>142997875</v>
      </c>
    </row>
    <row r="977" spans="1:9" ht="25.5">
      <c r="A977" s="618" t="s">
        <v>1359</v>
      </c>
      <c r="B977" s="618" t="s">
        <v>403</v>
      </c>
      <c r="C977" s="618" t="s">
        <v>999</v>
      </c>
      <c r="D977" s="620" t="s">
        <v>3019</v>
      </c>
      <c r="E977" s="597">
        <v>305855775</v>
      </c>
      <c r="F977" s="597">
        <v>0</v>
      </c>
      <c r="G977" s="597">
        <v>77059175</v>
      </c>
      <c r="H977" s="597">
        <v>85798725</v>
      </c>
      <c r="I977" s="597">
        <v>142997875</v>
      </c>
    </row>
    <row r="978" spans="1:9" ht="25.5">
      <c r="A978" s="618" t="s">
        <v>1359</v>
      </c>
      <c r="B978" s="618" t="s">
        <v>403</v>
      </c>
      <c r="C978" s="618" t="s">
        <v>3033</v>
      </c>
      <c r="D978" s="620" t="s">
        <v>3034</v>
      </c>
      <c r="E978" s="597">
        <v>8447488</v>
      </c>
      <c r="F978" s="597">
        <v>0</v>
      </c>
      <c r="G978" s="597">
        <v>8447488</v>
      </c>
      <c r="H978" s="597">
        <v>0</v>
      </c>
      <c r="I978" s="597">
        <v>0</v>
      </c>
    </row>
    <row r="979" spans="1:9">
      <c r="A979" s="618" t="s">
        <v>1359</v>
      </c>
      <c r="B979" s="618" t="s">
        <v>663</v>
      </c>
      <c r="C979" s="619" t="s">
        <v>411</v>
      </c>
      <c r="D979" s="620" t="s">
        <v>284</v>
      </c>
      <c r="E979" s="597">
        <v>13686003938</v>
      </c>
      <c r="F979" s="597">
        <v>0</v>
      </c>
      <c r="G979" s="597">
        <v>8686267475</v>
      </c>
      <c r="H979" s="597">
        <v>2499868229</v>
      </c>
      <c r="I979" s="597">
        <v>2499868234</v>
      </c>
    </row>
    <row r="980" spans="1:9">
      <c r="A980" s="618" t="s">
        <v>1359</v>
      </c>
      <c r="B980" s="618" t="s">
        <v>663</v>
      </c>
      <c r="C980" s="618" t="s">
        <v>664</v>
      </c>
      <c r="D980" s="620" t="s">
        <v>1001</v>
      </c>
      <c r="E980" s="597">
        <v>8919000000</v>
      </c>
      <c r="F980" s="597">
        <v>0</v>
      </c>
      <c r="G980" s="597">
        <v>4805000000</v>
      </c>
      <c r="H980" s="597">
        <v>2057000000</v>
      </c>
      <c r="I980" s="597">
        <v>2057000000</v>
      </c>
    </row>
    <row r="981" spans="1:9">
      <c r="A981" s="618" t="s">
        <v>1359</v>
      </c>
      <c r="B981" s="618" t="s">
        <v>663</v>
      </c>
      <c r="C981" s="618" t="s">
        <v>665</v>
      </c>
      <c r="D981" s="620" t="s">
        <v>1002</v>
      </c>
      <c r="E981" s="597">
        <v>4632811338</v>
      </c>
      <c r="F981" s="597">
        <v>0</v>
      </c>
      <c r="G981" s="597">
        <v>3747074875</v>
      </c>
      <c r="H981" s="597">
        <v>442868229</v>
      </c>
      <c r="I981" s="597">
        <v>442868234</v>
      </c>
    </row>
    <row r="982" spans="1:9">
      <c r="A982" s="618" t="s">
        <v>1359</v>
      </c>
      <c r="B982" s="618" t="s">
        <v>663</v>
      </c>
      <c r="C982" s="618" t="s">
        <v>1494</v>
      </c>
      <c r="D982" s="620" t="s">
        <v>3123</v>
      </c>
      <c r="E982" s="597">
        <v>521280</v>
      </c>
      <c r="F982" s="597">
        <v>0</v>
      </c>
      <c r="G982" s="597">
        <v>521280</v>
      </c>
      <c r="H982" s="597">
        <v>0</v>
      </c>
      <c r="I982" s="597">
        <v>0</v>
      </c>
    </row>
    <row r="983" spans="1:9">
      <c r="A983" s="618" t="s">
        <v>1359</v>
      </c>
      <c r="B983" s="618" t="s">
        <v>663</v>
      </c>
      <c r="C983" s="618" t="s">
        <v>1026</v>
      </c>
      <c r="D983" s="620" t="s">
        <v>1027</v>
      </c>
      <c r="E983" s="597">
        <v>133671320</v>
      </c>
      <c r="F983" s="597">
        <v>0</v>
      </c>
      <c r="G983" s="597">
        <v>133671320</v>
      </c>
      <c r="H983" s="597">
        <v>0</v>
      </c>
      <c r="I983" s="597">
        <v>0</v>
      </c>
    </row>
    <row r="984" spans="1:9">
      <c r="A984" s="618" t="s">
        <v>1359</v>
      </c>
      <c r="B984" s="618" t="s">
        <v>666</v>
      </c>
      <c r="C984" s="619" t="s">
        <v>411</v>
      </c>
      <c r="D984" s="620" t="s">
        <v>667</v>
      </c>
      <c r="E984" s="597">
        <v>463466184</v>
      </c>
      <c r="F984" s="597">
        <v>0</v>
      </c>
      <c r="G984" s="597">
        <v>0</v>
      </c>
      <c r="H984" s="597">
        <v>139039823</v>
      </c>
      <c r="I984" s="597">
        <v>324426361</v>
      </c>
    </row>
    <row r="985" spans="1:9">
      <c r="A985" s="618" t="s">
        <v>1359</v>
      </c>
      <c r="B985" s="618" t="s">
        <v>666</v>
      </c>
      <c r="C985" s="618" t="s">
        <v>668</v>
      </c>
      <c r="D985" s="620" t="s">
        <v>994</v>
      </c>
      <c r="E985" s="597">
        <v>463466184</v>
      </c>
      <c r="F985" s="597">
        <v>0</v>
      </c>
      <c r="G985" s="597">
        <v>0</v>
      </c>
      <c r="H985" s="597">
        <v>139039823</v>
      </c>
      <c r="I985" s="597">
        <v>324426361</v>
      </c>
    </row>
    <row r="986" spans="1:9">
      <c r="A986" s="618" t="s">
        <v>1359</v>
      </c>
      <c r="B986" s="618" t="s">
        <v>669</v>
      </c>
      <c r="C986" s="619" t="s">
        <v>411</v>
      </c>
      <c r="D986" s="620" t="s">
        <v>2970</v>
      </c>
      <c r="E986" s="597">
        <v>80283763006</v>
      </c>
      <c r="F986" s="597">
        <v>0</v>
      </c>
      <c r="G986" s="597">
        <v>80283763006</v>
      </c>
      <c r="H986" s="597">
        <v>0</v>
      </c>
      <c r="I986" s="597">
        <v>0</v>
      </c>
    </row>
    <row r="987" spans="1:9" ht="25.5">
      <c r="A987" s="618" t="s">
        <v>1359</v>
      </c>
      <c r="B987" s="618" t="s">
        <v>669</v>
      </c>
      <c r="C987" s="618" t="s">
        <v>671</v>
      </c>
      <c r="D987" s="620" t="s">
        <v>2971</v>
      </c>
      <c r="E987" s="597">
        <v>80283728737</v>
      </c>
      <c r="F987" s="597">
        <v>0</v>
      </c>
      <c r="G987" s="597">
        <v>80283728737</v>
      </c>
      <c r="H987" s="597">
        <v>0</v>
      </c>
      <c r="I987" s="597">
        <v>0</v>
      </c>
    </row>
    <row r="988" spans="1:9">
      <c r="A988" s="618" t="s">
        <v>1359</v>
      </c>
      <c r="B988" s="618" t="s">
        <v>669</v>
      </c>
      <c r="C988" s="618" t="s">
        <v>1438</v>
      </c>
      <c r="D988" s="620" t="s">
        <v>3083</v>
      </c>
      <c r="E988" s="597">
        <v>34269</v>
      </c>
      <c r="F988" s="597">
        <v>0</v>
      </c>
      <c r="G988" s="597">
        <v>34269</v>
      </c>
      <c r="H988" s="597">
        <v>0</v>
      </c>
      <c r="I988" s="597">
        <v>0</v>
      </c>
    </row>
    <row r="989" spans="1:9">
      <c r="A989" s="618" t="s">
        <v>1359</v>
      </c>
      <c r="B989" s="618" t="s">
        <v>751</v>
      </c>
      <c r="C989" s="619" t="s">
        <v>411</v>
      </c>
      <c r="D989" s="620" t="s">
        <v>3079</v>
      </c>
      <c r="E989" s="597">
        <v>172834537</v>
      </c>
      <c r="F989" s="597">
        <v>0</v>
      </c>
      <c r="G989" s="597">
        <v>172834537</v>
      </c>
      <c r="H989" s="597">
        <v>0</v>
      </c>
      <c r="I989" s="597">
        <v>0</v>
      </c>
    </row>
    <row r="990" spans="1:9">
      <c r="A990" s="618" t="s">
        <v>1359</v>
      </c>
      <c r="B990" s="618" t="s">
        <v>751</v>
      </c>
      <c r="C990" s="618" t="s">
        <v>753</v>
      </c>
      <c r="D990" s="620" t="s">
        <v>3110</v>
      </c>
      <c r="E990" s="597">
        <v>172834537</v>
      </c>
      <c r="F990" s="597">
        <v>0</v>
      </c>
      <c r="G990" s="597">
        <v>172834537</v>
      </c>
      <c r="H990" s="597">
        <v>0</v>
      </c>
      <c r="I990" s="597">
        <v>0</v>
      </c>
    </row>
    <row r="991" spans="1:9">
      <c r="A991" s="618" t="s">
        <v>1359</v>
      </c>
      <c r="B991" s="618" t="s">
        <v>1447</v>
      </c>
      <c r="C991" s="619" t="s">
        <v>411</v>
      </c>
      <c r="D991" s="620" t="s">
        <v>801</v>
      </c>
      <c r="E991" s="597">
        <v>13964528580</v>
      </c>
      <c r="F991" s="597">
        <v>8223059004</v>
      </c>
      <c r="G991" s="597">
        <v>5741469576</v>
      </c>
      <c r="H991" s="597">
        <v>0</v>
      </c>
      <c r="I991" s="597">
        <v>0</v>
      </c>
    </row>
    <row r="992" spans="1:9">
      <c r="A992" s="618" t="s">
        <v>1359</v>
      </c>
      <c r="B992" s="618" t="s">
        <v>1447</v>
      </c>
      <c r="C992" s="618" t="s">
        <v>1501</v>
      </c>
      <c r="D992" s="620" t="s">
        <v>3113</v>
      </c>
      <c r="E992" s="597">
        <v>5741469576</v>
      </c>
      <c r="F992" s="597">
        <v>0</v>
      </c>
      <c r="G992" s="597">
        <v>5741469576</v>
      </c>
      <c r="H992" s="597">
        <v>0</v>
      </c>
      <c r="I992" s="597">
        <v>0</v>
      </c>
    </row>
    <row r="993" spans="1:9">
      <c r="A993" s="618" t="s">
        <v>1359</v>
      </c>
      <c r="B993" s="618" t="s">
        <v>1447</v>
      </c>
      <c r="C993" s="618" t="s">
        <v>1502</v>
      </c>
      <c r="D993" s="620" t="s">
        <v>3114</v>
      </c>
      <c r="E993" s="597">
        <v>8223059004</v>
      </c>
      <c r="F993" s="597">
        <v>8223059004</v>
      </c>
      <c r="G993" s="597">
        <v>0</v>
      </c>
      <c r="H993" s="597">
        <v>0</v>
      </c>
      <c r="I993" s="597">
        <v>0</v>
      </c>
    </row>
    <row r="994" spans="1:9">
      <c r="A994" s="618" t="s">
        <v>1359</v>
      </c>
      <c r="B994" s="618" t="s">
        <v>672</v>
      </c>
      <c r="C994" s="619" t="s">
        <v>411</v>
      </c>
      <c r="D994" s="620" t="s">
        <v>3012</v>
      </c>
      <c r="E994" s="597">
        <v>9710045609</v>
      </c>
      <c r="F994" s="597">
        <v>0</v>
      </c>
      <c r="G994" s="597">
        <v>5687897889</v>
      </c>
      <c r="H994" s="597">
        <v>1508897738</v>
      </c>
      <c r="I994" s="597">
        <v>2513249982</v>
      </c>
    </row>
    <row r="995" spans="1:9">
      <c r="A995" s="618" t="s">
        <v>1359</v>
      </c>
      <c r="B995" s="618" t="s">
        <v>672</v>
      </c>
      <c r="C995" s="618" t="s">
        <v>1521</v>
      </c>
      <c r="D995" s="620" t="s">
        <v>3091</v>
      </c>
      <c r="E995" s="597">
        <v>4683545663</v>
      </c>
      <c r="F995" s="597">
        <v>0</v>
      </c>
      <c r="G995" s="597">
        <v>4683545663</v>
      </c>
      <c r="H995" s="597">
        <v>0</v>
      </c>
      <c r="I995" s="597">
        <v>0</v>
      </c>
    </row>
    <row r="996" spans="1:9">
      <c r="A996" s="618" t="s">
        <v>1359</v>
      </c>
      <c r="B996" s="618" t="s">
        <v>672</v>
      </c>
      <c r="C996" s="618" t="s">
        <v>673</v>
      </c>
      <c r="D996" s="620" t="s">
        <v>995</v>
      </c>
      <c r="E996" s="597">
        <v>5026499946</v>
      </c>
      <c r="F996" s="597">
        <v>0</v>
      </c>
      <c r="G996" s="597">
        <v>1004352226</v>
      </c>
      <c r="H996" s="597">
        <v>1508897738</v>
      </c>
      <c r="I996" s="597">
        <v>2513249982</v>
      </c>
    </row>
    <row r="997" spans="1:9" ht="25.5">
      <c r="A997" s="618" t="s">
        <v>1359</v>
      </c>
      <c r="B997" s="618" t="s">
        <v>683</v>
      </c>
      <c r="C997" s="619" t="s">
        <v>411</v>
      </c>
      <c r="D997" s="620" t="s">
        <v>2981</v>
      </c>
      <c r="E997" s="597">
        <v>65384550</v>
      </c>
      <c r="F997" s="597">
        <v>0</v>
      </c>
      <c r="G997" s="597">
        <v>0</v>
      </c>
      <c r="H997" s="597">
        <v>19615365</v>
      </c>
      <c r="I997" s="597">
        <v>45769185</v>
      </c>
    </row>
    <row r="998" spans="1:9">
      <c r="A998" s="618" t="s">
        <v>1359</v>
      </c>
      <c r="B998" s="618" t="s">
        <v>683</v>
      </c>
      <c r="C998" s="618" t="s">
        <v>763</v>
      </c>
      <c r="D998" s="620" t="s">
        <v>1044</v>
      </c>
      <c r="E998" s="597">
        <v>65384550</v>
      </c>
      <c r="F998" s="597">
        <v>0</v>
      </c>
      <c r="G998" s="597">
        <v>0</v>
      </c>
      <c r="H998" s="597">
        <v>19615365</v>
      </c>
      <c r="I998" s="597">
        <v>45769185</v>
      </c>
    </row>
    <row r="999" spans="1:9">
      <c r="A999" s="618" t="s">
        <v>1359</v>
      </c>
      <c r="B999" s="618" t="s">
        <v>685</v>
      </c>
      <c r="C999" s="619" t="s">
        <v>411</v>
      </c>
      <c r="D999" s="620" t="s">
        <v>686</v>
      </c>
      <c r="E999" s="597">
        <v>864905000</v>
      </c>
      <c r="F999" s="597">
        <v>0</v>
      </c>
      <c r="G999" s="597">
        <v>864905000</v>
      </c>
      <c r="H999" s="597">
        <v>0</v>
      </c>
      <c r="I999" s="597">
        <v>0</v>
      </c>
    </row>
    <row r="1000" spans="1:9" ht="38.25">
      <c r="A1000" s="618" t="s">
        <v>1359</v>
      </c>
      <c r="B1000" s="618" t="s">
        <v>685</v>
      </c>
      <c r="C1000" s="618" t="s">
        <v>1409</v>
      </c>
      <c r="D1000" s="620" t="s">
        <v>2984</v>
      </c>
      <c r="E1000" s="597">
        <v>647405000</v>
      </c>
      <c r="F1000" s="597">
        <v>0</v>
      </c>
      <c r="G1000" s="597">
        <v>647405000</v>
      </c>
      <c r="H1000" s="597">
        <v>0</v>
      </c>
      <c r="I1000" s="597">
        <v>0</v>
      </c>
    </row>
    <row r="1001" spans="1:9">
      <c r="A1001" s="618" t="s">
        <v>1359</v>
      </c>
      <c r="B1001" s="618" t="s">
        <v>685</v>
      </c>
      <c r="C1001" s="618" t="s">
        <v>1028</v>
      </c>
      <c r="D1001" s="620" t="s">
        <v>1029</v>
      </c>
      <c r="E1001" s="597">
        <v>102500000</v>
      </c>
      <c r="F1001" s="597">
        <v>0</v>
      </c>
      <c r="G1001" s="597">
        <v>102500000</v>
      </c>
      <c r="H1001" s="597">
        <v>0</v>
      </c>
      <c r="I1001" s="597">
        <v>0</v>
      </c>
    </row>
    <row r="1002" spans="1:9">
      <c r="A1002" s="618" t="s">
        <v>1359</v>
      </c>
      <c r="B1002" s="618" t="s">
        <v>685</v>
      </c>
      <c r="C1002" s="618" t="s">
        <v>1030</v>
      </c>
      <c r="D1002" s="620" t="s">
        <v>1031</v>
      </c>
      <c r="E1002" s="597">
        <v>59000000</v>
      </c>
      <c r="F1002" s="597">
        <v>0</v>
      </c>
      <c r="G1002" s="597">
        <v>59000000</v>
      </c>
      <c r="H1002" s="597">
        <v>0</v>
      </c>
      <c r="I1002" s="597">
        <v>0</v>
      </c>
    </row>
    <row r="1003" spans="1:9">
      <c r="A1003" s="618" t="s">
        <v>1359</v>
      </c>
      <c r="B1003" s="618" t="s">
        <v>685</v>
      </c>
      <c r="C1003" s="618" t="s">
        <v>1032</v>
      </c>
      <c r="D1003" s="620" t="s">
        <v>1033</v>
      </c>
      <c r="E1003" s="597">
        <v>56000000</v>
      </c>
      <c r="F1003" s="597">
        <v>0</v>
      </c>
      <c r="G1003" s="597">
        <v>56000000</v>
      </c>
      <c r="H1003" s="597">
        <v>0</v>
      </c>
      <c r="I1003" s="597">
        <v>0</v>
      </c>
    </row>
    <row r="1004" spans="1:9">
      <c r="A1004" s="618" t="s">
        <v>1359</v>
      </c>
      <c r="B1004" s="618" t="s">
        <v>395</v>
      </c>
      <c r="C1004" s="619" t="s">
        <v>411</v>
      </c>
      <c r="D1004" s="620" t="s">
        <v>2990</v>
      </c>
      <c r="E1004" s="597">
        <v>14457913257</v>
      </c>
      <c r="F1004" s="597">
        <v>0</v>
      </c>
      <c r="G1004" s="597">
        <v>7610021655</v>
      </c>
      <c r="H1004" s="597">
        <v>4718439059</v>
      </c>
      <c r="I1004" s="597">
        <v>2129452543</v>
      </c>
    </row>
    <row r="1005" spans="1:9">
      <c r="A1005" s="618" t="s">
        <v>1359</v>
      </c>
      <c r="B1005" s="618" t="s">
        <v>395</v>
      </c>
      <c r="C1005" s="618" t="s">
        <v>396</v>
      </c>
      <c r="D1005" s="620" t="s">
        <v>2991</v>
      </c>
      <c r="E1005" s="597">
        <v>13278263962</v>
      </c>
      <c r="F1005" s="597">
        <v>0</v>
      </c>
      <c r="G1005" s="597">
        <v>6985090676</v>
      </c>
      <c r="H1005" s="597">
        <v>4329437937</v>
      </c>
      <c r="I1005" s="597">
        <v>1963735349</v>
      </c>
    </row>
    <row r="1006" spans="1:9">
      <c r="A1006" s="618" t="s">
        <v>1359</v>
      </c>
      <c r="B1006" s="618" t="s">
        <v>395</v>
      </c>
      <c r="C1006" s="618" t="s">
        <v>1004</v>
      </c>
      <c r="D1006" s="620" t="s">
        <v>1005</v>
      </c>
      <c r="E1006" s="597">
        <v>1179649295</v>
      </c>
      <c r="F1006" s="597">
        <v>0</v>
      </c>
      <c r="G1006" s="597">
        <v>624930979</v>
      </c>
      <c r="H1006" s="597">
        <v>389001122</v>
      </c>
      <c r="I1006" s="597">
        <v>165717194</v>
      </c>
    </row>
    <row r="1007" spans="1:9">
      <c r="A1007" s="618" t="s">
        <v>1359</v>
      </c>
      <c r="B1007" s="618" t="s">
        <v>382</v>
      </c>
      <c r="C1007" s="619" t="s">
        <v>411</v>
      </c>
      <c r="D1007" s="620" t="s">
        <v>383</v>
      </c>
      <c r="E1007" s="597">
        <v>1313842534</v>
      </c>
      <c r="F1007" s="597">
        <v>1303743729</v>
      </c>
      <c r="G1007" s="597">
        <v>10098805</v>
      </c>
      <c r="H1007" s="597">
        <v>0</v>
      </c>
      <c r="I1007" s="597">
        <v>0</v>
      </c>
    </row>
    <row r="1008" spans="1:9" ht="38.25">
      <c r="A1008" s="618" t="s">
        <v>1359</v>
      </c>
      <c r="B1008" s="618" t="s">
        <v>382</v>
      </c>
      <c r="C1008" s="618" t="s">
        <v>674</v>
      </c>
      <c r="D1008" s="620" t="s">
        <v>3013</v>
      </c>
      <c r="E1008" s="597">
        <v>1257283734</v>
      </c>
      <c r="F1008" s="597">
        <v>1253834385</v>
      </c>
      <c r="G1008" s="597">
        <v>3449349</v>
      </c>
      <c r="H1008" s="597">
        <v>0</v>
      </c>
      <c r="I1008" s="597">
        <v>0</v>
      </c>
    </row>
    <row r="1009" spans="1:9">
      <c r="A1009" s="618" t="s">
        <v>1359</v>
      </c>
      <c r="B1009" s="618" t="s">
        <v>382</v>
      </c>
      <c r="C1009" s="618" t="s">
        <v>544</v>
      </c>
      <c r="D1009" s="620" t="s">
        <v>1000</v>
      </c>
      <c r="E1009" s="597">
        <v>6000000</v>
      </c>
      <c r="F1009" s="597">
        <v>0</v>
      </c>
      <c r="G1009" s="597">
        <v>6000000</v>
      </c>
      <c r="H1009" s="597">
        <v>0</v>
      </c>
      <c r="I1009" s="597">
        <v>0</v>
      </c>
    </row>
    <row r="1010" spans="1:9">
      <c r="A1010" s="618" t="s">
        <v>1359</v>
      </c>
      <c r="B1010" s="618" t="s">
        <v>382</v>
      </c>
      <c r="C1010" s="618" t="s">
        <v>545</v>
      </c>
      <c r="D1010" s="620" t="s">
        <v>3031</v>
      </c>
      <c r="E1010" s="597">
        <v>11235092</v>
      </c>
      <c r="F1010" s="597">
        <v>11235092</v>
      </c>
      <c r="G1010" s="597">
        <v>0</v>
      </c>
      <c r="H1010" s="597">
        <v>0</v>
      </c>
      <c r="I1010" s="597">
        <v>0</v>
      </c>
    </row>
    <row r="1011" spans="1:9">
      <c r="A1011" s="618" t="s">
        <v>1359</v>
      </c>
      <c r="B1011" s="618" t="s">
        <v>382</v>
      </c>
      <c r="C1011" s="618" t="s">
        <v>1414</v>
      </c>
      <c r="D1011" s="620" t="s">
        <v>2996</v>
      </c>
      <c r="E1011" s="597">
        <v>6928</v>
      </c>
      <c r="F1011" s="597">
        <v>6928</v>
      </c>
      <c r="G1011" s="597">
        <v>0</v>
      </c>
      <c r="H1011" s="597">
        <v>0</v>
      </c>
      <c r="I1011" s="597">
        <v>0</v>
      </c>
    </row>
    <row r="1012" spans="1:9" ht="25.5">
      <c r="A1012" s="618" t="s">
        <v>1359</v>
      </c>
      <c r="B1012" s="618" t="s">
        <v>382</v>
      </c>
      <c r="C1012" s="618" t="s">
        <v>547</v>
      </c>
      <c r="D1012" s="620" t="s">
        <v>2997</v>
      </c>
      <c r="E1012" s="597">
        <v>39316780</v>
      </c>
      <c r="F1012" s="597">
        <v>38667324</v>
      </c>
      <c r="G1012" s="597">
        <v>649456</v>
      </c>
      <c r="H1012" s="597">
        <v>0</v>
      </c>
      <c r="I1012" s="597">
        <v>0</v>
      </c>
    </row>
    <row r="1013" spans="1:9">
      <c r="A1013" s="618" t="s">
        <v>1359</v>
      </c>
      <c r="B1013" s="618" t="s">
        <v>675</v>
      </c>
      <c r="C1013" s="619" t="s">
        <v>411</v>
      </c>
      <c r="D1013" s="620" t="s">
        <v>676</v>
      </c>
      <c r="E1013" s="597">
        <v>3816745217</v>
      </c>
      <c r="F1013" s="597">
        <v>128627599</v>
      </c>
      <c r="G1013" s="597">
        <v>3596256087</v>
      </c>
      <c r="H1013" s="597">
        <v>87023280</v>
      </c>
      <c r="I1013" s="597">
        <v>4838251</v>
      </c>
    </row>
    <row r="1014" spans="1:9">
      <c r="A1014" s="618" t="s">
        <v>1359</v>
      </c>
      <c r="B1014" s="618" t="s">
        <v>675</v>
      </c>
      <c r="C1014" s="618" t="s">
        <v>1034</v>
      </c>
      <c r="D1014" s="620" t="s">
        <v>3020</v>
      </c>
      <c r="E1014" s="597">
        <v>1806845600</v>
      </c>
      <c r="F1014" s="597">
        <v>0</v>
      </c>
      <c r="G1014" s="597">
        <v>1806845600</v>
      </c>
      <c r="H1014" s="597">
        <v>0</v>
      </c>
      <c r="I1014" s="597">
        <v>0</v>
      </c>
    </row>
    <row r="1015" spans="1:9">
      <c r="A1015" s="618" t="s">
        <v>1359</v>
      </c>
      <c r="B1015" s="618" t="s">
        <v>675</v>
      </c>
      <c r="C1015" s="618" t="s">
        <v>1047</v>
      </c>
      <c r="D1015" s="620" t="s">
        <v>1048</v>
      </c>
      <c r="E1015" s="597">
        <v>2722071</v>
      </c>
      <c r="F1015" s="597">
        <v>0</v>
      </c>
      <c r="G1015" s="597">
        <v>2722071</v>
      </c>
      <c r="H1015" s="597">
        <v>0</v>
      </c>
      <c r="I1015" s="597">
        <v>0</v>
      </c>
    </row>
    <row r="1016" spans="1:9" ht="38.25">
      <c r="A1016" s="618" t="s">
        <v>1359</v>
      </c>
      <c r="B1016" s="618" t="s">
        <v>675</v>
      </c>
      <c r="C1016" s="618" t="s">
        <v>1035</v>
      </c>
      <c r="D1016" s="620" t="s">
        <v>1036</v>
      </c>
      <c r="E1016" s="597">
        <v>151400021</v>
      </c>
      <c r="F1016" s="597">
        <v>0</v>
      </c>
      <c r="G1016" s="597">
        <v>151400021</v>
      </c>
      <c r="H1016" s="597">
        <v>0</v>
      </c>
      <c r="I1016" s="597">
        <v>0</v>
      </c>
    </row>
    <row r="1017" spans="1:9" ht="25.5">
      <c r="A1017" s="618" t="s">
        <v>1359</v>
      </c>
      <c r="B1017" s="618" t="s">
        <v>675</v>
      </c>
      <c r="C1017" s="618" t="s">
        <v>1008</v>
      </c>
      <c r="D1017" s="620" t="s">
        <v>1009</v>
      </c>
      <c r="E1017" s="597">
        <v>11061189</v>
      </c>
      <c r="F1017" s="597">
        <v>0</v>
      </c>
      <c r="G1017" s="597">
        <v>7774807</v>
      </c>
      <c r="H1017" s="597">
        <v>1643191</v>
      </c>
      <c r="I1017" s="597">
        <v>1643191</v>
      </c>
    </row>
    <row r="1018" spans="1:9" ht="25.5">
      <c r="A1018" s="618" t="s">
        <v>1359</v>
      </c>
      <c r="B1018" s="618" t="s">
        <v>675</v>
      </c>
      <c r="C1018" s="618" t="s">
        <v>3124</v>
      </c>
      <c r="D1018" s="620" t="s">
        <v>3125</v>
      </c>
      <c r="E1018" s="597">
        <v>108973</v>
      </c>
      <c r="F1018" s="597">
        <v>108973</v>
      </c>
      <c r="G1018" s="597">
        <v>0</v>
      </c>
      <c r="H1018" s="597">
        <v>0</v>
      </c>
      <c r="I1018" s="597">
        <v>0</v>
      </c>
    </row>
    <row r="1019" spans="1:9">
      <c r="A1019" s="618" t="s">
        <v>1359</v>
      </c>
      <c r="B1019" s="618" t="s">
        <v>675</v>
      </c>
      <c r="C1019" s="618" t="s">
        <v>1010</v>
      </c>
      <c r="D1019" s="620" t="s">
        <v>1011</v>
      </c>
      <c r="E1019" s="597">
        <v>87172973</v>
      </c>
      <c r="F1019" s="597">
        <v>0</v>
      </c>
      <c r="G1019" s="597">
        <v>81121490</v>
      </c>
      <c r="H1019" s="597">
        <v>3025741</v>
      </c>
      <c r="I1019" s="597">
        <v>3025742</v>
      </c>
    </row>
    <row r="1020" spans="1:9" ht="25.5">
      <c r="A1020" s="618" t="s">
        <v>1359</v>
      </c>
      <c r="B1020" s="618" t="s">
        <v>675</v>
      </c>
      <c r="C1020" s="618" t="s">
        <v>1037</v>
      </c>
      <c r="D1020" s="620" t="s">
        <v>1038</v>
      </c>
      <c r="E1020" s="597">
        <v>1209363363</v>
      </c>
      <c r="F1020" s="597">
        <v>0</v>
      </c>
      <c r="G1020" s="597">
        <v>1209363363</v>
      </c>
      <c r="H1020" s="597">
        <v>0</v>
      </c>
      <c r="I1020" s="597">
        <v>0</v>
      </c>
    </row>
    <row r="1021" spans="1:9" ht="25.5">
      <c r="A1021" s="618" t="s">
        <v>1359</v>
      </c>
      <c r="B1021" s="618" t="s">
        <v>675</v>
      </c>
      <c r="C1021" s="618" t="s">
        <v>1040</v>
      </c>
      <c r="D1021" s="620" t="s">
        <v>1041</v>
      </c>
      <c r="E1021" s="597">
        <v>51660</v>
      </c>
      <c r="F1021" s="597">
        <v>0</v>
      </c>
      <c r="G1021" s="597">
        <v>51660</v>
      </c>
      <c r="H1021" s="597">
        <v>0</v>
      </c>
      <c r="I1021" s="597">
        <v>0</v>
      </c>
    </row>
    <row r="1022" spans="1:9" ht="25.5">
      <c r="A1022" s="618" t="s">
        <v>1359</v>
      </c>
      <c r="B1022" s="618" t="s">
        <v>675</v>
      </c>
      <c r="C1022" s="618" t="s">
        <v>3120</v>
      </c>
      <c r="D1022" s="620" t="s">
        <v>3121</v>
      </c>
      <c r="E1022" s="597">
        <v>716173</v>
      </c>
      <c r="F1022" s="597">
        <v>0</v>
      </c>
      <c r="G1022" s="597">
        <v>0</v>
      </c>
      <c r="H1022" s="597">
        <v>716173</v>
      </c>
      <c r="I1022" s="597">
        <v>0</v>
      </c>
    </row>
    <row r="1023" spans="1:9" ht="38.25">
      <c r="A1023" s="618" t="s">
        <v>1359</v>
      </c>
      <c r="B1023" s="618" t="s">
        <v>675</v>
      </c>
      <c r="C1023" s="618" t="s">
        <v>1417</v>
      </c>
      <c r="D1023" s="620" t="s">
        <v>3001</v>
      </c>
      <c r="E1023" s="597">
        <v>128518626</v>
      </c>
      <c r="F1023" s="597">
        <v>128518626</v>
      </c>
      <c r="G1023" s="597">
        <v>0</v>
      </c>
      <c r="H1023" s="597">
        <v>0</v>
      </c>
      <c r="I1023" s="597">
        <v>0</v>
      </c>
    </row>
    <row r="1024" spans="1:9" ht="25.5">
      <c r="A1024" s="618" t="s">
        <v>1359</v>
      </c>
      <c r="B1024" s="618" t="s">
        <v>675</v>
      </c>
      <c r="C1024" s="618" t="s">
        <v>1012</v>
      </c>
      <c r="D1024" s="620" t="s">
        <v>3015</v>
      </c>
      <c r="E1024" s="597">
        <v>318784568</v>
      </c>
      <c r="F1024" s="597">
        <v>0</v>
      </c>
      <c r="G1024" s="597">
        <v>236977075</v>
      </c>
      <c r="H1024" s="597">
        <v>81638175</v>
      </c>
      <c r="I1024" s="597">
        <v>169318</v>
      </c>
    </row>
    <row r="1025" spans="1:9" ht="25.5">
      <c r="A1025" s="618" t="s">
        <v>1359</v>
      </c>
      <c r="B1025" s="618" t="s">
        <v>675</v>
      </c>
      <c r="C1025" s="618" t="s">
        <v>92</v>
      </c>
      <c r="D1025" s="620" t="s">
        <v>2988</v>
      </c>
      <c r="E1025" s="597">
        <v>100000000</v>
      </c>
      <c r="F1025" s="597">
        <v>0</v>
      </c>
      <c r="G1025" s="597">
        <v>100000000</v>
      </c>
      <c r="H1025" s="597">
        <v>0</v>
      </c>
      <c r="I1025" s="597">
        <v>0</v>
      </c>
    </row>
    <row r="1026" spans="1:9">
      <c r="A1026" s="618" t="s">
        <v>1147</v>
      </c>
      <c r="B1026" s="619" t="s">
        <v>411</v>
      </c>
      <c r="C1026" s="619" t="s">
        <v>411</v>
      </c>
      <c r="D1026" s="620" t="s">
        <v>3126</v>
      </c>
      <c r="E1026" s="597">
        <v>3221530759</v>
      </c>
      <c r="F1026" s="597">
        <v>3464979</v>
      </c>
      <c r="G1026" s="597">
        <v>3200752030</v>
      </c>
      <c r="H1026" s="597">
        <v>5194125</v>
      </c>
      <c r="I1026" s="597">
        <v>12119625</v>
      </c>
    </row>
    <row r="1027" spans="1:9">
      <c r="A1027" s="618" t="s">
        <v>1147</v>
      </c>
      <c r="B1027" s="618" t="s">
        <v>678</v>
      </c>
      <c r="C1027" s="619" t="s">
        <v>411</v>
      </c>
      <c r="D1027" s="620" t="s">
        <v>315</v>
      </c>
      <c r="E1027" s="597">
        <v>19919173</v>
      </c>
      <c r="F1027" s="597">
        <v>0</v>
      </c>
      <c r="G1027" s="597">
        <v>19919173</v>
      </c>
      <c r="H1027" s="597">
        <v>0</v>
      </c>
      <c r="I1027" s="597">
        <v>0</v>
      </c>
    </row>
    <row r="1028" spans="1:9">
      <c r="A1028" s="618" t="s">
        <v>1147</v>
      </c>
      <c r="B1028" s="618" t="s">
        <v>678</v>
      </c>
      <c r="C1028" s="618" t="s">
        <v>679</v>
      </c>
      <c r="D1028" s="620" t="s">
        <v>991</v>
      </c>
      <c r="E1028" s="597">
        <v>19919173</v>
      </c>
      <c r="F1028" s="597">
        <v>0</v>
      </c>
      <c r="G1028" s="597">
        <v>19919173</v>
      </c>
      <c r="H1028" s="597">
        <v>0</v>
      </c>
      <c r="I1028" s="597">
        <v>0</v>
      </c>
    </row>
    <row r="1029" spans="1:9">
      <c r="A1029" s="618" t="s">
        <v>1147</v>
      </c>
      <c r="B1029" s="618" t="s">
        <v>666</v>
      </c>
      <c r="C1029" s="619" t="s">
        <v>411</v>
      </c>
      <c r="D1029" s="620" t="s">
        <v>667</v>
      </c>
      <c r="E1029" s="597">
        <v>17313750</v>
      </c>
      <c r="F1029" s="597">
        <v>0</v>
      </c>
      <c r="G1029" s="597">
        <v>0</v>
      </c>
      <c r="H1029" s="597">
        <v>5194125</v>
      </c>
      <c r="I1029" s="597">
        <v>12119625</v>
      </c>
    </row>
    <row r="1030" spans="1:9">
      <c r="A1030" s="618" t="s">
        <v>1147</v>
      </c>
      <c r="B1030" s="618" t="s">
        <v>666</v>
      </c>
      <c r="C1030" s="618" t="s">
        <v>668</v>
      </c>
      <c r="D1030" s="620" t="s">
        <v>994</v>
      </c>
      <c r="E1030" s="597">
        <v>17313750</v>
      </c>
      <c r="F1030" s="597">
        <v>0</v>
      </c>
      <c r="G1030" s="597">
        <v>0</v>
      </c>
      <c r="H1030" s="597">
        <v>5194125</v>
      </c>
      <c r="I1030" s="597">
        <v>12119625</v>
      </c>
    </row>
    <row r="1031" spans="1:9">
      <c r="A1031" s="618" t="s">
        <v>1147</v>
      </c>
      <c r="B1031" s="618" t="s">
        <v>669</v>
      </c>
      <c r="C1031" s="619" t="s">
        <v>411</v>
      </c>
      <c r="D1031" s="620" t="s">
        <v>2970</v>
      </c>
      <c r="E1031" s="597">
        <v>3174335724</v>
      </c>
      <c r="F1031" s="597">
        <v>0</v>
      </c>
      <c r="G1031" s="597">
        <v>3174335724</v>
      </c>
      <c r="H1031" s="597">
        <v>0</v>
      </c>
      <c r="I1031" s="597">
        <v>0</v>
      </c>
    </row>
    <row r="1032" spans="1:9" ht="25.5">
      <c r="A1032" s="618" t="s">
        <v>1147</v>
      </c>
      <c r="B1032" s="618" t="s">
        <v>669</v>
      </c>
      <c r="C1032" s="618" t="s">
        <v>671</v>
      </c>
      <c r="D1032" s="620" t="s">
        <v>2971</v>
      </c>
      <c r="E1032" s="597">
        <v>3174335724</v>
      </c>
      <c r="F1032" s="597">
        <v>0</v>
      </c>
      <c r="G1032" s="597">
        <v>3174335724</v>
      </c>
      <c r="H1032" s="597">
        <v>0</v>
      </c>
      <c r="I1032" s="597">
        <v>0</v>
      </c>
    </row>
    <row r="1033" spans="1:9">
      <c r="A1033" s="618" t="s">
        <v>1147</v>
      </c>
      <c r="B1033" s="618" t="s">
        <v>685</v>
      </c>
      <c r="C1033" s="619" t="s">
        <v>411</v>
      </c>
      <c r="D1033" s="620" t="s">
        <v>686</v>
      </c>
      <c r="E1033" s="597">
        <v>3000000</v>
      </c>
      <c r="F1033" s="597">
        <v>0</v>
      </c>
      <c r="G1033" s="597">
        <v>3000000</v>
      </c>
      <c r="H1033" s="597">
        <v>0</v>
      </c>
      <c r="I1033" s="597">
        <v>0</v>
      </c>
    </row>
    <row r="1034" spans="1:9">
      <c r="A1034" s="618" t="s">
        <v>1147</v>
      </c>
      <c r="B1034" s="618" t="s">
        <v>685</v>
      </c>
      <c r="C1034" s="618" t="s">
        <v>1030</v>
      </c>
      <c r="D1034" s="620" t="s">
        <v>1031</v>
      </c>
      <c r="E1034" s="597">
        <v>2000000</v>
      </c>
      <c r="F1034" s="597">
        <v>0</v>
      </c>
      <c r="G1034" s="597">
        <v>2000000</v>
      </c>
      <c r="H1034" s="597">
        <v>0</v>
      </c>
      <c r="I1034" s="597">
        <v>0</v>
      </c>
    </row>
    <row r="1035" spans="1:9">
      <c r="A1035" s="618" t="s">
        <v>1147</v>
      </c>
      <c r="B1035" s="618" t="s">
        <v>685</v>
      </c>
      <c r="C1035" s="618" t="s">
        <v>1032</v>
      </c>
      <c r="D1035" s="620" t="s">
        <v>1033</v>
      </c>
      <c r="E1035" s="597">
        <v>1000000</v>
      </c>
      <c r="F1035" s="597">
        <v>0</v>
      </c>
      <c r="G1035" s="597">
        <v>1000000</v>
      </c>
      <c r="H1035" s="597">
        <v>0</v>
      </c>
      <c r="I1035" s="597">
        <v>0</v>
      </c>
    </row>
    <row r="1036" spans="1:9">
      <c r="A1036" s="618" t="s">
        <v>1147</v>
      </c>
      <c r="B1036" s="618" t="s">
        <v>382</v>
      </c>
      <c r="C1036" s="619" t="s">
        <v>411</v>
      </c>
      <c r="D1036" s="620" t="s">
        <v>383</v>
      </c>
      <c r="E1036" s="597">
        <v>3464979</v>
      </c>
      <c r="F1036" s="597">
        <v>3464979</v>
      </c>
      <c r="G1036" s="597">
        <v>0</v>
      </c>
      <c r="H1036" s="597">
        <v>0</v>
      </c>
      <c r="I1036" s="597">
        <v>0</v>
      </c>
    </row>
    <row r="1037" spans="1:9" ht="38.25">
      <c r="A1037" s="618" t="s">
        <v>1147</v>
      </c>
      <c r="B1037" s="618" t="s">
        <v>382</v>
      </c>
      <c r="C1037" s="618" t="s">
        <v>674</v>
      </c>
      <c r="D1037" s="620" t="s">
        <v>3013</v>
      </c>
      <c r="E1037" s="597">
        <v>3464979</v>
      </c>
      <c r="F1037" s="597">
        <v>3464979</v>
      </c>
      <c r="G1037" s="597">
        <v>0</v>
      </c>
      <c r="H1037" s="597">
        <v>0</v>
      </c>
      <c r="I1037" s="597">
        <v>0</v>
      </c>
    </row>
    <row r="1038" spans="1:9">
      <c r="A1038" s="618" t="s">
        <v>1147</v>
      </c>
      <c r="B1038" s="618" t="s">
        <v>675</v>
      </c>
      <c r="C1038" s="619" t="s">
        <v>411</v>
      </c>
      <c r="D1038" s="620" t="s">
        <v>676</v>
      </c>
      <c r="E1038" s="597">
        <v>3497133</v>
      </c>
      <c r="F1038" s="597">
        <v>0</v>
      </c>
      <c r="G1038" s="597">
        <v>3497133</v>
      </c>
      <c r="H1038" s="597">
        <v>0</v>
      </c>
      <c r="I1038" s="597">
        <v>0</v>
      </c>
    </row>
    <row r="1039" spans="1:9" ht="25.5">
      <c r="A1039" s="618" t="s">
        <v>1147</v>
      </c>
      <c r="B1039" s="618" t="s">
        <v>675</v>
      </c>
      <c r="C1039" s="618" t="s">
        <v>1037</v>
      </c>
      <c r="D1039" s="620" t="s">
        <v>1038</v>
      </c>
      <c r="E1039" s="597">
        <v>3481533</v>
      </c>
      <c r="F1039" s="597">
        <v>0</v>
      </c>
      <c r="G1039" s="597">
        <v>3481533</v>
      </c>
      <c r="H1039" s="597">
        <v>0</v>
      </c>
      <c r="I1039" s="597">
        <v>0</v>
      </c>
    </row>
    <row r="1040" spans="1:9" ht="25.5">
      <c r="A1040" s="618" t="s">
        <v>1147</v>
      </c>
      <c r="B1040" s="618" t="s">
        <v>675</v>
      </c>
      <c r="C1040" s="618" t="s">
        <v>1012</v>
      </c>
      <c r="D1040" s="620" t="s">
        <v>3015</v>
      </c>
      <c r="E1040" s="597">
        <v>15600</v>
      </c>
      <c r="F1040" s="597">
        <v>0</v>
      </c>
      <c r="G1040" s="597">
        <v>15600</v>
      </c>
      <c r="H1040" s="597">
        <v>0</v>
      </c>
      <c r="I1040" s="597">
        <v>0</v>
      </c>
    </row>
    <row r="1041" spans="1:9">
      <c r="A1041" s="618" t="s">
        <v>677</v>
      </c>
      <c r="B1041" s="619" t="s">
        <v>411</v>
      </c>
      <c r="C1041" s="619" t="s">
        <v>411</v>
      </c>
      <c r="D1041" s="620" t="s">
        <v>3127</v>
      </c>
      <c r="E1041" s="597">
        <v>64952750898</v>
      </c>
      <c r="F1041" s="597">
        <v>420501981</v>
      </c>
      <c r="G1041" s="597">
        <v>64521013128</v>
      </c>
      <c r="H1041" s="597">
        <v>6873689</v>
      </c>
      <c r="I1041" s="597">
        <v>4362100</v>
      </c>
    </row>
    <row r="1042" spans="1:9">
      <c r="A1042" s="618" t="s">
        <v>677</v>
      </c>
      <c r="B1042" s="618" t="s">
        <v>678</v>
      </c>
      <c r="C1042" s="619" t="s">
        <v>411</v>
      </c>
      <c r="D1042" s="620" t="s">
        <v>315</v>
      </c>
      <c r="E1042" s="597">
        <v>62549945524</v>
      </c>
      <c r="F1042" s="597">
        <v>0</v>
      </c>
      <c r="G1042" s="597">
        <v>62549639168</v>
      </c>
      <c r="H1042" s="597">
        <v>306356</v>
      </c>
      <c r="I1042" s="597">
        <v>0</v>
      </c>
    </row>
    <row r="1043" spans="1:9">
      <c r="A1043" s="618" t="s">
        <v>677</v>
      </c>
      <c r="B1043" s="618" t="s">
        <v>678</v>
      </c>
      <c r="C1043" s="618" t="s">
        <v>679</v>
      </c>
      <c r="D1043" s="620" t="s">
        <v>991</v>
      </c>
      <c r="E1043" s="597">
        <v>49222823885</v>
      </c>
      <c r="F1043" s="597">
        <v>0</v>
      </c>
      <c r="G1043" s="597">
        <v>49222823885</v>
      </c>
      <c r="H1043" s="597">
        <v>0</v>
      </c>
      <c r="I1043" s="597">
        <v>0</v>
      </c>
    </row>
    <row r="1044" spans="1:9">
      <c r="A1044" s="618" t="s">
        <v>677</v>
      </c>
      <c r="B1044" s="618" t="s">
        <v>678</v>
      </c>
      <c r="C1044" s="618" t="s">
        <v>759</v>
      </c>
      <c r="D1044" s="620" t="s">
        <v>1042</v>
      </c>
      <c r="E1044" s="597">
        <v>879092297</v>
      </c>
      <c r="F1044" s="597">
        <v>0</v>
      </c>
      <c r="G1044" s="597">
        <v>879092297</v>
      </c>
      <c r="H1044" s="597">
        <v>0</v>
      </c>
      <c r="I1044" s="597">
        <v>0</v>
      </c>
    </row>
    <row r="1045" spans="1:9">
      <c r="A1045" s="618" t="s">
        <v>677</v>
      </c>
      <c r="B1045" s="618" t="s">
        <v>678</v>
      </c>
      <c r="C1045" s="618" t="s">
        <v>1508</v>
      </c>
      <c r="D1045" s="620" t="s">
        <v>1509</v>
      </c>
      <c r="E1045" s="597">
        <v>2169227682</v>
      </c>
      <c r="F1045" s="597">
        <v>0</v>
      </c>
      <c r="G1045" s="597">
        <v>2169227682</v>
      </c>
      <c r="H1045" s="597">
        <v>0</v>
      </c>
      <c r="I1045" s="597">
        <v>0</v>
      </c>
    </row>
    <row r="1046" spans="1:9" ht="25.5">
      <c r="A1046" s="618" t="s">
        <v>677</v>
      </c>
      <c r="B1046" s="618" t="s">
        <v>678</v>
      </c>
      <c r="C1046" s="618" t="s">
        <v>1510</v>
      </c>
      <c r="D1046" s="620" t="s">
        <v>3128</v>
      </c>
      <c r="E1046" s="597">
        <v>109485000</v>
      </c>
      <c r="F1046" s="597">
        <v>0</v>
      </c>
      <c r="G1046" s="597">
        <v>109485000</v>
      </c>
      <c r="H1046" s="597">
        <v>0</v>
      </c>
      <c r="I1046" s="597">
        <v>0</v>
      </c>
    </row>
    <row r="1047" spans="1:9" ht="25.5">
      <c r="A1047" s="618" t="s">
        <v>677</v>
      </c>
      <c r="B1047" s="618" t="s">
        <v>678</v>
      </c>
      <c r="C1047" s="618" t="s">
        <v>760</v>
      </c>
      <c r="D1047" s="620" t="s">
        <v>3129</v>
      </c>
      <c r="E1047" s="597">
        <v>579156</v>
      </c>
      <c r="F1047" s="597">
        <v>0</v>
      </c>
      <c r="G1047" s="597">
        <v>272800</v>
      </c>
      <c r="H1047" s="597">
        <v>306356</v>
      </c>
      <c r="I1047" s="597">
        <v>0</v>
      </c>
    </row>
    <row r="1048" spans="1:9">
      <c r="A1048" s="618" t="s">
        <v>677</v>
      </c>
      <c r="B1048" s="618" t="s">
        <v>678</v>
      </c>
      <c r="C1048" s="618" t="s">
        <v>1491</v>
      </c>
      <c r="D1048" s="620" t="s">
        <v>1492</v>
      </c>
      <c r="E1048" s="597">
        <v>10166821504</v>
      </c>
      <c r="F1048" s="597">
        <v>0</v>
      </c>
      <c r="G1048" s="597">
        <v>10166821504</v>
      </c>
      <c r="H1048" s="597">
        <v>0</v>
      </c>
      <c r="I1048" s="597">
        <v>0</v>
      </c>
    </row>
    <row r="1049" spans="1:9">
      <c r="A1049" s="618" t="s">
        <v>677</v>
      </c>
      <c r="B1049" s="618" t="s">
        <v>678</v>
      </c>
      <c r="C1049" s="618" t="s">
        <v>1511</v>
      </c>
      <c r="D1049" s="620" t="s">
        <v>1512</v>
      </c>
      <c r="E1049" s="597">
        <v>1916000</v>
      </c>
      <c r="F1049" s="597">
        <v>0</v>
      </c>
      <c r="G1049" s="597">
        <v>1916000</v>
      </c>
      <c r="H1049" s="597">
        <v>0</v>
      </c>
      <c r="I1049" s="597">
        <v>0</v>
      </c>
    </row>
    <row r="1050" spans="1:9">
      <c r="A1050" s="618" t="s">
        <v>677</v>
      </c>
      <c r="B1050" s="618" t="s">
        <v>406</v>
      </c>
      <c r="C1050" s="619" t="s">
        <v>411</v>
      </c>
      <c r="D1050" s="620" t="s">
        <v>283</v>
      </c>
      <c r="E1050" s="597">
        <v>750341169</v>
      </c>
      <c r="F1050" s="597">
        <v>0</v>
      </c>
      <c r="G1050" s="597">
        <v>750341169</v>
      </c>
      <c r="H1050" s="597">
        <v>0</v>
      </c>
      <c r="I1050" s="597">
        <v>0</v>
      </c>
    </row>
    <row r="1051" spans="1:9" ht="25.5">
      <c r="A1051" s="618" t="s">
        <v>677</v>
      </c>
      <c r="B1051" s="618" t="s">
        <v>406</v>
      </c>
      <c r="C1051" s="618" t="s">
        <v>662</v>
      </c>
      <c r="D1051" s="620" t="s">
        <v>2969</v>
      </c>
      <c r="E1051" s="597">
        <v>750341169</v>
      </c>
      <c r="F1051" s="597">
        <v>0</v>
      </c>
      <c r="G1051" s="597">
        <v>750341169</v>
      </c>
      <c r="H1051" s="597">
        <v>0</v>
      </c>
      <c r="I1051" s="597">
        <v>0</v>
      </c>
    </row>
    <row r="1052" spans="1:9">
      <c r="A1052" s="618" t="s">
        <v>677</v>
      </c>
      <c r="B1052" s="618" t="s">
        <v>666</v>
      </c>
      <c r="C1052" s="619" t="s">
        <v>411</v>
      </c>
      <c r="D1052" s="620" t="s">
        <v>667</v>
      </c>
      <c r="E1052" s="597">
        <v>3701117</v>
      </c>
      <c r="F1052" s="597">
        <v>0</v>
      </c>
      <c r="G1052" s="597">
        <v>0</v>
      </c>
      <c r="H1052" s="597">
        <v>1110333</v>
      </c>
      <c r="I1052" s="597">
        <v>2590784</v>
      </c>
    </row>
    <row r="1053" spans="1:9">
      <c r="A1053" s="618" t="s">
        <v>677</v>
      </c>
      <c r="B1053" s="618" t="s">
        <v>666</v>
      </c>
      <c r="C1053" s="618" t="s">
        <v>1413</v>
      </c>
      <c r="D1053" s="620" t="s">
        <v>3130</v>
      </c>
      <c r="E1053" s="597">
        <v>357842</v>
      </c>
      <c r="F1053" s="597">
        <v>0</v>
      </c>
      <c r="G1053" s="597">
        <v>0</v>
      </c>
      <c r="H1053" s="597">
        <v>107352</v>
      </c>
      <c r="I1053" s="597">
        <v>250490</v>
      </c>
    </row>
    <row r="1054" spans="1:9">
      <c r="A1054" s="618" t="s">
        <v>677</v>
      </c>
      <c r="B1054" s="618" t="s">
        <v>666</v>
      </c>
      <c r="C1054" s="618" t="s">
        <v>493</v>
      </c>
      <c r="D1054" s="620" t="s">
        <v>2989</v>
      </c>
      <c r="E1054" s="597">
        <v>3343275</v>
      </c>
      <c r="F1054" s="597">
        <v>0</v>
      </c>
      <c r="G1054" s="597">
        <v>0</v>
      </c>
      <c r="H1054" s="597">
        <v>1002981</v>
      </c>
      <c r="I1054" s="597">
        <v>2340294</v>
      </c>
    </row>
    <row r="1055" spans="1:9">
      <c r="A1055" s="618" t="s">
        <v>677</v>
      </c>
      <c r="B1055" s="618" t="s">
        <v>669</v>
      </c>
      <c r="C1055" s="619" t="s">
        <v>411</v>
      </c>
      <c r="D1055" s="620" t="s">
        <v>2970</v>
      </c>
      <c r="E1055" s="597">
        <v>836110383</v>
      </c>
      <c r="F1055" s="597">
        <v>0</v>
      </c>
      <c r="G1055" s="597">
        <v>836110383</v>
      </c>
      <c r="H1055" s="597">
        <v>0</v>
      </c>
      <c r="I1055" s="597">
        <v>0</v>
      </c>
    </row>
    <row r="1056" spans="1:9" ht="25.5">
      <c r="A1056" s="618" t="s">
        <v>677</v>
      </c>
      <c r="B1056" s="618" t="s">
        <v>669</v>
      </c>
      <c r="C1056" s="618" t="s">
        <v>671</v>
      </c>
      <c r="D1056" s="620" t="s">
        <v>2971</v>
      </c>
      <c r="E1056" s="597">
        <v>36900791</v>
      </c>
      <c r="F1056" s="597">
        <v>0</v>
      </c>
      <c r="G1056" s="597">
        <v>36900791</v>
      </c>
      <c r="H1056" s="597">
        <v>0</v>
      </c>
      <c r="I1056" s="597">
        <v>0</v>
      </c>
    </row>
    <row r="1057" spans="1:9">
      <c r="A1057" s="618" t="s">
        <v>677</v>
      </c>
      <c r="B1057" s="618" t="s">
        <v>669</v>
      </c>
      <c r="C1057" s="618" t="s">
        <v>1438</v>
      </c>
      <c r="D1057" s="620" t="s">
        <v>3083</v>
      </c>
      <c r="E1057" s="597">
        <v>799209592</v>
      </c>
      <c r="F1057" s="597">
        <v>0</v>
      </c>
      <c r="G1057" s="597">
        <v>799209592</v>
      </c>
      <c r="H1057" s="597">
        <v>0</v>
      </c>
      <c r="I1057" s="597">
        <v>0</v>
      </c>
    </row>
    <row r="1058" spans="1:9">
      <c r="A1058" s="618" t="s">
        <v>677</v>
      </c>
      <c r="B1058" s="618" t="s">
        <v>685</v>
      </c>
      <c r="C1058" s="619" t="s">
        <v>411</v>
      </c>
      <c r="D1058" s="620" t="s">
        <v>686</v>
      </c>
      <c r="E1058" s="597">
        <v>2000000</v>
      </c>
      <c r="F1058" s="597">
        <v>0</v>
      </c>
      <c r="G1058" s="597">
        <v>2000000</v>
      </c>
      <c r="H1058" s="597">
        <v>0</v>
      </c>
      <c r="I1058" s="597">
        <v>0</v>
      </c>
    </row>
    <row r="1059" spans="1:9">
      <c r="A1059" s="618" t="s">
        <v>677</v>
      </c>
      <c r="B1059" s="618" t="s">
        <v>685</v>
      </c>
      <c r="C1059" s="618" t="s">
        <v>1032</v>
      </c>
      <c r="D1059" s="620" t="s">
        <v>1033</v>
      </c>
      <c r="E1059" s="597">
        <v>2000000</v>
      </c>
      <c r="F1059" s="597">
        <v>0</v>
      </c>
      <c r="G1059" s="597">
        <v>2000000</v>
      </c>
      <c r="H1059" s="597">
        <v>0</v>
      </c>
      <c r="I1059" s="597">
        <v>0</v>
      </c>
    </row>
    <row r="1060" spans="1:9">
      <c r="A1060" s="618" t="s">
        <v>677</v>
      </c>
      <c r="B1060" s="618" t="s">
        <v>395</v>
      </c>
      <c r="C1060" s="619" t="s">
        <v>411</v>
      </c>
      <c r="D1060" s="620" t="s">
        <v>2990</v>
      </c>
      <c r="E1060" s="597">
        <v>12869144</v>
      </c>
      <c r="F1060" s="597">
        <v>0</v>
      </c>
      <c r="G1060" s="597">
        <v>6835828</v>
      </c>
      <c r="H1060" s="597">
        <v>4262000</v>
      </c>
      <c r="I1060" s="597">
        <v>1771316</v>
      </c>
    </row>
    <row r="1061" spans="1:9">
      <c r="A1061" s="618" t="s">
        <v>677</v>
      </c>
      <c r="B1061" s="618" t="s">
        <v>395</v>
      </c>
      <c r="C1061" s="618" t="s">
        <v>396</v>
      </c>
      <c r="D1061" s="620" t="s">
        <v>2991</v>
      </c>
      <c r="E1061" s="597">
        <v>12869144</v>
      </c>
      <c r="F1061" s="597">
        <v>0</v>
      </c>
      <c r="G1061" s="597">
        <v>6835828</v>
      </c>
      <c r="H1061" s="597">
        <v>4262000</v>
      </c>
      <c r="I1061" s="597">
        <v>1771316</v>
      </c>
    </row>
    <row r="1062" spans="1:9">
      <c r="A1062" s="618" t="s">
        <v>677</v>
      </c>
      <c r="B1062" s="618" t="s">
        <v>382</v>
      </c>
      <c r="C1062" s="619" t="s">
        <v>411</v>
      </c>
      <c r="D1062" s="620" t="s">
        <v>383</v>
      </c>
      <c r="E1062" s="597">
        <v>419680510</v>
      </c>
      <c r="F1062" s="597">
        <v>419680510</v>
      </c>
      <c r="G1062" s="597">
        <v>0</v>
      </c>
      <c r="H1062" s="597">
        <v>0</v>
      </c>
      <c r="I1062" s="597">
        <v>0</v>
      </c>
    </row>
    <row r="1063" spans="1:9" ht="25.5">
      <c r="A1063" s="618" t="s">
        <v>677</v>
      </c>
      <c r="B1063" s="618" t="s">
        <v>382</v>
      </c>
      <c r="C1063" s="618" t="s">
        <v>1441</v>
      </c>
      <c r="D1063" s="620" t="s">
        <v>3036</v>
      </c>
      <c r="E1063" s="597">
        <v>332668578</v>
      </c>
      <c r="F1063" s="597">
        <v>332668578</v>
      </c>
      <c r="G1063" s="597">
        <v>0</v>
      </c>
      <c r="H1063" s="597">
        <v>0</v>
      </c>
      <c r="I1063" s="597">
        <v>0</v>
      </c>
    </row>
    <row r="1064" spans="1:9">
      <c r="A1064" s="618" t="s">
        <v>677</v>
      </c>
      <c r="B1064" s="618" t="s">
        <v>382</v>
      </c>
      <c r="C1064" s="618" t="s">
        <v>545</v>
      </c>
      <c r="D1064" s="620" t="s">
        <v>3031</v>
      </c>
      <c r="E1064" s="597">
        <v>87011932</v>
      </c>
      <c r="F1064" s="597">
        <v>87011932</v>
      </c>
      <c r="G1064" s="597">
        <v>0</v>
      </c>
      <c r="H1064" s="597">
        <v>0</v>
      </c>
      <c r="I1064" s="597">
        <v>0</v>
      </c>
    </row>
    <row r="1065" spans="1:9">
      <c r="A1065" s="618" t="s">
        <v>677</v>
      </c>
      <c r="B1065" s="618" t="s">
        <v>675</v>
      </c>
      <c r="C1065" s="619" t="s">
        <v>411</v>
      </c>
      <c r="D1065" s="620" t="s">
        <v>676</v>
      </c>
      <c r="E1065" s="597">
        <v>378103051</v>
      </c>
      <c r="F1065" s="597">
        <v>821471</v>
      </c>
      <c r="G1065" s="597">
        <v>376086580</v>
      </c>
      <c r="H1065" s="597">
        <v>1195000</v>
      </c>
      <c r="I1065" s="597">
        <v>0</v>
      </c>
    </row>
    <row r="1066" spans="1:9">
      <c r="A1066" s="618" t="s">
        <v>677</v>
      </c>
      <c r="B1066" s="618" t="s">
        <v>675</v>
      </c>
      <c r="C1066" s="618" t="s">
        <v>1047</v>
      </c>
      <c r="D1066" s="620" t="s">
        <v>1048</v>
      </c>
      <c r="E1066" s="597">
        <v>369594764</v>
      </c>
      <c r="F1066" s="597">
        <v>0</v>
      </c>
      <c r="G1066" s="597">
        <v>369594764</v>
      </c>
      <c r="H1066" s="597">
        <v>0</v>
      </c>
      <c r="I1066" s="597">
        <v>0</v>
      </c>
    </row>
    <row r="1067" spans="1:9" ht="38.25">
      <c r="A1067" s="618" t="s">
        <v>677</v>
      </c>
      <c r="B1067" s="618" t="s">
        <v>675</v>
      </c>
      <c r="C1067" s="618" t="s">
        <v>1035</v>
      </c>
      <c r="D1067" s="620" t="s">
        <v>1036</v>
      </c>
      <c r="E1067" s="597">
        <v>3563</v>
      </c>
      <c r="F1067" s="597">
        <v>0</v>
      </c>
      <c r="G1067" s="597">
        <v>3563</v>
      </c>
      <c r="H1067" s="597">
        <v>0</v>
      </c>
      <c r="I1067" s="597">
        <v>0</v>
      </c>
    </row>
    <row r="1068" spans="1:9">
      <c r="A1068" s="618" t="s">
        <v>677</v>
      </c>
      <c r="B1068" s="618" t="s">
        <v>675</v>
      </c>
      <c r="C1068" s="618" t="s">
        <v>1010</v>
      </c>
      <c r="D1068" s="620" t="s">
        <v>1011</v>
      </c>
      <c r="E1068" s="597">
        <v>6475802</v>
      </c>
      <c r="F1068" s="597">
        <v>0</v>
      </c>
      <c r="G1068" s="597">
        <v>6475802</v>
      </c>
      <c r="H1068" s="597">
        <v>0</v>
      </c>
      <c r="I1068" s="597">
        <v>0</v>
      </c>
    </row>
    <row r="1069" spans="1:9">
      <c r="A1069" s="618" t="s">
        <v>677</v>
      </c>
      <c r="B1069" s="618" t="s">
        <v>675</v>
      </c>
      <c r="C1069" s="618" t="s">
        <v>1503</v>
      </c>
      <c r="D1069" s="620" t="s">
        <v>3115</v>
      </c>
      <c r="E1069" s="597">
        <v>821471</v>
      </c>
      <c r="F1069" s="597">
        <v>821471</v>
      </c>
      <c r="G1069" s="597">
        <v>0</v>
      </c>
      <c r="H1069" s="597">
        <v>0</v>
      </c>
      <c r="I1069" s="597">
        <v>0</v>
      </c>
    </row>
    <row r="1070" spans="1:9" ht="25.5">
      <c r="A1070" s="618" t="s">
        <v>677</v>
      </c>
      <c r="B1070" s="618" t="s">
        <v>675</v>
      </c>
      <c r="C1070" s="618" t="s">
        <v>1037</v>
      </c>
      <c r="D1070" s="620" t="s">
        <v>1038</v>
      </c>
      <c r="E1070" s="597">
        <v>3751</v>
      </c>
      <c r="F1070" s="597">
        <v>0</v>
      </c>
      <c r="G1070" s="597">
        <v>3751</v>
      </c>
      <c r="H1070" s="597">
        <v>0</v>
      </c>
      <c r="I1070" s="597">
        <v>0</v>
      </c>
    </row>
    <row r="1071" spans="1:9" ht="25.5">
      <c r="A1071" s="618" t="s">
        <v>677</v>
      </c>
      <c r="B1071" s="618" t="s">
        <v>675</v>
      </c>
      <c r="C1071" s="618" t="s">
        <v>1012</v>
      </c>
      <c r="D1071" s="620" t="s">
        <v>3015</v>
      </c>
      <c r="E1071" s="597">
        <v>1203700</v>
      </c>
      <c r="F1071" s="597">
        <v>0</v>
      </c>
      <c r="G1071" s="597">
        <v>8700</v>
      </c>
      <c r="H1071" s="597">
        <v>1195000</v>
      </c>
      <c r="I1071" s="597">
        <v>0</v>
      </c>
    </row>
    <row r="1072" spans="1:9" ht="25.5">
      <c r="A1072" s="618" t="s">
        <v>546</v>
      </c>
      <c r="B1072" s="619" t="s">
        <v>411</v>
      </c>
      <c r="C1072" s="619" t="s">
        <v>411</v>
      </c>
      <c r="D1072" s="620" t="s">
        <v>3131</v>
      </c>
      <c r="E1072" s="597">
        <v>152034317647</v>
      </c>
      <c r="F1072" s="597">
        <v>32909429386</v>
      </c>
      <c r="G1072" s="597">
        <v>117100953517</v>
      </c>
      <c r="H1072" s="597">
        <v>1125250473</v>
      </c>
      <c r="I1072" s="597">
        <v>898684271</v>
      </c>
    </row>
    <row r="1073" spans="1:9">
      <c r="A1073" s="618" t="s">
        <v>546</v>
      </c>
      <c r="B1073" s="618" t="s">
        <v>406</v>
      </c>
      <c r="C1073" s="619" t="s">
        <v>411</v>
      </c>
      <c r="D1073" s="620" t="s">
        <v>283</v>
      </c>
      <c r="E1073" s="597">
        <v>634647236</v>
      </c>
      <c r="F1073" s="597">
        <v>0</v>
      </c>
      <c r="G1073" s="597">
        <v>634647236</v>
      </c>
      <c r="H1073" s="597">
        <v>0</v>
      </c>
      <c r="I1073" s="597">
        <v>0</v>
      </c>
    </row>
    <row r="1074" spans="1:9" ht="25.5">
      <c r="A1074" s="618" t="s">
        <v>546</v>
      </c>
      <c r="B1074" s="618" t="s">
        <v>406</v>
      </c>
      <c r="C1074" s="618" t="s">
        <v>662</v>
      </c>
      <c r="D1074" s="620" t="s">
        <v>2969</v>
      </c>
      <c r="E1074" s="597">
        <v>634647236</v>
      </c>
      <c r="F1074" s="597">
        <v>0</v>
      </c>
      <c r="G1074" s="597">
        <v>634647236</v>
      </c>
      <c r="H1074" s="597">
        <v>0</v>
      </c>
      <c r="I1074" s="597">
        <v>0</v>
      </c>
    </row>
    <row r="1075" spans="1:9" ht="25.5">
      <c r="A1075" s="618" t="s">
        <v>546</v>
      </c>
      <c r="B1075" s="618" t="s">
        <v>403</v>
      </c>
      <c r="C1075" s="619" t="s">
        <v>411</v>
      </c>
      <c r="D1075" s="620" t="s">
        <v>3017</v>
      </c>
      <c r="E1075" s="597">
        <v>161954555</v>
      </c>
      <c r="F1075" s="597">
        <v>0</v>
      </c>
      <c r="G1075" s="597">
        <v>161954555</v>
      </c>
      <c r="H1075" s="597">
        <v>0</v>
      </c>
      <c r="I1075" s="597">
        <v>0</v>
      </c>
    </row>
    <row r="1076" spans="1:9" ht="25.5">
      <c r="A1076" s="618" t="s">
        <v>546</v>
      </c>
      <c r="B1076" s="618" t="s">
        <v>403</v>
      </c>
      <c r="C1076" s="618" t="s">
        <v>999</v>
      </c>
      <c r="D1076" s="620" t="s">
        <v>3019</v>
      </c>
      <c r="E1076" s="597">
        <v>157060715</v>
      </c>
      <c r="F1076" s="597">
        <v>0</v>
      </c>
      <c r="G1076" s="597">
        <v>157060715</v>
      </c>
      <c r="H1076" s="597">
        <v>0</v>
      </c>
      <c r="I1076" s="597">
        <v>0</v>
      </c>
    </row>
    <row r="1077" spans="1:9" ht="25.5">
      <c r="A1077" s="618" t="s">
        <v>546</v>
      </c>
      <c r="B1077" s="618" t="s">
        <v>403</v>
      </c>
      <c r="C1077" s="618" t="s">
        <v>3033</v>
      </c>
      <c r="D1077" s="620" t="s">
        <v>3034</v>
      </c>
      <c r="E1077" s="597">
        <v>4893840</v>
      </c>
      <c r="F1077" s="597">
        <v>0</v>
      </c>
      <c r="G1077" s="597">
        <v>4893840</v>
      </c>
      <c r="H1077" s="597">
        <v>0</v>
      </c>
      <c r="I1077" s="597">
        <v>0</v>
      </c>
    </row>
    <row r="1078" spans="1:9">
      <c r="A1078" s="618" t="s">
        <v>546</v>
      </c>
      <c r="B1078" s="618" t="s">
        <v>663</v>
      </c>
      <c r="C1078" s="619" t="s">
        <v>411</v>
      </c>
      <c r="D1078" s="620" t="s">
        <v>284</v>
      </c>
      <c r="E1078" s="597">
        <v>142793481</v>
      </c>
      <c r="F1078" s="597">
        <v>0</v>
      </c>
      <c r="G1078" s="597">
        <v>142793481</v>
      </c>
      <c r="H1078" s="597">
        <v>0</v>
      </c>
      <c r="I1078" s="597">
        <v>0</v>
      </c>
    </row>
    <row r="1079" spans="1:9">
      <c r="A1079" s="618" t="s">
        <v>546</v>
      </c>
      <c r="B1079" s="618" t="s">
        <v>663</v>
      </c>
      <c r="C1079" s="618" t="s">
        <v>665</v>
      </c>
      <c r="D1079" s="620" t="s">
        <v>1002</v>
      </c>
      <c r="E1079" s="597">
        <v>141257381</v>
      </c>
      <c r="F1079" s="597">
        <v>0</v>
      </c>
      <c r="G1079" s="597">
        <v>141257381</v>
      </c>
      <c r="H1079" s="597">
        <v>0</v>
      </c>
      <c r="I1079" s="597">
        <v>0</v>
      </c>
    </row>
    <row r="1080" spans="1:9">
      <c r="A1080" s="618" t="s">
        <v>546</v>
      </c>
      <c r="B1080" s="618" t="s">
        <v>663</v>
      </c>
      <c r="C1080" s="618" t="s">
        <v>1494</v>
      </c>
      <c r="D1080" s="620" t="s">
        <v>3123</v>
      </c>
      <c r="E1080" s="597">
        <v>115000</v>
      </c>
      <c r="F1080" s="597">
        <v>0</v>
      </c>
      <c r="G1080" s="597">
        <v>115000</v>
      </c>
      <c r="H1080" s="597">
        <v>0</v>
      </c>
      <c r="I1080" s="597">
        <v>0</v>
      </c>
    </row>
    <row r="1081" spans="1:9">
      <c r="A1081" s="618" t="s">
        <v>546</v>
      </c>
      <c r="B1081" s="618" t="s">
        <v>663</v>
      </c>
      <c r="C1081" s="618" t="s">
        <v>1026</v>
      </c>
      <c r="D1081" s="620" t="s">
        <v>1027</v>
      </c>
      <c r="E1081" s="597">
        <v>1421100</v>
      </c>
      <c r="F1081" s="597">
        <v>0</v>
      </c>
      <c r="G1081" s="597">
        <v>1421100</v>
      </c>
      <c r="H1081" s="597">
        <v>0</v>
      </c>
      <c r="I1081" s="597">
        <v>0</v>
      </c>
    </row>
    <row r="1082" spans="1:9">
      <c r="A1082" s="618" t="s">
        <v>546</v>
      </c>
      <c r="B1082" s="618" t="s">
        <v>666</v>
      </c>
      <c r="C1082" s="619" t="s">
        <v>411</v>
      </c>
      <c r="D1082" s="620" t="s">
        <v>667</v>
      </c>
      <c r="E1082" s="597">
        <v>148718023</v>
      </c>
      <c r="F1082" s="597">
        <v>0</v>
      </c>
      <c r="G1082" s="597">
        <v>0</v>
      </c>
      <c r="H1082" s="597">
        <v>44615404</v>
      </c>
      <c r="I1082" s="597">
        <v>104102619</v>
      </c>
    </row>
    <row r="1083" spans="1:9">
      <c r="A1083" s="618" t="s">
        <v>546</v>
      </c>
      <c r="B1083" s="618" t="s">
        <v>666</v>
      </c>
      <c r="C1083" s="618" t="s">
        <v>668</v>
      </c>
      <c r="D1083" s="620" t="s">
        <v>994</v>
      </c>
      <c r="E1083" s="597">
        <v>148718023</v>
      </c>
      <c r="F1083" s="597">
        <v>0</v>
      </c>
      <c r="G1083" s="597">
        <v>0</v>
      </c>
      <c r="H1083" s="597">
        <v>44615404</v>
      </c>
      <c r="I1083" s="597">
        <v>104102619</v>
      </c>
    </row>
    <row r="1084" spans="1:9">
      <c r="A1084" s="618" t="s">
        <v>546</v>
      </c>
      <c r="B1084" s="618" t="s">
        <v>669</v>
      </c>
      <c r="C1084" s="619" t="s">
        <v>411</v>
      </c>
      <c r="D1084" s="620" t="s">
        <v>2970</v>
      </c>
      <c r="E1084" s="597">
        <v>31149306762</v>
      </c>
      <c r="F1084" s="597">
        <v>19555250</v>
      </c>
      <c r="G1084" s="597">
        <v>31129751512</v>
      </c>
      <c r="H1084" s="597">
        <v>0</v>
      </c>
      <c r="I1084" s="597">
        <v>0</v>
      </c>
    </row>
    <row r="1085" spans="1:9" ht="25.5">
      <c r="A1085" s="618" t="s">
        <v>546</v>
      </c>
      <c r="B1085" s="618" t="s">
        <v>669</v>
      </c>
      <c r="C1085" s="618" t="s">
        <v>671</v>
      </c>
      <c r="D1085" s="620" t="s">
        <v>2971</v>
      </c>
      <c r="E1085" s="597">
        <v>31129751512</v>
      </c>
      <c r="F1085" s="597">
        <v>0</v>
      </c>
      <c r="G1085" s="597">
        <v>31129751512</v>
      </c>
      <c r="H1085" s="597">
        <v>0</v>
      </c>
      <c r="I1085" s="597">
        <v>0</v>
      </c>
    </row>
    <row r="1086" spans="1:9">
      <c r="A1086" s="618" t="s">
        <v>546</v>
      </c>
      <c r="B1086" s="618" t="s">
        <v>669</v>
      </c>
      <c r="C1086" s="618" t="s">
        <v>1495</v>
      </c>
      <c r="D1086" s="620" t="s">
        <v>3035</v>
      </c>
      <c r="E1086" s="597">
        <v>19555250</v>
      </c>
      <c r="F1086" s="597">
        <v>19555250</v>
      </c>
      <c r="G1086" s="597">
        <v>0</v>
      </c>
      <c r="H1086" s="597">
        <v>0</v>
      </c>
      <c r="I1086" s="597">
        <v>0</v>
      </c>
    </row>
    <row r="1087" spans="1:9">
      <c r="A1087" s="618" t="s">
        <v>546</v>
      </c>
      <c r="B1087" s="618" t="s">
        <v>751</v>
      </c>
      <c r="C1087" s="619" t="s">
        <v>411</v>
      </c>
      <c r="D1087" s="620" t="s">
        <v>3079</v>
      </c>
      <c r="E1087" s="597">
        <v>63857792117</v>
      </c>
      <c r="F1087" s="597">
        <v>0</v>
      </c>
      <c r="G1087" s="597">
        <v>63857792117</v>
      </c>
      <c r="H1087" s="597">
        <v>0</v>
      </c>
      <c r="I1087" s="597">
        <v>0</v>
      </c>
    </row>
    <row r="1088" spans="1:9">
      <c r="A1088" s="618" t="s">
        <v>546</v>
      </c>
      <c r="B1088" s="618" t="s">
        <v>751</v>
      </c>
      <c r="C1088" s="618" t="s">
        <v>1496</v>
      </c>
      <c r="D1088" s="620" t="s">
        <v>3132</v>
      </c>
      <c r="E1088" s="597">
        <v>63857792117</v>
      </c>
      <c r="F1088" s="597">
        <v>0</v>
      </c>
      <c r="G1088" s="597">
        <v>63857792117</v>
      </c>
      <c r="H1088" s="597">
        <v>0</v>
      </c>
      <c r="I1088" s="597">
        <v>0</v>
      </c>
    </row>
    <row r="1089" spans="1:9">
      <c r="A1089" s="618" t="s">
        <v>546</v>
      </c>
      <c r="B1089" s="618" t="s">
        <v>1447</v>
      </c>
      <c r="C1089" s="619" t="s">
        <v>411</v>
      </c>
      <c r="D1089" s="620" t="s">
        <v>801</v>
      </c>
      <c r="E1089" s="597">
        <v>50983903850</v>
      </c>
      <c r="F1089" s="597">
        <v>31970971100</v>
      </c>
      <c r="G1089" s="597">
        <v>19012932750</v>
      </c>
      <c r="H1089" s="597">
        <v>0</v>
      </c>
      <c r="I1089" s="597">
        <v>0</v>
      </c>
    </row>
    <row r="1090" spans="1:9">
      <c r="A1090" s="618" t="s">
        <v>546</v>
      </c>
      <c r="B1090" s="618" t="s">
        <v>1447</v>
      </c>
      <c r="C1090" s="618" t="s">
        <v>1448</v>
      </c>
      <c r="D1090" s="620" t="s">
        <v>3047</v>
      </c>
      <c r="E1090" s="597">
        <v>6667201250</v>
      </c>
      <c r="F1090" s="597">
        <v>0</v>
      </c>
      <c r="G1090" s="597">
        <v>6667201250</v>
      </c>
      <c r="H1090" s="597">
        <v>0</v>
      </c>
      <c r="I1090" s="597">
        <v>0</v>
      </c>
    </row>
    <row r="1091" spans="1:9">
      <c r="A1091" s="618" t="s">
        <v>546</v>
      </c>
      <c r="B1091" s="618" t="s">
        <v>1447</v>
      </c>
      <c r="C1091" s="618" t="s">
        <v>1449</v>
      </c>
      <c r="D1091" s="620" t="s">
        <v>3048</v>
      </c>
      <c r="E1091" s="597">
        <v>12345731500</v>
      </c>
      <c r="F1091" s="597">
        <v>0</v>
      </c>
      <c r="G1091" s="597">
        <v>12345731500</v>
      </c>
      <c r="H1091" s="597">
        <v>0</v>
      </c>
      <c r="I1091" s="597">
        <v>0</v>
      </c>
    </row>
    <row r="1092" spans="1:9">
      <c r="A1092" s="618" t="s">
        <v>546</v>
      </c>
      <c r="B1092" s="618" t="s">
        <v>1447</v>
      </c>
      <c r="C1092" s="618" t="s">
        <v>1451</v>
      </c>
      <c r="D1092" s="620" t="s">
        <v>3052</v>
      </c>
      <c r="E1092" s="597">
        <v>11249368600</v>
      </c>
      <c r="F1092" s="597">
        <v>11249368600</v>
      </c>
      <c r="G1092" s="597">
        <v>0</v>
      </c>
      <c r="H1092" s="597">
        <v>0</v>
      </c>
      <c r="I1092" s="597">
        <v>0</v>
      </c>
    </row>
    <row r="1093" spans="1:9">
      <c r="A1093" s="618" t="s">
        <v>546</v>
      </c>
      <c r="B1093" s="618" t="s">
        <v>1447</v>
      </c>
      <c r="C1093" s="618" t="s">
        <v>1452</v>
      </c>
      <c r="D1093" s="620" t="s">
        <v>3053</v>
      </c>
      <c r="E1093" s="597">
        <v>20721602500</v>
      </c>
      <c r="F1093" s="597">
        <v>20721602500</v>
      </c>
      <c r="G1093" s="597">
        <v>0</v>
      </c>
      <c r="H1093" s="597">
        <v>0</v>
      </c>
      <c r="I1093" s="597">
        <v>0</v>
      </c>
    </row>
    <row r="1094" spans="1:9">
      <c r="A1094" s="618" t="s">
        <v>546</v>
      </c>
      <c r="B1094" s="618" t="s">
        <v>672</v>
      </c>
      <c r="C1094" s="619" t="s">
        <v>411</v>
      </c>
      <c r="D1094" s="620" t="s">
        <v>3012</v>
      </c>
      <c r="E1094" s="597">
        <v>81075400</v>
      </c>
      <c r="F1094" s="597">
        <v>0</v>
      </c>
      <c r="G1094" s="597">
        <v>16215080</v>
      </c>
      <c r="H1094" s="597">
        <v>24322620</v>
      </c>
      <c r="I1094" s="597">
        <v>40537700</v>
      </c>
    </row>
    <row r="1095" spans="1:9">
      <c r="A1095" s="618" t="s">
        <v>546</v>
      </c>
      <c r="B1095" s="618" t="s">
        <v>672</v>
      </c>
      <c r="C1095" s="618" t="s">
        <v>673</v>
      </c>
      <c r="D1095" s="620" t="s">
        <v>995</v>
      </c>
      <c r="E1095" s="597">
        <v>81075400</v>
      </c>
      <c r="F1095" s="597">
        <v>0</v>
      </c>
      <c r="G1095" s="597">
        <v>16215080</v>
      </c>
      <c r="H1095" s="597">
        <v>24322620</v>
      </c>
      <c r="I1095" s="597">
        <v>40537700</v>
      </c>
    </row>
    <row r="1096" spans="1:9">
      <c r="A1096" s="618" t="s">
        <v>546</v>
      </c>
      <c r="B1096" s="618" t="s">
        <v>685</v>
      </c>
      <c r="C1096" s="619" t="s">
        <v>411</v>
      </c>
      <c r="D1096" s="620" t="s">
        <v>686</v>
      </c>
      <c r="E1096" s="597">
        <v>29000000</v>
      </c>
      <c r="F1096" s="597">
        <v>0</v>
      </c>
      <c r="G1096" s="597">
        <v>29000000</v>
      </c>
      <c r="H1096" s="597">
        <v>0</v>
      </c>
      <c r="I1096" s="597">
        <v>0</v>
      </c>
    </row>
    <row r="1097" spans="1:9">
      <c r="A1097" s="618" t="s">
        <v>546</v>
      </c>
      <c r="B1097" s="618" t="s">
        <v>685</v>
      </c>
      <c r="C1097" s="618" t="s">
        <v>1028</v>
      </c>
      <c r="D1097" s="620" t="s">
        <v>1029</v>
      </c>
      <c r="E1097" s="597">
        <v>12000000</v>
      </c>
      <c r="F1097" s="597">
        <v>0</v>
      </c>
      <c r="G1097" s="597">
        <v>12000000</v>
      </c>
      <c r="H1097" s="597">
        <v>0</v>
      </c>
      <c r="I1097" s="597">
        <v>0</v>
      </c>
    </row>
    <row r="1098" spans="1:9">
      <c r="A1098" s="618" t="s">
        <v>546</v>
      </c>
      <c r="B1098" s="618" t="s">
        <v>685</v>
      </c>
      <c r="C1098" s="618" t="s">
        <v>1030</v>
      </c>
      <c r="D1098" s="620" t="s">
        <v>1031</v>
      </c>
      <c r="E1098" s="597">
        <v>12000000</v>
      </c>
      <c r="F1098" s="597">
        <v>0</v>
      </c>
      <c r="G1098" s="597">
        <v>12000000</v>
      </c>
      <c r="H1098" s="597">
        <v>0</v>
      </c>
      <c r="I1098" s="597">
        <v>0</v>
      </c>
    </row>
    <row r="1099" spans="1:9">
      <c r="A1099" s="618" t="s">
        <v>546</v>
      </c>
      <c r="B1099" s="618" t="s">
        <v>685</v>
      </c>
      <c r="C1099" s="618" t="s">
        <v>1032</v>
      </c>
      <c r="D1099" s="620" t="s">
        <v>1033</v>
      </c>
      <c r="E1099" s="597">
        <v>5000000</v>
      </c>
      <c r="F1099" s="597">
        <v>0</v>
      </c>
      <c r="G1099" s="597">
        <v>5000000</v>
      </c>
      <c r="H1099" s="597">
        <v>0</v>
      </c>
      <c r="I1099" s="597">
        <v>0</v>
      </c>
    </row>
    <row r="1100" spans="1:9">
      <c r="A1100" s="618" t="s">
        <v>546</v>
      </c>
      <c r="B1100" s="618" t="s">
        <v>395</v>
      </c>
      <c r="C1100" s="619" t="s">
        <v>411</v>
      </c>
      <c r="D1100" s="620" t="s">
        <v>2990</v>
      </c>
      <c r="E1100" s="597">
        <v>3565636632</v>
      </c>
      <c r="F1100" s="597">
        <v>0</v>
      </c>
      <c r="G1100" s="597">
        <v>1762360000</v>
      </c>
      <c r="H1100" s="597">
        <v>1049232680</v>
      </c>
      <c r="I1100" s="597">
        <v>754043952</v>
      </c>
    </row>
    <row r="1101" spans="1:9">
      <c r="A1101" s="618" t="s">
        <v>546</v>
      </c>
      <c r="B1101" s="618" t="s">
        <v>395</v>
      </c>
      <c r="C1101" s="618" t="s">
        <v>396</v>
      </c>
      <c r="D1101" s="620" t="s">
        <v>2991</v>
      </c>
      <c r="E1101" s="597">
        <v>3565636632</v>
      </c>
      <c r="F1101" s="597">
        <v>0</v>
      </c>
      <c r="G1101" s="597">
        <v>1762360000</v>
      </c>
      <c r="H1101" s="597">
        <v>1049232680</v>
      </c>
      <c r="I1101" s="597">
        <v>754043952</v>
      </c>
    </row>
    <row r="1102" spans="1:9">
      <c r="A1102" s="618" t="s">
        <v>546</v>
      </c>
      <c r="B1102" s="618" t="s">
        <v>382</v>
      </c>
      <c r="C1102" s="619" t="s">
        <v>411</v>
      </c>
      <c r="D1102" s="620" t="s">
        <v>383</v>
      </c>
      <c r="E1102" s="597">
        <v>33903036</v>
      </c>
      <c r="F1102" s="597">
        <v>18903036</v>
      </c>
      <c r="G1102" s="597">
        <v>15000000</v>
      </c>
      <c r="H1102" s="597">
        <v>0</v>
      </c>
      <c r="I1102" s="597">
        <v>0</v>
      </c>
    </row>
    <row r="1103" spans="1:9" ht="38.25">
      <c r="A1103" s="618" t="s">
        <v>546</v>
      </c>
      <c r="B1103" s="618" t="s">
        <v>382</v>
      </c>
      <c r="C1103" s="618" t="s">
        <v>674</v>
      </c>
      <c r="D1103" s="620" t="s">
        <v>3013</v>
      </c>
      <c r="E1103" s="597">
        <v>16311036</v>
      </c>
      <c r="F1103" s="597">
        <v>16311036</v>
      </c>
      <c r="G1103" s="597">
        <v>0</v>
      </c>
      <c r="H1103" s="597">
        <v>0</v>
      </c>
      <c r="I1103" s="597">
        <v>0</v>
      </c>
    </row>
    <row r="1104" spans="1:9">
      <c r="A1104" s="618" t="s">
        <v>546</v>
      </c>
      <c r="B1104" s="618" t="s">
        <v>382</v>
      </c>
      <c r="C1104" s="618" t="s">
        <v>544</v>
      </c>
      <c r="D1104" s="620" t="s">
        <v>1000</v>
      </c>
      <c r="E1104" s="597">
        <v>15000000</v>
      </c>
      <c r="F1104" s="597">
        <v>0</v>
      </c>
      <c r="G1104" s="597">
        <v>15000000</v>
      </c>
      <c r="H1104" s="597">
        <v>0</v>
      </c>
      <c r="I1104" s="597">
        <v>0</v>
      </c>
    </row>
    <row r="1105" spans="1:9">
      <c r="A1105" s="618" t="s">
        <v>546</v>
      </c>
      <c r="B1105" s="618" t="s">
        <v>382</v>
      </c>
      <c r="C1105" s="618" t="s">
        <v>545</v>
      </c>
      <c r="D1105" s="620" t="s">
        <v>3031</v>
      </c>
      <c r="E1105" s="597">
        <v>2592000</v>
      </c>
      <c r="F1105" s="597">
        <v>2592000</v>
      </c>
      <c r="G1105" s="597">
        <v>0</v>
      </c>
      <c r="H1105" s="597">
        <v>0</v>
      </c>
      <c r="I1105" s="597">
        <v>0</v>
      </c>
    </row>
    <row r="1106" spans="1:9">
      <c r="A1106" s="618" t="s">
        <v>546</v>
      </c>
      <c r="B1106" s="618" t="s">
        <v>675</v>
      </c>
      <c r="C1106" s="619" t="s">
        <v>411</v>
      </c>
      <c r="D1106" s="620" t="s">
        <v>676</v>
      </c>
      <c r="E1106" s="597">
        <v>1245586555</v>
      </c>
      <c r="F1106" s="597">
        <v>900000000</v>
      </c>
      <c r="G1106" s="597">
        <v>338506786</v>
      </c>
      <c r="H1106" s="597">
        <v>7079769</v>
      </c>
      <c r="I1106" s="597">
        <v>0</v>
      </c>
    </row>
    <row r="1107" spans="1:9">
      <c r="A1107" s="618" t="s">
        <v>546</v>
      </c>
      <c r="B1107" s="618" t="s">
        <v>675</v>
      </c>
      <c r="C1107" s="618" t="s">
        <v>1047</v>
      </c>
      <c r="D1107" s="620" t="s">
        <v>1048</v>
      </c>
      <c r="E1107" s="597">
        <v>106679</v>
      </c>
      <c r="F1107" s="597">
        <v>0</v>
      </c>
      <c r="G1107" s="597">
        <v>106679</v>
      </c>
      <c r="H1107" s="597">
        <v>0</v>
      </c>
      <c r="I1107" s="597">
        <v>0</v>
      </c>
    </row>
    <row r="1108" spans="1:9" ht="38.25">
      <c r="A1108" s="618" t="s">
        <v>546</v>
      </c>
      <c r="B1108" s="618" t="s">
        <v>675</v>
      </c>
      <c r="C1108" s="618" t="s">
        <v>1035</v>
      </c>
      <c r="D1108" s="620" t="s">
        <v>1036</v>
      </c>
      <c r="E1108" s="597">
        <v>7847125</v>
      </c>
      <c r="F1108" s="597">
        <v>0</v>
      </c>
      <c r="G1108" s="597">
        <v>7847125</v>
      </c>
      <c r="H1108" s="597">
        <v>0</v>
      </c>
      <c r="I1108" s="597">
        <v>0</v>
      </c>
    </row>
    <row r="1109" spans="1:9" ht="25.5">
      <c r="A1109" s="618" t="s">
        <v>546</v>
      </c>
      <c r="B1109" s="618" t="s">
        <v>675</v>
      </c>
      <c r="C1109" s="618" t="s">
        <v>1037</v>
      </c>
      <c r="D1109" s="620" t="s">
        <v>1038</v>
      </c>
      <c r="E1109" s="597">
        <v>8169778</v>
      </c>
      <c r="F1109" s="597">
        <v>0</v>
      </c>
      <c r="G1109" s="597">
        <v>8169778</v>
      </c>
      <c r="H1109" s="597">
        <v>0</v>
      </c>
      <c r="I1109" s="597">
        <v>0</v>
      </c>
    </row>
    <row r="1110" spans="1:9" ht="25.5">
      <c r="A1110" s="618" t="s">
        <v>546</v>
      </c>
      <c r="B1110" s="618" t="s">
        <v>675</v>
      </c>
      <c r="C1110" s="618" t="s">
        <v>1040</v>
      </c>
      <c r="D1110" s="620" t="s">
        <v>1041</v>
      </c>
      <c r="E1110" s="597">
        <v>10845000</v>
      </c>
      <c r="F1110" s="597">
        <v>0</v>
      </c>
      <c r="G1110" s="597">
        <v>10845000</v>
      </c>
      <c r="H1110" s="597">
        <v>0</v>
      </c>
      <c r="I1110" s="597">
        <v>0</v>
      </c>
    </row>
    <row r="1111" spans="1:9" ht="38.25">
      <c r="A1111" s="618" t="s">
        <v>546</v>
      </c>
      <c r="B1111" s="618" t="s">
        <v>675</v>
      </c>
      <c r="C1111" s="618" t="s">
        <v>1417</v>
      </c>
      <c r="D1111" s="620" t="s">
        <v>3001</v>
      </c>
      <c r="E1111" s="597">
        <v>900000000</v>
      </c>
      <c r="F1111" s="597">
        <v>900000000</v>
      </c>
      <c r="G1111" s="597">
        <v>0</v>
      </c>
      <c r="H1111" s="597">
        <v>0</v>
      </c>
      <c r="I1111" s="597">
        <v>0</v>
      </c>
    </row>
    <row r="1112" spans="1:9" ht="25.5">
      <c r="A1112" s="618" t="s">
        <v>546</v>
      </c>
      <c r="B1112" s="618" t="s">
        <v>675</v>
      </c>
      <c r="C1112" s="618" t="s">
        <v>1012</v>
      </c>
      <c r="D1112" s="620" t="s">
        <v>3015</v>
      </c>
      <c r="E1112" s="597">
        <v>318617973</v>
      </c>
      <c r="F1112" s="597">
        <v>0</v>
      </c>
      <c r="G1112" s="597">
        <v>311538204</v>
      </c>
      <c r="H1112" s="597">
        <v>7079769</v>
      </c>
      <c r="I1112" s="597">
        <v>0</v>
      </c>
    </row>
    <row r="1113" spans="1:9">
      <c r="A1113" s="618" t="s">
        <v>1513</v>
      </c>
      <c r="B1113" s="619" t="s">
        <v>411</v>
      </c>
      <c r="C1113" s="619" t="s">
        <v>411</v>
      </c>
      <c r="D1113" s="620" t="s">
        <v>3039</v>
      </c>
      <c r="E1113" s="597">
        <v>25075720</v>
      </c>
      <c r="F1113" s="597">
        <v>24800</v>
      </c>
      <c r="G1113" s="597">
        <v>25050920</v>
      </c>
      <c r="H1113" s="597">
        <v>0</v>
      </c>
      <c r="I1113" s="597">
        <v>0</v>
      </c>
    </row>
    <row r="1114" spans="1:9">
      <c r="A1114" s="618" t="s">
        <v>1513</v>
      </c>
      <c r="B1114" s="618" t="s">
        <v>382</v>
      </c>
      <c r="C1114" s="619" t="s">
        <v>411</v>
      </c>
      <c r="D1114" s="620" t="s">
        <v>383</v>
      </c>
      <c r="E1114" s="597">
        <v>25000000</v>
      </c>
      <c r="F1114" s="597">
        <v>0</v>
      </c>
      <c r="G1114" s="597">
        <v>25000000</v>
      </c>
      <c r="H1114" s="597">
        <v>0</v>
      </c>
      <c r="I1114" s="597">
        <v>0</v>
      </c>
    </row>
    <row r="1115" spans="1:9">
      <c r="A1115" s="618" t="s">
        <v>1513</v>
      </c>
      <c r="B1115" s="618" t="s">
        <v>382</v>
      </c>
      <c r="C1115" s="618" t="s">
        <v>544</v>
      </c>
      <c r="D1115" s="620" t="s">
        <v>1000</v>
      </c>
      <c r="E1115" s="597">
        <v>25000000</v>
      </c>
      <c r="F1115" s="597">
        <v>0</v>
      </c>
      <c r="G1115" s="597">
        <v>25000000</v>
      </c>
      <c r="H1115" s="597">
        <v>0</v>
      </c>
      <c r="I1115" s="597">
        <v>0</v>
      </c>
    </row>
    <row r="1116" spans="1:9">
      <c r="A1116" s="618" t="s">
        <v>1513</v>
      </c>
      <c r="B1116" s="618" t="s">
        <v>675</v>
      </c>
      <c r="C1116" s="619" t="s">
        <v>411</v>
      </c>
      <c r="D1116" s="620" t="s">
        <v>676</v>
      </c>
      <c r="E1116" s="597">
        <v>75720</v>
      </c>
      <c r="F1116" s="597">
        <v>24800</v>
      </c>
      <c r="G1116" s="597">
        <v>50920</v>
      </c>
      <c r="H1116" s="597">
        <v>0</v>
      </c>
      <c r="I1116" s="597">
        <v>0</v>
      </c>
    </row>
    <row r="1117" spans="1:9" ht="38.25">
      <c r="A1117" s="618" t="s">
        <v>1513</v>
      </c>
      <c r="B1117" s="618" t="s">
        <v>675</v>
      </c>
      <c r="C1117" s="618" t="s">
        <v>1035</v>
      </c>
      <c r="D1117" s="620" t="s">
        <v>1036</v>
      </c>
      <c r="E1117" s="597">
        <v>9751</v>
      </c>
      <c r="F1117" s="597">
        <v>0</v>
      </c>
      <c r="G1117" s="597">
        <v>9751</v>
      </c>
      <c r="H1117" s="597">
        <v>0</v>
      </c>
      <c r="I1117" s="597">
        <v>0</v>
      </c>
    </row>
    <row r="1118" spans="1:9" ht="25.5">
      <c r="A1118" s="618" t="s">
        <v>1513</v>
      </c>
      <c r="B1118" s="618" t="s">
        <v>675</v>
      </c>
      <c r="C1118" s="618" t="s">
        <v>1037</v>
      </c>
      <c r="D1118" s="620" t="s">
        <v>1038</v>
      </c>
      <c r="E1118" s="597">
        <v>9909</v>
      </c>
      <c r="F1118" s="597">
        <v>0</v>
      </c>
      <c r="G1118" s="597">
        <v>9909</v>
      </c>
      <c r="H1118" s="597">
        <v>0</v>
      </c>
      <c r="I1118" s="597">
        <v>0</v>
      </c>
    </row>
    <row r="1119" spans="1:9" ht="38.25">
      <c r="A1119" s="618" t="s">
        <v>1513</v>
      </c>
      <c r="B1119" s="618" t="s">
        <v>675</v>
      </c>
      <c r="C1119" s="618" t="s">
        <v>1417</v>
      </c>
      <c r="D1119" s="620" t="s">
        <v>3001</v>
      </c>
      <c r="E1119" s="597">
        <v>24800</v>
      </c>
      <c r="F1119" s="597">
        <v>24800</v>
      </c>
      <c r="G1119" s="597">
        <v>0</v>
      </c>
      <c r="H1119" s="597">
        <v>0</v>
      </c>
      <c r="I1119" s="597">
        <v>0</v>
      </c>
    </row>
    <row r="1120" spans="1:9" ht="25.5">
      <c r="A1120" s="618" t="s">
        <v>1513</v>
      </c>
      <c r="B1120" s="618" t="s">
        <v>675</v>
      </c>
      <c r="C1120" s="618" t="s">
        <v>1012</v>
      </c>
      <c r="D1120" s="620" t="s">
        <v>3015</v>
      </c>
      <c r="E1120" s="597">
        <v>31260</v>
      </c>
      <c r="F1120" s="597">
        <v>0</v>
      </c>
      <c r="G1120" s="597">
        <v>31260</v>
      </c>
      <c r="H1120" s="597">
        <v>0</v>
      </c>
      <c r="I1120" s="597">
        <v>0</v>
      </c>
    </row>
    <row r="1121" spans="1:9">
      <c r="A1121" s="618" t="s">
        <v>680</v>
      </c>
      <c r="B1121" s="619" t="s">
        <v>411</v>
      </c>
      <c r="C1121" s="619" t="s">
        <v>411</v>
      </c>
      <c r="D1121" s="620" t="s">
        <v>335</v>
      </c>
      <c r="E1121" s="597">
        <v>9182429112082</v>
      </c>
      <c r="F1121" s="597">
        <v>0</v>
      </c>
      <c r="G1121" s="597">
        <v>9182429112082</v>
      </c>
      <c r="H1121" s="597">
        <v>0</v>
      </c>
      <c r="I1121" s="597">
        <v>0</v>
      </c>
    </row>
    <row r="1122" spans="1:9">
      <c r="A1122" s="618" t="s">
        <v>680</v>
      </c>
      <c r="B1122" s="618" t="s">
        <v>1613</v>
      </c>
      <c r="C1122" s="619" t="s">
        <v>411</v>
      </c>
      <c r="D1122" s="620" t="s">
        <v>2893</v>
      </c>
      <c r="E1122" s="597">
        <v>14006612980</v>
      </c>
      <c r="F1122" s="597">
        <v>0</v>
      </c>
      <c r="G1122" s="597">
        <v>14006612980</v>
      </c>
      <c r="H1122" s="597">
        <v>0</v>
      </c>
      <c r="I1122" s="597">
        <v>0</v>
      </c>
    </row>
    <row r="1123" spans="1:9">
      <c r="A1123" s="618" t="s">
        <v>680</v>
      </c>
      <c r="B1123" s="618" t="s">
        <v>1613</v>
      </c>
      <c r="C1123" s="618" t="s">
        <v>1614</v>
      </c>
      <c r="D1123" s="620" t="s">
        <v>3133</v>
      </c>
      <c r="E1123" s="597">
        <v>14006612980</v>
      </c>
      <c r="F1123" s="597">
        <v>0</v>
      </c>
      <c r="G1123" s="597">
        <v>14006612980</v>
      </c>
      <c r="H1123" s="597">
        <v>0</v>
      </c>
      <c r="I1123" s="597">
        <v>0</v>
      </c>
    </row>
    <row r="1124" spans="1:9">
      <c r="A1124" s="618" t="s">
        <v>680</v>
      </c>
      <c r="B1124" s="618" t="s">
        <v>764</v>
      </c>
      <c r="C1124" s="619" t="s">
        <v>411</v>
      </c>
      <c r="D1124" s="620" t="s">
        <v>3134</v>
      </c>
      <c r="E1124" s="597">
        <v>1211606799115</v>
      </c>
      <c r="F1124" s="597">
        <v>0</v>
      </c>
      <c r="G1124" s="597">
        <v>1211606799115</v>
      </c>
      <c r="H1124" s="597">
        <v>0</v>
      </c>
      <c r="I1124" s="597">
        <v>0</v>
      </c>
    </row>
    <row r="1125" spans="1:9" ht="25.5">
      <c r="A1125" s="618" t="s">
        <v>680</v>
      </c>
      <c r="B1125" s="618" t="s">
        <v>764</v>
      </c>
      <c r="C1125" s="618" t="s">
        <v>3135</v>
      </c>
      <c r="D1125" s="620" t="s">
        <v>3136</v>
      </c>
      <c r="E1125" s="597">
        <v>670780517941</v>
      </c>
      <c r="F1125" s="597">
        <v>0</v>
      </c>
      <c r="G1125" s="597">
        <v>670780517941</v>
      </c>
      <c r="H1125" s="597">
        <v>0</v>
      </c>
      <c r="I1125" s="597">
        <v>0</v>
      </c>
    </row>
    <row r="1126" spans="1:9" ht="38.25">
      <c r="A1126" s="618" t="s">
        <v>680</v>
      </c>
      <c r="B1126" s="618" t="s">
        <v>764</v>
      </c>
      <c r="C1126" s="618" t="s">
        <v>3137</v>
      </c>
      <c r="D1126" s="620" t="s">
        <v>3138</v>
      </c>
      <c r="E1126" s="597">
        <v>3174402000</v>
      </c>
      <c r="F1126" s="597">
        <v>0</v>
      </c>
      <c r="G1126" s="597">
        <v>3174402000</v>
      </c>
      <c r="H1126" s="597">
        <v>0</v>
      </c>
      <c r="I1126" s="597">
        <v>0</v>
      </c>
    </row>
    <row r="1127" spans="1:9" ht="38.25">
      <c r="A1127" s="618" t="s">
        <v>680</v>
      </c>
      <c r="B1127" s="618" t="s">
        <v>764</v>
      </c>
      <c r="C1127" s="618" t="s">
        <v>3139</v>
      </c>
      <c r="D1127" s="620" t="s">
        <v>1216</v>
      </c>
      <c r="E1127" s="597">
        <v>41397674032</v>
      </c>
      <c r="F1127" s="597">
        <v>0</v>
      </c>
      <c r="G1127" s="597">
        <v>41397674032</v>
      </c>
      <c r="H1127" s="597">
        <v>0</v>
      </c>
      <c r="I1127" s="597">
        <v>0</v>
      </c>
    </row>
    <row r="1128" spans="1:9" ht="38.25">
      <c r="A1128" s="618" t="s">
        <v>680</v>
      </c>
      <c r="B1128" s="618" t="s">
        <v>764</v>
      </c>
      <c r="C1128" s="618" t="s">
        <v>3140</v>
      </c>
      <c r="D1128" s="620" t="s">
        <v>1322</v>
      </c>
      <c r="E1128" s="597">
        <v>1373435789</v>
      </c>
      <c r="F1128" s="597">
        <v>0</v>
      </c>
      <c r="G1128" s="597">
        <v>1373435789</v>
      </c>
      <c r="H1128" s="597">
        <v>0</v>
      </c>
      <c r="I1128" s="597">
        <v>0</v>
      </c>
    </row>
    <row r="1129" spans="1:9" ht="25.5">
      <c r="A1129" s="618" t="s">
        <v>680</v>
      </c>
      <c r="B1129" s="618" t="s">
        <v>764</v>
      </c>
      <c r="C1129" s="618" t="s">
        <v>3141</v>
      </c>
      <c r="D1129" s="620" t="s">
        <v>3142</v>
      </c>
      <c r="E1129" s="597">
        <v>490914252766</v>
      </c>
      <c r="F1129" s="597">
        <v>0</v>
      </c>
      <c r="G1129" s="597">
        <v>490914252766</v>
      </c>
      <c r="H1129" s="597">
        <v>0</v>
      </c>
      <c r="I1129" s="597">
        <v>0</v>
      </c>
    </row>
    <row r="1130" spans="1:9">
      <c r="A1130" s="618" t="s">
        <v>680</v>
      </c>
      <c r="B1130" s="618" t="s">
        <v>764</v>
      </c>
      <c r="C1130" s="618" t="s">
        <v>3143</v>
      </c>
      <c r="D1130" s="620" t="s">
        <v>1212</v>
      </c>
      <c r="E1130" s="597">
        <v>3966516587</v>
      </c>
      <c r="F1130" s="597">
        <v>0</v>
      </c>
      <c r="G1130" s="597">
        <v>3966516587</v>
      </c>
      <c r="H1130" s="597">
        <v>0</v>
      </c>
      <c r="I1130" s="597">
        <v>0</v>
      </c>
    </row>
    <row r="1131" spans="1:9">
      <c r="A1131" s="618" t="s">
        <v>680</v>
      </c>
      <c r="B1131" s="618" t="s">
        <v>761</v>
      </c>
      <c r="C1131" s="619" t="s">
        <v>411</v>
      </c>
      <c r="D1131" s="620" t="s">
        <v>279</v>
      </c>
      <c r="E1131" s="597">
        <v>126239291717</v>
      </c>
      <c r="F1131" s="597">
        <v>0</v>
      </c>
      <c r="G1131" s="597">
        <v>126239291717</v>
      </c>
      <c r="H1131" s="597">
        <v>0</v>
      </c>
      <c r="I1131" s="597">
        <v>0</v>
      </c>
    </row>
    <row r="1132" spans="1:9">
      <c r="A1132" s="618" t="s">
        <v>680</v>
      </c>
      <c r="B1132" s="618" t="s">
        <v>761</v>
      </c>
      <c r="C1132" s="618" t="s">
        <v>762</v>
      </c>
      <c r="D1132" s="620" t="s">
        <v>3144</v>
      </c>
      <c r="E1132" s="597">
        <v>126239291717</v>
      </c>
      <c r="F1132" s="597">
        <v>0</v>
      </c>
      <c r="G1132" s="597">
        <v>126239291717</v>
      </c>
      <c r="H1132" s="597">
        <v>0</v>
      </c>
      <c r="I1132" s="597">
        <v>0</v>
      </c>
    </row>
    <row r="1133" spans="1:9">
      <c r="A1133" s="618" t="s">
        <v>680</v>
      </c>
      <c r="B1133" s="618" t="s">
        <v>687</v>
      </c>
      <c r="C1133" s="619" t="s">
        <v>411</v>
      </c>
      <c r="D1133" s="620" t="s">
        <v>3145</v>
      </c>
      <c r="E1133" s="597">
        <v>18110000000</v>
      </c>
      <c r="F1133" s="597">
        <v>0</v>
      </c>
      <c r="G1133" s="597">
        <v>18110000000</v>
      </c>
      <c r="H1133" s="597">
        <v>0</v>
      </c>
      <c r="I1133" s="597">
        <v>0</v>
      </c>
    </row>
    <row r="1134" spans="1:9">
      <c r="A1134" s="618" t="s">
        <v>680</v>
      </c>
      <c r="B1134" s="618" t="s">
        <v>687</v>
      </c>
      <c r="C1134" s="618" t="s">
        <v>688</v>
      </c>
      <c r="D1134" s="620" t="s">
        <v>205</v>
      </c>
      <c r="E1134" s="597">
        <v>18110000000</v>
      </c>
      <c r="F1134" s="597">
        <v>0</v>
      </c>
      <c r="G1134" s="597">
        <v>18110000000</v>
      </c>
      <c r="H1134" s="597">
        <v>0</v>
      </c>
      <c r="I1134" s="597">
        <v>0</v>
      </c>
    </row>
    <row r="1135" spans="1:9">
      <c r="A1135" s="618" t="s">
        <v>680</v>
      </c>
      <c r="B1135" s="618" t="s">
        <v>86</v>
      </c>
      <c r="C1135" s="619" t="s">
        <v>411</v>
      </c>
      <c r="D1135" s="620" t="s">
        <v>657</v>
      </c>
      <c r="E1135" s="597">
        <v>7734709740596</v>
      </c>
      <c r="F1135" s="597">
        <v>0</v>
      </c>
      <c r="G1135" s="597">
        <v>7734709740596</v>
      </c>
      <c r="H1135" s="597">
        <v>0</v>
      </c>
      <c r="I1135" s="597">
        <v>0</v>
      </c>
    </row>
    <row r="1136" spans="1:9">
      <c r="A1136" s="618" t="s">
        <v>680</v>
      </c>
      <c r="B1136" s="618" t="s">
        <v>86</v>
      </c>
      <c r="C1136" s="618" t="s">
        <v>87</v>
      </c>
      <c r="D1136" s="620" t="s">
        <v>898</v>
      </c>
      <c r="E1136" s="597">
        <v>4568443000000</v>
      </c>
      <c r="F1136" s="597">
        <v>0</v>
      </c>
      <c r="G1136" s="597">
        <v>4568443000000</v>
      </c>
      <c r="H1136" s="597">
        <v>0</v>
      </c>
      <c r="I1136" s="597">
        <v>0</v>
      </c>
    </row>
    <row r="1137" spans="1:9">
      <c r="A1137" s="618" t="s">
        <v>680</v>
      </c>
      <c r="B1137" s="618" t="s">
        <v>86</v>
      </c>
      <c r="C1137" s="618" t="s">
        <v>1514</v>
      </c>
      <c r="D1137" s="620" t="s">
        <v>1515</v>
      </c>
      <c r="E1137" s="597">
        <v>224990631750</v>
      </c>
      <c r="F1137" s="597">
        <v>0</v>
      </c>
      <c r="G1137" s="597">
        <v>224990631750</v>
      </c>
      <c r="H1137" s="597">
        <v>0</v>
      </c>
      <c r="I1137" s="597">
        <v>0</v>
      </c>
    </row>
    <row r="1138" spans="1:9">
      <c r="A1138" s="618" t="s">
        <v>680</v>
      </c>
      <c r="B1138" s="618" t="s">
        <v>86</v>
      </c>
      <c r="C1138" s="618" t="s">
        <v>1516</v>
      </c>
      <c r="D1138" s="620" t="s">
        <v>3146</v>
      </c>
      <c r="E1138" s="597">
        <v>5029312846</v>
      </c>
      <c r="F1138" s="597">
        <v>0</v>
      </c>
      <c r="G1138" s="597">
        <v>5029312846</v>
      </c>
      <c r="H1138" s="597">
        <v>0</v>
      </c>
      <c r="I1138" s="597">
        <v>0</v>
      </c>
    </row>
    <row r="1139" spans="1:9">
      <c r="A1139" s="618" t="s">
        <v>680</v>
      </c>
      <c r="B1139" s="618" t="s">
        <v>86</v>
      </c>
      <c r="C1139" s="618" t="s">
        <v>88</v>
      </c>
      <c r="D1139" s="620" t="s">
        <v>3147</v>
      </c>
      <c r="E1139" s="597">
        <v>2936246796000</v>
      </c>
      <c r="F1139" s="597">
        <v>0</v>
      </c>
      <c r="G1139" s="597">
        <v>2936246796000</v>
      </c>
      <c r="H1139" s="597">
        <v>0</v>
      </c>
      <c r="I1139" s="597">
        <v>0</v>
      </c>
    </row>
    <row r="1140" spans="1:9">
      <c r="A1140" s="618" t="s">
        <v>680</v>
      </c>
      <c r="B1140" s="618" t="s">
        <v>548</v>
      </c>
      <c r="C1140" s="619" t="s">
        <v>411</v>
      </c>
      <c r="D1140" s="620" t="s">
        <v>3040</v>
      </c>
      <c r="E1140" s="597">
        <v>73396722675</v>
      </c>
      <c r="F1140" s="597">
        <v>0</v>
      </c>
      <c r="G1140" s="597">
        <v>73396722675</v>
      </c>
      <c r="H1140" s="597">
        <v>0</v>
      </c>
      <c r="I1140" s="597">
        <v>0</v>
      </c>
    </row>
    <row r="1141" spans="1:9" ht="25.5">
      <c r="A1141" s="618" t="s">
        <v>680</v>
      </c>
      <c r="B1141" s="618" t="s">
        <v>548</v>
      </c>
      <c r="C1141" s="618" t="s">
        <v>1013</v>
      </c>
      <c r="D1141" s="620" t="s">
        <v>3041</v>
      </c>
      <c r="E1141" s="597">
        <v>64753722675</v>
      </c>
      <c r="F1141" s="597">
        <v>0</v>
      </c>
      <c r="G1141" s="597">
        <v>64753722675</v>
      </c>
      <c r="H1141" s="597">
        <v>0</v>
      </c>
      <c r="I1141" s="597">
        <v>0</v>
      </c>
    </row>
    <row r="1142" spans="1:9">
      <c r="A1142" s="618" t="s">
        <v>680</v>
      </c>
      <c r="B1142" s="618" t="s">
        <v>548</v>
      </c>
      <c r="C1142" s="618" t="s">
        <v>549</v>
      </c>
      <c r="D1142" s="620" t="s">
        <v>205</v>
      </c>
      <c r="E1142" s="597">
        <v>8643000000</v>
      </c>
      <c r="F1142" s="597">
        <v>0</v>
      </c>
      <c r="G1142" s="597">
        <v>8643000000</v>
      </c>
      <c r="H1142" s="597">
        <v>0</v>
      </c>
      <c r="I1142" s="597">
        <v>0</v>
      </c>
    </row>
    <row r="1143" spans="1:9">
      <c r="A1143" s="618" t="s">
        <v>680</v>
      </c>
      <c r="B1143" s="618" t="s">
        <v>89</v>
      </c>
      <c r="C1143" s="619" t="s">
        <v>411</v>
      </c>
      <c r="D1143" s="620" t="s">
        <v>3148</v>
      </c>
      <c r="E1143" s="597">
        <v>3306057786</v>
      </c>
      <c r="F1143" s="597">
        <v>0</v>
      </c>
      <c r="G1143" s="597">
        <v>3306057786</v>
      </c>
      <c r="H1143" s="597">
        <v>0</v>
      </c>
      <c r="I1143" s="597">
        <v>0</v>
      </c>
    </row>
    <row r="1144" spans="1:9">
      <c r="A1144" s="618" t="s">
        <v>680</v>
      </c>
      <c r="B1144" s="618" t="s">
        <v>89</v>
      </c>
      <c r="C1144" s="618" t="s">
        <v>90</v>
      </c>
      <c r="D1144" s="620" t="s">
        <v>3148</v>
      </c>
      <c r="E1144" s="597">
        <v>3306057786</v>
      </c>
      <c r="F1144" s="597">
        <v>0</v>
      </c>
      <c r="G1144" s="597">
        <v>3306057786</v>
      </c>
      <c r="H1144" s="597">
        <v>0</v>
      </c>
      <c r="I1144" s="597">
        <v>0</v>
      </c>
    </row>
    <row r="1145" spans="1:9">
      <c r="A1145" s="618" t="s">
        <v>680</v>
      </c>
      <c r="B1145" s="618" t="s">
        <v>675</v>
      </c>
      <c r="C1145" s="619" t="s">
        <v>411</v>
      </c>
      <c r="D1145" s="620" t="s">
        <v>676</v>
      </c>
      <c r="E1145" s="597">
        <v>485284000</v>
      </c>
      <c r="F1145" s="597">
        <v>0</v>
      </c>
      <c r="G1145" s="597">
        <v>485284000</v>
      </c>
      <c r="H1145" s="597">
        <v>0</v>
      </c>
      <c r="I1145" s="597">
        <v>0</v>
      </c>
    </row>
    <row r="1146" spans="1:9">
      <c r="A1146" s="618" t="s">
        <v>680</v>
      </c>
      <c r="B1146" s="618" t="s">
        <v>675</v>
      </c>
      <c r="C1146" s="618" t="s">
        <v>91</v>
      </c>
      <c r="D1146" s="620" t="s">
        <v>652</v>
      </c>
      <c r="E1146" s="597">
        <v>452284000</v>
      </c>
      <c r="F1146" s="597">
        <v>0</v>
      </c>
      <c r="G1146" s="597">
        <v>452284000</v>
      </c>
      <c r="H1146" s="597">
        <v>0</v>
      </c>
      <c r="I1146" s="597">
        <v>0</v>
      </c>
    </row>
    <row r="1147" spans="1:9" ht="25.5">
      <c r="A1147" s="618" t="s">
        <v>680</v>
      </c>
      <c r="B1147" s="618" t="s">
        <v>675</v>
      </c>
      <c r="C1147" s="618" t="s">
        <v>92</v>
      </c>
      <c r="D1147" s="620" t="s">
        <v>2988</v>
      </c>
      <c r="E1147" s="597">
        <v>33000000</v>
      </c>
      <c r="F1147" s="597">
        <v>0</v>
      </c>
      <c r="G1147" s="597">
        <v>33000000</v>
      </c>
      <c r="H1147" s="597">
        <v>0</v>
      </c>
      <c r="I1147" s="597">
        <v>0</v>
      </c>
    </row>
    <row r="1148" spans="1:9">
      <c r="A1148" s="618" t="s">
        <v>680</v>
      </c>
      <c r="B1148" s="618" t="s">
        <v>1558</v>
      </c>
      <c r="C1148" s="619" t="s">
        <v>411</v>
      </c>
      <c r="D1148" s="620" t="s">
        <v>1559</v>
      </c>
      <c r="E1148" s="597">
        <v>568603213</v>
      </c>
      <c r="F1148" s="597">
        <v>0</v>
      </c>
      <c r="G1148" s="597">
        <v>568603213</v>
      </c>
      <c r="H1148" s="597">
        <v>0</v>
      </c>
      <c r="I1148" s="597">
        <v>0</v>
      </c>
    </row>
    <row r="1149" spans="1:9">
      <c r="A1149" s="618" t="s">
        <v>680</v>
      </c>
      <c r="B1149" s="618" t="s">
        <v>1558</v>
      </c>
      <c r="C1149" s="618" t="s">
        <v>3149</v>
      </c>
      <c r="D1149" s="620" t="s">
        <v>3150</v>
      </c>
      <c r="E1149" s="597">
        <v>568603213</v>
      </c>
      <c r="F1149" s="597">
        <v>0</v>
      </c>
      <c r="G1149" s="597">
        <v>568603213</v>
      </c>
      <c r="H1149" s="597">
        <v>0</v>
      </c>
      <c r="I1149" s="597">
        <v>0</v>
      </c>
    </row>
    <row r="1150" spans="1:9">
      <c r="A1150" s="618" t="s">
        <v>1517</v>
      </c>
      <c r="B1150" s="619" t="s">
        <v>411</v>
      </c>
      <c r="C1150" s="619" t="s">
        <v>411</v>
      </c>
      <c r="D1150" s="620" t="s">
        <v>1443</v>
      </c>
      <c r="E1150" s="597">
        <v>1856069755</v>
      </c>
      <c r="F1150" s="597">
        <v>556750742</v>
      </c>
      <c r="G1150" s="597">
        <v>1299319013</v>
      </c>
      <c r="H1150" s="597">
        <v>0</v>
      </c>
      <c r="I1150" s="597">
        <v>0</v>
      </c>
    </row>
    <row r="1151" spans="1:9">
      <c r="A1151" s="618" t="s">
        <v>1517</v>
      </c>
      <c r="B1151" s="618" t="s">
        <v>406</v>
      </c>
      <c r="C1151" s="619" t="s">
        <v>411</v>
      </c>
      <c r="D1151" s="620" t="s">
        <v>283</v>
      </c>
      <c r="E1151" s="597">
        <v>1216392654</v>
      </c>
      <c r="F1151" s="597">
        <v>0</v>
      </c>
      <c r="G1151" s="597">
        <v>1216392654</v>
      </c>
      <c r="H1151" s="597">
        <v>0</v>
      </c>
      <c r="I1151" s="597">
        <v>0</v>
      </c>
    </row>
    <row r="1152" spans="1:9" ht="25.5">
      <c r="A1152" s="618" t="s">
        <v>1517</v>
      </c>
      <c r="B1152" s="618" t="s">
        <v>406</v>
      </c>
      <c r="C1152" s="618" t="s">
        <v>662</v>
      </c>
      <c r="D1152" s="620" t="s">
        <v>2969</v>
      </c>
      <c r="E1152" s="597">
        <v>1216392654</v>
      </c>
      <c r="F1152" s="597">
        <v>0</v>
      </c>
      <c r="G1152" s="597">
        <v>1216392654</v>
      </c>
      <c r="H1152" s="597">
        <v>0</v>
      </c>
      <c r="I1152" s="597">
        <v>0</v>
      </c>
    </row>
    <row r="1153" spans="1:9">
      <c r="A1153" s="618" t="s">
        <v>1517</v>
      </c>
      <c r="B1153" s="618" t="s">
        <v>669</v>
      </c>
      <c r="C1153" s="619" t="s">
        <v>411</v>
      </c>
      <c r="D1153" s="620" t="s">
        <v>2970</v>
      </c>
      <c r="E1153" s="597">
        <v>545533225</v>
      </c>
      <c r="F1153" s="597">
        <v>545533225</v>
      </c>
      <c r="G1153" s="597">
        <v>0</v>
      </c>
      <c r="H1153" s="597">
        <v>0</v>
      </c>
      <c r="I1153" s="597">
        <v>0</v>
      </c>
    </row>
    <row r="1154" spans="1:9">
      <c r="A1154" s="618" t="s">
        <v>1517</v>
      </c>
      <c r="B1154" s="618" t="s">
        <v>669</v>
      </c>
      <c r="C1154" s="618" t="s">
        <v>1495</v>
      </c>
      <c r="D1154" s="620" t="s">
        <v>3035</v>
      </c>
      <c r="E1154" s="597">
        <v>545533225</v>
      </c>
      <c r="F1154" s="597">
        <v>545533225</v>
      </c>
      <c r="G1154" s="597">
        <v>0</v>
      </c>
      <c r="H1154" s="597">
        <v>0</v>
      </c>
      <c r="I1154" s="597">
        <v>0</v>
      </c>
    </row>
    <row r="1155" spans="1:9">
      <c r="A1155" s="618" t="s">
        <v>1517</v>
      </c>
      <c r="B1155" s="618" t="s">
        <v>1499</v>
      </c>
      <c r="C1155" s="619" t="s">
        <v>411</v>
      </c>
      <c r="D1155" s="620" t="s">
        <v>654</v>
      </c>
      <c r="E1155" s="597">
        <v>5130517</v>
      </c>
      <c r="F1155" s="597">
        <v>5130517</v>
      </c>
      <c r="G1155" s="597">
        <v>0</v>
      </c>
      <c r="H1155" s="597">
        <v>0</v>
      </c>
      <c r="I1155" s="597">
        <v>0</v>
      </c>
    </row>
    <row r="1156" spans="1:9">
      <c r="A1156" s="618" t="s">
        <v>1517</v>
      </c>
      <c r="B1156" s="618" t="s">
        <v>1499</v>
      </c>
      <c r="C1156" s="618" t="s">
        <v>1500</v>
      </c>
      <c r="D1156" s="620" t="s">
        <v>654</v>
      </c>
      <c r="E1156" s="597">
        <v>5130517</v>
      </c>
      <c r="F1156" s="597">
        <v>5130517</v>
      </c>
      <c r="G1156" s="597">
        <v>0</v>
      </c>
      <c r="H1156" s="597">
        <v>0</v>
      </c>
      <c r="I1156" s="597">
        <v>0</v>
      </c>
    </row>
    <row r="1157" spans="1:9">
      <c r="A1157" s="618" t="s">
        <v>1517</v>
      </c>
      <c r="B1157" s="618" t="s">
        <v>685</v>
      </c>
      <c r="C1157" s="619" t="s">
        <v>411</v>
      </c>
      <c r="D1157" s="620" t="s">
        <v>686</v>
      </c>
      <c r="E1157" s="597">
        <v>3000000</v>
      </c>
      <c r="F1157" s="597">
        <v>0</v>
      </c>
      <c r="G1157" s="597">
        <v>3000000</v>
      </c>
      <c r="H1157" s="597">
        <v>0</v>
      </c>
      <c r="I1157" s="597">
        <v>0</v>
      </c>
    </row>
    <row r="1158" spans="1:9">
      <c r="A1158" s="618" t="s">
        <v>1517</v>
      </c>
      <c r="B1158" s="618" t="s">
        <v>685</v>
      </c>
      <c r="C1158" s="618" t="s">
        <v>1030</v>
      </c>
      <c r="D1158" s="620" t="s">
        <v>1031</v>
      </c>
      <c r="E1158" s="597">
        <v>2000000</v>
      </c>
      <c r="F1158" s="597">
        <v>0</v>
      </c>
      <c r="G1158" s="597">
        <v>2000000</v>
      </c>
      <c r="H1158" s="597">
        <v>0</v>
      </c>
      <c r="I1158" s="597">
        <v>0</v>
      </c>
    </row>
    <row r="1159" spans="1:9">
      <c r="A1159" s="618" t="s">
        <v>1517</v>
      </c>
      <c r="B1159" s="618" t="s">
        <v>685</v>
      </c>
      <c r="C1159" s="618" t="s">
        <v>1032</v>
      </c>
      <c r="D1159" s="620" t="s">
        <v>1033</v>
      </c>
      <c r="E1159" s="597">
        <v>1000000</v>
      </c>
      <c r="F1159" s="597">
        <v>0</v>
      </c>
      <c r="G1159" s="597">
        <v>1000000</v>
      </c>
      <c r="H1159" s="597">
        <v>0</v>
      </c>
      <c r="I1159" s="597">
        <v>0</v>
      </c>
    </row>
    <row r="1160" spans="1:9">
      <c r="A1160" s="618" t="s">
        <v>1517</v>
      </c>
      <c r="B1160" s="618" t="s">
        <v>382</v>
      </c>
      <c r="C1160" s="619" t="s">
        <v>411</v>
      </c>
      <c r="D1160" s="620" t="s">
        <v>383</v>
      </c>
      <c r="E1160" s="597">
        <v>6087000</v>
      </c>
      <c r="F1160" s="597">
        <v>6087000</v>
      </c>
      <c r="G1160" s="597">
        <v>0</v>
      </c>
      <c r="H1160" s="597">
        <v>0</v>
      </c>
      <c r="I1160" s="597">
        <v>0</v>
      </c>
    </row>
    <row r="1161" spans="1:9" ht="38.25">
      <c r="A1161" s="618" t="s">
        <v>1517</v>
      </c>
      <c r="B1161" s="618" t="s">
        <v>382</v>
      </c>
      <c r="C1161" s="618" t="s">
        <v>674</v>
      </c>
      <c r="D1161" s="620" t="s">
        <v>3013</v>
      </c>
      <c r="E1161" s="597">
        <v>6000000</v>
      </c>
      <c r="F1161" s="597">
        <v>6000000</v>
      </c>
      <c r="G1161" s="597">
        <v>0</v>
      </c>
      <c r="H1161" s="597">
        <v>0</v>
      </c>
      <c r="I1161" s="597">
        <v>0</v>
      </c>
    </row>
    <row r="1162" spans="1:9" ht="25.5">
      <c r="A1162" s="618" t="s">
        <v>1517</v>
      </c>
      <c r="B1162" s="618" t="s">
        <v>382</v>
      </c>
      <c r="C1162" s="618" t="s">
        <v>547</v>
      </c>
      <c r="D1162" s="620" t="s">
        <v>2997</v>
      </c>
      <c r="E1162" s="597">
        <v>87000</v>
      </c>
      <c r="F1162" s="597">
        <v>87000</v>
      </c>
      <c r="G1162" s="597">
        <v>0</v>
      </c>
      <c r="H1162" s="597">
        <v>0</v>
      </c>
      <c r="I1162" s="597">
        <v>0</v>
      </c>
    </row>
    <row r="1163" spans="1:9">
      <c r="A1163" s="618" t="s">
        <v>1517</v>
      </c>
      <c r="B1163" s="618" t="s">
        <v>675</v>
      </c>
      <c r="C1163" s="619" t="s">
        <v>411</v>
      </c>
      <c r="D1163" s="620" t="s">
        <v>676</v>
      </c>
      <c r="E1163" s="597">
        <v>79926359</v>
      </c>
      <c r="F1163" s="597">
        <v>0</v>
      </c>
      <c r="G1163" s="597">
        <v>79926359</v>
      </c>
      <c r="H1163" s="597">
        <v>0</v>
      </c>
      <c r="I1163" s="597">
        <v>0</v>
      </c>
    </row>
    <row r="1164" spans="1:9" ht="38.25">
      <c r="A1164" s="618" t="s">
        <v>1517</v>
      </c>
      <c r="B1164" s="618" t="s">
        <v>675</v>
      </c>
      <c r="C1164" s="618" t="s">
        <v>1035</v>
      </c>
      <c r="D1164" s="620" t="s">
        <v>1036</v>
      </c>
      <c r="E1164" s="597">
        <v>7413581</v>
      </c>
      <c r="F1164" s="597">
        <v>0</v>
      </c>
      <c r="G1164" s="597">
        <v>7413581</v>
      </c>
      <c r="H1164" s="597">
        <v>0</v>
      </c>
      <c r="I1164" s="597">
        <v>0</v>
      </c>
    </row>
    <row r="1165" spans="1:9" ht="25.5">
      <c r="A1165" s="618" t="s">
        <v>1517</v>
      </c>
      <c r="B1165" s="618" t="s">
        <v>675</v>
      </c>
      <c r="C1165" s="618" t="s">
        <v>1037</v>
      </c>
      <c r="D1165" s="620" t="s">
        <v>1038</v>
      </c>
      <c r="E1165" s="597">
        <v>72512778</v>
      </c>
      <c r="F1165" s="597">
        <v>0</v>
      </c>
      <c r="G1165" s="597">
        <v>72512778</v>
      </c>
      <c r="H1165" s="597">
        <v>0</v>
      </c>
      <c r="I1165" s="597">
        <v>0</v>
      </c>
    </row>
    <row r="1166" spans="1:9">
      <c r="A1166" s="618" t="s">
        <v>69</v>
      </c>
      <c r="B1166" s="619" t="s">
        <v>411</v>
      </c>
      <c r="C1166" s="619" t="s">
        <v>411</v>
      </c>
      <c r="D1166" s="620" t="s">
        <v>1518</v>
      </c>
      <c r="E1166" s="597">
        <v>3149443296</v>
      </c>
      <c r="F1166" s="597">
        <v>0</v>
      </c>
      <c r="G1166" s="597">
        <v>3149443296</v>
      </c>
      <c r="H1166" s="597">
        <v>0</v>
      </c>
      <c r="I1166" s="597">
        <v>0</v>
      </c>
    </row>
    <row r="1167" spans="1:9">
      <c r="A1167" s="618" t="s">
        <v>69</v>
      </c>
      <c r="B1167" s="618" t="s">
        <v>406</v>
      </c>
      <c r="C1167" s="619" t="s">
        <v>411</v>
      </c>
      <c r="D1167" s="620" t="s">
        <v>283</v>
      </c>
      <c r="E1167" s="597">
        <v>1998510210</v>
      </c>
      <c r="F1167" s="597">
        <v>0</v>
      </c>
      <c r="G1167" s="597">
        <v>1998510210</v>
      </c>
      <c r="H1167" s="597">
        <v>0</v>
      </c>
      <c r="I1167" s="597">
        <v>0</v>
      </c>
    </row>
    <row r="1168" spans="1:9" ht="25.5">
      <c r="A1168" s="618" t="s">
        <v>69</v>
      </c>
      <c r="B1168" s="618" t="s">
        <v>406</v>
      </c>
      <c r="C1168" s="618" t="s">
        <v>662</v>
      </c>
      <c r="D1168" s="620" t="s">
        <v>2969</v>
      </c>
      <c r="E1168" s="597">
        <v>1998510210</v>
      </c>
      <c r="F1168" s="597">
        <v>0</v>
      </c>
      <c r="G1168" s="597">
        <v>1998510210</v>
      </c>
      <c r="H1168" s="597">
        <v>0</v>
      </c>
      <c r="I1168" s="597">
        <v>0</v>
      </c>
    </row>
    <row r="1169" spans="1:9">
      <c r="A1169" s="618" t="s">
        <v>69</v>
      </c>
      <c r="B1169" s="618" t="s">
        <v>669</v>
      </c>
      <c r="C1169" s="619" t="s">
        <v>411</v>
      </c>
      <c r="D1169" s="620" t="s">
        <v>2970</v>
      </c>
      <c r="E1169" s="597">
        <v>1148690299</v>
      </c>
      <c r="F1169" s="597">
        <v>0</v>
      </c>
      <c r="G1169" s="597">
        <v>1148690299</v>
      </c>
      <c r="H1169" s="597">
        <v>0</v>
      </c>
      <c r="I1169" s="597">
        <v>0</v>
      </c>
    </row>
    <row r="1170" spans="1:9" ht="25.5">
      <c r="A1170" s="618" t="s">
        <v>69</v>
      </c>
      <c r="B1170" s="618" t="s">
        <v>669</v>
      </c>
      <c r="C1170" s="618" t="s">
        <v>671</v>
      </c>
      <c r="D1170" s="620" t="s">
        <v>2971</v>
      </c>
      <c r="E1170" s="597">
        <v>1148690299</v>
      </c>
      <c r="F1170" s="597">
        <v>0</v>
      </c>
      <c r="G1170" s="597">
        <v>1148690299</v>
      </c>
      <c r="H1170" s="597">
        <v>0</v>
      </c>
      <c r="I1170" s="597">
        <v>0</v>
      </c>
    </row>
    <row r="1171" spans="1:9">
      <c r="A1171" s="618" t="s">
        <v>69</v>
      </c>
      <c r="B1171" s="618" t="s">
        <v>675</v>
      </c>
      <c r="C1171" s="619" t="s">
        <v>411</v>
      </c>
      <c r="D1171" s="620" t="s">
        <v>676</v>
      </c>
      <c r="E1171" s="597">
        <v>2242787</v>
      </c>
      <c r="F1171" s="597">
        <v>0</v>
      </c>
      <c r="G1171" s="597">
        <v>2242787</v>
      </c>
      <c r="H1171" s="597">
        <v>0</v>
      </c>
      <c r="I1171" s="597">
        <v>0</v>
      </c>
    </row>
    <row r="1172" spans="1:9" ht="38.25">
      <c r="A1172" s="618" t="s">
        <v>69</v>
      </c>
      <c r="B1172" s="618" t="s">
        <v>675</v>
      </c>
      <c r="C1172" s="618" t="s">
        <v>1035</v>
      </c>
      <c r="D1172" s="620" t="s">
        <v>1036</v>
      </c>
      <c r="E1172" s="597">
        <v>2242787</v>
      </c>
      <c r="F1172" s="597">
        <v>0</v>
      </c>
      <c r="G1172" s="597">
        <v>2242787</v>
      </c>
      <c r="H1172" s="597">
        <v>0</v>
      </c>
      <c r="I1172" s="597">
        <v>0</v>
      </c>
    </row>
    <row r="1173" spans="1:9">
      <c r="A1173" s="618" t="s">
        <v>1519</v>
      </c>
      <c r="B1173" s="619" t="s">
        <v>411</v>
      </c>
      <c r="C1173" s="619" t="s">
        <v>411</v>
      </c>
      <c r="D1173" s="620" t="s">
        <v>1520</v>
      </c>
      <c r="E1173" s="597">
        <v>10541917125</v>
      </c>
      <c r="F1173" s="597">
        <v>10541917125</v>
      </c>
      <c r="G1173" s="597">
        <v>0</v>
      </c>
      <c r="H1173" s="597">
        <v>0</v>
      </c>
      <c r="I1173" s="597">
        <v>0</v>
      </c>
    </row>
    <row r="1174" spans="1:9">
      <c r="A1174" s="618" t="s">
        <v>1519</v>
      </c>
      <c r="B1174" s="618" t="s">
        <v>669</v>
      </c>
      <c r="C1174" s="619" t="s">
        <v>411</v>
      </c>
      <c r="D1174" s="620" t="s">
        <v>2970</v>
      </c>
      <c r="E1174" s="597">
        <v>10541917125</v>
      </c>
      <c r="F1174" s="597">
        <v>10541917125</v>
      </c>
      <c r="G1174" s="597">
        <v>0</v>
      </c>
      <c r="H1174" s="597">
        <v>0</v>
      </c>
      <c r="I1174" s="597">
        <v>0</v>
      </c>
    </row>
    <row r="1175" spans="1:9">
      <c r="A1175" s="618" t="s">
        <v>1519</v>
      </c>
      <c r="B1175" s="618" t="s">
        <v>669</v>
      </c>
      <c r="C1175" s="618" t="s">
        <v>1495</v>
      </c>
      <c r="D1175" s="620" t="s">
        <v>3035</v>
      </c>
      <c r="E1175" s="597">
        <v>10541917125</v>
      </c>
      <c r="F1175" s="597">
        <v>10541917125</v>
      </c>
      <c r="G1175" s="597">
        <v>0</v>
      </c>
      <c r="H1175" s="597">
        <v>0</v>
      </c>
      <c r="I1175" s="597">
        <v>0</v>
      </c>
    </row>
    <row r="1176" spans="1:9" ht="38.25">
      <c r="A1176" s="618" t="s">
        <v>681</v>
      </c>
      <c r="B1176" s="619" t="s">
        <v>411</v>
      </c>
      <c r="C1176" s="619" t="s">
        <v>411</v>
      </c>
      <c r="D1176" s="620" t="s">
        <v>2914</v>
      </c>
      <c r="E1176" s="597">
        <v>23038261850</v>
      </c>
      <c r="F1176" s="597">
        <v>8330497</v>
      </c>
      <c r="G1176" s="597">
        <v>18057880241</v>
      </c>
      <c r="H1176" s="597">
        <v>1070621559</v>
      </c>
      <c r="I1176" s="597">
        <v>3901429553</v>
      </c>
    </row>
    <row r="1177" spans="1:9">
      <c r="A1177" s="618" t="s">
        <v>681</v>
      </c>
      <c r="B1177" s="618" t="s">
        <v>406</v>
      </c>
      <c r="C1177" s="619" t="s">
        <v>411</v>
      </c>
      <c r="D1177" s="620" t="s">
        <v>283</v>
      </c>
      <c r="E1177" s="597">
        <v>1295646880</v>
      </c>
      <c r="F1177" s="597">
        <v>0</v>
      </c>
      <c r="G1177" s="597">
        <v>1295646880</v>
      </c>
      <c r="H1177" s="597">
        <v>0</v>
      </c>
      <c r="I1177" s="597">
        <v>0</v>
      </c>
    </row>
    <row r="1178" spans="1:9" ht="25.5">
      <c r="A1178" s="618" t="s">
        <v>681</v>
      </c>
      <c r="B1178" s="618" t="s">
        <v>406</v>
      </c>
      <c r="C1178" s="618" t="s">
        <v>662</v>
      </c>
      <c r="D1178" s="620" t="s">
        <v>2969</v>
      </c>
      <c r="E1178" s="597">
        <v>1133266727</v>
      </c>
      <c r="F1178" s="597">
        <v>0</v>
      </c>
      <c r="G1178" s="597">
        <v>1133266727</v>
      </c>
      <c r="H1178" s="597">
        <v>0</v>
      </c>
      <c r="I1178" s="597">
        <v>0</v>
      </c>
    </row>
    <row r="1179" spans="1:9">
      <c r="A1179" s="618" t="s">
        <v>681</v>
      </c>
      <c r="B1179" s="618" t="s">
        <v>406</v>
      </c>
      <c r="C1179" s="618" t="s">
        <v>1467</v>
      </c>
      <c r="D1179" s="620" t="s">
        <v>1468</v>
      </c>
      <c r="E1179" s="597">
        <v>162380153</v>
      </c>
      <c r="F1179" s="597">
        <v>0</v>
      </c>
      <c r="G1179" s="597">
        <v>162380153</v>
      </c>
      <c r="H1179" s="597">
        <v>0</v>
      </c>
      <c r="I1179" s="597">
        <v>0</v>
      </c>
    </row>
    <row r="1180" spans="1:9">
      <c r="A1180" s="618" t="s">
        <v>681</v>
      </c>
      <c r="B1180" s="618" t="s">
        <v>1522</v>
      </c>
      <c r="C1180" s="619" t="s">
        <v>411</v>
      </c>
      <c r="D1180" s="620" t="s">
        <v>1523</v>
      </c>
      <c r="E1180" s="597">
        <v>434960622</v>
      </c>
      <c r="F1180" s="597">
        <v>0</v>
      </c>
      <c r="G1180" s="597">
        <v>434960622</v>
      </c>
      <c r="H1180" s="597">
        <v>0</v>
      </c>
      <c r="I1180" s="597">
        <v>0</v>
      </c>
    </row>
    <row r="1181" spans="1:9" ht="25.5">
      <c r="A1181" s="618" t="s">
        <v>681</v>
      </c>
      <c r="B1181" s="618" t="s">
        <v>1522</v>
      </c>
      <c r="C1181" s="618" t="s">
        <v>3151</v>
      </c>
      <c r="D1181" s="620" t="s">
        <v>3152</v>
      </c>
      <c r="E1181" s="597">
        <v>434960622</v>
      </c>
      <c r="F1181" s="597">
        <v>0</v>
      </c>
      <c r="G1181" s="597">
        <v>434960622</v>
      </c>
      <c r="H1181" s="597">
        <v>0</v>
      </c>
      <c r="I1181" s="597">
        <v>0</v>
      </c>
    </row>
    <row r="1182" spans="1:9" ht="25.5">
      <c r="A1182" s="618" t="s">
        <v>681</v>
      </c>
      <c r="B1182" s="618" t="s">
        <v>403</v>
      </c>
      <c r="C1182" s="619" t="s">
        <v>411</v>
      </c>
      <c r="D1182" s="620" t="s">
        <v>3017</v>
      </c>
      <c r="E1182" s="597">
        <v>386518479</v>
      </c>
      <c r="F1182" s="597">
        <v>0</v>
      </c>
      <c r="G1182" s="597">
        <v>77303694</v>
      </c>
      <c r="H1182" s="597">
        <v>115955543</v>
      </c>
      <c r="I1182" s="597">
        <v>193259242</v>
      </c>
    </row>
    <row r="1183" spans="1:9" ht="25.5">
      <c r="A1183" s="618" t="s">
        <v>681</v>
      </c>
      <c r="B1183" s="618" t="s">
        <v>403</v>
      </c>
      <c r="C1183" s="618" t="s">
        <v>999</v>
      </c>
      <c r="D1183" s="620" t="s">
        <v>3019</v>
      </c>
      <c r="E1183" s="597">
        <v>386518479</v>
      </c>
      <c r="F1183" s="597">
        <v>0</v>
      </c>
      <c r="G1183" s="597">
        <v>77303694</v>
      </c>
      <c r="H1183" s="597">
        <v>115955543</v>
      </c>
      <c r="I1183" s="597">
        <v>193259242</v>
      </c>
    </row>
    <row r="1184" spans="1:9">
      <c r="A1184" s="618" t="s">
        <v>681</v>
      </c>
      <c r="B1184" s="618" t="s">
        <v>663</v>
      </c>
      <c r="C1184" s="619" t="s">
        <v>411</v>
      </c>
      <c r="D1184" s="620" t="s">
        <v>284</v>
      </c>
      <c r="E1184" s="597">
        <v>218664100</v>
      </c>
      <c r="F1184" s="597">
        <v>0</v>
      </c>
      <c r="G1184" s="597">
        <v>218664100</v>
      </c>
      <c r="H1184" s="597">
        <v>0</v>
      </c>
      <c r="I1184" s="597">
        <v>0</v>
      </c>
    </row>
    <row r="1185" spans="1:9">
      <c r="A1185" s="618" t="s">
        <v>681</v>
      </c>
      <c r="B1185" s="618" t="s">
        <v>663</v>
      </c>
      <c r="C1185" s="618" t="s">
        <v>665</v>
      </c>
      <c r="D1185" s="620" t="s">
        <v>1002</v>
      </c>
      <c r="E1185" s="597">
        <v>27961500</v>
      </c>
      <c r="F1185" s="597">
        <v>0</v>
      </c>
      <c r="G1185" s="597">
        <v>27961500</v>
      </c>
      <c r="H1185" s="597">
        <v>0</v>
      </c>
      <c r="I1185" s="597">
        <v>0</v>
      </c>
    </row>
    <row r="1186" spans="1:9">
      <c r="A1186" s="618" t="s">
        <v>681</v>
      </c>
      <c r="B1186" s="618" t="s">
        <v>663</v>
      </c>
      <c r="C1186" s="618" t="s">
        <v>1494</v>
      </c>
      <c r="D1186" s="620" t="s">
        <v>3123</v>
      </c>
      <c r="E1186" s="597">
        <v>180002600</v>
      </c>
      <c r="F1186" s="597">
        <v>0</v>
      </c>
      <c r="G1186" s="597">
        <v>180002600</v>
      </c>
      <c r="H1186" s="597">
        <v>0</v>
      </c>
      <c r="I1186" s="597">
        <v>0</v>
      </c>
    </row>
    <row r="1187" spans="1:9">
      <c r="A1187" s="618" t="s">
        <v>681</v>
      </c>
      <c r="B1187" s="618" t="s">
        <v>663</v>
      </c>
      <c r="C1187" s="618" t="s">
        <v>1026</v>
      </c>
      <c r="D1187" s="620" t="s">
        <v>1027</v>
      </c>
      <c r="E1187" s="597">
        <v>10700000</v>
      </c>
      <c r="F1187" s="597">
        <v>0</v>
      </c>
      <c r="G1187" s="597">
        <v>10700000</v>
      </c>
      <c r="H1187" s="597">
        <v>0</v>
      </c>
      <c r="I1187" s="597">
        <v>0</v>
      </c>
    </row>
    <row r="1188" spans="1:9">
      <c r="A1188" s="618" t="s">
        <v>681</v>
      </c>
      <c r="B1188" s="618" t="s">
        <v>666</v>
      </c>
      <c r="C1188" s="619" t="s">
        <v>411</v>
      </c>
      <c r="D1188" s="620" t="s">
        <v>667</v>
      </c>
      <c r="E1188" s="597">
        <v>48358420</v>
      </c>
      <c r="F1188" s="597">
        <v>0</v>
      </c>
      <c r="G1188" s="597">
        <v>0</v>
      </c>
      <c r="H1188" s="597">
        <v>14507521</v>
      </c>
      <c r="I1188" s="597">
        <v>33850899</v>
      </c>
    </row>
    <row r="1189" spans="1:9">
      <c r="A1189" s="618" t="s">
        <v>681</v>
      </c>
      <c r="B1189" s="618" t="s">
        <v>666</v>
      </c>
      <c r="C1189" s="618" t="s">
        <v>668</v>
      </c>
      <c r="D1189" s="620" t="s">
        <v>994</v>
      </c>
      <c r="E1189" s="597">
        <v>48358420</v>
      </c>
      <c r="F1189" s="597">
        <v>0</v>
      </c>
      <c r="G1189" s="597">
        <v>0</v>
      </c>
      <c r="H1189" s="597">
        <v>14507521</v>
      </c>
      <c r="I1189" s="597">
        <v>33850899</v>
      </c>
    </row>
    <row r="1190" spans="1:9">
      <c r="A1190" s="618" t="s">
        <v>681</v>
      </c>
      <c r="B1190" s="618" t="s">
        <v>669</v>
      </c>
      <c r="C1190" s="619" t="s">
        <v>411</v>
      </c>
      <c r="D1190" s="620" t="s">
        <v>2970</v>
      </c>
      <c r="E1190" s="597">
        <v>4337125861</v>
      </c>
      <c r="F1190" s="597">
        <v>0</v>
      </c>
      <c r="G1190" s="597">
        <v>4337125861</v>
      </c>
      <c r="H1190" s="597">
        <v>0</v>
      </c>
      <c r="I1190" s="597">
        <v>0</v>
      </c>
    </row>
    <row r="1191" spans="1:9" ht="25.5">
      <c r="A1191" s="618" t="s">
        <v>681</v>
      </c>
      <c r="B1191" s="618" t="s">
        <v>669</v>
      </c>
      <c r="C1191" s="618" t="s">
        <v>671</v>
      </c>
      <c r="D1191" s="620" t="s">
        <v>2971</v>
      </c>
      <c r="E1191" s="597">
        <v>3463612962</v>
      </c>
      <c r="F1191" s="597">
        <v>0</v>
      </c>
      <c r="G1191" s="597">
        <v>3463612962</v>
      </c>
      <c r="H1191" s="597">
        <v>0</v>
      </c>
      <c r="I1191" s="597">
        <v>0</v>
      </c>
    </row>
    <row r="1192" spans="1:9">
      <c r="A1192" s="618" t="s">
        <v>681</v>
      </c>
      <c r="B1192" s="618" t="s">
        <v>669</v>
      </c>
      <c r="C1192" s="618" t="s">
        <v>1469</v>
      </c>
      <c r="D1192" s="620" t="s">
        <v>3078</v>
      </c>
      <c r="E1192" s="597">
        <v>873512899</v>
      </c>
      <c r="F1192" s="597">
        <v>0</v>
      </c>
      <c r="G1192" s="597">
        <v>873512899</v>
      </c>
      <c r="H1192" s="597">
        <v>0</v>
      </c>
      <c r="I1192" s="597">
        <v>0</v>
      </c>
    </row>
    <row r="1193" spans="1:9">
      <c r="A1193" s="618" t="s">
        <v>681</v>
      </c>
      <c r="B1193" s="618" t="s">
        <v>751</v>
      </c>
      <c r="C1193" s="619" t="s">
        <v>411</v>
      </c>
      <c r="D1193" s="620" t="s">
        <v>3079</v>
      </c>
      <c r="E1193" s="597">
        <v>1306032806</v>
      </c>
      <c r="F1193" s="597">
        <v>0</v>
      </c>
      <c r="G1193" s="597">
        <v>1306032806</v>
      </c>
      <c r="H1193" s="597">
        <v>0</v>
      </c>
      <c r="I1193" s="597">
        <v>0</v>
      </c>
    </row>
    <row r="1194" spans="1:9">
      <c r="A1194" s="618" t="s">
        <v>681</v>
      </c>
      <c r="B1194" s="618" t="s">
        <v>751</v>
      </c>
      <c r="C1194" s="618" t="s">
        <v>1470</v>
      </c>
      <c r="D1194" s="620" t="s">
        <v>1471</v>
      </c>
      <c r="E1194" s="597">
        <v>1306032806</v>
      </c>
      <c r="F1194" s="597">
        <v>0</v>
      </c>
      <c r="G1194" s="597">
        <v>1306032806</v>
      </c>
      <c r="H1194" s="597">
        <v>0</v>
      </c>
      <c r="I1194" s="597">
        <v>0</v>
      </c>
    </row>
    <row r="1195" spans="1:9">
      <c r="A1195" s="618" t="s">
        <v>681</v>
      </c>
      <c r="B1195" s="618" t="s">
        <v>672</v>
      </c>
      <c r="C1195" s="619" t="s">
        <v>411</v>
      </c>
      <c r="D1195" s="620" t="s">
        <v>3012</v>
      </c>
      <c r="E1195" s="597">
        <v>7881069392</v>
      </c>
      <c r="F1195" s="597">
        <v>0</v>
      </c>
      <c r="G1195" s="597">
        <v>7875956432</v>
      </c>
      <c r="H1195" s="597">
        <v>1917360</v>
      </c>
      <c r="I1195" s="597">
        <v>3195600</v>
      </c>
    </row>
    <row r="1196" spans="1:9">
      <c r="A1196" s="618" t="s">
        <v>681</v>
      </c>
      <c r="B1196" s="618" t="s">
        <v>672</v>
      </c>
      <c r="C1196" s="618" t="s">
        <v>1521</v>
      </c>
      <c r="D1196" s="620" t="s">
        <v>3091</v>
      </c>
      <c r="E1196" s="597">
        <v>7874678192</v>
      </c>
      <c r="F1196" s="597">
        <v>0</v>
      </c>
      <c r="G1196" s="597">
        <v>7874678192</v>
      </c>
      <c r="H1196" s="597">
        <v>0</v>
      </c>
      <c r="I1196" s="597">
        <v>0</v>
      </c>
    </row>
    <row r="1197" spans="1:9">
      <c r="A1197" s="618" t="s">
        <v>681</v>
      </c>
      <c r="B1197" s="618" t="s">
        <v>672</v>
      </c>
      <c r="C1197" s="618" t="s">
        <v>673</v>
      </c>
      <c r="D1197" s="620" t="s">
        <v>995</v>
      </c>
      <c r="E1197" s="597">
        <v>6391200</v>
      </c>
      <c r="F1197" s="597">
        <v>0</v>
      </c>
      <c r="G1197" s="597">
        <v>1278240</v>
      </c>
      <c r="H1197" s="597">
        <v>1917360</v>
      </c>
      <c r="I1197" s="597">
        <v>3195600</v>
      </c>
    </row>
    <row r="1198" spans="1:9">
      <c r="A1198" s="618" t="s">
        <v>681</v>
      </c>
      <c r="B1198" s="618" t="s">
        <v>685</v>
      </c>
      <c r="C1198" s="619" t="s">
        <v>411</v>
      </c>
      <c r="D1198" s="620" t="s">
        <v>686</v>
      </c>
      <c r="E1198" s="597">
        <v>32000000</v>
      </c>
      <c r="F1198" s="597">
        <v>0</v>
      </c>
      <c r="G1198" s="597">
        <v>32000000</v>
      </c>
      <c r="H1198" s="597">
        <v>0</v>
      </c>
      <c r="I1198" s="597">
        <v>0</v>
      </c>
    </row>
    <row r="1199" spans="1:9">
      <c r="A1199" s="618" t="s">
        <v>681</v>
      </c>
      <c r="B1199" s="618" t="s">
        <v>685</v>
      </c>
      <c r="C1199" s="618" t="s">
        <v>1028</v>
      </c>
      <c r="D1199" s="620" t="s">
        <v>1029</v>
      </c>
      <c r="E1199" s="597">
        <v>15000000</v>
      </c>
      <c r="F1199" s="597">
        <v>0</v>
      </c>
      <c r="G1199" s="597">
        <v>15000000</v>
      </c>
      <c r="H1199" s="597">
        <v>0</v>
      </c>
      <c r="I1199" s="597">
        <v>0</v>
      </c>
    </row>
    <row r="1200" spans="1:9">
      <c r="A1200" s="618" t="s">
        <v>681</v>
      </c>
      <c r="B1200" s="618" t="s">
        <v>685</v>
      </c>
      <c r="C1200" s="618" t="s">
        <v>1032</v>
      </c>
      <c r="D1200" s="620" t="s">
        <v>1033</v>
      </c>
      <c r="E1200" s="597">
        <v>17000000</v>
      </c>
      <c r="F1200" s="597">
        <v>0</v>
      </c>
      <c r="G1200" s="597">
        <v>17000000</v>
      </c>
      <c r="H1200" s="597">
        <v>0</v>
      </c>
      <c r="I1200" s="597">
        <v>0</v>
      </c>
    </row>
    <row r="1201" spans="1:9">
      <c r="A1201" s="618" t="s">
        <v>681</v>
      </c>
      <c r="B1201" s="618" t="s">
        <v>395</v>
      </c>
      <c r="C1201" s="619" t="s">
        <v>411</v>
      </c>
      <c r="D1201" s="620" t="s">
        <v>2990</v>
      </c>
      <c r="E1201" s="597">
        <v>6847997517</v>
      </c>
      <c r="F1201" s="597">
        <v>0</v>
      </c>
      <c r="G1201" s="597">
        <v>2273236592</v>
      </c>
      <c r="H1201" s="597">
        <v>903637113</v>
      </c>
      <c r="I1201" s="597">
        <v>3671123812</v>
      </c>
    </row>
    <row r="1202" spans="1:9">
      <c r="A1202" s="618" t="s">
        <v>681</v>
      </c>
      <c r="B1202" s="618" t="s">
        <v>395</v>
      </c>
      <c r="C1202" s="618" t="s">
        <v>396</v>
      </c>
      <c r="D1202" s="620" t="s">
        <v>2991</v>
      </c>
      <c r="E1202" s="597">
        <v>6847997517</v>
      </c>
      <c r="F1202" s="597">
        <v>0</v>
      </c>
      <c r="G1202" s="597">
        <v>2273236592</v>
      </c>
      <c r="H1202" s="597">
        <v>903637113</v>
      </c>
      <c r="I1202" s="597">
        <v>3671123812</v>
      </c>
    </row>
    <row r="1203" spans="1:9">
      <c r="A1203" s="618" t="s">
        <v>681</v>
      </c>
      <c r="B1203" s="618" t="s">
        <v>382</v>
      </c>
      <c r="C1203" s="619" t="s">
        <v>411</v>
      </c>
      <c r="D1203" s="620" t="s">
        <v>383</v>
      </c>
      <c r="E1203" s="597">
        <v>38330497</v>
      </c>
      <c r="F1203" s="597">
        <v>8330497</v>
      </c>
      <c r="G1203" s="597">
        <v>30000000</v>
      </c>
      <c r="H1203" s="597">
        <v>0</v>
      </c>
      <c r="I1203" s="597">
        <v>0</v>
      </c>
    </row>
    <row r="1204" spans="1:9" ht="38.25">
      <c r="A1204" s="618" t="s">
        <v>681</v>
      </c>
      <c r="B1204" s="618" t="s">
        <v>382</v>
      </c>
      <c r="C1204" s="618" t="s">
        <v>674</v>
      </c>
      <c r="D1204" s="620" t="s">
        <v>3013</v>
      </c>
      <c r="E1204" s="597">
        <v>7767977</v>
      </c>
      <c r="F1204" s="597">
        <v>7767977</v>
      </c>
      <c r="G1204" s="597">
        <v>0</v>
      </c>
      <c r="H1204" s="597">
        <v>0</v>
      </c>
      <c r="I1204" s="597">
        <v>0</v>
      </c>
    </row>
    <row r="1205" spans="1:9">
      <c r="A1205" s="618" t="s">
        <v>681</v>
      </c>
      <c r="B1205" s="618" t="s">
        <v>382</v>
      </c>
      <c r="C1205" s="618" t="s">
        <v>544</v>
      </c>
      <c r="D1205" s="620" t="s">
        <v>1000</v>
      </c>
      <c r="E1205" s="597">
        <v>10000000</v>
      </c>
      <c r="F1205" s="597">
        <v>0</v>
      </c>
      <c r="G1205" s="597">
        <v>10000000</v>
      </c>
      <c r="H1205" s="597">
        <v>0</v>
      </c>
      <c r="I1205" s="597">
        <v>0</v>
      </c>
    </row>
    <row r="1206" spans="1:9">
      <c r="A1206" s="618" t="s">
        <v>681</v>
      </c>
      <c r="B1206" s="618" t="s">
        <v>382</v>
      </c>
      <c r="C1206" s="618" t="s">
        <v>545</v>
      </c>
      <c r="D1206" s="620" t="s">
        <v>3031</v>
      </c>
      <c r="E1206" s="597">
        <v>560000</v>
      </c>
      <c r="F1206" s="597">
        <v>560000</v>
      </c>
      <c r="G1206" s="597">
        <v>0</v>
      </c>
      <c r="H1206" s="597">
        <v>0</v>
      </c>
      <c r="I1206" s="597">
        <v>0</v>
      </c>
    </row>
    <row r="1207" spans="1:9" ht="25.5">
      <c r="A1207" s="618" t="s">
        <v>681</v>
      </c>
      <c r="B1207" s="618" t="s">
        <v>382</v>
      </c>
      <c r="C1207" s="618" t="s">
        <v>547</v>
      </c>
      <c r="D1207" s="620" t="s">
        <v>2997</v>
      </c>
      <c r="E1207" s="597">
        <v>2520</v>
      </c>
      <c r="F1207" s="597">
        <v>2520</v>
      </c>
      <c r="G1207" s="597">
        <v>0</v>
      </c>
      <c r="H1207" s="597">
        <v>0</v>
      </c>
      <c r="I1207" s="597">
        <v>0</v>
      </c>
    </row>
    <row r="1208" spans="1:9">
      <c r="A1208" s="618" t="s">
        <v>681</v>
      </c>
      <c r="B1208" s="618" t="s">
        <v>382</v>
      </c>
      <c r="C1208" s="618" t="s">
        <v>386</v>
      </c>
      <c r="D1208" s="620" t="s">
        <v>998</v>
      </c>
      <c r="E1208" s="597">
        <v>20000000</v>
      </c>
      <c r="F1208" s="597">
        <v>0</v>
      </c>
      <c r="G1208" s="597">
        <v>20000000</v>
      </c>
      <c r="H1208" s="597">
        <v>0</v>
      </c>
      <c r="I1208" s="597">
        <v>0</v>
      </c>
    </row>
    <row r="1209" spans="1:9">
      <c r="A1209" s="618" t="s">
        <v>681</v>
      </c>
      <c r="B1209" s="618" t="s">
        <v>675</v>
      </c>
      <c r="C1209" s="619" t="s">
        <v>411</v>
      </c>
      <c r="D1209" s="620" t="s">
        <v>676</v>
      </c>
      <c r="E1209" s="597">
        <v>211557276</v>
      </c>
      <c r="F1209" s="597">
        <v>0</v>
      </c>
      <c r="G1209" s="597">
        <v>176953254</v>
      </c>
      <c r="H1209" s="597">
        <v>34604022</v>
      </c>
      <c r="I1209" s="597">
        <v>0</v>
      </c>
    </row>
    <row r="1210" spans="1:9" ht="38.25">
      <c r="A1210" s="618" t="s">
        <v>681</v>
      </c>
      <c r="B1210" s="618" t="s">
        <v>675</v>
      </c>
      <c r="C1210" s="618" t="s">
        <v>1035</v>
      </c>
      <c r="D1210" s="620" t="s">
        <v>1036</v>
      </c>
      <c r="E1210" s="597">
        <v>112102787</v>
      </c>
      <c r="F1210" s="597">
        <v>0</v>
      </c>
      <c r="G1210" s="597">
        <v>112102787</v>
      </c>
      <c r="H1210" s="597">
        <v>0</v>
      </c>
      <c r="I1210" s="597">
        <v>0</v>
      </c>
    </row>
    <row r="1211" spans="1:9">
      <c r="A1211" s="618" t="s">
        <v>681</v>
      </c>
      <c r="B1211" s="618" t="s">
        <v>675</v>
      </c>
      <c r="C1211" s="618" t="s">
        <v>1010</v>
      </c>
      <c r="D1211" s="620" t="s">
        <v>1011</v>
      </c>
      <c r="E1211" s="597">
        <v>129437</v>
      </c>
      <c r="F1211" s="597">
        <v>0</v>
      </c>
      <c r="G1211" s="597">
        <v>129437</v>
      </c>
      <c r="H1211" s="597">
        <v>0</v>
      </c>
      <c r="I1211" s="597">
        <v>0</v>
      </c>
    </row>
    <row r="1212" spans="1:9" ht="25.5">
      <c r="A1212" s="618" t="s">
        <v>681</v>
      </c>
      <c r="B1212" s="618" t="s">
        <v>675</v>
      </c>
      <c r="C1212" s="618" t="s">
        <v>1037</v>
      </c>
      <c r="D1212" s="620" t="s">
        <v>1038</v>
      </c>
      <c r="E1212" s="597">
        <v>11612713</v>
      </c>
      <c r="F1212" s="597">
        <v>0</v>
      </c>
      <c r="G1212" s="597">
        <v>11612713</v>
      </c>
      <c r="H1212" s="597">
        <v>0</v>
      </c>
      <c r="I1212" s="597">
        <v>0</v>
      </c>
    </row>
    <row r="1213" spans="1:9" ht="25.5">
      <c r="A1213" s="618" t="s">
        <v>681</v>
      </c>
      <c r="B1213" s="618" t="s">
        <v>675</v>
      </c>
      <c r="C1213" s="618" t="s">
        <v>1012</v>
      </c>
      <c r="D1213" s="620" t="s">
        <v>3015</v>
      </c>
      <c r="E1213" s="597">
        <v>87712339</v>
      </c>
      <c r="F1213" s="597">
        <v>0</v>
      </c>
      <c r="G1213" s="597">
        <v>53108317</v>
      </c>
      <c r="H1213" s="597">
        <v>34604022</v>
      </c>
      <c r="I1213" s="597">
        <v>0</v>
      </c>
    </row>
    <row r="1214" spans="1:9">
      <c r="A1214" s="618" t="s">
        <v>1312</v>
      </c>
      <c r="B1214" s="619" t="s">
        <v>411</v>
      </c>
      <c r="C1214" s="619" t="s">
        <v>411</v>
      </c>
      <c r="D1214" s="620" t="s">
        <v>259</v>
      </c>
      <c r="E1214" s="597">
        <v>72522063144</v>
      </c>
      <c r="F1214" s="597">
        <v>8666000</v>
      </c>
      <c r="G1214" s="597">
        <v>70478512519</v>
      </c>
      <c r="H1214" s="597">
        <v>406976925</v>
      </c>
      <c r="I1214" s="597">
        <v>1627907700</v>
      </c>
    </row>
    <row r="1215" spans="1:9">
      <c r="A1215" s="618" t="s">
        <v>1312</v>
      </c>
      <c r="B1215" s="618" t="s">
        <v>406</v>
      </c>
      <c r="C1215" s="619" t="s">
        <v>411</v>
      </c>
      <c r="D1215" s="620" t="s">
        <v>283</v>
      </c>
      <c r="E1215" s="597">
        <v>1600622124</v>
      </c>
      <c r="F1215" s="597">
        <v>0</v>
      </c>
      <c r="G1215" s="597">
        <v>1600622124</v>
      </c>
      <c r="H1215" s="597">
        <v>0</v>
      </c>
      <c r="I1215" s="597">
        <v>0</v>
      </c>
    </row>
    <row r="1216" spans="1:9" ht="25.5">
      <c r="A1216" s="618" t="s">
        <v>1312</v>
      </c>
      <c r="B1216" s="618" t="s">
        <v>406</v>
      </c>
      <c r="C1216" s="618" t="s">
        <v>662</v>
      </c>
      <c r="D1216" s="620" t="s">
        <v>2969</v>
      </c>
      <c r="E1216" s="597">
        <v>1600622124</v>
      </c>
      <c r="F1216" s="597">
        <v>0</v>
      </c>
      <c r="G1216" s="597">
        <v>1600622124</v>
      </c>
      <c r="H1216" s="597">
        <v>0</v>
      </c>
      <c r="I1216" s="597">
        <v>0</v>
      </c>
    </row>
    <row r="1217" spans="1:9">
      <c r="A1217" s="618" t="s">
        <v>1312</v>
      </c>
      <c r="B1217" s="618" t="s">
        <v>663</v>
      </c>
      <c r="C1217" s="619" t="s">
        <v>411</v>
      </c>
      <c r="D1217" s="620" t="s">
        <v>284</v>
      </c>
      <c r="E1217" s="597">
        <v>1491713</v>
      </c>
      <c r="F1217" s="597">
        <v>0</v>
      </c>
      <c r="G1217" s="597">
        <v>1491713</v>
      </c>
      <c r="H1217" s="597">
        <v>0</v>
      </c>
      <c r="I1217" s="597">
        <v>0</v>
      </c>
    </row>
    <row r="1218" spans="1:9">
      <c r="A1218" s="618" t="s">
        <v>1312</v>
      </c>
      <c r="B1218" s="618" t="s">
        <v>663</v>
      </c>
      <c r="C1218" s="618" t="s">
        <v>1026</v>
      </c>
      <c r="D1218" s="620" t="s">
        <v>1027</v>
      </c>
      <c r="E1218" s="597">
        <v>1491713</v>
      </c>
      <c r="F1218" s="597">
        <v>0</v>
      </c>
      <c r="G1218" s="597">
        <v>1491713</v>
      </c>
      <c r="H1218" s="597">
        <v>0</v>
      </c>
      <c r="I1218" s="597">
        <v>0</v>
      </c>
    </row>
    <row r="1219" spans="1:9">
      <c r="A1219" s="618" t="s">
        <v>1312</v>
      </c>
      <c r="B1219" s="618" t="s">
        <v>669</v>
      </c>
      <c r="C1219" s="619" t="s">
        <v>411</v>
      </c>
      <c r="D1219" s="620" t="s">
        <v>2970</v>
      </c>
      <c r="E1219" s="597">
        <v>671062435</v>
      </c>
      <c r="F1219" s="597">
        <v>0</v>
      </c>
      <c r="G1219" s="597">
        <v>671062435</v>
      </c>
      <c r="H1219" s="597">
        <v>0</v>
      </c>
      <c r="I1219" s="597">
        <v>0</v>
      </c>
    </row>
    <row r="1220" spans="1:9" ht="25.5">
      <c r="A1220" s="618" t="s">
        <v>1312</v>
      </c>
      <c r="B1220" s="618" t="s">
        <v>669</v>
      </c>
      <c r="C1220" s="618" t="s">
        <v>671</v>
      </c>
      <c r="D1220" s="620" t="s">
        <v>2971</v>
      </c>
      <c r="E1220" s="597">
        <v>671062435</v>
      </c>
      <c r="F1220" s="597">
        <v>0</v>
      </c>
      <c r="G1220" s="597">
        <v>671062435</v>
      </c>
      <c r="H1220" s="597">
        <v>0</v>
      </c>
      <c r="I1220" s="597">
        <v>0</v>
      </c>
    </row>
    <row r="1221" spans="1:9">
      <c r="A1221" s="618" t="s">
        <v>1312</v>
      </c>
      <c r="B1221" s="618" t="s">
        <v>689</v>
      </c>
      <c r="C1221" s="619" t="s">
        <v>411</v>
      </c>
      <c r="D1221" s="620" t="s">
        <v>3063</v>
      </c>
      <c r="E1221" s="597">
        <v>60288723510</v>
      </c>
      <c r="F1221" s="597">
        <v>0</v>
      </c>
      <c r="G1221" s="597">
        <v>60288723510</v>
      </c>
      <c r="H1221" s="597">
        <v>0</v>
      </c>
      <c r="I1221" s="597">
        <v>0</v>
      </c>
    </row>
    <row r="1222" spans="1:9" ht="25.5">
      <c r="A1222" s="618" t="s">
        <v>1312</v>
      </c>
      <c r="B1222" s="618" t="s">
        <v>689</v>
      </c>
      <c r="C1222" s="618" t="s">
        <v>3153</v>
      </c>
      <c r="D1222" s="620" t="s">
        <v>3154</v>
      </c>
      <c r="E1222" s="597">
        <v>60288723510</v>
      </c>
      <c r="F1222" s="597">
        <v>0</v>
      </c>
      <c r="G1222" s="597">
        <v>60288723510</v>
      </c>
      <c r="H1222" s="597">
        <v>0</v>
      </c>
      <c r="I1222" s="597">
        <v>0</v>
      </c>
    </row>
    <row r="1223" spans="1:9">
      <c r="A1223" s="618" t="s">
        <v>1312</v>
      </c>
      <c r="B1223" s="618" t="s">
        <v>1478</v>
      </c>
      <c r="C1223" s="619" t="s">
        <v>411</v>
      </c>
      <c r="D1223" s="620" t="s">
        <v>3057</v>
      </c>
      <c r="E1223" s="597">
        <v>9287554000</v>
      </c>
      <c r="F1223" s="597">
        <v>0</v>
      </c>
      <c r="G1223" s="597">
        <v>7252669375</v>
      </c>
      <c r="H1223" s="597">
        <v>406976925</v>
      </c>
      <c r="I1223" s="597">
        <v>1627907700</v>
      </c>
    </row>
    <row r="1224" spans="1:9">
      <c r="A1224" s="618" t="s">
        <v>1312</v>
      </c>
      <c r="B1224" s="618" t="s">
        <v>1478</v>
      </c>
      <c r="C1224" s="618" t="s">
        <v>1479</v>
      </c>
      <c r="D1224" s="620" t="s">
        <v>3089</v>
      </c>
      <c r="E1224" s="597">
        <v>9287554000</v>
      </c>
      <c r="F1224" s="597">
        <v>0</v>
      </c>
      <c r="G1224" s="597">
        <v>7252669375</v>
      </c>
      <c r="H1224" s="597">
        <v>406976925</v>
      </c>
      <c r="I1224" s="597">
        <v>1627907700</v>
      </c>
    </row>
    <row r="1225" spans="1:9">
      <c r="A1225" s="618" t="s">
        <v>1312</v>
      </c>
      <c r="B1225" s="618" t="s">
        <v>685</v>
      </c>
      <c r="C1225" s="619" t="s">
        <v>411</v>
      </c>
      <c r="D1225" s="620" t="s">
        <v>686</v>
      </c>
      <c r="E1225" s="597">
        <v>6000000</v>
      </c>
      <c r="F1225" s="597">
        <v>0</v>
      </c>
      <c r="G1225" s="597">
        <v>6000000</v>
      </c>
      <c r="H1225" s="597">
        <v>0</v>
      </c>
      <c r="I1225" s="597">
        <v>0</v>
      </c>
    </row>
    <row r="1226" spans="1:9">
      <c r="A1226" s="618" t="s">
        <v>1312</v>
      </c>
      <c r="B1226" s="618" t="s">
        <v>685</v>
      </c>
      <c r="C1226" s="618" t="s">
        <v>1032</v>
      </c>
      <c r="D1226" s="620" t="s">
        <v>1033</v>
      </c>
      <c r="E1226" s="597">
        <v>6000000</v>
      </c>
      <c r="F1226" s="597">
        <v>0</v>
      </c>
      <c r="G1226" s="597">
        <v>6000000</v>
      </c>
      <c r="H1226" s="597">
        <v>0</v>
      </c>
      <c r="I1226" s="597">
        <v>0</v>
      </c>
    </row>
    <row r="1227" spans="1:9">
      <c r="A1227" s="618" t="s">
        <v>1312</v>
      </c>
      <c r="B1227" s="618" t="s">
        <v>1415</v>
      </c>
      <c r="C1227" s="619" t="s">
        <v>411</v>
      </c>
      <c r="D1227" s="620" t="s">
        <v>3003</v>
      </c>
      <c r="E1227" s="597">
        <v>8106000</v>
      </c>
      <c r="F1227" s="597">
        <v>8106000</v>
      </c>
      <c r="G1227" s="597">
        <v>0</v>
      </c>
      <c r="H1227" s="597">
        <v>0</v>
      </c>
      <c r="I1227" s="597">
        <v>0</v>
      </c>
    </row>
    <row r="1228" spans="1:9">
      <c r="A1228" s="618" t="s">
        <v>1312</v>
      </c>
      <c r="B1228" s="618" t="s">
        <v>1415</v>
      </c>
      <c r="C1228" s="618" t="s">
        <v>1433</v>
      </c>
      <c r="D1228" s="620" t="s">
        <v>3025</v>
      </c>
      <c r="E1228" s="597">
        <v>8106000</v>
      </c>
      <c r="F1228" s="597">
        <v>8106000</v>
      </c>
      <c r="G1228" s="597">
        <v>0</v>
      </c>
      <c r="H1228" s="597">
        <v>0</v>
      </c>
      <c r="I1228" s="597">
        <v>0</v>
      </c>
    </row>
    <row r="1229" spans="1:9">
      <c r="A1229" s="618" t="s">
        <v>1312</v>
      </c>
      <c r="B1229" s="618" t="s">
        <v>382</v>
      </c>
      <c r="C1229" s="619" t="s">
        <v>411</v>
      </c>
      <c r="D1229" s="620" t="s">
        <v>383</v>
      </c>
      <c r="E1229" s="597">
        <v>560000</v>
      </c>
      <c r="F1229" s="597">
        <v>560000</v>
      </c>
      <c r="G1229" s="597">
        <v>0</v>
      </c>
      <c r="H1229" s="597">
        <v>0</v>
      </c>
      <c r="I1229" s="597">
        <v>0</v>
      </c>
    </row>
    <row r="1230" spans="1:9" ht="38.25">
      <c r="A1230" s="618" t="s">
        <v>1312</v>
      </c>
      <c r="B1230" s="618" t="s">
        <v>382</v>
      </c>
      <c r="C1230" s="618" t="s">
        <v>674</v>
      </c>
      <c r="D1230" s="620" t="s">
        <v>3013</v>
      </c>
      <c r="E1230" s="597">
        <v>560000</v>
      </c>
      <c r="F1230" s="597">
        <v>560000</v>
      </c>
      <c r="G1230" s="597">
        <v>0</v>
      </c>
      <c r="H1230" s="597">
        <v>0</v>
      </c>
      <c r="I1230" s="597">
        <v>0</v>
      </c>
    </row>
    <row r="1231" spans="1:9">
      <c r="A1231" s="618" t="s">
        <v>1312</v>
      </c>
      <c r="B1231" s="618" t="s">
        <v>675</v>
      </c>
      <c r="C1231" s="619" t="s">
        <v>411</v>
      </c>
      <c r="D1231" s="620" t="s">
        <v>676</v>
      </c>
      <c r="E1231" s="597">
        <v>657943362</v>
      </c>
      <c r="F1231" s="597">
        <v>0</v>
      </c>
      <c r="G1231" s="597">
        <v>657943362</v>
      </c>
      <c r="H1231" s="597">
        <v>0</v>
      </c>
      <c r="I1231" s="597">
        <v>0</v>
      </c>
    </row>
    <row r="1232" spans="1:9">
      <c r="A1232" s="618" t="s">
        <v>1312</v>
      </c>
      <c r="B1232" s="618" t="s">
        <v>675</v>
      </c>
      <c r="C1232" s="618" t="s">
        <v>91</v>
      </c>
      <c r="D1232" s="620" t="s">
        <v>652</v>
      </c>
      <c r="E1232" s="597">
        <v>657773966</v>
      </c>
      <c r="F1232" s="597">
        <v>0</v>
      </c>
      <c r="G1232" s="597">
        <v>657773966</v>
      </c>
      <c r="H1232" s="597">
        <v>0</v>
      </c>
      <c r="I1232" s="597">
        <v>0</v>
      </c>
    </row>
    <row r="1233" spans="1:9">
      <c r="A1233" s="618" t="s">
        <v>1312</v>
      </c>
      <c r="B1233" s="618" t="s">
        <v>675</v>
      </c>
      <c r="C1233" s="618" t="s">
        <v>1047</v>
      </c>
      <c r="D1233" s="620" t="s">
        <v>1048</v>
      </c>
      <c r="E1233" s="597">
        <v>150000</v>
      </c>
      <c r="F1233" s="597">
        <v>0</v>
      </c>
      <c r="G1233" s="597">
        <v>150000</v>
      </c>
      <c r="H1233" s="597">
        <v>0</v>
      </c>
      <c r="I1233" s="597">
        <v>0</v>
      </c>
    </row>
    <row r="1234" spans="1:9">
      <c r="A1234" s="618" t="s">
        <v>1312</v>
      </c>
      <c r="B1234" s="618" t="s">
        <v>675</v>
      </c>
      <c r="C1234" s="618" t="s">
        <v>1010</v>
      </c>
      <c r="D1234" s="620" t="s">
        <v>1011</v>
      </c>
      <c r="E1234" s="597">
        <v>19396</v>
      </c>
      <c r="F1234" s="597">
        <v>0</v>
      </c>
      <c r="G1234" s="597">
        <v>19396</v>
      </c>
      <c r="H1234" s="597">
        <v>0</v>
      </c>
      <c r="I1234" s="597">
        <v>0</v>
      </c>
    </row>
    <row r="1235" spans="1:9">
      <c r="A1235" s="621" t="s">
        <v>411</v>
      </c>
      <c r="B1235" s="621" t="s">
        <v>411</v>
      </c>
      <c r="C1235" s="621" t="s">
        <v>411</v>
      </c>
      <c r="D1235" s="622" t="s">
        <v>411</v>
      </c>
      <c r="E1235" s="601">
        <v>7468235131746</v>
      </c>
      <c r="F1235" s="601">
        <v>10738481877</v>
      </c>
      <c r="G1235" s="601">
        <v>505287832707</v>
      </c>
      <c r="H1235" s="601">
        <v>6405910015342</v>
      </c>
      <c r="I1235" s="601">
        <v>546298801820</v>
      </c>
    </row>
    <row r="1236" spans="1:9">
      <c r="A1236" s="618" t="s">
        <v>138</v>
      </c>
      <c r="B1236" s="619" t="s">
        <v>411</v>
      </c>
      <c r="C1236" s="619" t="s">
        <v>411</v>
      </c>
      <c r="D1236" s="620" t="s">
        <v>2918</v>
      </c>
      <c r="E1236" s="597">
        <v>5466887029</v>
      </c>
      <c r="F1236" s="597">
        <v>56407381</v>
      </c>
      <c r="G1236" s="597">
        <v>3600000</v>
      </c>
      <c r="H1236" s="597">
        <v>5406879648</v>
      </c>
      <c r="I1236" s="597">
        <v>0</v>
      </c>
    </row>
    <row r="1237" spans="1:9">
      <c r="A1237" s="618" t="s">
        <v>138</v>
      </c>
      <c r="B1237" s="618" t="s">
        <v>406</v>
      </c>
      <c r="C1237" s="619" t="s">
        <v>411</v>
      </c>
      <c r="D1237" s="620" t="s">
        <v>283</v>
      </c>
      <c r="E1237" s="597">
        <v>453873951</v>
      </c>
      <c r="F1237" s="597">
        <v>0</v>
      </c>
      <c r="G1237" s="597">
        <v>1800000</v>
      </c>
      <c r="H1237" s="597">
        <v>452073951</v>
      </c>
      <c r="I1237" s="597">
        <v>0</v>
      </c>
    </row>
    <row r="1238" spans="1:9" ht="25.5">
      <c r="A1238" s="618" t="s">
        <v>138</v>
      </c>
      <c r="B1238" s="618" t="s">
        <v>406</v>
      </c>
      <c r="C1238" s="618" t="s">
        <v>662</v>
      </c>
      <c r="D1238" s="620" t="s">
        <v>2969</v>
      </c>
      <c r="E1238" s="597">
        <v>453873951</v>
      </c>
      <c r="F1238" s="597">
        <v>0</v>
      </c>
      <c r="G1238" s="597">
        <v>1800000</v>
      </c>
      <c r="H1238" s="597">
        <v>452073951</v>
      </c>
      <c r="I1238" s="597">
        <v>0</v>
      </c>
    </row>
    <row r="1239" spans="1:9">
      <c r="A1239" s="618" t="s">
        <v>138</v>
      </c>
      <c r="B1239" s="618" t="s">
        <v>669</v>
      </c>
      <c r="C1239" s="619" t="s">
        <v>411</v>
      </c>
      <c r="D1239" s="620" t="s">
        <v>2970</v>
      </c>
      <c r="E1239" s="597">
        <v>658067763</v>
      </c>
      <c r="F1239" s="597">
        <v>0</v>
      </c>
      <c r="G1239" s="597">
        <v>1800000</v>
      </c>
      <c r="H1239" s="597">
        <v>656267763</v>
      </c>
      <c r="I1239" s="597">
        <v>0</v>
      </c>
    </row>
    <row r="1240" spans="1:9" ht="25.5">
      <c r="A1240" s="618" t="s">
        <v>138</v>
      </c>
      <c r="B1240" s="618" t="s">
        <v>669</v>
      </c>
      <c r="C1240" s="618" t="s">
        <v>671</v>
      </c>
      <c r="D1240" s="620" t="s">
        <v>2971</v>
      </c>
      <c r="E1240" s="597">
        <v>658067763</v>
      </c>
      <c r="F1240" s="597">
        <v>0</v>
      </c>
      <c r="G1240" s="597">
        <v>1800000</v>
      </c>
      <c r="H1240" s="597">
        <v>656267763</v>
      </c>
      <c r="I1240" s="597">
        <v>0</v>
      </c>
    </row>
    <row r="1241" spans="1:9">
      <c r="A1241" s="618" t="s">
        <v>138</v>
      </c>
      <c r="B1241" s="618" t="s">
        <v>672</v>
      </c>
      <c r="C1241" s="619" t="s">
        <v>411</v>
      </c>
      <c r="D1241" s="620" t="s">
        <v>3012</v>
      </c>
      <c r="E1241" s="597">
        <v>400000</v>
      </c>
      <c r="F1241" s="597">
        <v>0</v>
      </c>
      <c r="G1241" s="597">
        <v>0</v>
      </c>
      <c r="H1241" s="597">
        <v>400000</v>
      </c>
      <c r="I1241" s="597">
        <v>0</v>
      </c>
    </row>
    <row r="1242" spans="1:9">
      <c r="A1242" s="618" t="s">
        <v>138</v>
      </c>
      <c r="B1242" s="618" t="s">
        <v>672</v>
      </c>
      <c r="C1242" s="618" t="s">
        <v>1482</v>
      </c>
      <c r="D1242" s="620" t="s">
        <v>1483</v>
      </c>
      <c r="E1242" s="597">
        <v>400000</v>
      </c>
      <c r="F1242" s="597">
        <v>0</v>
      </c>
      <c r="G1242" s="597">
        <v>0</v>
      </c>
      <c r="H1242" s="597">
        <v>400000</v>
      </c>
      <c r="I1242" s="597">
        <v>0</v>
      </c>
    </row>
    <row r="1243" spans="1:9">
      <c r="A1243" s="618" t="s">
        <v>138</v>
      </c>
      <c r="B1243" s="618" t="s">
        <v>388</v>
      </c>
      <c r="C1243" s="619" t="s">
        <v>411</v>
      </c>
      <c r="D1243" s="620" t="s">
        <v>2993</v>
      </c>
      <c r="E1243" s="597">
        <v>57419000</v>
      </c>
      <c r="F1243" s="597">
        <v>0</v>
      </c>
      <c r="G1243" s="597">
        <v>0</v>
      </c>
      <c r="H1243" s="597">
        <v>57419000</v>
      </c>
      <c r="I1243" s="597">
        <v>0</v>
      </c>
    </row>
    <row r="1244" spans="1:9">
      <c r="A1244" s="618" t="s">
        <v>138</v>
      </c>
      <c r="B1244" s="618" t="s">
        <v>388</v>
      </c>
      <c r="C1244" s="618" t="s">
        <v>1014</v>
      </c>
      <c r="D1244" s="620" t="s">
        <v>1015</v>
      </c>
      <c r="E1244" s="597">
        <v>57419000</v>
      </c>
      <c r="F1244" s="597">
        <v>0</v>
      </c>
      <c r="G1244" s="597">
        <v>0</v>
      </c>
      <c r="H1244" s="597">
        <v>57419000</v>
      </c>
      <c r="I1244" s="597">
        <v>0</v>
      </c>
    </row>
    <row r="1245" spans="1:9" ht="25.5">
      <c r="A1245" s="618" t="s">
        <v>138</v>
      </c>
      <c r="B1245" s="618" t="s">
        <v>682</v>
      </c>
      <c r="C1245" s="619" t="s">
        <v>411</v>
      </c>
      <c r="D1245" s="620" t="s">
        <v>2979</v>
      </c>
      <c r="E1245" s="597">
        <v>16057000</v>
      </c>
      <c r="F1245" s="597">
        <v>0</v>
      </c>
      <c r="G1245" s="597">
        <v>0</v>
      </c>
      <c r="H1245" s="597">
        <v>16057000</v>
      </c>
      <c r="I1245" s="597">
        <v>0</v>
      </c>
    </row>
    <row r="1246" spans="1:9">
      <c r="A1246" s="618" t="s">
        <v>138</v>
      </c>
      <c r="B1246" s="618" t="s">
        <v>682</v>
      </c>
      <c r="C1246" s="618" t="s">
        <v>1405</v>
      </c>
      <c r="D1246" s="620" t="s">
        <v>3155</v>
      </c>
      <c r="E1246" s="597">
        <v>8427000</v>
      </c>
      <c r="F1246" s="597">
        <v>0</v>
      </c>
      <c r="G1246" s="597">
        <v>0</v>
      </c>
      <c r="H1246" s="597">
        <v>8427000</v>
      </c>
      <c r="I1246" s="597">
        <v>0</v>
      </c>
    </row>
    <row r="1247" spans="1:9">
      <c r="A1247" s="618" t="s">
        <v>138</v>
      </c>
      <c r="B1247" s="618" t="s">
        <v>682</v>
      </c>
      <c r="C1247" s="618" t="s">
        <v>1016</v>
      </c>
      <c r="D1247" s="620" t="s">
        <v>1017</v>
      </c>
      <c r="E1247" s="597">
        <v>7630000</v>
      </c>
      <c r="F1247" s="597">
        <v>0</v>
      </c>
      <c r="G1247" s="597">
        <v>0</v>
      </c>
      <c r="H1247" s="597">
        <v>7630000</v>
      </c>
      <c r="I1247" s="597">
        <v>0</v>
      </c>
    </row>
    <row r="1248" spans="1:9" ht="25.5">
      <c r="A1248" s="618" t="s">
        <v>138</v>
      </c>
      <c r="B1248" s="618" t="s">
        <v>683</v>
      </c>
      <c r="C1248" s="619" t="s">
        <v>411</v>
      </c>
      <c r="D1248" s="620" t="s">
        <v>2981</v>
      </c>
      <c r="E1248" s="597">
        <v>6148500</v>
      </c>
      <c r="F1248" s="597">
        <v>0</v>
      </c>
      <c r="G1248" s="597">
        <v>0</v>
      </c>
      <c r="H1248" s="597">
        <v>6148500</v>
      </c>
      <c r="I1248" s="597">
        <v>0</v>
      </c>
    </row>
    <row r="1249" spans="1:9">
      <c r="A1249" s="618" t="s">
        <v>138</v>
      </c>
      <c r="B1249" s="618" t="s">
        <v>683</v>
      </c>
      <c r="C1249" s="618" t="s">
        <v>684</v>
      </c>
      <c r="D1249" s="620" t="s">
        <v>1018</v>
      </c>
      <c r="E1249" s="597">
        <v>6148500</v>
      </c>
      <c r="F1249" s="597">
        <v>0</v>
      </c>
      <c r="G1249" s="597">
        <v>0</v>
      </c>
      <c r="H1249" s="597">
        <v>6148500</v>
      </c>
      <c r="I1249" s="597">
        <v>0</v>
      </c>
    </row>
    <row r="1250" spans="1:9">
      <c r="A1250" s="618" t="s">
        <v>138</v>
      </c>
      <c r="B1250" s="618" t="s">
        <v>685</v>
      </c>
      <c r="C1250" s="619" t="s">
        <v>411</v>
      </c>
      <c r="D1250" s="620" t="s">
        <v>686</v>
      </c>
      <c r="E1250" s="597">
        <v>62570000</v>
      </c>
      <c r="F1250" s="597">
        <v>0</v>
      </c>
      <c r="G1250" s="597">
        <v>0</v>
      </c>
      <c r="H1250" s="597">
        <v>62570000</v>
      </c>
      <c r="I1250" s="597">
        <v>0</v>
      </c>
    </row>
    <row r="1251" spans="1:9">
      <c r="A1251" s="618" t="s">
        <v>138</v>
      </c>
      <c r="B1251" s="618" t="s">
        <v>685</v>
      </c>
      <c r="C1251" s="618" t="s">
        <v>1526</v>
      </c>
      <c r="D1251" s="620" t="s">
        <v>3069</v>
      </c>
      <c r="E1251" s="597">
        <v>62570000</v>
      </c>
      <c r="F1251" s="597">
        <v>0</v>
      </c>
      <c r="G1251" s="597">
        <v>0</v>
      </c>
      <c r="H1251" s="597">
        <v>62570000</v>
      </c>
      <c r="I1251" s="597">
        <v>0</v>
      </c>
    </row>
    <row r="1252" spans="1:9">
      <c r="A1252" s="618" t="s">
        <v>138</v>
      </c>
      <c r="B1252" s="618" t="s">
        <v>691</v>
      </c>
      <c r="C1252" s="619" t="s">
        <v>411</v>
      </c>
      <c r="D1252" s="620" t="s">
        <v>3005</v>
      </c>
      <c r="E1252" s="597">
        <v>29000000</v>
      </c>
      <c r="F1252" s="597">
        <v>0</v>
      </c>
      <c r="G1252" s="597">
        <v>0</v>
      </c>
      <c r="H1252" s="597">
        <v>29000000</v>
      </c>
      <c r="I1252" s="597">
        <v>0</v>
      </c>
    </row>
    <row r="1253" spans="1:9">
      <c r="A1253" s="618" t="s">
        <v>138</v>
      </c>
      <c r="B1253" s="618" t="s">
        <v>691</v>
      </c>
      <c r="C1253" s="618" t="s">
        <v>3156</v>
      </c>
      <c r="D1253" s="620" t="s">
        <v>287</v>
      </c>
      <c r="E1253" s="597">
        <v>29000000</v>
      </c>
      <c r="F1253" s="597">
        <v>0</v>
      </c>
      <c r="G1253" s="597">
        <v>0</v>
      </c>
      <c r="H1253" s="597">
        <v>29000000</v>
      </c>
      <c r="I1253" s="597">
        <v>0</v>
      </c>
    </row>
    <row r="1254" spans="1:9">
      <c r="A1254" s="618" t="s">
        <v>138</v>
      </c>
      <c r="B1254" s="618" t="s">
        <v>382</v>
      </c>
      <c r="C1254" s="619" t="s">
        <v>411</v>
      </c>
      <c r="D1254" s="620" t="s">
        <v>383</v>
      </c>
      <c r="E1254" s="597">
        <v>2154383281</v>
      </c>
      <c r="F1254" s="597">
        <v>56407381</v>
      </c>
      <c r="G1254" s="597">
        <v>0</v>
      </c>
      <c r="H1254" s="597">
        <v>2097975900</v>
      </c>
      <c r="I1254" s="597">
        <v>0</v>
      </c>
    </row>
    <row r="1255" spans="1:9" ht="38.25">
      <c r="A1255" s="618" t="s">
        <v>138</v>
      </c>
      <c r="B1255" s="618" t="s">
        <v>382</v>
      </c>
      <c r="C1255" s="618" t="s">
        <v>674</v>
      </c>
      <c r="D1255" s="620" t="s">
        <v>3013</v>
      </c>
      <c r="E1255" s="597">
        <v>56407381</v>
      </c>
      <c r="F1255" s="597">
        <v>56407381</v>
      </c>
      <c r="G1255" s="597">
        <v>0</v>
      </c>
      <c r="H1255" s="597">
        <v>0</v>
      </c>
      <c r="I1255" s="597">
        <v>0</v>
      </c>
    </row>
    <row r="1256" spans="1:9">
      <c r="A1256" s="618" t="s">
        <v>138</v>
      </c>
      <c r="B1256" s="618" t="s">
        <v>382</v>
      </c>
      <c r="C1256" s="618" t="s">
        <v>544</v>
      </c>
      <c r="D1256" s="620" t="s">
        <v>1000</v>
      </c>
      <c r="E1256" s="597">
        <v>26000000</v>
      </c>
      <c r="F1256" s="597">
        <v>0</v>
      </c>
      <c r="G1256" s="597">
        <v>0</v>
      </c>
      <c r="H1256" s="597">
        <v>26000000</v>
      </c>
      <c r="I1256" s="597">
        <v>0</v>
      </c>
    </row>
    <row r="1257" spans="1:9" ht="25.5">
      <c r="A1257" s="618" t="s">
        <v>138</v>
      </c>
      <c r="B1257" s="618" t="s">
        <v>382</v>
      </c>
      <c r="C1257" s="618" t="s">
        <v>385</v>
      </c>
      <c r="D1257" s="620" t="s">
        <v>2986</v>
      </c>
      <c r="E1257" s="597">
        <v>171000000</v>
      </c>
      <c r="F1257" s="597">
        <v>0</v>
      </c>
      <c r="G1257" s="597">
        <v>0</v>
      </c>
      <c r="H1257" s="597">
        <v>171000000</v>
      </c>
      <c r="I1257" s="597">
        <v>0</v>
      </c>
    </row>
    <row r="1258" spans="1:9">
      <c r="A1258" s="618" t="s">
        <v>138</v>
      </c>
      <c r="B1258" s="618" t="s">
        <v>382</v>
      </c>
      <c r="C1258" s="618" t="s">
        <v>1465</v>
      </c>
      <c r="D1258" s="620" t="s">
        <v>1466</v>
      </c>
      <c r="E1258" s="597">
        <v>104500000</v>
      </c>
      <c r="F1258" s="597">
        <v>0</v>
      </c>
      <c r="G1258" s="597">
        <v>0</v>
      </c>
      <c r="H1258" s="597">
        <v>104500000</v>
      </c>
      <c r="I1258" s="597">
        <v>0</v>
      </c>
    </row>
    <row r="1259" spans="1:9">
      <c r="A1259" s="618" t="s">
        <v>138</v>
      </c>
      <c r="B1259" s="618" t="s">
        <v>382</v>
      </c>
      <c r="C1259" s="618" t="s">
        <v>386</v>
      </c>
      <c r="D1259" s="620" t="s">
        <v>998</v>
      </c>
      <c r="E1259" s="597">
        <v>1796475900</v>
      </c>
      <c r="F1259" s="597">
        <v>0</v>
      </c>
      <c r="G1259" s="597">
        <v>0</v>
      </c>
      <c r="H1259" s="597">
        <v>1796475900</v>
      </c>
      <c r="I1259" s="597">
        <v>0</v>
      </c>
    </row>
    <row r="1260" spans="1:9">
      <c r="A1260" s="618" t="s">
        <v>138</v>
      </c>
      <c r="B1260" s="618" t="s">
        <v>391</v>
      </c>
      <c r="C1260" s="619" t="s">
        <v>411</v>
      </c>
      <c r="D1260" s="620" t="s">
        <v>392</v>
      </c>
      <c r="E1260" s="597">
        <v>469271000</v>
      </c>
      <c r="F1260" s="597">
        <v>0</v>
      </c>
      <c r="G1260" s="597">
        <v>0</v>
      </c>
      <c r="H1260" s="597">
        <v>469271000</v>
      </c>
      <c r="I1260" s="597">
        <v>0</v>
      </c>
    </row>
    <row r="1261" spans="1:9">
      <c r="A1261" s="618" t="s">
        <v>138</v>
      </c>
      <c r="B1261" s="618" t="s">
        <v>391</v>
      </c>
      <c r="C1261" s="618" t="s">
        <v>1411</v>
      </c>
      <c r="D1261" s="620" t="s">
        <v>2987</v>
      </c>
      <c r="E1261" s="597">
        <v>469271000</v>
      </c>
      <c r="F1261" s="597">
        <v>0</v>
      </c>
      <c r="G1261" s="597">
        <v>0</v>
      </c>
      <c r="H1261" s="597">
        <v>469271000</v>
      </c>
      <c r="I1261" s="597">
        <v>0</v>
      </c>
    </row>
    <row r="1262" spans="1:9">
      <c r="A1262" s="618" t="s">
        <v>138</v>
      </c>
      <c r="B1262" s="618" t="s">
        <v>687</v>
      </c>
      <c r="C1262" s="619" t="s">
        <v>411</v>
      </c>
      <c r="D1262" s="620" t="s">
        <v>3145</v>
      </c>
      <c r="E1262" s="597">
        <v>1275650000</v>
      </c>
      <c r="F1262" s="597">
        <v>0</v>
      </c>
      <c r="G1262" s="597">
        <v>0</v>
      </c>
      <c r="H1262" s="597">
        <v>1275650000</v>
      </c>
      <c r="I1262" s="597">
        <v>0</v>
      </c>
    </row>
    <row r="1263" spans="1:9">
      <c r="A1263" s="618" t="s">
        <v>138</v>
      </c>
      <c r="B1263" s="618" t="s">
        <v>687</v>
      </c>
      <c r="C1263" s="618" t="s">
        <v>688</v>
      </c>
      <c r="D1263" s="620" t="s">
        <v>205</v>
      </c>
      <c r="E1263" s="597">
        <v>1275650000</v>
      </c>
      <c r="F1263" s="597">
        <v>0</v>
      </c>
      <c r="G1263" s="597">
        <v>0</v>
      </c>
      <c r="H1263" s="597">
        <v>1275650000</v>
      </c>
      <c r="I1263" s="597">
        <v>0</v>
      </c>
    </row>
    <row r="1264" spans="1:9">
      <c r="A1264" s="618" t="s">
        <v>138</v>
      </c>
      <c r="B1264" s="618" t="s">
        <v>675</v>
      </c>
      <c r="C1264" s="619" t="s">
        <v>411</v>
      </c>
      <c r="D1264" s="620" t="s">
        <v>676</v>
      </c>
      <c r="E1264" s="597">
        <v>284046534</v>
      </c>
      <c r="F1264" s="597">
        <v>0</v>
      </c>
      <c r="G1264" s="597">
        <v>0</v>
      </c>
      <c r="H1264" s="597">
        <v>284046534</v>
      </c>
      <c r="I1264" s="597">
        <v>0</v>
      </c>
    </row>
    <row r="1265" spans="1:9">
      <c r="A1265" s="618" t="s">
        <v>138</v>
      </c>
      <c r="B1265" s="618" t="s">
        <v>675</v>
      </c>
      <c r="C1265" s="618" t="s">
        <v>91</v>
      </c>
      <c r="D1265" s="620" t="s">
        <v>652</v>
      </c>
      <c r="E1265" s="597">
        <v>225670000</v>
      </c>
      <c r="F1265" s="597">
        <v>0</v>
      </c>
      <c r="G1265" s="597">
        <v>0</v>
      </c>
      <c r="H1265" s="597">
        <v>225670000</v>
      </c>
      <c r="I1265" s="597">
        <v>0</v>
      </c>
    </row>
    <row r="1266" spans="1:9" ht="38.25">
      <c r="A1266" s="618" t="s">
        <v>138</v>
      </c>
      <c r="B1266" s="618" t="s">
        <v>675</v>
      </c>
      <c r="C1266" s="618" t="s">
        <v>1035</v>
      </c>
      <c r="D1266" s="620" t="s">
        <v>1036</v>
      </c>
      <c r="E1266" s="597">
        <v>56992963</v>
      </c>
      <c r="F1266" s="597">
        <v>0</v>
      </c>
      <c r="G1266" s="597">
        <v>0</v>
      </c>
      <c r="H1266" s="597">
        <v>56992963</v>
      </c>
      <c r="I1266" s="597">
        <v>0</v>
      </c>
    </row>
    <row r="1267" spans="1:9" ht="25.5">
      <c r="A1267" s="618" t="s">
        <v>138</v>
      </c>
      <c r="B1267" s="618" t="s">
        <v>675</v>
      </c>
      <c r="C1267" s="618" t="s">
        <v>1037</v>
      </c>
      <c r="D1267" s="620" t="s">
        <v>1038</v>
      </c>
      <c r="E1267" s="597">
        <v>46571</v>
      </c>
      <c r="F1267" s="597">
        <v>0</v>
      </c>
      <c r="G1267" s="597">
        <v>0</v>
      </c>
      <c r="H1267" s="597">
        <v>46571</v>
      </c>
      <c r="I1267" s="597">
        <v>0</v>
      </c>
    </row>
    <row r="1268" spans="1:9" ht="25.5">
      <c r="A1268" s="618" t="s">
        <v>138</v>
      </c>
      <c r="B1268" s="618" t="s">
        <v>675</v>
      </c>
      <c r="C1268" s="618" t="s">
        <v>92</v>
      </c>
      <c r="D1268" s="620" t="s">
        <v>2988</v>
      </c>
      <c r="E1268" s="597">
        <v>1337000</v>
      </c>
      <c r="F1268" s="597">
        <v>0</v>
      </c>
      <c r="G1268" s="597">
        <v>0</v>
      </c>
      <c r="H1268" s="597">
        <v>1337000</v>
      </c>
      <c r="I1268" s="597">
        <v>0</v>
      </c>
    </row>
    <row r="1269" spans="1:9">
      <c r="A1269" s="618" t="s">
        <v>73</v>
      </c>
      <c r="B1269" s="619" t="s">
        <v>411</v>
      </c>
      <c r="C1269" s="619" t="s">
        <v>411</v>
      </c>
      <c r="D1269" s="620" t="s">
        <v>74</v>
      </c>
      <c r="E1269" s="597">
        <v>1197537295</v>
      </c>
      <c r="F1269" s="597">
        <v>0</v>
      </c>
      <c r="G1269" s="597">
        <v>0</v>
      </c>
      <c r="H1269" s="597">
        <v>1197537295</v>
      </c>
      <c r="I1269" s="597">
        <v>0</v>
      </c>
    </row>
    <row r="1270" spans="1:9">
      <c r="A1270" s="618" t="s">
        <v>73</v>
      </c>
      <c r="B1270" s="618" t="s">
        <v>406</v>
      </c>
      <c r="C1270" s="619" t="s">
        <v>411</v>
      </c>
      <c r="D1270" s="620" t="s">
        <v>283</v>
      </c>
      <c r="E1270" s="597">
        <v>202500000</v>
      </c>
      <c r="F1270" s="597">
        <v>0</v>
      </c>
      <c r="G1270" s="597">
        <v>0</v>
      </c>
      <c r="H1270" s="597">
        <v>202500000</v>
      </c>
      <c r="I1270" s="597">
        <v>0</v>
      </c>
    </row>
    <row r="1271" spans="1:9" ht="25.5">
      <c r="A1271" s="618" t="s">
        <v>73</v>
      </c>
      <c r="B1271" s="618" t="s">
        <v>406</v>
      </c>
      <c r="C1271" s="618" t="s">
        <v>662</v>
      </c>
      <c r="D1271" s="620" t="s">
        <v>2969</v>
      </c>
      <c r="E1271" s="597">
        <v>202500000</v>
      </c>
      <c r="F1271" s="597">
        <v>0</v>
      </c>
      <c r="G1271" s="597">
        <v>0</v>
      </c>
      <c r="H1271" s="597">
        <v>202500000</v>
      </c>
      <c r="I1271" s="597">
        <v>0</v>
      </c>
    </row>
    <row r="1272" spans="1:9">
      <c r="A1272" s="618" t="s">
        <v>73</v>
      </c>
      <c r="B1272" s="618" t="s">
        <v>1023</v>
      </c>
      <c r="C1272" s="619" t="s">
        <v>411</v>
      </c>
      <c r="D1272" s="620" t="s">
        <v>2972</v>
      </c>
      <c r="E1272" s="597">
        <v>560000</v>
      </c>
      <c r="F1272" s="597">
        <v>0</v>
      </c>
      <c r="G1272" s="597">
        <v>0</v>
      </c>
      <c r="H1272" s="597">
        <v>560000</v>
      </c>
      <c r="I1272" s="597">
        <v>0</v>
      </c>
    </row>
    <row r="1273" spans="1:9" ht="25.5">
      <c r="A1273" s="618" t="s">
        <v>73</v>
      </c>
      <c r="B1273" s="618" t="s">
        <v>1023</v>
      </c>
      <c r="C1273" s="618" t="s">
        <v>1536</v>
      </c>
      <c r="D1273" s="620" t="s">
        <v>2973</v>
      </c>
      <c r="E1273" s="597">
        <v>560000</v>
      </c>
      <c r="F1273" s="597">
        <v>0</v>
      </c>
      <c r="G1273" s="597">
        <v>0</v>
      </c>
      <c r="H1273" s="597">
        <v>560000</v>
      </c>
      <c r="I1273" s="597">
        <v>0</v>
      </c>
    </row>
    <row r="1274" spans="1:9">
      <c r="A1274" s="618" t="s">
        <v>73</v>
      </c>
      <c r="B1274" s="618" t="s">
        <v>1019</v>
      </c>
      <c r="C1274" s="619" t="s">
        <v>411</v>
      </c>
      <c r="D1274" s="620" t="s">
        <v>1020</v>
      </c>
      <c r="E1274" s="597">
        <v>102232000</v>
      </c>
      <c r="F1274" s="597">
        <v>0</v>
      </c>
      <c r="G1274" s="597">
        <v>0</v>
      </c>
      <c r="H1274" s="597">
        <v>102232000</v>
      </c>
      <c r="I1274" s="597">
        <v>0</v>
      </c>
    </row>
    <row r="1275" spans="1:9">
      <c r="A1275" s="618" t="s">
        <v>73</v>
      </c>
      <c r="B1275" s="618" t="s">
        <v>1019</v>
      </c>
      <c r="C1275" s="618" t="s">
        <v>1458</v>
      </c>
      <c r="D1275" s="620" t="s">
        <v>1459</v>
      </c>
      <c r="E1275" s="597">
        <v>636000</v>
      </c>
      <c r="F1275" s="597">
        <v>0</v>
      </c>
      <c r="G1275" s="597">
        <v>0</v>
      </c>
      <c r="H1275" s="597">
        <v>636000</v>
      </c>
      <c r="I1275" s="597">
        <v>0</v>
      </c>
    </row>
    <row r="1276" spans="1:9" ht="25.5">
      <c r="A1276" s="618" t="s">
        <v>73</v>
      </c>
      <c r="B1276" s="618" t="s">
        <v>1019</v>
      </c>
      <c r="C1276" s="618" t="s">
        <v>1529</v>
      </c>
      <c r="D1276" s="620" t="s">
        <v>1530</v>
      </c>
      <c r="E1276" s="597">
        <v>60860000</v>
      </c>
      <c r="F1276" s="597">
        <v>0</v>
      </c>
      <c r="G1276" s="597">
        <v>0</v>
      </c>
      <c r="H1276" s="597">
        <v>60860000</v>
      </c>
      <c r="I1276" s="597">
        <v>0</v>
      </c>
    </row>
    <row r="1277" spans="1:9">
      <c r="A1277" s="618" t="s">
        <v>73</v>
      </c>
      <c r="B1277" s="618" t="s">
        <v>1019</v>
      </c>
      <c r="C1277" s="618" t="s">
        <v>1021</v>
      </c>
      <c r="D1277" s="620" t="s">
        <v>1022</v>
      </c>
      <c r="E1277" s="597">
        <v>29456000</v>
      </c>
      <c r="F1277" s="597">
        <v>0</v>
      </c>
      <c r="G1277" s="597">
        <v>0</v>
      </c>
      <c r="H1277" s="597">
        <v>29456000</v>
      </c>
      <c r="I1277" s="597">
        <v>0</v>
      </c>
    </row>
    <row r="1278" spans="1:9" ht="25.5">
      <c r="A1278" s="618" t="s">
        <v>73</v>
      </c>
      <c r="B1278" s="618" t="s">
        <v>1019</v>
      </c>
      <c r="C1278" s="618" t="s">
        <v>1460</v>
      </c>
      <c r="D1278" s="620" t="s">
        <v>1461</v>
      </c>
      <c r="E1278" s="597">
        <v>11280000</v>
      </c>
      <c r="F1278" s="597">
        <v>0</v>
      </c>
      <c r="G1278" s="597">
        <v>0</v>
      </c>
      <c r="H1278" s="597">
        <v>11280000</v>
      </c>
      <c r="I1278" s="597">
        <v>0</v>
      </c>
    </row>
    <row r="1279" spans="1:9">
      <c r="A1279" s="618" t="s">
        <v>73</v>
      </c>
      <c r="B1279" s="618" t="s">
        <v>689</v>
      </c>
      <c r="C1279" s="619" t="s">
        <v>411</v>
      </c>
      <c r="D1279" s="620" t="s">
        <v>3063</v>
      </c>
      <c r="E1279" s="597">
        <v>46095099</v>
      </c>
      <c r="F1279" s="597">
        <v>0</v>
      </c>
      <c r="G1279" s="597">
        <v>0</v>
      </c>
      <c r="H1279" s="597">
        <v>46095099</v>
      </c>
      <c r="I1279" s="597">
        <v>0</v>
      </c>
    </row>
    <row r="1280" spans="1:9">
      <c r="A1280" s="618" t="s">
        <v>73</v>
      </c>
      <c r="B1280" s="618" t="s">
        <v>689</v>
      </c>
      <c r="C1280" s="618" t="s">
        <v>690</v>
      </c>
      <c r="D1280" s="620" t="s">
        <v>3064</v>
      </c>
      <c r="E1280" s="597">
        <v>46095099</v>
      </c>
      <c r="F1280" s="597">
        <v>0</v>
      </c>
      <c r="G1280" s="597">
        <v>0</v>
      </c>
      <c r="H1280" s="597">
        <v>46095099</v>
      </c>
      <c r="I1280" s="597">
        <v>0</v>
      </c>
    </row>
    <row r="1281" spans="1:9">
      <c r="A1281" s="618" t="s">
        <v>73</v>
      </c>
      <c r="B1281" s="618" t="s">
        <v>685</v>
      </c>
      <c r="C1281" s="619" t="s">
        <v>411</v>
      </c>
      <c r="D1281" s="620" t="s">
        <v>686</v>
      </c>
      <c r="E1281" s="597">
        <v>1000000</v>
      </c>
      <c r="F1281" s="597">
        <v>0</v>
      </c>
      <c r="G1281" s="597">
        <v>0</v>
      </c>
      <c r="H1281" s="597">
        <v>1000000</v>
      </c>
      <c r="I1281" s="597">
        <v>0</v>
      </c>
    </row>
    <row r="1282" spans="1:9">
      <c r="A1282" s="618" t="s">
        <v>73</v>
      </c>
      <c r="B1282" s="618" t="s">
        <v>685</v>
      </c>
      <c r="C1282" s="618" t="s">
        <v>1032</v>
      </c>
      <c r="D1282" s="620" t="s">
        <v>1033</v>
      </c>
      <c r="E1282" s="597">
        <v>1000000</v>
      </c>
      <c r="F1282" s="597">
        <v>0</v>
      </c>
      <c r="G1282" s="597">
        <v>0</v>
      </c>
      <c r="H1282" s="597">
        <v>1000000</v>
      </c>
      <c r="I1282" s="597">
        <v>0</v>
      </c>
    </row>
    <row r="1283" spans="1:9">
      <c r="A1283" s="618" t="s">
        <v>73</v>
      </c>
      <c r="B1283" s="618" t="s">
        <v>675</v>
      </c>
      <c r="C1283" s="619" t="s">
        <v>411</v>
      </c>
      <c r="D1283" s="620" t="s">
        <v>676</v>
      </c>
      <c r="E1283" s="597">
        <v>845150196</v>
      </c>
      <c r="F1283" s="597">
        <v>0</v>
      </c>
      <c r="G1283" s="597">
        <v>0</v>
      </c>
      <c r="H1283" s="597">
        <v>845150196</v>
      </c>
      <c r="I1283" s="597">
        <v>0</v>
      </c>
    </row>
    <row r="1284" spans="1:9" ht="25.5">
      <c r="A1284" s="618" t="s">
        <v>73</v>
      </c>
      <c r="B1284" s="618" t="s">
        <v>675</v>
      </c>
      <c r="C1284" s="618" t="s">
        <v>1012</v>
      </c>
      <c r="D1284" s="620" t="s">
        <v>3015</v>
      </c>
      <c r="E1284" s="597">
        <v>243019</v>
      </c>
      <c r="F1284" s="597">
        <v>0</v>
      </c>
      <c r="G1284" s="597">
        <v>0</v>
      </c>
      <c r="H1284" s="597">
        <v>243019</v>
      </c>
      <c r="I1284" s="597">
        <v>0</v>
      </c>
    </row>
    <row r="1285" spans="1:9" ht="25.5">
      <c r="A1285" s="618" t="s">
        <v>73</v>
      </c>
      <c r="B1285" s="618" t="s">
        <v>675</v>
      </c>
      <c r="C1285" s="618" t="s">
        <v>92</v>
      </c>
      <c r="D1285" s="620" t="s">
        <v>2988</v>
      </c>
      <c r="E1285" s="597">
        <v>844907177</v>
      </c>
      <c r="F1285" s="597">
        <v>0</v>
      </c>
      <c r="G1285" s="597">
        <v>0</v>
      </c>
      <c r="H1285" s="597">
        <v>844907177</v>
      </c>
      <c r="I1285" s="597">
        <v>0</v>
      </c>
    </row>
    <row r="1286" spans="1:9">
      <c r="A1286" s="618" t="s">
        <v>1302</v>
      </c>
      <c r="B1286" s="619" t="s">
        <v>411</v>
      </c>
      <c r="C1286" s="619" t="s">
        <v>411</v>
      </c>
      <c r="D1286" s="620" t="s">
        <v>1303</v>
      </c>
      <c r="E1286" s="597">
        <v>225552075</v>
      </c>
      <c r="F1286" s="597">
        <v>3924075</v>
      </c>
      <c r="G1286" s="597">
        <v>0</v>
      </c>
      <c r="H1286" s="597">
        <v>221628000</v>
      </c>
      <c r="I1286" s="597">
        <v>0</v>
      </c>
    </row>
    <row r="1287" spans="1:9">
      <c r="A1287" s="618" t="s">
        <v>1302</v>
      </c>
      <c r="B1287" s="618" t="s">
        <v>388</v>
      </c>
      <c r="C1287" s="619" t="s">
        <v>411</v>
      </c>
      <c r="D1287" s="620" t="s">
        <v>2993</v>
      </c>
      <c r="E1287" s="597">
        <v>120219075</v>
      </c>
      <c r="F1287" s="597">
        <v>3924075</v>
      </c>
      <c r="G1287" s="597">
        <v>0</v>
      </c>
      <c r="H1287" s="597">
        <v>116295000</v>
      </c>
      <c r="I1287" s="597">
        <v>0</v>
      </c>
    </row>
    <row r="1288" spans="1:9">
      <c r="A1288" s="618" t="s">
        <v>1302</v>
      </c>
      <c r="B1288" s="618" t="s">
        <v>388</v>
      </c>
      <c r="C1288" s="618" t="s">
        <v>389</v>
      </c>
      <c r="D1288" s="620" t="s">
        <v>2994</v>
      </c>
      <c r="E1288" s="597">
        <v>3900000</v>
      </c>
      <c r="F1288" s="597">
        <v>3900000</v>
      </c>
      <c r="G1288" s="597">
        <v>0</v>
      </c>
      <c r="H1288" s="597">
        <v>0</v>
      </c>
      <c r="I1288" s="597">
        <v>0</v>
      </c>
    </row>
    <row r="1289" spans="1:9">
      <c r="A1289" s="618" t="s">
        <v>1302</v>
      </c>
      <c r="B1289" s="618" t="s">
        <v>388</v>
      </c>
      <c r="C1289" s="618" t="s">
        <v>390</v>
      </c>
      <c r="D1289" s="620" t="s">
        <v>2995</v>
      </c>
      <c r="E1289" s="597">
        <v>24075</v>
      </c>
      <c r="F1289" s="597">
        <v>24075</v>
      </c>
      <c r="G1289" s="597">
        <v>0</v>
      </c>
      <c r="H1289" s="597">
        <v>0</v>
      </c>
      <c r="I1289" s="597">
        <v>0</v>
      </c>
    </row>
    <row r="1290" spans="1:9">
      <c r="A1290" s="618" t="s">
        <v>1302</v>
      </c>
      <c r="B1290" s="618" t="s">
        <v>388</v>
      </c>
      <c r="C1290" s="618" t="s">
        <v>1014</v>
      </c>
      <c r="D1290" s="620" t="s">
        <v>1015</v>
      </c>
      <c r="E1290" s="597">
        <v>116295000</v>
      </c>
      <c r="F1290" s="597">
        <v>0</v>
      </c>
      <c r="G1290" s="597">
        <v>0</v>
      </c>
      <c r="H1290" s="597">
        <v>116295000</v>
      </c>
      <c r="I1290" s="597">
        <v>0</v>
      </c>
    </row>
    <row r="1291" spans="1:9" ht="25.5">
      <c r="A1291" s="618" t="s">
        <v>1302</v>
      </c>
      <c r="B1291" s="618" t="s">
        <v>682</v>
      </c>
      <c r="C1291" s="619" t="s">
        <v>411</v>
      </c>
      <c r="D1291" s="620" t="s">
        <v>2979</v>
      </c>
      <c r="E1291" s="597">
        <v>105333000</v>
      </c>
      <c r="F1291" s="597">
        <v>0</v>
      </c>
      <c r="G1291" s="597">
        <v>0</v>
      </c>
      <c r="H1291" s="597">
        <v>105333000</v>
      </c>
      <c r="I1291" s="597">
        <v>0</v>
      </c>
    </row>
    <row r="1292" spans="1:9">
      <c r="A1292" s="618" t="s">
        <v>1302</v>
      </c>
      <c r="B1292" s="618" t="s">
        <v>682</v>
      </c>
      <c r="C1292" s="618" t="s">
        <v>1016</v>
      </c>
      <c r="D1292" s="620" t="s">
        <v>1017</v>
      </c>
      <c r="E1292" s="597">
        <v>105333000</v>
      </c>
      <c r="F1292" s="597">
        <v>0</v>
      </c>
      <c r="G1292" s="597">
        <v>0</v>
      </c>
      <c r="H1292" s="597">
        <v>105333000</v>
      </c>
      <c r="I1292" s="597">
        <v>0</v>
      </c>
    </row>
    <row r="1293" spans="1:9">
      <c r="A1293" s="618" t="s">
        <v>575</v>
      </c>
      <c r="B1293" s="619" t="s">
        <v>411</v>
      </c>
      <c r="C1293" s="619" t="s">
        <v>411</v>
      </c>
      <c r="D1293" s="620" t="s">
        <v>576</v>
      </c>
      <c r="E1293" s="597">
        <v>1674149000</v>
      </c>
      <c r="F1293" s="597">
        <v>0</v>
      </c>
      <c r="G1293" s="597">
        <v>0</v>
      </c>
      <c r="H1293" s="597">
        <v>1674149000</v>
      </c>
      <c r="I1293" s="597">
        <v>0</v>
      </c>
    </row>
    <row r="1294" spans="1:9">
      <c r="A1294" s="618" t="s">
        <v>575</v>
      </c>
      <c r="B1294" s="618" t="s">
        <v>689</v>
      </c>
      <c r="C1294" s="619" t="s">
        <v>411</v>
      </c>
      <c r="D1294" s="620" t="s">
        <v>3063</v>
      </c>
      <c r="E1294" s="597">
        <v>1390000</v>
      </c>
      <c r="F1294" s="597">
        <v>0</v>
      </c>
      <c r="G1294" s="597">
        <v>0</v>
      </c>
      <c r="H1294" s="597">
        <v>1390000</v>
      </c>
      <c r="I1294" s="597">
        <v>0</v>
      </c>
    </row>
    <row r="1295" spans="1:9">
      <c r="A1295" s="618" t="s">
        <v>575</v>
      </c>
      <c r="B1295" s="618" t="s">
        <v>689</v>
      </c>
      <c r="C1295" s="618" t="s">
        <v>690</v>
      </c>
      <c r="D1295" s="620" t="s">
        <v>3064</v>
      </c>
      <c r="E1295" s="597">
        <v>1390000</v>
      </c>
      <c r="F1295" s="597">
        <v>0</v>
      </c>
      <c r="G1295" s="597">
        <v>0</v>
      </c>
      <c r="H1295" s="597">
        <v>1390000</v>
      </c>
      <c r="I1295" s="597">
        <v>0</v>
      </c>
    </row>
    <row r="1296" spans="1:9">
      <c r="A1296" s="618" t="s">
        <v>575</v>
      </c>
      <c r="B1296" s="618" t="s">
        <v>685</v>
      </c>
      <c r="C1296" s="619" t="s">
        <v>411</v>
      </c>
      <c r="D1296" s="620" t="s">
        <v>686</v>
      </c>
      <c r="E1296" s="597">
        <v>264031000</v>
      </c>
      <c r="F1296" s="597">
        <v>0</v>
      </c>
      <c r="G1296" s="597">
        <v>0</v>
      </c>
      <c r="H1296" s="597">
        <v>264031000</v>
      </c>
      <c r="I1296" s="597">
        <v>0</v>
      </c>
    </row>
    <row r="1297" spans="1:9">
      <c r="A1297" s="618" t="s">
        <v>575</v>
      </c>
      <c r="B1297" s="618" t="s">
        <v>685</v>
      </c>
      <c r="C1297" s="618" t="s">
        <v>1526</v>
      </c>
      <c r="D1297" s="620" t="s">
        <v>3069</v>
      </c>
      <c r="E1297" s="597">
        <v>259936000</v>
      </c>
      <c r="F1297" s="597">
        <v>0</v>
      </c>
      <c r="G1297" s="597">
        <v>0</v>
      </c>
      <c r="H1297" s="597">
        <v>259936000</v>
      </c>
      <c r="I1297" s="597">
        <v>0</v>
      </c>
    </row>
    <row r="1298" spans="1:9">
      <c r="A1298" s="618" t="s">
        <v>575</v>
      </c>
      <c r="B1298" s="618" t="s">
        <v>685</v>
      </c>
      <c r="C1298" s="618" t="s">
        <v>1531</v>
      </c>
      <c r="D1298" s="620" t="s">
        <v>1532</v>
      </c>
      <c r="E1298" s="597">
        <v>4095000</v>
      </c>
      <c r="F1298" s="597">
        <v>0</v>
      </c>
      <c r="G1298" s="597">
        <v>0</v>
      </c>
      <c r="H1298" s="597">
        <v>4095000</v>
      </c>
      <c r="I1298" s="597">
        <v>0</v>
      </c>
    </row>
    <row r="1299" spans="1:9">
      <c r="A1299" s="618" t="s">
        <v>575</v>
      </c>
      <c r="B1299" s="618" t="s">
        <v>691</v>
      </c>
      <c r="C1299" s="619" t="s">
        <v>411</v>
      </c>
      <c r="D1299" s="620" t="s">
        <v>3005</v>
      </c>
      <c r="E1299" s="597">
        <v>107818000</v>
      </c>
      <c r="F1299" s="597">
        <v>0</v>
      </c>
      <c r="G1299" s="597">
        <v>0</v>
      </c>
      <c r="H1299" s="597">
        <v>107818000</v>
      </c>
      <c r="I1299" s="597">
        <v>0</v>
      </c>
    </row>
    <row r="1300" spans="1:9">
      <c r="A1300" s="618" t="s">
        <v>575</v>
      </c>
      <c r="B1300" s="618" t="s">
        <v>691</v>
      </c>
      <c r="C1300" s="618" t="s">
        <v>1416</v>
      </c>
      <c r="D1300" s="620" t="s">
        <v>1062</v>
      </c>
      <c r="E1300" s="597">
        <v>1668000</v>
      </c>
      <c r="F1300" s="597">
        <v>0</v>
      </c>
      <c r="G1300" s="597">
        <v>0</v>
      </c>
      <c r="H1300" s="597">
        <v>1668000</v>
      </c>
      <c r="I1300" s="597">
        <v>0</v>
      </c>
    </row>
    <row r="1301" spans="1:9">
      <c r="A1301" s="618" t="s">
        <v>575</v>
      </c>
      <c r="B1301" s="618" t="s">
        <v>691</v>
      </c>
      <c r="C1301" s="618" t="s">
        <v>82</v>
      </c>
      <c r="D1301" s="620" t="s">
        <v>1049</v>
      </c>
      <c r="E1301" s="597">
        <v>106150000</v>
      </c>
      <c r="F1301" s="597">
        <v>0</v>
      </c>
      <c r="G1301" s="597">
        <v>0</v>
      </c>
      <c r="H1301" s="597">
        <v>106150000</v>
      </c>
      <c r="I1301" s="597">
        <v>0</v>
      </c>
    </row>
    <row r="1302" spans="1:9">
      <c r="A1302" s="618" t="s">
        <v>575</v>
      </c>
      <c r="B1302" s="618" t="s">
        <v>687</v>
      </c>
      <c r="C1302" s="619" t="s">
        <v>411</v>
      </c>
      <c r="D1302" s="620" t="s">
        <v>3145</v>
      </c>
      <c r="E1302" s="597">
        <v>1300000000</v>
      </c>
      <c r="F1302" s="597">
        <v>0</v>
      </c>
      <c r="G1302" s="597">
        <v>0</v>
      </c>
      <c r="H1302" s="597">
        <v>1300000000</v>
      </c>
      <c r="I1302" s="597">
        <v>0</v>
      </c>
    </row>
    <row r="1303" spans="1:9">
      <c r="A1303" s="618" t="s">
        <v>575</v>
      </c>
      <c r="B1303" s="618" t="s">
        <v>687</v>
      </c>
      <c r="C1303" s="618" t="s">
        <v>85</v>
      </c>
      <c r="D1303" s="620" t="s">
        <v>1555</v>
      </c>
      <c r="E1303" s="597">
        <v>1300000000</v>
      </c>
      <c r="F1303" s="597">
        <v>0</v>
      </c>
      <c r="G1303" s="597">
        <v>0</v>
      </c>
      <c r="H1303" s="597">
        <v>1300000000</v>
      </c>
      <c r="I1303" s="597">
        <v>0</v>
      </c>
    </row>
    <row r="1304" spans="1:9">
      <c r="A1304" s="618" t="s">
        <v>575</v>
      </c>
      <c r="B1304" s="618" t="s">
        <v>675</v>
      </c>
      <c r="C1304" s="619" t="s">
        <v>411</v>
      </c>
      <c r="D1304" s="620" t="s">
        <v>676</v>
      </c>
      <c r="E1304" s="597">
        <v>910000</v>
      </c>
      <c r="F1304" s="597">
        <v>0</v>
      </c>
      <c r="G1304" s="597">
        <v>0</v>
      </c>
      <c r="H1304" s="597">
        <v>910000</v>
      </c>
      <c r="I1304" s="597">
        <v>0</v>
      </c>
    </row>
    <row r="1305" spans="1:9" ht="25.5">
      <c r="A1305" s="618" t="s">
        <v>575</v>
      </c>
      <c r="B1305" s="618" t="s">
        <v>675</v>
      </c>
      <c r="C1305" s="618" t="s">
        <v>92</v>
      </c>
      <c r="D1305" s="620" t="s">
        <v>2988</v>
      </c>
      <c r="E1305" s="597">
        <v>910000</v>
      </c>
      <c r="F1305" s="597">
        <v>0</v>
      </c>
      <c r="G1305" s="597">
        <v>0</v>
      </c>
      <c r="H1305" s="597">
        <v>910000</v>
      </c>
      <c r="I1305" s="597">
        <v>0</v>
      </c>
    </row>
    <row r="1306" spans="1:9">
      <c r="A1306" s="618" t="s">
        <v>1300</v>
      </c>
      <c r="B1306" s="619" t="s">
        <v>411</v>
      </c>
      <c r="C1306" s="619" t="s">
        <v>411</v>
      </c>
      <c r="D1306" s="620" t="s">
        <v>1301</v>
      </c>
      <c r="E1306" s="597">
        <v>358522500</v>
      </c>
      <c r="F1306" s="597">
        <v>0</v>
      </c>
      <c r="G1306" s="597">
        <v>0</v>
      </c>
      <c r="H1306" s="597">
        <v>358522500</v>
      </c>
      <c r="I1306" s="597">
        <v>0</v>
      </c>
    </row>
    <row r="1307" spans="1:9" ht="25.5">
      <c r="A1307" s="618" t="s">
        <v>1300</v>
      </c>
      <c r="B1307" s="618" t="s">
        <v>683</v>
      </c>
      <c r="C1307" s="619" t="s">
        <v>411</v>
      </c>
      <c r="D1307" s="620" t="s">
        <v>2981</v>
      </c>
      <c r="E1307" s="597">
        <v>147022500</v>
      </c>
      <c r="F1307" s="597">
        <v>0</v>
      </c>
      <c r="G1307" s="597">
        <v>0</v>
      </c>
      <c r="H1307" s="597">
        <v>147022500</v>
      </c>
      <c r="I1307" s="597">
        <v>0</v>
      </c>
    </row>
    <row r="1308" spans="1:9">
      <c r="A1308" s="618" t="s">
        <v>1300</v>
      </c>
      <c r="B1308" s="618" t="s">
        <v>683</v>
      </c>
      <c r="C1308" s="618" t="s">
        <v>684</v>
      </c>
      <c r="D1308" s="620" t="s">
        <v>1018</v>
      </c>
      <c r="E1308" s="597">
        <v>147022500</v>
      </c>
      <c r="F1308" s="597">
        <v>0</v>
      </c>
      <c r="G1308" s="597">
        <v>0</v>
      </c>
      <c r="H1308" s="597">
        <v>147022500</v>
      </c>
      <c r="I1308" s="597">
        <v>0</v>
      </c>
    </row>
    <row r="1309" spans="1:9">
      <c r="A1309" s="618" t="s">
        <v>1300</v>
      </c>
      <c r="B1309" s="618" t="s">
        <v>382</v>
      </c>
      <c r="C1309" s="619" t="s">
        <v>411</v>
      </c>
      <c r="D1309" s="620" t="s">
        <v>383</v>
      </c>
      <c r="E1309" s="597">
        <v>211500000</v>
      </c>
      <c r="F1309" s="597">
        <v>0</v>
      </c>
      <c r="G1309" s="597">
        <v>0</v>
      </c>
      <c r="H1309" s="597">
        <v>211500000</v>
      </c>
      <c r="I1309" s="597">
        <v>0</v>
      </c>
    </row>
    <row r="1310" spans="1:9">
      <c r="A1310" s="618" t="s">
        <v>1300</v>
      </c>
      <c r="B1310" s="618" t="s">
        <v>382</v>
      </c>
      <c r="C1310" s="618" t="s">
        <v>1535</v>
      </c>
      <c r="D1310" s="620" t="s">
        <v>3157</v>
      </c>
      <c r="E1310" s="597">
        <v>211500000</v>
      </c>
      <c r="F1310" s="597">
        <v>0</v>
      </c>
      <c r="G1310" s="597">
        <v>0</v>
      </c>
      <c r="H1310" s="597">
        <v>211500000</v>
      </c>
      <c r="I1310" s="597">
        <v>0</v>
      </c>
    </row>
    <row r="1311" spans="1:9">
      <c r="A1311" s="618" t="s">
        <v>1298</v>
      </c>
      <c r="B1311" s="619" t="s">
        <v>411</v>
      </c>
      <c r="C1311" s="619" t="s">
        <v>411</v>
      </c>
      <c r="D1311" s="620" t="s">
        <v>2922</v>
      </c>
      <c r="E1311" s="597">
        <v>895834256</v>
      </c>
      <c r="F1311" s="597">
        <v>300000</v>
      </c>
      <c r="G1311" s="597">
        <v>0</v>
      </c>
      <c r="H1311" s="597">
        <v>895534256</v>
      </c>
      <c r="I1311" s="597">
        <v>0</v>
      </c>
    </row>
    <row r="1312" spans="1:9">
      <c r="A1312" s="618" t="s">
        <v>1298</v>
      </c>
      <c r="B1312" s="618" t="s">
        <v>1023</v>
      </c>
      <c r="C1312" s="619" t="s">
        <v>411</v>
      </c>
      <c r="D1312" s="620" t="s">
        <v>2972</v>
      </c>
      <c r="E1312" s="597">
        <v>612000</v>
      </c>
      <c r="F1312" s="597">
        <v>0</v>
      </c>
      <c r="G1312" s="597">
        <v>0</v>
      </c>
      <c r="H1312" s="597">
        <v>612000</v>
      </c>
      <c r="I1312" s="597">
        <v>0</v>
      </c>
    </row>
    <row r="1313" spans="1:9" ht="25.5">
      <c r="A1313" s="618" t="s">
        <v>1298</v>
      </c>
      <c r="B1313" s="618" t="s">
        <v>1023</v>
      </c>
      <c r="C1313" s="618" t="s">
        <v>1536</v>
      </c>
      <c r="D1313" s="620" t="s">
        <v>2973</v>
      </c>
      <c r="E1313" s="597">
        <v>612000</v>
      </c>
      <c r="F1313" s="597">
        <v>0</v>
      </c>
      <c r="G1313" s="597">
        <v>0</v>
      </c>
      <c r="H1313" s="597">
        <v>612000</v>
      </c>
      <c r="I1313" s="597">
        <v>0</v>
      </c>
    </row>
    <row r="1314" spans="1:9">
      <c r="A1314" s="618" t="s">
        <v>1298</v>
      </c>
      <c r="B1314" s="618" t="s">
        <v>1019</v>
      </c>
      <c r="C1314" s="619" t="s">
        <v>411</v>
      </c>
      <c r="D1314" s="620" t="s">
        <v>1020</v>
      </c>
      <c r="E1314" s="597">
        <v>24826000</v>
      </c>
      <c r="F1314" s="597">
        <v>0</v>
      </c>
      <c r="G1314" s="597">
        <v>0</v>
      </c>
      <c r="H1314" s="597">
        <v>24826000</v>
      </c>
      <c r="I1314" s="597">
        <v>0</v>
      </c>
    </row>
    <row r="1315" spans="1:9">
      <c r="A1315" s="618" t="s">
        <v>1298</v>
      </c>
      <c r="B1315" s="618" t="s">
        <v>1019</v>
      </c>
      <c r="C1315" s="618" t="s">
        <v>1021</v>
      </c>
      <c r="D1315" s="620" t="s">
        <v>1022</v>
      </c>
      <c r="E1315" s="597">
        <v>24826000</v>
      </c>
      <c r="F1315" s="597">
        <v>0</v>
      </c>
      <c r="G1315" s="597">
        <v>0</v>
      </c>
      <c r="H1315" s="597">
        <v>24826000</v>
      </c>
      <c r="I1315" s="597">
        <v>0</v>
      </c>
    </row>
    <row r="1316" spans="1:9">
      <c r="A1316" s="618" t="s">
        <v>1298</v>
      </c>
      <c r="B1316" s="618" t="s">
        <v>689</v>
      </c>
      <c r="C1316" s="619" t="s">
        <v>411</v>
      </c>
      <c r="D1316" s="620" t="s">
        <v>3063</v>
      </c>
      <c r="E1316" s="597">
        <v>845184857</v>
      </c>
      <c r="F1316" s="597">
        <v>0</v>
      </c>
      <c r="G1316" s="597">
        <v>0</v>
      </c>
      <c r="H1316" s="597">
        <v>845184857</v>
      </c>
      <c r="I1316" s="597">
        <v>0</v>
      </c>
    </row>
    <row r="1317" spans="1:9">
      <c r="A1317" s="618" t="s">
        <v>1298</v>
      </c>
      <c r="B1317" s="618" t="s">
        <v>689</v>
      </c>
      <c r="C1317" s="618" t="s">
        <v>690</v>
      </c>
      <c r="D1317" s="620" t="s">
        <v>3064</v>
      </c>
      <c r="E1317" s="597">
        <v>710932857</v>
      </c>
      <c r="F1317" s="597">
        <v>0</v>
      </c>
      <c r="G1317" s="597">
        <v>0</v>
      </c>
      <c r="H1317" s="597">
        <v>710932857</v>
      </c>
      <c r="I1317" s="597">
        <v>0</v>
      </c>
    </row>
    <row r="1318" spans="1:9" ht="25.5">
      <c r="A1318" s="618" t="s">
        <v>1298</v>
      </c>
      <c r="B1318" s="618" t="s">
        <v>689</v>
      </c>
      <c r="C1318" s="618" t="s">
        <v>1533</v>
      </c>
      <c r="D1318" s="620" t="s">
        <v>1534</v>
      </c>
      <c r="E1318" s="597">
        <v>134252000</v>
      </c>
      <c r="F1318" s="597">
        <v>0</v>
      </c>
      <c r="G1318" s="597">
        <v>0</v>
      </c>
      <c r="H1318" s="597">
        <v>134252000</v>
      </c>
      <c r="I1318" s="597">
        <v>0</v>
      </c>
    </row>
    <row r="1319" spans="1:9" ht="25.5">
      <c r="A1319" s="618" t="s">
        <v>1298</v>
      </c>
      <c r="B1319" s="618" t="s">
        <v>683</v>
      </c>
      <c r="C1319" s="619" t="s">
        <v>411</v>
      </c>
      <c r="D1319" s="620" t="s">
        <v>2981</v>
      </c>
      <c r="E1319" s="597">
        <v>16675000</v>
      </c>
      <c r="F1319" s="597">
        <v>0</v>
      </c>
      <c r="G1319" s="597">
        <v>0</v>
      </c>
      <c r="H1319" s="597">
        <v>16675000</v>
      </c>
      <c r="I1319" s="597">
        <v>0</v>
      </c>
    </row>
    <row r="1320" spans="1:9">
      <c r="A1320" s="618" t="s">
        <v>1298</v>
      </c>
      <c r="B1320" s="618" t="s">
        <v>683</v>
      </c>
      <c r="C1320" s="618" t="s">
        <v>684</v>
      </c>
      <c r="D1320" s="620" t="s">
        <v>1018</v>
      </c>
      <c r="E1320" s="597">
        <v>13075000</v>
      </c>
      <c r="F1320" s="597">
        <v>0</v>
      </c>
      <c r="G1320" s="597">
        <v>0</v>
      </c>
      <c r="H1320" s="597">
        <v>13075000</v>
      </c>
      <c r="I1320" s="597">
        <v>0</v>
      </c>
    </row>
    <row r="1321" spans="1:9">
      <c r="A1321" s="618" t="s">
        <v>1298</v>
      </c>
      <c r="B1321" s="618" t="s">
        <v>683</v>
      </c>
      <c r="C1321" s="618" t="s">
        <v>3080</v>
      </c>
      <c r="D1321" s="620" t="s">
        <v>3081</v>
      </c>
      <c r="E1321" s="597">
        <v>3600000</v>
      </c>
      <c r="F1321" s="597">
        <v>0</v>
      </c>
      <c r="G1321" s="597">
        <v>0</v>
      </c>
      <c r="H1321" s="597">
        <v>3600000</v>
      </c>
      <c r="I1321" s="597">
        <v>0</v>
      </c>
    </row>
    <row r="1322" spans="1:9">
      <c r="A1322" s="618" t="s">
        <v>1298</v>
      </c>
      <c r="B1322" s="618" t="s">
        <v>685</v>
      </c>
      <c r="C1322" s="619" t="s">
        <v>411</v>
      </c>
      <c r="D1322" s="620" t="s">
        <v>686</v>
      </c>
      <c r="E1322" s="597">
        <v>5291140</v>
      </c>
      <c r="F1322" s="597">
        <v>0</v>
      </c>
      <c r="G1322" s="597">
        <v>0</v>
      </c>
      <c r="H1322" s="597">
        <v>5291140</v>
      </c>
      <c r="I1322" s="597">
        <v>0</v>
      </c>
    </row>
    <row r="1323" spans="1:9" ht="38.25">
      <c r="A1323" s="618" t="s">
        <v>1298</v>
      </c>
      <c r="B1323" s="618" t="s">
        <v>685</v>
      </c>
      <c r="C1323" s="618" t="s">
        <v>1409</v>
      </c>
      <c r="D1323" s="620" t="s">
        <v>2984</v>
      </c>
      <c r="E1323" s="597">
        <v>5291140</v>
      </c>
      <c r="F1323" s="597">
        <v>0</v>
      </c>
      <c r="G1323" s="597">
        <v>0</v>
      </c>
      <c r="H1323" s="597">
        <v>5291140</v>
      </c>
      <c r="I1323" s="597">
        <v>0</v>
      </c>
    </row>
    <row r="1324" spans="1:9">
      <c r="A1324" s="618" t="s">
        <v>1298</v>
      </c>
      <c r="B1324" s="618" t="s">
        <v>382</v>
      </c>
      <c r="C1324" s="619" t="s">
        <v>411</v>
      </c>
      <c r="D1324" s="620" t="s">
        <v>383</v>
      </c>
      <c r="E1324" s="597">
        <v>300000</v>
      </c>
      <c r="F1324" s="597">
        <v>300000</v>
      </c>
      <c r="G1324" s="597">
        <v>0</v>
      </c>
      <c r="H1324" s="597">
        <v>0</v>
      </c>
      <c r="I1324" s="597">
        <v>0</v>
      </c>
    </row>
    <row r="1325" spans="1:9" ht="38.25">
      <c r="A1325" s="618" t="s">
        <v>1298</v>
      </c>
      <c r="B1325" s="618" t="s">
        <v>382</v>
      </c>
      <c r="C1325" s="618" t="s">
        <v>674</v>
      </c>
      <c r="D1325" s="620" t="s">
        <v>3013</v>
      </c>
      <c r="E1325" s="597">
        <v>300000</v>
      </c>
      <c r="F1325" s="597">
        <v>300000</v>
      </c>
      <c r="G1325" s="597">
        <v>0</v>
      </c>
      <c r="H1325" s="597">
        <v>0</v>
      </c>
      <c r="I1325" s="597">
        <v>0</v>
      </c>
    </row>
    <row r="1326" spans="1:9">
      <c r="A1326" s="618" t="s">
        <v>1298</v>
      </c>
      <c r="B1326" s="618" t="s">
        <v>675</v>
      </c>
      <c r="C1326" s="619" t="s">
        <v>411</v>
      </c>
      <c r="D1326" s="620" t="s">
        <v>676</v>
      </c>
      <c r="E1326" s="597">
        <v>2945259</v>
      </c>
      <c r="F1326" s="597">
        <v>0</v>
      </c>
      <c r="G1326" s="597">
        <v>0</v>
      </c>
      <c r="H1326" s="597">
        <v>2945259</v>
      </c>
      <c r="I1326" s="597">
        <v>0</v>
      </c>
    </row>
    <row r="1327" spans="1:9">
      <c r="A1327" s="618" t="s">
        <v>1298</v>
      </c>
      <c r="B1327" s="618" t="s">
        <v>675</v>
      </c>
      <c r="C1327" s="618" t="s">
        <v>91</v>
      </c>
      <c r="D1327" s="620" t="s">
        <v>652</v>
      </c>
      <c r="E1327" s="597">
        <v>2692000</v>
      </c>
      <c r="F1327" s="597">
        <v>0</v>
      </c>
      <c r="G1327" s="597">
        <v>0</v>
      </c>
      <c r="H1327" s="597">
        <v>2692000</v>
      </c>
      <c r="I1327" s="597">
        <v>0</v>
      </c>
    </row>
    <row r="1328" spans="1:9" ht="25.5">
      <c r="A1328" s="618" t="s">
        <v>1298</v>
      </c>
      <c r="B1328" s="618" t="s">
        <v>675</v>
      </c>
      <c r="C1328" s="618" t="s">
        <v>1012</v>
      </c>
      <c r="D1328" s="620" t="s">
        <v>3015</v>
      </c>
      <c r="E1328" s="597">
        <v>253259</v>
      </c>
      <c r="F1328" s="597">
        <v>0</v>
      </c>
      <c r="G1328" s="597">
        <v>0</v>
      </c>
      <c r="H1328" s="597">
        <v>253259</v>
      </c>
      <c r="I1328" s="597">
        <v>0</v>
      </c>
    </row>
    <row r="1329" spans="1:9">
      <c r="A1329" s="618" t="s">
        <v>589</v>
      </c>
      <c r="B1329" s="619" t="s">
        <v>411</v>
      </c>
      <c r="C1329" s="619" t="s">
        <v>411</v>
      </c>
      <c r="D1329" s="620" t="s">
        <v>590</v>
      </c>
      <c r="E1329" s="597">
        <v>409584327</v>
      </c>
      <c r="F1329" s="597">
        <v>0</v>
      </c>
      <c r="G1329" s="597">
        <v>0</v>
      </c>
      <c r="H1329" s="597">
        <v>409584327</v>
      </c>
      <c r="I1329" s="597">
        <v>0</v>
      </c>
    </row>
    <row r="1330" spans="1:9">
      <c r="A1330" s="618" t="s">
        <v>589</v>
      </c>
      <c r="B1330" s="618" t="s">
        <v>678</v>
      </c>
      <c r="C1330" s="619" t="s">
        <v>411</v>
      </c>
      <c r="D1330" s="620" t="s">
        <v>315</v>
      </c>
      <c r="E1330" s="597">
        <v>1187756</v>
      </c>
      <c r="F1330" s="597">
        <v>0</v>
      </c>
      <c r="G1330" s="597">
        <v>0</v>
      </c>
      <c r="H1330" s="597">
        <v>1187756</v>
      </c>
      <c r="I1330" s="597">
        <v>0</v>
      </c>
    </row>
    <row r="1331" spans="1:9">
      <c r="A1331" s="618" t="s">
        <v>589</v>
      </c>
      <c r="B1331" s="618" t="s">
        <v>678</v>
      </c>
      <c r="C1331" s="618" t="s">
        <v>679</v>
      </c>
      <c r="D1331" s="620" t="s">
        <v>991</v>
      </c>
      <c r="E1331" s="597">
        <v>1187756</v>
      </c>
      <c r="F1331" s="597">
        <v>0</v>
      </c>
      <c r="G1331" s="597">
        <v>0</v>
      </c>
      <c r="H1331" s="597">
        <v>1187756</v>
      </c>
      <c r="I1331" s="597">
        <v>0</v>
      </c>
    </row>
    <row r="1332" spans="1:9">
      <c r="A1332" s="618" t="s">
        <v>589</v>
      </c>
      <c r="B1332" s="618" t="s">
        <v>685</v>
      </c>
      <c r="C1332" s="619" t="s">
        <v>411</v>
      </c>
      <c r="D1332" s="620" t="s">
        <v>686</v>
      </c>
      <c r="E1332" s="597">
        <v>20000000</v>
      </c>
      <c r="F1332" s="597">
        <v>0</v>
      </c>
      <c r="G1332" s="597">
        <v>0</v>
      </c>
      <c r="H1332" s="597">
        <v>20000000</v>
      </c>
      <c r="I1332" s="597">
        <v>0</v>
      </c>
    </row>
    <row r="1333" spans="1:9">
      <c r="A1333" s="618" t="s">
        <v>589</v>
      </c>
      <c r="B1333" s="618" t="s">
        <v>685</v>
      </c>
      <c r="C1333" s="618" t="s">
        <v>1028</v>
      </c>
      <c r="D1333" s="620" t="s">
        <v>1029</v>
      </c>
      <c r="E1333" s="597">
        <v>3000000</v>
      </c>
      <c r="F1333" s="597">
        <v>0</v>
      </c>
      <c r="G1333" s="597">
        <v>0</v>
      </c>
      <c r="H1333" s="597">
        <v>3000000</v>
      </c>
      <c r="I1333" s="597">
        <v>0</v>
      </c>
    </row>
    <row r="1334" spans="1:9">
      <c r="A1334" s="618" t="s">
        <v>589</v>
      </c>
      <c r="B1334" s="618" t="s">
        <v>685</v>
      </c>
      <c r="C1334" s="618" t="s">
        <v>1032</v>
      </c>
      <c r="D1334" s="620" t="s">
        <v>1033</v>
      </c>
      <c r="E1334" s="597">
        <v>17000000</v>
      </c>
      <c r="F1334" s="597">
        <v>0</v>
      </c>
      <c r="G1334" s="597">
        <v>0</v>
      </c>
      <c r="H1334" s="597">
        <v>17000000</v>
      </c>
      <c r="I1334" s="597">
        <v>0</v>
      </c>
    </row>
    <row r="1335" spans="1:9">
      <c r="A1335" s="618" t="s">
        <v>589</v>
      </c>
      <c r="B1335" s="618" t="s">
        <v>1527</v>
      </c>
      <c r="C1335" s="619" t="s">
        <v>411</v>
      </c>
      <c r="D1335" s="620" t="s">
        <v>3158</v>
      </c>
      <c r="E1335" s="597">
        <v>12000000</v>
      </c>
      <c r="F1335" s="597">
        <v>0</v>
      </c>
      <c r="G1335" s="597">
        <v>0</v>
      </c>
      <c r="H1335" s="597">
        <v>12000000</v>
      </c>
      <c r="I1335" s="597">
        <v>0</v>
      </c>
    </row>
    <row r="1336" spans="1:9">
      <c r="A1336" s="618" t="s">
        <v>589</v>
      </c>
      <c r="B1336" s="618" t="s">
        <v>1527</v>
      </c>
      <c r="C1336" s="618" t="s">
        <v>1528</v>
      </c>
      <c r="D1336" s="620" t="s">
        <v>3159</v>
      </c>
      <c r="E1336" s="597">
        <v>12000000</v>
      </c>
      <c r="F1336" s="597">
        <v>0</v>
      </c>
      <c r="G1336" s="597">
        <v>0</v>
      </c>
      <c r="H1336" s="597">
        <v>12000000</v>
      </c>
      <c r="I1336" s="597">
        <v>0</v>
      </c>
    </row>
    <row r="1337" spans="1:9">
      <c r="A1337" s="618" t="s">
        <v>589</v>
      </c>
      <c r="B1337" s="618" t="s">
        <v>691</v>
      </c>
      <c r="C1337" s="619" t="s">
        <v>411</v>
      </c>
      <c r="D1337" s="620" t="s">
        <v>3005</v>
      </c>
      <c r="E1337" s="597">
        <v>33728000</v>
      </c>
      <c r="F1337" s="597">
        <v>0</v>
      </c>
      <c r="G1337" s="597">
        <v>0</v>
      </c>
      <c r="H1337" s="597">
        <v>33728000</v>
      </c>
      <c r="I1337" s="597">
        <v>0</v>
      </c>
    </row>
    <row r="1338" spans="1:9">
      <c r="A1338" s="618" t="s">
        <v>589</v>
      </c>
      <c r="B1338" s="618" t="s">
        <v>691</v>
      </c>
      <c r="C1338" s="618" t="s">
        <v>3008</v>
      </c>
      <c r="D1338" s="620" t="s">
        <v>3009</v>
      </c>
      <c r="E1338" s="597">
        <v>13028000</v>
      </c>
      <c r="F1338" s="597">
        <v>0</v>
      </c>
      <c r="G1338" s="597">
        <v>0</v>
      </c>
      <c r="H1338" s="597">
        <v>13028000</v>
      </c>
      <c r="I1338" s="597">
        <v>0</v>
      </c>
    </row>
    <row r="1339" spans="1:9">
      <c r="A1339" s="618" t="s">
        <v>589</v>
      </c>
      <c r="B1339" s="618" t="s">
        <v>691</v>
      </c>
      <c r="C1339" s="618" t="s">
        <v>82</v>
      </c>
      <c r="D1339" s="620" t="s">
        <v>1049</v>
      </c>
      <c r="E1339" s="597">
        <v>20700000</v>
      </c>
      <c r="F1339" s="597">
        <v>0</v>
      </c>
      <c r="G1339" s="597">
        <v>0</v>
      </c>
      <c r="H1339" s="597">
        <v>20700000</v>
      </c>
      <c r="I1339" s="597">
        <v>0</v>
      </c>
    </row>
    <row r="1340" spans="1:9">
      <c r="A1340" s="618" t="s">
        <v>589</v>
      </c>
      <c r="B1340" s="618" t="s">
        <v>382</v>
      </c>
      <c r="C1340" s="619" t="s">
        <v>411</v>
      </c>
      <c r="D1340" s="620" t="s">
        <v>383</v>
      </c>
      <c r="E1340" s="597">
        <v>7500000</v>
      </c>
      <c r="F1340" s="597">
        <v>0</v>
      </c>
      <c r="G1340" s="597">
        <v>0</v>
      </c>
      <c r="H1340" s="597">
        <v>7500000</v>
      </c>
      <c r="I1340" s="597">
        <v>0</v>
      </c>
    </row>
    <row r="1341" spans="1:9" ht="38.25">
      <c r="A1341" s="618" t="s">
        <v>589</v>
      </c>
      <c r="B1341" s="618" t="s">
        <v>382</v>
      </c>
      <c r="C1341" s="618" t="s">
        <v>674</v>
      </c>
      <c r="D1341" s="620" t="s">
        <v>3013</v>
      </c>
      <c r="E1341" s="597">
        <v>7500000</v>
      </c>
      <c r="F1341" s="597">
        <v>0</v>
      </c>
      <c r="G1341" s="597">
        <v>0</v>
      </c>
      <c r="H1341" s="597">
        <v>7500000</v>
      </c>
      <c r="I1341" s="597">
        <v>0</v>
      </c>
    </row>
    <row r="1342" spans="1:9">
      <c r="A1342" s="618" t="s">
        <v>589</v>
      </c>
      <c r="B1342" s="618" t="s">
        <v>675</v>
      </c>
      <c r="C1342" s="619" t="s">
        <v>411</v>
      </c>
      <c r="D1342" s="620" t="s">
        <v>676</v>
      </c>
      <c r="E1342" s="597">
        <v>335168571</v>
      </c>
      <c r="F1342" s="597">
        <v>0</v>
      </c>
      <c r="G1342" s="597">
        <v>0</v>
      </c>
      <c r="H1342" s="597">
        <v>335168571</v>
      </c>
      <c r="I1342" s="597">
        <v>0</v>
      </c>
    </row>
    <row r="1343" spans="1:9">
      <c r="A1343" s="618" t="s">
        <v>589</v>
      </c>
      <c r="B1343" s="618" t="s">
        <v>675</v>
      </c>
      <c r="C1343" s="618" t="s">
        <v>91</v>
      </c>
      <c r="D1343" s="620" t="s">
        <v>652</v>
      </c>
      <c r="E1343" s="597">
        <v>335039578</v>
      </c>
      <c r="F1343" s="597">
        <v>0</v>
      </c>
      <c r="G1343" s="597">
        <v>0</v>
      </c>
      <c r="H1343" s="597">
        <v>335039578</v>
      </c>
      <c r="I1343" s="597">
        <v>0</v>
      </c>
    </row>
    <row r="1344" spans="1:9">
      <c r="A1344" s="618" t="s">
        <v>589</v>
      </c>
      <c r="B1344" s="618" t="s">
        <v>675</v>
      </c>
      <c r="C1344" s="618" t="s">
        <v>1047</v>
      </c>
      <c r="D1344" s="620" t="s">
        <v>1048</v>
      </c>
      <c r="E1344" s="597">
        <v>110243</v>
      </c>
      <c r="F1344" s="597">
        <v>0</v>
      </c>
      <c r="G1344" s="597">
        <v>0</v>
      </c>
      <c r="H1344" s="597">
        <v>110243</v>
      </c>
      <c r="I1344" s="597">
        <v>0</v>
      </c>
    </row>
    <row r="1345" spans="1:9" ht="25.5">
      <c r="A1345" s="618" t="s">
        <v>589</v>
      </c>
      <c r="B1345" s="618" t="s">
        <v>675</v>
      </c>
      <c r="C1345" s="618" t="s">
        <v>92</v>
      </c>
      <c r="D1345" s="620" t="s">
        <v>2988</v>
      </c>
      <c r="E1345" s="597">
        <v>18750</v>
      </c>
      <c r="F1345" s="597">
        <v>0</v>
      </c>
      <c r="G1345" s="597">
        <v>0</v>
      </c>
      <c r="H1345" s="597">
        <v>18750</v>
      </c>
      <c r="I1345" s="597">
        <v>0</v>
      </c>
    </row>
    <row r="1346" spans="1:9">
      <c r="A1346" s="618" t="s">
        <v>452</v>
      </c>
      <c r="B1346" s="619" t="s">
        <v>411</v>
      </c>
      <c r="C1346" s="619" t="s">
        <v>411</v>
      </c>
      <c r="D1346" s="620" t="s">
        <v>453</v>
      </c>
      <c r="E1346" s="597">
        <v>174363636</v>
      </c>
      <c r="F1346" s="597">
        <v>9100000</v>
      </c>
      <c r="G1346" s="597">
        <v>0</v>
      </c>
      <c r="H1346" s="597">
        <v>165263636</v>
      </c>
      <c r="I1346" s="597">
        <v>0</v>
      </c>
    </row>
    <row r="1347" spans="1:9">
      <c r="A1347" s="618" t="s">
        <v>452</v>
      </c>
      <c r="B1347" s="618" t="s">
        <v>406</v>
      </c>
      <c r="C1347" s="619" t="s">
        <v>411</v>
      </c>
      <c r="D1347" s="620" t="s">
        <v>283</v>
      </c>
      <c r="E1347" s="597">
        <v>20713326</v>
      </c>
      <c r="F1347" s="597">
        <v>0</v>
      </c>
      <c r="G1347" s="597">
        <v>0</v>
      </c>
      <c r="H1347" s="597">
        <v>20713326</v>
      </c>
      <c r="I1347" s="597">
        <v>0</v>
      </c>
    </row>
    <row r="1348" spans="1:9" ht="25.5">
      <c r="A1348" s="618" t="s">
        <v>452</v>
      </c>
      <c r="B1348" s="618" t="s">
        <v>406</v>
      </c>
      <c r="C1348" s="618" t="s">
        <v>662</v>
      </c>
      <c r="D1348" s="620" t="s">
        <v>2969</v>
      </c>
      <c r="E1348" s="597">
        <v>20713326</v>
      </c>
      <c r="F1348" s="597">
        <v>0</v>
      </c>
      <c r="G1348" s="597">
        <v>0</v>
      </c>
      <c r="H1348" s="597">
        <v>20713326</v>
      </c>
      <c r="I1348" s="597">
        <v>0</v>
      </c>
    </row>
    <row r="1349" spans="1:9">
      <c r="A1349" s="618" t="s">
        <v>452</v>
      </c>
      <c r="B1349" s="618" t="s">
        <v>689</v>
      </c>
      <c r="C1349" s="619" t="s">
        <v>411</v>
      </c>
      <c r="D1349" s="620" t="s">
        <v>3063</v>
      </c>
      <c r="E1349" s="597">
        <v>22360000</v>
      </c>
      <c r="F1349" s="597">
        <v>0</v>
      </c>
      <c r="G1349" s="597">
        <v>0</v>
      </c>
      <c r="H1349" s="597">
        <v>22360000</v>
      </c>
      <c r="I1349" s="597">
        <v>0</v>
      </c>
    </row>
    <row r="1350" spans="1:9" ht="25.5">
      <c r="A1350" s="618" t="s">
        <v>452</v>
      </c>
      <c r="B1350" s="618" t="s">
        <v>689</v>
      </c>
      <c r="C1350" s="618" t="s">
        <v>1533</v>
      </c>
      <c r="D1350" s="620" t="s">
        <v>1534</v>
      </c>
      <c r="E1350" s="597">
        <v>22360000</v>
      </c>
      <c r="F1350" s="597">
        <v>0</v>
      </c>
      <c r="G1350" s="597">
        <v>0</v>
      </c>
      <c r="H1350" s="597">
        <v>22360000</v>
      </c>
      <c r="I1350" s="597">
        <v>0</v>
      </c>
    </row>
    <row r="1351" spans="1:9">
      <c r="A1351" s="618" t="s">
        <v>452</v>
      </c>
      <c r="B1351" s="618" t="s">
        <v>429</v>
      </c>
      <c r="C1351" s="619" t="s">
        <v>411</v>
      </c>
      <c r="D1351" s="620" t="s">
        <v>430</v>
      </c>
      <c r="E1351" s="597">
        <v>108010000</v>
      </c>
      <c r="F1351" s="597">
        <v>0</v>
      </c>
      <c r="G1351" s="597">
        <v>0</v>
      </c>
      <c r="H1351" s="597">
        <v>108010000</v>
      </c>
      <c r="I1351" s="597">
        <v>0</v>
      </c>
    </row>
    <row r="1352" spans="1:9" ht="25.5">
      <c r="A1352" s="618" t="s">
        <v>452</v>
      </c>
      <c r="B1352" s="618" t="s">
        <v>429</v>
      </c>
      <c r="C1352" s="618" t="s">
        <v>1475</v>
      </c>
      <c r="D1352" s="620" t="s">
        <v>3084</v>
      </c>
      <c r="E1352" s="597">
        <v>103900000</v>
      </c>
      <c r="F1352" s="597">
        <v>0</v>
      </c>
      <c r="G1352" s="597">
        <v>0</v>
      </c>
      <c r="H1352" s="597">
        <v>103900000</v>
      </c>
      <c r="I1352" s="597">
        <v>0</v>
      </c>
    </row>
    <row r="1353" spans="1:9" ht="25.5">
      <c r="A1353" s="618" t="s">
        <v>452</v>
      </c>
      <c r="B1353" s="618" t="s">
        <v>429</v>
      </c>
      <c r="C1353" s="618" t="s">
        <v>3087</v>
      </c>
      <c r="D1353" s="620" t="s">
        <v>3088</v>
      </c>
      <c r="E1353" s="597">
        <v>4110000</v>
      </c>
      <c r="F1353" s="597">
        <v>0</v>
      </c>
      <c r="G1353" s="597">
        <v>0</v>
      </c>
      <c r="H1353" s="597">
        <v>4110000</v>
      </c>
      <c r="I1353" s="597">
        <v>0</v>
      </c>
    </row>
    <row r="1354" spans="1:9">
      <c r="A1354" s="618" t="s">
        <v>452</v>
      </c>
      <c r="B1354" s="618" t="s">
        <v>685</v>
      </c>
      <c r="C1354" s="619" t="s">
        <v>411</v>
      </c>
      <c r="D1354" s="620" t="s">
        <v>686</v>
      </c>
      <c r="E1354" s="597">
        <v>1000000</v>
      </c>
      <c r="F1354" s="597">
        <v>0</v>
      </c>
      <c r="G1354" s="597">
        <v>0</v>
      </c>
      <c r="H1354" s="597">
        <v>1000000</v>
      </c>
      <c r="I1354" s="597">
        <v>0</v>
      </c>
    </row>
    <row r="1355" spans="1:9">
      <c r="A1355" s="618" t="s">
        <v>452</v>
      </c>
      <c r="B1355" s="618" t="s">
        <v>685</v>
      </c>
      <c r="C1355" s="618" t="s">
        <v>1032</v>
      </c>
      <c r="D1355" s="620" t="s">
        <v>1033</v>
      </c>
      <c r="E1355" s="597">
        <v>1000000</v>
      </c>
      <c r="F1355" s="597">
        <v>0</v>
      </c>
      <c r="G1355" s="597">
        <v>0</v>
      </c>
      <c r="H1355" s="597">
        <v>1000000</v>
      </c>
      <c r="I1355" s="597">
        <v>0</v>
      </c>
    </row>
    <row r="1356" spans="1:9">
      <c r="A1356" s="618" t="s">
        <v>452</v>
      </c>
      <c r="B1356" s="618" t="s">
        <v>382</v>
      </c>
      <c r="C1356" s="619" t="s">
        <v>411</v>
      </c>
      <c r="D1356" s="620" t="s">
        <v>383</v>
      </c>
      <c r="E1356" s="597">
        <v>19400000</v>
      </c>
      <c r="F1356" s="597">
        <v>9100000</v>
      </c>
      <c r="G1356" s="597">
        <v>0</v>
      </c>
      <c r="H1356" s="597">
        <v>10300000</v>
      </c>
      <c r="I1356" s="597">
        <v>0</v>
      </c>
    </row>
    <row r="1357" spans="1:9" ht="38.25">
      <c r="A1357" s="618" t="s">
        <v>452</v>
      </c>
      <c r="B1357" s="618" t="s">
        <v>382</v>
      </c>
      <c r="C1357" s="618" t="s">
        <v>674</v>
      </c>
      <c r="D1357" s="620" t="s">
        <v>3013</v>
      </c>
      <c r="E1357" s="597">
        <v>9100000</v>
      </c>
      <c r="F1357" s="597">
        <v>9100000</v>
      </c>
      <c r="G1357" s="597">
        <v>0</v>
      </c>
      <c r="H1357" s="597">
        <v>0</v>
      </c>
      <c r="I1357" s="597">
        <v>0</v>
      </c>
    </row>
    <row r="1358" spans="1:9">
      <c r="A1358" s="618" t="s">
        <v>452</v>
      </c>
      <c r="B1358" s="618" t="s">
        <v>382</v>
      </c>
      <c r="C1358" s="618" t="s">
        <v>1463</v>
      </c>
      <c r="D1358" s="620" t="s">
        <v>1464</v>
      </c>
      <c r="E1358" s="597">
        <v>10300000</v>
      </c>
      <c r="F1358" s="597">
        <v>0</v>
      </c>
      <c r="G1358" s="597">
        <v>0</v>
      </c>
      <c r="H1358" s="597">
        <v>10300000</v>
      </c>
      <c r="I1358" s="597">
        <v>0</v>
      </c>
    </row>
    <row r="1359" spans="1:9">
      <c r="A1359" s="618" t="s">
        <v>452</v>
      </c>
      <c r="B1359" s="618" t="s">
        <v>675</v>
      </c>
      <c r="C1359" s="619" t="s">
        <v>411</v>
      </c>
      <c r="D1359" s="620" t="s">
        <v>676</v>
      </c>
      <c r="E1359" s="597">
        <v>2880310</v>
      </c>
      <c r="F1359" s="597">
        <v>0</v>
      </c>
      <c r="G1359" s="597">
        <v>0</v>
      </c>
      <c r="H1359" s="597">
        <v>2880310</v>
      </c>
      <c r="I1359" s="597">
        <v>0</v>
      </c>
    </row>
    <row r="1360" spans="1:9" ht="25.5">
      <c r="A1360" s="618" t="s">
        <v>452</v>
      </c>
      <c r="B1360" s="618" t="s">
        <v>675</v>
      </c>
      <c r="C1360" s="618" t="s">
        <v>1012</v>
      </c>
      <c r="D1360" s="620" t="s">
        <v>3015</v>
      </c>
      <c r="E1360" s="597">
        <v>122310</v>
      </c>
      <c r="F1360" s="597">
        <v>0</v>
      </c>
      <c r="G1360" s="597">
        <v>0</v>
      </c>
      <c r="H1360" s="597">
        <v>122310</v>
      </c>
      <c r="I1360" s="597">
        <v>0</v>
      </c>
    </row>
    <row r="1361" spans="1:9" ht="25.5">
      <c r="A1361" s="618" t="s">
        <v>452</v>
      </c>
      <c r="B1361" s="618" t="s">
        <v>675</v>
      </c>
      <c r="C1361" s="618" t="s">
        <v>92</v>
      </c>
      <c r="D1361" s="620" t="s">
        <v>2988</v>
      </c>
      <c r="E1361" s="597">
        <v>2758000</v>
      </c>
      <c r="F1361" s="597">
        <v>0</v>
      </c>
      <c r="G1361" s="597">
        <v>0</v>
      </c>
      <c r="H1361" s="597">
        <v>2758000</v>
      </c>
      <c r="I1361" s="597">
        <v>0</v>
      </c>
    </row>
    <row r="1362" spans="1:9">
      <c r="A1362" s="618" t="s">
        <v>460</v>
      </c>
      <c r="B1362" s="619" t="s">
        <v>411</v>
      </c>
      <c r="C1362" s="619" t="s">
        <v>411</v>
      </c>
      <c r="D1362" s="620" t="s">
        <v>461</v>
      </c>
      <c r="E1362" s="597">
        <v>47638000</v>
      </c>
      <c r="F1362" s="597">
        <v>0</v>
      </c>
      <c r="G1362" s="597">
        <v>0</v>
      </c>
      <c r="H1362" s="597">
        <v>47638000</v>
      </c>
      <c r="I1362" s="597">
        <v>0</v>
      </c>
    </row>
    <row r="1363" spans="1:9">
      <c r="A1363" s="618" t="s">
        <v>460</v>
      </c>
      <c r="B1363" s="618" t="s">
        <v>675</v>
      </c>
      <c r="C1363" s="619" t="s">
        <v>411</v>
      </c>
      <c r="D1363" s="620" t="s">
        <v>676</v>
      </c>
      <c r="E1363" s="597">
        <v>47638000</v>
      </c>
      <c r="F1363" s="597">
        <v>0</v>
      </c>
      <c r="G1363" s="597">
        <v>0</v>
      </c>
      <c r="H1363" s="597">
        <v>47638000</v>
      </c>
      <c r="I1363" s="597">
        <v>0</v>
      </c>
    </row>
    <row r="1364" spans="1:9">
      <c r="A1364" s="618" t="s">
        <v>460</v>
      </c>
      <c r="B1364" s="618" t="s">
        <v>675</v>
      </c>
      <c r="C1364" s="618" t="s">
        <v>91</v>
      </c>
      <c r="D1364" s="620" t="s">
        <v>652</v>
      </c>
      <c r="E1364" s="597">
        <v>47638000</v>
      </c>
      <c r="F1364" s="597">
        <v>0</v>
      </c>
      <c r="G1364" s="597">
        <v>0</v>
      </c>
      <c r="H1364" s="597">
        <v>47638000</v>
      </c>
      <c r="I1364" s="597">
        <v>0</v>
      </c>
    </row>
    <row r="1365" spans="1:9">
      <c r="A1365" s="618" t="s">
        <v>622</v>
      </c>
      <c r="B1365" s="619" t="s">
        <v>411</v>
      </c>
      <c r="C1365" s="619" t="s">
        <v>411</v>
      </c>
      <c r="D1365" s="620" t="s">
        <v>2933</v>
      </c>
      <c r="E1365" s="597">
        <v>1787000</v>
      </c>
      <c r="F1365" s="597">
        <v>0</v>
      </c>
      <c r="G1365" s="597">
        <v>1787000</v>
      </c>
      <c r="H1365" s="597">
        <v>0</v>
      </c>
      <c r="I1365" s="597">
        <v>0</v>
      </c>
    </row>
    <row r="1366" spans="1:9">
      <c r="A1366" s="618" t="s">
        <v>622</v>
      </c>
      <c r="B1366" s="618" t="s">
        <v>406</v>
      </c>
      <c r="C1366" s="619" t="s">
        <v>411</v>
      </c>
      <c r="D1366" s="620" t="s">
        <v>283</v>
      </c>
      <c r="E1366" s="597">
        <v>892000</v>
      </c>
      <c r="F1366" s="597">
        <v>0</v>
      </c>
      <c r="G1366" s="597">
        <v>892000</v>
      </c>
      <c r="H1366" s="597">
        <v>0</v>
      </c>
      <c r="I1366" s="597">
        <v>0</v>
      </c>
    </row>
    <row r="1367" spans="1:9" ht="25.5">
      <c r="A1367" s="618" t="s">
        <v>622</v>
      </c>
      <c r="B1367" s="618" t="s">
        <v>406</v>
      </c>
      <c r="C1367" s="618" t="s">
        <v>662</v>
      </c>
      <c r="D1367" s="620" t="s">
        <v>2969</v>
      </c>
      <c r="E1367" s="597">
        <v>892000</v>
      </c>
      <c r="F1367" s="597">
        <v>0</v>
      </c>
      <c r="G1367" s="597">
        <v>892000</v>
      </c>
      <c r="H1367" s="597">
        <v>0</v>
      </c>
      <c r="I1367" s="597">
        <v>0</v>
      </c>
    </row>
    <row r="1368" spans="1:9">
      <c r="A1368" s="618" t="s">
        <v>622</v>
      </c>
      <c r="B1368" s="618" t="s">
        <v>669</v>
      </c>
      <c r="C1368" s="619" t="s">
        <v>411</v>
      </c>
      <c r="D1368" s="620" t="s">
        <v>2970</v>
      </c>
      <c r="E1368" s="597">
        <v>895000</v>
      </c>
      <c r="F1368" s="597">
        <v>0</v>
      </c>
      <c r="G1368" s="597">
        <v>895000</v>
      </c>
      <c r="H1368" s="597">
        <v>0</v>
      </c>
      <c r="I1368" s="597">
        <v>0</v>
      </c>
    </row>
    <row r="1369" spans="1:9" ht="25.5">
      <c r="A1369" s="618" t="s">
        <v>622</v>
      </c>
      <c r="B1369" s="618" t="s">
        <v>669</v>
      </c>
      <c r="C1369" s="618" t="s">
        <v>671</v>
      </c>
      <c r="D1369" s="620" t="s">
        <v>2971</v>
      </c>
      <c r="E1369" s="597">
        <v>895000</v>
      </c>
      <c r="F1369" s="597">
        <v>0</v>
      </c>
      <c r="G1369" s="597">
        <v>895000</v>
      </c>
      <c r="H1369" s="597">
        <v>0</v>
      </c>
      <c r="I1369" s="597">
        <v>0</v>
      </c>
    </row>
    <row r="1370" spans="1:9">
      <c r="A1370" s="618" t="s">
        <v>288</v>
      </c>
      <c r="B1370" s="619" t="s">
        <v>411</v>
      </c>
      <c r="C1370" s="619" t="s">
        <v>411</v>
      </c>
      <c r="D1370" s="620" t="s">
        <v>289</v>
      </c>
      <c r="E1370" s="597">
        <v>84121500</v>
      </c>
      <c r="F1370" s="597">
        <v>0</v>
      </c>
      <c r="G1370" s="597">
        <v>0</v>
      </c>
      <c r="H1370" s="597">
        <v>84121500</v>
      </c>
      <c r="I1370" s="597">
        <v>0</v>
      </c>
    </row>
    <row r="1371" spans="1:9">
      <c r="A1371" s="618" t="s">
        <v>288</v>
      </c>
      <c r="B1371" s="618" t="s">
        <v>1023</v>
      </c>
      <c r="C1371" s="619" t="s">
        <v>411</v>
      </c>
      <c r="D1371" s="620" t="s">
        <v>2972</v>
      </c>
      <c r="E1371" s="597">
        <v>35360000</v>
      </c>
      <c r="F1371" s="597">
        <v>0</v>
      </c>
      <c r="G1371" s="597">
        <v>0</v>
      </c>
      <c r="H1371" s="597">
        <v>35360000</v>
      </c>
      <c r="I1371" s="597">
        <v>0</v>
      </c>
    </row>
    <row r="1372" spans="1:9">
      <c r="A1372" s="618" t="s">
        <v>288</v>
      </c>
      <c r="B1372" s="618" t="s">
        <v>1023</v>
      </c>
      <c r="C1372" s="618" t="s">
        <v>1024</v>
      </c>
      <c r="D1372" s="620" t="s">
        <v>1025</v>
      </c>
      <c r="E1372" s="597">
        <v>35360000</v>
      </c>
      <c r="F1372" s="597">
        <v>0</v>
      </c>
      <c r="G1372" s="597">
        <v>0</v>
      </c>
      <c r="H1372" s="597">
        <v>35360000</v>
      </c>
      <c r="I1372" s="597">
        <v>0</v>
      </c>
    </row>
    <row r="1373" spans="1:9">
      <c r="A1373" s="618" t="s">
        <v>288</v>
      </c>
      <c r="B1373" s="618" t="s">
        <v>672</v>
      </c>
      <c r="C1373" s="619" t="s">
        <v>411</v>
      </c>
      <c r="D1373" s="620" t="s">
        <v>3012</v>
      </c>
      <c r="E1373" s="597">
        <v>27370000</v>
      </c>
      <c r="F1373" s="597">
        <v>0</v>
      </c>
      <c r="G1373" s="597">
        <v>0</v>
      </c>
      <c r="H1373" s="597">
        <v>27370000</v>
      </c>
      <c r="I1373" s="597">
        <v>0</v>
      </c>
    </row>
    <row r="1374" spans="1:9">
      <c r="A1374" s="618" t="s">
        <v>288</v>
      </c>
      <c r="B1374" s="618" t="s">
        <v>672</v>
      </c>
      <c r="C1374" s="618" t="s">
        <v>1482</v>
      </c>
      <c r="D1374" s="620" t="s">
        <v>1483</v>
      </c>
      <c r="E1374" s="597">
        <v>27370000</v>
      </c>
      <c r="F1374" s="597">
        <v>0</v>
      </c>
      <c r="G1374" s="597">
        <v>0</v>
      </c>
      <c r="H1374" s="597">
        <v>27370000</v>
      </c>
      <c r="I1374" s="597">
        <v>0</v>
      </c>
    </row>
    <row r="1375" spans="1:9" ht="25.5">
      <c r="A1375" s="618" t="s">
        <v>288</v>
      </c>
      <c r="B1375" s="618" t="s">
        <v>683</v>
      </c>
      <c r="C1375" s="619" t="s">
        <v>411</v>
      </c>
      <c r="D1375" s="620" t="s">
        <v>2981</v>
      </c>
      <c r="E1375" s="597">
        <v>290500</v>
      </c>
      <c r="F1375" s="597">
        <v>0</v>
      </c>
      <c r="G1375" s="597">
        <v>0</v>
      </c>
      <c r="H1375" s="597">
        <v>290500</v>
      </c>
      <c r="I1375" s="597">
        <v>0</v>
      </c>
    </row>
    <row r="1376" spans="1:9" ht="25.5">
      <c r="A1376" s="618" t="s">
        <v>288</v>
      </c>
      <c r="B1376" s="618" t="s">
        <v>683</v>
      </c>
      <c r="C1376" s="618" t="s">
        <v>1488</v>
      </c>
      <c r="D1376" s="620" t="s">
        <v>3098</v>
      </c>
      <c r="E1376" s="597">
        <v>65500</v>
      </c>
      <c r="F1376" s="597">
        <v>0</v>
      </c>
      <c r="G1376" s="597">
        <v>0</v>
      </c>
      <c r="H1376" s="597">
        <v>65500</v>
      </c>
      <c r="I1376" s="597">
        <v>0</v>
      </c>
    </row>
    <row r="1377" spans="1:9">
      <c r="A1377" s="618" t="s">
        <v>288</v>
      </c>
      <c r="B1377" s="618" t="s">
        <v>683</v>
      </c>
      <c r="C1377" s="618" t="s">
        <v>684</v>
      </c>
      <c r="D1377" s="620" t="s">
        <v>1018</v>
      </c>
      <c r="E1377" s="597">
        <v>225000</v>
      </c>
      <c r="F1377" s="597">
        <v>0</v>
      </c>
      <c r="G1377" s="597">
        <v>0</v>
      </c>
      <c r="H1377" s="597">
        <v>225000</v>
      </c>
      <c r="I1377" s="597">
        <v>0</v>
      </c>
    </row>
    <row r="1378" spans="1:9">
      <c r="A1378" s="618" t="s">
        <v>288</v>
      </c>
      <c r="B1378" s="618" t="s">
        <v>382</v>
      </c>
      <c r="C1378" s="619" t="s">
        <v>411</v>
      </c>
      <c r="D1378" s="620" t="s">
        <v>383</v>
      </c>
      <c r="E1378" s="597">
        <v>20256000</v>
      </c>
      <c r="F1378" s="597">
        <v>0</v>
      </c>
      <c r="G1378" s="597">
        <v>0</v>
      </c>
      <c r="H1378" s="597">
        <v>20256000</v>
      </c>
      <c r="I1378" s="597">
        <v>0</v>
      </c>
    </row>
    <row r="1379" spans="1:9">
      <c r="A1379" s="618" t="s">
        <v>288</v>
      </c>
      <c r="B1379" s="618" t="s">
        <v>382</v>
      </c>
      <c r="C1379" s="618" t="s">
        <v>544</v>
      </c>
      <c r="D1379" s="620" t="s">
        <v>1000</v>
      </c>
      <c r="E1379" s="597">
        <v>20256000</v>
      </c>
      <c r="F1379" s="597">
        <v>0</v>
      </c>
      <c r="G1379" s="597">
        <v>0</v>
      </c>
      <c r="H1379" s="597">
        <v>20256000</v>
      </c>
      <c r="I1379" s="597">
        <v>0</v>
      </c>
    </row>
    <row r="1380" spans="1:9">
      <c r="A1380" s="618" t="s">
        <v>288</v>
      </c>
      <c r="B1380" s="618" t="s">
        <v>675</v>
      </c>
      <c r="C1380" s="619" t="s">
        <v>411</v>
      </c>
      <c r="D1380" s="620" t="s">
        <v>676</v>
      </c>
      <c r="E1380" s="597">
        <v>845000</v>
      </c>
      <c r="F1380" s="597">
        <v>0</v>
      </c>
      <c r="G1380" s="597">
        <v>0</v>
      </c>
      <c r="H1380" s="597">
        <v>845000</v>
      </c>
      <c r="I1380" s="597">
        <v>0</v>
      </c>
    </row>
    <row r="1381" spans="1:9" ht="25.5">
      <c r="A1381" s="618" t="s">
        <v>288</v>
      </c>
      <c r="B1381" s="618" t="s">
        <v>675</v>
      </c>
      <c r="C1381" s="618" t="s">
        <v>92</v>
      </c>
      <c r="D1381" s="620" t="s">
        <v>2988</v>
      </c>
      <c r="E1381" s="597">
        <v>845000</v>
      </c>
      <c r="F1381" s="597">
        <v>0</v>
      </c>
      <c r="G1381" s="597">
        <v>0</v>
      </c>
      <c r="H1381" s="597">
        <v>845000</v>
      </c>
      <c r="I1381" s="597">
        <v>0</v>
      </c>
    </row>
    <row r="1382" spans="1:9">
      <c r="A1382" s="618" t="s">
        <v>294</v>
      </c>
      <c r="B1382" s="619" t="s">
        <v>411</v>
      </c>
      <c r="C1382" s="619" t="s">
        <v>411</v>
      </c>
      <c r="D1382" s="620" t="s">
        <v>295</v>
      </c>
      <c r="E1382" s="597">
        <v>533300000</v>
      </c>
      <c r="F1382" s="597">
        <v>0</v>
      </c>
      <c r="G1382" s="597">
        <v>0</v>
      </c>
      <c r="H1382" s="597">
        <v>533300000</v>
      </c>
      <c r="I1382" s="597">
        <v>0</v>
      </c>
    </row>
    <row r="1383" spans="1:9">
      <c r="A1383" s="618" t="s">
        <v>294</v>
      </c>
      <c r="B1383" s="618" t="s">
        <v>1023</v>
      </c>
      <c r="C1383" s="619" t="s">
        <v>411</v>
      </c>
      <c r="D1383" s="620" t="s">
        <v>2972</v>
      </c>
      <c r="E1383" s="597">
        <v>533300000</v>
      </c>
      <c r="F1383" s="597">
        <v>0</v>
      </c>
      <c r="G1383" s="597">
        <v>0</v>
      </c>
      <c r="H1383" s="597">
        <v>533300000</v>
      </c>
      <c r="I1383" s="597">
        <v>0</v>
      </c>
    </row>
    <row r="1384" spans="1:9" ht="25.5">
      <c r="A1384" s="618" t="s">
        <v>294</v>
      </c>
      <c r="B1384" s="618" t="s">
        <v>1023</v>
      </c>
      <c r="C1384" s="618" t="s">
        <v>1489</v>
      </c>
      <c r="D1384" s="620" t="s">
        <v>1490</v>
      </c>
      <c r="E1384" s="597">
        <v>533300000</v>
      </c>
      <c r="F1384" s="597">
        <v>0</v>
      </c>
      <c r="G1384" s="597">
        <v>0</v>
      </c>
      <c r="H1384" s="597">
        <v>533300000</v>
      </c>
      <c r="I1384" s="597">
        <v>0</v>
      </c>
    </row>
    <row r="1385" spans="1:9">
      <c r="A1385" s="618" t="s">
        <v>298</v>
      </c>
      <c r="B1385" s="619" t="s">
        <v>411</v>
      </c>
      <c r="C1385" s="619" t="s">
        <v>411</v>
      </c>
      <c r="D1385" s="620" t="s">
        <v>299</v>
      </c>
      <c r="E1385" s="597">
        <v>775938386</v>
      </c>
      <c r="F1385" s="597">
        <v>0</v>
      </c>
      <c r="G1385" s="597">
        <v>0</v>
      </c>
      <c r="H1385" s="597">
        <v>775938386</v>
      </c>
      <c r="I1385" s="597">
        <v>0</v>
      </c>
    </row>
    <row r="1386" spans="1:9">
      <c r="A1386" s="618" t="s">
        <v>298</v>
      </c>
      <c r="B1386" s="618" t="s">
        <v>382</v>
      </c>
      <c r="C1386" s="619" t="s">
        <v>411</v>
      </c>
      <c r="D1386" s="620" t="s">
        <v>383</v>
      </c>
      <c r="E1386" s="597">
        <v>61448800</v>
      </c>
      <c r="F1386" s="597">
        <v>0</v>
      </c>
      <c r="G1386" s="597">
        <v>0</v>
      </c>
      <c r="H1386" s="597">
        <v>61448800</v>
      </c>
      <c r="I1386" s="597">
        <v>0</v>
      </c>
    </row>
    <row r="1387" spans="1:9">
      <c r="A1387" s="618" t="s">
        <v>298</v>
      </c>
      <c r="B1387" s="618" t="s">
        <v>382</v>
      </c>
      <c r="C1387" s="618" t="s">
        <v>386</v>
      </c>
      <c r="D1387" s="620" t="s">
        <v>998</v>
      </c>
      <c r="E1387" s="597">
        <v>61448800</v>
      </c>
      <c r="F1387" s="597">
        <v>0</v>
      </c>
      <c r="G1387" s="597">
        <v>0</v>
      </c>
      <c r="H1387" s="597">
        <v>61448800</v>
      </c>
      <c r="I1387" s="597">
        <v>0</v>
      </c>
    </row>
    <row r="1388" spans="1:9">
      <c r="A1388" s="618" t="s">
        <v>298</v>
      </c>
      <c r="B1388" s="618" t="s">
        <v>391</v>
      </c>
      <c r="C1388" s="619" t="s">
        <v>411</v>
      </c>
      <c r="D1388" s="620" t="s">
        <v>392</v>
      </c>
      <c r="E1388" s="597">
        <v>47770487</v>
      </c>
      <c r="F1388" s="597">
        <v>0</v>
      </c>
      <c r="G1388" s="597">
        <v>0</v>
      </c>
      <c r="H1388" s="597">
        <v>47770487</v>
      </c>
      <c r="I1388" s="597">
        <v>0</v>
      </c>
    </row>
    <row r="1389" spans="1:9">
      <c r="A1389" s="618" t="s">
        <v>298</v>
      </c>
      <c r="B1389" s="618" t="s">
        <v>391</v>
      </c>
      <c r="C1389" s="618" t="s">
        <v>1411</v>
      </c>
      <c r="D1389" s="620" t="s">
        <v>2987</v>
      </c>
      <c r="E1389" s="597">
        <v>47770487</v>
      </c>
      <c r="F1389" s="597">
        <v>0</v>
      </c>
      <c r="G1389" s="597">
        <v>0</v>
      </c>
      <c r="H1389" s="597">
        <v>47770487</v>
      </c>
      <c r="I1389" s="597">
        <v>0</v>
      </c>
    </row>
    <row r="1390" spans="1:9">
      <c r="A1390" s="618" t="s">
        <v>298</v>
      </c>
      <c r="B1390" s="618" t="s">
        <v>675</v>
      </c>
      <c r="C1390" s="619" t="s">
        <v>411</v>
      </c>
      <c r="D1390" s="620" t="s">
        <v>676</v>
      </c>
      <c r="E1390" s="597">
        <v>666719099</v>
      </c>
      <c r="F1390" s="597">
        <v>0</v>
      </c>
      <c r="G1390" s="597">
        <v>0</v>
      </c>
      <c r="H1390" s="597">
        <v>666719099</v>
      </c>
      <c r="I1390" s="597">
        <v>0</v>
      </c>
    </row>
    <row r="1391" spans="1:9">
      <c r="A1391" s="618" t="s">
        <v>298</v>
      </c>
      <c r="B1391" s="618" t="s">
        <v>675</v>
      </c>
      <c r="C1391" s="618" t="s">
        <v>91</v>
      </c>
      <c r="D1391" s="620" t="s">
        <v>652</v>
      </c>
      <c r="E1391" s="597">
        <v>618452227</v>
      </c>
      <c r="F1391" s="597">
        <v>0</v>
      </c>
      <c r="G1391" s="597">
        <v>0</v>
      </c>
      <c r="H1391" s="597">
        <v>618452227</v>
      </c>
      <c r="I1391" s="597">
        <v>0</v>
      </c>
    </row>
    <row r="1392" spans="1:9" ht="25.5">
      <c r="A1392" s="618" t="s">
        <v>298</v>
      </c>
      <c r="B1392" s="618" t="s">
        <v>675</v>
      </c>
      <c r="C1392" s="618" t="s">
        <v>92</v>
      </c>
      <c r="D1392" s="620" t="s">
        <v>2988</v>
      </c>
      <c r="E1392" s="597">
        <v>48266872</v>
      </c>
      <c r="F1392" s="597">
        <v>0</v>
      </c>
      <c r="G1392" s="597">
        <v>0</v>
      </c>
      <c r="H1392" s="597">
        <v>48266872</v>
      </c>
      <c r="I1392" s="597">
        <v>0</v>
      </c>
    </row>
    <row r="1393" spans="1:9">
      <c r="A1393" s="618" t="s">
        <v>300</v>
      </c>
      <c r="B1393" s="619" t="s">
        <v>411</v>
      </c>
      <c r="C1393" s="619" t="s">
        <v>411</v>
      </c>
      <c r="D1393" s="620" t="s">
        <v>2934</v>
      </c>
      <c r="E1393" s="597">
        <v>19800000</v>
      </c>
      <c r="F1393" s="597">
        <v>0</v>
      </c>
      <c r="G1393" s="597">
        <v>2700000</v>
      </c>
      <c r="H1393" s="597">
        <v>17100000</v>
      </c>
      <c r="I1393" s="597">
        <v>0</v>
      </c>
    </row>
    <row r="1394" spans="1:9">
      <c r="A1394" s="618" t="s">
        <v>300</v>
      </c>
      <c r="B1394" s="618" t="s">
        <v>406</v>
      </c>
      <c r="C1394" s="619" t="s">
        <v>411</v>
      </c>
      <c r="D1394" s="620" t="s">
        <v>283</v>
      </c>
      <c r="E1394" s="597">
        <v>9900000</v>
      </c>
      <c r="F1394" s="597">
        <v>0</v>
      </c>
      <c r="G1394" s="597">
        <v>1350000</v>
      </c>
      <c r="H1394" s="597">
        <v>8550000</v>
      </c>
      <c r="I1394" s="597">
        <v>0</v>
      </c>
    </row>
    <row r="1395" spans="1:9" ht="25.5">
      <c r="A1395" s="618" t="s">
        <v>300</v>
      </c>
      <c r="B1395" s="618" t="s">
        <v>406</v>
      </c>
      <c r="C1395" s="618" t="s">
        <v>662</v>
      </c>
      <c r="D1395" s="620" t="s">
        <v>2969</v>
      </c>
      <c r="E1395" s="597">
        <v>9900000</v>
      </c>
      <c r="F1395" s="597">
        <v>0</v>
      </c>
      <c r="G1395" s="597">
        <v>1350000</v>
      </c>
      <c r="H1395" s="597">
        <v>8550000</v>
      </c>
      <c r="I1395" s="597">
        <v>0</v>
      </c>
    </row>
    <row r="1396" spans="1:9">
      <c r="A1396" s="618" t="s">
        <v>300</v>
      </c>
      <c r="B1396" s="618" t="s">
        <v>669</v>
      </c>
      <c r="C1396" s="619" t="s">
        <v>411</v>
      </c>
      <c r="D1396" s="620" t="s">
        <v>2970</v>
      </c>
      <c r="E1396" s="597">
        <v>9900000</v>
      </c>
      <c r="F1396" s="597">
        <v>0</v>
      </c>
      <c r="G1396" s="597">
        <v>1350000</v>
      </c>
      <c r="H1396" s="597">
        <v>8550000</v>
      </c>
      <c r="I1396" s="597">
        <v>0</v>
      </c>
    </row>
    <row r="1397" spans="1:9" ht="25.5">
      <c r="A1397" s="618" t="s">
        <v>300</v>
      </c>
      <c r="B1397" s="618" t="s">
        <v>669</v>
      </c>
      <c r="C1397" s="618" t="s">
        <v>671</v>
      </c>
      <c r="D1397" s="620" t="s">
        <v>2971</v>
      </c>
      <c r="E1397" s="597">
        <v>9900000</v>
      </c>
      <c r="F1397" s="597">
        <v>0</v>
      </c>
      <c r="G1397" s="597">
        <v>1350000</v>
      </c>
      <c r="H1397" s="597">
        <v>8550000</v>
      </c>
      <c r="I1397" s="597">
        <v>0</v>
      </c>
    </row>
    <row r="1398" spans="1:9">
      <c r="A1398" s="618" t="s">
        <v>309</v>
      </c>
      <c r="B1398" s="619" t="s">
        <v>411</v>
      </c>
      <c r="C1398" s="619" t="s">
        <v>411</v>
      </c>
      <c r="D1398" s="620" t="s">
        <v>2938</v>
      </c>
      <c r="E1398" s="597">
        <v>750000</v>
      </c>
      <c r="F1398" s="597">
        <v>0</v>
      </c>
      <c r="G1398" s="597">
        <v>0</v>
      </c>
      <c r="H1398" s="597">
        <v>750000</v>
      </c>
      <c r="I1398" s="597">
        <v>0</v>
      </c>
    </row>
    <row r="1399" spans="1:9">
      <c r="A1399" s="618" t="s">
        <v>309</v>
      </c>
      <c r="B1399" s="618" t="s">
        <v>406</v>
      </c>
      <c r="C1399" s="619" t="s">
        <v>411</v>
      </c>
      <c r="D1399" s="620" t="s">
        <v>283</v>
      </c>
      <c r="E1399" s="597">
        <v>375000</v>
      </c>
      <c r="F1399" s="597">
        <v>0</v>
      </c>
      <c r="G1399" s="597">
        <v>0</v>
      </c>
      <c r="H1399" s="597">
        <v>375000</v>
      </c>
      <c r="I1399" s="597">
        <v>0</v>
      </c>
    </row>
    <row r="1400" spans="1:9" ht="25.5">
      <c r="A1400" s="618" t="s">
        <v>309</v>
      </c>
      <c r="B1400" s="618" t="s">
        <v>406</v>
      </c>
      <c r="C1400" s="618" t="s">
        <v>662</v>
      </c>
      <c r="D1400" s="620" t="s">
        <v>2969</v>
      </c>
      <c r="E1400" s="597">
        <v>375000</v>
      </c>
      <c r="F1400" s="597">
        <v>0</v>
      </c>
      <c r="G1400" s="597">
        <v>0</v>
      </c>
      <c r="H1400" s="597">
        <v>375000</v>
      </c>
      <c r="I1400" s="597">
        <v>0</v>
      </c>
    </row>
    <row r="1401" spans="1:9">
      <c r="A1401" s="618" t="s">
        <v>309</v>
      </c>
      <c r="B1401" s="618" t="s">
        <v>669</v>
      </c>
      <c r="C1401" s="619" t="s">
        <v>411</v>
      </c>
      <c r="D1401" s="620" t="s">
        <v>2970</v>
      </c>
      <c r="E1401" s="597">
        <v>375000</v>
      </c>
      <c r="F1401" s="597">
        <v>0</v>
      </c>
      <c r="G1401" s="597">
        <v>0</v>
      </c>
      <c r="H1401" s="597">
        <v>375000</v>
      </c>
      <c r="I1401" s="597">
        <v>0</v>
      </c>
    </row>
    <row r="1402" spans="1:9" ht="25.5">
      <c r="A1402" s="618" t="s">
        <v>309</v>
      </c>
      <c r="B1402" s="618" t="s">
        <v>669</v>
      </c>
      <c r="C1402" s="618" t="s">
        <v>671</v>
      </c>
      <c r="D1402" s="620" t="s">
        <v>2971</v>
      </c>
      <c r="E1402" s="597">
        <v>375000</v>
      </c>
      <c r="F1402" s="597">
        <v>0</v>
      </c>
      <c r="G1402" s="597">
        <v>0</v>
      </c>
      <c r="H1402" s="597">
        <v>375000</v>
      </c>
      <c r="I1402" s="597">
        <v>0</v>
      </c>
    </row>
    <row r="1403" spans="1:9">
      <c r="A1403" s="618" t="s">
        <v>3160</v>
      </c>
      <c r="B1403" s="619" t="s">
        <v>411</v>
      </c>
      <c r="C1403" s="619" t="s">
        <v>411</v>
      </c>
      <c r="D1403" s="620" t="s">
        <v>1770</v>
      </c>
      <c r="E1403" s="597">
        <v>2000000</v>
      </c>
      <c r="F1403" s="597">
        <v>0</v>
      </c>
      <c r="G1403" s="597">
        <v>0</v>
      </c>
      <c r="H1403" s="597">
        <v>2000000</v>
      </c>
      <c r="I1403" s="597">
        <v>0</v>
      </c>
    </row>
    <row r="1404" spans="1:9">
      <c r="A1404" s="618" t="s">
        <v>3160</v>
      </c>
      <c r="B1404" s="618" t="s">
        <v>685</v>
      </c>
      <c r="C1404" s="619" t="s">
        <v>411</v>
      </c>
      <c r="D1404" s="620" t="s">
        <v>686</v>
      </c>
      <c r="E1404" s="597">
        <v>2000000</v>
      </c>
      <c r="F1404" s="597">
        <v>0</v>
      </c>
      <c r="G1404" s="597">
        <v>0</v>
      </c>
      <c r="H1404" s="597">
        <v>2000000</v>
      </c>
      <c r="I1404" s="597">
        <v>0</v>
      </c>
    </row>
    <row r="1405" spans="1:9">
      <c r="A1405" s="618" t="s">
        <v>3160</v>
      </c>
      <c r="B1405" s="618" t="s">
        <v>685</v>
      </c>
      <c r="C1405" s="618" t="s">
        <v>1030</v>
      </c>
      <c r="D1405" s="620" t="s">
        <v>1031</v>
      </c>
      <c r="E1405" s="597">
        <v>2000000</v>
      </c>
      <c r="F1405" s="597">
        <v>0</v>
      </c>
      <c r="G1405" s="597">
        <v>0</v>
      </c>
      <c r="H1405" s="597">
        <v>2000000</v>
      </c>
      <c r="I1405" s="597">
        <v>0</v>
      </c>
    </row>
    <row r="1406" spans="1:9">
      <c r="A1406" s="618" t="s">
        <v>749</v>
      </c>
      <c r="B1406" s="619" t="s">
        <v>411</v>
      </c>
      <c r="C1406" s="619" t="s">
        <v>411</v>
      </c>
      <c r="D1406" s="620" t="s">
        <v>405</v>
      </c>
      <c r="E1406" s="597">
        <v>201180649322</v>
      </c>
      <c r="F1406" s="597">
        <v>5576443288</v>
      </c>
      <c r="G1406" s="597">
        <v>22812912702</v>
      </c>
      <c r="H1406" s="597">
        <v>141455871729</v>
      </c>
      <c r="I1406" s="597">
        <v>31335421603</v>
      </c>
    </row>
    <row r="1407" spans="1:9">
      <c r="A1407" s="618" t="s">
        <v>749</v>
      </c>
      <c r="B1407" s="618" t="s">
        <v>678</v>
      </c>
      <c r="C1407" s="619" t="s">
        <v>411</v>
      </c>
      <c r="D1407" s="620" t="s">
        <v>315</v>
      </c>
      <c r="E1407" s="597">
        <v>32889594</v>
      </c>
      <c r="F1407" s="597">
        <v>0</v>
      </c>
      <c r="G1407" s="597">
        <v>0</v>
      </c>
      <c r="H1407" s="597">
        <v>32889594</v>
      </c>
      <c r="I1407" s="597">
        <v>0</v>
      </c>
    </row>
    <row r="1408" spans="1:9">
      <c r="A1408" s="618" t="s">
        <v>749</v>
      </c>
      <c r="B1408" s="618" t="s">
        <v>678</v>
      </c>
      <c r="C1408" s="618" t="s">
        <v>679</v>
      </c>
      <c r="D1408" s="620" t="s">
        <v>991</v>
      </c>
      <c r="E1408" s="597">
        <v>31114362</v>
      </c>
      <c r="F1408" s="597">
        <v>0</v>
      </c>
      <c r="G1408" s="597">
        <v>0</v>
      </c>
      <c r="H1408" s="597">
        <v>31114362</v>
      </c>
      <c r="I1408" s="597">
        <v>0</v>
      </c>
    </row>
    <row r="1409" spans="1:9" ht="25.5">
      <c r="A1409" s="618" t="s">
        <v>749</v>
      </c>
      <c r="B1409" s="618" t="s">
        <v>678</v>
      </c>
      <c r="C1409" s="618" t="s">
        <v>760</v>
      </c>
      <c r="D1409" s="620" t="s">
        <v>3129</v>
      </c>
      <c r="E1409" s="597">
        <v>1775232</v>
      </c>
      <c r="F1409" s="597">
        <v>0</v>
      </c>
      <c r="G1409" s="597">
        <v>0</v>
      </c>
      <c r="H1409" s="597">
        <v>1775232</v>
      </c>
      <c r="I1409" s="597">
        <v>0</v>
      </c>
    </row>
    <row r="1410" spans="1:9">
      <c r="A1410" s="618" t="s">
        <v>749</v>
      </c>
      <c r="B1410" s="618" t="s">
        <v>406</v>
      </c>
      <c r="C1410" s="619" t="s">
        <v>411</v>
      </c>
      <c r="D1410" s="620" t="s">
        <v>283</v>
      </c>
      <c r="E1410" s="597">
        <v>7618108828</v>
      </c>
      <c r="F1410" s="597">
        <v>0</v>
      </c>
      <c r="G1410" s="597">
        <v>0</v>
      </c>
      <c r="H1410" s="597">
        <v>7618108828</v>
      </c>
      <c r="I1410" s="597">
        <v>0</v>
      </c>
    </row>
    <row r="1411" spans="1:9" ht="25.5">
      <c r="A1411" s="618" t="s">
        <v>749</v>
      </c>
      <c r="B1411" s="618" t="s">
        <v>406</v>
      </c>
      <c r="C1411" s="618" t="s">
        <v>662</v>
      </c>
      <c r="D1411" s="620" t="s">
        <v>2969</v>
      </c>
      <c r="E1411" s="597">
        <v>6601867014</v>
      </c>
      <c r="F1411" s="597">
        <v>0</v>
      </c>
      <c r="G1411" s="597">
        <v>0</v>
      </c>
      <c r="H1411" s="597">
        <v>6601867014</v>
      </c>
      <c r="I1411" s="597">
        <v>0</v>
      </c>
    </row>
    <row r="1412" spans="1:9">
      <c r="A1412" s="618" t="s">
        <v>749</v>
      </c>
      <c r="B1412" s="618" t="s">
        <v>406</v>
      </c>
      <c r="C1412" s="618" t="s">
        <v>1493</v>
      </c>
      <c r="D1412" s="620" t="s">
        <v>3105</v>
      </c>
      <c r="E1412" s="597">
        <v>1016241814</v>
      </c>
      <c r="F1412" s="597">
        <v>0</v>
      </c>
      <c r="G1412" s="597">
        <v>0</v>
      </c>
      <c r="H1412" s="597">
        <v>1016241814</v>
      </c>
      <c r="I1412" s="597">
        <v>0</v>
      </c>
    </row>
    <row r="1413" spans="1:9" ht="25.5">
      <c r="A1413" s="618" t="s">
        <v>749</v>
      </c>
      <c r="B1413" s="618" t="s">
        <v>403</v>
      </c>
      <c r="C1413" s="619" t="s">
        <v>411</v>
      </c>
      <c r="D1413" s="620" t="s">
        <v>3017</v>
      </c>
      <c r="E1413" s="597">
        <v>4079644537</v>
      </c>
      <c r="F1413" s="597">
        <v>0</v>
      </c>
      <c r="G1413" s="597">
        <v>0</v>
      </c>
      <c r="H1413" s="597">
        <v>2039822264</v>
      </c>
      <c r="I1413" s="597">
        <v>2039822273</v>
      </c>
    </row>
    <row r="1414" spans="1:9" ht="25.5">
      <c r="A1414" s="618" t="s">
        <v>749</v>
      </c>
      <c r="B1414" s="618" t="s">
        <v>403</v>
      </c>
      <c r="C1414" s="618" t="s">
        <v>999</v>
      </c>
      <c r="D1414" s="620" t="s">
        <v>3019</v>
      </c>
      <c r="E1414" s="597">
        <v>4079644537</v>
      </c>
      <c r="F1414" s="597">
        <v>0</v>
      </c>
      <c r="G1414" s="597">
        <v>0</v>
      </c>
      <c r="H1414" s="597">
        <v>2039822264</v>
      </c>
      <c r="I1414" s="597">
        <v>2039822273</v>
      </c>
    </row>
    <row r="1415" spans="1:9">
      <c r="A1415" s="618" t="s">
        <v>749</v>
      </c>
      <c r="B1415" s="618" t="s">
        <v>761</v>
      </c>
      <c r="C1415" s="619" t="s">
        <v>411</v>
      </c>
      <c r="D1415" s="620" t="s">
        <v>279</v>
      </c>
      <c r="E1415" s="597">
        <v>29609089000</v>
      </c>
      <c r="F1415" s="597">
        <v>0</v>
      </c>
      <c r="G1415" s="597">
        <v>4949159000</v>
      </c>
      <c r="H1415" s="597">
        <v>5526460800</v>
      </c>
      <c r="I1415" s="597">
        <v>19133469200</v>
      </c>
    </row>
    <row r="1416" spans="1:9">
      <c r="A1416" s="618" t="s">
        <v>749</v>
      </c>
      <c r="B1416" s="618" t="s">
        <v>761</v>
      </c>
      <c r="C1416" s="618" t="s">
        <v>762</v>
      </c>
      <c r="D1416" s="620" t="s">
        <v>3144</v>
      </c>
      <c r="E1416" s="597">
        <v>29609089000</v>
      </c>
      <c r="F1416" s="597">
        <v>0</v>
      </c>
      <c r="G1416" s="597">
        <v>4949159000</v>
      </c>
      <c r="H1416" s="597">
        <v>5526460800</v>
      </c>
      <c r="I1416" s="597">
        <v>19133469200</v>
      </c>
    </row>
    <row r="1417" spans="1:9">
      <c r="A1417" s="618" t="s">
        <v>749</v>
      </c>
      <c r="B1417" s="618" t="s">
        <v>663</v>
      </c>
      <c r="C1417" s="619" t="s">
        <v>411</v>
      </c>
      <c r="D1417" s="620" t="s">
        <v>284</v>
      </c>
      <c r="E1417" s="597">
        <v>5332095456</v>
      </c>
      <c r="F1417" s="597">
        <v>0</v>
      </c>
      <c r="G1417" s="597">
        <v>0</v>
      </c>
      <c r="H1417" s="597">
        <v>2687413971</v>
      </c>
      <c r="I1417" s="597">
        <v>2644681485</v>
      </c>
    </row>
    <row r="1418" spans="1:9">
      <c r="A1418" s="618" t="s">
        <v>749</v>
      </c>
      <c r="B1418" s="618" t="s">
        <v>663</v>
      </c>
      <c r="C1418" s="618" t="s">
        <v>665</v>
      </c>
      <c r="D1418" s="620" t="s">
        <v>1002</v>
      </c>
      <c r="E1418" s="597">
        <v>5289396237</v>
      </c>
      <c r="F1418" s="597">
        <v>0</v>
      </c>
      <c r="G1418" s="597">
        <v>0</v>
      </c>
      <c r="H1418" s="597">
        <v>2666064362</v>
      </c>
      <c r="I1418" s="597">
        <v>2623331875</v>
      </c>
    </row>
    <row r="1419" spans="1:9">
      <c r="A1419" s="618" t="s">
        <v>749</v>
      </c>
      <c r="B1419" s="618" t="s">
        <v>663</v>
      </c>
      <c r="C1419" s="618" t="s">
        <v>3161</v>
      </c>
      <c r="D1419" s="620" t="s">
        <v>3162</v>
      </c>
      <c r="E1419" s="597">
        <v>8955510</v>
      </c>
      <c r="F1419" s="597">
        <v>0</v>
      </c>
      <c r="G1419" s="597">
        <v>0</v>
      </c>
      <c r="H1419" s="597">
        <v>4477755</v>
      </c>
      <c r="I1419" s="597">
        <v>4477755</v>
      </c>
    </row>
    <row r="1420" spans="1:9">
      <c r="A1420" s="618" t="s">
        <v>749</v>
      </c>
      <c r="B1420" s="618" t="s">
        <v>663</v>
      </c>
      <c r="C1420" s="618" t="s">
        <v>1026</v>
      </c>
      <c r="D1420" s="620" t="s">
        <v>1027</v>
      </c>
      <c r="E1420" s="597">
        <v>17560280</v>
      </c>
      <c r="F1420" s="597">
        <v>0</v>
      </c>
      <c r="G1420" s="597">
        <v>0</v>
      </c>
      <c r="H1420" s="597">
        <v>8780140</v>
      </c>
      <c r="I1420" s="597">
        <v>8780140</v>
      </c>
    </row>
    <row r="1421" spans="1:9">
      <c r="A1421" s="618" t="s">
        <v>749</v>
      </c>
      <c r="B1421" s="618" t="s">
        <v>663</v>
      </c>
      <c r="C1421" s="618" t="s">
        <v>750</v>
      </c>
      <c r="D1421" s="620" t="s">
        <v>1003</v>
      </c>
      <c r="E1421" s="597">
        <v>16183429</v>
      </c>
      <c r="F1421" s="597">
        <v>0</v>
      </c>
      <c r="G1421" s="597">
        <v>0</v>
      </c>
      <c r="H1421" s="597">
        <v>8091714</v>
      </c>
      <c r="I1421" s="597">
        <v>8091715</v>
      </c>
    </row>
    <row r="1422" spans="1:9">
      <c r="A1422" s="618" t="s">
        <v>749</v>
      </c>
      <c r="B1422" s="618" t="s">
        <v>666</v>
      </c>
      <c r="C1422" s="619" t="s">
        <v>411</v>
      </c>
      <c r="D1422" s="620" t="s">
        <v>667</v>
      </c>
      <c r="E1422" s="597">
        <v>637208090</v>
      </c>
      <c r="F1422" s="597">
        <v>0</v>
      </c>
      <c r="G1422" s="597">
        <v>0</v>
      </c>
      <c r="H1422" s="597">
        <v>191162385</v>
      </c>
      <c r="I1422" s="597">
        <v>446045705</v>
      </c>
    </row>
    <row r="1423" spans="1:9">
      <c r="A1423" s="618" t="s">
        <v>749</v>
      </c>
      <c r="B1423" s="618" t="s">
        <v>666</v>
      </c>
      <c r="C1423" s="618" t="s">
        <v>668</v>
      </c>
      <c r="D1423" s="620" t="s">
        <v>994</v>
      </c>
      <c r="E1423" s="597">
        <v>637208090</v>
      </c>
      <c r="F1423" s="597">
        <v>0</v>
      </c>
      <c r="G1423" s="597">
        <v>0</v>
      </c>
      <c r="H1423" s="597">
        <v>191162385</v>
      </c>
      <c r="I1423" s="597">
        <v>446045705</v>
      </c>
    </row>
    <row r="1424" spans="1:9">
      <c r="A1424" s="618" t="s">
        <v>749</v>
      </c>
      <c r="B1424" s="618" t="s">
        <v>669</v>
      </c>
      <c r="C1424" s="619" t="s">
        <v>411</v>
      </c>
      <c r="D1424" s="620" t="s">
        <v>2970</v>
      </c>
      <c r="E1424" s="597">
        <v>93727618576</v>
      </c>
      <c r="F1424" s="597">
        <v>345872158</v>
      </c>
      <c r="G1424" s="597">
        <v>0</v>
      </c>
      <c r="H1424" s="597">
        <v>93381746418</v>
      </c>
      <c r="I1424" s="597">
        <v>0</v>
      </c>
    </row>
    <row r="1425" spans="1:9" ht="25.5">
      <c r="A1425" s="618" t="s">
        <v>749</v>
      </c>
      <c r="B1425" s="618" t="s">
        <v>669</v>
      </c>
      <c r="C1425" s="618" t="s">
        <v>671</v>
      </c>
      <c r="D1425" s="620" t="s">
        <v>2971</v>
      </c>
      <c r="E1425" s="597">
        <v>93381746418</v>
      </c>
      <c r="F1425" s="597">
        <v>0</v>
      </c>
      <c r="G1425" s="597">
        <v>0</v>
      </c>
      <c r="H1425" s="597">
        <v>93381746418</v>
      </c>
      <c r="I1425" s="597">
        <v>0</v>
      </c>
    </row>
    <row r="1426" spans="1:9">
      <c r="A1426" s="618" t="s">
        <v>749</v>
      </c>
      <c r="B1426" s="618" t="s">
        <v>669</v>
      </c>
      <c r="C1426" s="618" t="s">
        <v>1495</v>
      </c>
      <c r="D1426" s="620" t="s">
        <v>3035</v>
      </c>
      <c r="E1426" s="597">
        <v>345872158</v>
      </c>
      <c r="F1426" s="597">
        <v>345872158</v>
      </c>
      <c r="G1426" s="597">
        <v>0</v>
      </c>
      <c r="H1426" s="597">
        <v>0</v>
      </c>
      <c r="I1426" s="597">
        <v>0</v>
      </c>
    </row>
    <row r="1427" spans="1:9">
      <c r="A1427" s="618" t="s">
        <v>749</v>
      </c>
      <c r="B1427" s="618" t="s">
        <v>751</v>
      </c>
      <c r="C1427" s="619" t="s">
        <v>411</v>
      </c>
      <c r="D1427" s="620" t="s">
        <v>3079</v>
      </c>
      <c r="E1427" s="597">
        <v>149367653</v>
      </c>
      <c r="F1427" s="597">
        <v>0</v>
      </c>
      <c r="G1427" s="597">
        <v>0</v>
      </c>
      <c r="H1427" s="597">
        <v>149367653</v>
      </c>
      <c r="I1427" s="597">
        <v>0</v>
      </c>
    </row>
    <row r="1428" spans="1:9">
      <c r="A1428" s="618" t="s">
        <v>749</v>
      </c>
      <c r="B1428" s="618" t="s">
        <v>751</v>
      </c>
      <c r="C1428" s="618" t="s">
        <v>753</v>
      </c>
      <c r="D1428" s="620" t="s">
        <v>3110</v>
      </c>
      <c r="E1428" s="597">
        <v>149367653</v>
      </c>
      <c r="F1428" s="597">
        <v>0</v>
      </c>
      <c r="G1428" s="597">
        <v>0</v>
      </c>
      <c r="H1428" s="597">
        <v>149367653</v>
      </c>
      <c r="I1428" s="597">
        <v>0</v>
      </c>
    </row>
    <row r="1429" spans="1:9">
      <c r="A1429" s="618" t="s">
        <v>749</v>
      </c>
      <c r="B1429" s="618" t="s">
        <v>1497</v>
      </c>
      <c r="C1429" s="619" t="s">
        <v>411</v>
      </c>
      <c r="D1429" s="620" t="s">
        <v>653</v>
      </c>
      <c r="E1429" s="597">
        <v>2985503115</v>
      </c>
      <c r="F1429" s="597">
        <v>2985503115</v>
      </c>
      <c r="G1429" s="597">
        <v>0</v>
      </c>
      <c r="H1429" s="597">
        <v>0</v>
      </c>
      <c r="I1429" s="597">
        <v>0</v>
      </c>
    </row>
    <row r="1430" spans="1:9">
      <c r="A1430" s="618" t="s">
        <v>749</v>
      </c>
      <c r="B1430" s="618" t="s">
        <v>1497</v>
      </c>
      <c r="C1430" s="618" t="s">
        <v>1498</v>
      </c>
      <c r="D1430" s="620" t="s">
        <v>653</v>
      </c>
      <c r="E1430" s="597">
        <v>2985503115</v>
      </c>
      <c r="F1430" s="597">
        <v>2985503115</v>
      </c>
      <c r="G1430" s="597">
        <v>0</v>
      </c>
      <c r="H1430" s="597">
        <v>0</v>
      </c>
      <c r="I1430" s="597">
        <v>0</v>
      </c>
    </row>
    <row r="1431" spans="1:9">
      <c r="A1431" s="618" t="s">
        <v>749</v>
      </c>
      <c r="B1431" s="618" t="s">
        <v>672</v>
      </c>
      <c r="C1431" s="619" t="s">
        <v>411</v>
      </c>
      <c r="D1431" s="620" t="s">
        <v>3012</v>
      </c>
      <c r="E1431" s="597">
        <v>2357459328</v>
      </c>
      <c r="F1431" s="597">
        <v>0</v>
      </c>
      <c r="G1431" s="597">
        <v>0</v>
      </c>
      <c r="H1431" s="597">
        <v>1178729661</v>
      </c>
      <c r="I1431" s="597">
        <v>1178729667</v>
      </c>
    </row>
    <row r="1432" spans="1:9">
      <c r="A1432" s="618" t="s">
        <v>749</v>
      </c>
      <c r="B1432" s="618" t="s">
        <v>672</v>
      </c>
      <c r="C1432" s="618" t="s">
        <v>673</v>
      </c>
      <c r="D1432" s="620" t="s">
        <v>995</v>
      </c>
      <c r="E1432" s="597">
        <v>2357459328</v>
      </c>
      <c r="F1432" s="597">
        <v>0</v>
      </c>
      <c r="G1432" s="597">
        <v>0</v>
      </c>
      <c r="H1432" s="597">
        <v>1178729661</v>
      </c>
      <c r="I1432" s="597">
        <v>1178729667</v>
      </c>
    </row>
    <row r="1433" spans="1:9" ht="25.5">
      <c r="A1433" s="618" t="s">
        <v>749</v>
      </c>
      <c r="B1433" s="618" t="s">
        <v>683</v>
      </c>
      <c r="C1433" s="619" t="s">
        <v>411</v>
      </c>
      <c r="D1433" s="620" t="s">
        <v>2981</v>
      </c>
      <c r="E1433" s="597">
        <v>6975149827</v>
      </c>
      <c r="F1433" s="597">
        <v>0</v>
      </c>
      <c r="G1433" s="597">
        <v>0</v>
      </c>
      <c r="H1433" s="597">
        <v>6907769396</v>
      </c>
      <c r="I1433" s="597">
        <v>67380431</v>
      </c>
    </row>
    <row r="1434" spans="1:9">
      <c r="A1434" s="618" t="s">
        <v>749</v>
      </c>
      <c r="B1434" s="618" t="s">
        <v>683</v>
      </c>
      <c r="C1434" s="618" t="s">
        <v>763</v>
      </c>
      <c r="D1434" s="620" t="s">
        <v>1044</v>
      </c>
      <c r="E1434" s="597">
        <v>95957754</v>
      </c>
      <c r="F1434" s="597">
        <v>0</v>
      </c>
      <c r="G1434" s="597">
        <v>0</v>
      </c>
      <c r="H1434" s="597">
        <v>28787323</v>
      </c>
      <c r="I1434" s="597">
        <v>67170431</v>
      </c>
    </row>
    <row r="1435" spans="1:9">
      <c r="A1435" s="618" t="s">
        <v>749</v>
      </c>
      <c r="B1435" s="618" t="s">
        <v>683</v>
      </c>
      <c r="C1435" s="618" t="s">
        <v>754</v>
      </c>
      <c r="D1435" s="620" t="s">
        <v>3163</v>
      </c>
      <c r="E1435" s="597">
        <v>6859619273</v>
      </c>
      <c r="F1435" s="597">
        <v>0</v>
      </c>
      <c r="G1435" s="597">
        <v>0</v>
      </c>
      <c r="H1435" s="597">
        <v>6859619273</v>
      </c>
      <c r="I1435" s="597">
        <v>0</v>
      </c>
    </row>
    <row r="1436" spans="1:9">
      <c r="A1436" s="618" t="s">
        <v>749</v>
      </c>
      <c r="B1436" s="618" t="s">
        <v>683</v>
      </c>
      <c r="C1436" s="618" t="s">
        <v>1539</v>
      </c>
      <c r="D1436" s="620" t="s">
        <v>3164</v>
      </c>
      <c r="E1436" s="597">
        <v>300000</v>
      </c>
      <c r="F1436" s="597">
        <v>0</v>
      </c>
      <c r="G1436" s="597">
        <v>0</v>
      </c>
      <c r="H1436" s="597">
        <v>90000</v>
      </c>
      <c r="I1436" s="597">
        <v>210000</v>
      </c>
    </row>
    <row r="1437" spans="1:9">
      <c r="A1437" s="618" t="s">
        <v>749</v>
      </c>
      <c r="B1437" s="618" t="s">
        <v>683</v>
      </c>
      <c r="C1437" s="618" t="s">
        <v>1045</v>
      </c>
      <c r="D1437" s="620" t="s">
        <v>1046</v>
      </c>
      <c r="E1437" s="597">
        <v>19272800</v>
      </c>
      <c r="F1437" s="597">
        <v>0</v>
      </c>
      <c r="G1437" s="597">
        <v>0</v>
      </c>
      <c r="H1437" s="597">
        <v>19272800</v>
      </c>
      <c r="I1437" s="597">
        <v>0</v>
      </c>
    </row>
    <row r="1438" spans="1:9">
      <c r="A1438" s="618" t="s">
        <v>749</v>
      </c>
      <c r="B1438" s="618" t="s">
        <v>685</v>
      </c>
      <c r="C1438" s="619" t="s">
        <v>411</v>
      </c>
      <c r="D1438" s="620" t="s">
        <v>686</v>
      </c>
      <c r="E1438" s="597">
        <v>5973169773</v>
      </c>
      <c r="F1438" s="597">
        <v>0</v>
      </c>
      <c r="G1438" s="597">
        <v>0</v>
      </c>
      <c r="H1438" s="597">
        <v>5972269773</v>
      </c>
      <c r="I1438" s="597">
        <v>900000</v>
      </c>
    </row>
    <row r="1439" spans="1:9">
      <c r="A1439" s="618" t="s">
        <v>749</v>
      </c>
      <c r="B1439" s="618" t="s">
        <v>685</v>
      </c>
      <c r="C1439" s="618" t="s">
        <v>1028</v>
      </c>
      <c r="D1439" s="620" t="s">
        <v>1029</v>
      </c>
      <c r="E1439" s="597">
        <v>358000000</v>
      </c>
      <c r="F1439" s="597">
        <v>0</v>
      </c>
      <c r="G1439" s="597">
        <v>0</v>
      </c>
      <c r="H1439" s="597">
        <v>357100000</v>
      </c>
      <c r="I1439" s="597">
        <v>900000</v>
      </c>
    </row>
    <row r="1440" spans="1:9">
      <c r="A1440" s="618" t="s">
        <v>749</v>
      </c>
      <c r="B1440" s="618" t="s">
        <v>685</v>
      </c>
      <c r="C1440" s="618" t="s">
        <v>1030</v>
      </c>
      <c r="D1440" s="620" t="s">
        <v>1031</v>
      </c>
      <c r="E1440" s="597">
        <v>5369369008</v>
      </c>
      <c r="F1440" s="597">
        <v>0</v>
      </c>
      <c r="G1440" s="597">
        <v>0</v>
      </c>
      <c r="H1440" s="597">
        <v>5369369008</v>
      </c>
      <c r="I1440" s="597">
        <v>0</v>
      </c>
    </row>
    <row r="1441" spans="1:9">
      <c r="A1441" s="618" t="s">
        <v>749</v>
      </c>
      <c r="B1441" s="618" t="s">
        <v>685</v>
      </c>
      <c r="C1441" s="618" t="s">
        <v>1032</v>
      </c>
      <c r="D1441" s="620" t="s">
        <v>1033</v>
      </c>
      <c r="E1441" s="597">
        <v>245800765</v>
      </c>
      <c r="F1441" s="597">
        <v>0</v>
      </c>
      <c r="G1441" s="597">
        <v>0</v>
      </c>
      <c r="H1441" s="597">
        <v>245800765</v>
      </c>
      <c r="I1441" s="597">
        <v>0</v>
      </c>
    </row>
    <row r="1442" spans="1:9">
      <c r="A1442" s="618" t="s">
        <v>749</v>
      </c>
      <c r="B1442" s="618" t="s">
        <v>395</v>
      </c>
      <c r="C1442" s="619" t="s">
        <v>411</v>
      </c>
      <c r="D1442" s="620" t="s">
        <v>2990</v>
      </c>
      <c r="E1442" s="597">
        <v>34565833041</v>
      </c>
      <c r="F1442" s="597">
        <v>0</v>
      </c>
      <c r="G1442" s="597">
        <v>17828330035</v>
      </c>
      <c r="H1442" s="597">
        <v>10915163488</v>
      </c>
      <c r="I1442" s="597">
        <v>5822339518</v>
      </c>
    </row>
    <row r="1443" spans="1:9">
      <c r="A1443" s="618" t="s">
        <v>749</v>
      </c>
      <c r="B1443" s="618" t="s">
        <v>395</v>
      </c>
      <c r="C1443" s="618" t="s">
        <v>396</v>
      </c>
      <c r="D1443" s="620" t="s">
        <v>2991</v>
      </c>
      <c r="E1443" s="597">
        <v>22378337252</v>
      </c>
      <c r="F1443" s="597">
        <v>0</v>
      </c>
      <c r="G1443" s="597">
        <v>11501154503</v>
      </c>
      <c r="H1443" s="597">
        <v>7034733111</v>
      </c>
      <c r="I1443" s="597">
        <v>3842449638</v>
      </c>
    </row>
    <row r="1444" spans="1:9">
      <c r="A1444" s="618" t="s">
        <v>749</v>
      </c>
      <c r="B1444" s="618" t="s">
        <v>395</v>
      </c>
      <c r="C1444" s="618" t="s">
        <v>1540</v>
      </c>
      <c r="D1444" s="620" t="s">
        <v>3165</v>
      </c>
      <c r="E1444" s="597">
        <v>7958551</v>
      </c>
      <c r="F1444" s="597">
        <v>0</v>
      </c>
      <c r="G1444" s="597">
        <v>4775130</v>
      </c>
      <c r="H1444" s="597">
        <v>3183421</v>
      </c>
      <c r="I1444" s="597">
        <v>0</v>
      </c>
    </row>
    <row r="1445" spans="1:9">
      <c r="A1445" s="618" t="s">
        <v>749</v>
      </c>
      <c r="B1445" s="618" t="s">
        <v>395</v>
      </c>
      <c r="C1445" s="618" t="s">
        <v>1004</v>
      </c>
      <c r="D1445" s="620" t="s">
        <v>1005</v>
      </c>
      <c r="E1445" s="597">
        <v>12179537238</v>
      </c>
      <c r="F1445" s="597">
        <v>0</v>
      </c>
      <c r="G1445" s="597">
        <v>6322400402</v>
      </c>
      <c r="H1445" s="597">
        <v>3877246956</v>
      </c>
      <c r="I1445" s="597">
        <v>1979889880</v>
      </c>
    </row>
    <row r="1446" spans="1:9">
      <c r="A1446" s="618" t="s">
        <v>749</v>
      </c>
      <c r="B1446" s="618" t="s">
        <v>382</v>
      </c>
      <c r="C1446" s="619" t="s">
        <v>411</v>
      </c>
      <c r="D1446" s="620" t="s">
        <v>383</v>
      </c>
      <c r="E1446" s="597">
        <v>2424592932</v>
      </c>
      <c r="F1446" s="597">
        <v>2188081918</v>
      </c>
      <c r="G1446" s="597">
        <v>0</v>
      </c>
      <c r="H1446" s="597">
        <v>236511014</v>
      </c>
      <c r="I1446" s="597">
        <v>0</v>
      </c>
    </row>
    <row r="1447" spans="1:9" ht="25.5">
      <c r="A1447" s="618" t="s">
        <v>749</v>
      </c>
      <c r="B1447" s="618" t="s">
        <v>382</v>
      </c>
      <c r="C1447" s="618" t="s">
        <v>1441</v>
      </c>
      <c r="D1447" s="620" t="s">
        <v>3036</v>
      </c>
      <c r="E1447" s="597">
        <v>8000000</v>
      </c>
      <c r="F1447" s="597">
        <v>8000000</v>
      </c>
      <c r="G1447" s="597">
        <v>0</v>
      </c>
      <c r="H1447" s="597">
        <v>0</v>
      </c>
      <c r="I1447" s="597">
        <v>0</v>
      </c>
    </row>
    <row r="1448" spans="1:9" ht="38.25">
      <c r="A1448" s="618" t="s">
        <v>749</v>
      </c>
      <c r="B1448" s="618" t="s">
        <v>382</v>
      </c>
      <c r="C1448" s="618" t="s">
        <v>674</v>
      </c>
      <c r="D1448" s="620" t="s">
        <v>3013</v>
      </c>
      <c r="E1448" s="597">
        <v>2066178306</v>
      </c>
      <c r="F1448" s="597">
        <v>2066178306</v>
      </c>
      <c r="G1448" s="597">
        <v>0</v>
      </c>
      <c r="H1448" s="597">
        <v>0</v>
      </c>
      <c r="I1448" s="597">
        <v>0</v>
      </c>
    </row>
    <row r="1449" spans="1:9">
      <c r="A1449" s="618" t="s">
        <v>749</v>
      </c>
      <c r="B1449" s="618" t="s">
        <v>382</v>
      </c>
      <c r="C1449" s="618" t="s">
        <v>544</v>
      </c>
      <c r="D1449" s="620" t="s">
        <v>1000</v>
      </c>
      <c r="E1449" s="597">
        <v>20000000</v>
      </c>
      <c r="F1449" s="597">
        <v>0</v>
      </c>
      <c r="G1449" s="597">
        <v>0</v>
      </c>
      <c r="H1449" s="597">
        <v>20000000</v>
      </c>
      <c r="I1449" s="597">
        <v>0</v>
      </c>
    </row>
    <row r="1450" spans="1:9">
      <c r="A1450" s="618" t="s">
        <v>749</v>
      </c>
      <c r="B1450" s="618" t="s">
        <v>382</v>
      </c>
      <c r="C1450" s="618" t="s">
        <v>545</v>
      </c>
      <c r="D1450" s="620" t="s">
        <v>3031</v>
      </c>
      <c r="E1450" s="597">
        <v>4517249</v>
      </c>
      <c r="F1450" s="597">
        <v>4517249</v>
      </c>
      <c r="G1450" s="597">
        <v>0</v>
      </c>
      <c r="H1450" s="597">
        <v>0</v>
      </c>
      <c r="I1450" s="597">
        <v>0</v>
      </c>
    </row>
    <row r="1451" spans="1:9" ht="25.5">
      <c r="A1451" s="618" t="s">
        <v>749</v>
      </c>
      <c r="B1451" s="618" t="s">
        <v>382</v>
      </c>
      <c r="C1451" s="618" t="s">
        <v>547</v>
      </c>
      <c r="D1451" s="620" t="s">
        <v>2997</v>
      </c>
      <c r="E1451" s="597">
        <v>107148863</v>
      </c>
      <c r="F1451" s="597">
        <v>107148863</v>
      </c>
      <c r="G1451" s="597">
        <v>0</v>
      </c>
      <c r="H1451" s="597">
        <v>0</v>
      </c>
      <c r="I1451" s="597">
        <v>0</v>
      </c>
    </row>
    <row r="1452" spans="1:9" ht="25.5">
      <c r="A1452" s="618" t="s">
        <v>749</v>
      </c>
      <c r="B1452" s="618" t="s">
        <v>382</v>
      </c>
      <c r="C1452" s="618" t="s">
        <v>3166</v>
      </c>
      <c r="D1452" s="620" t="s">
        <v>3167</v>
      </c>
      <c r="E1452" s="597">
        <v>2198514</v>
      </c>
      <c r="F1452" s="597">
        <v>2187500</v>
      </c>
      <c r="G1452" s="597">
        <v>0</v>
      </c>
      <c r="H1452" s="597">
        <v>11014</v>
      </c>
      <c r="I1452" s="597">
        <v>0</v>
      </c>
    </row>
    <row r="1453" spans="1:9">
      <c r="A1453" s="618" t="s">
        <v>749</v>
      </c>
      <c r="B1453" s="618" t="s">
        <v>382</v>
      </c>
      <c r="C1453" s="618" t="s">
        <v>1465</v>
      </c>
      <c r="D1453" s="620" t="s">
        <v>1466</v>
      </c>
      <c r="E1453" s="597">
        <v>160000000</v>
      </c>
      <c r="F1453" s="597">
        <v>0</v>
      </c>
      <c r="G1453" s="597">
        <v>0</v>
      </c>
      <c r="H1453" s="597">
        <v>160000000</v>
      </c>
      <c r="I1453" s="597">
        <v>0</v>
      </c>
    </row>
    <row r="1454" spans="1:9">
      <c r="A1454" s="618" t="s">
        <v>749</v>
      </c>
      <c r="B1454" s="618" t="s">
        <v>382</v>
      </c>
      <c r="C1454" s="618" t="s">
        <v>3168</v>
      </c>
      <c r="D1454" s="620" t="s">
        <v>3169</v>
      </c>
      <c r="E1454" s="597">
        <v>50000</v>
      </c>
      <c r="F1454" s="597">
        <v>50000</v>
      </c>
      <c r="G1454" s="597">
        <v>0</v>
      </c>
      <c r="H1454" s="597">
        <v>0</v>
      </c>
      <c r="I1454" s="597">
        <v>0</v>
      </c>
    </row>
    <row r="1455" spans="1:9">
      <c r="A1455" s="618" t="s">
        <v>749</v>
      </c>
      <c r="B1455" s="618" t="s">
        <v>382</v>
      </c>
      <c r="C1455" s="618" t="s">
        <v>386</v>
      </c>
      <c r="D1455" s="620" t="s">
        <v>998</v>
      </c>
      <c r="E1455" s="597">
        <v>56500000</v>
      </c>
      <c r="F1455" s="597">
        <v>0</v>
      </c>
      <c r="G1455" s="597">
        <v>0</v>
      </c>
      <c r="H1455" s="597">
        <v>56500000</v>
      </c>
      <c r="I1455" s="597">
        <v>0</v>
      </c>
    </row>
    <row r="1456" spans="1:9">
      <c r="A1456" s="618" t="s">
        <v>749</v>
      </c>
      <c r="B1456" s="618" t="s">
        <v>675</v>
      </c>
      <c r="C1456" s="619" t="s">
        <v>411</v>
      </c>
      <c r="D1456" s="620" t="s">
        <v>676</v>
      </c>
      <c r="E1456" s="597">
        <v>4712919572</v>
      </c>
      <c r="F1456" s="597">
        <v>56986097</v>
      </c>
      <c r="G1456" s="597">
        <v>35423667</v>
      </c>
      <c r="H1456" s="597">
        <v>4618456484</v>
      </c>
      <c r="I1456" s="597">
        <v>2053324</v>
      </c>
    </row>
    <row r="1457" spans="1:9">
      <c r="A1457" s="618" t="s">
        <v>749</v>
      </c>
      <c r="B1457" s="618" t="s">
        <v>675</v>
      </c>
      <c r="C1457" s="618" t="s">
        <v>1034</v>
      </c>
      <c r="D1457" s="620" t="s">
        <v>3020</v>
      </c>
      <c r="E1457" s="597">
        <v>34860000</v>
      </c>
      <c r="F1457" s="597">
        <v>0</v>
      </c>
      <c r="G1457" s="597">
        <v>34860000</v>
      </c>
      <c r="H1457" s="597">
        <v>0</v>
      </c>
      <c r="I1457" s="597">
        <v>0</v>
      </c>
    </row>
    <row r="1458" spans="1:9">
      <c r="A1458" s="618" t="s">
        <v>749</v>
      </c>
      <c r="B1458" s="618" t="s">
        <v>675</v>
      </c>
      <c r="C1458" s="618" t="s">
        <v>1047</v>
      </c>
      <c r="D1458" s="620" t="s">
        <v>1048</v>
      </c>
      <c r="E1458" s="597">
        <v>7209176</v>
      </c>
      <c r="F1458" s="597">
        <v>0</v>
      </c>
      <c r="G1458" s="597">
        <v>0</v>
      </c>
      <c r="H1458" s="597">
        <v>7209176</v>
      </c>
      <c r="I1458" s="597">
        <v>0</v>
      </c>
    </row>
    <row r="1459" spans="1:9" ht="38.25">
      <c r="A1459" s="618" t="s">
        <v>749</v>
      </c>
      <c r="B1459" s="618" t="s">
        <v>675</v>
      </c>
      <c r="C1459" s="618" t="s">
        <v>1035</v>
      </c>
      <c r="D1459" s="620" t="s">
        <v>1036</v>
      </c>
      <c r="E1459" s="597">
        <v>280802976</v>
      </c>
      <c r="F1459" s="597">
        <v>0</v>
      </c>
      <c r="G1459" s="597">
        <v>0</v>
      </c>
      <c r="H1459" s="597">
        <v>280802976</v>
      </c>
      <c r="I1459" s="597">
        <v>0</v>
      </c>
    </row>
    <row r="1460" spans="1:9" ht="25.5">
      <c r="A1460" s="618" t="s">
        <v>749</v>
      </c>
      <c r="B1460" s="618" t="s">
        <v>675</v>
      </c>
      <c r="C1460" s="618" t="s">
        <v>1006</v>
      </c>
      <c r="D1460" s="620" t="s">
        <v>1007</v>
      </c>
      <c r="E1460" s="597">
        <v>1878890</v>
      </c>
      <c r="F1460" s="597">
        <v>1315223</v>
      </c>
      <c r="G1460" s="597">
        <v>563667</v>
      </c>
      <c r="H1460" s="597">
        <v>0</v>
      </c>
      <c r="I1460" s="597">
        <v>0</v>
      </c>
    </row>
    <row r="1461" spans="1:9" ht="25.5">
      <c r="A1461" s="618" t="s">
        <v>749</v>
      </c>
      <c r="B1461" s="618" t="s">
        <v>675</v>
      </c>
      <c r="C1461" s="618" t="s">
        <v>1008</v>
      </c>
      <c r="D1461" s="620" t="s">
        <v>1009</v>
      </c>
      <c r="E1461" s="597">
        <v>57358474</v>
      </c>
      <c r="F1461" s="597">
        <v>0</v>
      </c>
      <c r="G1461" s="597">
        <v>0</v>
      </c>
      <c r="H1461" s="597">
        <v>57206995</v>
      </c>
      <c r="I1461" s="597">
        <v>151479</v>
      </c>
    </row>
    <row r="1462" spans="1:9">
      <c r="A1462" s="618" t="s">
        <v>749</v>
      </c>
      <c r="B1462" s="618" t="s">
        <v>675</v>
      </c>
      <c r="C1462" s="618" t="s">
        <v>1010</v>
      </c>
      <c r="D1462" s="620" t="s">
        <v>1011</v>
      </c>
      <c r="E1462" s="597">
        <v>30291384</v>
      </c>
      <c r="F1462" s="597">
        <v>0</v>
      </c>
      <c r="G1462" s="597">
        <v>0</v>
      </c>
      <c r="H1462" s="597">
        <v>28389539</v>
      </c>
      <c r="I1462" s="597">
        <v>1901845</v>
      </c>
    </row>
    <row r="1463" spans="1:9" ht="25.5">
      <c r="A1463" s="618" t="s">
        <v>749</v>
      </c>
      <c r="B1463" s="618" t="s">
        <v>675</v>
      </c>
      <c r="C1463" s="618" t="s">
        <v>1037</v>
      </c>
      <c r="D1463" s="620" t="s">
        <v>1038</v>
      </c>
      <c r="E1463" s="597">
        <v>675915075</v>
      </c>
      <c r="F1463" s="597">
        <v>0</v>
      </c>
      <c r="G1463" s="597">
        <v>0</v>
      </c>
      <c r="H1463" s="597">
        <v>675915075</v>
      </c>
      <c r="I1463" s="597">
        <v>0</v>
      </c>
    </row>
    <row r="1464" spans="1:9" ht="25.5">
      <c r="A1464" s="618" t="s">
        <v>749</v>
      </c>
      <c r="B1464" s="618" t="s">
        <v>675</v>
      </c>
      <c r="C1464" s="618" t="s">
        <v>1040</v>
      </c>
      <c r="D1464" s="620" t="s">
        <v>1041</v>
      </c>
      <c r="E1464" s="597">
        <v>233520</v>
      </c>
      <c r="F1464" s="597">
        <v>0</v>
      </c>
      <c r="G1464" s="597">
        <v>0</v>
      </c>
      <c r="H1464" s="597">
        <v>233520</v>
      </c>
      <c r="I1464" s="597">
        <v>0</v>
      </c>
    </row>
    <row r="1465" spans="1:9" ht="38.25">
      <c r="A1465" s="618" t="s">
        <v>749</v>
      </c>
      <c r="B1465" s="618" t="s">
        <v>675</v>
      </c>
      <c r="C1465" s="618" t="s">
        <v>1417</v>
      </c>
      <c r="D1465" s="620" t="s">
        <v>3001</v>
      </c>
      <c r="E1465" s="597">
        <v>55670874</v>
      </c>
      <c r="F1465" s="597">
        <v>55670874</v>
      </c>
      <c r="G1465" s="597">
        <v>0</v>
      </c>
      <c r="H1465" s="597">
        <v>0</v>
      </c>
      <c r="I1465" s="597">
        <v>0</v>
      </c>
    </row>
    <row r="1466" spans="1:9" ht="25.5">
      <c r="A1466" s="618" t="s">
        <v>749</v>
      </c>
      <c r="B1466" s="618" t="s">
        <v>675</v>
      </c>
      <c r="C1466" s="618" t="s">
        <v>1012</v>
      </c>
      <c r="D1466" s="620" t="s">
        <v>3015</v>
      </c>
      <c r="E1466" s="597">
        <v>3554528061</v>
      </c>
      <c r="F1466" s="597">
        <v>0</v>
      </c>
      <c r="G1466" s="597">
        <v>0</v>
      </c>
      <c r="H1466" s="597">
        <v>3554528061</v>
      </c>
      <c r="I1466" s="597">
        <v>0</v>
      </c>
    </row>
    <row r="1467" spans="1:9" ht="25.5">
      <c r="A1467" s="618" t="s">
        <v>749</v>
      </c>
      <c r="B1467" s="618" t="s">
        <v>675</v>
      </c>
      <c r="C1467" s="618" t="s">
        <v>92</v>
      </c>
      <c r="D1467" s="620" t="s">
        <v>2988</v>
      </c>
      <c r="E1467" s="597">
        <v>14171142</v>
      </c>
      <c r="F1467" s="597">
        <v>0</v>
      </c>
      <c r="G1467" s="597">
        <v>0</v>
      </c>
      <c r="H1467" s="597">
        <v>14171142</v>
      </c>
      <c r="I1467" s="597">
        <v>0</v>
      </c>
    </row>
    <row r="1468" spans="1:9">
      <c r="A1468" s="618" t="s">
        <v>755</v>
      </c>
      <c r="B1468" s="619" t="s">
        <v>411</v>
      </c>
      <c r="C1468" s="619" t="s">
        <v>411</v>
      </c>
      <c r="D1468" s="620" t="s">
        <v>3122</v>
      </c>
      <c r="E1468" s="597">
        <v>101328238371</v>
      </c>
      <c r="F1468" s="597">
        <v>4759947074</v>
      </c>
      <c r="G1468" s="597">
        <v>9054894578</v>
      </c>
      <c r="H1468" s="597">
        <v>75093040109</v>
      </c>
      <c r="I1468" s="597">
        <v>12420356610</v>
      </c>
    </row>
    <row r="1469" spans="1:9">
      <c r="A1469" s="618" t="s">
        <v>755</v>
      </c>
      <c r="B1469" s="618" t="s">
        <v>678</v>
      </c>
      <c r="C1469" s="619" t="s">
        <v>411</v>
      </c>
      <c r="D1469" s="620" t="s">
        <v>315</v>
      </c>
      <c r="E1469" s="597">
        <v>39683360</v>
      </c>
      <c r="F1469" s="597">
        <v>0</v>
      </c>
      <c r="G1469" s="597">
        <v>0</v>
      </c>
      <c r="H1469" s="597">
        <v>39683360</v>
      </c>
      <c r="I1469" s="597">
        <v>0</v>
      </c>
    </row>
    <row r="1470" spans="1:9">
      <c r="A1470" s="618" t="s">
        <v>755</v>
      </c>
      <c r="B1470" s="618" t="s">
        <v>678</v>
      </c>
      <c r="C1470" s="618" t="s">
        <v>679</v>
      </c>
      <c r="D1470" s="620" t="s">
        <v>991</v>
      </c>
      <c r="E1470" s="597">
        <v>39683360</v>
      </c>
      <c r="F1470" s="597">
        <v>0</v>
      </c>
      <c r="G1470" s="597">
        <v>0</v>
      </c>
      <c r="H1470" s="597">
        <v>39683360</v>
      </c>
      <c r="I1470" s="597">
        <v>0</v>
      </c>
    </row>
    <row r="1471" spans="1:9">
      <c r="A1471" s="618" t="s">
        <v>755</v>
      </c>
      <c r="B1471" s="618" t="s">
        <v>406</v>
      </c>
      <c r="C1471" s="619" t="s">
        <v>411</v>
      </c>
      <c r="D1471" s="620" t="s">
        <v>283</v>
      </c>
      <c r="E1471" s="597">
        <v>8551336998</v>
      </c>
      <c r="F1471" s="597">
        <v>0</v>
      </c>
      <c r="G1471" s="597">
        <v>0</v>
      </c>
      <c r="H1471" s="597">
        <v>8551336998</v>
      </c>
      <c r="I1471" s="597">
        <v>0</v>
      </c>
    </row>
    <row r="1472" spans="1:9" ht="25.5">
      <c r="A1472" s="618" t="s">
        <v>755</v>
      </c>
      <c r="B1472" s="618" t="s">
        <v>406</v>
      </c>
      <c r="C1472" s="618" t="s">
        <v>662</v>
      </c>
      <c r="D1472" s="620" t="s">
        <v>2969</v>
      </c>
      <c r="E1472" s="597">
        <v>7903936624</v>
      </c>
      <c r="F1472" s="597">
        <v>0</v>
      </c>
      <c r="G1472" s="597">
        <v>0</v>
      </c>
      <c r="H1472" s="597">
        <v>7903936624</v>
      </c>
      <c r="I1472" s="597">
        <v>0</v>
      </c>
    </row>
    <row r="1473" spans="1:9">
      <c r="A1473" s="618" t="s">
        <v>755</v>
      </c>
      <c r="B1473" s="618" t="s">
        <v>406</v>
      </c>
      <c r="C1473" s="618" t="s">
        <v>1493</v>
      </c>
      <c r="D1473" s="620" t="s">
        <v>3105</v>
      </c>
      <c r="E1473" s="597">
        <v>647400374</v>
      </c>
      <c r="F1473" s="597">
        <v>0</v>
      </c>
      <c r="G1473" s="597">
        <v>0</v>
      </c>
      <c r="H1473" s="597">
        <v>647400374</v>
      </c>
      <c r="I1473" s="597">
        <v>0</v>
      </c>
    </row>
    <row r="1474" spans="1:9" ht="25.5">
      <c r="A1474" s="618" t="s">
        <v>755</v>
      </c>
      <c r="B1474" s="618" t="s">
        <v>403</v>
      </c>
      <c r="C1474" s="619" t="s">
        <v>411</v>
      </c>
      <c r="D1474" s="620" t="s">
        <v>3017</v>
      </c>
      <c r="E1474" s="597">
        <v>2798758811</v>
      </c>
      <c r="F1474" s="597">
        <v>23100000</v>
      </c>
      <c r="G1474" s="597">
        <v>9900000</v>
      </c>
      <c r="H1474" s="597">
        <v>1382879402</v>
      </c>
      <c r="I1474" s="597">
        <v>1382879409</v>
      </c>
    </row>
    <row r="1475" spans="1:9" ht="25.5">
      <c r="A1475" s="618" t="s">
        <v>755</v>
      </c>
      <c r="B1475" s="618" t="s">
        <v>403</v>
      </c>
      <c r="C1475" s="618" t="s">
        <v>999</v>
      </c>
      <c r="D1475" s="620" t="s">
        <v>3019</v>
      </c>
      <c r="E1475" s="597">
        <v>2763344651</v>
      </c>
      <c r="F1475" s="597">
        <v>0</v>
      </c>
      <c r="G1475" s="597">
        <v>0</v>
      </c>
      <c r="H1475" s="597">
        <v>1381672322</v>
      </c>
      <c r="I1475" s="597">
        <v>1381672329</v>
      </c>
    </row>
    <row r="1476" spans="1:9" ht="25.5">
      <c r="A1476" s="618" t="s">
        <v>755</v>
      </c>
      <c r="B1476" s="618" t="s">
        <v>403</v>
      </c>
      <c r="C1476" s="618" t="s">
        <v>3033</v>
      </c>
      <c r="D1476" s="620" t="s">
        <v>3034</v>
      </c>
      <c r="E1476" s="597">
        <v>35414160</v>
      </c>
      <c r="F1476" s="597">
        <v>23100000</v>
      </c>
      <c r="G1476" s="597">
        <v>9900000</v>
      </c>
      <c r="H1476" s="597">
        <v>1207080</v>
      </c>
      <c r="I1476" s="597">
        <v>1207080</v>
      </c>
    </row>
    <row r="1477" spans="1:9">
      <c r="A1477" s="618" t="s">
        <v>755</v>
      </c>
      <c r="B1477" s="618" t="s">
        <v>663</v>
      </c>
      <c r="C1477" s="619" t="s">
        <v>411</v>
      </c>
      <c r="D1477" s="620" t="s">
        <v>284</v>
      </c>
      <c r="E1477" s="597">
        <v>9428369857</v>
      </c>
      <c r="F1477" s="597">
        <v>0</v>
      </c>
      <c r="G1477" s="597">
        <v>0</v>
      </c>
      <c r="H1477" s="597">
        <v>4724184918</v>
      </c>
      <c r="I1477" s="597">
        <v>4704184939</v>
      </c>
    </row>
    <row r="1478" spans="1:9">
      <c r="A1478" s="618" t="s">
        <v>755</v>
      </c>
      <c r="B1478" s="618" t="s">
        <v>663</v>
      </c>
      <c r="C1478" s="618" t="s">
        <v>665</v>
      </c>
      <c r="D1478" s="620" t="s">
        <v>1002</v>
      </c>
      <c r="E1478" s="597">
        <v>9404448297</v>
      </c>
      <c r="F1478" s="597">
        <v>0</v>
      </c>
      <c r="G1478" s="597">
        <v>0</v>
      </c>
      <c r="H1478" s="597">
        <v>4712224138</v>
      </c>
      <c r="I1478" s="597">
        <v>4692224159</v>
      </c>
    </row>
    <row r="1479" spans="1:9">
      <c r="A1479" s="618" t="s">
        <v>755</v>
      </c>
      <c r="B1479" s="618" t="s">
        <v>663</v>
      </c>
      <c r="C1479" s="618" t="s">
        <v>1026</v>
      </c>
      <c r="D1479" s="620" t="s">
        <v>1027</v>
      </c>
      <c r="E1479" s="597">
        <v>16457630</v>
      </c>
      <c r="F1479" s="597">
        <v>0</v>
      </c>
      <c r="G1479" s="597">
        <v>0</v>
      </c>
      <c r="H1479" s="597">
        <v>8228815</v>
      </c>
      <c r="I1479" s="597">
        <v>8228815</v>
      </c>
    </row>
    <row r="1480" spans="1:9">
      <c r="A1480" s="618" t="s">
        <v>755</v>
      </c>
      <c r="B1480" s="618" t="s">
        <v>663</v>
      </c>
      <c r="C1480" s="618" t="s">
        <v>750</v>
      </c>
      <c r="D1480" s="620" t="s">
        <v>1003</v>
      </c>
      <c r="E1480" s="597">
        <v>7463930</v>
      </c>
      <c r="F1480" s="597">
        <v>0</v>
      </c>
      <c r="G1480" s="597">
        <v>0</v>
      </c>
      <c r="H1480" s="597">
        <v>3731965</v>
      </c>
      <c r="I1480" s="597">
        <v>3731965</v>
      </c>
    </row>
    <row r="1481" spans="1:9">
      <c r="A1481" s="618" t="s">
        <v>755</v>
      </c>
      <c r="B1481" s="618" t="s">
        <v>666</v>
      </c>
      <c r="C1481" s="619" t="s">
        <v>411</v>
      </c>
      <c r="D1481" s="620" t="s">
        <v>667</v>
      </c>
      <c r="E1481" s="597">
        <v>185975494</v>
      </c>
      <c r="F1481" s="597">
        <v>0</v>
      </c>
      <c r="G1481" s="597">
        <v>0</v>
      </c>
      <c r="H1481" s="597">
        <v>55792621</v>
      </c>
      <c r="I1481" s="597">
        <v>130182873</v>
      </c>
    </row>
    <row r="1482" spans="1:9">
      <c r="A1482" s="618" t="s">
        <v>755</v>
      </c>
      <c r="B1482" s="618" t="s">
        <v>666</v>
      </c>
      <c r="C1482" s="618" t="s">
        <v>493</v>
      </c>
      <c r="D1482" s="620" t="s">
        <v>2989</v>
      </c>
      <c r="E1482" s="597">
        <v>83500</v>
      </c>
      <c r="F1482" s="597">
        <v>0</v>
      </c>
      <c r="G1482" s="597">
        <v>0</v>
      </c>
      <c r="H1482" s="597">
        <v>25050</v>
      </c>
      <c r="I1482" s="597">
        <v>58450</v>
      </c>
    </row>
    <row r="1483" spans="1:9">
      <c r="A1483" s="618" t="s">
        <v>755</v>
      </c>
      <c r="B1483" s="618" t="s">
        <v>666</v>
      </c>
      <c r="C1483" s="618" t="s">
        <v>668</v>
      </c>
      <c r="D1483" s="620" t="s">
        <v>994</v>
      </c>
      <c r="E1483" s="597">
        <v>185891994</v>
      </c>
      <c r="F1483" s="597">
        <v>0</v>
      </c>
      <c r="G1483" s="597">
        <v>0</v>
      </c>
      <c r="H1483" s="597">
        <v>55767571</v>
      </c>
      <c r="I1483" s="597">
        <v>130124423</v>
      </c>
    </row>
    <row r="1484" spans="1:9">
      <c r="A1484" s="618" t="s">
        <v>755</v>
      </c>
      <c r="B1484" s="618" t="s">
        <v>669</v>
      </c>
      <c r="C1484" s="619" t="s">
        <v>411</v>
      </c>
      <c r="D1484" s="620" t="s">
        <v>2970</v>
      </c>
      <c r="E1484" s="597">
        <v>46299241570</v>
      </c>
      <c r="F1484" s="597">
        <v>0</v>
      </c>
      <c r="G1484" s="597">
        <v>0</v>
      </c>
      <c r="H1484" s="597">
        <v>46299241570</v>
      </c>
      <c r="I1484" s="597">
        <v>0</v>
      </c>
    </row>
    <row r="1485" spans="1:9" ht="25.5">
      <c r="A1485" s="618" t="s">
        <v>755</v>
      </c>
      <c r="B1485" s="618" t="s">
        <v>669</v>
      </c>
      <c r="C1485" s="618" t="s">
        <v>671</v>
      </c>
      <c r="D1485" s="620" t="s">
        <v>2971</v>
      </c>
      <c r="E1485" s="597">
        <v>46290907753</v>
      </c>
      <c r="F1485" s="597">
        <v>0</v>
      </c>
      <c r="G1485" s="597">
        <v>0</v>
      </c>
      <c r="H1485" s="597">
        <v>46290907753</v>
      </c>
      <c r="I1485" s="597">
        <v>0</v>
      </c>
    </row>
    <row r="1486" spans="1:9">
      <c r="A1486" s="618" t="s">
        <v>755</v>
      </c>
      <c r="B1486" s="618" t="s">
        <v>669</v>
      </c>
      <c r="C1486" s="618" t="s">
        <v>1438</v>
      </c>
      <c r="D1486" s="620" t="s">
        <v>3083</v>
      </c>
      <c r="E1486" s="597">
        <v>8333817</v>
      </c>
      <c r="F1486" s="597">
        <v>0</v>
      </c>
      <c r="G1486" s="597">
        <v>0</v>
      </c>
      <c r="H1486" s="597">
        <v>8333817</v>
      </c>
      <c r="I1486" s="597">
        <v>0</v>
      </c>
    </row>
    <row r="1487" spans="1:9">
      <c r="A1487" s="618" t="s">
        <v>755</v>
      </c>
      <c r="B1487" s="618" t="s">
        <v>751</v>
      </c>
      <c r="C1487" s="619" t="s">
        <v>411</v>
      </c>
      <c r="D1487" s="620" t="s">
        <v>3079</v>
      </c>
      <c r="E1487" s="597">
        <v>215285269</v>
      </c>
      <c r="F1487" s="597">
        <v>0</v>
      </c>
      <c r="G1487" s="597">
        <v>0</v>
      </c>
      <c r="H1487" s="597">
        <v>215285269</v>
      </c>
      <c r="I1487" s="597">
        <v>0</v>
      </c>
    </row>
    <row r="1488" spans="1:9">
      <c r="A1488" s="618" t="s">
        <v>755</v>
      </c>
      <c r="B1488" s="618" t="s">
        <v>751</v>
      </c>
      <c r="C1488" s="618" t="s">
        <v>753</v>
      </c>
      <c r="D1488" s="620" t="s">
        <v>3110</v>
      </c>
      <c r="E1488" s="597">
        <v>213658345</v>
      </c>
      <c r="F1488" s="597">
        <v>0</v>
      </c>
      <c r="G1488" s="597">
        <v>0</v>
      </c>
      <c r="H1488" s="597">
        <v>213658345</v>
      </c>
      <c r="I1488" s="597">
        <v>0</v>
      </c>
    </row>
    <row r="1489" spans="1:9">
      <c r="A1489" s="618" t="s">
        <v>755</v>
      </c>
      <c r="B1489" s="618" t="s">
        <v>751</v>
      </c>
      <c r="C1489" s="618" t="s">
        <v>1039</v>
      </c>
      <c r="D1489" s="620" t="s">
        <v>205</v>
      </c>
      <c r="E1489" s="597">
        <v>1626924</v>
      </c>
      <c r="F1489" s="597">
        <v>0</v>
      </c>
      <c r="G1489" s="597">
        <v>0</v>
      </c>
      <c r="H1489" s="597">
        <v>1626924</v>
      </c>
      <c r="I1489" s="597">
        <v>0</v>
      </c>
    </row>
    <row r="1490" spans="1:9">
      <c r="A1490" s="618" t="s">
        <v>755</v>
      </c>
      <c r="B1490" s="618" t="s">
        <v>672</v>
      </c>
      <c r="C1490" s="619" t="s">
        <v>411</v>
      </c>
      <c r="D1490" s="620" t="s">
        <v>3012</v>
      </c>
      <c r="E1490" s="597">
        <v>3985215071</v>
      </c>
      <c r="F1490" s="597">
        <v>0</v>
      </c>
      <c r="G1490" s="597">
        <v>0</v>
      </c>
      <c r="H1490" s="597">
        <v>1992607529</v>
      </c>
      <c r="I1490" s="597">
        <v>1992607542</v>
      </c>
    </row>
    <row r="1491" spans="1:9">
      <c r="A1491" s="618" t="s">
        <v>755</v>
      </c>
      <c r="B1491" s="618" t="s">
        <v>672</v>
      </c>
      <c r="C1491" s="618" t="s">
        <v>673</v>
      </c>
      <c r="D1491" s="620" t="s">
        <v>995</v>
      </c>
      <c r="E1491" s="597">
        <v>3985215071</v>
      </c>
      <c r="F1491" s="597">
        <v>0</v>
      </c>
      <c r="G1491" s="597">
        <v>0</v>
      </c>
      <c r="H1491" s="597">
        <v>1992607529</v>
      </c>
      <c r="I1491" s="597">
        <v>1992607542</v>
      </c>
    </row>
    <row r="1492" spans="1:9" ht="25.5">
      <c r="A1492" s="618" t="s">
        <v>755</v>
      </c>
      <c r="B1492" s="618" t="s">
        <v>683</v>
      </c>
      <c r="C1492" s="619" t="s">
        <v>411</v>
      </c>
      <c r="D1492" s="620" t="s">
        <v>2981</v>
      </c>
      <c r="E1492" s="597">
        <v>2920441036</v>
      </c>
      <c r="F1492" s="597">
        <v>0</v>
      </c>
      <c r="G1492" s="597">
        <v>0</v>
      </c>
      <c r="H1492" s="597">
        <v>2654545588</v>
      </c>
      <c r="I1492" s="597">
        <v>265895448</v>
      </c>
    </row>
    <row r="1493" spans="1:9">
      <c r="A1493" s="618" t="s">
        <v>755</v>
      </c>
      <c r="B1493" s="618" t="s">
        <v>683</v>
      </c>
      <c r="C1493" s="618" t="s">
        <v>763</v>
      </c>
      <c r="D1493" s="620" t="s">
        <v>1044</v>
      </c>
      <c r="E1493" s="597">
        <v>379850636</v>
      </c>
      <c r="F1493" s="597">
        <v>0</v>
      </c>
      <c r="G1493" s="597">
        <v>0</v>
      </c>
      <c r="H1493" s="597">
        <v>113955188</v>
      </c>
      <c r="I1493" s="597">
        <v>265895448</v>
      </c>
    </row>
    <row r="1494" spans="1:9">
      <c r="A1494" s="618" t="s">
        <v>755</v>
      </c>
      <c r="B1494" s="618" t="s">
        <v>683</v>
      </c>
      <c r="C1494" s="618" t="s">
        <v>754</v>
      </c>
      <c r="D1494" s="620" t="s">
        <v>3163</v>
      </c>
      <c r="E1494" s="597">
        <v>2530046800</v>
      </c>
      <c r="F1494" s="597">
        <v>0</v>
      </c>
      <c r="G1494" s="597">
        <v>0</v>
      </c>
      <c r="H1494" s="597">
        <v>2530046800</v>
      </c>
      <c r="I1494" s="597">
        <v>0</v>
      </c>
    </row>
    <row r="1495" spans="1:9">
      <c r="A1495" s="618" t="s">
        <v>755</v>
      </c>
      <c r="B1495" s="618" t="s">
        <v>683</v>
      </c>
      <c r="C1495" s="618" t="s">
        <v>1045</v>
      </c>
      <c r="D1495" s="620" t="s">
        <v>1046</v>
      </c>
      <c r="E1495" s="597">
        <v>10543600</v>
      </c>
      <c r="F1495" s="597">
        <v>0</v>
      </c>
      <c r="G1495" s="597">
        <v>0</v>
      </c>
      <c r="H1495" s="597">
        <v>10543600</v>
      </c>
      <c r="I1495" s="597">
        <v>0</v>
      </c>
    </row>
    <row r="1496" spans="1:9">
      <c r="A1496" s="618" t="s">
        <v>755</v>
      </c>
      <c r="B1496" s="618" t="s">
        <v>685</v>
      </c>
      <c r="C1496" s="619" t="s">
        <v>411</v>
      </c>
      <c r="D1496" s="620" t="s">
        <v>686</v>
      </c>
      <c r="E1496" s="597">
        <v>1160471441</v>
      </c>
      <c r="F1496" s="597">
        <v>0</v>
      </c>
      <c r="G1496" s="597">
        <v>0</v>
      </c>
      <c r="H1496" s="597">
        <v>1159271441</v>
      </c>
      <c r="I1496" s="597">
        <v>1200000</v>
      </c>
    </row>
    <row r="1497" spans="1:9">
      <c r="A1497" s="618" t="s">
        <v>755</v>
      </c>
      <c r="B1497" s="618" t="s">
        <v>685</v>
      </c>
      <c r="C1497" s="618" t="s">
        <v>1028</v>
      </c>
      <c r="D1497" s="620" t="s">
        <v>1029</v>
      </c>
      <c r="E1497" s="597">
        <v>28000000</v>
      </c>
      <c r="F1497" s="597">
        <v>0</v>
      </c>
      <c r="G1497" s="597">
        <v>0</v>
      </c>
      <c r="H1497" s="597">
        <v>26800000</v>
      </c>
      <c r="I1497" s="597">
        <v>1200000</v>
      </c>
    </row>
    <row r="1498" spans="1:9">
      <c r="A1498" s="618" t="s">
        <v>755</v>
      </c>
      <c r="B1498" s="618" t="s">
        <v>685</v>
      </c>
      <c r="C1498" s="618" t="s">
        <v>1030</v>
      </c>
      <c r="D1498" s="620" t="s">
        <v>1031</v>
      </c>
      <c r="E1498" s="597">
        <v>1065471441</v>
      </c>
      <c r="F1498" s="597">
        <v>0</v>
      </c>
      <c r="G1498" s="597">
        <v>0</v>
      </c>
      <c r="H1498" s="597">
        <v>1065471441</v>
      </c>
      <c r="I1498" s="597">
        <v>0</v>
      </c>
    </row>
    <row r="1499" spans="1:9">
      <c r="A1499" s="618" t="s">
        <v>755</v>
      </c>
      <c r="B1499" s="618" t="s">
        <v>685</v>
      </c>
      <c r="C1499" s="618" t="s">
        <v>1032</v>
      </c>
      <c r="D1499" s="620" t="s">
        <v>1033</v>
      </c>
      <c r="E1499" s="597">
        <v>67000000</v>
      </c>
      <c r="F1499" s="597">
        <v>0</v>
      </c>
      <c r="G1499" s="597">
        <v>0</v>
      </c>
      <c r="H1499" s="597">
        <v>67000000</v>
      </c>
      <c r="I1499" s="597">
        <v>0</v>
      </c>
    </row>
    <row r="1500" spans="1:9">
      <c r="A1500" s="618" t="s">
        <v>755</v>
      </c>
      <c r="B1500" s="618" t="s">
        <v>395</v>
      </c>
      <c r="C1500" s="619" t="s">
        <v>411</v>
      </c>
      <c r="D1500" s="620" t="s">
        <v>2990</v>
      </c>
      <c r="E1500" s="597">
        <v>18145734116</v>
      </c>
      <c r="F1500" s="597">
        <v>0</v>
      </c>
      <c r="G1500" s="597">
        <v>8985128564</v>
      </c>
      <c r="H1500" s="597">
        <v>5355981819</v>
      </c>
      <c r="I1500" s="597">
        <v>3804623733</v>
      </c>
    </row>
    <row r="1501" spans="1:9">
      <c r="A1501" s="618" t="s">
        <v>755</v>
      </c>
      <c r="B1501" s="618" t="s">
        <v>395</v>
      </c>
      <c r="C1501" s="618" t="s">
        <v>396</v>
      </c>
      <c r="D1501" s="620" t="s">
        <v>2991</v>
      </c>
      <c r="E1501" s="597">
        <v>6012965508</v>
      </c>
      <c r="F1501" s="597">
        <v>0</v>
      </c>
      <c r="G1501" s="597">
        <v>2780175362</v>
      </c>
      <c r="H1501" s="597">
        <v>1577582333</v>
      </c>
      <c r="I1501" s="597">
        <v>1655207813</v>
      </c>
    </row>
    <row r="1502" spans="1:9">
      <c r="A1502" s="618" t="s">
        <v>755</v>
      </c>
      <c r="B1502" s="618" t="s">
        <v>395</v>
      </c>
      <c r="C1502" s="618" t="s">
        <v>1540</v>
      </c>
      <c r="D1502" s="620" t="s">
        <v>3165</v>
      </c>
      <c r="E1502" s="597">
        <v>191338208</v>
      </c>
      <c r="F1502" s="597">
        <v>0</v>
      </c>
      <c r="G1502" s="597">
        <v>114802922</v>
      </c>
      <c r="H1502" s="597">
        <v>76535286</v>
      </c>
      <c r="I1502" s="597">
        <v>0</v>
      </c>
    </row>
    <row r="1503" spans="1:9">
      <c r="A1503" s="618" t="s">
        <v>755</v>
      </c>
      <c r="B1503" s="618" t="s">
        <v>395</v>
      </c>
      <c r="C1503" s="618" t="s">
        <v>1004</v>
      </c>
      <c r="D1503" s="620" t="s">
        <v>1005</v>
      </c>
      <c r="E1503" s="597">
        <v>11941430400</v>
      </c>
      <c r="F1503" s="597">
        <v>0</v>
      </c>
      <c r="G1503" s="597">
        <v>6090150280</v>
      </c>
      <c r="H1503" s="597">
        <v>3701864200</v>
      </c>
      <c r="I1503" s="597">
        <v>2149415920</v>
      </c>
    </row>
    <row r="1504" spans="1:9">
      <c r="A1504" s="618" t="s">
        <v>755</v>
      </c>
      <c r="B1504" s="618" t="s">
        <v>382</v>
      </c>
      <c r="C1504" s="619" t="s">
        <v>411</v>
      </c>
      <c r="D1504" s="620" t="s">
        <v>383</v>
      </c>
      <c r="E1504" s="597">
        <v>4466346225</v>
      </c>
      <c r="F1504" s="597">
        <v>4466346225</v>
      </c>
      <c r="G1504" s="597">
        <v>0</v>
      </c>
      <c r="H1504" s="597">
        <v>0</v>
      </c>
      <c r="I1504" s="597">
        <v>0</v>
      </c>
    </row>
    <row r="1505" spans="1:9" ht="38.25">
      <c r="A1505" s="618" t="s">
        <v>755</v>
      </c>
      <c r="B1505" s="618" t="s">
        <v>382</v>
      </c>
      <c r="C1505" s="618" t="s">
        <v>674</v>
      </c>
      <c r="D1505" s="620" t="s">
        <v>3013</v>
      </c>
      <c r="E1505" s="597">
        <v>4291092274</v>
      </c>
      <c r="F1505" s="597">
        <v>4291092274</v>
      </c>
      <c r="G1505" s="597">
        <v>0</v>
      </c>
      <c r="H1505" s="597">
        <v>0</v>
      </c>
      <c r="I1505" s="597">
        <v>0</v>
      </c>
    </row>
    <row r="1506" spans="1:9">
      <c r="A1506" s="618" t="s">
        <v>755</v>
      </c>
      <c r="B1506" s="618" t="s">
        <v>382</v>
      </c>
      <c r="C1506" s="618" t="s">
        <v>545</v>
      </c>
      <c r="D1506" s="620" t="s">
        <v>3031</v>
      </c>
      <c r="E1506" s="597">
        <v>31349600</v>
      </c>
      <c r="F1506" s="597">
        <v>31349600</v>
      </c>
      <c r="G1506" s="597">
        <v>0</v>
      </c>
      <c r="H1506" s="597">
        <v>0</v>
      </c>
      <c r="I1506" s="597">
        <v>0</v>
      </c>
    </row>
    <row r="1507" spans="1:9" ht="25.5">
      <c r="A1507" s="618" t="s">
        <v>755</v>
      </c>
      <c r="B1507" s="618" t="s">
        <v>382</v>
      </c>
      <c r="C1507" s="618" t="s">
        <v>547</v>
      </c>
      <c r="D1507" s="620" t="s">
        <v>2997</v>
      </c>
      <c r="E1507" s="597">
        <v>143684351</v>
      </c>
      <c r="F1507" s="597">
        <v>143684351</v>
      </c>
      <c r="G1507" s="597">
        <v>0</v>
      </c>
      <c r="H1507" s="597">
        <v>0</v>
      </c>
      <c r="I1507" s="597">
        <v>0</v>
      </c>
    </row>
    <row r="1508" spans="1:9" ht="25.5">
      <c r="A1508" s="618" t="s">
        <v>755</v>
      </c>
      <c r="B1508" s="618" t="s">
        <v>382</v>
      </c>
      <c r="C1508" s="618" t="s">
        <v>3166</v>
      </c>
      <c r="D1508" s="620" t="s">
        <v>3167</v>
      </c>
      <c r="E1508" s="597">
        <v>220000</v>
      </c>
      <c r="F1508" s="597">
        <v>220000</v>
      </c>
      <c r="G1508" s="597">
        <v>0</v>
      </c>
      <c r="H1508" s="597">
        <v>0</v>
      </c>
      <c r="I1508" s="597">
        <v>0</v>
      </c>
    </row>
    <row r="1509" spans="1:9">
      <c r="A1509" s="618" t="s">
        <v>755</v>
      </c>
      <c r="B1509" s="618" t="s">
        <v>675</v>
      </c>
      <c r="C1509" s="619" t="s">
        <v>411</v>
      </c>
      <c r="D1509" s="620" t="s">
        <v>676</v>
      </c>
      <c r="E1509" s="597">
        <v>3131379123</v>
      </c>
      <c r="F1509" s="597">
        <v>270500849</v>
      </c>
      <c r="G1509" s="597">
        <v>59866014</v>
      </c>
      <c r="H1509" s="597">
        <v>2662229594</v>
      </c>
      <c r="I1509" s="597">
        <v>138782666</v>
      </c>
    </row>
    <row r="1510" spans="1:9">
      <c r="A1510" s="618" t="s">
        <v>755</v>
      </c>
      <c r="B1510" s="618" t="s">
        <v>675</v>
      </c>
      <c r="C1510" s="618" t="s">
        <v>1047</v>
      </c>
      <c r="D1510" s="620" t="s">
        <v>1048</v>
      </c>
      <c r="E1510" s="597">
        <v>25737749</v>
      </c>
      <c r="F1510" s="597">
        <v>0</v>
      </c>
      <c r="G1510" s="597">
        <v>0</v>
      </c>
      <c r="H1510" s="597">
        <v>25737749</v>
      </c>
      <c r="I1510" s="597">
        <v>0</v>
      </c>
    </row>
    <row r="1511" spans="1:9" ht="38.25">
      <c r="A1511" s="618" t="s">
        <v>755</v>
      </c>
      <c r="B1511" s="618" t="s">
        <v>675</v>
      </c>
      <c r="C1511" s="618" t="s">
        <v>1035</v>
      </c>
      <c r="D1511" s="620" t="s">
        <v>1036</v>
      </c>
      <c r="E1511" s="597">
        <v>573888666</v>
      </c>
      <c r="F1511" s="597">
        <v>0</v>
      </c>
      <c r="G1511" s="597">
        <v>0</v>
      </c>
      <c r="H1511" s="597">
        <v>573888666</v>
      </c>
      <c r="I1511" s="597">
        <v>0</v>
      </c>
    </row>
    <row r="1512" spans="1:9" ht="25.5">
      <c r="A1512" s="618" t="s">
        <v>755</v>
      </c>
      <c r="B1512" s="618" t="s">
        <v>675</v>
      </c>
      <c r="C1512" s="618" t="s">
        <v>3170</v>
      </c>
      <c r="D1512" s="620" t="s">
        <v>3171</v>
      </c>
      <c r="E1512" s="597">
        <v>350000</v>
      </c>
      <c r="F1512" s="597">
        <v>350000</v>
      </c>
      <c r="G1512" s="597">
        <v>0</v>
      </c>
      <c r="H1512" s="597">
        <v>0</v>
      </c>
      <c r="I1512" s="597">
        <v>0</v>
      </c>
    </row>
    <row r="1513" spans="1:9" ht="25.5">
      <c r="A1513" s="618" t="s">
        <v>755</v>
      </c>
      <c r="B1513" s="618" t="s">
        <v>675</v>
      </c>
      <c r="C1513" s="618" t="s">
        <v>1006</v>
      </c>
      <c r="D1513" s="620" t="s">
        <v>1007</v>
      </c>
      <c r="E1513" s="597">
        <v>112372445</v>
      </c>
      <c r="F1513" s="597">
        <v>78608210</v>
      </c>
      <c r="G1513" s="597">
        <v>33689235</v>
      </c>
      <c r="H1513" s="597">
        <v>75000</v>
      </c>
      <c r="I1513" s="597">
        <v>0</v>
      </c>
    </row>
    <row r="1514" spans="1:9" ht="25.5">
      <c r="A1514" s="618" t="s">
        <v>755</v>
      </c>
      <c r="B1514" s="618" t="s">
        <v>675</v>
      </c>
      <c r="C1514" s="618" t="s">
        <v>1008</v>
      </c>
      <c r="D1514" s="620" t="s">
        <v>1009</v>
      </c>
      <c r="E1514" s="597">
        <v>138064020</v>
      </c>
      <c r="F1514" s="597">
        <v>0</v>
      </c>
      <c r="G1514" s="597">
        <v>26170899</v>
      </c>
      <c r="H1514" s="597">
        <v>45194415</v>
      </c>
      <c r="I1514" s="597">
        <v>66698706</v>
      </c>
    </row>
    <row r="1515" spans="1:9" ht="25.5">
      <c r="A1515" s="618" t="s">
        <v>755</v>
      </c>
      <c r="B1515" s="618" t="s">
        <v>675</v>
      </c>
      <c r="C1515" s="618" t="s">
        <v>3124</v>
      </c>
      <c r="D1515" s="620" t="s">
        <v>3125</v>
      </c>
      <c r="E1515" s="597">
        <v>19600</v>
      </c>
      <c r="F1515" s="597">
        <v>13720</v>
      </c>
      <c r="G1515" s="597">
        <v>5880</v>
      </c>
      <c r="H1515" s="597">
        <v>0</v>
      </c>
      <c r="I1515" s="597">
        <v>0</v>
      </c>
    </row>
    <row r="1516" spans="1:9">
      <c r="A1516" s="618" t="s">
        <v>755</v>
      </c>
      <c r="B1516" s="618" t="s">
        <v>675</v>
      </c>
      <c r="C1516" s="618" t="s">
        <v>1010</v>
      </c>
      <c r="D1516" s="620" t="s">
        <v>1011</v>
      </c>
      <c r="E1516" s="597">
        <v>183776317</v>
      </c>
      <c r="F1516" s="597">
        <v>0</v>
      </c>
      <c r="G1516" s="597">
        <v>0</v>
      </c>
      <c r="H1516" s="597">
        <v>111692357</v>
      </c>
      <c r="I1516" s="597">
        <v>72083960</v>
      </c>
    </row>
    <row r="1517" spans="1:9" ht="25.5">
      <c r="A1517" s="618" t="s">
        <v>755</v>
      </c>
      <c r="B1517" s="618" t="s">
        <v>675</v>
      </c>
      <c r="C1517" s="618" t="s">
        <v>1037</v>
      </c>
      <c r="D1517" s="620" t="s">
        <v>1038</v>
      </c>
      <c r="E1517" s="597">
        <v>1371708882</v>
      </c>
      <c r="F1517" s="597">
        <v>0</v>
      </c>
      <c r="G1517" s="597">
        <v>0</v>
      </c>
      <c r="H1517" s="597">
        <v>1371708882</v>
      </c>
      <c r="I1517" s="597">
        <v>0</v>
      </c>
    </row>
    <row r="1518" spans="1:9" ht="25.5">
      <c r="A1518" s="618" t="s">
        <v>755</v>
      </c>
      <c r="B1518" s="618" t="s">
        <v>675</v>
      </c>
      <c r="C1518" s="618" t="s">
        <v>1040</v>
      </c>
      <c r="D1518" s="620" t="s">
        <v>1041</v>
      </c>
      <c r="E1518" s="597">
        <v>1233923</v>
      </c>
      <c r="F1518" s="597">
        <v>0</v>
      </c>
      <c r="G1518" s="597">
        <v>0</v>
      </c>
      <c r="H1518" s="597">
        <v>1233923</v>
      </c>
      <c r="I1518" s="597">
        <v>0</v>
      </c>
    </row>
    <row r="1519" spans="1:9" ht="38.25">
      <c r="A1519" s="618" t="s">
        <v>755</v>
      </c>
      <c r="B1519" s="618" t="s">
        <v>675</v>
      </c>
      <c r="C1519" s="618" t="s">
        <v>1417</v>
      </c>
      <c r="D1519" s="620" t="s">
        <v>3001</v>
      </c>
      <c r="E1519" s="597">
        <v>204711123</v>
      </c>
      <c r="F1519" s="597">
        <v>182136674</v>
      </c>
      <c r="G1519" s="597">
        <v>0</v>
      </c>
      <c r="H1519" s="597">
        <v>22574449</v>
      </c>
      <c r="I1519" s="597">
        <v>0</v>
      </c>
    </row>
    <row r="1520" spans="1:9" ht="25.5">
      <c r="A1520" s="618" t="s">
        <v>755</v>
      </c>
      <c r="B1520" s="618" t="s">
        <v>675</v>
      </c>
      <c r="C1520" s="618" t="s">
        <v>1012</v>
      </c>
      <c r="D1520" s="620" t="s">
        <v>3015</v>
      </c>
      <c r="E1520" s="597">
        <v>386788903</v>
      </c>
      <c r="F1520" s="597">
        <v>0</v>
      </c>
      <c r="G1520" s="597">
        <v>0</v>
      </c>
      <c r="H1520" s="597">
        <v>386788903</v>
      </c>
      <c r="I1520" s="597">
        <v>0</v>
      </c>
    </row>
    <row r="1521" spans="1:9" ht="25.5">
      <c r="A1521" s="618" t="s">
        <v>755</v>
      </c>
      <c r="B1521" s="618" t="s">
        <v>675</v>
      </c>
      <c r="C1521" s="618" t="s">
        <v>92</v>
      </c>
      <c r="D1521" s="620" t="s">
        <v>2988</v>
      </c>
      <c r="E1521" s="597">
        <v>132727495</v>
      </c>
      <c r="F1521" s="597">
        <v>9392245</v>
      </c>
      <c r="G1521" s="597">
        <v>0</v>
      </c>
      <c r="H1521" s="597">
        <v>123335250</v>
      </c>
      <c r="I1521" s="597">
        <v>0</v>
      </c>
    </row>
    <row r="1522" spans="1:9">
      <c r="A1522" s="618" t="s">
        <v>756</v>
      </c>
      <c r="B1522" s="619" t="s">
        <v>411</v>
      </c>
      <c r="C1522" s="619" t="s">
        <v>411</v>
      </c>
      <c r="D1522" s="620" t="s">
        <v>3126</v>
      </c>
      <c r="E1522" s="597">
        <v>9691369911</v>
      </c>
      <c r="F1522" s="597">
        <v>74233964</v>
      </c>
      <c r="G1522" s="597">
        <v>188681448</v>
      </c>
      <c r="H1522" s="597">
        <v>8840168142</v>
      </c>
      <c r="I1522" s="597">
        <v>588286357</v>
      </c>
    </row>
    <row r="1523" spans="1:9">
      <c r="A1523" s="618" t="s">
        <v>756</v>
      </c>
      <c r="B1523" s="618" t="s">
        <v>406</v>
      </c>
      <c r="C1523" s="619" t="s">
        <v>411</v>
      </c>
      <c r="D1523" s="620" t="s">
        <v>283</v>
      </c>
      <c r="E1523" s="597">
        <v>4625483785</v>
      </c>
      <c r="F1523" s="597">
        <v>0</v>
      </c>
      <c r="G1523" s="597">
        <v>0</v>
      </c>
      <c r="H1523" s="597">
        <v>4625483785</v>
      </c>
      <c r="I1523" s="597">
        <v>0</v>
      </c>
    </row>
    <row r="1524" spans="1:9" ht="25.5">
      <c r="A1524" s="618" t="s">
        <v>756</v>
      </c>
      <c r="B1524" s="618" t="s">
        <v>406</v>
      </c>
      <c r="C1524" s="618" t="s">
        <v>662</v>
      </c>
      <c r="D1524" s="620" t="s">
        <v>2969</v>
      </c>
      <c r="E1524" s="597">
        <v>4625483785</v>
      </c>
      <c r="F1524" s="597">
        <v>0</v>
      </c>
      <c r="G1524" s="597">
        <v>0</v>
      </c>
      <c r="H1524" s="597">
        <v>4625483785</v>
      </c>
      <c r="I1524" s="597">
        <v>0</v>
      </c>
    </row>
    <row r="1525" spans="1:9" ht="25.5">
      <c r="A1525" s="618" t="s">
        <v>756</v>
      </c>
      <c r="B1525" s="618" t="s">
        <v>403</v>
      </c>
      <c r="C1525" s="619" t="s">
        <v>411</v>
      </c>
      <c r="D1525" s="620" t="s">
        <v>3017</v>
      </c>
      <c r="E1525" s="597">
        <v>585870373</v>
      </c>
      <c r="F1525" s="597">
        <v>0</v>
      </c>
      <c r="G1525" s="597">
        <v>0</v>
      </c>
      <c r="H1525" s="597">
        <v>292935186</v>
      </c>
      <c r="I1525" s="597">
        <v>292935187</v>
      </c>
    </row>
    <row r="1526" spans="1:9" ht="25.5">
      <c r="A1526" s="618" t="s">
        <v>756</v>
      </c>
      <c r="B1526" s="618" t="s">
        <v>403</v>
      </c>
      <c r="C1526" s="618" t="s">
        <v>999</v>
      </c>
      <c r="D1526" s="620" t="s">
        <v>3019</v>
      </c>
      <c r="E1526" s="597">
        <v>585870373</v>
      </c>
      <c r="F1526" s="597">
        <v>0</v>
      </c>
      <c r="G1526" s="597">
        <v>0</v>
      </c>
      <c r="H1526" s="597">
        <v>292935186</v>
      </c>
      <c r="I1526" s="597">
        <v>292935187</v>
      </c>
    </row>
    <row r="1527" spans="1:9">
      <c r="A1527" s="618" t="s">
        <v>756</v>
      </c>
      <c r="B1527" s="618" t="s">
        <v>663</v>
      </c>
      <c r="C1527" s="619" t="s">
        <v>411</v>
      </c>
      <c r="D1527" s="620" t="s">
        <v>284</v>
      </c>
      <c r="E1527" s="597">
        <v>310592060</v>
      </c>
      <c r="F1527" s="597">
        <v>0</v>
      </c>
      <c r="G1527" s="597">
        <v>0</v>
      </c>
      <c r="H1527" s="597">
        <v>155296029</v>
      </c>
      <c r="I1527" s="597">
        <v>155296031</v>
      </c>
    </row>
    <row r="1528" spans="1:9">
      <c r="A1528" s="618" t="s">
        <v>756</v>
      </c>
      <c r="B1528" s="618" t="s">
        <v>663</v>
      </c>
      <c r="C1528" s="618" t="s">
        <v>665</v>
      </c>
      <c r="D1528" s="620" t="s">
        <v>1002</v>
      </c>
      <c r="E1528" s="597">
        <v>310280112</v>
      </c>
      <c r="F1528" s="597">
        <v>0</v>
      </c>
      <c r="G1528" s="597">
        <v>0</v>
      </c>
      <c r="H1528" s="597">
        <v>155140055</v>
      </c>
      <c r="I1528" s="597">
        <v>155140057</v>
      </c>
    </row>
    <row r="1529" spans="1:9">
      <c r="A1529" s="618" t="s">
        <v>756</v>
      </c>
      <c r="B1529" s="618" t="s">
        <v>663</v>
      </c>
      <c r="C1529" s="618" t="s">
        <v>1494</v>
      </c>
      <c r="D1529" s="620" t="s">
        <v>3123</v>
      </c>
      <c r="E1529" s="597">
        <v>311948</v>
      </c>
      <c r="F1529" s="597">
        <v>0</v>
      </c>
      <c r="G1529" s="597">
        <v>0</v>
      </c>
      <c r="H1529" s="597">
        <v>155974</v>
      </c>
      <c r="I1529" s="597">
        <v>155974</v>
      </c>
    </row>
    <row r="1530" spans="1:9">
      <c r="A1530" s="618" t="s">
        <v>756</v>
      </c>
      <c r="B1530" s="618" t="s">
        <v>666</v>
      </c>
      <c r="C1530" s="619" t="s">
        <v>411</v>
      </c>
      <c r="D1530" s="620" t="s">
        <v>667</v>
      </c>
      <c r="E1530" s="597">
        <v>24061375</v>
      </c>
      <c r="F1530" s="597">
        <v>0</v>
      </c>
      <c r="G1530" s="597">
        <v>0</v>
      </c>
      <c r="H1530" s="597">
        <v>7218399</v>
      </c>
      <c r="I1530" s="597">
        <v>16842976</v>
      </c>
    </row>
    <row r="1531" spans="1:9">
      <c r="A1531" s="618" t="s">
        <v>756</v>
      </c>
      <c r="B1531" s="618" t="s">
        <v>666</v>
      </c>
      <c r="C1531" s="618" t="s">
        <v>668</v>
      </c>
      <c r="D1531" s="620" t="s">
        <v>994</v>
      </c>
      <c r="E1531" s="597">
        <v>24061375</v>
      </c>
      <c r="F1531" s="597">
        <v>0</v>
      </c>
      <c r="G1531" s="597">
        <v>0</v>
      </c>
      <c r="H1531" s="597">
        <v>7218399</v>
      </c>
      <c r="I1531" s="597">
        <v>16842976</v>
      </c>
    </row>
    <row r="1532" spans="1:9">
      <c r="A1532" s="618" t="s">
        <v>756</v>
      </c>
      <c r="B1532" s="618" t="s">
        <v>669</v>
      </c>
      <c r="C1532" s="619" t="s">
        <v>411</v>
      </c>
      <c r="D1532" s="620" t="s">
        <v>2970</v>
      </c>
      <c r="E1532" s="597">
        <v>3139558797</v>
      </c>
      <c r="F1532" s="597">
        <v>0</v>
      </c>
      <c r="G1532" s="597">
        <v>0</v>
      </c>
      <c r="H1532" s="597">
        <v>3139558797</v>
      </c>
      <c r="I1532" s="597">
        <v>0</v>
      </c>
    </row>
    <row r="1533" spans="1:9" ht="25.5">
      <c r="A1533" s="618" t="s">
        <v>756</v>
      </c>
      <c r="B1533" s="618" t="s">
        <v>669</v>
      </c>
      <c r="C1533" s="618" t="s">
        <v>671</v>
      </c>
      <c r="D1533" s="620" t="s">
        <v>2971</v>
      </c>
      <c r="E1533" s="597">
        <v>3139558797</v>
      </c>
      <c r="F1533" s="597">
        <v>0</v>
      </c>
      <c r="G1533" s="597">
        <v>0</v>
      </c>
      <c r="H1533" s="597">
        <v>3139558797</v>
      </c>
      <c r="I1533" s="597">
        <v>0</v>
      </c>
    </row>
    <row r="1534" spans="1:9">
      <c r="A1534" s="618" t="s">
        <v>756</v>
      </c>
      <c r="B1534" s="618" t="s">
        <v>751</v>
      </c>
      <c r="C1534" s="619" t="s">
        <v>411</v>
      </c>
      <c r="D1534" s="620" t="s">
        <v>3079</v>
      </c>
      <c r="E1534" s="597">
        <v>10875066</v>
      </c>
      <c r="F1534" s="597">
        <v>0</v>
      </c>
      <c r="G1534" s="597">
        <v>0</v>
      </c>
      <c r="H1534" s="597">
        <v>10875066</v>
      </c>
      <c r="I1534" s="597">
        <v>0</v>
      </c>
    </row>
    <row r="1535" spans="1:9">
      <c r="A1535" s="618" t="s">
        <v>756</v>
      </c>
      <c r="B1535" s="618" t="s">
        <v>751</v>
      </c>
      <c r="C1535" s="618" t="s">
        <v>757</v>
      </c>
      <c r="D1535" s="620" t="s">
        <v>3172</v>
      </c>
      <c r="E1535" s="597">
        <v>10875066</v>
      </c>
      <c r="F1535" s="597">
        <v>0</v>
      </c>
      <c r="G1535" s="597">
        <v>0</v>
      </c>
      <c r="H1535" s="597">
        <v>10875066</v>
      </c>
      <c r="I1535" s="597">
        <v>0</v>
      </c>
    </row>
    <row r="1536" spans="1:9">
      <c r="A1536" s="618" t="s">
        <v>756</v>
      </c>
      <c r="B1536" s="618" t="s">
        <v>672</v>
      </c>
      <c r="C1536" s="619" t="s">
        <v>411</v>
      </c>
      <c r="D1536" s="620" t="s">
        <v>3012</v>
      </c>
      <c r="E1536" s="597">
        <v>153125550</v>
      </c>
      <c r="F1536" s="597">
        <v>0</v>
      </c>
      <c r="G1536" s="597">
        <v>0</v>
      </c>
      <c r="H1536" s="597">
        <v>76562775</v>
      </c>
      <c r="I1536" s="597">
        <v>76562775</v>
      </c>
    </row>
    <row r="1537" spans="1:9">
      <c r="A1537" s="618" t="s">
        <v>756</v>
      </c>
      <c r="B1537" s="618" t="s">
        <v>672</v>
      </c>
      <c r="C1537" s="618" t="s">
        <v>673</v>
      </c>
      <c r="D1537" s="620" t="s">
        <v>995</v>
      </c>
      <c r="E1537" s="597">
        <v>153125550</v>
      </c>
      <c r="F1537" s="597">
        <v>0</v>
      </c>
      <c r="G1537" s="597">
        <v>0</v>
      </c>
      <c r="H1537" s="597">
        <v>76562775</v>
      </c>
      <c r="I1537" s="597">
        <v>76562775</v>
      </c>
    </row>
    <row r="1538" spans="1:9" ht="25.5">
      <c r="A1538" s="618" t="s">
        <v>756</v>
      </c>
      <c r="B1538" s="618" t="s">
        <v>683</v>
      </c>
      <c r="C1538" s="619" t="s">
        <v>411</v>
      </c>
      <c r="D1538" s="620" t="s">
        <v>2981</v>
      </c>
      <c r="E1538" s="597">
        <v>110894000</v>
      </c>
      <c r="F1538" s="597">
        <v>0</v>
      </c>
      <c r="G1538" s="597">
        <v>0</v>
      </c>
      <c r="H1538" s="597">
        <v>110894000</v>
      </c>
      <c r="I1538" s="597">
        <v>0</v>
      </c>
    </row>
    <row r="1539" spans="1:9">
      <c r="A1539" s="618" t="s">
        <v>756</v>
      </c>
      <c r="B1539" s="618" t="s">
        <v>683</v>
      </c>
      <c r="C1539" s="618" t="s">
        <v>754</v>
      </c>
      <c r="D1539" s="620" t="s">
        <v>3163</v>
      </c>
      <c r="E1539" s="597">
        <v>110894000</v>
      </c>
      <c r="F1539" s="597">
        <v>0</v>
      </c>
      <c r="G1539" s="597">
        <v>0</v>
      </c>
      <c r="H1539" s="597">
        <v>110894000</v>
      </c>
      <c r="I1539" s="597">
        <v>0</v>
      </c>
    </row>
    <row r="1540" spans="1:9">
      <c r="A1540" s="618" t="s">
        <v>756</v>
      </c>
      <c r="B1540" s="618" t="s">
        <v>685</v>
      </c>
      <c r="C1540" s="619" t="s">
        <v>411</v>
      </c>
      <c r="D1540" s="620" t="s">
        <v>686</v>
      </c>
      <c r="E1540" s="597">
        <v>271007000</v>
      </c>
      <c r="F1540" s="597">
        <v>0</v>
      </c>
      <c r="G1540" s="597">
        <v>0</v>
      </c>
      <c r="H1540" s="597">
        <v>271007000</v>
      </c>
      <c r="I1540" s="597">
        <v>0</v>
      </c>
    </row>
    <row r="1541" spans="1:9">
      <c r="A1541" s="618" t="s">
        <v>756</v>
      </c>
      <c r="B1541" s="618" t="s">
        <v>685</v>
      </c>
      <c r="C1541" s="618" t="s">
        <v>1028</v>
      </c>
      <c r="D1541" s="620" t="s">
        <v>1029</v>
      </c>
      <c r="E1541" s="597">
        <v>6000000</v>
      </c>
      <c r="F1541" s="597">
        <v>0</v>
      </c>
      <c r="G1541" s="597">
        <v>0</v>
      </c>
      <c r="H1541" s="597">
        <v>6000000</v>
      </c>
      <c r="I1541" s="597">
        <v>0</v>
      </c>
    </row>
    <row r="1542" spans="1:9">
      <c r="A1542" s="618" t="s">
        <v>756</v>
      </c>
      <c r="B1542" s="618" t="s">
        <v>685</v>
      </c>
      <c r="C1542" s="618" t="s">
        <v>1030</v>
      </c>
      <c r="D1542" s="620" t="s">
        <v>1031</v>
      </c>
      <c r="E1542" s="597">
        <v>257007000</v>
      </c>
      <c r="F1542" s="597">
        <v>0</v>
      </c>
      <c r="G1542" s="597">
        <v>0</v>
      </c>
      <c r="H1542" s="597">
        <v>257007000</v>
      </c>
      <c r="I1542" s="597">
        <v>0</v>
      </c>
    </row>
    <row r="1543" spans="1:9">
      <c r="A1543" s="618" t="s">
        <v>756</v>
      </c>
      <c r="B1543" s="618" t="s">
        <v>685</v>
      </c>
      <c r="C1543" s="618" t="s">
        <v>1032</v>
      </c>
      <c r="D1543" s="620" t="s">
        <v>1033</v>
      </c>
      <c r="E1543" s="597">
        <v>8000000</v>
      </c>
      <c r="F1543" s="597">
        <v>0</v>
      </c>
      <c r="G1543" s="597">
        <v>0</v>
      </c>
      <c r="H1543" s="597">
        <v>8000000</v>
      </c>
      <c r="I1543" s="597">
        <v>0</v>
      </c>
    </row>
    <row r="1544" spans="1:9">
      <c r="A1544" s="618" t="s">
        <v>756</v>
      </c>
      <c r="B1544" s="618" t="s">
        <v>395</v>
      </c>
      <c r="C1544" s="619" t="s">
        <v>411</v>
      </c>
      <c r="D1544" s="620" t="s">
        <v>2990</v>
      </c>
      <c r="E1544" s="597">
        <v>353343591</v>
      </c>
      <c r="F1544" s="597">
        <v>0</v>
      </c>
      <c r="G1544" s="597">
        <v>188681448</v>
      </c>
      <c r="H1544" s="597">
        <v>118012755</v>
      </c>
      <c r="I1544" s="597">
        <v>46649388</v>
      </c>
    </row>
    <row r="1545" spans="1:9">
      <c r="A1545" s="618" t="s">
        <v>756</v>
      </c>
      <c r="B1545" s="618" t="s">
        <v>395</v>
      </c>
      <c r="C1545" s="618" t="s">
        <v>396</v>
      </c>
      <c r="D1545" s="620" t="s">
        <v>2991</v>
      </c>
      <c r="E1545" s="597">
        <v>353343591</v>
      </c>
      <c r="F1545" s="597">
        <v>0</v>
      </c>
      <c r="G1545" s="597">
        <v>188681448</v>
      </c>
      <c r="H1545" s="597">
        <v>118012755</v>
      </c>
      <c r="I1545" s="597">
        <v>46649388</v>
      </c>
    </row>
    <row r="1546" spans="1:9">
      <c r="A1546" s="618" t="s">
        <v>756</v>
      </c>
      <c r="B1546" s="618" t="s">
        <v>382</v>
      </c>
      <c r="C1546" s="619" t="s">
        <v>411</v>
      </c>
      <c r="D1546" s="620" t="s">
        <v>383</v>
      </c>
      <c r="E1546" s="597">
        <v>74233964</v>
      </c>
      <c r="F1546" s="597">
        <v>74233964</v>
      </c>
      <c r="G1546" s="597">
        <v>0</v>
      </c>
      <c r="H1546" s="597">
        <v>0</v>
      </c>
      <c r="I1546" s="597">
        <v>0</v>
      </c>
    </row>
    <row r="1547" spans="1:9" ht="38.25">
      <c r="A1547" s="618" t="s">
        <v>756</v>
      </c>
      <c r="B1547" s="618" t="s">
        <v>382</v>
      </c>
      <c r="C1547" s="618" t="s">
        <v>674</v>
      </c>
      <c r="D1547" s="620" t="s">
        <v>3013</v>
      </c>
      <c r="E1547" s="597">
        <v>73841896</v>
      </c>
      <c r="F1547" s="597">
        <v>73841896</v>
      </c>
      <c r="G1547" s="597">
        <v>0</v>
      </c>
      <c r="H1547" s="597">
        <v>0</v>
      </c>
      <c r="I1547" s="597">
        <v>0</v>
      </c>
    </row>
    <row r="1548" spans="1:9" ht="25.5">
      <c r="A1548" s="618" t="s">
        <v>756</v>
      </c>
      <c r="B1548" s="618" t="s">
        <v>382</v>
      </c>
      <c r="C1548" s="618" t="s">
        <v>547</v>
      </c>
      <c r="D1548" s="620" t="s">
        <v>2997</v>
      </c>
      <c r="E1548" s="597">
        <v>392068</v>
      </c>
      <c r="F1548" s="597">
        <v>392068</v>
      </c>
      <c r="G1548" s="597">
        <v>0</v>
      </c>
      <c r="H1548" s="597">
        <v>0</v>
      </c>
      <c r="I1548" s="597">
        <v>0</v>
      </c>
    </row>
    <row r="1549" spans="1:9">
      <c r="A1549" s="618" t="s">
        <v>756</v>
      </c>
      <c r="B1549" s="618" t="s">
        <v>675</v>
      </c>
      <c r="C1549" s="619" t="s">
        <v>411</v>
      </c>
      <c r="D1549" s="620" t="s">
        <v>676</v>
      </c>
      <c r="E1549" s="597">
        <v>32324350</v>
      </c>
      <c r="F1549" s="597">
        <v>0</v>
      </c>
      <c r="G1549" s="597">
        <v>0</v>
      </c>
      <c r="H1549" s="597">
        <v>32324350</v>
      </c>
      <c r="I1549" s="597">
        <v>0</v>
      </c>
    </row>
    <row r="1550" spans="1:9">
      <c r="A1550" s="618" t="s">
        <v>756</v>
      </c>
      <c r="B1550" s="618" t="s">
        <v>675</v>
      </c>
      <c r="C1550" s="618" t="s">
        <v>1047</v>
      </c>
      <c r="D1550" s="620" t="s">
        <v>1048</v>
      </c>
      <c r="E1550" s="597">
        <v>503661</v>
      </c>
      <c r="F1550" s="597">
        <v>0</v>
      </c>
      <c r="G1550" s="597">
        <v>0</v>
      </c>
      <c r="H1550" s="597">
        <v>503661</v>
      </c>
      <c r="I1550" s="597">
        <v>0</v>
      </c>
    </row>
    <row r="1551" spans="1:9" ht="38.25">
      <c r="A1551" s="618" t="s">
        <v>756</v>
      </c>
      <c r="B1551" s="618" t="s">
        <v>675</v>
      </c>
      <c r="C1551" s="618" t="s">
        <v>1035</v>
      </c>
      <c r="D1551" s="620" t="s">
        <v>1036</v>
      </c>
      <c r="E1551" s="597">
        <v>18104066</v>
      </c>
      <c r="F1551" s="597">
        <v>0</v>
      </c>
      <c r="G1551" s="597">
        <v>0</v>
      </c>
      <c r="H1551" s="597">
        <v>18104066</v>
      </c>
      <c r="I1551" s="597">
        <v>0</v>
      </c>
    </row>
    <row r="1552" spans="1:9" ht="25.5">
      <c r="A1552" s="618" t="s">
        <v>756</v>
      </c>
      <c r="B1552" s="618" t="s">
        <v>675</v>
      </c>
      <c r="C1552" s="618" t="s">
        <v>1037</v>
      </c>
      <c r="D1552" s="620" t="s">
        <v>1038</v>
      </c>
      <c r="E1552" s="597">
        <v>7589576</v>
      </c>
      <c r="F1552" s="597">
        <v>0</v>
      </c>
      <c r="G1552" s="597">
        <v>0</v>
      </c>
      <c r="H1552" s="597">
        <v>7589576</v>
      </c>
      <c r="I1552" s="597">
        <v>0</v>
      </c>
    </row>
    <row r="1553" spans="1:9" ht="25.5">
      <c r="A1553" s="618" t="s">
        <v>756</v>
      </c>
      <c r="B1553" s="618" t="s">
        <v>675</v>
      </c>
      <c r="C1553" s="618" t="s">
        <v>1040</v>
      </c>
      <c r="D1553" s="620" t="s">
        <v>1041</v>
      </c>
      <c r="E1553" s="597">
        <v>75000</v>
      </c>
      <c r="F1553" s="597">
        <v>0</v>
      </c>
      <c r="G1553" s="597">
        <v>0</v>
      </c>
      <c r="H1553" s="597">
        <v>75000</v>
      </c>
      <c r="I1553" s="597">
        <v>0</v>
      </c>
    </row>
    <row r="1554" spans="1:9" ht="25.5">
      <c r="A1554" s="618" t="s">
        <v>756</v>
      </c>
      <c r="B1554" s="618" t="s">
        <v>675</v>
      </c>
      <c r="C1554" s="618" t="s">
        <v>1012</v>
      </c>
      <c r="D1554" s="620" t="s">
        <v>3015</v>
      </c>
      <c r="E1554" s="597">
        <v>6052047</v>
      </c>
      <c r="F1554" s="597">
        <v>0</v>
      </c>
      <c r="G1554" s="597">
        <v>0</v>
      </c>
      <c r="H1554" s="597">
        <v>6052047</v>
      </c>
      <c r="I1554" s="597">
        <v>0</v>
      </c>
    </row>
    <row r="1555" spans="1:9">
      <c r="A1555" s="618" t="s">
        <v>758</v>
      </c>
      <c r="B1555" s="619" t="s">
        <v>411</v>
      </c>
      <c r="C1555" s="619" t="s">
        <v>411</v>
      </c>
      <c r="D1555" s="620" t="s">
        <v>3127</v>
      </c>
      <c r="E1555" s="597">
        <v>1569681527182</v>
      </c>
      <c r="F1555" s="597">
        <v>258099595</v>
      </c>
      <c r="G1555" s="597">
        <v>473093104509</v>
      </c>
      <c r="H1555" s="597">
        <v>595024223367</v>
      </c>
      <c r="I1555" s="597">
        <v>501306099711</v>
      </c>
    </row>
    <row r="1556" spans="1:9">
      <c r="A1556" s="618" t="s">
        <v>758</v>
      </c>
      <c r="B1556" s="618" t="s">
        <v>678</v>
      </c>
      <c r="C1556" s="619" t="s">
        <v>411</v>
      </c>
      <c r="D1556" s="620" t="s">
        <v>315</v>
      </c>
      <c r="E1556" s="597">
        <v>60375224765</v>
      </c>
      <c r="F1556" s="597">
        <v>0</v>
      </c>
      <c r="G1556" s="597">
        <v>0</v>
      </c>
      <c r="H1556" s="597">
        <v>60375224765</v>
      </c>
      <c r="I1556" s="597">
        <v>0</v>
      </c>
    </row>
    <row r="1557" spans="1:9">
      <c r="A1557" s="618" t="s">
        <v>758</v>
      </c>
      <c r="B1557" s="618" t="s">
        <v>678</v>
      </c>
      <c r="C1557" s="618" t="s">
        <v>679</v>
      </c>
      <c r="D1557" s="620" t="s">
        <v>991</v>
      </c>
      <c r="E1557" s="597">
        <v>2529152533</v>
      </c>
      <c r="F1557" s="597">
        <v>0</v>
      </c>
      <c r="G1557" s="597">
        <v>0</v>
      </c>
      <c r="H1557" s="597">
        <v>2529152533</v>
      </c>
      <c r="I1557" s="597">
        <v>0</v>
      </c>
    </row>
    <row r="1558" spans="1:9">
      <c r="A1558" s="618" t="s">
        <v>758</v>
      </c>
      <c r="B1558" s="618" t="s">
        <v>678</v>
      </c>
      <c r="C1558" s="618" t="s">
        <v>759</v>
      </c>
      <c r="D1558" s="620" t="s">
        <v>1042</v>
      </c>
      <c r="E1558" s="597">
        <v>20515960107</v>
      </c>
      <c r="F1558" s="597">
        <v>0</v>
      </c>
      <c r="G1558" s="597">
        <v>0</v>
      </c>
      <c r="H1558" s="597">
        <v>20515960107</v>
      </c>
      <c r="I1558" s="597">
        <v>0</v>
      </c>
    </row>
    <row r="1559" spans="1:9">
      <c r="A1559" s="618" t="s">
        <v>758</v>
      </c>
      <c r="B1559" s="618" t="s">
        <v>678</v>
      </c>
      <c r="C1559" s="618" t="s">
        <v>1508</v>
      </c>
      <c r="D1559" s="620" t="s">
        <v>1509</v>
      </c>
      <c r="E1559" s="597">
        <v>102584313</v>
      </c>
      <c r="F1559" s="597">
        <v>0</v>
      </c>
      <c r="G1559" s="597">
        <v>0</v>
      </c>
      <c r="H1559" s="597">
        <v>102584313</v>
      </c>
      <c r="I1559" s="597">
        <v>0</v>
      </c>
    </row>
    <row r="1560" spans="1:9" ht="25.5">
      <c r="A1560" s="618" t="s">
        <v>758</v>
      </c>
      <c r="B1560" s="618" t="s">
        <v>678</v>
      </c>
      <c r="C1560" s="618" t="s">
        <v>1510</v>
      </c>
      <c r="D1560" s="620" t="s">
        <v>3128</v>
      </c>
      <c r="E1560" s="597">
        <v>20000000</v>
      </c>
      <c r="F1560" s="597">
        <v>0</v>
      </c>
      <c r="G1560" s="597">
        <v>0</v>
      </c>
      <c r="H1560" s="597">
        <v>20000000</v>
      </c>
      <c r="I1560" s="597">
        <v>0</v>
      </c>
    </row>
    <row r="1561" spans="1:9" ht="25.5">
      <c r="A1561" s="618" t="s">
        <v>758</v>
      </c>
      <c r="B1561" s="618" t="s">
        <v>678</v>
      </c>
      <c r="C1561" s="618" t="s">
        <v>760</v>
      </c>
      <c r="D1561" s="620" t="s">
        <v>3129</v>
      </c>
      <c r="E1561" s="597">
        <v>36454767197</v>
      </c>
      <c r="F1561" s="597">
        <v>0</v>
      </c>
      <c r="G1561" s="597">
        <v>0</v>
      </c>
      <c r="H1561" s="597">
        <v>36454767197</v>
      </c>
      <c r="I1561" s="597">
        <v>0</v>
      </c>
    </row>
    <row r="1562" spans="1:9">
      <c r="A1562" s="618" t="s">
        <v>758</v>
      </c>
      <c r="B1562" s="618" t="s">
        <v>678</v>
      </c>
      <c r="C1562" s="618" t="s">
        <v>1491</v>
      </c>
      <c r="D1562" s="620" t="s">
        <v>1492</v>
      </c>
      <c r="E1562" s="597">
        <v>40000000</v>
      </c>
      <c r="F1562" s="597">
        <v>0</v>
      </c>
      <c r="G1562" s="597">
        <v>0</v>
      </c>
      <c r="H1562" s="597">
        <v>40000000</v>
      </c>
      <c r="I1562" s="597">
        <v>0</v>
      </c>
    </row>
    <row r="1563" spans="1:9" ht="25.5">
      <c r="A1563" s="618" t="s">
        <v>758</v>
      </c>
      <c r="B1563" s="618" t="s">
        <v>678</v>
      </c>
      <c r="C1563" s="618" t="s">
        <v>1541</v>
      </c>
      <c r="D1563" s="620" t="s">
        <v>1542</v>
      </c>
      <c r="E1563" s="597">
        <v>8550000</v>
      </c>
      <c r="F1563" s="597">
        <v>0</v>
      </c>
      <c r="G1563" s="597">
        <v>0</v>
      </c>
      <c r="H1563" s="597">
        <v>8550000</v>
      </c>
      <c r="I1563" s="597">
        <v>0</v>
      </c>
    </row>
    <row r="1564" spans="1:9">
      <c r="A1564" s="618" t="s">
        <v>758</v>
      </c>
      <c r="B1564" s="618" t="s">
        <v>678</v>
      </c>
      <c r="C1564" s="618" t="s">
        <v>1043</v>
      </c>
      <c r="D1564" s="620" t="s">
        <v>3173</v>
      </c>
      <c r="E1564" s="597">
        <v>704210615</v>
      </c>
      <c r="F1564" s="597">
        <v>0</v>
      </c>
      <c r="G1564" s="597">
        <v>0</v>
      </c>
      <c r="H1564" s="597">
        <v>704210615</v>
      </c>
      <c r="I1564" s="597">
        <v>0</v>
      </c>
    </row>
    <row r="1565" spans="1:9">
      <c r="A1565" s="618" t="s">
        <v>758</v>
      </c>
      <c r="B1565" s="618" t="s">
        <v>406</v>
      </c>
      <c r="C1565" s="619" t="s">
        <v>411</v>
      </c>
      <c r="D1565" s="620" t="s">
        <v>283</v>
      </c>
      <c r="E1565" s="597">
        <v>116258490</v>
      </c>
      <c r="F1565" s="597">
        <v>0</v>
      </c>
      <c r="G1565" s="597">
        <v>0</v>
      </c>
      <c r="H1565" s="597">
        <v>116258490</v>
      </c>
      <c r="I1565" s="597">
        <v>0</v>
      </c>
    </row>
    <row r="1566" spans="1:9" ht="25.5">
      <c r="A1566" s="618" t="s">
        <v>758</v>
      </c>
      <c r="B1566" s="618" t="s">
        <v>406</v>
      </c>
      <c r="C1566" s="618" t="s">
        <v>662</v>
      </c>
      <c r="D1566" s="620" t="s">
        <v>2969</v>
      </c>
      <c r="E1566" s="597">
        <v>116258490</v>
      </c>
      <c r="F1566" s="597">
        <v>0</v>
      </c>
      <c r="G1566" s="597">
        <v>0</v>
      </c>
      <c r="H1566" s="597">
        <v>116258490</v>
      </c>
      <c r="I1566" s="597">
        <v>0</v>
      </c>
    </row>
    <row r="1567" spans="1:9" ht="25.5">
      <c r="A1567" s="618" t="s">
        <v>758</v>
      </c>
      <c r="B1567" s="618" t="s">
        <v>403</v>
      </c>
      <c r="C1567" s="619" t="s">
        <v>411</v>
      </c>
      <c r="D1567" s="620" t="s">
        <v>3017</v>
      </c>
      <c r="E1567" s="597">
        <v>1688227026</v>
      </c>
      <c r="F1567" s="597">
        <v>0</v>
      </c>
      <c r="G1567" s="597">
        <v>0</v>
      </c>
      <c r="H1567" s="597">
        <v>844113505</v>
      </c>
      <c r="I1567" s="597">
        <v>844113521</v>
      </c>
    </row>
    <row r="1568" spans="1:9" ht="25.5">
      <c r="A1568" s="618" t="s">
        <v>758</v>
      </c>
      <c r="B1568" s="618" t="s">
        <v>403</v>
      </c>
      <c r="C1568" s="618" t="s">
        <v>999</v>
      </c>
      <c r="D1568" s="620" t="s">
        <v>3019</v>
      </c>
      <c r="E1568" s="597">
        <v>1200515713</v>
      </c>
      <c r="F1568" s="597">
        <v>0</v>
      </c>
      <c r="G1568" s="597">
        <v>0</v>
      </c>
      <c r="H1568" s="597">
        <v>600257850</v>
      </c>
      <c r="I1568" s="597">
        <v>600257863</v>
      </c>
    </row>
    <row r="1569" spans="1:9">
      <c r="A1569" s="618" t="s">
        <v>758</v>
      </c>
      <c r="B1569" s="618" t="s">
        <v>403</v>
      </c>
      <c r="C1569" s="618" t="s">
        <v>1543</v>
      </c>
      <c r="D1569" s="620" t="s">
        <v>1544</v>
      </c>
      <c r="E1569" s="597">
        <v>487711313</v>
      </c>
      <c r="F1569" s="597">
        <v>0</v>
      </c>
      <c r="G1569" s="597">
        <v>0</v>
      </c>
      <c r="H1569" s="597">
        <v>243855655</v>
      </c>
      <c r="I1569" s="597">
        <v>243855658</v>
      </c>
    </row>
    <row r="1570" spans="1:9">
      <c r="A1570" s="618" t="s">
        <v>758</v>
      </c>
      <c r="B1570" s="618" t="s">
        <v>761</v>
      </c>
      <c r="C1570" s="619" t="s">
        <v>411</v>
      </c>
      <c r="D1570" s="620" t="s">
        <v>279</v>
      </c>
      <c r="E1570" s="597">
        <v>1197110738885</v>
      </c>
      <c r="F1570" s="597">
        <v>0</v>
      </c>
      <c r="G1570" s="597">
        <v>470000599850</v>
      </c>
      <c r="H1570" s="597">
        <v>250146719942</v>
      </c>
      <c r="I1570" s="597">
        <v>476963419093</v>
      </c>
    </row>
    <row r="1571" spans="1:9">
      <c r="A1571" s="618" t="s">
        <v>758</v>
      </c>
      <c r="B1571" s="618" t="s">
        <v>761</v>
      </c>
      <c r="C1571" s="618" t="s">
        <v>762</v>
      </c>
      <c r="D1571" s="620" t="s">
        <v>3144</v>
      </c>
      <c r="E1571" s="597">
        <v>1084346111484</v>
      </c>
      <c r="F1571" s="597">
        <v>0</v>
      </c>
      <c r="G1571" s="597">
        <v>438500790168</v>
      </c>
      <c r="H1571" s="597">
        <v>236467715103</v>
      </c>
      <c r="I1571" s="597">
        <v>409377606213</v>
      </c>
    </row>
    <row r="1572" spans="1:9" ht="25.5">
      <c r="A1572" s="618" t="s">
        <v>758</v>
      </c>
      <c r="B1572" s="618" t="s">
        <v>761</v>
      </c>
      <c r="C1572" s="618" t="s">
        <v>3174</v>
      </c>
      <c r="D1572" s="620" t="s">
        <v>3175</v>
      </c>
      <c r="E1572" s="597">
        <v>219320000</v>
      </c>
      <c r="F1572" s="597">
        <v>0</v>
      </c>
      <c r="G1572" s="597">
        <v>79016000</v>
      </c>
      <c r="H1572" s="597">
        <v>70304000</v>
      </c>
      <c r="I1572" s="597">
        <v>70000000</v>
      </c>
    </row>
    <row r="1573" spans="1:9">
      <c r="A1573" s="618" t="s">
        <v>758</v>
      </c>
      <c r="B1573" s="618" t="s">
        <v>761</v>
      </c>
      <c r="C1573" s="618" t="s">
        <v>3176</v>
      </c>
      <c r="D1573" s="620" t="s">
        <v>3177</v>
      </c>
      <c r="E1573" s="597">
        <v>112545307401</v>
      </c>
      <c r="F1573" s="597">
        <v>0</v>
      </c>
      <c r="G1573" s="597">
        <v>31420793682</v>
      </c>
      <c r="H1573" s="597">
        <v>13608700839</v>
      </c>
      <c r="I1573" s="597">
        <v>67515812880</v>
      </c>
    </row>
    <row r="1574" spans="1:9">
      <c r="A1574" s="618" t="s">
        <v>758</v>
      </c>
      <c r="B1574" s="618" t="s">
        <v>663</v>
      </c>
      <c r="C1574" s="619" t="s">
        <v>411</v>
      </c>
      <c r="D1574" s="620" t="s">
        <v>284</v>
      </c>
      <c r="E1574" s="597">
        <v>3839730697</v>
      </c>
      <c r="F1574" s="597">
        <v>0</v>
      </c>
      <c r="G1574" s="597">
        <v>0</v>
      </c>
      <c r="H1574" s="597">
        <v>3837772797</v>
      </c>
      <c r="I1574" s="597">
        <v>1957900</v>
      </c>
    </row>
    <row r="1575" spans="1:9">
      <c r="A1575" s="618" t="s">
        <v>758</v>
      </c>
      <c r="B1575" s="618" t="s">
        <v>663</v>
      </c>
      <c r="C1575" s="618" t="s">
        <v>665</v>
      </c>
      <c r="D1575" s="620" t="s">
        <v>1002</v>
      </c>
      <c r="E1575" s="597">
        <v>3839730697</v>
      </c>
      <c r="F1575" s="597">
        <v>0</v>
      </c>
      <c r="G1575" s="597">
        <v>0</v>
      </c>
      <c r="H1575" s="597">
        <v>3837772797</v>
      </c>
      <c r="I1575" s="597">
        <v>1957900</v>
      </c>
    </row>
    <row r="1576" spans="1:9">
      <c r="A1576" s="618" t="s">
        <v>758</v>
      </c>
      <c r="B1576" s="618" t="s">
        <v>666</v>
      </c>
      <c r="C1576" s="619" t="s">
        <v>411</v>
      </c>
      <c r="D1576" s="620" t="s">
        <v>667</v>
      </c>
      <c r="E1576" s="597">
        <v>5145945974</v>
      </c>
      <c r="F1576" s="597">
        <v>0</v>
      </c>
      <c r="G1576" s="597">
        <v>0</v>
      </c>
      <c r="H1576" s="597">
        <v>1543783656</v>
      </c>
      <c r="I1576" s="597">
        <v>3602162318</v>
      </c>
    </row>
    <row r="1577" spans="1:9">
      <c r="A1577" s="618" t="s">
        <v>758</v>
      </c>
      <c r="B1577" s="618" t="s">
        <v>666</v>
      </c>
      <c r="C1577" s="618" t="s">
        <v>1413</v>
      </c>
      <c r="D1577" s="620" t="s">
        <v>3130</v>
      </c>
      <c r="E1577" s="597">
        <v>346733198</v>
      </c>
      <c r="F1577" s="597">
        <v>0</v>
      </c>
      <c r="G1577" s="597">
        <v>0</v>
      </c>
      <c r="H1577" s="597">
        <v>104019920</v>
      </c>
      <c r="I1577" s="597">
        <v>242713278</v>
      </c>
    </row>
    <row r="1578" spans="1:9">
      <c r="A1578" s="618" t="s">
        <v>758</v>
      </c>
      <c r="B1578" s="618" t="s">
        <v>666</v>
      </c>
      <c r="C1578" s="618" t="s">
        <v>493</v>
      </c>
      <c r="D1578" s="620" t="s">
        <v>2989</v>
      </c>
      <c r="E1578" s="597">
        <v>4745873409</v>
      </c>
      <c r="F1578" s="597">
        <v>0</v>
      </c>
      <c r="G1578" s="597">
        <v>0</v>
      </c>
      <c r="H1578" s="597">
        <v>1423761940</v>
      </c>
      <c r="I1578" s="597">
        <v>3322111469</v>
      </c>
    </row>
    <row r="1579" spans="1:9">
      <c r="A1579" s="618" t="s">
        <v>758</v>
      </c>
      <c r="B1579" s="618" t="s">
        <v>666</v>
      </c>
      <c r="C1579" s="618" t="s">
        <v>668</v>
      </c>
      <c r="D1579" s="620" t="s">
        <v>994</v>
      </c>
      <c r="E1579" s="597">
        <v>53339367</v>
      </c>
      <c r="F1579" s="597">
        <v>0</v>
      </c>
      <c r="G1579" s="597">
        <v>0</v>
      </c>
      <c r="H1579" s="597">
        <v>16001796</v>
      </c>
      <c r="I1579" s="597">
        <v>37337571</v>
      </c>
    </row>
    <row r="1580" spans="1:9">
      <c r="A1580" s="618" t="s">
        <v>758</v>
      </c>
      <c r="B1580" s="618" t="s">
        <v>669</v>
      </c>
      <c r="C1580" s="619" t="s">
        <v>411</v>
      </c>
      <c r="D1580" s="620" t="s">
        <v>2970</v>
      </c>
      <c r="E1580" s="597">
        <v>42370483336</v>
      </c>
      <c r="F1580" s="597">
        <v>0</v>
      </c>
      <c r="G1580" s="597">
        <v>0</v>
      </c>
      <c r="H1580" s="597">
        <v>42370483336</v>
      </c>
      <c r="I1580" s="597">
        <v>0</v>
      </c>
    </row>
    <row r="1581" spans="1:9" ht="25.5">
      <c r="A1581" s="618" t="s">
        <v>758</v>
      </c>
      <c r="B1581" s="618" t="s">
        <v>669</v>
      </c>
      <c r="C1581" s="618" t="s">
        <v>671</v>
      </c>
      <c r="D1581" s="620" t="s">
        <v>2971</v>
      </c>
      <c r="E1581" s="597">
        <v>42370483336</v>
      </c>
      <c r="F1581" s="597">
        <v>0</v>
      </c>
      <c r="G1581" s="597">
        <v>0</v>
      </c>
      <c r="H1581" s="597">
        <v>42370483336</v>
      </c>
      <c r="I1581" s="597">
        <v>0</v>
      </c>
    </row>
    <row r="1582" spans="1:9">
      <c r="A1582" s="618" t="s">
        <v>758</v>
      </c>
      <c r="B1582" s="618" t="s">
        <v>751</v>
      </c>
      <c r="C1582" s="619" t="s">
        <v>411</v>
      </c>
      <c r="D1582" s="620" t="s">
        <v>3079</v>
      </c>
      <c r="E1582" s="597">
        <v>322461812</v>
      </c>
      <c r="F1582" s="597">
        <v>0</v>
      </c>
      <c r="G1582" s="597">
        <v>0</v>
      </c>
      <c r="H1582" s="597">
        <v>322461812</v>
      </c>
      <c r="I1582" s="597">
        <v>0</v>
      </c>
    </row>
    <row r="1583" spans="1:9">
      <c r="A1583" s="618" t="s">
        <v>758</v>
      </c>
      <c r="B1583" s="618" t="s">
        <v>751</v>
      </c>
      <c r="C1583" s="618" t="s">
        <v>757</v>
      </c>
      <c r="D1583" s="620" t="s">
        <v>3172</v>
      </c>
      <c r="E1583" s="597">
        <v>3900000</v>
      </c>
      <c r="F1583" s="597">
        <v>0</v>
      </c>
      <c r="G1583" s="597">
        <v>0</v>
      </c>
      <c r="H1583" s="597">
        <v>3900000</v>
      </c>
      <c r="I1583" s="597">
        <v>0</v>
      </c>
    </row>
    <row r="1584" spans="1:9">
      <c r="A1584" s="618" t="s">
        <v>758</v>
      </c>
      <c r="B1584" s="618" t="s">
        <v>751</v>
      </c>
      <c r="C1584" s="618" t="s">
        <v>753</v>
      </c>
      <c r="D1584" s="620" t="s">
        <v>3110</v>
      </c>
      <c r="E1584" s="597">
        <v>318561812</v>
      </c>
      <c r="F1584" s="597">
        <v>0</v>
      </c>
      <c r="G1584" s="597">
        <v>0</v>
      </c>
      <c r="H1584" s="597">
        <v>318561812</v>
      </c>
      <c r="I1584" s="597">
        <v>0</v>
      </c>
    </row>
    <row r="1585" spans="1:9">
      <c r="A1585" s="618" t="s">
        <v>758</v>
      </c>
      <c r="B1585" s="618" t="s">
        <v>672</v>
      </c>
      <c r="C1585" s="619" t="s">
        <v>411</v>
      </c>
      <c r="D1585" s="620" t="s">
        <v>3012</v>
      </c>
      <c r="E1585" s="597">
        <v>1525251339</v>
      </c>
      <c r="F1585" s="597">
        <v>0</v>
      </c>
      <c r="G1585" s="597">
        <v>0</v>
      </c>
      <c r="H1585" s="597">
        <v>762625667</v>
      </c>
      <c r="I1585" s="597">
        <v>762625672</v>
      </c>
    </row>
    <row r="1586" spans="1:9">
      <c r="A1586" s="618" t="s">
        <v>758</v>
      </c>
      <c r="B1586" s="618" t="s">
        <v>672</v>
      </c>
      <c r="C1586" s="618" t="s">
        <v>673</v>
      </c>
      <c r="D1586" s="620" t="s">
        <v>995</v>
      </c>
      <c r="E1586" s="597">
        <v>1525251339</v>
      </c>
      <c r="F1586" s="597">
        <v>0</v>
      </c>
      <c r="G1586" s="597">
        <v>0</v>
      </c>
      <c r="H1586" s="597">
        <v>762625667</v>
      </c>
      <c r="I1586" s="597">
        <v>762625672</v>
      </c>
    </row>
    <row r="1587" spans="1:9" ht="25.5">
      <c r="A1587" s="618" t="s">
        <v>758</v>
      </c>
      <c r="B1587" s="618" t="s">
        <v>683</v>
      </c>
      <c r="C1587" s="619" t="s">
        <v>411</v>
      </c>
      <c r="D1587" s="620" t="s">
        <v>2981</v>
      </c>
      <c r="E1587" s="597">
        <v>243591550430</v>
      </c>
      <c r="F1587" s="597">
        <v>0</v>
      </c>
      <c r="G1587" s="597">
        <v>0</v>
      </c>
      <c r="H1587" s="597">
        <v>230473311417</v>
      </c>
      <c r="I1587" s="597">
        <v>13118239013</v>
      </c>
    </row>
    <row r="1588" spans="1:9">
      <c r="A1588" s="618" t="s">
        <v>758</v>
      </c>
      <c r="B1588" s="618" t="s">
        <v>683</v>
      </c>
      <c r="C1588" s="618" t="s">
        <v>763</v>
      </c>
      <c r="D1588" s="620" t="s">
        <v>1044</v>
      </c>
      <c r="E1588" s="597">
        <v>26296080076</v>
      </c>
      <c r="F1588" s="597">
        <v>0</v>
      </c>
      <c r="G1588" s="597">
        <v>0</v>
      </c>
      <c r="H1588" s="597">
        <v>13180364479</v>
      </c>
      <c r="I1588" s="597">
        <v>13115715597</v>
      </c>
    </row>
    <row r="1589" spans="1:9">
      <c r="A1589" s="618" t="s">
        <v>758</v>
      </c>
      <c r="B1589" s="618" t="s">
        <v>683</v>
      </c>
      <c r="C1589" s="618" t="s">
        <v>754</v>
      </c>
      <c r="D1589" s="620" t="s">
        <v>3163</v>
      </c>
      <c r="E1589" s="597">
        <v>191300291389</v>
      </c>
      <c r="F1589" s="597">
        <v>0</v>
      </c>
      <c r="G1589" s="597">
        <v>0</v>
      </c>
      <c r="H1589" s="597">
        <v>191300291389</v>
      </c>
      <c r="I1589" s="597">
        <v>0</v>
      </c>
    </row>
    <row r="1590" spans="1:9">
      <c r="A1590" s="618" t="s">
        <v>758</v>
      </c>
      <c r="B1590" s="618" t="s">
        <v>683</v>
      </c>
      <c r="C1590" s="618" t="s">
        <v>1539</v>
      </c>
      <c r="D1590" s="620" t="s">
        <v>3164</v>
      </c>
      <c r="E1590" s="597">
        <v>31615700</v>
      </c>
      <c r="F1590" s="597">
        <v>0</v>
      </c>
      <c r="G1590" s="597">
        <v>0</v>
      </c>
      <c r="H1590" s="597">
        <v>31184710</v>
      </c>
      <c r="I1590" s="597">
        <v>430990</v>
      </c>
    </row>
    <row r="1591" spans="1:9">
      <c r="A1591" s="618" t="s">
        <v>758</v>
      </c>
      <c r="B1591" s="618" t="s">
        <v>683</v>
      </c>
      <c r="C1591" s="618" t="s">
        <v>3178</v>
      </c>
      <c r="D1591" s="620" t="s">
        <v>3179</v>
      </c>
      <c r="E1591" s="597">
        <v>2989180</v>
      </c>
      <c r="F1591" s="597">
        <v>0</v>
      </c>
      <c r="G1591" s="597">
        <v>0</v>
      </c>
      <c r="H1591" s="597">
        <v>896754</v>
      </c>
      <c r="I1591" s="597">
        <v>2092426</v>
      </c>
    </row>
    <row r="1592" spans="1:9">
      <c r="A1592" s="618" t="s">
        <v>758</v>
      </c>
      <c r="B1592" s="618" t="s">
        <v>683</v>
      </c>
      <c r="C1592" s="618" t="s">
        <v>1045</v>
      </c>
      <c r="D1592" s="620" t="s">
        <v>1046</v>
      </c>
      <c r="E1592" s="597">
        <v>25960574085</v>
      </c>
      <c r="F1592" s="597">
        <v>0</v>
      </c>
      <c r="G1592" s="597">
        <v>0</v>
      </c>
      <c r="H1592" s="597">
        <v>25960574085</v>
      </c>
      <c r="I1592" s="597">
        <v>0</v>
      </c>
    </row>
    <row r="1593" spans="1:9">
      <c r="A1593" s="618" t="s">
        <v>758</v>
      </c>
      <c r="B1593" s="618" t="s">
        <v>685</v>
      </c>
      <c r="C1593" s="619" t="s">
        <v>411</v>
      </c>
      <c r="D1593" s="620" t="s">
        <v>686</v>
      </c>
      <c r="E1593" s="597">
        <v>4139815200</v>
      </c>
      <c r="F1593" s="597">
        <v>0</v>
      </c>
      <c r="G1593" s="597">
        <v>0</v>
      </c>
      <c r="H1593" s="597">
        <v>1673515560</v>
      </c>
      <c r="I1593" s="597">
        <v>2466299640</v>
      </c>
    </row>
    <row r="1594" spans="1:9">
      <c r="A1594" s="618" t="s">
        <v>758</v>
      </c>
      <c r="B1594" s="618" t="s">
        <v>685</v>
      </c>
      <c r="C1594" s="618" t="s">
        <v>1526</v>
      </c>
      <c r="D1594" s="620" t="s">
        <v>3069</v>
      </c>
      <c r="E1594" s="597">
        <v>21730000</v>
      </c>
      <c r="F1594" s="597">
        <v>0</v>
      </c>
      <c r="G1594" s="597">
        <v>0</v>
      </c>
      <c r="H1594" s="597">
        <v>21730000</v>
      </c>
      <c r="I1594" s="597">
        <v>0</v>
      </c>
    </row>
    <row r="1595" spans="1:9">
      <c r="A1595" s="618" t="s">
        <v>758</v>
      </c>
      <c r="B1595" s="618" t="s">
        <v>685</v>
      </c>
      <c r="C1595" s="618" t="s">
        <v>1028</v>
      </c>
      <c r="D1595" s="620" t="s">
        <v>1029</v>
      </c>
      <c r="E1595" s="597">
        <v>977550000</v>
      </c>
      <c r="F1595" s="597">
        <v>0</v>
      </c>
      <c r="G1595" s="597">
        <v>0</v>
      </c>
      <c r="H1595" s="597">
        <v>432865000</v>
      </c>
      <c r="I1595" s="597">
        <v>544685000</v>
      </c>
    </row>
    <row r="1596" spans="1:9">
      <c r="A1596" s="618" t="s">
        <v>758</v>
      </c>
      <c r="B1596" s="618" t="s">
        <v>685</v>
      </c>
      <c r="C1596" s="618" t="s">
        <v>1030</v>
      </c>
      <c r="D1596" s="620" t="s">
        <v>1031</v>
      </c>
      <c r="E1596" s="597">
        <v>631085200</v>
      </c>
      <c r="F1596" s="597">
        <v>0</v>
      </c>
      <c r="G1596" s="597">
        <v>0</v>
      </c>
      <c r="H1596" s="597">
        <v>266605560</v>
      </c>
      <c r="I1596" s="597">
        <v>364479640</v>
      </c>
    </row>
    <row r="1597" spans="1:9">
      <c r="A1597" s="618" t="s">
        <v>758</v>
      </c>
      <c r="B1597" s="618" t="s">
        <v>685</v>
      </c>
      <c r="C1597" s="618" t="s">
        <v>1032</v>
      </c>
      <c r="D1597" s="620" t="s">
        <v>1033</v>
      </c>
      <c r="E1597" s="597">
        <v>2509450000</v>
      </c>
      <c r="F1597" s="597">
        <v>0</v>
      </c>
      <c r="G1597" s="597">
        <v>0</v>
      </c>
      <c r="H1597" s="597">
        <v>952315000</v>
      </c>
      <c r="I1597" s="597">
        <v>1557135000</v>
      </c>
    </row>
    <row r="1598" spans="1:9">
      <c r="A1598" s="618" t="s">
        <v>758</v>
      </c>
      <c r="B1598" s="618" t="s">
        <v>395</v>
      </c>
      <c r="C1598" s="619" t="s">
        <v>411</v>
      </c>
      <c r="D1598" s="620" t="s">
        <v>2990</v>
      </c>
      <c r="E1598" s="597">
        <v>8109521121</v>
      </c>
      <c r="F1598" s="597">
        <v>0</v>
      </c>
      <c r="G1598" s="597">
        <v>3092504659</v>
      </c>
      <c r="H1598" s="597">
        <v>1470600468</v>
      </c>
      <c r="I1598" s="597">
        <v>3546415994</v>
      </c>
    </row>
    <row r="1599" spans="1:9">
      <c r="A1599" s="618" t="s">
        <v>758</v>
      </c>
      <c r="B1599" s="618" t="s">
        <v>395</v>
      </c>
      <c r="C1599" s="618" t="s">
        <v>396</v>
      </c>
      <c r="D1599" s="620" t="s">
        <v>2991</v>
      </c>
      <c r="E1599" s="597">
        <v>1513448160</v>
      </c>
      <c r="F1599" s="597">
        <v>0</v>
      </c>
      <c r="G1599" s="597">
        <v>686182445</v>
      </c>
      <c r="H1599" s="597">
        <v>383492842</v>
      </c>
      <c r="I1599" s="597">
        <v>443772873</v>
      </c>
    </row>
    <row r="1600" spans="1:9">
      <c r="A1600" s="618" t="s">
        <v>758</v>
      </c>
      <c r="B1600" s="618" t="s">
        <v>395</v>
      </c>
      <c r="C1600" s="618" t="s">
        <v>1004</v>
      </c>
      <c r="D1600" s="620" t="s">
        <v>1005</v>
      </c>
      <c r="E1600" s="597">
        <v>6596072961</v>
      </c>
      <c r="F1600" s="597">
        <v>0</v>
      </c>
      <c r="G1600" s="597">
        <v>2406322214</v>
      </c>
      <c r="H1600" s="597">
        <v>1087107626</v>
      </c>
      <c r="I1600" s="597">
        <v>3102643121</v>
      </c>
    </row>
    <row r="1601" spans="1:9">
      <c r="A1601" s="618" t="s">
        <v>758</v>
      </c>
      <c r="B1601" s="618" t="s">
        <v>1422</v>
      </c>
      <c r="C1601" s="619" t="s">
        <v>411</v>
      </c>
      <c r="D1601" s="620" t="s">
        <v>3180</v>
      </c>
      <c r="E1601" s="597">
        <v>92100000</v>
      </c>
      <c r="F1601" s="597">
        <v>0</v>
      </c>
      <c r="G1601" s="597">
        <v>0</v>
      </c>
      <c r="H1601" s="597">
        <v>92100000</v>
      </c>
      <c r="I1601" s="597">
        <v>0</v>
      </c>
    </row>
    <row r="1602" spans="1:9">
      <c r="A1602" s="618" t="s">
        <v>758</v>
      </c>
      <c r="B1602" s="618" t="s">
        <v>1422</v>
      </c>
      <c r="C1602" s="618" t="s">
        <v>1423</v>
      </c>
      <c r="D1602" s="620" t="s">
        <v>205</v>
      </c>
      <c r="E1602" s="597">
        <v>92100000</v>
      </c>
      <c r="F1602" s="597">
        <v>0</v>
      </c>
      <c r="G1602" s="597">
        <v>0</v>
      </c>
      <c r="H1602" s="597">
        <v>92100000</v>
      </c>
      <c r="I1602" s="597">
        <v>0</v>
      </c>
    </row>
    <row r="1603" spans="1:9">
      <c r="A1603" s="618" t="s">
        <v>758</v>
      </c>
      <c r="B1603" s="618" t="s">
        <v>382</v>
      </c>
      <c r="C1603" s="619" t="s">
        <v>411</v>
      </c>
      <c r="D1603" s="620" t="s">
        <v>383</v>
      </c>
      <c r="E1603" s="597">
        <v>260310118</v>
      </c>
      <c r="F1603" s="597">
        <v>256828118</v>
      </c>
      <c r="G1603" s="597">
        <v>0</v>
      </c>
      <c r="H1603" s="597">
        <v>3482000</v>
      </c>
      <c r="I1603" s="597">
        <v>0</v>
      </c>
    </row>
    <row r="1604" spans="1:9" ht="38.25">
      <c r="A1604" s="618" t="s">
        <v>758</v>
      </c>
      <c r="B1604" s="618" t="s">
        <v>382</v>
      </c>
      <c r="C1604" s="618" t="s">
        <v>674</v>
      </c>
      <c r="D1604" s="620" t="s">
        <v>3013</v>
      </c>
      <c r="E1604" s="597">
        <v>252472635</v>
      </c>
      <c r="F1604" s="597">
        <v>252472635</v>
      </c>
      <c r="G1604" s="597">
        <v>0</v>
      </c>
      <c r="H1604" s="597">
        <v>0</v>
      </c>
      <c r="I1604" s="597">
        <v>0</v>
      </c>
    </row>
    <row r="1605" spans="1:9">
      <c r="A1605" s="618" t="s">
        <v>758</v>
      </c>
      <c r="B1605" s="618" t="s">
        <v>382</v>
      </c>
      <c r="C1605" s="618" t="s">
        <v>545</v>
      </c>
      <c r="D1605" s="620" t="s">
        <v>3031</v>
      </c>
      <c r="E1605" s="597">
        <v>2592068</v>
      </c>
      <c r="F1605" s="597">
        <v>2592068</v>
      </c>
      <c r="G1605" s="597">
        <v>0</v>
      </c>
      <c r="H1605" s="597">
        <v>0</v>
      </c>
      <c r="I1605" s="597">
        <v>0</v>
      </c>
    </row>
    <row r="1606" spans="1:9" ht="25.5">
      <c r="A1606" s="618" t="s">
        <v>758</v>
      </c>
      <c r="B1606" s="618" t="s">
        <v>382</v>
      </c>
      <c r="C1606" s="618" t="s">
        <v>547</v>
      </c>
      <c r="D1606" s="620" t="s">
        <v>2997</v>
      </c>
      <c r="E1606" s="597">
        <v>1763415</v>
      </c>
      <c r="F1606" s="597">
        <v>1763415</v>
      </c>
      <c r="G1606" s="597">
        <v>0</v>
      </c>
      <c r="H1606" s="597">
        <v>0</v>
      </c>
      <c r="I1606" s="597">
        <v>0</v>
      </c>
    </row>
    <row r="1607" spans="1:9">
      <c r="A1607" s="618" t="s">
        <v>758</v>
      </c>
      <c r="B1607" s="618" t="s">
        <v>382</v>
      </c>
      <c r="C1607" s="618" t="s">
        <v>386</v>
      </c>
      <c r="D1607" s="620" t="s">
        <v>998</v>
      </c>
      <c r="E1607" s="597">
        <v>3482000</v>
      </c>
      <c r="F1607" s="597">
        <v>0</v>
      </c>
      <c r="G1607" s="597">
        <v>0</v>
      </c>
      <c r="H1607" s="597">
        <v>3482000</v>
      </c>
      <c r="I1607" s="597">
        <v>0</v>
      </c>
    </row>
    <row r="1608" spans="1:9">
      <c r="A1608" s="618" t="s">
        <v>758</v>
      </c>
      <c r="B1608" s="618" t="s">
        <v>675</v>
      </c>
      <c r="C1608" s="619" t="s">
        <v>411</v>
      </c>
      <c r="D1608" s="620" t="s">
        <v>676</v>
      </c>
      <c r="E1608" s="597">
        <v>993907989</v>
      </c>
      <c r="F1608" s="597">
        <v>1271477</v>
      </c>
      <c r="G1608" s="597">
        <v>0</v>
      </c>
      <c r="H1608" s="597">
        <v>991769952</v>
      </c>
      <c r="I1608" s="597">
        <v>866560</v>
      </c>
    </row>
    <row r="1609" spans="1:9">
      <c r="A1609" s="618" t="s">
        <v>758</v>
      </c>
      <c r="B1609" s="618" t="s">
        <v>675</v>
      </c>
      <c r="C1609" s="618" t="s">
        <v>91</v>
      </c>
      <c r="D1609" s="620" t="s">
        <v>652</v>
      </c>
      <c r="E1609" s="597">
        <v>10079000</v>
      </c>
      <c r="F1609" s="597">
        <v>0</v>
      </c>
      <c r="G1609" s="597">
        <v>0</v>
      </c>
      <c r="H1609" s="597">
        <v>10079000</v>
      </c>
      <c r="I1609" s="597">
        <v>0</v>
      </c>
    </row>
    <row r="1610" spans="1:9">
      <c r="A1610" s="618" t="s">
        <v>758</v>
      </c>
      <c r="B1610" s="618" t="s">
        <v>675</v>
      </c>
      <c r="C1610" s="618" t="s">
        <v>1034</v>
      </c>
      <c r="D1610" s="620" t="s">
        <v>3020</v>
      </c>
      <c r="E1610" s="597">
        <v>83774040</v>
      </c>
      <c r="F1610" s="597">
        <v>0</v>
      </c>
      <c r="G1610" s="597">
        <v>0</v>
      </c>
      <c r="H1610" s="597">
        <v>83774040</v>
      </c>
      <c r="I1610" s="597">
        <v>0</v>
      </c>
    </row>
    <row r="1611" spans="1:9">
      <c r="A1611" s="618" t="s">
        <v>758</v>
      </c>
      <c r="B1611" s="618" t="s">
        <v>675</v>
      </c>
      <c r="C1611" s="618" t="s">
        <v>1047</v>
      </c>
      <c r="D1611" s="620" t="s">
        <v>1048</v>
      </c>
      <c r="E1611" s="597">
        <v>39817683</v>
      </c>
      <c r="F1611" s="597">
        <v>1191062</v>
      </c>
      <c r="G1611" s="597">
        <v>0</v>
      </c>
      <c r="H1611" s="597">
        <v>38626621</v>
      </c>
      <c r="I1611" s="597">
        <v>0</v>
      </c>
    </row>
    <row r="1612" spans="1:9" ht="38.25">
      <c r="A1612" s="618" t="s">
        <v>758</v>
      </c>
      <c r="B1612" s="618" t="s">
        <v>675</v>
      </c>
      <c r="C1612" s="618" t="s">
        <v>1035</v>
      </c>
      <c r="D1612" s="620" t="s">
        <v>1036</v>
      </c>
      <c r="E1612" s="597">
        <v>580997</v>
      </c>
      <c r="F1612" s="597">
        <v>0</v>
      </c>
      <c r="G1612" s="597">
        <v>0</v>
      </c>
      <c r="H1612" s="597">
        <v>580997</v>
      </c>
      <c r="I1612" s="597">
        <v>0</v>
      </c>
    </row>
    <row r="1613" spans="1:9">
      <c r="A1613" s="618" t="s">
        <v>758</v>
      </c>
      <c r="B1613" s="618" t="s">
        <v>675</v>
      </c>
      <c r="C1613" s="618" t="s">
        <v>1010</v>
      </c>
      <c r="D1613" s="620" t="s">
        <v>1011</v>
      </c>
      <c r="E1613" s="597">
        <v>2940337</v>
      </c>
      <c r="F1613" s="597">
        <v>0</v>
      </c>
      <c r="G1613" s="597">
        <v>0</v>
      </c>
      <c r="H1613" s="597">
        <v>2073777</v>
      </c>
      <c r="I1613" s="597">
        <v>866560</v>
      </c>
    </row>
    <row r="1614" spans="1:9" ht="25.5">
      <c r="A1614" s="618" t="s">
        <v>758</v>
      </c>
      <c r="B1614" s="618" t="s">
        <v>675</v>
      </c>
      <c r="C1614" s="618" t="s">
        <v>1037</v>
      </c>
      <c r="D1614" s="620" t="s">
        <v>1038</v>
      </c>
      <c r="E1614" s="597">
        <v>53690753</v>
      </c>
      <c r="F1614" s="597">
        <v>0</v>
      </c>
      <c r="G1614" s="597">
        <v>0</v>
      </c>
      <c r="H1614" s="597">
        <v>53690753</v>
      </c>
      <c r="I1614" s="597">
        <v>0</v>
      </c>
    </row>
    <row r="1615" spans="1:9" ht="25.5">
      <c r="A1615" s="618" t="s">
        <v>758</v>
      </c>
      <c r="B1615" s="618" t="s">
        <v>675</v>
      </c>
      <c r="C1615" s="618" t="s">
        <v>1040</v>
      </c>
      <c r="D1615" s="620" t="s">
        <v>1041</v>
      </c>
      <c r="E1615" s="597">
        <v>6000</v>
      </c>
      <c r="F1615" s="597">
        <v>0</v>
      </c>
      <c r="G1615" s="597">
        <v>0</v>
      </c>
      <c r="H1615" s="597">
        <v>6000</v>
      </c>
      <c r="I1615" s="597">
        <v>0</v>
      </c>
    </row>
    <row r="1616" spans="1:9" ht="38.25">
      <c r="A1616" s="618" t="s">
        <v>758</v>
      </c>
      <c r="B1616" s="618" t="s">
        <v>675</v>
      </c>
      <c r="C1616" s="618" t="s">
        <v>1417</v>
      </c>
      <c r="D1616" s="620" t="s">
        <v>3001</v>
      </c>
      <c r="E1616" s="597">
        <v>80415</v>
      </c>
      <c r="F1616" s="597">
        <v>80415</v>
      </c>
      <c r="G1616" s="597">
        <v>0</v>
      </c>
      <c r="H1616" s="597">
        <v>0</v>
      </c>
      <c r="I1616" s="597">
        <v>0</v>
      </c>
    </row>
    <row r="1617" spans="1:9" ht="25.5">
      <c r="A1617" s="618" t="s">
        <v>758</v>
      </c>
      <c r="B1617" s="618" t="s">
        <v>675</v>
      </c>
      <c r="C1617" s="618" t="s">
        <v>1012</v>
      </c>
      <c r="D1617" s="620" t="s">
        <v>3015</v>
      </c>
      <c r="E1617" s="597">
        <v>793934835</v>
      </c>
      <c r="F1617" s="597">
        <v>0</v>
      </c>
      <c r="G1617" s="597">
        <v>0</v>
      </c>
      <c r="H1617" s="597">
        <v>793934835</v>
      </c>
      <c r="I1617" s="597">
        <v>0</v>
      </c>
    </row>
    <row r="1618" spans="1:9" ht="25.5">
      <c r="A1618" s="618" t="s">
        <v>758</v>
      </c>
      <c r="B1618" s="618" t="s">
        <v>675</v>
      </c>
      <c r="C1618" s="618" t="s">
        <v>92</v>
      </c>
      <c r="D1618" s="620" t="s">
        <v>2988</v>
      </c>
      <c r="E1618" s="597">
        <v>9003929</v>
      </c>
      <c r="F1618" s="597">
        <v>0</v>
      </c>
      <c r="G1618" s="597">
        <v>0</v>
      </c>
      <c r="H1618" s="597">
        <v>9003929</v>
      </c>
      <c r="I1618" s="597">
        <v>0</v>
      </c>
    </row>
    <row r="1619" spans="1:9" ht="25.5">
      <c r="A1619" s="618" t="s">
        <v>1545</v>
      </c>
      <c r="B1619" s="619" t="s">
        <v>411</v>
      </c>
      <c r="C1619" s="619" t="s">
        <v>411</v>
      </c>
      <c r="D1619" s="620" t="s">
        <v>3037</v>
      </c>
      <c r="E1619" s="597">
        <v>3866663377</v>
      </c>
      <c r="F1619" s="597">
        <v>0</v>
      </c>
      <c r="G1619" s="597">
        <v>113126970</v>
      </c>
      <c r="H1619" s="597">
        <v>3748193537</v>
      </c>
      <c r="I1619" s="597">
        <v>5342870</v>
      </c>
    </row>
    <row r="1620" spans="1:9">
      <c r="A1620" s="618" t="s">
        <v>1545</v>
      </c>
      <c r="B1620" s="618" t="s">
        <v>678</v>
      </c>
      <c r="C1620" s="619" t="s">
        <v>411</v>
      </c>
      <c r="D1620" s="620" t="s">
        <v>315</v>
      </c>
      <c r="E1620" s="597">
        <v>4167900</v>
      </c>
      <c r="F1620" s="597">
        <v>0</v>
      </c>
      <c r="G1620" s="597">
        <v>0</v>
      </c>
      <c r="H1620" s="597">
        <v>4167900</v>
      </c>
      <c r="I1620" s="597">
        <v>0</v>
      </c>
    </row>
    <row r="1621" spans="1:9">
      <c r="A1621" s="618" t="s">
        <v>1545</v>
      </c>
      <c r="B1621" s="618" t="s">
        <v>678</v>
      </c>
      <c r="C1621" s="618" t="s">
        <v>1508</v>
      </c>
      <c r="D1621" s="620" t="s">
        <v>1509</v>
      </c>
      <c r="E1621" s="597">
        <v>4167900</v>
      </c>
      <c r="F1621" s="597">
        <v>0</v>
      </c>
      <c r="G1621" s="597">
        <v>0</v>
      </c>
      <c r="H1621" s="597">
        <v>4167900</v>
      </c>
      <c r="I1621" s="597">
        <v>0</v>
      </c>
    </row>
    <row r="1622" spans="1:9">
      <c r="A1622" s="618" t="s">
        <v>1545</v>
      </c>
      <c r="B1622" s="618" t="s">
        <v>406</v>
      </c>
      <c r="C1622" s="619" t="s">
        <v>411</v>
      </c>
      <c r="D1622" s="620" t="s">
        <v>283</v>
      </c>
      <c r="E1622" s="597">
        <v>647000000</v>
      </c>
      <c r="F1622" s="597">
        <v>0</v>
      </c>
      <c r="G1622" s="597">
        <v>0</v>
      </c>
      <c r="H1622" s="597">
        <v>647000000</v>
      </c>
      <c r="I1622" s="597">
        <v>0</v>
      </c>
    </row>
    <row r="1623" spans="1:9" ht="25.5">
      <c r="A1623" s="618" t="s">
        <v>1545</v>
      </c>
      <c r="B1623" s="618" t="s">
        <v>406</v>
      </c>
      <c r="C1623" s="618" t="s">
        <v>662</v>
      </c>
      <c r="D1623" s="620" t="s">
        <v>2969</v>
      </c>
      <c r="E1623" s="597">
        <v>647000000</v>
      </c>
      <c r="F1623" s="597">
        <v>0</v>
      </c>
      <c r="G1623" s="597">
        <v>0</v>
      </c>
      <c r="H1623" s="597">
        <v>647000000</v>
      </c>
      <c r="I1623" s="597">
        <v>0</v>
      </c>
    </row>
    <row r="1624" spans="1:9">
      <c r="A1624" s="618" t="s">
        <v>1545</v>
      </c>
      <c r="B1624" s="618" t="s">
        <v>1522</v>
      </c>
      <c r="C1624" s="619" t="s">
        <v>411</v>
      </c>
      <c r="D1624" s="620" t="s">
        <v>1523</v>
      </c>
      <c r="E1624" s="597">
        <v>580085105</v>
      </c>
      <c r="F1624" s="597">
        <v>0</v>
      </c>
      <c r="G1624" s="597">
        <v>0</v>
      </c>
      <c r="H1624" s="597">
        <v>580085105</v>
      </c>
      <c r="I1624" s="597">
        <v>0</v>
      </c>
    </row>
    <row r="1625" spans="1:9" ht="25.5">
      <c r="A1625" s="618" t="s">
        <v>1545</v>
      </c>
      <c r="B1625" s="618" t="s">
        <v>1522</v>
      </c>
      <c r="C1625" s="618" t="s">
        <v>3106</v>
      </c>
      <c r="D1625" s="620" t="s">
        <v>3107</v>
      </c>
      <c r="E1625" s="597">
        <v>580085105</v>
      </c>
      <c r="F1625" s="597">
        <v>0</v>
      </c>
      <c r="G1625" s="597">
        <v>0</v>
      </c>
      <c r="H1625" s="597">
        <v>580085105</v>
      </c>
      <c r="I1625" s="597">
        <v>0</v>
      </c>
    </row>
    <row r="1626" spans="1:9">
      <c r="A1626" s="618" t="s">
        <v>1545</v>
      </c>
      <c r="B1626" s="618" t="s">
        <v>666</v>
      </c>
      <c r="C1626" s="619" t="s">
        <v>411</v>
      </c>
      <c r="D1626" s="620" t="s">
        <v>667</v>
      </c>
      <c r="E1626" s="597">
        <v>7632671</v>
      </c>
      <c r="F1626" s="597">
        <v>0</v>
      </c>
      <c r="G1626" s="597">
        <v>0</v>
      </c>
      <c r="H1626" s="597">
        <v>2289801</v>
      </c>
      <c r="I1626" s="597">
        <v>5342870</v>
      </c>
    </row>
    <row r="1627" spans="1:9">
      <c r="A1627" s="618" t="s">
        <v>1545</v>
      </c>
      <c r="B1627" s="618" t="s">
        <v>666</v>
      </c>
      <c r="C1627" s="618" t="s">
        <v>668</v>
      </c>
      <c r="D1627" s="620" t="s">
        <v>994</v>
      </c>
      <c r="E1627" s="597">
        <v>7632671</v>
      </c>
      <c r="F1627" s="597">
        <v>0</v>
      </c>
      <c r="G1627" s="597">
        <v>0</v>
      </c>
      <c r="H1627" s="597">
        <v>2289801</v>
      </c>
      <c r="I1627" s="597">
        <v>5342870</v>
      </c>
    </row>
    <row r="1628" spans="1:9">
      <c r="A1628" s="618" t="s">
        <v>1545</v>
      </c>
      <c r="B1628" s="618" t="s">
        <v>669</v>
      </c>
      <c r="C1628" s="619" t="s">
        <v>411</v>
      </c>
      <c r="D1628" s="620" t="s">
        <v>2970</v>
      </c>
      <c r="E1628" s="597">
        <v>2431281971</v>
      </c>
      <c r="F1628" s="597">
        <v>0</v>
      </c>
      <c r="G1628" s="597">
        <v>0</v>
      </c>
      <c r="H1628" s="597">
        <v>2431281971</v>
      </c>
      <c r="I1628" s="597">
        <v>0</v>
      </c>
    </row>
    <row r="1629" spans="1:9" ht="25.5">
      <c r="A1629" s="618" t="s">
        <v>1545</v>
      </c>
      <c r="B1629" s="618" t="s">
        <v>669</v>
      </c>
      <c r="C1629" s="618" t="s">
        <v>671</v>
      </c>
      <c r="D1629" s="620" t="s">
        <v>2971</v>
      </c>
      <c r="E1629" s="597">
        <v>2431281971</v>
      </c>
      <c r="F1629" s="597">
        <v>0</v>
      </c>
      <c r="G1629" s="597">
        <v>0</v>
      </c>
      <c r="H1629" s="597">
        <v>2431281971</v>
      </c>
      <c r="I1629" s="597">
        <v>0</v>
      </c>
    </row>
    <row r="1630" spans="1:9">
      <c r="A1630" s="618" t="s">
        <v>1545</v>
      </c>
      <c r="B1630" s="618" t="s">
        <v>685</v>
      </c>
      <c r="C1630" s="619" t="s">
        <v>411</v>
      </c>
      <c r="D1630" s="620" t="s">
        <v>686</v>
      </c>
      <c r="E1630" s="597">
        <v>3000000</v>
      </c>
      <c r="F1630" s="597">
        <v>0</v>
      </c>
      <c r="G1630" s="597">
        <v>0</v>
      </c>
      <c r="H1630" s="597">
        <v>3000000</v>
      </c>
      <c r="I1630" s="597">
        <v>0</v>
      </c>
    </row>
    <row r="1631" spans="1:9">
      <c r="A1631" s="618" t="s">
        <v>1545</v>
      </c>
      <c r="B1631" s="618" t="s">
        <v>685</v>
      </c>
      <c r="C1631" s="618" t="s">
        <v>1028</v>
      </c>
      <c r="D1631" s="620" t="s">
        <v>1029</v>
      </c>
      <c r="E1631" s="597">
        <v>3000000</v>
      </c>
      <c r="F1631" s="597">
        <v>0</v>
      </c>
      <c r="G1631" s="597">
        <v>0</v>
      </c>
      <c r="H1631" s="597">
        <v>3000000</v>
      </c>
      <c r="I1631" s="597">
        <v>0</v>
      </c>
    </row>
    <row r="1632" spans="1:9">
      <c r="A1632" s="618" t="s">
        <v>1545</v>
      </c>
      <c r="B1632" s="618" t="s">
        <v>395</v>
      </c>
      <c r="C1632" s="619" t="s">
        <v>411</v>
      </c>
      <c r="D1632" s="620" t="s">
        <v>2990</v>
      </c>
      <c r="E1632" s="597">
        <v>188544952</v>
      </c>
      <c r="F1632" s="597">
        <v>0</v>
      </c>
      <c r="G1632" s="597">
        <v>113126970</v>
      </c>
      <c r="H1632" s="597">
        <v>75417982</v>
      </c>
      <c r="I1632" s="597">
        <v>0</v>
      </c>
    </row>
    <row r="1633" spans="1:9">
      <c r="A1633" s="618" t="s">
        <v>1545</v>
      </c>
      <c r="B1633" s="618" t="s">
        <v>395</v>
      </c>
      <c r="C1633" s="618" t="s">
        <v>396</v>
      </c>
      <c r="D1633" s="620" t="s">
        <v>2991</v>
      </c>
      <c r="E1633" s="597">
        <v>188544952</v>
      </c>
      <c r="F1633" s="597">
        <v>0</v>
      </c>
      <c r="G1633" s="597">
        <v>113126970</v>
      </c>
      <c r="H1633" s="597">
        <v>75417982</v>
      </c>
      <c r="I1633" s="597">
        <v>0</v>
      </c>
    </row>
    <row r="1634" spans="1:9">
      <c r="A1634" s="618" t="s">
        <v>1545</v>
      </c>
      <c r="B1634" s="618" t="s">
        <v>675</v>
      </c>
      <c r="C1634" s="619" t="s">
        <v>411</v>
      </c>
      <c r="D1634" s="620" t="s">
        <v>676</v>
      </c>
      <c r="E1634" s="597">
        <v>4950778</v>
      </c>
      <c r="F1634" s="597">
        <v>0</v>
      </c>
      <c r="G1634" s="597">
        <v>0</v>
      </c>
      <c r="H1634" s="597">
        <v>4950778</v>
      </c>
      <c r="I1634" s="597">
        <v>0</v>
      </c>
    </row>
    <row r="1635" spans="1:9" ht="38.25">
      <c r="A1635" s="618" t="s">
        <v>1545</v>
      </c>
      <c r="B1635" s="618" t="s">
        <v>675</v>
      </c>
      <c r="C1635" s="618" t="s">
        <v>1035</v>
      </c>
      <c r="D1635" s="620" t="s">
        <v>1036</v>
      </c>
      <c r="E1635" s="597">
        <v>4647930</v>
      </c>
      <c r="F1635" s="597">
        <v>0</v>
      </c>
      <c r="G1635" s="597">
        <v>0</v>
      </c>
      <c r="H1635" s="597">
        <v>4647930</v>
      </c>
      <c r="I1635" s="597">
        <v>0</v>
      </c>
    </row>
    <row r="1636" spans="1:9" ht="25.5">
      <c r="A1636" s="618" t="s">
        <v>1545</v>
      </c>
      <c r="B1636" s="618" t="s">
        <v>675</v>
      </c>
      <c r="C1636" s="618" t="s">
        <v>1037</v>
      </c>
      <c r="D1636" s="620" t="s">
        <v>1038</v>
      </c>
      <c r="E1636" s="597">
        <v>295648</v>
      </c>
      <c r="F1636" s="597">
        <v>0</v>
      </c>
      <c r="G1636" s="597">
        <v>0</v>
      </c>
      <c r="H1636" s="597">
        <v>295648</v>
      </c>
      <c r="I1636" s="597">
        <v>0</v>
      </c>
    </row>
    <row r="1637" spans="1:9" ht="25.5">
      <c r="A1637" s="618" t="s">
        <v>1545</v>
      </c>
      <c r="B1637" s="618" t="s">
        <v>675</v>
      </c>
      <c r="C1637" s="618" t="s">
        <v>1012</v>
      </c>
      <c r="D1637" s="620" t="s">
        <v>3015</v>
      </c>
      <c r="E1637" s="597">
        <v>7200</v>
      </c>
      <c r="F1637" s="597">
        <v>0</v>
      </c>
      <c r="G1637" s="597">
        <v>0</v>
      </c>
      <c r="H1637" s="597">
        <v>7200</v>
      </c>
      <c r="I1637" s="597">
        <v>0</v>
      </c>
    </row>
    <row r="1638" spans="1:9">
      <c r="A1638" s="618" t="s">
        <v>334</v>
      </c>
      <c r="B1638" s="619" t="s">
        <v>411</v>
      </c>
      <c r="C1638" s="619" t="s">
        <v>411</v>
      </c>
      <c r="D1638" s="620" t="s">
        <v>335</v>
      </c>
      <c r="E1638" s="597">
        <v>5566917335559</v>
      </c>
      <c r="F1638" s="597">
        <v>0</v>
      </c>
      <c r="G1638" s="597">
        <v>0</v>
      </c>
      <c r="H1638" s="597">
        <v>5566291636259</v>
      </c>
      <c r="I1638" s="597">
        <v>625699300</v>
      </c>
    </row>
    <row r="1639" spans="1:9">
      <c r="A1639" s="618" t="s">
        <v>334</v>
      </c>
      <c r="B1639" s="618" t="s">
        <v>764</v>
      </c>
      <c r="C1639" s="619" t="s">
        <v>411</v>
      </c>
      <c r="D1639" s="620" t="s">
        <v>3134</v>
      </c>
      <c r="E1639" s="597">
        <v>427404805793</v>
      </c>
      <c r="F1639" s="597">
        <v>0</v>
      </c>
      <c r="G1639" s="597">
        <v>0</v>
      </c>
      <c r="H1639" s="597">
        <v>427369435793</v>
      </c>
      <c r="I1639" s="597">
        <v>35370000</v>
      </c>
    </row>
    <row r="1640" spans="1:9" ht="25.5">
      <c r="A1640" s="618" t="s">
        <v>334</v>
      </c>
      <c r="B1640" s="618" t="s">
        <v>764</v>
      </c>
      <c r="C1640" s="618" t="s">
        <v>3135</v>
      </c>
      <c r="D1640" s="620" t="s">
        <v>3136</v>
      </c>
      <c r="E1640" s="597">
        <v>145816684679</v>
      </c>
      <c r="F1640" s="597">
        <v>0</v>
      </c>
      <c r="G1640" s="597">
        <v>0</v>
      </c>
      <c r="H1640" s="597">
        <v>145816684679</v>
      </c>
      <c r="I1640" s="597">
        <v>0</v>
      </c>
    </row>
    <row r="1641" spans="1:9" ht="25.5">
      <c r="A1641" s="618" t="s">
        <v>334</v>
      </c>
      <c r="B1641" s="618" t="s">
        <v>764</v>
      </c>
      <c r="C1641" s="618" t="s">
        <v>3181</v>
      </c>
      <c r="D1641" s="620" t="s">
        <v>3182</v>
      </c>
      <c r="E1641" s="597">
        <v>33290775604</v>
      </c>
      <c r="F1641" s="597">
        <v>0</v>
      </c>
      <c r="G1641" s="597">
        <v>0</v>
      </c>
      <c r="H1641" s="597">
        <v>33290775604</v>
      </c>
      <c r="I1641" s="597">
        <v>0</v>
      </c>
    </row>
    <row r="1642" spans="1:9" ht="38.25">
      <c r="A1642" s="618" t="s">
        <v>334</v>
      </c>
      <c r="B1642" s="618" t="s">
        <v>764</v>
      </c>
      <c r="C1642" s="618" t="s">
        <v>3137</v>
      </c>
      <c r="D1642" s="620" t="s">
        <v>3138</v>
      </c>
      <c r="E1642" s="597">
        <v>1845178287</v>
      </c>
      <c r="F1642" s="597">
        <v>0</v>
      </c>
      <c r="G1642" s="597">
        <v>0</v>
      </c>
      <c r="H1642" s="597">
        <v>1845178287</v>
      </c>
      <c r="I1642" s="597">
        <v>0</v>
      </c>
    </row>
    <row r="1643" spans="1:9" ht="38.25">
      <c r="A1643" s="618" t="s">
        <v>334</v>
      </c>
      <c r="B1643" s="618" t="s">
        <v>764</v>
      </c>
      <c r="C1643" s="618" t="s">
        <v>3139</v>
      </c>
      <c r="D1643" s="620" t="s">
        <v>1216</v>
      </c>
      <c r="E1643" s="597">
        <v>52976044588</v>
      </c>
      <c r="F1643" s="597">
        <v>0</v>
      </c>
      <c r="G1643" s="597">
        <v>0</v>
      </c>
      <c r="H1643" s="597">
        <v>52940674588</v>
      </c>
      <c r="I1643" s="597">
        <v>35370000</v>
      </c>
    </row>
    <row r="1644" spans="1:9" ht="25.5">
      <c r="A1644" s="618" t="s">
        <v>334</v>
      </c>
      <c r="B1644" s="618" t="s">
        <v>764</v>
      </c>
      <c r="C1644" s="618" t="s">
        <v>3141</v>
      </c>
      <c r="D1644" s="620" t="s">
        <v>3142</v>
      </c>
      <c r="E1644" s="597">
        <v>14151000000</v>
      </c>
      <c r="F1644" s="597">
        <v>0</v>
      </c>
      <c r="G1644" s="597">
        <v>0</v>
      </c>
      <c r="H1644" s="597">
        <v>14151000000</v>
      </c>
      <c r="I1644" s="597">
        <v>0</v>
      </c>
    </row>
    <row r="1645" spans="1:9">
      <c r="A1645" s="618" t="s">
        <v>334</v>
      </c>
      <c r="B1645" s="618" t="s">
        <v>764</v>
      </c>
      <c r="C1645" s="618" t="s">
        <v>3143</v>
      </c>
      <c r="D1645" s="620" t="s">
        <v>1212</v>
      </c>
      <c r="E1645" s="597">
        <v>179325122635</v>
      </c>
      <c r="F1645" s="597">
        <v>0</v>
      </c>
      <c r="G1645" s="597">
        <v>0</v>
      </c>
      <c r="H1645" s="597">
        <v>179325122635</v>
      </c>
      <c r="I1645" s="597">
        <v>0</v>
      </c>
    </row>
    <row r="1646" spans="1:9">
      <c r="A1646" s="618" t="s">
        <v>334</v>
      </c>
      <c r="B1646" s="618" t="s">
        <v>761</v>
      </c>
      <c r="C1646" s="619" t="s">
        <v>411</v>
      </c>
      <c r="D1646" s="620" t="s">
        <v>279</v>
      </c>
      <c r="E1646" s="597">
        <v>124439041232</v>
      </c>
      <c r="F1646" s="597">
        <v>0</v>
      </c>
      <c r="G1646" s="597">
        <v>0</v>
      </c>
      <c r="H1646" s="597">
        <v>124439041232</v>
      </c>
      <c r="I1646" s="597">
        <v>0</v>
      </c>
    </row>
    <row r="1647" spans="1:9">
      <c r="A1647" s="618" t="s">
        <v>334</v>
      </c>
      <c r="B1647" s="618" t="s">
        <v>761</v>
      </c>
      <c r="C1647" s="618" t="s">
        <v>762</v>
      </c>
      <c r="D1647" s="620" t="s">
        <v>3144</v>
      </c>
      <c r="E1647" s="597">
        <v>91211802820</v>
      </c>
      <c r="F1647" s="597">
        <v>0</v>
      </c>
      <c r="G1647" s="597">
        <v>0</v>
      </c>
      <c r="H1647" s="597">
        <v>91211802820</v>
      </c>
      <c r="I1647" s="597">
        <v>0</v>
      </c>
    </row>
    <row r="1648" spans="1:9">
      <c r="A1648" s="618" t="s">
        <v>334</v>
      </c>
      <c r="B1648" s="618" t="s">
        <v>761</v>
      </c>
      <c r="C1648" s="618" t="s">
        <v>3176</v>
      </c>
      <c r="D1648" s="620" t="s">
        <v>3177</v>
      </c>
      <c r="E1648" s="597">
        <v>33227238412</v>
      </c>
      <c r="F1648" s="597">
        <v>0</v>
      </c>
      <c r="G1648" s="597">
        <v>0</v>
      </c>
      <c r="H1648" s="597">
        <v>33227238412</v>
      </c>
      <c r="I1648" s="597">
        <v>0</v>
      </c>
    </row>
    <row r="1649" spans="1:9">
      <c r="A1649" s="618" t="s">
        <v>334</v>
      </c>
      <c r="B1649" s="618" t="s">
        <v>83</v>
      </c>
      <c r="C1649" s="619" t="s">
        <v>411</v>
      </c>
      <c r="D1649" s="620" t="s">
        <v>84</v>
      </c>
      <c r="E1649" s="597">
        <v>2862550000</v>
      </c>
      <c r="F1649" s="597">
        <v>0</v>
      </c>
      <c r="G1649" s="597">
        <v>0</v>
      </c>
      <c r="H1649" s="597">
        <v>2862550000</v>
      </c>
      <c r="I1649" s="597">
        <v>0</v>
      </c>
    </row>
    <row r="1650" spans="1:9">
      <c r="A1650" s="618" t="s">
        <v>334</v>
      </c>
      <c r="B1650" s="618" t="s">
        <v>83</v>
      </c>
      <c r="C1650" s="618" t="s">
        <v>1551</v>
      </c>
      <c r="D1650" s="620" t="s">
        <v>3183</v>
      </c>
      <c r="E1650" s="597">
        <v>2862550000</v>
      </c>
      <c r="F1650" s="597">
        <v>0</v>
      </c>
      <c r="G1650" s="597">
        <v>0</v>
      </c>
      <c r="H1650" s="597">
        <v>2862550000</v>
      </c>
      <c r="I1650" s="597">
        <v>0</v>
      </c>
    </row>
    <row r="1651" spans="1:9">
      <c r="A1651" s="618" t="s">
        <v>334</v>
      </c>
      <c r="B1651" s="618" t="s">
        <v>382</v>
      </c>
      <c r="C1651" s="619" t="s">
        <v>411</v>
      </c>
      <c r="D1651" s="620" t="s">
        <v>383</v>
      </c>
      <c r="E1651" s="597">
        <v>148227625</v>
      </c>
      <c r="F1651" s="597">
        <v>0</v>
      </c>
      <c r="G1651" s="597">
        <v>0</v>
      </c>
      <c r="H1651" s="597">
        <v>148227625</v>
      </c>
      <c r="I1651" s="597">
        <v>0</v>
      </c>
    </row>
    <row r="1652" spans="1:9">
      <c r="A1652" s="618" t="s">
        <v>334</v>
      </c>
      <c r="B1652" s="618" t="s">
        <v>382</v>
      </c>
      <c r="C1652" s="618" t="s">
        <v>386</v>
      </c>
      <c r="D1652" s="620" t="s">
        <v>998</v>
      </c>
      <c r="E1652" s="597">
        <v>148227625</v>
      </c>
      <c r="F1652" s="597">
        <v>0</v>
      </c>
      <c r="G1652" s="597">
        <v>0</v>
      </c>
      <c r="H1652" s="597">
        <v>148227625</v>
      </c>
      <c r="I1652" s="597">
        <v>0</v>
      </c>
    </row>
    <row r="1653" spans="1:9">
      <c r="A1653" s="618" t="s">
        <v>334</v>
      </c>
      <c r="B1653" s="618" t="s">
        <v>391</v>
      </c>
      <c r="C1653" s="619" t="s">
        <v>411</v>
      </c>
      <c r="D1653" s="620" t="s">
        <v>392</v>
      </c>
      <c r="E1653" s="597">
        <v>18157000</v>
      </c>
      <c r="F1653" s="597">
        <v>0</v>
      </c>
      <c r="G1653" s="597">
        <v>0</v>
      </c>
      <c r="H1653" s="597">
        <v>18157000</v>
      </c>
      <c r="I1653" s="597">
        <v>0</v>
      </c>
    </row>
    <row r="1654" spans="1:9">
      <c r="A1654" s="618" t="s">
        <v>334</v>
      </c>
      <c r="B1654" s="618" t="s">
        <v>391</v>
      </c>
      <c r="C1654" s="618" t="s">
        <v>1411</v>
      </c>
      <c r="D1654" s="620" t="s">
        <v>2987</v>
      </c>
      <c r="E1654" s="597">
        <v>18157000</v>
      </c>
      <c r="F1654" s="597">
        <v>0</v>
      </c>
      <c r="G1654" s="597">
        <v>0</v>
      </c>
      <c r="H1654" s="597">
        <v>18157000</v>
      </c>
      <c r="I1654" s="597">
        <v>0</v>
      </c>
    </row>
    <row r="1655" spans="1:9">
      <c r="A1655" s="618" t="s">
        <v>334</v>
      </c>
      <c r="B1655" s="618" t="s">
        <v>687</v>
      </c>
      <c r="C1655" s="619" t="s">
        <v>411</v>
      </c>
      <c r="D1655" s="620" t="s">
        <v>3145</v>
      </c>
      <c r="E1655" s="597">
        <v>5070000000</v>
      </c>
      <c r="F1655" s="597">
        <v>0</v>
      </c>
      <c r="G1655" s="597">
        <v>0</v>
      </c>
      <c r="H1655" s="597">
        <v>5070000000</v>
      </c>
      <c r="I1655" s="597">
        <v>0</v>
      </c>
    </row>
    <row r="1656" spans="1:9">
      <c r="A1656" s="618" t="s">
        <v>334</v>
      </c>
      <c r="B1656" s="618" t="s">
        <v>687</v>
      </c>
      <c r="C1656" s="618" t="s">
        <v>688</v>
      </c>
      <c r="D1656" s="620" t="s">
        <v>205</v>
      </c>
      <c r="E1656" s="597">
        <v>5070000000</v>
      </c>
      <c r="F1656" s="597">
        <v>0</v>
      </c>
      <c r="G1656" s="597">
        <v>0</v>
      </c>
      <c r="H1656" s="597">
        <v>5070000000</v>
      </c>
      <c r="I1656" s="597">
        <v>0</v>
      </c>
    </row>
    <row r="1657" spans="1:9">
      <c r="A1657" s="618" t="s">
        <v>334</v>
      </c>
      <c r="B1657" s="618" t="s">
        <v>86</v>
      </c>
      <c r="C1657" s="619" t="s">
        <v>411</v>
      </c>
      <c r="D1657" s="620" t="s">
        <v>657</v>
      </c>
      <c r="E1657" s="597">
        <v>4780374344369</v>
      </c>
      <c r="F1657" s="597">
        <v>0</v>
      </c>
      <c r="G1657" s="597">
        <v>0</v>
      </c>
      <c r="H1657" s="597">
        <v>4779784015069</v>
      </c>
      <c r="I1657" s="597">
        <v>590329300</v>
      </c>
    </row>
    <row r="1658" spans="1:9">
      <c r="A1658" s="618" t="s">
        <v>334</v>
      </c>
      <c r="B1658" s="618" t="s">
        <v>86</v>
      </c>
      <c r="C1658" s="618" t="s">
        <v>87</v>
      </c>
      <c r="D1658" s="620" t="s">
        <v>898</v>
      </c>
      <c r="E1658" s="597">
        <v>3256742000000</v>
      </c>
      <c r="F1658" s="597">
        <v>0</v>
      </c>
      <c r="G1658" s="597">
        <v>0</v>
      </c>
      <c r="H1658" s="597">
        <v>3256742000000</v>
      </c>
      <c r="I1658" s="597">
        <v>0</v>
      </c>
    </row>
    <row r="1659" spans="1:9">
      <c r="A1659" s="618" t="s">
        <v>334</v>
      </c>
      <c r="B1659" s="618" t="s">
        <v>86</v>
      </c>
      <c r="C1659" s="618" t="s">
        <v>88</v>
      </c>
      <c r="D1659" s="620" t="s">
        <v>3147</v>
      </c>
      <c r="E1659" s="597">
        <v>1523632344369</v>
      </c>
      <c r="F1659" s="597">
        <v>0</v>
      </c>
      <c r="G1659" s="597">
        <v>0</v>
      </c>
      <c r="H1659" s="597">
        <v>1523042015069</v>
      </c>
      <c r="I1659" s="597">
        <v>590329300</v>
      </c>
    </row>
    <row r="1660" spans="1:9">
      <c r="A1660" s="618" t="s">
        <v>334</v>
      </c>
      <c r="B1660" s="618" t="s">
        <v>548</v>
      </c>
      <c r="C1660" s="619" t="s">
        <v>411</v>
      </c>
      <c r="D1660" s="620" t="s">
        <v>3040</v>
      </c>
      <c r="E1660" s="597">
        <v>6030144800</v>
      </c>
      <c r="F1660" s="597">
        <v>0</v>
      </c>
      <c r="G1660" s="597">
        <v>0</v>
      </c>
      <c r="H1660" s="597">
        <v>6030144800</v>
      </c>
      <c r="I1660" s="597">
        <v>0</v>
      </c>
    </row>
    <row r="1661" spans="1:9" ht="25.5">
      <c r="A1661" s="618" t="s">
        <v>334</v>
      </c>
      <c r="B1661" s="618" t="s">
        <v>548</v>
      </c>
      <c r="C1661" s="618" t="s">
        <v>1013</v>
      </c>
      <c r="D1661" s="620" t="s">
        <v>3041</v>
      </c>
      <c r="E1661" s="597">
        <v>5768144800</v>
      </c>
      <c r="F1661" s="597">
        <v>0</v>
      </c>
      <c r="G1661" s="597">
        <v>0</v>
      </c>
      <c r="H1661" s="597">
        <v>5768144800</v>
      </c>
      <c r="I1661" s="597">
        <v>0</v>
      </c>
    </row>
    <row r="1662" spans="1:9">
      <c r="A1662" s="618" t="s">
        <v>334</v>
      </c>
      <c r="B1662" s="618" t="s">
        <v>548</v>
      </c>
      <c r="C1662" s="618" t="s">
        <v>549</v>
      </c>
      <c r="D1662" s="620" t="s">
        <v>205</v>
      </c>
      <c r="E1662" s="597">
        <v>262000000</v>
      </c>
      <c r="F1662" s="597">
        <v>0</v>
      </c>
      <c r="G1662" s="597">
        <v>0</v>
      </c>
      <c r="H1662" s="597">
        <v>262000000</v>
      </c>
      <c r="I1662" s="597">
        <v>0</v>
      </c>
    </row>
    <row r="1663" spans="1:9">
      <c r="A1663" s="618" t="s">
        <v>334</v>
      </c>
      <c r="B1663" s="618" t="s">
        <v>89</v>
      </c>
      <c r="C1663" s="619" t="s">
        <v>411</v>
      </c>
      <c r="D1663" s="620" t="s">
        <v>3148</v>
      </c>
      <c r="E1663" s="597">
        <v>219044805589</v>
      </c>
      <c r="F1663" s="597">
        <v>0</v>
      </c>
      <c r="G1663" s="597">
        <v>0</v>
      </c>
      <c r="H1663" s="597">
        <v>219044805589</v>
      </c>
      <c r="I1663" s="597">
        <v>0</v>
      </c>
    </row>
    <row r="1664" spans="1:9">
      <c r="A1664" s="618" t="s">
        <v>334</v>
      </c>
      <c r="B1664" s="618" t="s">
        <v>89</v>
      </c>
      <c r="C1664" s="618" t="s">
        <v>90</v>
      </c>
      <c r="D1664" s="620" t="s">
        <v>3148</v>
      </c>
      <c r="E1664" s="597">
        <v>219044805589</v>
      </c>
      <c r="F1664" s="597">
        <v>0</v>
      </c>
      <c r="G1664" s="597">
        <v>0</v>
      </c>
      <c r="H1664" s="597">
        <v>219044805589</v>
      </c>
      <c r="I1664" s="597">
        <v>0</v>
      </c>
    </row>
    <row r="1665" spans="1:9">
      <c r="A1665" s="618" t="s">
        <v>334</v>
      </c>
      <c r="B1665" s="618" t="s">
        <v>675</v>
      </c>
      <c r="C1665" s="619" t="s">
        <v>411</v>
      </c>
      <c r="D1665" s="620" t="s">
        <v>676</v>
      </c>
      <c r="E1665" s="597">
        <v>1525259151</v>
      </c>
      <c r="F1665" s="597">
        <v>0</v>
      </c>
      <c r="G1665" s="597">
        <v>0</v>
      </c>
      <c r="H1665" s="597">
        <v>1525259151</v>
      </c>
      <c r="I1665" s="597">
        <v>0</v>
      </c>
    </row>
    <row r="1666" spans="1:9">
      <c r="A1666" s="618" t="s">
        <v>334</v>
      </c>
      <c r="B1666" s="618" t="s">
        <v>675</v>
      </c>
      <c r="C1666" s="618" t="s">
        <v>91</v>
      </c>
      <c r="D1666" s="620" t="s">
        <v>652</v>
      </c>
      <c r="E1666" s="597">
        <v>91962000</v>
      </c>
      <c r="F1666" s="597">
        <v>0</v>
      </c>
      <c r="G1666" s="597">
        <v>0</v>
      </c>
      <c r="H1666" s="597">
        <v>91962000</v>
      </c>
      <c r="I1666" s="597">
        <v>0</v>
      </c>
    </row>
    <row r="1667" spans="1:9" ht="25.5">
      <c r="A1667" s="618" t="s">
        <v>334</v>
      </c>
      <c r="B1667" s="618" t="s">
        <v>675</v>
      </c>
      <c r="C1667" s="618" t="s">
        <v>92</v>
      </c>
      <c r="D1667" s="620" t="s">
        <v>2988</v>
      </c>
      <c r="E1667" s="597">
        <v>1433297151</v>
      </c>
      <c r="F1667" s="597">
        <v>0</v>
      </c>
      <c r="G1667" s="597">
        <v>0</v>
      </c>
      <c r="H1667" s="597">
        <v>1433297151</v>
      </c>
      <c r="I1667" s="597">
        <v>0</v>
      </c>
    </row>
    <row r="1668" spans="1:9">
      <c r="A1668" s="618" t="s">
        <v>350</v>
      </c>
      <c r="B1668" s="619" t="s">
        <v>411</v>
      </c>
      <c r="C1668" s="619" t="s">
        <v>411</v>
      </c>
      <c r="D1668" s="620" t="s">
        <v>259</v>
      </c>
      <c r="E1668" s="597">
        <v>3701583020</v>
      </c>
      <c r="F1668" s="597">
        <v>26500</v>
      </c>
      <c r="G1668" s="597">
        <v>17025500</v>
      </c>
      <c r="H1668" s="597">
        <v>3666935651</v>
      </c>
      <c r="I1668" s="597">
        <v>17595369</v>
      </c>
    </row>
    <row r="1669" spans="1:9">
      <c r="A1669" s="618" t="s">
        <v>350</v>
      </c>
      <c r="B1669" s="618" t="s">
        <v>678</v>
      </c>
      <c r="C1669" s="619" t="s">
        <v>411</v>
      </c>
      <c r="D1669" s="620" t="s">
        <v>315</v>
      </c>
      <c r="E1669" s="597">
        <v>200000</v>
      </c>
      <c r="F1669" s="597">
        <v>0</v>
      </c>
      <c r="G1669" s="597">
        <v>0</v>
      </c>
      <c r="H1669" s="597">
        <v>200000</v>
      </c>
      <c r="I1669" s="597">
        <v>0</v>
      </c>
    </row>
    <row r="1670" spans="1:9">
      <c r="A1670" s="618" t="s">
        <v>350</v>
      </c>
      <c r="B1670" s="618" t="s">
        <v>678</v>
      </c>
      <c r="C1670" s="618" t="s">
        <v>759</v>
      </c>
      <c r="D1670" s="620" t="s">
        <v>1042</v>
      </c>
      <c r="E1670" s="597">
        <v>200000</v>
      </c>
      <c r="F1670" s="597">
        <v>0</v>
      </c>
      <c r="G1670" s="597">
        <v>0</v>
      </c>
      <c r="H1670" s="597">
        <v>200000</v>
      </c>
      <c r="I1670" s="597">
        <v>0</v>
      </c>
    </row>
    <row r="1671" spans="1:9">
      <c r="A1671" s="618" t="s">
        <v>350</v>
      </c>
      <c r="B1671" s="618" t="s">
        <v>406</v>
      </c>
      <c r="C1671" s="619" t="s">
        <v>411</v>
      </c>
      <c r="D1671" s="620" t="s">
        <v>283</v>
      </c>
      <c r="E1671" s="597">
        <v>883514615</v>
      </c>
      <c r="F1671" s="597">
        <v>0</v>
      </c>
      <c r="G1671" s="597">
        <v>0</v>
      </c>
      <c r="H1671" s="597">
        <v>883514615</v>
      </c>
      <c r="I1671" s="597">
        <v>0</v>
      </c>
    </row>
    <row r="1672" spans="1:9" ht="25.5">
      <c r="A1672" s="618" t="s">
        <v>350</v>
      </c>
      <c r="B1672" s="618" t="s">
        <v>406</v>
      </c>
      <c r="C1672" s="618" t="s">
        <v>662</v>
      </c>
      <c r="D1672" s="620" t="s">
        <v>2969</v>
      </c>
      <c r="E1672" s="597">
        <v>883514615</v>
      </c>
      <c r="F1672" s="597">
        <v>0</v>
      </c>
      <c r="G1672" s="597">
        <v>0</v>
      </c>
      <c r="H1672" s="597">
        <v>883514615</v>
      </c>
      <c r="I1672" s="597">
        <v>0</v>
      </c>
    </row>
    <row r="1673" spans="1:9">
      <c r="A1673" s="618" t="s">
        <v>350</v>
      </c>
      <c r="B1673" s="618" t="s">
        <v>761</v>
      </c>
      <c r="C1673" s="619" t="s">
        <v>411</v>
      </c>
      <c r="D1673" s="620" t="s">
        <v>279</v>
      </c>
      <c r="E1673" s="597">
        <v>52694000</v>
      </c>
      <c r="F1673" s="597">
        <v>0</v>
      </c>
      <c r="G1673" s="597">
        <v>0</v>
      </c>
      <c r="H1673" s="597">
        <v>52694000</v>
      </c>
      <c r="I1673" s="597">
        <v>0</v>
      </c>
    </row>
    <row r="1674" spans="1:9">
      <c r="A1674" s="618" t="s">
        <v>350</v>
      </c>
      <c r="B1674" s="618" t="s">
        <v>761</v>
      </c>
      <c r="C1674" s="618" t="s">
        <v>762</v>
      </c>
      <c r="D1674" s="620" t="s">
        <v>3144</v>
      </c>
      <c r="E1674" s="597">
        <v>52694000</v>
      </c>
      <c r="F1674" s="597">
        <v>0</v>
      </c>
      <c r="G1674" s="597">
        <v>0</v>
      </c>
      <c r="H1674" s="597">
        <v>52694000</v>
      </c>
      <c r="I1674" s="597">
        <v>0</v>
      </c>
    </row>
    <row r="1675" spans="1:9">
      <c r="A1675" s="618" t="s">
        <v>350</v>
      </c>
      <c r="B1675" s="618" t="s">
        <v>666</v>
      </c>
      <c r="C1675" s="619" t="s">
        <v>411</v>
      </c>
      <c r="D1675" s="620" t="s">
        <v>667</v>
      </c>
      <c r="E1675" s="597">
        <v>24953141</v>
      </c>
      <c r="F1675" s="597">
        <v>0</v>
      </c>
      <c r="G1675" s="597">
        <v>0</v>
      </c>
      <c r="H1675" s="597">
        <v>7485942</v>
      </c>
      <c r="I1675" s="597">
        <v>17467199</v>
      </c>
    </row>
    <row r="1676" spans="1:9">
      <c r="A1676" s="618" t="s">
        <v>350</v>
      </c>
      <c r="B1676" s="618" t="s">
        <v>666</v>
      </c>
      <c r="C1676" s="618" t="s">
        <v>668</v>
      </c>
      <c r="D1676" s="620" t="s">
        <v>994</v>
      </c>
      <c r="E1676" s="597">
        <v>24953141</v>
      </c>
      <c r="F1676" s="597">
        <v>0</v>
      </c>
      <c r="G1676" s="597">
        <v>0</v>
      </c>
      <c r="H1676" s="597">
        <v>7485942</v>
      </c>
      <c r="I1676" s="597">
        <v>17467199</v>
      </c>
    </row>
    <row r="1677" spans="1:9">
      <c r="A1677" s="618" t="s">
        <v>350</v>
      </c>
      <c r="B1677" s="618" t="s">
        <v>669</v>
      </c>
      <c r="C1677" s="619" t="s">
        <v>411</v>
      </c>
      <c r="D1677" s="620" t="s">
        <v>2970</v>
      </c>
      <c r="E1677" s="597">
        <v>991349259</v>
      </c>
      <c r="F1677" s="597">
        <v>0</v>
      </c>
      <c r="G1677" s="597">
        <v>0</v>
      </c>
      <c r="H1677" s="597">
        <v>991349259</v>
      </c>
      <c r="I1677" s="597">
        <v>0</v>
      </c>
    </row>
    <row r="1678" spans="1:9" ht="25.5">
      <c r="A1678" s="618" t="s">
        <v>350</v>
      </c>
      <c r="B1678" s="618" t="s">
        <v>669</v>
      </c>
      <c r="C1678" s="618" t="s">
        <v>671</v>
      </c>
      <c r="D1678" s="620" t="s">
        <v>2971</v>
      </c>
      <c r="E1678" s="597">
        <v>991349259</v>
      </c>
      <c r="F1678" s="597">
        <v>0</v>
      </c>
      <c r="G1678" s="597">
        <v>0</v>
      </c>
      <c r="H1678" s="597">
        <v>991349259</v>
      </c>
      <c r="I1678" s="597">
        <v>0</v>
      </c>
    </row>
    <row r="1679" spans="1:9">
      <c r="A1679" s="618" t="s">
        <v>350</v>
      </c>
      <c r="B1679" s="618" t="s">
        <v>689</v>
      </c>
      <c r="C1679" s="619" t="s">
        <v>411</v>
      </c>
      <c r="D1679" s="620" t="s">
        <v>3063</v>
      </c>
      <c r="E1679" s="597">
        <v>748894</v>
      </c>
      <c r="F1679" s="597">
        <v>0</v>
      </c>
      <c r="G1679" s="597">
        <v>0</v>
      </c>
      <c r="H1679" s="597">
        <v>748894</v>
      </c>
      <c r="I1679" s="597">
        <v>0</v>
      </c>
    </row>
    <row r="1680" spans="1:9">
      <c r="A1680" s="618" t="s">
        <v>350</v>
      </c>
      <c r="B1680" s="618" t="s">
        <v>689</v>
      </c>
      <c r="C1680" s="618" t="s">
        <v>690</v>
      </c>
      <c r="D1680" s="620" t="s">
        <v>3064</v>
      </c>
      <c r="E1680" s="597">
        <v>748894</v>
      </c>
      <c r="F1680" s="597">
        <v>0</v>
      </c>
      <c r="G1680" s="597">
        <v>0</v>
      </c>
      <c r="H1680" s="597">
        <v>748894</v>
      </c>
      <c r="I1680" s="597">
        <v>0</v>
      </c>
    </row>
    <row r="1681" spans="1:9">
      <c r="A1681" s="618" t="s">
        <v>350</v>
      </c>
      <c r="B1681" s="618" t="s">
        <v>672</v>
      </c>
      <c r="C1681" s="619" t="s">
        <v>411</v>
      </c>
      <c r="D1681" s="620" t="s">
        <v>3012</v>
      </c>
      <c r="E1681" s="597">
        <v>18316000</v>
      </c>
      <c r="F1681" s="597">
        <v>0</v>
      </c>
      <c r="G1681" s="597">
        <v>0</v>
      </c>
      <c r="H1681" s="597">
        <v>18316000</v>
      </c>
      <c r="I1681" s="597">
        <v>0</v>
      </c>
    </row>
    <row r="1682" spans="1:9">
      <c r="A1682" s="618" t="s">
        <v>350</v>
      </c>
      <c r="B1682" s="618" t="s">
        <v>672</v>
      </c>
      <c r="C1682" s="618" t="s">
        <v>1482</v>
      </c>
      <c r="D1682" s="620" t="s">
        <v>1483</v>
      </c>
      <c r="E1682" s="597">
        <v>15920000</v>
      </c>
      <c r="F1682" s="597">
        <v>0</v>
      </c>
      <c r="G1682" s="597">
        <v>0</v>
      </c>
      <c r="H1682" s="597">
        <v>15920000</v>
      </c>
      <c r="I1682" s="597">
        <v>0</v>
      </c>
    </row>
    <row r="1683" spans="1:9">
      <c r="A1683" s="618" t="s">
        <v>350</v>
      </c>
      <c r="B1683" s="618" t="s">
        <v>672</v>
      </c>
      <c r="C1683" s="618" t="s">
        <v>1487</v>
      </c>
      <c r="D1683" s="620" t="s">
        <v>1538</v>
      </c>
      <c r="E1683" s="597">
        <v>2396000</v>
      </c>
      <c r="F1683" s="597">
        <v>0</v>
      </c>
      <c r="G1683" s="597">
        <v>0</v>
      </c>
      <c r="H1683" s="597">
        <v>2396000</v>
      </c>
      <c r="I1683" s="597">
        <v>0</v>
      </c>
    </row>
    <row r="1684" spans="1:9">
      <c r="A1684" s="618" t="s">
        <v>350</v>
      </c>
      <c r="B1684" s="618" t="s">
        <v>388</v>
      </c>
      <c r="C1684" s="619" t="s">
        <v>411</v>
      </c>
      <c r="D1684" s="620" t="s">
        <v>2993</v>
      </c>
      <c r="E1684" s="597">
        <v>15006000</v>
      </c>
      <c r="F1684" s="597">
        <v>0</v>
      </c>
      <c r="G1684" s="597">
        <v>0</v>
      </c>
      <c r="H1684" s="597">
        <v>15006000</v>
      </c>
      <c r="I1684" s="597">
        <v>0</v>
      </c>
    </row>
    <row r="1685" spans="1:9">
      <c r="A1685" s="618" t="s">
        <v>350</v>
      </c>
      <c r="B1685" s="618" t="s">
        <v>388</v>
      </c>
      <c r="C1685" s="618" t="s">
        <v>1014</v>
      </c>
      <c r="D1685" s="620" t="s">
        <v>1015</v>
      </c>
      <c r="E1685" s="597">
        <v>15006000</v>
      </c>
      <c r="F1685" s="597">
        <v>0</v>
      </c>
      <c r="G1685" s="597">
        <v>0</v>
      </c>
      <c r="H1685" s="597">
        <v>15006000</v>
      </c>
      <c r="I1685" s="597">
        <v>0</v>
      </c>
    </row>
    <row r="1686" spans="1:9" ht="25.5">
      <c r="A1686" s="618" t="s">
        <v>350</v>
      </c>
      <c r="B1686" s="618" t="s">
        <v>683</v>
      </c>
      <c r="C1686" s="619" t="s">
        <v>411</v>
      </c>
      <c r="D1686" s="620" t="s">
        <v>2981</v>
      </c>
      <c r="E1686" s="597">
        <v>8115000</v>
      </c>
      <c r="F1686" s="597">
        <v>0</v>
      </c>
      <c r="G1686" s="597">
        <v>0</v>
      </c>
      <c r="H1686" s="597">
        <v>8115000</v>
      </c>
      <c r="I1686" s="597">
        <v>0</v>
      </c>
    </row>
    <row r="1687" spans="1:9">
      <c r="A1687" s="618" t="s">
        <v>350</v>
      </c>
      <c r="B1687" s="618" t="s">
        <v>683</v>
      </c>
      <c r="C1687" s="618" t="s">
        <v>684</v>
      </c>
      <c r="D1687" s="620" t="s">
        <v>1018</v>
      </c>
      <c r="E1687" s="597">
        <v>4515000</v>
      </c>
      <c r="F1687" s="597">
        <v>0</v>
      </c>
      <c r="G1687" s="597">
        <v>0</v>
      </c>
      <c r="H1687" s="597">
        <v>4515000</v>
      </c>
      <c r="I1687" s="597">
        <v>0</v>
      </c>
    </row>
    <row r="1688" spans="1:9">
      <c r="A1688" s="618" t="s">
        <v>350</v>
      </c>
      <c r="B1688" s="618" t="s">
        <v>683</v>
      </c>
      <c r="C1688" s="618" t="s">
        <v>3080</v>
      </c>
      <c r="D1688" s="620" t="s">
        <v>3081</v>
      </c>
      <c r="E1688" s="597">
        <v>3600000</v>
      </c>
      <c r="F1688" s="597">
        <v>0</v>
      </c>
      <c r="G1688" s="597">
        <v>0</v>
      </c>
      <c r="H1688" s="597">
        <v>3600000</v>
      </c>
      <c r="I1688" s="597">
        <v>0</v>
      </c>
    </row>
    <row r="1689" spans="1:9">
      <c r="A1689" s="618" t="s">
        <v>350</v>
      </c>
      <c r="B1689" s="618" t="s">
        <v>685</v>
      </c>
      <c r="C1689" s="619" t="s">
        <v>411</v>
      </c>
      <c r="D1689" s="620" t="s">
        <v>686</v>
      </c>
      <c r="E1689" s="597">
        <v>23380000</v>
      </c>
      <c r="F1689" s="597">
        <v>0</v>
      </c>
      <c r="G1689" s="597">
        <v>0</v>
      </c>
      <c r="H1689" s="597">
        <v>23380000</v>
      </c>
      <c r="I1689" s="597">
        <v>0</v>
      </c>
    </row>
    <row r="1690" spans="1:9">
      <c r="A1690" s="618" t="s">
        <v>350</v>
      </c>
      <c r="B1690" s="618" t="s">
        <v>685</v>
      </c>
      <c r="C1690" s="618" t="s">
        <v>1526</v>
      </c>
      <c r="D1690" s="620" t="s">
        <v>3069</v>
      </c>
      <c r="E1690" s="597">
        <v>19380000</v>
      </c>
      <c r="F1690" s="597">
        <v>0</v>
      </c>
      <c r="G1690" s="597">
        <v>0</v>
      </c>
      <c r="H1690" s="597">
        <v>19380000</v>
      </c>
      <c r="I1690" s="597">
        <v>0</v>
      </c>
    </row>
    <row r="1691" spans="1:9">
      <c r="A1691" s="618" t="s">
        <v>350</v>
      </c>
      <c r="B1691" s="618" t="s">
        <v>685</v>
      </c>
      <c r="C1691" s="618" t="s">
        <v>1032</v>
      </c>
      <c r="D1691" s="620" t="s">
        <v>1033</v>
      </c>
      <c r="E1691" s="597">
        <v>4000000</v>
      </c>
      <c r="F1691" s="597">
        <v>0</v>
      </c>
      <c r="G1691" s="597">
        <v>0</v>
      </c>
      <c r="H1691" s="597">
        <v>4000000</v>
      </c>
      <c r="I1691" s="597">
        <v>0</v>
      </c>
    </row>
    <row r="1692" spans="1:9">
      <c r="A1692" s="618" t="s">
        <v>350</v>
      </c>
      <c r="B1692" s="618" t="s">
        <v>691</v>
      </c>
      <c r="C1692" s="619" t="s">
        <v>411</v>
      </c>
      <c r="D1692" s="620" t="s">
        <v>3005</v>
      </c>
      <c r="E1692" s="597">
        <v>1068303600</v>
      </c>
      <c r="F1692" s="597">
        <v>0</v>
      </c>
      <c r="G1692" s="597">
        <v>0</v>
      </c>
      <c r="H1692" s="597">
        <v>1068303600</v>
      </c>
      <c r="I1692" s="597">
        <v>0</v>
      </c>
    </row>
    <row r="1693" spans="1:9">
      <c r="A1693" s="618" t="s">
        <v>350</v>
      </c>
      <c r="B1693" s="618" t="s">
        <v>691</v>
      </c>
      <c r="C1693" s="618" t="s">
        <v>82</v>
      </c>
      <c r="D1693" s="620" t="s">
        <v>1049</v>
      </c>
      <c r="E1693" s="597">
        <v>1068303600</v>
      </c>
      <c r="F1693" s="597">
        <v>0</v>
      </c>
      <c r="G1693" s="597">
        <v>0</v>
      </c>
      <c r="H1693" s="597">
        <v>1068303600</v>
      </c>
      <c r="I1693" s="597">
        <v>0</v>
      </c>
    </row>
    <row r="1694" spans="1:9">
      <c r="A1694" s="618" t="s">
        <v>350</v>
      </c>
      <c r="B1694" s="618" t="s">
        <v>382</v>
      </c>
      <c r="C1694" s="619" t="s">
        <v>411</v>
      </c>
      <c r="D1694" s="620" t="s">
        <v>383</v>
      </c>
      <c r="E1694" s="597">
        <v>26500</v>
      </c>
      <c r="F1694" s="597">
        <v>26500</v>
      </c>
      <c r="G1694" s="597">
        <v>0</v>
      </c>
      <c r="H1694" s="597">
        <v>0</v>
      </c>
      <c r="I1694" s="597">
        <v>0</v>
      </c>
    </row>
    <row r="1695" spans="1:9" ht="25.5">
      <c r="A1695" s="618" t="s">
        <v>350</v>
      </c>
      <c r="B1695" s="618" t="s">
        <v>382</v>
      </c>
      <c r="C1695" s="618" t="s">
        <v>547</v>
      </c>
      <c r="D1695" s="620" t="s">
        <v>2997</v>
      </c>
      <c r="E1695" s="597">
        <v>26500</v>
      </c>
      <c r="F1695" s="597">
        <v>26500</v>
      </c>
      <c r="G1695" s="597">
        <v>0</v>
      </c>
      <c r="H1695" s="597">
        <v>0</v>
      </c>
      <c r="I1695" s="597">
        <v>0</v>
      </c>
    </row>
    <row r="1696" spans="1:9">
      <c r="A1696" s="618" t="s">
        <v>350</v>
      </c>
      <c r="B1696" s="618" t="s">
        <v>675</v>
      </c>
      <c r="C1696" s="619" t="s">
        <v>411</v>
      </c>
      <c r="D1696" s="620" t="s">
        <v>676</v>
      </c>
      <c r="E1696" s="597">
        <v>614976011</v>
      </c>
      <c r="F1696" s="597">
        <v>0</v>
      </c>
      <c r="G1696" s="597">
        <v>17025500</v>
      </c>
      <c r="H1696" s="597">
        <v>597822341</v>
      </c>
      <c r="I1696" s="597">
        <v>128170</v>
      </c>
    </row>
    <row r="1697" spans="1:9">
      <c r="A1697" s="618" t="s">
        <v>350</v>
      </c>
      <c r="B1697" s="618" t="s">
        <v>675</v>
      </c>
      <c r="C1697" s="618" t="s">
        <v>91</v>
      </c>
      <c r="D1697" s="620" t="s">
        <v>652</v>
      </c>
      <c r="E1697" s="597">
        <v>83784900</v>
      </c>
      <c r="F1697" s="597">
        <v>0</v>
      </c>
      <c r="G1697" s="597">
        <v>0</v>
      </c>
      <c r="H1697" s="597">
        <v>83784900</v>
      </c>
      <c r="I1697" s="597">
        <v>0</v>
      </c>
    </row>
    <row r="1698" spans="1:9">
      <c r="A1698" s="618" t="s">
        <v>350</v>
      </c>
      <c r="B1698" s="618" t="s">
        <v>675</v>
      </c>
      <c r="C1698" s="618" t="s">
        <v>1034</v>
      </c>
      <c r="D1698" s="620" t="s">
        <v>3020</v>
      </c>
      <c r="E1698" s="597">
        <v>17025500</v>
      </c>
      <c r="F1698" s="597">
        <v>0</v>
      </c>
      <c r="G1698" s="597">
        <v>17025500</v>
      </c>
      <c r="H1698" s="597">
        <v>0</v>
      </c>
      <c r="I1698" s="597">
        <v>0</v>
      </c>
    </row>
    <row r="1699" spans="1:9">
      <c r="A1699" s="618" t="s">
        <v>350</v>
      </c>
      <c r="B1699" s="618" t="s">
        <v>675</v>
      </c>
      <c r="C1699" s="618" t="s">
        <v>1047</v>
      </c>
      <c r="D1699" s="620" t="s">
        <v>1048</v>
      </c>
      <c r="E1699" s="597">
        <v>7437</v>
      </c>
      <c r="F1699" s="597">
        <v>0</v>
      </c>
      <c r="G1699" s="597">
        <v>0</v>
      </c>
      <c r="H1699" s="597">
        <v>7437</v>
      </c>
      <c r="I1699" s="597">
        <v>0</v>
      </c>
    </row>
    <row r="1700" spans="1:9" ht="38.25">
      <c r="A1700" s="618" t="s">
        <v>350</v>
      </c>
      <c r="B1700" s="618" t="s">
        <v>675</v>
      </c>
      <c r="C1700" s="618" t="s">
        <v>1035</v>
      </c>
      <c r="D1700" s="620" t="s">
        <v>1036</v>
      </c>
      <c r="E1700" s="597">
        <v>157325</v>
      </c>
      <c r="F1700" s="597">
        <v>0</v>
      </c>
      <c r="G1700" s="597">
        <v>0</v>
      </c>
      <c r="H1700" s="597">
        <v>157325</v>
      </c>
      <c r="I1700" s="597">
        <v>0</v>
      </c>
    </row>
    <row r="1701" spans="1:9">
      <c r="A1701" s="618" t="s">
        <v>350</v>
      </c>
      <c r="B1701" s="618" t="s">
        <v>675</v>
      </c>
      <c r="C1701" s="618" t="s">
        <v>1010</v>
      </c>
      <c r="D1701" s="620" t="s">
        <v>1011</v>
      </c>
      <c r="E1701" s="597">
        <v>256340</v>
      </c>
      <c r="F1701" s="597">
        <v>0</v>
      </c>
      <c r="G1701" s="597">
        <v>0</v>
      </c>
      <c r="H1701" s="597">
        <v>128170</v>
      </c>
      <c r="I1701" s="597">
        <v>128170</v>
      </c>
    </row>
    <row r="1702" spans="1:9" ht="25.5">
      <c r="A1702" s="618" t="s">
        <v>350</v>
      </c>
      <c r="B1702" s="618" t="s">
        <v>675</v>
      </c>
      <c r="C1702" s="618" t="s">
        <v>1037</v>
      </c>
      <c r="D1702" s="620" t="s">
        <v>1038</v>
      </c>
      <c r="E1702" s="597">
        <v>161790</v>
      </c>
      <c r="F1702" s="597">
        <v>0</v>
      </c>
      <c r="G1702" s="597">
        <v>0</v>
      </c>
      <c r="H1702" s="597">
        <v>161790</v>
      </c>
      <c r="I1702" s="597">
        <v>0</v>
      </c>
    </row>
    <row r="1703" spans="1:9" ht="25.5">
      <c r="A1703" s="618" t="s">
        <v>350</v>
      </c>
      <c r="B1703" s="618" t="s">
        <v>675</v>
      </c>
      <c r="C1703" s="618" t="s">
        <v>1012</v>
      </c>
      <c r="D1703" s="620" t="s">
        <v>3015</v>
      </c>
      <c r="E1703" s="597">
        <v>28741</v>
      </c>
      <c r="F1703" s="597">
        <v>0</v>
      </c>
      <c r="G1703" s="597">
        <v>0</v>
      </c>
      <c r="H1703" s="597">
        <v>28741</v>
      </c>
      <c r="I1703" s="597">
        <v>0</v>
      </c>
    </row>
    <row r="1704" spans="1:9" ht="25.5">
      <c r="A1704" s="618" t="s">
        <v>350</v>
      </c>
      <c r="B1704" s="618" t="s">
        <v>675</v>
      </c>
      <c r="C1704" s="618" t="s">
        <v>92</v>
      </c>
      <c r="D1704" s="620" t="s">
        <v>2988</v>
      </c>
      <c r="E1704" s="597">
        <v>513553978</v>
      </c>
      <c r="F1704" s="597">
        <v>0</v>
      </c>
      <c r="G1704" s="597">
        <v>0</v>
      </c>
      <c r="H1704" s="597">
        <v>513553978</v>
      </c>
      <c r="I1704" s="597">
        <v>0</v>
      </c>
    </row>
    <row r="1705" spans="1:9">
      <c r="A1705" s="621" t="s">
        <v>411</v>
      </c>
      <c r="B1705" s="621" t="s">
        <v>411</v>
      </c>
      <c r="C1705" s="621" t="s">
        <v>411</v>
      </c>
      <c r="D1705" s="622" t="s">
        <v>411</v>
      </c>
      <c r="E1705" s="601">
        <v>1586371700387</v>
      </c>
      <c r="F1705" s="601">
        <v>2500000</v>
      </c>
      <c r="G1705" s="601">
        <v>483308890</v>
      </c>
      <c r="H1705" s="601">
        <v>370481464</v>
      </c>
      <c r="I1705" s="601">
        <v>1585515410033</v>
      </c>
    </row>
    <row r="1706" spans="1:9">
      <c r="A1706" s="618" t="s">
        <v>1548</v>
      </c>
      <c r="B1706" s="619" t="s">
        <v>411</v>
      </c>
      <c r="C1706" s="619" t="s">
        <v>411</v>
      </c>
      <c r="D1706" s="620" t="s">
        <v>2710</v>
      </c>
      <c r="E1706" s="597">
        <v>97411272738</v>
      </c>
      <c r="F1706" s="597">
        <v>2500000</v>
      </c>
      <c r="G1706" s="597">
        <v>483308890</v>
      </c>
      <c r="H1706" s="597">
        <v>193115962</v>
      </c>
      <c r="I1706" s="597">
        <v>96732347886</v>
      </c>
    </row>
    <row r="1707" spans="1:9">
      <c r="A1707" s="618" t="s">
        <v>1548</v>
      </c>
      <c r="B1707" s="618" t="s">
        <v>406</v>
      </c>
      <c r="C1707" s="619" t="s">
        <v>411</v>
      </c>
      <c r="D1707" s="620" t="s">
        <v>283</v>
      </c>
      <c r="E1707" s="597">
        <v>3450000</v>
      </c>
      <c r="F1707" s="597">
        <v>0</v>
      </c>
      <c r="G1707" s="597">
        <v>3450000</v>
      </c>
      <c r="H1707" s="597">
        <v>0</v>
      </c>
      <c r="I1707" s="597">
        <v>0</v>
      </c>
    </row>
    <row r="1708" spans="1:9" ht="25.5">
      <c r="A1708" s="618" t="s">
        <v>1548</v>
      </c>
      <c r="B1708" s="618" t="s">
        <v>406</v>
      </c>
      <c r="C1708" s="618" t="s">
        <v>662</v>
      </c>
      <c r="D1708" s="620" t="s">
        <v>2969</v>
      </c>
      <c r="E1708" s="597">
        <v>3450000</v>
      </c>
      <c r="F1708" s="597">
        <v>0</v>
      </c>
      <c r="G1708" s="597">
        <v>3450000</v>
      </c>
      <c r="H1708" s="597">
        <v>0</v>
      </c>
      <c r="I1708" s="597">
        <v>0</v>
      </c>
    </row>
    <row r="1709" spans="1:9">
      <c r="A1709" s="618" t="s">
        <v>1548</v>
      </c>
      <c r="B1709" s="618" t="s">
        <v>761</v>
      </c>
      <c r="C1709" s="619" t="s">
        <v>411</v>
      </c>
      <c r="D1709" s="620" t="s">
        <v>279</v>
      </c>
      <c r="E1709" s="597">
        <v>71117000</v>
      </c>
      <c r="F1709" s="597">
        <v>0</v>
      </c>
      <c r="G1709" s="597">
        <v>0</v>
      </c>
      <c r="H1709" s="597">
        <v>0</v>
      </c>
      <c r="I1709" s="597">
        <v>71117000</v>
      </c>
    </row>
    <row r="1710" spans="1:9">
      <c r="A1710" s="618" t="s">
        <v>1548</v>
      </c>
      <c r="B1710" s="618" t="s">
        <v>761</v>
      </c>
      <c r="C1710" s="618" t="s">
        <v>762</v>
      </c>
      <c r="D1710" s="620" t="s">
        <v>3144</v>
      </c>
      <c r="E1710" s="597">
        <v>71117000</v>
      </c>
      <c r="F1710" s="597">
        <v>0</v>
      </c>
      <c r="G1710" s="597">
        <v>0</v>
      </c>
      <c r="H1710" s="597">
        <v>0</v>
      </c>
      <c r="I1710" s="597">
        <v>71117000</v>
      </c>
    </row>
    <row r="1711" spans="1:9">
      <c r="A1711" s="618" t="s">
        <v>1548</v>
      </c>
      <c r="B1711" s="618" t="s">
        <v>666</v>
      </c>
      <c r="C1711" s="619" t="s">
        <v>411</v>
      </c>
      <c r="D1711" s="620" t="s">
        <v>667</v>
      </c>
      <c r="E1711" s="597">
        <v>2674630</v>
      </c>
      <c r="F1711" s="597">
        <v>0</v>
      </c>
      <c r="G1711" s="597">
        <v>0</v>
      </c>
      <c r="H1711" s="597">
        <v>802389</v>
      </c>
      <c r="I1711" s="597">
        <v>1872241</v>
      </c>
    </row>
    <row r="1712" spans="1:9">
      <c r="A1712" s="618" t="s">
        <v>1548</v>
      </c>
      <c r="B1712" s="618" t="s">
        <v>666</v>
      </c>
      <c r="C1712" s="618" t="s">
        <v>1413</v>
      </c>
      <c r="D1712" s="620" t="s">
        <v>3130</v>
      </c>
      <c r="E1712" s="597">
        <v>2674630</v>
      </c>
      <c r="F1712" s="597">
        <v>0</v>
      </c>
      <c r="G1712" s="597">
        <v>0</v>
      </c>
      <c r="H1712" s="597">
        <v>802389</v>
      </c>
      <c r="I1712" s="597">
        <v>1872241</v>
      </c>
    </row>
    <row r="1713" spans="1:9">
      <c r="A1713" s="618" t="s">
        <v>1548</v>
      </c>
      <c r="B1713" s="618" t="s">
        <v>669</v>
      </c>
      <c r="C1713" s="619" t="s">
        <v>411</v>
      </c>
      <c r="D1713" s="620" t="s">
        <v>2970</v>
      </c>
      <c r="E1713" s="597">
        <v>3450000</v>
      </c>
      <c r="F1713" s="597">
        <v>0</v>
      </c>
      <c r="G1713" s="597">
        <v>3450000</v>
      </c>
      <c r="H1713" s="597">
        <v>0</v>
      </c>
      <c r="I1713" s="597">
        <v>0</v>
      </c>
    </row>
    <row r="1714" spans="1:9" ht="25.5">
      <c r="A1714" s="618" t="s">
        <v>1548</v>
      </c>
      <c r="B1714" s="618" t="s">
        <v>669</v>
      </c>
      <c r="C1714" s="618" t="s">
        <v>671</v>
      </c>
      <c r="D1714" s="620" t="s">
        <v>2971</v>
      </c>
      <c r="E1714" s="597">
        <v>3450000</v>
      </c>
      <c r="F1714" s="597">
        <v>0</v>
      </c>
      <c r="G1714" s="597">
        <v>3450000</v>
      </c>
      <c r="H1714" s="597">
        <v>0</v>
      </c>
      <c r="I1714" s="597">
        <v>0</v>
      </c>
    </row>
    <row r="1715" spans="1:9">
      <c r="A1715" s="618" t="s">
        <v>1548</v>
      </c>
      <c r="B1715" s="618" t="s">
        <v>765</v>
      </c>
      <c r="C1715" s="619" t="s">
        <v>411</v>
      </c>
      <c r="D1715" s="620" t="s">
        <v>81</v>
      </c>
      <c r="E1715" s="597">
        <v>148293000</v>
      </c>
      <c r="F1715" s="597">
        <v>0</v>
      </c>
      <c r="G1715" s="597">
        <v>0</v>
      </c>
      <c r="H1715" s="597">
        <v>0</v>
      </c>
      <c r="I1715" s="597">
        <v>148293000</v>
      </c>
    </row>
    <row r="1716" spans="1:9" ht="25.5">
      <c r="A1716" s="618" t="s">
        <v>1548</v>
      </c>
      <c r="B1716" s="618" t="s">
        <v>765</v>
      </c>
      <c r="C1716" s="618" t="s">
        <v>1472</v>
      </c>
      <c r="D1716" s="620" t="s">
        <v>3082</v>
      </c>
      <c r="E1716" s="597">
        <v>148293000</v>
      </c>
      <c r="F1716" s="597">
        <v>0</v>
      </c>
      <c r="G1716" s="597">
        <v>0</v>
      </c>
      <c r="H1716" s="597">
        <v>0</v>
      </c>
      <c r="I1716" s="597">
        <v>148293000</v>
      </c>
    </row>
    <row r="1717" spans="1:9">
      <c r="A1717" s="618" t="s">
        <v>1548</v>
      </c>
      <c r="B1717" s="618" t="s">
        <v>1478</v>
      </c>
      <c r="C1717" s="619" t="s">
        <v>411</v>
      </c>
      <c r="D1717" s="620" t="s">
        <v>3057</v>
      </c>
      <c r="E1717" s="597">
        <v>894980000</v>
      </c>
      <c r="F1717" s="597">
        <v>0</v>
      </c>
      <c r="G1717" s="597">
        <v>447490000</v>
      </c>
      <c r="H1717" s="597">
        <v>178996000</v>
      </c>
      <c r="I1717" s="597">
        <v>268494000</v>
      </c>
    </row>
    <row r="1718" spans="1:9">
      <c r="A1718" s="618" t="s">
        <v>1548</v>
      </c>
      <c r="B1718" s="618" t="s">
        <v>1478</v>
      </c>
      <c r="C1718" s="618" t="s">
        <v>1479</v>
      </c>
      <c r="D1718" s="620" t="s">
        <v>3089</v>
      </c>
      <c r="E1718" s="597">
        <v>894980000</v>
      </c>
      <c r="F1718" s="597">
        <v>0</v>
      </c>
      <c r="G1718" s="597">
        <v>447490000</v>
      </c>
      <c r="H1718" s="597">
        <v>178996000</v>
      </c>
      <c r="I1718" s="597">
        <v>268494000</v>
      </c>
    </row>
    <row r="1719" spans="1:9">
      <c r="A1719" s="618" t="s">
        <v>1548</v>
      </c>
      <c r="B1719" s="618" t="s">
        <v>672</v>
      </c>
      <c r="C1719" s="619" t="s">
        <v>411</v>
      </c>
      <c r="D1719" s="620" t="s">
        <v>3012</v>
      </c>
      <c r="E1719" s="597">
        <v>18240000</v>
      </c>
      <c r="F1719" s="597">
        <v>0</v>
      </c>
      <c r="G1719" s="597">
        <v>0</v>
      </c>
      <c r="H1719" s="597">
        <v>9120000</v>
      </c>
      <c r="I1719" s="597">
        <v>9120000</v>
      </c>
    </row>
    <row r="1720" spans="1:9">
      <c r="A1720" s="618" t="s">
        <v>1548</v>
      </c>
      <c r="B1720" s="618" t="s">
        <v>672</v>
      </c>
      <c r="C1720" s="618" t="s">
        <v>673</v>
      </c>
      <c r="D1720" s="620" t="s">
        <v>995</v>
      </c>
      <c r="E1720" s="597">
        <v>18240000</v>
      </c>
      <c r="F1720" s="597">
        <v>0</v>
      </c>
      <c r="G1720" s="597">
        <v>0</v>
      </c>
      <c r="H1720" s="597">
        <v>9120000</v>
      </c>
      <c r="I1720" s="597">
        <v>9120000</v>
      </c>
    </row>
    <row r="1721" spans="1:9">
      <c r="A1721" s="618" t="s">
        <v>1548</v>
      </c>
      <c r="B1721" s="618" t="s">
        <v>388</v>
      </c>
      <c r="C1721" s="619" t="s">
        <v>411</v>
      </c>
      <c r="D1721" s="620" t="s">
        <v>2993</v>
      </c>
      <c r="E1721" s="597">
        <v>6464262000</v>
      </c>
      <c r="F1721" s="597">
        <v>0</v>
      </c>
      <c r="G1721" s="597">
        <v>0</v>
      </c>
      <c r="H1721" s="597">
        <v>0</v>
      </c>
      <c r="I1721" s="597">
        <v>6464262000</v>
      </c>
    </row>
    <row r="1722" spans="1:9">
      <c r="A1722" s="618" t="s">
        <v>1548</v>
      </c>
      <c r="B1722" s="618" t="s">
        <v>388</v>
      </c>
      <c r="C1722" s="618" t="s">
        <v>1050</v>
      </c>
      <c r="D1722" s="620" t="s">
        <v>1051</v>
      </c>
      <c r="E1722" s="597">
        <v>216088000</v>
      </c>
      <c r="F1722" s="597">
        <v>0</v>
      </c>
      <c r="G1722" s="597">
        <v>0</v>
      </c>
      <c r="H1722" s="597">
        <v>0</v>
      </c>
      <c r="I1722" s="597">
        <v>216088000</v>
      </c>
    </row>
    <row r="1723" spans="1:9">
      <c r="A1723" s="618" t="s">
        <v>1548</v>
      </c>
      <c r="B1723" s="618" t="s">
        <v>388</v>
      </c>
      <c r="C1723" s="618" t="s">
        <v>1014</v>
      </c>
      <c r="D1723" s="620" t="s">
        <v>1015</v>
      </c>
      <c r="E1723" s="597">
        <v>6248174000</v>
      </c>
      <c r="F1723" s="597">
        <v>0</v>
      </c>
      <c r="G1723" s="597">
        <v>0</v>
      </c>
      <c r="H1723" s="597">
        <v>0</v>
      </c>
      <c r="I1723" s="597">
        <v>6248174000</v>
      </c>
    </row>
    <row r="1724" spans="1:9" ht="15.75" customHeight="1">
      <c r="A1724" s="618" t="s">
        <v>1548</v>
      </c>
      <c r="B1724" s="618" t="s">
        <v>682</v>
      </c>
      <c r="C1724" s="619" t="s">
        <v>411</v>
      </c>
      <c r="D1724" s="620" t="s">
        <v>2979</v>
      </c>
      <c r="E1724" s="597">
        <v>387691000</v>
      </c>
      <c r="F1724" s="597">
        <v>0</v>
      </c>
      <c r="G1724" s="597">
        <v>0</v>
      </c>
      <c r="H1724" s="597">
        <v>0</v>
      </c>
      <c r="I1724" s="597">
        <v>387691000</v>
      </c>
    </row>
    <row r="1725" spans="1:9">
      <c r="A1725" s="618" t="s">
        <v>1548</v>
      </c>
      <c r="B1725" s="618" t="s">
        <v>682</v>
      </c>
      <c r="C1725" s="618" t="s">
        <v>1407</v>
      </c>
      <c r="D1725" s="620" t="s">
        <v>1408</v>
      </c>
      <c r="E1725" s="597">
        <v>529000</v>
      </c>
      <c r="F1725" s="597">
        <v>0</v>
      </c>
      <c r="G1725" s="597">
        <v>0</v>
      </c>
      <c r="H1725" s="597">
        <v>0</v>
      </c>
      <c r="I1725" s="597">
        <v>529000</v>
      </c>
    </row>
    <row r="1726" spans="1:9">
      <c r="A1726" s="618" t="s">
        <v>1548</v>
      </c>
      <c r="B1726" s="618" t="s">
        <v>682</v>
      </c>
      <c r="C1726" s="618" t="s">
        <v>1016</v>
      </c>
      <c r="D1726" s="620" t="s">
        <v>1017</v>
      </c>
      <c r="E1726" s="597">
        <v>387162000</v>
      </c>
      <c r="F1726" s="597">
        <v>0</v>
      </c>
      <c r="G1726" s="597">
        <v>0</v>
      </c>
      <c r="H1726" s="597">
        <v>0</v>
      </c>
      <c r="I1726" s="597">
        <v>387162000</v>
      </c>
    </row>
    <row r="1727" spans="1:9" ht="25.5">
      <c r="A1727" s="618" t="s">
        <v>1548</v>
      </c>
      <c r="B1727" s="618" t="s">
        <v>683</v>
      </c>
      <c r="C1727" s="619" t="s">
        <v>411</v>
      </c>
      <c r="D1727" s="620" t="s">
        <v>2981</v>
      </c>
      <c r="E1727" s="597">
        <v>240000</v>
      </c>
      <c r="F1727" s="597">
        <v>0</v>
      </c>
      <c r="G1727" s="597">
        <v>0</v>
      </c>
      <c r="H1727" s="597">
        <v>0</v>
      </c>
      <c r="I1727" s="597">
        <v>240000</v>
      </c>
    </row>
    <row r="1728" spans="1:9" ht="25.5">
      <c r="A1728" s="618" t="s">
        <v>1548</v>
      </c>
      <c r="B1728" s="618" t="s">
        <v>683</v>
      </c>
      <c r="C1728" s="618" t="s">
        <v>1488</v>
      </c>
      <c r="D1728" s="620" t="s">
        <v>3098</v>
      </c>
      <c r="E1728" s="597">
        <v>240000</v>
      </c>
      <c r="F1728" s="597">
        <v>0</v>
      </c>
      <c r="G1728" s="597">
        <v>0</v>
      </c>
      <c r="H1728" s="597">
        <v>0</v>
      </c>
      <c r="I1728" s="597">
        <v>240000</v>
      </c>
    </row>
    <row r="1729" spans="1:9">
      <c r="A1729" s="618" t="s">
        <v>1548</v>
      </c>
      <c r="B1729" s="618" t="s">
        <v>1527</v>
      </c>
      <c r="C1729" s="619" t="s">
        <v>411</v>
      </c>
      <c r="D1729" s="620" t="s">
        <v>3158</v>
      </c>
      <c r="E1729" s="597">
        <v>30100000</v>
      </c>
      <c r="F1729" s="597">
        <v>0</v>
      </c>
      <c r="G1729" s="597">
        <v>0</v>
      </c>
      <c r="H1729" s="597">
        <v>0</v>
      </c>
      <c r="I1729" s="597">
        <v>30100000</v>
      </c>
    </row>
    <row r="1730" spans="1:9" ht="25.5">
      <c r="A1730" s="618" t="s">
        <v>1548</v>
      </c>
      <c r="B1730" s="618" t="s">
        <v>1527</v>
      </c>
      <c r="C1730" s="618" t="s">
        <v>3184</v>
      </c>
      <c r="D1730" s="620" t="s">
        <v>3185</v>
      </c>
      <c r="E1730" s="597">
        <v>2000000</v>
      </c>
      <c r="F1730" s="597">
        <v>0</v>
      </c>
      <c r="G1730" s="597">
        <v>0</v>
      </c>
      <c r="H1730" s="597">
        <v>0</v>
      </c>
      <c r="I1730" s="597">
        <v>2000000</v>
      </c>
    </row>
    <row r="1731" spans="1:9">
      <c r="A1731" s="618" t="s">
        <v>1548</v>
      </c>
      <c r="B1731" s="618" t="s">
        <v>1527</v>
      </c>
      <c r="C1731" s="618" t="s">
        <v>1528</v>
      </c>
      <c r="D1731" s="620" t="s">
        <v>3159</v>
      </c>
      <c r="E1731" s="597">
        <v>11600000</v>
      </c>
      <c r="F1731" s="597">
        <v>0</v>
      </c>
      <c r="G1731" s="597">
        <v>0</v>
      </c>
      <c r="H1731" s="597">
        <v>0</v>
      </c>
      <c r="I1731" s="597">
        <v>11600000</v>
      </c>
    </row>
    <row r="1732" spans="1:9">
      <c r="A1732" s="618" t="s">
        <v>1548</v>
      </c>
      <c r="B1732" s="618" t="s">
        <v>1527</v>
      </c>
      <c r="C1732" s="618" t="s">
        <v>1546</v>
      </c>
      <c r="D1732" s="620" t="s">
        <v>205</v>
      </c>
      <c r="E1732" s="597">
        <v>16500000</v>
      </c>
      <c r="F1732" s="597">
        <v>0</v>
      </c>
      <c r="G1732" s="597">
        <v>0</v>
      </c>
      <c r="H1732" s="597">
        <v>0</v>
      </c>
      <c r="I1732" s="597">
        <v>16500000</v>
      </c>
    </row>
    <row r="1733" spans="1:9">
      <c r="A1733" s="618" t="s">
        <v>1548</v>
      </c>
      <c r="B1733" s="618" t="s">
        <v>691</v>
      </c>
      <c r="C1733" s="619" t="s">
        <v>411</v>
      </c>
      <c r="D1733" s="620" t="s">
        <v>3005</v>
      </c>
      <c r="E1733" s="597">
        <v>517280000</v>
      </c>
      <c r="F1733" s="597">
        <v>0</v>
      </c>
      <c r="G1733" s="597">
        <v>0</v>
      </c>
      <c r="H1733" s="597">
        <v>3200000</v>
      </c>
      <c r="I1733" s="597">
        <v>514080000</v>
      </c>
    </row>
    <row r="1734" spans="1:9">
      <c r="A1734" s="618" t="s">
        <v>1548</v>
      </c>
      <c r="B1734" s="618" t="s">
        <v>691</v>
      </c>
      <c r="C1734" s="618" t="s">
        <v>3007</v>
      </c>
      <c r="D1734" s="620" t="s">
        <v>21</v>
      </c>
      <c r="E1734" s="597">
        <v>3300000</v>
      </c>
      <c r="F1734" s="597">
        <v>0</v>
      </c>
      <c r="G1734" s="597">
        <v>0</v>
      </c>
      <c r="H1734" s="597">
        <v>0</v>
      </c>
      <c r="I1734" s="597">
        <v>3300000</v>
      </c>
    </row>
    <row r="1735" spans="1:9">
      <c r="A1735" s="618" t="s">
        <v>1548</v>
      </c>
      <c r="B1735" s="618" t="s">
        <v>691</v>
      </c>
      <c r="C1735" s="618" t="s">
        <v>3186</v>
      </c>
      <c r="D1735" s="620" t="s">
        <v>3187</v>
      </c>
      <c r="E1735" s="597">
        <v>215080000</v>
      </c>
      <c r="F1735" s="597">
        <v>0</v>
      </c>
      <c r="G1735" s="597">
        <v>0</v>
      </c>
      <c r="H1735" s="597">
        <v>3200000</v>
      </c>
      <c r="I1735" s="597">
        <v>211880000</v>
      </c>
    </row>
    <row r="1736" spans="1:9">
      <c r="A1736" s="618" t="s">
        <v>1548</v>
      </c>
      <c r="B1736" s="618" t="s">
        <v>691</v>
      </c>
      <c r="C1736" s="618" t="s">
        <v>82</v>
      </c>
      <c r="D1736" s="620" t="s">
        <v>1049</v>
      </c>
      <c r="E1736" s="597">
        <v>298900000</v>
      </c>
      <c r="F1736" s="597">
        <v>0</v>
      </c>
      <c r="G1736" s="597">
        <v>0</v>
      </c>
      <c r="H1736" s="597">
        <v>0</v>
      </c>
      <c r="I1736" s="597">
        <v>298900000</v>
      </c>
    </row>
    <row r="1737" spans="1:9">
      <c r="A1737" s="618" t="s">
        <v>1548</v>
      </c>
      <c r="B1737" s="618" t="s">
        <v>83</v>
      </c>
      <c r="C1737" s="619" t="s">
        <v>411</v>
      </c>
      <c r="D1737" s="620" t="s">
        <v>84</v>
      </c>
      <c r="E1737" s="597">
        <v>16244646790</v>
      </c>
      <c r="F1737" s="597">
        <v>0</v>
      </c>
      <c r="G1737" s="597">
        <v>0</v>
      </c>
      <c r="H1737" s="597">
        <v>0</v>
      </c>
      <c r="I1737" s="597">
        <v>16244646790</v>
      </c>
    </row>
    <row r="1738" spans="1:9">
      <c r="A1738" s="618" t="s">
        <v>1548</v>
      </c>
      <c r="B1738" s="618" t="s">
        <v>83</v>
      </c>
      <c r="C1738" s="618" t="s">
        <v>94</v>
      </c>
      <c r="D1738" s="620" t="s">
        <v>3188</v>
      </c>
      <c r="E1738" s="597">
        <v>7476245307</v>
      </c>
      <c r="F1738" s="597">
        <v>0</v>
      </c>
      <c r="G1738" s="597">
        <v>0</v>
      </c>
      <c r="H1738" s="597">
        <v>0</v>
      </c>
      <c r="I1738" s="597">
        <v>7476245307</v>
      </c>
    </row>
    <row r="1739" spans="1:9">
      <c r="A1739" s="618" t="s">
        <v>1548</v>
      </c>
      <c r="B1739" s="618" t="s">
        <v>83</v>
      </c>
      <c r="C1739" s="618" t="s">
        <v>1549</v>
      </c>
      <c r="D1739" s="620" t="s">
        <v>1550</v>
      </c>
      <c r="E1739" s="597">
        <v>2193695100</v>
      </c>
      <c r="F1739" s="597">
        <v>0</v>
      </c>
      <c r="G1739" s="597">
        <v>0</v>
      </c>
      <c r="H1739" s="597">
        <v>0</v>
      </c>
      <c r="I1739" s="597">
        <v>2193695100</v>
      </c>
    </row>
    <row r="1740" spans="1:9">
      <c r="A1740" s="618" t="s">
        <v>1548</v>
      </c>
      <c r="B1740" s="618" t="s">
        <v>83</v>
      </c>
      <c r="C1740" s="618" t="s">
        <v>1551</v>
      </c>
      <c r="D1740" s="620" t="s">
        <v>3183</v>
      </c>
      <c r="E1740" s="597">
        <v>5928861383</v>
      </c>
      <c r="F1740" s="597">
        <v>0</v>
      </c>
      <c r="G1740" s="597">
        <v>0</v>
      </c>
      <c r="H1740" s="597">
        <v>0</v>
      </c>
      <c r="I1740" s="597">
        <v>5928861383</v>
      </c>
    </row>
    <row r="1741" spans="1:9">
      <c r="A1741" s="618" t="s">
        <v>1548</v>
      </c>
      <c r="B1741" s="618" t="s">
        <v>83</v>
      </c>
      <c r="C1741" s="618" t="s">
        <v>1547</v>
      </c>
      <c r="D1741" s="620" t="s">
        <v>205</v>
      </c>
      <c r="E1741" s="597">
        <v>645845000</v>
      </c>
      <c r="F1741" s="597">
        <v>0</v>
      </c>
      <c r="G1741" s="597">
        <v>0</v>
      </c>
      <c r="H1741" s="597">
        <v>0</v>
      </c>
      <c r="I1741" s="597">
        <v>645845000</v>
      </c>
    </row>
    <row r="1742" spans="1:9">
      <c r="A1742" s="618" t="s">
        <v>1548</v>
      </c>
      <c r="B1742" s="618" t="s">
        <v>382</v>
      </c>
      <c r="C1742" s="619" t="s">
        <v>411</v>
      </c>
      <c r="D1742" s="620" t="s">
        <v>383</v>
      </c>
      <c r="E1742" s="597">
        <v>2240654000</v>
      </c>
      <c r="F1742" s="597">
        <v>2500000</v>
      </c>
      <c r="G1742" s="597">
        <v>0</v>
      </c>
      <c r="H1742" s="597">
        <v>0</v>
      </c>
      <c r="I1742" s="597">
        <v>2238154000</v>
      </c>
    </row>
    <row r="1743" spans="1:9">
      <c r="A1743" s="618" t="s">
        <v>1548</v>
      </c>
      <c r="B1743" s="618" t="s">
        <v>382</v>
      </c>
      <c r="C1743" s="618" t="s">
        <v>384</v>
      </c>
      <c r="D1743" s="620" t="s">
        <v>2985</v>
      </c>
      <c r="E1743" s="597">
        <v>8650000</v>
      </c>
      <c r="F1743" s="597">
        <v>0</v>
      </c>
      <c r="G1743" s="597">
        <v>0</v>
      </c>
      <c r="H1743" s="597">
        <v>0</v>
      </c>
      <c r="I1743" s="597">
        <v>8650000</v>
      </c>
    </row>
    <row r="1744" spans="1:9" ht="38.25">
      <c r="A1744" s="618" t="s">
        <v>1548</v>
      </c>
      <c r="B1744" s="618" t="s">
        <v>382</v>
      </c>
      <c r="C1744" s="618" t="s">
        <v>674</v>
      </c>
      <c r="D1744" s="620" t="s">
        <v>3013</v>
      </c>
      <c r="E1744" s="597">
        <v>2500000</v>
      </c>
      <c r="F1744" s="597">
        <v>2500000</v>
      </c>
      <c r="G1744" s="597">
        <v>0</v>
      </c>
      <c r="H1744" s="597">
        <v>0</v>
      </c>
      <c r="I1744" s="597">
        <v>0</v>
      </c>
    </row>
    <row r="1745" spans="1:9">
      <c r="A1745" s="618" t="s">
        <v>1548</v>
      </c>
      <c r="B1745" s="618" t="s">
        <v>382</v>
      </c>
      <c r="C1745" s="618" t="s">
        <v>544</v>
      </c>
      <c r="D1745" s="620" t="s">
        <v>1000</v>
      </c>
      <c r="E1745" s="597">
        <v>12350000</v>
      </c>
      <c r="F1745" s="597">
        <v>0</v>
      </c>
      <c r="G1745" s="597">
        <v>0</v>
      </c>
      <c r="H1745" s="597">
        <v>0</v>
      </c>
      <c r="I1745" s="597">
        <v>12350000</v>
      </c>
    </row>
    <row r="1746" spans="1:9" ht="25.5">
      <c r="A1746" s="618" t="s">
        <v>1548</v>
      </c>
      <c r="B1746" s="618" t="s">
        <v>382</v>
      </c>
      <c r="C1746" s="618" t="s">
        <v>385</v>
      </c>
      <c r="D1746" s="620" t="s">
        <v>2986</v>
      </c>
      <c r="E1746" s="597">
        <v>652850000</v>
      </c>
      <c r="F1746" s="597">
        <v>0</v>
      </c>
      <c r="G1746" s="597">
        <v>0</v>
      </c>
      <c r="H1746" s="597">
        <v>0</v>
      </c>
      <c r="I1746" s="597">
        <v>652850000</v>
      </c>
    </row>
    <row r="1747" spans="1:9">
      <c r="A1747" s="618" t="s">
        <v>1548</v>
      </c>
      <c r="B1747" s="618" t="s">
        <v>382</v>
      </c>
      <c r="C1747" s="618" t="s">
        <v>386</v>
      </c>
      <c r="D1747" s="620" t="s">
        <v>998</v>
      </c>
      <c r="E1747" s="597">
        <v>1564304000</v>
      </c>
      <c r="F1747" s="597">
        <v>0</v>
      </c>
      <c r="G1747" s="597">
        <v>0</v>
      </c>
      <c r="H1747" s="597">
        <v>0</v>
      </c>
      <c r="I1747" s="597">
        <v>1564304000</v>
      </c>
    </row>
    <row r="1748" spans="1:9">
      <c r="A1748" s="618" t="s">
        <v>1548</v>
      </c>
      <c r="B1748" s="618" t="s">
        <v>391</v>
      </c>
      <c r="C1748" s="619" t="s">
        <v>411</v>
      </c>
      <c r="D1748" s="620" t="s">
        <v>392</v>
      </c>
      <c r="E1748" s="597">
        <v>2920000</v>
      </c>
      <c r="F1748" s="597">
        <v>0</v>
      </c>
      <c r="G1748" s="597">
        <v>0</v>
      </c>
      <c r="H1748" s="597">
        <v>0</v>
      </c>
      <c r="I1748" s="597">
        <v>2920000</v>
      </c>
    </row>
    <row r="1749" spans="1:9">
      <c r="A1749" s="618" t="s">
        <v>1548</v>
      </c>
      <c r="B1749" s="618" t="s">
        <v>391</v>
      </c>
      <c r="C1749" s="618" t="s">
        <v>1411</v>
      </c>
      <c r="D1749" s="620" t="s">
        <v>2987</v>
      </c>
      <c r="E1749" s="597">
        <v>2920000</v>
      </c>
      <c r="F1749" s="597">
        <v>0</v>
      </c>
      <c r="G1749" s="597">
        <v>0</v>
      </c>
      <c r="H1749" s="597">
        <v>0</v>
      </c>
      <c r="I1749" s="597">
        <v>2920000</v>
      </c>
    </row>
    <row r="1750" spans="1:9">
      <c r="A1750" s="618" t="s">
        <v>1548</v>
      </c>
      <c r="B1750" s="618" t="s">
        <v>1553</v>
      </c>
      <c r="C1750" s="619" t="s">
        <v>411</v>
      </c>
      <c r="D1750" s="620" t="s">
        <v>3189</v>
      </c>
      <c r="E1750" s="597">
        <v>2237800000</v>
      </c>
      <c r="F1750" s="597">
        <v>0</v>
      </c>
      <c r="G1750" s="597">
        <v>0</v>
      </c>
      <c r="H1750" s="597">
        <v>0</v>
      </c>
      <c r="I1750" s="597">
        <v>2237800000</v>
      </c>
    </row>
    <row r="1751" spans="1:9">
      <c r="A1751" s="618" t="s">
        <v>1548</v>
      </c>
      <c r="B1751" s="618" t="s">
        <v>1553</v>
      </c>
      <c r="C1751" s="618" t="s">
        <v>1554</v>
      </c>
      <c r="D1751" s="620" t="s">
        <v>1555</v>
      </c>
      <c r="E1751" s="597">
        <v>769930000</v>
      </c>
      <c r="F1751" s="597">
        <v>0</v>
      </c>
      <c r="G1751" s="597">
        <v>0</v>
      </c>
      <c r="H1751" s="597">
        <v>0</v>
      </c>
      <c r="I1751" s="597">
        <v>769930000</v>
      </c>
    </row>
    <row r="1752" spans="1:9">
      <c r="A1752" s="618" t="s">
        <v>1548</v>
      </c>
      <c r="B1752" s="618" t="s">
        <v>1553</v>
      </c>
      <c r="C1752" s="618" t="s">
        <v>3190</v>
      </c>
      <c r="D1752" s="620" t="s">
        <v>205</v>
      </c>
      <c r="E1752" s="597">
        <v>1467870000</v>
      </c>
      <c r="F1752" s="597">
        <v>0</v>
      </c>
      <c r="G1752" s="597">
        <v>0</v>
      </c>
      <c r="H1752" s="597">
        <v>0</v>
      </c>
      <c r="I1752" s="597">
        <v>1467870000</v>
      </c>
    </row>
    <row r="1753" spans="1:9">
      <c r="A1753" s="618" t="s">
        <v>1548</v>
      </c>
      <c r="B1753" s="618" t="s">
        <v>687</v>
      </c>
      <c r="C1753" s="619" t="s">
        <v>411</v>
      </c>
      <c r="D1753" s="620" t="s">
        <v>3145</v>
      </c>
      <c r="E1753" s="597">
        <v>44945177957</v>
      </c>
      <c r="F1753" s="597">
        <v>0</v>
      </c>
      <c r="G1753" s="597">
        <v>0</v>
      </c>
      <c r="H1753" s="597">
        <v>0</v>
      </c>
      <c r="I1753" s="597">
        <v>44945177957</v>
      </c>
    </row>
    <row r="1754" spans="1:9">
      <c r="A1754" s="618" t="s">
        <v>1548</v>
      </c>
      <c r="B1754" s="618" t="s">
        <v>687</v>
      </c>
      <c r="C1754" s="618" t="s">
        <v>85</v>
      </c>
      <c r="D1754" s="620" t="s">
        <v>1555</v>
      </c>
      <c r="E1754" s="597">
        <v>44522998957</v>
      </c>
      <c r="F1754" s="597">
        <v>0</v>
      </c>
      <c r="G1754" s="597">
        <v>0</v>
      </c>
      <c r="H1754" s="597">
        <v>0</v>
      </c>
      <c r="I1754" s="597">
        <v>44522998957</v>
      </c>
    </row>
    <row r="1755" spans="1:9">
      <c r="A1755" s="618" t="s">
        <v>1548</v>
      </c>
      <c r="B1755" s="618" t="s">
        <v>687</v>
      </c>
      <c r="C1755" s="618" t="s">
        <v>688</v>
      </c>
      <c r="D1755" s="620" t="s">
        <v>205</v>
      </c>
      <c r="E1755" s="597">
        <v>422179000</v>
      </c>
      <c r="F1755" s="597">
        <v>0</v>
      </c>
      <c r="G1755" s="597">
        <v>0</v>
      </c>
      <c r="H1755" s="597">
        <v>0</v>
      </c>
      <c r="I1755" s="597">
        <v>422179000</v>
      </c>
    </row>
    <row r="1756" spans="1:9">
      <c r="A1756" s="618" t="s">
        <v>1548</v>
      </c>
      <c r="B1756" s="618" t="s">
        <v>675</v>
      </c>
      <c r="C1756" s="619" t="s">
        <v>411</v>
      </c>
      <c r="D1756" s="620" t="s">
        <v>676</v>
      </c>
      <c r="E1756" s="597">
        <v>23198296361</v>
      </c>
      <c r="F1756" s="597">
        <v>0</v>
      </c>
      <c r="G1756" s="597">
        <v>28918890</v>
      </c>
      <c r="H1756" s="597">
        <v>997573</v>
      </c>
      <c r="I1756" s="597">
        <v>23168379898</v>
      </c>
    </row>
    <row r="1757" spans="1:9">
      <c r="A1757" s="618" t="s">
        <v>1548</v>
      </c>
      <c r="B1757" s="618" t="s">
        <v>675</v>
      </c>
      <c r="C1757" s="618" t="s">
        <v>91</v>
      </c>
      <c r="D1757" s="620" t="s">
        <v>652</v>
      </c>
      <c r="E1757" s="597">
        <v>375893499</v>
      </c>
      <c r="F1757" s="597">
        <v>0</v>
      </c>
      <c r="G1757" s="597">
        <v>0</v>
      </c>
      <c r="H1757" s="597">
        <v>0</v>
      </c>
      <c r="I1757" s="597">
        <v>375893499</v>
      </c>
    </row>
    <row r="1758" spans="1:9">
      <c r="A1758" s="618" t="s">
        <v>1548</v>
      </c>
      <c r="B1758" s="618" t="s">
        <v>675</v>
      </c>
      <c r="C1758" s="618" t="s">
        <v>1034</v>
      </c>
      <c r="D1758" s="620" t="s">
        <v>3020</v>
      </c>
      <c r="E1758" s="597">
        <v>28918890</v>
      </c>
      <c r="F1758" s="597">
        <v>0</v>
      </c>
      <c r="G1758" s="597">
        <v>28918890</v>
      </c>
      <c r="H1758" s="597">
        <v>0</v>
      </c>
      <c r="I1758" s="597">
        <v>0</v>
      </c>
    </row>
    <row r="1759" spans="1:9" ht="25.5">
      <c r="A1759" s="618" t="s">
        <v>1548</v>
      </c>
      <c r="B1759" s="618" t="s">
        <v>675</v>
      </c>
      <c r="C1759" s="618" t="s">
        <v>1008</v>
      </c>
      <c r="D1759" s="620" t="s">
        <v>1009</v>
      </c>
      <c r="E1759" s="597">
        <v>110138</v>
      </c>
      <c r="F1759" s="597">
        <v>0</v>
      </c>
      <c r="G1759" s="597">
        <v>0</v>
      </c>
      <c r="H1759" s="597">
        <v>110138</v>
      </c>
      <c r="I1759" s="597">
        <v>0</v>
      </c>
    </row>
    <row r="1760" spans="1:9" ht="25.5">
      <c r="A1760" s="618" t="s">
        <v>1548</v>
      </c>
      <c r="B1760" s="618" t="s">
        <v>675</v>
      </c>
      <c r="C1760" s="618" t="s">
        <v>1012</v>
      </c>
      <c r="D1760" s="620" t="s">
        <v>3015</v>
      </c>
      <c r="E1760" s="597">
        <v>887435</v>
      </c>
      <c r="F1760" s="597">
        <v>0</v>
      </c>
      <c r="G1760" s="597">
        <v>0</v>
      </c>
      <c r="H1760" s="597">
        <v>887435</v>
      </c>
      <c r="I1760" s="597">
        <v>0</v>
      </c>
    </row>
    <row r="1761" spans="1:9" ht="25.5">
      <c r="A1761" s="618" t="s">
        <v>1548</v>
      </c>
      <c r="B1761" s="618" t="s">
        <v>675</v>
      </c>
      <c r="C1761" s="618" t="s">
        <v>92</v>
      </c>
      <c r="D1761" s="620" t="s">
        <v>2988</v>
      </c>
      <c r="E1761" s="597">
        <v>22792486399</v>
      </c>
      <c r="F1761" s="597">
        <v>0</v>
      </c>
      <c r="G1761" s="597">
        <v>0</v>
      </c>
      <c r="H1761" s="597">
        <v>0</v>
      </c>
      <c r="I1761" s="597">
        <v>22792486399</v>
      </c>
    </row>
    <row r="1762" spans="1:9">
      <c r="A1762" s="618" t="s">
        <v>1552</v>
      </c>
      <c r="B1762" s="619" t="s">
        <v>411</v>
      </c>
      <c r="C1762" s="619" t="s">
        <v>411</v>
      </c>
      <c r="D1762" s="620" t="s">
        <v>3191</v>
      </c>
      <c r="E1762" s="597">
        <v>199420000</v>
      </c>
      <c r="F1762" s="597">
        <v>0</v>
      </c>
      <c r="G1762" s="597">
        <v>0</v>
      </c>
      <c r="H1762" s="597">
        <v>0</v>
      </c>
      <c r="I1762" s="597">
        <v>199420000</v>
      </c>
    </row>
    <row r="1763" spans="1:9">
      <c r="A1763" s="618" t="s">
        <v>1552</v>
      </c>
      <c r="B1763" s="618" t="s">
        <v>382</v>
      </c>
      <c r="C1763" s="619" t="s">
        <v>411</v>
      </c>
      <c r="D1763" s="620" t="s">
        <v>383</v>
      </c>
      <c r="E1763" s="597">
        <v>199420000</v>
      </c>
      <c r="F1763" s="597">
        <v>0</v>
      </c>
      <c r="G1763" s="597">
        <v>0</v>
      </c>
      <c r="H1763" s="597">
        <v>0</v>
      </c>
      <c r="I1763" s="597">
        <v>199420000</v>
      </c>
    </row>
    <row r="1764" spans="1:9">
      <c r="A1764" s="618" t="s">
        <v>1552</v>
      </c>
      <c r="B1764" s="618" t="s">
        <v>382</v>
      </c>
      <c r="C1764" s="618" t="s">
        <v>384</v>
      </c>
      <c r="D1764" s="620" t="s">
        <v>2985</v>
      </c>
      <c r="E1764" s="597">
        <v>12920000</v>
      </c>
      <c r="F1764" s="597">
        <v>0</v>
      </c>
      <c r="G1764" s="597">
        <v>0</v>
      </c>
      <c r="H1764" s="597">
        <v>0</v>
      </c>
      <c r="I1764" s="597">
        <v>12920000</v>
      </c>
    </row>
    <row r="1765" spans="1:9" ht="25.5">
      <c r="A1765" s="618" t="s">
        <v>1552</v>
      </c>
      <c r="B1765" s="618" t="s">
        <v>382</v>
      </c>
      <c r="C1765" s="618" t="s">
        <v>385</v>
      </c>
      <c r="D1765" s="620" t="s">
        <v>2986</v>
      </c>
      <c r="E1765" s="597">
        <v>64650000</v>
      </c>
      <c r="F1765" s="597">
        <v>0</v>
      </c>
      <c r="G1765" s="597">
        <v>0</v>
      </c>
      <c r="H1765" s="597">
        <v>0</v>
      </c>
      <c r="I1765" s="597">
        <v>64650000</v>
      </c>
    </row>
    <row r="1766" spans="1:9">
      <c r="A1766" s="618" t="s">
        <v>1552</v>
      </c>
      <c r="B1766" s="618" t="s">
        <v>382</v>
      </c>
      <c r="C1766" s="618" t="s">
        <v>1465</v>
      </c>
      <c r="D1766" s="620" t="s">
        <v>1466</v>
      </c>
      <c r="E1766" s="597">
        <v>14600000</v>
      </c>
      <c r="F1766" s="597">
        <v>0</v>
      </c>
      <c r="G1766" s="597">
        <v>0</v>
      </c>
      <c r="H1766" s="597">
        <v>0</v>
      </c>
      <c r="I1766" s="597">
        <v>14600000</v>
      </c>
    </row>
    <row r="1767" spans="1:9">
      <c r="A1767" s="618" t="s">
        <v>1552</v>
      </c>
      <c r="B1767" s="618" t="s">
        <v>382</v>
      </c>
      <c r="C1767" s="618" t="s">
        <v>386</v>
      </c>
      <c r="D1767" s="620" t="s">
        <v>998</v>
      </c>
      <c r="E1767" s="597">
        <v>107250000</v>
      </c>
      <c r="F1767" s="597">
        <v>0</v>
      </c>
      <c r="G1767" s="597">
        <v>0</v>
      </c>
      <c r="H1767" s="597">
        <v>0</v>
      </c>
      <c r="I1767" s="597">
        <v>107250000</v>
      </c>
    </row>
    <row r="1768" spans="1:9">
      <c r="A1768" s="618" t="s">
        <v>1556</v>
      </c>
      <c r="B1768" s="619" t="s">
        <v>411</v>
      </c>
      <c r="C1768" s="619" t="s">
        <v>411</v>
      </c>
      <c r="D1768" s="620" t="s">
        <v>3126</v>
      </c>
      <c r="E1768" s="597">
        <v>2000000</v>
      </c>
      <c r="F1768" s="597">
        <v>0</v>
      </c>
      <c r="G1768" s="597">
        <v>0</v>
      </c>
      <c r="H1768" s="597">
        <v>600000</v>
      </c>
      <c r="I1768" s="597">
        <v>1400000</v>
      </c>
    </row>
    <row r="1769" spans="1:9">
      <c r="A1769" s="618" t="s">
        <v>1556</v>
      </c>
      <c r="B1769" s="618" t="s">
        <v>685</v>
      </c>
      <c r="C1769" s="619" t="s">
        <v>411</v>
      </c>
      <c r="D1769" s="620" t="s">
        <v>686</v>
      </c>
      <c r="E1769" s="597">
        <v>2000000</v>
      </c>
      <c r="F1769" s="597">
        <v>0</v>
      </c>
      <c r="G1769" s="597">
        <v>0</v>
      </c>
      <c r="H1769" s="597">
        <v>600000</v>
      </c>
      <c r="I1769" s="597">
        <v>1400000</v>
      </c>
    </row>
    <row r="1770" spans="1:9">
      <c r="A1770" s="618" t="s">
        <v>1556</v>
      </c>
      <c r="B1770" s="618" t="s">
        <v>685</v>
      </c>
      <c r="C1770" s="618" t="s">
        <v>1030</v>
      </c>
      <c r="D1770" s="620" t="s">
        <v>1031</v>
      </c>
      <c r="E1770" s="597">
        <v>2000000</v>
      </c>
      <c r="F1770" s="597">
        <v>0</v>
      </c>
      <c r="G1770" s="597">
        <v>0</v>
      </c>
      <c r="H1770" s="597">
        <v>600000</v>
      </c>
      <c r="I1770" s="597">
        <v>1400000</v>
      </c>
    </row>
    <row r="1771" spans="1:9">
      <c r="A1771" s="618" t="s">
        <v>1557</v>
      </c>
      <c r="B1771" s="619" t="s">
        <v>411</v>
      </c>
      <c r="C1771" s="619" t="s">
        <v>411</v>
      </c>
      <c r="D1771" s="620" t="s">
        <v>3127</v>
      </c>
      <c r="E1771" s="597">
        <v>36664358500</v>
      </c>
      <c r="F1771" s="597">
        <v>0</v>
      </c>
      <c r="G1771" s="597">
        <v>0</v>
      </c>
      <c r="H1771" s="597">
        <v>0</v>
      </c>
      <c r="I1771" s="597">
        <v>36664358500</v>
      </c>
    </row>
    <row r="1772" spans="1:9">
      <c r="A1772" s="618" t="s">
        <v>1557</v>
      </c>
      <c r="B1772" s="618" t="s">
        <v>761</v>
      </c>
      <c r="C1772" s="619" t="s">
        <v>411</v>
      </c>
      <c r="D1772" s="620" t="s">
        <v>279</v>
      </c>
      <c r="E1772" s="597">
        <v>36664358500</v>
      </c>
      <c r="F1772" s="597">
        <v>0</v>
      </c>
      <c r="G1772" s="597">
        <v>0</v>
      </c>
      <c r="H1772" s="597">
        <v>0</v>
      </c>
      <c r="I1772" s="597">
        <v>36664358500</v>
      </c>
    </row>
    <row r="1773" spans="1:9">
      <c r="A1773" s="618" t="s">
        <v>1557</v>
      </c>
      <c r="B1773" s="618" t="s">
        <v>761</v>
      </c>
      <c r="C1773" s="618" t="s">
        <v>762</v>
      </c>
      <c r="D1773" s="620" t="s">
        <v>3144</v>
      </c>
      <c r="E1773" s="597">
        <v>36664358500</v>
      </c>
      <c r="F1773" s="597">
        <v>0</v>
      </c>
      <c r="G1773" s="597">
        <v>0</v>
      </c>
      <c r="H1773" s="597">
        <v>0</v>
      </c>
      <c r="I1773" s="597">
        <v>36664358500</v>
      </c>
    </row>
    <row r="1774" spans="1:9">
      <c r="A1774" s="618" t="s">
        <v>93</v>
      </c>
      <c r="B1774" s="619" t="s">
        <v>411</v>
      </c>
      <c r="C1774" s="619" t="s">
        <v>411</v>
      </c>
      <c r="D1774" s="620" t="s">
        <v>335</v>
      </c>
      <c r="E1774" s="597">
        <v>1451917759954</v>
      </c>
      <c r="F1774" s="597">
        <v>0</v>
      </c>
      <c r="G1774" s="597">
        <v>0</v>
      </c>
      <c r="H1774" s="597">
        <v>0</v>
      </c>
      <c r="I1774" s="597">
        <v>1451917759954</v>
      </c>
    </row>
    <row r="1775" spans="1:9">
      <c r="A1775" s="618" t="s">
        <v>93</v>
      </c>
      <c r="B1775" s="618" t="s">
        <v>764</v>
      </c>
      <c r="C1775" s="619" t="s">
        <v>411</v>
      </c>
      <c r="D1775" s="620" t="s">
        <v>3134</v>
      </c>
      <c r="E1775" s="597">
        <v>197535714269</v>
      </c>
      <c r="F1775" s="597">
        <v>0</v>
      </c>
      <c r="G1775" s="597">
        <v>0</v>
      </c>
      <c r="H1775" s="597">
        <v>0</v>
      </c>
      <c r="I1775" s="597">
        <v>197535714269</v>
      </c>
    </row>
    <row r="1776" spans="1:9" ht="25.5">
      <c r="A1776" s="618" t="s">
        <v>93</v>
      </c>
      <c r="B1776" s="618" t="s">
        <v>764</v>
      </c>
      <c r="C1776" s="618" t="s">
        <v>3135</v>
      </c>
      <c r="D1776" s="620" t="s">
        <v>3136</v>
      </c>
      <c r="E1776" s="597">
        <v>121951647105</v>
      </c>
      <c r="F1776" s="597">
        <v>0</v>
      </c>
      <c r="G1776" s="597">
        <v>0</v>
      </c>
      <c r="H1776" s="597">
        <v>0</v>
      </c>
      <c r="I1776" s="597">
        <v>121951647105</v>
      </c>
    </row>
    <row r="1777" spans="1:9" ht="38.25">
      <c r="A1777" s="618" t="s">
        <v>93</v>
      </c>
      <c r="B1777" s="618" t="s">
        <v>764</v>
      </c>
      <c r="C1777" s="618" t="s">
        <v>3192</v>
      </c>
      <c r="D1777" s="620" t="s">
        <v>3193</v>
      </c>
      <c r="E1777" s="597">
        <v>779483450</v>
      </c>
      <c r="F1777" s="597">
        <v>0</v>
      </c>
      <c r="G1777" s="597">
        <v>0</v>
      </c>
      <c r="H1777" s="597">
        <v>0</v>
      </c>
      <c r="I1777" s="597">
        <v>779483450</v>
      </c>
    </row>
    <row r="1778" spans="1:9" ht="25.5">
      <c r="A1778" s="618" t="s">
        <v>93</v>
      </c>
      <c r="B1778" s="618" t="s">
        <v>764</v>
      </c>
      <c r="C1778" s="618" t="s">
        <v>3181</v>
      </c>
      <c r="D1778" s="620" t="s">
        <v>3182</v>
      </c>
      <c r="E1778" s="597">
        <v>2874152302</v>
      </c>
      <c r="F1778" s="597">
        <v>0</v>
      </c>
      <c r="G1778" s="597">
        <v>0</v>
      </c>
      <c r="H1778" s="597">
        <v>0</v>
      </c>
      <c r="I1778" s="597">
        <v>2874152302</v>
      </c>
    </row>
    <row r="1779" spans="1:9" ht="38.25">
      <c r="A1779" s="618" t="s">
        <v>93</v>
      </c>
      <c r="B1779" s="618" t="s">
        <v>764</v>
      </c>
      <c r="C1779" s="618" t="s">
        <v>3137</v>
      </c>
      <c r="D1779" s="620" t="s">
        <v>3138</v>
      </c>
      <c r="E1779" s="597">
        <v>2402001106</v>
      </c>
      <c r="F1779" s="597">
        <v>0</v>
      </c>
      <c r="G1779" s="597">
        <v>0</v>
      </c>
      <c r="H1779" s="597">
        <v>0</v>
      </c>
      <c r="I1779" s="597">
        <v>2402001106</v>
      </c>
    </row>
    <row r="1780" spans="1:9" ht="38.25">
      <c r="A1780" s="618" t="s">
        <v>93</v>
      </c>
      <c r="B1780" s="618" t="s">
        <v>764</v>
      </c>
      <c r="C1780" s="618" t="s">
        <v>3139</v>
      </c>
      <c r="D1780" s="620" t="s">
        <v>1216</v>
      </c>
      <c r="E1780" s="597">
        <v>23576622783</v>
      </c>
      <c r="F1780" s="597">
        <v>0</v>
      </c>
      <c r="G1780" s="597">
        <v>0</v>
      </c>
      <c r="H1780" s="597">
        <v>0</v>
      </c>
      <c r="I1780" s="597">
        <v>23576622783</v>
      </c>
    </row>
    <row r="1781" spans="1:9" ht="25.5">
      <c r="A1781" s="618" t="s">
        <v>93</v>
      </c>
      <c r="B1781" s="618" t="s">
        <v>764</v>
      </c>
      <c r="C1781" s="618" t="s">
        <v>3141</v>
      </c>
      <c r="D1781" s="620" t="s">
        <v>3142</v>
      </c>
      <c r="E1781" s="597">
        <v>327150600</v>
      </c>
      <c r="F1781" s="597">
        <v>0</v>
      </c>
      <c r="G1781" s="597">
        <v>0</v>
      </c>
      <c r="H1781" s="597">
        <v>0</v>
      </c>
      <c r="I1781" s="597">
        <v>327150600</v>
      </c>
    </row>
    <row r="1782" spans="1:9">
      <c r="A1782" s="618" t="s">
        <v>93</v>
      </c>
      <c r="B1782" s="618" t="s">
        <v>764</v>
      </c>
      <c r="C1782" s="618" t="s">
        <v>3143</v>
      </c>
      <c r="D1782" s="620" t="s">
        <v>1212</v>
      </c>
      <c r="E1782" s="597">
        <v>45624656923</v>
      </c>
      <c r="F1782" s="597">
        <v>0</v>
      </c>
      <c r="G1782" s="597">
        <v>0</v>
      </c>
      <c r="H1782" s="597">
        <v>0</v>
      </c>
      <c r="I1782" s="597">
        <v>45624656923</v>
      </c>
    </row>
    <row r="1783" spans="1:9">
      <c r="A1783" s="618" t="s">
        <v>93</v>
      </c>
      <c r="B1783" s="618" t="s">
        <v>761</v>
      </c>
      <c r="C1783" s="619" t="s">
        <v>411</v>
      </c>
      <c r="D1783" s="620" t="s">
        <v>279</v>
      </c>
      <c r="E1783" s="597">
        <v>6720757161</v>
      </c>
      <c r="F1783" s="597">
        <v>0</v>
      </c>
      <c r="G1783" s="597">
        <v>0</v>
      </c>
      <c r="H1783" s="597">
        <v>0</v>
      </c>
      <c r="I1783" s="597">
        <v>6720757161</v>
      </c>
    </row>
    <row r="1784" spans="1:9">
      <c r="A1784" s="618" t="s">
        <v>93</v>
      </c>
      <c r="B1784" s="618" t="s">
        <v>761</v>
      </c>
      <c r="C1784" s="618" t="s">
        <v>762</v>
      </c>
      <c r="D1784" s="620" t="s">
        <v>3144</v>
      </c>
      <c r="E1784" s="597">
        <v>6720757161</v>
      </c>
      <c r="F1784" s="597">
        <v>0</v>
      </c>
      <c r="G1784" s="597">
        <v>0</v>
      </c>
      <c r="H1784" s="597">
        <v>0</v>
      </c>
      <c r="I1784" s="597">
        <v>6720757161</v>
      </c>
    </row>
    <row r="1785" spans="1:9">
      <c r="A1785" s="618" t="s">
        <v>93</v>
      </c>
      <c r="B1785" s="618" t="s">
        <v>388</v>
      </c>
      <c r="C1785" s="619" t="s">
        <v>411</v>
      </c>
      <c r="D1785" s="620" t="s">
        <v>2993</v>
      </c>
      <c r="E1785" s="597">
        <v>187993000</v>
      </c>
      <c r="F1785" s="597">
        <v>0</v>
      </c>
      <c r="G1785" s="597">
        <v>0</v>
      </c>
      <c r="H1785" s="597">
        <v>0</v>
      </c>
      <c r="I1785" s="597">
        <v>187993000</v>
      </c>
    </row>
    <row r="1786" spans="1:9">
      <c r="A1786" s="618" t="s">
        <v>93</v>
      </c>
      <c r="B1786" s="618" t="s">
        <v>388</v>
      </c>
      <c r="C1786" s="618" t="s">
        <v>1014</v>
      </c>
      <c r="D1786" s="620" t="s">
        <v>1015</v>
      </c>
      <c r="E1786" s="597">
        <v>187993000</v>
      </c>
      <c r="F1786" s="597">
        <v>0</v>
      </c>
      <c r="G1786" s="597">
        <v>0</v>
      </c>
      <c r="H1786" s="597">
        <v>0</v>
      </c>
      <c r="I1786" s="597">
        <v>187993000</v>
      </c>
    </row>
    <row r="1787" spans="1:9" ht="25.5">
      <c r="A1787" s="618" t="s">
        <v>93</v>
      </c>
      <c r="B1787" s="618" t="s">
        <v>682</v>
      </c>
      <c r="C1787" s="619" t="s">
        <v>411</v>
      </c>
      <c r="D1787" s="620" t="s">
        <v>2979</v>
      </c>
      <c r="E1787" s="597">
        <v>2271000</v>
      </c>
      <c r="F1787" s="597">
        <v>0</v>
      </c>
      <c r="G1787" s="597">
        <v>0</v>
      </c>
      <c r="H1787" s="597">
        <v>0</v>
      </c>
      <c r="I1787" s="597">
        <v>2271000</v>
      </c>
    </row>
    <row r="1788" spans="1:9">
      <c r="A1788" s="618" t="s">
        <v>93</v>
      </c>
      <c r="B1788" s="618" t="s">
        <v>682</v>
      </c>
      <c r="C1788" s="618" t="s">
        <v>1016</v>
      </c>
      <c r="D1788" s="620" t="s">
        <v>1017</v>
      </c>
      <c r="E1788" s="597">
        <v>2271000</v>
      </c>
      <c r="F1788" s="597">
        <v>0</v>
      </c>
      <c r="G1788" s="597">
        <v>0</v>
      </c>
      <c r="H1788" s="597">
        <v>0</v>
      </c>
      <c r="I1788" s="597">
        <v>2271000</v>
      </c>
    </row>
    <row r="1789" spans="1:9">
      <c r="A1789" s="618" t="s">
        <v>93</v>
      </c>
      <c r="B1789" s="618" t="s">
        <v>687</v>
      </c>
      <c r="C1789" s="619" t="s">
        <v>411</v>
      </c>
      <c r="D1789" s="620" t="s">
        <v>3145</v>
      </c>
      <c r="E1789" s="597">
        <v>919333000</v>
      </c>
      <c r="F1789" s="597">
        <v>0</v>
      </c>
      <c r="G1789" s="597">
        <v>0</v>
      </c>
      <c r="H1789" s="597">
        <v>0</v>
      </c>
      <c r="I1789" s="597">
        <v>919333000</v>
      </c>
    </row>
    <row r="1790" spans="1:9">
      <c r="A1790" s="618" t="s">
        <v>93</v>
      </c>
      <c r="B1790" s="618" t="s">
        <v>687</v>
      </c>
      <c r="C1790" s="618" t="s">
        <v>85</v>
      </c>
      <c r="D1790" s="620" t="s">
        <v>1555</v>
      </c>
      <c r="E1790" s="597">
        <v>919333000</v>
      </c>
      <c r="F1790" s="597">
        <v>0</v>
      </c>
      <c r="G1790" s="597">
        <v>0</v>
      </c>
      <c r="H1790" s="597">
        <v>0</v>
      </c>
      <c r="I1790" s="597">
        <v>919333000</v>
      </c>
    </row>
    <row r="1791" spans="1:9">
      <c r="A1791" s="618" t="s">
        <v>93</v>
      </c>
      <c r="B1791" s="618" t="s">
        <v>86</v>
      </c>
      <c r="C1791" s="619" t="s">
        <v>411</v>
      </c>
      <c r="D1791" s="620" t="s">
        <v>657</v>
      </c>
      <c r="E1791" s="597">
        <v>1131413928124</v>
      </c>
      <c r="F1791" s="597">
        <v>0</v>
      </c>
      <c r="G1791" s="597">
        <v>0</v>
      </c>
      <c r="H1791" s="597">
        <v>0</v>
      </c>
      <c r="I1791" s="597">
        <v>1131413928124</v>
      </c>
    </row>
    <row r="1792" spans="1:9">
      <c r="A1792" s="618" t="s">
        <v>93</v>
      </c>
      <c r="B1792" s="618" t="s">
        <v>86</v>
      </c>
      <c r="C1792" s="618" t="s">
        <v>87</v>
      </c>
      <c r="D1792" s="620" t="s">
        <v>898</v>
      </c>
      <c r="E1792" s="597">
        <v>568129012000</v>
      </c>
      <c r="F1792" s="597">
        <v>0</v>
      </c>
      <c r="G1792" s="597">
        <v>0</v>
      </c>
      <c r="H1792" s="597">
        <v>0</v>
      </c>
      <c r="I1792" s="597">
        <v>568129012000</v>
      </c>
    </row>
    <row r="1793" spans="1:9">
      <c r="A1793" s="618" t="s">
        <v>93</v>
      </c>
      <c r="B1793" s="618" t="s">
        <v>86</v>
      </c>
      <c r="C1793" s="618" t="s">
        <v>88</v>
      </c>
      <c r="D1793" s="620" t="s">
        <v>3147</v>
      </c>
      <c r="E1793" s="597">
        <v>563284916124</v>
      </c>
      <c r="F1793" s="597">
        <v>0</v>
      </c>
      <c r="G1793" s="597">
        <v>0</v>
      </c>
      <c r="H1793" s="597">
        <v>0</v>
      </c>
      <c r="I1793" s="597">
        <v>563284916124</v>
      </c>
    </row>
    <row r="1794" spans="1:9">
      <c r="A1794" s="618" t="s">
        <v>93</v>
      </c>
      <c r="B1794" s="618" t="s">
        <v>89</v>
      </c>
      <c r="C1794" s="619" t="s">
        <v>411</v>
      </c>
      <c r="D1794" s="620" t="s">
        <v>3148</v>
      </c>
      <c r="E1794" s="597">
        <v>115137763400</v>
      </c>
      <c r="F1794" s="597">
        <v>0</v>
      </c>
      <c r="G1794" s="597">
        <v>0</v>
      </c>
      <c r="H1794" s="597">
        <v>0</v>
      </c>
      <c r="I1794" s="597">
        <v>115137763400</v>
      </c>
    </row>
    <row r="1795" spans="1:9">
      <c r="A1795" s="618" t="s">
        <v>93</v>
      </c>
      <c r="B1795" s="618" t="s">
        <v>89</v>
      </c>
      <c r="C1795" s="618" t="s">
        <v>90</v>
      </c>
      <c r="D1795" s="620" t="s">
        <v>3148</v>
      </c>
      <c r="E1795" s="597">
        <v>115137763400</v>
      </c>
      <c r="F1795" s="597">
        <v>0</v>
      </c>
      <c r="G1795" s="597">
        <v>0</v>
      </c>
      <c r="H1795" s="597">
        <v>0</v>
      </c>
      <c r="I1795" s="597">
        <v>115137763400</v>
      </c>
    </row>
    <row r="1796" spans="1:9">
      <c r="A1796" s="618" t="s">
        <v>1560</v>
      </c>
      <c r="B1796" s="619" t="s">
        <v>411</v>
      </c>
      <c r="C1796" s="619" t="s">
        <v>411</v>
      </c>
      <c r="D1796" s="620" t="s">
        <v>259</v>
      </c>
      <c r="E1796" s="597">
        <v>176889195</v>
      </c>
      <c r="F1796" s="597">
        <v>0</v>
      </c>
      <c r="G1796" s="597">
        <v>0</v>
      </c>
      <c r="H1796" s="597">
        <v>176765502</v>
      </c>
      <c r="I1796" s="597">
        <v>123693</v>
      </c>
    </row>
    <row r="1797" spans="1:9">
      <c r="A1797" s="618" t="s">
        <v>1560</v>
      </c>
      <c r="B1797" s="618" t="s">
        <v>406</v>
      </c>
      <c r="C1797" s="619" t="s">
        <v>411</v>
      </c>
      <c r="D1797" s="620" t="s">
        <v>283</v>
      </c>
      <c r="E1797" s="597">
        <v>96218000</v>
      </c>
      <c r="F1797" s="597">
        <v>0</v>
      </c>
      <c r="G1797" s="597">
        <v>0</v>
      </c>
      <c r="H1797" s="597">
        <v>96218000</v>
      </c>
      <c r="I1797" s="597">
        <v>0</v>
      </c>
    </row>
    <row r="1798" spans="1:9" ht="25.5">
      <c r="A1798" s="618" t="s">
        <v>1560</v>
      </c>
      <c r="B1798" s="618" t="s">
        <v>406</v>
      </c>
      <c r="C1798" s="618" t="s">
        <v>662</v>
      </c>
      <c r="D1798" s="620" t="s">
        <v>2969</v>
      </c>
      <c r="E1798" s="597">
        <v>96218000</v>
      </c>
      <c r="F1798" s="597">
        <v>0</v>
      </c>
      <c r="G1798" s="597">
        <v>0</v>
      </c>
      <c r="H1798" s="597">
        <v>96218000</v>
      </c>
      <c r="I1798" s="597">
        <v>0</v>
      </c>
    </row>
    <row r="1799" spans="1:9">
      <c r="A1799" s="618" t="s">
        <v>1560</v>
      </c>
      <c r="B1799" s="618" t="s">
        <v>669</v>
      </c>
      <c r="C1799" s="619" t="s">
        <v>411</v>
      </c>
      <c r="D1799" s="620" t="s">
        <v>2970</v>
      </c>
      <c r="E1799" s="597">
        <v>79091200</v>
      </c>
      <c r="F1799" s="597">
        <v>0</v>
      </c>
      <c r="G1799" s="597">
        <v>0</v>
      </c>
      <c r="H1799" s="597">
        <v>79091200</v>
      </c>
      <c r="I1799" s="597">
        <v>0</v>
      </c>
    </row>
    <row r="1800" spans="1:9" ht="25.5">
      <c r="A1800" s="618" t="s">
        <v>1560</v>
      </c>
      <c r="B1800" s="618" t="s">
        <v>669</v>
      </c>
      <c r="C1800" s="618" t="s">
        <v>671</v>
      </c>
      <c r="D1800" s="620" t="s">
        <v>2971</v>
      </c>
      <c r="E1800" s="597">
        <v>79091200</v>
      </c>
      <c r="F1800" s="597">
        <v>0</v>
      </c>
      <c r="G1800" s="597">
        <v>0</v>
      </c>
      <c r="H1800" s="597">
        <v>79091200</v>
      </c>
      <c r="I1800" s="597">
        <v>0</v>
      </c>
    </row>
    <row r="1801" spans="1:9">
      <c r="A1801" s="618" t="s">
        <v>1560</v>
      </c>
      <c r="B1801" s="618" t="s">
        <v>685</v>
      </c>
      <c r="C1801" s="619" t="s">
        <v>411</v>
      </c>
      <c r="D1801" s="620" t="s">
        <v>686</v>
      </c>
      <c r="E1801" s="597">
        <v>1000000</v>
      </c>
      <c r="F1801" s="597">
        <v>0</v>
      </c>
      <c r="G1801" s="597">
        <v>0</v>
      </c>
      <c r="H1801" s="597">
        <v>1000000</v>
      </c>
      <c r="I1801" s="597">
        <v>0</v>
      </c>
    </row>
    <row r="1802" spans="1:9">
      <c r="A1802" s="618" t="s">
        <v>1560</v>
      </c>
      <c r="B1802" s="618" t="s">
        <v>685</v>
      </c>
      <c r="C1802" s="618" t="s">
        <v>1032</v>
      </c>
      <c r="D1802" s="620" t="s">
        <v>1033</v>
      </c>
      <c r="E1802" s="597">
        <v>1000000</v>
      </c>
      <c r="F1802" s="597">
        <v>0</v>
      </c>
      <c r="G1802" s="597">
        <v>0</v>
      </c>
      <c r="H1802" s="597">
        <v>1000000</v>
      </c>
      <c r="I1802" s="597">
        <v>0</v>
      </c>
    </row>
    <row r="1803" spans="1:9">
      <c r="A1803" s="618" t="s">
        <v>1560</v>
      </c>
      <c r="B1803" s="618" t="s">
        <v>675</v>
      </c>
      <c r="C1803" s="619" t="s">
        <v>411</v>
      </c>
      <c r="D1803" s="620" t="s">
        <v>676</v>
      </c>
      <c r="E1803" s="597">
        <v>579995</v>
      </c>
      <c r="F1803" s="597">
        <v>0</v>
      </c>
      <c r="G1803" s="597">
        <v>0</v>
      </c>
      <c r="H1803" s="597">
        <v>456302</v>
      </c>
      <c r="I1803" s="597">
        <v>123693</v>
      </c>
    </row>
    <row r="1804" spans="1:9" ht="38.25">
      <c r="A1804" s="618" t="s">
        <v>1560</v>
      </c>
      <c r="B1804" s="618" t="s">
        <v>675</v>
      </c>
      <c r="C1804" s="618" t="s">
        <v>1035</v>
      </c>
      <c r="D1804" s="620" t="s">
        <v>1036</v>
      </c>
      <c r="E1804" s="597">
        <v>469615</v>
      </c>
      <c r="F1804" s="597">
        <v>0</v>
      </c>
      <c r="G1804" s="597">
        <v>0</v>
      </c>
      <c r="H1804" s="597">
        <v>353302</v>
      </c>
      <c r="I1804" s="597">
        <v>116313</v>
      </c>
    </row>
    <row r="1805" spans="1:9" ht="25.5">
      <c r="A1805" s="618" t="s">
        <v>1560</v>
      </c>
      <c r="B1805" s="618" t="s">
        <v>675</v>
      </c>
      <c r="C1805" s="618" t="s">
        <v>1037</v>
      </c>
      <c r="D1805" s="620" t="s">
        <v>1038</v>
      </c>
      <c r="E1805" s="597">
        <v>10380</v>
      </c>
      <c r="F1805" s="597">
        <v>0</v>
      </c>
      <c r="G1805" s="597">
        <v>0</v>
      </c>
      <c r="H1805" s="597">
        <v>3000</v>
      </c>
      <c r="I1805" s="597">
        <v>7380</v>
      </c>
    </row>
    <row r="1806" spans="1:9" ht="25.5">
      <c r="A1806" s="624" t="s">
        <v>1560</v>
      </c>
      <c r="B1806" s="624" t="s">
        <v>675</v>
      </c>
      <c r="C1806" s="624" t="s">
        <v>1012</v>
      </c>
      <c r="D1806" s="625" t="s">
        <v>3015</v>
      </c>
      <c r="E1806" s="626">
        <v>100000</v>
      </c>
      <c r="F1806" s="626">
        <v>0</v>
      </c>
      <c r="G1806" s="626">
        <v>0</v>
      </c>
      <c r="H1806" s="626">
        <v>100000</v>
      </c>
      <c r="I1806" s="626">
        <v>0</v>
      </c>
    </row>
    <row r="1809" spans="1:13" s="628" customFormat="1" ht="15.75">
      <c r="A1809" s="1311" t="s">
        <v>3194</v>
      </c>
      <c r="B1809" s="1311"/>
      <c r="C1809" s="1311"/>
      <c r="D1809" s="1311"/>
      <c r="E1809" s="627"/>
      <c r="F1809" s="627"/>
      <c r="G1809" s="1285" t="s">
        <v>3195</v>
      </c>
      <c r="H1809" s="1285"/>
      <c r="I1809" s="1285"/>
      <c r="J1809" s="627"/>
      <c r="K1809" s="627"/>
      <c r="M1809" s="9"/>
    </row>
    <row r="1810" spans="1:13" s="373" customFormat="1" ht="15.75">
      <c r="A1810" s="1158" t="s">
        <v>1104</v>
      </c>
      <c r="B1810" s="1158"/>
      <c r="C1810" s="1158"/>
      <c r="D1810" s="1158"/>
      <c r="E1810" s="629"/>
      <c r="F1810" s="629"/>
      <c r="G1810" s="1158" t="s">
        <v>1105</v>
      </c>
      <c r="H1810" s="1158"/>
      <c r="I1810" s="1158"/>
      <c r="J1810" s="629"/>
      <c r="K1810" s="629"/>
      <c r="L1810" s="629"/>
      <c r="M1810" s="9"/>
    </row>
    <row r="1811" spans="1:13" s="25" customFormat="1" ht="18">
      <c r="A1811" s="44"/>
      <c r="B1811" s="45"/>
      <c r="E1811" s="581"/>
      <c r="F1811" s="581"/>
      <c r="H1811" s="1272"/>
      <c r="I1811" s="1272"/>
      <c r="J1811" s="42"/>
      <c r="K1811" s="42"/>
      <c r="L1811" s="42"/>
      <c r="M1811" s="75"/>
    </row>
  </sheetData>
  <mergeCells count="6">
    <mergeCell ref="H1811:I1811"/>
    <mergeCell ref="A4:I4"/>
    <mergeCell ref="A1809:D1809"/>
    <mergeCell ref="G1809:I1809"/>
    <mergeCell ref="A1810:D1810"/>
    <mergeCell ref="G1810:I1810"/>
  </mergeCells>
  <pageMargins left="0.38" right="0.21" top="0.42" bottom="0.33" header="0.2" footer="0.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811"/>
  <sheetViews>
    <sheetView workbookViewId="0">
      <selection sqref="A1:XFD1048576"/>
    </sheetView>
  </sheetViews>
  <sheetFormatPr defaultColWidth="6.6328125" defaultRowHeight="12.75"/>
  <cols>
    <col min="1" max="1" width="3.90625" style="144" customWidth="1"/>
    <col min="2" max="2" width="4.6328125" style="144" customWidth="1"/>
    <col min="3" max="3" width="3.7265625" style="144" customWidth="1"/>
    <col min="4" max="4" width="4.453125" style="144" customWidth="1"/>
    <col min="5" max="5" width="5" style="144" customWidth="1"/>
    <col min="6" max="6" width="5.26953125" style="144" customWidth="1"/>
    <col min="7" max="7" width="30.26953125" style="143" customWidth="1"/>
    <col min="8" max="8" width="16" style="142" customWidth="1"/>
    <col min="9" max="16384" width="6.6328125" style="141"/>
  </cols>
  <sheetData>
    <row r="1" spans="1:8" ht="15.75">
      <c r="A1" s="168" t="s">
        <v>1134</v>
      </c>
      <c r="B1" s="155"/>
      <c r="C1" s="156"/>
      <c r="D1" s="156"/>
      <c r="E1" s="156"/>
      <c r="F1" s="156"/>
      <c r="G1" s="1315" t="s">
        <v>1091</v>
      </c>
      <c r="H1" s="1315"/>
    </row>
    <row r="2" spans="1:8">
      <c r="A2" s="155"/>
      <c r="B2" s="155"/>
      <c r="C2" s="156"/>
      <c r="D2" s="156"/>
      <c r="E2" s="156"/>
      <c r="F2" s="156"/>
      <c r="G2" s="157"/>
      <c r="H2" s="156"/>
    </row>
    <row r="3" spans="1:8" ht="15.75">
      <c r="A3" s="1316" t="s">
        <v>2659</v>
      </c>
      <c r="B3" s="1316"/>
      <c r="C3" s="1316"/>
      <c r="D3" s="1316"/>
      <c r="E3" s="1316"/>
      <c r="F3" s="1316"/>
      <c r="G3" s="1316"/>
      <c r="H3" s="1316"/>
    </row>
    <row r="4" spans="1:8">
      <c r="A4" s="158"/>
      <c r="B4" s="159"/>
      <c r="C4" s="159"/>
      <c r="D4" s="159"/>
      <c r="E4" s="159"/>
      <c r="F4" s="159"/>
      <c r="G4" s="1317" t="s">
        <v>126</v>
      </c>
      <c r="H4" s="1317"/>
    </row>
    <row r="5" spans="1:8" s="145" customFormat="1" ht="12.75" customHeight="1">
      <c r="A5" s="588" t="s">
        <v>127</v>
      </c>
      <c r="B5" s="588" t="s">
        <v>377</v>
      </c>
      <c r="C5" s="588" t="s">
        <v>128</v>
      </c>
      <c r="D5" s="588" t="s">
        <v>129</v>
      </c>
      <c r="E5" s="588" t="s">
        <v>130</v>
      </c>
      <c r="F5" s="588" t="s">
        <v>378</v>
      </c>
      <c r="G5" s="588" t="s">
        <v>413</v>
      </c>
      <c r="H5" s="161" t="s">
        <v>131</v>
      </c>
    </row>
    <row r="6" spans="1:8">
      <c r="A6" s="588">
        <v>1</v>
      </c>
      <c r="B6" s="588" t="s">
        <v>132</v>
      </c>
      <c r="C6" s="588" t="s">
        <v>133</v>
      </c>
      <c r="D6" s="588" t="s">
        <v>134</v>
      </c>
      <c r="E6" s="588" t="s">
        <v>135</v>
      </c>
      <c r="F6" s="588" t="s">
        <v>136</v>
      </c>
      <c r="G6" s="588" t="s">
        <v>137</v>
      </c>
      <c r="H6" s="161">
        <v>8</v>
      </c>
    </row>
    <row r="7" spans="1:8">
      <c r="A7" s="1314" t="s">
        <v>1395</v>
      </c>
      <c r="B7" s="1314"/>
      <c r="C7" s="1314"/>
      <c r="D7" s="1314"/>
      <c r="E7" s="1314"/>
      <c r="F7" s="1314"/>
      <c r="G7" s="1314"/>
      <c r="H7" s="589">
        <f>H8+H8224+H15032</f>
        <v>18919060836009</v>
      </c>
    </row>
    <row r="8" spans="1:8">
      <c r="A8" s="590" t="s">
        <v>132</v>
      </c>
      <c r="B8" s="591" t="s">
        <v>411</v>
      </c>
      <c r="C8" s="591" t="s">
        <v>411</v>
      </c>
      <c r="D8" s="591" t="s">
        <v>411</v>
      </c>
      <c r="E8" s="591" t="s">
        <v>411</v>
      </c>
      <c r="F8" s="591" t="s">
        <v>411</v>
      </c>
      <c r="G8" s="592" t="s">
        <v>1394</v>
      </c>
      <c r="H8" s="593">
        <v>10776325589897</v>
      </c>
    </row>
    <row r="9" spans="1:8">
      <c r="A9" s="594" t="s">
        <v>132</v>
      </c>
      <c r="B9" s="594" t="s">
        <v>1393</v>
      </c>
      <c r="C9" s="595" t="s">
        <v>411</v>
      </c>
      <c r="D9" s="595" t="s">
        <v>411</v>
      </c>
      <c r="E9" s="595" t="s">
        <v>411</v>
      </c>
      <c r="F9" s="595" t="s">
        <v>411</v>
      </c>
      <c r="G9" s="596" t="s">
        <v>2660</v>
      </c>
      <c r="H9" s="597">
        <v>17135134056</v>
      </c>
    </row>
    <row r="10" spans="1:8">
      <c r="A10" s="594" t="s">
        <v>132</v>
      </c>
      <c r="B10" s="594" t="s">
        <v>1393</v>
      </c>
      <c r="C10" s="594" t="s">
        <v>322</v>
      </c>
      <c r="D10" s="595" t="s">
        <v>411</v>
      </c>
      <c r="E10" s="595" t="s">
        <v>411</v>
      </c>
      <c r="F10" s="595" t="s">
        <v>411</v>
      </c>
      <c r="G10" s="596" t="s">
        <v>2661</v>
      </c>
      <c r="H10" s="597">
        <v>17083384056</v>
      </c>
    </row>
    <row r="11" spans="1:8">
      <c r="A11" s="594" t="s">
        <v>132</v>
      </c>
      <c r="B11" s="594" t="s">
        <v>1393</v>
      </c>
      <c r="C11" s="594" t="s">
        <v>322</v>
      </c>
      <c r="D11" s="594" t="s">
        <v>2662</v>
      </c>
      <c r="E11" s="595" t="s">
        <v>411</v>
      </c>
      <c r="F11" s="595" t="s">
        <v>411</v>
      </c>
      <c r="G11" s="596" t="s">
        <v>2663</v>
      </c>
      <c r="H11" s="597">
        <v>17083384056</v>
      </c>
    </row>
    <row r="12" spans="1:8">
      <c r="A12" s="594" t="s">
        <v>132</v>
      </c>
      <c r="B12" s="594" t="s">
        <v>1393</v>
      </c>
      <c r="C12" s="594" t="s">
        <v>322</v>
      </c>
      <c r="D12" s="594" t="s">
        <v>2662</v>
      </c>
      <c r="E12" s="594" t="s">
        <v>142</v>
      </c>
      <c r="F12" s="595" t="s">
        <v>411</v>
      </c>
      <c r="G12" s="596" t="s">
        <v>143</v>
      </c>
      <c r="H12" s="597">
        <v>2089865400</v>
      </c>
    </row>
    <row r="13" spans="1:8">
      <c r="A13" s="594" t="s">
        <v>132</v>
      </c>
      <c r="B13" s="594" t="s">
        <v>1393</v>
      </c>
      <c r="C13" s="594" t="s">
        <v>322</v>
      </c>
      <c r="D13" s="594" t="s">
        <v>2662</v>
      </c>
      <c r="E13" s="594" t="s">
        <v>142</v>
      </c>
      <c r="F13" s="594" t="s">
        <v>144</v>
      </c>
      <c r="G13" s="596" t="s">
        <v>2664</v>
      </c>
      <c r="H13" s="597">
        <v>1517879200</v>
      </c>
    </row>
    <row r="14" spans="1:8">
      <c r="A14" s="594" t="s">
        <v>132</v>
      </c>
      <c r="B14" s="594" t="s">
        <v>1393</v>
      </c>
      <c r="C14" s="594" t="s">
        <v>322</v>
      </c>
      <c r="D14" s="594" t="s">
        <v>2662</v>
      </c>
      <c r="E14" s="594" t="s">
        <v>142</v>
      </c>
      <c r="F14" s="594" t="s">
        <v>146</v>
      </c>
      <c r="G14" s="596" t="s">
        <v>2665</v>
      </c>
      <c r="H14" s="597">
        <v>571986200</v>
      </c>
    </row>
    <row r="15" spans="1:8">
      <c r="A15" s="594" t="s">
        <v>132</v>
      </c>
      <c r="B15" s="594" t="s">
        <v>1393</v>
      </c>
      <c r="C15" s="594" t="s">
        <v>322</v>
      </c>
      <c r="D15" s="594" t="s">
        <v>2662</v>
      </c>
      <c r="E15" s="594" t="s">
        <v>148</v>
      </c>
      <c r="F15" s="595" t="s">
        <v>411</v>
      </c>
      <c r="G15" s="596" t="s">
        <v>149</v>
      </c>
      <c r="H15" s="597">
        <v>1659505459</v>
      </c>
    </row>
    <row r="16" spans="1:8">
      <c r="A16" s="594" t="s">
        <v>132</v>
      </c>
      <c r="B16" s="594" t="s">
        <v>1393</v>
      </c>
      <c r="C16" s="594" t="s">
        <v>322</v>
      </c>
      <c r="D16" s="594" t="s">
        <v>2662</v>
      </c>
      <c r="E16" s="594" t="s">
        <v>148</v>
      </c>
      <c r="F16" s="594" t="s">
        <v>223</v>
      </c>
      <c r="G16" s="596" t="s">
        <v>224</v>
      </c>
      <c r="H16" s="597">
        <v>153330000</v>
      </c>
    </row>
    <row r="17" spans="1:8">
      <c r="A17" s="594" t="s">
        <v>132</v>
      </c>
      <c r="B17" s="594" t="s">
        <v>1393</v>
      </c>
      <c r="C17" s="594" t="s">
        <v>322</v>
      </c>
      <c r="D17" s="594" t="s">
        <v>2662</v>
      </c>
      <c r="E17" s="594" t="s">
        <v>148</v>
      </c>
      <c r="F17" s="594" t="s">
        <v>1075</v>
      </c>
      <c r="G17" s="596" t="s">
        <v>2666</v>
      </c>
      <c r="H17" s="597">
        <v>430230876</v>
      </c>
    </row>
    <row r="18" spans="1:8">
      <c r="A18" s="594" t="s">
        <v>132</v>
      </c>
      <c r="B18" s="594" t="s">
        <v>1393</v>
      </c>
      <c r="C18" s="594" t="s">
        <v>322</v>
      </c>
      <c r="D18" s="594" t="s">
        <v>2662</v>
      </c>
      <c r="E18" s="594" t="s">
        <v>148</v>
      </c>
      <c r="F18" s="594" t="s">
        <v>225</v>
      </c>
      <c r="G18" s="596" t="s">
        <v>2667</v>
      </c>
      <c r="H18" s="597">
        <v>482586000</v>
      </c>
    </row>
    <row r="19" spans="1:8">
      <c r="A19" s="594" t="s">
        <v>132</v>
      </c>
      <c r="B19" s="594" t="s">
        <v>1393</v>
      </c>
      <c r="C19" s="594" t="s">
        <v>322</v>
      </c>
      <c r="D19" s="594" t="s">
        <v>2662</v>
      </c>
      <c r="E19" s="594" t="s">
        <v>148</v>
      </c>
      <c r="F19" s="594" t="s">
        <v>150</v>
      </c>
      <c r="G19" s="596" t="s">
        <v>151</v>
      </c>
      <c r="H19" s="597">
        <v>3228000</v>
      </c>
    </row>
    <row r="20" spans="1:8">
      <c r="A20" s="594" t="s">
        <v>132</v>
      </c>
      <c r="B20" s="594" t="s">
        <v>1393</v>
      </c>
      <c r="C20" s="594" t="s">
        <v>322</v>
      </c>
      <c r="D20" s="594" t="s">
        <v>2662</v>
      </c>
      <c r="E20" s="594" t="s">
        <v>148</v>
      </c>
      <c r="F20" s="594" t="s">
        <v>605</v>
      </c>
      <c r="G20" s="596" t="s">
        <v>2668</v>
      </c>
      <c r="H20" s="597">
        <v>14679980</v>
      </c>
    </row>
    <row r="21" spans="1:8">
      <c r="A21" s="594" t="s">
        <v>132</v>
      </c>
      <c r="B21" s="594" t="s">
        <v>1393</v>
      </c>
      <c r="C21" s="594" t="s">
        <v>322</v>
      </c>
      <c r="D21" s="594" t="s">
        <v>2662</v>
      </c>
      <c r="E21" s="594" t="s">
        <v>148</v>
      </c>
      <c r="F21" s="594" t="s">
        <v>212</v>
      </c>
      <c r="G21" s="596" t="s">
        <v>213</v>
      </c>
      <c r="H21" s="597">
        <v>533045603</v>
      </c>
    </row>
    <row r="22" spans="1:8">
      <c r="A22" s="594" t="s">
        <v>132</v>
      </c>
      <c r="B22" s="594" t="s">
        <v>1393</v>
      </c>
      <c r="C22" s="594" t="s">
        <v>322</v>
      </c>
      <c r="D22" s="594" t="s">
        <v>2662</v>
      </c>
      <c r="E22" s="594" t="s">
        <v>148</v>
      </c>
      <c r="F22" s="594" t="s">
        <v>227</v>
      </c>
      <c r="G22" s="596" t="s">
        <v>2669</v>
      </c>
      <c r="H22" s="597">
        <v>42405000</v>
      </c>
    </row>
    <row r="23" spans="1:8">
      <c r="A23" s="594" t="s">
        <v>132</v>
      </c>
      <c r="B23" s="594" t="s">
        <v>1393</v>
      </c>
      <c r="C23" s="594" t="s">
        <v>322</v>
      </c>
      <c r="D23" s="594" t="s">
        <v>2662</v>
      </c>
      <c r="E23" s="594" t="s">
        <v>582</v>
      </c>
      <c r="F23" s="595" t="s">
        <v>411</v>
      </c>
      <c r="G23" s="596" t="s">
        <v>583</v>
      </c>
      <c r="H23" s="597">
        <v>35600000</v>
      </c>
    </row>
    <row r="24" spans="1:8">
      <c r="A24" s="594" t="s">
        <v>132</v>
      </c>
      <c r="B24" s="594" t="s">
        <v>1393</v>
      </c>
      <c r="C24" s="594" t="s">
        <v>322</v>
      </c>
      <c r="D24" s="594" t="s">
        <v>2662</v>
      </c>
      <c r="E24" s="594" t="s">
        <v>582</v>
      </c>
      <c r="F24" s="594" t="s">
        <v>584</v>
      </c>
      <c r="G24" s="596" t="s">
        <v>2670</v>
      </c>
      <c r="H24" s="597">
        <v>30160000</v>
      </c>
    </row>
    <row r="25" spans="1:8">
      <c r="A25" s="594" t="s">
        <v>132</v>
      </c>
      <c r="B25" s="594" t="s">
        <v>1393</v>
      </c>
      <c r="C25" s="594" t="s">
        <v>322</v>
      </c>
      <c r="D25" s="594" t="s">
        <v>2662</v>
      </c>
      <c r="E25" s="594" t="s">
        <v>582</v>
      </c>
      <c r="F25" s="594" t="s">
        <v>586</v>
      </c>
      <c r="G25" s="596" t="s">
        <v>2671</v>
      </c>
      <c r="H25" s="597">
        <v>5440000</v>
      </c>
    </row>
    <row r="26" spans="1:8">
      <c r="A26" s="594" t="s">
        <v>132</v>
      </c>
      <c r="B26" s="594" t="s">
        <v>1393</v>
      </c>
      <c r="C26" s="594" t="s">
        <v>322</v>
      </c>
      <c r="D26" s="594" t="s">
        <v>2662</v>
      </c>
      <c r="E26" s="594" t="s">
        <v>152</v>
      </c>
      <c r="F26" s="595" t="s">
        <v>411</v>
      </c>
      <c r="G26" s="596" t="s">
        <v>153</v>
      </c>
      <c r="H26" s="597">
        <v>548129000</v>
      </c>
    </row>
    <row r="27" spans="1:8">
      <c r="A27" s="594" t="s">
        <v>132</v>
      </c>
      <c r="B27" s="594" t="s">
        <v>1393</v>
      </c>
      <c r="C27" s="594" t="s">
        <v>322</v>
      </c>
      <c r="D27" s="594" t="s">
        <v>2662</v>
      </c>
      <c r="E27" s="594" t="s">
        <v>152</v>
      </c>
      <c r="F27" s="594" t="s">
        <v>480</v>
      </c>
      <c r="G27" s="596" t="s">
        <v>481</v>
      </c>
      <c r="H27" s="597">
        <v>3744000</v>
      </c>
    </row>
    <row r="28" spans="1:8">
      <c r="A28" s="594" t="s">
        <v>132</v>
      </c>
      <c r="B28" s="594" t="s">
        <v>1393</v>
      </c>
      <c r="C28" s="594" t="s">
        <v>322</v>
      </c>
      <c r="D28" s="594" t="s">
        <v>2662</v>
      </c>
      <c r="E28" s="594" t="s">
        <v>152</v>
      </c>
      <c r="F28" s="594" t="s">
        <v>606</v>
      </c>
      <c r="G28" s="596" t="s">
        <v>195</v>
      </c>
      <c r="H28" s="597">
        <v>544385000</v>
      </c>
    </row>
    <row r="29" spans="1:8">
      <c r="A29" s="594" t="s">
        <v>132</v>
      </c>
      <c r="B29" s="594" t="s">
        <v>1393</v>
      </c>
      <c r="C29" s="594" t="s">
        <v>322</v>
      </c>
      <c r="D29" s="594" t="s">
        <v>2662</v>
      </c>
      <c r="E29" s="594" t="s">
        <v>156</v>
      </c>
      <c r="F29" s="595" t="s">
        <v>411</v>
      </c>
      <c r="G29" s="596" t="s">
        <v>514</v>
      </c>
      <c r="H29" s="597">
        <v>512000619</v>
      </c>
    </row>
    <row r="30" spans="1:8">
      <c r="A30" s="594" t="s">
        <v>132</v>
      </c>
      <c r="B30" s="594" t="s">
        <v>1393</v>
      </c>
      <c r="C30" s="594" t="s">
        <v>322</v>
      </c>
      <c r="D30" s="594" t="s">
        <v>2662</v>
      </c>
      <c r="E30" s="594" t="s">
        <v>156</v>
      </c>
      <c r="F30" s="594" t="s">
        <v>157</v>
      </c>
      <c r="G30" s="596" t="s">
        <v>158</v>
      </c>
      <c r="H30" s="597">
        <v>393309234</v>
      </c>
    </row>
    <row r="31" spans="1:8">
      <c r="A31" s="594" t="s">
        <v>132</v>
      </c>
      <c r="B31" s="594" t="s">
        <v>1393</v>
      </c>
      <c r="C31" s="594" t="s">
        <v>322</v>
      </c>
      <c r="D31" s="594" t="s">
        <v>2662</v>
      </c>
      <c r="E31" s="594" t="s">
        <v>156</v>
      </c>
      <c r="F31" s="594" t="s">
        <v>159</v>
      </c>
      <c r="G31" s="596" t="s">
        <v>160</v>
      </c>
      <c r="H31" s="597">
        <v>67736266</v>
      </c>
    </row>
    <row r="32" spans="1:8">
      <c r="A32" s="594" t="s">
        <v>132</v>
      </c>
      <c r="B32" s="594" t="s">
        <v>1393</v>
      </c>
      <c r="C32" s="594" t="s">
        <v>322</v>
      </c>
      <c r="D32" s="594" t="s">
        <v>2662</v>
      </c>
      <c r="E32" s="594" t="s">
        <v>156</v>
      </c>
      <c r="F32" s="594" t="s">
        <v>161</v>
      </c>
      <c r="G32" s="596" t="s">
        <v>162</v>
      </c>
      <c r="H32" s="597">
        <v>45157508</v>
      </c>
    </row>
    <row r="33" spans="1:8">
      <c r="A33" s="594" t="s">
        <v>132</v>
      </c>
      <c r="B33" s="594" t="s">
        <v>1393</v>
      </c>
      <c r="C33" s="594" t="s">
        <v>322</v>
      </c>
      <c r="D33" s="594" t="s">
        <v>2662</v>
      </c>
      <c r="E33" s="594" t="s">
        <v>156</v>
      </c>
      <c r="F33" s="594" t="s">
        <v>1</v>
      </c>
      <c r="G33" s="596" t="s">
        <v>2</v>
      </c>
      <c r="H33" s="597">
        <v>5797611</v>
      </c>
    </row>
    <row r="34" spans="1:8">
      <c r="A34" s="594" t="s">
        <v>132</v>
      </c>
      <c r="B34" s="594" t="s">
        <v>1393</v>
      </c>
      <c r="C34" s="594" t="s">
        <v>322</v>
      </c>
      <c r="D34" s="594" t="s">
        <v>2662</v>
      </c>
      <c r="E34" s="594" t="s">
        <v>163</v>
      </c>
      <c r="F34" s="595" t="s">
        <v>411</v>
      </c>
      <c r="G34" s="596" t="s">
        <v>164</v>
      </c>
      <c r="H34" s="597">
        <v>441000000</v>
      </c>
    </row>
    <row r="35" spans="1:8">
      <c r="A35" s="594" t="s">
        <v>132</v>
      </c>
      <c r="B35" s="594" t="s">
        <v>1393</v>
      </c>
      <c r="C35" s="594" t="s">
        <v>322</v>
      </c>
      <c r="D35" s="594" t="s">
        <v>2662</v>
      </c>
      <c r="E35" s="594" t="s">
        <v>163</v>
      </c>
      <c r="F35" s="594" t="s">
        <v>1060</v>
      </c>
      <c r="G35" s="596" t="s">
        <v>2672</v>
      </c>
      <c r="H35" s="597">
        <v>423000000</v>
      </c>
    </row>
    <row r="36" spans="1:8">
      <c r="A36" s="594" t="s">
        <v>132</v>
      </c>
      <c r="B36" s="594" t="s">
        <v>1393</v>
      </c>
      <c r="C36" s="594" t="s">
        <v>322</v>
      </c>
      <c r="D36" s="594" t="s">
        <v>2662</v>
      </c>
      <c r="E36" s="594" t="s">
        <v>163</v>
      </c>
      <c r="F36" s="594" t="s">
        <v>165</v>
      </c>
      <c r="G36" s="596" t="s">
        <v>195</v>
      </c>
      <c r="H36" s="597">
        <v>18000000</v>
      </c>
    </row>
    <row r="37" spans="1:8">
      <c r="A37" s="594" t="s">
        <v>132</v>
      </c>
      <c r="B37" s="594" t="s">
        <v>1393</v>
      </c>
      <c r="C37" s="594" t="s">
        <v>322</v>
      </c>
      <c r="D37" s="594" t="s">
        <v>2662</v>
      </c>
      <c r="E37" s="594" t="s">
        <v>167</v>
      </c>
      <c r="F37" s="595" t="s">
        <v>411</v>
      </c>
      <c r="G37" s="596" t="s">
        <v>168</v>
      </c>
      <c r="H37" s="597">
        <v>794663300</v>
      </c>
    </row>
    <row r="38" spans="1:8">
      <c r="A38" s="594" t="s">
        <v>132</v>
      </c>
      <c r="B38" s="594" t="s">
        <v>1393</v>
      </c>
      <c r="C38" s="594" t="s">
        <v>322</v>
      </c>
      <c r="D38" s="594" t="s">
        <v>2662</v>
      </c>
      <c r="E38" s="594" t="s">
        <v>167</v>
      </c>
      <c r="F38" s="594" t="s">
        <v>228</v>
      </c>
      <c r="G38" s="596" t="s">
        <v>2673</v>
      </c>
      <c r="H38" s="597">
        <v>115454528</v>
      </c>
    </row>
    <row r="39" spans="1:8">
      <c r="A39" s="594" t="s">
        <v>132</v>
      </c>
      <c r="B39" s="594" t="s">
        <v>1393</v>
      </c>
      <c r="C39" s="594" t="s">
        <v>322</v>
      </c>
      <c r="D39" s="594" t="s">
        <v>2662</v>
      </c>
      <c r="E39" s="594" t="s">
        <v>167</v>
      </c>
      <c r="F39" s="594" t="s">
        <v>169</v>
      </c>
      <c r="G39" s="596" t="s">
        <v>2674</v>
      </c>
      <c r="H39" s="597">
        <v>76842332</v>
      </c>
    </row>
    <row r="40" spans="1:8">
      <c r="A40" s="594" t="s">
        <v>132</v>
      </c>
      <c r="B40" s="594" t="s">
        <v>1393</v>
      </c>
      <c r="C40" s="594" t="s">
        <v>322</v>
      </c>
      <c r="D40" s="594" t="s">
        <v>2662</v>
      </c>
      <c r="E40" s="594" t="s">
        <v>167</v>
      </c>
      <c r="F40" s="594" t="s">
        <v>230</v>
      </c>
      <c r="G40" s="596" t="s">
        <v>2675</v>
      </c>
      <c r="H40" s="597">
        <v>563688440</v>
      </c>
    </row>
    <row r="41" spans="1:8">
      <c r="A41" s="594" t="s">
        <v>132</v>
      </c>
      <c r="B41" s="594" t="s">
        <v>1393</v>
      </c>
      <c r="C41" s="594" t="s">
        <v>322</v>
      </c>
      <c r="D41" s="594" t="s">
        <v>2662</v>
      </c>
      <c r="E41" s="594" t="s">
        <v>167</v>
      </c>
      <c r="F41" s="594" t="s">
        <v>214</v>
      </c>
      <c r="G41" s="596" t="s">
        <v>2676</v>
      </c>
      <c r="H41" s="597">
        <v>1860000</v>
      </c>
    </row>
    <row r="42" spans="1:8">
      <c r="A42" s="594" t="s">
        <v>132</v>
      </c>
      <c r="B42" s="594" t="s">
        <v>1393</v>
      </c>
      <c r="C42" s="594" t="s">
        <v>322</v>
      </c>
      <c r="D42" s="594" t="s">
        <v>2662</v>
      </c>
      <c r="E42" s="594" t="s">
        <v>167</v>
      </c>
      <c r="F42" s="594" t="s">
        <v>232</v>
      </c>
      <c r="G42" s="596" t="s">
        <v>195</v>
      </c>
      <c r="H42" s="597">
        <v>36818000</v>
      </c>
    </row>
    <row r="43" spans="1:8">
      <c r="A43" s="594" t="s">
        <v>132</v>
      </c>
      <c r="B43" s="594" t="s">
        <v>1393</v>
      </c>
      <c r="C43" s="594" t="s">
        <v>322</v>
      </c>
      <c r="D43" s="594" t="s">
        <v>2662</v>
      </c>
      <c r="E43" s="594" t="s">
        <v>171</v>
      </c>
      <c r="F43" s="595" t="s">
        <v>411</v>
      </c>
      <c r="G43" s="596" t="s">
        <v>2677</v>
      </c>
      <c r="H43" s="597">
        <v>360215600</v>
      </c>
    </row>
    <row r="44" spans="1:8">
      <c r="A44" s="594" t="s">
        <v>132</v>
      </c>
      <c r="B44" s="594" t="s">
        <v>1393</v>
      </c>
      <c r="C44" s="594" t="s">
        <v>322</v>
      </c>
      <c r="D44" s="594" t="s">
        <v>2662</v>
      </c>
      <c r="E44" s="594" t="s">
        <v>171</v>
      </c>
      <c r="F44" s="594" t="s">
        <v>173</v>
      </c>
      <c r="G44" s="596" t="s">
        <v>174</v>
      </c>
      <c r="H44" s="597">
        <v>311410600</v>
      </c>
    </row>
    <row r="45" spans="1:8">
      <c r="A45" s="594" t="s">
        <v>132</v>
      </c>
      <c r="B45" s="594" t="s">
        <v>1393</v>
      </c>
      <c r="C45" s="594" t="s">
        <v>322</v>
      </c>
      <c r="D45" s="594" t="s">
        <v>2662</v>
      </c>
      <c r="E45" s="594" t="s">
        <v>171</v>
      </c>
      <c r="F45" s="594" t="s">
        <v>216</v>
      </c>
      <c r="G45" s="596" t="s">
        <v>217</v>
      </c>
      <c r="H45" s="597">
        <v>11200000</v>
      </c>
    </row>
    <row r="46" spans="1:8">
      <c r="A46" s="594" t="s">
        <v>132</v>
      </c>
      <c r="B46" s="594" t="s">
        <v>1393</v>
      </c>
      <c r="C46" s="594" t="s">
        <v>322</v>
      </c>
      <c r="D46" s="594" t="s">
        <v>2662</v>
      </c>
      <c r="E46" s="594" t="s">
        <v>171</v>
      </c>
      <c r="F46" s="594" t="s">
        <v>5</v>
      </c>
      <c r="G46" s="596" t="s">
        <v>2678</v>
      </c>
      <c r="H46" s="597">
        <v>18600000</v>
      </c>
    </row>
    <row r="47" spans="1:8">
      <c r="A47" s="594" t="s">
        <v>132</v>
      </c>
      <c r="B47" s="594" t="s">
        <v>1393</v>
      </c>
      <c r="C47" s="594" t="s">
        <v>322</v>
      </c>
      <c r="D47" s="594" t="s">
        <v>2662</v>
      </c>
      <c r="E47" s="594" t="s">
        <v>171</v>
      </c>
      <c r="F47" s="594" t="s">
        <v>175</v>
      </c>
      <c r="G47" s="596" t="s">
        <v>176</v>
      </c>
      <c r="H47" s="597">
        <v>19005000</v>
      </c>
    </row>
    <row r="48" spans="1:8">
      <c r="A48" s="594" t="s">
        <v>132</v>
      </c>
      <c r="B48" s="594" t="s">
        <v>1393</v>
      </c>
      <c r="C48" s="594" t="s">
        <v>322</v>
      </c>
      <c r="D48" s="594" t="s">
        <v>2662</v>
      </c>
      <c r="E48" s="594" t="s">
        <v>177</v>
      </c>
      <c r="F48" s="595" t="s">
        <v>411</v>
      </c>
      <c r="G48" s="596" t="s">
        <v>178</v>
      </c>
      <c r="H48" s="597">
        <v>386250674</v>
      </c>
    </row>
    <row r="49" spans="1:8">
      <c r="A49" s="594" t="s">
        <v>132</v>
      </c>
      <c r="B49" s="594" t="s">
        <v>1393</v>
      </c>
      <c r="C49" s="594" t="s">
        <v>322</v>
      </c>
      <c r="D49" s="594" t="s">
        <v>2662</v>
      </c>
      <c r="E49" s="594" t="s">
        <v>177</v>
      </c>
      <c r="F49" s="594" t="s">
        <v>179</v>
      </c>
      <c r="G49" s="596" t="s">
        <v>2679</v>
      </c>
      <c r="H49" s="597">
        <v>39591872</v>
      </c>
    </row>
    <row r="50" spans="1:8">
      <c r="A50" s="594" t="s">
        <v>132</v>
      </c>
      <c r="B50" s="594" t="s">
        <v>1393</v>
      </c>
      <c r="C50" s="594" t="s">
        <v>322</v>
      </c>
      <c r="D50" s="594" t="s">
        <v>2662</v>
      </c>
      <c r="E50" s="594" t="s">
        <v>177</v>
      </c>
      <c r="F50" s="594" t="s">
        <v>181</v>
      </c>
      <c r="G50" s="596" t="s">
        <v>182</v>
      </c>
      <c r="H50" s="597">
        <v>122526394</v>
      </c>
    </row>
    <row r="51" spans="1:8">
      <c r="A51" s="594" t="s">
        <v>132</v>
      </c>
      <c r="B51" s="594" t="s">
        <v>1393</v>
      </c>
      <c r="C51" s="594" t="s">
        <v>322</v>
      </c>
      <c r="D51" s="594" t="s">
        <v>2662</v>
      </c>
      <c r="E51" s="594" t="s">
        <v>177</v>
      </c>
      <c r="F51" s="594" t="s">
        <v>1297</v>
      </c>
      <c r="G51" s="596" t="s">
        <v>2680</v>
      </c>
      <c r="H51" s="597">
        <v>114731200</v>
      </c>
    </row>
    <row r="52" spans="1:8">
      <c r="A52" s="594" t="s">
        <v>132</v>
      </c>
      <c r="B52" s="594" t="s">
        <v>1393</v>
      </c>
      <c r="C52" s="594" t="s">
        <v>322</v>
      </c>
      <c r="D52" s="594" t="s">
        <v>2662</v>
      </c>
      <c r="E52" s="594" t="s">
        <v>177</v>
      </c>
      <c r="F52" s="594" t="s">
        <v>237</v>
      </c>
      <c r="G52" s="596" t="s">
        <v>2681</v>
      </c>
      <c r="H52" s="597">
        <v>109401208</v>
      </c>
    </row>
    <row r="53" spans="1:8">
      <c r="A53" s="594" t="s">
        <v>132</v>
      </c>
      <c r="B53" s="594" t="s">
        <v>1393</v>
      </c>
      <c r="C53" s="594" t="s">
        <v>322</v>
      </c>
      <c r="D53" s="594" t="s">
        <v>2662</v>
      </c>
      <c r="E53" s="594" t="s">
        <v>240</v>
      </c>
      <c r="F53" s="595" t="s">
        <v>411</v>
      </c>
      <c r="G53" s="596" t="s">
        <v>241</v>
      </c>
      <c r="H53" s="597">
        <v>1377143434</v>
      </c>
    </row>
    <row r="54" spans="1:8">
      <c r="A54" s="594" t="s">
        <v>132</v>
      </c>
      <c r="B54" s="594" t="s">
        <v>1393</v>
      </c>
      <c r="C54" s="594" t="s">
        <v>322</v>
      </c>
      <c r="D54" s="594" t="s">
        <v>2662</v>
      </c>
      <c r="E54" s="594" t="s">
        <v>240</v>
      </c>
      <c r="F54" s="594" t="s">
        <v>242</v>
      </c>
      <c r="G54" s="596" t="s">
        <v>243</v>
      </c>
      <c r="H54" s="597">
        <v>138545000</v>
      </c>
    </row>
    <row r="55" spans="1:8">
      <c r="A55" s="594" t="s">
        <v>132</v>
      </c>
      <c r="B55" s="594" t="s">
        <v>1393</v>
      </c>
      <c r="C55" s="594" t="s">
        <v>322</v>
      </c>
      <c r="D55" s="594" t="s">
        <v>2662</v>
      </c>
      <c r="E55" s="594" t="s">
        <v>240</v>
      </c>
      <c r="F55" s="594" t="s">
        <v>731</v>
      </c>
      <c r="G55" s="596" t="s">
        <v>732</v>
      </c>
      <c r="H55" s="597">
        <v>4000000</v>
      </c>
    </row>
    <row r="56" spans="1:8">
      <c r="A56" s="594" t="s">
        <v>132</v>
      </c>
      <c r="B56" s="594" t="s">
        <v>1393</v>
      </c>
      <c r="C56" s="594" t="s">
        <v>322</v>
      </c>
      <c r="D56" s="594" t="s">
        <v>2662</v>
      </c>
      <c r="E56" s="594" t="s">
        <v>240</v>
      </c>
      <c r="F56" s="594" t="s">
        <v>597</v>
      </c>
      <c r="G56" s="596" t="s">
        <v>2682</v>
      </c>
      <c r="H56" s="597">
        <v>40133532</v>
      </c>
    </row>
    <row r="57" spans="1:8">
      <c r="A57" s="594" t="s">
        <v>132</v>
      </c>
      <c r="B57" s="594" t="s">
        <v>1393</v>
      </c>
      <c r="C57" s="594" t="s">
        <v>322</v>
      </c>
      <c r="D57" s="594" t="s">
        <v>2662</v>
      </c>
      <c r="E57" s="594" t="s">
        <v>240</v>
      </c>
      <c r="F57" s="594" t="s">
        <v>735</v>
      </c>
      <c r="G57" s="596" t="s">
        <v>193</v>
      </c>
      <c r="H57" s="597">
        <v>1194464902</v>
      </c>
    </row>
    <row r="58" spans="1:8">
      <c r="A58" s="594" t="s">
        <v>132</v>
      </c>
      <c r="B58" s="594" t="s">
        <v>1393</v>
      </c>
      <c r="C58" s="594" t="s">
        <v>322</v>
      </c>
      <c r="D58" s="594" t="s">
        <v>2662</v>
      </c>
      <c r="E58" s="594" t="s">
        <v>183</v>
      </c>
      <c r="F58" s="595" t="s">
        <v>411</v>
      </c>
      <c r="G58" s="596" t="s">
        <v>184</v>
      </c>
      <c r="H58" s="597">
        <v>907018000</v>
      </c>
    </row>
    <row r="59" spans="1:8">
      <c r="A59" s="594" t="s">
        <v>132</v>
      </c>
      <c r="B59" s="594" t="s">
        <v>1393</v>
      </c>
      <c r="C59" s="594" t="s">
        <v>322</v>
      </c>
      <c r="D59" s="594" t="s">
        <v>2662</v>
      </c>
      <c r="E59" s="594" t="s">
        <v>183</v>
      </c>
      <c r="F59" s="594" t="s">
        <v>587</v>
      </c>
      <c r="G59" s="596" t="s">
        <v>588</v>
      </c>
      <c r="H59" s="597">
        <v>102398000</v>
      </c>
    </row>
    <row r="60" spans="1:8">
      <c r="A60" s="594" t="s">
        <v>132</v>
      </c>
      <c r="B60" s="594" t="s">
        <v>1393</v>
      </c>
      <c r="C60" s="594" t="s">
        <v>322</v>
      </c>
      <c r="D60" s="594" t="s">
        <v>2662</v>
      </c>
      <c r="E60" s="594" t="s">
        <v>183</v>
      </c>
      <c r="F60" s="594" t="s">
        <v>736</v>
      </c>
      <c r="G60" s="596" t="s">
        <v>737</v>
      </c>
      <c r="H60" s="597">
        <v>256130000</v>
      </c>
    </row>
    <row r="61" spans="1:8">
      <c r="A61" s="594" t="s">
        <v>132</v>
      </c>
      <c r="B61" s="594" t="s">
        <v>1393</v>
      </c>
      <c r="C61" s="594" t="s">
        <v>322</v>
      </c>
      <c r="D61" s="594" t="s">
        <v>2662</v>
      </c>
      <c r="E61" s="594" t="s">
        <v>183</v>
      </c>
      <c r="F61" s="594" t="s">
        <v>185</v>
      </c>
      <c r="G61" s="596" t="s">
        <v>186</v>
      </c>
      <c r="H61" s="597">
        <v>262890000</v>
      </c>
    </row>
    <row r="62" spans="1:8">
      <c r="A62" s="594" t="s">
        <v>132</v>
      </c>
      <c r="B62" s="594" t="s">
        <v>1393</v>
      </c>
      <c r="C62" s="594" t="s">
        <v>322</v>
      </c>
      <c r="D62" s="594" t="s">
        <v>2662</v>
      </c>
      <c r="E62" s="594" t="s">
        <v>183</v>
      </c>
      <c r="F62" s="594" t="s">
        <v>187</v>
      </c>
      <c r="G62" s="596" t="s">
        <v>2683</v>
      </c>
      <c r="H62" s="597">
        <v>285600000</v>
      </c>
    </row>
    <row r="63" spans="1:8">
      <c r="A63" s="594" t="s">
        <v>132</v>
      </c>
      <c r="B63" s="594" t="s">
        <v>1393</v>
      </c>
      <c r="C63" s="594" t="s">
        <v>322</v>
      </c>
      <c r="D63" s="594" t="s">
        <v>2662</v>
      </c>
      <c r="E63" s="594" t="s">
        <v>738</v>
      </c>
      <c r="F63" s="595" t="s">
        <v>411</v>
      </c>
      <c r="G63" s="596" t="s">
        <v>739</v>
      </c>
      <c r="H63" s="597">
        <v>40150000</v>
      </c>
    </row>
    <row r="64" spans="1:8">
      <c r="A64" s="594" t="s">
        <v>132</v>
      </c>
      <c r="B64" s="594" t="s">
        <v>1393</v>
      </c>
      <c r="C64" s="594" t="s">
        <v>322</v>
      </c>
      <c r="D64" s="594" t="s">
        <v>2662</v>
      </c>
      <c r="E64" s="594" t="s">
        <v>738</v>
      </c>
      <c r="F64" s="594" t="s">
        <v>740</v>
      </c>
      <c r="G64" s="596" t="s">
        <v>741</v>
      </c>
      <c r="H64" s="597">
        <v>8800000</v>
      </c>
    </row>
    <row r="65" spans="1:8">
      <c r="A65" s="594" t="s">
        <v>132</v>
      </c>
      <c r="B65" s="594" t="s">
        <v>1393</v>
      </c>
      <c r="C65" s="594" t="s">
        <v>322</v>
      </c>
      <c r="D65" s="594" t="s">
        <v>2662</v>
      </c>
      <c r="E65" s="594" t="s">
        <v>738</v>
      </c>
      <c r="F65" s="594" t="s">
        <v>356</v>
      </c>
      <c r="G65" s="596" t="s">
        <v>357</v>
      </c>
      <c r="H65" s="597">
        <v>9850000</v>
      </c>
    </row>
    <row r="66" spans="1:8">
      <c r="A66" s="594" t="s">
        <v>132</v>
      </c>
      <c r="B66" s="594" t="s">
        <v>1393</v>
      </c>
      <c r="C66" s="594" t="s">
        <v>322</v>
      </c>
      <c r="D66" s="594" t="s">
        <v>2662</v>
      </c>
      <c r="E66" s="594" t="s">
        <v>738</v>
      </c>
      <c r="F66" s="594" t="s">
        <v>296</v>
      </c>
      <c r="G66" s="596" t="s">
        <v>297</v>
      </c>
      <c r="H66" s="597">
        <v>21500000</v>
      </c>
    </row>
    <row r="67" spans="1:8">
      <c r="A67" s="594" t="s">
        <v>132</v>
      </c>
      <c r="B67" s="594" t="s">
        <v>1393</v>
      </c>
      <c r="C67" s="594" t="s">
        <v>322</v>
      </c>
      <c r="D67" s="594" t="s">
        <v>2662</v>
      </c>
      <c r="E67" s="594" t="s">
        <v>555</v>
      </c>
      <c r="F67" s="595" t="s">
        <v>411</v>
      </c>
      <c r="G67" s="596" t="s">
        <v>556</v>
      </c>
      <c r="H67" s="597">
        <v>646376500</v>
      </c>
    </row>
    <row r="68" spans="1:8">
      <c r="A68" s="594" t="s">
        <v>132</v>
      </c>
      <c r="B68" s="594" t="s">
        <v>1393</v>
      </c>
      <c r="C68" s="594" t="s">
        <v>322</v>
      </c>
      <c r="D68" s="594" t="s">
        <v>2662</v>
      </c>
      <c r="E68" s="594" t="s">
        <v>555</v>
      </c>
      <c r="F68" s="594" t="s">
        <v>1270</v>
      </c>
      <c r="G68" s="596" t="s">
        <v>2684</v>
      </c>
      <c r="H68" s="597">
        <v>247301860</v>
      </c>
    </row>
    <row r="69" spans="1:8">
      <c r="A69" s="594" t="s">
        <v>132</v>
      </c>
      <c r="B69" s="594" t="s">
        <v>1393</v>
      </c>
      <c r="C69" s="594" t="s">
        <v>322</v>
      </c>
      <c r="D69" s="594" t="s">
        <v>2662</v>
      </c>
      <c r="E69" s="594" t="s">
        <v>555</v>
      </c>
      <c r="F69" s="594" t="s">
        <v>557</v>
      </c>
      <c r="G69" s="596" t="s">
        <v>2685</v>
      </c>
      <c r="H69" s="597">
        <v>76659000</v>
      </c>
    </row>
    <row r="70" spans="1:8">
      <c r="A70" s="594" t="s">
        <v>132</v>
      </c>
      <c r="B70" s="594" t="s">
        <v>1393</v>
      </c>
      <c r="C70" s="594" t="s">
        <v>322</v>
      </c>
      <c r="D70" s="594" t="s">
        <v>2662</v>
      </c>
      <c r="E70" s="594" t="s">
        <v>555</v>
      </c>
      <c r="F70" s="594" t="s">
        <v>1287</v>
      </c>
      <c r="G70" s="596" t="s">
        <v>186</v>
      </c>
      <c r="H70" s="597">
        <v>100353600</v>
      </c>
    </row>
    <row r="71" spans="1:8">
      <c r="A71" s="594" t="s">
        <v>132</v>
      </c>
      <c r="B71" s="594" t="s">
        <v>1393</v>
      </c>
      <c r="C71" s="594" t="s">
        <v>322</v>
      </c>
      <c r="D71" s="594" t="s">
        <v>2662</v>
      </c>
      <c r="E71" s="594" t="s">
        <v>555</v>
      </c>
      <c r="F71" s="594" t="s">
        <v>1058</v>
      </c>
      <c r="G71" s="596" t="s">
        <v>554</v>
      </c>
      <c r="H71" s="597">
        <v>3323000</v>
      </c>
    </row>
    <row r="72" spans="1:8">
      <c r="A72" s="594" t="s">
        <v>132</v>
      </c>
      <c r="B72" s="594" t="s">
        <v>1393</v>
      </c>
      <c r="C72" s="594" t="s">
        <v>322</v>
      </c>
      <c r="D72" s="594" t="s">
        <v>2662</v>
      </c>
      <c r="E72" s="594" t="s">
        <v>555</v>
      </c>
      <c r="F72" s="594" t="s">
        <v>1273</v>
      </c>
      <c r="G72" s="596" t="s">
        <v>195</v>
      </c>
      <c r="H72" s="597">
        <v>218739040</v>
      </c>
    </row>
    <row r="73" spans="1:8">
      <c r="A73" s="594" t="s">
        <v>132</v>
      </c>
      <c r="B73" s="594" t="s">
        <v>1393</v>
      </c>
      <c r="C73" s="594" t="s">
        <v>322</v>
      </c>
      <c r="D73" s="594" t="s">
        <v>2662</v>
      </c>
      <c r="E73" s="594" t="s">
        <v>744</v>
      </c>
      <c r="F73" s="595" t="s">
        <v>411</v>
      </c>
      <c r="G73" s="596" t="s">
        <v>2686</v>
      </c>
      <c r="H73" s="597">
        <v>525917000</v>
      </c>
    </row>
    <row r="74" spans="1:8">
      <c r="A74" s="594" t="s">
        <v>132</v>
      </c>
      <c r="B74" s="594" t="s">
        <v>1393</v>
      </c>
      <c r="C74" s="594" t="s">
        <v>322</v>
      </c>
      <c r="D74" s="594" t="s">
        <v>2662</v>
      </c>
      <c r="E74" s="594" t="s">
        <v>744</v>
      </c>
      <c r="F74" s="594" t="s">
        <v>745</v>
      </c>
      <c r="G74" s="596" t="s">
        <v>2687</v>
      </c>
      <c r="H74" s="597">
        <v>312677000</v>
      </c>
    </row>
    <row r="75" spans="1:8">
      <c r="A75" s="594" t="s">
        <v>132</v>
      </c>
      <c r="B75" s="594" t="s">
        <v>1393</v>
      </c>
      <c r="C75" s="594" t="s">
        <v>322</v>
      </c>
      <c r="D75" s="594" t="s">
        <v>2662</v>
      </c>
      <c r="E75" s="594" t="s">
        <v>744</v>
      </c>
      <c r="F75" s="594" t="s">
        <v>286</v>
      </c>
      <c r="G75" s="596" t="s">
        <v>2688</v>
      </c>
      <c r="H75" s="597">
        <v>50000</v>
      </c>
    </row>
    <row r="76" spans="1:8">
      <c r="A76" s="594" t="s">
        <v>132</v>
      </c>
      <c r="B76" s="594" t="s">
        <v>1393</v>
      </c>
      <c r="C76" s="594" t="s">
        <v>322</v>
      </c>
      <c r="D76" s="594" t="s">
        <v>2662</v>
      </c>
      <c r="E76" s="594" t="s">
        <v>744</v>
      </c>
      <c r="F76" s="594" t="s">
        <v>572</v>
      </c>
      <c r="G76" s="596" t="s">
        <v>2689</v>
      </c>
      <c r="H76" s="597">
        <v>96010000</v>
      </c>
    </row>
    <row r="77" spans="1:8">
      <c r="A77" s="594" t="s">
        <v>132</v>
      </c>
      <c r="B77" s="594" t="s">
        <v>1393</v>
      </c>
      <c r="C77" s="594" t="s">
        <v>322</v>
      </c>
      <c r="D77" s="594" t="s">
        <v>2662</v>
      </c>
      <c r="E77" s="594" t="s">
        <v>744</v>
      </c>
      <c r="F77" s="594" t="s">
        <v>746</v>
      </c>
      <c r="G77" s="596" t="s">
        <v>2690</v>
      </c>
      <c r="H77" s="597">
        <v>55555000</v>
      </c>
    </row>
    <row r="78" spans="1:8">
      <c r="A78" s="594" t="s">
        <v>132</v>
      </c>
      <c r="B78" s="594" t="s">
        <v>1393</v>
      </c>
      <c r="C78" s="594" t="s">
        <v>322</v>
      </c>
      <c r="D78" s="594" t="s">
        <v>2662</v>
      </c>
      <c r="E78" s="594" t="s">
        <v>744</v>
      </c>
      <c r="F78" s="594" t="s">
        <v>11</v>
      </c>
      <c r="G78" s="596" t="s">
        <v>2691</v>
      </c>
      <c r="H78" s="597">
        <v>21835000</v>
      </c>
    </row>
    <row r="79" spans="1:8">
      <c r="A79" s="594" t="s">
        <v>132</v>
      </c>
      <c r="B79" s="594" t="s">
        <v>1393</v>
      </c>
      <c r="C79" s="594" t="s">
        <v>322</v>
      </c>
      <c r="D79" s="594" t="s">
        <v>2662</v>
      </c>
      <c r="E79" s="594" t="s">
        <v>744</v>
      </c>
      <c r="F79" s="594" t="s">
        <v>748</v>
      </c>
      <c r="G79" s="596" t="s">
        <v>35</v>
      </c>
      <c r="H79" s="597">
        <v>39790000</v>
      </c>
    </row>
    <row r="80" spans="1:8">
      <c r="A80" s="594" t="s">
        <v>132</v>
      </c>
      <c r="B80" s="594" t="s">
        <v>1393</v>
      </c>
      <c r="C80" s="594" t="s">
        <v>322</v>
      </c>
      <c r="D80" s="594" t="s">
        <v>2662</v>
      </c>
      <c r="E80" s="594" t="s">
        <v>2692</v>
      </c>
      <c r="F80" s="595" t="s">
        <v>411</v>
      </c>
      <c r="G80" s="596" t="s">
        <v>2693</v>
      </c>
      <c r="H80" s="597">
        <v>24000000</v>
      </c>
    </row>
    <row r="81" spans="1:8">
      <c r="A81" s="594" t="s">
        <v>132</v>
      </c>
      <c r="B81" s="594" t="s">
        <v>1393</v>
      </c>
      <c r="C81" s="594" t="s">
        <v>322</v>
      </c>
      <c r="D81" s="594" t="s">
        <v>2662</v>
      </c>
      <c r="E81" s="594" t="s">
        <v>2692</v>
      </c>
      <c r="F81" s="594" t="s">
        <v>2694</v>
      </c>
      <c r="G81" s="596" t="s">
        <v>2689</v>
      </c>
      <c r="H81" s="597">
        <v>24000000</v>
      </c>
    </row>
    <row r="82" spans="1:8">
      <c r="A82" s="594" t="s">
        <v>132</v>
      </c>
      <c r="B82" s="594" t="s">
        <v>1393</v>
      </c>
      <c r="C82" s="594" t="s">
        <v>322</v>
      </c>
      <c r="D82" s="594" t="s">
        <v>2662</v>
      </c>
      <c r="E82" s="594" t="s">
        <v>189</v>
      </c>
      <c r="F82" s="595" t="s">
        <v>411</v>
      </c>
      <c r="G82" s="596" t="s">
        <v>190</v>
      </c>
      <c r="H82" s="597">
        <v>2532198170</v>
      </c>
    </row>
    <row r="83" spans="1:8">
      <c r="A83" s="594" t="s">
        <v>132</v>
      </c>
      <c r="B83" s="594" t="s">
        <v>1393</v>
      </c>
      <c r="C83" s="594" t="s">
        <v>322</v>
      </c>
      <c r="D83" s="594" t="s">
        <v>2662</v>
      </c>
      <c r="E83" s="594" t="s">
        <v>189</v>
      </c>
      <c r="F83" s="594" t="s">
        <v>773</v>
      </c>
      <c r="G83" s="596" t="s">
        <v>2695</v>
      </c>
      <c r="H83" s="597">
        <v>520000</v>
      </c>
    </row>
    <row r="84" spans="1:8">
      <c r="A84" s="594" t="s">
        <v>132</v>
      </c>
      <c r="B84" s="594" t="s">
        <v>1393</v>
      </c>
      <c r="C84" s="594" t="s">
        <v>322</v>
      </c>
      <c r="D84" s="594" t="s">
        <v>2662</v>
      </c>
      <c r="E84" s="594" t="s">
        <v>189</v>
      </c>
      <c r="F84" s="594" t="s">
        <v>37</v>
      </c>
      <c r="G84" s="596" t="s">
        <v>2696</v>
      </c>
      <c r="H84" s="597">
        <v>2156558170</v>
      </c>
    </row>
    <row r="85" spans="1:8">
      <c r="A85" s="594" t="s">
        <v>132</v>
      </c>
      <c r="B85" s="594" t="s">
        <v>1393</v>
      </c>
      <c r="C85" s="594" t="s">
        <v>322</v>
      </c>
      <c r="D85" s="594" t="s">
        <v>2662</v>
      </c>
      <c r="E85" s="594" t="s">
        <v>189</v>
      </c>
      <c r="F85" s="594" t="s">
        <v>192</v>
      </c>
      <c r="G85" s="596" t="s">
        <v>195</v>
      </c>
      <c r="H85" s="597">
        <v>375120000</v>
      </c>
    </row>
    <row r="86" spans="1:8">
      <c r="A86" s="594" t="s">
        <v>132</v>
      </c>
      <c r="B86" s="594" t="s">
        <v>1393</v>
      </c>
      <c r="C86" s="594" t="s">
        <v>322</v>
      </c>
      <c r="D86" s="594" t="s">
        <v>2662</v>
      </c>
      <c r="E86" s="594" t="s">
        <v>2697</v>
      </c>
      <c r="F86" s="595" t="s">
        <v>411</v>
      </c>
      <c r="G86" s="596" t="s">
        <v>2698</v>
      </c>
      <c r="H86" s="597">
        <v>7500000</v>
      </c>
    </row>
    <row r="87" spans="1:8">
      <c r="A87" s="594" t="s">
        <v>132</v>
      </c>
      <c r="B87" s="594" t="s">
        <v>1393</v>
      </c>
      <c r="C87" s="594" t="s">
        <v>322</v>
      </c>
      <c r="D87" s="594" t="s">
        <v>2662</v>
      </c>
      <c r="E87" s="594" t="s">
        <v>2697</v>
      </c>
      <c r="F87" s="594" t="s">
        <v>2699</v>
      </c>
      <c r="G87" s="596" t="s">
        <v>2700</v>
      </c>
      <c r="H87" s="597">
        <v>7500000</v>
      </c>
    </row>
    <row r="88" spans="1:8">
      <c r="A88" s="594" t="s">
        <v>132</v>
      </c>
      <c r="B88" s="594" t="s">
        <v>1393</v>
      </c>
      <c r="C88" s="594" t="s">
        <v>322</v>
      </c>
      <c r="D88" s="594" t="s">
        <v>2662</v>
      </c>
      <c r="E88" s="594" t="s">
        <v>194</v>
      </c>
      <c r="F88" s="595" t="s">
        <v>411</v>
      </c>
      <c r="G88" s="596" t="s">
        <v>195</v>
      </c>
      <c r="H88" s="597">
        <v>3115254900</v>
      </c>
    </row>
    <row r="89" spans="1:8">
      <c r="A89" s="594" t="s">
        <v>132</v>
      </c>
      <c r="B89" s="594" t="s">
        <v>1393</v>
      </c>
      <c r="C89" s="594" t="s">
        <v>322</v>
      </c>
      <c r="D89" s="594" t="s">
        <v>2662</v>
      </c>
      <c r="E89" s="594" t="s">
        <v>194</v>
      </c>
      <c r="F89" s="594" t="s">
        <v>15</v>
      </c>
      <c r="G89" s="596" t="s">
        <v>2701</v>
      </c>
      <c r="H89" s="597">
        <v>21054000</v>
      </c>
    </row>
    <row r="90" spans="1:8">
      <c r="A90" s="594" t="s">
        <v>132</v>
      </c>
      <c r="B90" s="594" t="s">
        <v>1393</v>
      </c>
      <c r="C90" s="594" t="s">
        <v>322</v>
      </c>
      <c r="D90" s="594" t="s">
        <v>2662</v>
      </c>
      <c r="E90" s="594" t="s">
        <v>194</v>
      </c>
      <c r="F90" s="594" t="s">
        <v>39</v>
      </c>
      <c r="G90" s="596" t="s">
        <v>2702</v>
      </c>
      <c r="H90" s="597">
        <v>86902400</v>
      </c>
    </row>
    <row r="91" spans="1:8">
      <c r="A91" s="594" t="s">
        <v>132</v>
      </c>
      <c r="B91" s="594" t="s">
        <v>1393</v>
      </c>
      <c r="C91" s="594" t="s">
        <v>322</v>
      </c>
      <c r="D91" s="594" t="s">
        <v>2662</v>
      </c>
      <c r="E91" s="594" t="s">
        <v>194</v>
      </c>
      <c r="F91" s="594" t="s">
        <v>198</v>
      </c>
      <c r="G91" s="596" t="s">
        <v>199</v>
      </c>
      <c r="H91" s="597">
        <v>1540787100</v>
      </c>
    </row>
    <row r="92" spans="1:8">
      <c r="A92" s="594" t="s">
        <v>132</v>
      </c>
      <c r="B92" s="594" t="s">
        <v>1393</v>
      </c>
      <c r="C92" s="594" t="s">
        <v>322</v>
      </c>
      <c r="D92" s="594" t="s">
        <v>2662</v>
      </c>
      <c r="E92" s="594" t="s">
        <v>194</v>
      </c>
      <c r="F92" s="594" t="s">
        <v>200</v>
      </c>
      <c r="G92" s="596" t="s">
        <v>201</v>
      </c>
      <c r="H92" s="597">
        <v>1466511400</v>
      </c>
    </row>
    <row r="93" spans="1:8">
      <c r="A93" s="594" t="s">
        <v>132</v>
      </c>
      <c r="B93" s="594" t="s">
        <v>1393</v>
      </c>
      <c r="C93" s="594" t="s">
        <v>322</v>
      </c>
      <c r="D93" s="594" t="s">
        <v>2662</v>
      </c>
      <c r="E93" s="594" t="s">
        <v>573</v>
      </c>
      <c r="F93" s="595" t="s">
        <v>411</v>
      </c>
      <c r="G93" s="596" t="s">
        <v>2703</v>
      </c>
      <c r="H93" s="597">
        <v>24210000</v>
      </c>
    </row>
    <row r="94" spans="1:8">
      <c r="A94" s="594" t="s">
        <v>132</v>
      </c>
      <c r="B94" s="594" t="s">
        <v>1393</v>
      </c>
      <c r="C94" s="594" t="s">
        <v>322</v>
      </c>
      <c r="D94" s="594" t="s">
        <v>2662</v>
      </c>
      <c r="E94" s="594" t="s">
        <v>573</v>
      </c>
      <c r="F94" s="594" t="s">
        <v>574</v>
      </c>
      <c r="G94" s="596" t="s">
        <v>2704</v>
      </c>
      <c r="H94" s="597">
        <v>24210000</v>
      </c>
    </row>
    <row r="95" spans="1:8">
      <c r="A95" s="594" t="s">
        <v>132</v>
      </c>
      <c r="B95" s="594" t="s">
        <v>1393</v>
      </c>
      <c r="C95" s="594" t="s">
        <v>322</v>
      </c>
      <c r="D95" s="594" t="s">
        <v>2662</v>
      </c>
      <c r="E95" s="594" t="s">
        <v>550</v>
      </c>
      <c r="F95" s="595" t="s">
        <v>411</v>
      </c>
      <c r="G95" s="596" t="s">
        <v>2705</v>
      </c>
      <c r="H95" s="597">
        <v>256386000</v>
      </c>
    </row>
    <row r="96" spans="1:8">
      <c r="A96" s="594" t="s">
        <v>132</v>
      </c>
      <c r="B96" s="594" t="s">
        <v>1393</v>
      </c>
      <c r="C96" s="594" t="s">
        <v>322</v>
      </c>
      <c r="D96" s="594" t="s">
        <v>2662</v>
      </c>
      <c r="E96" s="594" t="s">
        <v>550</v>
      </c>
      <c r="F96" s="594" t="s">
        <v>2706</v>
      </c>
      <c r="G96" s="596" t="s">
        <v>72</v>
      </c>
      <c r="H96" s="597">
        <v>256386000</v>
      </c>
    </row>
    <row r="97" spans="1:8">
      <c r="A97" s="594" t="s">
        <v>132</v>
      </c>
      <c r="B97" s="594" t="s">
        <v>1393</v>
      </c>
      <c r="C97" s="594" t="s">
        <v>322</v>
      </c>
      <c r="D97" s="594" t="s">
        <v>2662</v>
      </c>
      <c r="E97" s="594" t="s">
        <v>260</v>
      </c>
      <c r="F97" s="595" t="s">
        <v>411</v>
      </c>
      <c r="G97" s="596" t="s">
        <v>261</v>
      </c>
      <c r="H97" s="597">
        <v>704118000</v>
      </c>
    </row>
    <row r="98" spans="1:8">
      <c r="A98" s="594" t="s">
        <v>132</v>
      </c>
      <c r="B98" s="594" t="s">
        <v>1393</v>
      </c>
      <c r="C98" s="594" t="s">
        <v>322</v>
      </c>
      <c r="D98" s="594" t="s">
        <v>2662</v>
      </c>
      <c r="E98" s="594" t="s">
        <v>260</v>
      </c>
      <c r="F98" s="594" t="s">
        <v>262</v>
      </c>
      <c r="G98" s="596" t="s">
        <v>2707</v>
      </c>
      <c r="H98" s="597">
        <v>704118000</v>
      </c>
    </row>
    <row r="99" spans="1:8">
      <c r="A99" s="594" t="s">
        <v>132</v>
      </c>
      <c r="B99" s="594" t="s">
        <v>1393</v>
      </c>
      <c r="C99" s="594" t="s">
        <v>322</v>
      </c>
      <c r="D99" s="594" t="s">
        <v>2662</v>
      </c>
      <c r="E99" s="594" t="s">
        <v>53</v>
      </c>
      <c r="F99" s="595" t="s">
        <v>411</v>
      </c>
      <c r="G99" s="596" t="s">
        <v>193</v>
      </c>
      <c r="H99" s="597">
        <v>95882000</v>
      </c>
    </row>
    <row r="100" spans="1:8">
      <c r="A100" s="594" t="s">
        <v>132</v>
      </c>
      <c r="B100" s="594" t="s">
        <v>1393</v>
      </c>
      <c r="C100" s="594" t="s">
        <v>322</v>
      </c>
      <c r="D100" s="594" t="s">
        <v>2662</v>
      </c>
      <c r="E100" s="594" t="s">
        <v>53</v>
      </c>
      <c r="F100" s="594" t="s">
        <v>56</v>
      </c>
      <c r="G100" s="596" t="s">
        <v>57</v>
      </c>
      <c r="H100" s="597">
        <v>95882000</v>
      </c>
    </row>
    <row r="101" spans="1:8">
      <c r="A101" s="594" t="s">
        <v>132</v>
      </c>
      <c r="B101" s="594" t="s">
        <v>1393</v>
      </c>
      <c r="C101" s="594" t="s">
        <v>1369</v>
      </c>
      <c r="D101" s="595" t="s">
        <v>411</v>
      </c>
      <c r="E101" s="595" t="s">
        <v>411</v>
      </c>
      <c r="F101" s="595" t="s">
        <v>411</v>
      </c>
      <c r="G101" s="596" t="s">
        <v>1968</v>
      </c>
      <c r="H101" s="597">
        <v>51750000</v>
      </c>
    </row>
    <row r="102" spans="1:8">
      <c r="A102" s="594" t="s">
        <v>132</v>
      </c>
      <c r="B102" s="594" t="s">
        <v>1393</v>
      </c>
      <c r="C102" s="594" t="s">
        <v>1369</v>
      </c>
      <c r="D102" s="594" t="s">
        <v>1380</v>
      </c>
      <c r="E102" s="595" t="s">
        <v>411</v>
      </c>
      <c r="F102" s="595" t="s">
        <v>411</v>
      </c>
      <c r="G102" s="596" t="s">
        <v>2708</v>
      </c>
      <c r="H102" s="597">
        <v>51750000</v>
      </c>
    </row>
    <row r="103" spans="1:8">
      <c r="A103" s="594" t="s">
        <v>132</v>
      </c>
      <c r="B103" s="594" t="s">
        <v>1393</v>
      </c>
      <c r="C103" s="594" t="s">
        <v>1369</v>
      </c>
      <c r="D103" s="594" t="s">
        <v>1380</v>
      </c>
      <c r="E103" s="594" t="s">
        <v>628</v>
      </c>
      <c r="F103" s="595" t="s">
        <v>411</v>
      </c>
      <c r="G103" s="596" t="s">
        <v>2709</v>
      </c>
      <c r="H103" s="597">
        <v>51750000</v>
      </c>
    </row>
    <row r="104" spans="1:8">
      <c r="A104" s="594" t="s">
        <v>132</v>
      </c>
      <c r="B104" s="594" t="s">
        <v>1393</v>
      </c>
      <c r="C104" s="594" t="s">
        <v>1369</v>
      </c>
      <c r="D104" s="594" t="s">
        <v>1380</v>
      </c>
      <c r="E104" s="594" t="s">
        <v>628</v>
      </c>
      <c r="F104" s="594" t="s">
        <v>619</v>
      </c>
      <c r="G104" s="596" t="s">
        <v>195</v>
      </c>
      <c r="H104" s="597">
        <v>51750000</v>
      </c>
    </row>
    <row r="105" spans="1:8">
      <c r="A105" s="594" t="s">
        <v>132</v>
      </c>
      <c r="B105" s="594" t="s">
        <v>1391</v>
      </c>
      <c r="C105" s="595" t="s">
        <v>411</v>
      </c>
      <c r="D105" s="595" t="s">
        <v>411</v>
      </c>
      <c r="E105" s="595" t="s">
        <v>411</v>
      </c>
      <c r="F105" s="595" t="s">
        <v>411</v>
      </c>
      <c r="G105" s="596" t="s">
        <v>2710</v>
      </c>
      <c r="H105" s="597">
        <v>35878138000</v>
      </c>
    </row>
    <row r="106" spans="1:8">
      <c r="A106" s="594" t="s">
        <v>132</v>
      </c>
      <c r="B106" s="594" t="s">
        <v>1391</v>
      </c>
      <c r="C106" s="594" t="s">
        <v>570</v>
      </c>
      <c r="D106" s="595" t="s">
        <v>411</v>
      </c>
      <c r="E106" s="595" t="s">
        <v>411</v>
      </c>
      <c r="F106" s="595" t="s">
        <v>411</v>
      </c>
      <c r="G106" s="596" t="s">
        <v>2711</v>
      </c>
      <c r="H106" s="597">
        <v>237152500</v>
      </c>
    </row>
    <row r="107" spans="1:8">
      <c r="A107" s="594" t="s">
        <v>132</v>
      </c>
      <c r="B107" s="594" t="s">
        <v>1391</v>
      </c>
      <c r="C107" s="594" t="s">
        <v>570</v>
      </c>
      <c r="D107" s="594" t="s">
        <v>2712</v>
      </c>
      <c r="E107" s="595" t="s">
        <v>411</v>
      </c>
      <c r="F107" s="595" t="s">
        <v>411</v>
      </c>
      <c r="G107" s="596" t="s">
        <v>1165</v>
      </c>
      <c r="H107" s="597">
        <v>36000000</v>
      </c>
    </row>
    <row r="108" spans="1:8">
      <c r="A108" s="594" t="s">
        <v>132</v>
      </c>
      <c r="B108" s="594" t="s">
        <v>1391</v>
      </c>
      <c r="C108" s="594" t="s">
        <v>570</v>
      </c>
      <c r="D108" s="594" t="s">
        <v>2712</v>
      </c>
      <c r="E108" s="594" t="s">
        <v>738</v>
      </c>
      <c r="F108" s="595" t="s">
        <v>411</v>
      </c>
      <c r="G108" s="596" t="s">
        <v>739</v>
      </c>
      <c r="H108" s="597">
        <v>36000000</v>
      </c>
    </row>
    <row r="109" spans="1:8">
      <c r="A109" s="594" t="s">
        <v>132</v>
      </c>
      <c r="B109" s="594" t="s">
        <v>1391</v>
      </c>
      <c r="C109" s="594" t="s">
        <v>570</v>
      </c>
      <c r="D109" s="594" t="s">
        <v>2712</v>
      </c>
      <c r="E109" s="594" t="s">
        <v>738</v>
      </c>
      <c r="F109" s="594" t="s">
        <v>296</v>
      </c>
      <c r="G109" s="596" t="s">
        <v>297</v>
      </c>
      <c r="H109" s="597">
        <v>36000000</v>
      </c>
    </row>
    <row r="110" spans="1:8">
      <c r="A110" s="594" t="s">
        <v>132</v>
      </c>
      <c r="B110" s="594" t="s">
        <v>1391</v>
      </c>
      <c r="C110" s="594" t="s">
        <v>570</v>
      </c>
      <c r="D110" s="594" t="s">
        <v>2713</v>
      </c>
      <c r="E110" s="595" t="s">
        <v>411</v>
      </c>
      <c r="F110" s="595" t="s">
        <v>411</v>
      </c>
      <c r="G110" s="596" t="s">
        <v>2714</v>
      </c>
      <c r="H110" s="597">
        <v>201152500</v>
      </c>
    </row>
    <row r="111" spans="1:8">
      <c r="A111" s="594" t="s">
        <v>132</v>
      </c>
      <c r="B111" s="594" t="s">
        <v>1391</v>
      </c>
      <c r="C111" s="594" t="s">
        <v>570</v>
      </c>
      <c r="D111" s="594" t="s">
        <v>2713</v>
      </c>
      <c r="E111" s="594" t="s">
        <v>738</v>
      </c>
      <c r="F111" s="595" t="s">
        <v>411</v>
      </c>
      <c r="G111" s="596" t="s">
        <v>739</v>
      </c>
      <c r="H111" s="597">
        <v>201152500</v>
      </c>
    </row>
    <row r="112" spans="1:8">
      <c r="A112" s="594" t="s">
        <v>132</v>
      </c>
      <c r="B112" s="594" t="s">
        <v>1391</v>
      </c>
      <c r="C112" s="594" t="s">
        <v>570</v>
      </c>
      <c r="D112" s="594" t="s">
        <v>2713</v>
      </c>
      <c r="E112" s="594" t="s">
        <v>738</v>
      </c>
      <c r="F112" s="594" t="s">
        <v>296</v>
      </c>
      <c r="G112" s="596" t="s">
        <v>297</v>
      </c>
      <c r="H112" s="597">
        <v>201152500</v>
      </c>
    </row>
    <row r="113" spans="1:8">
      <c r="A113" s="594" t="s">
        <v>132</v>
      </c>
      <c r="B113" s="594" t="s">
        <v>1391</v>
      </c>
      <c r="C113" s="594" t="s">
        <v>301</v>
      </c>
      <c r="D113" s="595" t="s">
        <v>411</v>
      </c>
      <c r="E113" s="595" t="s">
        <v>411</v>
      </c>
      <c r="F113" s="595" t="s">
        <v>411</v>
      </c>
      <c r="G113" s="596" t="s">
        <v>1965</v>
      </c>
      <c r="H113" s="597">
        <v>2000000000</v>
      </c>
    </row>
    <row r="114" spans="1:8">
      <c r="A114" s="594" t="s">
        <v>132</v>
      </c>
      <c r="B114" s="594" t="s">
        <v>1391</v>
      </c>
      <c r="C114" s="594" t="s">
        <v>301</v>
      </c>
      <c r="D114" s="594" t="s">
        <v>2715</v>
      </c>
      <c r="E114" s="595" t="s">
        <v>411</v>
      </c>
      <c r="F114" s="595" t="s">
        <v>411</v>
      </c>
      <c r="G114" s="596" t="s">
        <v>2716</v>
      </c>
      <c r="H114" s="597">
        <v>2000000000</v>
      </c>
    </row>
    <row r="115" spans="1:8">
      <c r="A115" s="594" t="s">
        <v>132</v>
      </c>
      <c r="B115" s="594" t="s">
        <v>1391</v>
      </c>
      <c r="C115" s="594" t="s">
        <v>301</v>
      </c>
      <c r="D115" s="594" t="s">
        <v>2715</v>
      </c>
      <c r="E115" s="594" t="s">
        <v>53</v>
      </c>
      <c r="F115" s="595" t="s">
        <v>411</v>
      </c>
      <c r="G115" s="596" t="s">
        <v>193</v>
      </c>
      <c r="H115" s="597">
        <v>2000000000</v>
      </c>
    </row>
    <row r="116" spans="1:8">
      <c r="A116" s="594" t="s">
        <v>132</v>
      </c>
      <c r="B116" s="594" t="s">
        <v>1391</v>
      </c>
      <c r="C116" s="594" t="s">
        <v>301</v>
      </c>
      <c r="D116" s="594" t="s">
        <v>2715</v>
      </c>
      <c r="E116" s="594" t="s">
        <v>53</v>
      </c>
      <c r="F116" s="594" t="s">
        <v>54</v>
      </c>
      <c r="G116" s="596" t="s">
        <v>55</v>
      </c>
      <c r="H116" s="597">
        <v>2000000000</v>
      </c>
    </row>
    <row r="117" spans="1:8">
      <c r="A117" s="594" t="s">
        <v>132</v>
      </c>
      <c r="B117" s="594" t="s">
        <v>1391</v>
      </c>
      <c r="C117" s="594" t="s">
        <v>276</v>
      </c>
      <c r="D117" s="595" t="s">
        <v>411</v>
      </c>
      <c r="E117" s="595" t="s">
        <v>411</v>
      </c>
      <c r="F117" s="595" t="s">
        <v>411</v>
      </c>
      <c r="G117" s="596" t="s">
        <v>1966</v>
      </c>
      <c r="H117" s="597">
        <v>3278868000</v>
      </c>
    </row>
    <row r="118" spans="1:8">
      <c r="A118" s="594" t="s">
        <v>132</v>
      </c>
      <c r="B118" s="594" t="s">
        <v>1391</v>
      </c>
      <c r="C118" s="594" t="s">
        <v>276</v>
      </c>
      <c r="D118" s="594" t="s">
        <v>2717</v>
      </c>
      <c r="E118" s="595" t="s">
        <v>411</v>
      </c>
      <c r="F118" s="595" t="s">
        <v>411</v>
      </c>
      <c r="G118" s="596" t="s">
        <v>2718</v>
      </c>
      <c r="H118" s="597">
        <v>3228868000</v>
      </c>
    </row>
    <row r="119" spans="1:8">
      <c r="A119" s="594" t="s">
        <v>132</v>
      </c>
      <c r="B119" s="594" t="s">
        <v>1391</v>
      </c>
      <c r="C119" s="594" t="s">
        <v>276</v>
      </c>
      <c r="D119" s="594" t="s">
        <v>2717</v>
      </c>
      <c r="E119" s="594" t="s">
        <v>142</v>
      </c>
      <c r="F119" s="595" t="s">
        <v>411</v>
      </c>
      <c r="G119" s="596" t="s">
        <v>143</v>
      </c>
      <c r="H119" s="597">
        <v>850314065</v>
      </c>
    </row>
    <row r="120" spans="1:8">
      <c r="A120" s="594" t="s">
        <v>132</v>
      </c>
      <c r="B120" s="594" t="s">
        <v>1391</v>
      </c>
      <c r="C120" s="594" t="s">
        <v>276</v>
      </c>
      <c r="D120" s="594" t="s">
        <v>2717</v>
      </c>
      <c r="E120" s="594" t="s">
        <v>142</v>
      </c>
      <c r="F120" s="594" t="s">
        <v>144</v>
      </c>
      <c r="G120" s="596" t="s">
        <v>2664</v>
      </c>
      <c r="H120" s="597">
        <v>850314065</v>
      </c>
    </row>
    <row r="121" spans="1:8">
      <c r="A121" s="594" t="s">
        <v>132</v>
      </c>
      <c r="B121" s="594" t="s">
        <v>1391</v>
      </c>
      <c r="C121" s="594" t="s">
        <v>276</v>
      </c>
      <c r="D121" s="594" t="s">
        <v>2717</v>
      </c>
      <c r="E121" s="594" t="s">
        <v>202</v>
      </c>
      <c r="F121" s="595" t="s">
        <v>411</v>
      </c>
      <c r="G121" s="596" t="s">
        <v>2719</v>
      </c>
      <c r="H121" s="597">
        <v>35764676</v>
      </c>
    </row>
    <row r="122" spans="1:8">
      <c r="A122" s="594" t="s">
        <v>132</v>
      </c>
      <c r="B122" s="594" t="s">
        <v>1391</v>
      </c>
      <c r="C122" s="594" t="s">
        <v>276</v>
      </c>
      <c r="D122" s="594" t="s">
        <v>2717</v>
      </c>
      <c r="E122" s="594" t="s">
        <v>202</v>
      </c>
      <c r="F122" s="594" t="s">
        <v>767</v>
      </c>
      <c r="G122" s="596" t="s">
        <v>2720</v>
      </c>
      <c r="H122" s="597">
        <v>35764676</v>
      </c>
    </row>
    <row r="123" spans="1:8">
      <c r="A123" s="594" t="s">
        <v>132</v>
      </c>
      <c r="B123" s="594" t="s">
        <v>1391</v>
      </c>
      <c r="C123" s="594" t="s">
        <v>276</v>
      </c>
      <c r="D123" s="594" t="s">
        <v>2717</v>
      </c>
      <c r="E123" s="594" t="s">
        <v>148</v>
      </c>
      <c r="F123" s="595" t="s">
        <v>411</v>
      </c>
      <c r="G123" s="596" t="s">
        <v>149</v>
      </c>
      <c r="H123" s="597">
        <v>134729785</v>
      </c>
    </row>
    <row r="124" spans="1:8">
      <c r="A124" s="594" t="s">
        <v>132</v>
      </c>
      <c r="B124" s="594" t="s">
        <v>1391</v>
      </c>
      <c r="C124" s="594" t="s">
        <v>276</v>
      </c>
      <c r="D124" s="594" t="s">
        <v>2717</v>
      </c>
      <c r="E124" s="594" t="s">
        <v>148</v>
      </c>
      <c r="F124" s="594" t="s">
        <v>223</v>
      </c>
      <c r="G124" s="596" t="s">
        <v>224</v>
      </c>
      <c r="H124" s="597">
        <v>45842000</v>
      </c>
    </row>
    <row r="125" spans="1:8">
      <c r="A125" s="594" t="s">
        <v>132</v>
      </c>
      <c r="B125" s="594" t="s">
        <v>1391</v>
      </c>
      <c r="C125" s="594" t="s">
        <v>276</v>
      </c>
      <c r="D125" s="594" t="s">
        <v>2717</v>
      </c>
      <c r="E125" s="594" t="s">
        <v>148</v>
      </c>
      <c r="F125" s="594" t="s">
        <v>1075</v>
      </c>
      <c r="G125" s="596" t="s">
        <v>2666</v>
      </c>
      <c r="H125" s="597">
        <v>84045785</v>
      </c>
    </row>
    <row r="126" spans="1:8">
      <c r="A126" s="594" t="s">
        <v>132</v>
      </c>
      <c r="B126" s="594" t="s">
        <v>1391</v>
      </c>
      <c r="C126" s="594" t="s">
        <v>276</v>
      </c>
      <c r="D126" s="594" t="s">
        <v>2717</v>
      </c>
      <c r="E126" s="594" t="s">
        <v>148</v>
      </c>
      <c r="F126" s="594" t="s">
        <v>150</v>
      </c>
      <c r="G126" s="596" t="s">
        <v>151</v>
      </c>
      <c r="H126" s="597">
        <v>4842000</v>
      </c>
    </row>
    <row r="127" spans="1:8">
      <c r="A127" s="594" t="s">
        <v>132</v>
      </c>
      <c r="B127" s="594" t="s">
        <v>1391</v>
      </c>
      <c r="C127" s="594" t="s">
        <v>276</v>
      </c>
      <c r="D127" s="594" t="s">
        <v>2717</v>
      </c>
      <c r="E127" s="594" t="s">
        <v>582</v>
      </c>
      <c r="F127" s="595" t="s">
        <v>411</v>
      </c>
      <c r="G127" s="596" t="s">
        <v>583</v>
      </c>
      <c r="H127" s="597">
        <v>26129000</v>
      </c>
    </row>
    <row r="128" spans="1:8">
      <c r="A128" s="594" t="s">
        <v>132</v>
      </c>
      <c r="B128" s="594" t="s">
        <v>1391</v>
      </c>
      <c r="C128" s="594" t="s">
        <v>276</v>
      </c>
      <c r="D128" s="594" t="s">
        <v>2717</v>
      </c>
      <c r="E128" s="594" t="s">
        <v>582</v>
      </c>
      <c r="F128" s="594" t="s">
        <v>584</v>
      </c>
      <c r="G128" s="596" t="s">
        <v>2670</v>
      </c>
      <c r="H128" s="597">
        <v>26129000</v>
      </c>
    </row>
    <row r="129" spans="1:8">
      <c r="A129" s="594" t="s">
        <v>132</v>
      </c>
      <c r="B129" s="594" t="s">
        <v>1391</v>
      </c>
      <c r="C129" s="594" t="s">
        <v>276</v>
      </c>
      <c r="D129" s="594" t="s">
        <v>2717</v>
      </c>
      <c r="E129" s="594" t="s">
        <v>152</v>
      </c>
      <c r="F129" s="595" t="s">
        <v>411</v>
      </c>
      <c r="G129" s="596" t="s">
        <v>153</v>
      </c>
      <c r="H129" s="597">
        <v>143817000</v>
      </c>
    </row>
    <row r="130" spans="1:8">
      <c r="A130" s="594" t="s">
        <v>132</v>
      </c>
      <c r="B130" s="594" t="s">
        <v>1391</v>
      </c>
      <c r="C130" s="594" t="s">
        <v>276</v>
      </c>
      <c r="D130" s="594" t="s">
        <v>2717</v>
      </c>
      <c r="E130" s="594" t="s">
        <v>152</v>
      </c>
      <c r="F130" s="594" t="s">
        <v>480</v>
      </c>
      <c r="G130" s="596" t="s">
        <v>481</v>
      </c>
      <c r="H130" s="597">
        <v>2942000</v>
      </c>
    </row>
    <row r="131" spans="1:8">
      <c r="A131" s="594" t="s">
        <v>132</v>
      </c>
      <c r="B131" s="594" t="s">
        <v>1391</v>
      </c>
      <c r="C131" s="594" t="s">
        <v>276</v>
      </c>
      <c r="D131" s="594" t="s">
        <v>2717</v>
      </c>
      <c r="E131" s="594" t="s">
        <v>152</v>
      </c>
      <c r="F131" s="594" t="s">
        <v>606</v>
      </c>
      <c r="G131" s="596" t="s">
        <v>195</v>
      </c>
      <c r="H131" s="597">
        <v>140875000</v>
      </c>
    </row>
    <row r="132" spans="1:8">
      <c r="A132" s="594" t="s">
        <v>132</v>
      </c>
      <c r="B132" s="594" t="s">
        <v>1391</v>
      </c>
      <c r="C132" s="594" t="s">
        <v>276</v>
      </c>
      <c r="D132" s="594" t="s">
        <v>2717</v>
      </c>
      <c r="E132" s="594" t="s">
        <v>156</v>
      </c>
      <c r="F132" s="595" t="s">
        <v>411</v>
      </c>
      <c r="G132" s="596" t="s">
        <v>514</v>
      </c>
      <c r="H132" s="597">
        <v>220464811</v>
      </c>
    </row>
    <row r="133" spans="1:8">
      <c r="A133" s="594" t="s">
        <v>132</v>
      </c>
      <c r="B133" s="594" t="s">
        <v>1391</v>
      </c>
      <c r="C133" s="594" t="s">
        <v>276</v>
      </c>
      <c r="D133" s="594" t="s">
        <v>2717</v>
      </c>
      <c r="E133" s="594" t="s">
        <v>156</v>
      </c>
      <c r="F133" s="594" t="s">
        <v>157</v>
      </c>
      <c r="G133" s="596" t="s">
        <v>158</v>
      </c>
      <c r="H133" s="597">
        <v>164727169</v>
      </c>
    </row>
    <row r="134" spans="1:8">
      <c r="A134" s="594" t="s">
        <v>132</v>
      </c>
      <c r="B134" s="594" t="s">
        <v>1391</v>
      </c>
      <c r="C134" s="594" t="s">
        <v>276</v>
      </c>
      <c r="D134" s="594" t="s">
        <v>2717</v>
      </c>
      <c r="E134" s="594" t="s">
        <v>156</v>
      </c>
      <c r="F134" s="594" t="s">
        <v>159</v>
      </c>
      <c r="G134" s="596" t="s">
        <v>160</v>
      </c>
      <c r="H134" s="597">
        <v>28313299</v>
      </c>
    </row>
    <row r="135" spans="1:8">
      <c r="A135" s="594" t="s">
        <v>132</v>
      </c>
      <c r="B135" s="594" t="s">
        <v>1391</v>
      </c>
      <c r="C135" s="594" t="s">
        <v>276</v>
      </c>
      <c r="D135" s="594" t="s">
        <v>2717</v>
      </c>
      <c r="E135" s="594" t="s">
        <v>156</v>
      </c>
      <c r="F135" s="594" t="s">
        <v>161</v>
      </c>
      <c r="G135" s="596" t="s">
        <v>162</v>
      </c>
      <c r="H135" s="597">
        <v>18796950</v>
      </c>
    </row>
    <row r="136" spans="1:8">
      <c r="A136" s="594" t="s">
        <v>132</v>
      </c>
      <c r="B136" s="594" t="s">
        <v>1391</v>
      </c>
      <c r="C136" s="594" t="s">
        <v>276</v>
      </c>
      <c r="D136" s="594" t="s">
        <v>2717</v>
      </c>
      <c r="E136" s="594" t="s">
        <v>156</v>
      </c>
      <c r="F136" s="594" t="s">
        <v>1</v>
      </c>
      <c r="G136" s="596" t="s">
        <v>2</v>
      </c>
      <c r="H136" s="597">
        <v>8627393</v>
      </c>
    </row>
    <row r="137" spans="1:8">
      <c r="A137" s="594" t="s">
        <v>132</v>
      </c>
      <c r="B137" s="594" t="s">
        <v>1391</v>
      </c>
      <c r="C137" s="594" t="s">
        <v>276</v>
      </c>
      <c r="D137" s="594" t="s">
        <v>2717</v>
      </c>
      <c r="E137" s="594" t="s">
        <v>163</v>
      </c>
      <c r="F137" s="595" t="s">
        <v>411</v>
      </c>
      <c r="G137" s="596" t="s">
        <v>164</v>
      </c>
      <c r="H137" s="597">
        <v>54366202</v>
      </c>
    </row>
    <row r="138" spans="1:8">
      <c r="A138" s="594" t="s">
        <v>132</v>
      </c>
      <c r="B138" s="594" t="s">
        <v>1391</v>
      </c>
      <c r="C138" s="594" t="s">
        <v>276</v>
      </c>
      <c r="D138" s="594" t="s">
        <v>2717</v>
      </c>
      <c r="E138" s="594" t="s">
        <v>163</v>
      </c>
      <c r="F138" s="594" t="s">
        <v>1060</v>
      </c>
      <c r="G138" s="596" t="s">
        <v>2672</v>
      </c>
      <c r="H138" s="597">
        <v>54366202</v>
      </c>
    </row>
    <row r="139" spans="1:8">
      <c r="A139" s="594" t="s">
        <v>132</v>
      </c>
      <c r="B139" s="594" t="s">
        <v>1391</v>
      </c>
      <c r="C139" s="594" t="s">
        <v>276</v>
      </c>
      <c r="D139" s="594" t="s">
        <v>2717</v>
      </c>
      <c r="E139" s="594" t="s">
        <v>167</v>
      </c>
      <c r="F139" s="595" t="s">
        <v>411</v>
      </c>
      <c r="G139" s="596" t="s">
        <v>168</v>
      </c>
      <c r="H139" s="597">
        <v>47869612</v>
      </c>
    </row>
    <row r="140" spans="1:8">
      <c r="A140" s="594" t="s">
        <v>132</v>
      </c>
      <c r="B140" s="594" t="s">
        <v>1391</v>
      </c>
      <c r="C140" s="594" t="s">
        <v>276</v>
      </c>
      <c r="D140" s="594" t="s">
        <v>2717</v>
      </c>
      <c r="E140" s="594" t="s">
        <v>167</v>
      </c>
      <c r="F140" s="594" t="s">
        <v>228</v>
      </c>
      <c r="G140" s="596" t="s">
        <v>2673</v>
      </c>
      <c r="H140" s="597">
        <v>34718112</v>
      </c>
    </row>
    <row r="141" spans="1:8">
      <c r="A141" s="594" t="s">
        <v>132</v>
      </c>
      <c r="B141" s="594" t="s">
        <v>1391</v>
      </c>
      <c r="C141" s="594" t="s">
        <v>276</v>
      </c>
      <c r="D141" s="594" t="s">
        <v>2717</v>
      </c>
      <c r="E141" s="594" t="s">
        <v>167</v>
      </c>
      <c r="F141" s="594" t="s">
        <v>230</v>
      </c>
      <c r="G141" s="596" t="s">
        <v>2675</v>
      </c>
      <c r="H141" s="597">
        <v>11061500</v>
      </c>
    </row>
    <row r="142" spans="1:8">
      <c r="A142" s="594" t="s">
        <v>132</v>
      </c>
      <c r="B142" s="594" t="s">
        <v>1391</v>
      </c>
      <c r="C142" s="594" t="s">
        <v>276</v>
      </c>
      <c r="D142" s="594" t="s">
        <v>2717</v>
      </c>
      <c r="E142" s="594" t="s">
        <v>167</v>
      </c>
      <c r="F142" s="594" t="s">
        <v>232</v>
      </c>
      <c r="G142" s="596" t="s">
        <v>195</v>
      </c>
      <c r="H142" s="597">
        <v>2090000</v>
      </c>
    </row>
    <row r="143" spans="1:8">
      <c r="A143" s="594" t="s">
        <v>132</v>
      </c>
      <c r="B143" s="594" t="s">
        <v>1391</v>
      </c>
      <c r="C143" s="594" t="s">
        <v>276</v>
      </c>
      <c r="D143" s="594" t="s">
        <v>2717</v>
      </c>
      <c r="E143" s="594" t="s">
        <v>171</v>
      </c>
      <c r="F143" s="595" t="s">
        <v>411</v>
      </c>
      <c r="G143" s="596" t="s">
        <v>2677</v>
      </c>
      <c r="H143" s="597">
        <v>81458350</v>
      </c>
    </row>
    <row r="144" spans="1:8">
      <c r="A144" s="594" t="s">
        <v>132</v>
      </c>
      <c r="B144" s="594" t="s">
        <v>1391</v>
      </c>
      <c r="C144" s="594" t="s">
        <v>276</v>
      </c>
      <c r="D144" s="594" t="s">
        <v>2717</v>
      </c>
      <c r="E144" s="594" t="s">
        <v>171</v>
      </c>
      <c r="F144" s="594" t="s">
        <v>173</v>
      </c>
      <c r="G144" s="596" t="s">
        <v>174</v>
      </c>
      <c r="H144" s="597">
        <v>21074650</v>
      </c>
    </row>
    <row r="145" spans="1:8">
      <c r="A145" s="594" t="s">
        <v>132</v>
      </c>
      <c r="B145" s="594" t="s">
        <v>1391</v>
      </c>
      <c r="C145" s="594" t="s">
        <v>276</v>
      </c>
      <c r="D145" s="594" t="s">
        <v>2717</v>
      </c>
      <c r="E145" s="594" t="s">
        <v>171</v>
      </c>
      <c r="F145" s="594" t="s">
        <v>216</v>
      </c>
      <c r="G145" s="596" t="s">
        <v>217</v>
      </c>
      <c r="H145" s="597">
        <v>42940000</v>
      </c>
    </row>
    <row r="146" spans="1:8">
      <c r="A146" s="594" t="s">
        <v>132</v>
      </c>
      <c r="B146" s="594" t="s">
        <v>1391</v>
      </c>
      <c r="C146" s="594" t="s">
        <v>276</v>
      </c>
      <c r="D146" s="594" t="s">
        <v>2717</v>
      </c>
      <c r="E146" s="594" t="s">
        <v>171</v>
      </c>
      <c r="F146" s="594" t="s">
        <v>5</v>
      </c>
      <c r="G146" s="596" t="s">
        <v>2678</v>
      </c>
      <c r="H146" s="597">
        <v>11800000</v>
      </c>
    </row>
    <row r="147" spans="1:8">
      <c r="A147" s="594" t="s">
        <v>132</v>
      </c>
      <c r="B147" s="594" t="s">
        <v>1391</v>
      </c>
      <c r="C147" s="594" t="s">
        <v>276</v>
      </c>
      <c r="D147" s="594" t="s">
        <v>2717</v>
      </c>
      <c r="E147" s="594" t="s">
        <v>171</v>
      </c>
      <c r="F147" s="594" t="s">
        <v>175</v>
      </c>
      <c r="G147" s="596" t="s">
        <v>176</v>
      </c>
      <c r="H147" s="597">
        <v>5643700</v>
      </c>
    </row>
    <row r="148" spans="1:8">
      <c r="A148" s="594" t="s">
        <v>132</v>
      </c>
      <c r="B148" s="594" t="s">
        <v>1391</v>
      </c>
      <c r="C148" s="594" t="s">
        <v>276</v>
      </c>
      <c r="D148" s="594" t="s">
        <v>2717</v>
      </c>
      <c r="E148" s="594" t="s">
        <v>177</v>
      </c>
      <c r="F148" s="595" t="s">
        <v>411</v>
      </c>
      <c r="G148" s="596" t="s">
        <v>178</v>
      </c>
      <c r="H148" s="597">
        <v>148369399</v>
      </c>
    </row>
    <row r="149" spans="1:8">
      <c r="A149" s="594" t="s">
        <v>132</v>
      </c>
      <c r="B149" s="594" t="s">
        <v>1391</v>
      </c>
      <c r="C149" s="594" t="s">
        <v>276</v>
      </c>
      <c r="D149" s="594" t="s">
        <v>2717</v>
      </c>
      <c r="E149" s="594" t="s">
        <v>177</v>
      </c>
      <c r="F149" s="594" t="s">
        <v>181</v>
      </c>
      <c r="G149" s="596" t="s">
        <v>182</v>
      </c>
      <c r="H149" s="597">
        <v>45688350</v>
      </c>
    </row>
    <row r="150" spans="1:8">
      <c r="A150" s="594" t="s">
        <v>132</v>
      </c>
      <c r="B150" s="594" t="s">
        <v>1391</v>
      </c>
      <c r="C150" s="594" t="s">
        <v>276</v>
      </c>
      <c r="D150" s="594" t="s">
        <v>2717</v>
      </c>
      <c r="E150" s="594" t="s">
        <v>177</v>
      </c>
      <c r="F150" s="594" t="s">
        <v>1290</v>
      </c>
      <c r="G150" s="596" t="s">
        <v>2721</v>
      </c>
      <c r="H150" s="597">
        <v>98781049</v>
      </c>
    </row>
    <row r="151" spans="1:8">
      <c r="A151" s="594" t="s">
        <v>132</v>
      </c>
      <c r="B151" s="594" t="s">
        <v>1391</v>
      </c>
      <c r="C151" s="594" t="s">
        <v>276</v>
      </c>
      <c r="D151" s="594" t="s">
        <v>2717</v>
      </c>
      <c r="E151" s="594" t="s">
        <v>177</v>
      </c>
      <c r="F151" s="594" t="s">
        <v>1297</v>
      </c>
      <c r="G151" s="596" t="s">
        <v>2680</v>
      </c>
      <c r="H151" s="597">
        <v>300000</v>
      </c>
    </row>
    <row r="152" spans="1:8">
      <c r="A152" s="594" t="s">
        <v>132</v>
      </c>
      <c r="B152" s="594" t="s">
        <v>1391</v>
      </c>
      <c r="C152" s="594" t="s">
        <v>276</v>
      </c>
      <c r="D152" s="594" t="s">
        <v>2717</v>
      </c>
      <c r="E152" s="594" t="s">
        <v>177</v>
      </c>
      <c r="F152" s="594" t="s">
        <v>237</v>
      </c>
      <c r="G152" s="596" t="s">
        <v>2681</v>
      </c>
      <c r="H152" s="597">
        <v>3600000</v>
      </c>
    </row>
    <row r="153" spans="1:8">
      <c r="A153" s="594" t="s">
        <v>132</v>
      </c>
      <c r="B153" s="594" t="s">
        <v>1391</v>
      </c>
      <c r="C153" s="594" t="s">
        <v>276</v>
      </c>
      <c r="D153" s="594" t="s">
        <v>2717</v>
      </c>
      <c r="E153" s="594" t="s">
        <v>240</v>
      </c>
      <c r="F153" s="595" t="s">
        <v>411</v>
      </c>
      <c r="G153" s="596" t="s">
        <v>241</v>
      </c>
      <c r="H153" s="597">
        <v>4080000</v>
      </c>
    </row>
    <row r="154" spans="1:8">
      <c r="A154" s="594" t="s">
        <v>132</v>
      </c>
      <c r="B154" s="594" t="s">
        <v>1391</v>
      </c>
      <c r="C154" s="594" t="s">
        <v>276</v>
      </c>
      <c r="D154" s="594" t="s">
        <v>2717</v>
      </c>
      <c r="E154" s="594" t="s">
        <v>240</v>
      </c>
      <c r="F154" s="594" t="s">
        <v>735</v>
      </c>
      <c r="G154" s="596" t="s">
        <v>193</v>
      </c>
      <c r="H154" s="597">
        <v>4080000</v>
      </c>
    </row>
    <row r="155" spans="1:8">
      <c r="A155" s="594" t="s">
        <v>132</v>
      </c>
      <c r="B155" s="594" t="s">
        <v>1391</v>
      </c>
      <c r="C155" s="594" t="s">
        <v>276</v>
      </c>
      <c r="D155" s="594" t="s">
        <v>2717</v>
      </c>
      <c r="E155" s="594" t="s">
        <v>183</v>
      </c>
      <c r="F155" s="595" t="s">
        <v>411</v>
      </c>
      <c r="G155" s="596" t="s">
        <v>184</v>
      </c>
      <c r="H155" s="597">
        <v>101346000</v>
      </c>
    </row>
    <row r="156" spans="1:8">
      <c r="A156" s="594" t="s">
        <v>132</v>
      </c>
      <c r="B156" s="594" t="s">
        <v>1391</v>
      </c>
      <c r="C156" s="594" t="s">
        <v>276</v>
      </c>
      <c r="D156" s="594" t="s">
        <v>2717</v>
      </c>
      <c r="E156" s="594" t="s">
        <v>183</v>
      </c>
      <c r="F156" s="594" t="s">
        <v>587</v>
      </c>
      <c r="G156" s="596" t="s">
        <v>588</v>
      </c>
      <c r="H156" s="597">
        <v>17116000</v>
      </c>
    </row>
    <row r="157" spans="1:8">
      <c r="A157" s="594" t="s">
        <v>132</v>
      </c>
      <c r="B157" s="594" t="s">
        <v>1391</v>
      </c>
      <c r="C157" s="594" t="s">
        <v>276</v>
      </c>
      <c r="D157" s="594" t="s">
        <v>2717</v>
      </c>
      <c r="E157" s="594" t="s">
        <v>183</v>
      </c>
      <c r="F157" s="594" t="s">
        <v>736</v>
      </c>
      <c r="G157" s="596" t="s">
        <v>737</v>
      </c>
      <c r="H157" s="597">
        <v>13600000</v>
      </c>
    </row>
    <row r="158" spans="1:8">
      <c r="A158" s="594" t="s">
        <v>132</v>
      </c>
      <c r="B158" s="594" t="s">
        <v>1391</v>
      </c>
      <c r="C158" s="594" t="s">
        <v>276</v>
      </c>
      <c r="D158" s="594" t="s">
        <v>2717</v>
      </c>
      <c r="E158" s="594" t="s">
        <v>183</v>
      </c>
      <c r="F158" s="594" t="s">
        <v>185</v>
      </c>
      <c r="G158" s="596" t="s">
        <v>186</v>
      </c>
      <c r="H158" s="597">
        <v>8830000</v>
      </c>
    </row>
    <row r="159" spans="1:8">
      <c r="A159" s="594" t="s">
        <v>132</v>
      </c>
      <c r="B159" s="594" t="s">
        <v>1391</v>
      </c>
      <c r="C159" s="594" t="s">
        <v>276</v>
      </c>
      <c r="D159" s="594" t="s">
        <v>2717</v>
      </c>
      <c r="E159" s="594" t="s">
        <v>183</v>
      </c>
      <c r="F159" s="594" t="s">
        <v>187</v>
      </c>
      <c r="G159" s="596" t="s">
        <v>2683</v>
      </c>
      <c r="H159" s="597">
        <v>61800000</v>
      </c>
    </row>
    <row r="160" spans="1:8">
      <c r="A160" s="594" t="s">
        <v>132</v>
      </c>
      <c r="B160" s="594" t="s">
        <v>1391</v>
      </c>
      <c r="C160" s="594" t="s">
        <v>276</v>
      </c>
      <c r="D160" s="594" t="s">
        <v>2717</v>
      </c>
      <c r="E160" s="594" t="s">
        <v>738</v>
      </c>
      <c r="F160" s="595" t="s">
        <v>411</v>
      </c>
      <c r="G160" s="596" t="s">
        <v>739</v>
      </c>
      <c r="H160" s="597">
        <v>13000000</v>
      </c>
    </row>
    <row r="161" spans="1:8">
      <c r="A161" s="594" t="s">
        <v>132</v>
      </c>
      <c r="B161" s="594" t="s">
        <v>1391</v>
      </c>
      <c r="C161" s="594" t="s">
        <v>276</v>
      </c>
      <c r="D161" s="594" t="s">
        <v>2717</v>
      </c>
      <c r="E161" s="594" t="s">
        <v>738</v>
      </c>
      <c r="F161" s="594" t="s">
        <v>356</v>
      </c>
      <c r="G161" s="596" t="s">
        <v>357</v>
      </c>
      <c r="H161" s="597">
        <v>12000000</v>
      </c>
    </row>
    <row r="162" spans="1:8">
      <c r="A162" s="594" t="s">
        <v>132</v>
      </c>
      <c r="B162" s="594" t="s">
        <v>1391</v>
      </c>
      <c r="C162" s="594" t="s">
        <v>276</v>
      </c>
      <c r="D162" s="594" t="s">
        <v>2717</v>
      </c>
      <c r="E162" s="594" t="s">
        <v>738</v>
      </c>
      <c r="F162" s="594" t="s">
        <v>296</v>
      </c>
      <c r="G162" s="596" t="s">
        <v>297</v>
      </c>
      <c r="H162" s="597">
        <v>1000000</v>
      </c>
    </row>
    <row r="163" spans="1:8">
      <c r="A163" s="594" t="s">
        <v>132</v>
      </c>
      <c r="B163" s="594" t="s">
        <v>1391</v>
      </c>
      <c r="C163" s="594" t="s">
        <v>276</v>
      </c>
      <c r="D163" s="594" t="s">
        <v>2717</v>
      </c>
      <c r="E163" s="594" t="s">
        <v>744</v>
      </c>
      <c r="F163" s="595" t="s">
        <v>411</v>
      </c>
      <c r="G163" s="596" t="s">
        <v>2686</v>
      </c>
      <c r="H163" s="597">
        <v>131823000</v>
      </c>
    </row>
    <row r="164" spans="1:8">
      <c r="A164" s="594" t="s">
        <v>132</v>
      </c>
      <c r="B164" s="594" t="s">
        <v>1391</v>
      </c>
      <c r="C164" s="594" t="s">
        <v>276</v>
      </c>
      <c r="D164" s="594" t="s">
        <v>2717</v>
      </c>
      <c r="E164" s="594" t="s">
        <v>744</v>
      </c>
      <c r="F164" s="594" t="s">
        <v>745</v>
      </c>
      <c r="G164" s="596" t="s">
        <v>2687</v>
      </c>
      <c r="H164" s="597">
        <v>440000</v>
      </c>
    </row>
    <row r="165" spans="1:8">
      <c r="A165" s="594" t="s">
        <v>132</v>
      </c>
      <c r="B165" s="594" t="s">
        <v>1391</v>
      </c>
      <c r="C165" s="594" t="s">
        <v>276</v>
      </c>
      <c r="D165" s="594" t="s">
        <v>2717</v>
      </c>
      <c r="E165" s="594" t="s">
        <v>744</v>
      </c>
      <c r="F165" s="594" t="s">
        <v>572</v>
      </c>
      <c r="G165" s="596" t="s">
        <v>2689</v>
      </c>
      <c r="H165" s="597">
        <v>121508000</v>
      </c>
    </row>
    <row r="166" spans="1:8">
      <c r="A166" s="594" t="s">
        <v>132</v>
      </c>
      <c r="B166" s="594" t="s">
        <v>1391</v>
      </c>
      <c r="C166" s="594" t="s">
        <v>276</v>
      </c>
      <c r="D166" s="594" t="s">
        <v>2717</v>
      </c>
      <c r="E166" s="594" t="s">
        <v>744</v>
      </c>
      <c r="F166" s="594" t="s">
        <v>746</v>
      </c>
      <c r="G166" s="596" t="s">
        <v>2690</v>
      </c>
      <c r="H166" s="597">
        <v>7900000</v>
      </c>
    </row>
    <row r="167" spans="1:8">
      <c r="A167" s="594" t="s">
        <v>132</v>
      </c>
      <c r="B167" s="594" t="s">
        <v>1391</v>
      </c>
      <c r="C167" s="594" t="s">
        <v>276</v>
      </c>
      <c r="D167" s="594" t="s">
        <v>2717</v>
      </c>
      <c r="E167" s="594" t="s">
        <v>744</v>
      </c>
      <c r="F167" s="594" t="s">
        <v>11</v>
      </c>
      <c r="G167" s="596" t="s">
        <v>2691</v>
      </c>
      <c r="H167" s="597">
        <v>1975000</v>
      </c>
    </row>
    <row r="168" spans="1:8">
      <c r="A168" s="594" t="s">
        <v>132</v>
      </c>
      <c r="B168" s="594" t="s">
        <v>1391</v>
      </c>
      <c r="C168" s="594" t="s">
        <v>276</v>
      </c>
      <c r="D168" s="594" t="s">
        <v>2717</v>
      </c>
      <c r="E168" s="594" t="s">
        <v>2692</v>
      </c>
      <c r="F168" s="595" t="s">
        <v>411</v>
      </c>
      <c r="G168" s="596" t="s">
        <v>2693</v>
      </c>
      <c r="H168" s="597">
        <v>100490000</v>
      </c>
    </row>
    <row r="169" spans="1:8">
      <c r="A169" s="594" t="s">
        <v>132</v>
      </c>
      <c r="B169" s="594" t="s">
        <v>1391</v>
      </c>
      <c r="C169" s="594" t="s">
        <v>276</v>
      </c>
      <c r="D169" s="594" t="s">
        <v>2717</v>
      </c>
      <c r="E169" s="594" t="s">
        <v>2692</v>
      </c>
      <c r="F169" s="594" t="s">
        <v>2722</v>
      </c>
      <c r="G169" s="596" t="s">
        <v>2690</v>
      </c>
      <c r="H169" s="597">
        <v>12650000</v>
      </c>
    </row>
    <row r="170" spans="1:8">
      <c r="A170" s="594" t="s">
        <v>132</v>
      </c>
      <c r="B170" s="594" t="s">
        <v>1391</v>
      </c>
      <c r="C170" s="594" t="s">
        <v>276</v>
      </c>
      <c r="D170" s="594" t="s">
        <v>2717</v>
      </c>
      <c r="E170" s="594" t="s">
        <v>2692</v>
      </c>
      <c r="F170" s="594" t="s">
        <v>2694</v>
      </c>
      <c r="G170" s="596" t="s">
        <v>2689</v>
      </c>
      <c r="H170" s="597">
        <v>87840000</v>
      </c>
    </row>
    <row r="171" spans="1:8">
      <c r="A171" s="594" t="s">
        <v>132</v>
      </c>
      <c r="B171" s="594" t="s">
        <v>1391</v>
      </c>
      <c r="C171" s="594" t="s">
        <v>276</v>
      </c>
      <c r="D171" s="594" t="s">
        <v>2717</v>
      </c>
      <c r="E171" s="594" t="s">
        <v>189</v>
      </c>
      <c r="F171" s="595" t="s">
        <v>411</v>
      </c>
      <c r="G171" s="596" t="s">
        <v>190</v>
      </c>
      <c r="H171" s="597">
        <v>848898100</v>
      </c>
    </row>
    <row r="172" spans="1:8">
      <c r="A172" s="594" t="s">
        <v>132</v>
      </c>
      <c r="B172" s="594" t="s">
        <v>1391</v>
      </c>
      <c r="C172" s="594" t="s">
        <v>276</v>
      </c>
      <c r="D172" s="594" t="s">
        <v>2717</v>
      </c>
      <c r="E172" s="594" t="s">
        <v>189</v>
      </c>
      <c r="F172" s="594" t="s">
        <v>37</v>
      </c>
      <c r="G172" s="596" t="s">
        <v>2696</v>
      </c>
      <c r="H172" s="597">
        <v>842912100</v>
      </c>
    </row>
    <row r="173" spans="1:8">
      <c r="A173" s="594" t="s">
        <v>132</v>
      </c>
      <c r="B173" s="594" t="s">
        <v>1391</v>
      </c>
      <c r="C173" s="594" t="s">
        <v>276</v>
      </c>
      <c r="D173" s="594" t="s">
        <v>2717</v>
      </c>
      <c r="E173" s="594" t="s">
        <v>189</v>
      </c>
      <c r="F173" s="594" t="s">
        <v>192</v>
      </c>
      <c r="G173" s="596" t="s">
        <v>195</v>
      </c>
      <c r="H173" s="597">
        <v>5986000</v>
      </c>
    </row>
    <row r="174" spans="1:8">
      <c r="A174" s="594" t="s">
        <v>132</v>
      </c>
      <c r="B174" s="594" t="s">
        <v>1391</v>
      </c>
      <c r="C174" s="594" t="s">
        <v>276</v>
      </c>
      <c r="D174" s="594" t="s">
        <v>2717</v>
      </c>
      <c r="E174" s="594" t="s">
        <v>2697</v>
      </c>
      <c r="F174" s="595" t="s">
        <v>411</v>
      </c>
      <c r="G174" s="596" t="s">
        <v>2698</v>
      </c>
      <c r="H174" s="597">
        <v>224280000</v>
      </c>
    </row>
    <row r="175" spans="1:8">
      <c r="A175" s="594" t="s">
        <v>132</v>
      </c>
      <c r="B175" s="594" t="s">
        <v>1391</v>
      </c>
      <c r="C175" s="594" t="s">
        <v>276</v>
      </c>
      <c r="D175" s="594" t="s">
        <v>2717</v>
      </c>
      <c r="E175" s="594" t="s">
        <v>2697</v>
      </c>
      <c r="F175" s="594" t="s">
        <v>2699</v>
      </c>
      <c r="G175" s="596" t="s">
        <v>2700</v>
      </c>
      <c r="H175" s="597">
        <v>128620000</v>
      </c>
    </row>
    <row r="176" spans="1:8">
      <c r="A176" s="594" t="s">
        <v>132</v>
      </c>
      <c r="B176" s="594" t="s">
        <v>1391</v>
      </c>
      <c r="C176" s="594" t="s">
        <v>276</v>
      </c>
      <c r="D176" s="594" t="s">
        <v>2717</v>
      </c>
      <c r="E176" s="594" t="s">
        <v>2697</v>
      </c>
      <c r="F176" s="594" t="s">
        <v>2723</v>
      </c>
      <c r="G176" s="596" t="s">
        <v>2724</v>
      </c>
      <c r="H176" s="597">
        <v>95660000</v>
      </c>
    </row>
    <row r="177" spans="1:8">
      <c r="A177" s="594" t="s">
        <v>132</v>
      </c>
      <c r="B177" s="594" t="s">
        <v>1391</v>
      </c>
      <c r="C177" s="594" t="s">
        <v>276</v>
      </c>
      <c r="D177" s="594" t="s">
        <v>2717</v>
      </c>
      <c r="E177" s="594" t="s">
        <v>194</v>
      </c>
      <c r="F177" s="595" t="s">
        <v>411</v>
      </c>
      <c r="G177" s="596" t="s">
        <v>195</v>
      </c>
      <c r="H177" s="597">
        <v>61668000</v>
      </c>
    </row>
    <row r="178" spans="1:8">
      <c r="A178" s="594" t="s">
        <v>132</v>
      </c>
      <c r="B178" s="594" t="s">
        <v>1391</v>
      </c>
      <c r="C178" s="594" t="s">
        <v>276</v>
      </c>
      <c r="D178" s="594" t="s">
        <v>2717</v>
      </c>
      <c r="E178" s="594" t="s">
        <v>194</v>
      </c>
      <c r="F178" s="594" t="s">
        <v>15</v>
      </c>
      <c r="G178" s="596" t="s">
        <v>2701</v>
      </c>
      <c r="H178" s="597">
        <v>7995000</v>
      </c>
    </row>
    <row r="179" spans="1:8">
      <c r="A179" s="594" t="s">
        <v>132</v>
      </c>
      <c r="B179" s="594" t="s">
        <v>1391</v>
      </c>
      <c r="C179" s="594" t="s">
        <v>276</v>
      </c>
      <c r="D179" s="594" t="s">
        <v>2717</v>
      </c>
      <c r="E179" s="594" t="s">
        <v>194</v>
      </c>
      <c r="F179" s="594" t="s">
        <v>198</v>
      </c>
      <c r="G179" s="596" t="s">
        <v>199</v>
      </c>
      <c r="H179" s="597">
        <v>33481000</v>
      </c>
    </row>
    <row r="180" spans="1:8">
      <c r="A180" s="594" t="s">
        <v>132</v>
      </c>
      <c r="B180" s="594" t="s">
        <v>1391</v>
      </c>
      <c r="C180" s="594" t="s">
        <v>276</v>
      </c>
      <c r="D180" s="594" t="s">
        <v>2717</v>
      </c>
      <c r="E180" s="594" t="s">
        <v>194</v>
      </c>
      <c r="F180" s="594" t="s">
        <v>200</v>
      </c>
      <c r="G180" s="596" t="s">
        <v>201</v>
      </c>
      <c r="H180" s="597">
        <v>20192000</v>
      </c>
    </row>
    <row r="181" spans="1:8">
      <c r="A181" s="594" t="s">
        <v>132</v>
      </c>
      <c r="B181" s="594" t="s">
        <v>1391</v>
      </c>
      <c r="C181" s="594" t="s">
        <v>276</v>
      </c>
      <c r="D181" s="594" t="s">
        <v>2725</v>
      </c>
      <c r="E181" s="595" t="s">
        <v>411</v>
      </c>
      <c r="F181" s="595" t="s">
        <v>411</v>
      </c>
      <c r="G181" s="596" t="s">
        <v>2726</v>
      </c>
      <c r="H181" s="597">
        <v>50000000</v>
      </c>
    </row>
    <row r="182" spans="1:8">
      <c r="A182" s="594" t="s">
        <v>132</v>
      </c>
      <c r="B182" s="594" t="s">
        <v>1391</v>
      </c>
      <c r="C182" s="594" t="s">
        <v>276</v>
      </c>
      <c r="D182" s="594" t="s">
        <v>2725</v>
      </c>
      <c r="E182" s="594" t="s">
        <v>148</v>
      </c>
      <c r="F182" s="595" t="s">
        <v>411</v>
      </c>
      <c r="G182" s="596" t="s">
        <v>149</v>
      </c>
      <c r="H182" s="597">
        <v>50000000</v>
      </c>
    </row>
    <row r="183" spans="1:8">
      <c r="A183" s="594" t="s">
        <v>132</v>
      </c>
      <c r="B183" s="594" t="s">
        <v>1391</v>
      </c>
      <c r="C183" s="594" t="s">
        <v>276</v>
      </c>
      <c r="D183" s="594" t="s">
        <v>2725</v>
      </c>
      <c r="E183" s="594" t="s">
        <v>148</v>
      </c>
      <c r="F183" s="594" t="s">
        <v>1075</v>
      </c>
      <c r="G183" s="596" t="s">
        <v>2666</v>
      </c>
      <c r="H183" s="597">
        <v>50000000</v>
      </c>
    </row>
    <row r="184" spans="1:8">
      <c r="A184" s="594" t="s">
        <v>132</v>
      </c>
      <c r="B184" s="594" t="s">
        <v>1391</v>
      </c>
      <c r="C184" s="594" t="s">
        <v>322</v>
      </c>
      <c r="D184" s="595" t="s">
        <v>411</v>
      </c>
      <c r="E184" s="595" t="s">
        <v>411</v>
      </c>
      <c r="F184" s="595" t="s">
        <v>411</v>
      </c>
      <c r="G184" s="596" t="s">
        <v>2661</v>
      </c>
      <c r="H184" s="597">
        <v>30208012500</v>
      </c>
    </row>
    <row r="185" spans="1:8">
      <c r="A185" s="594" t="s">
        <v>132</v>
      </c>
      <c r="B185" s="594" t="s">
        <v>1391</v>
      </c>
      <c r="C185" s="594" t="s">
        <v>322</v>
      </c>
      <c r="D185" s="594" t="s">
        <v>2662</v>
      </c>
      <c r="E185" s="595" t="s">
        <v>411</v>
      </c>
      <c r="F185" s="595" t="s">
        <v>411</v>
      </c>
      <c r="G185" s="596" t="s">
        <v>2663</v>
      </c>
      <c r="H185" s="597">
        <v>30208012500</v>
      </c>
    </row>
    <row r="186" spans="1:8">
      <c r="A186" s="594" t="s">
        <v>132</v>
      </c>
      <c r="B186" s="594" t="s">
        <v>1391</v>
      </c>
      <c r="C186" s="594" t="s">
        <v>322</v>
      </c>
      <c r="D186" s="594" t="s">
        <v>2662</v>
      </c>
      <c r="E186" s="594" t="s">
        <v>142</v>
      </c>
      <c r="F186" s="595" t="s">
        <v>411</v>
      </c>
      <c r="G186" s="596" t="s">
        <v>143</v>
      </c>
      <c r="H186" s="597">
        <v>3647476912</v>
      </c>
    </row>
    <row r="187" spans="1:8">
      <c r="A187" s="594" t="s">
        <v>132</v>
      </c>
      <c r="B187" s="594" t="s">
        <v>1391</v>
      </c>
      <c r="C187" s="594" t="s">
        <v>322</v>
      </c>
      <c r="D187" s="594" t="s">
        <v>2662</v>
      </c>
      <c r="E187" s="594" t="s">
        <v>142</v>
      </c>
      <c r="F187" s="594" t="s">
        <v>144</v>
      </c>
      <c r="G187" s="596" t="s">
        <v>2664</v>
      </c>
      <c r="H187" s="597">
        <v>3609295912</v>
      </c>
    </row>
    <row r="188" spans="1:8">
      <c r="A188" s="594" t="s">
        <v>132</v>
      </c>
      <c r="B188" s="594" t="s">
        <v>1391</v>
      </c>
      <c r="C188" s="594" t="s">
        <v>322</v>
      </c>
      <c r="D188" s="594" t="s">
        <v>2662</v>
      </c>
      <c r="E188" s="594" t="s">
        <v>142</v>
      </c>
      <c r="F188" s="594" t="s">
        <v>146</v>
      </c>
      <c r="G188" s="596" t="s">
        <v>2665</v>
      </c>
      <c r="H188" s="597">
        <v>38181000</v>
      </c>
    </row>
    <row r="189" spans="1:8">
      <c r="A189" s="594" t="s">
        <v>132</v>
      </c>
      <c r="B189" s="594" t="s">
        <v>1391</v>
      </c>
      <c r="C189" s="594" t="s">
        <v>322</v>
      </c>
      <c r="D189" s="594" t="s">
        <v>2662</v>
      </c>
      <c r="E189" s="594" t="s">
        <v>202</v>
      </c>
      <c r="F189" s="595" t="s">
        <v>411</v>
      </c>
      <c r="G189" s="596" t="s">
        <v>2719</v>
      </c>
      <c r="H189" s="597">
        <v>755930900</v>
      </c>
    </row>
    <row r="190" spans="1:8">
      <c r="A190" s="594" t="s">
        <v>132</v>
      </c>
      <c r="B190" s="594" t="s">
        <v>1391</v>
      </c>
      <c r="C190" s="594" t="s">
        <v>322</v>
      </c>
      <c r="D190" s="594" t="s">
        <v>2662</v>
      </c>
      <c r="E190" s="594" t="s">
        <v>202</v>
      </c>
      <c r="F190" s="594" t="s">
        <v>767</v>
      </c>
      <c r="G190" s="596" t="s">
        <v>2720</v>
      </c>
      <c r="H190" s="597">
        <v>755930900</v>
      </c>
    </row>
    <row r="191" spans="1:8">
      <c r="A191" s="594" t="s">
        <v>132</v>
      </c>
      <c r="B191" s="594" t="s">
        <v>1391</v>
      </c>
      <c r="C191" s="594" t="s">
        <v>322</v>
      </c>
      <c r="D191" s="594" t="s">
        <v>2662</v>
      </c>
      <c r="E191" s="594" t="s">
        <v>148</v>
      </c>
      <c r="F191" s="595" t="s">
        <v>411</v>
      </c>
      <c r="G191" s="596" t="s">
        <v>149</v>
      </c>
      <c r="H191" s="597">
        <v>2246075249</v>
      </c>
    </row>
    <row r="192" spans="1:8">
      <c r="A192" s="594" t="s">
        <v>132</v>
      </c>
      <c r="B192" s="594" t="s">
        <v>1391</v>
      </c>
      <c r="C192" s="594" t="s">
        <v>322</v>
      </c>
      <c r="D192" s="594" t="s">
        <v>2662</v>
      </c>
      <c r="E192" s="594" t="s">
        <v>148</v>
      </c>
      <c r="F192" s="594" t="s">
        <v>223</v>
      </c>
      <c r="G192" s="596" t="s">
        <v>224</v>
      </c>
      <c r="H192" s="597">
        <v>282432990</v>
      </c>
    </row>
    <row r="193" spans="1:8">
      <c r="A193" s="594" t="s">
        <v>132</v>
      </c>
      <c r="B193" s="594" t="s">
        <v>1391</v>
      </c>
      <c r="C193" s="594" t="s">
        <v>322</v>
      </c>
      <c r="D193" s="594" t="s">
        <v>2662</v>
      </c>
      <c r="E193" s="594" t="s">
        <v>148</v>
      </c>
      <c r="F193" s="594" t="s">
        <v>591</v>
      </c>
      <c r="G193" s="596" t="s">
        <v>592</v>
      </c>
      <c r="H193" s="597">
        <v>16140000</v>
      </c>
    </row>
    <row r="194" spans="1:8">
      <c r="A194" s="594" t="s">
        <v>132</v>
      </c>
      <c r="B194" s="594" t="s">
        <v>1391</v>
      </c>
      <c r="C194" s="594" t="s">
        <v>322</v>
      </c>
      <c r="D194" s="594" t="s">
        <v>2662</v>
      </c>
      <c r="E194" s="594" t="s">
        <v>148</v>
      </c>
      <c r="F194" s="594" t="s">
        <v>1075</v>
      </c>
      <c r="G194" s="596" t="s">
        <v>2666</v>
      </c>
      <c r="H194" s="597">
        <v>841167000</v>
      </c>
    </row>
    <row r="195" spans="1:8">
      <c r="A195" s="594" t="s">
        <v>132</v>
      </c>
      <c r="B195" s="594" t="s">
        <v>1391</v>
      </c>
      <c r="C195" s="594" t="s">
        <v>322</v>
      </c>
      <c r="D195" s="594" t="s">
        <v>2662</v>
      </c>
      <c r="E195" s="594" t="s">
        <v>148</v>
      </c>
      <c r="F195" s="594" t="s">
        <v>26</v>
      </c>
      <c r="G195" s="596" t="s">
        <v>2727</v>
      </c>
      <c r="H195" s="597">
        <v>6456000</v>
      </c>
    </row>
    <row r="196" spans="1:8">
      <c r="A196" s="594" t="s">
        <v>132</v>
      </c>
      <c r="B196" s="594" t="s">
        <v>1391</v>
      </c>
      <c r="C196" s="594" t="s">
        <v>322</v>
      </c>
      <c r="D196" s="594" t="s">
        <v>2662</v>
      </c>
      <c r="E196" s="594" t="s">
        <v>148</v>
      </c>
      <c r="F196" s="594" t="s">
        <v>150</v>
      </c>
      <c r="G196" s="596" t="s">
        <v>151</v>
      </c>
      <c r="H196" s="597">
        <v>9213000</v>
      </c>
    </row>
    <row r="197" spans="1:8">
      <c r="A197" s="594" t="s">
        <v>132</v>
      </c>
      <c r="B197" s="594" t="s">
        <v>1391</v>
      </c>
      <c r="C197" s="594" t="s">
        <v>322</v>
      </c>
      <c r="D197" s="594" t="s">
        <v>2662</v>
      </c>
      <c r="E197" s="594" t="s">
        <v>148</v>
      </c>
      <c r="F197" s="594" t="s">
        <v>605</v>
      </c>
      <c r="G197" s="596" t="s">
        <v>2668</v>
      </c>
      <c r="H197" s="597">
        <v>22414526</v>
      </c>
    </row>
    <row r="198" spans="1:8">
      <c r="A198" s="594" t="s">
        <v>132</v>
      </c>
      <c r="B198" s="594" t="s">
        <v>1391</v>
      </c>
      <c r="C198" s="594" t="s">
        <v>322</v>
      </c>
      <c r="D198" s="594" t="s">
        <v>2662</v>
      </c>
      <c r="E198" s="594" t="s">
        <v>148</v>
      </c>
      <c r="F198" s="594" t="s">
        <v>212</v>
      </c>
      <c r="G198" s="596" t="s">
        <v>213</v>
      </c>
      <c r="H198" s="597">
        <v>1036157733</v>
      </c>
    </row>
    <row r="199" spans="1:8">
      <c r="A199" s="594" t="s">
        <v>132</v>
      </c>
      <c r="B199" s="594" t="s">
        <v>1391</v>
      </c>
      <c r="C199" s="594" t="s">
        <v>322</v>
      </c>
      <c r="D199" s="594" t="s">
        <v>2662</v>
      </c>
      <c r="E199" s="594" t="s">
        <v>148</v>
      </c>
      <c r="F199" s="594" t="s">
        <v>227</v>
      </c>
      <c r="G199" s="596" t="s">
        <v>2669</v>
      </c>
      <c r="H199" s="597">
        <v>32094000</v>
      </c>
    </row>
    <row r="200" spans="1:8">
      <c r="A200" s="594" t="s">
        <v>132</v>
      </c>
      <c r="B200" s="594" t="s">
        <v>1391</v>
      </c>
      <c r="C200" s="594" t="s">
        <v>322</v>
      </c>
      <c r="D200" s="594" t="s">
        <v>2662</v>
      </c>
      <c r="E200" s="594" t="s">
        <v>582</v>
      </c>
      <c r="F200" s="595" t="s">
        <v>411</v>
      </c>
      <c r="G200" s="596" t="s">
        <v>583</v>
      </c>
      <c r="H200" s="597">
        <v>73469000</v>
      </c>
    </row>
    <row r="201" spans="1:8">
      <c r="A201" s="594" t="s">
        <v>132</v>
      </c>
      <c r="B201" s="594" t="s">
        <v>1391</v>
      </c>
      <c r="C201" s="594" t="s">
        <v>322</v>
      </c>
      <c r="D201" s="594" t="s">
        <v>2662</v>
      </c>
      <c r="E201" s="594" t="s">
        <v>582</v>
      </c>
      <c r="F201" s="594" t="s">
        <v>584</v>
      </c>
      <c r="G201" s="596" t="s">
        <v>2670</v>
      </c>
      <c r="H201" s="597">
        <v>64740000</v>
      </c>
    </row>
    <row r="202" spans="1:8">
      <c r="A202" s="594" t="s">
        <v>132</v>
      </c>
      <c r="B202" s="594" t="s">
        <v>1391</v>
      </c>
      <c r="C202" s="594" t="s">
        <v>322</v>
      </c>
      <c r="D202" s="594" t="s">
        <v>2662</v>
      </c>
      <c r="E202" s="594" t="s">
        <v>582</v>
      </c>
      <c r="F202" s="594" t="s">
        <v>586</v>
      </c>
      <c r="G202" s="596" t="s">
        <v>2671</v>
      </c>
      <c r="H202" s="597">
        <v>8729000</v>
      </c>
    </row>
    <row r="203" spans="1:8">
      <c r="A203" s="594" t="s">
        <v>132</v>
      </c>
      <c r="B203" s="594" t="s">
        <v>1391</v>
      </c>
      <c r="C203" s="594" t="s">
        <v>322</v>
      </c>
      <c r="D203" s="594" t="s">
        <v>2662</v>
      </c>
      <c r="E203" s="594" t="s">
        <v>152</v>
      </c>
      <c r="F203" s="595" t="s">
        <v>411</v>
      </c>
      <c r="G203" s="596" t="s">
        <v>153</v>
      </c>
      <c r="H203" s="597">
        <v>741843000</v>
      </c>
    </row>
    <row r="204" spans="1:8">
      <c r="A204" s="594" t="s">
        <v>132</v>
      </c>
      <c r="B204" s="594" t="s">
        <v>1391</v>
      </c>
      <c r="C204" s="594" t="s">
        <v>322</v>
      </c>
      <c r="D204" s="594" t="s">
        <v>2662</v>
      </c>
      <c r="E204" s="594" t="s">
        <v>152</v>
      </c>
      <c r="F204" s="594" t="s">
        <v>480</v>
      </c>
      <c r="G204" s="596" t="s">
        <v>481</v>
      </c>
      <c r="H204" s="597">
        <v>2708000</v>
      </c>
    </row>
    <row r="205" spans="1:8">
      <c r="A205" s="594" t="s">
        <v>132</v>
      </c>
      <c r="B205" s="594" t="s">
        <v>1391</v>
      </c>
      <c r="C205" s="594" t="s">
        <v>322</v>
      </c>
      <c r="D205" s="594" t="s">
        <v>2662</v>
      </c>
      <c r="E205" s="594" t="s">
        <v>152</v>
      </c>
      <c r="F205" s="594" t="s">
        <v>606</v>
      </c>
      <c r="G205" s="596" t="s">
        <v>195</v>
      </c>
      <c r="H205" s="597">
        <v>739135000</v>
      </c>
    </row>
    <row r="206" spans="1:8">
      <c r="A206" s="594" t="s">
        <v>132</v>
      </c>
      <c r="B206" s="594" t="s">
        <v>1391</v>
      </c>
      <c r="C206" s="594" t="s">
        <v>322</v>
      </c>
      <c r="D206" s="594" t="s">
        <v>2662</v>
      </c>
      <c r="E206" s="594" t="s">
        <v>156</v>
      </c>
      <c r="F206" s="595" t="s">
        <v>411</v>
      </c>
      <c r="G206" s="596" t="s">
        <v>514</v>
      </c>
      <c r="H206" s="597">
        <v>1056997324</v>
      </c>
    </row>
    <row r="207" spans="1:8">
      <c r="A207" s="594" t="s">
        <v>132</v>
      </c>
      <c r="B207" s="594" t="s">
        <v>1391</v>
      </c>
      <c r="C207" s="594" t="s">
        <v>322</v>
      </c>
      <c r="D207" s="594" t="s">
        <v>2662</v>
      </c>
      <c r="E207" s="594" t="s">
        <v>156</v>
      </c>
      <c r="F207" s="594" t="s">
        <v>157</v>
      </c>
      <c r="G207" s="596" t="s">
        <v>158</v>
      </c>
      <c r="H207" s="597">
        <v>809102450</v>
      </c>
    </row>
    <row r="208" spans="1:8">
      <c r="A208" s="594" t="s">
        <v>132</v>
      </c>
      <c r="B208" s="594" t="s">
        <v>1391</v>
      </c>
      <c r="C208" s="594" t="s">
        <v>322</v>
      </c>
      <c r="D208" s="594" t="s">
        <v>2662</v>
      </c>
      <c r="E208" s="594" t="s">
        <v>156</v>
      </c>
      <c r="F208" s="594" t="s">
        <v>159</v>
      </c>
      <c r="G208" s="596" t="s">
        <v>160</v>
      </c>
      <c r="H208" s="597">
        <v>140934705</v>
      </c>
    </row>
    <row r="209" spans="1:8">
      <c r="A209" s="594" t="s">
        <v>132</v>
      </c>
      <c r="B209" s="594" t="s">
        <v>1391</v>
      </c>
      <c r="C209" s="594" t="s">
        <v>322</v>
      </c>
      <c r="D209" s="594" t="s">
        <v>2662</v>
      </c>
      <c r="E209" s="594" t="s">
        <v>156</v>
      </c>
      <c r="F209" s="594" t="s">
        <v>161</v>
      </c>
      <c r="G209" s="596" t="s">
        <v>162</v>
      </c>
      <c r="H209" s="597">
        <v>93888777</v>
      </c>
    </row>
    <row r="210" spans="1:8">
      <c r="A210" s="594" t="s">
        <v>132</v>
      </c>
      <c r="B210" s="594" t="s">
        <v>1391</v>
      </c>
      <c r="C210" s="594" t="s">
        <v>322</v>
      </c>
      <c r="D210" s="594" t="s">
        <v>2662</v>
      </c>
      <c r="E210" s="594" t="s">
        <v>156</v>
      </c>
      <c r="F210" s="594" t="s">
        <v>1</v>
      </c>
      <c r="G210" s="596" t="s">
        <v>2</v>
      </c>
      <c r="H210" s="597">
        <v>13071392</v>
      </c>
    </row>
    <row r="211" spans="1:8">
      <c r="A211" s="594" t="s">
        <v>132</v>
      </c>
      <c r="B211" s="594" t="s">
        <v>1391</v>
      </c>
      <c r="C211" s="594" t="s">
        <v>322</v>
      </c>
      <c r="D211" s="594" t="s">
        <v>2662</v>
      </c>
      <c r="E211" s="594" t="s">
        <v>163</v>
      </c>
      <c r="F211" s="595" t="s">
        <v>411</v>
      </c>
      <c r="G211" s="596" t="s">
        <v>164</v>
      </c>
      <c r="H211" s="597">
        <v>630899500</v>
      </c>
    </row>
    <row r="212" spans="1:8">
      <c r="A212" s="594" t="s">
        <v>132</v>
      </c>
      <c r="B212" s="594" t="s">
        <v>1391</v>
      </c>
      <c r="C212" s="594" t="s">
        <v>322</v>
      </c>
      <c r="D212" s="594" t="s">
        <v>2662</v>
      </c>
      <c r="E212" s="594" t="s">
        <v>163</v>
      </c>
      <c r="F212" s="594" t="s">
        <v>1060</v>
      </c>
      <c r="G212" s="596" t="s">
        <v>2672</v>
      </c>
      <c r="H212" s="597">
        <v>511049500</v>
      </c>
    </row>
    <row r="213" spans="1:8">
      <c r="A213" s="594" t="s">
        <v>132</v>
      </c>
      <c r="B213" s="594" t="s">
        <v>1391</v>
      </c>
      <c r="C213" s="594" t="s">
        <v>322</v>
      </c>
      <c r="D213" s="594" t="s">
        <v>2662</v>
      </c>
      <c r="E213" s="594" t="s">
        <v>163</v>
      </c>
      <c r="F213" s="594" t="s">
        <v>165</v>
      </c>
      <c r="G213" s="596" t="s">
        <v>195</v>
      </c>
      <c r="H213" s="597">
        <v>119850000</v>
      </c>
    </row>
    <row r="214" spans="1:8">
      <c r="A214" s="594" t="s">
        <v>132</v>
      </c>
      <c r="B214" s="594" t="s">
        <v>1391</v>
      </c>
      <c r="C214" s="594" t="s">
        <v>322</v>
      </c>
      <c r="D214" s="594" t="s">
        <v>2662</v>
      </c>
      <c r="E214" s="594" t="s">
        <v>167</v>
      </c>
      <c r="F214" s="595" t="s">
        <v>411</v>
      </c>
      <c r="G214" s="596" t="s">
        <v>168</v>
      </c>
      <c r="H214" s="597">
        <v>1329428878</v>
      </c>
    </row>
    <row r="215" spans="1:8">
      <c r="A215" s="594" t="s">
        <v>132</v>
      </c>
      <c r="B215" s="594" t="s">
        <v>1391</v>
      </c>
      <c r="C215" s="594" t="s">
        <v>322</v>
      </c>
      <c r="D215" s="594" t="s">
        <v>2662</v>
      </c>
      <c r="E215" s="594" t="s">
        <v>167</v>
      </c>
      <c r="F215" s="594" t="s">
        <v>228</v>
      </c>
      <c r="G215" s="596" t="s">
        <v>2673</v>
      </c>
      <c r="H215" s="597">
        <v>553706022</v>
      </c>
    </row>
    <row r="216" spans="1:8">
      <c r="A216" s="594" t="s">
        <v>132</v>
      </c>
      <c r="B216" s="594" t="s">
        <v>1391</v>
      </c>
      <c r="C216" s="594" t="s">
        <v>322</v>
      </c>
      <c r="D216" s="594" t="s">
        <v>2662</v>
      </c>
      <c r="E216" s="594" t="s">
        <v>167</v>
      </c>
      <c r="F216" s="594" t="s">
        <v>169</v>
      </c>
      <c r="G216" s="596" t="s">
        <v>2674</v>
      </c>
      <c r="H216" s="597">
        <v>111078856</v>
      </c>
    </row>
    <row r="217" spans="1:8">
      <c r="A217" s="594" t="s">
        <v>132</v>
      </c>
      <c r="B217" s="594" t="s">
        <v>1391</v>
      </c>
      <c r="C217" s="594" t="s">
        <v>322</v>
      </c>
      <c r="D217" s="594" t="s">
        <v>2662</v>
      </c>
      <c r="E217" s="594" t="s">
        <v>167</v>
      </c>
      <c r="F217" s="594" t="s">
        <v>230</v>
      </c>
      <c r="G217" s="596" t="s">
        <v>2675</v>
      </c>
      <c r="H217" s="597">
        <v>625967000</v>
      </c>
    </row>
    <row r="218" spans="1:8">
      <c r="A218" s="594" t="s">
        <v>132</v>
      </c>
      <c r="B218" s="594" t="s">
        <v>1391</v>
      </c>
      <c r="C218" s="594" t="s">
        <v>322</v>
      </c>
      <c r="D218" s="594" t="s">
        <v>2662</v>
      </c>
      <c r="E218" s="594" t="s">
        <v>167</v>
      </c>
      <c r="F218" s="594" t="s">
        <v>214</v>
      </c>
      <c r="G218" s="596" t="s">
        <v>2676</v>
      </c>
      <c r="H218" s="597">
        <v>5055000</v>
      </c>
    </row>
    <row r="219" spans="1:8">
      <c r="A219" s="594" t="s">
        <v>132</v>
      </c>
      <c r="B219" s="594" t="s">
        <v>1391</v>
      </c>
      <c r="C219" s="594" t="s">
        <v>322</v>
      </c>
      <c r="D219" s="594" t="s">
        <v>2662</v>
      </c>
      <c r="E219" s="594" t="s">
        <v>167</v>
      </c>
      <c r="F219" s="594" t="s">
        <v>232</v>
      </c>
      <c r="G219" s="596" t="s">
        <v>195</v>
      </c>
      <c r="H219" s="597">
        <v>33622000</v>
      </c>
    </row>
    <row r="220" spans="1:8">
      <c r="A220" s="594" t="s">
        <v>132</v>
      </c>
      <c r="B220" s="594" t="s">
        <v>1391</v>
      </c>
      <c r="C220" s="594" t="s">
        <v>322</v>
      </c>
      <c r="D220" s="594" t="s">
        <v>2662</v>
      </c>
      <c r="E220" s="594" t="s">
        <v>171</v>
      </c>
      <c r="F220" s="595" t="s">
        <v>411</v>
      </c>
      <c r="G220" s="596" t="s">
        <v>2677</v>
      </c>
      <c r="H220" s="597">
        <v>610020000</v>
      </c>
    </row>
    <row r="221" spans="1:8">
      <c r="A221" s="594" t="s">
        <v>132</v>
      </c>
      <c r="B221" s="594" t="s">
        <v>1391</v>
      </c>
      <c r="C221" s="594" t="s">
        <v>322</v>
      </c>
      <c r="D221" s="594" t="s">
        <v>2662</v>
      </c>
      <c r="E221" s="594" t="s">
        <v>171</v>
      </c>
      <c r="F221" s="594" t="s">
        <v>173</v>
      </c>
      <c r="G221" s="596" t="s">
        <v>174</v>
      </c>
      <c r="H221" s="597">
        <v>310064000</v>
      </c>
    </row>
    <row r="222" spans="1:8">
      <c r="A222" s="594" t="s">
        <v>132</v>
      </c>
      <c r="B222" s="594" t="s">
        <v>1391</v>
      </c>
      <c r="C222" s="594" t="s">
        <v>322</v>
      </c>
      <c r="D222" s="594" t="s">
        <v>2662</v>
      </c>
      <c r="E222" s="594" t="s">
        <v>171</v>
      </c>
      <c r="F222" s="594" t="s">
        <v>216</v>
      </c>
      <c r="G222" s="596" t="s">
        <v>217</v>
      </c>
      <c r="H222" s="597">
        <v>84066000</v>
      </c>
    </row>
    <row r="223" spans="1:8">
      <c r="A223" s="594" t="s">
        <v>132</v>
      </c>
      <c r="B223" s="594" t="s">
        <v>1391</v>
      </c>
      <c r="C223" s="594" t="s">
        <v>322</v>
      </c>
      <c r="D223" s="594" t="s">
        <v>2662</v>
      </c>
      <c r="E223" s="594" t="s">
        <v>171</v>
      </c>
      <c r="F223" s="594" t="s">
        <v>5</v>
      </c>
      <c r="G223" s="596" t="s">
        <v>2678</v>
      </c>
      <c r="H223" s="597">
        <v>42870000</v>
      </c>
    </row>
    <row r="224" spans="1:8">
      <c r="A224" s="594" t="s">
        <v>132</v>
      </c>
      <c r="B224" s="594" t="s">
        <v>1391</v>
      </c>
      <c r="C224" s="594" t="s">
        <v>322</v>
      </c>
      <c r="D224" s="594" t="s">
        <v>2662</v>
      </c>
      <c r="E224" s="594" t="s">
        <v>171</v>
      </c>
      <c r="F224" s="594" t="s">
        <v>175</v>
      </c>
      <c r="G224" s="596" t="s">
        <v>176</v>
      </c>
      <c r="H224" s="597">
        <v>173020000</v>
      </c>
    </row>
    <row r="225" spans="1:8">
      <c r="A225" s="594" t="s">
        <v>132</v>
      </c>
      <c r="B225" s="594" t="s">
        <v>1391</v>
      </c>
      <c r="C225" s="594" t="s">
        <v>322</v>
      </c>
      <c r="D225" s="594" t="s">
        <v>2662</v>
      </c>
      <c r="E225" s="594" t="s">
        <v>177</v>
      </c>
      <c r="F225" s="595" t="s">
        <v>411</v>
      </c>
      <c r="G225" s="596" t="s">
        <v>178</v>
      </c>
      <c r="H225" s="597">
        <v>593988057</v>
      </c>
    </row>
    <row r="226" spans="1:8">
      <c r="A226" s="594" t="s">
        <v>132</v>
      </c>
      <c r="B226" s="594" t="s">
        <v>1391</v>
      </c>
      <c r="C226" s="594" t="s">
        <v>322</v>
      </c>
      <c r="D226" s="594" t="s">
        <v>2662</v>
      </c>
      <c r="E226" s="594" t="s">
        <v>177</v>
      </c>
      <c r="F226" s="594" t="s">
        <v>179</v>
      </c>
      <c r="G226" s="596" t="s">
        <v>2679</v>
      </c>
      <c r="H226" s="597">
        <v>93937680</v>
      </c>
    </row>
    <row r="227" spans="1:8">
      <c r="A227" s="594" t="s">
        <v>132</v>
      </c>
      <c r="B227" s="594" t="s">
        <v>1391</v>
      </c>
      <c r="C227" s="594" t="s">
        <v>322</v>
      </c>
      <c r="D227" s="594" t="s">
        <v>2662</v>
      </c>
      <c r="E227" s="594" t="s">
        <v>177</v>
      </c>
      <c r="F227" s="594" t="s">
        <v>181</v>
      </c>
      <c r="G227" s="596" t="s">
        <v>182</v>
      </c>
      <c r="H227" s="597">
        <v>186953477</v>
      </c>
    </row>
    <row r="228" spans="1:8">
      <c r="A228" s="594" t="s">
        <v>132</v>
      </c>
      <c r="B228" s="594" t="s">
        <v>1391</v>
      </c>
      <c r="C228" s="594" t="s">
        <v>322</v>
      </c>
      <c r="D228" s="594" t="s">
        <v>2662</v>
      </c>
      <c r="E228" s="594" t="s">
        <v>177</v>
      </c>
      <c r="F228" s="594" t="s">
        <v>1290</v>
      </c>
      <c r="G228" s="596" t="s">
        <v>2721</v>
      </c>
      <c r="H228" s="597">
        <v>948000</v>
      </c>
    </row>
    <row r="229" spans="1:8">
      <c r="A229" s="594" t="s">
        <v>132</v>
      </c>
      <c r="B229" s="594" t="s">
        <v>1391</v>
      </c>
      <c r="C229" s="594" t="s">
        <v>322</v>
      </c>
      <c r="D229" s="594" t="s">
        <v>2662</v>
      </c>
      <c r="E229" s="594" t="s">
        <v>177</v>
      </c>
      <c r="F229" s="594" t="s">
        <v>441</v>
      </c>
      <c r="G229" s="596" t="s">
        <v>2728</v>
      </c>
      <c r="H229" s="597">
        <v>199500000</v>
      </c>
    </row>
    <row r="230" spans="1:8">
      <c r="A230" s="594" t="s">
        <v>132</v>
      </c>
      <c r="B230" s="594" t="s">
        <v>1391</v>
      </c>
      <c r="C230" s="594" t="s">
        <v>322</v>
      </c>
      <c r="D230" s="594" t="s">
        <v>2662</v>
      </c>
      <c r="E230" s="594" t="s">
        <v>177</v>
      </c>
      <c r="F230" s="594" t="s">
        <v>1297</v>
      </c>
      <c r="G230" s="596" t="s">
        <v>2680</v>
      </c>
      <c r="H230" s="597">
        <v>62648900</v>
      </c>
    </row>
    <row r="231" spans="1:8">
      <c r="A231" s="594" t="s">
        <v>132</v>
      </c>
      <c r="B231" s="594" t="s">
        <v>1391</v>
      </c>
      <c r="C231" s="594" t="s">
        <v>322</v>
      </c>
      <c r="D231" s="594" t="s">
        <v>2662</v>
      </c>
      <c r="E231" s="594" t="s">
        <v>177</v>
      </c>
      <c r="F231" s="594" t="s">
        <v>237</v>
      </c>
      <c r="G231" s="596" t="s">
        <v>2681</v>
      </c>
      <c r="H231" s="597">
        <v>50000000</v>
      </c>
    </row>
    <row r="232" spans="1:8">
      <c r="A232" s="594" t="s">
        <v>132</v>
      </c>
      <c r="B232" s="594" t="s">
        <v>1391</v>
      </c>
      <c r="C232" s="594" t="s">
        <v>322</v>
      </c>
      <c r="D232" s="594" t="s">
        <v>2662</v>
      </c>
      <c r="E232" s="594" t="s">
        <v>240</v>
      </c>
      <c r="F232" s="595" t="s">
        <v>411</v>
      </c>
      <c r="G232" s="596" t="s">
        <v>241</v>
      </c>
      <c r="H232" s="597">
        <v>840832624</v>
      </c>
    </row>
    <row r="233" spans="1:8">
      <c r="A233" s="594" t="s">
        <v>132</v>
      </c>
      <c r="B233" s="594" t="s">
        <v>1391</v>
      </c>
      <c r="C233" s="594" t="s">
        <v>322</v>
      </c>
      <c r="D233" s="594" t="s">
        <v>2662</v>
      </c>
      <c r="E233" s="594" t="s">
        <v>240</v>
      </c>
      <c r="F233" s="594" t="s">
        <v>242</v>
      </c>
      <c r="G233" s="596" t="s">
        <v>243</v>
      </c>
      <c r="H233" s="597">
        <v>13600000</v>
      </c>
    </row>
    <row r="234" spans="1:8">
      <c r="A234" s="594" t="s">
        <v>132</v>
      </c>
      <c r="B234" s="594" t="s">
        <v>1391</v>
      </c>
      <c r="C234" s="594" t="s">
        <v>322</v>
      </c>
      <c r="D234" s="594" t="s">
        <v>2662</v>
      </c>
      <c r="E234" s="594" t="s">
        <v>240</v>
      </c>
      <c r="F234" s="594" t="s">
        <v>1268</v>
      </c>
      <c r="G234" s="596" t="s">
        <v>1267</v>
      </c>
      <c r="H234" s="597">
        <v>93951000</v>
      </c>
    </row>
    <row r="235" spans="1:8">
      <c r="A235" s="594" t="s">
        <v>132</v>
      </c>
      <c r="B235" s="594" t="s">
        <v>1391</v>
      </c>
      <c r="C235" s="594" t="s">
        <v>322</v>
      </c>
      <c r="D235" s="594" t="s">
        <v>2662</v>
      </c>
      <c r="E235" s="594" t="s">
        <v>240</v>
      </c>
      <c r="F235" s="594" t="s">
        <v>730</v>
      </c>
      <c r="G235" s="596" t="s">
        <v>186</v>
      </c>
      <c r="H235" s="597">
        <v>22960000</v>
      </c>
    </row>
    <row r="236" spans="1:8">
      <c r="A236" s="594" t="s">
        <v>132</v>
      </c>
      <c r="B236" s="594" t="s">
        <v>1391</v>
      </c>
      <c r="C236" s="594" t="s">
        <v>322</v>
      </c>
      <c r="D236" s="594" t="s">
        <v>2662</v>
      </c>
      <c r="E236" s="594" t="s">
        <v>240</v>
      </c>
      <c r="F236" s="594" t="s">
        <v>731</v>
      </c>
      <c r="G236" s="596" t="s">
        <v>732</v>
      </c>
      <c r="H236" s="597">
        <v>65000000</v>
      </c>
    </row>
    <row r="237" spans="1:8">
      <c r="A237" s="594" t="s">
        <v>132</v>
      </c>
      <c r="B237" s="594" t="s">
        <v>1391</v>
      </c>
      <c r="C237" s="594" t="s">
        <v>322</v>
      </c>
      <c r="D237" s="594" t="s">
        <v>2662</v>
      </c>
      <c r="E237" s="594" t="s">
        <v>240</v>
      </c>
      <c r="F237" s="594" t="s">
        <v>597</v>
      </c>
      <c r="G237" s="596" t="s">
        <v>2682</v>
      </c>
      <c r="H237" s="597">
        <v>110500000</v>
      </c>
    </row>
    <row r="238" spans="1:8">
      <c r="A238" s="594" t="s">
        <v>132</v>
      </c>
      <c r="B238" s="594" t="s">
        <v>1391</v>
      </c>
      <c r="C238" s="594" t="s">
        <v>322</v>
      </c>
      <c r="D238" s="594" t="s">
        <v>2662</v>
      </c>
      <c r="E238" s="594" t="s">
        <v>240</v>
      </c>
      <c r="F238" s="594" t="s">
        <v>733</v>
      </c>
      <c r="G238" s="596" t="s">
        <v>734</v>
      </c>
      <c r="H238" s="597">
        <v>178000000</v>
      </c>
    </row>
    <row r="239" spans="1:8">
      <c r="A239" s="594" t="s">
        <v>132</v>
      </c>
      <c r="B239" s="594" t="s">
        <v>1391</v>
      </c>
      <c r="C239" s="594" t="s">
        <v>322</v>
      </c>
      <c r="D239" s="594" t="s">
        <v>2662</v>
      </c>
      <c r="E239" s="594" t="s">
        <v>240</v>
      </c>
      <c r="F239" s="594" t="s">
        <v>735</v>
      </c>
      <c r="G239" s="596" t="s">
        <v>193</v>
      </c>
      <c r="H239" s="597">
        <v>356821624</v>
      </c>
    </row>
    <row r="240" spans="1:8">
      <c r="A240" s="594" t="s">
        <v>132</v>
      </c>
      <c r="B240" s="594" t="s">
        <v>1391</v>
      </c>
      <c r="C240" s="594" t="s">
        <v>322</v>
      </c>
      <c r="D240" s="594" t="s">
        <v>2662</v>
      </c>
      <c r="E240" s="594" t="s">
        <v>183</v>
      </c>
      <c r="F240" s="595" t="s">
        <v>411</v>
      </c>
      <c r="G240" s="596" t="s">
        <v>184</v>
      </c>
      <c r="H240" s="597">
        <v>1241605000</v>
      </c>
    </row>
    <row r="241" spans="1:8">
      <c r="A241" s="594" t="s">
        <v>132</v>
      </c>
      <c r="B241" s="594" t="s">
        <v>1391</v>
      </c>
      <c r="C241" s="594" t="s">
        <v>322</v>
      </c>
      <c r="D241" s="594" t="s">
        <v>2662</v>
      </c>
      <c r="E241" s="594" t="s">
        <v>183</v>
      </c>
      <c r="F241" s="594" t="s">
        <v>587</v>
      </c>
      <c r="G241" s="596" t="s">
        <v>588</v>
      </c>
      <c r="H241" s="597">
        <v>654710000</v>
      </c>
    </row>
    <row r="242" spans="1:8">
      <c r="A242" s="594" t="s">
        <v>132</v>
      </c>
      <c r="B242" s="594" t="s">
        <v>1391</v>
      </c>
      <c r="C242" s="594" t="s">
        <v>322</v>
      </c>
      <c r="D242" s="594" t="s">
        <v>2662</v>
      </c>
      <c r="E242" s="594" t="s">
        <v>183</v>
      </c>
      <c r="F242" s="594" t="s">
        <v>736</v>
      </c>
      <c r="G242" s="596" t="s">
        <v>737</v>
      </c>
      <c r="H242" s="597">
        <v>166350000</v>
      </c>
    </row>
    <row r="243" spans="1:8">
      <c r="A243" s="594" t="s">
        <v>132</v>
      </c>
      <c r="B243" s="594" t="s">
        <v>1391</v>
      </c>
      <c r="C243" s="594" t="s">
        <v>322</v>
      </c>
      <c r="D243" s="594" t="s">
        <v>2662</v>
      </c>
      <c r="E243" s="594" t="s">
        <v>183</v>
      </c>
      <c r="F243" s="594" t="s">
        <v>185</v>
      </c>
      <c r="G243" s="596" t="s">
        <v>186</v>
      </c>
      <c r="H243" s="597">
        <v>177545000</v>
      </c>
    </row>
    <row r="244" spans="1:8">
      <c r="A244" s="594" t="s">
        <v>132</v>
      </c>
      <c r="B244" s="594" t="s">
        <v>1391</v>
      </c>
      <c r="C244" s="594" t="s">
        <v>322</v>
      </c>
      <c r="D244" s="594" t="s">
        <v>2662</v>
      </c>
      <c r="E244" s="594" t="s">
        <v>183</v>
      </c>
      <c r="F244" s="594" t="s">
        <v>187</v>
      </c>
      <c r="G244" s="596" t="s">
        <v>2683</v>
      </c>
      <c r="H244" s="597">
        <v>243000000</v>
      </c>
    </row>
    <row r="245" spans="1:8">
      <c r="A245" s="594" t="s">
        <v>132</v>
      </c>
      <c r="B245" s="594" t="s">
        <v>1391</v>
      </c>
      <c r="C245" s="594" t="s">
        <v>322</v>
      </c>
      <c r="D245" s="594" t="s">
        <v>2662</v>
      </c>
      <c r="E245" s="594" t="s">
        <v>738</v>
      </c>
      <c r="F245" s="595" t="s">
        <v>411</v>
      </c>
      <c r="G245" s="596" t="s">
        <v>739</v>
      </c>
      <c r="H245" s="597">
        <v>329480000</v>
      </c>
    </row>
    <row r="246" spans="1:8">
      <c r="A246" s="594" t="s">
        <v>132</v>
      </c>
      <c r="B246" s="594" t="s">
        <v>1391</v>
      </c>
      <c r="C246" s="594" t="s">
        <v>322</v>
      </c>
      <c r="D246" s="594" t="s">
        <v>2662</v>
      </c>
      <c r="E246" s="594" t="s">
        <v>738</v>
      </c>
      <c r="F246" s="594" t="s">
        <v>740</v>
      </c>
      <c r="G246" s="596" t="s">
        <v>741</v>
      </c>
      <c r="H246" s="597">
        <v>10500000</v>
      </c>
    </row>
    <row r="247" spans="1:8">
      <c r="A247" s="594" t="s">
        <v>132</v>
      </c>
      <c r="B247" s="594" t="s">
        <v>1391</v>
      </c>
      <c r="C247" s="594" t="s">
        <v>322</v>
      </c>
      <c r="D247" s="594" t="s">
        <v>2662</v>
      </c>
      <c r="E247" s="594" t="s">
        <v>738</v>
      </c>
      <c r="F247" s="594" t="s">
        <v>356</v>
      </c>
      <c r="G247" s="596" t="s">
        <v>357</v>
      </c>
      <c r="H247" s="597">
        <v>98640000</v>
      </c>
    </row>
    <row r="248" spans="1:8">
      <c r="A248" s="594" t="s">
        <v>132</v>
      </c>
      <c r="B248" s="594" t="s">
        <v>1391</v>
      </c>
      <c r="C248" s="594" t="s">
        <v>322</v>
      </c>
      <c r="D248" s="594" t="s">
        <v>2662</v>
      </c>
      <c r="E248" s="594" t="s">
        <v>738</v>
      </c>
      <c r="F248" s="594" t="s">
        <v>296</v>
      </c>
      <c r="G248" s="596" t="s">
        <v>297</v>
      </c>
      <c r="H248" s="597">
        <v>30600000</v>
      </c>
    </row>
    <row r="249" spans="1:8">
      <c r="A249" s="594" t="s">
        <v>132</v>
      </c>
      <c r="B249" s="594" t="s">
        <v>1391</v>
      </c>
      <c r="C249" s="594" t="s">
        <v>322</v>
      </c>
      <c r="D249" s="594" t="s">
        <v>2662</v>
      </c>
      <c r="E249" s="594" t="s">
        <v>738</v>
      </c>
      <c r="F249" s="594" t="s">
        <v>742</v>
      </c>
      <c r="G249" s="596" t="s">
        <v>743</v>
      </c>
      <c r="H249" s="597">
        <v>189740000</v>
      </c>
    </row>
    <row r="250" spans="1:8">
      <c r="A250" s="594" t="s">
        <v>132</v>
      </c>
      <c r="B250" s="594" t="s">
        <v>1391</v>
      </c>
      <c r="C250" s="594" t="s">
        <v>322</v>
      </c>
      <c r="D250" s="594" t="s">
        <v>2662</v>
      </c>
      <c r="E250" s="594" t="s">
        <v>1307</v>
      </c>
      <c r="F250" s="595" t="s">
        <v>411</v>
      </c>
      <c r="G250" s="596" t="s">
        <v>1310</v>
      </c>
      <c r="H250" s="597">
        <v>859695500</v>
      </c>
    </row>
    <row r="251" spans="1:8">
      <c r="A251" s="594" t="s">
        <v>132</v>
      </c>
      <c r="B251" s="594" t="s">
        <v>1391</v>
      </c>
      <c r="C251" s="594" t="s">
        <v>322</v>
      </c>
      <c r="D251" s="594" t="s">
        <v>2662</v>
      </c>
      <c r="E251" s="594" t="s">
        <v>1307</v>
      </c>
      <c r="F251" s="594" t="s">
        <v>1309</v>
      </c>
      <c r="G251" s="596" t="s">
        <v>2685</v>
      </c>
      <c r="H251" s="597">
        <v>451700000</v>
      </c>
    </row>
    <row r="252" spans="1:8">
      <c r="A252" s="594" t="s">
        <v>132</v>
      </c>
      <c r="B252" s="594" t="s">
        <v>1391</v>
      </c>
      <c r="C252" s="594" t="s">
        <v>322</v>
      </c>
      <c r="D252" s="594" t="s">
        <v>2662</v>
      </c>
      <c r="E252" s="594" t="s">
        <v>1307</v>
      </c>
      <c r="F252" s="594" t="s">
        <v>1308</v>
      </c>
      <c r="G252" s="596" t="s">
        <v>186</v>
      </c>
      <c r="H252" s="597">
        <v>348300000</v>
      </c>
    </row>
    <row r="253" spans="1:8">
      <c r="A253" s="594" t="s">
        <v>132</v>
      </c>
      <c r="B253" s="594" t="s">
        <v>1391</v>
      </c>
      <c r="C253" s="594" t="s">
        <v>322</v>
      </c>
      <c r="D253" s="594" t="s">
        <v>2662</v>
      </c>
      <c r="E253" s="594" t="s">
        <v>1307</v>
      </c>
      <c r="F253" s="594" t="s">
        <v>1306</v>
      </c>
      <c r="G253" s="596" t="s">
        <v>195</v>
      </c>
      <c r="H253" s="597">
        <v>59695500</v>
      </c>
    </row>
    <row r="254" spans="1:8">
      <c r="A254" s="594" t="s">
        <v>132</v>
      </c>
      <c r="B254" s="594" t="s">
        <v>1391</v>
      </c>
      <c r="C254" s="594" t="s">
        <v>322</v>
      </c>
      <c r="D254" s="594" t="s">
        <v>2662</v>
      </c>
      <c r="E254" s="594" t="s">
        <v>744</v>
      </c>
      <c r="F254" s="595" t="s">
        <v>411</v>
      </c>
      <c r="G254" s="596" t="s">
        <v>2686</v>
      </c>
      <c r="H254" s="597">
        <v>936842000</v>
      </c>
    </row>
    <row r="255" spans="1:8">
      <c r="A255" s="594" t="s">
        <v>132</v>
      </c>
      <c r="B255" s="594" t="s">
        <v>1391</v>
      </c>
      <c r="C255" s="594" t="s">
        <v>322</v>
      </c>
      <c r="D255" s="594" t="s">
        <v>2662</v>
      </c>
      <c r="E255" s="594" t="s">
        <v>744</v>
      </c>
      <c r="F255" s="594" t="s">
        <v>1061</v>
      </c>
      <c r="G255" s="596" t="s">
        <v>2729</v>
      </c>
      <c r="H255" s="597">
        <v>86488518</v>
      </c>
    </row>
    <row r="256" spans="1:8">
      <c r="A256" s="594" t="s">
        <v>132</v>
      </c>
      <c r="B256" s="594" t="s">
        <v>1391</v>
      </c>
      <c r="C256" s="594" t="s">
        <v>322</v>
      </c>
      <c r="D256" s="594" t="s">
        <v>2662</v>
      </c>
      <c r="E256" s="594" t="s">
        <v>744</v>
      </c>
      <c r="F256" s="594" t="s">
        <v>745</v>
      </c>
      <c r="G256" s="596" t="s">
        <v>2687</v>
      </c>
      <c r="H256" s="597">
        <v>162801482</v>
      </c>
    </row>
    <row r="257" spans="1:8">
      <c r="A257" s="594" t="s">
        <v>132</v>
      </c>
      <c r="B257" s="594" t="s">
        <v>1391</v>
      </c>
      <c r="C257" s="594" t="s">
        <v>322</v>
      </c>
      <c r="D257" s="594" t="s">
        <v>2662</v>
      </c>
      <c r="E257" s="594" t="s">
        <v>744</v>
      </c>
      <c r="F257" s="594" t="s">
        <v>7</v>
      </c>
      <c r="G257" s="596" t="s">
        <v>8</v>
      </c>
      <c r="H257" s="597">
        <v>510308000</v>
      </c>
    </row>
    <row r="258" spans="1:8">
      <c r="A258" s="594" t="s">
        <v>132</v>
      </c>
      <c r="B258" s="594" t="s">
        <v>1391</v>
      </c>
      <c r="C258" s="594" t="s">
        <v>322</v>
      </c>
      <c r="D258" s="594" t="s">
        <v>2662</v>
      </c>
      <c r="E258" s="594" t="s">
        <v>744</v>
      </c>
      <c r="F258" s="594" t="s">
        <v>572</v>
      </c>
      <c r="G258" s="596" t="s">
        <v>2689</v>
      </c>
      <c r="H258" s="597">
        <v>34096000</v>
      </c>
    </row>
    <row r="259" spans="1:8">
      <c r="A259" s="594" t="s">
        <v>132</v>
      </c>
      <c r="B259" s="594" t="s">
        <v>1391</v>
      </c>
      <c r="C259" s="594" t="s">
        <v>322</v>
      </c>
      <c r="D259" s="594" t="s">
        <v>2662</v>
      </c>
      <c r="E259" s="594" t="s">
        <v>744</v>
      </c>
      <c r="F259" s="594" t="s">
        <v>746</v>
      </c>
      <c r="G259" s="596" t="s">
        <v>2690</v>
      </c>
      <c r="H259" s="597">
        <v>45315000</v>
      </c>
    </row>
    <row r="260" spans="1:8">
      <c r="A260" s="594" t="s">
        <v>132</v>
      </c>
      <c r="B260" s="594" t="s">
        <v>1391</v>
      </c>
      <c r="C260" s="594" t="s">
        <v>322</v>
      </c>
      <c r="D260" s="594" t="s">
        <v>2662</v>
      </c>
      <c r="E260" s="594" t="s">
        <v>744</v>
      </c>
      <c r="F260" s="594" t="s">
        <v>11</v>
      </c>
      <c r="G260" s="596" t="s">
        <v>2691</v>
      </c>
      <c r="H260" s="597">
        <v>38771000</v>
      </c>
    </row>
    <row r="261" spans="1:8">
      <c r="A261" s="594" t="s">
        <v>132</v>
      </c>
      <c r="B261" s="594" t="s">
        <v>1391</v>
      </c>
      <c r="C261" s="594" t="s">
        <v>322</v>
      </c>
      <c r="D261" s="594" t="s">
        <v>2662</v>
      </c>
      <c r="E261" s="594" t="s">
        <v>744</v>
      </c>
      <c r="F261" s="594" t="s">
        <v>748</v>
      </c>
      <c r="G261" s="596" t="s">
        <v>35</v>
      </c>
      <c r="H261" s="597">
        <v>59062000</v>
      </c>
    </row>
    <row r="262" spans="1:8">
      <c r="A262" s="594" t="s">
        <v>132</v>
      </c>
      <c r="B262" s="594" t="s">
        <v>1391</v>
      </c>
      <c r="C262" s="594" t="s">
        <v>322</v>
      </c>
      <c r="D262" s="594" t="s">
        <v>2662</v>
      </c>
      <c r="E262" s="594" t="s">
        <v>2692</v>
      </c>
      <c r="F262" s="595" t="s">
        <v>411</v>
      </c>
      <c r="G262" s="596" t="s">
        <v>2693</v>
      </c>
      <c r="H262" s="597">
        <v>466320000</v>
      </c>
    </row>
    <row r="263" spans="1:8">
      <c r="A263" s="594" t="s">
        <v>132</v>
      </c>
      <c r="B263" s="594" t="s">
        <v>1391</v>
      </c>
      <c r="C263" s="594" t="s">
        <v>322</v>
      </c>
      <c r="D263" s="594" t="s">
        <v>2662</v>
      </c>
      <c r="E263" s="594" t="s">
        <v>2692</v>
      </c>
      <c r="F263" s="594" t="s">
        <v>2722</v>
      </c>
      <c r="G263" s="596" t="s">
        <v>2690</v>
      </c>
      <c r="H263" s="597">
        <v>410582000</v>
      </c>
    </row>
    <row r="264" spans="1:8">
      <c r="A264" s="594" t="s">
        <v>132</v>
      </c>
      <c r="B264" s="594" t="s">
        <v>1391</v>
      </c>
      <c r="C264" s="594" t="s">
        <v>322</v>
      </c>
      <c r="D264" s="594" t="s">
        <v>2662</v>
      </c>
      <c r="E264" s="594" t="s">
        <v>2692</v>
      </c>
      <c r="F264" s="594" t="s">
        <v>2694</v>
      </c>
      <c r="G264" s="596" t="s">
        <v>2689</v>
      </c>
      <c r="H264" s="597">
        <v>39688000</v>
      </c>
    </row>
    <row r="265" spans="1:8">
      <c r="A265" s="594" t="s">
        <v>132</v>
      </c>
      <c r="B265" s="594" t="s">
        <v>1391</v>
      </c>
      <c r="C265" s="594" t="s">
        <v>322</v>
      </c>
      <c r="D265" s="594" t="s">
        <v>2662</v>
      </c>
      <c r="E265" s="594" t="s">
        <v>2692</v>
      </c>
      <c r="F265" s="594" t="s">
        <v>2730</v>
      </c>
      <c r="G265" s="596" t="s">
        <v>2731</v>
      </c>
      <c r="H265" s="597">
        <v>16050000</v>
      </c>
    </row>
    <row r="266" spans="1:8">
      <c r="A266" s="594" t="s">
        <v>132</v>
      </c>
      <c r="B266" s="594" t="s">
        <v>1391</v>
      </c>
      <c r="C266" s="594" t="s">
        <v>322</v>
      </c>
      <c r="D266" s="594" t="s">
        <v>2662</v>
      </c>
      <c r="E266" s="594" t="s">
        <v>189</v>
      </c>
      <c r="F266" s="595" t="s">
        <v>411</v>
      </c>
      <c r="G266" s="596" t="s">
        <v>190</v>
      </c>
      <c r="H266" s="597">
        <v>1113144400</v>
      </c>
    </row>
    <row r="267" spans="1:8">
      <c r="A267" s="594" t="s">
        <v>132</v>
      </c>
      <c r="B267" s="594" t="s">
        <v>1391</v>
      </c>
      <c r="C267" s="594" t="s">
        <v>322</v>
      </c>
      <c r="D267" s="594" t="s">
        <v>2662</v>
      </c>
      <c r="E267" s="594" t="s">
        <v>189</v>
      </c>
      <c r="F267" s="594" t="s">
        <v>773</v>
      </c>
      <c r="G267" s="596" t="s">
        <v>2695</v>
      </c>
      <c r="H267" s="597">
        <v>42910000</v>
      </c>
    </row>
    <row r="268" spans="1:8">
      <c r="A268" s="594" t="s">
        <v>132</v>
      </c>
      <c r="B268" s="594" t="s">
        <v>1391</v>
      </c>
      <c r="C268" s="594" t="s">
        <v>322</v>
      </c>
      <c r="D268" s="594" t="s">
        <v>2662</v>
      </c>
      <c r="E268" s="594" t="s">
        <v>189</v>
      </c>
      <c r="F268" s="594" t="s">
        <v>13</v>
      </c>
      <c r="G268" s="596" t="s">
        <v>2732</v>
      </c>
      <c r="H268" s="597">
        <v>58186000</v>
      </c>
    </row>
    <row r="269" spans="1:8">
      <c r="A269" s="594" t="s">
        <v>132</v>
      </c>
      <c r="B269" s="594" t="s">
        <v>1391</v>
      </c>
      <c r="C269" s="594" t="s">
        <v>322</v>
      </c>
      <c r="D269" s="594" t="s">
        <v>2662</v>
      </c>
      <c r="E269" s="594" t="s">
        <v>189</v>
      </c>
      <c r="F269" s="594" t="s">
        <v>37</v>
      </c>
      <c r="G269" s="596" t="s">
        <v>2696</v>
      </c>
      <c r="H269" s="597">
        <v>234673000</v>
      </c>
    </row>
    <row r="270" spans="1:8">
      <c r="A270" s="594" t="s">
        <v>132</v>
      </c>
      <c r="B270" s="594" t="s">
        <v>1391</v>
      </c>
      <c r="C270" s="594" t="s">
        <v>322</v>
      </c>
      <c r="D270" s="594" t="s">
        <v>2662</v>
      </c>
      <c r="E270" s="594" t="s">
        <v>189</v>
      </c>
      <c r="F270" s="594" t="s">
        <v>192</v>
      </c>
      <c r="G270" s="596" t="s">
        <v>195</v>
      </c>
      <c r="H270" s="597">
        <v>777375400</v>
      </c>
    </row>
    <row r="271" spans="1:8">
      <c r="A271" s="594" t="s">
        <v>132</v>
      </c>
      <c r="B271" s="594" t="s">
        <v>1391</v>
      </c>
      <c r="C271" s="594" t="s">
        <v>322</v>
      </c>
      <c r="D271" s="594" t="s">
        <v>2662</v>
      </c>
      <c r="E271" s="594" t="s">
        <v>194</v>
      </c>
      <c r="F271" s="595" t="s">
        <v>411</v>
      </c>
      <c r="G271" s="596" t="s">
        <v>195</v>
      </c>
      <c r="H271" s="597">
        <v>4503540056</v>
      </c>
    </row>
    <row r="272" spans="1:8">
      <c r="A272" s="594" t="s">
        <v>132</v>
      </c>
      <c r="B272" s="594" t="s">
        <v>1391</v>
      </c>
      <c r="C272" s="594" t="s">
        <v>322</v>
      </c>
      <c r="D272" s="594" t="s">
        <v>2662</v>
      </c>
      <c r="E272" s="594" t="s">
        <v>194</v>
      </c>
      <c r="F272" s="594" t="s">
        <v>15</v>
      </c>
      <c r="G272" s="596" t="s">
        <v>2701</v>
      </c>
      <c r="H272" s="597">
        <v>19190000</v>
      </c>
    </row>
    <row r="273" spans="1:8">
      <c r="A273" s="594" t="s">
        <v>132</v>
      </c>
      <c r="B273" s="594" t="s">
        <v>1391</v>
      </c>
      <c r="C273" s="594" t="s">
        <v>322</v>
      </c>
      <c r="D273" s="594" t="s">
        <v>2662</v>
      </c>
      <c r="E273" s="594" t="s">
        <v>194</v>
      </c>
      <c r="F273" s="594" t="s">
        <v>39</v>
      </c>
      <c r="G273" s="596" t="s">
        <v>2702</v>
      </c>
      <c r="H273" s="597">
        <v>156517980</v>
      </c>
    </row>
    <row r="274" spans="1:8">
      <c r="A274" s="594" t="s">
        <v>132</v>
      </c>
      <c r="B274" s="594" t="s">
        <v>1391</v>
      </c>
      <c r="C274" s="594" t="s">
        <v>322</v>
      </c>
      <c r="D274" s="594" t="s">
        <v>2662</v>
      </c>
      <c r="E274" s="594" t="s">
        <v>194</v>
      </c>
      <c r="F274" s="594" t="s">
        <v>198</v>
      </c>
      <c r="G274" s="596" t="s">
        <v>199</v>
      </c>
      <c r="H274" s="597">
        <v>4155667076</v>
      </c>
    </row>
    <row r="275" spans="1:8">
      <c r="A275" s="594" t="s">
        <v>132</v>
      </c>
      <c r="B275" s="594" t="s">
        <v>1391</v>
      </c>
      <c r="C275" s="594" t="s">
        <v>322</v>
      </c>
      <c r="D275" s="594" t="s">
        <v>2662</v>
      </c>
      <c r="E275" s="594" t="s">
        <v>194</v>
      </c>
      <c r="F275" s="594" t="s">
        <v>200</v>
      </c>
      <c r="G275" s="596" t="s">
        <v>201</v>
      </c>
      <c r="H275" s="597">
        <v>172165000</v>
      </c>
    </row>
    <row r="276" spans="1:8">
      <c r="A276" s="594" t="s">
        <v>132</v>
      </c>
      <c r="B276" s="594" t="s">
        <v>1391</v>
      </c>
      <c r="C276" s="594" t="s">
        <v>322</v>
      </c>
      <c r="D276" s="594" t="s">
        <v>2662</v>
      </c>
      <c r="E276" s="594" t="s">
        <v>573</v>
      </c>
      <c r="F276" s="595" t="s">
        <v>411</v>
      </c>
      <c r="G276" s="596" t="s">
        <v>2703</v>
      </c>
      <c r="H276" s="597">
        <v>35064000</v>
      </c>
    </row>
    <row r="277" spans="1:8">
      <c r="A277" s="594" t="s">
        <v>132</v>
      </c>
      <c r="B277" s="594" t="s">
        <v>1391</v>
      </c>
      <c r="C277" s="594" t="s">
        <v>322</v>
      </c>
      <c r="D277" s="594" t="s">
        <v>2662</v>
      </c>
      <c r="E277" s="594" t="s">
        <v>573</v>
      </c>
      <c r="F277" s="594" t="s">
        <v>574</v>
      </c>
      <c r="G277" s="596" t="s">
        <v>2704</v>
      </c>
      <c r="H277" s="597">
        <v>35064000</v>
      </c>
    </row>
    <row r="278" spans="1:8">
      <c r="A278" s="594" t="s">
        <v>132</v>
      </c>
      <c r="B278" s="594" t="s">
        <v>1391</v>
      </c>
      <c r="C278" s="594" t="s">
        <v>322</v>
      </c>
      <c r="D278" s="594" t="s">
        <v>2662</v>
      </c>
      <c r="E278" s="594" t="s">
        <v>550</v>
      </c>
      <c r="F278" s="595" t="s">
        <v>411</v>
      </c>
      <c r="G278" s="596" t="s">
        <v>2705</v>
      </c>
      <c r="H278" s="597">
        <v>110479600</v>
      </c>
    </row>
    <row r="279" spans="1:8">
      <c r="A279" s="594" t="s">
        <v>132</v>
      </c>
      <c r="B279" s="594" t="s">
        <v>1391</v>
      </c>
      <c r="C279" s="594" t="s">
        <v>322</v>
      </c>
      <c r="D279" s="594" t="s">
        <v>2662</v>
      </c>
      <c r="E279" s="594" t="s">
        <v>550</v>
      </c>
      <c r="F279" s="594" t="s">
        <v>2706</v>
      </c>
      <c r="G279" s="596" t="s">
        <v>72</v>
      </c>
      <c r="H279" s="597">
        <v>110479600</v>
      </c>
    </row>
    <row r="280" spans="1:8">
      <c r="A280" s="594" t="s">
        <v>132</v>
      </c>
      <c r="B280" s="594" t="s">
        <v>1391</v>
      </c>
      <c r="C280" s="594" t="s">
        <v>322</v>
      </c>
      <c r="D280" s="594" t="s">
        <v>2662</v>
      </c>
      <c r="E280" s="594" t="s">
        <v>260</v>
      </c>
      <c r="F280" s="595" t="s">
        <v>411</v>
      </c>
      <c r="G280" s="596" t="s">
        <v>261</v>
      </c>
      <c r="H280" s="597">
        <v>7192696000</v>
      </c>
    </row>
    <row r="281" spans="1:8">
      <c r="A281" s="594" t="s">
        <v>132</v>
      </c>
      <c r="B281" s="594" t="s">
        <v>1391</v>
      </c>
      <c r="C281" s="594" t="s">
        <v>322</v>
      </c>
      <c r="D281" s="594" t="s">
        <v>2662</v>
      </c>
      <c r="E281" s="594" t="s">
        <v>260</v>
      </c>
      <c r="F281" s="594" t="s">
        <v>262</v>
      </c>
      <c r="G281" s="596" t="s">
        <v>2707</v>
      </c>
      <c r="H281" s="597">
        <v>7192696000</v>
      </c>
    </row>
    <row r="282" spans="1:8">
      <c r="A282" s="594" t="s">
        <v>132</v>
      </c>
      <c r="B282" s="594" t="s">
        <v>1391</v>
      </c>
      <c r="C282" s="594" t="s">
        <v>322</v>
      </c>
      <c r="D282" s="594" t="s">
        <v>2662</v>
      </c>
      <c r="E282" s="594" t="s">
        <v>53</v>
      </c>
      <c r="F282" s="595" t="s">
        <v>411</v>
      </c>
      <c r="G282" s="596" t="s">
        <v>193</v>
      </c>
      <c r="H282" s="597">
        <v>892184500</v>
      </c>
    </row>
    <row r="283" spans="1:8">
      <c r="A283" s="594" t="s">
        <v>132</v>
      </c>
      <c r="B283" s="594" t="s">
        <v>1391</v>
      </c>
      <c r="C283" s="594" t="s">
        <v>322</v>
      </c>
      <c r="D283" s="594" t="s">
        <v>2662</v>
      </c>
      <c r="E283" s="594" t="s">
        <v>53</v>
      </c>
      <c r="F283" s="594" t="s">
        <v>54</v>
      </c>
      <c r="G283" s="596" t="s">
        <v>55</v>
      </c>
      <c r="H283" s="597">
        <v>188814000</v>
      </c>
    </row>
    <row r="284" spans="1:8">
      <c r="A284" s="594" t="s">
        <v>132</v>
      </c>
      <c r="B284" s="594" t="s">
        <v>1391</v>
      </c>
      <c r="C284" s="594" t="s">
        <v>322</v>
      </c>
      <c r="D284" s="594" t="s">
        <v>2662</v>
      </c>
      <c r="E284" s="594" t="s">
        <v>53</v>
      </c>
      <c r="F284" s="594" t="s">
        <v>56</v>
      </c>
      <c r="G284" s="596" t="s">
        <v>57</v>
      </c>
      <c r="H284" s="597">
        <v>700675500</v>
      </c>
    </row>
    <row r="285" spans="1:8">
      <c r="A285" s="594" t="s">
        <v>132</v>
      </c>
      <c r="B285" s="594" t="s">
        <v>1391</v>
      </c>
      <c r="C285" s="594" t="s">
        <v>322</v>
      </c>
      <c r="D285" s="594" t="s">
        <v>2662</v>
      </c>
      <c r="E285" s="594" t="s">
        <v>53</v>
      </c>
      <c r="F285" s="594" t="s">
        <v>358</v>
      </c>
      <c r="G285" s="596" t="s">
        <v>195</v>
      </c>
      <c r="H285" s="597">
        <v>2695000</v>
      </c>
    </row>
    <row r="286" spans="1:8">
      <c r="A286" s="594" t="s">
        <v>132</v>
      </c>
      <c r="B286" s="594" t="s">
        <v>1391</v>
      </c>
      <c r="C286" s="594" t="s">
        <v>1369</v>
      </c>
      <c r="D286" s="595" t="s">
        <v>411</v>
      </c>
      <c r="E286" s="595" t="s">
        <v>411</v>
      </c>
      <c r="F286" s="595" t="s">
        <v>411</v>
      </c>
      <c r="G286" s="596" t="s">
        <v>1968</v>
      </c>
      <c r="H286" s="597">
        <v>154105000</v>
      </c>
    </row>
    <row r="287" spans="1:8">
      <c r="A287" s="594" t="s">
        <v>132</v>
      </c>
      <c r="B287" s="594" t="s">
        <v>1391</v>
      </c>
      <c r="C287" s="594" t="s">
        <v>1369</v>
      </c>
      <c r="D287" s="594" t="s">
        <v>1380</v>
      </c>
      <c r="E287" s="595" t="s">
        <v>411</v>
      </c>
      <c r="F287" s="595" t="s">
        <v>411</v>
      </c>
      <c r="G287" s="596" t="s">
        <v>2708</v>
      </c>
      <c r="H287" s="597">
        <v>154105000</v>
      </c>
    </row>
    <row r="288" spans="1:8">
      <c r="A288" s="594" t="s">
        <v>132</v>
      </c>
      <c r="B288" s="594" t="s">
        <v>1391</v>
      </c>
      <c r="C288" s="594" t="s">
        <v>1369</v>
      </c>
      <c r="D288" s="594" t="s">
        <v>1380</v>
      </c>
      <c r="E288" s="594" t="s">
        <v>628</v>
      </c>
      <c r="F288" s="595" t="s">
        <v>411</v>
      </c>
      <c r="G288" s="596" t="s">
        <v>2709</v>
      </c>
      <c r="H288" s="597">
        <v>154105000</v>
      </c>
    </row>
    <row r="289" spans="1:8">
      <c r="A289" s="594" t="s">
        <v>132</v>
      </c>
      <c r="B289" s="594" t="s">
        <v>1391</v>
      </c>
      <c r="C289" s="594" t="s">
        <v>1369</v>
      </c>
      <c r="D289" s="594" t="s">
        <v>1380</v>
      </c>
      <c r="E289" s="594" t="s">
        <v>628</v>
      </c>
      <c r="F289" s="594" t="s">
        <v>639</v>
      </c>
      <c r="G289" s="596" t="s">
        <v>2733</v>
      </c>
      <c r="H289" s="597">
        <v>72100000</v>
      </c>
    </row>
    <row r="290" spans="1:8">
      <c r="A290" s="594" t="s">
        <v>132</v>
      </c>
      <c r="B290" s="594" t="s">
        <v>1391</v>
      </c>
      <c r="C290" s="594" t="s">
        <v>1369</v>
      </c>
      <c r="D290" s="594" t="s">
        <v>1380</v>
      </c>
      <c r="E290" s="594" t="s">
        <v>628</v>
      </c>
      <c r="F290" s="594" t="s">
        <v>619</v>
      </c>
      <c r="G290" s="596" t="s">
        <v>195</v>
      </c>
      <c r="H290" s="597">
        <v>82005000</v>
      </c>
    </row>
    <row r="291" spans="1:8">
      <c r="A291" s="594" t="s">
        <v>132</v>
      </c>
      <c r="B291" s="594" t="s">
        <v>1389</v>
      </c>
      <c r="C291" s="595" t="s">
        <v>411</v>
      </c>
      <c r="D291" s="595" t="s">
        <v>411</v>
      </c>
      <c r="E291" s="595" t="s">
        <v>411</v>
      </c>
      <c r="F291" s="595" t="s">
        <v>411</v>
      </c>
      <c r="G291" s="596" t="s">
        <v>1390</v>
      </c>
      <c r="H291" s="597">
        <v>7703555000</v>
      </c>
    </row>
    <row r="292" spans="1:8">
      <c r="A292" s="594" t="s">
        <v>132</v>
      </c>
      <c r="B292" s="594" t="s">
        <v>1389</v>
      </c>
      <c r="C292" s="594" t="s">
        <v>570</v>
      </c>
      <c r="D292" s="595" t="s">
        <v>411</v>
      </c>
      <c r="E292" s="595" t="s">
        <v>411</v>
      </c>
      <c r="F292" s="595" t="s">
        <v>411</v>
      </c>
      <c r="G292" s="596" t="s">
        <v>2711</v>
      </c>
      <c r="H292" s="597">
        <v>108520000</v>
      </c>
    </row>
    <row r="293" spans="1:8">
      <c r="A293" s="594" t="s">
        <v>132</v>
      </c>
      <c r="B293" s="594" t="s">
        <v>1389</v>
      </c>
      <c r="C293" s="594" t="s">
        <v>570</v>
      </c>
      <c r="D293" s="594" t="s">
        <v>2713</v>
      </c>
      <c r="E293" s="595" t="s">
        <v>411</v>
      </c>
      <c r="F293" s="595" t="s">
        <v>411</v>
      </c>
      <c r="G293" s="596" t="s">
        <v>2714</v>
      </c>
      <c r="H293" s="597">
        <v>108520000</v>
      </c>
    </row>
    <row r="294" spans="1:8">
      <c r="A294" s="594" t="s">
        <v>132</v>
      </c>
      <c r="B294" s="594" t="s">
        <v>1389</v>
      </c>
      <c r="C294" s="594" t="s">
        <v>570</v>
      </c>
      <c r="D294" s="594" t="s">
        <v>2713</v>
      </c>
      <c r="E294" s="594" t="s">
        <v>738</v>
      </c>
      <c r="F294" s="595" t="s">
        <v>411</v>
      </c>
      <c r="G294" s="596" t="s">
        <v>739</v>
      </c>
      <c r="H294" s="597">
        <v>108520000</v>
      </c>
    </row>
    <row r="295" spans="1:8">
      <c r="A295" s="594" t="s">
        <v>132</v>
      </c>
      <c r="B295" s="594" t="s">
        <v>1389</v>
      </c>
      <c r="C295" s="594" t="s">
        <v>570</v>
      </c>
      <c r="D295" s="594" t="s">
        <v>2713</v>
      </c>
      <c r="E295" s="594" t="s">
        <v>738</v>
      </c>
      <c r="F295" s="594" t="s">
        <v>296</v>
      </c>
      <c r="G295" s="596" t="s">
        <v>297</v>
      </c>
      <c r="H295" s="597">
        <v>108520000</v>
      </c>
    </row>
    <row r="296" spans="1:8">
      <c r="A296" s="594" t="s">
        <v>132</v>
      </c>
      <c r="B296" s="594" t="s">
        <v>1389</v>
      </c>
      <c r="C296" s="594" t="s">
        <v>276</v>
      </c>
      <c r="D296" s="595" t="s">
        <v>411</v>
      </c>
      <c r="E296" s="595" t="s">
        <v>411</v>
      </c>
      <c r="F296" s="595" t="s">
        <v>411</v>
      </c>
      <c r="G296" s="596" t="s">
        <v>1966</v>
      </c>
      <c r="H296" s="597">
        <v>1300000000</v>
      </c>
    </row>
    <row r="297" spans="1:8">
      <c r="A297" s="594" t="s">
        <v>132</v>
      </c>
      <c r="B297" s="594" t="s">
        <v>1389</v>
      </c>
      <c r="C297" s="594" t="s">
        <v>276</v>
      </c>
      <c r="D297" s="594" t="s">
        <v>2734</v>
      </c>
      <c r="E297" s="595" t="s">
        <v>411</v>
      </c>
      <c r="F297" s="595" t="s">
        <v>411</v>
      </c>
      <c r="G297" s="596" t="s">
        <v>2735</v>
      </c>
      <c r="H297" s="597">
        <v>900000000</v>
      </c>
    </row>
    <row r="298" spans="1:8">
      <c r="A298" s="594" t="s">
        <v>132</v>
      </c>
      <c r="B298" s="594" t="s">
        <v>1389</v>
      </c>
      <c r="C298" s="594" t="s">
        <v>276</v>
      </c>
      <c r="D298" s="594" t="s">
        <v>2734</v>
      </c>
      <c r="E298" s="594" t="s">
        <v>260</v>
      </c>
      <c r="F298" s="595" t="s">
        <v>411</v>
      </c>
      <c r="G298" s="596" t="s">
        <v>261</v>
      </c>
      <c r="H298" s="597">
        <v>748271000</v>
      </c>
    </row>
    <row r="299" spans="1:8">
      <c r="A299" s="594" t="s">
        <v>132</v>
      </c>
      <c r="B299" s="594" t="s">
        <v>1389</v>
      </c>
      <c r="C299" s="594" t="s">
        <v>276</v>
      </c>
      <c r="D299" s="594" t="s">
        <v>2734</v>
      </c>
      <c r="E299" s="594" t="s">
        <v>260</v>
      </c>
      <c r="F299" s="594" t="s">
        <v>262</v>
      </c>
      <c r="G299" s="596" t="s">
        <v>2707</v>
      </c>
      <c r="H299" s="597">
        <v>748271000</v>
      </c>
    </row>
    <row r="300" spans="1:8">
      <c r="A300" s="594" t="s">
        <v>132</v>
      </c>
      <c r="B300" s="594" t="s">
        <v>1389</v>
      </c>
      <c r="C300" s="594" t="s">
        <v>276</v>
      </c>
      <c r="D300" s="594" t="s">
        <v>2734</v>
      </c>
      <c r="E300" s="594" t="s">
        <v>53</v>
      </c>
      <c r="F300" s="595" t="s">
        <v>411</v>
      </c>
      <c r="G300" s="596" t="s">
        <v>193</v>
      </c>
      <c r="H300" s="597">
        <v>151729000</v>
      </c>
    </row>
    <row r="301" spans="1:8">
      <c r="A301" s="594" t="s">
        <v>132</v>
      </c>
      <c r="B301" s="594" t="s">
        <v>1389</v>
      </c>
      <c r="C301" s="594" t="s">
        <v>276</v>
      </c>
      <c r="D301" s="594" t="s">
        <v>2734</v>
      </c>
      <c r="E301" s="594" t="s">
        <v>53</v>
      </c>
      <c r="F301" s="594" t="s">
        <v>54</v>
      </c>
      <c r="G301" s="596" t="s">
        <v>55</v>
      </c>
      <c r="H301" s="597">
        <v>35524000</v>
      </c>
    </row>
    <row r="302" spans="1:8">
      <c r="A302" s="594" t="s">
        <v>132</v>
      </c>
      <c r="B302" s="594" t="s">
        <v>1389</v>
      </c>
      <c r="C302" s="594" t="s">
        <v>276</v>
      </c>
      <c r="D302" s="594" t="s">
        <v>2734</v>
      </c>
      <c r="E302" s="594" t="s">
        <v>53</v>
      </c>
      <c r="F302" s="594" t="s">
        <v>56</v>
      </c>
      <c r="G302" s="596" t="s">
        <v>57</v>
      </c>
      <c r="H302" s="597">
        <v>100279000</v>
      </c>
    </row>
    <row r="303" spans="1:8">
      <c r="A303" s="594" t="s">
        <v>132</v>
      </c>
      <c r="B303" s="594" t="s">
        <v>1389</v>
      </c>
      <c r="C303" s="594" t="s">
        <v>276</v>
      </c>
      <c r="D303" s="594" t="s">
        <v>2734</v>
      </c>
      <c r="E303" s="594" t="s">
        <v>53</v>
      </c>
      <c r="F303" s="594" t="s">
        <v>358</v>
      </c>
      <c r="G303" s="596" t="s">
        <v>195</v>
      </c>
      <c r="H303" s="597">
        <v>15926000</v>
      </c>
    </row>
    <row r="304" spans="1:8">
      <c r="A304" s="594" t="s">
        <v>132</v>
      </c>
      <c r="B304" s="594" t="s">
        <v>1389</v>
      </c>
      <c r="C304" s="594" t="s">
        <v>276</v>
      </c>
      <c r="D304" s="594" t="s">
        <v>2725</v>
      </c>
      <c r="E304" s="595" t="s">
        <v>411</v>
      </c>
      <c r="F304" s="595" t="s">
        <v>411</v>
      </c>
      <c r="G304" s="596" t="s">
        <v>2726</v>
      </c>
      <c r="H304" s="597">
        <v>400000000</v>
      </c>
    </row>
    <row r="305" spans="1:8">
      <c r="A305" s="594" t="s">
        <v>132</v>
      </c>
      <c r="B305" s="594" t="s">
        <v>1389</v>
      </c>
      <c r="C305" s="594" t="s">
        <v>276</v>
      </c>
      <c r="D305" s="594" t="s">
        <v>2725</v>
      </c>
      <c r="E305" s="594" t="s">
        <v>167</v>
      </c>
      <c r="F305" s="595" t="s">
        <v>411</v>
      </c>
      <c r="G305" s="596" t="s">
        <v>168</v>
      </c>
      <c r="H305" s="597">
        <v>12057000</v>
      </c>
    </row>
    <row r="306" spans="1:8">
      <c r="A306" s="594" t="s">
        <v>132</v>
      </c>
      <c r="B306" s="594" t="s">
        <v>1389</v>
      </c>
      <c r="C306" s="594" t="s">
        <v>276</v>
      </c>
      <c r="D306" s="594" t="s">
        <v>2725</v>
      </c>
      <c r="E306" s="594" t="s">
        <v>167</v>
      </c>
      <c r="F306" s="594" t="s">
        <v>230</v>
      </c>
      <c r="G306" s="596" t="s">
        <v>2675</v>
      </c>
      <c r="H306" s="597">
        <v>11927000</v>
      </c>
    </row>
    <row r="307" spans="1:8">
      <c r="A307" s="594" t="s">
        <v>132</v>
      </c>
      <c r="B307" s="594" t="s">
        <v>1389</v>
      </c>
      <c r="C307" s="594" t="s">
        <v>276</v>
      </c>
      <c r="D307" s="594" t="s">
        <v>2725</v>
      </c>
      <c r="E307" s="594" t="s">
        <v>167</v>
      </c>
      <c r="F307" s="594" t="s">
        <v>232</v>
      </c>
      <c r="G307" s="596" t="s">
        <v>195</v>
      </c>
      <c r="H307" s="597">
        <v>130000</v>
      </c>
    </row>
    <row r="308" spans="1:8">
      <c r="A308" s="594" t="s">
        <v>132</v>
      </c>
      <c r="B308" s="594" t="s">
        <v>1389</v>
      </c>
      <c r="C308" s="594" t="s">
        <v>276</v>
      </c>
      <c r="D308" s="594" t="s">
        <v>2725</v>
      </c>
      <c r="E308" s="594" t="s">
        <v>240</v>
      </c>
      <c r="F308" s="595" t="s">
        <v>411</v>
      </c>
      <c r="G308" s="596" t="s">
        <v>241</v>
      </c>
      <c r="H308" s="597">
        <v>62971000</v>
      </c>
    </row>
    <row r="309" spans="1:8">
      <c r="A309" s="594" t="s">
        <v>132</v>
      </c>
      <c r="B309" s="594" t="s">
        <v>1389</v>
      </c>
      <c r="C309" s="594" t="s">
        <v>276</v>
      </c>
      <c r="D309" s="594" t="s">
        <v>2725</v>
      </c>
      <c r="E309" s="594" t="s">
        <v>240</v>
      </c>
      <c r="F309" s="594" t="s">
        <v>242</v>
      </c>
      <c r="G309" s="596" t="s">
        <v>243</v>
      </c>
      <c r="H309" s="597">
        <v>13200000</v>
      </c>
    </row>
    <row r="310" spans="1:8">
      <c r="A310" s="594" t="s">
        <v>132</v>
      </c>
      <c r="B310" s="594" t="s">
        <v>1389</v>
      </c>
      <c r="C310" s="594" t="s">
        <v>276</v>
      </c>
      <c r="D310" s="594" t="s">
        <v>2725</v>
      </c>
      <c r="E310" s="594" t="s">
        <v>240</v>
      </c>
      <c r="F310" s="594" t="s">
        <v>728</v>
      </c>
      <c r="G310" s="596" t="s">
        <v>729</v>
      </c>
      <c r="H310" s="597">
        <v>5000000</v>
      </c>
    </row>
    <row r="311" spans="1:8">
      <c r="A311" s="594" t="s">
        <v>132</v>
      </c>
      <c r="B311" s="594" t="s">
        <v>1389</v>
      </c>
      <c r="C311" s="594" t="s">
        <v>276</v>
      </c>
      <c r="D311" s="594" t="s">
        <v>2725</v>
      </c>
      <c r="E311" s="594" t="s">
        <v>240</v>
      </c>
      <c r="F311" s="594" t="s">
        <v>1268</v>
      </c>
      <c r="G311" s="596" t="s">
        <v>1267</v>
      </c>
      <c r="H311" s="597">
        <v>4445000</v>
      </c>
    </row>
    <row r="312" spans="1:8">
      <c r="A312" s="594" t="s">
        <v>132</v>
      </c>
      <c r="B312" s="594" t="s">
        <v>1389</v>
      </c>
      <c r="C312" s="594" t="s">
        <v>276</v>
      </c>
      <c r="D312" s="594" t="s">
        <v>2725</v>
      </c>
      <c r="E312" s="594" t="s">
        <v>240</v>
      </c>
      <c r="F312" s="594" t="s">
        <v>730</v>
      </c>
      <c r="G312" s="596" t="s">
        <v>186</v>
      </c>
      <c r="H312" s="597">
        <v>1600000</v>
      </c>
    </row>
    <row r="313" spans="1:8">
      <c r="A313" s="594" t="s">
        <v>132</v>
      </c>
      <c r="B313" s="594" t="s">
        <v>1389</v>
      </c>
      <c r="C313" s="594" t="s">
        <v>276</v>
      </c>
      <c r="D313" s="594" t="s">
        <v>2725</v>
      </c>
      <c r="E313" s="594" t="s">
        <v>240</v>
      </c>
      <c r="F313" s="594" t="s">
        <v>731</v>
      </c>
      <c r="G313" s="596" t="s">
        <v>732</v>
      </c>
      <c r="H313" s="597">
        <v>15000000</v>
      </c>
    </row>
    <row r="314" spans="1:8">
      <c r="A314" s="594" t="s">
        <v>132</v>
      </c>
      <c r="B314" s="594" t="s">
        <v>1389</v>
      </c>
      <c r="C314" s="594" t="s">
        <v>276</v>
      </c>
      <c r="D314" s="594" t="s">
        <v>2725</v>
      </c>
      <c r="E314" s="594" t="s">
        <v>240</v>
      </c>
      <c r="F314" s="594" t="s">
        <v>735</v>
      </c>
      <c r="G314" s="596" t="s">
        <v>193</v>
      </c>
      <c r="H314" s="597">
        <v>23726000</v>
      </c>
    </row>
    <row r="315" spans="1:8">
      <c r="A315" s="594" t="s">
        <v>132</v>
      </c>
      <c r="B315" s="594" t="s">
        <v>1389</v>
      </c>
      <c r="C315" s="594" t="s">
        <v>276</v>
      </c>
      <c r="D315" s="594" t="s">
        <v>2725</v>
      </c>
      <c r="E315" s="594" t="s">
        <v>183</v>
      </c>
      <c r="F315" s="595" t="s">
        <v>411</v>
      </c>
      <c r="G315" s="596" t="s">
        <v>184</v>
      </c>
      <c r="H315" s="597">
        <v>28866000</v>
      </c>
    </row>
    <row r="316" spans="1:8">
      <c r="A316" s="594" t="s">
        <v>132</v>
      </c>
      <c r="B316" s="594" t="s">
        <v>1389</v>
      </c>
      <c r="C316" s="594" t="s">
        <v>276</v>
      </c>
      <c r="D316" s="594" t="s">
        <v>2725</v>
      </c>
      <c r="E316" s="594" t="s">
        <v>183</v>
      </c>
      <c r="F316" s="594" t="s">
        <v>587</v>
      </c>
      <c r="G316" s="596" t="s">
        <v>588</v>
      </c>
      <c r="H316" s="597">
        <v>9486000</v>
      </c>
    </row>
    <row r="317" spans="1:8">
      <c r="A317" s="594" t="s">
        <v>132</v>
      </c>
      <c r="B317" s="594" t="s">
        <v>1389</v>
      </c>
      <c r="C317" s="594" t="s">
        <v>276</v>
      </c>
      <c r="D317" s="594" t="s">
        <v>2725</v>
      </c>
      <c r="E317" s="594" t="s">
        <v>183</v>
      </c>
      <c r="F317" s="594" t="s">
        <v>736</v>
      </c>
      <c r="G317" s="596" t="s">
        <v>737</v>
      </c>
      <c r="H317" s="597">
        <v>11700000</v>
      </c>
    </row>
    <row r="318" spans="1:8">
      <c r="A318" s="594" t="s">
        <v>132</v>
      </c>
      <c r="B318" s="594" t="s">
        <v>1389</v>
      </c>
      <c r="C318" s="594" t="s">
        <v>276</v>
      </c>
      <c r="D318" s="594" t="s">
        <v>2725</v>
      </c>
      <c r="E318" s="594" t="s">
        <v>183</v>
      </c>
      <c r="F318" s="594" t="s">
        <v>185</v>
      </c>
      <c r="G318" s="596" t="s">
        <v>186</v>
      </c>
      <c r="H318" s="597">
        <v>7680000</v>
      </c>
    </row>
    <row r="319" spans="1:8">
      <c r="A319" s="594" t="s">
        <v>132</v>
      </c>
      <c r="B319" s="594" t="s">
        <v>1389</v>
      </c>
      <c r="C319" s="594" t="s">
        <v>276</v>
      </c>
      <c r="D319" s="594" t="s">
        <v>2725</v>
      </c>
      <c r="E319" s="594" t="s">
        <v>738</v>
      </c>
      <c r="F319" s="595" t="s">
        <v>411</v>
      </c>
      <c r="G319" s="596" t="s">
        <v>739</v>
      </c>
      <c r="H319" s="597">
        <v>10800000</v>
      </c>
    </row>
    <row r="320" spans="1:8">
      <c r="A320" s="594" t="s">
        <v>132</v>
      </c>
      <c r="B320" s="594" t="s">
        <v>1389</v>
      </c>
      <c r="C320" s="594" t="s">
        <v>276</v>
      </c>
      <c r="D320" s="594" t="s">
        <v>2725</v>
      </c>
      <c r="E320" s="594" t="s">
        <v>738</v>
      </c>
      <c r="F320" s="594" t="s">
        <v>740</v>
      </c>
      <c r="G320" s="596" t="s">
        <v>741</v>
      </c>
      <c r="H320" s="597">
        <v>10800000</v>
      </c>
    </row>
    <row r="321" spans="1:8">
      <c r="A321" s="594" t="s">
        <v>132</v>
      </c>
      <c r="B321" s="594" t="s">
        <v>1389</v>
      </c>
      <c r="C321" s="594" t="s">
        <v>276</v>
      </c>
      <c r="D321" s="594" t="s">
        <v>2725</v>
      </c>
      <c r="E321" s="594" t="s">
        <v>1307</v>
      </c>
      <c r="F321" s="595" t="s">
        <v>411</v>
      </c>
      <c r="G321" s="596" t="s">
        <v>1310</v>
      </c>
      <c r="H321" s="597">
        <v>228739000</v>
      </c>
    </row>
    <row r="322" spans="1:8">
      <c r="A322" s="594" t="s">
        <v>132</v>
      </c>
      <c r="B322" s="594" t="s">
        <v>1389</v>
      </c>
      <c r="C322" s="594" t="s">
        <v>276</v>
      </c>
      <c r="D322" s="594" t="s">
        <v>2725</v>
      </c>
      <c r="E322" s="594" t="s">
        <v>1307</v>
      </c>
      <c r="F322" s="594" t="s">
        <v>1309</v>
      </c>
      <c r="G322" s="596" t="s">
        <v>2685</v>
      </c>
      <c r="H322" s="597">
        <v>84739000</v>
      </c>
    </row>
    <row r="323" spans="1:8">
      <c r="A323" s="594" t="s">
        <v>132</v>
      </c>
      <c r="B323" s="594" t="s">
        <v>1389</v>
      </c>
      <c r="C323" s="594" t="s">
        <v>276</v>
      </c>
      <c r="D323" s="594" t="s">
        <v>2725</v>
      </c>
      <c r="E323" s="594" t="s">
        <v>1307</v>
      </c>
      <c r="F323" s="594" t="s">
        <v>1308</v>
      </c>
      <c r="G323" s="596" t="s">
        <v>186</v>
      </c>
      <c r="H323" s="597">
        <v>76000000</v>
      </c>
    </row>
    <row r="324" spans="1:8">
      <c r="A324" s="594" t="s">
        <v>132</v>
      </c>
      <c r="B324" s="594" t="s">
        <v>1389</v>
      </c>
      <c r="C324" s="594" t="s">
        <v>276</v>
      </c>
      <c r="D324" s="594" t="s">
        <v>2725</v>
      </c>
      <c r="E324" s="594" t="s">
        <v>1307</v>
      </c>
      <c r="F324" s="594" t="s">
        <v>1306</v>
      </c>
      <c r="G324" s="596" t="s">
        <v>195</v>
      </c>
      <c r="H324" s="597">
        <v>68000000</v>
      </c>
    </row>
    <row r="325" spans="1:8">
      <c r="A325" s="594" t="s">
        <v>132</v>
      </c>
      <c r="B325" s="594" t="s">
        <v>1389</v>
      </c>
      <c r="C325" s="594" t="s">
        <v>276</v>
      </c>
      <c r="D325" s="594" t="s">
        <v>2725</v>
      </c>
      <c r="E325" s="594" t="s">
        <v>189</v>
      </c>
      <c r="F325" s="595" t="s">
        <v>411</v>
      </c>
      <c r="G325" s="596" t="s">
        <v>190</v>
      </c>
      <c r="H325" s="597">
        <v>11812000</v>
      </c>
    </row>
    <row r="326" spans="1:8">
      <c r="A326" s="594" t="s">
        <v>132</v>
      </c>
      <c r="B326" s="594" t="s">
        <v>1389</v>
      </c>
      <c r="C326" s="594" t="s">
        <v>276</v>
      </c>
      <c r="D326" s="594" t="s">
        <v>2725</v>
      </c>
      <c r="E326" s="594" t="s">
        <v>189</v>
      </c>
      <c r="F326" s="594" t="s">
        <v>773</v>
      </c>
      <c r="G326" s="596" t="s">
        <v>2695</v>
      </c>
      <c r="H326" s="597">
        <v>7812000</v>
      </c>
    </row>
    <row r="327" spans="1:8">
      <c r="A327" s="594" t="s">
        <v>132</v>
      </c>
      <c r="B327" s="594" t="s">
        <v>1389</v>
      </c>
      <c r="C327" s="594" t="s">
        <v>276</v>
      </c>
      <c r="D327" s="594" t="s">
        <v>2725</v>
      </c>
      <c r="E327" s="594" t="s">
        <v>189</v>
      </c>
      <c r="F327" s="594" t="s">
        <v>192</v>
      </c>
      <c r="G327" s="596" t="s">
        <v>195</v>
      </c>
      <c r="H327" s="597">
        <v>4000000</v>
      </c>
    </row>
    <row r="328" spans="1:8">
      <c r="A328" s="594" t="s">
        <v>132</v>
      </c>
      <c r="B328" s="594" t="s">
        <v>1389</v>
      </c>
      <c r="C328" s="594" t="s">
        <v>276</v>
      </c>
      <c r="D328" s="594" t="s">
        <v>2725</v>
      </c>
      <c r="E328" s="594" t="s">
        <v>194</v>
      </c>
      <c r="F328" s="595" t="s">
        <v>411</v>
      </c>
      <c r="G328" s="596" t="s">
        <v>195</v>
      </c>
      <c r="H328" s="597">
        <v>44755000</v>
      </c>
    </row>
    <row r="329" spans="1:8">
      <c r="A329" s="594" t="s">
        <v>132</v>
      </c>
      <c r="B329" s="594" t="s">
        <v>1389</v>
      </c>
      <c r="C329" s="594" t="s">
        <v>276</v>
      </c>
      <c r="D329" s="594" t="s">
        <v>2725</v>
      </c>
      <c r="E329" s="594" t="s">
        <v>194</v>
      </c>
      <c r="F329" s="594" t="s">
        <v>198</v>
      </c>
      <c r="G329" s="596" t="s">
        <v>199</v>
      </c>
      <c r="H329" s="597">
        <v>44755000</v>
      </c>
    </row>
    <row r="330" spans="1:8">
      <c r="A330" s="594" t="s">
        <v>132</v>
      </c>
      <c r="B330" s="594" t="s">
        <v>1389</v>
      </c>
      <c r="C330" s="594" t="s">
        <v>322</v>
      </c>
      <c r="D330" s="595" t="s">
        <v>411</v>
      </c>
      <c r="E330" s="595" t="s">
        <v>411</v>
      </c>
      <c r="F330" s="595" t="s">
        <v>411</v>
      </c>
      <c r="G330" s="596" t="s">
        <v>2661</v>
      </c>
      <c r="H330" s="597">
        <v>5728100000</v>
      </c>
    </row>
    <row r="331" spans="1:8">
      <c r="A331" s="594" t="s">
        <v>132</v>
      </c>
      <c r="B331" s="594" t="s">
        <v>1389</v>
      </c>
      <c r="C331" s="594" t="s">
        <v>322</v>
      </c>
      <c r="D331" s="594" t="s">
        <v>2662</v>
      </c>
      <c r="E331" s="595" t="s">
        <v>411</v>
      </c>
      <c r="F331" s="595" t="s">
        <v>411</v>
      </c>
      <c r="G331" s="596" t="s">
        <v>2663</v>
      </c>
      <c r="H331" s="597">
        <v>5728100000</v>
      </c>
    </row>
    <row r="332" spans="1:8">
      <c r="A332" s="594" t="s">
        <v>132</v>
      </c>
      <c r="B332" s="594" t="s">
        <v>1389</v>
      </c>
      <c r="C332" s="594" t="s">
        <v>322</v>
      </c>
      <c r="D332" s="594" t="s">
        <v>2662</v>
      </c>
      <c r="E332" s="594" t="s">
        <v>142</v>
      </c>
      <c r="F332" s="595" t="s">
        <v>411</v>
      </c>
      <c r="G332" s="596" t="s">
        <v>143</v>
      </c>
      <c r="H332" s="597">
        <v>1240358540</v>
      </c>
    </row>
    <row r="333" spans="1:8">
      <c r="A333" s="594" t="s">
        <v>132</v>
      </c>
      <c r="B333" s="594" t="s">
        <v>1389</v>
      </c>
      <c r="C333" s="594" t="s">
        <v>322</v>
      </c>
      <c r="D333" s="594" t="s">
        <v>2662</v>
      </c>
      <c r="E333" s="594" t="s">
        <v>142</v>
      </c>
      <c r="F333" s="594" t="s">
        <v>144</v>
      </c>
      <c r="G333" s="596" t="s">
        <v>2664</v>
      </c>
      <c r="H333" s="597">
        <v>1240358540</v>
      </c>
    </row>
    <row r="334" spans="1:8">
      <c r="A334" s="594" t="s">
        <v>132</v>
      </c>
      <c r="B334" s="594" t="s">
        <v>1389</v>
      </c>
      <c r="C334" s="594" t="s">
        <v>322</v>
      </c>
      <c r="D334" s="594" t="s">
        <v>2662</v>
      </c>
      <c r="E334" s="594" t="s">
        <v>148</v>
      </c>
      <c r="F334" s="595" t="s">
        <v>411</v>
      </c>
      <c r="G334" s="596" t="s">
        <v>149</v>
      </c>
      <c r="H334" s="597">
        <v>458717000</v>
      </c>
    </row>
    <row r="335" spans="1:8">
      <c r="A335" s="594" t="s">
        <v>132</v>
      </c>
      <c r="B335" s="594" t="s">
        <v>1389</v>
      </c>
      <c r="C335" s="594" t="s">
        <v>322</v>
      </c>
      <c r="D335" s="594" t="s">
        <v>2662</v>
      </c>
      <c r="E335" s="594" t="s">
        <v>148</v>
      </c>
      <c r="F335" s="594" t="s">
        <v>223</v>
      </c>
      <c r="G335" s="596" t="s">
        <v>224</v>
      </c>
      <c r="H335" s="597">
        <v>80700000</v>
      </c>
    </row>
    <row r="336" spans="1:8">
      <c r="A336" s="594" t="s">
        <v>132</v>
      </c>
      <c r="B336" s="594" t="s">
        <v>1389</v>
      </c>
      <c r="C336" s="594" t="s">
        <v>322</v>
      </c>
      <c r="D336" s="594" t="s">
        <v>2662</v>
      </c>
      <c r="E336" s="594" t="s">
        <v>148</v>
      </c>
      <c r="F336" s="594" t="s">
        <v>1075</v>
      </c>
      <c r="G336" s="596" t="s">
        <v>2666</v>
      </c>
      <c r="H336" s="597">
        <v>29783000</v>
      </c>
    </row>
    <row r="337" spans="1:8">
      <c r="A337" s="594" t="s">
        <v>132</v>
      </c>
      <c r="B337" s="594" t="s">
        <v>1389</v>
      </c>
      <c r="C337" s="594" t="s">
        <v>322</v>
      </c>
      <c r="D337" s="594" t="s">
        <v>2662</v>
      </c>
      <c r="E337" s="594" t="s">
        <v>148</v>
      </c>
      <c r="F337" s="594" t="s">
        <v>150</v>
      </c>
      <c r="G337" s="596" t="s">
        <v>151</v>
      </c>
      <c r="H337" s="597">
        <v>23942400</v>
      </c>
    </row>
    <row r="338" spans="1:8">
      <c r="A338" s="594" t="s">
        <v>132</v>
      </c>
      <c r="B338" s="594" t="s">
        <v>1389</v>
      </c>
      <c r="C338" s="594" t="s">
        <v>322</v>
      </c>
      <c r="D338" s="594" t="s">
        <v>2662</v>
      </c>
      <c r="E338" s="594" t="s">
        <v>148</v>
      </c>
      <c r="F338" s="594" t="s">
        <v>212</v>
      </c>
      <c r="G338" s="596" t="s">
        <v>213</v>
      </c>
      <c r="H338" s="597">
        <v>299758800</v>
      </c>
    </row>
    <row r="339" spans="1:8">
      <c r="A339" s="594" t="s">
        <v>132</v>
      </c>
      <c r="B339" s="594" t="s">
        <v>1389</v>
      </c>
      <c r="C339" s="594" t="s">
        <v>322</v>
      </c>
      <c r="D339" s="594" t="s">
        <v>2662</v>
      </c>
      <c r="E339" s="594" t="s">
        <v>148</v>
      </c>
      <c r="F339" s="594" t="s">
        <v>227</v>
      </c>
      <c r="G339" s="596" t="s">
        <v>2669</v>
      </c>
      <c r="H339" s="597">
        <v>24532800</v>
      </c>
    </row>
    <row r="340" spans="1:8">
      <c r="A340" s="594" t="s">
        <v>132</v>
      </c>
      <c r="B340" s="594" t="s">
        <v>1389</v>
      </c>
      <c r="C340" s="594" t="s">
        <v>322</v>
      </c>
      <c r="D340" s="594" t="s">
        <v>2662</v>
      </c>
      <c r="E340" s="594" t="s">
        <v>582</v>
      </c>
      <c r="F340" s="595" t="s">
        <v>411</v>
      </c>
      <c r="G340" s="596" t="s">
        <v>583</v>
      </c>
      <c r="H340" s="597">
        <v>23360000</v>
      </c>
    </row>
    <row r="341" spans="1:8">
      <c r="A341" s="594" t="s">
        <v>132</v>
      </c>
      <c r="B341" s="594" t="s">
        <v>1389</v>
      </c>
      <c r="C341" s="594" t="s">
        <v>322</v>
      </c>
      <c r="D341" s="594" t="s">
        <v>2662</v>
      </c>
      <c r="E341" s="594" t="s">
        <v>582</v>
      </c>
      <c r="F341" s="594" t="s">
        <v>584</v>
      </c>
      <c r="G341" s="596" t="s">
        <v>2670</v>
      </c>
      <c r="H341" s="597">
        <v>22240000</v>
      </c>
    </row>
    <row r="342" spans="1:8">
      <c r="A342" s="594" t="s">
        <v>132</v>
      </c>
      <c r="B342" s="594" t="s">
        <v>1389</v>
      </c>
      <c r="C342" s="594" t="s">
        <v>322</v>
      </c>
      <c r="D342" s="594" t="s">
        <v>2662</v>
      </c>
      <c r="E342" s="594" t="s">
        <v>582</v>
      </c>
      <c r="F342" s="594" t="s">
        <v>586</v>
      </c>
      <c r="G342" s="596" t="s">
        <v>2671</v>
      </c>
      <c r="H342" s="597">
        <v>1120000</v>
      </c>
    </row>
    <row r="343" spans="1:8">
      <c r="A343" s="594" t="s">
        <v>132</v>
      </c>
      <c r="B343" s="594" t="s">
        <v>1389</v>
      </c>
      <c r="C343" s="594" t="s">
        <v>322</v>
      </c>
      <c r="D343" s="594" t="s">
        <v>2662</v>
      </c>
      <c r="E343" s="594" t="s">
        <v>152</v>
      </c>
      <c r="F343" s="595" t="s">
        <v>411</v>
      </c>
      <c r="G343" s="596" t="s">
        <v>153</v>
      </c>
      <c r="H343" s="597">
        <v>123533000</v>
      </c>
    </row>
    <row r="344" spans="1:8">
      <c r="A344" s="594" t="s">
        <v>132</v>
      </c>
      <c r="B344" s="594" t="s">
        <v>1389</v>
      </c>
      <c r="C344" s="594" t="s">
        <v>322</v>
      </c>
      <c r="D344" s="594" t="s">
        <v>2662</v>
      </c>
      <c r="E344" s="594" t="s">
        <v>152</v>
      </c>
      <c r="F344" s="594" t="s">
        <v>606</v>
      </c>
      <c r="G344" s="596" t="s">
        <v>195</v>
      </c>
      <c r="H344" s="597">
        <v>123533000</v>
      </c>
    </row>
    <row r="345" spans="1:8">
      <c r="A345" s="594" t="s">
        <v>132</v>
      </c>
      <c r="B345" s="594" t="s">
        <v>1389</v>
      </c>
      <c r="C345" s="594" t="s">
        <v>322</v>
      </c>
      <c r="D345" s="594" t="s">
        <v>2662</v>
      </c>
      <c r="E345" s="594" t="s">
        <v>156</v>
      </c>
      <c r="F345" s="595" t="s">
        <v>411</v>
      </c>
      <c r="G345" s="596" t="s">
        <v>514</v>
      </c>
      <c r="H345" s="597">
        <v>302558409</v>
      </c>
    </row>
    <row r="346" spans="1:8">
      <c r="A346" s="594" t="s">
        <v>132</v>
      </c>
      <c r="B346" s="594" t="s">
        <v>1389</v>
      </c>
      <c r="C346" s="594" t="s">
        <v>322</v>
      </c>
      <c r="D346" s="594" t="s">
        <v>2662</v>
      </c>
      <c r="E346" s="594" t="s">
        <v>156</v>
      </c>
      <c r="F346" s="594" t="s">
        <v>157</v>
      </c>
      <c r="G346" s="596" t="s">
        <v>158</v>
      </c>
      <c r="H346" s="597">
        <v>233906803</v>
      </c>
    </row>
    <row r="347" spans="1:8">
      <c r="A347" s="594" t="s">
        <v>132</v>
      </c>
      <c r="B347" s="594" t="s">
        <v>1389</v>
      </c>
      <c r="C347" s="594" t="s">
        <v>322</v>
      </c>
      <c r="D347" s="594" t="s">
        <v>2662</v>
      </c>
      <c r="E347" s="594" t="s">
        <v>156</v>
      </c>
      <c r="F347" s="594" t="s">
        <v>159</v>
      </c>
      <c r="G347" s="596" t="s">
        <v>160</v>
      </c>
      <c r="H347" s="597">
        <v>39315198</v>
      </c>
    </row>
    <row r="348" spans="1:8">
      <c r="A348" s="594" t="s">
        <v>132</v>
      </c>
      <c r="B348" s="594" t="s">
        <v>1389</v>
      </c>
      <c r="C348" s="594" t="s">
        <v>322</v>
      </c>
      <c r="D348" s="594" t="s">
        <v>2662</v>
      </c>
      <c r="E348" s="594" t="s">
        <v>156</v>
      </c>
      <c r="F348" s="594" t="s">
        <v>161</v>
      </c>
      <c r="G348" s="596" t="s">
        <v>162</v>
      </c>
      <c r="H348" s="597">
        <v>26732204</v>
      </c>
    </row>
    <row r="349" spans="1:8">
      <c r="A349" s="594" t="s">
        <v>132</v>
      </c>
      <c r="B349" s="594" t="s">
        <v>1389</v>
      </c>
      <c r="C349" s="594" t="s">
        <v>322</v>
      </c>
      <c r="D349" s="594" t="s">
        <v>2662</v>
      </c>
      <c r="E349" s="594" t="s">
        <v>156</v>
      </c>
      <c r="F349" s="594" t="s">
        <v>1</v>
      </c>
      <c r="G349" s="596" t="s">
        <v>2</v>
      </c>
      <c r="H349" s="597">
        <v>2604204</v>
      </c>
    </row>
    <row r="350" spans="1:8">
      <c r="A350" s="594" t="s">
        <v>132</v>
      </c>
      <c r="B350" s="594" t="s">
        <v>1389</v>
      </c>
      <c r="C350" s="594" t="s">
        <v>322</v>
      </c>
      <c r="D350" s="594" t="s">
        <v>2662</v>
      </c>
      <c r="E350" s="594" t="s">
        <v>163</v>
      </c>
      <c r="F350" s="595" t="s">
        <v>411</v>
      </c>
      <c r="G350" s="596" t="s">
        <v>164</v>
      </c>
      <c r="H350" s="597">
        <v>97078900</v>
      </c>
    </row>
    <row r="351" spans="1:8">
      <c r="A351" s="594" t="s">
        <v>132</v>
      </c>
      <c r="B351" s="594" t="s">
        <v>1389</v>
      </c>
      <c r="C351" s="594" t="s">
        <v>322</v>
      </c>
      <c r="D351" s="594" t="s">
        <v>2662</v>
      </c>
      <c r="E351" s="594" t="s">
        <v>163</v>
      </c>
      <c r="F351" s="594" t="s">
        <v>1060</v>
      </c>
      <c r="G351" s="596" t="s">
        <v>2672</v>
      </c>
      <c r="H351" s="597">
        <v>97078900</v>
      </c>
    </row>
    <row r="352" spans="1:8">
      <c r="A352" s="594" t="s">
        <v>132</v>
      </c>
      <c r="B352" s="594" t="s">
        <v>1389</v>
      </c>
      <c r="C352" s="594" t="s">
        <v>322</v>
      </c>
      <c r="D352" s="594" t="s">
        <v>2662</v>
      </c>
      <c r="E352" s="594" t="s">
        <v>167</v>
      </c>
      <c r="F352" s="595" t="s">
        <v>411</v>
      </c>
      <c r="G352" s="596" t="s">
        <v>168</v>
      </c>
      <c r="H352" s="597">
        <v>115124122</v>
      </c>
    </row>
    <row r="353" spans="1:8">
      <c r="A353" s="594" t="s">
        <v>132</v>
      </c>
      <c r="B353" s="594" t="s">
        <v>1389</v>
      </c>
      <c r="C353" s="594" t="s">
        <v>322</v>
      </c>
      <c r="D353" s="594" t="s">
        <v>2662</v>
      </c>
      <c r="E353" s="594" t="s">
        <v>167</v>
      </c>
      <c r="F353" s="594" t="s">
        <v>228</v>
      </c>
      <c r="G353" s="596" t="s">
        <v>2673</v>
      </c>
      <c r="H353" s="597">
        <v>46095090</v>
      </c>
    </row>
    <row r="354" spans="1:8">
      <c r="A354" s="594" t="s">
        <v>132</v>
      </c>
      <c r="B354" s="594" t="s">
        <v>1389</v>
      </c>
      <c r="C354" s="594" t="s">
        <v>322</v>
      </c>
      <c r="D354" s="594" t="s">
        <v>2662</v>
      </c>
      <c r="E354" s="594" t="s">
        <v>167</v>
      </c>
      <c r="F354" s="594" t="s">
        <v>169</v>
      </c>
      <c r="G354" s="596" t="s">
        <v>2674</v>
      </c>
      <c r="H354" s="597">
        <v>6703900</v>
      </c>
    </row>
    <row r="355" spans="1:8">
      <c r="A355" s="594" t="s">
        <v>132</v>
      </c>
      <c r="B355" s="594" t="s">
        <v>1389</v>
      </c>
      <c r="C355" s="594" t="s">
        <v>322</v>
      </c>
      <c r="D355" s="594" t="s">
        <v>2662</v>
      </c>
      <c r="E355" s="594" t="s">
        <v>167</v>
      </c>
      <c r="F355" s="594" t="s">
        <v>230</v>
      </c>
      <c r="G355" s="596" t="s">
        <v>2675</v>
      </c>
      <c r="H355" s="597">
        <v>53778132</v>
      </c>
    </row>
    <row r="356" spans="1:8">
      <c r="A356" s="594" t="s">
        <v>132</v>
      </c>
      <c r="B356" s="594" t="s">
        <v>1389</v>
      </c>
      <c r="C356" s="594" t="s">
        <v>322</v>
      </c>
      <c r="D356" s="594" t="s">
        <v>2662</v>
      </c>
      <c r="E356" s="594" t="s">
        <v>167</v>
      </c>
      <c r="F356" s="594" t="s">
        <v>214</v>
      </c>
      <c r="G356" s="596" t="s">
        <v>2676</v>
      </c>
      <c r="H356" s="597">
        <v>1860000</v>
      </c>
    </row>
    <row r="357" spans="1:8">
      <c r="A357" s="594" t="s">
        <v>132</v>
      </c>
      <c r="B357" s="594" t="s">
        <v>1389</v>
      </c>
      <c r="C357" s="594" t="s">
        <v>322</v>
      </c>
      <c r="D357" s="594" t="s">
        <v>2662</v>
      </c>
      <c r="E357" s="594" t="s">
        <v>167</v>
      </c>
      <c r="F357" s="594" t="s">
        <v>354</v>
      </c>
      <c r="G357" s="596" t="s">
        <v>2736</v>
      </c>
      <c r="H357" s="597">
        <v>1942000</v>
      </c>
    </row>
    <row r="358" spans="1:8">
      <c r="A358" s="594" t="s">
        <v>132</v>
      </c>
      <c r="B358" s="594" t="s">
        <v>1389</v>
      </c>
      <c r="C358" s="594" t="s">
        <v>322</v>
      </c>
      <c r="D358" s="594" t="s">
        <v>2662</v>
      </c>
      <c r="E358" s="594" t="s">
        <v>167</v>
      </c>
      <c r="F358" s="594" t="s">
        <v>232</v>
      </c>
      <c r="G358" s="596" t="s">
        <v>195</v>
      </c>
      <c r="H358" s="597">
        <v>4745000</v>
      </c>
    </row>
    <row r="359" spans="1:8">
      <c r="A359" s="594" t="s">
        <v>132</v>
      </c>
      <c r="B359" s="594" t="s">
        <v>1389</v>
      </c>
      <c r="C359" s="594" t="s">
        <v>322</v>
      </c>
      <c r="D359" s="594" t="s">
        <v>2662</v>
      </c>
      <c r="E359" s="594" t="s">
        <v>171</v>
      </c>
      <c r="F359" s="595" t="s">
        <v>411</v>
      </c>
      <c r="G359" s="596" t="s">
        <v>2677</v>
      </c>
      <c r="H359" s="597">
        <v>57044000</v>
      </c>
    </row>
    <row r="360" spans="1:8">
      <c r="A360" s="594" t="s">
        <v>132</v>
      </c>
      <c r="B360" s="594" t="s">
        <v>1389</v>
      </c>
      <c r="C360" s="594" t="s">
        <v>322</v>
      </c>
      <c r="D360" s="594" t="s">
        <v>2662</v>
      </c>
      <c r="E360" s="594" t="s">
        <v>171</v>
      </c>
      <c r="F360" s="594" t="s">
        <v>173</v>
      </c>
      <c r="G360" s="596" t="s">
        <v>174</v>
      </c>
      <c r="H360" s="597">
        <v>31349000</v>
      </c>
    </row>
    <row r="361" spans="1:8">
      <c r="A361" s="594" t="s">
        <v>132</v>
      </c>
      <c r="B361" s="594" t="s">
        <v>1389</v>
      </c>
      <c r="C361" s="594" t="s">
        <v>322</v>
      </c>
      <c r="D361" s="594" t="s">
        <v>2662</v>
      </c>
      <c r="E361" s="594" t="s">
        <v>171</v>
      </c>
      <c r="F361" s="594" t="s">
        <v>216</v>
      </c>
      <c r="G361" s="596" t="s">
        <v>217</v>
      </c>
      <c r="H361" s="597">
        <v>16985000</v>
      </c>
    </row>
    <row r="362" spans="1:8">
      <c r="A362" s="594" t="s">
        <v>132</v>
      </c>
      <c r="B362" s="594" t="s">
        <v>1389</v>
      </c>
      <c r="C362" s="594" t="s">
        <v>322</v>
      </c>
      <c r="D362" s="594" t="s">
        <v>2662</v>
      </c>
      <c r="E362" s="594" t="s">
        <v>171</v>
      </c>
      <c r="F362" s="594" t="s">
        <v>5</v>
      </c>
      <c r="G362" s="596" t="s">
        <v>2678</v>
      </c>
      <c r="H362" s="597">
        <v>6860000</v>
      </c>
    </row>
    <row r="363" spans="1:8">
      <c r="A363" s="594" t="s">
        <v>132</v>
      </c>
      <c r="B363" s="594" t="s">
        <v>1389</v>
      </c>
      <c r="C363" s="594" t="s">
        <v>322</v>
      </c>
      <c r="D363" s="594" t="s">
        <v>2662</v>
      </c>
      <c r="E363" s="594" t="s">
        <v>171</v>
      </c>
      <c r="F363" s="594" t="s">
        <v>175</v>
      </c>
      <c r="G363" s="596" t="s">
        <v>176</v>
      </c>
      <c r="H363" s="597">
        <v>1850000</v>
      </c>
    </row>
    <row r="364" spans="1:8">
      <c r="A364" s="594" t="s">
        <v>132</v>
      </c>
      <c r="B364" s="594" t="s">
        <v>1389</v>
      </c>
      <c r="C364" s="594" t="s">
        <v>322</v>
      </c>
      <c r="D364" s="594" t="s">
        <v>2662</v>
      </c>
      <c r="E364" s="594" t="s">
        <v>177</v>
      </c>
      <c r="F364" s="595" t="s">
        <v>411</v>
      </c>
      <c r="G364" s="596" t="s">
        <v>178</v>
      </c>
      <c r="H364" s="597">
        <v>71562500</v>
      </c>
    </row>
    <row r="365" spans="1:8">
      <c r="A365" s="594" t="s">
        <v>132</v>
      </c>
      <c r="B365" s="594" t="s">
        <v>1389</v>
      </c>
      <c r="C365" s="594" t="s">
        <v>322</v>
      </c>
      <c r="D365" s="594" t="s">
        <v>2662</v>
      </c>
      <c r="E365" s="594" t="s">
        <v>177</v>
      </c>
      <c r="F365" s="594" t="s">
        <v>179</v>
      </c>
      <c r="G365" s="596" t="s">
        <v>2679</v>
      </c>
      <c r="H365" s="597">
        <v>4555300</v>
      </c>
    </row>
    <row r="366" spans="1:8">
      <c r="A366" s="594" t="s">
        <v>132</v>
      </c>
      <c r="B366" s="594" t="s">
        <v>1389</v>
      </c>
      <c r="C366" s="594" t="s">
        <v>322</v>
      </c>
      <c r="D366" s="594" t="s">
        <v>2662</v>
      </c>
      <c r="E366" s="594" t="s">
        <v>177</v>
      </c>
      <c r="F366" s="594" t="s">
        <v>181</v>
      </c>
      <c r="G366" s="596" t="s">
        <v>182</v>
      </c>
      <c r="H366" s="597">
        <v>9892000</v>
      </c>
    </row>
    <row r="367" spans="1:8">
      <c r="A367" s="594" t="s">
        <v>132</v>
      </c>
      <c r="B367" s="594" t="s">
        <v>1389</v>
      </c>
      <c r="C367" s="594" t="s">
        <v>322</v>
      </c>
      <c r="D367" s="594" t="s">
        <v>2662</v>
      </c>
      <c r="E367" s="594" t="s">
        <v>177</v>
      </c>
      <c r="F367" s="594" t="s">
        <v>1290</v>
      </c>
      <c r="G367" s="596" t="s">
        <v>2721</v>
      </c>
      <c r="H367" s="597">
        <v>16179800</v>
      </c>
    </row>
    <row r="368" spans="1:8">
      <c r="A368" s="594" t="s">
        <v>132</v>
      </c>
      <c r="B368" s="594" t="s">
        <v>1389</v>
      </c>
      <c r="C368" s="594" t="s">
        <v>322</v>
      </c>
      <c r="D368" s="594" t="s">
        <v>2662</v>
      </c>
      <c r="E368" s="594" t="s">
        <v>177</v>
      </c>
      <c r="F368" s="594" t="s">
        <v>441</v>
      </c>
      <c r="G368" s="596" t="s">
        <v>2728</v>
      </c>
      <c r="H368" s="597">
        <v>24000000</v>
      </c>
    </row>
    <row r="369" spans="1:8">
      <c r="A369" s="594" t="s">
        <v>132</v>
      </c>
      <c r="B369" s="594" t="s">
        <v>1389</v>
      </c>
      <c r="C369" s="594" t="s">
        <v>322</v>
      </c>
      <c r="D369" s="594" t="s">
        <v>2662</v>
      </c>
      <c r="E369" s="594" t="s">
        <v>177</v>
      </c>
      <c r="F369" s="594" t="s">
        <v>1297</v>
      </c>
      <c r="G369" s="596" t="s">
        <v>2680</v>
      </c>
      <c r="H369" s="597">
        <v>2535400</v>
      </c>
    </row>
    <row r="370" spans="1:8">
      <c r="A370" s="594" t="s">
        <v>132</v>
      </c>
      <c r="B370" s="594" t="s">
        <v>1389</v>
      </c>
      <c r="C370" s="594" t="s">
        <v>322</v>
      </c>
      <c r="D370" s="594" t="s">
        <v>2662</v>
      </c>
      <c r="E370" s="594" t="s">
        <v>177</v>
      </c>
      <c r="F370" s="594" t="s">
        <v>237</v>
      </c>
      <c r="G370" s="596" t="s">
        <v>2681</v>
      </c>
      <c r="H370" s="597">
        <v>14400000</v>
      </c>
    </row>
    <row r="371" spans="1:8">
      <c r="A371" s="594" t="s">
        <v>132</v>
      </c>
      <c r="B371" s="594" t="s">
        <v>1389</v>
      </c>
      <c r="C371" s="594" t="s">
        <v>322</v>
      </c>
      <c r="D371" s="594" t="s">
        <v>2662</v>
      </c>
      <c r="E371" s="594" t="s">
        <v>240</v>
      </c>
      <c r="F371" s="595" t="s">
        <v>411</v>
      </c>
      <c r="G371" s="596" t="s">
        <v>241</v>
      </c>
      <c r="H371" s="597">
        <v>35993400</v>
      </c>
    </row>
    <row r="372" spans="1:8">
      <c r="A372" s="594" t="s">
        <v>132</v>
      </c>
      <c r="B372" s="594" t="s">
        <v>1389</v>
      </c>
      <c r="C372" s="594" t="s">
        <v>322</v>
      </c>
      <c r="D372" s="594" t="s">
        <v>2662</v>
      </c>
      <c r="E372" s="594" t="s">
        <v>240</v>
      </c>
      <c r="F372" s="594" t="s">
        <v>242</v>
      </c>
      <c r="G372" s="596" t="s">
        <v>243</v>
      </c>
      <c r="H372" s="597">
        <v>8750000</v>
      </c>
    </row>
    <row r="373" spans="1:8">
      <c r="A373" s="594" t="s">
        <v>132</v>
      </c>
      <c r="B373" s="594" t="s">
        <v>1389</v>
      </c>
      <c r="C373" s="594" t="s">
        <v>322</v>
      </c>
      <c r="D373" s="594" t="s">
        <v>2662</v>
      </c>
      <c r="E373" s="594" t="s">
        <v>240</v>
      </c>
      <c r="F373" s="594" t="s">
        <v>1268</v>
      </c>
      <c r="G373" s="596" t="s">
        <v>1267</v>
      </c>
      <c r="H373" s="597">
        <v>5850000</v>
      </c>
    </row>
    <row r="374" spans="1:8">
      <c r="A374" s="594" t="s">
        <v>132</v>
      </c>
      <c r="B374" s="594" t="s">
        <v>1389</v>
      </c>
      <c r="C374" s="594" t="s">
        <v>322</v>
      </c>
      <c r="D374" s="594" t="s">
        <v>2662</v>
      </c>
      <c r="E374" s="594" t="s">
        <v>240</v>
      </c>
      <c r="F374" s="594" t="s">
        <v>730</v>
      </c>
      <c r="G374" s="596" t="s">
        <v>186</v>
      </c>
      <c r="H374" s="597">
        <v>3200000</v>
      </c>
    </row>
    <row r="375" spans="1:8">
      <c r="A375" s="594" t="s">
        <v>132</v>
      </c>
      <c r="B375" s="594" t="s">
        <v>1389</v>
      </c>
      <c r="C375" s="594" t="s">
        <v>322</v>
      </c>
      <c r="D375" s="594" t="s">
        <v>2662</v>
      </c>
      <c r="E375" s="594" t="s">
        <v>240</v>
      </c>
      <c r="F375" s="594" t="s">
        <v>735</v>
      </c>
      <c r="G375" s="596" t="s">
        <v>193</v>
      </c>
      <c r="H375" s="597">
        <v>18193400</v>
      </c>
    </row>
    <row r="376" spans="1:8">
      <c r="A376" s="594" t="s">
        <v>132</v>
      </c>
      <c r="B376" s="594" t="s">
        <v>1389</v>
      </c>
      <c r="C376" s="594" t="s">
        <v>322</v>
      </c>
      <c r="D376" s="594" t="s">
        <v>2662</v>
      </c>
      <c r="E376" s="594" t="s">
        <v>183</v>
      </c>
      <c r="F376" s="595" t="s">
        <v>411</v>
      </c>
      <c r="G376" s="596" t="s">
        <v>184</v>
      </c>
      <c r="H376" s="597">
        <v>259137900</v>
      </c>
    </row>
    <row r="377" spans="1:8">
      <c r="A377" s="594" t="s">
        <v>132</v>
      </c>
      <c r="B377" s="594" t="s">
        <v>1389</v>
      </c>
      <c r="C377" s="594" t="s">
        <v>322</v>
      </c>
      <c r="D377" s="594" t="s">
        <v>2662</v>
      </c>
      <c r="E377" s="594" t="s">
        <v>183</v>
      </c>
      <c r="F377" s="594" t="s">
        <v>587</v>
      </c>
      <c r="G377" s="596" t="s">
        <v>588</v>
      </c>
      <c r="H377" s="597">
        <v>80797900</v>
      </c>
    </row>
    <row r="378" spans="1:8">
      <c r="A378" s="594" t="s">
        <v>132</v>
      </c>
      <c r="B378" s="594" t="s">
        <v>1389</v>
      </c>
      <c r="C378" s="594" t="s">
        <v>322</v>
      </c>
      <c r="D378" s="594" t="s">
        <v>2662</v>
      </c>
      <c r="E378" s="594" t="s">
        <v>183</v>
      </c>
      <c r="F378" s="594" t="s">
        <v>736</v>
      </c>
      <c r="G378" s="596" t="s">
        <v>737</v>
      </c>
      <c r="H378" s="597">
        <v>51700000</v>
      </c>
    </row>
    <row r="379" spans="1:8">
      <c r="A379" s="594" t="s">
        <v>132</v>
      </c>
      <c r="B379" s="594" t="s">
        <v>1389</v>
      </c>
      <c r="C379" s="594" t="s">
        <v>322</v>
      </c>
      <c r="D379" s="594" t="s">
        <v>2662</v>
      </c>
      <c r="E379" s="594" t="s">
        <v>183</v>
      </c>
      <c r="F379" s="594" t="s">
        <v>185</v>
      </c>
      <c r="G379" s="596" t="s">
        <v>186</v>
      </c>
      <c r="H379" s="597">
        <v>66090000</v>
      </c>
    </row>
    <row r="380" spans="1:8">
      <c r="A380" s="594" t="s">
        <v>132</v>
      </c>
      <c r="B380" s="594" t="s">
        <v>1389</v>
      </c>
      <c r="C380" s="594" t="s">
        <v>322</v>
      </c>
      <c r="D380" s="594" t="s">
        <v>2662</v>
      </c>
      <c r="E380" s="594" t="s">
        <v>183</v>
      </c>
      <c r="F380" s="594" t="s">
        <v>187</v>
      </c>
      <c r="G380" s="596" t="s">
        <v>2683</v>
      </c>
      <c r="H380" s="597">
        <v>60550000</v>
      </c>
    </row>
    <row r="381" spans="1:8">
      <c r="A381" s="594" t="s">
        <v>132</v>
      </c>
      <c r="B381" s="594" t="s">
        <v>1389</v>
      </c>
      <c r="C381" s="594" t="s">
        <v>322</v>
      </c>
      <c r="D381" s="594" t="s">
        <v>2662</v>
      </c>
      <c r="E381" s="594" t="s">
        <v>738</v>
      </c>
      <c r="F381" s="595" t="s">
        <v>411</v>
      </c>
      <c r="G381" s="596" t="s">
        <v>739</v>
      </c>
      <c r="H381" s="597">
        <v>34325000</v>
      </c>
    </row>
    <row r="382" spans="1:8">
      <c r="A382" s="594" t="s">
        <v>132</v>
      </c>
      <c r="B382" s="594" t="s">
        <v>1389</v>
      </c>
      <c r="C382" s="594" t="s">
        <v>322</v>
      </c>
      <c r="D382" s="594" t="s">
        <v>2662</v>
      </c>
      <c r="E382" s="594" t="s">
        <v>738</v>
      </c>
      <c r="F382" s="594" t="s">
        <v>740</v>
      </c>
      <c r="G382" s="596" t="s">
        <v>741</v>
      </c>
      <c r="H382" s="597">
        <v>20650000</v>
      </c>
    </row>
    <row r="383" spans="1:8">
      <c r="A383" s="594" t="s">
        <v>132</v>
      </c>
      <c r="B383" s="594" t="s">
        <v>1389</v>
      </c>
      <c r="C383" s="594" t="s">
        <v>322</v>
      </c>
      <c r="D383" s="594" t="s">
        <v>2662</v>
      </c>
      <c r="E383" s="594" t="s">
        <v>738</v>
      </c>
      <c r="F383" s="594" t="s">
        <v>296</v>
      </c>
      <c r="G383" s="596" t="s">
        <v>297</v>
      </c>
      <c r="H383" s="597">
        <v>8225000</v>
      </c>
    </row>
    <row r="384" spans="1:8">
      <c r="A384" s="594" t="s">
        <v>132</v>
      </c>
      <c r="B384" s="594" t="s">
        <v>1389</v>
      </c>
      <c r="C384" s="594" t="s">
        <v>322</v>
      </c>
      <c r="D384" s="594" t="s">
        <v>2662</v>
      </c>
      <c r="E384" s="594" t="s">
        <v>738</v>
      </c>
      <c r="F384" s="594" t="s">
        <v>742</v>
      </c>
      <c r="G384" s="596" t="s">
        <v>743</v>
      </c>
      <c r="H384" s="597">
        <v>5450000</v>
      </c>
    </row>
    <row r="385" spans="1:8">
      <c r="A385" s="594" t="s">
        <v>132</v>
      </c>
      <c r="B385" s="594" t="s">
        <v>1389</v>
      </c>
      <c r="C385" s="594" t="s">
        <v>322</v>
      </c>
      <c r="D385" s="594" t="s">
        <v>2662</v>
      </c>
      <c r="E385" s="594" t="s">
        <v>555</v>
      </c>
      <c r="F385" s="595" t="s">
        <v>411</v>
      </c>
      <c r="G385" s="596" t="s">
        <v>556</v>
      </c>
      <c r="H385" s="597">
        <v>933644700</v>
      </c>
    </row>
    <row r="386" spans="1:8">
      <c r="A386" s="594" t="s">
        <v>132</v>
      </c>
      <c r="B386" s="594" t="s">
        <v>1389</v>
      </c>
      <c r="C386" s="594" t="s">
        <v>322</v>
      </c>
      <c r="D386" s="594" t="s">
        <v>2662</v>
      </c>
      <c r="E386" s="594" t="s">
        <v>555</v>
      </c>
      <c r="F386" s="594" t="s">
        <v>557</v>
      </c>
      <c r="G386" s="596" t="s">
        <v>2685</v>
      </c>
      <c r="H386" s="597">
        <v>202378100</v>
      </c>
    </row>
    <row r="387" spans="1:8">
      <c r="A387" s="594" t="s">
        <v>132</v>
      </c>
      <c r="B387" s="594" t="s">
        <v>1389</v>
      </c>
      <c r="C387" s="594" t="s">
        <v>322</v>
      </c>
      <c r="D387" s="594" t="s">
        <v>2662</v>
      </c>
      <c r="E387" s="594" t="s">
        <v>555</v>
      </c>
      <c r="F387" s="594" t="s">
        <v>1287</v>
      </c>
      <c r="G387" s="596" t="s">
        <v>186</v>
      </c>
      <c r="H387" s="597">
        <v>130305900</v>
      </c>
    </row>
    <row r="388" spans="1:8">
      <c r="A388" s="594" t="s">
        <v>132</v>
      </c>
      <c r="B388" s="594" t="s">
        <v>1389</v>
      </c>
      <c r="C388" s="594" t="s">
        <v>322</v>
      </c>
      <c r="D388" s="594" t="s">
        <v>2662</v>
      </c>
      <c r="E388" s="594" t="s">
        <v>555</v>
      </c>
      <c r="F388" s="594" t="s">
        <v>1058</v>
      </c>
      <c r="G388" s="596" t="s">
        <v>554</v>
      </c>
      <c r="H388" s="597">
        <v>8257000</v>
      </c>
    </row>
    <row r="389" spans="1:8">
      <c r="A389" s="594" t="s">
        <v>132</v>
      </c>
      <c r="B389" s="594" t="s">
        <v>1389</v>
      </c>
      <c r="C389" s="594" t="s">
        <v>322</v>
      </c>
      <c r="D389" s="594" t="s">
        <v>2662</v>
      </c>
      <c r="E389" s="594" t="s">
        <v>555</v>
      </c>
      <c r="F389" s="594" t="s">
        <v>1269</v>
      </c>
      <c r="G389" s="596" t="s">
        <v>2737</v>
      </c>
      <c r="H389" s="597">
        <v>3619400</v>
      </c>
    </row>
    <row r="390" spans="1:8">
      <c r="A390" s="594" t="s">
        <v>132</v>
      </c>
      <c r="B390" s="594" t="s">
        <v>1389</v>
      </c>
      <c r="C390" s="594" t="s">
        <v>322</v>
      </c>
      <c r="D390" s="594" t="s">
        <v>2662</v>
      </c>
      <c r="E390" s="594" t="s">
        <v>555</v>
      </c>
      <c r="F390" s="594" t="s">
        <v>1273</v>
      </c>
      <c r="G390" s="596" t="s">
        <v>195</v>
      </c>
      <c r="H390" s="597">
        <v>589084300</v>
      </c>
    </row>
    <row r="391" spans="1:8">
      <c r="A391" s="594" t="s">
        <v>132</v>
      </c>
      <c r="B391" s="594" t="s">
        <v>1389</v>
      </c>
      <c r="C391" s="594" t="s">
        <v>322</v>
      </c>
      <c r="D391" s="594" t="s">
        <v>2662</v>
      </c>
      <c r="E391" s="594" t="s">
        <v>1307</v>
      </c>
      <c r="F391" s="595" t="s">
        <v>411</v>
      </c>
      <c r="G391" s="596" t="s">
        <v>1310</v>
      </c>
      <c r="H391" s="597">
        <v>1568470300</v>
      </c>
    </row>
    <row r="392" spans="1:8">
      <c r="A392" s="594" t="s">
        <v>132</v>
      </c>
      <c r="B392" s="594" t="s">
        <v>1389</v>
      </c>
      <c r="C392" s="594" t="s">
        <v>322</v>
      </c>
      <c r="D392" s="594" t="s">
        <v>2662</v>
      </c>
      <c r="E392" s="594" t="s">
        <v>1307</v>
      </c>
      <c r="F392" s="594" t="s">
        <v>1309</v>
      </c>
      <c r="G392" s="596" t="s">
        <v>2685</v>
      </c>
      <c r="H392" s="597">
        <v>784011000</v>
      </c>
    </row>
    <row r="393" spans="1:8">
      <c r="A393" s="594" t="s">
        <v>132</v>
      </c>
      <c r="B393" s="594" t="s">
        <v>1389</v>
      </c>
      <c r="C393" s="594" t="s">
        <v>322</v>
      </c>
      <c r="D393" s="594" t="s">
        <v>2662</v>
      </c>
      <c r="E393" s="594" t="s">
        <v>1307</v>
      </c>
      <c r="F393" s="594" t="s">
        <v>1308</v>
      </c>
      <c r="G393" s="596" t="s">
        <v>186</v>
      </c>
      <c r="H393" s="597">
        <v>417250000</v>
      </c>
    </row>
    <row r="394" spans="1:8">
      <c r="A394" s="594" t="s">
        <v>132</v>
      </c>
      <c r="B394" s="594" t="s">
        <v>1389</v>
      </c>
      <c r="C394" s="594" t="s">
        <v>322</v>
      </c>
      <c r="D394" s="594" t="s">
        <v>2662</v>
      </c>
      <c r="E394" s="594" t="s">
        <v>1307</v>
      </c>
      <c r="F394" s="594" t="s">
        <v>1306</v>
      </c>
      <c r="G394" s="596" t="s">
        <v>195</v>
      </c>
      <c r="H394" s="597">
        <v>367209300</v>
      </c>
    </row>
    <row r="395" spans="1:8">
      <c r="A395" s="594" t="s">
        <v>132</v>
      </c>
      <c r="B395" s="594" t="s">
        <v>1389</v>
      </c>
      <c r="C395" s="594" t="s">
        <v>322</v>
      </c>
      <c r="D395" s="594" t="s">
        <v>2662</v>
      </c>
      <c r="E395" s="594" t="s">
        <v>744</v>
      </c>
      <c r="F395" s="595" t="s">
        <v>411</v>
      </c>
      <c r="G395" s="596" t="s">
        <v>2686</v>
      </c>
      <c r="H395" s="597">
        <v>32447980</v>
      </c>
    </row>
    <row r="396" spans="1:8">
      <c r="A396" s="594" t="s">
        <v>132</v>
      </c>
      <c r="B396" s="594" t="s">
        <v>1389</v>
      </c>
      <c r="C396" s="594" t="s">
        <v>322</v>
      </c>
      <c r="D396" s="594" t="s">
        <v>2662</v>
      </c>
      <c r="E396" s="594" t="s">
        <v>744</v>
      </c>
      <c r="F396" s="594" t="s">
        <v>1061</v>
      </c>
      <c r="G396" s="596" t="s">
        <v>2729</v>
      </c>
      <c r="H396" s="597">
        <v>24882980</v>
      </c>
    </row>
    <row r="397" spans="1:8">
      <c r="A397" s="594" t="s">
        <v>132</v>
      </c>
      <c r="B397" s="594" t="s">
        <v>1389</v>
      </c>
      <c r="C397" s="594" t="s">
        <v>322</v>
      </c>
      <c r="D397" s="594" t="s">
        <v>2662</v>
      </c>
      <c r="E397" s="594" t="s">
        <v>744</v>
      </c>
      <c r="F397" s="594" t="s">
        <v>7</v>
      </c>
      <c r="G397" s="596" t="s">
        <v>8</v>
      </c>
      <c r="H397" s="597">
        <v>545000</v>
      </c>
    </row>
    <row r="398" spans="1:8">
      <c r="A398" s="594" t="s">
        <v>132</v>
      </c>
      <c r="B398" s="594" t="s">
        <v>1389</v>
      </c>
      <c r="C398" s="594" t="s">
        <v>322</v>
      </c>
      <c r="D398" s="594" t="s">
        <v>2662</v>
      </c>
      <c r="E398" s="594" t="s">
        <v>744</v>
      </c>
      <c r="F398" s="594" t="s">
        <v>572</v>
      </c>
      <c r="G398" s="596" t="s">
        <v>2689</v>
      </c>
      <c r="H398" s="597">
        <v>5350000</v>
      </c>
    </row>
    <row r="399" spans="1:8">
      <c r="A399" s="594" t="s">
        <v>132</v>
      </c>
      <c r="B399" s="594" t="s">
        <v>1389</v>
      </c>
      <c r="C399" s="594" t="s">
        <v>322</v>
      </c>
      <c r="D399" s="594" t="s">
        <v>2662</v>
      </c>
      <c r="E399" s="594" t="s">
        <v>744</v>
      </c>
      <c r="F399" s="594" t="s">
        <v>746</v>
      </c>
      <c r="G399" s="596" t="s">
        <v>2690</v>
      </c>
      <c r="H399" s="597">
        <v>750000</v>
      </c>
    </row>
    <row r="400" spans="1:8">
      <c r="A400" s="594" t="s">
        <v>132</v>
      </c>
      <c r="B400" s="594" t="s">
        <v>1389</v>
      </c>
      <c r="C400" s="594" t="s">
        <v>322</v>
      </c>
      <c r="D400" s="594" t="s">
        <v>2662</v>
      </c>
      <c r="E400" s="594" t="s">
        <v>744</v>
      </c>
      <c r="F400" s="594" t="s">
        <v>11</v>
      </c>
      <c r="G400" s="596" t="s">
        <v>2691</v>
      </c>
      <c r="H400" s="597">
        <v>920000</v>
      </c>
    </row>
    <row r="401" spans="1:8">
      <c r="A401" s="594" t="s">
        <v>132</v>
      </c>
      <c r="B401" s="594" t="s">
        <v>1389</v>
      </c>
      <c r="C401" s="594" t="s">
        <v>322</v>
      </c>
      <c r="D401" s="594" t="s">
        <v>2662</v>
      </c>
      <c r="E401" s="594" t="s">
        <v>2692</v>
      </c>
      <c r="F401" s="595" t="s">
        <v>411</v>
      </c>
      <c r="G401" s="596" t="s">
        <v>2693</v>
      </c>
      <c r="H401" s="597">
        <v>91950000</v>
      </c>
    </row>
    <row r="402" spans="1:8">
      <c r="A402" s="594" t="s">
        <v>132</v>
      </c>
      <c r="B402" s="594" t="s">
        <v>1389</v>
      </c>
      <c r="C402" s="594" t="s">
        <v>322</v>
      </c>
      <c r="D402" s="594" t="s">
        <v>2662</v>
      </c>
      <c r="E402" s="594" t="s">
        <v>2692</v>
      </c>
      <c r="F402" s="594" t="s">
        <v>2722</v>
      </c>
      <c r="G402" s="596" t="s">
        <v>2690</v>
      </c>
      <c r="H402" s="597">
        <v>91950000</v>
      </c>
    </row>
    <row r="403" spans="1:8">
      <c r="A403" s="594" t="s">
        <v>132</v>
      </c>
      <c r="B403" s="594" t="s">
        <v>1389</v>
      </c>
      <c r="C403" s="594" t="s">
        <v>322</v>
      </c>
      <c r="D403" s="594" t="s">
        <v>2662</v>
      </c>
      <c r="E403" s="594" t="s">
        <v>189</v>
      </c>
      <c r="F403" s="595" t="s">
        <v>411</v>
      </c>
      <c r="G403" s="596" t="s">
        <v>190</v>
      </c>
      <c r="H403" s="597">
        <v>22530000</v>
      </c>
    </row>
    <row r="404" spans="1:8">
      <c r="A404" s="594" t="s">
        <v>132</v>
      </c>
      <c r="B404" s="594" t="s">
        <v>1389</v>
      </c>
      <c r="C404" s="594" t="s">
        <v>322</v>
      </c>
      <c r="D404" s="594" t="s">
        <v>2662</v>
      </c>
      <c r="E404" s="594" t="s">
        <v>189</v>
      </c>
      <c r="F404" s="594" t="s">
        <v>773</v>
      </c>
      <c r="G404" s="596" t="s">
        <v>2695</v>
      </c>
      <c r="H404" s="597">
        <v>770000</v>
      </c>
    </row>
    <row r="405" spans="1:8">
      <c r="A405" s="594" t="s">
        <v>132</v>
      </c>
      <c r="B405" s="594" t="s">
        <v>1389</v>
      </c>
      <c r="C405" s="594" t="s">
        <v>322</v>
      </c>
      <c r="D405" s="594" t="s">
        <v>2662</v>
      </c>
      <c r="E405" s="594" t="s">
        <v>189</v>
      </c>
      <c r="F405" s="594" t="s">
        <v>192</v>
      </c>
      <c r="G405" s="596" t="s">
        <v>195</v>
      </c>
      <c r="H405" s="597">
        <v>21760000</v>
      </c>
    </row>
    <row r="406" spans="1:8">
      <c r="A406" s="594" t="s">
        <v>132</v>
      </c>
      <c r="B406" s="594" t="s">
        <v>1389</v>
      </c>
      <c r="C406" s="594" t="s">
        <v>322</v>
      </c>
      <c r="D406" s="594" t="s">
        <v>2662</v>
      </c>
      <c r="E406" s="594" t="s">
        <v>2697</v>
      </c>
      <c r="F406" s="595" t="s">
        <v>411</v>
      </c>
      <c r="G406" s="596" t="s">
        <v>2698</v>
      </c>
      <c r="H406" s="597">
        <v>600000</v>
      </c>
    </row>
    <row r="407" spans="1:8">
      <c r="A407" s="594" t="s">
        <v>132</v>
      </c>
      <c r="B407" s="594" t="s">
        <v>1389</v>
      </c>
      <c r="C407" s="594" t="s">
        <v>322</v>
      </c>
      <c r="D407" s="594" t="s">
        <v>2662</v>
      </c>
      <c r="E407" s="594" t="s">
        <v>2697</v>
      </c>
      <c r="F407" s="594" t="s">
        <v>2699</v>
      </c>
      <c r="G407" s="596" t="s">
        <v>2700</v>
      </c>
      <c r="H407" s="597">
        <v>600000</v>
      </c>
    </row>
    <row r="408" spans="1:8">
      <c r="A408" s="594" t="s">
        <v>132</v>
      </c>
      <c r="B408" s="594" t="s">
        <v>1389</v>
      </c>
      <c r="C408" s="594" t="s">
        <v>322</v>
      </c>
      <c r="D408" s="594" t="s">
        <v>2662</v>
      </c>
      <c r="E408" s="594" t="s">
        <v>194</v>
      </c>
      <c r="F408" s="595" t="s">
        <v>411</v>
      </c>
      <c r="G408" s="596" t="s">
        <v>195</v>
      </c>
      <c r="H408" s="597">
        <v>233868249</v>
      </c>
    </row>
    <row r="409" spans="1:8">
      <c r="A409" s="594" t="s">
        <v>132</v>
      </c>
      <c r="B409" s="594" t="s">
        <v>1389</v>
      </c>
      <c r="C409" s="594" t="s">
        <v>322</v>
      </c>
      <c r="D409" s="594" t="s">
        <v>2662</v>
      </c>
      <c r="E409" s="594" t="s">
        <v>194</v>
      </c>
      <c r="F409" s="594" t="s">
        <v>15</v>
      </c>
      <c r="G409" s="596" t="s">
        <v>2701</v>
      </c>
      <c r="H409" s="597">
        <v>28001000</v>
      </c>
    </row>
    <row r="410" spans="1:8">
      <c r="A410" s="594" t="s">
        <v>132</v>
      </c>
      <c r="B410" s="594" t="s">
        <v>1389</v>
      </c>
      <c r="C410" s="594" t="s">
        <v>322</v>
      </c>
      <c r="D410" s="594" t="s">
        <v>2662</v>
      </c>
      <c r="E410" s="594" t="s">
        <v>194</v>
      </c>
      <c r="F410" s="594" t="s">
        <v>39</v>
      </c>
      <c r="G410" s="596" t="s">
        <v>2702</v>
      </c>
      <c r="H410" s="597">
        <v>38869349</v>
      </c>
    </row>
    <row r="411" spans="1:8">
      <c r="A411" s="594" t="s">
        <v>132</v>
      </c>
      <c r="B411" s="594" t="s">
        <v>1389</v>
      </c>
      <c r="C411" s="594" t="s">
        <v>322</v>
      </c>
      <c r="D411" s="594" t="s">
        <v>2662</v>
      </c>
      <c r="E411" s="594" t="s">
        <v>194</v>
      </c>
      <c r="F411" s="594" t="s">
        <v>198</v>
      </c>
      <c r="G411" s="596" t="s">
        <v>199</v>
      </c>
      <c r="H411" s="597">
        <v>128514900</v>
      </c>
    </row>
    <row r="412" spans="1:8">
      <c r="A412" s="594" t="s">
        <v>132</v>
      </c>
      <c r="B412" s="594" t="s">
        <v>1389</v>
      </c>
      <c r="C412" s="594" t="s">
        <v>322</v>
      </c>
      <c r="D412" s="594" t="s">
        <v>2662</v>
      </c>
      <c r="E412" s="594" t="s">
        <v>194</v>
      </c>
      <c r="F412" s="594" t="s">
        <v>200</v>
      </c>
      <c r="G412" s="596" t="s">
        <v>201</v>
      </c>
      <c r="H412" s="597">
        <v>38483000</v>
      </c>
    </row>
    <row r="413" spans="1:8">
      <c r="A413" s="594" t="s">
        <v>132</v>
      </c>
      <c r="B413" s="594" t="s">
        <v>1389</v>
      </c>
      <c r="C413" s="594" t="s">
        <v>322</v>
      </c>
      <c r="D413" s="594" t="s">
        <v>2662</v>
      </c>
      <c r="E413" s="594" t="s">
        <v>573</v>
      </c>
      <c r="F413" s="595" t="s">
        <v>411</v>
      </c>
      <c r="G413" s="596" t="s">
        <v>2703</v>
      </c>
      <c r="H413" s="597">
        <v>14526000</v>
      </c>
    </row>
    <row r="414" spans="1:8">
      <c r="A414" s="594" t="s">
        <v>132</v>
      </c>
      <c r="B414" s="594" t="s">
        <v>1389</v>
      </c>
      <c r="C414" s="594" t="s">
        <v>322</v>
      </c>
      <c r="D414" s="594" t="s">
        <v>2662</v>
      </c>
      <c r="E414" s="594" t="s">
        <v>573</v>
      </c>
      <c r="F414" s="594" t="s">
        <v>574</v>
      </c>
      <c r="G414" s="596" t="s">
        <v>2704</v>
      </c>
      <c r="H414" s="597">
        <v>14526000</v>
      </c>
    </row>
    <row r="415" spans="1:8">
      <c r="A415" s="594" t="s">
        <v>132</v>
      </c>
      <c r="B415" s="594" t="s">
        <v>1389</v>
      </c>
      <c r="C415" s="594" t="s">
        <v>322</v>
      </c>
      <c r="D415" s="594" t="s">
        <v>2662</v>
      </c>
      <c r="E415" s="594" t="s">
        <v>550</v>
      </c>
      <c r="F415" s="595" t="s">
        <v>411</v>
      </c>
      <c r="G415" s="596" t="s">
        <v>2705</v>
      </c>
      <c r="H415" s="597">
        <v>11270000</v>
      </c>
    </row>
    <row r="416" spans="1:8">
      <c r="A416" s="594" t="s">
        <v>132</v>
      </c>
      <c r="B416" s="594" t="s">
        <v>1389</v>
      </c>
      <c r="C416" s="594" t="s">
        <v>322</v>
      </c>
      <c r="D416" s="594" t="s">
        <v>2662</v>
      </c>
      <c r="E416" s="594" t="s">
        <v>550</v>
      </c>
      <c r="F416" s="594" t="s">
        <v>2706</v>
      </c>
      <c r="G416" s="596" t="s">
        <v>72</v>
      </c>
      <c r="H416" s="597">
        <v>11270000</v>
      </c>
    </row>
    <row r="417" spans="1:8">
      <c r="A417" s="594" t="s">
        <v>132</v>
      </c>
      <c r="B417" s="594" t="s">
        <v>1389</v>
      </c>
      <c r="C417" s="594" t="s">
        <v>1969</v>
      </c>
      <c r="D417" s="595" t="s">
        <v>411</v>
      </c>
      <c r="E417" s="595" t="s">
        <v>411</v>
      </c>
      <c r="F417" s="595" t="s">
        <v>411</v>
      </c>
      <c r="G417" s="596" t="s">
        <v>1970</v>
      </c>
      <c r="H417" s="597">
        <v>566935000</v>
      </c>
    </row>
    <row r="418" spans="1:8">
      <c r="A418" s="594" t="s">
        <v>132</v>
      </c>
      <c r="B418" s="594" t="s">
        <v>1389</v>
      </c>
      <c r="C418" s="594" t="s">
        <v>1969</v>
      </c>
      <c r="D418" s="594" t="s">
        <v>2738</v>
      </c>
      <c r="E418" s="595" t="s">
        <v>411</v>
      </c>
      <c r="F418" s="595" t="s">
        <v>411</v>
      </c>
      <c r="G418" s="596" t="s">
        <v>2739</v>
      </c>
      <c r="H418" s="597">
        <v>566935000</v>
      </c>
    </row>
    <row r="419" spans="1:8">
      <c r="A419" s="594" t="s">
        <v>132</v>
      </c>
      <c r="B419" s="594" t="s">
        <v>1389</v>
      </c>
      <c r="C419" s="594" t="s">
        <v>1969</v>
      </c>
      <c r="D419" s="594" t="s">
        <v>2738</v>
      </c>
      <c r="E419" s="594" t="s">
        <v>194</v>
      </c>
      <c r="F419" s="595" t="s">
        <v>411</v>
      </c>
      <c r="G419" s="596" t="s">
        <v>195</v>
      </c>
      <c r="H419" s="597">
        <v>566935000</v>
      </c>
    </row>
    <row r="420" spans="1:8">
      <c r="A420" s="594" t="s">
        <v>132</v>
      </c>
      <c r="B420" s="594" t="s">
        <v>1389</v>
      </c>
      <c r="C420" s="594" t="s">
        <v>1969</v>
      </c>
      <c r="D420" s="594" t="s">
        <v>2738</v>
      </c>
      <c r="E420" s="594" t="s">
        <v>194</v>
      </c>
      <c r="F420" s="594" t="s">
        <v>200</v>
      </c>
      <c r="G420" s="596" t="s">
        <v>201</v>
      </c>
      <c r="H420" s="597">
        <v>566935000</v>
      </c>
    </row>
    <row r="421" spans="1:8">
      <c r="A421" s="594" t="s">
        <v>132</v>
      </c>
      <c r="B421" s="594" t="s">
        <v>397</v>
      </c>
      <c r="C421" s="595" t="s">
        <v>411</v>
      </c>
      <c r="D421" s="595" t="s">
        <v>411</v>
      </c>
      <c r="E421" s="595" t="s">
        <v>411</v>
      </c>
      <c r="F421" s="595" t="s">
        <v>411</v>
      </c>
      <c r="G421" s="596" t="s">
        <v>398</v>
      </c>
      <c r="H421" s="597">
        <v>247079784734</v>
      </c>
    </row>
    <row r="422" spans="1:8">
      <c r="A422" s="594" t="s">
        <v>132</v>
      </c>
      <c r="B422" s="594" t="s">
        <v>397</v>
      </c>
      <c r="C422" s="594" t="s">
        <v>570</v>
      </c>
      <c r="D422" s="595" t="s">
        <v>411</v>
      </c>
      <c r="E422" s="595" t="s">
        <v>411</v>
      </c>
      <c r="F422" s="595" t="s">
        <v>411</v>
      </c>
      <c r="G422" s="596" t="s">
        <v>2711</v>
      </c>
      <c r="H422" s="597">
        <v>1516785000</v>
      </c>
    </row>
    <row r="423" spans="1:8">
      <c r="A423" s="594" t="s">
        <v>132</v>
      </c>
      <c r="B423" s="594" t="s">
        <v>397</v>
      </c>
      <c r="C423" s="594" t="s">
        <v>570</v>
      </c>
      <c r="D423" s="594" t="s">
        <v>2712</v>
      </c>
      <c r="E423" s="595" t="s">
        <v>411</v>
      </c>
      <c r="F423" s="595" t="s">
        <v>411</v>
      </c>
      <c r="G423" s="596" t="s">
        <v>1165</v>
      </c>
      <c r="H423" s="597">
        <v>500000000</v>
      </c>
    </row>
    <row r="424" spans="1:8">
      <c r="A424" s="594" t="s">
        <v>132</v>
      </c>
      <c r="B424" s="594" t="s">
        <v>397</v>
      </c>
      <c r="C424" s="594" t="s">
        <v>570</v>
      </c>
      <c r="D424" s="594" t="s">
        <v>2712</v>
      </c>
      <c r="E424" s="594" t="s">
        <v>167</v>
      </c>
      <c r="F424" s="595" t="s">
        <v>411</v>
      </c>
      <c r="G424" s="596" t="s">
        <v>168</v>
      </c>
      <c r="H424" s="597">
        <v>8843051</v>
      </c>
    </row>
    <row r="425" spans="1:8">
      <c r="A425" s="594" t="s">
        <v>132</v>
      </c>
      <c r="B425" s="594" t="s">
        <v>397</v>
      </c>
      <c r="C425" s="594" t="s">
        <v>570</v>
      </c>
      <c r="D425" s="594" t="s">
        <v>2712</v>
      </c>
      <c r="E425" s="594" t="s">
        <v>167</v>
      </c>
      <c r="F425" s="594" t="s">
        <v>228</v>
      </c>
      <c r="G425" s="596" t="s">
        <v>2673</v>
      </c>
      <c r="H425" s="597">
        <v>1054051</v>
      </c>
    </row>
    <row r="426" spans="1:8">
      <c r="A426" s="594" t="s">
        <v>132</v>
      </c>
      <c r="B426" s="594" t="s">
        <v>397</v>
      </c>
      <c r="C426" s="594" t="s">
        <v>570</v>
      </c>
      <c r="D426" s="594" t="s">
        <v>2712</v>
      </c>
      <c r="E426" s="594" t="s">
        <v>167</v>
      </c>
      <c r="F426" s="594" t="s">
        <v>230</v>
      </c>
      <c r="G426" s="596" t="s">
        <v>2675</v>
      </c>
      <c r="H426" s="597">
        <v>4649000</v>
      </c>
    </row>
    <row r="427" spans="1:8">
      <c r="A427" s="594" t="s">
        <v>132</v>
      </c>
      <c r="B427" s="594" t="s">
        <v>397</v>
      </c>
      <c r="C427" s="594" t="s">
        <v>570</v>
      </c>
      <c r="D427" s="594" t="s">
        <v>2712</v>
      </c>
      <c r="E427" s="594" t="s">
        <v>167</v>
      </c>
      <c r="F427" s="594" t="s">
        <v>354</v>
      </c>
      <c r="G427" s="596" t="s">
        <v>2736</v>
      </c>
      <c r="H427" s="597">
        <v>2850000</v>
      </c>
    </row>
    <row r="428" spans="1:8">
      <c r="A428" s="594" t="s">
        <v>132</v>
      </c>
      <c r="B428" s="594" t="s">
        <v>397</v>
      </c>
      <c r="C428" s="594" t="s">
        <v>570</v>
      </c>
      <c r="D428" s="594" t="s">
        <v>2712</v>
      </c>
      <c r="E428" s="594" t="s">
        <v>167</v>
      </c>
      <c r="F428" s="594" t="s">
        <v>232</v>
      </c>
      <c r="G428" s="596" t="s">
        <v>195</v>
      </c>
      <c r="H428" s="597">
        <v>290000</v>
      </c>
    </row>
    <row r="429" spans="1:8">
      <c r="A429" s="594" t="s">
        <v>132</v>
      </c>
      <c r="B429" s="594" t="s">
        <v>397</v>
      </c>
      <c r="C429" s="594" t="s">
        <v>570</v>
      </c>
      <c r="D429" s="594" t="s">
        <v>2712</v>
      </c>
      <c r="E429" s="594" t="s">
        <v>171</v>
      </c>
      <c r="F429" s="595" t="s">
        <v>411</v>
      </c>
      <c r="G429" s="596" t="s">
        <v>2677</v>
      </c>
      <c r="H429" s="597">
        <v>1920000</v>
      </c>
    </row>
    <row r="430" spans="1:8">
      <c r="A430" s="594" t="s">
        <v>132</v>
      </c>
      <c r="B430" s="594" t="s">
        <v>397</v>
      </c>
      <c r="C430" s="594" t="s">
        <v>570</v>
      </c>
      <c r="D430" s="594" t="s">
        <v>2712</v>
      </c>
      <c r="E430" s="594" t="s">
        <v>171</v>
      </c>
      <c r="F430" s="594" t="s">
        <v>173</v>
      </c>
      <c r="G430" s="596" t="s">
        <v>174</v>
      </c>
      <c r="H430" s="597">
        <v>1920000</v>
      </c>
    </row>
    <row r="431" spans="1:8">
      <c r="A431" s="594" t="s">
        <v>132</v>
      </c>
      <c r="B431" s="594" t="s">
        <v>397</v>
      </c>
      <c r="C431" s="594" t="s">
        <v>570</v>
      </c>
      <c r="D431" s="594" t="s">
        <v>2712</v>
      </c>
      <c r="E431" s="594" t="s">
        <v>177</v>
      </c>
      <c r="F431" s="595" t="s">
        <v>411</v>
      </c>
      <c r="G431" s="596" t="s">
        <v>178</v>
      </c>
      <c r="H431" s="597">
        <v>2851949</v>
      </c>
    </row>
    <row r="432" spans="1:8">
      <c r="A432" s="594" t="s">
        <v>132</v>
      </c>
      <c r="B432" s="594" t="s">
        <v>397</v>
      </c>
      <c r="C432" s="594" t="s">
        <v>570</v>
      </c>
      <c r="D432" s="594" t="s">
        <v>2712</v>
      </c>
      <c r="E432" s="594" t="s">
        <v>177</v>
      </c>
      <c r="F432" s="594" t="s">
        <v>181</v>
      </c>
      <c r="G432" s="596" t="s">
        <v>182</v>
      </c>
      <c r="H432" s="597">
        <v>2851949</v>
      </c>
    </row>
    <row r="433" spans="1:8">
      <c r="A433" s="594" t="s">
        <v>132</v>
      </c>
      <c r="B433" s="594" t="s">
        <v>397</v>
      </c>
      <c r="C433" s="594" t="s">
        <v>570</v>
      </c>
      <c r="D433" s="594" t="s">
        <v>2712</v>
      </c>
      <c r="E433" s="594" t="s">
        <v>240</v>
      </c>
      <c r="F433" s="595" t="s">
        <v>411</v>
      </c>
      <c r="G433" s="596" t="s">
        <v>241</v>
      </c>
      <c r="H433" s="597">
        <v>166135000</v>
      </c>
    </row>
    <row r="434" spans="1:8">
      <c r="A434" s="594" t="s">
        <v>132</v>
      </c>
      <c r="B434" s="594" t="s">
        <v>397</v>
      </c>
      <c r="C434" s="594" t="s">
        <v>570</v>
      </c>
      <c r="D434" s="594" t="s">
        <v>2712</v>
      </c>
      <c r="E434" s="594" t="s">
        <v>240</v>
      </c>
      <c r="F434" s="594" t="s">
        <v>242</v>
      </c>
      <c r="G434" s="596" t="s">
        <v>243</v>
      </c>
      <c r="H434" s="597">
        <v>5220000</v>
      </c>
    </row>
    <row r="435" spans="1:8">
      <c r="A435" s="594" t="s">
        <v>132</v>
      </c>
      <c r="B435" s="594" t="s">
        <v>397</v>
      </c>
      <c r="C435" s="594" t="s">
        <v>570</v>
      </c>
      <c r="D435" s="594" t="s">
        <v>2712</v>
      </c>
      <c r="E435" s="594" t="s">
        <v>240</v>
      </c>
      <c r="F435" s="594" t="s">
        <v>728</v>
      </c>
      <c r="G435" s="596" t="s">
        <v>729</v>
      </c>
      <c r="H435" s="597">
        <v>9600000</v>
      </c>
    </row>
    <row r="436" spans="1:8">
      <c r="A436" s="594" t="s">
        <v>132</v>
      </c>
      <c r="B436" s="594" t="s">
        <v>397</v>
      </c>
      <c r="C436" s="594" t="s">
        <v>570</v>
      </c>
      <c r="D436" s="594" t="s">
        <v>2712</v>
      </c>
      <c r="E436" s="594" t="s">
        <v>240</v>
      </c>
      <c r="F436" s="594" t="s">
        <v>1268</v>
      </c>
      <c r="G436" s="596" t="s">
        <v>1267</v>
      </c>
      <c r="H436" s="597">
        <v>28210000</v>
      </c>
    </row>
    <row r="437" spans="1:8">
      <c r="A437" s="594" t="s">
        <v>132</v>
      </c>
      <c r="B437" s="594" t="s">
        <v>397</v>
      </c>
      <c r="C437" s="594" t="s">
        <v>570</v>
      </c>
      <c r="D437" s="594" t="s">
        <v>2712</v>
      </c>
      <c r="E437" s="594" t="s">
        <v>240</v>
      </c>
      <c r="F437" s="594" t="s">
        <v>730</v>
      </c>
      <c r="G437" s="596" t="s">
        <v>186</v>
      </c>
      <c r="H437" s="597">
        <v>47450000</v>
      </c>
    </row>
    <row r="438" spans="1:8">
      <c r="A438" s="594" t="s">
        <v>132</v>
      </c>
      <c r="B438" s="594" t="s">
        <v>397</v>
      </c>
      <c r="C438" s="594" t="s">
        <v>570</v>
      </c>
      <c r="D438" s="594" t="s">
        <v>2712</v>
      </c>
      <c r="E438" s="594" t="s">
        <v>240</v>
      </c>
      <c r="F438" s="594" t="s">
        <v>731</v>
      </c>
      <c r="G438" s="596" t="s">
        <v>732</v>
      </c>
      <c r="H438" s="597">
        <v>12000000</v>
      </c>
    </row>
    <row r="439" spans="1:8">
      <c r="A439" s="594" t="s">
        <v>132</v>
      </c>
      <c r="B439" s="594" t="s">
        <v>397</v>
      </c>
      <c r="C439" s="594" t="s">
        <v>570</v>
      </c>
      <c r="D439" s="594" t="s">
        <v>2712</v>
      </c>
      <c r="E439" s="594" t="s">
        <v>240</v>
      </c>
      <c r="F439" s="594" t="s">
        <v>733</v>
      </c>
      <c r="G439" s="596" t="s">
        <v>734</v>
      </c>
      <c r="H439" s="597">
        <v>40275000</v>
      </c>
    </row>
    <row r="440" spans="1:8">
      <c r="A440" s="594" t="s">
        <v>132</v>
      </c>
      <c r="B440" s="594" t="s">
        <v>397</v>
      </c>
      <c r="C440" s="594" t="s">
        <v>570</v>
      </c>
      <c r="D440" s="594" t="s">
        <v>2712</v>
      </c>
      <c r="E440" s="594" t="s">
        <v>240</v>
      </c>
      <c r="F440" s="594" t="s">
        <v>735</v>
      </c>
      <c r="G440" s="596" t="s">
        <v>193</v>
      </c>
      <c r="H440" s="597">
        <v>23380000</v>
      </c>
    </row>
    <row r="441" spans="1:8">
      <c r="A441" s="594" t="s">
        <v>132</v>
      </c>
      <c r="B441" s="594" t="s">
        <v>397</v>
      </c>
      <c r="C441" s="594" t="s">
        <v>570</v>
      </c>
      <c r="D441" s="594" t="s">
        <v>2712</v>
      </c>
      <c r="E441" s="594" t="s">
        <v>194</v>
      </c>
      <c r="F441" s="595" t="s">
        <v>411</v>
      </c>
      <c r="G441" s="596" t="s">
        <v>195</v>
      </c>
      <c r="H441" s="597">
        <v>320250000</v>
      </c>
    </row>
    <row r="442" spans="1:8">
      <c r="A442" s="594" t="s">
        <v>132</v>
      </c>
      <c r="B442" s="594" t="s">
        <v>397</v>
      </c>
      <c r="C442" s="594" t="s">
        <v>570</v>
      </c>
      <c r="D442" s="594" t="s">
        <v>2712</v>
      </c>
      <c r="E442" s="594" t="s">
        <v>194</v>
      </c>
      <c r="F442" s="594" t="s">
        <v>198</v>
      </c>
      <c r="G442" s="596" t="s">
        <v>199</v>
      </c>
      <c r="H442" s="597">
        <v>7650000</v>
      </c>
    </row>
    <row r="443" spans="1:8">
      <c r="A443" s="594" t="s">
        <v>132</v>
      </c>
      <c r="B443" s="594" t="s">
        <v>397</v>
      </c>
      <c r="C443" s="594" t="s">
        <v>570</v>
      </c>
      <c r="D443" s="594" t="s">
        <v>2712</v>
      </c>
      <c r="E443" s="594" t="s">
        <v>194</v>
      </c>
      <c r="F443" s="594" t="s">
        <v>200</v>
      </c>
      <c r="G443" s="596" t="s">
        <v>201</v>
      </c>
      <c r="H443" s="597">
        <v>312600000</v>
      </c>
    </row>
    <row r="444" spans="1:8">
      <c r="A444" s="594" t="s">
        <v>132</v>
      </c>
      <c r="B444" s="594" t="s">
        <v>397</v>
      </c>
      <c r="C444" s="594" t="s">
        <v>570</v>
      </c>
      <c r="D444" s="594" t="s">
        <v>2713</v>
      </c>
      <c r="E444" s="595" t="s">
        <v>411</v>
      </c>
      <c r="F444" s="595" t="s">
        <v>411</v>
      </c>
      <c r="G444" s="596" t="s">
        <v>2714</v>
      </c>
      <c r="H444" s="597">
        <v>136785000</v>
      </c>
    </row>
    <row r="445" spans="1:8">
      <c r="A445" s="594" t="s">
        <v>132</v>
      </c>
      <c r="B445" s="594" t="s">
        <v>397</v>
      </c>
      <c r="C445" s="594" t="s">
        <v>570</v>
      </c>
      <c r="D445" s="594" t="s">
        <v>2713</v>
      </c>
      <c r="E445" s="594" t="s">
        <v>738</v>
      </c>
      <c r="F445" s="595" t="s">
        <v>411</v>
      </c>
      <c r="G445" s="596" t="s">
        <v>739</v>
      </c>
      <c r="H445" s="597">
        <v>136785000</v>
      </c>
    </row>
    <row r="446" spans="1:8">
      <c r="A446" s="594" t="s">
        <v>132</v>
      </c>
      <c r="B446" s="594" t="s">
        <v>397</v>
      </c>
      <c r="C446" s="594" t="s">
        <v>570</v>
      </c>
      <c r="D446" s="594" t="s">
        <v>2713</v>
      </c>
      <c r="E446" s="594" t="s">
        <v>738</v>
      </c>
      <c r="F446" s="594" t="s">
        <v>296</v>
      </c>
      <c r="G446" s="596" t="s">
        <v>297</v>
      </c>
      <c r="H446" s="597">
        <v>136785000</v>
      </c>
    </row>
    <row r="447" spans="1:8">
      <c r="A447" s="594" t="s">
        <v>132</v>
      </c>
      <c r="B447" s="594" t="s">
        <v>397</v>
      </c>
      <c r="C447" s="594" t="s">
        <v>570</v>
      </c>
      <c r="D447" s="594" t="s">
        <v>2740</v>
      </c>
      <c r="E447" s="595" t="s">
        <v>411</v>
      </c>
      <c r="F447" s="595" t="s">
        <v>411</v>
      </c>
      <c r="G447" s="596" t="s">
        <v>2741</v>
      </c>
      <c r="H447" s="597">
        <v>150000000</v>
      </c>
    </row>
    <row r="448" spans="1:8">
      <c r="A448" s="594" t="s">
        <v>132</v>
      </c>
      <c r="B448" s="594" t="s">
        <v>397</v>
      </c>
      <c r="C448" s="594" t="s">
        <v>570</v>
      </c>
      <c r="D448" s="594" t="s">
        <v>2740</v>
      </c>
      <c r="E448" s="594" t="s">
        <v>148</v>
      </c>
      <c r="F448" s="595" t="s">
        <v>411</v>
      </c>
      <c r="G448" s="596" t="s">
        <v>149</v>
      </c>
      <c r="H448" s="597">
        <v>3049000</v>
      </c>
    </row>
    <row r="449" spans="1:8">
      <c r="A449" s="594" t="s">
        <v>132</v>
      </c>
      <c r="B449" s="594" t="s">
        <v>397</v>
      </c>
      <c r="C449" s="594" t="s">
        <v>570</v>
      </c>
      <c r="D449" s="594" t="s">
        <v>2740</v>
      </c>
      <c r="E449" s="594" t="s">
        <v>148</v>
      </c>
      <c r="F449" s="594" t="s">
        <v>1075</v>
      </c>
      <c r="G449" s="596" t="s">
        <v>2666</v>
      </c>
      <c r="H449" s="597">
        <v>3049000</v>
      </c>
    </row>
    <row r="450" spans="1:8">
      <c r="A450" s="594" t="s">
        <v>132</v>
      </c>
      <c r="B450" s="594" t="s">
        <v>397</v>
      </c>
      <c r="C450" s="594" t="s">
        <v>570</v>
      </c>
      <c r="D450" s="594" t="s">
        <v>2740</v>
      </c>
      <c r="E450" s="594" t="s">
        <v>167</v>
      </c>
      <c r="F450" s="595" t="s">
        <v>411</v>
      </c>
      <c r="G450" s="596" t="s">
        <v>168</v>
      </c>
      <c r="H450" s="597">
        <v>31365000</v>
      </c>
    </row>
    <row r="451" spans="1:8">
      <c r="A451" s="594" t="s">
        <v>132</v>
      </c>
      <c r="B451" s="594" t="s">
        <v>397</v>
      </c>
      <c r="C451" s="594" t="s">
        <v>570</v>
      </c>
      <c r="D451" s="594" t="s">
        <v>2740</v>
      </c>
      <c r="E451" s="594" t="s">
        <v>167</v>
      </c>
      <c r="F451" s="594" t="s">
        <v>354</v>
      </c>
      <c r="G451" s="596" t="s">
        <v>2736</v>
      </c>
      <c r="H451" s="597">
        <v>31365000</v>
      </c>
    </row>
    <row r="452" spans="1:8">
      <c r="A452" s="594" t="s">
        <v>132</v>
      </c>
      <c r="B452" s="594" t="s">
        <v>397</v>
      </c>
      <c r="C452" s="594" t="s">
        <v>570</v>
      </c>
      <c r="D452" s="594" t="s">
        <v>2740</v>
      </c>
      <c r="E452" s="594" t="s">
        <v>171</v>
      </c>
      <c r="F452" s="595" t="s">
        <v>411</v>
      </c>
      <c r="G452" s="596" t="s">
        <v>2677</v>
      </c>
      <c r="H452" s="597">
        <v>2960000</v>
      </c>
    </row>
    <row r="453" spans="1:8">
      <c r="A453" s="594" t="s">
        <v>132</v>
      </c>
      <c r="B453" s="594" t="s">
        <v>397</v>
      </c>
      <c r="C453" s="594" t="s">
        <v>570</v>
      </c>
      <c r="D453" s="594" t="s">
        <v>2740</v>
      </c>
      <c r="E453" s="594" t="s">
        <v>171</v>
      </c>
      <c r="F453" s="594" t="s">
        <v>173</v>
      </c>
      <c r="G453" s="596" t="s">
        <v>174</v>
      </c>
      <c r="H453" s="597">
        <v>2960000</v>
      </c>
    </row>
    <row r="454" spans="1:8">
      <c r="A454" s="594" t="s">
        <v>132</v>
      </c>
      <c r="B454" s="594" t="s">
        <v>397</v>
      </c>
      <c r="C454" s="594" t="s">
        <v>570</v>
      </c>
      <c r="D454" s="594" t="s">
        <v>2740</v>
      </c>
      <c r="E454" s="594" t="s">
        <v>177</v>
      </c>
      <c r="F454" s="595" t="s">
        <v>411</v>
      </c>
      <c r="G454" s="596" t="s">
        <v>178</v>
      </c>
      <c r="H454" s="597">
        <v>2257000</v>
      </c>
    </row>
    <row r="455" spans="1:8">
      <c r="A455" s="594" t="s">
        <v>132</v>
      </c>
      <c r="B455" s="594" t="s">
        <v>397</v>
      </c>
      <c r="C455" s="594" t="s">
        <v>570</v>
      </c>
      <c r="D455" s="594" t="s">
        <v>2740</v>
      </c>
      <c r="E455" s="594" t="s">
        <v>177</v>
      </c>
      <c r="F455" s="594" t="s">
        <v>181</v>
      </c>
      <c r="G455" s="596" t="s">
        <v>182</v>
      </c>
      <c r="H455" s="597">
        <v>2257000</v>
      </c>
    </row>
    <row r="456" spans="1:8">
      <c r="A456" s="594" t="s">
        <v>132</v>
      </c>
      <c r="B456" s="594" t="s">
        <v>397</v>
      </c>
      <c r="C456" s="594" t="s">
        <v>570</v>
      </c>
      <c r="D456" s="594" t="s">
        <v>2740</v>
      </c>
      <c r="E456" s="594" t="s">
        <v>183</v>
      </c>
      <c r="F456" s="595" t="s">
        <v>411</v>
      </c>
      <c r="G456" s="596" t="s">
        <v>184</v>
      </c>
      <c r="H456" s="597">
        <v>16441000</v>
      </c>
    </row>
    <row r="457" spans="1:8">
      <c r="A457" s="594" t="s">
        <v>132</v>
      </c>
      <c r="B457" s="594" t="s">
        <v>397</v>
      </c>
      <c r="C457" s="594" t="s">
        <v>570</v>
      </c>
      <c r="D457" s="594" t="s">
        <v>2740</v>
      </c>
      <c r="E457" s="594" t="s">
        <v>183</v>
      </c>
      <c r="F457" s="594" t="s">
        <v>587</v>
      </c>
      <c r="G457" s="596" t="s">
        <v>588</v>
      </c>
      <c r="H457" s="597">
        <v>3041000</v>
      </c>
    </row>
    <row r="458" spans="1:8">
      <c r="A458" s="594" t="s">
        <v>132</v>
      </c>
      <c r="B458" s="594" t="s">
        <v>397</v>
      </c>
      <c r="C458" s="594" t="s">
        <v>570</v>
      </c>
      <c r="D458" s="594" t="s">
        <v>2740</v>
      </c>
      <c r="E458" s="594" t="s">
        <v>183</v>
      </c>
      <c r="F458" s="594" t="s">
        <v>736</v>
      </c>
      <c r="G458" s="596" t="s">
        <v>737</v>
      </c>
      <c r="H458" s="597">
        <v>11400000</v>
      </c>
    </row>
    <row r="459" spans="1:8">
      <c r="A459" s="594" t="s">
        <v>132</v>
      </c>
      <c r="B459" s="594" t="s">
        <v>397</v>
      </c>
      <c r="C459" s="594" t="s">
        <v>570</v>
      </c>
      <c r="D459" s="594" t="s">
        <v>2740</v>
      </c>
      <c r="E459" s="594" t="s">
        <v>183</v>
      </c>
      <c r="F459" s="594" t="s">
        <v>185</v>
      </c>
      <c r="G459" s="596" t="s">
        <v>186</v>
      </c>
      <c r="H459" s="597">
        <v>2000000</v>
      </c>
    </row>
    <row r="460" spans="1:8">
      <c r="A460" s="594" t="s">
        <v>132</v>
      </c>
      <c r="B460" s="594" t="s">
        <v>397</v>
      </c>
      <c r="C460" s="594" t="s">
        <v>570</v>
      </c>
      <c r="D460" s="594" t="s">
        <v>2740</v>
      </c>
      <c r="E460" s="594" t="s">
        <v>189</v>
      </c>
      <c r="F460" s="595" t="s">
        <v>411</v>
      </c>
      <c r="G460" s="596" t="s">
        <v>190</v>
      </c>
      <c r="H460" s="597">
        <v>85868000</v>
      </c>
    </row>
    <row r="461" spans="1:8">
      <c r="A461" s="594" t="s">
        <v>132</v>
      </c>
      <c r="B461" s="594" t="s">
        <v>397</v>
      </c>
      <c r="C461" s="594" t="s">
        <v>570</v>
      </c>
      <c r="D461" s="594" t="s">
        <v>2740</v>
      </c>
      <c r="E461" s="594" t="s">
        <v>189</v>
      </c>
      <c r="F461" s="594" t="s">
        <v>37</v>
      </c>
      <c r="G461" s="596" t="s">
        <v>2696</v>
      </c>
      <c r="H461" s="597">
        <v>84000000</v>
      </c>
    </row>
    <row r="462" spans="1:8">
      <c r="A462" s="594" t="s">
        <v>132</v>
      </c>
      <c r="B462" s="594" t="s">
        <v>397</v>
      </c>
      <c r="C462" s="594" t="s">
        <v>570</v>
      </c>
      <c r="D462" s="594" t="s">
        <v>2740</v>
      </c>
      <c r="E462" s="594" t="s">
        <v>189</v>
      </c>
      <c r="F462" s="594" t="s">
        <v>192</v>
      </c>
      <c r="G462" s="596" t="s">
        <v>195</v>
      </c>
      <c r="H462" s="597">
        <v>1868000</v>
      </c>
    </row>
    <row r="463" spans="1:8">
      <c r="A463" s="594" t="s">
        <v>132</v>
      </c>
      <c r="B463" s="594" t="s">
        <v>397</v>
      </c>
      <c r="C463" s="594" t="s">
        <v>570</v>
      </c>
      <c r="D463" s="594" t="s">
        <v>2740</v>
      </c>
      <c r="E463" s="594" t="s">
        <v>194</v>
      </c>
      <c r="F463" s="595" t="s">
        <v>411</v>
      </c>
      <c r="G463" s="596" t="s">
        <v>195</v>
      </c>
      <c r="H463" s="597">
        <v>8060000</v>
      </c>
    </row>
    <row r="464" spans="1:8">
      <c r="A464" s="594" t="s">
        <v>132</v>
      </c>
      <c r="B464" s="594" t="s">
        <v>397</v>
      </c>
      <c r="C464" s="594" t="s">
        <v>570</v>
      </c>
      <c r="D464" s="594" t="s">
        <v>2740</v>
      </c>
      <c r="E464" s="594" t="s">
        <v>194</v>
      </c>
      <c r="F464" s="594" t="s">
        <v>198</v>
      </c>
      <c r="G464" s="596" t="s">
        <v>199</v>
      </c>
      <c r="H464" s="597">
        <v>8060000</v>
      </c>
    </row>
    <row r="465" spans="1:8">
      <c r="A465" s="594" t="s">
        <v>132</v>
      </c>
      <c r="B465" s="594" t="s">
        <v>397</v>
      </c>
      <c r="C465" s="594" t="s">
        <v>570</v>
      </c>
      <c r="D465" s="594" t="s">
        <v>2742</v>
      </c>
      <c r="E465" s="595" t="s">
        <v>411</v>
      </c>
      <c r="F465" s="595" t="s">
        <v>411</v>
      </c>
      <c r="G465" s="596" t="s">
        <v>2743</v>
      </c>
      <c r="H465" s="597">
        <v>730000000</v>
      </c>
    </row>
    <row r="466" spans="1:8">
      <c r="A466" s="594" t="s">
        <v>132</v>
      </c>
      <c r="B466" s="594" t="s">
        <v>397</v>
      </c>
      <c r="C466" s="594" t="s">
        <v>570</v>
      </c>
      <c r="D466" s="594" t="s">
        <v>2742</v>
      </c>
      <c r="E466" s="594" t="s">
        <v>167</v>
      </c>
      <c r="F466" s="595" t="s">
        <v>411</v>
      </c>
      <c r="G466" s="596" t="s">
        <v>168</v>
      </c>
      <c r="H466" s="597">
        <v>11082000</v>
      </c>
    </row>
    <row r="467" spans="1:8">
      <c r="A467" s="594" t="s">
        <v>132</v>
      </c>
      <c r="B467" s="594" t="s">
        <v>397</v>
      </c>
      <c r="C467" s="594" t="s">
        <v>570</v>
      </c>
      <c r="D467" s="594" t="s">
        <v>2742</v>
      </c>
      <c r="E467" s="594" t="s">
        <v>167</v>
      </c>
      <c r="F467" s="594" t="s">
        <v>230</v>
      </c>
      <c r="G467" s="596" t="s">
        <v>2675</v>
      </c>
      <c r="H467" s="597">
        <v>10782000</v>
      </c>
    </row>
    <row r="468" spans="1:8">
      <c r="A468" s="594" t="s">
        <v>132</v>
      </c>
      <c r="B468" s="594" t="s">
        <v>397</v>
      </c>
      <c r="C468" s="594" t="s">
        <v>570</v>
      </c>
      <c r="D468" s="594" t="s">
        <v>2742</v>
      </c>
      <c r="E468" s="594" t="s">
        <v>167</v>
      </c>
      <c r="F468" s="594" t="s">
        <v>232</v>
      </c>
      <c r="G468" s="596" t="s">
        <v>195</v>
      </c>
      <c r="H468" s="597">
        <v>300000</v>
      </c>
    </row>
    <row r="469" spans="1:8">
      <c r="A469" s="594" t="s">
        <v>132</v>
      </c>
      <c r="B469" s="594" t="s">
        <v>397</v>
      </c>
      <c r="C469" s="594" t="s">
        <v>570</v>
      </c>
      <c r="D469" s="594" t="s">
        <v>2742</v>
      </c>
      <c r="E469" s="594" t="s">
        <v>171</v>
      </c>
      <c r="F469" s="595" t="s">
        <v>411</v>
      </c>
      <c r="G469" s="596" t="s">
        <v>2677</v>
      </c>
      <c r="H469" s="597">
        <v>2925000</v>
      </c>
    </row>
    <row r="470" spans="1:8">
      <c r="A470" s="594" t="s">
        <v>132</v>
      </c>
      <c r="B470" s="594" t="s">
        <v>397</v>
      </c>
      <c r="C470" s="594" t="s">
        <v>570</v>
      </c>
      <c r="D470" s="594" t="s">
        <v>2742</v>
      </c>
      <c r="E470" s="594" t="s">
        <v>171</v>
      </c>
      <c r="F470" s="594" t="s">
        <v>173</v>
      </c>
      <c r="G470" s="596" t="s">
        <v>174</v>
      </c>
      <c r="H470" s="597">
        <v>2925000</v>
      </c>
    </row>
    <row r="471" spans="1:8">
      <c r="A471" s="594" t="s">
        <v>132</v>
      </c>
      <c r="B471" s="594" t="s">
        <v>397</v>
      </c>
      <c r="C471" s="594" t="s">
        <v>570</v>
      </c>
      <c r="D471" s="594" t="s">
        <v>2742</v>
      </c>
      <c r="E471" s="594" t="s">
        <v>177</v>
      </c>
      <c r="F471" s="595" t="s">
        <v>411</v>
      </c>
      <c r="G471" s="596" t="s">
        <v>178</v>
      </c>
      <c r="H471" s="597">
        <v>2218957</v>
      </c>
    </row>
    <row r="472" spans="1:8">
      <c r="A472" s="594" t="s">
        <v>132</v>
      </c>
      <c r="B472" s="594" t="s">
        <v>397</v>
      </c>
      <c r="C472" s="594" t="s">
        <v>570</v>
      </c>
      <c r="D472" s="594" t="s">
        <v>2742</v>
      </c>
      <c r="E472" s="594" t="s">
        <v>177</v>
      </c>
      <c r="F472" s="594" t="s">
        <v>179</v>
      </c>
      <c r="G472" s="596" t="s">
        <v>2679</v>
      </c>
      <c r="H472" s="597">
        <v>582957</v>
      </c>
    </row>
    <row r="473" spans="1:8">
      <c r="A473" s="594" t="s">
        <v>132</v>
      </c>
      <c r="B473" s="594" t="s">
        <v>397</v>
      </c>
      <c r="C473" s="594" t="s">
        <v>570</v>
      </c>
      <c r="D473" s="594" t="s">
        <v>2742</v>
      </c>
      <c r="E473" s="594" t="s">
        <v>177</v>
      </c>
      <c r="F473" s="594" t="s">
        <v>181</v>
      </c>
      <c r="G473" s="596" t="s">
        <v>182</v>
      </c>
      <c r="H473" s="597">
        <v>1636000</v>
      </c>
    </row>
    <row r="474" spans="1:8">
      <c r="A474" s="594" t="s">
        <v>132</v>
      </c>
      <c r="B474" s="594" t="s">
        <v>397</v>
      </c>
      <c r="C474" s="594" t="s">
        <v>570</v>
      </c>
      <c r="D474" s="594" t="s">
        <v>2742</v>
      </c>
      <c r="E474" s="594" t="s">
        <v>240</v>
      </c>
      <c r="F474" s="595" t="s">
        <v>411</v>
      </c>
      <c r="G474" s="596" t="s">
        <v>241</v>
      </c>
      <c r="H474" s="597">
        <v>92640000</v>
      </c>
    </row>
    <row r="475" spans="1:8">
      <c r="A475" s="594" t="s">
        <v>132</v>
      </c>
      <c r="B475" s="594" t="s">
        <v>397</v>
      </c>
      <c r="C475" s="594" t="s">
        <v>570</v>
      </c>
      <c r="D475" s="594" t="s">
        <v>2742</v>
      </c>
      <c r="E475" s="594" t="s">
        <v>240</v>
      </c>
      <c r="F475" s="594" t="s">
        <v>242</v>
      </c>
      <c r="G475" s="596" t="s">
        <v>243</v>
      </c>
      <c r="H475" s="597">
        <v>12000000</v>
      </c>
    </row>
    <row r="476" spans="1:8">
      <c r="A476" s="594" t="s">
        <v>132</v>
      </c>
      <c r="B476" s="594" t="s">
        <v>397</v>
      </c>
      <c r="C476" s="594" t="s">
        <v>570</v>
      </c>
      <c r="D476" s="594" t="s">
        <v>2742</v>
      </c>
      <c r="E476" s="594" t="s">
        <v>240</v>
      </c>
      <c r="F476" s="594" t="s">
        <v>728</v>
      </c>
      <c r="G476" s="596" t="s">
        <v>729</v>
      </c>
      <c r="H476" s="597">
        <v>7200000</v>
      </c>
    </row>
    <row r="477" spans="1:8">
      <c r="A477" s="594" t="s">
        <v>132</v>
      </c>
      <c r="B477" s="594" t="s">
        <v>397</v>
      </c>
      <c r="C477" s="594" t="s">
        <v>570</v>
      </c>
      <c r="D477" s="594" t="s">
        <v>2742</v>
      </c>
      <c r="E477" s="594" t="s">
        <v>240</v>
      </c>
      <c r="F477" s="594" t="s">
        <v>731</v>
      </c>
      <c r="G477" s="596" t="s">
        <v>732</v>
      </c>
      <c r="H477" s="597">
        <v>9840000</v>
      </c>
    </row>
    <row r="478" spans="1:8">
      <c r="A478" s="594" t="s">
        <v>132</v>
      </c>
      <c r="B478" s="594" t="s">
        <v>397</v>
      </c>
      <c r="C478" s="594" t="s">
        <v>570</v>
      </c>
      <c r="D478" s="594" t="s">
        <v>2742</v>
      </c>
      <c r="E478" s="594" t="s">
        <v>240</v>
      </c>
      <c r="F478" s="594" t="s">
        <v>735</v>
      </c>
      <c r="G478" s="596" t="s">
        <v>193</v>
      </c>
      <c r="H478" s="597">
        <v>63600000</v>
      </c>
    </row>
    <row r="479" spans="1:8">
      <c r="A479" s="594" t="s">
        <v>132</v>
      </c>
      <c r="B479" s="594" t="s">
        <v>397</v>
      </c>
      <c r="C479" s="594" t="s">
        <v>570</v>
      </c>
      <c r="D479" s="594" t="s">
        <v>2742</v>
      </c>
      <c r="E479" s="594" t="s">
        <v>183</v>
      </c>
      <c r="F479" s="595" t="s">
        <v>411</v>
      </c>
      <c r="G479" s="596" t="s">
        <v>184</v>
      </c>
      <c r="H479" s="597">
        <v>10505043</v>
      </c>
    </row>
    <row r="480" spans="1:8">
      <c r="A480" s="594" t="s">
        <v>132</v>
      </c>
      <c r="B480" s="594" t="s">
        <v>397</v>
      </c>
      <c r="C480" s="594" t="s">
        <v>570</v>
      </c>
      <c r="D480" s="594" t="s">
        <v>2742</v>
      </c>
      <c r="E480" s="594" t="s">
        <v>183</v>
      </c>
      <c r="F480" s="594" t="s">
        <v>587</v>
      </c>
      <c r="G480" s="596" t="s">
        <v>588</v>
      </c>
      <c r="H480" s="597">
        <v>555043</v>
      </c>
    </row>
    <row r="481" spans="1:8">
      <c r="A481" s="594" t="s">
        <v>132</v>
      </c>
      <c r="B481" s="594" t="s">
        <v>397</v>
      </c>
      <c r="C481" s="594" t="s">
        <v>570</v>
      </c>
      <c r="D481" s="594" t="s">
        <v>2742</v>
      </c>
      <c r="E481" s="594" t="s">
        <v>183</v>
      </c>
      <c r="F481" s="594" t="s">
        <v>736</v>
      </c>
      <c r="G481" s="596" t="s">
        <v>737</v>
      </c>
      <c r="H481" s="597">
        <v>1900000</v>
      </c>
    </row>
    <row r="482" spans="1:8">
      <c r="A482" s="594" t="s">
        <v>132</v>
      </c>
      <c r="B482" s="594" t="s">
        <v>397</v>
      </c>
      <c r="C482" s="594" t="s">
        <v>570</v>
      </c>
      <c r="D482" s="594" t="s">
        <v>2742</v>
      </c>
      <c r="E482" s="594" t="s">
        <v>183</v>
      </c>
      <c r="F482" s="594" t="s">
        <v>185</v>
      </c>
      <c r="G482" s="596" t="s">
        <v>186</v>
      </c>
      <c r="H482" s="597">
        <v>8050000</v>
      </c>
    </row>
    <row r="483" spans="1:8">
      <c r="A483" s="594" t="s">
        <v>132</v>
      </c>
      <c r="B483" s="594" t="s">
        <v>397</v>
      </c>
      <c r="C483" s="594" t="s">
        <v>570</v>
      </c>
      <c r="D483" s="594" t="s">
        <v>2742</v>
      </c>
      <c r="E483" s="594" t="s">
        <v>738</v>
      </c>
      <c r="F483" s="595" t="s">
        <v>411</v>
      </c>
      <c r="G483" s="596" t="s">
        <v>739</v>
      </c>
      <c r="H483" s="597">
        <v>604909000</v>
      </c>
    </row>
    <row r="484" spans="1:8">
      <c r="A484" s="594" t="s">
        <v>132</v>
      </c>
      <c r="B484" s="594" t="s">
        <v>397</v>
      </c>
      <c r="C484" s="594" t="s">
        <v>570</v>
      </c>
      <c r="D484" s="594" t="s">
        <v>2742</v>
      </c>
      <c r="E484" s="594" t="s">
        <v>738</v>
      </c>
      <c r="F484" s="594" t="s">
        <v>296</v>
      </c>
      <c r="G484" s="596" t="s">
        <v>297</v>
      </c>
      <c r="H484" s="597">
        <v>604909000</v>
      </c>
    </row>
    <row r="485" spans="1:8">
      <c r="A485" s="594" t="s">
        <v>132</v>
      </c>
      <c r="B485" s="594" t="s">
        <v>397</v>
      </c>
      <c r="C485" s="594" t="s">
        <v>570</v>
      </c>
      <c r="D485" s="594" t="s">
        <v>2742</v>
      </c>
      <c r="E485" s="594" t="s">
        <v>194</v>
      </c>
      <c r="F485" s="595" t="s">
        <v>411</v>
      </c>
      <c r="G485" s="596" t="s">
        <v>195</v>
      </c>
      <c r="H485" s="597">
        <v>5720000</v>
      </c>
    </row>
    <row r="486" spans="1:8">
      <c r="A486" s="594" t="s">
        <v>132</v>
      </c>
      <c r="B486" s="594" t="s">
        <v>397</v>
      </c>
      <c r="C486" s="594" t="s">
        <v>570</v>
      </c>
      <c r="D486" s="594" t="s">
        <v>2742</v>
      </c>
      <c r="E486" s="594" t="s">
        <v>194</v>
      </c>
      <c r="F486" s="594" t="s">
        <v>198</v>
      </c>
      <c r="G486" s="596" t="s">
        <v>199</v>
      </c>
      <c r="H486" s="597">
        <v>5720000</v>
      </c>
    </row>
    <row r="487" spans="1:8">
      <c r="A487" s="594" t="s">
        <v>132</v>
      </c>
      <c r="B487" s="594" t="s">
        <v>397</v>
      </c>
      <c r="C487" s="594" t="s">
        <v>1959</v>
      </c>
      <c r="D487" s="595" t="s">
        <v>411</v>
      </c>
      <c r="E487" s="595" t="s">
        <v>411</v>
      </c>
      <c r="F487" s="595" t="s">
        <v>411</v>
      </c>
      <c r="G487" s="596" t="s">
        <v>1960</v>
      </c>
      <c r="H487" s="597">
        <v>79564950</v>
      </c>
    </row>
    <row r="488" spans="1:8">
      <c r="A488" s="594" t="s">
        <v>132</v>
      </c>
      <c r="B488" s="594" t="s">
        <v>397</v>
      </c>
      <c r="C488" s="594" t="s">
        <v>1959</v>
      </c>
      <c r="D488" s="594" t="s">
        <v>2744</v>
      </c>
      <c r="E488" s="595" t="s">
        <v>411</v>
      </c>
      <c r="F488" s="595" t="s">
        <v>411</v>
      </c>
      <c r="G488" s="596" t="s">
        <v>2745</v>
      </c>
      <c r="H488" s="597">
        <v>79564950</v>
      </c>
    </row>
    <row r="489" spans="1:8">
      <c r="A489" s="594" t="s">
        <v>132</v>
      </c>
      <c r="B489" s="594" t="s">
        <v>397</v>
      </c>
      <c r="C489" s="594" t="s">
        <v>1959</v>
      </c>
      <c r="D489" s="594" t="s">
        <v>2744</v>
      </c>
      <c r="E489" s="594" t="s">
        <v>194</v>
      </c>
      <c r="F489" s="595" t="s">
        <v>411</v>
      </c>
      <c r="G489" s="596" t="s">
        <v>195</v>
      </c>
      <c r="H489" s="597">
        <v>79564950</v>
      </c>
    </row>
    <row r="490" spans="1:8">
      <c r="A490" s="594" t="s">
        <v>132</v>
      </c>
      <c r="B490" s="594" t="s">
        <v>397</v>
      </c>
      <c r="C490" s="594" t="s">
        <v>1959</v>
      </c>
      <c r="D490" s="594" t="s">
        <v>2744</v>
      </c>
      <c r="E490" s="594" t="s">
        <v>194</v>
      </c>
      <c r="F490" s="594" t="s">
        <v>200</v>
      </c>
      <c r="G490" s="596" t="s">
        <v>201</v>
      </c>
      <c r="H490" s="597">
        <v>79564950</v>
      </c>
    </row>
    <row r="491" spans="1:8">
      <c r="A491" s="594" t="s">
        <v>132</v>
      </c>
      <c r="B491" s="594" t="s">
        <v>397</v>
      </c>
      <c r="C491" s="594" t="s">
        <v>1247</v>
      </c>
      <c r="D491" s="595" t="s">
        <v>411</v>
      </c>
      <c r="E491" s="595" t="s">
        <v>411</v>
      </c>
      <c r="F491" s="595" t="s">
        <v>411</v>
      </c>
      <c r="G491" s="596" t="s">
        <v>2746</v>
      </c>
      <c r="H491" s="597">
        <v>410000000</v>
      </c>
    </row>
    <row r="492" spans="1:8">
      <c r="A492" s="594" t="s">
        <v>132</v>
      </c>
      <c r="B492" s="594" t="s">
        <v>397</v>
      </c>
      <c r="C492" s="594" t="s">
        <v>1247</v>
      </c>
      <c r="D492" s="594" t="s">
        <v>1246</v>
      </c>
      <c r="E492" s="595" t="s">
        <v>411</v>
      </c>
      <c r="F492" s="595" t="s">
        <v>411</v>
      </c>
      <c r="G492" s="596" t="s">
        <v>2747</v>
      </c>
      <c r="H492" s="597">
        <v>410000000</v>
      </c>
    </row>
    <row r="493" spans="1:8">
      <c r="A493" s="594" t="s">
        <v>132</v>
      </c>
      <c r="B493" s="594" t="s">
        <v>397</v>
      </c>
      <c r="C493" s="594" t="s">
        <v>1247</v>
      </c>
      <c r="D493" s="594" t="s">
        <v>1246</v>
      </c>
      <c r="E493" s="594" t="s">
        <v>167</v>
      </c>
      <c r="F493" s="595" t="s">
        <v>411</v>
      </c>
      <c r="G493" s="596" t="s">
        <v>168</v>
      </c>
      <c r="H493" s="597">
        <v>2188000</v>
      </c>
    </row>
    <row r="494" spans="1:8">
      <c r="A494" s="594" t="s">
        <v>132</v>
      </c>
      <c r="B494" s="594" t="s">
        <v>397</v>
      </c>
      <c r="C494" s="594" t="s">
        <v>1247</v>
      </c>
      <c r="D494" s="594" t="s">
        <v>1246</v>
      </c>
      <c r="E494" s="594" t="s">
        <v>167</v>
      </c>
      <c r="F494" s="594" t="s">
        <v>228</v>
      </c>
      <c r="G494" s="596" t="s">
        <v>2673</v>
      </c>
      <c r="H494" s="597">
        <v>1388000</v>
      </c>
    </row>
    <row r="495" spans="1:8">
      <c r="A495" s="594" t="s">
        <v>132</v>
      </c>
      <c r="B495" s="594" t="s">
        <v>397</v>
      </c>
      <c r="C495" s="594" t="s">
        <v>1247</v>
      </c>
      <c r="D495" s="594" t="s">
        <v>1246</v>
      </c>
      <c r="E495" s="594" t="s">
        <v>167</v>
      </c>
      <c r="F495" s="594" t="s">
        <v>354</v>
      </c>
      <c r="G495" s="596" t="s">
        <v>2736</v>
      </c>
      <c r="H495" s="597">
        <v>800000</v>
      </c>
    </row>
    <row r="496" spans="1:8">
      <c r="A496" s="594" t="s">
        <v>132</v>
      </c>
      <c r="B496" s="594" t="s">
        <v>397</v>
      </c>
      <c r="C496" s="594" t="s">
        <v>1247</v>
      </c>
      <c r="D496" s="594" t="s">
        <v>1246</v>
      </c>
      <c r="E496" s="594" t="s">
        <v>171</v>
      </c>
      <c r="F496" s="595" t="s">
        <v>411</v>
      </c>
      <c r="G496" s="596" t="s">
        <v>2677</v>
      </c>
      <c r="H496" s="597">
        <v>4722000</v>
      </c>
    </row>
    <row r="497" spans="1:8">
      <c r="A497" s="594" t="s">
        <v>132</v>
      </c>
      <c r="B497" s="594" t="s">
        <v>397</v>
      </c>
      <c r="C497" s="594" t="s">
        <v>1247</v>
      </c>
      <c r="D497" s="594" t="s">
        <v>1246</v>
      </c>
      <c r="E497" s="594" t="s">
        <v>171</v>
      </c>
      <c r="F497" s="594" t="s">
        <v>173</v>
      </c>
      <c r="G497" s="596" t="s">
        <v>174</v>
      </c>
      <c r="H497" s="597">
        <v>4722000</v>
      </c>
    </row>
    <row r="498" spans="1:8">
      <c r="A498" s="594" t="s">
        <v>132</v>
      </c>
      <c r="B498" s="594" t="s">
        <v>397</v>
      </c>
      <c r="C498" s="594" t="s">
        <v>1247</v>
      </c>
      <c r="D498" s="594" t="s">
        <v>1246</v>
      </c>
      <c r="E498" s="594" t="s">
        <v>177</v>
      </c>
      <c r="F498" s="595" t="s">
        <v>411</v>
      </c>
      <c r="G498" s="596" t="s">
        <v>178</v>
      </c>
      <c r="H498" s="597">
        <v>968000</v>
      </c>
    </row>
    <row r="499" spans="1:8">
      <c r="A499" s="594" t="s">
        <v>132</v>
      </c>
      <c r="B499" s="594" t="s">
        <v>397</v>
      </c>
      <c r="C499" s="594" t="s">
        <v>1247</v>
      </c>
      <c r="D499" s="594" t="s">
        <v>1246</v>
      </c>
      <c r="E499" s="594" t="s">
        <v>177</v>
      </c>
      <c r="F499" s="594" t="s">
        <v>181</v>
      </c>
      <c r="G499" s="596" t="s">
        <v>182</v>
      </c>
      <c r="H499" s="597">
        <v>968000</v>
      </c>
    </row>
    <row r="500" spans="1:8">
      <c r="A500" s="594" t="s">
        <v>132</v>
      </c>
      <c r="B500" s="594" t="s">
        <v>397</v>
      </c>
      <c r="C500" s="594" t="s">
        <v>1247</v>
      </c>
      <c r="D500" s="594" t="s">
        <v>1246</v>
      </c>
      <c r="E500" s="594" t="s">
        <v>240</v>
      </c>
      <c r="F500" s="595" t="s">
        <v>411</v>
      </c>
      <c r="G500" s="596" t="s">
        <v>241</v>
      </c>
      <c r="H500" s="597">
        <v>30000000</v>
      </c>
    </row>
    <row r="501" spans="1:8">
      <c r="A501" s="594" t="s">
        <v>132</v>
      </c>
      <c r="B501" s="594" t="s">
        <v>397</v>
      </c>
      <c r="C501" s="594" t="s">
        <v>1247</v>
      </c>
      <c r="D501" s="594" t="s">
        <v>1246</v>
      </c>
      <c r="E501" s="594" t="s">
        <v>240</v>
      </c>
      <c r="F501" s="594" t="s">
        <v>242</v>
      </c>
      <c r="G501" s="596" t="s">
        <v>243</v>
      </c>
      <c r="H501" s="597">
        <v>4800000</v>
      </c>
    </row>
    <row r="502" spans="1:8">
      <c r="A502" s="594" t="s">
        <v>132</v>
      </c>
      <c r="B502" s="594" t="s">
        <v>397</v>
      </c>
      <c r="C502" s="594" t="s">
        <v>1247</v>
      </c>
      <c r="D502" s="594" t="s">
        <v>1246</v>
      </c>
      <c r="E502" s="594" t="s">
        <v>240</v>
      </c>
      <c r="F502" s="594" t="s">
        <v>728</v>
      </c>
      <c r="G502" s="596" t="s">
        <v>729</v>
      </c>
      <c r="H502" s="597">
        <v>2800000</v>
      </c>
    </row>
    <row r="503" spans="1:8">
      <c r="A503" s="594" t="s">
        <v>132</v>
      </c>
      <c r="B503" s="594" t="s">
        <v>397</v>
      </c>
      <c r="C503" s="594" t="s">
        <v>1247</v>
      </c>
      <c r="D503" s="594" t="s">
        <v>1246</v>
      </c>
      <c r="E503" s="594" t="s">
        <v>240</v>
      </c>
      <c r="F503" s="594" t="s">
        <v>730</v>
      </c>
      <c r="G503" s="596" t="s">
        <v>186</v>
      </c>
      <c r="H503" s="597">
        <v>500000</v>
      </c>
    </row>
    <row r="504" spans="1:8">
      <c r="A504" s="594" t="s">
        <v>132</v>
      </c>
      <c r="B504" s="594" t="s">
        <v>397</v>
      </c>
      <c r="C504" s="594" t="s">
        <v>1247</v>
      </c>
      <c r="D504" s="594" t="s">
        <v>1246</v>
      </c>
      <c r="E504" s="594" t="s">
        <v>240</v>
      </c>
      <c r="F504" s="594" t="s">
        <v>731</v>
      </c>
      <c r="G504" s="596" t="s">
        <v>732</v>
      </c>
      <c r="H504" s="597">
        <v>2000000</v>
      </c>
    </row>
    <row r="505" spans="1:8">
      <c r="A505" s="594" t="s">
        <v>132</v>
      </c>
      <c r="B505" s="594" t="s">
        <v>397</v>
      </c>
      <c r="C505" s="594" t="s">
        <v>1247</v>
      </c>
      <c r="D505" s="594" t="s">
        <v>1246</v>
      </c>
      <c r="E505" s="594" t="s">
        <v>240</v>
      </c>
      <c r="F505" s="594" t="s">
        <v>733</v>
      </c>
      <c r="G505" s="596" t="s">
        <v>734</v>
      </c>
      <c r="H505" s="597">
        <v>11200000</v>
      </c>
    </row>
    <row r="506" spans="1:8">
      <c r="A506" s="594" t="s">
        <v>132</v>
      </c>
      <c r="B506" s="594" t="s">
        <v>397</v>
      </c>
      <c r="C506" s="594" t="s">
        <v>1247</v>
      </c>
      <c r="D506" s="594" t="s">
        <v>1246</v>
      </c>
      <c r="E506" s="594" t="s">
        <v>240</v>
      </c>
      <c r="F506" s="594" t="s">
        <v>735</v>
      </c>
      <c r="G506" s="596" t="s">
        <v>193</v>
      </c>
      <c r="H506" s="597">
        <v>8700000</v>
      </c>
    </row>
    <row r="507" spans="1:8">
      <c r="A507" s="594" t="s">
        <v>132</v>
      </c>
      <c r="B507" s="594" t="s">
        <v>397</v>
      </c>
      <c r="C507" s="594" t="s">
        <v>1247</v>
      </c>
      <c r="D507" s="594" t="s">
        <v>1246</v>
      </c>
      <c r="E507" s="594" t="s">
        <v>183</v>
      </c>
      <c r="F507" s="595" t="s">
        <v>411</v>
      </c>
      <c r="G507" s="596" t="s">
        <v>184</v>
      </c>
      <c r="H507" s="597">
        <v>10000000</v>
      </c>
    </row>
    <row r="508" spans="1:8">
      <c r="A508" s="594" t="s">
        <v>132</v>
      </c>
      <c r="B508" s="594" t="s">
        <v>397</v>
      </c>
      <c r="C508" s="594" t="s">
        <v>1247</v>
      </c>
      <c r="D508" s="594" t="s">
        <v>1246</v>
      </c>
      <c r="E508" s="594" t="s">
        <v>183</v>
      </c>
      <c r="F508" s="594" t="s">
        <v>736</v>
      </c>
      <c r="G508" s="596" t="s">
        <v>737</v>
      </c>
      <c r="H508" s="597">
        <v>9600000</v>
      </c>
    </row>
    <row r="509" spans="1:8">
      <c r="A509" s="594" t="s">
        <v>132</v>
      </c>
      <c r="B509" s="594" t="s">
        <v>397</v>
      </c>
      <c r="C509" s="594" t="s">
        <v>1247</v>
      </c>
      <c r="D509" s="594" t="s">
        <v>1246</v>
      </c>
      <c r="E509" s="594" t="s">
        <v>183</v>
      </c>
      <c r="F509" s="594" t="s">
        <v>185</v>
      </c>
      <c r="G509" s="596" t="s">
        <v>186</v>
      </c>
      <c r="H509" s="597">
        <v>400000</v>
      </c>
    </row>
    <row r="510" spans="1:8">
      <c r="A510" s="594" t="s">
        <v>132</v>
      </c>
      <c r="B510" s="594" t="s">
        <v>397</v>
      </c>
      <c r="C510" s="594" t="s">
        <v>1247</v>
      </c>
      <c r="D510" s="594" t="s">
        <v>1246</v>
      </c>
      <c r="E510" s="594" t="s">
        <v>189</v>
      </c>
      <c r="F510" s="595" t="s">
        <v>411</v>
      </c>
      <c r="G510" s="596" t="s">
        <v>190</v>
      </c>
      <c r="H510" s="597">
        <v>357595000</v>
      </c>
    </row>
    <row r="511" spans="1:8">
      <c r="A511" s="594" t="s">
        <v>132</v>
      </c>
      <c r="B511" s="594" t="s">
        <v>397</v>
      </c>
      <c r="C511" s="594" t="s">
        <v>1247</v>
      </c>
      <c r="D511" s="594" t="s">
        <v>1246</v>
      </c>
      <c r="E511" s="594" t="s">
        <v>189</v>
      </c>
      <c r="F511" s="594" t="s">
        <v>37</v>
      </c>
      <c r="G511" s="596" t="s">
        <v>2696</v>
      </c>
      <c r="H511" s="597">
        <v>339900000</v>
      </c>
    </row>
    <row r="512" spans="1:8">
      <c r="A512" s="594" t="s">
        <v>132</v>
      </c>
      <c r="B512" s="594" t="s">
        <v>397</v>
      </c>
      <c r="C512" s="594" t="s">
        <v>1247</v>
      </c>
      <c r="D512" s="594" t="s">
        <v>1246</v>
      </c>
      <c r="E512" s="594" t="s">
        <v>189</v>
      </c>
      <c r="F512" s="594" t="s">
        <v>192</v>
      </c>
      <c r="G512" s="596" t="s">
        <v>195</v>
      </c>
      <c r="H512" s="597">
        <v>17695000</v>
      </c>
    </row>
    <row r="513" spans="1:8">
      <c r="A513" s="594" t="s">
        <v>132</v>
      </c>
      <c r="B513" s="594" t="s">
        <v>397</v>
      </c>
      <c r="C513" s="594" t="s">
        <v>1247</v>
      </c>
      <c r="D513" s="594" t="s">
        <v>1246</v>
      </c>
      <c r="E513" s="594" t="s">
        <v>194</v>
      </c>
      <c r="F513" s="595" t="s">
        <v>411</v>
      </c>
      <c r="G513" s="596" t="s">
        <v>195</v>
      </c>
      <c r="H513" s="597">
        <v>4527000</v>
      </c>
    </row>
    <row r="514" spans="1:8">
      <c r="A514" s="594" t="s">
        <v>132</v>
      </c>
      <c r="B514" s="594" t="s">
        <v>397</v>
      </c>
      <c r="C514" s="594" t="s">
        <v>1247</v>
      </c>
      <c r="D514" s="594" t="s">
        <v>1246</v>
      </c>
      <c r="E514" s="594" t="s">
        <v>194</v>
      </c>
      <c r="F514" s="594" t="s">
        <v>198</v>
      </c>
      <c r="G514" s="596" t="s">
        <v>199</v>
      </c>
      <c r="H514" s="597">
        <v>4527000</v>
      </c>
    </row>
    <row r="515" spans="1:8">
      <c r="A515" s="594" t="s">
        <v>132</v>
      </c>
      <c r="B515" s="594" t="s">
        <v>397</v>
      </c>
      <c r="C515" s="594" t="s">
        <v>577</v>
      </c>
      <c r="D515" s="595" t="s">
        <v>411</v>
      </c>
      <c r="E515" s="595" t="s">
        <v>411</v>
      </c>
      <c r="F515" s="595" t="s">
        <v>411</v>
      </c>
      <c r="G515" s="596" t="s">
        <v>2748</v>
      </c>
      <c r="H515" s="597">
        <v>41000000</v>
      </c>
    </row>
    <row r="516" spans="1:8">
      <c r="A516" s="594" t="s">
        <v>132</v>
      </c>
      <c r="B516" s="594" t="s">
        <v>397</v>
      </c>
      <c r="C516" s="594" t="s">
        <v>577</v>
      </c>
      <c r="D516" s="594" t="s">
        <v>2749</v>
      </c>
      <c r="E516" s="595" t="s">
        <v>411</v>
      </c>
      <c r="F516" s="595" t="s">
        <v>411</v>
      </c>
      <c r="G516" s="596" t="s">
        <v>2750</v>
      </c>
      <c r="H516" s="597">
        <v>41000000</v>
      </c>
    </row>
    <row r="517" spans="1:8">
      <c r="A517" s="594" t="s">
        <v>132</v>
      </c>
      <c r="B517" s="594" t="s">
        <v>397</v>
      </c>
      <c r="C517" s="594" t="s">
        <v>577</v>
      </c>
      <c r="D517" s="594" t="s">
        <v>2749</v>
      </c>
      <c r="E517" s="594" t="s">
        <v>177</v>
      </c>
      <c r="F517" s="595" t="s">
        <v>411</v>
      </c>
      <c r="G517" s="596" t="s">
        <v>178</v>
      </c>
      <c r="H517" s="597">
        <v>41000000</v>
      </c>
    </row>
    <row r="518" spans="1:8">
      <c r="A518" s="594" t="s">
        <v>132</v>
      </c>
      <c r="B518" s="594" t="s">
        <v>397</v>
      </c>
      <c r="C518" s="594" t="s">
        <v>577</v>
      </c>
      <c r="D518" s="594" t="s">
        <v>2749</v>
      </c>
      <c r="E518" s="594" t="s">
        <v>177</v>
      </c>
      <c r="F518" s="594" t="s">
        <v>441</v>
      </c>
      <c r="G518" s="596" t="s">
        <v>2728</v>
      </c>
      <c r="H518" s="597">
        <v>41000000</v>
      </c>
    </row>
    <row r="519" spans="1:8">
      <c r="A519" s="594" t="s">
        <v>132</v>
      </c>
      <c r="B519" s="594" t="s">
        <v>397</v>
      </c>
      <c r="C519" s="594" t="s">
        <v>301</v>
      </c>
      <c r="D519" s="595" t="s">
        <v>411</v>
      </c>
      <c r="E519" s="595" t="s">
        <v>411</v>
      </c>
      <c r="F519" s="595" t="s">
        <v>411</v>
      </c>
      <c r="G519" s="596" t="s">
        <v>1965</v>
      </c>
      <c r="H519" s="597">
        <v>6029312846</v>
      </c>
    </row>
    <row r="520" spans="1:8">
      <c r="A520" s="594" t="s">
        <v>132</v>
      </c>
      <c r="B520" s="594" t="s">
        <v>397</v>
      </c>
      <c r="C520" s="594" t="s">
        <v>301</v>
      </c>
      <c r="D520" s="594" t="s">
        <v>2751</v>
      </c>
      <c r="E520" s="595" t="s">
        <v>411</v>
      </c>
      <c r="F520" s="595" t="s">
        <v>411</v>
      </c>
      <c r="G520" s="596" t="s">
        <v>2752</v>
      </c>
      <c r="H520" s="597">
        <v>600000000</v>
      </c>
    </row>
    <row r="521" spans="1:8">
      <c r="A521" s="594" t="s">
        <v>132</v>
      </c>
      <c r="B521" s="594" t="s">
        <v>397</v>
      </c>
      <c r="C521" s="594" t="s">
        <v>301</v>
      </c>
      <c r="D521" s="594" t="s">
        <v>2751</v>
      </c>
      <c r="E521" s="594" t="s">
        <v>167</v>
      </c>
      <c r="F521" s="595" t="s">
        <v>411</v>
      </c>
      <c r="G521" s="596" t="s">
        <v>168</v>
      </c>
      <c r="H521" s="597">
        <v>3600000</v>
      </c>
    </row>
    <row r="522" spans="1:8">
      <c r="A522" s="594" t="s">
        <v>132</v>
      </c>
      <c r="B522" s="594" t="s">
        <v>397</v>
      </c>
      <c r="C522" s="594" t="s">
        <v>301</v>
      </c>
      <c r="D522" s="594" t="s">
        <v>2751</v>
      </c>
      <c r="E522" s="594" t="s">
        <v>167</v>
      </c>
      <c r="F522" s="594" t="s">
        <v>354</v>
      </c>
      <c r="G522" s="596" t="s">
        <v>2736</v>
      </c>
      <c r="H522" s="597">
        <v>3600000</v>
      </c>
    </row>
    <row r="523" spans="1:8">
      <c r="A523" s="594" t="s">
        <v>132</v>
      </c>
      <c r="B523" s="594" t="s">
        <v>397</v>
      </c>
      <c r="C523" s="594" t="s">
        <v>301</v>
      </c>
      <c r="D523" s="594" t="s">
        <v>2751</v>
      </c>
      <c r="E523" s="594" t="s">
        <v>183</v>
      </c>
      <c r="F523" s="595" t="s">
        <v>411</v>
      </c>
      <c r="G523" s="596" t="s">
        <v>184</v>
      </c>
      <c r="H523" s="597">
        <v>3400000</v>
      </c>
    </row>
    <row r="524" spans="1:8">
      <c r="A524" s="594" t="s">
        <v>132</v>
      </c>
      <c r="B524" s="594" t="s">
        <v>397</v>
      </c>
      <c r="C524" s="594" t="s">
        <v>301</v>
      </c>
      <c r="D524" s="594" t="s">
        <v>2751</v>
      </c>
      <c r="E524" s="594" t="s">
        <v>183</v>
      </c>
      <c r="F524" s="594" t="s">
        <v>736</v>
      </c>
      <c r="G524" s="596" t="s">
        <v>737</v>
      </c>
      <c r="H524" s="597">
        <v>3000000</v>
      </c>
    </row>
    <row r="525" spans="1:8">
      <c r="A525" s="594" t="s">
        <v>132</v>
      </c>
      <c r="B525" s="594" t="s">
        <v>397</v>
      </c>
      <c r="C525" s="594" t="s">
        <v>301</v>
      </c>
      <c r="D525" s="594" t="s">
        <v>2751</v>
      </c>
      <c r="E525" s="594" t="s">
        <v>183</v>
      </c>
      <c r="F525" s="594" t="s">
        <v>185</v>
      </c>
      <c r="G525" s="596" t="s">
        <v>186</v>
      </c>
      <c r="H525" s="597">
        <v>400000</v>
      </c>
    </row>
    <row r="526" spans="1:8">
      <c r="A526" s="594" t="s">
        <v>132</v>
      </c>
      <c r="B526" s="594" t="s">
        <v>397</v>
      </c>
      <c r="C526" s="594" t="s">
        <v>301</v>
      </c>
      <c r="D526" s="594" t="s">
        <v>2751</v>
      </c>
      <c r="E526" s="594" t="s">
        <v>744</v>
      </c>
      <c r="F526" s="595" t="s">
        <v>411</v>
      </c>
      <c r="G526" s="596" t="s">
        <v>2686</v>
      </c>
      <c r="H526" s="597">
        <v>450000000</v>
      </c>
    </row>
    <row r="527" spans="1:8">
      <c r="A527" s="594" t="s">
        <v>132</v>
      </c>
      <c r="B527" s="594" t="s">
        <v>397</v>
      </c>
      <c r="C527" s="594" t="s">
        <v>301</v>
      </c>
      <c r="D527" s="594" t="s">
        <v>2751</v>
      </c>
      <c r="E527" s="594" t="s">
        <v>744</v>
      </c>
      <c r="F527" s="594" t="s">
        <v>748</v>
      </c>
      <c r="G527" s="596" t="s">
        <v>35</v>
      </c>
      <c r="H527" s="597">
        <v>450000000</v>
      </c>
    </row>
    <row r="528" spans="1:8">
      <c r="A528" s="594" t="s">
        <v>132</v>
      </c>
      <c r="B528" s="594" t="s">
        <v>397</v>
      </c>
      <c r="C528" s="594" t="s">
        <v>301</v>
      </c>
      <c r="D528" s="594" t="s">
        <v>2751</v>
      </c>
      <c r="E528" s="594" t="s">
        <v>194</v>
      </c>
      <c r="F528" s="595" t="s">
        <v>411</v>
      </c>
      <c r="G528" s="596" t="s">
        <v>195</v>
      </c>
      <c r="H528" s="597">
        <v>143000000</v>
      </c>
    </row>
    <row r="529" spans="1:8">
      <c r="A529" s="594" t="s">
        <v>132</v>
      </c>
      <c r="B529" s="594" t="s">
        <v>397</v>
      </c>
      <c r="C529" s="594" t="s">
        <v>301</v>
      </c>
      <c r="D529" s="594" t="s">
        <v>2751</v>
      </c>
      <c r="E529" s="594" t="s">
        <v>194</v>
      </c>
      <c r="F529" s="594" t="s">
        <v>200</v>
      </c>
      <c r="G529" s="596" t="s">
        <v>201</v>
      </c>
      <c r="H529" s="597">
        <v>143000000</v>
      </c>
    </row>
    <row r="530" spans="1:8">
      <c r="A530" s="594" t="s">
        <v>132</v>
      </c>
      <c r="B530" s="594" t="s">
        <v>397</v>
      </c>
      <c r="C530" s="594" t="s">
        <v>301</v>
      </c>
      <c r="D530" s="594" t="s">
        <v>2753</v>
      </c>
      <c r="E530" s="595" t="s">
        <v>411</v>
      </c>
      <c r="F530" s="595" t="s">
        <v>411</v>
      </c>
      <c r="G530" s="596" t="s">
        <v>2754</v>
      </c>
      <c r="H530" s="597">
        <v>5429312846</v>
      </c>
    </row>
    <row r="531" spans="1:8">
      <c r="A531" s="594" t="s">
        <v>132</v>
      </c>
      <c r="B531" s="594" t="s">
        <v>397</v>
      </c>
      <c r="C531" s="594" t="s">
        <v>301</v>
      </c>
      <c r="D531" s="594" t="s">
        <v>2753</v>
      </c>
      <c r="E531" s="594" t="s">
        <v>202</v>
      </c>
      <c r="F531" s="595" t="s">
        <v>411</v>
      </c>
      <c r="G531" s="596" t="s">
        <v>2719</v>
      </c>
      <c r="H531" s="597">
        <v>327386499</v>
      </c>
    </row>
    <row r="532" spans="1:8">
      <c r="A532" s="594" t="s">
        <v>132</v>
      </c>
      <c r="B532" s="594" t="s">
        <v>397</v>
      </c>
      <c r="C532" s="594" t="s">
        <v>301</v>
      </c>
      <c r="D532" s="594" t="s">
        <v>2753</v>
      </c>
      <c r="E532" s="594" t="s">
        <v>202</v>
      </c>
      <c r="F532" s="594" t="s">
        <v>767</v>
      </c>
      <c r="G532" s="596" t="s">
        <v>2720</v>
      </c>
      <c r="H532" s="597">
        <v>295431499</v>
      </c>
    </row>
    <row r="533" spans="1:8">
      <c r="A533" s="594" t="s">
        <v>132</v>
      </c>
      <c r="B533" s="594" t="s">
        <v>397</v>
      </c>
      <c r="C533" s="594" t="s">
        <v>301</v>
      </c>
      <c r="D533" s="594" t="s">
        <v>2753</v>
      </c>
      <c r="E533" s="594" t="s">
        <v>202</v>
      </c>
      <c r="F533" s="594" t="s">
        <v>204</v>
      </c>
      <c r="G533" s="596" t="s">
        <v>2755</v>
      </c>
      <c r="H533" s="597">
        <v>31955000</v>
      </c>
    </row>
    <row r="534" spans="1:8">
      <c r="A534" s="594" t="s">
        <v>132</v>
      </c>
      <c r="B534" s="594" t="s">
        <v>397</v>
      </c>
      <c r="C534" s="594" t="s">
        <v>301</v>
      </c>
      <c r="D534" s="594" t="s">
        <v>2753</v>
      </c>
      <c r="E534" s="594" t="s">
        <v>148</v>
      </c>
      <c r="F534" s="595" t="s">
        <v>411</v>
      </c>
      <c r="G534" s="596" t="s">
        <v>149</v>
      </c>
      <c r="H534" s="597">
        <v>177225676</v>
      </c>
    </row>
    <row r="535" spans="1:8">
      <c r="A535" s="594" t="s">
        <v>132</v>
      </c>
      <c r="B535" s="594" t="s">
        <v>397</v>
      </c>
      <c r="C535" s="594" t="s">
        <v>301</v>
      </c>
      <c r="D535" s="594" t="s">
        <v>2753</v>
      </c>
      <c r="E535" s="594" t="s">
        <v>148</v>
      </c>
      <c r="F535" s="594" t="s">
        <v>150</v>
      </c>
      <c r="G535" s="596" t="s">
        <v>151</v>
      </c>
      <c r="H535" s="597">
        <v>4192000</v>
      </c>
    </row>
    <row r="536" spans="1:8">
      <c r="A536" s="594" t="s">
        <v>132</v>
      </c>
      <c r="B536" s="594" t="s">
        <v>397</v>
      </c>
      <c r="C536" s="594" t="s">
        <v>301</v>
      </c>
      <c r="D536" s="594" t="s">
        <v>2753</v>
      </c>
      <c r="E536" s="594" t="s">
        <v>148</v>
      </c>
      <c r="F536" s="594" t="s">
        <v>227</v>
      </c>
      <c r="G536" s="596" t="s">
        <v>2669</v>
      </c>
      <c r="H536" s="597">
        <v>173033676</v>
      </c>
    </row>
    <row r="537" spans="1:8">
      <c r="A537" s="594" t="s">
        <v>132</v>
      </c>
      <c r="B537" s="594" t="s">
        <v>397</v>
      </c>
      <c r="C537" s="594" t="s">
        <v>301</v>
      </c>
      <c r="D537" s="594" t="s">
        <v>2753</v>
      </c>
      <c r="E537" s="594" t="s">
        <v>167</v>
      </c>
      <c r="F537" s="595" t="s">
        <v>411</v>
      </c>
      <c r="G537" s="596" t="s">
        <v>168</v>
      </c>
      <c r="H537" s="597">
        <v>12199791</v>
      </c>
    </row>
    <row r="538" spans="1:8">
      <c r="A538" s="594" t="s">
        <v>132</v>
      </c>
      <c r="B538" s="594" t="s">
        <v>397</v>
      </c>
      <c r="C538" s="594" t="s">
        <v>301</v>
      </c>
      <c r="D538" s="594" t="s">
        <v>2753</v>
      </c>
      <c r="E538" s="594" t="s">
        <v>167</v>
      </c>
      <c r="F538" s="594" t="s">
        <v>228</v>
      </c>
      <c r="G538" s="596" t="s">
        <v>2673</v>
      </c>
      <c r="H538" s="597">
        <v>11121611</v>
      </c>
    </row>
    <row r="539" spans="1:8">
      <c r="A539" s="594" t="s">
        <v>132</v>
      </c>
      <c r="B539" s="594" t="s">
        <v>397</v>
      </c>
      <c r="C539" s="594" t="s">
        <v>301</v>
      </c>
      <c r="D539" s="594" t="s">
        <v>2753</v>
      </c>
      <c r="E539" s="594" t="s">
        <v>167</v>
      </c>
      <c r="F539" s="594" t="s">
        <v>169</v>
      </c>
      <c r="G539" s="596" t="s">
        <v>2674</v>
      </c>
      <c r="H539" s="597">
        <v>625300</v>
      </c>
    </row>
    <row r="540" spans="1:8">
      <c r="A540" s="594" t="s">
        <v>132</v>
      </c>
      <c r="B540" s="594" t="s">
        <v>397</v>
      </c>
      <c r="C540" s="594" t="s">
        <v>301</v>
      </c>
      <c r="D540" s="594" t="s">
        <v>2753</v>
      </c>
      <c r="E540" s="594" t="s">
        <v>167</v>
      </c>
      <c r="F540" s="594" t="s">
        <v>230</v>
      </c>
      <c r="G540" s="596" t="s">
        <v>2675</v>
      </c>
      <c r="H540" s="597">
        <v>452880</v>
      </c>
    </row>
    <row r="541" spans="1:8">
      <c r="A541" s="594" t="s">
        <v>132</v>
      </c>
      <c r="B541" s="594" t="s">
        <v>397</v>
      </c>
      <c r="C541" s="594" t="s">
        <v>301</v>
      </c>
      <c r="D541" s="594" t="s">
        <v>2753</v>
      </c>
      <c r="E541" s="594" t="s">
        <v>171</v>
      </c>
      <c r="F541" s="595" t="s">
        <v>411</v>
      </c>
      <c r="G541" s="596" t="s">
        <v>2677</v>
      </c>
      <c r="H541" s="597">
        <v>51654800</v>
      </c>
    </row>
    <row r="542" spans="1:8">
      <c r="A542" s="594" t="s">
        <v>132</v>
      </c>
      <c r="B542" s="594" t="s">
        <v>397</v>
      </c>
      <c r="C542" s="594" t="s">
        <v>301</v>
      </c>
      <c r="D542" s="594" t="s">
        <v>2753</v>
      </c>
      <c r="E542" s="594" t="s">
        <v>171</v>
      </c>
      <c r="F542" s="594" t="s">
        <v>173</v>
      </c>
      <c r="G542" s="596" t="s">
        <v>174</v>
      </c>
      <c r="H542" s="597">
        <v>26518000</v>
      </c>
    </row>
    <row r="543" spans="1:8">
      <c r="A543" s="594" t="s">
        <v>132</v>
      </c>
      <c r="B543" s="594" t="s">
        <v>397</v>
      </c>
      <c r="C543" s="594" t="s">
        <v>301</v>
      </c>
      <c r="D543" s="594" t="s">
        <v>2753</v>
      </c>
      <c r="E543" s="594" t="s">
        <v>171</v>
      </c>
      <c r="F543" s="594" t="s">
        <v>216</v>
      </c>
      <c r="G543" s="596" t="s">
        <v>217</v>
      </c>
      <c r="H543" s="597">
        <v>17815000</v>
      </c>
    </row>
    <row r="544" spans="1:8">
      <c r="A544" s="594" t="s">
        <v>132</v>
      </c>
      <c r="B544" s="594" t="s">
        <v>397</v>
      </c>
      <c r="C544" s="594" t="s">
        <v>301</v>
      </c>
      <c r="D544" s="594" t="s">
        <v>2753</v>
      </c>
      <c r="E544" s="594" t="s">
        <v>171</v>
      </c>
      <c r="F544" s="594" t="s">
        <v>175</v>
      </c>
      <c r="G544" s="596" t="s">
        <v>176</v>
      </c>
      <c r="H544" s="597">
        <v>7321800</v>
      </c>
    </row>
    <row r="545" spans="1:8">
      <c r="A545" s="594" t="s">
        <v>132</v>
      </c>
      <c r="B545" s="594" t="s">
        <v>397</v>
      </c>
      <c r="C545" s="594" t="s">
        <v>301</v>
      </c>
      <c r="D545" s="594" t="s">
        <v>2753</v>
      </c>
      <c r="E545" s="594" t="s">
        <v>177</v>
      </c>
      <c r="F545" s="595" t="s">
        <v>411</v>
      </c>
      <c r="G545" s="596" t="s">
        <v>178</v>
      </c>
      <c r="H545" s="597">
        <v>11237333</v>
      </c>
    </row>
    <row r="546" spans="1:8">
      <c r="A546" s="594" t="s">
        <v>132</v>
      </c>
      <c r="B546" s="594" t="s">
        <v>397</v>
      </c>
      <c r="C546" s="594" t="s">
        <v>301</v>
      </c>
      <c r="D546" s="594" t="s">
        <v>2753</v>
      </c>
      <c r="E546" s="594" t="s">
        <v>177</v>
      </c>
      <c r="F546" s="594" t="s">
        <v>179</v>
      </c>
      <c r="G546" s="596" t="s">
        <v>2679</v>
      </c>
      <c r="H546" s="597">
        <v>1036212</v>
      </c>
    </row>
    <row r="547" spans="1:8">
      <c r="A547" s="594" t="s">
        <v>132</v>
      </c>
      <c r="B547" s="594" t="s">
        <v>397</v>
      </c>
      <c r="C547" s="594" t="s">
        <v>301</v>
      </c>
      <c r="D547" s="594" t="s">
        <v>2753</v>
      </c>
      <c r="E547" s="594" t="s">
        <v>177</v>
      </c>
      <c r="F547" s="594" t="s">
        <v>181</v>
      </c>
      <c r="G547" s="596" t="s">
        <v>182</v>
      </c>
      <c r="H547" s="597">
        <v>4027921</v>
      </c>
    </row>
    <row r="548" spans="1:8">
      <c r="A548" s="594" t="s">
        <v>132</v>
      </c>
      <c r="B548" s="594" t="s">
        <v>397</v>
      </c>
      <c r="C548" s="594" t="s">
        <v>301</v>
      </c>
      <c r="D548" s="594" t="s">
        <v>2753</v>
      </c>
      <c r="E548" s="594" t="s">
        <v>177</v>
      </c>
      <c r="F548" s="594" t="s">
        <v>1290</v>
      </c>
      <c r="G548" s="596" t="s">
        <v>2721</v>
      </c>
      <c r="H548" s="597">
        <v>2033900</v>
      </c>
    </row>
    <row r="549" spans="1:8">
      <c r="A549" s="594" t="s">
        <v>132</v>
      </c>
      <c r="B549" s="594" t="s">
        <v>397</v>
      </c>
      <c r="C549" s="594" t="s">
        <v>301</v>
      </c>
      <c r="D549" s="594" t="s">
        <v>2753</v>
      </c>
      <c r="E549" s="594" t="s">
        <v>177</v>
      </c>
      <c r="F549" s="594" t="s">
        <v>441</v>
      </c>
      <c r="G549" s="596" t="s">
        <v>2728</v>
      </c>
      <c r="H549" s="597">
        <v>3000000</v>
      </c>
    </row>
    <row r="550" spans="1:8">
      <c r="A550" s="594" t="s">
        <v>132</v>
      </c>
      <c r="B550" s="594" t="s">
        <v>397</v>
      </c>
      <c r="C550" s="594" t="s">
        <v>301</v>
      </c>
      <c r="D550" s="594" t="s">
        <v>2753</v>
      </c>
      <c r="E550" s="594" t="s">
        <v>177</v>
      </c>
      <c r="F550" s="594" t="s">
        <v>1297</v>
      </c>
      <c r="G550" s="596" t="s">
        <v>2680</v>
      </c>
      <c r="H550" s="597">
        <v>1139300</v>
      </c>
    </row>
    <row r="551" spans="1:8">
      <c r="A551" s="594" t="s">
        <v>132</v>
      </c>
      <c r="B551" s="594" t="s">
        <v>397</v>
      </c>
      <c r="C551" s="594" t="s">
        <v>301</v>
      </c>
      <c r="D551" s="594" t="s">
        <v>2753</v>
      </c>
      <c r="E551" s="594" t="s">
        <v>240</v>
      </c>
      <c r="F551" s="595" t="s">
        <v>411</v>
      </c>
      <c r="G551" s="596" t="s">
        <v>241</v>
      </c>
      <c r="H551" s="597">
        <v>112508000</v>
      </c>
    </row>
    <row r="552" spans="1:8">
      <c r="A552" s="594" t="s">
        <v>132</v>
      </c>
      <c r="B552" s="594" t="s">
        <v>397</v>
      </c>
      <c r="C552" s="594" t="s">
        <v>301</v>
      </c>
      <c r="D552" s="594" t="s">
        <v>2753</v>
      </c>
      <c r="E552" s="594" t="s">
        <v>240</v>
      </c>
      <c r="F552" s="594" t="s">
        <v>242</v>
      </c>
      <c r="G552" s="596" t="s">
        <v>243</v>
      </c>
      <c r="H552" s="597">
        <v>14000000</v>
      </c>
    </row>
    <row r="553" spans="1:8">
      <c r="A553" s="594" t="s">
        <v>132</v>
      </c>
      <c r="B553" s="594" t="s">
        <v>397</v>
      </c>
      <c r="C553" s="594" t="s">
        <v>301</v>
      </c>
      <c r="D553" s="594" t="s">
        <v>2753</v>
      </c>
      <c r="E553" s="594" t="s">
        <v>240</v>
      </c>
      <c r="F553" s="594" t="s">
        <v>731</v>
      </c>
      <c r="G553" s="596" t="s">
        <v>732</v>
      </c>
      <c r="H553" s="597">
        <v>20100000</v>
      </c>
    </row>
    <row r="554" spans="1:8">
      <c r="A554" s="594" t="s">
        <v>132</v>
      </c>
      <c r="B554" s="594" t="s">
        <v>397</v>
      </c>
      <c r="C554" s="594" t="s">
        <v>301</v>
      </c>
      <c r="D554" s="594" t="s">
        <v>2753</v>
      </c>
      <c r="E554" s="594" t="s">
        <v>240</v>
      </c>
      <c r="F554" s="594" t="s">
        <v>597</v>
      </c>
      <c r="G554" s="596" t="s">
        <v>2682</v>
      </c>
      <c r="H554" s="597">
        <v>2500000</v>
      </c>
    </row>
    <row r="555" spans="1:8">
      <c r="A555" s="594" t="s">
        <v>132</v>
      </c>
      <c r="B555" s="594" t="s">
        <v>397</v>
      </c>
      <c r="C555" s="594" t="s">
        <v>301</v>
      </c>
      <c r="D555" s="594" t="s">
        <v>2753</v>
      </c>
      <c r="E555" s="594" t="s">
        <v>240</v>
      </c>
      <c r="F555" s="594" t="s">
        <v>735</v>
      </c>
      <c r="G555" s="596" t="s">
        <v>193</v>
      </c>
      <c r="H555" s="597">
        <v>75908000</v>
      </c>
    </row>
    <row r="556" spans="1:8">
      <c r="A556" s="594" t="s">
        <v>132</v>
      </c>
      <c r="B556" s="594" t="s">
        <v>397</v>
      </c>
      <c r="C556" s="594" t="s">
        <v>301</v>
      </c>
      <c r="D556" s="594" t="s">
        <v>2753</v>
      </c>
      <c r="E556" s="594" t="s">
        <v>183</v>
      </c>
      <c r="F556" s="595" t="s">
        <v>411</v>
      </c>
      <c r="G556" s="596" t="s">
        <v>184</v>
      </c>
      <c r="H556" s="597">
        <v>61677417</v>
      </c>
    </row>
    <row r="557" spans="1:8">
      <c r="A557" s="594" t="s">
        <v>132</v>
      </c>
      <c r="B557" s="594" t="s">
        <v>397</v>
      </c>
      <c r="C557" s="594" t="s">
        <v>301</v>
      </c>
      <c r="D557" s="594" t="s">
        <v>2753</v>
      </c>
      <c r="E557" s="594" t="s">
        <v>183</v>
      </c>
      <c r="F557" s="594" t="s">
        <v>587</v>
      </c>
      <c r="G557" s="596" t="s">
        <v>588</v>
      </c>
      <c r="H557" s="597">
        <v>35101808</v>
      </c>
    </row>
    <row r="558" spans="1:8">
      <c r="A558" s="594" t="s">
        <v>132</v>
      </c>
      <c r="B558" s="594" t="s">
        <v>397</v>
      </c>
      <c r="C558" s="594" t="s">
        <v>301</v>
      </c>
      <c r="D558" s="594" t="s">
        <v>2753</v>
      </c>
      <c r="E558" s="594" t="s">
        <v>183</v>
      </c>
      <c r="F558" s="594" t="s">
        <v>736</v>
      </c>
      <c r="G558" s="596" t="s">
        <v>737</v>
      </c>
      <c r="H558" s="597">
        <v>22375609</v>
      </c>
    </row>
    <row r="559" spans="1:8">
      <c r="A559" s="594" t="s">
        <v>132</v>
      </c>
      <c r="B559" s="594" t="s">
        <v>397</v>
      </c>
      <c r="C559" s="594" t="s">
        <v>301</v>
      </c>
      <c r="D559" s="594" t="s">
        <v>2753</v>
      </c>
      <c r="E559" s="594" t="s">
        <v>183</v>
      </c>
      <c r="F559" s="594" t="s">
        <v>187</v>
      </c>
      <c r="G559" s="596" t="s">
        <v>2683</v>
      </c>
      <c r="H559" s="597">
        <v>4200000</v>
      </c>
    </row>
    <row r="560" spans="1:8">
      <c r="A560" s="594" t="s">
        <v>132</v>
      </c>
      <c r="B560" s="594" t="s">
        <v>397</v>
      </c>
      <c r="C560" s="594" t="s">
        <v>301</v>
      </c>
      <c r="D560" s="594" t="s">
        <v>2753</v>
      </c>
      <c r="E560" s="594" t="s">
        <v>738</v>
      </c>
      <c r="F560" s="595" t="s">
        <v>411</v>
      </c>
      <c r="G560" s="596" t="s">
        <v>739</v>
      </c>
      <c r="H560" s="597">
        <v>18040000</v>
      </c>
    </row>
    <row r="561" spans="1:8">
      <c r="A561" s="594" t="s">
        <v>132</v>
      </c>
      <c r="B561" s="594" t="s">
        <v>397</v>
      </c>
      <c r="C561" s="594" t="s">
        <v>301</v>
      </c>
      <c r="D561" s="594" t="s">
        <v>2753</v>
      </c>
      <c r="E561" s="594" t="s">
        <v>738</v>
      </c>
      <c r="F561" s="594" t="s">
        <v>740</v>
      </c>
      <c r="G561" s="596" t="s">
        <v>741</v>
      </c>
      <c r="H561" s="597">
        <v>10500000</v>
      </c>
    </row>
    <row r="562" spans="1:8">
      <c r="A562" s="594" t="s">
        <v>132</v>
      </c>
      <c r="B562" s="594" t="s">
        <v>397</v>
      </c>
      <c r="C562" s="594" t="s">
        <v>301</v>
      </c>
      <c r="D562" s="594" t="s">
        <v>2753</v>
      </c>
      <c r="E562" s="594" t="s">
        <v>738</v>
      </c>
      <c r="F562" s="594" t="s">
        <v>296</v>
      </c>
      <c r="G562" s="596" t="s">
        <v>297</v>
      </c>
      <c r="H562" s="597">
        <v>1000000</v>
      </c>
    </row>
    <row r="563" spans="1:8">
      <c r="A563" s="594" t="s">
        <v>132</v>
      </c>
      <c r="B563" s="594" t="s">
        <v>397</v>
      </c>
      <c r="C563" s="594" t="s">
        <v>301</v>
      </c>
      <c r="D563" s="594" t="s">
        <v>2753</v>
      </c>
      <c r="E563" s="594" t="s">
        <v>738</v>
      </c>
      <c r="F563" s="594" t="s">
        <v>742</v>
      </c>
      <c r="G563" s="596" t="s">
        <v>743</v>
      </c>
      <c r="H563" s="597">
        <v>6540000</v>
      </c>
    </row>
    <row r="564" spans="1:8">
      <c r="A564" s="594" t="s">
        <v>132</v>
      </c>
      <c r="B564" s="594" t="s">
        <v>397</v>
      </c>
      <c r="C564" s="594" t="s">
        <v>301</v>
      </c>
      <c r="D564" s="594" t="s">
        <v>2753</v>
      </c>
      <c r="E564" s="594" t="s">
        <v>744</v>
      </c>
      <c r="F564" s="595" t="s">
        <v>411</v>
      </c>
      <c r="G564" s="596" t="s">
        <v>2686</v>
      </c>
      <c r="H564" s="597">
        <v>17457000</v>
      </c>
    </row>
    <row r="565" spans="1:8">
      <c r="A565" s="594" t="s">
        <v>132</v>
      </c>
      <c r="B565" s="594" t="s">
        <v>397</v>
      </c>
      <c r="C565" s="594" t="s">
        <v>301</v>
      </c>
      <c r="D565" s="594" t="s">
        <v>2753</v>
      </c>
      <c r="E565" s="594" t="s">
        <v>744</v>
      </c>
      <c r="F565" s="594" t="s">
        <v>572</v>
      </c>
      <c r="G565" s="596" t="s">
        <v>2689</v>
      </c>
      <c r="H565" s="597">
        <v>17157000</v>
      </c>
    </row>
    <row r="566" spans="1:8">
      <c r="A566" s="594" t="s">
        <v>132</v>
      </c>
      <c r="B566" s="594" t="s">
        <v>397</v>
      </c>
      <c r="C566" s="594" t="s">
        <v>301</v>
      </c>
      <c r="D566" s="594" t="s">
        <v>2753</v>
      </c>
      <c r="E566" s="594" t="s">
        <v>744</v>
      </c>
      <c r="F566" s="594" t="s">
        <v>11</v>
      </c>
      <c r="G566" s="596" t="s">
        <v>2691</v>
      </c>
      <c r="H566" s="597">
        <v>300000</v>
      </c>
    </row>
    <row r="567" spans="1:8">
      <c r="A567" s="594" t="s">
        <v>132</v>
      </c>
      <c r="B567" s="594" t="s">
        <v>397</v>
      </c>
      <c r="C567" s="594" t="s">
        <v>301</v>
      </c>
      <c r="D567" s="594" t="s">
        <v>2753</v>
      </c>
      <c r="E567" s="594" t="s">
        <v>2692</v>
      </c>
      <c r="F567" s="595" t="s">
        <v>411</v>
      </c>
      <c r="G567" s="596" t="s">
        <v>2693</v>
      </c>
      <c r="H567" s="597">
        <v>75490000</v>
      </c>
    </row>
    <row r="568" spans="1:8">
      <c r="A568" s="594" t="s">
        <v>132</v>
      </c>
      <c r="B568" s="594" t="s">
        <v>397</v>
      </c>
      <c r="C568" s="594" t="s">
        <v>301</v>
      </c>
      <c r="D568" s="594" t="s">
        <v>2753</v>
      </c>
      <c r="E568" s="594" t="s">
        <v>2692</v>
      </c>
      <c r="F568" s="594" t="s">
        <v>2694</v>
      </c>
      <c r="G568" s="596" t="s">
        <v>2689</v>
      </c>
      <c r="H568" s="597">
        <v>75490000</v>
      </c>
    </row>
    <row r="569" spans="1:8">
      <c r="A569" s="594" t="s">
        <v>132</v>
      </c>
      <c r="B569" s="594" t="s">
        <v>397</v>
      </c>
      <c r="C569" s="594" t="s">
        <v>301</v>
      </c>
      <c r="D569" s="594" t="s">
        <v>2753</v>
      </c>
      <c r="E569" s="594" t="s">
        <v>189</v>
      </c>
      <c r="F569" s="595" t="s">
        <v>411</v>
      </c>
      <c r="G569" s="596" t="s">
        <v>190</v>
      </c>
      <c r="H569" s="597">
        <v>99740000</v>
      </c>
    </row>
    <row r="570" spans="1:8">
      <c r="A570" s="594" t="s">
        <v>132</v>
      </c>
      <c r="B570" s="594" t="s">
        <v>397</v>
      </c>
      <c r="C570" s="594" t="s">
        <v>301</v>
      </c>
      <c r="D570" s="594" t="s">
        <v>2753</v>
      </c>
      <c r="E570" s="594" t="s">
        <v>189</v>
      </c>
      <c r="F570" s="594" t="s">
        <v>773</v>
      </c>
      <c r="G570" s="596" t="s">
        <v>2695</v>
      </c>
      <c r="H570" s="597">
        <v>36325000</v>
      </c>
    </row>
    <row r="571" spans="1:8">
      <c r="A571" s="594" t="s">
        <v>132</v>
      </c>
      <c r="B571" s="594" t="s">
        <v>397</v>
      </c>
      <c r="C571" s="594" t="s">
        <v>301</v>
      </c>
      <c r="D571" s="594" t="s">
        <v>2753</v>
      </c>
      <c r="E571" s="594" t="s">
        <v>189</v>
      </c>
      <c r="F571" s="594" t="s">
        <v>13</v>
      </c>
      <c r="G571" s="596" t="s">
        <v>2732</v>
      </c>
      <c r="H571" s="597">
        <v>13200000</v>
      </c>
    </row>
    <row r="572" spans="1:8">
      <c r="A572" s="594" t="s">
        <v>132</v>
      </c>
      <c r="B572" s="594" t="s">
        <v>397</v>
      </c>
      <c r="C572" s="594" t="s">
        <v>301</v>
      </c>
      <c r="D572" s="594" t="s">
        <v>2753</v>
      </c>
      <c r="E572" s="594" t="s">
        <v>189</v>
      </c>
      <c r="F572" s="594" t="s">
        <v>37</v>
      </c>
      <c r="G572" s="596" t="s">
        <v>2696</v>
      </c>
      <c r="H572" s="597">
        <v>50215000</v>
      </c>
    </row>
    <row r="573" spans="1:8">
      <c r="A573" s="594" t="s">
        <v>132</v>
      </c>
      <c r="B573" s="594" t="s">
        <v>397</v>
      </c>
      <c r="C573" s="594" t="s">
        <v>301</v>
      </c>
      <c r="D573" s="594" t="s">
        <v>2753</v>
      </c>
      <c r="E573" s="594" t="s">
        <v>2697</v>
      </c>
      <c r="F573" s="595" t="s">
        <v>411</v>
      </c>
      <c r="G573" s="596" t="s">
        <v>2698</v>
      </c>
      <c r="H573" s="597">
        <v>17200000</v>
      </c>
    </row>
    <row r="574" spans="1:8">
      <c r="A574" s="594" t="s">
        <v>132</v>
      </c>
      <c r="B574" s="594" t="s">
        <v>397</v>
      </c>
      <c r="C574" s="594" t="s">
        <v>301</v>
      </c>
      <c r="D574" s="594" t="s">
        <v>2753</v>
      </c>
      <c r="E574" s="594" t="s">
        <v>2697</v>
      </c>
      <c r="F574" s="594" t="s">
        <v>2699</v>
      </c>
      <c r="G574" s="596" t="s">
        <v>2700</v>
      </c>
      <c r="H574" s="597">
        <v>17200000</v>
      </c>
    </row>
    <row r="575" spans="1:8">
      <c r="A575" s="594" t="s">
        <v>132</v>
      </c>
      <c r="B575" s="594" t="s">
        <v>397</v>
      </c>
      <c r="C575" s="594" t="s">
        <v>301</v>
      </c>
      <c r="D575" s="594" t="s">
        <v>2753</v>
      </c>
      <c r="E575" s="594" t="s">
        <v>2756</v>
      </c>
      <c r="F575" s="595" t="s">
        <v>411</v>
      </c>
      <c r="G575" s="596" t="s">
        <v>2757</v>
      </c>
      <c r="H575" s="597">
        <v>4342272430</v>
      </c>
    </row>
    <row r="576" spans="1:8">
      <c r="A576" s="594" t="s">
        <v>132</v>
      </c>
      <c r="B576" s="594" t="s">
        <v>397</v>
      </c>
      <c r="C576" s="594" t="s">
        <v>301</v>
      </c>
      <c r="D576" s="594" t="s">
        <v>2753</v>
      </c>
      <c r="E576" s="594" t="s">
        <v>2756</v>
      </c>
      <c r="F576" s="594" t="s">
        <v>2758</v>
      </c>
      <c r="G576" s="596" t="s">
        <v>2759</v>
      </c>
      <c r="H576" s="597">
        <v>4342272430</v>
      </c>
    </row>
    <row r="577" spans="1:8">
      <c r="A577" s="594" t="s">
        <v>132</v>
      </c>
      <c r="B577" s="594" t="s">
        <v>397</v>
      </c>
      <c r="C577" s="594" t="s">
        <v>301</v>
      </c>
      <c r="D577" s="594" t="s">
        <v>2753</v>
      </c>
      <c r="E577" s="594" t="s">
        <v>194</v>
      </c>
      <c r="F577" s="595" t="s">
        <v>411</v>
      </c>
      <c r="G577" s="596" t="s">
        <v>195</v>
      </c>
      <c r="H577" s="597">
        <v>100493900</v>
      </c>
    </row>
    <row r="578" spans="1:8">
      <c r="A578" s="594" t="s">
        <v>132</v>
      </c>
      <c r="B578" s="594" t="s">
        <v>397</v>
      </c>
      <c r="C578" s="594" t="s">
        <v>301</v>
      </c>
      <c r="D578" s="594" t="s">
        <v>2753</v>
      </c>
      <c r="E578" s="594" t="s">
        <v>194</v>
      </c>
      <c r="F578" s="594" t="s">
        <v>15</v>
      </c>
      <c r="G578" s="596" t="s">
        <v>2701</v>
      </c>
      <c r="H578" s="597">
        <v>12043900</v>
      </c>
    </row>
    <row r="579" spans="1:8">
      <c r="A579" s="594" t="s">
        <v>132</v>
      </c>
      <c r="B579" s="594" t="s">
        <v>397</v>
      </c>
      <c r="C579" s="594" t="s">
        <v>301</v>
      </c>
      <c r="D579" s="594" t="s">
        <v>2753</v>
      </c>
      <c r="E579" s="594" t="s">
        <v>194</v>
      </c>
      <c r="F579" s="594" t="s">
        <v>198</v>
      </c>
      <c r="G579" s="596" t="s">
        <v>199</v>
      </c>
      <c r="H579" s="597">
        <v>56980000</v>
      </c>
    </row>
    <row r="580" spans="1:8">
      <c r="A580" s="594" t="s">
        <v>132</v>
      </c>
      <c r="B580" s="594" t="s">
        <v>397</v>
      </c>
      <c r="C580" s="594" t="s">
        <v>301</v>
      </c>
      <c r="D580" s="594" t="s">
        <v>2753</v>
      </c>
      <c r="E580" s="594" t="s">
        <v>194</v>
      </c>
      <c r="F580" s="594" t="s">
        <v>200</v>
      </c>
      <c r="G580" s="596" t="s">
        <v>201</v>
      </c>
      <c r="H580" s="597">
        <v>31470000</v>
      </c>
    </row>
    <row r="581" spans="1:8">
      <c r="A581" s="594" t="s">
        <v>132</v>
      </c>
      <c r="B581" s="594" t="s">
        <v>397</v>
      </c>
      <c r="C581" s="594" t="s">
        <v>301</v>
      </c>
      <c r="D581" s="594" t="s">
        <v>2753</v>
      </c>
      <c r="E581" s="594" t="s">
        <v>550</v>
      </c>
      <c r="F581" s="595" t="s">
        <v>411</v>
      </c>
      <c r="G581" s="596" t="s">
        <v>2705</v>
      </c>
      <c r="H581" s="597">
        <v>4730000</v>
      </c>
    </row>
    <row r="582" spans="1:8">
      <c r="A582" s="594" t="s">
        <v>132</v>
      </c>
      <c r="B582" s="594" t="s">
        <v>397</v>
      </c>
      <c r="C582" s="594" t="s">
        <v>301</v>
      </c>
      <c r="D582" s="594" t="s">
        <v>2753</v>
      </c>
      <c r="E582" s="594" t="s">
        <v>550</v>
      </c>
      <c r="F582" s="594" t="s">
        <v>2706</v>
      </c>
      <c r="G582" s="596" t="s">
        <v>72</v>
      </c>
      <c r="H582" s="597">
        <v>4730000</v>
      </c>
    </row>
    <row r="583" spans="1:8">
      <c r="A583" s="594" t="s">
        <v>132</v>
      </c>
      <c r="B583" s="594" t="s">
        <v>397</v>
      </c>
      <c r="C583" s="594" t="s">
        <v>276</v>
      </c>
      <c r="D583" s="595" t="s">
        <v>411</v>
      </c>
      <c r="E583" s="595" t="s">
        <v>411</v>
      </c>
      <c r="F583" s="595" t="s">
        <v>411</v>
      </c>
      <c r="G583" s="596" t="s">
        <v>1966</v>
      </c>
      <c r="H583" s="597">
        <v>152812237871</v>
      </c>
    </row>
    <row r="584" spans="1:8">
      <c r="A584" s="594" t="s">
        <v>132</v>
      </c>
      <c r="B584" s="594" t="s">
        <v>397</v>
      </c>
      <c r="C584" s="594" t="s">
        <v>276</v>
      </c>
      <c r="D584" s="594" t="s">
        <v>1316</v>
      </c>
      <c r="E584" s="595" t="s">
        <v>411</v>
      </c>
      <c r="F584" s="595" t="s">
        <v>411</v>
      </c>
      <c r="G584" s="596" t="s">
        <v>2760</v>
      </c>
      <c r="H584" s="597">
        <v>24529226998</v>
      </c>
    </row>
    <row r="585" spans="1:8">
      <c r="A585" s="594" t="s">
        <v>132</v>
      </c>
      <c r="B585" s="594" t="s">
        <v>397</v>
      </c>
      <c r="C585" s="594" t="s">
        <v>276</v>
      </c>
      <c r="D585" s="594" t="s">
        <v>1316</v>
      </c>
      <c r="E585" s="594" t="s">
        <v>142</v>
      </c>
      <c r="F585" s="595" t="s">
        <v>411</v>
      </c>
      <c r="G585" s="596" t="s">
        <v>143</v>
      </c>
      <c r="H585" s="597">
        <v>1877481120</v>
      </c>
    </row>
    <row r="586" spans="1:8">
      <c r="A586" s="594" t="s">
        <v>132</v>
      </c>
      <c r="B586" s="594" t="s">
        <v>397</v>
      </c>
      <c r="C586" s="594" t="s">
        <v>276</v>
      </c>
      <c r="D586" s="594" t="s">
        <v>1316</v>
      </c>
      <c r="E586" s="594" t="s">
        <v>142</v>
      </c>
      <c r="F586" s="594" t="s">
        <v>144</v>
      </c>
      <c r="G586" s="596" t="s">
        <v>2664</v>
      </c>
      <c r="H586" s="597">
        <v>1877481120</v>
      </c>
    </row>
    <row r="587" spans="1:8">
      <c r="A587" s="594" t="s">
        <v>132</v>
      </c>
      <c r="B587" s="594" t="s">
        <v>397</v>
      </c>
      <c r="C587" s="594" t="s">
        <v>276</v>
      </c>
      <c r="D587" s="594" t="s">
        <v>1316</v>
      </c>
      <c r="E587" s="594" t="s">
        <v>148</v>
      </c>
      <c r="F587" s="595" t="s">
        <v>411</v>
      </c>
      <c r="G587" s="596" t="s">
        <v>149</v>
      </c>
      <c r="H587" s="597">
        <v>170562292</v>
      </c>
    </row>
    <row r="588" spans="1:8">
      <c r="A588" s="594" t="s">
        <v>132</v>
      </c>
      <c r="B588" s="594" t="s">
        <v>397</v>
      </c>
      <c r="C588" s="594" t="s">
        <v>276</v>
      </c>
      <c r="D588" s="594" t="s">
        <v>1316</v>
      </c>
      <c r="E588" s="594" t="s">
        <v>148</v>
      </c>
      <c r="F588" s="594" t="s">
        <v>223</v>
      </c>
      <c r="G588" s="596" t="s">
        <v>224</v>
      </c>
      <c r="H588" s="597">
        <v>99709500</v>
      </c>
    </row>
    <row r="589" spans="1:8">
      <c r="A589" s="594" t="s">
        <v>132</v>
      </c>
      <c r="B589" s="594" t="s">
        <v>397</v>
      </c>
      <c r="C589" s="594" t="s">
        <v>276</v>
      </c>
      <c r="D589" s="594" t="s">
        <v>1316</v>
      </c>
      <c r="E589" s="594" t="s">
        <v>148</v>
      </c>
      <c r="F589" s="594" t="s">
        <v>1075</v>
      </c>
      <c r="G589" s="596" t="s">
        <v>2666</v>
      </c>
      <c r="H589" s="597">
        <v>42572811</v>
      </c>
    </row>
    <row r="590" spans="1:8">
      <c r="A590" s="594" t="s">
        <v>132</v>
      </c>
      <c r="B590" s="594" t="s">
        <v>397</v>
      </c>
      <c r="C590" s="594" t="s">
        <v>276</v>
      </c>
      <c r="D590" s="594" t="s">
        <v>1316</v>
      </c>
      <c r="E590" s="594" t="s">
        <v>148</v>
      </c>
      <c r="F590" s="594" t="s">
        <v>150</v>
      </c>
      <c r="G590" s="596" t="s">
        <v>151</v>
      </c>
      <c r="H590" s="597">
        <v>9684000</v>
      </c>
    </row>
    <row r="591" spans="1:8">
      <c r="A591" s="594" t="s">
        <v>132</v>
      </c>
      <c r="B591" s="594" t="s">
        <v>397</v>
      </c>
      <c r="C591" s="594" t="s">
        <v>276</v>
      </c>
      <c r="D591" s="594" t="s">
        <v>1316</v>
      </c>
      <c r="E591" s="594" t="s">
        <v>148</v>
      </c>
      <c r="F591" s="594" t="s">
        <v>605</v>
      </c>
      <c r="G591" s="596" t="s">
        <v>2668</v>
      </c>
      <c r="H591" s="597">
        <v>7297981</v>
      </c>
    </row>
    <row r="592" spans="1:8">
      <c r="A592" s="594" t="s">
        <v>132</v>
      </c>
      <c r="B592" s="594" t="s">
        <v>397</v>
      </c>
      <c r="C592" s="594" t="s">
        <v>276</v>
      </c>
      <c r="D592" s="594" t="s">
        <v>1316</v>
      </c>
      <c r="E592" s="594" t="s">
        <v>148</v>
      </c>
      <c r="F592" s="594" t="s">
        <v>227</v>
      </c>
      <c r="G592" s="596" t="s">
        <v>2669</v>
      </c>
      <c r="H592" s="597">
        <v>11298000</v>
      </c>
    </row>
    <row r="593" spans="1:8">
      <c r="A593" s="594" t="s">
        <v>132</v>
      </c>
      <c r="B593" s="594" t="s">
        <v>397</v>
      </c>
      <c r="C593" s="594" t="s">
        <v>276</v>
      </c>
      <c r="D593" s="594" t="s">
        <v>1316</v>
      </c>
      <c r="E593" s="594" t="s">
        <v>152</v>
      </c>
      <c r="F593" s="595" t="s">
        <v>411</v>
      </c>
      <c r="G593" s="596" t="s">
        <v>153</v>
      </c>
      <c r="H593" s="597">
        <v>105290000</v>
      </c>
    </row>
    <row r="594" spans="1:8">
      <c r="A594" s="594" t="s">
        <v>132</v>
      </c>
      <c r="B594" s="594" t="s">
        <v>397</v>
      </c>
      <c r="C594" s="594" t="s">
        <v>276</v>
      </c>
      <c r="D594" s="594" t="s">
        <v>1316</v>
      </c>
      <c r="E594" s="594" t="s">
        <v>152</v>
      </c>
      <c r="F594" s="594" t="s">
        <v>606</v>
      </c>
      <c r="G594" s="596" t="s">
        <v>195</v>
      </c>
      <c r="H594" s="597">
        <v>105290000</v>
      </c>
    </row>
    <row r="595" spans="1:8">
      <c r="A595" s="594" t="s">
        <v>132</v>
      </c>
      <c r="B595" s="594" t="s">
        <v>397</v>
      </c>
      <c r="C595" s="594" t="s">
        <v>276</v>
      </c>
      <c r="D595" s="594" t="s">
        <v>1316</v>
      </c>
      <c r="E595" s="594" t="s">
        <v>156</v>
      </c>
      <c r="F595" s="595" t="s">
        <v>411</v>
      </c>
      <c r="G595" s="596" t="s">
        <v>514</v>
      </c>
      <c r="H595" s="597">
        <v>464390697</v>
      </c>
    </row>
    <row r="596" spans="1:8">
      <c r="A596" s="594" t="s">
        <v>132</v>
      </c>
      <c r="B596" s="594" t="s">
        <v>397</v>
      </c>
      <c r="C596" s="594" t="s">
        <v>276</v>
      </c>
      <c r="D596" s="594" t="s">
        <v>1316</v>
      </c>
      <c r="E596" s="594" t="s">
        <v>156</v>
      </c>
      <c r="F596" s="594" t="s">
        <v>157</v>
      </c>
      <c r="G596" s="596" t="s">
        <v>158</v>
      </c>
      <c r="H596" s="597">
        <v>347293457</v>
      </c>
    </row>
    <row r="597" spans="1:8">
      <c r="A597" s="594" t="s">
        <v>132</v>
      </c>
      <c r="B597" s="594" t="s">
        <v>397</v>
      </c>
      <c r="C597" s="594" t="s">
        <v>276</v>
      </c>
      <c r="D597" s="594" t="s">
        <v>1316</v>
      </c>
      <c r="E597" s="594" t="s">
        <v>156</v>
      </c>
      <c r="F597" s="594" t="s">
        <v>159</v>
      </c>
      <c r="G597" s="596" t="s">
        <v>160</v>
      </c>
      <c r="H597" s="597">
        <v>59555257</v>
      </c>
    </row>
    <row r="598" spans="1:8">
      <c r="A598" s="594" t="s">
        <v>132</v>
      </c>
      <c r="B598" s="594" t="s">
        <v>397</v>
      </c>
      <c r="C598" s="594" t="s">
        <v>276</v>
      </c>
      <c r="D598" s="594" t="s">
        <v>1316</v>
      </c>
      <c r="E598" s="594" t="s">
        <v>156</v>
      </c>
      <c r="F598" s="594" t="s">
        <v>161</v>
      </c>
      <c r="G598" s="596" t="s">
        <v>162</v>
      </c>
      <c r="H598" s="597">
        <v>39686068</v>
      </c>
    </row>
    <row r="599" spans="1:8">
      <c r="A599" s="594" t="s">
        <v>132</v>
      </c>
      <c r="B599" s="594" t="s">
        <v>397</v>
      </c>
      <c r="C599" s="594" t="s">
        <v>276</v>
      </c>
      <c r="D599" s="594" t="s">
        <v>1316</v>
      </c>
      <c r="E599" s="594" t="s">
        <v>156</v>
      </c>
      <c r="F599" s="594" t="s">
        <v>1</v>
      </c>
      <c r="G599" s="596" t="s">
        <v>2</v>
      </c>
      <c r="H599" s="597">
        <v>17855915</v>
      </c>
    </row>
    <row r="600" spans="1:8">
      <c r="A600" s="594" t="s">
        <v>132</v>
      </c>
      <c r="B600" s="594" t="s">
        <v>397</v>
      </c>
      <c r="C600" s="594" t="s">
        <v>276</v>
      </c>
      <c r="D600" s="594" t="s">
        <v>1316</v>
      </c>
      <c r="E600" s="594" t="s">
        <v>163</v>
      </c>
      <c r="F600" s="595" t="s">
        <v>411</v>
      </c>
      <c r="G600" s="596" t="s">
        <v>164</v>
      </c>
      <c r="H600" s="597">
        <v>234916101</v>
      </c>
    </row>
    <row r="601" spans="1:8">
      <c r="A601" s="594" t="s">
        <v>132</v>
      </c>
      <c r="B601" s="594" t="s">
        <v>397</v>
      </c>
      <c r="C601" s="594" t="s">
        <v>276</v>
      </c>
      <c r="D601" s="594" t="s">
        <v>1316</v>
      </c>
      <c r="E601" s="594" t="s">
        <v>163</v>
      </c>
      <c r="F601" s="594" t="s">
        <v>1060</v>
      </c>
      <c r="G601" s="596" t="s">
        <v>2672</v>
      </c>
      <c r="H601" s="597">
        <v>234916101</v>
      </c>
    </row>
    <row r="602" spans="1:8">
      <c r="A602" s="594" t="s">
        <v>132</v>
      </c>
      <c r="B602" s="594" t="s">
        <v>397</v>
      </c>
      <c r="C602" s="594" t="s">
        <v>276</v>
      </c>
      <c r="D602" s="594" t="s">
        <v>1316</v>
      </c>
      <c r="E602" s="594" t="s">
        <v>167</v>
      </c>
      <c r="F602" s="595" t="s">
        <v>411</v>
      </c>
      <c r="G602" s="596" t="s">
        <v>168</v>
      </c>
      <c r="H602" s="597">
        <v>658970195</v>
      </c>
    </row>
    <row r="603" spans="1:8">
      <c r="A603" s="594" t="s">
        <v>132</v>
      </c>
      <c r="B603" s="594" t="s">
        <v>397</v>
      </c>
      <c r="C603" s="594" t="s">
        <v>276</v>
      </c>
      <c r="D603" s="594" t="s">
        <v>1316</v>
      </c>
      <c r="E603" s="594" t="s">
        <v>167</v>
      </c>
      <c r="F603" s="594" t="s">
        <v>228</v>
      </c>
      <c r="G603" s="596" t="s">
        <v>2673</v>
      </c>
      <c r="H603" s="597">
        <v>136820740</v>
      </c>
    </row>
    <row r="604" spans="1:8">
      <c r="A604" s="594" t="s">
        <v>132</v>
      </c>
      <c r="B604" s="594" t="s">
        <v>397</v>
      </c>
      <c r="C604" s="594" t="s">
        <v>276</v>
      </c>
      <c r="D604" s="594" t="s">
        <v>1316</v>
      </c>
      <c r="E604" s="594" t="s">
        <v>167</v>
      </c>
      <c r="F604" s="594" t="s">
        <v>169</v>
      </c>
      <c r="G604" s="596" t="s">
        <v>2674</v>
      </c>
      <c r="H604" s="597">
        <v>17894435</v>
      </c>
    </row>
    <row r="605" spans="1:8">
      <c r="A605" s="594" t="s">
        <v>132</v>
      </c>
      <c r="B605" s="594" t="s">
        <v>397</v>
      </c>
      <c r="C605" s="594" t="s">
        <v>276</v>
      </c>
      <c r="D605" s="594" t="s">
        <v>1316</v>
      </c>
      <c r="E605" s="594" t="s">
        <v>167</v>
      </c>
      <c r="F605" s="594" t="s">
        <v>230</v>
      </c>
      <c r="G605" s="596" t="s">
        <v>2675</v>
      </c>
      <c r="H605" s="597">
        <v>395453520</v>
      </c>
    </row>
    <row r="606" spans="1:8">
      <c r="A606" s="594" t="s">
        <v>132</v>
      </c>
      <c r="B606" s="594" t="s">
        <v>397</v>
      </c>
      <c r="C606" s="594" t="s">
        <v>276</v>
      </c>
      <c r="D606" s="594" t="s">
        <v>1316</v>
      </c>
      <c r="E606" s="594" t="s">
        <v>167</v>
      </c>
      <c r="F606" s="594" t="s">
        <v>214</v>
      </c>
      <c r="G606" s="596" t="s">
        <v>2676</v>
      </c>
      <c r="H606" s="597">
        <v>1860000</v>
      </c>
    </row>
    <row r="607" spans="1:8">
      <c r="A607" s="594" t="s">
        <v>132</v>
      </c>
      <c r="B607" s="594" t="s">
        <v>397</v>
      </c>
      <c r="C607" s="594" t="s">
        <v>276</v>
      </c>
      <c r="D607" s="594" t="s">
        <v>1316</v>
      </c>
      <c r="E607" s="594" t="s">
        <v>167</v>
      </c>
      <c r="F607" s="594" t="s">
        <v>354</v>
      </c>
      <c r="G607" s="596" t="s">
        <v>2736</v>
      </c>
      <c r="H607" s="597">
        <v>96251500</v>
      </c>
    </row>
    <row r="608" spans="1:8">
      <c r="A608" s="594" t="s">
        <v>132</v>
      </c>
      <c r="B608" s="594" t="s">
        <v>397</v>
      </c>
      <c r="C608" s="594" t="s">
        <v>276</v>
      </c>
      <c r="D608" s="594" t="s">
        <v>1316</v>
      </c>
      <c r="E608" s="594" t="s">
        <v>167</v>
      </c>
      <c r="F608" s="594" t="s">
        <v>232</v>
      </c>
      <c r="G608" s="596" t="s">
        <v>195</v>
      </c>
      <c r="H608" s="597">
        <v>10690000</v>
      </c>
    </row>
    <row r="609" spans="1:8">
      <c r="A609" s="594" t="s">
        <v>132</v>
      </c>
      <c r="B609" s="594" t="s">
        <v>397</v>
      </c>
      <c r="C609" s="594" t="s">
        <v>276</v>
      </c>
      <c r="D609" s="594" t="s">
        <v>1316</v>
      </c>
      <c r="E609" s="594" t="s">
        <v>171</v>
      </c>
      <c r="F609" s="595" t="s">
        <v>411</v>
      </c>
      <c r="G609" s="596" t="s">
        <v>2677</v>
      </c>
      <c r="H609" s="597">
        <v>94903758</v>
      </c>
    </row>
    <row r="610" spans="1:8">
      <c r="A610" s="594" t="s">
        <v>132</v>
      </c>
      <c r="B610" s="594" t="s">
        <v>397</v>
      </c>
      <c r="C610" s="594" t="s">
        <v>276</v>
      </c>
      <c r="D610" s="594" t="s">
        <v>1316</v>
      </c>
      <c r="E610" s="594" t="s">
        <v>171</v>
      </c>
      <c r="F610" s="594" t="s">
        <v>173</v>
      </c>
      <c r="G610" s="596" t="s">
        <v>174</v>
      </c>
      <c r="H610" s="597">
        <v>63767758</v>
      </c>
    </row>
    <row r="611" spans="1:8">
      <c r="A611" s="594" t="s">
        <v>132</v>
      </c>
      <c r="B611" s="594" t="s">
        <v>397</v>
      </c>
      <c r="C611" s="594" t="s">
        <v>276</v>
      </c>
      <c r="D611" s="594" t="s">
        <v>1316</v>
      </c>
      <c r="E611" s="594" t="s">
        <v>171</v>
      </c>
      <c r="F611" s="594" t="s">
        <v>216</v>
      </c>
      <c r="G611" s="596" t="s">
        <v>217</v>
      </c>
      <c r="H611" s="597">
        <v>31136000</v>
      </c>
    </row>
    <row r="612" spans="1:8">
      <c r="A612" s="594" t="s">
        <v>132</v>
      </c>
      <c r="B612" s="594" t="s">
        <v>397</v>
      </c>
      <c r="C612" s="594" t="s">
        <v>276</v>
      </c>
      <c r="D612" s="594" t="s">
        <v>1316</v>
      </c>
      <c r="E612" s="594" t="s">
        <v>177</v>
      </c>
      <c r="F612" s="595" t="s">
        <v>411</v>
      </c>
      <c r="G612" s="596" t="s">
        <v>178</v>
      </c>
      <c r="H612" s="597">
        <v>249000839</v>
      </c>
    </row>
    <row r="613" spans="1:8">
      <c r="A613" s="594" t="s">
        <v>132</v>
      </c>
      <c r="B613" s="594" t="s">
        <v>397</v>
      </c>
      <c r="C613" s="594" t="s">
        <v>276</v>
      </c>
      <c r="D613" s="594" t="s">
        <v>1316</v>
      </c>
      <c r="E613" s="594" t="s">
        <v>177</v>
      </c>
      <c r="F613" s="594" t="s">
        <v>179</v>
      </c>
      <c r="G613" s="596" t="s">
        <v>2679</v>
      </c>
      <c r="H613" s="597">
        <v>35286739</v>
      </c>
    </row>
    <row r="614" spans="1:8">
      <c r="A614" s="594" t="s">
        <v>132</v>
      </c>
      <c r="B614" s="594" t="s">
        <v>397</v>
      </c>
      <c r="C614" s="594" t="s">
        <v>276</v>
      </c>
      <c r="D614" s="594" t="s">
        <v>1316</v>
      </c>
      <c r="E614" s="594" t="s">
        <v>177</v>
      </c>
      <c r="F614" s="594" t="s">
        <v>181</v>
      </c>
      <c r="G614" s="596" t="s">
        <v>182</v>
      </c>
      <c r="H614" s="597">
        <v>67698500</v>
      </c>
    </row>
    <row r="615" spans="1:8">
      <c r="A615" s="594" t="s">
        <v>132</v>
      </c>
      <c r="B615" s="594" t="s">
        <v>397</v>
      </c>
      <c r="C615" s="594" t="s">
        <v>276</v>
      </c>
      <c r="D615" s="594" t="s">
        <v>1316</v>
      </c>
      <c r="E615" s="594" t="s">
        <v>177</v>
      </c>
      <c r="F615" s="594" t="s">
        <v>1290</v>
      </c>
      <c r="G615" s="596" t="s">
        <v>2721</v>
      </c>
      <c r="H615" s="597">
        <v>1760000</v>
      </c>
    </row>
    <row r="616" spans="1:8">
      <c r="A616" s="594" t="s">
        <v>132</v>
      </c>
      <c r="B616" s="594" t="s">
        <v>397</v>
      </c>
      <c r="C616" s="594" t="s">
        <v>276</v>
      </c>
      <c r="D616" s="594" t="s">
        <v>1316</v>
      </c>
      <c r="E616" s="594" t="s">
        <v>177</v>
      </c>
      <c r="F616" s="594" t="s">
        <v>441</v>
      </c>
      <c r="G616" s="596" t="s">
        <v>2728</v>
      </c>
      <c r="H616" s="597">
        <v>130500000</v>
      </c>
    </row>
    <row r="617" spans="1:8">
      <c r="A617" s="594" t="s">
        <v>132</v>
      </c>
      <c r="B617" s="594" t="s">
        <v>397</v>
      </c>
      <c r="C617" s="594" t="s">
        <v>276</v>
      </c>
      <c r="D617" s="594" t="s">
        <v>1316</v>
      </c>
      <c r="E617" s="594" t="s">
        <v>177</v>
      </c>
      <c r="F617" s="594" t="s">
        <v>1297</v>
      </c>
      <c r="G617" s="596" t="s">
        <v>2680</v>
      </c>
      <c r="H617" s="597">
        <v>13755600</v>
      </c>
    </row>
    <row r="618" spans="1:8">
      <c r="A618" s="594" t="s">
        <v>132</v>
      </c>
      <c r="B618" s="594" t="s">
        <v>397</v>
      </c>
      <c r="C618" s="594" t="s">
        <v>276</v>
      </c>
      <c r="D618" s="594" t="s">
        <v>1316</v>
      </c>
      <c r="E618" s="594" t="s">
        <v>240</v>
      </c>
      <c r="F618" s="595" t="s">
        <v>411</v>
      </c>
      <c r="G618" s="596" t="s">
        <v>241</v>
      </c>
      <c r="H618" s="597">
        <v>610687000</v>
      </c>
    </row>
    <row r="619" spans="1:8">
      <c r="A619" s="594" t="s">
        <v>132</v>
      </c>
      <c r="B619" s="594" t="s">
        <v>397</v>
      </c>
      <c r="C619" s="594" t="s">
        <v>276</v>
      </c>
      <c r="D619" s="594" t="s">
        <v>1316</v>
      </c>
      <c r="E619" s="594" t="s">
        <v>240</v>
      </c>
      <c r="F619" s="594" t="s">
        <v>242</v>
      </c>
      <c r="G619" s="596" t="s">
        <v>243</v>
      </c>
      <c r="H619" s="597">
        <v>48384000</v>
      </c>
    </row>
    <row r="620" spans="1:8">
      <c r="A620" s="594" t="s">
        <v>132</v>
      </c>
      <c r="B620" s="594" t="s">
        <v>397</v>
      </c>
      <c r="C620" s="594" t="s">
        <v>276</v>
      </c>
      <c r="D620" s="594" t="s">
        <v>1316</v>
      </c>
      <c r="E620" s="594" t="s">
        <v>240</v>
      </c>
      <c r="F620" s="594" t="s">
        <v>728</v>
      </c>
      <c r="G620" s="596" t="s">
        <v>729</v>
      </c>
      <c r="H620" s="597">
        <v>34925000</v>
      </c>
    </row>
    <row r="621" spans="1:8">
      <c r="A621" s="594" t="s">
        <v>132</v>
      </c>
      <c r="B621" s="594" t="s">
        <v>397</v>
      </c>
      <c r="C621" s="594" t="s">
        <v>276</v>
      </c>
      <c r="D621" s="594" t="s">
        <v>1316</v>
      </c>
      <c r="E621" s="594" t="s">
        <v>240</v>
      </c>
      <c r="F621" s="594" t="s">
        <v>1268</v>
      </c>
      <c r="G621" s="596" t="s">
        <v>1267</v>
      </c>
      <c r="H621" s="597">
        <v>28050000</v>
      </c>
    </row>
    <row r="622" spans="1:8">
      <c r="A622" s="594" t="s">
        <v>132</v>
      </c>
      <c r="B622" s="594" t="s">
        <v>397</v>
      </c>
      <c r="C622" s="594" t="s">
        <v>276</v>
      </c>
      <c r="D622" s="594" t="s">
        <v>1316</v>
      </c>
      <c r="E622" s="594" t="s">
        <v>240</v>
      </c>
      <c r="F622" s="594" t="s">
        <v>730</v>
      </c>
      <c r="G622" s="596" t="s">
        <v>186</v>
      </c>
      <c r="H622" s="597">
        <v>15000000</v>
      </c>
    </row>
    <row r="623" spans="1:8">
      <c r="A623" s="594" t="s">
        <v>132</v>
      </c>
      <c r="B623" s="594" t="s">
        <v>397</v>
      </c>
      <c r="C623" s="594" t="s">
        <v>276</v>
      </c>
      <c r="D623" s="594" t="s">
        <v>1316</v>
      </c>
      <c r="E623" s="594" t="s">
        <v>240</v>
      </c>
      <c r="F623" s="594" t="s">
        <v>731</v>
      </c>
      <c r="G623" s="596" t="s">
        <v>732</v>
      </c>
      <c r="H623" s="597">
        <v>117550000</v>
      </c>
    </row>
    <row r="624" spans="1:8">
      <c r="A624" s="594" t="s">
        <v>132</v>
      </c>
      <c r="B624" s="594" t="s">
        <v>397</v>
      </c>
      <c r="C624" s="594" t="s">
        <v>276</v>
      </c>
      <c r="D624" s="594" t="s">
        <v>1316</v>
      </c>
      <c r="E624" s="594" t="s">
        <v>240</v>
      </c>
      <c r="F624" s="594" t="s">
        <v>597</v>
      </c>
      <c r="G624" s="596" t="s">
        <v>2682</v>
      </c>
      <c r="H624" s="597">
        <v>10800000</v>
      </c>
    </row>
    <row r="625" spans="1:8">
      <c r="A625" s="594" t="s">
        <v>132</v>
      </c>
      <c r="B625" s="594" t="s">
        <v>397</v>
      </c>
      <c r="C625" s="594" t="s">
        <v>276</v>
      </c>
      <c r="D625" s="594" t="s">
        <v>1316</v>
      </c>
      <c r="E625" s="594" t="s">
        <v>240</v>
      </c>
      <c r="F625" s="594" t="s">
        <v>733</v>
      </c>
      <c r="G625" s="596" t="s">
        <v>734</v>
      </c>
      <c r="H625" s="597">
        <v>196800000</v>
      </c>
    </row>
    <row r="626" spans="1:8">
      <c r="A626" s="594" t="s">
        <v>132</v>
      </c>
      <c r="B626" s="594" t="s">
        <v>397</v>
      </c>
      <c r="C626" s="594" t="s">
        <v>276</v>
      </c>
      <c r="D626" s="594" t="s">
        <v>1316</v>
      </c>
      <c r="E626" s="594" t="s">
        <v>240</v>
      </c>
      <c r="F626" s="594" t="s">
        <v>735</v>
      </c>
      <c r="G626" s="596" t="s">
        <v>193</v>
      </c>
      <c r="H626" s="597">
        <v>159178000</v>
      </c>
    </row>
    <row r="627" spans="1:8">
      <c r="A627" s="594" t="s">
        <v>132</v>
      </c>
      <c r="B627" s="594" t="s">
        <v>397</v>
      </c>
      <c r="C627" s="594" t="s">
        <v>276</v>
      </c>
      <c r="D627" s="594" t="s">
        <v>1316</v>
      </c>
      <c r="E627" s="594" t="s">
        <v>183</v>
      </c>
      <c r="F627" s="595" t="s">
        <v>411</v>
      </c>
      <c r="G627" s="596" t="s">
        <v>184</v>
      </c>
      <c r="H627" s="597">
        <v>489998500</v>
      </c>
    </row>
    <row r="628" spans="1:8">
      <c r="A628" s="594" t="s">
        <v>132</v>
      </c>
      <c r="B628" s="594" t="s">
        <v>397</v>
      </c>
      <c r="C628" s="594" t="s">
        <v>276</v>
      </c>
      <c r="D628" s="594" t="s">
        <v>1316</v>
      </c>
      <c r="E628" s="594" t="s">
        <v>183</v>
      </c>
      <c r="F628" s="594" t="s">
        <v>587</v>
      </c>
      <c r="G628" s="596" t="s">
        <v>588</v>
      </c>
      <c r="H628" s="597">
        <v>50723500</v>
      </c>
    </row>
    <row r="629" spans="1:8">
      <c r="A629" s="594" t="s">
        <v>132</v>
      </c>
      <c r="B629" s="594" t="s">
        <v>397</v>
      </c>
      <c r="C629" s="594" t="s">
        <v>276</v>
      </c>
      <c r="D629" s="594" t="s">
        <v>1316</v>
      </c>
      <c r="E629" s="594" t="s">
        <v>183</v>
      </c>
      <c r="F629" s="594" t="s">
        <v>736</v>
      </c>
      <c r="G629" s="596" t="s">
        <v>737</v>
      </c>
      <c r="H629" s="597">
        <v>211050000</v>
      </c>
    </row>
    <row r="630" spans="1:8">
      <c r="A630" s="594" t="s">
        <v>132</v>
      </c>
      <c r="B630" s="594" t="s">
        <v>397</v>
      </c>
      <c r="C630" s="594" t="s">
        <v>276</v>
      </c>
      <c r="D630" s="594" t="s">
        <v>1316</v>
      </c>
      <c r="E630" s="594" t="s">
        <v>183</v>
      </c>
      <c r="F630" s="594" t="s">
        <v>185</v>
      </c>
      <c r="G630" s="596" t="s">
        <v>186</v>
      </c>
      <c r="H630" s="597">
        <v>142425000</v>
      </c>
    </row>
    <row r="631" spans="1:8">
      <c r="A631" s="594" t="s">
        <v>132</v>
      </c>
      <c r="B631" s="594" t="s">
        <v>397</v>
      </c>
      <c r="C631" s="594" t="s">
        <v>276</v>
      </c>
      <c r="D631" s="594" t="s">
        <v>1316</v>
      </c>
      <c r="E631" s="594" t="s">
        <v>183</v>
      </c>
      <c r="F631" s="594" t="s">
        <v>187</v>
      </c>
      <c r="G631" s="596" t="s">
        <v>2683</v>
      </c>
      <c r="H631" s="597">
        <v>85800000</v>
      </c>
    </row>
    <row r="632" spans="1:8">
      <c r="A632" s="594" t="s">
        <v>132</v>
      </c>
      <c r="B632" s="594" t="s">
        <v>397</v>
      </c>
      <c r="C632" s="594" t="s">
        <v>276</v>
      </c>
      <c r="D632" s="594" t="s">
        <v>1316</v>
      </c>
      <c r="E632" s="594" t="s">
        <v>738</v>
      </c>
      <c r="F632" s="595" t="s">
        <v>411</v>
      </c>
      <c r="G632" s="596" t="s">
        <v>739</v>
      </c>
      <c r="H632" s="597">
        <v>35700000</v>
      </c>
    </row>
    <row r="633" spans="1:8">
      <c r="A633" s="594" t="s">
        <v>132</v>
      </c>
      <c r="B633" s="594" t="s">
        <v>397</v>
      </c>
      <c r="C633" s="594" t="s">
        <v>276</v>
      </c>
      <c r="D633" s="594" t="s">
        <v>1316</v>
      </c>
      <c r="E633" s="594" t="s">
        <v>738</v>
      </c>
      <c r="F633" s="594" t="s">
        <v>740</v>
      </c>
      <c r="G633" s="596" t="s">
        <v>741</v>
      </c>
      <c r="H633" s="597">
        <v>23700000</v>
      </c>
    </row>
    <row r="634" spans="1:8">
      <c r="A634" s="594" t="s">
        <v>132</v>
      </c>
      <c r="B634" s="594" t="s">
        <v>397</v>
      </c>
      <c r="C634" s="594" t="s">
        <v>276</v>
      </c>
      <c r="D634" s="594" t="s">
        <v>1316</v>
      </c>
      <c r="E634" s="594" t="s">
        <v>738</v>
      </c>
      <c r="F634" s="594" t="s">
        <v>296</v>
      </c>
      <c r="G634" s="596" t="s">
        <v>297</v>
      </c>
      <c r="H634" s="597">
        <v>12000000</v>
      </c>
    </row>
    <row r="635" spans="1:8">
      <c r="A635" s="594" t="s">
        <v>132</v>
      </c>
      <c r="B635" s="594" t="s">
        <v>397</v>
      </c>
      <c r="C635" s="594" t="s">
        <v>276</v>
      </c>
      <c r="D635" s="594" t="s">
        <v>1316</v>
      </c>
      <c r="E635" s="594" t="s">
        <v>744</v>
      </c>
      <c r="F635" s="595" t="s">
        <v>411</v>
      </c>
      <c r="G635" s="596" t="s">
        <v>2686</v>
      </c>
      <c r="H635" s="597">
        <v>280005500</v>
      </c>
    </row>
    <row r="636" spans="1:8">
      <c r="A636" s="594" t="s">
        <v>132</v>
      </c>
      <c r="B636" s="594" t="s">
        <v>397</v>
      </c>
      <c r="C636" s="594" t="s">
        <v>276</v>
      </c>
      <c r="D636" s="594" t="s">
        <v>1316</v>
      </c>
      <c r="E636" s="594" t="s">
        <v>744</v>
      </c>
      <c r="F636" s="594" t="s">
        <v>1061</v>
      </c>
      <c r="G636" s="596" t="s">
        <v>2729</v>
      </c>
      <c r="H636" s="597">
        <v>68998000</v>
      </c>
    </row>
    <row r="637" spans="1:8">
      <c r="A637" s="594" t="s">
        <v>132</v>
      </c>
      <c r="B637" s="594" t="s">
        <v>397</v>
      </c>
      <c r="C637" s="594" t="s">
        <v>276</v>
      </c>
      <c r="D637" s="594" t="s">
        <v>1316</v>
      </c>
      <c r="E637" s="594" t="s">
        <v>744</v>
      </c>
      <c r="F637" s="594" t="s">
        <v>572</v>
      </c>
      <c r="G637" s="596" t="s">
        <v>2689</v>
      </c>
      <c r="H637" s="597">
        <v>23815500</v>
      </c>
    </row>
    <row r="638" spans="1:8">
      <c r="A638" s="594" t="s">
        <v>132</v>
      </c>
      <c r="B638" s="594" t="s">
        <v>397</v>
      </c>
      <c r="C638" s="594" t="s">
        <v>276</v>
      </c>
      <c r="D638" s="594" t="s">
        <v>1316</v>
      </c>
      <c r="E638" s="594" t="s">
        <v>744</v>
      </c>
      <c r="F638" s="594" t="s">
        <v>746</v>
      </c>
      <c r="G638" s="596" t="s">
        <v>2690</v>
      </c>
      <c r="H638" s="597">
        <v>1300000</v>
      </c>
    </row>
    <row r="639" spans="1:8">
      <c r="A639" s="594" t="s">
        <v>132</v>
      </c>
      <c r="B639" s="594" t="s">
        <v>397</v>
      </c>
      <c r="C639" s="594" t="s">
        <v>276</v>
      </c>
      <c r="D639" s="594" t="s">
        <v>1316</v>
      </c>
      <c r="E639" s="594" t="s">
        <v>744</v>
      </c>
      <c r="F639" s="594" t="s">
        <v>11</v>
      </c>
      <c r="G639" s="596" t="s">
        <v>2691</v>
      </c>
      <c r="H639" s="597">
        <v>27876500</v>
      </c>
    </row>
    <row r="640" spans="1:8">
      <c r="A640" s="594" t="s">
        <v>132</v>
      </c>
      <c r="B640" s="594" t="s">
        <v>397</v>
      </c>
      <c r="C640" s="594" t="s">
        <v>276</v>
      </c>
      <c r="D640" s="594" t="s">
        <v>1316</v>
      </c>
      <c r="E640" s="594" t="s">
        <v>744</v>
      </c>
      <c r="F640" s="594" t="s">
        <v>748</v>
      </c>
      <c r="G640" s="596" t="s">
        <v>35</v>
      </c>
      <c r="H640" s="597">
        <v>158015500</v>
      </c>
    </row>
    <row r="641" spans="1:8">
      <c r="A641" s="594" t="s">
        <v>132</v>
      </c>
      <c r="B641" s="594" t="s">
        <v>397</v>
      </c>
      <c r="C641" s="594" t="s">
        <v>276</v>
      </c>
      <c r="D641" s="594" t="s">
        <v>1316</v>
      </c>
      <c r="E641" s="594" t="s">
        <v>2692</v>
      </c>
      <c r="F641" s="595" t="s">
        <v>411</v>
      </c>
      <c r="G641" s="596" t="s">
        <v>2693</v>
      </c>
      <c r="H641" s="597">
        <v>416900000</v>
      </c>
    </row>
    <row r="642" spans="1:8">
      <c r="A642" s="594" t="s">
        <v>132</v>
      </c>
      <c r="B642" s="594" t="s">
        <v>397</v>
      </c>
      <c r="C642" s="594" t="s">
        <v>276</v>
      </c>
      <c r="D642" s="594" t="s">
        <v>1316</v>
      </c>
      <c r="E642" s="594" t="s">
        <v>2692</v>
      </c>
      <c r="F642" s="594" t="s">
        <v>2722</v>
      </c>
      <c r="G642" s="596" t="s">
        <v>2690</v>
      </c>
      <c r="H642" s="597">
        <v>390000000</v>
      </c>
    </row>
    <row r="643" spans="1:8">
      <c r="A643" s="594" t="s">
        <v>132</v>
      </c>
      <c r="B643" s="594" t="s">
        <v>397</v>
      </c>
      <c r="C643" s="594" t="s">
        <v>276</v>
      </c>
      <c r="D643" s="594" t="s">
        <v>1316</v>
      </c>
      <c r="E643" s="594" t="s">
        <v>2692</v>
      </c>
      <c r="F643" s="594" t="s">
        <v>2694</v>
      </c>
      <c r="G643" s="596" t="s">
        <v>2689</v>
      </c>
      <c r="H643" s="597">
        <v>26900000</v>
      </c>
    </row>
    <row r="644" spans="1:8">
      <c r="A644" s="594" t="s">
        <v>132</v>
      </c>
      <c r="B644" s="594" t="s">
        <v>397</v>
      </c>
      <c r="C644" s="594" t="s">
        <v>276</v>
      </c>
      <c r="D644" s="594" t="s">
        <v>1316</v>
      </c>
      <c r="E644" s="594" t="s">
        <v>189</v>
      </c>
      <c r="F644" s="595" t="s">
        <v>411</v>
      </c>
      <c r="G644" s="596" t="s">
        <v>190</v>
      </c>
      <c r="H644" s="597">
        <v>9517205696</v>
      </c>
    </row>
    <row r="645" spans="1:8">
      <c r="A645" s="594" t="s">
        <v>132</v>
      </c>
      <c r="B645" s="594" t="s">
        <v>397</v>
      </c>
      <c r="C645" s="594" t="s">
        <v>276</v>
      </c>
      <c r="D645" s="594" t="s">
        <v>1316</v>
      </c>
      <c r="E645" s="594" t="s">
        <v>189</v>
      </c>
      <c r="F645" s="594" t="s">
        <v>773</v>
      </c>
      <c r="G645" s="596" t="s">
        <v>2695</v>
      </c>
      <c r="H645" s="597">
        <v>5891541096</v>
      </c>
    </row>
    <row r="646" spans="1:8">
      <c r="A646" s="594" t="s">
        <v>132</v>
      </c>
      <c r="B646" s="594" t="s">
        <v>397</v>
      </c>
      <c r="C646" s="594" t="s">
        <v>276</v>
      </c>
      <c r="D646" s="594" t="s">
        <v>1316</v>
      </c>
      <c r="E646" s="594" t="s">
        <v>189</v>
      </c>
      <c r="F646" s="594" t="s">
        <v>13</v>
      </c>
      <c r="G646" s="596" t="s">
        <v>2732</v>
      </c>
      <c r="H646" s="597">
        <v>68750000</v>
      </c>
    </row>
    <row r="647" spans="1:8">
      <c r="A647" s="594" t="s">
        <v>132</v>
      </c>
      <c r="B647" s="594" t="s">
        <v>397</v>
      </c>
      <c r="C647" s="594" t="s">
        <v>276</v>
      </c>
      <c r="D647" s="594" t="s">
        <v>1316</v>
      </c>
      <c r="E647" s="594" t="s">
        <v>189</v>
      </c>
      <c r="F647" s="594" t="s">
        <v>37</v>
      </c>
      <c r="G647" s="596" t="s">
        <v>2696</v>
      </c>
      <c r="H647" s="597">
        <v>3051718500</v>
      </c>
    </row>
    <row r="648" spans="1:8">
      <c r="A648" s="594" t="s">
        <v>132</v>
      </c>
      <c r="B648" s="594" t="s">
        <v>397</v>
      </c>
      <c r="C648" s="594" t="s">
        <v>276</v>
      </c>
      <c r="D648" s="594" t="s">
        <v>1316</v>
      </c>
      <c r="E648" s="594" t="s">
        <v>189</v>
      </c>
      <c r="F648" s="594" t="s">
        <v>192</v>
      </c>
      <c r="G648" s="596" t="s">
        <v>195</v>
      </c>
      <c r="H648" s="597">
        <v>505196100</v>
      </c>
    </row>
    <row r="649" spans="1:8">
      <c r="A649" s="594" t="s">
        <v>132</v>
      </c>
      <c r="B649" s="594" t="s">
        <v>397</v>
      </c>
      <c r="C649" s="594" t="s">
        <v>276</v>
      </c>
      <c r="D649" s="594" t="s">
        <v>1316</v>
      </c>
      <c r="E649" s="594" t="s">
        <v>2697</v>
      </c>
      <c r="F649" s="595" t="s">
        <v>411</v>
      </c>
      <c r="G649" s="596" t="s">
        <v>2698</v>
      </c>
      <c r="H649" s="597">
        <v>250000</v>
      </c>
    </row>
    <row r="650" spans="1:8">
      <c r="A650" s="594" t="s">
        <v>132</v>
      </c>
      <c r="B650" s="594" t="s">
        <v>397</v>
      </c>
      <c r="C650" s="594" t="s">
        <v>276</v>
      </c>
      <c r="D650" s="594" t="s">
        <v>1316</v>
      </c>
      <c r="E650" s="594" t="s">
        <v>2697</v>
      </c>
      <c r="F650" s="594" t="s">
        <v>2699</v>
      </c>
      <c r="G650" s="596" t="s">
        <v>2700</v>
      </c>
      <c r="H650" s="597">
        <v>250000</v>
      </c>
    </row>
    <row r="651" spans="1:8">
      <c r="A651" s="594" t="s">
        <v>132</v>
      </c>
      <c r="B651" s="594" t="s">
        <v>397</v>
      </c>
      <c r="C651" s="594" t="s">
        <v>276</v>
      </c>
      <c r="D651" s="594" t="s">
        <v>1316</v>
      </c>
      <c r="E651" s="594" t="s">
        <v>1254</v>
      </c>
      <c r="F651" s="595" t="s">
        <v>411</v>
      </c>
      <c r="G651" s="596" t="s">
        <v>1255</v>
      </c>
      <c r="H651" s="597">
        <v>177500000</v>
      </c>
    </row>
    <row r="652" spans="1:8">
      <c r="A652" s="594" t="s">
        <v>132</v>
      </c>
      <c r="B652" s="594" t="s">
        <v>397</v>
      </c>
      <c r="C652" s="594" t="s">
        <v>276</v>
      </c>
      <c r="D652" s="594" t="s">
        <v>1316</v>
      </c>
      <c r="E652" s="594" t="s">
        <v>1254</v>
      </c>
      <c r="F652" s="594" t="s">
        <v>1253</v>
      </c>
      <c r="G652" s="596" t="s">
        <v>1252</v>
      </c>
      <c r="H652" s="597">
        <v>177500000</v>
      </c>
    </row>
    <row r="653" spans="1:8">
      <c r="A653" s="594" t="s">
        <v>132</v>
      </c>
      <c r="B653" s="594" t="s">
        <v>397</v>
      </c>
      <c r="C653" s="594" t="s">
        <v>276</v>
      </c>
      <c r="D653" s="594" t="s">
        <v>1316</v>
      </c>
      <c r="E653" s="594" t="s">
        <v>194</v>
      </c>
      <c r="F653" s="595" t="s">
        <v>411</v>
      </c>
      <c r="G653" s="596" t="s">
        <v>195</v>
      </c>
      <c r="H653" s="597">
        <v>2968857300</v>
      </c>
    </row>
    <row r="654" spans="1:8">
      <c r="A654" s="594" t="s">
        <v>132</v>
      </c>
      <c r="B654" s="594" t="s">
        <v>397</v>
      </c>
      <c r="C654" s="594" t="s">
        <v>276</v>
      </c>
      <c r="D654" s="594" t="s">
        <v>1316</v>
      </c>
      <c r="E654" s="594" t="s">
        <v>194</v>
      </c>
      <c r="F654" s="594" t="s">
        <v>15</v>
      </c>
      <c r="G654" s="596" t="s">
        <v>2701</v>
      </c>
      <c r="H654" s="597">
        <v>3080000</v>
      </c>
    </row>
    <row r="655" spans="1:8">
      <c r="A655" s="594" t="s">
        <v>132</v>
      </c>
      <c r="B655" s="594" t="s">
        <v>397</v>
      </c>
      <c r="C655" s="594" t="s">
        <v>276</v>
      </c>
      <c r="D655" s="594" t="s">
        <v>1316</v>
      </c>
      <c r="E655" s="594" t="s">
        <v>194</v>
      </c>
      <c r="F655" s="594" t="s">
        <v>39</v>
      </c>
      <c r="G655" s="596" t="s">
        <v>2702</v>
      </c>
      <c r="H655" s="597">
        <v>5916300</v>
      </c>
    </row>
    <row r="656" spans="1:8">
      <c r="A656" s="594" t="s">
        <v>132</v>
      </c>
      <c r="B656" s="594" t="s">
        <v>397</v>
      </c>
      <c r="C656" s="594" t="s">
        <v>276</v>
      </c>
      <c r="D656" s="594" t="s">
        <v>1316</v>
      </c>
      <c r="E656" s="594" t="s">
        <v>194</v>
      </c>
      <c r="F656" s="594" t="s">
        <v>198</v>
      </c>
      <c r="G656" s="596" t="s">
        <v>199</v>
      </c>
      <c r="H656" s="597">
        <v>108444000</v>
      </c>
    </row>
    <row r="657" spans="1:8">
      <c r="A657" s="594" t="s">
        <v>132</v>
      </c>
      <c r="B657" s="594" t="s">
        <v>397</v>
      </c>
      <c r="C657" s="594" t="s">
        <v>276</v>
      </c>
      <c r="D657" s="594" t="s">
        <v>1316</v>
      </c>
      <c r="E657" s="594" t="s">
        <v>194</v>
      </c>
      <c r="F657" s="594" t="s">
        <v>200</v>
      </c>
      <c r="G657" s="596" t="s">
        <v>201</v>
      </c>
      <c r="H657" s="597">
        <v>2851417000</v>
      </c>
    </row>
    <row r="658" spans="1:8">
      <c r="A658" s="594" t="s">
        <v>132</v>
      </c>
      <c r="B658" s="594" t="s">
        <v>397</v>
      </c>
      <c r="C658" s="594" t="s">
        <v>276</v>
      </c>
      <c r="D658" s="594" t="s">
        <v>1316</v>
      </c>
      <c r="E658" s="594" t="s">
        <v>573</v>
      </c>
      <c r="F658" s="595" t="s">
        <v>411</v>
      </c>
      <c r="G658" s="596" t="s">
        <v>2703</v>
      </c>
      <c r="H658" s="597">
        <v>660000</v>
      </c>
    </row>
    <row r="659" spans="1:8">
      <c r="A659" s="594" t="s">
        <v>132</v>
      </c>
      <c r="B659" s="594" t="s">
        <v>397</v>
      </c>
      <c r="C659" s="594" t="s">
        <v>276</v>
      </c>
      <c r="D659" s="594" t="s">
        <v>1316</v>
      </c>
      <c r="E659" s="594" t="s">
        <v>573</v>
      </c>
      <c r="F659" s="594" t="s">
        <v>574</v>
      </c>
      <c r="G659" s="596" t="s">
        <v>2704</v>
      </c>
      <c r="H659" s="597">
        <v>660000</v>
      </c>
    </row>
    <row r="660" spans="1:8">
      <c r="A660" s="594" t="s">
        <v>132</v>
      </c>
      <c r="B660" s="594" t="s">
        <v>397</v>
      </c>
      <c r="C660" s="594" t="s">
        <v>276</v>
      </c>
      <c r="D660" s="594" t="s">
        <v>1316</v>
      </c>
      <c r="E660" s="594" t="s">
        <v>550</v>
      </c>
      <c r="F660" s="595" t="s">
        <v>411</v>
      </c>
      <c r="G660" s="596" t="s">
        <v>2705</v>
      </c>
      <c r="H660" s="597">
        <v>9008000</v>
      </c>
    </row>
    <row r="661" spans="1:8">
      <c r="A661" s="594" t="s">
        <v>132</v>
      </c>
      <c r="B661" s="594" t="s">
        <v>397</v>
      </c>
      <c r="C661" s="594" t="s">
        <v>276</v>
      </c>
      <c r="D661" s="594" t="s">
        <v>1316</v>
      </c>
      <c r="E661" s="594" t="s">
        <v>550</v>
      </c>
      <c r="F661" s="594" t="s">
        <v>2706</v>
      </c>
      <c r="G661" s="596" t="s">
        <v>72</v>
      </c>
      <c r="H661" s="597">
        <v>9008000</v>
      </c>
    </row>
    <row r="662" spans="1:8">
      <c r="A662" s="594" t="s">
        <v>132</v>
      </c>
      <c r="B662" s="594" t="s">
        <v>397</v>
      </c>
      <c r="C662" s="594" t="s">
        <v>276</v>
      </c>
      <c r="D662" s="594" t="s">
        <v>1316</v>
      </c>
      <c r="E662" s="594" t="s">
        <v>1145</v>
      </c>
      <c r="F662" s="595" t="s">
        <v>411</v>
      </c>
      <c r="G662" s="596" t="s">
        <v>2761</v>
      </c>
      <c r="H662" s="597">
        <v>45295000</v>
      </c>
    </row>
    <row r="663" spans="1:8">
      <c r="A663" s="594" t="s">
        <v>132</v>
      </c>
      <c r="B663" s="594" t="s">
        <v>397</v>
      </c>
      <c r="C663" s="594" t="s">
        <v>276</v>
      </c>
      <c r="D663" s="594" t="s">
        <v>1316</v>
      </c>
      <c r="E663" s="594" t="s">
        <v>1145</v>
      </c>
      <c r="F663" s="594" t="s">
        <v>1144</v>
      </c>
      <c r="G663" s="596" t="s">
        <v>1143</v>
      </c>
      <c r="H663" s="597">
        <v>35295000</v>
      </c>
    </row>
    <row r="664" spans="1:8">
      <c r="A664" s="594" t="s">
        <v>132</v>
      </c>
      <c r="B664" s="594" t="s">
        <v>397</v>
      </c>
      <c r="C664" s="594" t="s">
        <v>276</v>
      </c>
      <c r="D664" s="594" t="s">
        <v>1316</v>
      </c>
      <c r="E664" s="594" t="s">
        <v>1145</v>
      </c>
      <c r="F664" s="594" t="s">
        <v>1169</v>
      </c>
      <c r="G664" s="596" t="s">
        <v>1168</v>
      </c>
      <c r="H664" s="597">
        <v>10000000</v>
      </c>
    </row>
    <row r="665" spans="1:8">
      <c r="A665" s="594" t="s">
        <v>132</v>
      </c>
      <c r="B665" s="594" t="s">
        <v>397</v>
      </c>
      <c r="C665" s="594" t="s">
        <v>276</v>
      </c>
      <c r="D665" s="594" t="s">
        <v>1316</v>
      </c>
      <c r="E665" s="594" t="s">
        <v>269</v>
      </c>
      <c r="F665" s="595" t="s">
        <v>411</v>
      </c>
      <c r="G665" s="596" t="s">
        <v>2762</v>
      </c>
      <c r="H665" s="597">
        <v>440000000</v>
      </c>
    </row>
    <row r="666" spans="1:8">
      <c r="A666" s="594" t="s">
        <v>132</v>
      </c>
      <c r="B666" s="594" t="s">
        <v>397</v>
      </c>
      <c r="C666" s="594" t="s">
        <v>276</v>
      </c>
      <c r="D666" s="594" t="s">
        <v>1316</v>
      </c>
      <c r="E666" s="594" t="s">
        <v>269</v>
      </c>
      <c r="F666" s="594" t="s">
        <v>271</v>
      </c>
      <c r="G666" s="596" t="s">
        <v>2763</v>
      </c>
      <c r="H666" s="597">
        <v>440000000</v>
      </c>
    </row>
    <row r="667" spans="1:8">
      <c r="A667" s="594" t="s">
        <v>132</v>
      </c>
      <c r="B667" s="594" t="s">
        <v>397</v>
      </c>
      <c r="C667" s="594" t="s">
        <v>276</v>
      </c>
      <c r="D667" s="594" t="s">
        <v>1316</v>
      </c>
      <c r="E667" s="594" t="s">
        <v>260</v>
      </c>
      <c r="F667" s="595" t="s">
        <v>411</v>
      </c>
      <c r="G667" s="596" t="s">
        <v>261</v>
      </c>
      <c r="H667" s="597">
        <v>4988720600</v>
      </c>
    </row>
    <row r="668" spans="1:8">
      <c r="A668" s="594" t="s">
        <v>132</v>
      </c>
      <c r="B668" s="594" t="s">
        <v>397</v>
      </c>
      <c r="C668" s="594" t="s">
        <v>276</v>
      </c>
      <c r="D668" s="594" t="s">
        <v>1316</v>
      </c>
      <c r="E668" s="594" t="s">
        <v>260</v>
      </c>
      <c r="F668" s="594" t="s">
        <v>262</v>
      </c>
      <c r="G668" s="596" t="s">
        <v>2707</v>
      </c>
      <c r="H668" s="597">
        <v>4988720600</v>
      </c>
    </row>
    <row r="669" spans="1:8">
      <c r="A669" s="594" t="s">
        <v>132</v>
      </c>
      <c r="B669" s="594" t="s">
        <v>397</v>
      </c>
      <c r="C669" s="594" t="s">
        <v>276</v>
      </c>
      <c r="D669" s="594" t="s">
        <v>1316</v>
      </c>
      <c r="E669" s="594" t="s">
        <v>53</v>
      </c>
      <c r="F669" s="595" t="s">
        <v>411</v>
      </c>
      <c r="G669" s="596" t="s">
        <v>193</v>
      </c>
      <c r="H669" s="597">
        <v>692924400</v>
      </c>
    </row>
    <row r="670" spans="1:8">
      <c r="A670" s="594" t="s">
        <v>132</v>
      </c>
      <c r="B670" s="594" t="s">
        <v>397</v>
      </c>
      <c r="C670" s="594" t="s">
        <v>276</v>
      </c>
      <c r="D670" s="594" t="s">
        <v>1316</v>
      </c>
      <c r="E670" s="594" t="s">
        <v>53</v>
      </c>
      <c r="F670" s="594" t="s">
        <v>54</v>
      </c>
      <c r="G670" s="596" t="s">
        <v>55</v>
      </c>
      <c r="H670" s="597">
        <v>108970000</v>
      </c>
    </row>
    <row r="671" spans="1:8">
      <c r="A671" s="594" t="s">
        <v>132</v>
      </c>
      <c r="B671" s="594" t="s">
        <v>397</v>
      </c>
      <c r="C671" s="594" t="s">
        <v>276</v>
      </c>
      <c r="D671" s="594" t="s">
        <v>1316</v>
      </c>
      <c r="E671" s="594" t="s">
        <v>53</v>
      </c>
      <c r="F671" s="594" t="s">
        <v>56</v>
      </c>
      <c r="G671" s="596" t="s">
        <v>57</v>
      </c>
      <c r="H671" s="597">
        <v>583954400</v>
      </c>
    </row>
    <row r="672" spans="1:8">
      <c r="A672" s="594" t="s">
        <v>132</v>
      </c>
      <c r="B672" s="594" t="s">
        <v>397</v>
      </c>
      <c r="C672" s="594" t="s">
        <v>276</v>
      </c>
      <c r="D672" s="594" t="s">
        <v>564</v>
      </c>
      <c r="E672" s="595" t="s">
        <v>411</v>
      </c>
      <c r="F672" s="595" t="s">
        <v>411</v>
      </c>
      <c r="G672" s="596" t="s">
        <v>2764</v>
      </c>
      <c r="H672" s="597">
        <v>41253511733</v>
      </c>
    </row>
    <row r="673" spans="1:8">
      <c r="A673" s="594" t="s">
        <v>132</v>
      </c>
      <c r="B673" s="594" t="s">
        <v>397</v>
      </c>
      <c r="C673" s="594" t="s">
        <v>276</v>
      </c>
      <c r="D673" s="594" t="s">
        <v>564</v>
      </c>
      <c r="E673" s="594" t="s">
        <v>142</v>
      </c>
      <c r="F673" s="595" t="s">
        <v>411</v>
      </c>
      <c r="G673" s="596" t="s">
        <v>143</v>
      </c>
      <c r="H673" s="597">
        <v>1319285611</v>
      </c>
    </row>
    <row r="674" spans="1:8">
      <c r="A674" s="594" t="s">
        <v>132</v>
      </c>
      <c r="B674" s="594" t="s">
        <v>397</v>
      </c>
      <c r="C674" s="594" t="s">
        <v>276</v>
      </c>
      <c r="D674" s="594" t="s">
        <v>564</v>
      </c>
      <c r="E674" s="594" t="s">
        <v>142</v>
      </c>
      <c r="F674" s="594" t="s">
        <v>144</v>
      </c>
      <c r="G674" s="596" t="s">
        <v>2664</v>
      </c>
      <c r="H674" s="597">
        <v>1319285611</v>
      </c>
    </row>
    <row r="675" spans="1:8">
      <c r="A675" s="594" t="s">
        <v>132</v>
      </c>
      <c r="B675" s="594" t="s">
        <v>397</v>
      </c>
      <c r="C675" s="594" t="s">
        <v>276</v>
      </c>
      <c r="D675" s="594" t="s">
        <v>564</v>
      </c>
      <c r="E675" s="594" t="s">
        <v>148</v>
      </c>
      <c r="F675" s="595" t="s">
        <v>411</v>
      </c>
      <c r="G675" s="596" t="s">
        <v>149</v>
      </c>
      <c r="H675" s="597">
        <v>183111195</v>
      </c>
    </row>
    <row r="676" spans="1:8">
      <c r="A676" s="594" t="s">
        <v>132</v>
      </c>
      <c r="B676" s="594" t="s">
        <v>397</v>
      </c>
      <c r="C676" s="594" t="s">
        <v>276</v>
      </c>
      <c r="D676" s="594" t="s">
        <v>564</v>
      </c>
      <c r="E676" s="594" t="s">
        <v>148</v>
      </c>
      <c r="F676" s="594" t="s">
        <v>223</v>
      </c>
      <c r="G676" s="596" t="s">
        <v>224</v>
      </c>
      <c r="H676" s="597">
        <v>80046915</v>
      </c>
    </row>
    <row r="677" spans="1:8">
      <c r="A677" s="594" t="s">
        <v>132</v>
      </c>
      <c r="B677" s="594" t="s">
        <v>397</v>
      </c>
      <c r="C677" s="594" t="s">
        <v>276</v>
      </c>
      <c r="D677" s="594" t="s">
        <v>564</v>
      </c>
      <c r="E677" s="594" t="s">
        <v>148</v>
      </c>
      <c r="F677" s="594" t="s">
        <v>1075</v>
      </c>
      <c r="G677" s="596" t="s">
        <v>2666</v>
      </c>
      <c r="H677" s="597">
        <v>37425400</v>
      </c>
    </row>
    <row r="678" spans="1:8">
      <c r="A678" s="594" t="s">
        <v>132</v>
      </c>
      <c r="B678" s="594" t="s">
        <v>397</v>
      </c>
      <c r="C678" s="594" t="s">
        <v>276</v>
      </c>
      <c r="D678" s="594" t="s">
        <v>564</v>
      </c>
      <c r="E678" s="594" t="s">
        <v>148</v>
      </c>
      <c r="F678" s="594" t="s">
        <v>150</v>
      </c>
      <c r="G678" s="596" t="s">
        <v>151</v>
      </c>
      <c r="H678" s="597">
        <v>8904000</v>
      </c>
    </row>
    <row r="679" spans="1:8">
      <c r="A679" s="594" t="s">
        <v>132</v>
      </c>
      <c r="B679" s="594" t="s">
        <v>397</v>
      </c>
      <c r="C679" s="594" t="s">
        <v>276</v>
      </c>
      <c r="D679" s="594" t="s">
        <v>564</v>
      </c>
      <c r="E679" s="594" t="s">
        <v>148</v>
      </c>
      <c r="F679" s="594" t="s">
        <v>605</v>
      </c>
      <c r="G679" s="596" t="s">
        <v>2668</v>
      </c>
      <c r="H679" s="597">
        <v>29928434</v>
      </c>
    </row>
    <row r="680" spans="1:8">
      <c r="A680" s="594" t="s">
        <v>132</v>
      </c>
      <c r="B680" s="594" t="s">
        <v>397</v>
      </c>
      <c r="C680" s="594" t="s">
        <v>276</v>
      </c>
      <c r="D680" s="594" t="s">
        <v>564</v>
      </c>
      <c r="E680" s="594" t="s">
        <v>148</v>
      </c>
      <c r="F680" s="594" t="s">
        <v>227</v>
      </c>
      <c r="G680" s="596" t="s">
        <v>2669</v>
      </c>
      <c r="H680" s="597">
        <v>26806446</v>
      </c>
    </row>
    <row r="681" spans="1:8">
      <c r="A681" s="594" t="s">
        <v>132</v>
      </c>
      <c r="B681" s="594" t="s">
        <v>397</v>
      </c>
      <c r="C681" s="594" t="s">
        <v>276</v>
      </c>
      <c r="D681" s="594" t="s">
        <v>564</v>
      </c>
      <c r="E681" s="594" t="s">
        <v>582</v>
      </c>
      <c r="F681" s="595" t="s">
        <v>411</v>
      </c>
      <c r="G681" s="596" t="s">
        <v>583</v>
      </c>
      <c r="H681" s="597">
        <v>2000000</v>
      </c>
    </row>
    <row r="682" spans="1:8">
      <c r="A682" s="594" t="s">
        <v>132</v>
      </c>
      <c r="B682" s="594" t="s">
        <v>397</v>
      </c>
      <c r="C682" s="594" t="s">
        <v>276</v>
      </c>
      <c r="D682" s="594" t="s">
        <v>564</v>
      </c>
      <c r="E682" s="594" t="s">
        <v>582</v>
      </c>
      <c r="F682" s="594" t="s">
        <v>586</v>
      </c>
      <c r="G682" s="596" t="s">
        <v>2671</v>
      </c>
      <c r="H682" s="597">
        <v>2000000</v>
      </c>
    </row>
    <row r="683" spans="1:8">
      <c r="A683" s="594" t="s">
        <v>132</v>
      </c>
      <c r="B683" s="594" t="s">
        <v>397</v>
      </c>
      <c r="C683" s="594" t="s">
        <v>276</v>
      </c>
      <c r="D683" s="594" t="s">
        <v>564</v>
      </c>
      <c r="E683" s="594" t="s">
        <v>152</v>
      </c>
      <c r="F683" s="595" t="s">
        <v>411</v>
      </c>
      <c r="G683" s="596" t="s">
        <v>153</v>
      </c>
      <c r="H683" s="597">
        <v>145404600</v>
      </c>
    </row>
    <row r="684" spans="1:8">
      <c r="A684" s="594" t="s">
        <v>132</v>
      </c>
      <c r="B684" s="594" t="s">
        <v>397</v>
      </c>
      <c r="C684" s="594" t="s">
        <v>276</v>
      </c>
      <c r="D684" s="594" t="s">
        <v>564</v>
      </c>
      <c r="E684" s="594" t="s">
        <v>152</v>
      </c>
      <c r="F684" s="594" t="s">
        <v>480</v>
      </c>
      <c r="G684" s="596" t="s">
        <v>481</v>
      </c>
      <c r="H684" s="597">
        <v>28504600</v>
      </c>
    </row>
    <row r="685" spans="1:8">
      <c r="A685" s="594" t="s">
        <v>132</v>
      </c>
      <c r="B685" s="594" t="s">
        <v>397</v>
      </c>
      <c r="C685" s="594" t="s">
        <v>276</v>
      </c>
      <c r="D685" s="594" t="s">
        <v>564</v>
      </c>
      <c r="E685" s="594" t="s">
        <v>152</v>
      </c>
      <c r="F685" s="594" t="s">
        <v>606</v>
      </c>
      <c r="G685" s="596" t="s">
        <v>195</v>
      </c>
      <c r="H685" s="597">
        <v>116900000</v>
      </c>
    </row>
    <row r="686" spans="1:8">
      <c r="A686" s="594" t="s">
        <v>132</v>
      </c>
      <c r="B686" s="594" t="s">
        <v>397</v>
      </c>
      <c r="C686" s="594" t="s">
        <v>276</v>
      </c>
      <c r="D686" s="594" t="s">
        <v>564</v>
      </c>
      <c r="E686" s="594" t="s">
        <v>156</v>
      </c>
      <c r="F686" s="595" t="s">
        <v>411</v>
      </c>
      <c r="G686" s="596" t="s">
        <v>514</v>
      </c>
      <c r="H686" s="597">
        <v>331211196</v>
      </c>
    </row>
    <row r="687" spans="1:8">
      <c r="A687" s="594" t="s">
        <v>132</v>
      </c>
      <c r="B687" s="594" t="s">
        <v>397</v>
      </c>
      <c r="C687" s="594" t="s">
        <v>276</v>
      </c>
      <c r="D687" s="594" t="s">
        <v>564</v>
      </c>
      <c r="E687" s="594" t="s">
        <v>156</v>
      </c>
      <c r="F687" s="594" t="s">
        <v>157</v>
      </c>
      <c r="G687" s="596" t="s">
        <v>158</v>
      </c>
      <c r="H687" s="597">
        <v>248763188</v>
      </c>
    </row>
    <row r="688" spans="1:8">
      <c r="A688" s="594" t="s">
        <v>132</v>
      </c>
      <c r="B688" s="594" t="s">
        <v>397</v>
      </c>
      <c r="C688" s="594" t="s">
        <v>276</v>
      </c>
      <c r="D688" s="594" t="s">
        <v>564</v>
      </c>
      <c r="E688" s="594" t="s">
        <v>156</v>
      </c>
      <c r="F688" s="594" t="s">
        <v>159</v>
      </c>
      <c r="G688" s="596" t="s">
        <v>160</v>
      </c>
      <c r="H688" s="597">
        <v>42645111</v>
      </c>
    </row>
    <row r="689" spans="1:8">
      <c r="A689" s="594" t="s">
        <v>132</v>
      </c>
      <c r="B689" s="594" t="s">
        <v>397</v>
      </c>
      <c r="C689" s="594" t="s">
        <v>276</v>
      </c>
      <c r="D689" s="594" t="s">
        <v>564</v>
      </c>
      <c r="E689" s="594" t="s">
        <v>156</v>
      </c>
      <c r="F689" s="594" t="s">
        <v>161</v>
      </c>
      <c r="G689" s="596" t="s">
        <v>162</v>
      </c>
      <c r="H689" s="597">
        <v>27306608</v>
      </c>
    </row>
    <row r="690" spans="1:8">
      <c r="A690" s="594" t="s">
        <v>132</v>
      </c>
      <c r="B690" s="594" t="s">
        <v>397</v>
      </c>
      <c r="C690" s="594" t="s">
        <v>276</v>
      </c>
      <c r="D690" s="594" t="s">
        <v>564</v>
      </c>
      <c r="E690" s="594" t="s">
        <v>156</v>
      </c>
      <c r="F690" s="594" t="s">
        <v>1</v>
      </c>
      <c r="G690" s="596" t="s">
        <v>2</v>
      </c>
      <c r="H690" s="597">
        <v>12496289</v>
      </c>
    </row>
    <row r="691" spans="1:8">
      <c r="A691" s="594" t="s">
        <v>132</v>
      </c>
      <c r="B691" s="594" t="s">
        <v>397</v>
      </c>
      <c r="C691" s="594" t="s">
        <v>276</v>
      </c>
      <c r="D691" s="594" t="s">
        <v>564</v>
      </c>
      <c r="E691" s="594" t="s">
        <v>163</v>
      </c>
      <c r="F691" s="595" t="s">
        <v>411</v>
      </c>
      <c r="G691" s="596" t="s">
        <v>164</v>
      </c>
      <c r="H691" s="597">
        <v>108737000</v>
      </c>
    </row>
    <row r="692" spans="1:8">
      <c r="A692" s="594" t="s">
        <v>132</v>
      </c>
      <c r="B692" s="594" t="s">
        <v>397</v>
      </c>
      <c r="C692" s="594" t="s">
        <v>276</v>
      </c>
      <c r="D692" s="594" t="s">
        <v>564</v>
      </c>
      <c r="E692" s="594" t="s">
        <v>163</v>
      </c>
      <c r="F692" s="594" t="s">
        <v>165</v>
      </c>
      <c r="G692" s="596" t="s">
        <v>195</v>
      </c>
      <c r="H692" s="597">
        <v>108737000</v>
      </c>
    </row>
    <row r="693" spans="1:8">
      <c r="A693" s="594" t="s">
        <v>132</v>
      </c>
      <c r="B693" s="594" t="s">
        <v>397</v>
      </c>
      <c r="C693" s="594" t="s">
        <v>276</v>
      </c>
      <c r="D693" s="594" t="s">
        <v>564</v>
      </c>
      <c r="E693" s="594" t="s">
        <v>167</v>
      </c>
      <c r="F693" s="595" t="s">
        <v>411</v>
      </c>
      <c r="G693" s="596" t="s">
        <v>168</v>
      </c>
      <c r="H693" s="597">
        <v>61142333</v>
      </c>
    </row>
    <row r="694" spans="1:8">
      <c r="A694" s="594" t="s">
        <v>132</v>
      </c>
      <c r="B694" s="594" t="s">
        <v>397</v>
      </c>
      <c r="C694" s="594" t="s">
        <v>276</v>
      </c>
      <c r="D694" s="594" t="s">
        <v>564</v>
      </c>
      <c r="E694" s="594" t="s">
        <v>167</v>
      </c>
      <c r="F694" s="594" t="s">
        <v>228</v>
      </c>
      <c r="G694" s="596" t="s">
        <v>2673</v>
      </c>
      <c r="H694" s="597">
        <v>13074296</v>
      </c>
    </row>
    <row r="695" spans="1:8">
      <c r="A695" s="594" t="s">
        <v>132</v>
      </c>
      <c r="B695" s="594" t="s">
        <v>397</v>
      </c>
      <c r="C695" s="594" t="s">
        <v>276</v>
      </c>
      <c r="D695" s="594" t="s">
        <v>564</v>
      </c>
      <c r="E695" s="594" t="s">
        <v>167</v>
      </c>
      <c r="F695" s="594" t="s">
        <v>169</v>
      </c>
      <c r="G695" s="596" t="s">
        <v>2674</v>
      </c>
      <c r="H695" s="597">
        <v>5828227</v>
      </c>
    </row>
    <row r="696" spans="1:8">
      <c r="A696" s="594" t="s">
        <v>132</v>
      </c>
      <c r="B696" s="594" t="s">
        <v>397</v>
      </c>
      <c r="C696" s="594" t="s">
        <v>276</v>
      </c>
      <c r="D696" s="594" t="s">
        <v>564</v>
      </c>
      <c r="E696" s="594" t="s">
        <v>167</v>
      </c>
      <c r="F696" s="594" t="s">
        <v>230</v>
      </c>
      <c r="G696" s="596" t="s">
        <v>2675</v>
      </c>
      <c r="H696" s="597">
        <v>38399810</v>
      </c>
    </row>
    <row r="697" spans="1:8">
      <c r="A697" s="594" t="s">
        <v>132</v>
      </c>
      <c r="B697" s="594" t="s">
        <v>397</v>
      </c>
      <c r="C697" s="594" t="s">
        <v>276</v>
      </c>
      <c r="D697" s="594" t="s">
        <v>564</v>
      </c>
      <c r="E697" s="594" t="s">
        <v>167</v>
      </c>
      <c r="F697" s="594" t="s">
        <v>214</v>
      </c>
      <c r="G697" s="596" t="s">
        <v>2676</v>
      </c>
      <c r="H697" s="597">
        <v>1860000</v>
      </c>
    </row>
    <row r="698" spans="1:8">
      <c r="A698" s="594" t="s">
        <v>132</v>
      </c>
      <c r="B698" s="594" t="s">
        <v>397</v>
      </c>
      <c r="C698" s="594" t="s">
        <v>276</v>
      </c>
      <c r="D698" s="594" t="s">
        <v>564</v>
      </c>
      <c r="E698" s="594" t="s">
        <v>167</v>
      </c>
      <c r="F698" s="594" t="s">
        <v>232</v>
      </c>
      <c r="G698" s="596" t="s">
        <v>195</v>
      </c>
      <c r="H698" s="597">
        <v>1980000</v>
      </c>
    </row>
    <row r="699" spans="1:8">
      <c r="A699" s="594" t="s">
        <v>132</v>
      </c>
      <c r="B699" s="594" t="s">
        <v>397</v>
      </c>
      <c r="C699" s="594" t="s">
        <v>276</v>
      </c>
      <c r="D699" s="594" t="s">
        <v>564</v>
      </c>
      <c r="E699" s="594" t="s">
        <v>171</v>
      </c>
      <c r="F699" s="595" t="s">
        <v>411</v>
      </c>
      <c r="G699" s="596" t="s">
        <v>2677</v>
      </c>
      <c r="H699" s="597">
        <v>46432768</v>
      </c>
    </row>
    <row r="700" spans="1:8">
      <c r="A700" s="594" t="s">
        <v>132</v>
      </c>
      <c r="B700" s="594" t="s">
        <v>397</v>
      </c>
      <c r="C700" s="594" t="s">
        <v>276</v>
      </c>
      <c r="D700" s="594" t="s">
        <v>564</v>
      </c>
      <c r="E700" s="594" t="s">
        <v>171</v>
      </c>
      <c r="F700" s="594" t="s">
        <v>173</v>
      </c>
      <c r="G700" s="596" t="s">
        <v>174</v>
      </c>
      <c r="H700" s="597">
        <v>45685768</v>
      </c>
    </row>
    <row r="701" spans="1:8">
      <c r="A701" s="594" t="s">
        <v>132</v>
      </c>
      <c r="B701" s="594" t="s">
        <v>397</v>
      </c>
      <c r="C701" s="594" t="s">
        <v>276</v>
      </c>
      <c r="D701" s="594" t="s">
        <v>564</v>
      </c>
      <c r="E701" s="594" t="s">
        <v>171</v>
      </c>
      <c r="F701" s="594" t="s">
        <v>175</v>
      </c>
      <c r="G701" s="596" t="s">
        <v>176</v>
      </c>
      <c r="H701" s="597">
        <v>747000</v>
      </c>
    </row>
    <row r="702" spans="1:8">
      <c r="A702" s="594" t="s">
        <v>132</v>
      </c>
      <c r="B702" s="594" t="s">
        <v>397</v>
      </c>
      <c r="C702" s="594" t="s">
        <v>276</v>
      </c>
      <c r="D702" s="594" t="s">
        <v>564</v>
      </c>
      <c r="E702" s="594" t="s">
        <v>177</v>
      </c>
      <c r="F702" s="595" t="s">
        <v>411</v>
      </c>
      <c r="G702" s="596" t="s">
        <v>178</v>
      </c>
      <c r="H702" s="597">
        <v>14361079</v>
      </c>
    </row>
    <row r="703" spans="1:8">
      <c r="A703" s="594" t="s">
        <v>132</v>
      </c>
      <c r="B703" s="594" t="s">
        <v>397</v>
      </c>
      <c r="C703" s="594" t="s">
        <v>276</v>
      </c>
      <c r="D703" s="594" t="s">
        <v>564</v>
      </c>
      <c r="E703" s="594" t="s">
        <v>177</v>
      </c>
      <c r="F703" s="594" t="s">
        <v>179</v>
      </c>
      <c r="G703" s="596" t="s">
        <v>2679</v>
      </c>
      <c r="H703" s="597">
        <v>3608629</v>
      </c>
    </row>
    <row r="704" spans="1:8">
      <c r="A704" s="594" t="s">
        <v>132</v>
      </c>
      <c r="B704" s="594" t="s">
        <v>397</v>
      </c>
      <c r="C704" s="594" t="s">
        <v>276</v>
      </c>
      <c r="D704" s="594" t="s">
        <v>564</v>
      </c>
      <c r="E704" s="594" t="s">
        <v>177</v>
      </c>
      <c r="F704" s="594" t="s">
        <v>181</v>
      </c>
      <c r="G704" s="596" t="s">
        <v>182</v>
      </c>
      <c r="H704" s="597">
        <v>228050</v>
      </c>
    </row>
    <row r="705" spans="1:8">
      <c r="A705" s="594" t="s">
        <v>132</v>
      </c>
      <c r="B705" s="594" t="s">
        <v>397</v>
      </c>
      <c r="C705" s="594" t="s">
        <v>276</v>
      </c>
      <c r="D705" s="594" t="s">
        <v>564</v>
      </c>
      <c r="E705" s="594" t="s">
        <v>177</v>
      </c>
      <c r="F705" s="594" t="s">
        <v>1290</v>
      </c>
      <c r="G705" s="596" t="s">
        <v>2721</v>
      </c>
      <c r="H705" s="597">
        <v>2310000</v>
      </c>
    </row>
    <row r="706" spans="1:8">
      <c r="A706" s="594" t="s">
        <v>132</v>
      </c>
      <c r="B706" s="594" t="s">
        <v>397</v>
      </c>
      <c r="C706" s="594" t="s">
        <v>276</v>
      </c>
      <c r="D706" s="594" t="s">
        <v>564</v>
      </c>
      <c r="E706" s="594" t="s">
        <v>177</v>
      </c>
      <c r="F706" s="594" t="s">
        <v>441</v>
      </c>
      <c r="G706" s="596" t="s">
        <v>2728</v>
      </c>
      <c r="H706" s="597">
        <v>5200000</v>
      </c>
    </row>
    <row r="707" spans="1:8">
      <c r="A707" s="594" t="s">
        <v>132</v>
      </c>
      <c r="B707" s="594" t="s">
        <v>397</v>
      </c>
      <c r="C707" s="594" t="s">
        <v>276</v>
      </c>
      <c r="D707" s="594" t="s">
        <v>564</v>
      </c>
      <c r="E707" s="594" t="s">
        <v>177</v>
      </c>
      <c r="F707" s="594" t="s">
        <v>1297</v>
      </c>
      <c r="G707" s="596" t="s">
        <v>2680</v>
      </c>
      <c r="H707" s="597">
        <v>3014400</v>
      </c>
    </row>
    <row r="708" spans="1:8">
      <c r="A708" s="594" t="s">
        <v>132</v>
      </c>
      <c r="B708" s="594" t="s">
        <v>397</v>
      </c>
      <c r="C708" s="594" t="s">
        <v>276</v>
      </c>
      <c r="D708" s="594" t="s">
        <v>564</v>
      </c>
      <c r="E708" s="594" t="s">
        <v>240</v>
      </c>
      <c r="F708" s="595" t="s">
        <v>411</v>
      </c>
      <c r="G708" s="596" t="s">
        <v>241</v>
      </c>
      <c r="H708" s="597">
        <v>50442000</v>
      </c>
    </row>
    <row r="709" spans="1:8">
      <c r="A709" s="594" t="s">
        <v>132</v>
      </c>
      <c r="B709" s="594" t="s">
        <v>397</v>
      </c>
      <c r="C709" s="594" t="s">
        <v>276</v>
      </c>
      <c r="D709" s="594" t="s">
        <v>564</v>
      </c>
      <c r="E709" s="594" t="s">
        <v>240</v>
      </c>
      <c r="F709" s="594" t="s">
        <v>242</v>
      </c>
      <c r="G709" s="596" t="s">
        <v>243</v>
      </c>
      <c r="H709" s="597">
        <v>6608000</v>
      </c>
    </row>
    <row r="710" spans="1:8">
      <c r="A710" s="594" t="s">
        <v>132</v>
      </c>
      <c r="B710" s="594" t="s">
        <v>397</v>
      </c>
      <c r="C710" s="594" t="s">
        <v>276</v>
      </c>
      <c r="D710" s="594" t="s">
        <v>564</v>
      </c>
      <c r="E710" s="594" t="s">
        <v>240</v>
      </c>
      <c r="F710" s="594" t="s">
        <v>728</v>
      </c>
      <c r="G710" s="596" t="s">
        <v>729</v>
      </c>
      <c r="H710" s="597">
        <v>4400000</v>
      </c>
    </row>
    <row r="711" spans="1:8">
      <c r="A711" s="594" t="s">
        <v>132</v>
      </c>
      <c r="B711" s="594" t="s">
        <v>397</v>
      </c>
      <c r="C711" s="594" t="s">
        <v>276</v>
      </c>
      <c r="D711" s="594" t="s">
        <v>564</v>
      </c>
      <c r="E711" s="594" t="s">
        <v>240</v>
      </c>
      <c r="F711" s="594" t="s">
        <v>731</v>
      </c>
      <c r="G711" s="596" t="s">
        <v>732</v>
      </c>
      <c r="H711" s="597">
        <v>4400000</v>
      </c>
    </row>
    <row r="712" spans="1:8">
      <c r="A712" s="594" t="s">
        <v>132</v>
      </c>
      <c r="B712" s="594" t="s">
        <v>397</v>
      </c>
      <c r="C712" s="594" t="s">
        <v>276</v>
      </c>
      <c r="D712" s="594" t="s">
        <v>564</v>
      </c>
      <c r="E712" s="594" t="s">
        <v>240</v>
      </c>
      <c r="F712" s="594" t="s">
        <v>733</v>
      </c>
      <c r="G712" s="596" t="s">
        <v>734</v>
      </c>
      <c r="H712" s="597">
        <v>21780000</v>
      </c>
    </row>
    <row r="713" spans="1:8">
      <c r="A713" s="594" t="s">
        <v>132</v>
      </c>
      <c r="B713" s="594" t="s">
        <v>397</v>
      </c>
      <c r="C713" s="594" t="s">
        <v>276</v>
      </c>
      <c r="D713" s="594" t="s">
        <v>564</v>
      </c>
      <c r="E713" s="594" t="s">
        <v>240</v>
      </c>
      <c r="F713" s="594" t="s">
        <v>735</v>
      </c>
      <c r="G713" s="596" t="s">
        <v>193</v>
      </c>
      <c r="H713" s="597">
        <v>13254000</v>
      </c>
    </row>
    <row r="714" spans="1:8">
      <c r="A714" s="594" t="s">
        <v>132</v>
      </c>
      <c r="B714" s="594" t="s">
        <v>397</v>
      </c>
      <c r="C714" s="594" t="s">
        <v>276</v>
      </c>
      <c r="D714" s="594" t="s">
        <v>564</v>
      </c>
      <c r="E714" s="594" t="s">
        <v>183</v>
      </c>
      <c r="F714" s="595" t="s">
        <v>411</v>
      </c>
      <c r="G714" s="596" t="s">
        <v>184</v>
      </c>
      <c r="H714" s="597">
        <v>50023000</v>
      </c>
    </row>
    <row r="715" spans="1:8">
      <c r="A715" s="594" t="s">
        <v>132</v>
      </c>
      <c r="B715" s="594" t="s">
        <v>397</v>
      </c>
      <c r="C715" s="594" t="s">
        <v>276</v>
      </c>
      <c r="D715" s="594" t="s">
        <v>564</v>
      </c>
      <c r="E715" s="594" t="s">
        <v>183</v>
      </c>
      <c r="F715" s="594" t="s">
        <v>587</v>
      </c>
      <c r="G715" s="596" t="s">
        <v>588</v>
      </c>
      <c r="H715" s="597">
        <v>471000</v>
      </c>
    </row>
    <row r="716" spans="1:8">
      <c r="A716" s="594" t="s">
        <v>132</v>
      </c>
      <c r="B716" s="594" t="s">
        <v>397</v>
      </c>
      <c r="C716" s="594" t="s">
        <v>276</v>
      </c>
      <c r="D716" s="594" t="s">
        <v>564</v>
      </c>
      <c r="E716" s="594" t="s">
        <v>183</v>
      </c>
      <c r="F716" s="594" t="s">
        <v>736</v>
      </c>
      <c r="G716" s="596" t="s">
        <v>737</v>
      </c>
      <c r="H716" s="597">
        <v>28182000</v>
      </c>
    </row>
    <row r="717" spans="1:8">
      <c r="A717" s="594" t="s">
        <v>132</v>
      </c>
      <c r="B717" s="594" t="s">
        <v>397</v>
      </c>
      <c r="C717" s="594" t="s">
        <v>276</v>
      </c>
      <c r="D717" s="594" t="s">
        <v>564</v>
      </c>
      <c r="E717" s="594" t="s">
        <v>183</v>
      </c>
      <c r="F717" s="594" t="s">
        <v>185</v>
      </c>
      <c r="G717" s="596" t="s">
        <v>186</v>
      </c>
      <c r="H717" s="597">
        <v>10500000</v>
      </c>
    </row>
    <row r="718" spans="1:8">
      <c r="A718" s="594" t="s">
        <v>132</v>
      </c>
      <c r="B718" s="594" t="s">
        <v>397</v>
      </c>
      <c r="C718" s="594" t="s">
        <v>276</v>
      </c>
      <c r="D718" s="594" t="s">
        <v>564</v>
      </c>
      <c r="E718" s="594" t="s">
        <v>183</v>
      </c>
      <c r="F718" s="594" t="s">
        <v>187</v>
      </c>
      <c r="G718" s="596" t="s">
        <v>2683</v>
      </c>
      <c r="H718" s="597">
        <v>10870000</v>
      </c>
    </row>
    <row r="719" spans="1:8">
      <c r="A719" s="594" t="s">
        <v>132</v>
      </c>
      <c r="B719" s="594" t="s">
        <v>397</v>
      </c>
      <c r="C719" s="594" t="s">
        <v>276</v>
      </c>
      <c r="D719" s="594" t="s">
        <v>564</v>
      </c>
      <c r="E719" s="594" t="s">
        <v>738</v>
      </c>
      <c r="F719" s="595" t="s">
        <v>411</v>
      </c>
      <c r="G719" s="596" t="s">
        <v>739</v>
      </c>
      <c r="H719" s="597">
        <v>22500000</v>
      </c>
    </row>
    <row r="720" spans="1:8">
      <c r="A720" s="594" t="s">
        <v>132</v>
      </c>
      <c r="B720" s="594" t="s">
        <v>397</v>
      </c>
      <c r="C720" s="594" t="s">
        <v>276</v>
      </c>
      <c r="D720" s="594" t="s">
        <v>564</v>
      </c>
      <c r="E720" s="594" t="s">
        <v>738</v>
      </c>
      <c r="F720" s="594" t="s">
        <v>356</v>
      </c>
      <c r="G720" s="596" t="s">
        <v>357</v>
      </c>
      <c r="H720" s="597">
        <v>12000000</v>
      </c>
    </row>
    <row r="721" spans="1:8">
      <c r="A721" s="594" t="s">
        <v>132</v>
      </c>
      <c r="B721" s="594" t="s">
        <v>397</v>
      </c>
      <c r="C721" s="594" t="s">
        <v>276</v>
      </c>
      <c r="D721" s="594" t="s">
        <v>564</v>
      </c>
      <c r="E721" s="594" t="s">
        <v>738</v>
      </c>
      <c r="F721" s="594" t="s">
        <v>296</v>
      </c>
      <c r="G721" s="596" t="s">
        <v>297</v>
      </c>
      <c r="H721" s="597">
        <v>10500000</v>
      </c>
    </row>
    <row r="722" spans="1:8">
      <c r="A722" s="594" t="s">
        <v>132</v>
      </c>
      <c r="B722" s="594" t="s">
        <v>397</v>
      </c>
      <c r="C722" s="594" t="s">
        <v>276</v>
      </c>
      <c r="D722" s="594" t="s">
        <v>564</v>
      </c>
      <c r="E722" s="594" t="s">
        <v>744</v>
      </c>
      <c r="F722" s="595" t="s">
        <v>411</v>
      </c>
      <c r="G722" s="596" t="s">
        <v>2686</v>
      </c>
      <c r="H722" s="597">
        <v>120030000</v>
      </c>
    </row>
    <row r="723" spans="1:8">
      <c r="A723" s="594" t="s">
        <v>132</v>
      </c>
      <c r="B723" s="594" t="s">
        <v>397</v>
      </c>
      <c r="C723" s="594" t="s">
        <v>276</v>
      </c>
      <c r="D723" s="594" t="s">
        <v>564</v>
      </c>
      <c r="E723" s="594" t="s">
        <v>744</v>
      </c>
      <c r="F723" s="594" t="s">
        <v>1061</v>
      </c>
      <c r="G723" s="596" t="s">
        <v>2729</v>
      </c>
      <c r="H723" s="597">
        <v>32081000</v>
      </c>
    </row>
    <row r="724" spans="1:8">
      <c r="A724" s="594" t="s">
        <v>132</v>
      </c>
      <c r="B724" s="594" t="s">
        <v>397</v>
      </c>
      <c r="C724" s="594" t="s">
        <v>276</v>
      </c>
      <c r="D724" s="594" t="s">
        <v>564</v>
      </c>
      <c r="E724" s="594" t="s">
        <v>744</v>
      </c>
      <c r="F724" s="594" t="s">
        <v>446</v>
      </c>
      <c r="G724" s="596" t="s">
        <v>2765</v>
      </c>
      <c r="H724" s="597">
        <v>685000</v>
      </c>
    </row>
    <row r="725" spans="1:8">
      <c r="A725" s="594" t="s">
        <v>132</v>
      </c>
      <c r="B725" s="594" t="s">
        <v>397</v>
      </c>
      <c r="C725" s="594" t="s">
        <v>276</v>
      </c>
      <c r="D725" s="594" t="s">
        <v>564</v>
      </c>
      <c r="E725" s="594" t="s">
        <v>744</v>
      </c>
      <c r="F725" s="594" t="s">
        <v>572</v>
      </c>
      <c r="G725" s="596" t="s">
        <v>2689</v>
      </c>
      <c r="H725" s="597">
        <v>4990000</v>
      </c>
    </row>
    <row r="726" spans="1:8">
      <c r="A726" s="594" t="s">
        <v>132</v>
      </c>
      <c r="B726" s="594" t="s">
        <v>397</v>
      </c>
      <c r="C726" s="594" t="s">
        <v>276</v>
      </c>
      <c r="D726" s="594" t="s">
        <v>564</v>
      </c>
      <c r="E726" s="594" t="s">
        <v>744</v>
      </c>
      <c r="F726" s="594" t="s">
        <v>11</v>
      </c>
      <c r="G726" s="596" t="s">
        <v>2691</v>
      </c>
      <c r="H726" s="597">
        <v>110000</v>
      </c>
    </row>
    <row r="727" spans="1:8">
      <c r="A727" s="594" t="s">
        <v>132</v>
      </c>
      <c r="B727" s="594" t="s">
        <v>397</v>
      </c>
      <c r="C727" s="594" t="s">
        <v>276</v>
      </c>
      <c r="D727" s="594" t="s">
        <v>564</v>
      </c>
      <c r="E727" s="594" t="s">
        <v>744</v>
      </c>
      <c r="F727" s="594" t="s">
        <v>748</v>
      </c>
      <c r="G727" s="596" t="s">
        <v>35</v>
      </c>
      <c r="H727" s="597">
        <v>82164000</v>
      </c>
    </row>
    <row r="728" spans="1:8">
      <c r="A728" s="594" t="s">
        <v>132</v>
      </c>
      <c r="B728" s="594" t="s">
        <v>397</v>
      </c>
      <c r="C728" s="594" t="s">
        <v>276</v>
      </c>
      <c r="D728" s="594" t="s">
        <v>564</v>
      </c>
      <c r="E728" s="594" t="s">
        <v>2692</v>
      </c>
      <c r="F728" s="595" t="s">
        <v>411</v>
      </c>
      <c r="G728" s="596" t="s">
        <v>2693</v>
      </c>
      <c r="H728" s="597">
        <v>550000</v>
      </c>
    </row>
    <row r="729" spans="1:8">
      <c r="A729" s="594" t="s">
        <v>132</v>
      </c>
      <c r="B729" s="594" t="s">
        <v>397</v>
      </c>
      <c r="C729" s="594" t="s">
        <v>276</v>
      </c>
      <c r="D729" s="594" t="s">
        <v>564</v>
      </c>
      <c r="E729" s="594" t="s">
        <v>2692</v>
      </c>
      <c r="F729" s="594" t="s">
        <v>2694</v>
      </c>
      <c r="G729" s="596" t="s">
        <v>2689</v>
      </c>
      <c r="H729" s="597">
        <v>550000</v>
      </c>
    </row>
    <row r="730" spans="1:8">
      <c r="A730" s="594" t="s">
        <v>132</v>
      </c>
      <c r="B730" s="594" t="s">
        <v>397</v>
      </c>
      <c r="C730" s="594" t="s">
        <v>276</v>
      </c>
      <c r="D730" s="594" t="s">
        <v>564</v>
      </c>
      <c r="E730" s="594" t="s">
        <v>189</v>
      </c>
      <c r="F730" s="595" t="s">
        <v>411</v>
      </c>
      <c r="G730" s="596" t="s">
        <v>190</v>
      </c>
      <c r="H730" s="597">
        <v>61552800</v>
      </c>
    </row>
    <row r="731" spans="1:8">
      <c r="A731" s="594" t="s">
        <v>132</v>
      </c>
      <c r="B731" s="594" t="s">
        <v>397</v>
      </c>
      <c r="C731" s="594" t="s">
        <v>276</v>
      </c>
      <c r="D731" s="594" t="s">
        <v>564</v>
      </c>
      <c r="E731" s="594" t="s">
        <v>189</v>
      </c>
      <c r="F731" s="594" t="s">
        <v>773</v>
      </c>
      <c r="G731" s="596" t="s">
        <v>2695</v>
      </c>
      <c r="H731" s="597">
        <v>4760000</v>
      </c>
    </row>
    <row r="732" spans="1:8">
      <c r="A732" s="594" t="s">
        <v>132</v>
      </c>
      <c r="B732" s="594" t="s">
        <v>397</v>
      </c>
      <c r="C732" s="594" t="s">
        <v>276</v>
      </c>
      <c r="D732" s="594" t="s">
        <v>564</v>
      </c>
      <c r="E732" s="594" t="s">
        <v>189</v>
      </c>
      <c r="F732" s="594" t="s">
        <v>37</v>
      </c>
      <c r="G732" s="596" t="s">
        <v>2696</v>
      </c>
      <c r="H732" s="597">
        <v>36326800</v>
      </c>
    </row>
    <row r="733" spans="1:8">
      <c r="A733" s="594" t="s">
        <v>132</v>
      </c>
      <c r="B733" s="594" t="s">
        <v>397</v>
      </c>
      <c r="C733" s="594" t="s">
        <v>276</v>
      </c>
      <c r="D733" s="594" t="s">
        <v>564</v>
      </c>
      <c r="E733" s="594" t="s">
        <v>189</v>
      </c>
      <c r="F733" s="594" t="s">
        <v>192</v>
      </c>
      <c r="G733" s="596" t="s">
        <v>195</v>
      </c>
      <c r="H733" s="597">
        <v>20466000</v>
      </c>
    </row>
    <row r="734" spans="1:8">
      <c r="A734" s="594" t="s">
        <v>132</v>
      </c>
      <c r="B734" s="594" t="s">
        <v>397</v>
      </c>
      <c r="C734" s="594" t="s">
        <v>276</v>
      </c>
      <c r="D734" s="594" t="s">
        <v>564</v>
      </c>
      <c r="E734" s="594" t="s">
        <v>1254</v>
      </c>
      <c r="F734" s="595" t="s">
        <v>411</v>
      </c>
      <c r="G734" s="596" t="s">
        <v>1255</v>
      </c>
      <c r="H734" s="597">
        <v>885301600</v>
      </c>
    </row>
    <row r="735" spans="1:8">
      <c r="A735" s="594" t="s">
        <v>132</v>
      </c>
      <c r="B735" s="594" t="s">
        <v>397</v>
      </c>
      <c r="C735" s="594" t="s">
        <v>276</v>
      </c>
      <c r="D735" s="594" t="s">
        <v>564</v>
      </c>
      <c r="E735" s="594" t="s">
        <v>1254</v>
      </c>
      <c r="F735" s="594" t="s">
        <v>1253</v>
      </c>
      <c r="G735" s="596" t="s">
        <v>1252</v>
      </c>
      <c r="H735" s="597">
        <v>885301600</v>
      </c>
    </row>
    <row r="736" spans="1:8">
      <c r="A736" s="594" t="s">
        <v>132</v>
      </c>
      <c r="B736" s="594" t="s">
        <v>397</v>
      </c>
      <c r="C736" s="594" t="s">
        <v>276</v>
      </c>
      <c r="D736" s="594" t="s">
        <v>564</v>
      </c>
      <c r="E736" s="594" t="s">
        <v>194</v>
      </c>
      <c r="F736" s="595" t="s">
        <v>411</v>
      </c>
      <c r="G736" s="596" t="s">
        <v>195</v>
      </c>
      <c r="H736" s="597">
        <v>60930418</v>
      </c>
    </row>
    <row r="737" spans="1:8">
      <c r="A737" s="594" t="s">
        <v>132</v>
      </c>
      <c r="B737" s="594" t="s">
        <v>397</v>
      </c>
      <c r="C737" s="594" t="s">
        <v>276</v>
      </c>
      <c r="D737" s="594" t="s">
        <v>564</v>
      </c>
      <c r="E737" s="594" t="s">
        <v>194</v>
      </c>
      <c r="F737" s="594" t="s">
        <v>15</v>
      </c>
      <c r="G737" s="596" t="s">
        <v>2701</v>
      </c>
      <c r="H737" s="597">
        <v>2984000</v>
      </c>
    </row>
    <row r="738" spans="1:8">
      <c r="A738" s="594" t="s">
        <v>132</v>
      </c>
      <c r="B738" s="594" t="s">
        <v>397</v>
      </c>
      <c r="C738" s="594" t="s">
        <v>276</v>
      </c>
      <c r="D738" s="594" t="s">
        <v>564</v>
      </c>
      <c r="E738" s="594" t="s">
        <v>194</v>
      </c>
      <c r="F738" s="594" t="s">
        <v>39</v>
      </c>
      <c r="G738" s="596" t="s">
        <v>2702</v>
      </c>
      <c r="H738" s="597">
        <v>6575000</v>
      </c>
    </row>
    <row r="739" spans="1:8">
      <c r="A739" s="594" t="s">
        <v>132</v>
      </c>
      <c r="B739" s="594" t="s">
        <v>397</v>
      </c>
      <c r="C739" s="594" t="s">
        <v>276</v>
      </c>
      <c r="D739" s="594" t="s">
        <v>564</v>
      </c>
      <c r="E739" s="594" t="s">
        <v>194</v>
      </c>
      <c r="F739" s="594" t="s">
        <v>198</v>
      </c>
      <c r="G739" s="596" t="s">
        <v>199</v>
      </c>
      <c r="H739" s="597">
        <v>46540000</v>
      </c>
    </row>
    <row r="740" spans="1:8">
      <c r="A740" s="594" t="s">
        <v>132</v>
      </c>
      <c r="B740" s="594" t="s">
        <v>397</v>
      </c>
      <c r="C740" s="594" t="s">
        <v>276</v>
      </c>
      <c r="D740" s="594" t="s">
        <v>564</v>
      </c>
      <c r="E740" s="594" t="s">
        <v>194</v>
      </c>
      <c r="F740" s="594" t="s">
        <v>200</v>
      </c>
      <c r="G740" s="596" t="s">
        <v>201</v>
      </c>
      <c r="H740" s="597">
        <v>4831418</v>
      </c>
    </row>
    <row r="741" spans="1:8">
      <c r="A741" s="594" t="s">
        <v>132</v>
      </c>
      <c r="B741" s="594" t="s">
        <v>397</v>
      </c>
      <c r="C741" s="594" t="s">
        <v>276</v>
      </c>
      <c r="D741" s="594" t="s">
        <v>564</v>
      </c>
      <c r="E741" s="594" t="s">
        <v>573</v>
      </c>
      <c r="F741" s="595" t="s">
        <v>411</v>
      </c>
      <c r="G741" s="596" t="s">
        <v>2703</v>
      </c>
      <c r="H741" s="597">
        <v>14526000</v>
      </c>
    </row>
    <row r="742" spans="1:8">
      <c r="A742" s="594" t="s">
        <v>132</v>
      </c>
      <c r="B742" s="594" t="s">
        <v>397</v>
      </c>
      <c r="C742" s="594" t="s">
        <v>276</v>
      </c>
      <c r="D742" s="594" t="s">
        <v>564</v>
      </c>
      <c r="E742" s="594" t="s">
        <v>573</v>
      </c>
      <c r="F742" s="594" t="s">
        <v>574</v>
      </c>
      <c r="G742" s="596" t="s">
        <v>2704</v>
      </c>
      <c r="H742" s="597">
        <v>14526000</v>
      </c>
    </row>
    <row r="743" spans="1:8">
      <c r="A743" s="594" t="s">
        <v>132</v>
      </c>
      <c r="B743" s="594" t="s">
        <v>397</v>
      </c>
      <c r="C743" s="594" t="s">
        <v>276</v>
      </c>
      <c r="D743" s="594" t="s">
        <v>564</v>
      </c>
      <c r="E743" s="594" t="s">
        <v>550</v>
      </c>
      <c r="F743" s="595" t="s">
        <v>411</v>
      </c>
      <c r="G743" s="596" t="s">
        <v>2705</v>
      </c>
      <c r="H743" s="597">
        <v>27089000</v>
      </c>
    </row>
    <row r="744" spans="1:8">
      <c r="A744" s="594" t="s">
        <v>132</v>
      </c>
      <c r="B744" s="594" t="s">
        <v>397</v>
      </c>
      <c r="C744" s="594" t="s">
        <v>276</v>
      </c>
      <c r="D744" s="594" t="s">
        <v>564</v>
      </c>
      <c r="E744" s="594" t="s">
        <v>550</v>
      </c>
      <c r="F744" s="594" t="s">
        <v>2706</v>
      </c>
      <c r="G744" s="596" t="s">
        <v>72</v>
      </c>
      <c r="H744" s="597">
        <v>27089000</v>
      </c>
    </row>
    <row r="745" spans="1:8">
      <c r="A745" s="594" t="s">
        <v>132</v>
      </c>
      <c r="B745" s="594" t="s">
        <v>397</v>
      </c>
      <c r="C745" s="594" t="s">
        <v>276</v>
      </c>
      <c r="D745" s="594" t="s">
        <v>564</v>
      </c>
      <c r="E745" s="594" t="s">
        <v>260</v>
      </c>
      <c r="F745" s="595" t="s">
        <v>411</v>
      </c>
      <c r="G745" s="596" t="s">
        <v>261</v>
      </c>
      <c r="H745" s="597">
        <v>30393505000</v>
      </c>
    </row>
    <row r="746" spans="1:8">
      <c r="A746" s="594" t="s">
        <v>132</v>
      </c>
      <c r="B746" s="594" t="s">
        <v>397</v>
      </c>
      <c r="C746" s="594" t="s">
        <v>276</v>
      </c>
      <c r="D746" s="594" t="s">
        <v>564</v>
      </c>
      <c r="E746" s="594" t="s">
        <v>260</v>
      </c>
      <c r="F746" s="594" t="s">
        <v>262</v>
      </c>
      <c r="G746" s="596" t="s">
        <v>2707</v>
      </c>
      <c r="H746" s="597">
        <v>30393505000</v>
      </c>
    </row>
    <row r="747" spans="1:8">
      <c r="A747" s="594" t="s">
        <v>132</v>
      </c>
      <c r="B747" s="594" t="s">
        <v>397</v>
      </c>
      <c r="C747" s="594" t="s">
        <v>276</v>
      </c>
      <c r="D747" s="594" t="s">
        <v>564</v>
      </c>
      <c r="E747" s="594" t="s">
        <v>53</v>
      </c>
      <c r="F747" s="595" t="s">
        <v>411</v>
      </c>
      <c r="G747" s="596" t="s">
        <v>193</v>
      </c>
      <c r="H747" s="597">
        <v>7355376133</v>
      </c>
    </row>
    <row r="748" spans="1:8">
      <c r="A748" s="594" t="s">
        <v>132</v>
      </c>
      <c r="B748" s="594" t="s">
        <v>397</v>
      </c>
      <c r="C748" s="594" t="s">
        <v>276</v>
      </c>
      <c r="D748" s="594" t="s">
        <v>564</v>
      </c>
      <c r="E748" s="594" t="s">
        <v>53</v>
      </c>
      <c r="F748" s="594" t="s">
        <v>54</v>
      </c>
      <c r="G748" s="596" t="s">
        <v>55</v>
      </c>
      <c r="H748" s="597">
        <v>1892935133</v>
      </c>
    </row>
    <row r="749" spans="1:8">
      <c r="A749" s="594" t="s">
        <v>132</v>
      </c>
      <c r="B749" s="594" t="s">
        <v>397</v>
      </c>
      <c r="C749" s="594" t="s">
        <v>276</v>
      </c>
      <c r="D749" s="594" t="s">
        <v>564</v>
      </c>
      <c r="E749" s="594" t="s">
        <v>53</v>
      </c>
      <c r="F749" s="594" t="s">
        <v>56</v>
      </c>
      <c r="G749" s="596" t="s">
        <v>57</v>
      </c>
      <c r="H749" s="597">
        <v>5462441000</v>
      </c>
    </row>
    <row r="750" spans="1:8">
      <c r="A750" s="594" t="s">
        <v>132</v>
      </c>
      <c r="B750" s="594" t="s">
        <v>397</v>
      </c>
      <c r="C750" s="594" t="s">
        <v>276</v>
      </c>
      <c r="D750" s="594" t="s">
        <v>1229</v>
      </c>
      <c r="E750" s="595" t="s">
        <v>411</v>
      </c>
      <c r="F750" s="595" t="s">
        <v>411</v>
      </c>
      <c r="G750" s="596" t="s">
        <v>2766</v>
      </c>
      <c r="H750" s="597">
        <v>58259558170</v>
      </c>
    </row>
    <row r="751" spans="1:8">
      <c r="A751" s="594" t="s">
        <v>132</v>
      </c>
      <c r="B751" s="594" t="s">
        <v>397</v>
      </c>
      <c r="C751" s="594" t="s">
        <v>276</v>
      </c>
      <c r="D751" s="594" t="s">
        <v>1229</v>
      </c>
      <c r="E751" s="594" t="s">
        <v>148</v>
      </c>
      <c r="F751" s="595" t="s">
        <v>411</v>
      </c>
      <c r="G751" s="596" t="s">
        <v>149</v>
      </c>
      <c r="H751" s="597">
        <v>298588505</v>
      </c>
    </row>
    <row r="752" spans="1:8">
      <c r="A752" s="594" t="s">
        <v>132</v>
      </c>
      <c r="B752" s="594" t="s">
        <v>397</v>
      </c>
      <c r="C752" s="594" t="s">
        <v>276</v>
      </c>
      <c r="D752" s="594" t="s">
        <v>1229</v>
      </c>
      <c r="E752" s="594" t="s">
        <v>148</v>
      </c>
      <c r="F752" s="594" t="s">
        <v>1075</v>
      </c>
      <c r="G752" s="596" t="s">
        <v>2666</v>
      </c>
      <c r="H752" s="597">
        <v>298588505</v>
      </c>
    </row>
    <row r="753" spans="1:8">
      <c r="A753" s="594" t="s">
        <v>132</v>
      </c>
      <c r="B753" s="594" t="s">
        <v>397</v>
      </c>
      <c r="C753" s="594" t="s">
        <v>276</v>
      </c>
      <c r="D753" s="594" t="s">
        <v>1229</v>
      </c>
      <c r="E753" s="594" t="s">
        <v>582</v>
      </c>
      <c r="F753" s="595" t="s">
        <v>411</v>
      </c>
      <c r="G753" s="596" t="s">
        <v>583</v>
      </c>
      <c r="H753" s="597">
        <v>5200000</v>
      </c>
    </row>
    <row r="754" spans="1:8">
      <c r="A754" s="594" t="s">
        <v>132</v>
      </c>
      <c r="B754" s="594" t="s">
        <v>397</v>
      </c>
      <c r="C754" s="594" t="s">
        <v>276</v>
      </c>
      <c r="D754" s="594" t="s">
        <v>1229</v>
      </c>
      <c r="E754" s="594" t="s">
        <v>582</v>
      </c>
      <c r="F754" s="594" t="s">
        <v>584</v>
      </c>
      <c r="G754" s="596" t="s">
        <v>2670</v>
      </c>
      <c r="H754" s="597">
        <v>5200000</v>
      </c>
    </row>
    <row r="755" spans="1:8">
      <c r="A755" s="594" t="s">
        <v>132</v>
      </c>
      <c r="B755" s="594" t="s">
        <v>397</v>
      </c>
      <c r="C755" s="594" t="s">
        <v>276</v>
      </c>
      <c r="D755" s="594" t="s">
        <v>1229</v>
      </c>
      <c r="E755" s="594" t="s">
        <v>167</v>
      </c>
      <c r="F755" s="595" t="s">
        <v>411</v>
      </c>
      <c r="G755" s="596" t="s">
        <v>168</v>
      </c>
      <c r="H755" s="597">
        <v>74951586</v>
      </c>
    </row>
    <row r="756" spans="1:8">
      <c r="A756" s="594" t="s">
        <v>132</v>
      </c>
      <c r="B756" s="594" t="s">
        <v>397</v>
      </c>
      <c r="C756" s="594" t="s">
        <v>276</v>
      </c>
      <c r="D756" s="594" t="s">
        <v>1229</v>
      </c>
      <c r="E756" s="594" t="s">
        <v>167</v>
      </c>
      <c r="F756" s="594" t="s">
        <v>228</v>
      </c>
      <c r="G756" s="596" t="s">
        <v>2673</v>
      </c>
      <c r="H756" s="597">
        <v>12947986</v>
      </c>
    </row>
    <row r="757" spans="1:8">
      <c r="A757" s="594" t="s">
        <v>132</v>
      </c>
      <c r="B757" s="594" t="s">
        <v>397</v>
      </c>
      <c r="C757" s="594" t="s">
        <v>276</v>
      </c>
      <c r="D757" s="594" t="s">
        <v>1229</v>
      </c>
      <c r="E757" s="594" t="s">
        <v>167</v>
      </c>
      <c r="F757" s="594" t="s">
        <v>169</v>
      </c>
      <c r="G757" s="596" t="s">
        <v>2674</v>
      </c>
      <c r="H757" s="597">
        <v>1605500</v>
      </c>
    </row>
    <row r="758" spans="1:8">
      <c r="A758" s="594" t="s">
        <v>132</v>
      </c>
      <c r="B758" s="594" t="s">
        <v>397</v>
      </c>
      <c r="C758" s="594" t="s">
        <v>276</v>
      </c>
      <c r="D758" s="594" t="s">
        <v>1229</v>
      </c>
      <c r="E758" s="594" t="s">
        <v>167</v>
      </c>
      <c r="F758" s="594" t="s">
        <v>230</v>
      </c>
      <c r="G758" s="596" t="s">
        <v>2675</v>
      </c>
      <c r="H758" s="597">
        <v>57841100</v>
      </c>
    </row>
    <row r="759" spans="1:8">
      <c r="A759" s="594" t="s">
        <v>132</v>
      </c>
      <c r="B759" s="594" t="s">
        <v>397</v>
      </c>
      <c r="C759" s="594" t="s">
        <v>276</v>
      </c>
      <c r="D759" s="594" t="s">
        <v>1229</v>
      </c>
      <c r="E759" s="594" t="s">
        <v>167</v>
      </c>
      <c r="F759" s="594" t="s">
        <v>232</v>
      </c>
      <c r="G759" s="596" t="s">
        <v>195</v>
      </c>
      <c r="H759" s="597">
        <v>2557000</v>
      </c>
    </row>
    <row r="760" spans="1:8">
      <c r="A760" s="594" t="s">
        <v>132</v>
      </c>
      <c r="B760" s="594" t="s">
        <v>397</v>
      </c>
      <c r="C760" s="594" t="s">
        <v>276</v>
      </c>
      <c r="D760" s="594" t="s">
        <v>1229</v>
      </c>
      <c r="E760" s="594" t="s">
        <v>171</v>
      </c>
      <c r="F760" s="595" t="s">
        <v>411</v>
      </c>
      <c r="G760" s="596" t="s">
        <v>2677</v>
      </c>
      <c r="H760" s="597">
        <v>56959000</v>
      </c>
    </row>
    <row r="761" spans="1:8">
      <c r="A761" s="594" t="s">
        <v>132</v>
      </c>
      <c r="B761" s="594" t="s">
        <v>397</v>
      </c>
      <c r="C761" s="594" t="s">
        <v>276</v>
      </c>
      <c r="D761" s="594" t="s">
        <v>1229</v>
      </c>
      <c r="E761" s="594" t="s">
        <v>171</v>
      </c>
      <c r="F761" s="594" t="s">
        <v>173</v>
      </c>
      <c r="G761" s="596" t="s">
        <v>174</v>
      </c>
      <c r="H761" s="597">
        <v>18445000</v>
      </c>
    </row>
    <row r="762" spans="1:8">
      <c r="A762" s="594" t="s">
        <v>132</v>
      </c>
      <c r="B762" s="594" t="s">
        <v>397</v>
      </c>
      <c r="C762" s="594" t="s">
        <v>276</v>
      </c>
      <c r="D762" s="594" t="s">
        <v>1229</v>
      </c>
      <c r="E762" s="594" t="s">
        <v>171</v>
      </c>
      <c r="F762" s="594" t="s">
        <v>216</v>
      </c>
      <c r="G762" s="596" t="s">
        <v>217</v>
      </c>
      <c r="H762" s="597">
        <v>35694000</v>
      </c>
    </row>
    <row r="763" spans="1:8">
      <c r="A763" s="594" t="s">
        <v>132</v>
      </c>
      <c r="B763" s="594" t="s">
        <v>397</v>
      </c>
      <c r="C763" s="594" t="s">
        <v>276</v>
      </c>
      <c r="D763" s="594" t="s">
        <v>1229</v>
      </c>
      <c r="E763" s="594" t="s">
        <v>171</v>
      </c>
      <c r="F763" s="594" t="s">
        <v>5</v>
      </c>
      <c r="G763" s="596" t="s">
        <v>2678</v>
      </c>
      <c r="H763" s="597">
        <v>2700000</v>
      </c>
    </row>
    <row r="764" spans="1:8">
      <c r="A764" s="594" t="s">
        <v>132</v>
      </c>
      <c r="B764" s="594" t="s">
        <v>397</v>
      </c>
      <c r="C764" s="594" t="s">
        <v>276</v>
      </c>
      <c r="D764" s="594" t="s">
        <v>1229</v>
      </c>
      <c r="E764" s="594" t="s">
        <v>171</v>
      </c>
      <c r="F764" s="594" t="s">
        <v>175</v>
      </c>
      <c r="G764" s="596" t="s">
        <v>176</v>
      </c>
      <c r="H764" s="597">
        <v>120000</v>
      </c>
    </row>
    <row r="765" spans="1:8">
      <c r="A765" s="594" t="s">
        <v>132</v>
      </c>
      <c r="B765" s="594" t="s">
        <v>397</v>
      </c>
      <c r="C765" s="594" t="s">
        <v>276</v>
      </c>
      <c r="D765" s="594" t="s">
        <v>1229</v>
      </c>
      <c r="E765" s="594" t="s">
        <v>177</v>
      </c>
      <c r="F765" s="595" t="s">
        <v>411</v>
      </c>
      <c r="G765" s="596" t="s">
        <v>178</v>
      </c>
      <c r="H765" s="597">
        <v>93939509</v>
      </c>
    </row>
    <row r="766" spans="1:8">
      <c r="A766" s="594" t="s">
        <v>132</v>
      </c>
      <c r="B766" s="594" t="s">
        <v>397</v>
      </c>
      <c r="C766" s="594" t="s">
        <v>276</v>
      </c>
      <c r="D766" s="594" t="s">
        <v>1229</v>
      </c>
      <c r="E766" s="594" t="s">
        <v>177</v>
      </c>
      <c r="F766" s="594" t="s">
        <v>179</v>
      </c>
      <c r="G766" s="596" t="s">
        <v>2679</v>
      </c>
      <c r="H766" s="597">
        <v>21484661</v>
      </c>
    </row>
    <row r="767" spans="1:8">
      <c r="A767" s="594" t="s">
        <v>132</v>
      </c>
      <c r="B767" s="594" t="s">
        <v>397</v>
      </c>
      <c r="C767" s="594" t="s">
        <v>276</v>
      </c>
      <c r="D767" s="594" t="s">
        <v>1229</v>
      </c>
      <c r="E767" s="594" t="s">
        <v>177</v>
      </c>
      <c r="F767" s="594" t="s">
        <v>181</v>
      </c>
      <c r="G767" s="596" t="s">
        <v>182</v>
      </c>
      <c r="H767" s="597">
        <v>8609248</v>
      </c>
    </row>
    <row r="768" spans="1:8">
      <c r="A768" s="594" t="s">
        <v>132</v>
      </c>
      <c r="B768" s="594" t="s">
        <v>397</v>
      </c>
      <c r="C768" s="594" t="s">
        <v>276</v>
      </c>
      <c r="D768" s="594" t="s">
        <v>1229</v>
      </c>
      <c r="E768" s="594" t="s">
        <v>177</v>
      </c>
      <c r="F768" s="594" t="s">
        <v>1290</v>
      </c>
      <c r="G768" s="596" t="s">
        <v>2721</v>
      </c>
      <c r="H768" s="597">
        <v>2828000</v>
      </c>
    </row>
    <row r="769" spans="1:8">
      <c r="A769" s="594" t="s">
        <v>132</v>
      </c>
      <c r="B769" s="594" t="s">
        <v>397</v>
      </c>
      <c r="C769" s="594" t="s">
        <v>276</v>
      </c>
      <c r="D769" s="594" t="s">
        <v>1229</v>
      </c>
      <c r="E769" s="594" t="s">
        <v>177</v>
      </c>
      <c r="F769" s="594" t="s">
        <v>441</v>
      </c>
      <c r="G769" s="596" t="s">
        <v>2728</v>
      </c>
      <c r="H769" s="597">
        <v>60000000</v>
      </c>
    </row>
    <row r="770" spans="1:8">
      <c r="A770" s="594" t="s">
        <v>132</v>
      </c>
      <c r="B770" s="594" t="s">
        <v>397</v>
      </c>
      <c r="C770" s="594" t="s">
        <v>276</v>
      </c>
      <c r="D770" s="594" t="s">
        <v>1229</v>
      </c>
      <c r="E770" s="594" t="s">
        <v>177</v>
      </c>
      <c r="F770" s="594" t="s">
        <v>1297</v>
      </c>
      <c r="G770" s="596" t="s">
        <v>2680</v>
      </c>
      <c r="H770" s="597">
        <v>1017600</v>
      </c>
    </row>
    <row r="771" spans="1:8">
      <c r="A771" s="594" t="s">
        <v>132</v>
      </c>
      <c r="B771" s="594" t="s">
        <v>397</v>
      </c>
      <c r="C771" s="594" t="s">
        <v>276</v>
      </c>
      <c r="D771" s="594" t="s">
        <v>1229</v>
      </c>
      <c r="E771" s="594" t="s">
        <v>240</v>
      </c>
      <c r="F771" s="595" t="s">
        <v>411</v>
      </c>
      <c r="G771" s="596" t="s">
        <v>241</v>
      </c>
      <c r="H771" s="597">
        <v>267069000</v>
      </c>
    </row>
    <row r="772" spans="1:8">
      <c r="A772" s="594" t="s">
        <v>132</v>
      </c>
      <c r="B772" s="594" t="s">
        <v>397</v>
      </c>
      <c r="C772" s="594" t="s">
        <v>276</v>
      </c>
      <c r="D772" s="594" t="s">
        <v>1229</v>
      </c>
      <c r="E772" s="594" t="s">
        <v>240</v>
      </c>
      <c r="F772" s="594" t="s">
        <v>242</v>
      </c>
      <c r="G772" s="596" t="s">
        <v>243</v>
      </c>
      <c r="H772" s="597">
        <v>42112000</v>
      </c>
    </row>
    <row r="773" spans="1:8">
      <c r="A773" s="594" t="s">
        <v>132</v>
      </c>
      <c r="B773" s="594" t="s">
        <v>397</v>
      </c>
      <c r="C773" s="594" t="s">
        <v>276</v>
      </c>
      <c r="D773" s="594" t="s">
        <v>1229</v>
      </c>
      <c r="E773" s="594" t="s">
        <v>240</v>
      </c>
      <c r="F773" s="594" t="s">
        <v>728</v>
      </c>
      <c r="G773" s="596" t="s">
        <v>729</v>
      </c>
      <c r="H773" s="597">
        <v>16000000</v>
      </c>
    </row>
    <row r="774" spans="1:8">
      <c r="A774" s="594" t="s">
        <v>132</v>
      </c>
      <c r="B774" s="594" t="s">
        <v>397</v>
      </c>
      <c r="C774" s="594" t="s">
        <v>276</v>
      </c>
      <c r="D774" s="594" t="s">
        <v>1229</v>
      </c>
      <c r="E774" s="594" t="s">
        <v>240</v>
      </c>
      <c r="F774" s="594" t="s">
        <v>731</v>
      </c>
      <c r="G774" s="596" t="s">
        <v>732</v>
      </c>
      <c r="H774" s="597">
        <v>16000000</v>
      </c>
    </row>
    <row r="775" spans="1:8">
      <c r="A775" s="594" t="s">
        <v>132</v>
      </c>
      <c r="B775" s="594" t="s">
        <v>397</v>
      </c>
      <c r="C775" s="594" t="s">
        <v>276</v>
      </c>
      <c r="D775" s="594" t="s">
        <v>1229</v>
      </c>
      <c r="E775" s="594" t="s">
        <v>240</v>
      </c>
      <c r="F775" s="594" t="s">
        <v>597</v>
      </c>
      <c r="G775" s="596" t="s">
        <v>2682</v>
      </c>
      <c r="H775" s="597">
        <v>12500000</v>
      </c>
    </row>
    <row r="776" spans="1:8">
      <c r="A776" s="594" t="s">
        <v>132</v>
      </c>
      <c r="B776" s="594" t="s">
        <v>397</v>
      </c>
      <c r="C776" s="594" t="s">
        <v>276</v>
      </c>
      <c r="D776" s="594" t="s">
        <v>1229</v>
      </c>
      <c r="E776" s="594" t="s">
        <v>240</v>
      </c>
      <c r="F776" s="594" t="s">
        <v>733</v>
      </c>
      <c r="G776" s="596" t="s">
        <v>734</v>
      </c>
      <c r="H776" s="597">
        <v>120000000</v>
      </c>
    </row>
    <row r="777" spans="1:8">
      <c r="A777" s="594" t="s">
        <v>132</v>
      </c>
      <c r="B777" s="594" t="s">
        <v>397</v>
      </c>
      <c r="C777" s="594" t="s">
        <v>276</v>
      </c>
      <c r="D777" s="594" t="s">
        <v>1229</v>
      </c>
      <c r="E777" s="594" t="s">
        <v>240</v>
      </c>
      <c r="F777" s="594" t="s">
        <v>735</v>
      </c>
      <c r="G777" s="596" t="s">
        <v>193</v>
      </c>
      <c r="H777" s="597">
        <v>60457000</v>
      </c>
    </row>
    <row r="778" spans="1:8">
      <c r="A778" s="594" t="s">
        <v>132</v>
      </c>
      <c r="B778" s="594" t="s">
        <v>397</v>
      </c>
      <c r="C778" s="594" t="s">
        <v>276</v>
      </c>
      <c r="D778" s="594" t="s">
        <v>1229</v>
      </c>
      <c r="E778" s="594" t="s">
        <v>183</v>
      </c>
      <c r="F778" s="595" t="s">
        <v>411</v>
      </c>
      <c r="G778" s="596" t="s">
        <v>184</v>
      </c>
      <c r="H778" s="597">
        <v>66965000</v>
      </c>
    </row>
    <row r="779" spans="1:8">
      <c r="A779" s="594" t="s">
        <v>132</v>
      </c>
      <c r="B779" s="594" t="s">
        <v>397</v>
      </c>
      <c r="C779" s="594" t="s">
        <v>276</v>
      </c>
      <c r="D779" s="594" t="s">
        <v>1229</v>
      </c>
      <c r="E779" s="594" t="s">
        <v>183</v>
      </c>
      <c r="F779" s="594" t="s">
        <v>587</v>
      </c>
      <c r="G779" s="596" t="s">
        <v>588</v>
      </c>
      <c r="H779" s="597">
        <v>11335000</v>
      </c>
    </row>
    <row r="780" spans="1:8">
      <c r="A780" s="594" t="s">
        <v>132</v>
      </c>
      <c r="B780" s="594" t="s">
        <v>397</v>
      </c>
      <c r="C780" s="594" t="s">
        <v>276</v>
      </c>
      <c r="D780" s="594" t="s">
        <v>1229</v>
      </c>
      <c r="E780" s="594" t="s">
        <v>183</v>
      </c>
      <c r="F780" s="594" t="s">
        <v>736</v>
      </c>
      <c r="G780" s="596" t="s">
        <v>737</v>
      </c>
      <c r="H780" s="597">
        <v>12800000</v>
      </c>
    </row>
    <row r="781" spans="1:8">
      <c r="A781" s="594" t="s">
        <v>132</v>
      </c>
      <c r="B781" s="594" t="s">
        <v>397</v>
      </c>
      <c r="C781" s="594" t="s">
        <v>276</v>
      </c>
      <c r="D781" s="594" t="s">
        <v>1229</v>
      </c>
      <c r="E781" s="594" t="s">
        <v>183</v>
      </c>
      <c r="F781" s="594" t="s">
        <v>185</v>
      </c>
      <c r="G781" s="596" t="s">
        <v>186</v>
      </c>
      <c r="H781" s="597">
        <v>13830000</v>
      </c>
    </row>
    <row r="782" spans="1:8">
      <c r="A782" s="594" t="s">
        <v>132</v>
      </c>
      <c r="B782" s="594" t="s">
        <v>397</v>
      </c>
      <c r="C782" s="594" t="s">
        <v>276</v>
      </c>
      <c r="D782" s="594" t="s">
        <v>1229</v>
      </c>
      <c r="E782" s="594" t="s">
        <v>183</v>
      </c>
      <c r="F782" s="594" t="s">
        <v>187</v>
      </c>
      <c r="G782" s="596" t="s">
        <v>2683</v>
      </c>
      <c r="H782" s="597">
        <v>29000000</v>
      </c>
    </row>
    <row r="783" spans="1:8">
      <c r="A783" s="594" t="s">
        <v>132</v>
      </c>
      <c r="B783" s="594" t="s">
        <v>397</v>
      </c>
      <c r="C783" s="594" t="s">
        <v>276</v>
      </c>
      <c r="D783" s="594" t="s">
        <v>1229</v>
      </c>
      <c r="E783" s="594" t="s">
        <v>738</v>
      </c>
      <c r="F783" s="595" t="s">
        <v>411</v>
      </c>
      <c r="G783" s="596" t="s">
        <v>739</v>
      </c>
      <c r="H783" s="597">
        <v>161090000</v>
      </c>
    </row>
    <row r="784" spans="1:8">
      <c r="A784" s="594" t="s">
        <v>132</v>
      </c>
      <c r="B784" s="594" t="s">
        <v>397</v>
      </c>
      <c r="C784" s="594" t="s">
        <v>276</v>
      </c>
      <c r="D784" s="594" t="s">
        <v>1229</v>
      </c>
      <c r="E784" s="594" t="s">
        <v>738</v>
      </c>
      <c r="F784" s="594" t="s">
        <v>740</v>
      </c>
      <c r="G784" s="596" t="s">
        <v>741</v>
      </c>
      <c r="H784" s="597">
        <v>136000000</v>
      </c>
    </row>
    <row r="785" spans="1:8">
      <c r="A785" s="594" t="s">
        <v>132</v>
      </c>
      <c r="B785" s="594" t="s">
        <v>397</v>
      </c>
      <c r="C785" s="594" t="s">
        <v>276</v>
      </c>
      <c r="D785" s="594" t="s">
        <v>1229</v>
      </c>
      <c r="E785" s="594" t="s">
        <v>738</v>
      </c>
      <c r="F785" s="594" t="s">
        <v>356</v>
      </c>
      <c r="G785" s="596" t="s">
        <v>357</v>
      </c>
      <c r="H785" s="597">
        <v>24500000</v>
      </c>
    </row>
    <row r="786" spans="1:8">
      <c r="A786" s="594" t="s">
        <v>132</v>
      </c>
      <c r="B786" s="594" t="s">
        <v>397</v>
      </c>
      <c r="C786" s="594" t="s">
        <v>276</v>
      </c>
      <c r="D786" s="594" t="s">
        <v>1229</v>
      </c>
      <c r="E786" s="594" t="s">
        <v>738</v>
      </c>
      <c r="F786" s="594" t="s">
        <v>742</v>
      </c>
      <c r="G786" s="596" t="s">
        <v>743</v>
      </c>
      <c r="H786" s="597">
        <v>590000</v>
      </c>
    </row>
    <row r="787" spans="1:8">
      <c r="A787" s="594" t="s">
        <v>132</v>
      </c>
      <c r="B787" s="594" t="s">
        <v>397</v>
      </c>
      <c r="C787" s="594" t="s">
        <v>276</v>
      </c>
      <c r="D787" s="594" t="s">
        <v>1229</v>
      </c>
      <c r="E787" s="594" t="s">
        <v>744</v>
      </c>
      <c r="F787" s="595" t="s">
        <v>411</v>
      </c>
      <c r="G787" s="596" t="s">
        <v>2686</v>
      </c>
      <c r="H787" s="597">
        <v>108193000</v>
      </c>
    </row>
    <row r="788" spans="1:8">
      <c r="A788" s="594" t="s">
        <v>132</v>
      </c>
      <c r="B788" s="594" t="s">
        <v>397</v>
      </c>
      <c r="C788" s="594" t="s">
        <v>276</v>
      </c>
      <c r="D788" s="594" t="s">
        <v>1229</v>
      </c>
      <c r="E788" s="594" t="s">
        <v>744</v>
      </c>
      <c r="F788" s="594" t="s">
        <v>1061</v>
      </c>
      <c r="G788" s="596" t="s">
        <v>2729</v>
      </c>
      <c r="H788" s="597">
        <v>6083000</v>
      </c>
    </row>
    <row r="789" spans="1:8">
      <c r="A789" s="594" t="s">
        <v>132</v>
      </c>
      <c r="B789" s="594" t="s">
        <v>397</v>
      </c>
      <c r="C789" s="594" t="s">
        <v>276</v>
      </c>
      <c r="D789" s="594" t="s">
        <v>1229</v>
      </c>
      <c r="E789" s="594" t="s">
        <v>744</v>
      </c>
      <c r="F789" s="594" t="s">
        <v>286</v>
      </c>
      <c r="G789" s="596" t="s">
        <v>2688</v>
      </c>
      <c r="H789" s="597">
        <v>10760000</v>
      </c>
    </row>
    <row r="790" spans="1:8">
      <c r="A790" s="594" t="s">
        <v>132</v>
      </c>
      <c r="B790" s="594" t="s">
        <v>397</v>
      </c>
      <c r="C790" s="594" t="s">
        <v>276</v>
      </c>
      <c r="D790" s="594" t="s">
        <v>1229</v>
      </c>
      <c r="E790" s="594" t="s">
        <v>744</v>
      </c>
      <c r="F790" s="594" t="s">
        <v>446</v>
      </c>
      <c r="G790" s="596" t="s">
        <v>2765</v>
      </c>
      <c r="H790" s="597">
        <v>9500000</v>
      </c>
    </row>
    <row r="791" spans="1:8">
      <c r="A791" s="594" t="s">
        <v>132</v>
      </c>
      <c r="B791" s="594" t="s">
        <v>397</v>
      </c>
      <c r="C791" s="594" t="s">
        <v>276</v>
      </c>
      <c r="D791" s="594" t="s">
        <v>1229</v>
      </c>
      <c r="E791" s="594" t="s">
        <v>744</v>
      </c>
      <c r="F791" s="594" t="s">
        <v>7</v>
      </c>
      <c r="G791" s="596" t="s">
        <v>8</v>
      </c>
      <c r="H791" s="597">
        <v>19070000</v>
      </c>
    </row>
    <row r="792" spans="1:8">
      <c r="A792" s="594" t="s">
        <v>132</v>
      </c>
      <c r="B792" s="594" t="s">
        <v>397</v>
      </c>
      <c r="C792" s="594" t="s">
        <v>276</v>
      </c>
      <c r="D792" s="594" t="s">
        <v>1229</v>
      </c>
      <c r="E792" s="594" t="s">
        <v>744</v>
      </c>
      <c r="F792" s="594" t="s">
        <v>572</v>
      </c>
      <c r="G792" s="596" t="s">
        <v>2689</v>
      </c>
      <c r="H792" s="597">
        <v>47380000</v>
      </c>
    </row>
    <row r="793" spans="1:8">
      <c r="A793" s="594" t="s">
        <v>132</v>
      </c>
      <c r="B793" s="594" t="s">
        <v>397</v>
      </c>
      <c r="C793" s="594" t="s">
        <v>276</v>
      </c>
      <c r="D793" s="594" t="s">
        <v>1229</v>
      </c>
      <c r="E793" s="594" t="s">
        <v>744</v>
      </c>
      <c r="F793" s="594" t="s">
        <v>746</v>
      </c>
      <c r="G793" s="596" t="s">
        <v>2690</v>
      </c>
      <c r="H793" s="597">
        <v>14950000</v>
      </c>
    </row>
    <row r="794" spans="1:8">
      <c r="A794" s="594" t="s">
        <v>132</v>
      </c>
      <c r="B794" s="594" t="s">
        <v>397</v>
      </c>
      <c r="C794" s="594" t="s">
        <v>276</v>
      </c>
      <c r="D794" s="594" t="s">
        <v>1229</v>
      </c>
      <c r="E794" s="594" t="s">
        <v>744</v>
      </c>
      <c r="F794" s="594" t="s">
        <v>748</v>
      </c>
      <c r="G794" s="596" t="s">
        <v>35</v>
      </c>
      <c r="H794" s="597">
        <v>450000</v>
      </c>
    </row>
    <row r="795" spans="1:8">
      <c r="A795" s="594" t="s">
        <v>132</v>
      </c>
      <c r="B795" s="594" t="s">
        <v>397</v>
      </c>
      <c r="C795" s="594" t="s">
        <v>276</v>
      </c>
      <c r="D795" s="594" t="s">
        <v>1229</v>
      </c>
      <c r="E795" s="594" t="s">
        <v>2692</v>
      </c>
      <c r="F795" s="595" t="s">
        <v>411</v>
      </c>
      <c r="G795" s="596" t="s">
        <v>2693</v>
      </c>
      <c r="H795" s="597">
        <v>14600000</v>
      </c>
    </row>
    <row r="796" spans="1:8">
      <c r="A796" s="594" t="s">
        <v>132</v>
      </c>
      <c r="B796" s="594" t="s">
        <v>397</v>
      </c>
      <c r="C796" s="594" t="s">
        <v>276</v>
      </c>
      <c r="D796" s="594" t="s">
        <v>1229</v>
      </c>
      <c r="E796" s="594" t="s">
        <v>2692</v>
      </c>
      <c r="F796" s="594" t="s">
        <v>2694</v>
      </c>
      <c r="G796" s="596" t="s">
        <v>2689</v>
      </c>
      <c r="H796" s="597">
        <v>14600000</v>
      </c>
    </row>
    <row r="797" spans="1:8">
      <c r="A797" s="594" t="s">
        <v>132</v>
      </c>
      <c r="B797" s="594" t="s">
        <v>397</v>
      </c>
      <c r="C797" s="594" t="s">
        <v>276</v>
      </c>
      <c r="D797" s="594" t="s">
        <v>1229</v>
      </c>
      <c r="E797" s="594" t="s">
        <v>189</v>
      </c>
      <c r="F797" s="595" t="s">
        <v>411</v>
      </c>
      <c r="G797" s="596" t="s">
        <v>190</v>
      </c>
      <c r="H797" s="597">
        <v>1649100000</v>
      </c>
    </row>
    <row r="798" spans="1:8">
      <c r="A798" s="594" t="s">
        <v>132</v>
      </c>
      <c r="B798" s="594" t="s">
        <v>397</v>
      </c>
      <c r="C798" s="594" t="s">
        <v>276</v>
      </c>
      <c r="D798" s="594" t="s">
        <v>1229</v>
      </c>
      <c r="E798" s="594" t="s">
        <v>189</v>
      </c>
      <c r="F798" s="594" t="s">
        <v>773</v>
      </c>
      <c r="G798" s="596" t="s">
        <v>2695</v>
      </c>
      <c r="H798" s="597">
        <v>809870000</v>
      </c>
    </row>
    <row r="799" spans="1:8">
      <c r="A799" s="594" t="s">
        <v>132</v>
      </c>
      <c r="B799" s="594" t="s">
        <v>397</v>
      </c>
      <c r="C799" s="594" t="s">
        <v>276</v>
      </c>
      <c r="D799" s="594" t="s">
        <v>1229</v>
      </c>
      <c r="E799" s="594" t="s">
        <v>189</v>
      </c>
      <c r="F799" s="594" t="s">
        <v>13</v>
      </c>
      <c r="G799" s="596" t="s">
        <v>2732</v>
      </c>
      <c r="H799" s="597">
        <v>33940000</v>
      </c>
    </row>
    <row r="800" spans="1:8">
      <c r="A800" s="594" t="s">
        <v>132</v>
      </c>
      <c r="B800" s="594" t="s">
        <v>397</v>
      </c>
      <c r="C800" s="594" t="s">
        <v>276</v>
      </c>
      <c r="D800" s="594" t="s">
        <v>1229</v>
      </c>
      <c r="E800" s="594" t="s">
        <v>189</v>
      </c>
      <c r="F800" s="594" t="s">
        <v>37</v>
      </c>
      <c r="G800" s="596" t="s">
        <v>2696</v>
      </c>
      <c r="H800" s="597">
        <v>804500000</v>
      </c>
    </row>
    <row r="801" spans="1:8">
      <c r="A801" s="594" t="s">
        <v>132</v>
      </c>
      <c r="B801" s="594" t="s">
        <v>397</v>
      </c>
      <c r="C801" s="594" t="s">
        <v>276</v>
      </c>
      <c r="D801" s="594" t="s">
        <v>1229</v>
      </c>
      <c r="E801" s="594" t="s">
        <v>189</v>
      </c>
      <c r="F801" s="594" t="s">
        <v>192</v>
      </c>
      <c r="G801" s="596" t="s">
        <v>195</v>
      </c>
      <c r="H801" s="597">
        <v>790000</v>
      </c>
    </row>
    <row r="802" spans="1:8">
      <c r="A802" s="594" t="s">
        <v>132</v>
      </c>
      <c r="B802" s="594" t="s">
        <v>397</v>
      </c>
      <c r="C802" s="594" t="s">
        <v>276</v>
      </c>
      <c r="D802" s="594" t="s">
        <v>1229</v>
      </c>
      <c r="E802" s="594" t="s">
        <v>2697</v>
      </c>
      <c r="F802" s="595" t="s">
        <v>411</v>
      </c>
      <c r="G802" s="596" t="s">
        <v>2698</v>
      </c>
      <c r="H802" s="597">
        <v>21675000</v>
      </c>
    </row>
    <row r="803" spans="1:8">
      <c r="A803" s="594" t="s">
        <v>132</v>
      </c>
      <c r="B803" s="594" t="s">
        <v>397</v>
      </c>
      <c r="C803" s="594" t="s">
        <v>276</v>
      </c>
      <c r="D803" s="594" t="s">
        <v>1229</v>
      </c>
      <c r="E803" s="594" t="s">
        <v>2697</v>
      </c>
      <c r="F803" s="594" t="s">
        <v>2723</v>
      </c>
      <c r="G803" s="596" t="s">
        <v>2724</v>
      </c>
      <c r="H803" s="597">
        <v>21675000</v>
      </c>
    </row>
    <row r="804" spans="1:8">
      <c r="A804" s="594" t="s">
        <v>132</v>
      </c>
      <c r="B804" s="594" t="s">
        <v>397</v>
      </c>
      <c r="C804" s="594" t="s">
        <v>276</v>
      </c>
      <c r="D804" s="594" t="s">
        <v>1229</v>
      </c>
      <c r="E804" s="594" t="s">
        <v>194</v>
      </c>
      <c r="F804" s="595" t="s">
        <v>411</v>
      </c>
      <c r="G804" s="596" t="s">
        <v>195</v>
      </c>
      <c r="H804" s="597">
        <v>174869400</v>
      </c>
    </row>
    <row r="805" spans="1:8">
      <c r="A805" s="594" t="s">
        <v>132</v>
      </c>
      <c r="B805" s="594" t="s">
        <v>397</v>
      </c>
      <c r="C805" s="594" t="s">
        <v>276</v>
      </c>
      <c r="D805" s="594" t="s">
        <v>1229</v>
      </c>
      <c r="E805" s="594" t="s">
        <v>194</v>
      </c>
      <c r="F805" s="594" t="s">
        <v>15</v>
      </c>
      <c r="G805" s="596" t="s">
        <v>2701</v>
      </c>
      <c r="H805" s="597">
        <v>12400000</v>
      </c>
    </row>
    <row r="806" spans="1:8">
      <c r="A806" s="594" t="s">
        <v>132</v>
      </c>
      <c r="B806" s="594" t="s">
        <v>397</v>
      </c>
      <c r="C806" s="594" t="s">
        <v>276</v>
      </c>
      <c r="D806" s="594" t="s">
        <v>1229</v>
      </c>
      <c r="E806" s="594" t="s">
        <v>194</v>
      </c>
      <c r="F806" s="594" t="s">
        <v>39</v>
      </c>
      <c r="G806" s="596" t="s">
        <v>2702</v>
      </c>
      <c r="H806" s="597">
        <v>12707400</v>
      </c>
    </row>
    <row r="807" spans="1:8">
      <c r="A807" s="594" t="s">
        <v>132</v>
      </c>
      <c r="B807" s="594" t="s">
        <v>397</v>
      </c>
      <c r="C807" s="594" t="s">
        <v>276</v>
      </c>
      <c r="D807" s="594" t="s">
        <v>1229</v>
      </c>
      <c r="E807" s="594" t="s">
        <v>194</v>
      </c>
      <c r="F807" s="594" t="s">
        <v>198</v>
      </c>
      <c r="G807" s="596" t="s">
        <v>199</v>
      </c>
      <c r="H807" s="597">
        <v>146062000</v>
      </c>
    </row>
    <row r="808" spans="1:8">
      <c r="A808" s="594" t="s">
        <v>132</v>
      </c>
      <c r="B808" s="594" t="s">
        <v>397</v>
      </c>
      <c r="C808" s="594" t="s">
        <v>276</v>
      </c>
      <c r="D808" s="594" t="s">
        <v>1229</v>
      </c>
      <c r="E808" s="594" t="s">
        <v>194</v>
      </c>
      <c r="F808" s="594" t="s">
        <v>200</v>
      </c>
      <c r="G808" s="596" t="s">
        <v>201</v>
      </c>
      <c r="H808" s="597">
        <v>3700000</v>
      </c>
    </row>
    <row r="809" spans="1:8">
      <c r="A809" s="594" t="s">
        <v>132</v>
      </c>
      <c r="B809" s="594" t="s">
        <v>397</v>
      </c>
      <c r="C809" s="594" t="s">
        <v>276</v>
      </c>
      <c r="D809" s="594" t="s">
        <v>1229</v>
      </c>
      <c r="E809" s="594" t="s">
        <v>550</v>
      </c>
      <c r="F809" s="595" t="s">
        <v>411</v>
      </c>
      <c r="G809" s="596" t="s">
        <v>2705</v>
      </c>
      <c r="H809" s="597">
        <v>6800000</v>
      </c>
    </row>
    <row r="810" spans="1:8">
      <c r="A810" s="594" t="s">
        <v>132</v>
      </c>
      <c r="B810" s="594" t="s">
        <v>397</v>
      </c>
      <c r="C810" s="594" t="s">
        <v>276</v>
      </c>
      <c r="D810" s="594" t="s">
        <v>1229</v>
      </c>
      <c r="E810" s="594" t="s">
        <v>550</v>
      </c>
      <c r="F810" s="594" t="s">
        <v>2706</v>
      </c>
      <c r="G810" s="596" t="s">
        <v>72</v>
      </c>
      <c r="H810" s="597">
        <v>6800000</v>
      </c>
    </row>
    <row r="811" spans="1:8">
      <c r="A811" s="594" t="s">
        <v>132</v>
      </c>
      <c r="B811" s="594" t="s">
        <v>397</v>
      </c>
      <c r="C811" s="594" t="s">
        <v>276</v>
      </c>
      <c r="D811" s="594" t="s">
        <v>1229</v>
      </c>
      <c r="E811" s="594" t="s">
        <v>1145</v>
      </c>
      <c r="F811" s="595" t="s">
        <v>411</v>
      </c>
      <c r="G811" s="596" t="s">
        <v>2761</v>
      </c>
      <c r="H811" s="597">
        <v>3000000</v>
      </c>
    </row>
    <row r="812" spans="1:8">
      <c r="A812" s="594" t="s">
        <v>132</v>
      </c>
      <c r="B812" s="594" t="s">
        <v>397</v>
      </c>
      <c r="C812" s="594" t="s">
        <v>276</v>
      </c>
      <c r="D812" s="594" t="s">
        <v>1229</v>
      </c>
      <c r="E812" s="594" t="s">
        <v>1145</v>
      </c>
      <c r="F812" s="594" t="s">
        <v>1149</v>
      </c>
      <c r="G812" s="596" t="s">
        <v>1148</v>
      </c>
      <c r="H812" s="597">
        <v>3000000</v>
      </c>
    </row>
    <row r="813" spans="1:8">
      <c r="A813" s="594" t="s">
        <v>132</v>
      </c>
      <c r="B813" s="594" t="s">
        <v>397</v>
      </c>
      <c r="C813" s="594" t="s">
        <v>276</v>
      </c>
      <c r="D813" s="594" t="s">
        <v>1229</v>
      </c>
      <c r="E813" s="594" t="s">
        <v>260</v>
      </c>
      <c r="F813" s="595" t="s">
        <v>411</v>
      </c>
      <c r="G813" s="596" t="s">
        <v>261</v>
      </c>
      <c r="H813" s="597">
        <v>42180918443</v>
      </c>
    </row>
    <row r="814" spans="1:8">
      <c r="A814" s="594" t="s">
        <v>132</v>
      </c>
      <c r="B814" s="594" t="s">
        <v>397</v>
      </c>
      <c r="C814" s="594" t="s">
        <v>276</v>
      </c>
      <c r="D814" s="594" t="s">
        <v>1229</v>
      </c>
      <c r="E814" s="594" t="s">
        <v>260</v>
      </c>
      <c r="F814" s="594" t="s">
        <v>262</v>
      </c>
      <c r="G814" s="596" t="s">
        <v>2707</v>
      </c>
      <c r="H814" s="597">
        <v>42180918443</v>
      </c>
    </row>
    <row r="815" spans="1:8">
      <c r="A815" s="594" t="s">
        <v>132</v>
      </c>
      <c r="B815" s="594" t="s">
        <v>397</v>
      </c>
      <c r="C815" s="594" t="s">
        <v>276</v>
      </c>
      <c r="D815" s="594" t="s">
        <v>1229</v>
      </c>
      <c r="E815" s="594" t="s">
        <v>53</v>
      </c>
      <c r="F815" s="595" t="s">
        <v>411</v>
      </c>
      <c r="G815" s="596" t="s">
        <v>193</v>
      </c>
      <c r="H815" s="597">
        <v>13075639727</v>
      </c>
    </row>
    <row r="816" spans="1:8">
      <c r="A816" s="594" t="s">
        <v>132</v>
      </c>
      <c r="B816" s="594" t="s">
        <v>397</v>
      </c>
      <c r="C816" s="594" t="s">
        <v>276</v>
      </c>
      <c r="D816" s="594" t="s">
        <v>1229</v>
      </c>
      <c r="E816" s="594" t="s">
        <v>53</v>
      </c>
      <c r="F816" s="594" t="s">
        <v>54</v>
      </c>
      <c r="G816" s="596" t="s">
        <v>55</v>
      </c>
      <c r="H816" s="597">
        <v>3926987035</v>
      </c>
    </row>
    <row r="817" spans="1:8">
      <c r="A817" s="594" t="s">
        <v>132</v>
      </c>
      <c r="B817" s="594" t="s">
        <v>397</v>
      </c>
      <c r="C817" s="594" t="s">
        <v>276</v>
      </c>
      <c r="D817" s="594" t="s">
        <v>1229</v>
      </c>
      <c r="E817" s="594" t="s">
        <v>53</v>
      </c>
      <c r="F817" s="594" t="s">
        <v>56</v>
      </c>
      <c r="G817" s="596" t="s">
        <v>57</v>
      </c>
      <c r="H817" s="597">
        <v>9148652692</v>
      </c>
    </row>
    <row r="818" spans="1:8">
      <c r="A818" s="594" t="s">
        <v>132</v>
      </c>
      <c r="B818" s="594" t="s">
        <v>397</v>
      </c>
      <c r="C818" s="594" t="s">
        <v>276</v>
      </c>
      <c r="D818" s="594" t="s">
        <v>2767</v>
      </c>
      <c r="E818" s="595" t="s">
        <v>411</v>
      </c>
      <c r="F818" s="595" t="s">
        <v>411</v>
      </c>
      <c r="G818" s="596" t="s">
        <v>2768</v>
      </c>
      <c r="H818" s="597">
        <v>9700813028</v>
      </c>
    </row>
    <row r="819" spans="1:8">
      <c r="A819" s="594" t="s">
        <v>132</v>
      </c>
      <c r="B819" s="594" t="s">
        <v>397</v>
      </c>
      <c r="C819" s="594" t="s">
        <v>276</v>
      </c>
      <c r="D819" s="594" t="s">
        <v>2767</v>
      </c>
      <c r="E819" s="594" t="s">
        <v>142</v>
      </c>
      <c r="F819" s="595" t="s">
        <v>411</v>
      </c>
      <c r="G819" s="596" t="s">
        <v>143</v>
      </c>
      <c r="H819" s="597">
        <v>1473846861</v>
      </c>
    </row>
    <row r="820" spans="1:8">
      <c r="A820" s="594" t="s">
        <v>132</v>
      </c>
      <c r="B820" s="594" t="s">
        <v>397</v>
      </c>
      <c r="C820" s="594" t="s">
        <v>276</v>
      </c>
      <c r="D820" s="594" t="s">
        <v>2767</v>
      </c>
      <c r="E820" s="594" t="s">
        <v>142</v>
      </c>
      <c r="F820" s="594" t="s">
        <v>144</v>
      </c>
      <c r="G820" s="596" t="s">
        <v>2664</v>
      </c>
      <c r="H820" s="597">
        <v>1473846861</v>
      </c>
    </row>
    <row r="821" spans="1:8">
      <c r="A821" s="594" t="s">
        <v>132</v>
      </c>
      <c r="B821" s="594" t="s">
        <v>397</v>
      </c>
      <c r="C821" s="594" t="s">
        <v>276</v>
      </c>
      <c r="D821" s="594" t="s">
        <v>2767</v>
      </c>
      <c r="E821" s="594" t="s">
        <v>148</v>
      </c>
      <c r="F821" s="595" t="s">
        <v>411</v>
      </c>
      <c r="G821" s="596" t="s">
        <v>149</v>
      </c>
      <c r="H821" s="597">
        <v>251179047</v>
      </c>
    </row>
    <row r="822" spans="1:8">
      <c r="A822" s="594" t="s">
        <v>132</v>
      </c>
      <c r="B822" s="594" t="s">
        <v>397</v>
      </c>
      <c r="C822" s="594" t="s">
        <v>276</v>
      </c>
      <c r="D822" s="594" t="s">
        <v>2767</v>
      </c>
      <c r="E822" s="594" t="s">
        <v>148</v>
      </c>
      <c r="F822" s="594" t="s">
        <v>223</v>
      </c>
      <c r="G822" s="596" t="s">
        <v>224</v>
      </c>
      <c r="H822" s="597">
        <v>121244615</v>
      </c>
    </row>
    <row r="823" spans="1:8">
      <c r="A823" s="594" t="s">
        <v>132</v>
      </c>
      <c r="B823" s="594" t="s">
        <v>397</v>
      </c>
      <c r="C823" s="594" t="s">
        <v>276</v>
      </c>
      <c r="D823" s="594" t="s">
        <v>2767</v>
      </c>
      <c r="E823" s="594" t="s">
        <v>148</v>
      </c>
      <c r="F823" s="594" t="s">
        <v>1075</v>
      </c>
      <c r="G823" s="596" t="s">
        <v>2666</v>
      </c>
      <c r="H823" s="597">
        <v>82909500</v>
      </c>
    </row>
    <row r="824" spans="1:8">
      <c r="A824" s="594" t="s">
        <v>132</v>
      </c>
      <c r="B824" s="594" t="s">
        <v>397</v>
      </c>
      <c r="C824" s="594" t="s">
        <v>276</v>
      </c>
      <c r="D824" s="594" t="s">
        <v>2767</v>
      </c>
      <c r="E824" s="594" t="s">
        <v>148</v>
      </c>
      <c r="F824" s="594" t="s">
        <v>150</v>
      </c>
      <c r="G824" s="596" t="s">
        <v>151</v>
      </c>
      <c r="H824" s="597">
        <v>11352000</v>
      </c>
    </row>
    <row r="825" spans="1:8">
      <c r="A825" s="594" t="s">
        <v>132</v>
      </c>
      <c r="B825" s="594" t="s">
        <v>397</v>
      </c>
      <c r="C825" s="594" t="s">
        <v>276</v>
      </c>
      <c r="D825" s="594" t="s">
        <v>2767</v>
      </c>
      <c r="E825" s="594" t="s">
        <v>148</v>
      </c>
      <c r="F825" s="594" t="s">
        <v>605</v>
      </c>
      <c r="G825" s="596" t="s">
        <v>2668</v>
      </c>
      <c r="H825" s="597">
        <v>25460932</v>
      </c>
    </row>
    <row r="826" spans="1:8">
      <c r="A826" s="594" t="s">
        <v>132</v>
      </c>
      <c r="B826" s="594" t="s">
        <v>397</v>
      </c>
      <c r="C826" s="594" t="s">
        <v>276</v>
      </c>
      <c r="D826" s="594" t="s">
        <v>2767</v>
      </c>
      <c r="E826" s="594" t="s">
        <v>148</v>
      </c>
      <c r="F826" s="594" t="s">
        <v>227</v>
      </c>
      <c r="G826" s="596" t="s">
        <v>2669</v>
      </c>
      <c r="H826" s="597">
        <v>10212000</v>
      </c>
    </row>
    <row r="827" spans="1:8">
      <c r="A827" s="594" t="s">
        <v>132</v>
      </c>
      <c r="B827" s="594" t="s">
        <v>397</v>
      </c>
      <c r="C827" s="594" t="s">
        <v>276</v>
      </c>
      <c r="D827" s="594" t="s">
        <v>2767</v>
      </c>
      <c r="E827" s="594" t="s">
        <v>582</v>
      </c>
      <c r="F827" s="595" t="s">
        <v>411</v>
      </c>
      <c r="G827" s="596" t="s">
        <v>583</v>
      </c>
      <c r="H827" s="597">
        <v>3770000</v>
      </c>
    </row>
    <row r="828" spans="1:8">
      <c r="A828" s="594" t="s">
        <v>132</v>
      </c>
      <c r="B828" s="594" t="s">
        <v>397</v>
      </c>
      <c r="C828" s="594" t="s">
        <v>276</v>
      </c>
      <c r="D828" s="594" t="s">
        <v>2767</v>
      </c>
      <c r="E828" s="594" t="s">
        <v>582</v>
      </c>
      <c r="F828" s="594" t="s">
        <v>584</v>
      </c>
      <c r="G828" s="596" t="s">
        <v>2670</v>
      </c>
      <c r="H828" s="597">
        <v>770000</v>
      </c>
    </row>
    <row r="829" spans="1:8">
      <c r="A829" s="594" t="s">
        <v>132</v>
      </c>
      <c r="B829" s="594" t="s">
        <v>397</v>
      </c>
      <c r="C829" s="594" t="s">
        <v>276</v>
      </c>
      <c r="D829" s="594" t="s">
        <v>2767</v>
      </c>
      <c r="E829" s="594" t="s">
        <v>582</v>
      </c>
      <c r="F829" s="594" t="s">
        <v>586</v>
      </c>
      <c r="G829" s="596" t="s">
        <v>2671</v>
      </c>
      <c r="H829" s="597">
        <v>3000000</v>
      </c>
    </row>
    <row r="830" spans="1:8">
      <c r="A830" s="594" t="s">
        <v>132</v>
      </c>
      <c r="B830" s="594" t="s">
        <v>397</v>
      </c>
      <c r="C830" s="594" t="s">
        <v>276</v>
      </c>
      <c r="D830" s="594" t="s">
        <v>2767</v>
      </c>
      <c r="E830" s="594" t="s">
        <v>152</v>
      </c>
      <c r="F830" s="595" t="s">
        <v>411</v>
      </c>
      <c r="G830" s="596" t="s">
        <v>153</v>
      </c>
      <c r="H830" s="597">
        <v>46670000</v>
      </c>
    </row>
    <row r="831" spans="1:8">
      <c r="A831" s="594" t="s">
        <v>132</v>
      </c>
      <c r="B831" s="594" t="s">
        <v>397</v>
      </c>
      <c r="C831" s="594" t="s">
        <v>276</v>
      </c>
      <c r="D831" s="594" t="s">
        <v>2767</v>
      </c>
      <c r="E831" s="594" t="s">
        <v>152</v>
      </c>
      <c r="F831" s="594" t="s">
        <v>606</v>
      </c>
      <c r="G831" s="596" t="s">
        <v>195</v>
      </c>
      <c r="H831" s="597">
        <v>46670000</v>
      </c>
    </row>
    <row r="832" spans="1:8">
      <c r="A832" s="594" t="s">
        <v>132</v>
      </c>
      <c r="B832" s="594" t="s">
        <v>397</v>
      </c>
      <c r="C832" s="594" t="s">
        <v>276</v>
      </c>
      <c r="D832" s="594" t="s">
        <v>2767</v>
      </c>
      <c r="E832" s="594" t="s">
        <v>156</v>
      </c>
      <c r="F832" s="595" t="s">
        <v>411</v>
      </c>
      <c r="G832" s="596" t="s">
        <v>514</v>
      </c>
      <c r="H832" s="597">
        <v>505193394</v>
      </c>
    </row>
    <row r="833" spans="1:8">
      <c r="A833" s="594" t="s">
        <v>132</v>
      </c>
      <c r="B833" s="594" t="s">
        <v>397</v>
      </c>
      <c r="C833" s="594" t="s">
        <v>276</v>
      </c>
      <c r="D833" s="594" t="s">
        <v>2767</v>
      </c>
      <c r="E833" s="594" t="s">
        <v>156</v>
      </c>
      <c r="F833" s="594" t="s">
        <v>157</v>
      </c>
      <c r="G833" s="596" t="s">
        <v>158</v>
      </c>
      <c r="H833" s="597">
        <v>382297890</v>
      </c>
    </row>
    <row r="834" spans="1:8">
      <c r="A834" s="594" t="s">
        <v>132</v>
      </c>
      <c r="B834" s="594" t="s">
        <v>397</v>
      </c>
      <c r="C834" s="594" t="s">
        <v>276</v>
      </c>
      <c r="D834" s="594" t="s">
        <v>2767</v>
      </c>
      <c r="E834" s="594" t="s">
        <v>156</v>
      </c>
      <c r="F834" s="594" t="s">
        <v>159</v>
      </c>
      <c r="G834" s="596" t="s">
        <v>160</v>
      </c>
      <c r="H834" s="597">
        <v>75758623</v>
      </c>
    </row>
    <row r="835" spans="1:8">
      <c r="A835" s="594" t="s">
        <v>132</v>
      </c>
      <c r="B835" s="594" t="s">
        <v>397</v>
      </c>
      <c r="C835" s="594" t="s">
        <v>276</v>
      </c>
      <c r="D835" s="594" t="s">
        <v>2767</v>
      </c>
      <c r="E835" s="594" t="s">
        <v>156</v>
      </c>
      <c r="F835" s="594" t="s">
        <v>161</v>
      </c>
      <c r="G835" s="596" t="s">
        <v>162</v>
      </c>
      <c r="H835" s="597">
        <v>24417584</v>
      </c>
    </row>
    <row r="836" spans="1:8">
      <c r="A836" s="594" t="s">
        <v>132</v>
      </c>
      <c r="B836" s="594" t="s">
        <v>397</v>
      </c>
      <c r="C836" s="594" t="s">
        <v>276</v>
      </c>
      <c r="D836" s="594" t="s">
        <v>2767</v>
      </c>
      <c r="E836" s="594" t="s">
        <v>156</v>
      </c>
      <c r="F836" s="594" t="s">
        <v>1</v>
      </c>
      <c r="G836" s="596" t="s">
        <v>2</v>
      </c>
      <c r="H836" s="597">
        <v>22719297</v>
      </c>
    </row>
    <row r="837" spans="1:8">
      <c r="A837" s="594" t="s">
        <v>132</v>
      </c>
      <c r="B837" s="594" t="s">
        <v>397</v>
      </c>
      <c r="C837" s="594" t="s">
        <v>276</v>
      </c>
      <c r="D837" s="594" t="s">
        <v>2767</v>
      </c>
      <c r="E837" s="594" t="s">
        <v>167</v>
      </c>
      <c r="F837" s="595" t="s">
        <v>411</v>
      </c>
      <c r="G837" s="596" t="s">
        <v>168</v>
      </c>
      <c r="H837" s="597">
        <v>167742032</v>
      </c>
    </row>
    <row r="838" spans="1:8">
      <c r="A838" s="594" t="s">
        <v>132</v>
      </c>
      <c r="B838" s="594" t="s">
        <v>397</v>
      </c>
      <c r="C838" s="594" t="s">
        <v>276</v>
      </c>
      <c r="D838" s="594" t="s">
        <v>2767</v>
      </c>
      <c r="E838" s="594" t="s">
        <v>167</v>
      </c>
      <c r="F838" s="594" t="s">
        <v>228</v>
      </c>
      <c r="G838" s="596" t="s">
        <v>2673</v>
      </c>
      <c r="H838" s="597">
        <v>41785512</v>
      </c>
    </row>
    <row r="839" spans="1:8">
      <c r="A839" s="594" t="s">
        <v>132</v>
      </c>
      <c r="B839" s="594" t="s">
        <v>397</v>
      </c>
      <c r="C839" s="594" t="s">
        <v>276</v>
      </c>
      <c r="D839" s="594" t="s">
        <v>2767</v>
      </c>
      <c r="E839" s="594" t="s">
        <v>167</v>
      </c>
      <c r="F839" s="594" t="s">
        <v>169</v>
      </c>
      <c r="G839" s="596" t="s">
        <v>2674</v>
      </c>
      <c r="H839" s="597">
        <v>4068020</v>
      </c>
    </row>
    <row r="840" spans="1:8">
      <c r="A840" s="594" t="s">
        <v>132</v>
      </c>
      <c r="B840" s="594" t="s">
        <v>397</v>
      </c>
      <c r="C840" s="594" t="s">
        <v>276</v>
      </c>
      <c r="D840" s="594" t="s">
        <v>2767</v>
      </c>
      <c r="E840" s="594" t="s">
        <v>167</v>
      </c>
      <c r="F840" s="594" t="s">
        <v>230</v>
      </c>
      <c r="G840" s="596" t="s">
        <v>2675</v>
      </c>
      <c r="H840" s="597">
        <v>98688500</v>
      </c>
    </row>
    <row r="841" spans="1:8">
      <c r="A841" s="594" t="s">
        <v>132</v>
      </c>
      <c r="B841" s="594" t="s">
        <v>397</v>
      </c>
      <c r="C841" s="594" t="s">
        <v>276</v>
      </c>
      <c r="D841" s="594" t="s">
        <v>2767</v>
      </c>
      <c r="E841" s="594" t="s">
        <v>167</v>
      </c>
      <c r="F841" s="594" t="s">
        <v>214</v>
      </c>
      <c r="G841" s="596" t="s">
        <v>2676</v>
      </c>
      <c r="H841" s="597">
        <v>19860000</v>
      </c>
    </row>
    <row r="842" spans="1:8">
      <c r="A842" s="594" t="s">
        <v>132</v>
      </c>
      <c r="B842" s="594" t="s">
        <v>397</v>
      </c>
      <c r="C842" s="594" t="s">
        <v>276</v>
      </c>
      <c r="D842" s="594" t="s">
        <v>2767</v>
      </c>
      <c r="E842" s="594" t="s">
        <v>167</v>
      </c>
      <c r="F842" s="594" t="s">
        <v>232</v>
      </c>
      <c r="G842" s="596" t="s">
        <v>195</v>
      </c>
      <c r="H842" s="597">
        <v>3340000</v>
      </c>
    </row>
    <row r="843" spans="1:8">
      <c r="A843" s="594" t="s">
        <v>132</v>
      </c>
      <c r="B843" s="594" t="s">
        <v>397</v>
      </c>
      <c r="C843" s="594" t="s">
        <v>276</v>
      </c>
      <c r="D843" s="594" t="s">
        <v>2767</v>
      </c>
      <c r="E843" s="594" t="s">
        <v>171</v>
      </c>
      <c r="F843" s="595" t="s">
        <v>411</v>
      </c>
      <c r="G843" s="596" t="s">
        <v>2677</v>
      </c>
      <c r="H843" s="597">
        <v>227625938</v>
      </c>
    </row>
    <row r="844" spans="1:8">
      <c r="A844" s="594" t="s">
        <v>132</v>
      </c>
      <c r="B844" s="594" t="s">
        <v>397</v>
      </c>
      <c r="C844" s="594" t="s">
        <v>276</v>
      </c>
      <c r="D844" s="594" t="s">
        <v>2767</v>
      </c>
      <c r="E844" s="594" t="s">
        <v>171</v>
      </c>
      <c r="F844" s="594" t="s">
        <v>173</v>
      </c>
      <c r="G844" s="596" t="s">
        <v>174</v>
      </c>
      <c r="H844" s="597">
        <v>53653810</v>
      </c>
    </row>
    <row r="845" spans="1:8">
      <c r="A845" s="594" t="s">
        <v>132</v>
      </c>
      <c r="B845" s="594" t="s">
        <v>397</v>
      </c>
      <c r="C845" s="594" t="s">
        <v>276</v>
      </c>
      <c r="D845" s="594" t="s">
        <v>2767</v>
      </c>
      <c r="E845" s="594" t="s">
        <v>171</v>
      </c>
      <c r="F845" s="594" t="s">
        <v>216</v>
      </c>
      <c r="G845" s="596" t="s">
        <v>217</v>
      </c>
      <c r="H845" s="597">
        <v>123055000</v>
      </c>
    </row>
    <row r="846" spans="1:8">
      <c r="A846" s="594" t="s">
        <v>132</v>
      </c>
      <c r="B846" s="594" t="s">
        <v>397</v>
      </c>
      <c r="C846" s="594" t="s">
        <v>276</v>
      </c>
      <c r="D846" s="594" t="s">
        <v>2767</v>
      </c>
      <c r="E846" s="594" t="s">
        <v>171</v>
      </c>
      <c r="F846" s="594" t="s">
        <v>175</v>
      </c>
      <c r="G846" s="596" t="s">
        <v>176</v>
      </c>
      <c r="H846" s="597">
        <v>50917128</v>
      </c>
    </row>
    <row r="847" spans="1:8">
      <c r="A847" s="594" t="s">
        <v>132</v>
      </c>
      <c r="B847" s="594" t="s">
        <v>397</v>
      </c>
      <c r="C847" s="594" t="s">
        <v>276</v>
      </c>
      <c r="D847" s="594" t="s">
        <v>2767</v>
      </c>
      <c r="E847" s="594" t="s">
        <v>177</v>
      </c>
      <c r="F847" s="595" t="s">
        <v>411</v>
      </c>
      <c r="G847" s="596" t="s">
        <v>178</v>
      </c>
      <c r="H847" s="597">
        <v>58361856</v>
      </c>
    </row>
    <row r="848" spans="1:8">
      <c r="A848" s="594" t="s">
        <v>132</v>
      </c>
      <c r="B848" s="594" t="s">
        <v>397</v>
      </c>
      <c r="C848" s="594" t="s">
        <v>276</v>
      </c>
      <c r="D848" s="594" t="s">
        <v>2767</v>
      </c>
      <c r="E848" s="594" t="s">
        <v>177</v>
      </c>
      <c r="F848" s="594" t="s">
        <v>179</v>
      </c>
      <c r="G848" s="596" t="s">
        <v>2679</v>
      </c>
      <c r="H848" s="597">
        <v>9175356</v>
      </c>
    </row>
    <row r="849" spans="1:8">
      <c r="A849" s="594" t="s">
        <v>132</v>
      </c>
      <c r="B849" s="594" t="s">
        <v>397</v>
      </c>
      <c r="C849" s="594" t="s">
        <v>276</v>
      </c>
      <c r="D849" s="594" t="s">
        <v>2767</v>
      </c>
      <c r="E849" s="594" t="s">
        <v>177</v>
      </c>
      <c r="F849" s="594" t="s">
        <v>181</v>
      </c>
      <c r="G849" s="596" t="s">
        <v>182</v>
      </c>
      <c r="H849" s="597">
        <v>3495600</v>
      </c>
    </row>
    <row r="850" spans="1:8">
      <c r="A850" s="594" t="s">
        <v>132</v>
      </c>
      <c r="B850" s="594" t="s">
        <v>397</v>
      </c>
      <c r="C850" s="594" t="s">
        <v>276</v>
      </c>
      <c r="D850" s="594" t="s">
        <v>2767</v>
      </c>
      <c r="E850" s="594" t="s">
        <v>177</v>
      </c>
      <c r="F850" s="594" t="s">
        <v>1290</v>
      </c>
      <c r="G850" s="596" t="s">
        <v>2721</v>
      </c>
      <c r="H850" s="597">
        <v>7548200</v>
      </c>
    </row>
    <row r="851" spans="1:8">
      <c r="A851" s="594" t="s">
        <v>132</v>
      </c>
      <c r="B851" s="594" t="s">
        <v>397</v>
      </c>
      <c r="C851" s="594" t="s">
        <v>276</v>
      </c>
      <c r="D851" s="594" t="s">
        <v>2767</v>
      </c>
      <c r="E851" s="594" t="s">
        <v>177</v>
      </c>
      <c r="F851" s="594" t="s">
        <v>441</v>
      </c>
      <c r="G851" s="596" t="s">
        <v>2728</v>
      </c>
      <c r="H851" s="597">
        <v>17000000</v>
      </c>
    </row>
    <row r="852" spans="1:8">
      <c r="A852" s="594" t="s">
        <v>132</v>
      </c>
      <c r="B852" s="594" t="s">
        <v>397</v>
      </c>
      <c r="C852" s="594" t="s">
        <v>276</v>
      </c>
      <c r="D852" s="594" t="s">
        <v>2767</v>
      </c>
      <c r="E852" s="594" t="s">
        <v>177</v>
      </c>
      <c r="F852" s="594" t="s">
        <v>1297</v>
      </c>
      <c r="G852" s="596" t="s">
        <v>2680</v>
      </c>
      <c r="H852" s="597">
        <v>21142700</v>
      </c>
    </row>
    <row r="853" spans="1:8">
      <c r="A853" s="594" t="s">
        <v>132</v>
      </c>
      <c r="B853" s="594" t="s">
        <v>397</v>
      </c>
      <c r="C853" s="594" t="s">
        <v>276</v>
      </c>
      <c r="D853" s="594" t="s">
        <v>2767</v>
      </c>
      <c r="E853" s="594" t="s">
        <v>240</v>
      </c>
      <c r="F853" s="595" t="s">
        <v>411</v>
      </c>
      <c r="G853" s="596" t="s">
        <v>241</v>
      </c>
      <c r="H853" s="597">
        <v>111730000</v>
      </c>
    </row>
    <row r="854" spans="1:8">
      <c r="A854" s="594" t="s">
        <v>132</v>
      </c>
      <c r="B854" s="594" t="s">
        <v>397</v>
      </c>
      <c r="C854" s="594" t="s">
        <v>276</v>
      </c>
      <c r="D854" s="594" t="s">
        <v>2767</v>
      </c>
      <c r="E854" s="594" t="s">
        <v>240</v>
      </c>
      <c r="F854" s="594" t="s">
        <v>597</v>
      </c>
      <c r="G854" s="596" t="s">
        <v>2682</v>
      </c>
      <c r="H854" s="597">
        <v>1500000</v>
      </c>
    </row>
    <row r="855" spans="1:8">
      <c r="A855" s="594" t="s">
        <v>132</v>
      </c>
      <c r="B855" s="594" t="s">
        <v>397</v>
      </c>
      <c r="C855" s="594" t="s">
        <v>276</v>
      </c>
      <c r="D855" s="594" t="s">
        <v>2767</v>
      </c>
      <c r="E855" s="594" t="s">
        <v>240</v>
      </c>
      <c r="F855" s="594" t="s">
        <v>733</v>
      </c>
      <c r="G855" s="596" t="s">
        <v>734</v>
      </c>
      <c r="H855" s="597">
        <v>10630000</v>
      </c>
    </row>
    <row r="856" spans="1:8">
      <c r="A856" s="594" t="s">
        <v>132</v>
      </c>
      <c r="B856" s="594" t="s">
        <v>397</v>
      </c>
      <c r="C856" s="594" t="s">
        <v>276</v>
      </c>
      <c r="D856" s="594" t="s">
        <v>2767</v>
      </c>
      <c r="E856" s="594" t="s">
        <v>240</v>
      </c>
      <c r="F856" s="594" t="s">
        <v>735</v>
      </c>
      <c r="G856" s="596" t="s">
        <v>193</v>
      </c>
      <c r="H856" s="597">
        <v>99600000</v>
      </c>
    </row>
    <row r="857" spans="1:8">
      <c r="A857" s="594" t="s">
        <v>132</v>
      </c>
      <c r="B857" s="594" t="s">
        <v>397</v>
      </c>
      <c r="C857" s="594" t="s">
        <v>276</v>
      </c>
      <c r="D857" s="594" t="s">
        <v>2767</v>
      </c>
      <c r="E857" s="594" t="s">
        <v>183</v>
      </c>
      <c r="F857" s="595" t="s">
        <v>411</v>
      </c>
      <c r="G857" s="596" t="s">
        <v>184</v>
      </c>
      <c r="H857" s="597">
        <v>120917000</v>
      </c>
    </row>
    <row r="858" spans="1:8">
      <c r="A858" s="594" t="s">
        <v>132</v>
      </c>
      <c r="B858" s="594" t="s">
        <v>397</v>
      </c>
      <c r="C858" s="594" t="s">
        <v>276</v>
      </c>
      <c r="D858" s="594" t="s">
        <v>2767</v>
      </c>
      <c r="E858" s="594" t="s">
        <v>183</v>
      </c>
      <c r="F858" s="594" t="s">
        <v>587</v>
      </c>
      <c r="G858" s="596" t="s">
        <v>588</v>
      </c>
      <c r="H858" s="597">
        <v>12766000</v>
      </c>
    </row>
    <row r="859" spans="1:8">
      <c r="A859" s="594" t="s">
        <v>132</v>
      </c>
      <c r="B859" s="594" t="s">
        <v>397</v>
      </c>
      <c r="C859" s="594" t="s">
        <v>276</v>
      </c>
      <c r="D859" s="594" t="s">
        <v>2767</v>
      </c>
      <c r="E859" s="594" t="s">
        <v>183</v>
      </c>
      <c r="F859" s="594" t="s">
        <v>736</v>
      </c>
      <c r="G859" s="596" t="s">
        <v>737</v>
      </c>
      <c r="H859" s="597">
        <v>20400000</v>
      </c>
    </row>
    <row r="860" spans="1:8">
      <c r="A860" s="594" t="s">
        <v>132</v>
      </c>
      <c r="B860" s="594" t="s">
        <v>397</v>
      </c>
      <c r="C860" s="594" t="s">
        <v>276</v>
      </c>
      <c r="D860" s="594" t="s">
        <v>2767</v>
      </c>
      <c r="E860" s="594" t="s">
        <v>183</v>
      </c>
      <c r="F860" s="594" t="s">
        <v>185</v>
      </c>
      <c r="G860" s="596" t="s">
        <v>186</v>
      </c>
      <c r="H860" s="597">
        <v>11350000</v>
      </c>
    </row>
    <row r="861" spans="1:8">
      <c r="A861" s="594" t="s">
        <v>132</v>
      </c>
      <c r="B861" s="594" t="s">
        <v>397</v>
      </c>
      <c r="C861" s="594" t="s">
        <v>276</v>
      </c>
      <c r="D861" s="594" t="s">
        <v>2767</v>
      </c>
      <c r="E861" s="594" t="s">
        <v>183</v>
      </c>
      <c r="F861" s="594" t="s">
        <v>187</v>
      </c>
      <c r="G861" s="596" t="s">
        <v>2683</v>
      </c>
      <c r="H861" s="597">
        <v>76401000</v>
      </c>
    </row>
    <row r="862" spans="1:8">
      <c r="A862" s="594" t="s">
        <v>132</v>
      </c>
      <c r="B862" s="594" t="s">
        <v>397</v>
      </c>
      <c r="C862" s="594" t="s">
        <v>276</v>
      </c>
      <c r="D862" s="594" t="s">
        <v>2767</v>
      </c>
      <c r="E862" s="594" t="s">
        <v>738</v>
      </c>
      <c r="F862" s="595" t="s">
        <v>411</v>
      </c>
      <c r="G862" s="596" t="s">
        <v>739</v>
      </c>
      <c r="H862" s="597">
        <v>18000000</v>
      </c>
    </row>
    <row r="863" spans="1:8">
      <c r="A863" s="594" t="s">
        <v>132</v>
      </c>
      <c r="B863" s="594" t="s">
        <v>397</v>
      </c>
      <c r="C863" s="594" t="s">
        <v>276</v>
      </c>
      <c r="D863" s="594" t="s">
        <v>2767</v>
      </c>
      <c r="E863" s="594" t="s">
        <v>738</v>
      </c>
      <c r="F863" s="594" t="s">
        <v>740</v>
      </c>
      <c r="G863" s="596" t="s">
        <v>741</v>
      </c>
      <c r="H863" s="597">
        <v>2000000</v>
      </c>
    </row>
    <row r="864" spans="1:8">
      <c r="A864" s="594" t="s">
        <v>132</v>
      </c>
      <c r="B864" s="594" t="s">
        <v>397</v>
      </c>
      <c r="C864" s="594" t="s">
        <v>276</v>
      </c>
      <c r="D864" s="594" t="s">
        <v>2767</v>
      </c>
      <c r="E864" s="594" t="s">
        <v>738</v>
      </c>
      <c r="F864" s="594" t="s">
        <v>356</v>
      </c>
      <c r="G864" s="596" t="s">
        <v>357</v>
      </c>
      <c r="H864" s="597">
        <v>8000000</v>
      </c>
    </row>
    <row r="865" spans="1:8">
      <c r="A865" s="594" t="s">
        <v>132</v>
      </c>
      <c r="B865" s="594" t="s">
        <v>397</v>
      </c>
      <c r="C865" s="594" t="s">
        <v>276</v>
      </c>
      <c r="D865" s="594" t="s">
        <v>2767</v>
      </c>
      <c r="E865" s="594" t="s">
        <v>738</v>
      </c>
      <c r="F865" s="594" t="s">
        <v>296</v>
      </c>
      <c r="G865" s="596" t="s">
        <v>297</v>
      </c>
      <c r="H865" s="597">
        <v>8000000</v>
      </c>
    </row>
    <row r="866" spans="1:8">
      <c r="A866" s="594" t="s">
        <v>132</v>
      </c>
      <c r="B866" s="594" t="s">
        <v>397</v>
      </c>
      <c r="C866" s="594" t="s">
        <v>276</v>
      </c>
      <c r="D866" s="594" t="s">
        <v>2767</v>
      </c>
      <c r="E866" s="594" t="s">
        <v>744</v>
      </c>
      <c r="F866" s="595" t="s">
        <v>411</v>
      </c>
      <c r="G866" s="596" t="s">
        <v>2686</v>
      </c>
      <c r="H866" s="597">
        <v>529019000</v>
      </c>
    </row>
    <row r="867" spans="1:8">
      <c r="A867" s="594" t="s">
        <v>132</v>
      </c>
      <c r="B867" s="594" t="s">
        <v>397</v>
      </c>
      <c r="C867" s="594" t="s">
        <v>276</v>
      </c>
      <c r="D867" s="594" t="s">
        <v>2767</v>
      </c>
      <c r="E867" s="594" t="s">
        <v>744</v>
      </c>
      <c r="F867" s="594" t="s">
        <v>1061</v>
      </c>
      <c r="G867" s="596" t="s">
        <v>2729</v>
      </c>
      <c r="H867" s="597">
        <v>115760000</v>
      </c>
    </row>
    <row r="868" spans="1:8">
      <c r="A868" s="594" t="s">
        <v>132</v>
      </c>
      <c r="B868" s="594" t="s">
        <v>397</v>
      </c>
      <c r="C868" s="594" t="s">
        <v>276</v>
      </c>
      <c r="D868" s="594" t="s">
        <v>2767</v>
      </c>
      <c r="E868" s="594" t="s">
        <v>744</v>
      </c>
      <c r="F868" s="594" t="s">
        <v>7</v>
      </c>
      <c r="G868" s="596" t="s">
        <v>8</v>
      </c>
      <c r="H868" s="597">
        <v>9714000</v>
      </c>
    </row>
    <row r="869" spans="1:8">
      <c r="A869" s="594" t="s">
        <v>132</v>
      </c>
      <c r="B869" s="594" t="s">
        <v>397</v>
      </c>
      <c r="C869" s="594" t="s">
        <v>276</v>
      </c>
      <c r="D869" s="594" t="s">
        <v>2767</v>
      </c>
      <c r="E869" s="594" t="s">
        <v>744</v>
      </c>
      <c r="F869" s="594" t="s">
        <v>572</v>
      </c>
      <c r="G869" s="596" t="s">
        <v>2689</v>
      </c>
      <c r="H869" s="597">
        <v>11870000</v>
      </c>
    </row>
    <row r="870" spans="1:8">
      <c r="A870" s="594" t="s">
        <v>132</v>
      </c>
      <c r="B870" s="594" t="s">
        <v>397</v>
      </c>
      <c r="C870" s="594" t="s">
        <v>276</v>
      </c>
      <c r="D870" s="594" t="s">
        <v>2767</v>
      </c>
      <c r="E870" s="594" t="s">
        <v>744</v>
      </c>
      <c r="F870" s="594" t="s">
        <v>746</v>
      </c>
      <c r="G870" s="596" t="s">
        <v>2690</v>
      </c>
      <c r="H870" s="597">
        <v>58880000</v>
      </c>
    </row>
    <row r="871" spans="1:8">
      <c r="A871" s="594" t="s">
        <v>132</v>
      </c>
      <c r="B871" s="594" t="s">
        <v>397</v>
      </c>
      <c r="C871" s="594" t="s">
        <v>276</v>
      </c>
      <c r="D871" s="594" t="s">
        <v>2767</v>
      </c>
      <c r="E871" s="594" t="s">
        <v>744</v>
      </c>
      <c r="F871" s="594" t="s">
        <v>11</v>
      </c>
      <c r="G871" s="596" t="s">
        <v>2691</v>
      </c>
      <c r="H871" s="597">
        <v>1636000</v>
      </c>
    </row>
    <row r="872" spans="1:8">
      <c r="A872" s="594" t="s">
        <v>132</v>
      </c>
      <c r="B872" s="594" t="s">
        <v>397</v>
      </c>
      <c r="C872" s="594" t="s">
        <v>276</v>
      </c>
      <c r="D872" s="594" t="s">
        <v>2767</v>
      </c>
      <c r="E872" s="594" t="s">
        <v>744</v>
      </c>
      <c r="F872" s="594" t="s">
        <v>748</v>
      </c>
      <c r="G872" s="596" t="s">
        <v>35</v>
      </c>
      <c r="H872" s="597">
        <v>331159000</v>
      </c>
    </row>
    <row r="873" spans="1:8">
      <c r="A873" s="594" t="s">
        <v>132</v>
      </c>
      <c r="B873" s="594" t="s">
        <v>397</v>
      </c>
      <c r="C873" s="594" t="s">
        <v>276</v>
      </c>
      <c r="D873" s="594" t="s">
        <v>2767</v>
      </c>
      <c r="E873" s="594" t="s">
        <v>2692</v>
      </c>
      <c r="F873" s="595" t="s">
        <v>411</v>
      </c>
      <c r="G873" s="596" t="s">
        <v>2693</v>
      </c>
      <c r="H873" s="597">
        <v>127990000</v>
      </c>
    </row>
    <row r="874" spans="1:8">
      <c r="A874" s="594" t="s">
        <v>132</v>
      </c>
      <c r="B874" s="594" t="s">
        <v>397</v>
      </c>
      <c r="C874" s="594" t="s">
        <v>276</v>
      </c>
      <c r="D874" s="594" t="s">
        <v>2767</v>
      </c>
      <c r="E874" s="594" t="s">
        <v>2692</v>
      </c>
      <c r="F874" s="594" t="s">
        <v>2722</v>
      </c>
      <c r="G874" s="596" t="s">
        <v>2690</v>
      </c>
      <c r="H874" s="597">
        <v>22490000</v>
      </c>
    </row>
    <row r="875" spans="1:8">
      <c r="A875" s="594" t="s">
        <v>132</v>
      </c>
      <c r="B875" s="594" t="s">
        <v>397</v>
      </c>
      <c r="C875" s="594" t="s">
        <v>276</v>
      </c>
      <c r="D875" s="594" t="s">
        <v>2767</v>
      </c>
      <c r="E875" s="594" t="s">
        <v>2692</v>
      </c>
      <c r="F875" s="594" t="s">
        <v>2694</v>
      </c>
      <c r="G875" s="596" t="s">
        <v>2689</v>
      </c>
      <c r="H875" s="597">
        <v>25500000</v>
      </c>
    </row>
    <row r="876" spans="1:8">
      <c r="A876" s="594" t="s">
        <v>132</v>
      </c>
      <c r="B876" s="594" t="s">
        <v>397</v>
      </c>
      <c r="C876" s="594" t="s">
        <v>276</v>
      </c>
      <c r="D876" s="594" t="s">
        <v>2767</v>
      </c>
      <c r="E876" s="594" t="s">
        <v>2692</v>
      </c>
      <c r="F876" s="594" t="s">
        <v>2730</v>
      </c>
      <c r="G876" s="596" t="s">
        <v>2731</v>
      </c>
      <c r="H876" s="597">
        <v>80000000</v>
      </c>
    </row>
    <row r="877" spans="1:8">
      <c r="A877" s="594" t="s">
        <v>132</v>
      </c>
      <c r="B877" s="594" t="s">
        <v>397</v>
      </c>
      <c r="C877" s="594" t="s">
        <v>276</v>
      </c>
      <c r="D877" s="594" t="s">
        <v>2767</v>
      </c>
      <c r="E877" s="594" t="s">
        <v>189</v>
      </c>
      <c r="F877" s="595" t="s">
        <v>411</v>
      </c>
      <c r="G877" s="596" t="s">
        <v>190</v>
      </c>
      <c r="H877" s="597">
        <v>338571920</v>
      </c>
    </row>
    <row r="878" spans="1:8">
      <c r="A878" s="594" t="s">
        <v>132</v>
      </c>
      <c r="B878" s="594" t="s">
        <v>397</v>
      </c>
      <c r="C878" s="594" t="s">
        <v>276</v>
      </c>
      <c r="D878" s="594" t="s">
        <v>2767</v>
      </c>
      <c r="E878" s="594" t="s">
        <v>189</v>
      </c>
      <c r="F878" s="594" t="s">
        <v>773</v>
      </c>
      <c r="G878" s="596" t="s">
        <v>2695</v>
      </c>
      <c r="H878" s="597">
        <v>292634000</v>
      </c>
    </row>
    <row r="879" spans="1:8">
      <c r="A879" s="594" t="s">
        <v>132</v>
      </c>
      <c r="B879" s="594" t="s">
        <v>397</v>
      </c>
      <c r="C879" s="594" t="s">
        <v>276</v>
      </c>
      <c r="D879" s="594" t="s">
        <v>2767</v>
      </c>
      <c r="E879" s="594" t="s">
        <v>189</v>
      </c>
      <c r="F879" s="594" t="s">
        <v>13</v>
      </c>
      <c r="G879" s="596" t="s">
        <v>2732</v>
      </c>
      <c r="H879" s="597">
        <v>10609920</v>
      </c>
    </row>
    <row r="880" spans="1:8">
      <c r="A880" s="594" t="s">
        <v>132</v>
      </c>
      <c r="B880" s="594" t="s">
        <v>397</v>
      </c>
      <c r="C880" s="594" t="s">
        <v>276</v>
      </c>
      <c r="D880" s="594" t="s">
        <v>2767</v>
      </c>
      <c r="E880" s="594" t="s">
        <v>189</v>
      </c>
      <c r="F880" s="594" t="s">
        <v>37</v>
      </c>
      <c r="G880" s="596" t="s">
        <v>2696</v>
      </c>
      <c r="H880" s="597">
        <v>21030000</v>
      </c>
    </row>
    <row r="881" spans="1:8">
      <c r="A881" s="594" t="s">
        <v>132</v>
      </c>
      <c r="B881" s="594" t="s">
        <v>397</v>
      </c>
      <c r="C881" s="594" t="s">
        <v>276</v>
      </c>
      <c r="D881" s="594" t="s">
        <v>2767</v>
      </c>
      <c r="E881" s="594" t="s">
        <v>189</v>
      </c>
      <c r="F881" s="594" t="s">
        <v>192</v>
      </c>
      <c r="G881" s="596" t="s">
        <v>195</v>
      </c>
      <c r="H881" s="597">
        <v>14298000</v>
      </c>
    </row>
    <row r="882" spans="1:8">
      <c r="A882" s="594" t="s">
        <v>132</v>
      </c>
      <c r="B882" s="594" t="s">
        <v>397</v>
      </c>
      <c r="C882" s="594" t="s">
        <v>276</v>
      </c>
      <c r="D882" s="594" t="s">
        <v>2767</v>
      </c>
      <c r="E882" s="594" t="s">
        <v>2697</v>
      </c>
      <c r="F882" s="595" t="s">
        <v>411</v>
      </c>
      <c r="G882" s="596" t="s">
        <v>2698</v>
      </c>
      <c r="H882" s="597">
        <v>3891000</v>
      </c>
    </row>
    <row r="883" spans="1:8">
      <c r="A883" s="594" t="s">
        <v>132</v>
      </c>
      <c r="B883" s="594" t="s">
        <v>397</v>
      </c>
      <c r="C883" s="594" t="s">
        <v>276</v>
      </c>
      <c r="D883" s="594" t="s">
        <v>2767</v>
      </c>
      <c r="E883" s="594" t="s">
        <v>2697</v>
      </c>
      <c r="F883" s="594" t="s">
        <v>2699</v>
      </c>
      <c r="G883" s="596" t="s">
        <v>2700</v>
      </c>
      <c r="H883" s="597">
        <v>3891000</v>
      </c>
    </row>
    <row r="884" spans="1:8">
      <c r="A884" s="594" t="s">
        <v>132</v>
      </c>
      <c r="B884" s="594" t="s">
        <v>397</v>
      </c>
      <c r="C884" s="594" t="s">
        <v>276</v>
      </c>
      <c r="D884" s="594" t="s">
        <v>2767</v>
      </c>
      <c r="E884" s="594" t="s">
        <v>1254</v>
      </c>
      <c r="F884" s="595" t="s">
        <v>411</v>
      </c>
      <c r="G884" s="596" t="s">
        <v>1255</v>
      </c>
      <c r="H884" s="597">
        <v>808000000</v>
      </c>
    </row>
    <row r="885" spans="1:8">
      <c r="A885" s="594" t="s">
        <v>132</v>
      </c>
      <c r="B885" s="594" t="s">
        <v>397</v>
      </c>
      <c r="C885" s="594" t="s">
        <v>276</v>
      </c>
      <c r="D885" s="594" t="s">
        <v>2767</v>
      </c>
      <c r="E885" s="594" t="s">
        <v>1254</v>
      </c>
      <c r="F885" s="594" t="s">
        <v>1253</v>
      </c>
      <c r="G885" s="596" t="s">
        <v>1252</v>
      </c>
      <c r="H885" s="597">
        <v>808000000</v>
      </c>
    </row>
    <row r="886" spans="1:8">
      <c r="A886" s="594" t="s">
        <v>132</v>
      </c>
      <c r="B886" s="594" t="s">
        <v>397</v>
      </c>
      <c r="C886" s="594" t="s">
        <v>276</v>
      </c>
      <c r="D886" s="594" t="s">
        <v>2767</v>
      </c>
      <c r="E886" s="594" t="s">
        <v>194</v>
      </c>
      <c r="F886" s="595" t="s">
        <v>411</v>
      </c>
      <c r="G886" s="596" t="s">
        <v>195</v>
      </c>
      <c r="H886" s="597">
        <v>248189952</v>
      </c>
    </row>
    <row r="887" spans="1:8">
      <c r="A887" s="594" t="s">
        <v>132</v>
      </c>
      <c r="B887" s="594" t="s">
        <v>397</v>
      </c>
      <c r="C887" s="594" t="s">
        <v>276</v>
      </c>
      <c r="D887" s="594" t="s">
        <v>2767</v>
      </c>
      <c r="E887" s="594" t="s">
        <v>194</v>
      </c>
      <c r="F887" s="594" t="s">
        <v>15</v>
      </c>
      <c r="G887" s="596" t="s">
        <v>2701</v>
      </c>
      <c r="H887" s="597">
        <v>46224700</v>
      </c>
    </row>
    <row r="888" spans="1:8">
      <c r="A888" s="594" t="s">
        <v>132</v>
      </c>
      <c r="B888" s="594" t="s">
        <v>397</v>
      </c>
      <c r="C888" s="594" t="s">
        <v>276</v>
      </c>
      <c r="D888" s="594" t="s">
        <v>2767</v>
      </c>
      <c r="E888" s="594" t="s">
        <v>194</v>
      </c>
      <c r="F888" s="594" t="s">
        <v>39</v>
      </c>
      <c r="G888" s="596" t="s">
        <v>2702</v>
      </c>
      <c r="H888" s="597">
        <v>18770200</v>
      </c>
    </row>
    <row r="889" spans="1:8">
      <c r="A889" s="594" t="s">
        <v>132</v>
      </c>
      <c r="B889" s="594" t="s">
        <v>397</v>
      </c>
      <c r="C889" s="594" t="s">
        <v>276</v>
      </c>
      <c r="D889" s="594" t="s">
        <v>2767</v>
      </c>
      <c r="E889" s="594" t="s">
        <v>194</v>
      </c>
      <c r="F889" s="594" t="s">
        <v>198</v>
      </c>
      <c r="G889" s="596" t="s">
        <v>199</v>
      </c>
      <c r="H889" s="597">
        <v>178028500</v>
      </c>
    </row>
    <row r="890" spans="1:8">
      <c r="A890" s="594" t="s">
        <v>132</v>
      </c>
      <c r="B890" s="594" t="s">
        <v>397</v>
      </c>
      <c r="C890" s="594" t="s">
        <v>276</v>
      </c>
      <c r="D890" s="594" t="s">
        <v>2767</v>
      </c>
      <c r="E890" s="594" t="s">
        <v>194</v>
      </c>
      <c r="F890" s="594" t="s">
        <v>200</v>
      </c>
      <c r="G890" s="596" t="s">
        <v>201</v>
      </c>
      <c r="H890" s="597">
        <v>5166552</v>
      </c>
    </row>
    <row r="891" spans="1:8">
      <c r="A891" s="594" t="s">
        <v>132</v>
      </c>
      <c r="B891" s="594" t="s">
        <v>397</v>
      </c>
      <c r="C891" s="594" t="s">
        <v>276</v>
      </c>
      <c r="D891" s="594" t="s">
        <v>2767</v>
      </c>
      <c r="E891" s="594" t="s">
        <v>550</v>
      </c>
      <c r="F891" s="595" t="s">
        <v>411</v>
      </c>
      <c r="G891" s="596" t="s">
        <v>2705</v>
      </c>
      <c r="H891" s="597">
        <v>70690000</v>
      </c>
    </row>
    <row r="892" spans="1:8">
      <c r="A892" s="594" t="s">
        <v>132</v>
      </c>
      <c r="B892" s="594" t="s">
        <v>397</v>
      </c>
      <c r="C892" s="594" t="s">
        <v>276</v>
      </c>
      <c r="D892" s="594" t="s">
        <v>2767</v>
      </c>
      <c r="E892" s="594" t="s">
        <v>550</v>
      </c>
      <c r="F892" s="594" t="s">
        <v>2706</v>
      </c>
      <c r="G892" s="596" t="s">
        <v>72</v>
      </c>
      <c r="H892" s="597">
        <v>70690000</v>
      </c>
    </row>
    <row r="893" spans="1:8">
      <c r="A893" s="594" t="s">
        <v>132</v>
      </c>
      <c r="B893" s="594" t="s">
        <v>397</v>
      </c>
      <c r="C893" s="594" t="s">
        <v>276</v>
      </c>
      <c r="D893" s="594" t="s">
        <v>2767</v>
      </c>
      <c r="E893" s="594" t="s">
        <v>260</v>
      </c>
      <c r="F893" s="595" t="s">
        <v>411</v>
      </c>
      <c r="G893" s="596" t="s">
        <v>261</v>
      </c>
      <c r="H893" s="597">
        <v>948844605</v>
      </c>
    </row>
    <row r="894" spans="1:8">
      <c r="A894" s="594" t="s">
        <v>132</v>
      </c>
      <c r="B894" s="594" t="s">
        <v>397</v>
      </c>
      <c r="C894" s="594" t="s">
        <v>276</v>
      </c>
      <c r="D894" s="594" t="s">
        <v>2767</v>
      </c>
      <c r="E894" s="594" t="s">
        <v>260</v>
      </c>
      <c r="F894" s="594" t="s">
        <v>262</v>
      </c>
      <c r="G894" s="596" t="s">
        <v>2707</v>
      </c>
      <c r="H894" s="597">
        <v>948844605</v>
      </c>
    </row>
    <row r="895" spans="1:8">
      <c r="A895" s="594" t="s">
        <v>132</v>
      </c>
      <c r="B895" s="594" t="s">
        <v>397</v>
      </c>
      <c r="C895" s="594" t="s">
        <v>276</v>
      </c>
      <c r="D895" s="594" t="s">
        <v>2767</v>
      </c>
      <c r="E895" s="594" t="s">
        <v>53</v>
      </c>
      <c r="F895" s="595" t="s">
        <v>411</v>
      </c>
      <c r="G895" s="596" t="s">
        <v>193</v>
      </c>
      <c r="H895" s="597">
        <v>3640580423</v>
      </c>
    </row>
    <row r="896" spans="1:8">
      <c r="A896" s="594" t="s">
        <v>132</v>
      </c>
      <c r="B896" s="594" t="s">
        <v>397</v>
      </c>
      <c r="C896" s="594" t="s">
        <v>276</v>
      </c>
      <c r="D896" s="594" t="s">
        <v>2767</v>
      </c>
      <c r="E896" s="594" t="s">
        <v>53</v>
      </c>
      <c r="F896" s="594" t="s">
        <v>54</v>
      </c>
      <c r="G896" s="596" t="s">
        <v>55</v>
      </c>
      <c r="H896" s="597">
        <v>1511908423</v>
      </c>
    </row>
    <row r="897" spans="1:8">
      <c r="A897" s="594" t="s">
        <v>132</v>
      </c>
      <c r="B897" s="594" t="s">
        <v>397</v>
      </c>
      <c r="C897" s="594" t="s">
        <v>276</v>
      </c>
      <c r="D897" s="594" t="s">
        <v>2767</v>
      </c>
      <c r="E897" s="594" t="s">
        <v>53</v>
      </c>
      <c r="F897" s="594" t="s">
        <v>56</v>
      </c>
      <c r="G897" s="596" t="s">
        <v>57</v>
      </c>
      <c r="H897" s="597">
        <v>2128672000</v>
      </c>
    </row>
    <row r="898" spans="1:8">
      <c r="A898" s="594" t="s">
        <v>132</v>
      </c>
      <c r="B898" s="594" t="s">
        <v>397</v>
      </c>
      <c r="C898" s="594" t="s">
        <v>276</v>
      </c>
      <c r="D898" s="594" t="s">
        <v>2769</v>
      </c>
      <c r="E898" s="595" t="s">
        <v>411</v>
      </c>
      <c r="F898" s="595" t="s">
        <v>411</v>
      </c>
      <c r="G898" s="596" t="s">
        <v>2770</v>
      </c>
      <c r="H898" s="597">
        <v>2885587236</v>
      </c>
    </row>
    <row r="899" spans="1:8">
      <c r="A899" s="594" t="s">
        <v>132</v>
      </c>
      <c r="B899" s="594" t="s">
        <v>397</v>
      </c>
      <c r="C899" s="594" t="s">
        <v>276</v>
      </c>
      <c r="D899" s="594" t="s">
        <v>2769</v>
      </c>
      <c r="E899" s="594" t="s">
        <v>1145</v>
      </c>
      <c r="F899" s="595" t="s">
        <v>411</v>
      </c>
      <c r="G899" s="596" t="s">
        <v>2761</v>
      </c>
      <c r="H899" s="597">
        <v>41213476</v>
      </c>
    </row>
    <row r="900" spans="1:8">
      <c r="A900" s="594" t="s">
        <v>132</v>
      </c>
      <c r="B900" s="594" t="s">
        <v>397</v>
      </c>
      <c r="C900" s="594" t="s">
        <v>276</v>
      </c>
      <c r="D900" s="594" t="s">
        <v>2769</v>
      </c>
      <c r="E900" s="594" t="s">
        <v>1145</v>
      </c>
      <c r="F900" s="594" t="s">
        <v>1236</v>
      </c>
      <c r="G900" s="596" t="s">
        <v>1235</v>
      </c>
      <c r="H900" s="597">
        <v>41213476</v>
      </c>
    </row>
    <row r="901" spans="1:8">
      <c r="A901" s="594" t="s">
        <v>132</v>
      </c>
      <c r="B901" s="594" t="s">
        <v>397</v>
      </c>
      <c r="C901" s="594" t="s">
        <v>276</v>
      </c>
      <c r="D901" s="594" t="s">
        <v>2769</v>
      </c>
      <c r="E901" s="594" t="s">
        <v>260</v>
      </c>
      <c r="F901" s="595" t="s">
        <v>411</v>
      </c>
      <c r="G901" s="596" t="s">
        <v>261</v>
      </c>
      <c r="H901" s="597">
        <v>2602922730</v>
      </c>
    </row>
    <row r="902" spans="1:8">
      <c r="A902" s="594" t="s">
        <v>132</v>
      </c>
      <c r="B902" s="594" t="s">
        <v>397</v>
      </c>
      <c r="C902" s="594" t="s">
        <v>276</v>
      </c>
      <c r="D902" s="594" t="s">
        <v>2769</v>
      </c>
      <c r="E902" s="594" t="s">
        <v>260</v>
      </c>
      <c r="F902" s="594" t="s">
        <v>262</v>
      </c>
      <c r="G902" s="596" t="s">
        <v>2707</v>
      </c>
      <c r="H902" s="597">
        <v>2602922730</v>
      </c>
    </row>
    <row r="903" spans="1:8">
      <c r="A903" s="594" t="s">
        <v>132</v>
      </c>
      <c r="B903" s="594" t="s">
        <v>397</v>
      </c>
      <c r="C903" s="594" t="s">
        <v>276</v>
      </c>
      <c r="D903" s="594" t="s">
        <v>2769</v>
      </c>
      <c r="E903" s="594" t="s">
        <v>53</v>
      </c>
      <c r="F903" s="595" t="s">
        <v>411</v>
      </c>
      <c r="G903" s="596" t="s">
        <v>193</v>
      </c>
      <c r="H903" s="597">
        <v>241451030</v>
      </c>
    </row>
    <row r="904" spans="1:8">
      <c r="A904" s="594" t="s">
        <v>132</v>
      </c>
      <c r="B904" s="594" t="s">
        <v>397</v>
      </c>
      <c r="C904" s="594" t="s">
        <v>276</v>
      </c>
      <c r="D904" s="594" t="s">
        <v>2769</v>
      </c>
      <c r="E904" s="594" t="s">
        <v>53</v>
      </c>
      <c r="F904" s="594" t="s">
        <v>56</v>
      </c>
      <c r="G904" s="596" t="s">
        <v>57</v>
      </c>
      <c r="H904" s="597">
        <v>241451030</v>
      </c>
    </row>
    <row r="905" spans="1:8">
      <c r="A905" s="594" t="s">
        <v>132</v>
      </c>
      <c r="B905" s="594" t="s">
        <v>397</v>
      </c>
      <c r="C905" s="594" t="s">
        <v>276</v>
      </c>
      <c r="D905" s="594" t="s">
        <v>278</v>
      </c>
      <c r="E905" s="595" t="s">
        <v>411</v>
      </c>
      <c r="F905" s="595" t="s">
        <v>411</v>
      </c>
      <c r="G905" s="596" t="s">
        <v>2771</v>
      </c>
      <c r="H905" s="597">
        <v>10293389262</v>
      </c>
    </row>
    <row r="906" spans="1:8">
      <c r="A906" s="594" t="s">
        <v>132</v>
      </c>
      <c r="B906" s="594" t="s">
        <v>397</v>
      </c>
      <c r="C906" s="594" t="s">
        <v>276</v>
      </c>
      <c r="D906" s="594" t="s">
        <v>278</v>
      </c>
      <c r="E906" s="594" t="s">
        <v>142</v>
      </c>
      <c r="F906" s="595" t="s">
        <v>411</v>
      </c>
      <c r="G906" s="596" t="s">
        <v>143</v>
      </c>
      <c r="H906" s="597">
        <v>476634284</v>
      </c>
    </row>
    <row r="907" spans="1:8">
      <c r="A907" s="594" t="s">
        <v>132</v>
      </c>
      <c r="B907" s="594" t="s">
        <v>397</v>
      </c>
      <c r="C907" s="594" t="s">
        <v>276</v>
      </c>
      <c r="D907" s="594" t="s">
        <v>278</v>
      </c>
      <c r="E907" s="594" t="s">
        <v>142</v>
      </c>
      <c r="F907" s="594" t="s">
        <v>144</v>
      </c>
      <c r="G907" s="596" t="s">
        <v>2664</v>
      </c>
      <c r="H907" s="597">
        <v>476634284</v>
      </c>
    </row>
    <row r="908" spans="1:8">
      <c r="A908" s="594" t="s">
        <v>132</v>
      </c>
      <c r="B908" s="594" t="s">
        <v>397</v>
      </c>
      <c r="C908" s="594" t="s">
        <v>276</v>
      </c>
      <c r="D908" s="594" t="s">
        <v>278</v>
      </c>
      <c r="E908" s="594" t="s">
        <v>148</v>
      </c>
      <c r="F908" s="595" t="s">
        <v>411</v>
      </c>
      <c r="G908" s="596" t="s">
        <v>149</v>
      </c>
      <c r="H908" s="597">
        <v>90175967</v>
      </c>
    </row>
    <row r="909" spans="1:8">
      <c r="A909" s="594" t="s">
        <v>132</v>
      </c>
      <c r="B909" s="594" t="s">
        <v>397</v>
      </c>
      <c r="C909" s="594" t="s">
        <v>276</v>
      </c>
      <c r="D909" s="594" t="s">
        <v>278</v>
      </c>
      <c r="E909" s="594" t="s">
        <v>148</v>
      </c>
      <c r="F909" s="594" t="s">
        <v>223</v>
      </c>
      <c r="G909" s="596" t="s">
        <v>224</v>
      </c>
      <c r="H909" s="597">
        <v>38534685</v>
      </c>
    </row>
    <row r="910" spans="1:8">
      <c r="A910" s="594" t="s">
        <v>132</v>
      </c>
      <c r="B910" s="594" t="s">
        <v>397</v>
      </c>
      <c r="C910" s="594" t="s">
        <v>276</v>
      </c>
      <c r="D910" s="594" t="s">
        <v>278</v>
      </c>
      <c r="E910" s="594" t="s">
        <v>148</v>
      </c>
      <c r="F910" s="594" t="s">
        <v>603</v>
      </c>
      <c r="G910" s="596" t="s">
        <v>604</v>
      </c>
      <c r="H910" s="597">
        <v>1354000</v>
      </c>
    </row>
    <row r="911" spans="1:8">
      <c r="A911" s="594" t="s">
        <v>132</v>
      </c>
      <c r="B911" s="594" t="s">
        <v>397</v>
      </c>
      <c r="C911" s="594" t="s">
        <v>276</v>
      </c>
      <c r="D911" s="594" t="s">
        <v>278</v>
      </c>
      <c r="E911" s="594" t="s">
        <v>148</v>
      </c>
      <c r="F911" s="594" t="s">
        <v>1075</v>
      </c>
      <c r="G911" s="596" t="s">
        <v>2666</v>
      </c>
      <c r="H911" s="597">
        <v>29174263</v>
      </c>
    </row>
    <row r="912" spans="1:8">
      <c r="A912" s="594" t="s">
        <v>132</v>
      </c>
      <c r="B912" s="594" t="s">
        <v>397</v>
      </c>
      <c r="C912" s="594" t="s">
        <v>276</v>
      </c>
      <c r="D912" s="594" t="s">
        <v>278</v>
      </c>
      <c r="E912" s="594" t="s">
        <v>148</v>
      </c>
      <c r="F912" s="594" t="s">
        <v>150</v>
      </c>
      <c r="G912" s="596" t="s">
        <v>151</v>
      </c>
      <c r="H912" s="597">
        <v>3114785</v>
      </c>
    </row>
    <row r="913" spans="1:8">
      <c r="A913" s="594" t="s">
        <v>132</v>
      </c>
      <c r="B913" s="594" t="s">
        <v>397</v>
      </c>
      <c r="C913" s="594" t="s">
        <v>276</v>
      </c>
      <c r="D913" s="594" t="s">
        <v>278</v>
      </c>
      <c r="E913" s="594" t="s">
        <v>148</v>
      </c>
      <c r="F913" s="594" t="s">
        <v>605</v>
      </c>
      <c r="G913" s="596" t="s">
        <v>2668</v>
      </c>
      <c r="H913" s="597">
        <v>17998234</v>
      </c>
    </row>
    <row r="914" spans="1:8">
      <c r="A914" s="594" t="s">
        <v>132</v>
      </c>
      <c r="B914" s="594" t="s">
        <v>397</v>
      </c>
      <c r="C914" s="594" t="s">
        <v>276</v>
      </c>
      <c r="D914" s="594" t="s">
        <v>278</v>
      </c>
      <c r="E914" s="594" t="s">
        <v>152</v>
      </c>
      <c r="F914" s="595" t="s">
        <v>411</v>
      </c>
      <c r="G914" s="596" t="s">
        <v>153</v>
      </c>
      <c r="H914" s="597">
        <v>5000000</v>
      </c>
    </row>
    <row r="915" spans="1:8">
      <c r="A915" s="594" t="s">
        <v>132</v>
      </c>
      <c r="B915" s="594" t="s">
        <v>397</v>
      </c>
      <c r="C915" s="594" t="s">
        <v>276</v>
      </c>
      <c r="D915" s="594" t="s">
        <v>278</v>
      </c>
      <c r="E915" s="594" t="s">
        <v>152</v>
      </c>
      <c r="F915" s="594" t="s">
        <v>606</v>
      </c>
      <c r="G915" s="596" t="s">
        <v>195</v>
      </c>
      <c r="H915" s="597">
        <v>5000000</v>
      </c>
    </row>
    <row r="916" spans="1:8">
      <c r="A916" s="594" t="s">
        <v>132</v>
      </c>
      <c r="B916" s="594" t="s">
        <v>397</v>
      </c>
      <c r="C916" s="594" t="s">
        <v>276</v>
      </c>
      <c r="D916" s="594" t="s">
        <v>278</v>
      </c>
      <c r="E916" s="594" t="s">
        <v>156</v>
      </c>
      <c r="F916" s="595" t="s">
        <v>411</v>
      </c>
      <c r="G916" s="596" t="s">
        <v>514</v>
      </c>
      <c r="H916" s="597">
        <v>134664668</v>
      </c>
    </row>
    <row r="917" spans="1:8">
      <c r="A917" s="594" t="s">
        <v>132</v>
      </c>
      <c r="B917" s="594" t="s">
        <v>397</v>
      </c>
      <c r="C917" s="594" t="s">
        <v>276</v>
      </c>
      <c r="D917" s="594" t="s">
        <v>278</v>
      </c>
      <c r="E917" s="594" t="s">
        <v>156</v>
      </c>
      <c r="F917" s="594" t="s">
        <v>157</v>
      </c>
      <c r="G917" s="596" t="s">
        <v>158</v>
      </c>
      <c r="H917" s="597">
        <v>100814888</v>
      </c>
    </row>
    <row r="918" spans="1:8">
      <c r="A918" s="594" t="s">
        <v>132</v>
      </c>
      <c r="B918" s="594" t="s">
        <v>397</v>
      </c>
      <c r="C918" s="594" t="s">
        <v>276</v>
      </c>
      <c r="D918" s="594" t="s">
        <v>278</v>
      </c>
      <c r="E918" s="594" t="s">
        <v>156</v>
      </c>
      <c r="F918" s="594" t="s">
        <v>159</v>
      </c>
      <c r="G918" s="596" t="s">
        <v>160</v>
      </c>
      <c r="H918" s="597">
        <v>17266214</v>
      </c>
    </row>
    <row r="919" spans="1:8">
      <c r="A919" s="594" t="s">
        <v>132</v>
      </c>
      <c r="B919" s="594" t="s">
        <v>397</v>
      </c>
      <c r="C919" s="594" t="s">
        <v>276</v>
      </c>
      <c r="D919" s="594" t="s">
        <v>278</v>
      </c>
      <c r="E919" s="594" t="s">
        <v>156</v>
      </c>
      <c r="F919" s="594" t="s">
        <v>161</v>
      </c>
      <c r="G919" s="596" t="s">
        <v>162</v>
      </c>
      <c r="H919" s="597">
        <v>11510813</v>
      </c>
    </row>
    <row r="920" spans="1:8">
      <c r="A920" s="594" t="s">
        <v>132</v>
      </c>
      <c r="B920" s="594" t="s">
        <v>397</v>
      </c>
      <c r="C920" s="594" t="s">
        <v>276</v>
      </c>
      <c r="D920" s="594" t="s">
        <v>278</v>
      </c>
      <c r="E920" s="594" t="s">
        <v>156</v>
      </c>
      <c r="F920" s="594" t="s">
        <v>1</v>
      </c>
      <c r="G920" s="596" t="s">
        <v>2</v>
      </c>
      <c r="H920" s="597">
        <v>5072753</v>
      </c>
    </row>
    <row r="921" spans="1:8">
      <c r="A921" s="594" t="s">
        <v>132</v>
      </c>
      <c r="B921" s="594" t="s">
        <v>397</v>
      </c>
      <c r="C921" s="594" t="s">
        <v>276</v>
      </c>
      <c r="D921" s="594" t="s">
        <v>278</v>
      </c>
      <c r="E921" s="594" t="s">
        <v>163</v>
      </c>
      <c r="F921" s="595" t="s">
        <v>411</v>
      </c>
      <c r="G921" s="596" t="s">
        <v>164</v>
      </c>
      <c r="H921" s="597">
        <v>68716918</v>
      </c>
    </row>
    <row r="922" spans="1:8">
      <c r="A922" s="594" t="s">
        <v>132</v>
      </c>
      <c r="B922" s="594" t="s">
        <v>397</v>
      </c>
      <c r="C922" s="594" t="s">
        <v>276</v>
      </c>
      <c r="D922" s="594" t="s">
        <v>278</v>
      </c>
      <c r="E922" s="594" t="s">
        <v>163</v>
      </c>
      <c r="F922" s="594" t="s">
        <v>1060</v>
      </c>
      <c r="G922" s="596" t="s">
        <v>2672</v>
      </c>
      <c r="H922" s="597">
        <v>68716918</v>
      </c>
    </row>
    <row r="923" spans="1:8">
      <c r="A923" s="594" t="s">
        <v>132</v>
      </c>
      <c r="B923" s="594" t="s">
        <v>397</v>
      </c>
      <c r="C923" s="594" t="s">
        <v>276</v>
      </c>
      <c r="D923" s="594" t="s">
        <v>278</v>
      </c>
      <c r="E923" s="594" t="s">
        <v>167</v>
      </c>
      <c r="F923" s="595" t="s">
        <v>411</v>
      </c>
      <c r="G923" s="596" t="s">
        <v>168</v>
      </c>
      <c r="H923" s="597">
        <v>28175655</v>
      </c>
    </row>
    <row r="924" spans="1:8">
      <c r="A924" s="594" t="s">
        <v>132</v>
      </c>
      <c r="B924" s="594" t="s">
        <v>397</v>
      </c>
      <c r="C924" s="594" t="s">
        <v>276</v>
      </c>
      <c r="D924" s="594" t="s">
        <v>278</v>
      </c>
      <c r="E924" s="594" t="s">
        <v>167</v>
      </c>
      <c r="F924" s="594" t="s">
        <v>228</v>
      </c>
      <c r="G924" s="596" t="s">
        <v>2673</v>
      </c>
      <c r="H924" s="597">
        <v>5660227</v>
      </c>
    </row>
    <row r="925" spans="1:8">
      <c r="A925" s="594" t="s">
        <v>132</v>
      </c>
      <c r="B925" s="594" t="s">
        <v>397</v>
      </c>
      <c r="C925" s="594" t="s">
        <v>276</v>
      </c>
      <c r="D925" s="594" t="s">
        <v>278</v>
      </c>
      <c r="E925" s="594" t="s">
        <v>167</v>
      </c>
      <c r="F925" s="594" t="s">
        <v>169</v>
      </c>
      <c r="G925" s="596" t="s">
        <v>2674</v>
      </c>
      <c r="H925" s="597">
        <v>1062428</v>
      </c>
    </row>
    <row r="926" spans="1:8">
      <c r="A926" s="594" t="s">
        <v>132</v>
      </c>
      <c r="B926" s="594" t="s">
        <v>397</v>
      </c>
      <c r="C926" s="594" t="s">
        <v>276</v>
      </c>
      <c r="D926" s="594" t="s">
        <v>278</v>
      </c>
      <c r="E926" s="594" t="s">
        <v>167</v>
      </c>
      <c r="F926" s="594" t="s">
        <v>230</v>
      </c>
      <c r="G926" s="596" t="s">
        <v>2675</v>
      </c>
      <c r="H926" s="597">
        <v>17343000</v>
      </c>
    </row>
    <row r="927" spans="1:8">
      <c r="A927" s="594" t="s">
        <v>132</v>
      </c>
      <c r="B927" s="594" t="s">
        <v>397</v>
      </c>
      <c r="C927" s="594" t="s">
        <v>276</v>
      </c>
      <c r="D927" s="594" t="s">
        <v>278</v>
      </c>
      <c r="E927" s="594" t="s">
        <v>167</v>
      </c>
      <c r="F927" s="594" t="s">
        <v>214</v>
      </c>
      <c r="G927" s="596" t="s">
        <v>2676</v>
      </c>
      <c r="H927" s="597">
        <v>1860000</v>
      </c>
    </row>
    <row r="928" spans="1:8">
      <c r="A928" s="594" t="s">
        <v>132</v>
      </c>
      <c r="B928" s="594" t="s">
        <v>397</v>
      </c>
      <c r="C928" s="594" t="s">
        <v>276</v>
      </c>
      <c r="D928" s="594" t="s">
        <v>278</v>
      </c>
      <c r="E928" s="594" t="s">
        <v>167</v>
      </c>
      <c r="F928" s="594" t="s">
        <v>354</v>
      </c>
      <c r="G928" s="596" t="s">
        <v>2736</v>
      </c>
      <c r="H928" s="597">
        <v>2250000</v>
      </c>
    </row>
    <row r="929" spans="1:8">
      <c r="A929" s="594" t="s">
        <v>132</v>
      </c>
      <c r="B929" s="594" t="s">
        <v>397</v>
      </c>
      <c r="C929" s="594" t="s">
        <v>276</v>
      </c>
      <c r="D929" s="594" t="s">
        <v>278</v>
      </c>
      <c r="E929" s="594" t="s">
        <v>171</v>
      </c>
      <c r="F929" s="595" t="s">
        <v>411</v>
      </c>
      <c r="G929" s="596" t="s">
        <v>2677</v>
      </c>
      <c r="H929" s="597">
        <v>13355000</v>
      </c>
    </row>
    <row r="930" spans="1:8">
      <c r="A930" s="594" t="s">
        <v>132</v>
      </c>
      <c r="B930" s="594" t="s">
        <v>397</v>
      </c>
      <c r="C930" s="594" t="s">
        <v>276</v>
      </c>
      <c r="D930" s="594" t="s">
        <v>278</v>
      </c>
      <c r="E930" s="594" t="s">
        <v>171</v>
      </c>
      <c r="F930" s="594" t="s">
        <v>173</v>
      </c>
      <c r="G930" s="596" t="s">
        <v>174</v>
      </c>
      <c r="H930" s="597">
        <v>13355000</v>
      </c>
    </row>
    <row r="931" spans="1:8">
      <c r="A931" s="594" t="s">
        <v>132</v>
      </c>
      <c r="B931" s="594" t="s">
        <v>397</v>
      </c>
      <c r="C931" s="594" t="s">
        <v>276</v>
      </c>
      <c r="D931" s="594" t="s">
        <v>278</v>
      </c>
      <c r="E931" s="594" t="s">
        <v>177</v>
      </c>
      <c r="F931" s="595" t="s">
        <v>411</v>
      </c>
      <c r="G931" s="596" t="s">
        <v>178</v>
      </c>
      <c r="H931" s="597">
        <v>17339318</v>
      </c>
    </row>
    <row r="932" spans="1:8">
      <c r="A932" s="594" t="s">
        <v>132</v>
      </c>
      <c r="B932" s="594" t="s">
        <v>397</v>
      </c>
      <c r="C932" s="594" t="s">
        <v>276</v>
      </c>
      <c r="D932" s="594" t="s">
        <v>278</v>
      </c>
      <c r="E932" s="594" t="s">
        <v>177</v>
      </c>
      <c r="F932" s="594" t="s">
        <v>179</v>
      </c>
      <c r="G932" s="596" t="s">
        <v>2679</v>
      </c>
      <c r="H932" s="597">
        <v>5562918</v>
      </c>
    </row>
    <row r="933" spans="1:8">
      <c r="A933" s="594" t="s">
        <v>132</v>
      </c>
      <c r="B933" s="594" t="s">
        <v>397</v>
      </c>
      <c r="C933" s="594" t="s">
        <v>276</v>
      </c>
      <c r="D933" s="594" t="s">
        <v>278</v>
      </c>
      <c r="E933" s="594" t="s">
        <v>177</v>
      </c>
      <c r="F933" s="594" t="s">
        <v>181</v>
      </c>
      <c r="G933" s="596" t="s">
        <v>182</v>
      </c>
      <c r="H933" s="597">
        <v>6776400</v>
      </c>
    </row>
    <row r="934" spans="1:8">
      <c r="A934" s="594" t="s">
        <v>132</v>
      </c>
      <c r="B934" s="594" t="s">
        <v>397</v>
      </c>
      <c r="C934" s="594" t="s">
        <v>276</v>
      </c>
      <c r="D934" s="594" t="s">
        <v>278</v>
      </c>
      <c r="E934" s="594" t="s">
        <v>177</v>
      </c>
      <c r="F934" s="594" t="s">
        <v>441</v>
      </c>
      <c r="G934" s="596" t="s">
        <v>2728</v>
      </c>
      <c r="H934" s="597">
        <v>5000000</v>
      </c>
    </row>
    <row r="935" spans="1:8">
      <c r="A935" s="594" t="s">
        <v>132</v>
      </c>
      <c r="B935" s="594" t="s">
        <v>397</v>
      </c>
      <c r="C935" s="594" t="s">
        <v>276</v>
      </c>
      <c r="D935" s="594" t="s">
        <v>278</v>
      </c>
      <c r="E935" s="594" t="s">
        <v>183</v>
      </c>
      <c r="F935" s="595" t="s">
        <v>411</v>
      </c>
      <c r="G935" s="596" t="s">
        <v>184</v>
      </c>
      <c r="H935" s="597">
        <v>84750000</v>
      </c>
    </row>
    <row r="936" spans="1:8">
      <c r="A936" s="594" t="s">
        <v>132</v>
      </c>
      <c r="B936" s="594" t="s">
        <v>397</v>
      </c>
      <c r="C936" s="594" t="s">
        <v>276</v>
      </c>
      <c r="D936" s="594" t="s">
        <v>278</v>
      </c>
      <c r="E936" s="594" t="s">
        <v>183</v>
      </c>
      <c r="F936" s="594" t="s">
        <v>587</v>
      </c>
      <c r="G936" s="596" t="s">
        <v>588</v>
      </c>
      <c r="H936" s="597">
        <v>8850000</v>
      </c>
    </row>
    <row r="937" spans="1:8">
      <c r="A937" s="594" t="s">
        <v>132</v>
      </c>
      <c r="B937" s="594" t="s">
        <v>397</v>
      </c>
      <c r="C937" s="594" t="s">
        <v>276</v>
      </c>
      <c r="D937" s="594" t="s">
        <v>278</v>
      </c>
      <c r="E937" s="594" t="s">
        <v>183</v>
      </c>
      <c r="F937" s="594" t="s">
        <v>736</v>
      </c>
      <c r="G937" s="596" t="s">
        <v>737</v>
      </c>
      <c r="H937" s="597">
        <v>25750000</v>
      </c>
    </row>
    <row r="938" spans="1:8">
      <c r="A938" s="594" t="s">
        <v>132</v>
      </c>
      <c r="B938" s="594" t="s">
        <v>397</v>
      </c>
      <c r="C938" s="594" t="s">
        <v>276</v>
      </c>
      <c r="D938" s="594" t="s">
        <v>278</v>
      </c>
      <c r="E938" s="594" t="s">
        <v>183</v>
      </c>
      <c r="F938" s="594" t="s">
        <v>185</v>
      </c>
      <c r="G938" s="596" t="s">
        <v>186</v>
      </c>
      <c r="H938" s="597">
        <v>18750000</v>
      </c>
    </row>
    <row r="939" spans="1:8">
      <c r="A939" s="594" t="s">
        <v>132</v>
      </c>
      <c r="B939" s="594" t="s">
        <v>397</v>
      </c>
      <c r="C939" s="594" t="s">
        <v>276</v>
      </c>
      <c r="D939" s="594" t="s">
        <v>278</v>
      </c>
      <c r="E939" s="594" t="s">
        <v>183</v>
      </c>
      <c r="F939" s="594" t="s">
        <v>187</v>
      </c>
      <c r="G939" s="596" t="s">
        <v>2683</v>
      </c>
      <c r="H939" s="597">
        <v>31400000</v>
      </c>
    </row>
    <row r="940" spans="1:8">
      <c r="A940" s="594" t="s">
        <v>132</v>
      </c>
      <c r="B940" s="594" t="s">
        <v>397</v>
      </c>
      <c r="C940" s="594" t="s">
        <v>276</v>
      </c>
      <c r="D940" s="594" t="s">
        <v>278</v>
      </c>
      <c r="E940" s="594" t="s">
        <v>744</v>
      </c>
      <c r="F940" s="595" t="s">
        <v>411</v>
      </c>
      <c r="G940" s="596" t="s">
        <v>2686</v>
      </c>
      <c r="H940" s="597">
        <v>2648483348</v>
      </c>
    </row>
    <row r="941" spans="1:8">
      <c r="A941" s="594" t="s">
        <v>132</v>
      </c>
      <c r="B941" s="594" t="s">
        <v>397</v>
      </c>
      <c r="C941" s="594" t="s">
        <v>276</v>
      </c>
      <c r="D941" s="594" t="s">
        <v>278</v>
      </c>
      <c r="E941" s="594" t="s">
        <v>744</v>
      </c>
      <c r="F941" s="594" t="s">
        <v>1061</v>
      </c>
      <c r="G941" s="596" t="s">
        <v>2729</v>
      </c>
      <c r="H941" s="597">
        <v>16285940</v>
      </c>
    </row>
    <row r="942" spans="1:8">
      <c r="A942" s="594" t="s">
        <v>132</v>
      </c>
      <c r="B942" s="594" t="s">
        <v>397</v>
      </c>
      <c r="C942" s="594" t="s">
        <v>276</v>
      </c>
      <c r="D942" s="594" t="s">
        <v>278</v>
      </c>
      <c r="E942" s="594" t="s">
        <v>744</v>
      </c>
      <c r="F942" s="594" t="s">
        <v>446</v>
      </c>
      <c r="G942" s="596" t="s">
        <v>2765</v>
      </c>
      <c r="H942" s="597">
        <v>2942500</v>
      </c>
    </row>
    <row r="943" spans="1:8">
      <c r="A943" s="594" t="s">
        <v>132</v>
      </c>
      <c r="B943" s="594" t="s">
        <v>397</v>
      </c>
      <c r="C943" s="594" t="s">
        <v>276</v>
      </c>
      <c r="D943" s="594" t="s">
        <v>278</v>
      </c>
      <c r="E943" s="594" t="s">
        <v>744</v>
      </c>
      <c r="F943" s="594" t="s">
        <v>7</v>
      </c>
      <c r="G943" s="596" t="s">
        <v>8</v>
      </c>
      <c r="H943" s="597">
        <v>106504874</v>
      </c>
    </row>
    <row r="944" spans="1:8">
      <c r="A944" s="594" t="s">
        <v>132</v>
      </c>
      <c r="B944" s="594" t="s">
        <v>397</v>
      </c>
      <c r="C944" s="594" t="s">
        <v>276</v>
      </c>
      <c r="D944" s="594" t="s">
        <v>278</v>
      </c>
      <c r="E944" s="594" t="s">
        <v>744</v>
      </c>
      <c r="F944" s="594" t="s">
        <v>572</v>
      </c>
      <c r="G944" s="596" t="s">
        <v>2689</v>
      </c>
      <c r="H944" s="597">
        <v>22755126</v>
      </c>
    </row>
    <row r="945" spans="1:8">
      <c r="A945" s="594" t="s">
        <v>132</v>
      </c>
      <c r="B945" s="594" t="s">
        <v>397</v>
      </c>
      <c r="C945" s="594" t="s">
        <v>276</v>
      </c>
      <c r="D945" s="594" t="s">
        <v>278</v>
      </c>
      <c r="E945" s="594" t="s">
        <v>744</v>
      </c>
      <c r="F945" s="594" t="s">
        <v>11</v>
      </c>
      <c r="G945" s="596" t="s">
        <v>2691</v>
      </c>
      <c r="H945" s="597">
        <v>2499994908</v>
      </c>
    </row>
    <row r="946" spans="1:8">
      <c r="A946" s="594" t="s">
        <v>132</v>
      </c>
      <c r="B946" s="594" t="s">
        <v>397</v>
      </c>
      <c r="C946" s="594" t="s">
        <v>276</v>
      </c>
      <c r="D946" s="594" t="s">
        <v>278</v>
      </c>
      <c r="E946" s="594" t="s">
        <v>189</v>
      </c>
      <c r="F946" s="595" t="s">
        <v>411</v>
      </c>
      <c r="G946" s="596" t="s">
        <v>190</v>
      </c>
      <c r="H946" s="597">
        <v>193910750</v>
      </c>
    </row>
    <row r="947" spans="1:8">
      <c r="A947" s="594" t="s">
        <v>132</v>
      </c>
      <c r="B947" s="594" t="s">
        <v>397</v>
      </c>
      <c r="C947" s="594" t="s">
        <v>276</v>
      </c>
      <c r="D947" s="594" t="s">
        <v>278</v>
      </c>
      <c r="E947" s="594" t="s">
        <v>189</v>
      </c>
      <c r="F947" s="594" t="s">
        <v>773</v>
      </c>
      <c r="G947" s="596" t="s">
        <v>2695</v>
      </c>
      <c r="H947" s="597">
        <v>10962000</v>
      </c>
    </row>
    <row r="948" spans="1:8">
      <c r="A948" s="594" t="s">
        <v>132</v>
      </c>
      <c r="B948" s="594" t="s">
        <v>397</v>
      </c>
      <c r="C948" s="594" t="s">
        <v>276</v>
      </c>
      <c r="D948" s="594" t="s">
        <v>278</v>
      </c>
      <c r="E948" s="594" t="s">
        <v>189</v>
      </c>
      <c r="F948" s="594" t="s">
        <v>192</v>
      </c>
      <c r="G948" s="596" t="s">
        <v>195</v>
      </c>
      <c r="H948" s="597">
        <v>182948750</v>
      </c>
    </row>
    <row r="949" spans="1:8">
      <c r="A949" s="594" t="s">
        <v>132</v>
      </c>
      <c r="B949" s="594" t="s">
        <v>397</v>
      </c>
      <c r="C949" s="594" t="s">
        <v>276</v>
      </c>
      <c r="D949" s="594" t="s">
        <v>278</v>
      </c>
      <c r="E949" s="594" t="s">
        <v>2697</v>
      </c>
      <c r="F949" s="595" t="s">
        <v>411</v>
      </c>
      <c r="G949" s="596" t="s">
        <v>2698</v>
      </c>
      <c r="H949" s="597">
        <v>6120000</v>
      </c>
    </row>
    <row r="950" spans="1:8">
      <c r="A950" s="594" t="s">
        <v>132</v>
      </c>
      <c r="B950" s="594" t="s">
        <v>397</v>
      </c>
      <c r="C950" s="594" t="s">
        <v>276</v>
      </c>
      <c r="D950" s="594" t="s">
        <v>278</v>
      </c>
      <c r="E950" s="594" t="s">
        <v>2697</v>
      </c>
      <c r="F950" s="594" t="s">
        <v>2699</v>
      </c>
      <c r="G950" s="596" t="s">
        <v>2700</v>
      </c>
      <c r="H950" s="597">
        <v>1120000</v>
      </c>
    </row>
    <row r="951" spans="1:8">
      <c r="A951" s="594" t="s">
        <v>132</v>
      </c>
      <c r="B951" s="594" t="s">
        <v>397</v>
      </c>
      <c r="C951" s="594" t="s">
        <v>276</v>
      </c>
      <c r="D951" s="594" t="s">
        <v>278</v>
      </c>
      <c r="E951" s="594" t="s">
        <v>2697</v>
      </c>
      <c r="F951" s="594" t="s">
        <v>2723</v>
      </c>
      <c r="G951" s="596" t="s">
        <v>2724</v>
      </c>
      <c r="H951" s="597">
        <v>5000000</v>
      </c>
    </row>
    <row r="952" spans="1:8">
      <c r="A952" s="594" t="s">
        <v>132</v>
      </c>
      <c r="B952" s="594" t="s">
        <v>397</v>
      </c>
      <c r="C952" s="594" t="s">
        <v>276</v>
      </c>
      <c r="D952" s="594" t="s">
        <v>278</v>
      </c>
      <c r="E952" s="594" t="s">
        <v>194</v>
      </c>
      <c r="F952" s="595" t="s">
        <v>411</v>
      </c>
      <c r="G952" s="596" t="s">
        <v>195</v>
      </c>
      <c r="H952" s="597">
        <v>315669000</v>
      </c>
    </row>
    <row r="953" spans="1:8">
      <c r="A953" s="594" t="s">
        <v>132</v>
      </c>
      <c r="B953" s="594" t="s">
        <v>397</v>
      </c>
      <c r="C953" s="594" t="s">
        <v>276</v>
      </c>
      <c r="D953" s="594" t="s">
        <v>278</v>
      </c>
      <c r="E953" s="594" t="s">
        <v>194</v>
      </c>
      <c r="F953" s="594" t="s">
        <v>15</v>
      </c>
      <c r="G953" s="596" t="s">
        <v>2701</v>
      </c>
      <c r="H953" s="597">
        <v>1527000</v>
      </c>
    </row>
    <row r="954" spans="1:8">
      <c r="A954" s="594" t="s">
        <v>132</v>
      </c>
      <c r="B954" s="594" t="s">
        <v>397</v>
      </c>
      <c r="C954" s="594" t="s">
        <v>276</v>
      </c>
      <c r="D954" s="594" t="s">
        <v>278</v>
      </c>
      <c r="E954" s="594" t="s">
        <v>194</v>
      </c>
      <c r="F954" s="594" t="s">
        <v>198</v>
      </c>
      <c r="G954" s="596" t="s">
        <v>199</v>
      </c>
      <c r="H954" s="597">
        <v>29142000</v>
      </c>
    </row>
    <row r="955" spans="1:8">
      <c r="A955" s="594" t="s">
        <v>132</v>
      </c>
      <c r="B955" s="594" t="s">
        <v>397</v>
      </c>
      <c r="C955" s="594" t="s">
        <v>276</v>
      </c>
      <c r="D955" s="594" t="s">
        <v>278</v>
      </c>
      <c r="E955" s="594" t="s">
        <v>194</v>
      </c>
      <c r="F955" s="594" t="s">
        <v>200</v>
      </c>
      <c r="G955" s="596" t="s">
        <v>201</v>
      </c>
      <c r="H955" s="597">
        <v>285000000</v>
      </c>
    </row>
    <row r="956" spans="1:8">
      <c r="A956" s="594" t="s">
        <v>132</v>
      </c>
      <c r="B956" s="594" t="s">
        <v>397</v>
      </c>
      <c r="C956" s="594" t="s">
        <v>276</v>
      </c>
      <c r="D956" s="594" t="s">
        <v>278</v>
      </c>
      <c r="E956" s="594" t="s">
        <v>550</v>
      </c>
      <c r="F956" s="595" t="s">
        <v>411</v>
      </c>
      <c r="G956" s="596" t="s">
        <v>2705</v>
      </c>
      <c r="H956" s="597">
        <v>15000000</v>
      </c>
    </row>
    <row r="957" spans="1:8">
      <c r="A957" s="594" t="s">
        <v>132</v>
      </c>
      <c r="B957" s="594" t="s">
        <v>397</v>
      </c>
      <c r="C957" s="594" t="s">
        <v>276</v>
      </c>
      <c r="D957" s="594" t="s">
        <v>278</v>
      </c>
      <c r="E957" s="594" t="s">
        <v>550</v>
      </c>
      <c r="F957" s="594" t="s">
        <v>2706</v>
      </c>
      <c r="G957" s="596" t="s">
        <v>72</v>
      </c>
      <c r="H957" s="597">
        <v>15000000</v>
      </c>
    </row>
    <row r="958" spans="1:8">
      <c r="A958" s="594" t="s">
        <v>132</v>
      </c>
      <c r="B958" s="594" t="s">
        <v>397</v>
      </c>
      <c r="C958" s="594" t="s">
        <v>276</v>
      </c>
      <c r="D958" s="594" t="s">
        <v>278</v>
      </c>
      <c r="E958" s="594" t="s">
        <v>1145</v>
      </c>
      <c r="F958" s="595" t="s">
        <v>411</v>
      </c>
      <c r="G958" s="596" t="s">
        <v>2761</v>
      </c>
      <c r="H958" s="597">
        <v>7719090</v>
      </c>
    </row>
    <row r="959" spans="1:8">
      <c r="A959" s="594" t="s">
        <v>132</v>
      </c>
      <c r="B959" s="594" t="s">
        <v>397</v>
      </c>
      <c r="C959" s="594" t="s">
        <v>276</v>
      </c>
      <c r="D959" s="594" t="s">
        <v>278</v>
      </c>
      <c r="E959" s="594" t="s">
        <v>1145</v>
      </c>
      <c r="F959" s="594" t="s">
        <v>1236</v>
      </c>
      <c r="G959" s="596" t="s">
        <v>1235</v>
      </c>
      <c r="H959" s="597">
        <v>7719090</v>
      </c>
    </row>
    <row r="960" spans="1:8">
      <c r="A960" s="594" t="s">
        <v>132</v>
      </c>
      <c r="B960" s="594" t="s">
        <v>397</v>
      </c>
      <c r="C960" s="594" t="s">
        <v>276</v>
      </c>
      <c r="D960" s="594" t="s">
        <v>278</v>
      </c>
      <c r="E960" s="594" t="s">
        <v>260</v>
      </c>
      <c r="F960" s="595" t="s">
        <v>411</v>
      </c>
      <c r="G960" s="596" t="s">
        <v>261</v>
      </c>
      <c r="H960" s="597">
        <v>5305436058</v>
      </c>
    </row>
    <row r="961" spans="1:8">
      <c r="A961" s="594" t="s">
        <v>132</v>
      </c>
      <c r="B961" s="594" t="s">
        <v>397</v>
      </c>
      <c r="C961" s="594" t="s">
        <v>276</v>
      </c>
      <c r="D961" s="594" t="s">
        <v>278</v>
      </c>
      <c r="E961" s="594" t="s">
        <v>260</v>
      </c>
      <c r="F961" s="594" t="s">
        <v>262</v>
      </c>
      <c r="G961" s="596" t="s">
        <v>2707</v>
      </c>
      <c r="H961" s="597">
        <v>5305436058</v>
      </c>
    </row>
    <row r="962" spans="1:8">
      <c r="A962" s="594" t="s">
        <v>132</v>
      </c>
      <c r="B962" s="594" t="s">
        <v>397</v>
      </c>
      <c r="C962" s="594" t="s">
        <v>276</v>
      </c>
      <c r="D962" s="594" t="s">
        <v>278</v>
      </c>
      <c r="E962" s="594" t="s">
        <v>53</v>
      </c>
      <c r="F962" s="595" t="s">
        <v>411</v>
      </c>
      <c r="G962" s="596" t="s">
        <v>193</v>
      </c>
      <c r="H962" s="597">
        <v>882239206</v>
      </c>
    </row>
    <row r="963" spans="1:8">
      <c r="A963" s="594" t="s">
        <v>132</v>
      </c>
      <c r="B963" s="594" t="s">
        <v>397</v>
      </c>
      <c r="C963" s="594" t="s">
        <v>276</v>
      </c>
      <c r="D963" s="594" t="s">
        <v>278</v>
      </c>
      <c r="E963" s="594" t="s">
        <v>53</v>
      </c>
      <c r="F963" s="594" t="s">
        <v>54</v>
      </c>
      <c r="G963" s="596" t="s">
        <v>55</v>
      </c>
      <c r="H963" s="597">
        <v>88790953</v>
      </c>
    </row>
    <row r="964" spans="1:8">
      <c r="A964" s="594" t="s">
        <v>132</v>
      </c>
      <c r="B964" s="594" t="s">
        <v>397</v>
      </c>
      <c r="C964" s="594" t="s">
        <v>276</v>
      </c>
      <c r="D964" s="594" t="s">
        <v>278</v>
      </c>
      <c r="E964" s="594" t="s">
        <v>53</v>
      </c>
      <c r="F964" s="594" t="s">
        <v>56</v>
      </c>
      <c r="G964" s="596" t="s">
        <v>57</v>
      </c>
      <c r="H964" s="597">
        <v>783596340</v>
      </c>
    </row>
    <row r="965" spans="1:8">
      <c r="A965" s="594" t="s">
        <v>132</v>
      </c>
      <c r="B965" s="594" t="s">
        <v>397</v>
      </c>
      <c r="C965" s="594" t="s">
        <v>276</v>
      </c>
      <c r="D965" s="594" t="s">
        <v>278</v>
      </c>
      <c r="E965" s="594" t="s">
        <v>53</v>
      </c>
      <c r="F965" s="594" t="s">
        <v>358</v>
      </c>
      <c r="G965" s="596" t="s">
        <v>195</v>
      </c>
      <c r="H965" s="597">
        <v>9851913</v>
      </c>
    </row>
    <row r="966" spans="1:8">
      <c r="A966" s="594" t="s">
        <v>132</v>
      </c>
      <c r="B966" s="594" t="s">
        <v>397</v>
      </c>
      <c r="C966" s="594" t="s">
        <v>276</v>
      </c>
      <c r="D966" s="594" t="s">
        <v>2734</v>
      </c>
      <c r="E966" s="595" t="s">
        <v>411</v>
      </c>
      <c r="F966" s="595" t="s">
        <v>411</v>
      </c>
      <c r="G966" s="596" t="s">
        <v>2735</v>
      </c>
      <c r="H966" s="597">
        <v>3860795444</v>
      </c>
    </row>
    <row r="967" spans="1:8">
      <c r="A967" s="594" t="s">
        <v>132</v>
      </c>
      <c r="B967" s="594" t="s">
        <v>397</v>
      </c>
      <c r="C967" s="594" t="s">
        <v>276</v>
      </c>
      <c r="D967" s="594" t="s">
        <v>2734</v>
      </c>
      <c r="E967" s="594" t="s">
        <v>177</v>
      </c>
      <c r="F967" s="595" t="s">
        <v>411</v>
      </c>
      <c r="G967" s="596" t="s">
        <v>178</v>
      </c>
      <c r="H967" s="597">
        <v>92781</v>
      </c>
    </row>
    <row r="968" spans="1:8">
      <c r="A968" s="594" t="s">
        <v>132</v>
      </c>
      <c r="B968" s="594" t="s">
        <v>397</v>
      </c>
      <c r="C968" s="594" t="s">
        <v>276</v>
      </c>
      <c r="D968" s="594" t="s">
        <v>2734</v>
      </c>
      <c r="E968" s="594" t="s">
        <v>177</v>
      </c>
      <c r="F968" s="594" t="s">
        <v>181</v>
      </c>
      <c r="G968" s="596" t="s">
        <v>182</v>
      </c>
      <c r="H968" s="597">
        <v>92781</v>
      </c>
    </row>
    <row r="969" spans="1:8">
      <c r="A969" s="594" t="s">
        <v>132</v>
      </c>
      <c r="B969" s="594" t="s">
        <v>397</v>
      </c>
      <c r="C969" s="594" t="s">
        <v>276</v>
      </c>
      <c r="D969" s="594" t="s">
        <v>2734</v>
      </c>
      <c r="E969" s="594" t="s">
        <v>580</v>
      </c>
      <c r="F969" s="595" t="s">
        <v>411</v>
      </c>
      <c r="G969" s="596" t="s">
        <v>581</v>
      </c>
      <c r="H969" s="597">
        <v>1568907219</v>
      </c>
    </row>
    <row r="970" spans="1:8">
      <c r="A970" s="594" t="s">
        <v>132</v>
      </c>
      <c r="B970" s="594" t="s">
        <v>397</v>
      </c>
      <c r="C970" s="594" t="s">
        <v>276</v>
      </c>
      <c r="D970" s="594" t="s">
        <v>2734</v>
      </c>
      <c r="E970" s="594" t="s">
        <v>580</v>
      </c>
      <c r="F970" s="594" t="s">
        <v>367</v>
      </c>
      <c r="G970" s="596" t="s">
        <v>2772</v>
      </c>
      <c r="H970" s="597">
        <v>1568907219</v>
      </c>
    </row>
    <row r="971" spans="1:8">
      <c r="A971" s="594" t="s">
        <v>132</v>
      </c>
      <c r="B971" s="594" t="s">
        <v>397</v>
      </c>
      <c r="C971" s="594" t="s">
        <v>276</v>
      </c>
      <c r="D971" s="594" t="s">
        <v>2734</v>
      </c>
      <c r="E971" s="594" t="s">
        <v>53</v>
      </c>
      <c r="F971" s="595" t="s">
        <v>411</v>
      </c>
      <c r="G971" s="596" t="s">
        <v>193</v>
      </c>
      <c r="H971" s="597">
        <v>2291795444</v>
      </c>
    </row>
    <row r="972" spans="1:8">
      <c r="A972" s="594" t="s">
        <v>132</v>
      </c>
      <c r="B972" s="594" t="s">
        <v>397</v>
      </c>
      <c r="C972" s="594" t="s">
        <v>276</v>
      </c>
      <c r="D972" s="594" t="s">
        <v>2734</v>
      </c>
      <c r="E972" s="594" t="s">
        <v>53</v>
      </c>
      <c r="F972" s="594" t="s">
        <v>54</v>
      </c>
      <c r="G972" s="596" t="s">
        <v>55</v>
      </c>
      <c r="H972" s="597">
        <v>1813824444</v>
      </c>
    </row>
    <row r="973" spans="1:8">
      <c r="A973" s="594" t="s">
        <v>132</v>
      </c>
      <c r="B973" s="594" t="s">
        <v>397</v>
      </c>
      <c r="C973" s="594" t="s">
        <v>276</v>
      </c>
      <c r="D973" s="594" t="s">
        <v>2734</v>
      </c>
      <c r="E973" s="594" t="s">
        <v>53</v>
      </c>
      <c r="F973" s="594" t="s">
        <v>56</v>
      </c>
      <c r="G973" s="596" t="s">
        <v>57</v>
      </c>
      <c r="H973" s="597">
        <v>477971000</v>
      </c>
    </row>
    <row r="974" spans="1:8">
      <c r="A974" s="594" t="s">
        <v>132</v>
      </c>
      <c r="B974" s="594" t="s">
        <v>397</v>
      </c>
      <c r="C974" s="594" t="s">
        <v>276</v>
      </c>
      <c r="D974" s="594" t="s">
        <v>2725</v>
      </c>
      <c r="E974" s="595" t="s">
        <v>411</v>
      </c>
      <c r="F974" s="595" t="s">
        <v>411</v>
      </c>
      <c r="G974" s="596" t="s">
        <v>2726</v>
      </c>
      <c r="H974" s="597">
        <v>2029356000</v>
      </c>
    </row>
    <row r="975" spans="1:8">
      <c r="A975" s="594" t="s">
        <v>132</v>
      </c>
      <c r="B975" s="594" t="s">
        <v>397</v>
      </c>
      <c r="C975" s="594" t="s">
        <v>276</v>
      </c>
      <c r="D975" s="594" t="s">
        <v>2725</v>
      </c>
      <c r="E975" s="594" t="s">
        <v>142</v>
      </c>
      <c r="F975" s="595" t="s">
        <v>411</v>
      </c>
      <c r="G975" s="596" t="s">
        <v>143</v>
      </c>
      <c r="H975" s="597">
        <v>204658600</v>
      </c>
    </row>
    <row r="976" spans="1:8">
      <c r="A976" s="594" t="s">
        <v>132</v>
      </c>
      <c r="B976" s="594" t="s">
        <v>397</v>
      </c>
      <c r="C976" s="594" t="s">
        <v>276</v>
      </c>
      <c r="D976" s="594" t="s">
        <v>2725</v>
      </c>
      <c r="E976" s="594" t="s">
        <v>142</v>
      </c>
      <c r="F976" s="594" t="s">
        <v>146</v>
      </c>
      <c r="G976" s="596" t="s">
        <v>2665</v>
      </c>
      <c r="H976" s="597">
        <v>204658600</v>
      </c>
    </row>
    <row r="977" spans="1:8">
      <c r="A977" s="594" t="s">
        <v>132</v>
      </c>
      <c r="B977" s="594" t="s">
        <v>397</v>
      </c>
      <c r="C977" s="594" t="s">
        <v>276</v>
      </c>
      <c r="D977" s="594" t="s">
        <v>2725</v>
      </c>
      <c r="E977" s="594" t="s">
        <v>148</v>
      </c>
      <c r="F977" s="595" t="s">
        <v>411</v>
      </c>
      <c r="G977" s="596" t="s">
        <v>149</v>
      </c>
      <c r="H977" s="597">
        <v>485829170</v>
      </c>
    </row>
    <row r="978" spans="1:8">
      <c r="A978" s="594" t="s">
        <v>132</v>
      </c>
      <c r="B978" s="594" t="s">
        <v>397</v>
      </c>
      <c r="C978" s="594" t="s">
        <v>276</v>
      </c>
      <c r="D978" s="594" t="s">
        <v>2725</v>
      </c>
      <c r="E978" s="594" t="s">
        <v>148</v>
      </c>
      <c r="F978" s="594" t="s">
        <v>227</v>
      </c>
      <c r="G978" s="596" t="s">
        <v>2669</v>
      </c>
      <c r="H978" s="597">
        <v>485829170</v>
      </c>
    </row>
    <row r="979" spans="1:8">
      <c r="A979" s="594" t="s">
        <v>132</v>
      </c>
      <c r="B979" s="594" t="s">
        <v>397</v>
      </c>
      <c r="C979" s="594" t="s">
        <v>276</v>
      </c>
      <c r="D979" s="594" t="s">
        <v>2725</v>
      </c>
      <c r="E979" s="594" t="s">
        <v>582</v>
      </c>
      <c r="F979" s="595" t="s">
        <v>411</v>
      </c>
      <c r="G979" s="596" t="s">
        <v>583</v>
      </c>
      <c r="H979" s="597">
        <v>1000000</v>
      </c>
    </row>
    <row r="980" spans="1:8">
      <c r="A980" s="594" t="s">
        <v>132</v>
      </c>
      <c r="B980" s="594" t="s">
        <v>397</v>
      </c>
      <c r="C980" s="594" t="s">
        <v>276</v>
      </c>
      <c r="D980" s="594" t="s">
        <v>2725</v>
      </c>
      <c r="E980" s="594" t="s">
        <v>582</v>
      </c>
      <c r="F980" s="594" t="s">
        <v>586</v>
      </c>
      <c r="G980" s="596" t="s">
        <v>2671</v>
      </c>
      <c r="H980" s="597">
        <v>1000000</v>
      </c>
    </row>
    <row r="981" spans="1:8">
      <c r="A981" s="594" t="s">
        <v>132</v>
      </c>
      <c r="B981" s="594" t="s">
        <v>397</v>
      </c>
      <c r="C981" s="594" t="s">
        <v>276</v>
      </c>
      <c r="D981" s="594" t="s">
        <v>2725</v>
      </c>
      <c r="E981" s="594" t="s">
        <v>152</v>
      </c>
      <c r="F981" s="595" t="s">
        <v>411</v>
      </c>
      <c r="G981" s="596" t="s">
        <v>153</v>
      </c>
      <c r="H981" s="597">
        <v>9500000</v>
      </c>
    </row>
    <row r="982" spans="1:8">
      <c r="A982" s="594" t="s">
        <v>132</v>
      </c>
      <c r="B982" s="594" t="s">
        <v>397</v>
      </c>
      <c r="C982" s="594" t="s">
        <v>276</v>
      </c>
      <c r="D982" s="594" t="s">
        <v>2725</v>
      </c>
      <c r="E982" s="594" t="s">
        <v>152</v>
      </c>
      <c r="F982" s="594" t="s">
        <v>606</v>
      </c>
      <c r="G982" s="596" t="s">
        <v>195</v>
      </c>
      <c r="H982" s="597">
        <v>9500000</v>
      </c>
    </row>
    <row r="983" spans="1:8">
      <c r="A983" s="594" t="s">
        <v>132</v>
      </c>
      <c r="B983" s="594" t="s">
        <v>397</v>
      </c>
      <c r="C983" s="594" t="s">
        <v>276</v>
      </c>
      <c r="D983" s="594" t="s">
        <v>2725</v>
      </c>
      <c r="E983" s="594" t="s">
        <v>156</v>
      </c>
      <c r="F983" s="595" t="s">
        <v>411</v>
      </c>
      <c r="G983" s="596" t="s">
        <v>514</v>
      </c>
      <c r="H983" s="597">
        <v>48094777</v>
      </c>
    </row>
    <row r="984" spans="1:8">
      <c r="A984" s="594" t="s">
        <v>132</v>
      </c>
      <c r="B984" s="594" t="s">
        <v>397</v>
      </c>
      <c r="C984" s="594" t="s">
        <v>276</v>
      </c>
      <c r="D984" s="594" t="s">
        <v>2725</v>
      </c>
      <c r="E984" s="594" t="s">
        <v>156</v>
      </c>
      <c r="F984" s="594" t="s">
        <v>157</v>
      </c>
      <c r="G984" s="596" t="s">
        <v>158</v>
      </c>
      <c r="H984" s="597">
        <v>35815261</v>
      </c>
    </row>
    <row r="985" spans="1:8">
      <c r="A985" s="594" t="s">
        <v>132</v>
      </c>
      <c r="B985" s="594" t="s">
        <v>397</v>
      </c>
      <c r="C985" s="594" t="s">
        <v>276</v>
      </c>
      <c r="D985" s="594" t="s">
        <v>2725</v>
      </c>
      <c r="E985" s="594" t="s">
        <v>156</v>
      </c>
      <c r="F985" s="594" t="s">
        <v>159</v>
      </c>
      <c r="G985" s="596" t="s">
        <v>160</v>
      </c>
      <c r="H985" s="597">
        <v>6139758</v>
      </c>
    </row>
    <row r="986" spans="1:8">
      <c r="A986" s="594" t="s">
        <v>132</v>
      </c>
      <c r="B986" s="594" t="s">
        <v>397</v>
      </c>
      <c r="C986" s="594" t="s">
        <v>276</v>
      </c>
      <c r="D986" s="594" t="s">
        <v>2725</v>
      </c>
      <c r="E986" s="594" t="s">
        <v>156</v>
      </c>
      <c r="F986" s="594" t="s">
        <v>161</v>
      </c>
      <c r="G986" s="596" t="s">
        <v>162</v>
      </c>
      <c r="H986" s="597">
        <v>4093172</v>
      </c>
    </row>
    <row r="987" spans="1:8">
      <c r="A987" s="594" t="s">
        <v>132</v>
      </c>
      <c r="B987" s="594" t="s">
        <v>397</v>
      </c>
      <c r="C987" s="594" t="s">
        <v>276</v>
      </c>
      <c r="D987" s="594" t="s">
        <v>2725</v>
      </c>
      <c r="E987" s="594" t="s">
        <v>156</v>
      </c>
      <c r="F987" s="594" t="s">
        <v>1</v>
      </c>
      <c r="G987" s="596" t="s">
        <v>2</v>
      </c>
      <c r="H987" s="597">
        <v>2046586</v>
      </c>
    </row>
    <row r="988" spans="1:8">
      <c r="A988" s="594" t="s">
        <v>132</v>
      </c>
      <c r="B988" s="594" t="s">
        <v>397</v>
      </c>
      <c r="C988" s="594" t="s">
        <v>276</v>
      </c>
      <c r="D988" s="594" t="s">
        <v>2725</v>
      </c>
      <c r="E988" s="594" t="s">
        <v>167</v>
      </c>
      <c r="F988" s="595" t="s">
        <v>411</v>
      </c>
      <c r="G988" s="596" t="s">
        <v>168</v>
      </c>
      <c r="H988" s="597">
        <v>38381000</v>
      </c>
    </row>
    <row r="989" spans="1:8">
      <c r="A989" s="594" t="s">
        <v>132</v>
      </c>
      <c r="B989" s="594" t="s">
        <v>397</v>
      </c>
      <c r="C989" s="594" t="s">
        <v>276</v>
      </c>
      <c r="D989" s="594" t="s">
        <v>2725</v>
      </c>
      <c r="E989" s="594" t="s">
        <v>167</v>
      </c>
      <c r="F989" s="594" t="s">
        <v>228</v>
      </c>
      <c r="G989" s="596" t="s">
        <v>2673</v>
      </c>
      <c r="H989" s="597">
        <v>18170000</v>
      </c>
    </row>
    <row r="990" spans="1:8">
      <c r="A990" s="594" t="s">
        <v>132</v>
      </c>
      <c r="B990" s="594" t="s">
        <v>397</v>
      </c>
      <c r="C990" s="594" t="s">
        <v>276</v>
      </c>
      <c r="D990" s="594" t="s">
        <v>2725</v>
      </c>
      <c r="E990" s="594" t="s">
        <v>167</v>
      </c>
      <c r="F990" s="594" t="s">
        <v>169</v>
      </c>
      <c r="G990" s="596" t="s">
        <v>2674</v>
      </c>
      <c r="H990" s="597">
        <v>1500000</v>
      </c>
    </row>
    <row r="991" spans="1:8">
      <c r="A991" s="594" t="s">
        <v>132</v>
      </c>
      <c r="B991" s="594" t="s">
        <v>397</v>
      </c>
      <c r="C991" s="594" t="s">
        <v>276</v>
      </c>
      <c r="D991" s="594" t="s">
        <v>2725</v>
      </c>
      <c r="E991" s="594" t="s">
        <v>167</v>
      </c>
      <c r="F991" s="594" t="s">
        <v>230</v>
      </c>
      <c r="G991" s="596" t="s">
        <v>2675</v>
      </c>
      <c r="H991" s="597">
        <v>16241000</v>
      </c>
    </row>
    <row r="992" spans="1:8">
      <c r="A992" s="594" t="s">
        <v>132</v>
      </c>
      <c r="B992" s="594" t="s">
        <v>397</v>
      </c>
      <c r="C992" s="594" t="s">
        <v>276</v>
      </c>
      <c r="D992" s="594" t="s">
        <v>2725</v>
      </c>
      <c r="E992" s="594" t="s">
        <v>167</v>
      </c>
      <c r="F992" s="594" t="s">
        <v>214</v>
      </c>
      <c r="G992" s="596" t="s">
        <v>2676</v>
      </c>
      <c r="H992" s="597">
        <v>900000</v>
      </c>
    </row>
    <row r="993" spans="1:8">
      <c r="A993" s="594" t="s">
        <v>132</v>
      </c>
      <c r="B993" s="594" t="s">
        <v>397</v>
      </c>
      <c r="C993" s="594" t="s">
        <v>276</v>
      </c>
      <c r="D993" s="594" t="s">
        <v>2725</v>
      </c>
      <c r="E993" s="594" t="s">
        <v>167</v>
      </c>
      <c r="F993" s="594" t="s">
        <v>232</v>
      </c>
      <c r="G993" s="596" t="s">
        <v>195</v>
      </c>
      <c r="H993" s="597">
        <v>1570000</v>
      </c>
    </row>
    <row r="994" spans="1:8">
      <c r="A994" s="594" t="s">
        <v>132</v>
      </c>
      <c r="B994" s="594" t="s">
        <v>397</v>
      </c>
      <c r="C994" s="594" t="s">
        <v>276</v>
      </c>
      <c r="D994" s="594" t="s">
        <v>2725</v>
      </c>
      <c r="E994" s="594" t="s">
        <v>171</v>
      </c>
      <c r="F994" s="595" t="s">
        <v>411</v>
      </c>
      <c r="G994" s="596" t="s">
        <v>2677</v>
      </c>
      <c r="H994" s="597">
        <v>31095000</v>
      </c>
    </row>
    <row r="995" spans="1:8">
      <c r="A995" s="594" t="s">
        <v>132</v>
      </c>
      <c r="B995" s="594" t="s">
        <v>397</v>
      </c>
      <c r="C995" s="594" t="s">
        <v>276</v>
      </c>
      <c r="D995" s="594" t="s">
        <v>2725</v>
      </c>
      <c r="E995" s="594" t="s">
        <v>171</v>
      </c>
      <c r="F995" s="594" t="s">
        <v>173</v>
      </c>
      <c r="G995" s="596" t="s">
        <v>174</v>
      </c>
      <c r="H995" s="597">
        <v>31095000</v>
      </c>
    </row>
    <row r="996" spans="1:8">
      <c r="A996" s="594" t="s">
        <v>132</v>
      </c>
      <c r="B996" s="594" t="s">
        <v>397</v>
      </c>
      <c r="C996" s="594" t="s">
        <v>276</v>
      </c>
      <c r="D996" s="594" t="s">
        <v>2725</v>
      </c>
      <c r="E996" s="594" t="s">
        <v>177</v>
      </c>
      <c r="F996" s="595" t="s">
        <v>411</v>
      </c>
      <c r="G996" s="596" t="s">
        <v>178</v>
      </c>
      <c r="H996" s="597">
        <v>7310519</v>
      </c>
    </row>
    <row r="997" spans="1:8">
      <c r="A997" s="594" t="s">
        <v>132</v>
      </c>
      <c r="B997" s="594" t="s">
        <v>397</v>
      </c>
      <c r="C997" s="594" t="s">
        <v>276</v>
      </c>
      <c r="D997" s="594" t="s">
        <v>2725</v>
      </c>
      <c r="E997" s="594" t="s">
        <v>177</v>
      </c>
      <c r="F997" s="594" t="s">
        <v>179</v>
      </c>
      <c r="G997" s="596" t="s">
        <v>2679</v>
      </c>
      <c r="H997" s="597">
        <v>1244770</v>
      </c>
    </row>
    <row r="998" spans="1:8">
      <c r="A998" s="594" t="s">
        <v>132</v>
      </c>
      <c r="B998" s="594" t="s">
        <v>397</v>
      </c>
      <c r="C998" s="594" t="s">
        <v>276</v>
      </c>
      <c r="D998" s="594" t="s">
        <v>2725</v>
      </c>
      <c r="E998" s="594" t="s">
        <v>177</v>
      </c>
      <c r="F998" s="594" t="s">
        <v>181</v>
      </c>
      <c r="G998" s="596" t="s">
        <v>182</v>
      </c>
      <c r="H998" s="597">
        <v>4525749</v>
      </c>
    </row>
    <row r="999" spans="1:8">
      <c r="A999" s="594" t="s">
        <v>132</v>
      </c>
      <c r="B999" s="594" t="s">
        <v>397</v>
      </c>
      <c r="C999" s="594" t="s">
        <v>276</v>
      </c>
      <c r="D999" s="594" t="s">
        <v>2725</v>
      </c>
      <c r="E999" s="594" t="s">
        <v>177</v>
      </c>
      <c r="F999" s="594" t="s">
        <v>1290</v>
      </c>
      <c r="G999" s="596" t="s">
        <v>2721</v>
      </c>
      <c r="H999" s="597">
        <v>1540000</v>
      </c>
    </row>
    <row r="1000" spans="1:8">
      <c r="A1000" s="594" t="s">
        <v>132</v>
      </c>
      <c r="B1000" s="594" t="s">
        <v>397</v>
      </c>
      <c r="C1000" s="594" t="s">
        <v>276</v>
      </c>
      <c r="D1000" s="594" t="s">
        <v>2725</v>
      </c>
      <c r="E1000" s="594" t="s">
        <v>183</v>
      </c>
      <c r="F1000" s="595" t="s">
        <v>411</v>
      </c>
      <c r="G1000" s="596" t="s">
        <v>184</v>
      </c>
      <c r="H1000" s="597">
        <v>59003000</v>
      </c>
    </row>
    <row r="1001" spans="1:8">
      <c r="A1001" s="594" t="s">
        <v>132</v>
      </c>
      <c r="B1001" s="594" t="s">
        <v>397</v>
      </c>
      <c r="C1001" s="594" t="s">
        <v>276</v>
      </c>
      <c r="D1001" s="594" t="s">
        <v>2725</v>
      </c>
      <c r="E1001" s="594" t="s">
        <v>183</v>
      </c>
      <c r="F1001" s="594" t="s">
        <v>587</v>
      </c>
      <c r="G1001" s="596" t="s">
        <v>588</v>
      </c>
      <c r="H1001" s="597">
        <v>8753000</v>
      </c>
    </row>
    <row r="1002" spans="1:8">
      <c r="A1002" s="594" t="s">
        <v>132</v>
      </c>
      <c r="B1002" s="594" t="s">
        <v>397</v>
      </c>
      <c r="C1002" s="594" t="s">
        <v>276</v>
      </c>
      <c r="D1002" s="594" t="s">
        <v>2725</v>
      </c>
      <c r="E1002" s="594" t="s">
        <v>183</v>
      </c>
      <c r="F1002" s="594" t="s">
        <v>736</v>
      </c>
      <c r="G1002" s="596" t="s">
        <v>737</v>
      </c>
      <c r="H1002" s="597">
        <v>7150000</v>
      </c>
    </row>
    <row r="1003" spans="1:8">
      <c r="A1003" s="594" t="s">
        <v>132</v>
      </c>
      <c r="B1003" s="594" t="s">
        <v>397</v>
      </c>
      <c r="C1003" s="594" t="s">
        <v>276</v>
      </c>
      <c r="D1003" s="594" t="s">
        <v>2725</v>
      </c>
      <c r="E1003" s="594" t="s">
        <v>183</v>
      </c>
      <c r="F1003" s="594" t="s">
        <v>185</v>
      </c>
      <c r="G1003" s="596" t="s">
        <v>186</v>
      </c>
      <c r="H1003" s="597">
        <v>10450000</v>
      </c>
    </row>
    <row r="1004" spans="1:8">
      <c r="A1004" s="594" t="s">
        <v>132</v>
      </c>
      <c r="B1004" s="594" t="s">
        <v>397</v>
      </c>
      <c r="C1004" s="594" t="s">
        <v>276</v>
      </c>
      <c r="D1004" s="594" t="s">
        <v>2725</v>
      </c>
      <c r="E1004" s="594" t="s">
        <v>183</v>
      </c>
      <c r="F1004" s="594" t="s">
        <v>187</v>
      </c>
      <c r="G1004" s="596" t="s">
        <v>2683</v>
      </c>
      <c r="H1004" s="597">
        <v>32650000</v>
      </c>
    </row>
    <row r="1005" spans="1:8">
      <c r="A1005" s="594" t="s">
        <v>132</v>
      </c>
      <c r="B1005" s="594" t="s">
        <v>397</v>
      </c>
      <c r="C1005" s="594" t="s">
        <v>276</v>
      </c>
      <c r="D1005" s="594" t="s">
        <v>2725</v>
      </c>
      <c r="E1005" s="594" t="s">
        <v>738</v>
      </c>
      <c r="F1005" s="595" t="s">
        <v>411</v>
      </c>
      <c r="G1005" s="596" t="s">
        <v>739</v>
      </c>
      <c r="H1005" s="597">
        <v>8000000</v>
      </c>
    </row>
    <row r="1006" spans="1:8">
      <c r="A1006" s="594" t="s">
        <v>132</v>
      </c>
      <c r="B1006" s="594" t="s">
        <v>397</v>
      </c>
      <c r="C1006" s="594" t="s">
        <v>276</v>
      </c>
      <c r="D1006" s="594" t="s">
        <v>2725</v>
      </c>
      <c r="E1006" s="594" t="s">
        <v>738</v>
      </c>
      <c r="F1006" s="594" t="s">
        <v>296</v>
      </c>
      <c r="G1006" s="596" t="s">
        <v>297</v>
      </c>
      <c r="H1006" s="597">
        <v>8000000</v>
      </c>
    </row>
    <row r="1007" spans="1:8">
      <c r="A1007" s="594" t="s">
        <v>132</v>
      </c>
      <c r="B1007" s="594" t="s">
        <v>397</v>
      </c>
      <c r="C1007" s="594" t="s">
        <v>276</v>
      </c>
      <c r="D1007" s="594" t="s">
        <v>2725</v>
      </c>
      <c r="E1007" s="594" t="s">
        <v>744</v>
      </c>
      <c r="F1007" s="595" t="s">
        <v>411</v>
      </c>
      <c r="G1007" s="596" t="s">
        <v>2686</v>
      </c>
      <c r="H1007" s="597">
        <v>43667936</v>
      </c>
    </row>
    <row r="1008" spans="1:8">
      <c r="A1008" s="594" t="s">
        <v>132</v>
      </c>
      <c r="B1008" s="594" t="s">
        <v>397</v>
      </c>
      <c r="C1008" s="594" t="s">
        <v>276</v>
      </c>
      <c r="D1008" s="594" t="s">
        <v>2725</v>
      </c>
      <c r="E1008" s="594" t="s">
        <v>744</v>
      </c>
      <c r="F1008" s="594" t="s">
        <v>1061</v>
      </c>
      <c r="G1008" s="596" t="s">
        <v>2729</v>
      </c>
      <c r="H1008" s="597">
        <v>25803000</v>
      </c>
    </row>
    <row r="1009" spans="1:8">
      <c r="A1009" s="594" t="s">
        <v>132</v>
      </c>
      <c r="B1009" s="594" t="s">
        <v>397</v>
      </c>
      <c r="C1009" s="594" t="s">
        <v>276</v>
      </c>
      <c r="D1009" s="594" t="s">
        <v>2725</v>
      </c>
      <c r="E1009" s="594" t="s">
        <v>744</v>
      </c>
      <c r="F1009" s="594" t="s">
        <v>572</v>
      </c>
      <c r="G1009" s="596" t="s">
        <v>2689</v>
      </c>
      <c r="H1009" s="597">
        <v>4150000</v>
      </c>
    </row>
    <row r="1010" spans="1:8">
      <c r="A1010" s="594" t="s">
        <v>132</v>
      </c>
      <c r="B1010" s="594" t="s">
        <v>397</v>
      </c>
      <c r="C1010" s="594" t="s">
        <v>276</v>
      </c>
      <c r="D1010" s="594" t="s">
        <v>2725</v>
      </c>
      <c r="E1010" s="594" t="s">
        <v>744</v>
      </c>
      <c r="F1010" s="594" t="s">
        <v>746</v>
      </c>
      <c r="G1010" s="596" t="s">
        <v>2690</v>
      </c>
      <c r="H1010" s="597">
        <v>13700000</v>
      </c>
    </row>
    <row r="1011" spans="1:8">
      <c r="A1011" s="594" t="s">
        <v>132</v>
      </c>
      <c r="B1011" s="594" t="s">
        <v>397</v>
      </c>
      <c r="C1011" s="594" t="s">
        <v>276</v>
      </c>
      <c r="D1011" s="594" t="s">
        <v>2725</v>
      </c>
      <c r="E1011" s="594" t="s">
        <v>744</v>
      </c>
      <c r="F1011" s="594" t="s">
        <v>11</v>
      </c>
      <c r="G1011" s="596" t="s">
        <v>2691</v>
      </c>
      <c r="H1011" s="597">
        <v>14936</v>
      </c>
    </row>
    <row r="1012" spans="1:8">
      <c r="A1012" s="594" t="s">
        <v>132</v>
      </c>
      <c r="B1012" s="594" t="s">
        <v>397</v>
      </c>
      <c r="C1012" s="594" t="s">
        <v>276</v>
      </c>
      <c r="D1012" s="594" t="s">
        <v>2725</v>
      </c>
      <c r="E1012" s="594" t="s">
        <v>189</v>
      </c>
      <c r="F1012" s="595" t="s">
        <v>411</v>
      </c>
      <c r="G1012" s="596" t="s">
        <v>190</v>
      </c>
      <c r="H1012" s="597">
        <v>2527000</v>
      </c>
    </row>
    <row r="1013" spans="1:8">
      <c r="A1013" s="594" t="s">
        <v>132</v>
      </c>
      <c r="B1013" s="594" t="s">
        <v>397</v>
      </c>
      <c r="C1013" s="594" t="s">
        <v>276</v>
      </c>
      <c r="D1013" s="594" t="s">
        <v>2725</v>
      </c>
      <c r="E1013" s="594" t="s">
        <v>189</v>
      </c>
      <c r="F1013" s="594" t="s">
        <v>773</v>
      </c>
      <c r="G1013" s="596" t="s">
        <v>2695</v>
      </c>
      <c r="H1013" s="597">
        <v>350000</v>
      </c>
    </row>
    <row r="1014" spans="1:8">
      <c r="A1014" s="594" t="s">
        <v>132</v>
      </c>
      <c r="B1014" s="594" t="s">
        <v>397</v>
      </c>
      <c r="C1014" s="594" t="s">
        <v>276</v>
      </c>
      <c r="D1014" s="594" t="s">
        <v>2725</v>
      </c>
      <c r="E1014" s="594" t="s">
        <v>189</v>
      </c>
      <c r="F1014" s="594" t="s">
        <v>192</v>
      </c>
      <c r="G1014" s="596" t="s">
        <v>195</v>
      </c>
      <c r="H1014" s="597">
        <v>2177000</v>
      </c>
    </row>
    <row r="1015" spans="1:8">
      <c r="A1015" s="594" t="s">
        <v>132</v>
      </c>
      <c r="B1015" s="594" t="s">
        <v>397</v>
      </c>
      <c r="C1015" s="594" t="s">
        <v>276</v>
      </c>
      <c r="D1015" s="594" t="s">
        <v>2725</v>
      </c>
      <c r="E1015" s="594" t="s">
        <v>194</v>
      </c>
      <c r="F1015" s="595" t="s">
        <v>411</v>
      </c>
      <c r="G1015" s="596" t="s">
        <v>195</v>
      </c>
      <c r="H1015" s="597">
        <v>151817998</v>
      </c>
    </row>
    <row r="1016" spans="1:8">
      <c r="A1016" s="594" t="s">
        <v>132</v>
      </c>
      <c r="B1016" s="594" t="s">
        <v>397</v>
      </c>
      <c r="C1016" s="594" t="s">
        <v>276</v>
      </c>
      <c r="D1016" s="594" t="s">
        <v>2725</v>
      </c>
      <c r="E1016" s="594" t="s">
        <v>194</v>
      </c>
      <c r="F1016" s="594" t="s">
        <v>15</v>
      </c>
      <c r="G1016" s="596" t="s">
        <v>2701</v>
      </c>
      <c r="H1016" s="597">
        <v>4546398</v>
      </c>
    </row>
    <row r="1017" spans="1:8">
      <c r="A1017" s="594" t="s">
        <v>132</v>
      </c>
      <c r="B1017" s="594" t="s">
        <v>397</v>
      </c>
      <c r="C1017" s="594" t="s">
        <v>276</v>
      </c>
      <c r="D1017" s="594" t="s">
        <v>2725</v>
      </c>
      <c r="E1017" s="594" t="s">
        <v>194</v>
      </c>
      <c r="F1017" s="594" t="s">
        <v>39</v>
      </c>
      <c r="G1017" s="596" t="s">
        <v>2702</v>
      </c>
      <c r="H1017" s="597">
        <v>11342600</v>
      </c>
    </row>
    <row r="1018" spans="1:8">
      <c r="A1018" s="594" t="s">
        <v>132</v>
      </c>
      <c r="B1018" s="594" t="s">
        <v>397</v>
      </c>
      <c r="C1018" s="594" t="s">
        <v>276</v>
      </c>
      <c r="D1018" s="594" t="s">
        <v>2725</v>
      </c>
      <c r="E1018" s="594" t="s">
        <v>194</v>
      </c>
      <c r="F1018" s="594" t="s">
        <v>198</v>
      </c>
      <c r="G1018" s="596" t="s">
        <v>199</v>
      </c>
      <c r="H1018" s="597">
        <v>79744000</v>
      </c>
    </row>
    <row r="1019" spans="1:8">
      <c r="A1019" s="594" t="s">
        <v>132</v>
      </c>
      <c r="B1019" s="594" t="s">
        <v>397</v>
      </c>
      <c r="C1019" s="594" t="s">
        <v>276</v>
      </c>
      <c r="D1019" s="594" t="s">
        <v>2725</v>
      </c>
      <c r="E1019" s="594" t="s">
        <v>194</v>
      </c>
      <c r="F1019" s="594" t="s">
        <v>200</v>
      </c>
      <c r="G1019" s="596" t="s">
        <v>201</v>
      </c>
      <c r="H1019" s="597">
        <v>56185000</v>
      </c>
    </row>
    <row r="1020" spans="1:8">
      <c r="A1020" s="594" t="s">
        <v>132</v>
      </c>
      <c r="B1020" s="594" t="s">
        <v>397</v>
      </c>
      <c r="C1020" s="594" t="s">
        <v>276</v>
      </c>
      <c r="D1020" s="594" t="s">
        <v>2725</v>
      </c>
      <c r="E1020" s="594" t="s">
        <v>550</v>
      </c>
      <c r="F1020" s="595" t="s">
        <v>411</v>
      </c>
      <c r="G1020" s="596" t="s">
        <v>2705</v>
      </c>
      <c r="H1020" s="597">
        <v>9115000</v>
      </c>
    </row>
    <row r="1021" spans="1:8">
      <c r="A1021" s="594" t="s">
        <v>132</v>
      </c>
      <c r="B1021" s="594" t="s">
        <v>397</v>
      </c>
      <c r="C1021" s="594" t="s">
        <v>276</v>
      </c>
      <c r="D1021" s="594" t="s">
        <v>2725</v>
      </c>
      <c r="E1021" s="594" t="s">
        <v>550</v>
      </c>
      <c r="F1021" s="594" t="s">
        <v>2706</v>
      </c>
      <c r="G1021" s="596" t="s">
        <v>72</v>
      </c>
      <c r="H1021" s="597">
        <v>9115000</v>
      </c>
    </row>
    <row r="1022" spans="1:8">
      <c r="A1022" s="594" t="s">
        <v>132</v>
      </c>
      <c r="B1022" s="594" t="s">
        <v>397</v>
      </c>
      <c r="C1022" s="594" t="s">
        <v>276</v>
      </c>
      <c r="D1022" s="594" t="s">
        <v>2725</v>
      </c>
      <c r="E1022" s="594" t="s">
        <v>260</v>
      </c>
      <c r="F1022" s="595" t="s">
        <v>411</v>
      </c>
      <c r="G1022" s="596" t="s">
        <v>261</v>
      </c>
      <c r="H1022" s="597">
        <v>811117000</v>
      </c>
    </row>
    <row r="1023" spans="1:8">
      <c r="A1023" s="594" t="s">
        <v>132</v>
      </c>
      <c r="B1023" s="594" t="s">
        <v>397</v>
      </c>
      <c r="C1023" s="594" t="s">
        <v>276</v>
      </c>
      <c r="D1023" s="594" t="s">
        <v>2725</v>
      </c>
      <c r="E1023" s="594" t="s">
        <v>260</v>
      </c>
      <c r="F1023" s="594" t="s">
        <v>262</v>
      </c>
      <c r="G1023" s="596" t="s">
        <v>2707</v>
      </c>
      <c r="H1023" s="597">
        <v>811117000</v>
      </c>
    </row>
    <row r="1024" spans="1:8">
      <c r="A1024" s="594" t="s">
        <v>132</v>
      </c>
      <c r="B1024" s="594" t="s">
        <v>397</v>
      </c>
      <c r="C1024" s="594" t="s">
        <v>276</v>
      </c>
      <c r="D1024" s="594" t="s">
        <v>2725</v>
      </c>
      <c r="E1024" s="594" t="s">
        <v>53</v>
      </c>
      <c r="F1024" s="595" t="s">
        <v>411</v>
      </c>
      <c r="G1024" s="596" t="s">
        <v>193</v>
      </c>
      <c r="H1024" s="597">
        <v>118239000</v>
      </c>
    </row>
    <row r="1025" spans="1:8">
      <c r="A1025" s="594" t="s">
        <v>132</v>
      </c>
      <c r="B1025" s="594" t="s">
        <v>397</v>
      </c>
      <c r="C1025" s="594" t="s">
        <v>276</v>
      </c>
      <c r="D1025" s="594" t="s">
        <v>2725</v>
      </c>
      <c r="E1025" s="594" t="s">
        <v>53</v>
      </c>
      <c r="F1025" s="594" t="s">
        <v>54</v>
      </c>
      <c r="G1025" s="596" t="s">
        <v>55</v>
      </c>
      <c r="H1025" s="597">
        <v>37197000</v>
      </c>
    </row>
    <row r="1026" spans="1:8">
      <c r="A1026" s="594" t="s">
        <v>132</v>
      </c>
      <c r="B1026" s="594" t="s">
        <v>397</v>
      </c>
      <c r="C1026" s="594" t="s">
        <v>276</v>
      </c>
      <c r="D1026" s="594" t="s">
        <v>2725</v>
      </c>
      <c r="E1026" s="594" t="s">
        <v>53</v>
      </c>
      <c r="F1026" s="594" t="s">
        <v>56</v>
      </c>
      <c r="G1026" s="596" t="s">
        <v>57</v>
      </c>
      <c r="H1026" s="597">
        <v>81042000</v>
      </c>
    </row>
    <row r="1027" spans="1:8">
      <c r="A1027" s="594" t="s">
        <v>132</v>
      </c>
      <c r="B1027" s="594" t="s">
        <v>397</v>
      </c>
      <c r="C1027" s="594" t="s">
        <v>322</v>
      </c>
      <c r="D1027" s="595" t="s">
        <v>411</v>
      </c>
      <c r="E1027" s="595" t="s">
        <v>411</v>
      </c>
      <c r="F1027" s="595" t="s">
        <v>411</v>
      </c>
      <c r="G1027" s="596" t="s">
        <v>2661</v>
      </c>
      <c r="H1027" s="597">
        <v>86164131067</v>
      </c>
    </row>
    <row r="1028" spans="1:8">
      <c r="A1028" s="594" t="s">
        <v>132</v>
      </c>
      <c r="B1028" s="594" t="s">
        <v>397</v>
      </c>
      <c r="C1028" s="594" t="s">
        <v>322</v>
      </c>
      <c r="D1028" s="594" t="s">
        <v>2662</v>
      </c>
      <c r="E1028" s="595" t="s">
        <v>411</v>
      </c>
      <c r="F1028" s="595" t="s">
        <v>411</v>
      </c>
      <c r="G1028" s="596" t="s">
        <v>2663</v>
      </c>
      <c r="H1028" s="597">
        <v>86164131067</v>
      </c>
    </row>
    <row r="1029" spans="1:8">
      <c r="A1029" s="594" t="s">
        <v>132</v>
      </c>
      <c r="B1029" s="594" t="s">
        <v>397</v>
      </c>
      <c r="C1029" s="594" t="s">
        <v>322</v>
      </c>
      <c r="D1029" s="594" t="s">
        <v>2662</v>
      </c>
      <c r="E1029" s="594" t="s">
        <v>142</v>
      </c>
      <c r="F1029" s="595" t="s">
        <v>411</v>
      </c>
      <c r="G1029" s="596" t="s">
        <v>143</v>
      </c>
      <c r="H1029" s="597">
        <v>29119645342</v>
      </c>
    </row>
    <row r="1030" spans="1:8">
      <c r="A1030" s="594" t="s">
        <v>132</v>
      </c>
      <c r="B1030" s="594" t="s">
        <v>397</v>
      </c>
      <c r="C1030" s="594" t="s">
        <v>322</v>
      </c>
      <c r="D1030" s="594" t="s">
        <v>2662</v>
      </c>
      <c r="E1030" s="594" t="s">
        <v>142</v>
      </c>
      <c r="F1030" s="594" t="s">
        <v>144</v>
      </c>
      <c r="G1030" s="596" t="s">
        <v>2664</v>
      </c>
      <c r="H1030" s="597">
        <v>28156025442</v>
      </c>
    </row>
    <row r="1031" spans="1:8">
      <c r="A1031" s="594" t="s">
        <v>132</v>
      </c>
      <c r="B1031" s="594" t="s">
        <v>397</v>
      </c>
      <c r="C1031" s="594" t="s">
        <v>322</v>
      </c>
      <c r="D1031" s="594" t="s">
        <v>2662</v>
      </c>
      <c r="E1031" s="594" t="s">
        <v>142</v>
      </c>
      <c r="F1031" s="594" t="s">
        <v>146</v>
      </c>
      <c r="G1031" s="596" t="s">
        <v>2665</v>
      </c>
      <c r="H1031" s="597">
        <v>914869900</v>
      </c>
    </row>
    <row r="1032" spans="1:8">
      <c r="A1032" s="594" t="s">
        <v>132</v>
      </c>
      <c r="B1032" s="594" t="s">
        <v>397</v>
      </c>
      <c r="C1032" s="594" t="s">
        <v>322</v>
      </c>
      <c r="D1032" s="594" t="s">
        <v>2662</v>
      </c>
      <c r="E1032" s="594" t="s">
        <v>142</v>
      </c>
      <c r="F1032" s="594" t="s">
        <v>221</v>
      </c>
      <c r="G1032" s="596" t="s">
        <v>222</v>
      </c>
      <c r="H1032" s="597">
        <v>48750000</v>
      </c>
    </row>
    <row r="1033" spans="1:8">
      <c r="A1033" s="594" t="s">
        <v>132</v>
      </c>
      <c r="B1033" s="594" t="s">
        <v>397</v>
      </c>
      <c r="C1033" s="594" t="s">
        <v>322</v>
      </c>
      <c r="D1033" s="594" t="s">
        <v>2662</v>
      </c>
      <c r="E1033" s="594" t="s">
        <v>202</v>
      </c>
      <c r="F1033" s="595" t="s">
        <v>411</v>
      </c>
      <c r="G1033" s="596" t="s">
        <v>2719</v>
      </c>
      <c r="H1033" s="597">
        <v>544303800</v>
      </c>
    </row>
    <row r="1034" spans="1:8">
      <c r="A1034" s="594" t="s">
        <v>132</v>
      </c>
      <c r="B1034" s="594" t="s">
        <v>397</v>
      </c>
      <c r="C1034" s="594" t="s">
        <v>322</v>
      </c>
      <c r="D1034" s="594" t="s">
        <v>2662</v>
      </c>
      <c r="E1034" s="594" t="s">
        <v>202</v>
      </c>
      <c r="F1034" s="594" t="s">
        <v>767</v>
      </c>
      <c r="G1034" s="596" t="s">
        <v>2720</v>
      </c>
      <c r="H1034" s="597">
        <v>544303800</v>
      </c>
    </row>
    <row r="1035" spans="1:8">
      <c r="A1035" s="594" t="s">
        <v>132</v>
      </c>
      <c r="B1035" s="594" t="s">
        <v>397</v>
      </c>
      <c r="C1035" s="594" t="s">
        <v>322</v>
      </c>
      <c r="D1035" s="594" t="s">
        <v>2662</v>
      </c>
      <c r="E1035" s="594" t="s">
        <v>148</v>
      </c>
      <c r="F1035" s="595" t="s">
        <v>411</v>
      </c>
      <c r="G1035" s="596" t="s">
        <v>149</v>
      </c>
      <c r="H1035" s="597">
        <v>23157675298</v>
      </c>
    </row>
    <row r="1036" spans="1:8">
      <c r="A1036" s="594" t="s">
        <v>132</v>
      </c>
      <c r="B1036" s="594" t="s">
        <v>397</v>
      </c>
      <c r="C1036" s="594" t="s">
        <v>322</v>
      </c>
      <c r="D1036" s="594" t="s">
        <v>2662</v>
      </c>
      <c r="E1036" s="594" t="s">
        <v>148</v>
      </c>
      <c r="F1036" s="594" t="s">
        <v>223</v>
      </c>
      <c r="G1036" s="596" t="s">
        <v>224</v>
      </c>
      <c r="H1036" s="597">
        <v>1070265930</v>
      </c>
    </row>
    <row r="1037" spans="1:8">
      <c r="A1037" s="594" t="s">
        <v>132</v>
      </c>
      <c r="B1037" s="594" t="s">
        <v>397</v>
      </c>
      <c r="C1037" s="594" t="s">
        <v>322</v>
      </c>
      <c r="D1037" s="594" t="s">
        <v>2662</v>
      </c>
      <c r="E1037" s="594" t="s">
        <v>148</v>
      </c>
      <c r="F1037" s="594" t="s">
        <v>603</v>
      </c>
      <c r="G1037" s="596" t="s">
        <v>604</v>
      </c>
      <c r="H1037" s="597">
        <v>1185786500</v>
      </c>
    </row>
    <row r="1038" spans="1:8">
      <c r="A1038" s="594" t="s">
        <v>132</v>
      </c>
      <c r="B1038" s="594" t="s">
        <v>397</v>
      </c>
      <c r="C1038" s="594" t="s">
        <v>322</v>
      </c>
      <c r="D1038" s="594" t="s">
        <v>2662</v>
      </c>
      <c r="E1038" s="594" t="s">
        <v>148</v>
      </c>
      <c r="F1038" s="594" t="s">
        <v>591</v>
      </c>
      <c r="G1038" s="596" t="s">
        <v>592</v>
      </c>
      <c r="H1038" s="597">
        <v>2731123496</v>
      </c>
    </row>
    <row r="1039" spans="1:8">
      <c r="A1039" s="594" t="s">
        <v>132</v>
      </c>
      <c r="B1039" s="594" t="s">
        <v>397</v>
      </c>
      <c r="C1039" s="594" t="s">
        <v>322</v>
      </c>
      <c r="D1039" s="594" t="s">
        <v>2662</v>
      </c>
      <c r="E1039" s="594" t="s">
        <v>148</v>
      </c>
      <c r="F1039" s="594" t="s">
        <v>1075</v>
      </c>
      <c r="G1039" s="596" t="s">
        <v>2666</v>
      </c>
      <c r="H1039" s="597">
        <v>1025441846</v>
      </c>
    </row>
    <row r="1040" spans="1:8">
      <c r="A1040" s="594" t="s">
        <v>132</v>
      </c>
      <c r="B1040" s="594" t="s">
        <v>397</v>
      </c>
      <c r="C1040" s="594" t="s">
        <v>322</v>
      </c>
      <c r="D1040" s="594" t="s">
        <v>2662</v>
      </c>
      <c r="E1040" s="594" t="s">
        <v>148</v>
      </c>
      <c r="F1040" s="594" t="s">
        <v>26</v>
      </c>
      <c r="G1040" s="596" t="s">
        <v>2727</v>
      </c>
      <c r="H1040" s="597">
        <v>473242000</v>
      </c>
    </row>
    <row r="1041" spans="1:8">
      <c r="A1041" s="594" t="s">
        <v>132</v>
      </c>
      <c r="B1041" s="594" t="s">
        <v>397</v>
      </c>
      <c r="C1041" s="594" t="s">
        <v>322</v>
      </c>
      <c r="D1041" s="594" t="s">
        <v>2662</v>
      </c>
      <c r="E1041" s="594" t="s">
        <v>148</v>
      </c>
      <c r="F1041" s="594" t="s">
        <v>593</v>
      </c>
      <c r="G1041" s="596" t="s">
        <v>594</v>
      </c>
      <c r="H1041" s="597">
        <v>4349864583</v>
      </c>
    </row>
    <row r="1042" spans="1:8">
      <c r="A1042" s="594" t="s">
        <v>132</v>
      </c>
      <c r="B1042" s="594" t="s">
        <v>397</v>
      </c>
      <c r="C1042" s="594" t="s">
        <v>322</v>
      </c>
      <c r="D1042" s="594" t="s">
        <v>2662</v>
      </c>
      <c r="E1042" s="594" t="s">
        <v>148</v>
      </c>
      <c r="F1042" s="594" t="s">
        <v>150</v>
      </c>
      <c r="G1042" s="596" t="s">
        <v>151</v>
      </c>
      <c r="H1042" s="597">
        <v>147839150</v>
      </c>
    </row>
    <row r="1043" spans="1:8">
      <c r="A1043" s="594" t="s">
        <v>132</v>
      </c>
      <c r="B1043" s="594" t="s">
        <v>397</v>
      </c>
      <c r="C1043" s="594" t="s">
        <v>322</v>
      </c>
      <c r="D1043" s="594" t="s">
        <v>2662</v>
      </c>
      <c r="E1043" s="594" t="s">
        <v>148</v>
      </c>
      <c r="F1043" s="594" t="s">
        <v>457</v>
      </c>
      <c r="G1043" s="596" t="s">
        <v>458</v>
      </c>
      <c r="H1043" s="597">
        <v>18240000</v>
      </c>
    </row>
    <row r="1044" spans="1:8">
      <c r="A1044" s="594" t="s">
        <v>132</v>
      </c>
      <c r="B1044" s="594" t="s">
        <v>397</v>
      </c>
      <c r="C1044" s="594" t="s">
        <v>322</v>
      </c>
      <c r="D1044" s="594" t="s">
        <v>2662</v>
      </c>
      <c r="E1044" s="594" t="s">
        <v>148</v>
      </c>
      <c r="F1044" s="594" t="s">
        <v>605</v>
      </c>
      <c r="G1044" s="596" t="s">
        <v>2668</v>
      </c>
      <c r="H1044" s="597">
        <v>3165350210</v>
      </c>
    </row>
    <row r="1045" spans="1:8">
      <c r="A1045" s="594" t="s">
        <v>132</v>
      </c>
      <c r="B1045" s="594" t="s">
        <v>397</v>
      </c>
      <c r="C1045" s="594" t="s">
        <v>322</v>
      </c>
      <c r="D1045" s="594" t="s">
        <v>2662</v>
      </c>
      <c r="E1045" s="594" t="s">
        <v>148</v>
      </c>
      <c r="F1045" s="594" t="s">
        <v>472</v>
      </c>
      <c r="G1045" s="596" t="s">
        <v>473</v>
      </c>
      <c r="H1045" s="597">
        <v>729753671</v>
      </c>
    </row>
    <row r="1046" spans="1:8">
      <c r="A1046" s="594" t="s">
        <v>132</v>
      </c>
      <c r="B1046" s="594" t="s">
        <v>397</v>
      </c>
      <c r="C1046" s="594" t="s">
        <v>322</v>
      </c>
      <c r="D1046" s="594" t="s">
        <v>2662</v>
      </c>
      <c r="E1046" s="594" t="s">
        <v>148</v>
      </c>
      <c r="F1046" s="594" t="s">
        <v>474</v>
      </c>
      <c r="G1046" s="596" t="s">
        <v>2773</v>
      </c>
      <c r="H1046" s="597">
        <v>703107000</v>
      </c>
    </row>
    <row r="1047" spans="1:8">
      <c r="A1047" s="594" t="s">
        <v>132</v>
      </c>
      <c r="B1047" s="594" t="s">
        <v>397</v>
      </c>
      <c r="C1047" s="594" t="s">
        <v>322</v>
      </c>
      <c r="D1047" s="594" t="s">
        <v>2662</v>
      </c>
      <c r="E1047" s="594" t="s">
        <v>148</v>
      </c>
      <c r="F1047" s="594" t="s">
        <v>624</v>
      </c>
      <c r="G1047" s="596" t="s">
        <v>2774</v>
      </c>
      <c r="H1047" s="597">
        <v>71871000</v>
      </c>
    </row>
    <row r="1048" spans="1:8">
      <c r="A1048" s="594" t="s">
        <v>132</v>
      </c>
      <c r="B1048" s="594" t="s">
        <v>397</v>
      </c>
      <c r="C1048" s="594" t="s">
        <v>322</v>
      </c>
      <c r="D1048" s="594" t="s">
        <v>2662</v>
      </c>
      <c r="E1048" s="594" t="s">
        <v>148</v>
      </c>
      <c r="F1048" s="594" t="s">
        <v>212</v>
      </c>
      <c r="G1048" s="596" t="s">
        <v>213</v>
      </c>
      <c r="H1048" s="597">
        <v>6535750820</v>
      </c>
    </row>
    <row r="1049" spans="1:8">
      <c r="A1049" s="594" t="s">
        <v>132</v>
      </c>
      <c r="B1049" s="594" t="s">
        <v>397</v>
      </c>
      <c r="C1049" s="594" t="s">
        <v>322</v>
      </c>
      <c r="D1049" s="594" t="s">
        <v>2662</v>
      </c>
      <c r="E1049" s="594" t="s">
        <v>148</v>
      </c>
      <c r="F1049" s="594" t="s">
        <v>227</v>
      </c>
      <c r="G1049" s="596" t="s">
        <v>2669</v>
      </c>
      <c r="H1049" s="597">
        <v>950039092</v>
      </c>
    </row>
    <row r="1050" spans="1:8">
      <c r="A1050" s="594" t="s">
        <v>132</v>
      </c>
      <c r="B1050" s="594" t="s">
        <v>397</v>
      </c>
      <c r="C1050" s="594" t="s">
        <v>322</v>
      </c>
      <c r="D1050" s="594" t="s">
        <v>2662</v>
      </c>
      <c r="E1050" s="594" t="s">
        <v>582</v>
      </c>
      <c r="F1050" s="595" t="s">
        <v>411</v>
      </c>
      <c r="G1050" s="596" t="s">
        <v>583</v>
      </c>
      <c r="H1050" s="597">
        <v>462874000</v>
      </c>
    </row>
    <row r="1051" spans="1:8">
      <c r="A1051" s="594" t="s">
        <v>132</v>
      </c>
      <c r="B1051" s="594" t="s">
        <v>397</v>
      </c>
      <c r="C1051" s="594" t="s">
        <v>322</v>
      </c>
      <c r="D1051" s="594" t="s">
        <v>2662</v>
      </c>
      <c r="E1051" s="594" t="s">
        <v>582</v>
      </c>
      <c r="F1051" s="594" t="s">
        <v>584</v>
      </c>
      <c r="G1051" s="596" t="s">
        <v>2670</v>
      </c>
      <c r="H1051" s="597">
        <v>408490000</v>
      </c>
    </row>
    <row r="1052" spans="1:8">
      <c r="A1052" s="594" t="s">
        <v>132</v>
      </c>
      <c r="B1052" s="594" t="s">
        <v>397</v>
      </c>
      <c r="C1052" s="594" t="s">
        <v>322</v>
      </c>
      <c r="D1052" s="594" t="s">
        <v>2662</v>
      </c>
      <c r="E1052" s="594" t="s">
        <v>582</v>
      </c>
      <c r="F1052" s="594" t="s">
        <v>478</v>
      </c>
      <c r="G1052" s="596" t="s">
        <v>2775</v>
      </c>
      <c r="H1052" s="597">
        <v>15080000</v>
      </c>
    </row>
    <row r="1053" spans="1:8">
      <c r="A1053" s="594" t="s">
        <v>132</v>
      </c>
      <c r="B1053" s="594" t="s">
        <v>397</v>
      </c>
      <c r="C1053" s="594" t="s">
        <v>322</v>
      </c>
      <c r="D1053" s="594" t="s">
        <v>2662</v>
      </c>
      <c r="E1053" s="594" t="s">
        <v>582</v>
      </c>
      <c r="F1053" s="594" t="s">
        <v>586</v>
      </c>
      <c r="G1053" s="596" t="s">
        <v>2671</v>
      </c>
      <c r="H1053" s="597">
        <v>39304000</v>
      </c>
    </row>
    <row r="1054" spans="1:8">
      <c r="A1054" s="594" t="s">
        <v>132</v>
      </c>
      <c r="B1054" s="594" t="s">
        <v>397</v>
      </c>
      <c r="C1054" s="594" t="s">
        <v>322</v>
      </c>
      <c r="D1054" s="594" t="s">
        <v>2662</v>
      </c>
      <c r="E1054" s="594" t="s">
        <v>152</v>
      </c>
      <c r="F1054" s="595" t="s">
        <v>411</v>
      </c>
      <c r="G1054" s="596" t="s">
        <v>153</v>
      </c>
      <c r="H1054" s="597">
        <v>2739128298</v>
      </c>
    </row>
    <row r="1055" spans="1:8">
      <c r="A1055" s="594" t="s">
        <v>132</v>
      </c>
      <c r="B1055" s="594" t="s">
        <v>397</v>
      </c>
      <c r="C1055" s="594" t="s">
        <v>322</v>
      </c>
      <c r="D1055" s="594" t="s">
        <v>2662</v>
      </c>
      <c r="E1055" s="594" t="s">
        <v>152</v>
      </c>
      <c r="F1055" s="594" t="s">
        <v>480</v>
      </c>
      <c r="G1055" s="596" t="s">
        <v>481</v>
      </c>
      <c r="H1055" s="597">
        <v>79942698</v>
      </c>
    </row>
    <row r="1056" spans="1:8">
      <c r="A1056" s="594" t="s">
        <v>132</v>
      </c>
      <c r="B1056" s="594" t="s">
        <v>397</v>
      </c>
      <c r="C1056" s="594" t="s">
        <v>322</v>
      </c>
      <c r="D1056" s="594" t="s">
        <v>2662</v>
      </c>
      <c r="E1056" s="594" t="s">
        <v>152</v>
      </c>
      <c r="F1056" s="594" t="s">
        <v>606</v>
      </c>
      <c r="G1056" s="596" t="s">
        <v>195</v>
      </c>
      <c r="H1056" s="597">
        <v>2659185600</v>
      </c>
    </row>
    <row r="1057" spans="1:8">
      <c r="A1057" s="594" t="s">
        <v>132</v>
      </c>
      <c r="B1057" s="594" t="s">
        <v>397</v>
      </c>
      <c r="C1057" s="594" t="s">
        <v>322</v>
      </c>
      <c r="D1057" s="594" t="s">
        <v>2662</v>
      </c>
      <c r="E1057" s="594" t="s">
        <v>156</v>
      </c>
      <c r="F1057" s="595" t="s">
        <v>411</v>
      </c>
      <c r="G1057" s="596" t="s">
        <v>514</v>
      </c>
      <c r="H1057" s="597">
        <v>7770446129</v>
      </c>
    </row>
    <row r="1058" spans="1:8">
      <c r="A1058" s="594" t="s">
        <v>132</v>
      </c>
      <c r="B1058" s="594" t="s">
        <v>397</v>
      </c>
      <c r="C1058" s="594" t="s">
        <v>322</v>
      </c>
      <c r="D1058" s="594" t="s">
        <v>2662</v>
      </c>
      <c r="E1058" s="594" t="s">
        <v>156</v>
      </c>
      <c r="F1058" s="594" t="s">
        <v>157</v>
      </c>
      <c r="G1058" s="596" t="s">
        <v>158</v>
      </c>
      <c r="H1058" s="597">
        <v>5986977297</v>
      </c>
    </row>
    <row r="1059" spans="1:8">
      <c r="A1059" s="594" t="s">
        <v>132</v>
      </c>
      <c r="B1059" s="594" t="s">
        <v>397</v>
      </c>
      <c r="C1059" s="594" t="s">
        <v>322</v>
      </c>
      <c r="D1059" s="594" t="s">
        <v>2662</v>
      </c>
      <c r="E1059" s="594" t="s">
        <v>156</v>
      </c>
      <c r="F1059" s="594" t="s">
        <v>159</v>
      </c>
      <c r="G1059" s="596" t="s">
        <v>160</v>
      </c>
      <c r="H1059" s="597">
        <v>1027377081</v>
      </c>
    </row>
    <row r="1060" spans="1:8">
      <c r="A1060" s="594" t="s">
        <v>132</v>
      </c>
      <c r="B1060" s="594" t="s">
        <v>397</v>
      </c>
      <c r="C1060" s="594" t="s">
        <v>322</v>
      </c>
      <c r="D1060" s="594" t="s">
        <v>2662</v>
      </c>
      <c r="E1060" s="594" t="s">
        <v>156</v>
      </c>
      <c r="F1060" s="594" t="s">
        <v>161</v>
      </c>
      <c r="G1060" s="596" t="s">
        <v>162</v>
      </c>
      <c r="H1060" s="597">
        <v>678143973</v>
      </c>
    </row>
    <row r="1061" spans="1:8">
      <c r="A1061" s="594" t="s">
        <v>132</v>
      </c>
      <c r="B1061" s="594" t="s">
        <v>397</v>
      </c>
      <c r="C1061" s="594" t="s">
        <v>322</v>
      </c>
      <c r="D1061" s="594" t="s">
        <v>2662</v>
      </c>
      <c r="E1061" s="594" t="s">
        <v>156</v>
      </c>
      <c r="F1061" s="594" t="s">
        <v>1</v>
      </c>
      <c r="G1061" s="596" t="s">
        <v>2</v>
      </c>
      <c r="H1061" s="597">
        <v>77947778</v>
      </c>
    </row>
    <row r="1062" spans="1:8">
      <c r="A1062" s="594" t="s">
        <v>132</v>
      </c>
      <c r="B1062" s="594" t="s">
        <v>397</v>
      </c>
      <c r="C1062" s="594" t="s">
        <v>322</v>
      </c>
      <c r="D1062" s="594" t="s">
        <v>2662</v>
      </c>
      <c r="E1062" s="594" t="s">
        <v>163</v>
      </c>
      <c r="F1062" s="595" t="s">
        <v>411</v>
      </c>
      <c r="G1062" s="596" t="s">
        <v>164</v>
      </c>
      <c r="H1062" s="597">
        <v>3674153019</v>
      </c>
    </row>
    <row r="1063" spans="1:8">
      <c r="A1063" s="594" t="s">
        <v>132</v>
      </c>
      <c r="B1063" s="594" t="s">
        <v>397</v>
      </c>
      <c r="C1063" s="594" t="s">
        <v>322</v>
      </c>
      <c r="D1063" s="594" t="s">
        <v>2662</v>
      </c>
      <c r="E1063" s="594" t="s">
        <v>163</v>
      </c>
      <c r="F1063" s="594" t="s">
        <v>1060</v>
      </c>
      <c r="G1063" s="596" t="s">
        <v>2672</v>
      </c>
      <c r="H1063" s="597">
        <v>3181588019</v>
      </c>
    </row>
    <row r="1064" spans="1:8">
      <c r="A1064" s="594" t="s">
        <v>132</v>
      </c>
      <c r="B1064" s="594" t="s">
        <v>397</v>
      </c>
      <c r="C1064" s="594" t="s">
        <v>322</v>
      </c>
      <c r="D1064" s="594" t="s">
        <v>2662</v>
      </c>
      <c r="E1064" s="594" t="s">
        <v>163</v>
      </c>
      <c r="F1064" s="594" t="s">
        <v>165</v>
      </c>
      <c r="G1064" s="596" t="s">
        <v>195</v>
      </c>
      <c r="H1064" s="597">
        <v>492565000</v>
      </c>
    </row>
    <row r="1065" spans="1:8">
      <c r="A1065" s="594" t="s">
        <v>132</v>
      </c>
      <c r="B1065" s="594" t="s">
        <v>397</v>
      </c>
      <c r="C1065" s="594" t="s">
        <v>322</v>
      </c>
      <c r="D1065" s="594" t="s">
        <v>2662</v>
      </c>
      <c r="E1065" s="594" t="s">
        <v>167</v>
      </c>
      <c r="F1065" s="595" t="s">
        <v>411</v>
      </c>
      <c r="G1065" s="596" t="s">
        <v>168</v>
      </c>
      <c r="H1065" s="597">
        <v>2461863153</v>
      </c>
    </row>
    <row r="1066" spans="1:8">
      <c r="A1066" s="594" t="s">
        <v>132</v>
      </c>
      <c r="B1066" s="594" t="s">
        <v>397</v>
      </c>
      <c r="C1066" s="594" t="s">
        <v>322</v>
      </c>
      <c r="D1066" s="594" t="s">
        <v>2662</v>
      </c>
      <c r="E1066" s="594" t="s">
        <v>167</v>
      </c>
      <c r="F1066" s="594" t="s">
        <v>228</v>
      </c>
      <c r="G1066" s="596" t="s">
        <v>2673</v>
      </c>
      <c r="H1066" s="597">
        <v>448188480</v>
      </c>
    </row>
    <row r="1067" spans="1:8">
      <c r="A1067" s="594" t="s">
        <v>132</v>
      </c>
      <c r="B1067" s="594" t="s">
        <v>397</v>
      </c>
      <c r="C1067" s="594" t="s">
        <v>322</v>
      </c>
      <c r="D1067" s="594" t="s">
        <v>2662</v>
      </c>
      <c r="E1067" s="594" t="s">
        <v>167</v>
      </c>
      <c r="F1067" s="594" t="s">
        <v>169</v>
      </c>
      <c r="G1067" s="596" t="s">
        <v>2674</v>
      </c>
      <c r="H1067" s="597">
        <v>132428223</v>
      </c>
    </row>
    <row r="1068" spans="1:8">
      <c r="A1068" s="594" t="s">
        <v>132</v>
      </c>
      <c r="B1068" s="594" t="s">
        <v>397</v>
      </c>
      <c r="C1068" s="594" t="s">
        <v>322</v>
      </c>
      <c r="D1068" s="594" t="s">
        <v>2662</v>
      </c>
      <c r="E1068" s="594" t="s">
        <v>167</v>
      </c>
      <c r="F1068" s="594" t="s">
        <v>230</v>
      </c>
      <c r="G1068" s="596" t="s">
        <v>2675</v>
      </c>
      <c r="H1068" s="597">
        <v>1684494950</v>
      </c>
    </row>
    <row r="1069" spans="1:8">
      <c r="A1069" s="594" t="s">
        <v>132</v>
      </c>
      <c r="B1069" s="594" t="s">
        <v>397</v>
      </c>
      <c r="C1069" s="594" t="s">
        <v>322</v>
      </c>
      <c r="D1069" s="594" t="s">
        <v>2662</v>
      </c>
      <c r="E1069" s="594" t="s">
        <v>167</v>
      </c>
      <c r="F1069" s="594" t="s">
        <v>214</v>
      </c>
      <c r="G1069" s="596" t="s">
        <v>2676</v>
      </c>
      <c r="H1069" s="597">
        <v>42382000</v>
      </c>
    </row>
    <row r="1070" spans="1:8">
      <c r="A1070" s="594" t="s">
        <v>132</v>
      </c>
      <c r="B1070" s="594" t="s">
        <v>397</v>
      </c>
      <c r="C1070" s="594" t="s">
        <v>322</v>
      </c>
      <c r="D1070" s="594" t="s">
        <v>2662</v>
      </c>
      <c r="E1070" s="594" t="s">
        <v>167</v>
      </c>
      <c r="F1070" s="594" t="s">
        <v>354</v>
      </c>
      <c r="G1070" s="596" t="s">
        <v>2736</v>
      </c>
      <c r="H1070" s="597">
        <v>43568500</v>
      </c>
    </row>
    <row r="1071" spans="1:8">
      <c r="A1071" s="594" t="s">
        <v>132</v>
      </c>
      <c r="B1071" s="594" t="s">
        <v>397</v>
      </c>
      <c r="C1071" s="594" t="s">
        <v>322</v>
      </c>
      <c r="D1071" s="594" t="s">
        <v>2662</v>
      </c>
      <c r="E1071" s="594" t="s">
        <v>167</v>
      </c>
      <c r="F1071" s="594" t="s">
        <v>232</v>
      </c>
      <c r="G1071" s="596" t="s">
        <v>195</v>
      </c>
      <c r="H1071" s="597">
        <v>110801000</v>
      </c>
    </row>
    <row r="1072" spans="1:8">
      <c r="A1072" s="594" t="s">
        <v>132</v>
      </c>
      <c r="B1072" s="594" t="s">
        <v>397</v>
      </c>
      <c r="C1072" s="594" t="s">
        <v>322</v>
      </c>
      <c r="D1072" s="594" t="s">
        <v>2662</v>
      </c>
      <c r="E1072" s="594" t="s">
        <v>171</v>
      </c>
      <c r="F1072" s="595" t="s">
        <v>411</v>
      </c>
      <c r="G1072" s="596" t="s">
        <v>2677</v>
      </c>
      <c r="H1072" s="597">
        <v>1138622891</v>
      </c>
    </row>
    <row r="1073" spans="1:8">
      <c r="A1073" s="594" t="s">
        <v>132</v>
      </c>
      <c r="B1073" s="594" t="s">
        <v>397</v>
      </c>
      <c r="C1073" s="594" t="s">
        <v>322</v>
      </c>
      <c r="D1073" s="594" t="s">
        <v>2662</v>
      </c>
      <c r="E1073" s="594" t="s">
        <v>171</v>
      </c>
      <c r="F1073" s="594" t="s">
        <v>173</v>
      </c>
      <c r="G1073" s="596" t="s">
        <v>174</v>
      </c>
      <c r="H1073" s="597">
        <v>596204875</v>
      </c>
    </row>
    <row r="1074" spans="1:8">
      <c r="A1074" s="594" t="s">
        <v>132</v>
      </c>
      <c r="B1074" s="594" t="s">
        <v>397</v>
      </c>
      <c r="C1074" s="594" t="s">
        <v>322</v>
      </c>
      <c r="D1074" s="594" t="s">
        <v>2662</v>
      </c>
      <c r="E1074" s="594" t="s">
        <v>171</v>
      </c>
      <c r="F1074" s="594" t="s">
        <v>216</v>
      </c>
      <c r="G1074" s="596" t="s">
        <v>217</v>
      </c>
      <c r="H1074" s="597">
        <v>282090000</v>
      </c>
    </row>
    <row r="1075" spans="1:8">
      <c r="A1075" s="594" t="s">
        <v>132</v>
      </c>
      <c r="B1075" s="594" t="s">
        <v>397</v>
      </c>
      <c r="C1075" s="594" t="s">
        <v>322</v>
      </c>
      <c r="D1075" s="594" t="s">
        <v>2662</v>
      </c>
      <c r="E1075" s="594" t="s">
        <v>171</v>
      </c>
      <c r="F1075" s="594" t="s">
        <v>5</v>
      </c>
      <c r="G1075" s="596" t="s">
        <v>2678</v>
      </c>
      <c r="H1075" s="597">
        <v>44720000</v>
      </c>
    </row>
    <row r="1076" spans="1:8">
      <c r="A1076" s="594" t="s">
        <v>132</v>
      </c>
      <c r="B1076" s="594" t="s">
        <v>397</v>
      </c>
      <c r="C1076" s="594" t="s">
        <v>322</v>
      </c>
      <c r="D1076" s="594" t="s">
        <v>2662</v>
      </c>
      <c r="E1076" s="594" t="s">
        <v>171</v>
      </c>
      <c r="F1076" s="594" t="s">
        <v>175</v>
      </c>
      <c r="G1076" s="596" t="s">
        <v>176</v>
      </c>
      <c r="H1076" s="597">
        <v>215608016</v>
      </c>
    </row>
    <row r="1077" spans="1:8">
      <c r="A1077" s="594" t="s">
        <v>132</v>
      </c>
      <c r="B1077" s="594" t="s">
        <v>397</v>
      </c>
      <c r="C1077" s="594" t="s">
        <v>322</v>
      </c>
      <c r="D1077" s="594" t="s">
        <v>2662</v>
      </c>
      <c r="E1077" s="594" t="s">
        <v>177</v>
      </c>
      <c r="F1077" s="595" t="s">
        <v>411</v>
      </c>
      <c r="G1077" s="596" t="s">
        <v>178</v>
      </c>
      <c r="H1077" s="597">
        <v>1058953986</v>
      </c>
    </row>
    <row r="1078" spans="1:8">
      <c r="A1078" s="594" t="s">
        <v>132</v>
      </c>
      <c r="B1078" s="594" t="s">
        <v>397</v>
      </c>
      <c r="C1078" s="594" t="s">
        <v>322</v>
      </c>
      <c r="D1078" s="594" t="s">
        <v>2662</v>
      </c>
      <c r="E1078" s="594" t="s">
        <v>177</v>
      </c>
      <c r="F1078" s="594" t="s">
        <v>179</v>
      </c>
      <c r="G1078" s="596" t="s">
        <v>2679</v>
      </c>
      <c r="H1078" s="597">
        <v>98642097</v>
      </c>
    </row>
    <row r="1079" spans="1:8">
      <c r="A1079" s="594" t="s">
        <v>132</v>
      </c>
      <c r="B1079" s="594" t="s">
        <v>397</v>
      </c>
      <c r="C1079" s="594" t="s">
        <v>322</v>
      </c>
      <c r="D1079" s="594" t="s">
        <v>2662</v>
      </c>
      <c r="E1079" s="594" t="s">
        <v>177</v>
      </c>
      <c r="F1079" s="594" t="s">
        <v>181</v>
      </c>
      <c r="G1079" s="596" t="s">
        <v>182</v>
      </c>
      <c r="H1079" s="597">
        <v>129591937</v>
      </c>
    </row>
    <row r="1080" spans="1:8">
      <c r="A1080" s="594" t="s">
        <v>132</v>
      </c>
      <c r="B1080" s="594" t="s">
        <v>397</v>
      </c>
      <c r="C1080" s="594" t="s">
        <v>322</v>
      </c>
      <c r="D1080" s="594" t="s">
        <v>2662</v>
      </c>
      <c r="E1080" s="594" t="s">
        <v>177</v>
      </c>
      <c r="F1080" s="594" t="s">
        <v>1290</v>
      </c>
      <c r="G1080" s="596" t="s">
        <v>2721</v>
      </c>
      <c r="H1080" s="597">
        <v>143135052</v>
      </c>
    </row>
    <row r="1081" spans="1:8">
      <c r="A1081" s="594" t="s">
        <v>132</v>
      </c>
      <c r="B1081" s="594" t="s">
        <v>397</v>
      </c>
      <c r="C1081" s="594" t="s">
        <v>322</v>
      </c>
      <c r="D1081" s="594" t="s">
        <v>2662</v>
      </c>
      <c r="E1081" s="594" t="s">
        <v>177</v>
      </c>
      <c r="F1081" s="594" t="s">
        <v>441</v>
      </c>
      <c r="G1081" s="596" t="s">
        <v>2728</v>
      </c>
      <c r="H1081" s="597">
        <v>478800000</v>
      </c>
    </row>
    <row r="1082" spans="1:8">
      <c r="A1082" s="594" t="s">
        <v>132</v>
      </c>
      <c r="B1082" s="594" t="s">
        <v>397</v>
      </c>
      <c r="C1082" s="594" t="s">
        <v>322</v>
      </c>
      <c r="D1082" s="594" t="s">
        <v>2662</v>
      </c>
      <c r="E1082" s="594" t="s">
        <v>177</v>
      </c>
      <c r="F1082" s="594" t="s">
        <v>1297</v>
      </c>
      <c r="G1082" s="596" t="s">
        <v>2680</v>
      </c>
      <c r="H1082" s="597">
        <v>153499900</v>
      </c>
    </row>
    <row r="1083" spans="1:8">
      <c r="A1083" s="594" t="s">
        <v>132</v>
      </c>
      <c r="B1083" s="594" t="s">
        <v>397</v>
      </c>
      <c r="C1083" s="594" t="s">
        <v>322</v>
      </c>
      <c r="D1083" s="594" t="s">
        <v>2662</v>
      </c>
      <c r="E1083" s="594" t="s">
        <v>177</v>
      </c>
      <c r="F1083" s="594" t="s">
        <v>237</v>
      </c>
      <c r="G1083" s="596" t="s">
        <v>2681</v>
      </c>
      <c r="H1083" s="597">
        <v>48060000</v>
      </c>
    </row>
    <row r="1084" spans="1:8">
      <c r="A1084" s="594" t="s">
        <v>132</v>
      </c>
      <c r="B1084" s="594" t="s">
        <v>397</v>
      </c>
      <c r="C1084" s="594" t="s">
        <v>322</v>
      </c>
      <c r="D1084" s="594" t="s">
        <v>2662</v>
      </c>
      <c r="E1084" s="594" t="s">
        <v>177</v>
      </c>
      <c r="F1084" s="594" t="s">
        <v>239</v>
      </c>
      <c r="G1084" s="596" t="s">
        <v>205</v>
      </c>
      <c r="H1084" s="597">
        <v>7225000</v>
      </c>
    </row>
    <row r="1085" spans="1:8">
      <c r="A1085" s="594" t="s">
        <v>132</v>
      </c>
      <c r="B1085" s="594" t="s">
        <v>397</v>
      </c>
      <c r="C1085" s="594" t="s">
        <v>322</v>
      </c>
      <c r="D1085" s="594" t="s">
        <v>2662</v>
      </c>
      <c r="E1085" s="594" t="s">
        <v>240</v>
      </c>
      <c r="F1085" s="595" t="s">
        <v>411</v>
      </c>
      <c r="G1085" s="596" t="s">
        <v>241</v>
      </c>
      <c r="H1085" s="597">
        <v>771769081</v>
      </c>
    </row>
    <row r="1086" spans="1:8">
      <c r="A1086" s="594" t="s">
        <v>132</v>
      </c>
      <c r="B1086" s="594" t="s">
        <v>397</v>
      </c>
      <c r="C1086" s="594" t="s">
        <v>322</v>
      </c>
      <c r="D1086" s="594" t="s">
        <v>2662</v>
      </c>
      <c r="E1086" s="594" t="s">
        <v>240</v>
      </c>
      <c r="F1086" s="594" t="s">
        <v>242</v>
      </c>
      <c r="G1086" s="596" t="s">
        <v>243</v>
      </c>
      <c r="H1086" s="597">
        <v>72754000</v>
      </c>
    </row>
    <row r="1087" spans="1:8">
      <c r="A1087" s="594" t="s">
        <v>132</v>
      </c>
      <c r="B1087" s="594" t="s">
        <v>397</v>
      </c>
      <c r="C1087" s="594" t="s">
        <v>322</v>
      </c>
      <c r="D1087" s="594" t="s">
        <v>2662</v>
      </c>
      <c r="E1087" s="594" t="s">
        <v>240</v>
      </c>
      <c r="F1087" s="594" t="s">
        <v>728</v>
      </c>
      <c r="G1087" s="596" t="s">
        <v>729</v>
      </c>
      <c r="H1087" s="597">
        <v>36190000</v>
      </c>
    </row>
    <row r="1088" spans="1:8">
      <c r="A1088" s="594" t="s">
        <v>132</v>
      </c>
      <c r="B1088" s="594" t="s">
        <v>397</v>
      </c>
      <c r="C1088" s="594" t="s">
        <v>322</v>
      </c>
      <c r="D1088" s="594" t="s">
        <v>2662</v>
      </c>
      <c r="E1088" s="594" t="s">
        <v>240</v>
      </c>
      <c r="F1088" s="594" t="s">
        <v>730</v>
      </c>
      <c r="G1088" s="596" t="s">
        <v>186</v>
      </c>
      <c r="H1088" s="597">
        <v>12300000</v>
      </c>
    </row>
    <row r="1089" spans="1:8">
      <c r="A1089" s="594" t="s">
        <v>132</v>
      </c>
      <c r="B1089" s="594" t="s">
        <v>397</v>
      </c>
      <c r="C1089" s="594" t="s">
        <v>322</v>
      </c>
      <c r="D1089" s="594" t="s">
        <v>2662</v>
      </c>
      <c r="E1089" s="594" t="s">
        <v>240</v>
      </c>
      <c r="F1089" s="594" t="s">
        <v>731</v>
      </c>
      <c r="G1089" s="596" t="s">
        <v>732</v>
      </c>
      <c r="H1089" s="597">
        <v>147000000</v>
      </c>
    </row>
    <row r="1090" spans="1:8">
      <c r="A1090" s="594" t="s">
        <v>132</v>
      </c>
      <c r="B1090" s="594" t="s">
        <v>397</v>
      </c>
      <c r="C1090" s="594" t="s">
        <v>322</v>
      </c>
      <c r="D1090" s="594" t="s">
        <v>2662</v>
      </c>
      <c r="E1090" s="594" t="s">
        <v>240</v>
      </c>
      <c r="F1090" s="594" t="s">
        <v>597</v>
      </c>
      <c r="G1090" s="596" t="s">
        <v>2682</v>
      </c>
      <c r="H1090" s="597">
        <v>31887840</v>
      </c>
    </row>
    <row r="1091" spans="1:8">
      <c r="A1091" s="594" t="s">
        <v>132</v>
      </c>
      <c r="B1091" s="594" t="s">
        <v>397</v>
      </c>
      <c r="C1091" s="594" t="s">
        <v>322</v>
      </c>
      <c r="D1091" s="594" t="s">
        <v>2662</v>
      </c>
      <c r="E1091" s="594" t="s">
        <v>240</v>
      </c>
      <c r="F1091" s="594" t="s">
        <v>733</v>
      </c>
      <c r="G1091" s="596" t="s">
        <v>734</v>
      </c>
      <c r="H1091" s="597">
        <v>166048000</v>
      </c>
    </row>
    <row r="1092" spans="1:8">
      <c r="A1092" s="594" t="s">
        <v>132</v>
      </c>
      <c r="B1092" s="594" t="s">
        <v>397</v>
      </c>
      <c r="C1092" s="594" t="s">
        <v>322</v>
      </c>
      <c r="D1092" s="594" t="s">
        <v>2662</v>
      </c>
      <c r="E1092" s="594" t="s">
        <v>240</v>
      </c>
      <c r="F1092" s="594" t="s">
        <v>735</v>
      </c>
      <c r="G1092" s="596" t="s">
        <v>193</v>
      </c>
      <c r="H1092" s="597">
        <v>305589241</v>
      </c>
    </row>
    <row r="1093" spans="1:8">
      <c r="A1093" s="594" t="s">
        <v>132</v>
      </c>
      <c r="B1093" s="594" t="s">
        <v>397</v>
      </c>
      <c r="C1093" s="594" t="s">
        <v>322</v>
      </c>
      <c r="D1093" s="594" t="s">
        <v>2662</v>
      </c>
      <c r="E1093" s="594" t="s">
        <v>183</v>
      </c>
      <c r="F1093" s="595" t="s">
        <v>411</v>
      </c>
      <c r="G1093" s="596" t="s">
        <v>184</v>
      </c>
      <c r="H1093" s="597">
        <v>1751375100</v>
      </c>
    </row>
    <row r="1094" spans="1:8">
      <c r="A1094" s="594" t="s">
        <v>132</v>
      </c>
      <c r="B1094" s="594" t="s">
        <v>397</v>
      </c>
      <c r="C1094" s="594" t="s">
        <v>322</v>
      </c>
      <c r="D1094" s="594" t="s">
        <v>2662</v>
      </c>
      <c r="E1094" s="594" t="s">
        <v>183</v>
      </c>
      <c r="F1094" s="594" t="s">
        <v>587</v>
      </c>
      <c r="G1094" s="596" t="s">
        <v>588</v>
      </c>
      <c r="H1094" s="597">
        <v>163144100</v>
      </c>
    </row>
    <row r="1095" spans="1:8">
      <c r="A1095" s="594" t="s">
        <v>132</v>
      </c>
      <c r="B1095" s="594" t="s">
        <v>397</v>
      </c>
      <c r="C1095" s="594" t="s">
        <v>322</v>
      </c>
      <c r="D1095" s="594" t="s">
        <v>2662</v>
      </c>
      <c r="E1095" s="594" t="s">
        <v>183</v>
      </c>
      <c r="F1095" s="594" t="s">
        <v>736</v>
      </c>
      <c r="G1095" s="596" t="s">
        <v>737</v>
      </c>
      <c r="H1095" s="597">
        <v>441095000</v>
      </c>
    </row>
    <row r="1096" spans="1:8">
      <c r="A1096" s="594" t="s">
        <v>132</v>
      </c>
      <c r="B1096" s="594" t="s">
        <v>397</v>
      </c>
      <c r="C1096" s="594" t="s">
        <v>322</v>
      </c>
      <c r="D1096" s="594" t="s">
        <v>2662</v>
      </c>
      <c r="E1096" s="594" t="s">
        <v>183</v>
      </c>
      <c r="F1096" s="594" t="s">
        <v>185</v>
      </c>
      <c r="G1096" s="596" t="s">
        <v>186</v>
      </c>
      <c r="H1096" s="597">
        <v>372386000</v>
      </c>
    </row>
    <row r="1097" spans="1:8">
      <c r="A1097" s="594" t="s">
        <v>132</v>
      </c>
      <c r="B1097" s="594" t="s">
        <v>397</v>
      </c>
      <c r="C1097" s="594" t="s">
        <v>322</v>
      </c>
      <c r="D1097" s="594" t="s">
        <v>2662</v>
      </c>
      <c r="E1097" s="594" t="s">
        <v>183</v>
      </c>
      <c r="F1097" s="594" t="s">
        <v>187</v>
      </c>
      <c r="G1097" s="596" t="s">
        <v>2683</v>
      </c>
      <c r="H1097" s="597">
        <v>766750000</v>
      </c>
    </row>
    <row r="1098" spans="1:8">
      <c r="A1098" s="594" t="s">
        <v>132</v>
      </c>
      <c r="B1098" s="594" t="s">
        <v>397</v>
      </c>
      <c r="C1098" s="594" t="s">
        <v>322</v>
      </c>
      <c r="D1098" s="594" t="s">
        <v>2662</v>
      </c>
      <c r="E1098" s="594" t="s">
        <v>183</v>
      </c>
      <c r="F1098" s="594" t="s">
        <v>772</v>
      </c>
      <c r="G1098" s="596" t="s">
        <v>195</v>
      </c>
      <c r="H1098" s="597">
        <v>8000000</v>
      </c>
    </row>
    <row r="1099" spans="1:8">
      <c r="A1099" s="594" t="s">
        <v>132</v>
      </c>
      <c r="B1099" s="594" t="s">
        <v>397</v>
      </c>
      <c r="C1099" s="594" t="s">
        <v>322</v>
      </c>
      <c r="D1099" s="594" t="s">
        <v>2662</v>
      </c>
      <c r="E1099" s="594" t="s">
        <v>738</v>
      </c>
      <c r="F1099" s="595" t="s">
        <v>411</v>
      </c>
      <c r="G1099" s="596" t="s">
        <v>739</v>
      </c>
      <c r="H1099" s="597">
        <v>904147000</v>
      </c>
    </row>
    <row r="1100" spans="1:8">
      <c r="A1100" s="594" t="s">
        <v>132</v>
      </c>
      <c r="B1100" s="594" t="s">
        <v>397</v>
      </c>
      <c r="C1100" s="594" t="s">
        <v>322</v>
      </c>
      <c r="D1100" s="594" t="s">
        <v>2662</v>
      </c>
      <c r="E1100" s="594" t="s">
        <v>738</v>
      </c>
      <c r="F1100" s="594" t="s">
        <v>740</v>
      </c>
      <c r="G1100" s="596" t="s">
        <v>741</v>
      </c>
      <c r="H1100" s="597">
        <v>188700000</v>
      </c>
    </row>
    <row r="1101" spans="1:8">
      <c r="A1101" s="594" t="s">
        <v>132</v>
      </c>
      <c r="B1101" s="594" t="s">
        <v>397</v>
      </c>
      <c r="C1101" s="594" t="s">
        <v>322</v>
      </c>
      <c r="D1101" s="594" t="s">
        <v>2662</v>
      </c>
      <c r="E1101" s="594" t="s">
        <v>738</v>
      </c>
      <c r="F1101" s="594" t="s">
        <v>1271</v>
      </c>
      <c r="G1101" s="596" t="s">
        <v>2776</v>
      </c>
      <c r="H1101" s="597">
        <v>52000000</v>
      </c>
    </row>
    <row r="1102" spans="1:8">
      <c r="A1102" s="594" t="s">
        <v>132</v>
      </c>
      <c r="B1102" s="594" t="s">
        <v>397</v>
      </c>
      <c r="C1102" s="594" t="s">
        <v>322</v>
      </c>
      <c r="D1102" s="594" t="s">
        <v>2662</v>
      </c>
      <c r="E1102" s="594" t="s">
        <v>738</v>
      </c>
      <c r="F1102" s="594" t="s">
        <v>1199</v>
      </c>
      <c r="G1102" s="596" t="s">
        <v>1198</v>
      </c>
      <c r="H1102" s="597">
        <v>417000</v>
      </c>
    </row>
    <row r="1103" spans="1:8">
      <c r="A1103" s="594" t="s">
        <v>132</v>
      </c>
      <c r="B1103" s="594" t="s">
        <v>397</v>
      </c>
      <c r="C1103" s="594" t="s">
        <v>322</v>
      </c>
      <c r="D1103" s="594" t="s">
        <v>2662</v>
      </c>
      <c r="E1103" s="594" t="s">
        <v>738</v>
      </c>
      <c r="F1103" s="594" t="s">
        <v>356</v>
      </c>
      <c r="G1103" s="596" t="s">
        <v>357</v>
      </c>
      <c r="H1103" s="597">
        <v>421220000</v>
      </c>
    </row>
    <row r="1104" spans="1:8">
      <c r="A1104" s="594" t="s">
        <v>132</v>
      </c>
      <c r="B1104" s="594" t="s">
        <v>397</v>
      </c>
      <c r="C1104" s="594" t="s">
        <v>322</v>
      </c>
      <c r="D1104" s="594" t="s">
        <v>2662</v>
      </c>
      <c r="E1104" s="594" t="s">
        <v>738</v>
      </c>
      <c r="F1104" s="594" t="s">
        <v>296</v>
      </c>
      <c r="G1104" s="596" t="s">
        <v>297</v>
      </c>
      <c r="H1104" s="597">
        <v>141210000</v>
      </c>
    </row>
    <row r="1105" spans="1:8">
      <c r="A1105" s="594" t="s">
        <v>132</v>
      </c>
      <c r="B1105" s="594" t="s">
        <v>397</v>
      </c>
      <c r="C1105" s="594" t="s">
        <v>322</v>
      </c>
      <c r="D1105" s="594" t="s">
        <v>2662</v>
      </c>
      <c r="E1105" s="594" t="s">
        <v>738</v>
      </c>
      <c r="F1105" s="594" t="s">
        <v>742</v>
      </c>
      <c r="G1105" s="596" t="s">
        <v>743</v>
      </c>
      <c r="H1105" s="597">
        <v>100600000</v>
      </c>
    </row>
    <row r="1106" spans="1:8">
      <c r="A1106" s="594" t="s">
        <v>132</v>
      </c>
      <c r="B1106" s="594" t="s">
        <v>397</v>
      </c>
      <c r="C1106" s="594" t="s">
        <v>322</v>
      </c>
      <c r="D1106" s="594" t="s">
        <v>2662</v>
      </c>
      <c r="E1106" s="594" t="s">
        <v>1307</v>
      </c>
      <c r="F1106" s="595" t="s">
        <v>411</v>
      </c>
      <c r="G1106" s="596" t="s">
        <v>1310</v>
      </c>
      <c r="H1106" s="597">
        <v>1400000</v>
      </c>
    </row>
    <row r="1107" spans="1:8">
      <c r="A1107" s="594" t="s">
        <v>132</v>
      </c>
      <c r="B1107" s="594" t="s">
        <v>397</v>
      </c>
      <c r="C1107" s="594" t="s">
        <v>322</v>
      </c>
      <c r="D1107" s="594" t="s">
        <v>2662</v>
      </c>
      <c r="E1107" s="594" t="s">
        <v>1307</v>
      </c>
      <c r="F1107" s="594" t="s">
        <v>1306</v>
      </c>
      <c r="G1107" s="596" t="s">
        <v>195</v>
      </c>
      <c r="H1107" s="597">
        <v>1400000</v>
      </c>
    </row>
    <row r="1108" spans="1:8">
      <c r="A1108" s="594" t="s">
        <v>132</v>
      </c>
      <c r="B1108" s="594" t="s">
        <v>397</v>
      </c>
      <c r="C1108" s="594" t="s">
        <v>322</v>
      </c>
      <c r="D1108" s="594" t="s">
        <v>2662</v>
      </c>
      <c r="E1108" s="594" t="s">
        <v>744</v>
      </c>
      <c r="F1108" s="595" t="s">
        <v>411</v>
      </c>
      <c r="G1108" s="596" t="s">
        <v>2686</v>
      </c>
      <c r="H1108" s="597">
        <v>3745431417</v>
      </c>
    </row>
    <row r="1109" spans="1:8">
      <c r="A1109" s="594" t="s">
        <v>132</v>
      </c>
      <c r="B1109" s="594" t="s">
        <v>397</v>
      </c>
      <c r="C1109" s="594" t="s">
        <v>322</v>
      </c>
      <c r="D1109" s="594" t="s">
        <v>2662</v>
      </c>
      <c r="E1109" s="594" t="s">
        <v>744</v>
      </c>
      <c r="F1109" s="594" t="s">
        <v>1061</v>
      </c>
      <c r="G1109" s="596" t="s">
        <v>2729</v>
      </c>
      <c r="H1109" s="597">
        <v>452788248</v>
      </c>
    </row>
    <row r="1110" spans="1:8">
      <c r="A1110" s="594" t="s">
        <v>132</v>
      </c>
      <c r="B1110" s="594" t="s">
        <v>397</v>
      </c>
      <c r="C1110" s="594" t="s">
        <v>322</v>
      </c>
      <c r="D1110" s="594" t="s">
        <v>2662</v>
      </c>
      <c r="E1110" s="594" t="s">
        <v>744</v>
      </c>
      <c r="F1110" s="594" t="s">
        <v>745</v>
      </c>
      <c r="G1110" s="596" t="s">
        <v>2687</v>
      </c>
      <c r="H1110" s="597">
        <v>110570000</v>
      </c>
    </row>
    <row r="1111" spans="1:8">
      <c r="A1111" s="594" t="s">
        <v>132</v>
      </c>
      <c r="B1111" s="594" t="s">
        <v>397</v>
      </c>
      <c r="C1111" s="594" t="s">
        <v>322</v>
      </c>
      <c r="D1111" s="594" t="s">
        <v>2662</v>
      </c>
      <c r="E1111" s="594" t="s">
        <v>744</v>
      </c>
      <c r="F1111" s="594" t="s">
        <v>286</v>
      </c>
      <c r="G1111" s="596" t="s">
        <v>2688</v>
      </c>
      <c r="H1111" s="597">
        <v>132692000</v>
      </c>
    </row>
    <row r="1112" spans="1:8">
      <c r="A1112" s="594" t="s">
        <v>132</v>
      </c>
      <c r="B1112" s="594" t="s">
        <v>397</v>
      </c>
      <c r="C1112" s="594" t="s">
        <v>322</v>
      </c>
      <c r="D1112" s="594" t="s">
        <v>2662</v>
      </c>
      <c r="E1112" s="594" t="s">
        <v>744</v>
      </c>
      <c r="F1112" s="594" t="s">
        <v>446</v>
      </c>
      <c r="G1112" s="596" t="s">
        <v>2765</v>
      </c>
      <c r="H1112" s="597">
        <v>95325000</v>
      </c>
    </row>
    <row r="1113" spans="1:8">
      <c r="A1113" s="594" t="s">
        <v>132</v>
      </c>
      <c r="B1113" s="594" t="s">
        <v>397</v>
      </c>
      <c r="C1113" s="594" t="s">
        <v>322</v>
      </c>
      <c r="D1113" s="594" t="s">
        <v>2662</v>
      </c>
      <c r="E1113" s="594" t="s">
        <v>744</v>
      </c>
      <c r="F1113" s="594" t="s">
        <v>7</v>
      </c>
      <c r="G1113" s="596" t="s">
        <v>8</v>
      </c>
      <c r="H1113" s="597">
        <v>2274239669</v>
      </c>
    </row>
    <row r="1114" spans="1:8">
      <c r="A1114" s="594" t="s">
        <v>132</v>
      </c>
      <c r="B1114" s="594" t="s">
        <v>397</v>
      </c>
      <c r="C1114" s="594" t="s">
        <v>322</v>
      </c>
      <c r="D1114" s="594" t="s">
        <v>2662</v>
      </c>
      <c r="E1114" s="594" t="s">
        <v>744</v>
      </c>
      <c r="F1114" s="594" t="s">
        <v>572</v>
      </c>
      <c r="G1114" s="596" t="s">
        <v>2689</v>
      </c>
      <c r="H1114" s="597">
        <v>224462000</v>
      </c>
    </row>
    <row r="1115" spans="1:8">
      <c r="A1115" s="594" t="s">
        <v>132</v>
      </c>
      <c r="B1115" s="594" t="s">
        <v>397</v>
      </c>
      <c r="C1115" s="594" t="s">
        <v>322</v>
      </c>
      <c r="D1115" s="594" t="s">
        <v>2662</v>
      </c>
      <c r="E1115" s="594" t="s">
        <v>744</v>
      </c>
      <c r="F1115" s="594" t="s">
        <v>746</v>
      </c>
      <c r="G1115" s="596" t="s">
        <v>2690</v>
      </c>
      <c r="H1115" s="597">
        <v>171354500</v>
      </c>
    </row>
    <row r="1116" spans="1:8">
      <c r="A1116" s="594" t="s">
        <v>132</v>
      </c>
      <c r="B1116" s="594" t="s">
        <v>397</v>
      </c>
      <c r="C1116" s="594" t="s">
        <v>322</v>
      </c>
      <c r="D1116" s="594" t="s">
        <v>2662</v>
      </c>
      <c r="E1116" s="594" t="s">
        <v>744</v>
      </c>
      <c r="F1116" s="594" t="s">
        <v>11</v>
      </c>
      <c r="G1116" s="596" t="s">
        <v>2691</v>
      </c>
      <c r="H1116" s="597">
        <v>96956000</v>
      </c>
    </row>
    <row r="1117" spans="1:8">
      <c r="A1117" s="594" t="s">
        <v>132</v>
      </c>
      <c r="B1117" s="594" t="s">
        <v>397</v>
      </c>
      <c r="C1117" s="594" t="s">
        <v>322</v>
      </c>
      <c r="D1117" s="594" t="s">
        <v>2662</v>
      </c>
      <c r="E1117" s="594" t="s">
        <v>744</v>
      </c>
      <c r="F1117" s="594" t="s">
        <v>748</v>
      </c>
      <c r="G1117" s="596" t="s">
        <v>35</v>
      </c>
      <c r="H1117" s="597">
        <v>187044000</v>
      </c>
    </row>
    <row r="1118" spans="1:8">
      <c r="A1118" s="594" t="s">
        <v>132</v>
      </c>
      <c r="B1118" s="594" t="s">
        <v>397</v>
      </c>
      <c r="C1118" s="594" t="s">
        <v>322</v>
      </c>
      <c r="D1118" s="594" t="s">
        <v>2662</v>
      </c>
      <c r="E1118" s="594" t="s">
        <v>2692</v>
      </c>
      <c r="F1118" s="595" t="s">
        <v>411</v>
      </c>
      <c r="G1118" s="596" t="s">
        <v>2693</v>
      </c>
      <c r="H1118" s="597">
        <v>1003827000</v>
      </c>
    </row>
    <row r="1119" spans="1:8">
      <c r="A1119" s="594" t="s">
        <v>132</v>
      </c>
      <c r="B1119" s="594" t="s">
        <v>397</v>
      </c>
      <c r="C1119" s="594" t="s">
        <v>322</v>
      </c>
      <c r="D1119" s="594" t="s">
        <v>2662</v>
      </c>
      <c r="E1119" s="594" t="s">
        <v>2692</v>
      </c>
      <c r="F1119" s="594" t="s">
        <v>2777</v>
      </c>
      <c r="G1119" s="596" t="s">
        <v>2765</v>
      </c>
      <c r="H1119" s="597">
        <v>350000</v>
      </c>
    </row>
    <row r="1120" spans="1:8">
      <c r="A1120" s="594" t="s">
        <v>132</v>
      </c>
      <c r="B1120" s="594" t="s">
        <v>397</v>
      </c>
      <c r="C1120" s="594" t="s">
        <v>322</v>
      </c>
      <c r="D1120" s="594" t="s">
        <v>2662</v>
      </c>
      <c r="E1120" s="594" t="s">
        <v>2692</v>
      </c>
      <c r="F1120" s="594" t="s">
        <v>2722</v>
      </c>
      <c r="G1120" s="596" t="s">
        <v>2690</v>
      </c>
      <c r="H1120" s="597">
        <v>327375000</v>
      </c>
    </row>
    <row r="1121" spans="1:8">
      <c r="A1121" s="594" t="s">
        <v>132</v>
      </c>
      <c r="B1121" s="594" t="s">
        <v>397</v>
      </c>
      <c r="C1121" s="594" t="s">
        <v>322</v>
      </c>
      <c r="D1121" s="594" t="s">
        <v>2662</v>
      </c>
      <c r="E1121" s="594" t="s">
        <v>2692</v>
      </c>
      <c r="F1121" s="594" t="s">
        <v>2694</v>
      </c>
      <c r="G1121" s="596" t="s">
        <v>2689</v>
      </c>
      <c r="H1121" s="597">
        <v>435620000</v>
      </c>
    </row>
    <row r="1122" spans="1:8">
      <c r="A1122" s="594" t="s">
        <v>132</v>
      </c>
      <c r="B1122" s="594" t="s">
        <v>397</v>
      </c>
      <c r="C1122" s="594" t="s">
        <v>322</v>
      </c>
      <c r="D1122" s="594" t="s">
        <v>2662</v>
      </c>
      <c r="E1122" s="594" t="s">
        <v>2692</v>
      </c>
      <c r="F1122" s="594" t="s">
        <v>2730</v>
      </c>
      <c r="G1122" s="596" t="s">
        <v>2731</v>
      </c>
      <c r="H1122" s="597">
        <v>240482000</v>
      </c>
    </row>
    <row r="1123" spans="1:8">
      <c r="A1123" s="594" t="s">
        <v>132</v>
      </c>
      <c r="B1123" s="594" t="s">
        <v>397</v>
      </c>
      <c r="C1123" s="594" t="s">
        <v>322</v>
      </c>
      <c r="D1123" s="594" t="s">
        <v>2662</v>
      </c>
      <c r="E1123" s="594" t="s">
        <v>189</v>
      </c>
      <c r="F1123" s="595" t="s">
        <v>411</v>
      </c>
      <c r="G1123" s="596" t="s">
        <v>190</v>
      </c>
      <c r="H1123" s="597">
        <v>3202629700</v>
      </c>
    </row>
    <row r="1124" spans="1:8">
      <c r="A1124" s="594" t="s">
        <v>132</v>
      </c>
      <c r="B1124" s="594" t="s">
        <v>397</v>
      </c>
      <c r="C1124" s="594" t="s">
        <v>322</v>
      </c>
      <c r="D1124" s="594" t="s">
        <v>2662</v>
      </c>
      <c r="E1124" s="594" t="s">
        <v>189</v>
      </c>
      <c r="F1124" s="594" t="s">
        <v>773</v>
      </c>
      <c r="G1124" s="596" t="s">
        <v>2695</v>
      </c>
      <c r="H1124" s="597">
        <v>245120500</v>
      </c>
    </row>
    <row r="1125" spans="1:8">
      <c r="A1125" s="594" t="s">
        <v>132</v>
      </c>
      <c r="B1125" s="594" t="s">
        <v>397</v>
      </c>
      <c r="C1125" s="594" t="s">
        <v>322</v>
      </c>
      <c r="D1125" s="594" t="s">
        <v>2662</v>
      </c>
      <c r="E1125" s="594" t="s">
        <v>189</v>
      </c>
      <c r="F1125" s="594" t="s">
        <v>13</v>
      </c>
      <c r="G1125" s="596" t="s">
        <v>2732</v>
      </c>
      <c r="H1125" s="597">
        <v>581259000</v>
      </c>
    </row>
    <row r="1126" spans="1:8">
      <c r="A1126" s="594" t="s">
        <v>132</v>
      </c>
      <c r="B1126" s="594" t="s">
        <v>397</v>
      </c>
      <c r="C1126" s="594" t="s">
        <v>322</v>
      </c>
      <c r="D1126" s="594" t="s">
        <v>2662</v>
      </c>
      <c r="E1126" s="594" t="s">
        <v>189</v>
      </c>
      <c r="F1126" s="594" t="s">
        <v>37</v>
      </c>
      <c r="G1126" s="596" t="s">
        <v>2696</v>
      </c>
      <c r="H1126" s="597">
        <v>1183711800</v>
      </c>
    </row>
    <row r="1127" spans="1:8">
      <c r="A1127" s="594" t="s">
        <v>132</v>
      </c>
      <c r="B1127" s="594" t="s">
        <v>397</v>
      </c>
      <c r="C1127" s="594" t="s">
        <v>322</v>
      </c>
      <c r="D1127" s="594" t="s">
        <v>2662</v>
      </c>
      <c r="E1127" s="594" t="s">
        <v>189</v>
      </c>
      <c r="F1127" s="594" t="s">
        <v>192</v>
      </c>
      <c r="G1127" s="596" t="s">
        <v>195</v>
      </c>
      <c r="H1127" s="597">
        <v>1192538400</v>
      </c>
    </row>
    <row r="1128" spans="1:8">
      <c r="A1128" s="594" t="s">
        <v>132</v>
      </c>
      <c r="B1128" s="594" t="s">
        <v>397</v>
      </c>
      <c r="C1128" s="594" t="s">
        <v>322</v>
      </c>
      <c r="D1128" s="594" t="s">
        <v>2662</v>
      </c>
      <c r="E1128" s="594" t="s">
        <v>2697</v>
      </c>
      <c r="F1128" s="595" t="s">
        <v>411</v>
      </c>
      <c r="G1128" s="596" t="s">
        <v>2698</v>
      </c>
      <c r="H1128" s="597">
        <v>15068000</v>
      </c>
    </row>
    <row r="1129" spans="1:8">
      <c r="A1129" s="594" t="s">
        <v>132</v>
      </c>
      <c r="B1129" s="594" t="s">
        <v>397</v>
      </c>
      <c r="C1129" s="594" t="s">
        <v>322</v>
      </c>
      <c r="D1129" s="594" t="s">
        <v>2662</v>
      </c>
      <c r="E1129" s="594" t="s">
        <v>2697</v>
      </c>
      <c r="F1129" s="594" t="s">
        <v>2699</v>
      </c>
      <c r="G1129" s="596" t="s">
        <v>2700</v>
      </c>
      <c r="H1129" s="597">
        <v>13704000</v>
      </c>
    </row>
    <row r="1130" spans="1:8">
      <c r="A1130" s="594" t="s">
        <v>132</v>
      </c>
      <c r="B1130" s="594" t="s">
        <v>397</v>
      </c>
      <c r="C1130" s="594" t="s">
        <v>322</v>
      </c>
      <c r="D1130" s="594" t="s">
        <v>2662</v>
      </c>
      <c r="E1130" s="594" t="s">
        <v>2697</v>
      </c>
      <c r="F1130" s="594" t="s">
        <v>2778</v>
      </c>
      <c r="G1130" s="596" t="s">
        <v>195</v>
      </c>
      <c r="H1130" s="597">
        <v>1364000</v>
      </c>
    </row>
    <row r="1131" spans="1:8">
      <c r="A1131" s="594" t="s">
        <v>132</v>
      </c>
      <c r="B1131" s="594" t="s">
        <v>397</v>
      </c>
      <c r="C1131" s="594" t="s">
        <v>322</v>
      </c>
      <c r="D1131" s="594" t="s">
        <v>2662</v>
      </c>
      <c r="E1131" s="594" t="s">
        <v>194</v>
      </c>
      <c r="F1131" s="595" t="s">
        <v>411</v>
      </c>
      <c r="G1131" s="596" t="s">
        <v>195</v>
      </c>
      <c r="H1131" s="597">
        <v>2215404153</v>
      </c>
    </row>
    <row r="1132" spans="1:8">
      <c r="A1132" s="594" t="s">
        <v>132</v>
      </c>
      <c r="B1132" s="594" t="s">
        <v>397</v>
      </c>
      <c r="C1132" s="594" t="s">
        <v>322</v>
      </c>
      <c r="D1132" s="594" t="s">
        <v>2662</v>
      </c>
      <c r="E1132" s="594" t="s">
        <v>194</v>
      </c>
      <c r="F1132" s="594" t="s">
        <v>15</v>
      </c>
      <c r="G1132" s="596" t="s">
        <v>2701</v>
      </c>
      <c r="H1132" s="597">
        <v>65035460</v>
      </c>
    </row>
    <row r="1133" spans="1:8">
      <c r="A1133" s="594" t="s">
        <v>132</v>
      </c>
      <c r="B1133" s="594" t="s">
        <v>397</v>
      </c>
      <c r="C1133" s="594" t="s">
        <v>322</v>
      </c>
      <c r="D1133" s="594" t="s">
        <v>2662</v>
      </c>
      <c r="E1133" s="594" t="s">
        <v>194</v>
      </c>
      <c r="F1133" s="594" t="s">
        <v>39</v>
      </c>
      <c r="G1133" s="596" t="s">
        <v>2702</v>
      </c>
      <c r="H1133" s="597">
        <v>288056523</v>
      </c>
    </row>
    <row r="1134" spans="1:8">
      <c r="A1134" s="594" t="s">
        <v>132</v>
      </c>
      <c r="B1134" s="594" t="s">
        <v>397</v>
      </c>
      <c r="C1134" s="594" t="s">
        <v>322</v>
      </c>
      <c r="D1134" s="594" t="s">
        <v>2662</v>
      </c>
      <c r="E1134" s="594" t="s">
        <v>194</v>
      </c>
      <c r="F1134" s="594" t="s">
        <v>198</v>
      </c>
      <c r="G1134" s="596" t="s">
        <v>199</v>
      </c>
      <c r="H1134" s="597">
        <v>1417522545</v>
      </c>
    </row>
    <row r="1135" spans="1:8">
      <c r="A1135" s="594" t="s">
        <v>132</v>
      </c>
      <c r="B1135" s="594" t="s">
        <v>397</v>
      </c>
      <c r="C1135" s="594" t="s">
        <v>322</v>
      </c>
      <c r="D1135" s="594" t="s">
        <v>2662</v>
      </c>
      <c r="E1135" s="594" t="s">
        <v>194</v>
      </c>
      <c r="F1135" s="594" t="s">
        <v>200</v>
      </c>
      <c r="G1135" s="596" t="s">
        <v>201</v>
      </c>
      <c r="H1135" s="597">
        <v>444789625</v>
      </c>
    </row>
    <row r="1136" spans="1:8">
      <c r="A1136" s="594" t="s">
        <v>132</v>
      </c>
      <c r="B1136" s="594" t="s">
        <v>397</v>
      </c>
      <c r="C1136" s="594" t="s">
        <v>322</v>
      </c>
      <c r="D1136" s="594" t="s">
        <v>2662</v>
      </c>
      <c r="E1136" s="594" t="s">
        <v>573</v>
      </c>
      <c r="F1136" s="595" t="s">
        <v>411</v>
      </c>
      <c r="G1136" s="596" t="s">
        <v>2703</v>
      </c>
      <c r="H1136" s="597">
        <v>173547000</v>
      </c>
    </row>
    <row r="1137" spans="1:8">
      <c r="A1137" s="594" t="s">
        <v>132</v>
      </c>
      <c r="B1137" s="594" t="s">
        <v>397</v>
      </c>
      <c r="C1137" s="594" t="s">
        <v>322</v>
      </c>
      <c r="D1137" s="594" t="s">
        <v>2662</v>
      </c>
      <c r="E1137" s="594" t="s">
        <v>573</v>
      </c>
      <c r="F1137" s="594" t="s">
        <v>574</v>
      </c>
      <c r="G1137" s="596" t="s">
        <v>2704</v>
      </c>
      <c r="H1137" s="597">
        <v>173547000</v>
      </c>
    </row>
    <row r="1138" spans="1:8">
      <c r="A1138" s="594" t="s">
        <v>132</v>
      </c>
      <c r="B1138" s="594" t="s">
        <v>397</v>
      </c>
      <c r="C1138" s="594" t="s">
        <v>322</v>
      </c>
      <c r="D1138" s="594" t="s">
        <v>2662</v>
      </c>
      <c r="E1138" s="594" t="s">
        <v>550</v>
      </c>
      <c r="F1138" s="595" t="s">
        <v>411</v>
      </c>
      <c r="G1138" s="596" t="s">
        <v>2705</v>
      </c>
      <c r="H1138" s="597">
        <v>251866700</v>
      </c>
    </row>
    <row r="1139" spans="1:8">
      <c r="A1139" s="594" t="s">
        <v>132</v>
      </c>
      <c r="B1139" s="594" t="s">
        <v>397</v>
      </c>
      <c r="C1139" s="594" t="s">
        <v>322</v>
      </c>
      <c r="D1139" s="594" t="s">
        <v>2662</v>
      </c>
      <c r="E1139" s="594" t="s">
        <v>550</v>
      </c>
      <c r="F1139" s="594" t="s">
        <v>2706</v>
      </c>
      <c r="G1139" s="596" t="s">
        <v>72</v>
      </c>
      <c r="H1139" s="597">
        <v>243931700</v>
      </c>
    </row>
    <row r="1140" spans="1:8">
      <c r="A1140" s="594" t="s">
        <v>132</v>
      </c>
      <c r="B1140" s="594" t="s">
        <v>397</v>
      </c>
      <c r="C1140" s="594" t="s">
        <v>322</v>
      </c>
      <c r="D1140" s="594" t="s">
        <v>2662</v>
      </c>
      <c r="E1140" s="594" t="s">
        <v>550</v>
      </c>
      <c r="F1140" s="594" t="s">
        <v>1082</v>
      </c>
      <c r="G1140" s="596" t="s">
        <v>195</v>
      </c>
      <c r="H1140" s="597">
        <v>7935000</v>
      </c>
    </row>
    <row r="1141" spans="1:8">
      <c r="A1141" s="594" t="s">
        <v>132</v>
      </c>
      <c r="B1141" s="594" t="s">
        <v>397</v>
      </c>
      <c r="C1141" s="594" t="s">
        <v>1369</v>
      </c>
      <c r="D1141" s="595" t="s">
        <v>411</v>
      </c>
      <c r="E1141" s="595" t="s">
        <v>411</v>
      </c>
      <c r="F1141" s="595" t="s">
        <v>411</v>
      </c>
      <c r="G1141" s="596" t="s">
        <v>1968</v>
      </c>
      <c r="H1141" s="597">
        <v>26753000</v>
      </c>
    </row>
    <row r="1142" spans="1:8">
      <c r="A1142" s="594" t="s">
        <v>132</v>
      </c>
      <c r="B1142" s="594" t="s">
        <v>397</v>
      </c>
      <c r="C1142" s="594" t="s">
        <v>1369</v>
      </c>
      <c r="D1142" s="594" t="s">
        <v>2779</v>
      </c>
      <c r="E1142" s="595" t="s">
        <v>411</v>
      </c>
      <c r="F1142" s="595" t="s">
        <v>411</v>
      </c>
      <c r="G1142" s="596" t="s">
        <v>2780</v>
      </c>
      <c r="H1142" s="597">
        <v>26753000</v>
      </c>
    </row>
    <row r="1143" spans="1:8">
      <c r="A1143" s="594" t="s">
        <v>132</v>
      </c>
      <c r="B1143" s="594" t="s">
        <v>397</v>
      </c>
      <c r="C1143" s="594" t="s">
        <v>1369</v>
      </c>
      <c r="D1143" s="594" t="s">
        <v>2779</v>
      </c>
      <c r="E1143" s="594" t="s">
        <v>163</v>
      </c>
      <c r="F1143" s="595" t="s">
        <v>411</v>
      </c>
      <c r="G1143" s="596" t="s">
        <v>164</v>
      </c>
      <c r="H1143" s="597">
        <v>26753000</v>
      </c>
    </row>
    <row r="1144" spans="1:8">
      <c r="A1144" s="594" t="s">
        <v>132</v>
      </c>
      <c r="B1144" s="594" t="s">
        <v>397</v>
      </c>
      <c r="C1144" s="594" t="s">
        <v>1369</v>
      </c>
      <c r="D1144" s="594" t="s">
        <v>2779</v>
      </c>
      <c r="E1144" s="594" t="s">
        <v>163</v>
      </c>
      <c r="F1144" s="594" t="s">
        <v>165</v>
      </c>
      <c r="G1144" s="596" t="s">
        <v>195</v>
      </c>
      <c r="H1144" s="597">
        <v>26753000</v>
      </c>
    </row>
    <row r="1145" spans="1:8">
      <c r="A1145" s="594" t="s">
        <v>132</v>
      </c>
      <c r="B1145" s="594" t="s">
        <v>1387</v>
      </c>
      <c r="C1145" s="595" t="s">
        <v>411</v>
      </c>
      <c r="D1145" s="595" t="s">
        <v>411</v>
      </c>
      <c r="E1145" s="595" t="s">
        <v>411</v>
      </c>
      <c r="F1145" s="595" t="s">
        <v>411</v>
      </c>
      <c r="G1145" s="596" t="s">
        <v>1388</v>
      </c>
      <c r="H1145" s="597">
        <v>27655969147</v>
      </c>
    </row>
    <row r="1146" spans="1:8">
      <c r="A1146" s="594" t="s">
        <v>132</v>
      </c>
      <c r="B1146" s="594" t="s">
        <v>1387</v>
      </c>
      <c r="C1146" s="594" t="s">
        <v>276</v>
      </c>
      <c r="D1146" s="595" t="s">
        <v>411</v>
      </c>
      <c r="E1146" s="595" t="s">
        <v>411</v>
      </c>
      <c r="F1146" s="595" t="s">
        <v>411</v>
      </c>
      <c r="G1146" s="596" t="s">
        <v>1966</v>
      </c>
      <c r="H1146" s="597">
        <v>14806291450</v>
      </c>
    </row>
    <row r="1147" spans="1:8">
      <c r="A1147" s="594" t="s">
        <v>132</v>
      </c>
      <c r="B1147" s="594" t="s">
        <v>1387</v>
      </c>
      <c r="C1147" s="594" t="s">
        <v>276</v>
      </c>
      <c r="D1147" s="594" t="s">
        <v>2734</v>
      </c>
      <c r="E1147" s="595" t="s">
        <v>411</v>
      </c>
      <c r="F1147" s="595" t="s">
        <v>411</v>
      </c>
      <c r="G1147" s="596" t="s">
        <v>2735</v>
      </c>
      <c r="H1147" s="597">
        <v>11853799350</v>
      </c>
    </row>
    <row r="1148" spans="1:8">
      <c r="A1148" s="594" t="s">
        <v>132</v>
      </c>
      <c r="B1148" s="594" t="s">
        <v>1387</v>
      </c>
      <c r="C1148" s="594" t="s">
        <v>276</v>
      </c>
      <c r="D1148" s="594" t="s">
        <v>2734</v>
      </c>
      <c r="E1148" s="594" t="s">
        <v>142</v>
      </c>
      <c r="F1148" s="595" t="s">
        <v>411</v>
      </c>
      <c r="G1148" s="596" t="s">
        <v>143</v>
      </c>
      <c r="H1148" s="597">
        <v>69571610</v>
      </c>
    </row>
    <row r="1149" spans="1:8">
      <c r="A1149" s="594" t="s">
        <v>132</v>
      </c>
      <c r="B1149" s="594" t="s">
        <v>1387</v>
      </c>
      <c r="C1149" s="594" t="s">
        <v>276</v>
      </c>
      <c r="D1149" s="594" t="s">
        <v>2734</v>
      </c>
      <c r="E1149" s="594" t="s">
        <v>142</v>
      </c>
      <c r="F1149" s="594" t="s">
        <v>146</v>
      </c>
      <c r="G1149" s="596" t="s">
        <v>2665</v>
      </c>
      <c r="H1149" s="597">
        <v>69571610</v>
      </c>
    </row>
    <row r="1150" spans="1:8">
      <c r="A1150" s="594" t="s">
        <v>132</v>
      </c>
      <c r="B1150" s="594" t="s">
        <v>1387</v>
      </c>
      <c r="C1150" s="594" t="s">
        <v>276</v>
      </c>
      <c r="D1150" s="594" t="s">
        <v>2734</v>
      </c>
      <c r="E1150" s="594" t="s">
        <v>148</v>
      </c>
      <c r="F1150" s="595" t="s">
        <v>411</v>
      </c>
      <c r="G1150" s="596" t="s">
        <v>149</v>
      </c>
      <c r="H1150" s="597">
        <v>232462310</v>
      </c>
    </row>
    <row r="1151" spans="1:8">
      <c r="A1151" s="594" t="s">
        <v>132</v>
      </c>
      <c r="B1151" s="594" t="s">
        <v>1387</v>
      </c>
      <c r="C1151" s="594" t="s">
        <v>276</v>
      </c>
      <c r="D1151" s="594" t="s">
        <v>2734</v>
      </c>
      <c r="E1151" s="594" t="s">
        <v>148</v>
      </c>
      <c r="F1151" s="594" t="s">
        <v>223</v>
      </c>
      <c r="G1151" s="596" t="s">
        <v>224</v>
      </c>
      <c r="H1151" s="597">
        <v>2892000</v>
      </c>
    </row>
    <row r="1152" spans="1:8">
      <c r="A1152" s="594" t="s">
        <v>132</v>
      </c>
      <c r="B1152" s="594" t="s">
        <v>1387</v>
      </c>
      <c r="C1152" s="594" t="s">
        <v>276</v>
      </c>
      <c r="D1152" s="594" t="s">
        <v>2734</v>
      </c>
      <c r="E1152" s="594" t="s">
        <v>148</v>
      </c>
      <c r="F1152" s="594" t="s">
        <v>150</v>
      </c>
      <c r="G1152" s="596" t="s">
        <v>151</v>
      </c>
      <c r="H1152" s="597">
        <v>1798000</v>
      </c>
    </row>
    <row r="1153" spans="1:8">
      <c r="A1153" s="594" t="s">
        <v>132</v>
      </c>
      <c r="B1153" s="594" t="s">
        <v>1387</v>
      </c>
      <c r="C1153" s="594" t="s">
        <v>276</v>
      </c>
      <c r="D1153" s="594" t="s">
        <v>2734</v>
      </c>
      <c r="E1153" s="594" t="s">
        <v>148</v>
      </c>
      <c r="F1153" s="594" t="s">
        <v>227</v>
      </c>
      <c r="G1153" s="596" t="s">
        <v>2669</v>
      </c>
      <c r="H1153" s="597">
        <v>227772310</v>
      </c>
    </row>
    <row r="1154" spans="1:8">
      <c r="A1154" s="594" t="s">
        <v>132</v>
      </c>
      <c r="B1154" s="594" t="s">
        <v>1387</v>
      </c>
      <c r="C1154" s="594" t="s">
        <v>276</v>
      </c>
      <c r="D1154" s="594" t="s">
        <v>2734</v>
      </c>
      <c r="E1154" s="594" t="s">
        <v>152</v>
      </c>
      <c r="F1154" s="595" t="s">
        <v>411</v>
      </c>
      <c r="G1154" s="596" t="s">
        <v>153</v>
      </c>
      <c r="H1154" s="597">
        <v>5250000</v>
      </c>
    </row>
    <row r="1155" spans="1:8">
      <c r="A1155" s="594" t="s">
        <v>132</v>
      </c>
      <c r="B1155" s="594" t="s">
        <v>1387</v>
      </c>
      <c r="C1155" s="594" t="s">
        <v>276</v>
      </c>
      <c r="D1155" s="594" t="s">
        <v>2734</v>
      </c>
      <c r="E1155" s="594" t="s">
        <v>152</v>
      </c>
      <c r="F1155" s="594" t="s">
        <v>606</v>
      </c>
      <c r="G1155" s="596" t="s">
        <v>195</v>
      </c>
      <c r="H1155" s="597">
        <v>5250000</v>
      </c>
    </row>
    <row r="1156" spans="1:8">
      <c r="A1156" s="594" t="s">
        <v>132</v>
      </c>
      <c r="B1156" s="594" t="s">
        <v>1387</v>
      </c>
      <c r="C1156" s="594" t="s">
        <v>276</v>
      </c>
      <c r="D1156" s="594" t="s">
        <v>2734</v>
      </c>
      <c r="E1156" s="594" t="s">
        <v>156</v>
      </c>
      <c r="F1156" s="595" t="s">
        <v>411</v>
      </c>
      <c r="G1156" s="596" t="s">
        <v>514</v>
      </c>
      <c r="H1156" s="597">
        <v>14789791</v>
      </c>
    </row>
    <row r="1157" spans="1:8">
      <c r="A1157" s="594" t="s">
        <v>132</v>
      </c>
      <c r="B1157" s="594" t="s">
        <v>1387</v>
      </c>
      <c r="C1157" s="594" t="s">
        <v>276</v>
      </c>
      <c r="D1157" s="594" t="s">
        <v>2734</v>
      </c>
      <c r="E1157" s="594" t="s">
        <v>156</v>
      </c>
      <c r="F1157" s="594" t="s">
        <v>157</v>
      </c>
      <c r="G1157" s="596" t="s">
        <v>158</v>
      </c>
      <c r="H1157" s="597">
        <v>12044431</v>
      </c>
    </row>
    <row r="1158" spans="1:8">
      <c r="A1158" s="594" t="s">
        <v>132</v>
      </c>
      <c r="B1158" s="594" t="s">
        <v>1387</v>
      </c>
      <c r="C1158" s="594" t="s">
        <v>276</v>
      </c>
      <c r="D1158" s="594" t="s">
        <v>2734</v>
      </c>
      <c r="E1158" s="594" t="s">
        <v>156</v>
      </c>
      <c r="F1158" s="594" t="s">
        <v>159</v>
      </c>
      <c r="G1158" s="596" t="s">
        <v>160</v>
      </c>
      <c r="H1158" s="597">
        <v>2059020</v>
      </c>
    </row>
    <row r="1159" spans="1:8">
      <c r="A1159" s="594" t="s">
        <v>132</v>
      </c>
      <c r="B1159" s="594" t="s">
        <v>1387</v>
      </c>
      <c r="C1159" s="594" t="s">
        <v>276</v>
      </c>
      <c r="D1159" s="594" t="s">
        <v>2734</v>
      </c>
      <c r="E1159" s="594" t="s">
        <v>156</v>
      </c>
      <c r="F1159" s="594" t="s">
        <v>1</v>
      </c>
      <c r="G1159" s="596" t="s">
        <v>2</v>
      </c>
      <c r="H1159" s="597">
        <v>686340</v>
      </c>
    </row>
    <row r="1160" spans="1:8">
      <c r="A1160" s="594" t="s">
        <v>132</v>
      </c>
      <c r="B1160" s="594" t="s">
        <v>1387</v>
      </c>
      <c r="C1160" s="594" t="s">
        <v>276</v>
      </c>
      <c r="D1160" s="594" t="s">
        <v>2734</v>
      </c>
      <c r="E1160" s="594" t="s">
        <v>167</v>
      </c>
      <c r="F1160" s="595" t="s">
        <v>411</v>
      </c>
      <c r="G1160" s="596" t="s">
        <v>168</v>
      </c>
      <c r="H1160" s="597">
        <v>7675000</v>
      </c>
    </row>
    <row r="1161" spans="1:8">
      <c r="A1161" s="594" t="s">
        <v>132</v>
      </c>
      <c r="B1161" s="594" t="s">
        <v>1387</v>
      </c>
      <c r="C1161" s="594" t="s">
        <v>276</v>
      </c>
      <c r="D1161" s="594" t="s">
        <v>2734</v>
      </c>
      <c r="E1161" s="594" t="s">
        <v>167</v>
      </c>
      <c r="F1161" s="594" t="s">
        <v>230</v>
      </c>
      <c r="G1161" s="596" t="s">
        <v>2675</v>
      </c>
      <c r="H1161" s="597">
        <v>6780000</v>
      </c>
    </row>
    <row r="1162" spans="1:8">
      <c r="A1162" s="594" t="s">
        <v>132</v>
      </c>
      <c r="B1162" s="594" t="s">
        <v>1387</v>
      </c>
      <c r="C1162" s="594" t="s">
        <v>276</v>
      </c>
      <c r="D1162" s="594" t="s">
        <v>2734</v>
      </c>
      <c r="E1162" s="594" t="s">
        <v>167</v>
      </c>
      <c r="F1162" s="594" t="s">
        <v>232</v>
      </c>
      <c r="G1162" s="596" t="s">
        <v>195</v>
      </c>
      <c r="H1162" s="597">
        <v>895000</v>
      </c>
    </row>
    <row r="1163" spans="1:8">
      <c r="A1163" s="594" t="s">
        <v>132</v>
      </c>
      <c r="B1163" s="594" t="s">
        <v>1387</v>
      </c>
      <c r="C1163" s="594" t="s">
        <v>276</v>
      </c>
      <c r="D1163" s="594" t="s">
        <v>2734</v>
      </c>
      <c r="E1163" s="594" t="s">
        <v>171</v>
      </c>
      <c r="F1163" s="595" t="s">
        <v>411</v>
      </c>
      <c r="G1163" s="596" t="s">
        <v>2677</v>
      </c>
      <c r="H1163" s="597">
        <v>48144000</v>
      </c>
    </row>
    <row r="1164" spans="1:8">
      <c r="A1164" s="594" t="s">
        <v>132</v>
      </c>
      <c r="B1164" s="594" t="s">
        <v>1387</v>
      </c>
      <c r="C1164" s="594" t="s">
        <v>276</v>
      </c>
      <c r="D1164" s="594" t="s">
        <v>2734</v>
      </c>
      <c r="E1164" s="594" t="s">
        <v>171</v>
      </c>
      <c r="F1164" s="594" t="s">
        <v>173</v>
      </c>
      <c r="G1164" s="596" t="s">
        <v>174</v>
      </c>
      <c r="H1164" s="597">
        <v>12750000</v>
      </c>
    </row>
    <row r="1165" spans="1:8">
      <c r="A1165" s="594" t="s">
        <v>132</v>
      </c>
      <c r="B1165" s="594" t="s">
        <v>1387</v>
      </c>
      <c r="C1165" s="594" t="s">
        <v>276</v>
      </c>
      <c r="D1165" s="594" t="s">
        <v>2734</v>
      </c>
      <c r="E1165" s="594" t="s">
        <v>171</v>
      </c>
      <c r="F1165" s="594" t="s">
        <v>216</v>
      </c>
      <c r="G1165" s="596" t="s">
        <v>217</v>
      </c>
      <c r="H1165" s="597">
        <v>31530000</v>
      </c>
    </row>
    <row r="1166" spans="1:8">
      <c r="A1166" s="594" t="s">
        <v>132</v>
      </c>
      <c r="B1166" s="594" t="s">
        <v>1387</v>
      </c>
      <c r="C1166" s="594" t="s">
        <v>276</v>
      </c>
      <c r="D1166" s="594" t="s">
        <v>2734</v>
      </c>
      <c r="E1166" s="594" t="s">
        <v>171</v>
      </c>
      <c r="F1166" s="594" t="s">
        <v>5</v>
      </c>
      <c r="G1166" s="596" t="s">
        <v>2678</v>
      </c>
      <c r="H1166" s="597">
        <v>2500000</v>
      </c>
    </row>
    <row r="1167" spans="1:8">
      <c r="A1167" s="594" t="s">
        <v>132</v>
      </c>
      <c r="B1167" s="594" t="s">
        <v>1387</v>
      </c>
      <c r="C1167" s="594" t="s">
        <v>276</v>
      </c>
      <c r="D1167" s="594" t="s">
        <v>2734</v>
      </c>
      <c r="E1167" s="594" t="s">
        <v>171</v>
      </c>
      <c r="F1167" s="594" t="s">
        <v>175</v>
      </c>
      <c r="G1167" s="596" t="s">
        <v>176</v>
      </c>
      <c r="H1167" s="597">
        <v>1364000</v>
      </c>
    </row>
    <row r="1168" spans="1:8">
      <c r="A1168" s="594" t="s">
        <v>132</v>
      </c>
      <c r="B1168" s="594" t="s">
        <v>1387</v>
      </c>
      <c r="C1168" s="594" t="s">
        <v>276</v>
      </c>
      <c r="D1168" s="594" t="s">
        <v>2734</v>
      </c>
      <c r="E1168" s="594" t="s">
        <v>240</v>
      </c>
      <c r="F1168" s="595" t="s">
        <v>411</v>
      </c>
      <c r="G1168" s="596" t="s">
        <v>241</v>
      </c>
      <c r="H1168" s="597">
        <v>45240000</v>
      </c>
    </row>
    <row r="1169" spans="1:8">
      <c r="A1169" s="594" t="s">
        <v>132</v>
      </c>
      <c r="B1169" s="594" t="s">
        <v>1387</v>
      </c>
      <c r="C1169" s="594" t="s">
        <v>276</v>
      </c>
      <c r="D1169" s="594" t="s">
        <v>2734</v>
      </c>
      <c r="E1169" s="594" t="s">
        <v>240</v>
      </c>
      <c r="F1169" s="594" t="s">
        <v>731</v>
      </c>
      <c r="G1169" s="596" t="s">
        <v>732</v>
      </c>
      <c r="H1169" s="597">
        <v>22350000</v>
      </c>
    </row>
    <row r="1170" spans="1:8">
      <c r="A1170" s="594" t="s">
        <v>132</v>
      </c>
      <c r="B1170" s="594" t="s">
        <v>1387</v>
      </c>
      <c r="C1170" s="594" t="s">
        <v>276</v>
      </c>
      <c r="D1170" s="594" t="s">
        <v>2734</v>
      </c>
      <c r="E1170" s="594" t="s">
        <v>240</v>
      </c>
      <c r="F1170" s="594" t="s">
        <v>1265</v>
      </c>
      <c r="G1170" s="596" t="s">
        <v>1313</v>
      </c>
      <c r="H1170" s="597">
        <v>16140000</v>
      </c>
    </row>
    <row r="1171" spans="1:8">
      <c r="A1171" s="594" t="s">
        <v>132</v>
      </c>
      <c r="B1171" s="594" t="s">
        <v>1387</v>
      </c>
      <c r="C1171" s="594" t="s">
        <v>276</v>
      </c>
      <c r="D1171" s="594" t="s">
        <v>2734</v>
      </c>
      <c r="E1171" s="594" t="s">
        <v>240</v>
      </c>
      <c r="F1171" s="594" t="s">
        <v>597</v>
      </c>
      <c r="G1171" s="596" t="s">
        <v>2682</v>
      </c>
      <c r="H1171" s="597">
        <v>4000000</v>
      </c>
    </row>
    <row r="1172" spans="1:8">
      <c r="A1172" s="594" t="s">
        <v>132</v>
      </c>
      <c r="B1172" s="594" t="s">
        <v>1387</v>
      </c>
      <c r="C1172" s="594" t="s">
        <v>276</v>
      </c>
      <c r="D1172" s="594" t="s">
        <v>2734</v>
      </c>
      <c r="E1172" s="594" t="s">
        <v>240</v>
      </c>
      <c r="F1172" s="594" t="s">
        <v>735</v>
      </c>
      <c r="G1172" s="596" t="s">
        <v>193</v>
      </c>
      <c r="H1172" s="597">
        <v>2750000</v>
      </c>
    </row>
    <row r="1173" spans="1:8">
      <c r="A1173" s="594" t="s">
        <v>132</v>
      </c>
      <c r="B1173" s="594" t="s">
        <v>1387</v>
      </c>
      <c r="C1173" s="594" t="s">
        <v>276</v>
      </c>
      <c r="D1173" s="594" t="s">
        <v>2734</v>
      </c>
      <c r="E1173" s="594" t="s">
        <v>183</v>
      </c>
      <c r="F1173" s="595" t="s">
        <v>411</v>
      </c>
      <c r="G1173" s="596" t="s">
        <v>184</v>
      </c>
      <c r="H1173" s="597">
        <v>122329000</v>
      </c>
    </row>
    <row r="1174" spans="1:8">
      <c r="A1174" s="594" t="s">
        <v>132</v>
      </c>
      <c r="B1174" s="594" t="s">
        <v>1387</v>
      </c>
      <c r="C1174" s="594" t="s">
        <v>276</v>
      </c>
      <c r="D1174" s="594" t="s">
        <v>2734</v>
      </c>
      <c r="E1174" s="594" t="s">
        <v>183</v>
      </c>
      <c r="F1174" s="594" t="s">
        <v>587</v>
      </c>
      <c r="G1174" s="596" t="s">
        <v>588</v>
      </c>
      <c r="H1174" s="597">
        <v>32159000</v>
      </c>
    </row>
    <row r="1175" spans="1:8">
      <c r="A1175" s="594" t="s">
        <v>132</v>
      </c>
      <c r="B1175" s="594" t="s">
        <v>1387</v>
      </c>
      <c r="C1175" s="594" t="s">
        <v>276</v>
      </c>
      <c r="D1175" s="594" t="s">
        <v>2734</v>
      </c>
      <c r="E1175" s="594" t="s">
        <v>183</v>
      </c>
      <c r="F1175" s="594" t="s">
        <v>736</v>
      </c>
      <c r="G1175" s="596" t="s">
        <v>737</v>
      </c>
      <c r="H1175" s="597">
        <v>25850000</v>
      </c>
    </row>
    <row r="1176" spans="1:8">
      <c r="A1176" s="594" t="s">
        <v>132</v>
      </c>
      <c r="B1176" s="594" t="s">
        <v>1387</v>
      </c>
      <c r="C1176" s="594" t="s">
        <v>276</v>
      </c>
      <c r="D1176" s="594" t="s">
        <v>2734</v>
      </c>
      <c r="E1176" s="594" t="s">
        <v>183</v>
      </c>
      <c r="F1176" s="594" t="s">
        <v>185</v>
      </c>
      <c r="G1176" s="596" t="s">
        <v>186</v>
      </c>
      <c r="H1176" s="597">
        <v>57120000</v>
      </c>
    </row>
    <row r="1177" spans="1:8">
      <c r="A1177" s="594" t="s">
        <v>132</v>
      </c>
      <c r="B1177" s="594" t="s">
        <v>1387</v>
      </c>
      <c r="C1177" s="594" t="s">
        <v>276</v>
      </c>
      <c r="D1177" s="594" t="s">
        <v>2734</v>
      </c>
      <c r="E1177" s="594" t="s">
        <v>183</v>
      </c>
      <c r="F1177" s="594" t="s">
        <v>187</v>
      </c>
      <c r="G1177" s="596" t="s">
        <v>2683</v>
      </c>
      <c r="H1177" s="597">
        <v>7200000</v>
      </c>
    </row>
    <row r="1178" spans="1:8">
      <c r="A1178" s="594" t="s">
        <v>132</v>
      </c>
      <c r="B1178" s="594" t="s">
        <v>1387</v>
      </c>
      <c r="C1178" s="594" t="s">
        <v>276</v>
      </c>
      <c r="D1178" s="594" t="s">
        <v>2734</v>
      </c>
      <c r="E1178" s="594" t="s">
        <v>738</v>
      </c>
      <c r="F1178" s="595" t="s">
        <v>411</v>
      </c>
      <c r="G1178" s="596" t="s">
        <v>739</v>
      </c>
      <c r="H1178" s="597">
        <v>47500000</v>
      </c>
    </row>
    <row r="1179" spans="1:8">
      <c r="A1179" s="594" t="s">
        <v>132</v>
      </c>
      <c r="B1179" s="594" t="s">
        <v>1387</v>
      </c>
      <c r="C1179" s="594" t="s">
        <v>276</v>
      </c>
      <c r="D1179" s="594" t="s">
        <v>2734</v>
      </c>
      <c r="E1179" s="594" t="s">
        <v>738</v>
      </c>
      <c r="F1179" s="594" t="s">
        <v>740</v>
      </c>
      <c r="G1179" s="596" t="s">
        <v>741</v>
      </c>
      <c r="H1179" s="597">
        <v>31900000</v>
      </c>
    </row>
    <row r="1180" spans="1:8">
      <c r="A1180" s="594" t="s">
        <v>132</v>
      </c>
      <c r="B1180" s="594" t="s">
        <v>1387</v>
      </c>
      <c r="C1180" s="594" t="s">
        <v>276</v>
      </c>
      <c r="D1180" s="594" t="s">
        <v>2734</v>
      </c>
      <c r="E1180" s="594" t="s">
        <v>738</v>
      </c>
      <c r="F1180" s="594" t="s">
        <v>1314</v>
      </c>
      <c r="G1180" s="596" t="s">
        <v>1313</v>
      </c>
      <c r="H1180" s="597">
        <v>15600000</v>
      </c>
    </row>
    <row r="1181" spans="1:8">
      <c r="A1181" s="594" t="s">
        <v>132</v>
      </c>
      <c r="B1181" s="594" t="s">
        <v>1387</v>
      </c>
      <c r="C1181" s="594" t="s">
        <v>276</v>
      </c>
      <c r="D1181" s="594" t="s">
        <v>2734</v>
      </c>
      <c r="E1181" s="594" t="s">
        <v>744</v>
      </c>
      <c r="F1181" s="595" t="s">
        <v>411</v>
      </c>
      <c r="G1181" s="596" t="s">
        <v>2686</v>
      </c>
      <c r="H1181" s="597">
        <v>7650000</v>
      </c>
    </row>
    <row r="1182" spans="1:8">
      <c r="A1182" s="594" t="s">
        <v>132</v>
      </c>
      <c r="B1182" s="594" t="s">
        <v>1387</v>
      </c>
      <c r="C1182" s="594" t="s">
        <v>276</v>
      </c>
      <c r="D1182" s="594" t="s">
        <v>2734</v>
      </c>
      <c r="E1182" s="594" t="s">
        <v>744</v>
      </c>
      <c r="F1182" s="594" t="s">
        <v>572</v>
      </c>
      <c r="G1182" s="596" t="s">
        <v>2689</v>
      </c>
      <c r="H1182" s="597">
        <v>5400000</v>
      </c>
    </row>
    <row r="1183" spans="1:8">
      <c r="A1183" s="594" t="s">
        <v>132</v>
      </c>
      <c r="B1183" s="594" t="s">
        <v>1387</v>
      </c>
      <c r="C1183" s="594" t="s">
        <v>276</v>
      </c>
      <c r="D1183" s="594" t="s">
        <v>2734</v>
      </c>
      <c r="E1183" s="594" t="s">
        <v>744</v>
      </c>
      <c r="F1183" s="594" t="s">
        <v>746</v>
      </c>
      <c r="G1183" s="596" t="s">
        <v>2690</v>
      </c>
      <c r="H1183" s="597">
        <v>2250000</v>
      </c>
    </row>
    <row r="1184" spans="1:8">
      <c r="A1184" s="594" t="s">
        <v>132</v>
      </c>
      <c r="B1184" s="594" t="s">
        <v>1387</v>
      </c>
      <c r="C1184" s="594" t="s">
        <v>276</v>
      </c>
      <c r="D1184" s="594" t="s">
        <v>2734</v>
      </c>
      <c r="E1184" s="594" t="s">
        <v>2692</v>
      </c>
      <c r="F1184" s="595" t="s">
        <v>411</v>
      </c>
      <c r="G1184" s="596" t="s">
        <v>2693</v>
      </c>
      <c r="H1184" s="597">
        <v>97200000</v>
      </c>
    </row>
    <row r="1185" spans="1:8">
      <c r="A1185" s="594" t="s">
        <v>132</v>
      </c>
      <c r="B1185" s="594" t="s">
        <v>1387</v>
      </c>
      <c r="C1185" s="594" t="s">
        <v>276</v>
      </c>
      <c r="D1185" s="594" t="s">
        <v>2734</v>
      </c>
      <c r="E1185" s="594" t="s">
        <v>2692</v>
      </c>
      <c r="F1185" s="594" t="s">
        <v>2722</v>
      </c>
      <c r="G1185" s="596" t="s">
        <v>2690</v>
      </c>
      <c r="H1185" s="597">
        <v>40400000</v>
      </c>
    </row>
    <row r="1186" spans="1:8">
      <c r="A1186" s="594" t="s">
        <v>132</v>
      </c>
      <c r="B1186" s="594" t="s">
        <v>1387</v>
      </c>
      <c r="C1186" s="594" t="s">
        <v>276</v>
      </c>
      <c r="D1186" s="594" t="s">
        <v>2734</v>
      </c>
      <c r="E1186" s="594" t="s">
        <v>2692</v>
      </c>
      <c r="F1186" s="594" t="s">
        <v>2694</v>
      </c>
      <c r="G1186" s="596" t="s">
        <v>2689</v>
      </c>
      <c r="H1186" s="597">
        <v>56800000</v>
      </c>
    </row>
    <row r="1187" spans="1:8">
      <c r="A1187" s="594" t="s">
        <v>132</v>
      </c>
      <c r="B1187" s="594" t="s">
        <v>1387</v>
      </c>
      <c r="C1187" s="594" t="s">
        <v>276</v>
      </c>
      <c r="D1187" s="594" t="s">
        <v>2734</v>
      </c>
      <c r="E1187" s="594" t="s">
        <v>189</v>
      </c>
      <c r="F1187" s="595" t="s">
        <v>411</v>
      </c>
      <c r="G1187" s="596" t="s">
        <v>190</v>
      </c>
      <c r="H1187" s="597">
        <v>33490000</v>
      </c>
    </row>
    <row r="1188" spans="1:8">
      <c r="A1188" s="594" t="s">
        <v>132</v>
      </c>
      <c r="B1188" s="594" t="s">
        <v>1387</v>
      </c>
      <c r="C1188" s="594" t="s">
        <v>276</v>
      </c>
      <c r="D1188" s="594" t="s">
        <v>2734</v>
      </c>
      <c r="E1188" s="594" t="s">
        <v>189</v>
      </c>
      <c r="F1188" s="594" t="s">
        <v>773</v>
      </c>
      <c r="G1188" s="596" t="s">
        <v>2695</v>
      </c>
      <c r="H1188" s="597">
        <v>4288000</v>
      </c>
    </row>
    <row r="1189" spans="1:8">
      <c r="A1189" s="594" t="s">
        <v>132</v>
      </c>
      <c r="B1189" s="594" t="s">
        <v>1387</v>
      </c>
      <c r="C1189" s="594" t="s">
        <v>276</v>
      </c>
      <c r="D1189" s="594" t="s">
        <v>2734</v>
      </c>
      <c r="E1189" s="594" t="s">
        <v>189</v>
      </c>
      <c r="F1189" s="594" t="s">
        <v>37</v>
      </c>
      <c r="G1189" s="596" t="s">
        <v>2696</v>
      </c>
      <c r="H1189" s="597">
        <v>25018000</v>
      </c>
    </row>
    <row r="1190" spans="1:8">
      <c r="A1190" s="594" t="s">
        <v>132</v>
      </c>
      <c r="B1190" s="594" t="s">
        <v>1387</v>
      </c>
      <c r="C1190" s="594" t="s">
        <v>276</v>
      </c>
      <c r="D1190" s="594" t="s">
        <v>2734</v>
      </c>
      <c r="E1190" s="594" t="s">
        <v>189</v>
      </c>
      <c r="F1190" s="594" t="s">
        <v>192</v>
      </c>
      <c r="G1190" s="596" t="s">
        <v>195</v>
      </c>
      <c r="H1190" s="597">
        <v>4184000</v>
      </c>
    </row>
    <row r="1191" spans="1:8">
      <c r="A1191" s="594" t="s">
        <v>132</v>
      </c>
      <c r="B1191" s="594" t="s">
        <v>1387</v>
      </c>
      <c r="C1191" s="594" t="s">
        <v>276</v>
      </c>
      <c r="D1191" s="594" t="s">
        <v>2734</v>
      </c>
      <c r="E1191" s="594" t="s">
        <v>2697</v>
      </c>
      <c r="F1191" s="595" t="s">
        <v>411</v>
      </c>
      <c r="G1191" s="596" t="s">
        <v>2698</v>
      </c>
      <c r="H1191" s="597">
        <v>3570600</v>
      </c>
    </row>
    <row r="1192" spans="1:8">
      <c r="A1192" s="594" t="s">
        <v>132</v>
      </c>
      <c r="B1192" s="594" t="s">
        <v>1387</v>
      </c>
      <c r="C1192" s="594" t="s">
        <v>276</v>
      </c>
      <c r="D1192" s="594" t="s">
        <v>2734</v>
      </c>
      <c r="E1192" s="594" t="s">
        <v>2697</v>
      </c>
      <c r="F1192" s="594" t="s">
        <v>2699</v>
      </c>
      <c r="G1192" s="596" t="s">
        <v>2700</v>
      </c>
      <c r="H1192" s="597">
        <v>3570600</v>
      </c>
    </row>
    <row r="1193" spans="1:8">
      <c r="A1193" s="594" t="s">
        <v>132</v>
      </c>
      <c r="B1193" s="594" t="s">
        <v>1387</v>
      </c>
      <c r="C1193" s="594" t="s">
        <v>276</v>
      </c>
      <c r="D1193" s="594" t="s">
        <v>2734</v>
      </c>
      <c r="E1193" s="594" t="s">
        <v>194</v>
      </c>
      <c r="F1193" s="595" t="s">
        <v>411</v>
      </c>
      <c r="G1193" s="596" t="s">
        <v>195</v>
      </c>
      <c r="H1193" s="597">
        <v>265127689</v>
      </c>
    </row>
    <row r="1194" spans="1:8">
      <c r="A1194" s="594" t="s">
        <v>132</v>
      </c>
      <c r="B1194" s="594" t="s">
        <v>1387</v>
      </c>
      <c r="C1194" s="594" t="s">
        <v>276</v>
      </c>
      <c r="D1194" s="594" t="s">
        <v>2734</v>
      </c>
      <c r="E1194" s="594" t="s">
        <v>194</v>
      </c>
      <c r="F1194" s="594" t="s">
        <v>15</v>
      </c>
      <c r="G1194" s="596" t="s">
        <v>2701</v>
      </c>
      <c r="H1194" s="597">
        <v>1000000</v>
      </c>
    </row>
    <row r="1195" spans="1:8">
      <c r="A1195" s="594" t="s">
        <v>132</v>
      </c>
      <c r="B1195" s="594" t="s">
        <v>1387</v>
      </c>
      <c r="C1195" s="594" t="s">
        <v>276</v>
      </c>
      <c r="D1195" s="594" t="s">
        <v>2734</v>
      </c>
      <c r="E1195" s="594" t="s">
        <v>194</v>
      </c>
      <c r="F1195" s="594" t="s">
        <v>198</v>
      </c>
      <c r="G1195" s="596" t="s">
        <v>199</v>
      </c>
      <c r="H1195" s="597">
        <v>251208400</v>
      </c>
    </row>
    <row r="1196" spans="1:8">
      <c r="A1196" s="594" t="s">
        <v>132</v>
      </c>
      <c r="B1196" s="594" t="s">
        <v>1387</v>
      </c>
      <c r="C1196" s="594" t="s">
        <v>276</v>
      </c>
      <c r="D1196" s="594" t="s">
        <v>2734</v>
      </c>
      <c r="E1196" s="594" t="s">
        <v>194</v>
      </c>
      <c r="F1196" s="594" t="s">
        <v>200</v>
      </c>
      <c r="G1196" s="596" t="s">
        <v>201</v>
      </c>
      <c r="H1196" s="597">
        <v>12919289</v>
      </c>
    </row>
    <row r="1197" spans="1:8">
      <c r="A1197" s="594" t="s">
        <v>132</v>
      </c>
      <c r="B1197" s="594" t="s">
        <v>1387</v>
      </c>
      <c r="C1197" s="594" t="s">
        <v>276</v>
      </c>
      <c r="D1197" s="594" t="s">
        <v>2734</v>
      </c>
      <c r="E1197" s="594" t="s">
        <v>580</v>
      </c>
      <c r="F1197" s="595" t="s">
        <v>411</v>
      </c>
      <c r="G1197" s="596" t="s">
        <v>581</v>
      </c>
      <c r="H1197" s="597">
        <v>1204394350</v>
      </c>
    </row>
    <row r="1198" spans="1:8">
      <c r="A1198" s="594" t="s">
        <v>132</v>
      </c>
      <c r="B1198" s="594" t="s">
        <v>1387</v>
      </c>
      <c r="C1198" s="594" t="s">
        <v>276</v>
      </c>
      <c r="D1198" s="594" t="s">
        <v>2734</v>
      </c>
      <c r="E1198" s="594" t="s">
        <v>580</v>
      </c>
      <c r="F1198" s="594" t="s">
        <v>1350</v>
      </c>
      <c r="G1198" s="596" t="s">
        <v>2781</v>
      </c>
      <c r="H1198" s="597">
        <v>1204394350</v>
      </c>
    </row>
    <row r="1199" spans="1:8">
      <c r="A1199" s="594" t="s">
        <v>132</v>
      </c>
      <c r="B1199" s="594" t="s">
        <v>1387</v>
      </c>
      <c r="C1199" s="594" t="s">
        <v>276</v>
      </c>
      <c r="D1199" s="594" t="s">
        <v>2734</v>
      </c>
      <c r="E1199" s="594" t="s">
        <v>1145</v>
      </c>
      <c r="F1199" s="595" t="s">
        <v>411</v>
      </c>
      <c r="G1199" s="596" t="s">
        <v>2761</v>
      </c>
      <c r="H1199" s="597">
        <v>3357909000</v>
      </c>
    </row>
    <row r="1200" spans="1:8">
      <c r="A1200" s="594" t="s">
        <v>132</v>
      </c>
      <c r="B1200" s="594" t="s">
        <v>1387</v>
      </c>
      <c r="C1200" s="594" t="s">
        <v>276</v>
      </c>
      <c r="D1200" s="594" t="s">
        <v>2734</v>
      </c>
      <c r="E1200" s="594" t="s">
        <v>1145</v>
      </c>
      <c r="F1200" s="594" t="s">
        <v>1236</v>
      </c>
      <c r="G1200" s="596" t="s">
        <v>1235</v>
      </c>
      <c r="H1200" s="597">
        <v>3331209000</v>
      </c>
    </row>
    <row r="1201" spans="1:8">
      <c r="A1201" s="594" t="s">
        <v>132</v>
      </c>
      <c r="B1201" s="594" t="s">
        <v>1387</v>
      </c>
      <c r="C1201" s="594" t="s">
        <v>276</v>
      </c>
      <c r="D1201" s="594" t="s">
        <v>2734</v>
      </c>
      <c r="E1201" s="594" t="s">
        <v>1145</v>
      </c>
      <c r="F1201" s="594" t="s">
        <v>1169</v>
      </c>
      <c r="G1201" s="596" t="s">
        <v>1168</v>
      </c>
      <c r="H1201" s="597">
        <v>26700000</v>
      </c>
    </row>
    <row r="1202" spans="1:8">
      <c r="A1202" s="594" t="s">
        <v>132</v>
      </c>
      <c r="B1202" s="594" t="s">
        <v>1387</v>
      </c>
      <c r="C1202" s="594" t="s">
        <v>276</v>
      </c>
      <c r="D1202" s="594" t="s">
        <v>2734</v>
      </c>
      <c r="E1202" s="594" t="s">
        <v>53</v>
      </c>
      <c r="F1202" s="595" t="s">
        <v>411</v>
      </c>
      <c r="G1202" s="596" t="s">
        <v>193</v>
      </c>
      <c r="H1202" s="597">
        <v>6291496000</v>
      </c>
    </row>
    <row r="1203" spans="1:8">
      <c r="A1203" s="594" t="s">
        <v>132</v>
      </c>
      <c r="B1203" s="594" t="s">
        <v>1387</v>
      </c>
      <c r="C1203" s="594" t="s">
        <v>276</v>
      </c>
      <c r="D1203" s="594" t="s">
        <v>2734</v>
      </c>
      <c r="E1203" s="594" t="s">
        <v>53</v>
      </c>
      <c r="F1203" s="594" t="s">
        <v>56</v>
      </c>
      <c r="G1203" s="596" t="s">
        <v>57</v>
      </c>
      <c r="H1203" s="597">
        <v>6291496000</v>
      </c>
    </row>
    <row r="1204" spans="1:8">
      <c r="A1204" s="594" t="s">
        <v>132</v>
      </c>
      <c r="B1204" s="594" t="s">
        <v>1387</v>
      </c>
      <c r="C1204" s="594" t="s">
        <v>276</v>
      </c>
      <c r="D1204" s="594" t="s">
        <v>2725</v>
      </c>
      <c r="E1204" s="595" t="s">
        <v>411</v>
      </c>
      <c r="F1204" s="595" t="s">
        <v>411</v>
      </c>
      <c r="G1204" s="596" t="s">
        <v>2726</v>
      </c>
      <c r="H1204" s="597">
        <v>2952492100</v>
      </c>
    </row>
    <row r="1205" spans="1:8">
      <c r="A1205" s="594" t="s">
        <v>132</v>
      </c>
      <c r="B1205" s="594" t="s">
        <v>1387</v>
      </c>
      <c r="C1205" s="594" t="s">
        <v>276</v>
      </c>
      <c r="D1205" s="594" t="s">
        <v>2725</v>
      </c>
      <c r="E1205" s="594" t="s">
        <v>142</v>
      </c>
      <c r="F1205" s="595" t="s">
        <v>411</v>
      </c>
      <c r="G1205" s="596" t="s">
        <v>143</v>
      </c>
      <c r="H1205" s="597">
        <v>477699700</v>
      </c>
    </row>
    <row r="1206" spans="1:8">
      <c r="A1206" s="594" t="s">
        <v>132</v>
      </c>
      <c r="B1206" s="594" t="s">
        <v>1387</v>
      </c>
      <c r="C1206" s="594" t="s">
        <v>276</v>
      </c>
      <c r="D1206" s="594" t="s">
        <v>2725</v>
      </c>
      <c r="E1206" s="594" t="s">
        <v>142</v>
      </c>
      <c r="F1206" s="594" t="s">
        <v>144</v>
      </c>
      <c r="G1206" s="596" t="s">
        <v>2664</v>
      </c>
      <c r="H1206" s="597">
        <v>438816700</v>
      </c>
    </row>
    <row r="1207" spans="1:8">
      <c r="A1207" s="594" t="s">
        <v>132</v>
      </c>
      <c r="B1207" s="594" t="s">
        <v>1387</v>
      </c>
      <c r="C1207" s="594" t="s">
        <v>276</v>
      </c>
      <c r="D1207" s="594" t="s">
        <v>2725</v>
      </c>
      <c r="E1207" s="594" t="s">
        <v>142</v>
      </c>
      <c r="F1207" s="594" t="s">
        <v>146</v>
      </c>
      <c r="G1207" s="596" t="s">
        <v>2665</v>
      </c>
      <c r="H1207" s="597">
        <v>38883000</v>
      </c>
    </row>
    <row r="1208" spans="1:8">
      <c r="A1208" s="594" t="s">
        <v>132</v>
      </c>
      <c r="B1208" s="594" t="s">
        <v>1387</v>
      </c>
      <c r="C1208" s="594" t="s">
        <v>276</v>
      </c>
      <c r="D1208" s="594" t="s">
        <v>2725</v>
      </c>
      <c r="E1208" s="594" t="s">
        <v>148</v>
      </c>
      <c r="F1208" s="595" t="s">
        <v>411</v>
      </c>
      <c r="G1208" s="596" t="s">
        <v>149</v>
      </c>
      <c r="H1208" s="597">
        <v>49168400</v>
      </c>
    </row>
    <row r="1209" spans="1:8">
      <c r="A1209" s="594" t="s">
        <v>132</v>
      </c>
      <c r="B1209" s="594" t="s">
        <v>1387</v>
      </c>
      <c r="C1209" s="594" t="s">
        <v>276</v>
      </c>
      <c r="D1209" s="594" t="s">
        <v>2725</v>
      </c>
      <c r="E1209" s="594" t="s">
        <v>148</v>
      </c>
      <c r="F1209" s="594" t="s">
        <v>223</v>
      </c>
      <c r="G1209" s="596" t="s">
        <v>224</v>
      </c>
      <c r="H1209" s="597">
        <v>19357500</v>
      </c>
    </row>
    <row r="1210" spans="1:8">
      <c r="A1210" s="594" t="s">
        <v>132</v>
      </c>
      <c r="B1210" s="594" t="s">
        <v>1387</v>
      </c>
      <c r="C1210" s="594" t="s">
        <v>276</v>
      </c>
      <c r="D1210" s="594" t="s">
        <v>2725</v>
      </c>
      <c r="E1210" s="594" t="s">
        <v>148</v>
      </c>
      <c r="F1210" s="594" t="s">
        <v>150</v>
      </c>
      <c r="G1210" s="596" t="s">
        <v>151</v>
      </c>
      <c r="H1210" s="597">
        <v>4842000</v>
      </c>
    </row>
    <row r="1211" spans="1:8">
      <c r="A1211" s="594" t="s">
        <v>132</v>
      </c>
      <c r="B1211" s="594" t="s">
        <v>1387</v>
      </c>
      <c r="C1211" s="594" t="s">
        <v>276</v>
      </c>
      <c r="D1211" s="594" t="s">
        <v>2725</v>
      </c>
      <c r="E1211" s="594" t="s">
        <v>148</v>
      </c>
      <c r="F1211" s="594" t="s">
        <v>605</v>
      </c>
      <c r="G1211" s="596" t="s">
        <v>2668</v>
      </c>
      <c r="H1211" s="597">
        <v>24968900</v>
      </c>
    </row>
    <row r="1212" spans="1:8">
      <c r="A1212" s="594" t="s">
        <v>132</v>
      </c>
      <c r="B1212" s="594" t="s">
        <v>1387</v>
      </c>
      <c r="C1212" s="594" t="s">
        <v>276</v>
      </c>
      <c r="D1212" s="594" t="s">
        <v>2725</v>
      </c>
      <c r="E1212" s="594" t="s">
        <v>582</v>
      </c>
      <c r="F1212" s="595" t="s">
        <v>411</v>
      </c>
      <c r="G1212" s="596" t="s">
        <v>583</v>
      </c>
      <c r="H1212" s="597">
        <v>7020000</v>
      </c>
    </row>
    <row r="1213" spans="1:8">
      <c r="A1213" s="594" t="s">
        <v>132</v>
      </c>
      <c r="B1213" s="594" t="s">
        <v>1387</v>
      </c>
      <c r="C1213" s="594" t="s">
        <v>276</v>
      </c>
      <c r="D1213" s="594" t="s">
        <v>2725</v>
      </c>
      <c r="E1213" s="594" t="s">
        <v>582</v>
      </c>
      <c r="F1213" s="594" t="s">
        <v>584</v>
      </c>
      <c r="G1213" s="596" t="s">
        <v>2670</v>
      </c>
      <c r="H1213" s="597">
        <v>7020000</v>
      </c>
    </row>
    <row r="1214" spans="1:8">
      <c r="A1214" s="594" t="s">
        <v>132</v>
      </c>
      <c r="B1214" s="594" t="s">
        <v>1387</v>
      </c>
      <c r="C1214" s="594" t="s">
        <v>276</v>
      </c>
      <c r="D1214" s="594" t="s">
        <v>2725</v>
      </c>
      <c r="E1214" s="594" t="s">
        <v>152</v>
      </c>
      <c r="F1214" s="595" t="s">
        <v>411</v>
      </c>
      <c r="G1214" s="596" t="s">
        <v>153</v>
      </c>
      <c r="H1214" s="597">
        <v>117321000</v>
      </c>
    </row>
    <row r="1215" spans="1:8">
      <c r="A1215" s="594" t="s">
        <v>132</v>
      </c>
      <c r="B1215" s="594" t="s">
        <v>1387</v>
      </c>
      <c r="C1215" s="594" t="s">
        <v>276</v>
      </c>
      <c r="D1215" s="594" t="s">
        <v>2725</v>
      </c>
      <c r="E1215" s="594" t="s">
        <v>152</v>
      </c>
      <c r="F1215" s="594" t="s">
        <v>606</v>
      </c>
      <c r="G1215" s="596" t="s">
        <v>195</v>
      </c>
      <c r="H1215" s="597">
        <v>117321000</v>
      </c>
    </row>
    <row r="1216" spans="1:8">
      <c r="A1216" s="594" t="s">
        <v>132</v>
      </c>
      <c r="B1216" s="594" t="s">
        <v>1387</v>
      </c>
      <c r="C1216" s="594" t="s">
        <v>276</v>
      </c>
      <c r="D1216" s="594" t="s">
        <v>2725</v>
      </c>
      <c r="E1216" s="594" t="s">
        <v>156</v>
      </c>
      <c r="F1216" s="595" t="s">
        <v>411</v>
      </c>
      <c r="G1216" s="596" t="s">
        <v>514</v>
      </c>
      <c r="H1216" s="597">
        <v>122210500</v>
      </c>
    </row>
    <row r="1217" spans="1:8">
      <c r="A1217" s="594" t="s">
        <v>132</v>
      </c>
      <c r="B1217" s="594" t="s">
        <v>1387</v>
      </c>
      <c r="C1217" s="594" t="s">
        <v>276</v>
      </c>
      <c r="D1217" s="594" t="s">
        <v>2725</v>
      </c>
      <c r="E1217" s="594" t="s">
        <v>156</v>
      </c>
      <c r="F1217" s="594" t="s">
        <v>157</v>
      </c>
      <c r="G1217" s="596" t="s">
        <v>158</v>
      </c>
      <c r="H1217" s="597">
        <v>91158600</v>
      </c>
    </row>
    <row r="1218" spans="1:8">
      <c r="A1218" s="594" t="s">
        <v>132</v>
      </c>
      <c r="B1218" s="594" t="s">
        <v>1387</v>
      </c>
      <c r="C1218" s="594" t="s">
        <v>276</v>
      </c>
      <c r="D1218" s="594" t="s">
        <v>2725</v>
      </c>
      <c r="E1218" s="594" t="s">
        <v>156</v>
      </c>
      <c r="F1218" s="594" t="s">
        <v>159</v>
      </c>
      <c r="G1218" s="596" t="s">
        <v>160</v>
      </c>
      <c r="H1218" s="597">
        <v>15567400</v>
      </c>
    </row>
    <row r="1219" spans="1:8">
      <c r="A1219" s="594" t="s">
        <v>132</v>
      </c>
      <c r="B1219" s="594" t="s">
        <v>1387</v>
      </c>
      <c r="C1219" s="594" t="s">
        <v>276</v>
      </c>
      <c r="D1219" s="594" t="s">
        <v>2725</v>
      </c>
      <c r="E1219" s="594" t="s">
        <v>156</v>
      </c>
      <c r="F1219" s="594" t="s">
        <v>161</v>
      </c>
      <c r="G1219" s="596" t="s">
        <v>162</v>
      </c>
      <c r="H1219" s="597">
        <v>10441300</v>
      </c>
    </row>
    <row r="1220" spans="1:8">
      <c r="A1220" s="594" t="s">
        <v>132</v>
      </c>
      <c r="B1220" s="594" t="s">
        <v>1387</v>
      </c>
      <c r="C1220" s="594" t="s">
        <v>276</v>
      </c>
      <c r="D1220" s="594" t="s">
        <v>2725</v>
      </c>
      <c r="E1220" s="594" t="s">
        <v>156</v>
      </c>
      <c r="F1220" s="594" t="s">
        <v>1</v>
      </c>
      <c r="G1220" s="596" t="s">
        <v>2</v>
      </c>
      <c r="H1220" s="597">
        <v>4813800</v>
      </c>
    </row>
    <row r="1221" spans="1:8">
      <c r="A1221" s="594" t="s">
        <v>132</v>
      </c>
      <c r="B1221" s="594" t="s">
        <v>1387</v>
      </c>
      <c r="C1221" s="594" t="s">
        <v>276</v>
      </c>
      <c r="D1221" s="594" t="s">
        <v>2725</v>
      </c>
      <c r="E1221" s="594" t="s">
        <v>156</v>
      </c>
      <c r="F1221" s="594" t="s">
        <v>1073</v>
      </c>
      <c r="G1221" s="596" t="s">
        <v>2782</v>
      </c>
      <c r="H1221" s="597">
        <v>229400</v>
      </c>
    </row>
    <row r="1222" spans="1:8">
      <c r="A1222" s="594" t="s">
        <v>132</v>
      </c>
      <c r="B1222" s="594" t="s">
        <v>1387</v>
      </c>
      <c r="C1222" s="594" t="s">
        <v>276</v>
      </c>
      <c r="D1222" s="594" t="s">
        <v>2725</v>
      </c>
      <c r="E1222" s="594" t="s">
        <v>163</v>
      </c>
      <c r="F1222" s="595" t="s">
        <v>411</v>
      </c>
      <c r="G1222" s="596" t="s">
        <v>164</v>
      </c>
      <c r="H1222" s="597">
        <v>10683700</v>
      </c>
    </row>
    <row r="1223" spans="1:8">
      <c r="A1223" s="594" t="s">
        <v>132</v>
      </c>
      <c r="B1223" s="594" t="s">
        <v>1387</v>
      </c>
      <c r="C1223" s="594" t="s">
        <v>276</v>
      </c>
      <c r="D1223" s="594" t="s">
        <v>2725</v>
      </c>
      <c r="E1223" s="594" t="s">
        <v>163</v>
      </c>
      <c r="F1223" s="594" t="s">
        <v>1060</v>
      </c>
      <c r="G1223" s="596" t="s">
        <v>2672</v>
      </c>
      <c r="H1223" s="597">
        <v>10683700</v>
      </c>
    </row>
    <row r="1224" spans="1:8">
      <c r="A1224" s="594" t="s">
        <v>132</v>
      </c>
      <c r="B1224" s="594" t="s">
        <v>1387</v>
      </c>
      <c r="C1224" s="594" t="s">
        <v>276</v>
      </c>
      <c r="D1224" s="594" t="s">
        <v>2725</v>
      </c>
      <c r="E1224" s="594" t="s">
        <v>167</v>
      </c>
      <c r="F1224" s="595" t="s">
        <v>411</v>
      </c>
      <c r="G1224" s="596" t="s">
        <v>168</v>
      </c>
      <c r="H1224" s="597">
        <v>172684900</v>
      </c>
    </row>
    <row r="1225" spans="1:8">
      <c r="A1225" s="594" t="s">
        <v>132</v>
      </c>
      <c r="B1225" s="594" t="s">
        <v>1387</v>
      </c>
      <c r="C1225" s="594" t="s">
        <v>276</v>
      </c>
      <c r="D1225" s="594" t="s">
        <v>2725</v>
      </c>
      <c r="E1225" s="594" t="s">
        <v>167</v>
      </c>
      <c r="F1225" s="594" t="s">
        <v>228</v>
      </c>
      <c r="G1225" s="596" t="s">
        <v>2673</v>
      </c>
      <c r="H1225" s="597">
        <v>35150600</v>
      </c>
    </row>
    <row r="1226" spans="1:8">
      <c r="A1226" s="594" t="s">
        <v>132</v>
      </c>
      <c r="B1226" s="594" t="s">
        <v>1387</v>
      </c>
      <c r="C1226" s="594" t="s">
        <v>276</v>
      </c>
      <c r="D1226" s="594" t="s">
        <v>2725</v>
      </c>
      <c r="E1226" s="594" t="s">
        <v>167</v>
      </c>
      <c r="F1226" s="594" t="s">
        <v>169</v>
      </c>
      <c r="G1226" s="596" t="s">
        <v>2674</v>
      </c>
      <c r="H1226" s="597">
        <v>3863200</v>
      </c>
    </row>
    <row r="1227" spans="1:8">
      <c r="A1227" s="594" t="s">
        <v>132</v>
      </c>
      <c r="B1227" s="594" t="s">
        <v>1387</v>
      </c>
      <c r="C1227" s="594" t="s">
        <v>276</v>
      </c>
      <c r="D1227" s="594" t="s">
        <v>2725</v>
      </c>
      <c r="E1227" s="594" t="s">
        <v>167</v>
      </c>
      <c r="F1227" s="594" t="s">
        <v>230</v>
      </c>
      <c r="G1227" s="596" t="s">
        <v>2675</v>
      </c>
      <c r="H1227" s="597">
        <v>128426100</v>
      </c>
    </row>
    <row r="1228" spans="1:8">
      <c r="A1228" s="594" t="s">
        <v>132</v>
      </c>
      <c r="B1228" s="594" t="s">
        <v>1387</v>
      </c>
      <c r="C1228" s="594" t="s">
        <v>276</v>
      </c>
      <c r="D1228" s="594" t="s">
        <v>2725</v>
      </c>
      <c r="E1228" s="594" t="s">
        <v>167</v>
      </c>
      <c r="F1228" s="594" t="s">
        <v>232</v>
      </c>
      <c r="G1228" s="596" t="s">
        <v>195</v>
      </c>
      <c r="H1228" s="597">
        <v>5245000</v>
      </c>
    </row>
    <row r="1229" spans="1:8">
      <c r="A1229" s="594" t="s">
        <v>132</v>
      </c>
      <c r="B1229" s="594" t="s">
        <v>1387</v>
      </c>
      <c r="C1229" s="594" t="s">
        <v>276</v>
      </c>
      <c r="D1229" s="594" t="s">
        <v>2725</v>
      </c>
      <c r="E1229" s="594" t="s">
        <v>171</v>
      </c>
      <c r="F1229" s="595" t="s">
        <v>411</v>
      </c>
      <c r="G1229" s="596" t="s">
        <v>2677</v>
      </c>
      <c r="H1229" s="597">
        <v>50844000</v>
      </c>
    </row>
    <row r="1230" spans="1:8">
      <c r="A1230" s="594" t="s">
        <v>132</v>
      </c>
      <c r="B1230" s="594" t="s">
        <v>1387</v>
      </c>
      <c r="C1230" s="594" t="s">
        <v>276</v>
      </c>
      <c r="D1230" s="594" t="s">
        <v>2725</v>
      </c>
      <c r="E1230" s="594" t="s">
        <v>171</v>
      </c>
      <c r="F1230" s="594" t="s">
        <v>173</v>
      </c>
      <c r="G1230" s="596" t="s">
        <v>174</v>
      </c>
      <c r="H1230" s="597">
        <v>47444000</v>
      </c>
    </row>
    <row r="1231" spans="1:8">
      <c r="A1231" s="594" t="s">
        <v>132</v>
      </c>
      <c r="B1231" s="594" t="s">
        <v>1387</v>
      </c>
      <c r="C1231" s="594" t="s">
        <v>276</v>
      </c>
      <c r="D1231" s="594" t="s">
        <v>2725</v>
      </c>
      <c r="E1231" s="594" t="s">
        <v>171</v>
      </c>
      <c r="F1231" s="594" t="s">
        <v>216</v>
      </c>
      <c r="G1231" s="596" t="s">
        <v>217</v>
      </c>
      <c r="H1231" s="597">
        <v>3400000</v>
      </c>
    </row>
    <row r="1232" spans="1:8">
      <c r="A1232" s="594" t="s">
        <v>132</v>
      </c>
      <c r="B1232" s="594" t="s">
        <v>1387</v>
      </c>
      <c r="C1232" s="594" t="s">
        <v>276</v>
      </c>
      <c r="D1232" s="594" t="s">
        <v>2725</v>
      </c>
      <c r="E1232" s="594" t="s">
        <v>177</v>
      </c>
      <c r="F1232" s="595" t="s">
        <v>411</v>
      </c>
      <c r="G1232" s="596" t="s">
        <v>178</v>
      </c>
      <c r="H1232" s="597">
        <v>14009400</v>
      </c>
    </row>
    <row r="1233" spans="1:8">
      <c r="A1233" s="594" t="s">
        <v>132</v>
      </c>
      <c r="B1233" s="594" t="s">
        <v>1387</v>
      </c>
      <c r="C1233" s="594" t="s">
        <v>276</v>
      </c>
      <c r="D1233" s="594" t="s">
        <v>2725</v>
      </c>
      <c r="E1233" s="594" t="s">
        <v>177</v>
      </c>
      <c r="F1233" s="594" t="s">
        <v>179</v>
      </c>
      <c r="G1233" s="596" t="s">
        <v>2679</v>
      </c>
      <c r="H1233" s="597">
        <v>909400</v>
      </c>
    </row>
    <row r="1234" spans="1:8">
      <c r="A1234" s="594" t="s">
        <v>132</v>
      </c>
      <c r="B1234" s="594" t="s">
        <v>1387</v>
      </c>
      <c r="C1234" s="594" t="s">
        <v>276</v>
      </c>
      <c r="D1234" s="594" t="s">
        <v>2725</v>
      </c>
      <c r="E1234" s="594" t="s">
        <v>177</v>
      </c>
      <c r="F1234" s="594" t="s">
        <v>181</v>
      </c>
      <c r="G1234" s="596" t="s">
        <v>182</v>
      </c>
      <c r="H1234" s="597">
        <v>4530000</v>
      </c>
    </row>
    <row r="1235" spans="1:8">
      <c r="A1235" s="594" t="s">
        <v>132</v>
      </c>
      <c r="B1235" s="594" t="s">
        <v>1387</v>
      </c>
      <c r="C1235" s="594" t="s">
        <v>276</v>
      </c>
      <c r="D1235" s="594" t="s">
        <v>2725</v>
      </c>
      <c r="E1235" s="594" t="s">
        <v>177</v>
      </c>
      <c r="F1235" s="594" t="s">
        <v>441</v>
      </c>
      <c r="G1235" s="596" t="s">
        <v>2728</v>
      </c>
      <c r="H1235" s="597">
        <v>5000000</v>
      </c>
    </row>
    <row r="1236" spans="1:8">
      <c r="A1236" s="594" t="s">
        <v>132</v>
      </c>
      <c r="B1236" s="594" t="s">
        <v>1387</v>
      </c>
      <c r="C1236" s="594" t="s">
        <v>276</v>
      </c>
      <c r="D1236" s="594" t="s">
        <v>2725</v>
      </c>
      <c r="E1236" s="594" t="s">
        <v>177</v>
      </c>
      <c r="F1236" s="594" t="s">
        <v>1297</v>
      </c>
      <c r="G1236" s="596" t="s">
        <v>2680</v>
      </c>
      <c r="H1236" s="597">
        <v>570000</v>
      </c>
    </row>
    <row r="1237" spans="1:8">
      <c r="A1237" s="594" t="s">
        <v>132</v>
      </c>
      <c r="B1237" s="594" t="s">
        <v>1387</v>
      </c>
      <c r="C1237" s="594" t="s">
        <v>276</v>
      </c>
      <c r="D1237" s="594" t="s">
        <v>2725</v>
      </c>
      <c r="E1237" s="594" t="s">
        <v>177</v>
      </c>
      <c r="F1237" s="594" t="s">
        <v>237</v>
      </c>
      <c r="G1237" s="596" t="s">
        <v>2681</v>
      </c>
      <c r="H1237" s="597">
        <v>3000000</v>
      </c>
    </row>
    <row r="1238" spans="1:8">
      <c r="A1238" s="594" t="s">
        <v>132</v>
      </c>
      <c r="B1238" s="594" t="s">
        <v>1387</v>
      </c>
      <c r="C1238" s="594" t="s">
        <v>276</v>
      </c>
      <c r="D1238" s="594" t="s">
        <v>2725</v>
      </c>
      <c r="E1238" s="594" t="s">
        <v>240</v>
      </c>
      <c r="F1238" s="595" t="s">
        <v>411</v>
      </c>
      <c r="G1238" s="596" t="s">
        <v>241</v>
      </c>
      <c r="H1238" s="597">
        <v>10900000</v>
      </c>
    </row>
    <row r="1239" spans="1:8">
      <c r="A1239" s="594" t="s">
        <v>132</v>
      </c>
      <c r="B1239" s="594" t="s">
        <v>1387</v>
      </c>
      <c r="C1239" s="594" t="s">
        <v>276</v>
      </c>
      <c r="D1239" s="594" t="s">
        <v>2725</v>
      </c>
      <c r="E1239" s="594" t="s">
        <v>240</v>
      </c>
      <c r="F1239" s="594" t="s">
        <v>735</v>
      </c>
      <c r="G1239" s="596" t="s">
        <v>193</v>
      </c>
      <c r="H1239" s="597">
        <v>10900000</v>
      </c>
    </row>
    <row r="1240" spans="1:8">
      <c r="A1240" s="594" t="s">
        <v>132</v>
      </c>
      <c r="B1240" s="594" t="s">
        <v>1387</v>
      </c>
      <c r="C1240" s="594" t="s">
        <v>276</v>
      </c>
      <c r="D1240" s="594" t="s">
        <v>2725</v>
      </c>
      <c r="E1240" s="594" t="s">
        <v>183</v>
      </c>
      <c r="F1240" s="595" t="s">
        <v>411</v>
      </c>
      <c r="G1240" s="596" t="s">
        <v>184</v>
      </c>
      <c r="H1240" s="597">
        <v>119921000</v>
      </c>
    </row>
    <row r="1241" spans="1:8">
      <c r="A1241" s="594" t="s">
        <v>132</v>
      </c>
      <c r="B1241" s="594" t="s">
        <v>1387</v>
      </c>
      <c r="C1241" s="594" t="s">
        <v>276</v>
      </c>
      <c r="D1241" s="594" t="s">
        <v>2725</v>
      </c>
      <c r="E1241" s="594" t="s">
        <v>183</v>
      </c>
      <c r="F1241" s="594" t="s">
        <v>587</v>
      </c>
      <c r="G1241" s="596" t="s">
        <v>588</v>
      </c>
      <c r="H1241" s="597">
        <v>6511000</v>
      </c>
    </row>
    <row r="1242" spans="1:8">
      <c r="A1242" s="594" t="s">
        <v>132</v>
      </c>
      <c r="B1242" s="594" t="s">
        <v>1387</v>
      </c>
      <c r="C1242" s="594" t="s">
        <v>276</v>
      </c>
      <c r="D1242" s="594" t="s">
        <v>2725</v>
      </c>
      <c r="E1242" s="594" t="s">
        <v>183</v>
      </c>
      <c r="F1242" s="594" t="s">
        <v>736</v>
      </c>
      <c r="G1242" s="596" t="s">
        <v>737</v>
      </c>
      <c r="H1242" s="597">
        <v>22150000</v>
      </c>
    </row>
    <row r="1243" spans="1:8">
      <c r="A1243" s="594" t="s">
        <v>132</v>
      </c>
      <c r="B1243" s="594" t="s">
        <v>1387</v>
      </c>
      <c r="C1243" s="594" t="s">
        <v>276</v>
      </c>
      <c r="D1243" s="594" t="s">
        <v>2725</v>
      </c>
      <c r="E1243" s="594" t="s">
        <v>183</v>
      </c>
      <c r="F1243" s="594" t="s">
        <v>185</v>
      </c>
      <c r="G1243" s="596" t="s">
        <v>186</v>
      </c>
      <c r="H1243" s="597">
        <v>37760000</v>
      </c>
    </row>
    <row r="1244" spans="1:8">
      <c r="A1244" s="594" t="s">
        <v>132</v>
      </c>
      <c r="B1244" s="594" t="s">
        <v>1387</v>
      </c>
      <c r="C1244" s="594" t="s">
        <v>276</v>
      </c>
      <c r="D1244" s="594" t="s">
        <v>2725</v>
      </c>
      <c r="E1244" s="594" t="s">
        <v>183</v>
      </c>
      <c r="F1244" s="594" t="s">
        <v>187</v>
      </c>
      <c r="G1244" s="596" t="s">
        <v>2683</v>
      </c>
      <c r="H1244" s="597">
        <v>53500000</v>
      </c>
    </row>
    <row r="1245" spans="1:8">
      <c r="A1245" s="594" t="s">
        <v>132</v>
      </c>
      <c r="B1245" s="594" t="s">
        <v>1387</v>
      </c>
      <c r="C1245" s="594" t="s">
        <v>276</v>
      </c>
      <c r="D1245" s="594" t="s">
        <v>2725</v>
      </c>
      <c r="E1245" s="594" t="s">
        <v>738</v>
      </c>
      <c r="F1245" s="595" t="s">
        <v>411</v>
      </c>
      <c r="G1245" s="596" t="s">
        <v>739</v>
      </c>
      <c r="H1245" s="597">
        <v>15000000</v>
      </c>
    </row>
    <row r="1246" spans="1:8">
      <c r="A1246" s="594" t="s">
        <v>132</v>
      </c>
      <c r="B1246" s="594" t="s">
        <v>1387</v>
      </c>
      <c r="C1246" s="594" t="s">
        <v>276</v>
      </c>
      <c r="D1246" s="594" t="s">
        <v>2725</v>
      </c>
      <c r="E1246" s="594" t="s">
        <v>738</v>
      </c>
      <c r="F1246" s="594" t="s">
        <v>740</v>
      </c>
      <c r="G1246" s="596" t="s">
        <v>741</v>
      </c>
      <c r="H1246" s="597">
        <v>11000000</v>
      </c>
    </row>
    <row r="1247" spans="1:8">
      <c r="A1247" s="594" t="s">
        <v>132</v>
      </c>
      <c r="B1247" s="594" t="s">
        <v>1387</v>
      </c>
      <c r="C1247" s="594" t="s">
        <v>276</v>
      </c>
      <c r="D1247" s="594" t="s">
        <v>2725</v>
      </c>
      <c r="E1247" s="594" t="s">
        <v>738</v>
      </c>
      <c r="F1247" s="594" t="s">
        <v>296</v>
      </c>
      <c r="G1247" s="596" t="s">
        <v>297</v>
      </c>
      <c r="H1247" s="597">
        <v>4000000</v>
      </c>
    </row>
    <row r="1248" spans="1:8">
      <c r="A1248" s="594" t="s">
        <v>132</v>
      </c>
      <c r="B1248" s="594" t="s">
        <v>1387</v>
      </c>
      <c r="C1248" s="594" t="s">
        <v>276</v>
      </c>
      <c r="D1248" s="594" t="s">
        <v>2725</v>
      </c>
      <c r="E1248" s="594" t="s">
        <v>744</v>
      </c>
      <c r="F1248" s="595" t="s">
        <v>411</v>
      </c>
      <c r="G1248" s="596" t="s">
        <v>2686</v>
      </c>
      <c r="H1248" s="597">
        <v>27540000</v>
      </c>
    </row>
    <row r="1249" spans="1:8">
      <c r="A1249" s="594" t="s">
        <v>132</v>
      </c>
      <c r="B1249" s="594" t="s">
        <v>1387</v>
      </c>
      <c r="C1249" s="594" t="s">
        <v>276</v>
      </c>
      <c r="D1249" s="594" t="s">
        <v>2725</v>
      </c>
      <c r="E1249" s="594" t="s">
        <v>744</v>
      </c>
      <c r="F1249" s="594" t="s">
        <v>745</v>
      </c>
      <c r="G1249" s="596" t="s">
        <v>2687</v>
      </c>
      <c r="H1249" s="597">
        <v>7150000</v>
      </c>
    </row>
    <row r="1250" spans="1:8">
      <c r="A1250" s="594" t="s">
        <v>132</v>
      </c>
      <c r="B1250" s="594" t="s">
        <v>1387</v>
      </c>
      <c r="C1250" s="594" t="s">
        <v>276</v>
      </c>
      <c r="D1250" s="594" t="s">
        <v>2725</v>
      </c>
      <c r="E1250" s="594" t="s">
        <v>744</v>
      </c>
      <c r="F1250" s="594" t="s">
        <v>286</v>
      </c>
      <c r="G1250" s="596" t="s">
        <v>2688</v>
      </c>
      <c r="H1250" s="597">
        <v>7270000</v>
      </c>
    </row>
    <row r="1251" spans="1:8">
      <c r="A1251" s="594" t="s">
        <v>132</v>
      </c>
      <c r="B1251" s="594" t="s">
        <v>1387</v>
      </c>
      <c r="C1251" s="594" t="s">
        <v>276</v>
      </c>
      <c r="D1251" s="594" t="s">
        <v>2725</v>
      </c>
      <c r="E1251" s="594" t="s">
        <v>744</v>
      </c>
      <c r="F1251" s="594" t="s">
        <v>572</v>
      </c>
      <c r="G1251" s="596" t="s">
        <v>2689</v>
      </c>
      <c r="H1251" s="597">
        <v>4000000</v>
      </c>
    </row>
    <row r="1252" spans="1:8">
      <c r="A1252" s="594" t="s">
        <v>132</v>
      </c>
      <c r="B1252" s="594" t="s">
        <v>1387</v>
      </c>
      <c r="C1252" s="594" t="s">
        <v>276</v>
      </c>
      <c r="D1252" s="594" t="s">
        <v>2725</v>
      </c>
      <c r="E1252" s="594" t="s">
        <v>744</v>
      </c>
      <c r="F1252" s="594" t="s">
        <v>746</v>
      </c>
      <c r="G1252" s="596" t="s">
        <v>2690</v>
      </c>
      <c r="H1252" s="597">
        <v>9120000</v>
      </c>
    </row>
    <row r="1253" spans="1:8">
      <c r="A1253" s="594" t="s">
        <v>132</v>
      </c>
      <c r="B1253" s="594" t="s">
        <v>1387</v>
      </c>
      <c r="C1253" s="594" t="s">
        <v>276</v>
      </c>
      <c r="D1253" s="594" t="s">
        <v>2725</v>
      </c>
      <c r="E1253" s="594" t="s">
        <v>2692</v>
      </c>
      <c r="F1253" s="595" t="s">
        <v>411</v>
      </c>
      <c r="G1253" s="596" t="s">
        <v>2693</v>
      </c>
      <c r="H1253" s="597">
        <v>23210000</v>
      </c>
    </row>
    <row r="1254" spans="1:8">
      <c r="A1254" s="594" t="s">
        <v>132</v>
      </c>
      <c r="B1254" s="594" t="s">
        <v>1387</v>
      </c>
      <c r="C1254" s="594" t="s">
        <v>276</v>
      </c>
      <c r="D1254" s="594" t="s">
        <v>2725</v>
      </c>
      <c r="E1254" s="594" t="s">
        <v>2692</v>
      </c>
      <c r="F1254" s="594" t="s">
        <v>2694</v>
      </c>
      <c r="G1254" s="596" t="s">
        <v>2689</v>
      </c>
      <c r="H1254" s="597">
        <v>3350000</v>
      </c>
    </row>
    <row r="1255" spans="1:8">
      <c r="A1255" s="594" t="s">
        <v>132</v>
      </c>
      <c r="B1255" s="594" t="s">
        <v>1387</v>
      </c>
      <c r="C1255" s="594" t="s">
        <v>276</v>
      </c>
      <c r="D1255" s="594" t="s">
        <v>2725</v>
      </c>
      <c r="E1255" s="594" t="s">
        <v>2692</v>
      </c>
      <c r="F1255" s="594" t="s">
        <v>2730</v>
      </c>
      <c r="G1255" s="596" t="s">
        <v>2731</v>
      </c>
      <c r="H1255" s="597">
        <v>19860000</v>
      </c>
    </row>
    <row r="1256" spans="1:8">
      <c r="A1256" s="594" t="s">
        <v>132</v>
      </c>
      <c r="B1256" s="594" t="s">
        <v>1387</v>
      </c>
      <c r="C1256" s="594" t="s">
        <v>276</v>
      </c>
      <c r="D1256" s="594" t="s">
        <v>2725</v>
      </c>
      <c r="E1256" s="594" t="s">
        <v>189</v>
      </c>
      <c r="F1256" s="595" t="s">
        <v>411</v>
      </c>
      <c r="G1256" s="596" t="s">
        <v>190</v>
      </c>
      <c r="H1256" s="597">
        <v>70130000</v>
      </c>
    </row>
    <row r="1257" spans="1:8">
      <c r="A1257" s="594" t="s">
        <v>132</v>
      </c>
      <c r="B1257" s="594" t="s">
        <v>1387</v>
      </c>
      <c r="C1257" s="594" t="s">
        <v>276</v>
      </c>
      <c r="D1257" s="594" t="s">
        <v>2725</v>
      </c>
      <c r="E1257" s="594" t="s">
        <v>189</v>
      </c>
      <c r="F1257" s="594" t="s">
        <v>37</v>
      </c>
      <c r="G1257" s="596" t="s">
        <v>2696</v>
      </c>
      <c r="H1257" s="597">
        <v>41480000</v>
      </c>
    </row>
    <row r="1258" spans="1:8">
      <c r="A1258" s="594" t="s">
        <v>132</v>
      </c>
      <c r="B1258" s="594" t="s">
        <v>1387</v>
      </c>
      <c r="C1258" s="594" t="s">
        <v>276</v>
      </c>
      <c r="D1258" s="594" t="s">
        <v>2725</v>
      </c>
      <c r="E1258" s="594" t="s">
        <v>189</v>
      </c>
      <c r="F1258" s="594" t="s">
        <v>192</v>
      </c>
      <c r="G1258" s="596" t="s">
        <v>195</v>
      </c>
      <c r="H1258" s="597">
        <v>28650000</v>
      </c>
    </row>
    <row r="1259" spans="1:8">
      <c r="A1259" s="594" t="s">
        <v>132</v>
      </c>
      <c r="B1259" s="594" t="s">
        <v>1387</v>
      </c>
      <c r="C1259" s="594" t="s">
        <v>276</v>
      </c>
      <c r="D1259" s="594" t="s">
        <v>2725</v>
      </c>
      <c r="E1259" s="594" t="s">
        <v>1384</v>
      </c>
      <c r="F1259" s="595" t="s">
        <v>411</v>
      </c>
      <c r="G1259" s="596" t="s">
        <v>2783</v>
      </c>
      <c r="H1259" s="597">
        <v>87200000</v>
      </c>
    </row>
    <row r="1260" spans="1:8">
      <c r="A1260" s="594" t="s">
        <v>132</v>
      </c>
      <c r="B1260" s="594" t="s">
        <v>1387</v>
      </c>
      <c r="C1260" s="594" t="s">
        <v>276</v>
      </c>
      <c r="D1260" s="594" t="s">
        <v>2725</v>
      </c>
      <c r="E1260" s="594" t="s">
        <v>1384</v>
      </c>
      <c r="F1260" s="594" t="s">
        <v>2784</v>
      </c>
      <c r="G1260" s="596" t="s">
        <v>2785</v>
      </c>
      <c r="H1260" s="597">
        <v>87200000</v>
      </c>
    </row>
    <row r="1261" spans="1:8">
      <c r="A1261" s="594" t="s">
        <v>132</v>
      </c>
      <c r="B1261" s="594" t="s">
        <v>1387</v>
      </c>
      <c r="C1261" s="594" t="s">
        <v>276</v>
      </c>
      <c r="D1261" s="594" t="s">
        <v>2725</v>
      </c>
      <c r="E1261" s="594" t="s">
        <v>194</v>
      </c>
      <c r="F1261" s="595" t="s">
        <v>411</v>
      </c>
      <c r="G1261" s="596" t="s">
        <v>195</v>
      </c>
      <c r="H1261" s="597">
        <v>215767400</v>
      </c>
    </row>
    <row r="1262" spans="1:8">
      <c r="A1262" s="594" t="s">
        <v>132</v>
      </c>
      <c r="B1262" s="594" t="s">
        <v>1387</v>
      </c>
      <c r="C1262" s="594" t="s">
        <v>276</v>
      </c>
      <c r="D1262" s="594" t="s">
        <v>2725</v>
      </c>
      <c r="E1262" s="594" t="s">
        <v>194</v>
      </c>
      <c r="F1262" s="594" t="s">
        <v>15</v>
      </c>
      <c r="G1262" s="596" t="s">
        <v>2701</v>
      </c>
      <c r="H1262" s="597">
        <v>2834000</v>
      </c>
    </row>
    <row r="1263" spans="1:8">
      <c r="A1263" s="594" t="s">
        <v>132</v>
      </c>
      <c r="B1263" s="594" t="s">
        <v>1387</v>
      </c>
      <c r="C1263" s="594" t="s">
        <v>276</v>
      </c>
      <c r="D1263" s="594" t="s">
        <v>2725</v>
      </c>
      <c r="E1263" s="594" t="s">
        <v>194</v>
      </c>
      <c r="F1263" s="594" t="s">
        <v>39</v>
      </c>
      <c r="G1263" s="596" t="s">
        <v>2702</v>
      </c>
      <c r="H1263" s="597">
        <v>8708400</v>
      </c>
    </row>
    <row r="1264" spans="1:8">
      <c r="A1264" s="594" t="s">
        <v>132</v>
      </c>
      <c r="B1264" s="594" t="s">
        <v>1387</v>
      </c>
      <c r="C1264" s="594" t="s">
        <v>276</v>
      </c>
      <c r="D1264" s="594" t="s">
        <v>2725</v>
      </c>
      <c r="E1264" s="594" t="s">
        <v>194</v>
      </c>
      <c r="F1264" s="594" t="s">
        <v>198</v>
      </c>
      <c r="G1264" s="596" t="s">
        <v>199</v>
      </c>
      <c r="H1264" s="597">
        <v>203435000</v>
      </c>
    </row>
    <row r="1265" spans="1:8">
      <c r="A1265" s="594" t="s">
        <v>132</v>
      </c>
      <c r="B1265" s="594" t="s">
        <v>1387</v>
      </c>
      <c r="C1265" s="594" t="s">
        <v>276</v>
      </c>
      <c r="D1265" s="594" t="s">
        <v>2725</v>
      </c>
      <c r="E1265" s="594" t="s">
        <v>194</v>
      </c>
      <c r="F1265" s="594" t="s">
        <v>200</v>
      </c>
      <c r="G1265" s="596" t="s">
        <v>201</v>
      </c>
      <c r="H1265" s="597">
        <v>790000</v>
      </c>
    </row>
    <row r="1266" spans="1:8">
      <c r="A1266" s="594" t="s">
        <v>132</v>
      </c>
      <c r="B1266" s="594" t="s">
        <v>1387</v>
      </c>
      <c r="C1266" s="594" t="s">
        <v>276</v>
      </c>
      <c r="D1266" s="594" t="s">
        <v>2725</v>
      </c>
      <c r="E1266" s="594" t="s">
        <v>550</v>
      </c>
      <c r="F1266" s="595" t="s">
        <v>411</v>
      </c>
      <c r="G1266" s="596" t="s">
        <v>2705</v>
      </c>
      <c r="H1266" s="597">
        <v>24690000</v>
      </c>
    </row>
    <row r="1267" spans="1:8">
      <c r="A1267" s="594" t="s">
        <v>132</v>
      </c>
      <c r="B1267" s="594" t="s">
        <v>1387</v>
      </c>
      <c r="C1267" s="594" t="s">
        <v>276</v>
      </c>
      <c r="D1267" s="594" t="s">
        <v>2725</v>
      </c>
      <c r="E1267" s="594" t="s">
        <v>550</v>
      </c>
      <c r="F1267" s="594" t="s">
        <v>2706</v>
      </c>
      <c r="G1267" s="596" t="s">
        <v>72</v>
      </c>
      <c r="H1267" s="597">
        <v>24690000</v>
      </c>
    </row>
    <row r="1268" spans="1:8">
      <c r="A1268" s="594" t="s">
        <v>132</v>
      </c>
      <c r="B1268" s="594" t="s">
        <v>1387</v>
      </c>
      <c r="C1268" s="594" t="s">
        <v>276</v>
      </c>
      <c r="D1268" s="594" t="s">
        <v>2725</v>
      </c>
      <c r="E1268" s="594" t="s">
        <v>49</v>
      </c>
      <c r="F1268" s="595" t="s">
        <v>411</v>
      </c>
      <c r="G1268" s="596" t="s">
        <v>50</v>
      </c>
      <c r="H1268" s="597">
        <v>1336492100</v>
      </c>
    </row>
    <row r="1269" spans="1:8">
      <c r="A1269" s="594" t="s">
        <v>132</v>
      </c>
      <c r="B1269" s="594" t="s">
        <v>1387</v>
      </c>
      <c r="C1269" s="594" t="s">
        <v>276</v>
      </c>
      <c r="D1269" s="594" t="s">
        <v>2725</v>
      </c>
      <c r="E1269" s="594" t="s">
        <v>49</v>
      </c>
      <c r="F1269" s="594" t="s">
        <v>51</v>
      </c>
      <c r="G1269" s="596" t="s">
        <v>2786</v>
      </c>
      <c r="H1269" s="597">
        <v>1336492100</v>
      </c>
    </row>
    <row r="1270" spans="1:8">
      <c r="A1270" s="594" t="s">
        <v>132</v>
      </c>
      <c r="B1270" s="594" t="s">
        <v>1387</v>
      </c>
      <c r="C1270" s="594" t="s">
        <v>322</v>
      </c>
      <c r="D1270" s="595" t="s">
        <v>411</v>
      </c>
      <c r="E1270" s="595" t="s">
        <v>411</v>
      </c>
      <c r="F1270" s="595" t="s">
        <v>411</v>
      </c>
      <c r="G1270" s="596" t="s">
        <v>2661</v>
      </c>
      <c r="H1270" s="597">
        <v>12849677697</v>
      </c>
    </row>
    <row r="1271" spans="1:8">
      <c r="A1271" s="594" t="s">
        <v>132</v>
      </c>
      <c r="B1271" s="594" t="s">
        <v>1387</v>
      </c>
      <c r="C1271" s="594" t="s">
        <v>322</v>
      </c>
      <c r="D1271" s="594" t="s">
        <v>2662</v>
      </c>
      <c r="E1271" s="595" t="s">
        <v>411</v>
      </c>
      <c r="F1271" s="595" t="s">
        <v>411</v>
      </c>
      <c r="G1271" s="596" t="s">
        <v>2663</v>
      </c>
      <c r="H1271" s="597">
        <v>12849677697</v>
      </c>
    </row>
    <row r="1272" spans="1:8">
      <c r="A1272" s="594" t="s">
        <v>132</v>
      </c>
      <c r="B1272" s="594" t="s">
        <v>1387</v>
      </c>
      <c r="C1272" s="594" t="s">
        <v>322</v>
      </c>
      <c r="D1272" s="594" t="s">
        <v>2662</v>
      </c>
      <c r="E1272" s="594" t="s">
        <v>142</v>
      </c>
      <c r="F1272" s="595" t="s">
        <v>411</v>
      </c>
      <c r="G1272" s="596" t="s">
        <v>143</v>
      </c>
      <c r="H1272" s="597">
        <v>3025565984</v>
      </c>
    </row>
    <row r="1273" spans="1:8">
      <c r="A1273" s="594" t="s">
        <v>132</v>
      </c>
      <c r="B1273" s="594" t="s">
        <v>1387</v>
      </c>
      <c r="C1273" s="594" t="s">
        <v>322</v>
      </c>
      <c r="D1273" s="594" t="s">
        <v>2662</v>
      </c>
      <c r="E1273" s="594" t="s">
        <v>142</v>
      </c>
      <c r="F1273" s="594" t="s">
        <v>144</v>
      </c>
      <c r="G1273" s="596" t="s">
        <v>2664</v>
      </c>
      <c r="H1273" s="597">
        <v>2537906384</v>
      </c>
    </row>
    <row r="1274" spans="1:8">
      <c r="A1274" s="594" t="s">
        <v>132</v>
      </c>
      <c r="B1274" s="594" t="s">
        <v>1387</v>
      </c>
      <c r="C1274" s="594" t="s">
        <v>322</v>
      </c>
      <c r="D1274" s="594" t="s">
        <v>2662</v>
      </c>
      <c r="E1274" s="594" t="s">
        <v>142</v>
      </c>
      <c r="F1274" s="594" t="s">
        <v>146</v>
      </c>
      <c r="G1274" s="596" t="s">
        <v>2665</v>
      </c>
      <c r="H1274" s="597">
        <v>487659600</v>
      </c>
    </row>
    <row r="1275" spans="1:8">
      <c r="A1275" s="594" t="s">
        <v>132</v>
      </c>
      <c r="B1275" s="594" t="s">
        <v>1387</v>
      </c>
      <c r="C1275" s="594" t="s">
        <v>322</v>
      </c>
      <c r="D1275" s="594" t="s">
        <v>2662</v>
      </c>
      <c r="E1275" s="594" t="s">
        <v>148</v>
      </c>
      <c r="F1275" s="595" t="s">
        <v>411</v>
      </c>
      <c r="G1275" s="596" t="s">
        <v>149</v>
      </c>
      <c r="H1275" s="597">
        <v>1054468595</v>
      </c>
    </row>
    <row r="1276" spans="1:8">
      <c r="A1276" s="594" t="s">
        <v>132</v>
      </c>
      <c r="B1276" s="594" t="s">
        <v>1387</v>
      </c>
      <c r="C1276" s="594" t="s">
        <v>322</v>
      </c>
      <c r="D1276" s="594" t="s">
        <v>2662</v>
      </c>
      <c r="E1276" s="594" t="s">
        <v>148</v>
      </c>
      <c r="F1276" s="594" t="s">
        <v>223</v>
      </c>
      <c r="G1276" s="596" t="s">
        <v>224</v>
      </c>
      <c r="H1276" s="597">
        <v>179826000</v>
      </c>
    </row>
    <row r="1277" spans="1:8">
      <c r="A1277" s="594" t="s">
        <v>132</v>
      </c>
      <c r="B1277" s="594" t="s">
        <v>1387</v>
      </c>
      <c r="C1277" s="594" t="s">
        <v>322</v>
      </c>
      <c r="D1277" s="594" t="s">
        <v>2662</v>
      </c>
      <c r="E1277" s="594" t="s">
        <v>148</v>
      </c>
      <c r="F1277" s="594" t="s">
        <v>1075</v>
      </c>
      <c r="G1277" s="596" t="s">
        <v>2666</v>
      </c>
      <c r="H1277" s="597">
        <v>56979847</v>
      </c>
    </row>
    <row r="1278" spans="1:8">
      <c r="A1278" s="594" t="s">
        <v>132</v>
      </c>
      <c r="B1278" s="594" t="s">
        <v>1387</v>
      </c>
      <c r="C1278" s="594" t="s">
        <v>322</v>
      </c>
      <c r="D1278" s="594" t="s">
        <v>2662</v>
      </c>
      <c r="E1278" s="594" t="s">
        <v>148</v>
      </c>
      <c r="F1278" s="594" t="s">
        <v>150</v>
      </c>
      <c r="G1278" s="596" t="s">
        <v>151</v>
      </c>
      <c r="H1278" s="597">
        <v>52616400</v>
      </c>
    </row>
    <row r="1279" spans="1:8">
      <c r="A1279" s="594" t="s">
        <v>132</v>
      </c>
      <c r="B1279" s="594" t="s">
        <v>1387</v>
      </c>
      <c r="C1279" s="594" t="s">
        <v>322</v>
      </c>
      <c r="D1279" s="594" t="s">
        <v>2662</v>
      </c>
      <c r="E1279" s="594" t="s">
        <v>148</v>
      </c>
      <c r="F1279" s="594" t="s">
        <v>605</v>
      </c>
      <c r="G1279" s="596" t="s">
        <v>2668</v>
      </c>
      <c r="H1279" s="597">
        <v>21180088</v>
      </c>
    </row>
    <row r="1280" spans="1:8">
      <c r="A1280" s="594" t="s">
        <v>132</v>
      </c>
      <c r="B1280" s="594" t="s">
        <v>1387</v>
      </c>
      <c r="C1280" s="594" t="s">
        <v>322</v>
      </c>
      <c r="D1280" s="594" t="s">
        <v>2662</v>
      </c>
      <c r="E1280" s="594" t="s">
        <v>148</v>
      </c>
      <c r="F1280" s="594" t="s">
        <v>212</v>
      </c>
      <c r="G1280" s="596" t="s">
        <v>213</v>
      </c>
      <c r="H1280" s="597">
        <v>717204660</v>
      </c>
    </row>
    <row r="1281" spans="1:8">
      <c r="A1281" s="594" t="s">
        <v>132</v>
      </c>
      <c r="B1281" s="594" t="s">
        <v>1387</v>
      </c>
      <c r="C1281" s="594" t="s">
        <v>322</v>
      </c>
      <c r="D1281" s="594" t="s">
        <v>2662</v>
      </c>
      <c r="E1281" s="594" t="s">
        <v>148</v>
      </c>
      <c r="F1281" s="594" t="s">
        <v>227</v>
      </c>
      <c r="G1281" s="596" t="s">
        <v>2669</v>
      </c>
      <c r="H1281" s="597">
        <v>26661600</v>
      </c>
    </row>
    <row r="1282" spans="1:8">
      <c r="A1282" s="594" t="s">
        <v>132</v>
      </c>
      <c r="B1282" s="594" t="s">
        <v>1387</v>
      </c>
      <c r="C1282" s="594" t="s">
        <v>322</v>
      </c>
      <c r="D1282" s="594" t="s">
        <v>2662</v>
      </c>
      <c r="E1282" s="594" t="s">
        <v>582</v>
      </c>
      <c r="F1282" s="595" t="s">
        <v>411</v>
      </c>
      <c r="G1282" s="596" t="s">
        <v>583</v>
      </c>
      <c r="H1282" s="597">
        <v>30928000</v>
      </c>
    </row>
    <row r="1283" spans="1:8">
      <c r="A1283" s="594" t="s">
        <v>132</v>
      </c>
      <c r="B1283" s="594" t="s">
        <v>1387</v>
      </c>
      <c r="C1283" s="594" t="s">
        <v>322</v>
      </c>
      <c r="D1283" s="594" t="s">
        <v>2662</v>
      </c>
      <c r="E1283" s="594" t="s">
        <v>582</v>
      </c>
      <c r="F1283" s="594" t="s">
        <v>584</v>
      </c>
      <c r="G1283" s="596" t="s">
        <v>2670</v>
      </c>
      <c r="H1283" s="597">
        <v>26000000</v>
      </c>
    </row>
    <row r="1284" spans="1:8">
      <c r="A1284" s="594" t="s">
        <v>132</v>
      </c>
      <c r="B1284" s="594" t="s">
        <v>1387</v>
      </c>
      <c r="C1284" s="594" t="s">
        <v>322</v>
      </c>
      <c r="D1284" s="594" t="s">
        <v>2662</v>
      </c>
      <c r="E1284" s="594" t="s">
        <v>582</v>
      </c>
      <c r="F1284" s="594" t="s">
        <v>586</v>
      </c>
      <c r="G1284" s="596" t="s">
        <v>2671</v>
      </c>
      <c r="H1284" s="597">
        <v>4928000</v>
      </c>
    </row>
    <row r="1285" spans="1:8">
      <c r="A1285" s="594" t="s">
        <v>132</v>
      </c>
      <c r="B1285" s="594" t="s">
        <v>1387</v>
      </c>
      <c r="C1285" s="594" t="s">
        <v>322</v>
      </c>
      <c r="D1285" s="594" t="s">
        <v>2662</v>
      </c>
      <c r="E1285" s="594" t="s">
        <v>152</v>
      </c>
      <c r="F1285" s="595" t="s">
        <v>411</v>
      </c>
      <c r="G1285" s="596" t="s">
        <v>153</v>
      </c>
      <c r="H1285" s="597">
        <v>605938000</v>
      </c>
    </row>
    <row r="1286" spans="1:8">
      <c r="A1286" s="594" t="s">
        <v>132</v>
      </c>
      <c r="B1286" s="594" t="s">
        <v>1387</v>
      </c>
      <c r="C1286" s="594" t="s">
        <v>322</v>
      </c>
      <c r="D1286" s="594" t="s">
        <v>2662</v>
      </c>
      <c r="E1286" s="594" t="s">
        <v>152</v>
      </c>
      <c r="F1286" s="594" t="s">
        <v>606</v>
      </c>
      <c r="G1286" s="596" t="s">
        <v>195</v>
      </c>
      <c r="H1286" s="597">
        <v>605938000</v>
      </c>
    </row>
    <row r="1287" spans="1:8">
      <c r="A1287" s="594" t="s">
        <v>132</v>
      </c>
      <c r="B1287" s="594" t="s">
        <v>1387</v>
      </c>
      <c r="C1287" s="594" t="s">
        <v>322</v>
      </c>
      <c r="D1287" s="594" t="s">
        <v>2662</v>
      </c>
      <c r="E1287" s="594" t="s">
        <v>156</v>
      </c>
      <c r="F1287" s="595" t="s">
        <v>411</v>
      </c>
      <c r="G1287" s="596" t="s">
        <v>514</v>
      </c>
      <c r="H1287" s="597">
        <v>720218798</v>
      </c>
    </row>
    <row r="1288" spans="1:8">
      <c r="A1288" s="594" t="s">
        <v>132</v>
      </c>
      <c r="B1288" s="594" t="s">
        <v>1387</v>
      </c>
      <c r="C1288" s="594" t="s">
        <v>322</v>
      </c>
      <c r="D1288" s="594" t="s">
        <v>2662</v>
      </c>
      <c r="E1288" s="594" t="s">
        <v>156</v>
      </c>
      <c r="F1288" s="594" t="s">
        <v>157</v>
      </c>
      <c r="G1288" s="596" t="s">
        <v>158</v>
      </c>
      <c r="H1288" s="597">
        <v>553740880</v>
      </c>
    </row>
    <row r="1289" spans="1:8">
      <c r="A1289" s="594" t="s">
        <v>132</v>
      </c>
      <c r="B1289" s="594" t="s">
        <v>1387</v>
      </c>
      <c r="C1289" s="594" t="s">
        <v>322</v>
      </c>
      <c r="D1289" s="594" t="s">
        <v>2662</v>
      </c>
      <c r="E1289" s="594" t="s">
        <v>156</v>
      </c>
      <c r="F1289" s="594" t="s">
        <v>159</v>
      </c>
      <c r="G1289" s="596" t="s">
        <v>160</v>
      </c>
      <c r="H1289" s="597">
        <v>96707134</v>
      </c>
    </row>
    <row r="1290" spans="1:8">
      <c r="A1290" s="594" t="s">
        <v>132</v>
      </c>
      <c r="B1290" s="594" t="s">
        <v>1387</v>
      </c>
      <c r="C1290" s="594" t="s">
        <v>322</v>
      </c>
      <c r="D1290" s="594" t="s">
        <v>2662</v>
      </c>
      <c r="E1290" s="594" t="s">
        <v>156</v>
      </c>
      <c r="F1290" s="594" t="s">
        <v>161</v>
      </c>
      <c r="G1290" s="596" t="s">
        <v>162</v>
      </c>
      <c r="H1290" s="597">
        <v>64616508</v>
      </c>
    </row>
    <row r="1291" spans="1:8">
      <c r="A1291" s="594" t="s">
        <v>132</v>
      </c>
      <c r="B1291" s="594" t="s">
        <v>1387</v>
      </c>
      <c r="C1291" s="594" t="s">
        <v>322</v>
      </c>
      <c r="D1291" s="594" t="s">
        <v>2662</v>
      </c>
      <c r="E1291" s="594" t="s">
        <v>156</v>
      </c>
      <c r="F1291" s="594" t="s">
        <v>1</v>
      </c>
      <c r="G1291" s="596" t="s">
        <v>2</v>
      </c>
      <c r="H1291" s="597">
        <v>5154276</v>
      </c>
    </row>
    <row r="1292" spans="1:8">
      <c r="A1292" s="594" t="s">
        <v>132</v>
      </c>
      <c r="B1292" s="594" t="s">
        <v>1387</v>
      </c>
      <c r="C1292" s="594" t="s">
        <v>322</v>
      </c>
      <c r="D1292" s="594" t="s">
        <v>2662</v>
      </c>
      <c r="E1292" s="594" t="s">
        <v>163</v>
      </c>
      <c r="F1292" s="595" t="s">
        <v>411</v>
      </c>
      <c r="G1292" s="596" t="s">
        <v>164</v>
      </c>
      <c r="H1292" s="597">
        <v>14735807</v>
      </c>
    </row>
    <row r="1293" spans="1:8">
      <c r="A1293" s="594" t="s">
        <v>132</v>
      </c>
      <c r="B1293" s="594" t="s">
        <v>1387</v>
      </c>
      <c r="C1293" s="594" t="s">
        <v>322</v>
      </c>
      <c r="D1293" s="594" t="s">
        <v>2662</v>
      </c>
      <c r="E1293" s="594" t="s">
        <v>163</v>
      </c>
      <c r="F1293" s="594" t="s">
        <v>1060</v>
      </c>
      <c r="G1293" s="596" t="s">
        <v>2672</v>
      </c>
      <c r="H1293" s="597">
        <v>14735807</v>
      </c>
    </row>
    <row r="1294" spans="1:8">
      <c r="A1294" s="594" t="s">
        <v>132</v>
      </c>
      <c r="B1294" s="594" t="s">
        <v>1387</v>
      </c>
      <c r="C1294" s="594" t="s">
        <v>322</v>
      </c>
      <c r="D1294" s="594" t="s">
        <v>2662</v>
      </c>
      <c r="E1294" s="594" t="s">
        <v>167</v>
      </c>
      <c r="F1294" s="595" t="s">
        <v>411</v>
      </c>
      <c r="G1294" s="596" t="s">
        <v>168</v>
      </c>
      <c r="H1294" s="597">
        <v>423050899</v>
      </c>
    </row>
    <row r="1295" spans="1:8">
      <c r="A1295" s="594" t="s">
        <v>132</v>
      </c>
      <c r="B1295" s="594" t="s">
        <v>1387</v>
      </c>
      <c r="C1295" s="594" t="s">
        <v>322</v>
      </c>
      <c r="D1295" s="594" t="s">
        <v>2662</v>
      </c>
      <c r="E1295" s="594" t="s">
        <v>167</v>
      </c>
      <c r="F1295" s="594" t="s">
        <v>228</v>
      </c>
      <c r="G1295" s="596" t="s">
        <v>2673</v>
      </c>
      <c r="H1295" s="597">
        <v>129824196</v>
      </c>
    </row>
    <row r="1296" spans="1:8">
      <c r="A1296" s="594" t="s">
        <v>132</v>
      </c>
      <c r="B1296" s="594" t="s">
        <v>1387</v>
      </c>
      <c r="C1296" s="594" t="s">
        <v>322</v>
      </c>
      <c r="D1296" s="594" t="s">
        <v>2662</v>
      </c>
      <c r="E1296" s="594" t="s">
        <v>167</v>
      </c>
      <c r="F1296" s="594" t="s">
        <v>169</v>
      </c>
      <c r="G1296" s="596" t="s">
        <v>2674</v>
      </c>
      <c r="H1296" s="597">
        <v>15719703</v>
      </c>
    </row>
    <row r="1297" spans="1:8">
      <c r="A1297" s="594" t="s">
        <v>132</v>
      </c>
      <c r="B1297" s="594" t="s">
        <v>1387</v>
      </c>
      <c r="C1297" s="594" t="s">
        <v>322</v>
      </c>
      <c r="D1297" s="594" t="s">
        <v>2662</v>
      </c>
      <c r="E1297" s="594" t="s">
        <v>167</v>
      </c>
      <c r="F1297" s="594" t="s">
        <v>230</v>
      </c>
      <c r="G1297" s="596" t="s">
        <v>2675</v>
      </c>
      <c r="H1297" s="597">
        <v>251195000</v>
      </c>
    </row>
    <row r="1298" spans="1:8">
      <c r="A1298" s="594" t="s">
        <v>132</v>
      </c>
      <c r="B1298" s="594" t="s">
        <v>1387</v>
      </c>
      <c r="C1298" s="594" t="s">
        <v>322</v>
      </c>
      <c r="D1298" s="594" t="s">
        <v>2662</v>
      </c>
      <c r="E1298" s="594" t="s">
        <v>167</v>
      </c>
      <c r="F1298" s="594" t="s">
        <v>214</v>
      </c>
      <c r="G1298" s="596" t="s">
        <v>2676</v>
      </c>
      <c r="H1298" s="597">
        <v>1860000</v>
      </c>
    </row>
    <row r="1299" spans="1:8">
      <c r="A1299" s="594" t="s">
        <v>132</v>
      </c>
      <c r="B1299" s="594" t="s">
        <v>1387</v>
      </c>
      <c r="C1299" s="594" t="s">
        <v>322</v>
      </c>
      <c r="D1299" s="594" t="s">
        <v>2662</v>
      </c>
      <c r="E1299" s="594" t="s">
        <v>167</v>
      </c>
      <c r="F1299" s="594" t="s">
        <v>232</v>
      </c>
      <c r="G1299" s="596" t="s">
        <v>195</v>
      </c>
      <c r="H1299" s="597">
        <v>24452000</v>
      </c>
    </row>
    <row r="1300" spans="1:8">
      <c r="A1300" s="594" t="s">
        <v>132</v>
      </c>
      <c r="B1300" s="594" t="s">
        <v>1387</v>
      </c>
      <c r="C1300" s="594" t="s">
        <v>322</v>
      </c>
      <c r="D1300" s="594" t="s">
        <v>2662</v>
      </c>
      <c r="E1300" s="594" t="s">
        <v>171</v>
      </c>
      <c r="F1300" s="595" t="s">
        <v>411</v>
      </c>
      <c r="G1300" s="596" t="s">
        <v>2677</v>
      </c>
      <c r="H1300" s="597">
        <v>137344000</v>
      </c>
    </row>
    <row r="1301" spans="1:8">
      <c r="A1301" s="594" t="s">
        <v>132</v>
      </c>
      <c r="B1301" s="594" t="s">
        <v>1387</v>
      </c>
      <c r="C1301" s="594" t="s">
        <v>322</v>
      </c>
      <c r="D1301" s="594" t="s">
        <v>2662</v>
      </c>
      <c r="E1301" s="594" t="s">
        <v>171</v>
      </c>
      <c r="F1301" s="594" t="s">
        <v>173</v>
      </c>
      <c r="G1301" s="596" t="s">
        <v>174</v>
      </c>
      <c r="H1301" s="597">
        <v>90349000</v>
      </c>
    </row>
    <row r="1302" spans="1:8">
      <c r="A1302" s="594" t="s">
        <v>132</v>
      </c>
      <c r="B1302" s="594" t="s">
        <v>1387</v>
      </c>
      <c r="C1302" s="594" t="s">
        <v>322</v>
      </c>
      <c r="D1302" s="594" t="s">
        <v>2662</v>
      </c>
      <c r="E1302" s="594" t="s">
        <v>171</v>
      </c>
      <c r="F1302" s="594" t="s">
        <v>216</v>
      </c>
      <c r="G1302" s="596" t="s">
        <v>217</v>
      </c>
      <c r="H1302" s="597">
        <v>4500000</v>
      </c>
    </row>
    <row r="1303" spans="1:8">
      <c r="A1303" s="594" t="s">
        <v>132</v>
      </c>
      <c r="B1303" s="594" t="s">
        <v>1387</v>
      </c>
      <c r="C1303" s="594" t="s">
        <v>322</v>
      </c>
      <c r="D1303" s="594" t="s">
        <v>2662</v>
      </c>
      <c r="E1303" s="594" t="s">
        <v>171</v>
      </c>
      <c r="F1303" s="594" t="s">
        <v>5</v>
      </c>
      <c r="G1303" s="596" t="s">
        <v>2678</v>
      </c>
      <c r="H1303" s="597">
        <v>42000000</v>
      </c>
    </row>
    <row r="1304" spans="1:8">
      <c r="A1304" s="594" t="s">
        <v>132</v>
      </c>
      <c r="B1304" s="594" t="s">
        <v>1387</v>
      </c>
      <c r="C1304" s="594" t="s">
        <v>322</v>
      </c>
      <c r="D1304" s="594" t="s">
        <v>2662</v>
      </c>
      <c r="E1304" s="594" t="s">
        <v>171</v>
      </c>
      <c r="F1304" s="594" t="s">
        <v>175</v>
      </c>
      <c r="G1304" s="596" t="s">
        <v>176</v>
      </c>
      <c r="H1304" s="597">
        <v>495000</v>
      </c>
    </row>
    <row r="1305" spans="1:8">
      <c r="A1305" s="594" t="s">
        <v>132</v>
      </c>
      <c r="B1305" s="594" t="s">
        <v>1387</v>
      </c>
      <c r="C1305" s="594" t="s">
        <v>322</v>
      </c>
      <c r="D1305" s="594" t="s">
        <v>2662</v>
      </c>
      <c r="E1305" s="594" t="s">
        <v>177</v>
      </c>
      <c r="F1305" s="595" t="s">
        <v>411</v>
      </c>
      <c r="G1305" s="596" t="s">
        <v>178</v>
      </c>
      <c r="H1305" s="597">
        <v>540153767</v>
      </c>
    </row>
    <row r="1306" spans="1:8">
      <c r="A1306" s="594" t="s">
        <v>132</v>
      </c>
      <c r="B1306" s="594" t="s">
        <v>1387</v>
      </c>
      <c r="C1306" s="594" t="s">
        <v>322</v>
      </c>
      <c r="D1306" s="594" t="s">
        <v>2662</v>
      </c>
      <c r="E1306" s="594" t="s">
        <v>177</v>
      </c>
      <c r="F1306" s="594" t="s">
        <v>179</v>
      </c>
      <c r="G1306" s="596" t="s">
        <v>2679</v>
      </c>
      <c r="H1306" s="597">
        <v>36726587</v>
      </c>
    </row>
    <row r="1307" spans="1:8">
      <c r="A1307" s="594" t="s">
        <v>132</v>
      </c>
      <c r="B1307" s="594" t="s">
        <v>1387</v>
      </c>
      <c r="C1307" s="594" t="s">
        <v>322</v>
      </c>
      <c r="D1307" s="594" t="s">
        <v>2662</v>
      </c>
      <c r="E1307" s="594" t="s">
        <v>177</v>
      </c>
      <c r="F1307" s="594" t="s">
        <v>181</v>
      </c>
      <c r="G1307" s="596" t="s">
        <v>182</v>
      </c>
      <c r="H1307" s="597">
        <v>69625000</v>
      </c>
    </row>
    <row r="1308" spans="1:8">
      <c r="A1308" s="594" t="s">
        <v>132</v>
      </c>
      <c r="B1308" s="594" t="s">
        <v>1387</v>
      </c>
      <c r="C1308" s="594" t="s">
        <v>322</v>
      </c>
      <c r="D1308" s="594" t="s">
        <v>2662</v>
      </c>
      <c r="E1308" s="594" t="s">
        <v>177</v>
      </c>
      <c r="F1308" s="594" t="s">
        <v>441</v>
      </c>
      <c r="G1308" s="596" t="s">
        <v>2728</v>
      </c>
      <c r="H1308" s="597">
        <v>362715380</v>
      </c>
    </row>
    <row r="1309" spans="1:8">
      <c r="A1309" s="594" t="s">
        <v>132</v>
      </c>
      <c r="B1309" s="594" t="s">
        <v>1387</v>
      </c>
      <c r="C1309" s="594" t="s">
        <v>322</v>
      </c>
      <c r="D1309" s="594" t="s">
        <v>2662</v>
      </c>
      <c r="E1309" s="594" t="s">
        <v>177</v>
      </c>
      <c r="F1309" s="594" t="s">
        <v>1297</v>
      </c>
      <c r="G1309" s="596" t="s">
        <v>2680</v>
      </c>
      <c r="H1309" s="597">
        <v>27583800</v>
      </c>
    </row>
    <row r="1310" spans="1:8">
      <c r="A1310" s="594" t="s">
        <v>132</v>
      </c>
      <c r="B1310" s="594" t="s">
        <v>1387</v>
      </c>
      <c r="C1310" s="594" t="s">
        <v>322</v>
      </c>
      <c r="D1310" s="594" t="s">
        <v>2662</v>
      </c>
      <c r="E1310" s="594" t="s">
        <v>177</v>
      </c>
      <c r="F1310" s="594" t="s">
        <v>237</v>
      </c>
      <c r="G1310" s="596" t="s">
        <v>2681</v>
      </c>
      <c r="H1310" s="597">
        <v>43503000</v>
      </c>
    </row>
    <row r="1311" spans="1:8">
      <c r="A1311" s="594" t="s">
        <v>132</v>
      </c>
      <c r="B1311" s="594" t="s">
        <v>1387</v>
      </c>
      <c r="C1311" s="594" t="s">
        <v>322</v>
      </c>
      <c r="D1311" s="594" t="s">
        <v>2662</v>
      </c>
      <c r="E1311" s="594" t="s">
        <v>240</v>
      </c>
      <c r="F1311" s="595" t="s">
        <v>411</v>
      </c>
      <c r="G1311" s="596" t="s">
        <v>241</v>
      </c>
      <c r="H1311" s="597">
        <v>2573898000</v>
      </c>
    </row>
    <row r="1312" spans="1:8">
      <c r="A1312" s="594" t="s">
        <v>132</v>
      </c>
      <c r="B1312" s="594" t="s">
        <v>1387</v>
      </c>
      <c r="C1312" s="594" t="s">
        <v>322</v>
      </c>
      <c r="D1312" s="594" t="s">
        <v>2662</v>
      </c>
      <c r="E1312" s="594" t="s">
        <v>240</v>
      </c>
      <c r="F1312" s="594" t="s">
        <v>242</v>
      </c>
      <c r="G1312" s="596" t="s">
        <v>243</v>
      </c>
      <c r="H1312" s="597">
        <v>485694000</v>
      </c>
    </row>
    <row r="1313" spans="1:8">
      <c r="A1313" s="594" t="s">
        <v>132</v>
      </c>
      <c r="B1313" s="594" t="s">
        <v>1387</v>
      </c>
      <c r="C1313" s="594" t="s">
        <v>322</v>
      </c>
      <c r="D1313" s="594" t="s">
        <v>2662</v>
      </c>
      <c r="E1313" s="594" t="s">
        <v>240</v>
      </c>
      <c r="F1313" s="594" t="s">
        <v>1268</v>
      </c>
      <c r="G1313" s="596" t="s">
        <v>1267</v>
      </c>
      <c r="H1313" s="597">
        <v>4070000</v>
      </c>
    </row>
    <row r="1314" spans="1:8">
      <c r="A1314" s="594" t="s">
        <v>132</v>
      </c>
      <c r="B1314" s="594" t="s">
        <v>1387</v>
      </c>
      <c r="C1314" s="594" t="s">
        <v>322</v>
      </c>
      <c r="D1314" s="594" t="s">
        <v>2662</v>
      </c>
      <c r="E1314" s="594" t="s">
        <v>240</v>
      </c>
      <c r="F1314" s="594" t="s">
        <v>730</v>
      </c>
      <c r="G1314" s="596" t="s">
        <v>186</v>
      </c>
      <c r="H1314" s="597">
        <v>636567000</v>
      </c>
    </row>
    <row r="1315" spans="1:8">
      <c r="A1315" s="594" t="s">
        <v>132</v>
      </c>
      <c r="B1315" s="594" t="s">
        <v>1387</v>
      </c>
      <c r="C1315" s="594" t="s">
        <v>322</v>
      </c>
      <c r="D1315" s="594" t="s">
        <v>2662</v>
      </c>
      <c r="E1315" s="594" t="s">
        <v>240</v>
      </c>
      <c r="F1315" s="594" t="s">
        <v>731</v>
      </c>
      <c r="G1315" s="596" t="s">
        <v>732</v>
      </c>
      <c r="H1315" s="597">
        <v>240300000</v>
      </c>
    </row>
    <row r="1316" spans="1:8">
      <c r="A1316" s="594" t="s">
        <v>132</v>
      </c>
      <c r="B1316" s="594" t="s">
        <v>1387</v>
      </c>
      <c r="C1316" s="594" t="s">
        <v>322</v>
      </c>
      <c r="D1316" s="594" t="s">
        <v>2662</v>
      </c>
      <c r="E1316" s="594" t="s">
        <v>240</v>
      </c>
      <c r="F1316" s="594" t="s">
        <v>1265</v>
      </c>
      <c r="G1316" s="596" t="s">
        <v>1313</v>
      </c>
      <c r="H1316" s="597">
        <v>4400000</v>
      </c>
    </row>
    <row r="1317" spans="1:8">
      <c r="A1317" s="594" t="s">
        <v>132</v>
      </c>
      <c r="B1317" s="594" t="s">
        <v>1387</v>
      </c>
      <c r="C1317" s="594" t="s">
        <v>322</v>
      </c>
      <c r="D1317" s="594" t="s">
        <v>2662</v>
      </c>
      <c r="E1317" s="594" t="s">
        <v>240</v>
      </c>
      <c r="F1317" s="594" t="s">
        <v>597</v>
      </c>
      <c r="G1317" s="596" t="s">
        <v>2682</v>
      </c>
      <c r="H1317" s="597">
        <v>256940000</v>
      </c>
    </row>
    <row r="1318" spans="1:8">
      <c r="A1318" s="594" t="s">
        <v>132</v>
      </c>
      <c r="B1318" s="594" t="s">
        <v>1387</v>
      </c>
      <c r="C1318" s="594" t="s">
        <v>322</v>
      </c>
      <c r="D1318" s="594" t="s">
        <v>2662</v>
      </c>
      <c r="E1318" s="594" t="s">
        <v>240</v>
      </c>
      <c r="F1318" s="594" t="s">
        <v>733</v>
      </c>
      <c r="G1318" s="596" t="s">
        <v>734</v>
      </c>
      <c r="H1318" s="597">
        <v>238100000</v>
      </c>
    </row>
    <row r="1319" spans="1:8">
      <c r="A1319" s="594" t="s">
        <v>132</v>
      </c>
      <c r="B1319" s="594" t="s">
        <v>1387</v>
      </c>
      <c r="C1319" s="594" t="s">
        <v>322</v>
      </c>
      <c r="D1319" s="594" t="s">
        <v>2662</v>
      </c>
      <c r="E1319" s="594" t="s">
        <v>240</v>
      </c>
      <c r="F1319" s="594" t="s">
        <v>735</v>
      </c>
      <c r="G1319" s="596" t="s">
        <v>193</v>
      </c>
      <c r="H1319" s="597">
        <v>707827000</v>
      </c>
    </row>
    <row r="1320" spans="1:8">
      <c r="A1320" s="594" t="s">
        <v>132</v>
      </c>
      <c r="B1320" s="594" t="s">
        <v>1387</v>
      </c>
      <c r="C1320" s="594" t="s">
        <v>322</v>
      </c>
      <c r="D1320" s="594" t="s">
        <v>2662</v>
      </c>
      <c r="E1320" s="594" t="s">
        <v>183</v>
      </c>
      <c r="F1320" s="595" t="s">
        <v>411</v>
      </c>
      <c r="G1320" s="596" t="s">
        <v>184</v>
      </c>
      <c r="H1320" s="597">
        <v>462269000</v>
      </c>
    </row>
    <row r="1321" spans="1:8">
      <c r="A1321" s="594" t="s">
        <v>132</v>
      </c>
      <c r="B1321" s="594" t="s">
        <v>1387</v>
      </c>
      <c r="C1321" s="594" t="s">
        <v>322</v>
      </c>
      <c r="D1321" s="594" t="s">
        <v>2662</v>
      </c>
      <c r="E1321" s="594" t="s">
        <v>183</v>
      </c>
      <c r="F1321" s="594" t="s">
        <v>587</v>
      </c>
      <c r="G1321" s="596" t="s">
        <v>588</v>
      </c>
      <c r="H1321" s="597">
        <v>171307000</v>
      </c>
    </row>
    <row r="1322" spans="1:8">
      <c r="A1322" s="594" t="s">
        <v>132</v>
      </c>
      <c r="B1322" s="594" t="s">
        <v>1387</v>
      </c>
      <c r="C1322" s="594" t="s">
        <v>322</v>
      </c>
      <c r="D1322" s="594" t="s">
        <v>2662</v>
      </c>
      <c r="E1322" s="594" t="s">
        <v>183</v>
      </c>
      <c r="F1322" s="594" t="s">
        <v>736</v>
      </c>
      <c r="G1322" s="596" t="s">
        <v>737</v>
      </c>
      <c r="H1322" s="597">
        <v>50130000</v>
      </c>
    </row>
    <row r="1323" spans="1:8">
      <c r="A1323" s="594" t="s">
        <v>132</v>
      </c>
      <c r="B1323" s="594" t="s">
        <v>1387</v>
      </c>
      <c r="C1323" s="594" t="s">
        <v>322</v>
      </c>
      <c r="D1323" s="594" t="s">
        <v>2662</v>
      </c>
      <c r="E1323" s="594" t="s">
        <v>183</v>
      </c>
      <c r="F1323" s="594" t="s">
        <v>185</v>
      </c>
      <c r="G1323" s="596" t="s">
        <v>186</v>
      </c>
      <c r="H1323" s="597">
        <v>119232000</v>
      </c>
    </row>
    <row r="1324" spans="1:8">
      <c r="A1324" s="594" t="s">
        <v>132</v>
      </c>
      <c r="B1324" s="594" t="s">
        <v>1387</v>
      </c>
      <c r="C1324" s="594" t="s">
        <v>322</v>
      </c>
      <c r="D1324" s="594" t="s">
        <v>2662</v>
      </c>
      <c r="E1324" s="594" t="s">
        <v>183</v>
      </c>
      <c r="F1324" s="594" t="s">
        <v>187</v>
      </c>
      <c r="G1324" s="596" t="s">
        <v>2683</v>
      </c>
      <c r="H1324" s="597">
        <v>121600000</v>
      </c>
    </row>
    <row r="1325" spans="1:8">
      <c r="A1325" s="594" t="s">
        <v>132</v>
      </c>
      <c r="B1325" s="594" t="s">
        <v>1387</v>
      </c>
      <c r="C1325" s="594" t="s">
        <v>322</v>
      </c>
      <c r="D1325" s="594" t="s">
        <v>2662</v>
      </c>
      <c r="E1325" s="594" t="s">
        <v>738</v>
      </c>
      <c r="F1325" s="595" t="s">
        <v>411</v>
      </c>
      <c r="G1325" s="596" t="s">
        <v>739</v>
      </c>
      <c r="H1325" s="597">
        <v>54240000</v>
      </c>
    </row>
    <row r="1326" spans="1:8">
      <c r="A1326" s="594" t="s">
        <v>132</v>
      </c>
      <c r="B1326" s="594" t="s">
        <v>1387</v>
      </c>
      <c r="C1326" s="594" t="s">
        <v>322</v>
      </c>
      <c r="D1326" s="594" t="s">
        <v>2662</v>
      </c>
      <c r="E1326" s="594" t="s">
        <v>738</v>
      </c>
      <c r="F1326" s="594" t="s">
        <v>740</v>
      </c>
      <c r="G1326" s="596" t="s">
        <v>741</v>
      </c>
      <c r="H1326" s="597">
        <v>6600000</v>
      </c>
    </row>
    <row r="1327" spans="1:8">
      <c r="A1327" s="594" t="s">
        <v>132</v>
      </c>
      <c r="B1327" s="594" t="s">
        <v>1387</v>
      </c>
      <c r="C1327" s="594" t="s">
        <v>322</v>
      </c>
      <c r="D1327" s="594" t="s">
        <v>2662</v>
      </c>
      <c r="E1327" s="594" t="s">
        <v>738</v>
      </c>
      <c r="F1327" s="594" t="s">
        <v>296</v>
      </c>
      <c r="G1327" s="596" t="s">
        <v>297</v>
      </c>
      <c r="H1327" s="597">
        <v>47640000</v>
      </c>
    </row>
    <row r="1328" spans="1:8">
      <c r="A1328" s="594" t="s">
        <v>132</v>
      </c>
      <c r="B1328" s="594" t="s">
        <v>1387</v>
      </c>
      <c r="C1328" s="594" t="s">
        <v>322</v>
      </c>
      <c r="D1328" s="594" t="s">
        <v>2662</v>
      </c>
      <c r="E1328" s="594" t="s">
        <v>555</v>
      </c>
      <c r="F1328" s="595" t="s">
        <v>411</v>
      </c>
      <c r="G1328" s="596" t="s">
        <v>556</v>
      </c>
      <c r="H1328" s="597">
        <v>1268969000</v>
      </c>
    </row>
    <row r="1329" spans="1:8">
      <c r="A1329" s="594" t="s">
        <v>132</v>
      </c>
      <c r="B1329" s="594" t="s">
        <v>1387</v>
      </c>
      <c r="C1329" s="594" t="s">
        <v>322</v>
      </c>
      <c r="D1329" s="594" t="s">
        <v>2662</v>
      </c>
      <c r="E1329" s="594" t="s">
        <v>555</v>
      </c>
      <c r="F1329" s="594" t="s">
        <v>1270</v>
      </c>
      <c r="G1329" s="596" t="s">
        <v>2684</v>
      </c>
      <c r="H1329" s="597">
        <v>437185807</v>
      </c>
    </row>
    <row r="1330" spans="1:8">
      <c r="A1330" s="594" t="s">
        <v>132</v>
      </c>
      <c r="B1330" s="594" t="s">
        <v>1387</v>
      </c>
      <c r="C1330" s="594" t="s">
        <v>322</v>
      </c>
      <c r="D1330" s="594" t="s">
        <v>2662</v>
      </c>
      <c r="E1330" s="594" t="s">
        <v>555</v>
      </c>
      <c r="F1330" s="594" t="s">
        <v>557</v>
      </c>
      <c r="G1330" s="596" t="s">
        <v>2685</v>
      </c>
      <c r="H1330" s="597">
        <v>146806500</v>
      </c>
    </row>
    <row r="1331" spans="1:8">
      <c r="A1331" s="594" t="s">
        <v>132</v>
      </c>
      <c r="B1331" s="594" t="s">
        <v>1387</v>
      </c>
      <c r="C1331" s="594" t="s">
        <v>322</v>
      </c>
      <c r="D1331" s="594" t="s">
        <v>2662</v>
      </c>
      <c r="E1331" s="594" t="s">
        <v>555</v>
      </c>
      <c r="F1331" s="594" t="s">
        <v>1287</v>
      </c>
      <c r="G1331" s="596" t="s">
        <v>186</v>
      </c>
      <c r="H1331" s="597">
        <v>58145000</v>
      </c>
    </row>
    <row r="1332" spans="1:8">
      <c r="A1332" s="594" t="s">
        <v>132</v>
      </c>
      <c r="B1332" s="594" t="s">
        <v>1387</v>
      </c>
      <c r="C1332" s="594" t="s">
        <v>322</v>
      </c>
      <c r="D1332" s="594" t="s">
        <v>2662</v>
      </c>
      <c r="E1332" s="594" t="s">
        <v>555</v>
      </c>
      <c r="F1332" s="594" t="s">
        <v>1058</v>
      </c>
      <c r="G1332" s="596" t="s">
        <v>554</v>
      </c>
      <c r="H1332" s="597">
        <v>4580000</v>
      </c>
    </row>
    <row r="1333" spans="1:8">
      <c r="A1333" s="594" t="s">
        <v>132</v>
      </c>
      <c r="B1333" s="594" t="s">
        <v>1387</v>
      </c>
      <c r="C1333" s="594" t="s">
        <v>322</v>
      </c>
      <c r="D1333" s="594" t="s">
        <v>2662</v>
      </c>
      <c r="E1333" s="594" t="s">
        <v>555</v>
      </c>
      <c r="F1333" s="594" t="s">
        <v>1273</v>
      </c>
      <c r="G1333" s="596" t="s">
        <v>195</v>
      </c>
      <c r="H1333" s="597">
        <v>622251693</v>
      </c>
    </row>
    <row r="1334" spans="1:8">
      <c r="A1334" s="594" t="s">
        <v>132</v>
      </c>
      <c r="B1334" s="594" t="s">
        <v>1387</v>
      </c>
      <c r="C1334" s="594" t="s">
        <v>322</v>
      </c>
      <c r="D1334" s="594" t="s">
        <v>2662</v>
      </c>
      <c r="E1334" s="594" t="s">
        <v>1307</v>
      </c>
      <c r="F1334" s="595" t="s">
        <v>411</v>
      </c>
      <c r="G1334" s="596" t="s">
        <v>1310</v>
      </c>
      <c r="H1334" s="597">
        <v>53100000</v>
      </c>
    </row>
    <row r="1335" spans="1:8">
      <c r="A1335" s="594" t="s">
        <v>132</v>
      </c>
      <c r="B1335" s="594" t="s">
        <v>1387</v>
      </c>
      <c r="C1335" s="594" t="s">
        <v>322</v>
      </c>
      <c r="D1335" s="594" t="s">
        <v>2662</v>
      </c>
      <c r="E1335" s="594" t="s">
        <v>1307</v>
      </c>
      <c r="F1335" s="594" t="s">
        <v>1309</v>
      </c>
      <c r="G1335" s="596" t="s">
        <v>2685</v>
      </c>
      <c r="H1335" s="597">
        <v>51000000</v>
      </c>
    </row>
    <row r="1336" spans="1:8">
      <c r="A1336" s="594" t="s">
        <v>132</v>
      </c>
      <c r="B1336" s="594" t="s">
        <v>1387</v>
      </c>
      <c r="C1336" s="594" t="s">
        <v>322</v>
      </c>
      <c r="D1336" s="594" t="s">
        <v>2662</v>
      </c>
      <c r="E1336" s="594" t="s">
        <v>1307</v>
      </c>
      <c r="F1336" s="594" t="s">
        <v>1308</v>
      </c>
      <c r="G1336" s="596" t="s">
        <v>186</v>
      </c>
      <c r="H1336" s="597">
        <v>2100000</v>
      </c>
    </row>
    <row r="1337" spans="1:8">
      <c r="A1337" s="594" t="s">
        <v>132</v>
      </c>
      <c r="B1337" s="594" t="s">
        <v>1387</v>
      </c>
      <c r="C1337" s="594" t="s">
        <v>322</v>
      </c>
      <c r="D1337" s="594" t="s">
        <v>2662</v>
      </c>
      <c r="E1337" s="594" t="s">
        <v>744</v>
      </c>
      <c r="F1337" s="595" t="s">
        <v>411</v>
      </c>
      <c r="G1337" s="596" t="s">
        <v>2686</v>
      </c>
      <c r="H1337" s="597">
        <v>283894330</v>
      </c>
    </row>
    <row r="1338" spans="1:8">
      <c r="A1338" s="594" t="s">
        <v>132</v>
      </c>
      <c r="B1338" s="594" t="s">
        <v>1387</v>
      </c>
      <c r="C1338" s="594" t="s">
        <v>322</v>
      </c>
      <c r="D1338" s="594" t="s">
        <v>2662</v>
      </c>
      <c r="E1338" s="594" t="s">
        <v>744</v>
      </c>
      <c r="F1338" s="594" t="s">
        <v>1061</v>
      </c>
      <c r="G1338" s="596" t="s">
        <v>2729</v>
      </c>
      <c r="H1338" s="597">
        <v>38142330</v>
      </c>
    </row>
    <row r="1339" spans="1:8">
      <c r="A1339" s="594" t="s">
        <v>132</v>
      </c>
      <c r="B1339" s="594" t="s">
        <v>1387</v>
      </c>
      <c r="C1339" s="594" t="s">
        <v>322</v>
      </c>
      <c r="D1339" s="594" t="s">
        <v>2662</v>
      </c>
      <c r="E1339" s="594" t="s">
        <v>744</v>
      </c>
      <c r="F1339" s="594" t="s">
        <v>7</v>
      </c>
      <c r="G1339" s="596" t="s">
        <v>8</v>
      </c>
      <c r="H1339" s="597">
        <v>101396000</v>
      </c>
    </row>
    <row r="1340" spans="1:8">
      <c r="A1340" s="594" t="s">
        <v>132</v>
      </c>
      <c r="B1340" s="594" t="s">
        <v>1387</v>
      </c>
      <c r="C1340" s="594" t="s">
        <v>322</v>
      </c>
      <c r="D1340" s="594" t="s">
        <v>2662</v>
      </c>
      <c r="E1340" s="594" t="s">
        <v>744</v>
      </c>
      <c r="F1340" s="594" t="s">
        <v>572</v>
      </c>
      <c r="G1340" s="596" t="s">
        <v>2689</v>
      </c>
      <c r="H1340" s="597">
        <v>23291000</v>
      </c>
    </row>
    <row r="1341" spans="1:8">
      <c r="A1341" s="594" t="s">
        <v>132</v>
      </c>
      <c r="B1341" s="594" t="s">
        <v>1387</v>
      </c>
      <c r="C1341" s="594" t="s">
        <v>322</v>
      </c>
      <c r="D1341" s="594" t="s">
        <v>2662</v>
      </c>
      <c r="E1341" s="594" t="s">
        <v>744</v>
      </c>
      <c r="F1341" s="594" t="s">
        <v>746</v>
      </c>
      <c r="G1341" s="596" t="s">
        <v>2690</v>
      </c>
      <c r="H1341" s="597">
        <v>25280000</v>
      </c>
    </row>
    <row r="1342" spans="1:8">
      <c r="A1342" s="594" t="s">
        <v>132</v>
      </c>
      <c r="B1342" s="594" t="s">
        <v>1387</v>
      </c>
      <c r="C1342" s="594" t="s">
        <v>322</v>
      </c>
      <c r="D1342" s="594" t="s">
        <v>2662</v>
      </c>
      <c r="E1342" s="594" t="s">
        <v>744</v>
      </c>
      <c r="F1342" s="594" t="s">
        <v>11</v>
      </c>
      <c r="G1342" s="596" t="s">
        <v>2691</v>
      </c>
      <c r="H1342" s="597">
        <v>15250000</v>
      </c>
    </row>
    <row r="1343" spans="1:8">
      <c r="A1343" s="594" t="s">
        <v>132</v>
      </c>
      <c r="B1343" s="594" t="s">
        <v>1387</v>
      </c>
      <c r="C1343" s="594" t="s">
        <v>322</v>
      </c>
      <c r="D1343" s="594" t="s">
        <v>2662</v>
      </c>
      <c r="E1343" s="594" t="s">
        <v>744</v>
      </c>
      <c r="F1343" s="594" t="s">
        <v>748</v>
      </c>
      <c r="G1343" s="596" t="s">
        <v>35</v>
      </c>
      <c r="H1343" s="597">
        <v>80535000</v>
      </c>
    </row>
    <row r="1344" spans="1:8">
      <c r="A1344" s="594" t="s">
        <v>132</v>
      </c>
      <c r="B1344" s="594" t="s">
        <v>1387</v>
      </c>
      <c r="C1344" s="594" t="s">
        <v>322</v>
      </c>
      <c r="D1344" s="594" t="s">
        <v>2662</v>
      </c>
      <c r="E1344" s="594" t="s">
        <v>2692</v>
      </c>
      <c r="F1344" s="595" t="s">
        <v>411</v>
      </c>
      <c r="G1344" s="596" t="s">
        <v>2693</v>
      </c>
      <c r="H1344" s="597">
        <v>19000000</v>
      </c>
    </row>
    <row r="1345" spans="1:8">
      <c r="A1345" s="594" t="s">
        <v>132</v>
      </c>
      <c r="B1345" s="594" t="s">
        <v>1387</v>
      </c>
      <c r="C1345" s="594" t="s">
        <v>322</v>
      </c>
      <c r="D1345" s="594" t="s">
        <v>2662</v>
      </c>
      <c r="E1345" s="594" t="s">
        <v>2692</v>
      </c>
      <c r="F1345" s="594" t="s">
        <v>2722</v>
      </c>
      <c r="G1345" s="596" t="s">
        <v>2690</v>
      </c>
      <c r="H1345" s="597">
        <v>7000000</v>
      </c>
    </row>
    <row r="1346" spans="1:8">
      <c r="A1346" s="594" t="s">
        <v>132</v>
      </c>
      <c r="B1346" s="594" t="s">
        <v>1387</v>
      </c>
      <c r="C1346" s="594" t="s">
        <v>322</v>
      </c>
      <c r="D1346" s="594" t="s">
        <v>2662</v>
      </c>
      <c r="E1346" s="594" t="s">
        <v>2692</v>
      </c>
      <c r="F1346" s="594" t="s">
        <v>2694</v>
      </c>
      <c r="G1346" s="596" t="s">
        <v>2689</v>
      </c>
      <c r="H1346" s="597">
        <v>12000000</v>
      </c>
    </row>
    <row r="1347" spans="1:8">
      <c r="A1347" s="594" t="s">
        <v>132</v>
      </c>
      <c r="B1347" s="594" t="s">
        <v>1387</v>
      </c>
      <c r="C1347" s="594" t="s">
        <v>322</v>
      </c>
      <c r="D1347" s="594" t="s">
        <v>2662</v>
      </c>
      <c r="E1347" s="594" t="s">
        <v>189</v>
      </c>
      <c r="F1347" s="595" t="s">
        <v>411</v>
      </c>
      <c r="G1347" s="596" t="s">
        <v>190</v>
      </c>
      <c r="H1347" s="597">
        <v>292233400</v>
      </c>
    </row>
    <row r="1348" spans="1:8">
      <c r="A1348" s="594" t="s">
        <v>132</v>
      </c>
      <c r="B1348" s="594" t="s">
        <v>1387</v>
      </c>
      <c r="C1348" s="594" t="s">
        <v>322</v>
      </c>
      <c r="D1348" s="594" t="s">
        <v>2662</v>
      </c>
      <c r="E1348" s="594" t="s">
        <v>189</v>
      </c>
      <c r="F1348" s="594" t="s">
        <v>773</v>
      </c>
      <c r="G1348" s="596" t="s">
        <v>2695</v>
      </c>
      <c r="H1348" s="597">
        <v>34870000</v>
      </c>
    </row>
    <row r="1349" spans="1:8">
      <c r="A1349" s="594" t="s">
        <v>132</v>
      </c>
      <c r="B1349" s="594" t="s">
        <v>1387</v>
      </c>
      <c r="C1349" s="594" t="s">
        <v>322</v>
      </c>
      <c r="D1349" s="594" t="s">
        <v>2662</v>
      </c>
      <c r="E1349" s="594" t="s">
        <v>189</v>
      </c>
      <c r="F1349" s="594" t="s">
        <v>13</v>
      </c>
      <c r="G1349" s="596" t="s">
        <v>2732</v>
      </c>
      <c r="H1349" s="597">
        <v>9508400</v>
      </c>
    </row>
    <row r="1350" spans="1:8">
      <c r="A1350" s="594" t="s">
        <v>132</v>
      </c>
      <c r="B1350" s="594" t="s">
        <v>1387</v>
      </c>
      <c r="C1350" s="594" t="s">
        <v>322</v>
      </c>
      <c r="D1350" s="594" t="s">
        <v>2662</v>
      </c>
      <c r="E1350" s="594" t="s">
        <v>189</v>
      </c>
      <c r="F1350" s="594" t="s">
        <v>37</v>
      </c>
      <c r="G1350" s="596" t="s">
        <v>2696</v>
      </c>
      <c r="H1350" s="597">
        <v>94740000</v>
      </c>
    </row>
    <row r="1351" spans="1:8">
      <c r="A1351" s="594" t="s">
        <v>132</v>
      </c>
      <c r="B1351" s="594" t="s">
        <v>1387</v>
      </c>
      <c r="C1351" s="594" t="s">
        <v>322</v>
      </c>
      <c r="D1351" s="594" t="s">
        <v>2662</v>
      </c>
      <c r="E1351" s="594" t="s">
        <v>189</v>
      </c>
      <c r="F1351" s="594" t="s">
        <v>192</v>
      </c>
      <c r="G1351" s="596" t="s">
        <v>195</v>
      </c>
      <c r="H1351" s="597">
        <v>153115000</v>
      </c>
    </row>
    <row r="1352" spans="1:8">
      <c r="A1352" s="594" t="s">
        <v>132</v>
      </c>
      <c r="B1352" s="594" t="s">
        <v>1387</v>
      </c>
      <c r="C1352" s="594" t="s">
        <v>322</v>
      </c>
      <c r="D1352" s="594" t="s">
        <v>2662</v>
      </c>
      <c r="E1352" s="594" t="s">
        <v>194</v>
      </c>
      <c r="F1352" s="595" t="s">
        <v>411</v>
      </c>
      <c r="G1352" s="596" t="s">
        <v>195</v>
      </c>
      <c r="H1352" s="597">
        <v>618372800</v>
      </c>
    </row>
    <row r="1353" spans="1:8">
      <c r="A1353" s="594" t="s">
        <v>132</v>
      </c>
      <c r="B1353" s="594" t="s">
        <v>1387</v>
      </c>
      <c r="C1353" s="594" t="s">
        <v>322</v>
      </c>
      <c r="D1353" s="594" t="s">
        <v>2662</v>
      </c>
      <c r="E1353" s="594" t="s">
        <v>194</v>
      </c>
      <c r="F1353" s="594" t="s">
        <v>15</v>
      </c>
      <c r="G1353" s="596" t="s">
        <v>2701</v>
      </c>
      <c r="H1353" s="597">
        <v>9810000</v>
      </c>
    </row>
    <row r="1354" spans="1:8">
      <c r="A1354" s="594" t="s">
        <v>132</v>
      </c>
      <c r="B1354" s="594" t="s">
        <v>1387</v>
      </c>
      <c r="C1354" s="594" t="s">
        <v>322</v>
      </c>
      <c r="D1354" s="594" t="s">
        <v>2662</v>
      </c>
      <c r="E1354" s="594" t="s">
        <v>194</v>
      </c>
      <c r="F1354" s="594" t="s">
        <v>39</v>
      </c>
      <c r="G1354" s="596" t="s">
        <v>2702</v>
      </c>
      <c r="H1354" s="597">
        <v>48379800</v>
      </c>
    </row>
    <row r="1355" spans="1:8">
      <c r="A1355" s="594" t="s">
        <v>132</v>
      </c>
      <c r="B1355" s="594" t="s">
        <v>1387</v>
      </c>
      <c r="C1355" s="594" t="s">
        <v>322</v>
      </c>
      <c r="D1355" s="594" t="s">
        <v>2662</v>
      </c>
      <c r="E1355" s="594" t="s">
        <v>194</v>
      </c>
      <c r="F1355" s="594" t="s">
        <v>198</v>
      </c>
      <c r="G1355" s="596" t="s">
        <v>199</v>
      </c>
      <c r="H1355" s="597">
        <v>502673000</v>
      </c>
    </row>
    <row r="1356" spans="1:8">
      <c r="A1356" s="594" t="s">
        <v>132</v>
      </c>
      <c r="B1356" s="594" t="s">
        <v>1387</v>
      </c>
      <c r="C1356" s="594" t="s">
        <v>322</v>
      </c>
      <c r="D1356" s="594" t="s">
        <v>2662</v>
      </c>
      <c r="E1356" s="594" t="s">
        <v>194</v>
      </c>
      <c r="F1356" s="594" t="s">
        <v>200</v>
      </c>
      <c r="G1356" s="596" t="s">
        <v>201</v>
      </c>
      <c r="H1356" s="597">
        <v>57510000</v>
      </c>
    </row>
    <row r="1357" spans="1:8">
      <c r="A1357" s="594" t="s">
        <v>132</v>
      </c>
      <c r="B1357" s="594" t="s">
        <v>1387</v>
      </c>
      <c r="C1357" s="594" t="s">
        <v>322</v>
      </c>
      <c r="D1357" s="594" t="s">
        <v>2662</v>
      </c>
      <c r="E1357" s="594" t="s">
        <v>573</v>
      </c>
      <c r="F1357" s="595" t="s">
        <v>411</v>
      </c>
      <c r="G1357" s="596" t="s">
        <v>2703</v>
      </c>
      <c r="H1357" s="597">
        <v>33894000</v>
      </c>
    </row>
    <row r="1358" spans="1:8">
      <c r="A1358" s="594" t="s">
        <v>132</v>
      </c>
      <c r="B1358" s="594" t="s">
        <v>1387</v>
      </c>
      <c r="C1358" s="594" t="s">
        <v>322</v>
      </c>
      <c r="D1358" s="594" t="s">
        <v>2662</v>
      </c>
      <c r="E1358" s="594" t="s">
        <v>573</v>
      </c>
      <c r="F1358" s="594" t="s">
        <v>574</v>
      </c>
      <c r="G1358" s="596" t="s">
        <v>2704</v>
      </c>
      <c r="H1358" s="597">
        <v>33894000</v>
      </c>
    </row>
    <row r="1359" spans="1:8">
      <c r="A1359" s="594" t="s">
        <v>132</v>
      </c>
      <c r="B1359" s="594" t="s">
        <v>1387</v>
      </c>
      <c r="C1359" s="594" t="s">
        <v>322</v>
      </c>
      <c r="D1359" s="594" t="s">
        <v>2662</v>
      </c>
      <c r="E1359" s="594" t="s">
        <v>550</v>
      </c>
      <c r="F1359" s="595" t="s">
        <v>411</v>
      </c>
      <c r="G1359" s="596" t="s">
        <v>2705</v>
      </c>
      <c r="H1359" s="597">
        <v>21307000</v>
      </c>
    </row>
    <row r="1360" spans="1:8">
      <c r="A1360" s="594" t="s">
        <v>132</v>
      </c>
      <c r="B1360" s="594" t="s">
        <v>1387</v>
      </c>
      <c r="C1360" s="594" t="s">
        <v>322</v>
      </c>
      <c r="D1360" s="594" t="s">
        <v>2662</v>
      </c>
      <c r="E1360" s="594" t="s">
        <v>550</v>
      </c>
      <c r="F1360" s="594" t="s">
        <v>2706</v>
      </c>
      <c r="G1360" s="596" t="s">
        <v>72</v>
      </c>
      <c r="H1360" s="597">
        <v>21307000</v>
      </c>
    </row>
    <row r="1361" spans="1:8">
      <c r="A1361" s="594" t="s">
        <v>132</v>
      </c>
      <c r="B1361" s="594" t="s">
        <v>1387</v>
      </c>
      <c r="C1361" s="594" t="s">
        <v>322</v>
      </c>
      <c r="D1361" s="594" t="s">
        <v>2662</v>
      </c>
      <c r="E1361" s="594" t="s">
        <v>53</v>
      </c>
      <c r="F1361" s="595" t="s">
        <v>411</v>
      </c>
      <c r="G1361" s="596" t="s">
        <v>193</v>
      </c>
      <c r="H1361" s="597">
        <v>616096317</v>
      </c>
    </row>
    <row r="1362" spans="1:8">
      <c r="A1362" s="594" t="s">
        <v>132</v>
      </c>
      <c r="B1362" s="594" t="s">
        <v>1387</v>
      </c>
      <c r="C1362" s="594" t="s">
        <v>322</v>
      </c>
      <c r="D1362" s="594" t="s">
        <v>2662</v>
      </c>
      <c r="E1362" s="594" t="s">
        <v>53</v>
      </c>
      <c r="F1362" s="594" t="s">
        <v>54</v>
      </c>
      <c r="G1362" s="596" t="s">
        <v>55</v>
      </c>
      <c r="H1362" s="597">
        <v>334577000</v>
      </c>
    </row>
    <row r="1363" spans="1:8">
      <c r="A1363" s="594" t="s">
        <v>132</v>
      </c>
      <c r="B1363" s="594" t="s">
        <v>1387</v>
      </c>
      <c r="C1363" s="594" t="s">
        <v>322</v>
      </c>
      <c r="D1363" s="594" t="s">
        <v>2662</v>
      </c>
      <c r="E1363" s="594" t="s">
        <v>53</v>
      </c>
      <c r="F1363" s="594" t="s">
        <v>358</v>
      </c>
      <c r="G1363" s="596" t="s">
        <v>195</v>
      </c>
      <c r="H1363" s="597">
        <v>281519317</v>
      </c>
    </row>
    <row r="1364" spans="1:8">
      <c r="A1364" s="594" t="s">
        <v>132</v>
      </c>
      <c r="B1364" s="594" t="s">
        <v>1385</v>
      </c>
      <c r="C1364" s="595" t="s">
        <v>411</v>
      </c>
      <c r="D1364" s="595" t="s">
        <v>411</v>
      </c>
      <c r="E1364" s="595" t="s">
        <v>411</v>
      </c>
      <c r="F1364" s="595" t="s">
        <v>411</v>
      </c>
      <c r="G1364" s="596" t="s">
        <v>1386</v>
      </c>
      <c r="H1364" s="597">
        <v>17951143000</v>
      </c>
    </row>
    <row r="1365" spans="1:8">
      <c r="A1365" s="594" t="s">
        <v>132</v>
      </c>
      <c r="B1365" s="594" t="s">
        <v>1385</v>
      </c>
      <c r="C1365" s="594" t="s">
        <v>570</v>
      </c>
      <c r="D1365" s="595" t="s">
        <v>411</v>
      </c>
      <c r="E1365" s="595" t="s">
        <v>411</v>
      </c>
      <c r="F1365" s="595" t="s">
        <v>411</v>
      </c>
      <c r="G1365" s="596" t="s">
        <v>2711</v>
      </c>
      <c r="H1365" s="597">
        <v>136565000</v>
      </c>
    </row>
    <row r="1366" spans="1:8">
      <c r="A1366" s="594" t="s">
        <v>132</v>
      </c>
      <c r="B1366" s="594" t="s">
        <v>1385</v>
      </c>
      <c r="C1366" s="594" t="s">
        <v>570</v>
      </c>
      <c r="D1366" s="594" t="s">
        <v>2713</v>
      </c>
      <c r="E1366" s="595" t="s">
        <v>411</v>
      </c>
      <c r="F1366" s="595" t="s">
        <v>411</v>
      </c>
      <c r="G1366" s="596" t="s">
        <v>2714</v>
      </c>
      <c r="H1366" s="597">
        <v>136565000</v>
      </c>
    </row>
    <row r="1367" spans="1:8">
      <c r="A1367" s="594" t="s">
        <v>132</v>
      </c>
      <c r="B1367" s="594" t="s">
        <v>1385</v>
      </c>
      <c r="C1367" s="594" t="s">
        <v>570</v>
      </c>
      <c r="D1367" s="594" t="s">
        <v>2713</v>
      </c>
      <c r="E1367" s="594" t="s">
        <v>738</v>
      </c>
      <c r="F1367" s="595" t="s">
        <v>411</v>
      </c>
      <c r="G1367" s="596" t="s">
        <v>739</v>
      </c>
      <c r="H1367" s="597">
        <v>136565000</v>
      </c>
    </row>
    <row r="1368" spans="1:8">
      <c r="A1368" s="594" t="s">
        <v>132</v>
      </c>
      <c r="B1368" s="594" t="s">
        <v>1385</v>
      </c>
      <c r="C1368" s="594" t="s">
        <v>570</v>
      </c>
      <c r="D1368" s="594" t="s">
        <v>2713</v>
      </c>
      <c r="E1368" s="594" t="s">
        <v>738</v>
      </c>
      <c r="F1368" s="594" t="s">
        <v>296</v>
      </c>
      <c r="G1368" s="596" t="s">
        <v>297</v>
      </c>
      <c r="H1368" s="597">
        <v>136565000</v>
      </c>
    </row>
    <row r="1369" spans="1:8">
      <c r="A1369" s="594" t="s">
        <v>132</v>
      </c>
      <c r="B1369" s="594" t="s">
        <v>1385</v>
      </c>
      <c r="C1369" s="594" t="s">
        <v>276</v>
      </c>
      <c r="D1369" s="595" t="s">
        <v>411</v>
      </c>
      <c r="E1369" s="595" t="s">
        <v>411</v>
      </c>
      <c r="F1369" s="595" t="s">
        <v>411</v>
      </c>
      <c r="G1369" s="596" t="s">
        <v>1966</v>
      </c>
      <c r="H1369" s="597">
        <v>6317733000</v>
      </c>
    </row>
    <row r="1370" spans="1:8">
      <c r="A1370" s="594" t="s">
        <v>132</v>
      </c>
      <c r="B1370" s="594" t="s">
        <v>1385</v>
      </c>
      <c r="C1370" s="594" t="s">
        <v>276</v>
      </c>
      <c r="D1370" s="594" t="s">
        <v>2725</v>
      </c>
      <c r="E1370" s="595" t="s">
        <v>411</v>
      </c>
      <c r="F1370" s="595" t="s">
        <v>411</v>
      </c>
      <c r="G1370" s="596" t="s">
        <v>2726</v>
      </c>
      <c r="H1370" s="597">
        <v>6317733000</v>
      </c>
    </row>
    <row r="1371" spans="1:8">
      <c r="A1371" s="594" t="s">
        <v>132</v>
      </c>
      <c r="B1371" s="594" t="s">
        <v>1385</v>
      </c>
      <c r="C1371" s="594" t="s">
        <v>276</v>
      </c>
      <c r="D1371" s="594" t="s">
        <v>2725</v>
      </c>
      <c r="E1371" s="594" t="s">
        <v>142</v>
      </c>
      <c r="F1371" s="595" t="s">
        <v>411</v>
      </c>
      <c r="G1371" s="596" t="s">
        <v>143</v>
      </c>
      <c r="H1371" s="597">
        <v>2340638916</v>
      </c>
    </row>
    <row r="1372" spans="1:8">
      <c r="A1372" s="594" t="s">
        <v>132</v>
      </c>
      <c r="B1372" s="594" t="s">
        <v>1385</v>
      </c>
      <c r="C1372" s="594" t="s">
        <v>276</v>
      </c>
      <c r="D1372" s="594" t="s">
        <v>2725</v>
      </c>
      <c r="E1372" s="594" t="s">
        <v>142</v>
      </c>
      <c r="F1372" s="594" t="s">
        <v>144</v>
      </c>
      <c r="G1372" s="596" t="s">
        <v>2664</v>
      </c>
      <c r="H1372" s="597">
        <v>2280388916</v>
      </c>
    </row>
    <row r="1373" spans="1:8">
      <c r="A1373" s="594" t="s">
        <v>132</v>
      </c>
      <c r="B1373" s="594" t="s">
        <v>1385</v>
      </c>
      <c r="C1373" s="594" t="s">
        <v>276</v>
      </c>
      <c r="D1373" s="594" t="s">
        <v>2725</v>
      </c>
      <c r="E1373" s="594" t="s">
        <v>142</v>
      </c>
      <c r="F1373" s="594" t="s">
        <v>146</v>
      </c>
      <c r="G1373" s="596" t="s">
        <v>2665</v>
      </c>
      <c r="H1373" s="597">
        <v>60250000</v>
      </c>
    </row>
    <row r="1374" spans="1:8">
      <c r="A1374" s="594" t="s">
        <v>132</v>
      </c>
      <c r="B1374" s="594" t="s">
        <v>1385</v>
      </c>
      <c r="C1374" s="594" t="s">
        <v>276</v>
      </c>
      <c r="D1374" s="594" t="s">
        <v>2725</v>
      </c>
      <c r="E1374" s="594" t="s">
        <v>202</v>
      </c>
      <c r="F1374" s="595" t="s">
        <v>411</v>
      </c>
      <c r="G1374" s="596" t="s">
        <v>2719</v>
      </c>
      <c r="H1374" s="597">
        <v>7100000</v>
      </c>
    </row>
    <row r="1375" spans="1:8">
      <c r="A1375" s="594" t="s">
        <v>132</v>
      </c>
      <c r="B1375" s="594" t="s">
        <v>1385</v>
      </c>
      <c r="C1375" s="594" t="s">
        <v>276</v>
      </c>
      <c r="D1375" s="594" t="s">
        <v>2725</v>
      </c>
      <c r="E1375" s="594" t="s">
        <v>202</v>
      </c>
      <c r="F1375" s="594" t="s">
        <v>767</v>
      </c>
      <c r="G1375" s="596" t="s">
        <v>2720</v>
      </c>
      <c r="H1375" s="597">
        <v>7100000</v>
      </c>
    </row>
    <row r="1376" spans="1:8">
      <c r="A1376" s="594" t="s">
        <v>132</v>
      </c>
      <c r="B1376" s="594" t="s">
        <v>1385</v>
      </c>
      <c r="C1376" s="594" t="s">
        <v>276</v>
      </c>
      <c r="D1376" s="594" t="s">
        <v>2725</v>
      </c>
      <c r="E1376" s="594" t="s">
        <v>148</v>
      </c>
      <c r="F1376" s="595" t="s">
        <v>411</v>
      </c>
      <c r="G1376" s="596" t="s">
        <v>149</v>
      </c>
      <c r="H1376" s="597">
        <v>915629262</v>
      </c>
    </row>
    <row r="1377" spans="1:8">
      <c r="A1377" s="594" t="s">
        <v>132</v>
      </c>
      <c r="B1377" s="594" t="s">
        <v>1385</v>
      </c>
      <c r="C1377" s="594" t="s">
        <v>276</v>
      </c>
      <c r="D1377" s="594" t="s">
        <v>2725</v>
      </c>
      <c r="E1377" s="594" t="s">
        <v>148</v>
      </c>
      <c r="F1377" s="594" t="s">
        <v>223</v>
      </c>
      <c r="G1377" s="596" t="s">
        <v>224</v>
      </c>
      <c r="H1377" s="597">
        <v>99211000</v>
      </c>
    </row>
    <row r="1378" spans="1:8">
      <c r="A1378" s="594" t="s">
        <v>132</v>
      </c>
      <c r="B1378" s="594" t="s">
        <v>1385</v>
      </c>
      <c r="C1378" s="594" t="s">
        <v>276</v>
      </c>
      <c r="D1378" s="594" t="s">
        <v>2725</v>
      </c>
      <c r="E1378" s="594" t="s">
        <v>148</v>
      </c>
      <c r="F1378" s="594" t="s">
        <v>603</v>
      </c>
      <c r="G1378" s="596" t="s">
        <v>604</v>
      </c>
      <c r="H1378" s="597">
        <v>23766000</v>
      </c>
    </row>
    <row r="1379" spans="1:8">
      <c r="A1379" s="594" t="s">
        <v>132</v>
      </c>
      <c r="B1379" s="594" t="s">
        <v>1385</v>
      </c>
      <c r="C1379" s="594" t="s">
        <v>276</v>
      </c>
      <c r="D1379" s="594" t="s">
        <v>2725</v>
      </c>
      <c r="E1379" s="594" t="s">
        <v>148</v>
      </c>
      <c r="F1379" s="594" t="s">
        <v>591</v>
      </c>
      <c r="G1379" s="596" t="s">
        <v>592</v>
      </c>
      <c r="H1379" s="597">
        <v>443000000</v>
      </c>
    </row>
    <row r="1380" spans="1:8">
      <c r="A1380" s="594" t="s">
        <v>132</v>
      </c>
      <c r="B1380" s="594" t="s">
        <v>1385</v>
      </c>
      <c r="C1380" s="594" t="s">
        <v>276</v>
      </c>
      <c r="D1380" s="594" t="s">
        <v>2725</v>
      </c>
      <c r="E1380" s="594" t="s">
        <v>148</v>
      </c>
      <c r="F1380" s="594" t="s">
        <v>1075</v>
      </c>
      <c r="G1380" s="596" t="s">
        <v>2666</v>
      </c>
      <c r="H1380" s="597">
        <v>53595520</v>
      </c>
    </row>
    <row r="1381" spans="1:8">
      <c r="A1381" s="594" t="s">
        <v>132</v>
      </c>
      <c r="B1381" s="594" t="s">
        <v>1385</v>
      </c>
      <c r="C1381" s="594" t="s">
        <v>276</v>
      </c>
      <c r="D1381" s="594" t="s">
        <v>2725</v>
      </c>
      <c r="E1381" s="594" t="s">
        <v>148</v>
      </c>
      <c r="F1381" s="594" t="s">
        <v>26</v>
      </c>
      <c r="G1381" s="596" t="s">
        <v>2727</v>
      </c>
      <c r="H1381" s="597">
        <v>1614000</v>
      </c>
    </row>
    <row r="1382" spans="1:8">
      <c r="A1382" s="594" t="s">
        <v>132</v>
      </c>
      <c r="B1382" s="594" t="s">
        <v>1385</v>
      </c>
      <c r="C1382" s="594" t="s">
        <v>276</v>
      </c>
      <c r="D1382" s="594" t="s">
        <v>2725</v>
      </c>
      <c r="E1382" s="594" t="s">
        <v>148</v>
      </c>
      <c r="F1382" s="594" t="s">
        <v>150</v>
      </c>
      <c r="G1382" s="596" t="s">
        <v>151</v>
      </c>
      <c r="H1382" s="597">
        <v>252938090</v>
      </c>
    </row>
    <row r="1383" spans="1:8">
      <c r="A1383" s="594" t="s">
        <v>132</v>
      </c>
      <c r="B1383" s="594" t="s">
        <v>1385</v>
      </c>
      <c r="C1383" s="594" t="s">
        <v>276</v>
      </c>
      <c r="D1383" s="594" t="s">
        <v>2725</v>
      </c>
      <c r="E1383" s="594" t="s">
        <v>148</v>
      </c>
      <c r="F1383" s="594" t="s">
        <v>605</v>
      </c>
      <c r="G1383" s="596" t="s">
        <v>2668</v>
      </c>
      <c r="H1383" s="597">
        <v>3902652</v>
      </c>
    </row>
    <row r="1384" spans="1:8">
      <c r="A1384" s="594" t="s">
        <v>132</v>
      </c>
      <c r="B1384" s="594" t="s">
        <v>1385</v>
      </c>
      <c r="C1384" s="594" t="s">
        <v>276</v>
      </c>
      <c r="D1384" s="594" t="s">
        <v>2725</v>
      </c>
      <c r="E1384" s="594" t="s">
        <v>148</v>
      </c>
      <c r="F1384" s="594" t="s">
        <v>624</v>
      </c>
      <c r="G1384" s="596" t="s">
        <v>2774</v>
      </c>
      <c r="H1384" s="597">
        <v>4842000</v>
      </c>
    </row>
    <row r="1385" spans="1:8">
      <c r="A1385" s="594" t="s">
        <v>132</v>
      </c>
      <c r="B1385" s="594" t="s">
        <v>1385</v>
      </c>
      <c r="C1385" s="594" t="s">
        <v>276</v>
      </c>
      <c r="D1385" s="594" t="s">
        <v>2725</v>
      </c>
      <c r="E1385" s="594" t="s">
        <v>148</v>
      </c>
      <c r="F1385" s="594" t="s">
        <v>227</v>
      </c>
      <c r="G1385" s="596" t="s">
        <v>2669</v>
      </c>
      <c r="H1385" s="597">
        <v>32760000</v>
      </c>
    </row>
    <row r="1386" spans="1:8">
      <c r="A1386" s="594" t="s">
        <v>132</v>
      </c>
      <c r="B1386" s="594" t="s">
        <v>1385</v>
      </c>
      <c r="C1386" s="594" t="s">
        <v>276</v>
      </c>
      <c r="D1386" s="594" t="s">
        <v>2725</v>
      </c>
      <c r="E1386" s="594" t="s">
        <v>582</v>
      </c>
      <c r="F1386" s="595" t="s">
        <v>411</v>
      </c>
      <c r="G1386" s="596" t="s">
        <v>583</v>
      </c>
      <c r="H1386" s="597">
        <v>10920000</v>
      </c>
    </row>
    <row r="1387" spans="1:8">
      <c r="A1387" s="594" t="s">
        <v>132</v>
      </c>
      <c r="B1387" s="594" t="s">
        <v>1385</v>
      </c>
      <c r="C1387" s="594" t="s">
        <v>276</v>
      </c>
      <c r="D1387" s="594" t="s">
        <v>2725</v>
      </c>
      <c r="E1387" s="594" t="s">
        <v>582</v>
      </c>
      <c r="F1387" s="594" t="s">
        <v>584</v>
      </c>
      <c r="G1387" s="596" t="s">
        <v>2670</v>
      </c>
      <c r="H1387" s="597">
        <v>10920000</v>
      </c>
    </row>
    <row r="1388" spans="1:8">
      <c r="A1388" s="594" t="s">
        <v>132</v>
      </c>
      <c r="B1388" s="594" t="s">
        <v>1385</v>
      </c>
      <c r="C1388" s="594" t="s">
        <v>276</v>
      </c>
      <c r="D1388" s="594" t="s">
        <v>2725</v>
      </c>
      <c r="E1388" s="594" t="s">
        <v>152</v>
      </c>
      <c r="F1388" s="595" t="s">
        <v>411</v>
      </c>
      <c r="G1388" s="596" t="s">
        <v>153</v>
      </c>
      <c r="H1388" s="597">
        <v>371860000</v>
      </c>
    </row>
    <row r="1389" spans="1:8">
      <c r="A1389" s="594" t="s">
        <v>132</v>
      </c>
      <c r="B1389" s="594" t="s">
        <v>1385</v>
      </c>
      <c r="C1389" s="594" t="s">
        <v>276</v>
      </c>
      <c r="D1389" s="594" t="s">
        <v>2725</v>
      </c>
      <c r="E1389" s="594" t="s">
        <v>152</v>
      </c>
      <c r="F1389" s="594" t="s">
        <v>606</v>
      </c>
      <c r="G1389" s="596" t="s">
        <v>195</v>
      </c>
      <c r="H1389" s="597">
        <v>371860000</v>
      </c>
    </row>
    <row r="1390" spans="1:8">
      <c r="A1390" s="594" t="s">
        <v>132</v>
      </c>
      <c r="B1390" s="594" t="s">
        <v>1385</v>
      </c>
      <c r="C1390" s="594" t="s">
        <v>276</v>
      </c>
      <c r="D1390" s="594" t="s">
        <v>2725</v>
      </c>
      <c r="E1390" s="594" t="s">
        <v>156</v>
      </c>
      <c r="F1390" s="595" t="s">
        <v>411</v>
      </c>
      <c r="G1390" s="596" t="s">
        <v>514</v>
      </c>
      <c r="H1390" s="597">
        <v>562276708</v>
      </c>
    </row>
    <row r="1391" spans="1:8">
      <c r="A1391" s="594" t="s">
        <v>132</v>
      </c>
      <c r="B1391" s="594" t="s">
        <v>1385</v>
      </c>
      <c r="C1391" s="594" t="s">
        <v>276</v>
      </c>
      <c r="D1391" s="594" t="s">
        <v>2725</v>
      </c>
      <c r="E1391" s="594" t="s">
        <v>156</v>
      </c>
      <c r="F1391" s="594" t="s">
        <v>157</v>
      </c>
      <c r="G1391" s="596" t="s">
        <v>158</v>
      </c>
      <c r="H1391" s="597">
        <v>430294622</v>
      </c>
    </row>
    <row r="1392" spans="1:8">
      <c r="A1392" s="594" t="s">
        <v>132</v>
      </c>
      <c r="B1392" s="594" t="s">
        <v>1385</v>
      </c>
      <c r="C1392" s="594" t="s">
        <v>276</v>
      </c>
      <c r="D1392" s="594" t="s">
        <v>2725</v>
      </c>
      <c r="E1392" s="594" t="s">
        <v>156</v>
      </c>
      <c r="F1392" s="594" t="s">
        <v>159</v>
      </c>
      <c r="G1392" s="596" t="s">
        <v>160</v>
      </c>
      <c r="H1392" s="597">
        <v>73495401</v>
      </c>
    </row>
    <row r="1393" spans="1:8">
      <c r="A1393" s="594" t="s">
        <v>132</v>
      </c>
      <c r="B1393" s="594" t="s">
        <v>1385</v>
      </c>
      <c r="C1393" s="594" t="s">
        <v>276</v>
      </c>
      <c r="D1393" s="594" t="s">
        <v>2725</v>
      </c>
      <c r="E1393" s="594" t="s">
        <v>156</v>
      </c>
      <c r="F1393" s="594" t="s">
        <v>161</v>
      </c>
      <c r="G1393" s="596" t="s">
        <v>162</v>
      </c>
      <c r="H1393" s="597">
        <v>35860624</v>
      </c>
    </row>
    <row r="1394" spans="1:8">
      <c r="A1394" s="594" t="s">
        <v>132</v>
      </c>
      <c r="B1394" s="594" t="s">
        <v>1385</v>
      </c>
      <c r="C1394" s="594" t="s">
        <v>276</v>
      </c>
      <c r="D1394" s="594" t="s">
        <v>2725</v>
      </c>
      <c r="E1394" s="594" t="s">
        <v>156</v>
      </c>
      <c r="F1394" s="594" t="s">
        <v>1</v>
      </c>
      <c r="G1394" s="596" t="s">
        <v>2</v>
      </c>
      <c r="H1394" s="597">
        <v>22441747</v>
      </c>
    </row>
    <row r="1395" spans="1:8">
      <c r="A1395" s="594" t="s">
        <v>132</v>
      </c>
      <c r="B1395" s="594" t="s">
        <v>1385</v>
      </c>
      <c r="C1395" s="594" t="s">
        <v>276</v>
      </c>
      <c r="D1395" s="594" t="s">
        <v>2725</v>
      </c>
      <c r="E1395" s="594" t="s">
        <v>156</v>
      </c>
      <c r="F1395" s="594" t="s">
        <v>1073</v>
      </c>
      <c r="G1395" s="596" t="s">
        <v>2782</v>
      </c>
      <c r="H1395" s="597">
        <v>184314</v>
      </c>
    </row>
    <row r="1396" spans="1:8">
      <c r="A1396" s="594" t="s">
        <v>132</v>
      </c>
      <c r="B1396" s="594" t="s">
        <v>1385</v>
      </c>
      <c r="C1396" s="594" t="s">
        <v>276</v>
      </c>
      <c r="D1396" s="594" t="s">
        <v>2725</v>
      </c>
      <c r="E1396" s="594" t="s">
        <v>163</v>
      </c>
      <c r="F1396" s="595" t="s">
        <v>411</v>
      </c>
      <c r="G1396" s="596" t="s">
        <v>164</v>
      </c>
      <c r="H1396" s="597">
        <v>54901179</v>
      </c>
    </row>
    <row r="1397" spans="1:8">
      <c r="A1397" s="594" t="s">
        <v>132</v>
      </c>
      <c r="B1397" s="594" t="s">
        <v>1385</v>
      </c>
      <c r="C1397" s="594" t="s">
        <v>276</v>
      </c>
      <c r="D1397" s="594" t="s">
        <v>2725</v>
      </c>
      <c r="E1397" s="594" t="s">
        <v>163</v>
      </c>
      <c r="F1397" s="594" t="s">
        <v>1060</v>
      </c>
      <c r="G1397" s="596" t="s">
        <v>2672</v>
      </c>
      <c r="H1397" s="597">
        <v>54901179</v>
      </c>
    </row>
    <row r="1398" spans="1:8">
      <c r="A1398" s="594" t="s">
        <v>132</v>
      </c>
      <c r="B1398" s="594" t="s">
        <v>1385</v>
      </c>
      <c r="C1398" s="594" t="s">
        <v>276</v>
      </c>
      <c r="D1398" s="594" t="s">
        <v>2725</v>
      </c>
      <c r="E1398" s="594" t="s">
        <v>167</v>
      </c>
      <c r="F1398" s="595" t="s">
        <v>411</v>
      </c>
      <c r="G1398" s="596" t="s">
        <v>168</v>
      </c>
      <c r="H1398" s="597">
        <v>100512067</v>
      </c>
    </row>
    <row r="1399" spans="1:8">
      <c r="A1399" s="594" t="s">
        <v>132</v>
      </c>
      <c r="B1399" s="594" t="s">
        <v>1385</v>
      </c>
      <c r="C1399" s="594" t="s">
        <v>276</v>
      </c>
      <c r="D1399" s="594" t="s">
        <v>2725</v>
      </c>
      <c r="E1399" s="594" t="s">
        <v>167</v>
      </c>
      <c r="F1399" s="594" t="s">
        <v>228</v>
      </c>
      <c r="G1399" s="596" t="s">
        <v>2673</v>
      </c>
      <c r="H1399" s="597">
        <v>31732556</v>
      </c>
    </row>
    <row r="1400" spans="1:8">
      <c r="A1400" s="594" t="s">
        <v>132</v>
      </c>
      <c r="B1400" s="594" t="s">
        <v>1385</v>
      </c>
      <c r="C1400" s="594" t="s">
        <v>276</v>
      </c>
      <c r="D1400" s="594" t="s">
        <v>2725</v>
      </c>
      <c r="E1400" s="594" t="s">
        <v>167</v>
      </c>
      <c r="F1400" s="594" t="s">
        <v>169</v>
      </c>
      <c r="G1400" s="596" t="s">
        <v>2674</v>
      </c>
      <c r="H1400" s="597">
        <v>11690511</v>
      </c>
    </row>
    <row r="1401" spans="1:8">
      <c r="A1401" s="594" t="s">
        <v>132</v>
      </c>
      <c r="B1401" s="594" t="s">
        <v>1385</v>
      </c>
      <c r="C1401" s="594" t="s">
        <v>276</v>
      </c>
      <c r="D1401" s="594" t="s">
        <v>2725</v>
      </c>
      <c r="E1401" s="594" t="s">
        <v>167</v>
      </c>
      <c r="F1401" s="594" t="s">
        <v>230</v>
      </c>
      <c r="G1401" s="596" t="s">
        <v>2675</v>
      </c>
      <c r="H1401" s="597">
        <v>50888000</v>
      </c>
    </row>
    <row r="1402" spans="1:8">
      <c r="A1402" s="594" t="s">
        <v>132</v>
      </c>
      <c r="B1402" s="594" t="s">
        <v>1385</v>
      </c>
      <c r="C1402" s="594" t="s">
        <v>276</v>
      </c>
      <c r="D1402" s="594" t="s">
        <v>2725</v>
      </c>
      <c r="E1402" s="594" t="s">
        <v>167</v>
      </c>
      <c r="F1402" s="594" t="s">
        <v>214</v>
      </c>
      <c r="G1402" s="596" t="s">
        <v>2676</v>
      </c>
      <c r="H1402" s="597">
        <v>3051000</v>
      </c>
    </row>
    <row r="1403" spans="1:8">
      <c r="A1403" s="594" t="s">
        <v>132</v>
      </c>
      <c r="B1403" s="594" t="s">
        <v>1385</v>
      </c>
      <c r="C1403" s="594" t="s">
        <v>276</v>
      </c>
      <c r="D1403" s="594" t="s">
        <v>2725</v>
      </c>
      <c r="E1403" s="594" t="s">
        <v>167</v>
      </c>
      <c r="F1403" s="594" t="s">
        <v>232</v>
      </c>
      <c r="G1403" s="596" t="s">
        <v>195</v>
      </c>
      <c r="H1403" s="597">
        <v>3150000</v>
      </c>
    </row>
    <row r="1404" spans="1:8">
      <c r="A1404" s="594" t="s">
        <v>132</v>
      </c>
      <c r="B1404" s="594" t="s">
        <v>1385</v>
      </c>
      <c r="C1404" s="594" t="s">
        <v>276</v>
      </c>
      <c r="D1404" s="594" t="s">
        <v>2725</v>
      </c>
      <c r="E1404" s="594" t="s">
        <v>171</v>
      </c>
      <c r="F1404" s="595" t="s">
        <v>411</v>
      </c>
      <c r="G1404" s="596" t="s">
        <v>2677</v>
      </c>
      <c r="H1404" s="597">
        <v>137366780</v>
      </c>
    </row>
    <row r="1405" spans="1:8">
      <c r="A1405" s="594" t="s">
        <v>132</v>
      </c>
      <c r="B1405" s="594" t="s">
        <v>1385</v>
      </c>
      <c r="C1405" s="594" t="s">
        <v>276</v>
      </c>
      <c r="D1405" s="594" t="s">
        <v>2725</v>
      </c>
      <c r="E1405" s="594" t="s">
        <v>171</v>
      </c>
      <c r="F1405" s="594" t="s">
        <v>173</v>
      </c>
      <c r="G1405" s="596" t="s">
        <v>174</v>
      </c>
      <c r="H1405" s="597">
        <v>65166780</v>
      </c>
    </row>
    <row r="1406" spans="1:8">
      <c r="A1406" s="594" t="s">
        <v>132</v>
      </c>
      <c r="B1406" s="594" t="s">
        <v>1385</v>
      </c>
      <c r="C1406" s="594" t="s">
        <v>276</v>
      </c>
      <c r="D1406" s="594" t="s">
        <v>2725</v>
      </c>
      <c r="E1406" s="594" t="s">
        <v>171</v>
      </c>
      <c r="F1406" s="594" t="s">
        <v>216</v>
      </c>
      <c r="G1406" s="596" t="s">
        <v>217</v>
      </c>
      <c r="H1406" s="597">
        <v>40710000</v>
      </c>
    </row>
    <row r="1407" spans="1:8">
      <c r="A1407" s="594" t="s">
        <v>132</v>
      </c>
      <c r="B1407" s="594" t="s">
        <v>1385</v>
      </c>
      <c r="C1407" s="594" t="s">
        <v>276</v>
      </c>
      <c r="D1407" s="594" t="s">
        <v>2725</v>
      </c>
      <c r="E1407" s="594" t="s">
        <v>171</v>
      </c>
      <c r="F1407" s="594" t="s">
        <v>5</v>
      </c>
      <c r="G1407" s="596" t="s">
        <v>2678</v>
      </c>
      <c r="H1407" s="597">
        <v>21770000</v>
      </c>
    </row>
    <row r="1408" spans="1:8">
      <c r="A1408" s="594" t="s">
        <v>132</v>
      </c>
      <c r="B1408" s="594" t="s">
        <v>1385</v>
      </c>
      <c r="C1408" s="594" t="s">
        <v>276</v>
      </c>
      <c r="D1408" s="594" t="s">
        <v>2725</v>
      </c>
      <c r="E1408" s="594" t="s">
        <v>171</v>
      </c>
      <c r="F1408" s="594" t="s">
        <v>175</v>
      </c>
      <c r="G1408" s="596" t="s">
        <v>176</v>
      </c>
      <c r="H1408" s="597">
        <v>9720000</v>
      </c>
    </row>
    <row r="1409" spans="1:8">
      <c r="A1409" s="594" t="s">
        <v>132</v>
      </c>
      <c r="B1409" s="594" t="s">
        <v>1385</v>
      </c>
      <c r="C1409" s="594" t="s">
        <v>276</v>
      </c>
      <c r="D1409" s="594" t="s">
        <v>2725</v>
      </c>
      <c r="E1409" s="594" t="s">
        <v>177</v>
      </c>
      <c r="F1409" s="595" t="s">
        <v>411</v>
      </c>
      <c r="G1409" s="596" t="s">
        <v>178</v>
      </c>
      <c r="H1409" s="597">
        <v>193057488</v>
      </c>
    </row>
    <row r="1410" spans="1:8">
      <c r="A1410" s="594" t="s">
        <v>132</v>
      </c>
      <c r="B1410" s="594" t="s">
        <v>1385</v>
      </c>
      <c r="C1410" s="594" t="s">
        <v>276</v>
      </c>
      <c r="D1410" s="594" t="s">
        <v>2725</v>
      </c>
      <c r="E1410" s="594" t="s">
        <v>177</v>
      </c>
      <c r="F1410" s="594" t="s">
        <v>179</v>
      </c>
      <c r="G1410" s="596" t="s">
        <v>2679</v>
      </c>
      <c r="H1410" s="597">
        <v>17186229</v>
      </c>
    </row>
    <row r="1411" spans="1:8">
      <c r="A1411" s="594" t="s">
        <v>132</v>
      </c>
      <c r="B1411" s="594" t="s">
        <v>1385</v>
      </c>
      <c r="C1411" s="594" t="s">
        <v>276</v>
      </c>
      <c r="D1411" s="594" t="s">
        <v>2725</v>
      </c>
      <c r="E1411" s="594" t="s">
        <v>177</v>
      </c>
      <c r="F1411" s="594" t="s">
        <v>181</v>
      </c>
      <c r="G1411" s="596" t="s">
        <v>182</v>
      </c>
      <c r="H1411" s="597">
        <v>4982100</v>
      </c>
    </row>
    <row r="1412" spans="1:8">
      <c r="A1412" s="594" t="s">
        <v>132</v>
      </c>
      <c r="B1412" s="594" t="s">
        <v>1385</v>
      </c>
      <c r="C1412" s="594" t="s">
        <v>276</v>
      </c>
      <c r="D1412" s="594" t="s">
        <v>2725</v>
      </c>
      <c r="E1412" s="594" t="s">
        <v>177</v>
      </c>
      <c r="F1412" s="594" t="s">
        <v>1290</v>
      </c>
      <c r="G1412" s="596" t="s">
        <v>2721</v>
      </c>
      <c r="H1412" s="597">
        <v>17202000</v>
      </c>
    </row>
    <row r="1413" spans="1:8">
      <c r="A1413" s="594" t="s">
        <v>132</v>
      </c>
      <c r="B1413" s="594" t="s">
        <v>1385</v>
      </c>
      <c r="C1413" s="594" t="s">
        <v>276</v>
      </c>
      <c r="D1413" s="594" t="s">
        <v>2725</v>
      </c>
      <c r="E1413" s="594" t="s">
        <v>177</v>
      </c>
      <c r="F1413" s="594" t="s">
        <v>441</v>
      </c>
      <c r="G1413" s="596" t="s">
        <v>2728</v>
      </c>
      <c r="H1413" s="597">
        <v>3700000</v>
      </c>
    </row>
    <row r="1414" spans="1:8">
      <c r="A1414" s="594" t="s">
        <v>132</v>
      </c>
      <c r="B1414" s="594" t="s">
        <v>1385</v>
      </c>
      <c r="C1414" s="594" t="s">
        <v>276</v>
      </c>
      <c r="D1414" s="594" t="s">
        <v>2725</v>
      </c>
      <c r="E1414" s="594" t="s">
        <v>177</v>
      </c>
      <c r="F1414" s="594" t="s">
        <v>1297</v>
      </c>
      <c r="G1414" s="596" t="s">
        <v>2680</v>
      </c>
      <c r="H1414" s="597">
        <v>81403800</v>
      </c>
    </row>
    <row r="1415" spans="1:8">
      <c r="A1415" s="594" t="s">
        <v>132</v>
      </c>
      <c r="B1415" s="594" t="s">
        <v>1385</v>
      </c>
      <c r="C1415" s="594" t="s">
        <v>276</v>
      </c>
      <c r="D1415" s="594" t="s">
        <v>2725</v>
      </c>
      <c r="E1415" s="594" t="s">
        <v>177</v>
      </c>
      <c r="F1415" s="594" t="s">
        <v>237</v>
      </c>
      <c r="G1415" s="596" t="s">
        <v>2681</v>
      </c>
      <c r="H1415" s="597">
        <v>68583359</v>
      </c>
    </row>
    <row r="1416" spans="1:8">
      <c r="A1416" s="594" t="s">
        <v>132</v>
      </c>
      <c r="B1416" s="594" t="s">
        <v>1385</v>
      </c>
      <c r="C1416" s="594" t="s">
        <v>276</v>
      </c>
      <c r="D1416" s="594" t="s">
        <v>2725</v>
      </c>
      <c r="E1416" s="594" t="s">
        <v>240</v>
      </c>
      <c r="F1416" s="595" t="s">
        <v>411</v>
      </c>
      <c r="G1416" s="596" t="s">
        <v>241</v>
      </c>
      <c r="H1416" s="597">
        <v>150540000</v>
      </c>
    </row>
    <row r="1417" spans="1:8">
      <c r="A1417" s="594" t="s">
        <v>132</v>
      </c>
      <c r="B1417" s="594" t="s">
        <v>1385</v>
      </c>
      <c r="C1417" s="594" t="s">
        <v>276</v>
      </c>
      <c r="D1417" s="594" t="s">
        <v>2725</v>
      </c>
      <c r="E1417" s="594" t="s">
        <v>240</v>
      </c>
      <c r="F1417" s="594" t="s">
        <v>242</v>
      </c>
      <c r="G1417" s="596" t="s">
        <v>243</v>
      </c>
      <c r="H1417" s="597">
        <v>24400000</v>
      </c>
    </row>
    <row r="1418" spans="1:8">
      <c r="A1418" s="594" t="s">
        <v>132</v>
      </c>
      <c r="B1418" s="594" t="s">
        <v>1385</v>
      </c>
      <c r="C1418" s="594" t="s">
        <v>276</v>
      </c>
      <c r="D1418" s="594" t="s">
        <v>2725</v>
      </c>
      <c r="E1418" s="594" t="s">
        <v>240</v>
      </c>
      <c r="F1418" s="594" t="s">
        <v>728</v>
      </c>
      <c r="G1418" s="596" t="s">
        <v>729</v>
      </c>
      <c r="H1418" s="597">
        <v>6700000</v>
      </c>
    </row>
    <row r="1419" spans="1:8">
      <c r="A1419" s="594" t="s">
        <v>132</v>
      </c>
      <c r="B1419" s="594" t="s">
        <v>1385</v>
      </c>
      <c r="C1419" s="594" t="s">
        <v>276</v>
      </c>
      <c r="D1419" s="594" t="s">
        <v>2725</v>
      </c>
      <c r="E1419" s="594" t="s">
        <v>240</v>
      </c>
      <c r="F1419" s="594" t="s">
        <v>1268</v>
      </c>
      <c r="G1419" s="596" t="s">
        <v>1267</v>
      </c>
      <c r="H1419" s="597">
        <v>1955000</v>
      </c>
    </row>
    <row r="1420" spans="1:8">
      <c r="A1420" s="594" t="s">
        <v>132</v>
      </c>
      <c r="B1420" s="594" t="s">
        <v>1385</v>
      </c>
      <c r="C1420" s="594" t="s">
        <v>276</v>
      </c>
      <c r="D1420" s="594" t="s">
        <v>2725</v>
      </c>
      <c r="E1420" s="594" t="s">
        <v>240</v>
      </c>
      <c r="F1420" s="594" t="s">
        <v>731</v>
      </c>
      <c r="G1420" s="596" t="s">
        <v>732</v>
      </c>
      <c r="H1420" s="597">
        <v>11760000</v>
      </c>
    </row>
    <row r="1421" spans="1:8">
      <c r="A1421" s="594" t="s">
        <v>132</v>
      </c>
      <c r="B1421" s="594" t="s">
        <v>1385</v>
      </c>
      <c r="C1421" s="594" t="s">
        <v>276</v>
      </c>
      <c r="D1421" s="594" t="s">
        <v>2725</v>
      </c>
      <c r="E1421" s="594" t="s">
        <v>240</v>
      </c>
      <c r="F1421" s="594" t="s">
        <v>733</v>
      </c>
      <c r="G1421" s="596" t="s">
        <v>734</v>
      </c>
      <c r="H1421" s="597">
        <v>76250000</v>
      </c>
    </row>
    <row r="1422" spans="1:8">
      <c r="A1422" s="594" t="s">
        <v>132</v>
      </c>
      <c r="B1422" s="594" t="s">
        <v>1385</v>
      </c>
      <c r="C1422" s="594" t="s">
        <v>276</v>
      </c>
      <c r="D1422" s="594" t="s">
        <v>2725</v>
      </c>
      <c r="E1422" s="594" t="s">
        <v>240</v>
      </c>
      <c r="F1422" s="594" t="s">
        <v>735</v>
      </c>
      <c r="G1422" s="596" t="s">
        <v>193</v>
      </c>
      <c r="H1422" s="597">
        <v>29475000</v>
      </c>
    </row>
    <row r="1423" spans="1:8">
      <c r="A1423" s="594" t="s">
        <v>132</v>
      </c>
      <c r="B1423" s="594" t="s">
        <v>1385</v>
      </c>
      <c r="C1423" s="594" t="s">
        <v>276</v>
      </c>
      <c r="D1423" s="594" t="s">
        <v>2725</v>
      </c>
      <c r="E1423" s="594" t="s">
        <v>183</v>
      </c>
      <c r="F1423" s="595" t="s">
        <v>411</v>
      </c>
      <c r="G1423" s="596" t="s">
        <v>184</v>
      </c>
      <c r="H1423" s="597">
        <v>250236000</v>
      </c>
    </row>
    <row r="1424" spans="1:8">
      <c r="A1424" s="594" t="s">
        <v>132</v>
      </c>
      <c r="B1424" s="594" t="s">
        <v>1385</v>
      </c>
      <c r="C1424" s="594" t="s">
        <v>276</v>
      </c>
      <c r="D1424" s="594" t="s">
        <v>2725</v>
      </c>
      <c r="E1424" s="594" t="s">
        <v>183</v>
      </c>
      <c r="F1424" s="594" t="s">
        <v>587</v>
      </c>
      <c r="G1424" s="596" t="s">
        <v>588</v>
      </c>
      <c r="H1424" s="597">
        <v>8596000</v>
      </c>
    </row>
    <row r="1425" spans="1:8">
      <c r="A1425" s="594" t="s">
        <v>132</v>
      </c>
      <c r="B1425" s="594" t="s">
        <v>1385</v>
      </c>
      <c r="C1425" s="594" t="s">
        <v>276</v>
      </c>
      <c r="D1425" s="594" t="s">
        <v>2725</v>
      </c>
      <c r="E1425" s="594" t="s">
        <v>183</v>
      </c>
      <c r="F1425" s="594" t="s">
        <v>736</v>
      </c>
      <c r="G1425" s="596" t="s">
        <v>737</v>
      </c>
      <c r="H1425" s="597">
        <v>41290000</v>
      </c>
    </row>
    <row r="1426" spans="1:8">
      <c r="A1426" s="594" t="s">
        <v>132</v>
      </c>
      <c r="B1426" s="594" t="s">
        <v>1385</v>
      </c>
      <c r="C1426" s="594" t="s">
        <v>276</v>
      </c>
      <c r="D1426" s="594" t="s">
        <v>2725</v>
      </c>
      <c r="E1426" s="594" t="s">
        <v>183</v>
      </c>
      <c r="F1426" s="594" t="s">
        <v>185</v>
      </c>
      <c r="G1426" s="596" t="s">
        <v>186</v>
      </c>
      <c r="H1426" s="597">
        <v>9850000</v>
      </c>
    </row>
    <row r="1427" spans="1:8">
      <c r="A1427" s="594" t="s">
        <v>132</v>
      </c>
      <c r="B1427" s="594" t="s">
        <v>1385</v>
      </c>
      <c r="C1427" s="594" t="s">
        <v>276</v>
      </c>
      <c r="D1427" s="594" t="s">
        <v>2725</v>
      </c>
      <c r="E1427" s="594" t="s">
        <v>183</v>
      </c>
      <c r="F1427" s="594" t="s">
        <v>187</v>
      </c>
      <c r="G1427" s="596" t="s">
        <v>2683</v>
      </c>
      <c r="H1427" s="597">
        <v>190500000</v>
      </c>
    </row>
    <row r="1428" spans="1:8">
      <c r="A1428" s="594" t="s">
        <v>132</v>
      </c>
      <c r="B1428" s="594" t="s">
        <v>1385</v>
      </c>
      <c r="C1428" s="594" t="s">
        <v>276</v>
      </c>
      <c r="D1428" s="594" t="s">
        <v>2725</v>
      </c>
      <c r="E1428" s="594" t="s">
        <v>738</v>
      </c>
      <c r="F1428" s="595" t="s">
        <v>411</v>
      </c>
      <c r="G1428" s="596" t="s">
        <v>739</v>
      </c>
      <c r="H1428" s="597">
        <v>134140000</v>
      </c>
    </row>
    <row r="1429" spans="1:8">
      <c r="A1429" s="594" t="s">
        <v>132</v>
      </c>
      <c r="B1429" s="594" t="s">
        <v>1385</v>
      </c>
      <c r="C1429" s="594" t="s">
        <v>276</v>
      </c>
      <c r="D1429" s="594" t="s">
        <v>2725</v>
      </c>
      <c r="E1429" s="594" t="s">
        <v>738</v>
      </c>
      <c r="F1429" s="594" t="s">
        <v>356</v>
      </c>
      <c r="G1429" s="596" t="s">
        <v>357</v>
      </c>
      <c r="H1429" s="597">
        <v>1950000</v>
      </c>
    </row>
    <row r="1430" spans="1:8">
      <c r="A1430" s="594" t="s">
        <v>132</v>
      </c>
      <c r="B1430" s="594" t="s">
        <v>1385</v>
      </c>
      <c r="C1430" s="594" t="s">
        <v>276</v>
      </c>
      <c r="D1430" s="594" t="s">
        <v>2725</v>
      </c>
      <c r="E1430" s="594" t="s">
        <v>738</v>
      </c>
      <c r="F1430" s="594" t="s">
        <v>296</v>
      </c>
      <c r="G1430" s="596" t="s">
        <v>297</v>
      </c>
      <c r="H1430" s="597">
        <v>132190000</v>
      </c>
    </row>
    <row r="1431" spans="1:8">
      <c r="A1431" s="594" t="s">
        <v>132</v>
      </c>
      <c r="B1431" s="594" t="s">
        <v>1385</v>
      </c>
      <c r="C1431" s="594" t="s">
        <v>276</v>
      </c>
      <c r="D1431" s="594" t="s">
        <v>2725</v>
      </c>
      <c r="E1431" s="594" t="s">
        <v>744</v>
      </c>
      <c r="F1431" s="595" t="s">
        <v>411</v>
      </c>
      <c r="G1431" s="596" t="s">
        <v>2686</v>
      </c>
      <c r="H1431" s="597">
        <v>128064000</v>
      </c>
    </row>
    <row r="1432" spans="1:8">
      <c r="A1432" s="594" t="s">
        <v>132</v>
      </c>
      <c r="B1432" s="594" t="s">
        <v>1385</v>
      </c>
      <c r="C1432" s="594" t="s">
        <v>276</v>
      </c>
      <c r="D1432" s="594" t="s">
        <v>2725</v>
      </c>
      <c r="E1432" s="594" t="s">
        <v>744</v>
      </c>
      <c r="F1432" s="594" t="s">
        <v>1061</v>
      </c>
      <c r="G1432" s="596" t="s">
        <v>2729</v>
      </c>
      <c r="H1432" s="597">
        <v>15114000</v>
      </c>
    </row>
    <row r="1433" spans="1:8">
      <c r="A1433" s="594" t="s">
        <v>132</v>
      </c>
      <c r="B1433" s="594" t="s">
        <v>1385</v>
      </c>
      <c r="C1433" s="594" t="s">
        <v>276</v>
      </c>
      <c r="D1433" s="594" t="s">
        <v>2725</v>
      </c>
      <c r="E1433" s="594" t="s">
        <v>744</v>
      </c>
      <c r="F1433" s="594" t="s">
        <v>286</v>
      </c>
      <c r="G1433" s="596" t="s">
        <v>2688</v>
      </c>
      <c r="H1433" s="597">
        <v>2700000</v>
      </c>
    </row>
    <row r="1434" spans="1:8">
      <c r="A1434" s="594" t="s">
        <v>132</v>
      </c>
      <c r="B1434" s="594" t="s">
        <v>1385</v>
      </c>
      <c r="C1434" s="594" t="s">
        <v>276</v>
      </c>
      <c r="D1434" s="594" t="s">
        <v>2725</v>
      </c>
      <c r="E1434" s="594" t="s">
        <v>744</v>
      </c>
      <c r="F1434" s="594" t="s">
        <v>7</v>
      </c>
      <c r="G1434" s="596" t="s">
        <v>8</v>
      </c>
      <c r="H1434" s="597">
        <v>72254000</v>
      </c>
    </row>
    <row r="1435" spans="1:8">
      <c r="A1435" s="594" t="s">
        <v>132</v>
      </c>
      <c r="B1435" s="594" t="s">
        <v>1385</v>
      </c>
      <c r="C1435" s="594" t="s">
        <v>276</v>
      </c>
      <c r="D1435" s="594" t="s">
        <v>2725</v>
      </c>
      <c r="E1435" s="594" t="s">
        <v>744</v>
      </c>
      <c r="F1435" s="594" t="s">
        <v>572</v>
      </c>
      <c r="G1435" s="596" t="s">
        <v>2689</v>
      </c>
      <c r="H1435" s="597">
        <v>11576000</v>
      </c>
    </row>
    <row r="1436" spans="1:8">
      <c r="A1436" s="594" t="s">
        <v>132</v>
      </c>
      <c r="B1436" s="594" t="s">
        <v>1385</v>
      </c>
      <c r="C1436" s="594" t="s">
        <v>276</v>
      </c>
      <c r="D1436" s="594" t="s">
        <v>2725</v>
      </c>
      <c r="E1436" s="594" t="s">
        <v>744</v>
      </c>
      <c r="F1436" s="594" t="s">
        <v>746</v>
      </c>
      <c r="G1436" s="596" t="s">
        <v>2690</v>
      </c>
      <c r="H1436" s="597">
        <v>180000</v>
      </c>
    </row>
    <row r="1437" spans="1:8">
      <c r="A1437" s="594" t="s">
        <v>132</v>
      </c>
      <c r="B1437" s="594" t="s">
        <v>1385</v>
      </c>
      <c r="C1437" s="594" t="s">
        <v>276</v>
      </c>
      <c r="D1437" s="594" t="s">
        <v>2725</v>
      </c>
      <c r="E1437" s="594" t="s">
        <v>744</v>
      </c>
      <c r="F1437" s="594" t="s">
        <v>11</v>
      </c>
      <c r="G1437" s="596" t="s">
        <v>2691</v>
      </c>
      <c r="H1437" s="597">
        <v>2865000</v>
      </c>
    </row>
    <row r="1438" spans="1:8">
      <c r="A1438" s="594" t="s">
        <v>132</v>
      </c>
      <c r="B1438" s="594" t="s">
        <v>1385</v>
      </c>
      <c r="C1438" s="594" t="s">
        <v>276</v>
      </c>
      <c r="D1438" s="594" t="s">
        <v>2725</v>
      </c>
      <c r="E1438" s="594" t="s">
        <v>744</v>
      </c>
      <c r="F1438" s="594" t="s">
        <v>748</v>
      </c>
      <c r="G1438" s="596" t="s">
        <v>35</v>
      </c>
      <c r="H1438" s="597">
        <v>23375000</v>
      </c>
    </row>
    <row r="1439" spans="1:8">
      <c r="A1439" s="594" t="s">
        <v>132</v>
      </c>
      <c r="B1439" s="594" t="s">
        <v>1385</v>
      </c>
      <c r="C1439" s="594" t="s">
        <v>276</v>
      </c>
      <c r="D1439" s="594" t="s">
        <v>2725</v>
      </c>
      <c r="E1439" s="594" t="s">
        <v>2692</v>
      </c>
      <c r="F1439" s="595" t="s">
        <v>411</v>
      </c>
      <c r="G1439" s="596" t="s">
        <v>2693</v>
      </c>
      <c r="H1439" s="597">
        <v>95536000</v>
      </c>
    </row>
    <row r="1440" spans="1:8">
      <c r="A1440" s="594" t="s">
        <v>132</v>
      </c>
      <c r="B1440" s="594" t="s">
        <v>1385</v>
      </c>
      <c r="C1440" s="594" t="s">
        <v>276</v>
      </c>
      <c r="D1440" s="594" t="s">
        <v>2725</v>
      </c>
      <c r="E1440" s="594" t="s">
        <v>2692</v>
      </c>
      <c r="F1440" s="594" t="s">
        <v>2722</v>
      </c>
      <c r="G1440" s="596" t="s">
        <v>2690</v>
      </c>
      <c r="H1440" s="597">
        <v>45750000</v>
      </c>
    </row>
    <row r="1441" spans="1:8">
      <c r="A1441" s="594" t="s">
        <v>132</v>
      </c>
      <c r="B1441" s="594" t="s">
        <v>1385</v>
      </c>
      <c r="C1441" s="594" t="s">
        <v>276</v>
      </c>
      <c r="D1441" s="594" t="s">
        <v>2725</v>
      </c>
      <c r="E1441" s="594" t="s">
        <v>2692</v>
      </c>
      <c r="F1441" s="594" t="s">
        <v>2694</v>
      </c>
      <c r="G1441" s="596" t="s">
        <v>2689</v>
      </c>
      <c r="H1441" s="597">
        <v>49786000</v>
      </c>
    </row>
    <row r="1442" spans="1:8">
      <c r="A1442" s="594" t="s">
        <v>132</v>
      </c>
      <c r="B1442" s="594" t="s">
        <v>1385</v>
      </c>
      <c r="C1442" s="594" t="s">
        <v>276</v>
      </c>
      <c r="D1442" s="594" t="s">
        <v>2725</v>
      </c>
      <c r="E1442" s="594" t="s">
        <v>189</v>
      </c>
      <c r="F1442" s="595" t="s">
        <v>411</v>
      </c>
      <c r="G1442" s="596" t="s">
        <v>190</v>
      </c>
      <c r="H1442" s="597">
        <v>676684800</v>
      </c>
    </row>
    <row r="1443" spans="1:8">
      <c r="A1443" s="594" t="s">
        <v>132</v>
      </c>
      <c r="B1443" s="594" t="s">
        <v>1385</v>
      </c>
      <c r="C1443" s="594" t="s">
        <v>276</v>
      </c>
      <c r="D1443" s="594" t="s">
        <v>2725</v>
      </c>
      <c r="E1443" s="594" t="s">
        <v>189</v>
      </c>
      <c r="F1443" s="594" t="s">
        <v>773</v>
      </c>
      <c r="G1443" s="596" t="s">
        <v>2695</v>
      </c>
      <c r="H1443" s="597">
        <v>2500000</v>
      </c>
    </row>
    <row r="1444" spans="1:8">
      <c r="A1444" s="594" t="s">
        <v>132</v>
      </c>
      <c r="B1444" s="594" t="s">
        <v>1385</v>
      </c>
      <c r="C1444" s="594" t="s">
        <v>276</v>
      </c>
      <c r="D1444" s="594" t="s">
        <v>2725</v>
      </c>
      <c r="E1444" s="594" t="s">
        <v>189</v>
      </c>
      <c r="F1444" s="594" t="s">
        <v>13</v>
      </c>
      <c r="G1444" s="596" t="s">
        <v>2732</v>
      </c>
      <c r="H1444" s="597">
        <v>24450000</v>
      </c>
    </row>
    <row r="1445" spans="1:8">
      <c r="A1445" s="594" t="s">
        <v>132</v>
      </c>
      <c r="B1445" s="594" t="s">
        <v>1385</v>
      </c>
      <c r="C1445" s="594" t="s">
        <v>276</v>
      </c>
      <c r="D1445" s="594" t="s">
        <v>2725</v>
      </c>
      <c r="E1445" s="594" t="s">
        <v>189</v>
      </c>
      <c r="F1445" s="594" t="s">
        <v>37</v>
      </c>
      <c r="G1445" s="596" t="s">
        <v>2696</v>
      </c>
      <c r="H1445" s="597">
        <v>649734800</v>
      </c>
    </row>
    <row r="1446" spans="1:8">
      <c r="A1446" s="594" t="s">
        <v>132</v>
      </c>
      <c r="B1446" s="594" t="s">
        <v>1385</v>
      </c>
      <c r="C1446" s="594" t="s">
        <v>276</v>
      </c>
      <c r="D1446" s="594" t="s">
        <v>2725</v>
      </c>
      <c r="E1446" s="594" t="s">
        <v>2697</v>
      </c>
      <c r="F1446" s="595" t="s">
        <v>411</v>
      </c>
      <c r="G1446" s="596" t="s">
        <v>2698</v>
      </c>
      <c r="H1446" s="597">
        <v>5000000</v>
      </c>
    </row>
    <row r="1447" spans="1:8">
      <c r="A1447" s="594" t="s">
        <v>132</v>
      </c>
      <c r="B1447" s="594" t="s">
        <v>1385</v>
      </c>
      <c r="C1447" s="594" t="s">
        <v>276</v>
      </c>
      <c r="D1447" s="594" t="s">
        <v>2725</v>
      </c>
      <c r="E1447" s="594" t="s">
        <v>2697</v>
      </c>
      <c r="F1447" s="594" t="s">
        <v>2699</v>
      </c>
      <c r="G1447" s="596" t="s">
        <v>2700</v>
      </c>
      <c r="H1447" s="597">
        <v>5000000</v>
      </c>
    </row>
    <row r="1448" spans="1:8">
      <c r="A1448" s="594" t="s">
        <v>132</v>
      </c>
      <c r="B1448" s="594" t="s">
        <v>1385</v>
      </c>
      <c r="C1448" s="594" t="s">
        <v>276</v>
      </c>
      <c r="D1448" s="594" t="s">
        <v>2725</v>
      </c>
      <c r="E1448" s="594" t="s">
        <v>194</v>
      </c>
      <c r="F1448" s="595" t="s">
        <v>411</v>
      </c>
      <c r="G1448" s="596" t="s">
        <v>195</v>
      </c>
      <c r="H1448" s="597">
        <v>159760800</v>
      </c>
    </row>
    <row r="1449" spans="1:8">
      <c r="A1449" s="594" t="s">
        <v>132</v>
      </c>
      <c r="B1449" s="594" t="s">
        <v>1385</v>
      </c>
      <c r="C1449" s="594" t="s">
        <v>276</v>
      </c>
      <c r="D1449" s="594" t="s">
        <v>2725</v>
      </c>
      <c r="E1449" s="594" t="s">
        <v>194</v>
      </c>
      <c r="F1449" s="594" t="s">
        <v>15</v>
      </c>
      <c r="G1449" s="596" t="s">
        <v>2701</v>
      </c>
      <c r="H1449" s="597">
        <v>1402000</v>
      </c>
    </row>
    <row r="1450" spans="1:8">
      <c r="A1450" s="594" t="s">
        <v>132</v>
      </c>
      <c r="B1450" s="594" t="s">
        <v>1385</v>
      </c>
      <c r="C1450" s="594" t="s">
        <v>276</v>
      </c>
      <c r="D1450" s="594" t="s">
        <v>2725</v>
      </c>
      <c r="E1450" s="594" t="s">
        <v>194</v>
      </c>
      <c r="F1450" s="594" t="s">
        <v>39</v>
      </c>
      <c r="G1450" s="596" t="s">
        <v>2702</v>
      </c>
      <c r="H1450" s="597">
        <v>13284800</v>
      </c>
    </row>
    <row r="1451" spans="1:8">
      <c r="A1451" s="594" t="s">
        <v>132</v>
      </c>
      <c r="B1451" s="594" t="s">
        <v>1385</v>
      </c>
      <c r="C1451" s="594" t="s">
        <v>276</v>
      </c>
      <c r="D1451" s="594" t="s">
        <v>2725</v>
      </c>
      <c r="E1451" s="594" t="s">
        <v>194</v>
      </c>
      <c r="F1451" s="594" t="s">
        <v>198</v>
      </c>
      <c r="G1451" s="596" t="s">
        <v>199</v>
      </c>
      <c r="H1451" s="597">
        <v>121134000</v>
      </c>
    </row>
    <row r="1452" spans="1:8">
      <c r="A1452" s="594" t="s">
        <v>132</v>
      </c>
      <c r="B1452" s="594" t="s">
        <v>1385</v>
      </c>
      <c r="C1452" s="594" t="s">
        <v>276</v>
      </c>
      <c r="D1452" s="594" t="s">
        <v>2725</v>
      </c>
      <c r="E1452" s="594" t="s">
        <v>194</v>
      </c>
      <c r="F1452" s="594" t="s">
        <v>200</v>
      </c>
      <c r="G1452" s="596" t="s">
        <v>201</v>
      </c>
      <c r="H1452" s="597">
        <v>23940000</v>
      </c>
    </row>
    <row r="1453" spans="1:8">
      <c r="A1453" s="594" t="s">
        <v>132</v>
      </c>
      <c r="B1453" s="594" t="s">
        <v>1385</v>
      </c>
      <c r="C1453" s="594" t="s">
        <v>276</v>
      </c>
      <c r="D1453" s="594" t="s">
        <v>2725</v>
      </c>
      <c r="E1453" s="594" t="s">
        <v>573</v>
      </c>
      <c r="F1453" s="595" t="s">
        <v>411</v>
      </c>
      <c r="G1453" s="596" t="s">
        <v>2703</v>
      </c>
      <c r="H1453" s="597">
        <v>5042000</v>
      </c>
    </row>
    <row r="1454" spans="1:8">
      <c r="A1454" s="594" t="s">
        <v>132</v>
      </c>
      <c r="B1454" s="594" t="s">
        <v>1385</v>
      </c>
      <c r="C1454" s="594" t="s">
        <v>276</v>
      </c>
      <c r="D1454" s="594" t="s">
        <v>2725</v>
      </c>
      <c r="E1454" s="594" t="s">
        <v>573</v>
      </c>
      <c r="F1454" s="594" t="s">
        <v>574</v>
      </c>
      <c r="G1454" s="596" t="s">
        <v>2704</v>
      </c>
      <c r="H1454" s="597">
        <v>5042000</v>
      </c>
    </row>
    <row r="1455" spans="1:8">
      <c r="A1455" s="594" t="s">
        <v>132</v>
      </c>
      <c r="B1455" s="594" t="s">
        <v>1385</v>
      </c>
      <c r="C1455" s="594" t="s">
        <v>276</v>
      </c>
      <c r="D1455" s="594" t="s">
        <v>2725</v>
      </c>
      <c r="E1455" s="594" t="s">
        <v>550</v>
      </c>
      <c r="F1455" s="595" t="s">
        <v>411</v>
      </c>
      <c r="G1455" s="596" t="s">
        <v>2705</v>
      </c>
      <c r="H1455" s="597">
        <v>18467000</v>
      </c>
    </row>
    <row r="1456" spans="1:8">
      <c r="A1456" s="594" t="s">
        <v>132</v>
      </c>
      <c r="B1456" s="594" t="s">
        <v>1385</v>
      </c>
      <c r="C1456" s="594" t="s">
        <v>276</v>
      </c>
      <c r="D1456" s="594" t="s">
        <v>2725</v>
      </c>
      <c r="E1456" s="594" t="s">
        <v>550</v>
      </c>
      <c r="F1456" s="594" t="s">
        <v>2706</v>
      </c>
      <c r="G1456" s="596" t="s">
        <v>72</v>
      </c>
      <c r="H1456" s="597">
        <v>18467000</v>
      </c>
    </row>
    <row r="1457" spans="1:8">
      <c r="A1457" s="594" t="s">
        <v>132</v>
      </c>
      <c r="B1457" s="594" t="s">
        <v>1385</v>
      </c>
      <c r="C1457" s="594" t="s">
        <v>322</v>
      </c>
      <c r="D1457" s="595" t="s">
        <v>411</v>
      </c>
      <c r="E1457" s="595" t="s">
        <v>411</v>
      </c>
      <c r="F1457" s="595" t="s">
        <v>411</v>
      </c>
      <c r="G1457" s="596" t="s">
        <v>2661</v>
      </c>
      <c r="H1457" s="597">
        <v>11496845000</v>
      </c>
    </row>
    <row r="1458" spans="1:8">
      <c r="A1458" s="594" t="s">
        <v>132</v>
      </c>
      <c r="B1458" s="594" t="s">
        <v>1385</v>
      </c>
      <c r="C1458" s="594" t="s">
        <v>322</v>
      </c>
      <c r="D1458" s="594" t="s">
        <v>2662</v>
      </c>
      <c r="E1458" s="595" t="s">
        <v>411</v>
      </c>
      <c r="F1458" s="595" t="s">
        <v>411</v>
      </c>
      <c r="G1458" s="596" t="s">
        <v>2663</v>
      </c>
      <c r="H1458" s="597">
        <v>11364845000</v>
      </c>
    </row>
    <row r="1459" spans="1:8">
      <c r="A1459" s="594" t="s">
        <v>132</v>
      </c>
      <c r="B1459" s="594" t="s">
        <v>1385</v>
      </c>
      <c r="C1459" s="594" t="s">
        <v>322</v>
      </c>
      <c r="D1459" s="594" t="s">
        <v>2662</v>
      </c>
      <c r="E1459" s="594" t="s">
        <v>142</v>
      </c>
      <c r="F1459" s="595" t="s">
        <v>411</v>
      </c>
      <c r="G1459" s="596" t="s">
        <v>143</v>
      </c>
      <c r="H1459" s="597">
        <v>1986405725</v>
      </c>
    </row>
    <row r="1460" spans="1:8">
      <c r="A1460" s="594" t="s">
        <v>132</v>
      </c>
      <c r="B1460" s="594" t="s">
        <v>1385</v>
      </c>
      <c r="C1460" s="594" t="s">
        <v>322</v>
      </c>
      <c r="D1460" s="594" t="s">
        <v>2662</v>
      </c>
      <c r="E1460" s="594" t="s">
        <v>142</v>
      </c>
      <c r="F1460" s="594" t="s">
        <v>144</v>
      </c>
      <c r="G1460" s="596" t="s">
        <v>2664</v>
      </c>
      <c r="H1460" s="597">
        <v>1986405725</v>
      </c>
    </row>
    <row r="1461" spans="1:8">
      <c r="A1461" s="594" t="s">
        <v>132</v>
      </c>
      <c r="B1461" s="594" t="s">
        <v>1385</v>
      </c>
      <c r="C1461" s="594" t="s">
        <v>322</v>
      </c>
      <c r="D1461" s="594" t="s">
        <v>2662</v>
      </c>
      <c r="E1461" s="594" t="s">
        <v>148</v>
      </c>
      <c r="F1461" s="595" t="s">
        <v>411</v>
      </c>
      <c r="G1461" s="596" t="s">
        <v>149</v>
      </c>
      <c r="H1461" s="597">
        <v>730783400</v>
      </c>
    </row>
    <row r="1462" spans="1:8">
      <c r="A1462" s="594" t="s">
        <v>132</v>
      </c>
      <c r="B1462" s="594" t="s">
        <v>1385</v>
      </c>
      <c r="C1462" s="594" t="s">
        <v>322</v>
      </c>
      <c r="D1462" s="594" t="s">
        <v>2662</v>
      </c>
      <c r="E1462" s="594" t="s">
        <v>148</v>
      </c>
      <c r="F1462" s="594" t="s">
        <v>223</v>
      </c>
      <c r="G1462" s="596" t="s">
        <v>224</v>
      </c>
      <c r="H1462" s="597">
        <v>113485000</v>
      </c>
    </row>
    <row r="1463" spans="1:8">
      <c r="A1463" s="594" t="s">
        <v>132</v>
      </c>
      <c r="B1463" s="594" t="s">
        <v>1385</v>
      </c>
      <c r="C1463" s="594" t="s">
        <v>322</v>
      </c>
      <c r="D1463" s="594" t="s">
        <v>2662</v>
      </c>
      <c r="E1463" s="594" t="s">
        <v>148</v>
      </c>
      <c r="F1463" s="594" t="s">
        <v>591</v>
      </c>
      <c r="G1463" s="596" t="s">
        <v>592</v>
      </c>
      <c r="H1463" s="597">
        <v>8070000</v>
      </c>
    </row>
    <row r="1464" spans="1:8">
      <c r="A1464" s="594" t="s">
        <v>132</v>
      </c>
      <c r="B1464" s="594" t="s">
        <v>1385</v>
      </c>
      <c r="C1464" s="594" t="s">
        <v>322</v>
      </c>
      <c r="D1464" s="594" t="s">
        <v>2662</v>
      </c>
      <c r="E1464" s="594" t="s">
        <v>148</v>
      </c>
      <c r="F1464" s="594" t="s">
        <v>1075</v>
      </c>
      <c r="G1464" s="596" t="s">
        <v>2666</v>
      </c>
      <c r="H1464" s="597">
        <v>59286500</v>
      </c>
    </row>
    <row r="1465" spans="1:8">
      <c r="A1465" s="594" t="s">
        <v>132</v>
      </c>
      <c r="B1465" s="594" t="s">
        <v>1385</v>
      </c>
      <c r="C1465" s="594" t="s">
        <v>322</v>
      </c>
      <c r="D1465" s="594" t="s">
        <v>2662</v>
      </c>
      <c r="E1465" s="594" t="s">
        <v>148</v>
      </c>
      <c r="F1465" s="594" t="s">
        <v>150</v>
      </c>
      <c r="G1465" s="596" t="s">
        <v>151</v>
      </c>
      <c r="H1465" s="597">
        <v>15069000</v>
      </c>
    </row>
    <row r="1466" spans="1:8">
      <c r="A1466" s="594" t="s">
        <v>132</v>
      </c>
      <c r="B1466" s="594" t="s">
        <v>1385</v>
      </c>
      <c r="C1466" s="594" t="s">
        <v>322</v>
      </c>
      <c r="D1466" s="594" t="s">
        <v>2662</v>
      </c>
      <c r="E1466" s="594" t="s">
        <v>148</v>
      </c>
      <c r="F1466" s="594" t="s">
        <v>605</v>
      </c>
      <c r="G1466" s="596" t="s">
        <v>2668</v>
      </c>
      <c r="H1466" s="597">
        <v>13743000</v>
      </c>
    </row>
    <row r="1467" spans="1:8">
      <c r="A1467" s="594" t="s">
        <v>132</v>
      </c>
      <c r="B1467" s="594" t="s">
        <v>1385</v>
      </c>
      <c r="C1467" s="594" t="s">
        <v>322</v>
      </c>
      <c r="D1467" s="594" t="s">
        <v>2662</v>
      </c>
      <c r="E1467" s="594" t="s">
        <v>148</v>
      </c>
      <c r="F1467" s="594" t="s">
        <v>624</v>
      </c>
      <c r="G1467" s="596" t="s">
        <v>2774</v>
      </c>
      <c r="H1467" s="597">
        <v>11016000</v>
      </c>
    </row>
    <row r="1468" spans="1:8">
      <c r="A1468" s="594" t="s">
        <v>132</v>
      </c>
      <c r="B1468" s="594" t="s">
        <v>1385</v>
      </c>
      <c r="C1468" s="594" t="s">
        <v>322</v>
      </c>
      <c r="D1468" s="594" t="s">
        <v>2662</v>
      </c>
      <c r="E1468" s="594" t="s">
        <v>148</v>
      </c>
      <c r="F1468" s="594" t="s">
        <v>212</v>
      </c>
      <c r="G1468" s="596" t="s">
        <v>213</v>
      </c>
      <c r="H1468" s="597">
        <v>494348500</v>
      </c>
    </row>
    <row r="1469" spans="1:8">
      <c r="A1469" s="594" t="s">
        <v>132</v>
      </c>
      <c r="B1469" s="594" t="s">
        <v>1385</v>
      </c>
      <c r="C1469" s="594" t="s">
        <v>322</v>
      </c>
      <c r="D1469" s="594" t="s">
        <v>2662</v>
      </c>
      <c r="E1469" s="594" t="s">
        <v>148</v>
      </c>
      <c r="F1469" s="594" t="s">
        <v>227</v>
      </c>
      <c r="G1469" s="596" t="s">
        <v>2669</v>
      </c>
      <c r="H1469" s="597">
        <v>15765400</v>
      </c>
    </row>
    <row r="1470" spans="1:8">
      <c r="A1470" s="594" t="s">
        <v>132</v>
      </c>
      <c r="B1470" s="594" t="s">
        <v>1385</v>
      </c>
      <c r="C1470" s="594" t="s">
        <v>322</v>
      </c>
      <c r="D1470" s="594" t="s">
        <v>2662</v>
      </c>
      <c r="E1470" s="594" t="s">
        <v>582</v>
      </c>
      <c r="F1470" s="595" t="s">
        <v>411</v>
      </c>
      <c r="G1470" s="596" t="s">
        <v>583</v>
      </c>
      <c r="H1470" s="597">
        <v>88479000</v>
      </c>
    </row>
    <row r="1471" spans="1:8">
      <c r="A1471" s="594" t="s">
        <v>132</v>
      </c>
      <c r="B1471" s="594" t="s">
        <v>1385</v>
      </c>
      <c r="C1471" s="594" t="s">
        <v>322</v>
      </c>
      <c r="D1471" s="594" t="s">
        <v>2662</v>
      </c>
      <c r="E1471" s="594" t="s">
        <v>582</v>
      </c>
      <c r="F1471" s="594" t="s">
        <v>584</v>
      </c>
      <c r="G1471" s="596" t="s">
        <v>2670</v>
      </c>
      <c r="H1471" s="597">
        <v>78230000</v>
      </c>
    </row>
    <row r="1472" spans="1:8">
      <c r="A1472" s="594" t="s">
        <v>132</v>
      </c>
      <c r="B1472" s="594" t="s">
        <v>1385</v>
      </c>
      <c r="C1472" s="594" t="s">
        <v>322</v>
      </c>
      <c r="D1472" s="594" t="s">
        <v>2662</v>
      </c>
      <c r="E1472" s="594" t="s">
        <v>582</v>
      </c>
      <c r="F1472" s="594" t="s">
        <v>586</v>
      </c>
      <c r="G1472" s="596" t="s">
        <v>2671</v>
      </c>
      <c r="H1472" s="597">
        <v>10249000</v>
      </c>
    </row>
    <row r="1473" spans="1:8">
      <c r="A1473" s="594" t="s">
        <v>132</v>
      </c>
      <c r="B1473" s="594" t="s">
        <v>1385</v>
      </c>
      <c r="C1473" s="594" t="s">
        <v>322</v>
      </c>
      <c r="D1473" s="594" t="s">
        <v>2662</v>
      </c>
      <c r="E1473" s="594" t="s">
        <v>152</v>
      </c>
      <c r="F1473" s="595" t="s">
        <v>411</v>
      </c>
      <c r="G1473" s="596" t="s">
        <v>153</v>
      </c>
      <c r="H1473" s="597">
        <v>459443000</v>
      </c>
    </row>
    <row r="1474" spans="1:8">
      <c r="A1474" s="594" t="s">
        <v>132</v>
      </c>
      <c r="B1474" s="594" t="s">
        <v>1385</v>
      </c>
      <c r="C1474" s="594" t="s">
        <v>322</v>
      </c>
      <c r="D1474" s="594" t="s">
        <v>2662</v>
      </c>
      <c r="E1474" s="594" t="s">
        <v>152</v>
      </c>
      <c r="F1474" s="594" t="s">
        <v>606</v>
      </c>
      <c r="G1474" s="596" t="s">
        <v>195</v>
      </c>
      <c r="H1474" s="597">
        <v>459443000</v>
      </c>
    </row>
    <row r="1475" spans="1:8">
      <c r="A1475" s="594" t="s">
        <v>132</v>
      </c>
      <c r="B1475" s="594" t="s">
        <v>1385</v>
      </c>
      <c r="C1475" s="594" t="s">
        <v>322</v>
      </c>
      <c r="D1475" s="594" t="s">
        <v>2662</v>
      </c>
      <c r="E1475" s="594" t="s">
        <v>156</v>
      </c>
      <c r="F1475" s="595" t="s">
        <v>411</v>
      </c>
      <c r="G1475" s="596" t="s">
        <v>514</v>
      </c>
      <c r="H1475" s="597">
        <v>487600600</v>
      </c>
    </row>
    <row r="1476" spans="1:8">
      <c r="A1476" s="594" t="s">
        <v>132</v>
      </c>
      <c r="B1476" s="594" t="s">
        <v>1385</v>
      </c>
      <c r="C1476" s="594" t="s">
        <v>322</v>
      </c>
      <c r="D1476" s="594" t="s">
        <v>2662</v>
      </c>
      <c r="E1476" s="594" t="s">
        <v>156</v>
      </c>
      <c r="F1476" s="594" t="s">
        <v>157</v>
      </c>
      <c r="G1476" s="596" t="s">
        <v>158</v>
      </c>
      <c r="H1476" s="597">
        <v>362812800</v>
      </c>
    </row>
    <row r="1477" spans="1:8">
      <c r="A1477" s="594" t="s">
        <v>132</v>
      </c>
      <c r="B1477" s="594" t="s">
        <v>1385</v>
      </c>
      <c r="C1477" s="594" t="s">
        <v>322</v>
      </c>
      <c r="D1477" s="594" t="s">
        <v>2662</v>
      </c>
      <c r="E1477" s="594" t="s">
        <v>156</v>
      </c>
      <c r="F1477" s="594" t="s">
        <v>159</v>
      </c>
      <c r="G1477" s="596" t="s">
        <v>160</v>
      </c>
      <c r="H1477" s="597">
        <v>67080000</v>
      </c>
    </row>
    <row r="1478" spans="1:8">
      <c r="A1478" s="594" t="s">
        <v>132</v>
      </c>
      <c r="B1478" s="594" t="s">
        <v>1385</v>
      </c>
      <c r="C1478" s="594" t="s">
        <v>322</v>
      </c>
      <c r="D1478" s="594" t="s">
        <v>2662</v>
      </c>
      <c r="E1478" s="594" t="s">
        <v>156</v>
      </c>
      <c r="F1478" s="594" t="s">
        <v>161</v>
      </c>
      <c r="G1478" s="596" t="s">
        <v>162</v>
      </c>
      <c r="H1478" s="597">
        <v>52517000</v>
      </c>
    </row>
    <row r="1479" spans="1:8">
      <c r="A1479" s="594" t="s">
        <v>132</v>
      </c>
      <c r="B1479" s="594" t="s">
        <v>1385</v>
      </c>
      <c r="C1479" s="594" t="s">
        <v>322</v>
      </c>
      <c r="D1479" s="594" t="s">
        <v>2662</v>
      </c>
      <c r="E1479" s="594" t="s">
        <v>156</v>
      </c>
      <c r="F1479" s="594" t="s">
        <v>1</v>
      </c>
      <c r="G1479" s="596" t="s">
        <v>2</v>
      </c>
      <c r="H1479" s="597">
        <v>5190800</v>
      </c>
    </row>
    <row r="1480" spans="1:8">
      <c r="A1480" s="594" t="s">
        <v>132</v>
      </c>
      <c r="B1480" s="594" t="s">
        <v>1385</v>
      </c>
      <c r="C1480" s="594" t="s">
        <v>322</v>
      </c>
      <c r="D1480" s="594" t="s">
        <v>2662</v>
      </c>
      <c r="E1480" s="594" t="s">
        <v>163</v>
      </c>
      <c r="F1480" s="595" t="s">
        <v>411</v>
      </c>
      <c r="G1480" s="596" t="s">
        <v>164</v>
      </c>
      <c r="H1480" s="597">
        <v>175870075</v>
      </c>
    </row>
    <row r="1481" spans="1:8">
      <c r="A1481" s="594" t="s">
        <v>132</v>
      </c>
      <c r="B1481" s="594" t="s">
        <v>1385</v>
      </c>
      <c r="C1481" s="594" t="s">
        <v>322</v>
      </c>
      <c r="D1481" s="594" t="s">
        <v>2662</v>
      </c>
      <c r="E1481" s="594" t="s">
        <v>163</v>
      </c>
      <c r="F1481" s="594" t="s">
        <v>1060</v>
      </c>
      <c r="G1481" s="596" t="s">
        <v>2672</v>
      </c>
      <c r="H1481" s="597">
        <v>67743075</v>
      </c>
    </row>
    <row r="1482" spans="1:8">
      <c r="A1482" s="594" t="s">
        <v>132</v>
      </c>
      <c r="B1482" s="594" t="s">
        <v>1385</v>
      </c>
      <c r="C1482" s="594" t="s">
        <v>322</v>
      </c>
      <c r="D1482" s="594" t="s">
        <v>2662</v>
      </c>
      <c r="E1482" s="594" t="s">
        <v>163</v>
      </c>
      <c r="F1482" s="594" t="s">
        <v>165</v>
      </c>
      <c r="G1482" s="596" t="s">
        <v>195</v>
      </c>
      <c r="H1482" s="597">
        <v>108127000</v>
      </c>
    </row>
    <row r="1483" spans="1:8">
      <c r="A1483" s="594" t="s">
        <v>132</v>
      </c>
      <c r="B1483" s="594" t="s">
        <v>1385</v>
      </c>
      <c r="C1483" s="594" t="s">
        <v>322</v>
      </c>
      <c r="D1483" s="594" t="s">
        <v>2662</v>
      </c>
      <c r="E1483" s="594" t="s">
        <v>167</v>
      </c>
      <c r="F1483" s="595" t="s">
        <v>411</v>
      </c>
      <c r="G1483" s="596" t="s">
        <v>168</v>
      </c>
      <c r="H1483" s="597">
        <v>149852600</v>
      </c>
    </row>
    <row r="1484" spans="1:8">
      <c r="A1484" s="594" t="s">
        <v>132</v>
      </c>
      <c r="B1484" s="594" t="s">
        <v>1385</v>
      </c>
      <c r="C1484" s="594" t="s">
        <v>322</v>
      </c>
      <c r="D1484" s="594" t="s">
        <v>2662</v>
      </c>
      <c r="E1484" s="594" t="s">
        <v>167</v>
      </c>
      <c r="F1484" s="594" t="s">
        <v>228</v>
      </c>
      <c r="G1484" s="596" t="s">
        <v>2673</v>
      </c>
      <c r="H1484" s="597">
        <v>44790700</v>
      </c>
    </row>
    <row r="1485" spans="1:8">
      <c r="A1485" s="594" t="s">
        <v>132</v>
      </c>
      <c r="B1485" s="594" t="s">
        <v>1385</v>
      </c>
      <c r="C1485" s="594" t="s">
        <v>322</v>
      </c>
      <c r="D1485" s="594" t="s">
        <v>2662</v>
      </c>
      <c r="E1485" s="594" t="s">
        <v>167</v>
      </c>
      <c r="F1485" s="594" t="s">
        <v>169</v>
      </c>
      <c r="G1485" s="596" t="s">
        <v>2674</v>
      </c>
      <c r="H1485" s="597">
        <v>16661900</v>
      </c>
    </row>
    <row r="1486" spans="1:8">
      <c r="A1486" s="594" t="s">
        <v>132</v>
      </c>
      <c r="B1486" s="594" t="s">
        <v>1385</v>
      </c>
      <c r="C1486" s="594" t="s">
        <v>322</v>
      </c>
      <c r="D1486" s="594" t="s">
        <v>2662</v>
      </c>
      <c r="E1486" s="594" t="s">
        <v>167</v>
      </c>
      <c r="F1486" s="594" t="s">
        <v>230</v>
      </c>
      <c r="G1486" s="596" t="s">
        <v>2675</v>
      </c>
      <c r="H1486" s="597">
        <v>76231000</v>
      </c>
    </row>
    <row r="1487" spans="1:8">
      <c r="A1487" s="594" t="s">
        <v>132</v>
      </c>
      <c r="B1487" s="594" t="s">
        <v>1385</v>
      </c>
      <c r="C1487" s="594" t="s">
        <v>322</v>
      </c>
      <c r="D1487" s="594" t="s">
        <v>2662</v>
      </c>
      <c r="E1487" s="594" t="s">
        <v>167</v>
      </c>
      <c r="F1487" s="594" t="s">
        <v>214</v>
      </c>
      <c r="G1487" s="596" t="s">
        <v>2676</v>
      </c>
      <c r="H1487" s="597">
        <v>1860000</v>
      </c>
    </row>
    <row r="1488" spans="1:8">
      <c r="A1488" s="594" t="s">
        <v>132</v>
      </c>
      <c r="B1488" s="594" t="s">
        <v>1385</v>
      </c>
      <c r="C1488" s="594" t="s">
        <v>322</v>
      </c>
      <c r="D1488" s="594" t="s">
        <v>2662</v>
      </c>
      <c r="E1488" s="594" t="s">
        <v>167</v>
      </c>
      <c r="F1488" s="594" t="s">
        <v>232</v>
      </c>
      <c r="G1488" s="596" t="s">
        <v>195</v>
      </c>
      <c r="H1488" s="597">
        <v>10309000</v>
      </c>
    </row>
    <row r="1489" spans="1:8">
      <c r="A1489" s="594" t="s">
        <v>132</v>
      </c>
      <c r="B1489" s="594" t="s">
        <v>1385</v>
      </c>
      <c r="C1489" s="594" t="s">
        <v>322</v>
      </c>
      <c r="D1489" s="594" t="s">
        <v>2662</v>
      </c>
      <c r="E1489" s="594" t="s">
        <v>171</v>
      </c>
      <c r="F1489" s="595" t="s">
        <v>411</v>
      </c>
      <c r="G1489" s="596" t="s">
        <v>2677</v>
      </c>
      <c r="H1489" s="597">
        <v>531650000</v>
      </c>
    </row>
    <row r="1490" spans="1:8">
      <c r="A1490" s="594" t="s">
        <v>132</v>
      </c>
      <c r="B1490" s="594" t="s">
        <v>1385</v>
      </c>
      <c r="C1490" s="594" t="s">
        <v>322</v>
      </c>
      <c r="D1490" s="594" t="s">
        <v>2662</v>
      </c>
      <c r="E1490" s="594" t="s">
        <v>171</v>
      </c>
      <c r="F1490" s="594" t="s">
        <v>173</v>
      </c>
      <c r="G1490" s="596" t="s">
        <v>174</v>
      </c>
      <c r="H1490" s="597">
        <v>123246000</v>
      </c>
    </row>
    <row r="1491" spans="1:8">
      <c r="A1491" s="594" t="s">
        <v>132</v>
      </c>
      <c r="B1491" s="594" t="s">
        <v>1385</v>
      </c>
      <c r="C1491" s="594" t="s">
        <v>322</v>
      </c>
      <c r="D1491" s="594" t="s">
        <v>2662</v>
      </c>
      <c r="E1491" s="594" t="s">
        <v>171</v>
      </c>
      <c r="F1491" s="594" t="s">
        <v>216</v>
      </c>
      <c r="G1491" s="596" t="s">
        <v>217</v>
      </c>
      <c r="H1491" s="597">
        <v>38644000</v>
      </c>
    </row>
    <row r="1492" spans="1:8">
      <c r="A1492" s="594" t="s">
        <v>132</v>
      </c>
      <c r="B1492" s="594" t="s">
        <v>1385</v>
      </c>
      <c r="C1492" s="594" t="s">
        <v>322</v>
      </c>
      <c r="D1492" s="594" t="s">
        <v>2662</v>
      </c>
      <c r="E1492" s="594" t="s">
        <v>171</v>
      </c>
      <c r="F1492" s="594" t="s">
        <v>5</v>
      </c>
      <c r="G1492" s="596" t="s">
        <v>2678</v>
      </c>
      <c r="H1492" s="597">
        <v>360430000</v>
      </c>
    </row>
    <row r="1493" spans="1:8">
      <c r="A1493" s="594" t="s">
        <v>132</v>
      </c>
      <c r="B1493" s="594" t="s">
        <v>1385</v>
      </c>
      <c r="C1493" s="594" t="s">
        <v>322</v>
      </c>
      <c r="D1493" s="594" t="s">
        <v>2662</v>
      </c>
      <c r="E1493" s="594" t="s">
        <v>171</v>
      </c>
      <c r="F1493" s="594" t="s">
        <v>175</v>
      </c>
      <c r="G1493" s="596" t="s">
        <v>176</v>
      </c>
      <c r="H1493" s="597">
        <v>9330000</v>
      </c>
    </row>
    <row r="1494" spans="1:8">
      <c r="A1494" s="594" t="s">
        <v>132</v>
      </c>
      <c r="B1494" s="594" t="s">
        <v>1385</v>
      </c>
      <c r="C1494" s="594" t="s">
        <v>322</v>
      </c>
      <c r="D1494" s="594" t="s">
        <v>2662</v>
      </c>
      <c r="E1494" s="594" t="s">
        <v>177</v>
      </c>
      <c r="F1494" s="595" t="s">
        <v>411</v>
      </c>
      <c r="G1494" s="596" t="s">
        <v>178</v>
      </c>
      <c r="H1494" s="597">
        <v>438056000</v>
      </c>
    </row>
    <row r="1495" spans="1:8">
      <c r="A1495" s="594" t="s">
        <v>132</v>
      </c>
      <c r="B1495" s="594" t="s">
        <v>1385</v>
      </c>
      <c r="C1495" s="594" t="s">
        <v>322</v>
      </c>
      <c r="D1495" s="594" t="s">
        <v>2662</v>
      </c>
      <c r="E1495" s="594" t="s">
        <v>177</v>
      </c>
      <c r="F1495" s="594" t="s">
        <v>179</v>
      </c>
      <c r="G1495" s="596" t="s">
        <v>2679</v>
      </c>
      <c r="H1495" s="597">
        <v>22137200</v>
      </c>
    </row>
    <row r="1496" spans="1:8">
      <c r="A1496" s="594" t="s">
        <v>132</v>
      </c>
      <c r="B1496" s="594" t="s">
        <v>1385</v>
      </c>
      <c r="C1496" s="594" t="s">
        <v>322</v>
      </c>
      <c r="D1496" s="594" t="s">
        <v>2662</v>
      </c>
      <c r="E1496" s="594" t="s">
        <v>177</v>
      </c>
      <c r="F1496" s="594" t="s">
        <v>181</v>
      </c>
      <c r="G1496" s="596" t="s">
        <v>182</v>
      </c>
      <c r="H1496" s="597">
        <v>151234500</v>
      </c>
    </row>
    <row r="1497" spans="1:8">
      <c r="A1497" s="594" t="s">
        <v>132</v>
      </c>
      <c r="B1497" s="594" t="s">
        <v>1385</v>
      </c>
      <c r="C1497" s="594" t="s">
        <v>322</v>
      </c>
      <c r="D1497" s="594" t="s">
        <v>2662</v>
      </c>
      <c r="E1497" s="594" t="s">
        <v>177</v>
      </c>
      <c r="F1497" s="594" t="s">
        <v>1290</v>
      </c>
      <c r="G1497" s="596" t="s">
        <v>2721</v>
      </c>
      <c r="H1497" s="597">
        <v>11898600</v>
      </c>
    </row>
    <row r="1498" spans="1:8">
      <c r="A1498" s="594" t="s">
        <v>132</v>
      </c>
      <c r="B1498" s="594" t="s">
        <v>1385</v>
      </c>
      <c r="C1498" s="594" t="s">
        <v>322</v>
      </c>
      <c r="D1498" s="594" t="s">
        <v>2662</v>
      </c>
      <c r="E1498" s="594" t="s">
        <v>177</v>
      </c>
      <c r="F1498" s="594" t="s">
        <v>441</v>
      </c>
      <c r="G1498" s="596" t="s">
        <v>2728</v>
      </c>
      <c r="H1498" s="597">
        <v>208700000</v>
      </c>
    </row>
    <row r="1499" spans="1:8">
      <c r="A1499" s="594" t="s">
        <v>132</v>
      </c>
      <c r="B1499" s="594" t="s">
        <v>1385</v>
      </c>
      <c r="C1499" s="594" t="s">
        <v>322</v>
      </c>
      <c r="D1499" s="594" t="s">
        <v>2662</v>
      </c>
      <c r="E1499" s="594" t="s">
        <v>177</v>
      </c>
      <c r="F1499" s="594" t="s">
        <v>1297</v>
      </c>
      <c r="G1499" s="596" t="s">
        <v>2680</v>
      </c>
      <c r="H1499" s="597">
        <v>30885700</v>
      </c>
    </row>
    <row r="1500" spans="1:8">
      <c r="A1500" s="594" t="s">
        <v>132</v>
      </c>
      <c r="B1500" s="594" t="s">
        <v>1385</v>
      </c>
      <c r="C1500" s="594" t="s">
        <v>322</v>
      </c>
      <c r="D1500" s="594" t="s">
        <v>2662</v>
      </c>
      <c r="E1500" s="594" t="s">
        <v>177</v>
      </c>
      <c r="F1500" s="594" t="s">
        <v>237</v>
      </c>
      <c r="G1500" s="596" t="s">
        <v>2681</v>
      </c>
      <c r="H1500" s="597">
        <v>13200000</v>
      </c>
    </row>
    <row r="1501" spans="1:8">
      <c r="A1501" s="594" t="s">
        <v>132</v>
      </c>
      <c r="B1501" s="594" t="s">
        <v>1385</v>
      </c>
      <c r="C1501" s="594" t="s">
        <v>322</v>
      </c>
      <c r="D1501" s="594" t="s">
        <v>2662</v>
      </c>
      <c r="E1501" s="594" t="s">
        <v>240</v>
      </c>
      <c r="F1501" s="595" t="s">
        <v>411</v>
      </c>
      <c r="G1501" s="596" t="s">
        <v>241</v>
      </c>
      <c r="H1501" s="597">
        <v>820427000</v>
      </c>
    </row>
    <row r="1502" spans="1:8">
      <c r="A1502" s="594" t="s">
        <v>132</v>
      </c>
      <c r="B1502" s="594" t="s">
        <v>1385</v>
      </c>
      <c r="C1502" s="594" t="s">
        <v>322</v>
      </c>
      <c r="D1502" s="594" t="s">
        <v>2662</v>
      </c>
      <c r="E1502" s="594" t="s">
        <v>240</v>
      </c>
      <c r="F1502" s="594" t="s">
        <v>242</v>
      </c>
      <c r="G1502" s="596" t="s">
        <v>243</v>
      </c>
      <c r="H1502" s="597">
        <v>200990000</v>
      </c>
    </row>
    <row r="1503" spans="1:8">
      <c r="A1503" s="594" t="s">
        <v>132</v>
      </c>
      <c r="B1503" s="594" t="s">
        <v>1385</v>
      </c>
      <c r="C1503" s="594" t="s">
        <v>322</v>
      </c>
      <c r="D1503" s="594" t="s">
        <v>2662</v>
      </c>
      <c r="E1503" s="594" t="s">
        <v>240</v>
      </c>
      <c r="F1503" s="594" t="s">
        <v>728</v>
      </c>
      <c r="G1503" s="596" t="s">
        <v>729</v>
      </c>
      <c r="H1503" s="597">
        <v>67250000</v>
      </c>
    </row>
    <row r="1504" spans="1:8">
      <c r="A1504" s="594" t="s">
        <v>132</v>
      </c>
      <c r="B1504" s="594" t="s">
        <v>1385</v>
      </c>
      <c r="C1504" s="594" t="s">
        <v>322</v>
      </c>
      <c r="D1504" s="594" t="s">
        <v>2662</v>
      </c>
      <c r="E1504" s="594" t="s">
        <v>240</v>
      </c>
      <c r="F1504" s="594" t="s">
        <v>731</v>
      </c>
      <c r="G1504" s="596" t="s">
        <v>732</v>
      </c>
      <c r="H1504" s="597">
        <v>4000000</v>
      </c>
    </row>
    <row r="1505" spans="1:8">
      <c r="A1505" s="594" t="s">
        <v>132</v>
      </c>
      <c r="B1505" s="594" t="s">
        <v>1385</v>
      </c>
      <c r="C1505" s="594" t="s">
        <v>322</v>
      </c>
      <c r="D1505" s="594" t="s">
        <v>2662</v>
      </c>
      <c r="E1505" s="594" t="s">
        <v>240</v>
      </c>
      <c r="F1505" s="594" t="s">
        <v>735</v>
      </c>
      <c r="G1505" s="596" t="s">
        <v>193</v>
      </c>
      <c r="H1505" s="597">
        <v>548187000</v>
      </c>
    </row>
    <row r="1506" spans="1:8">
      <c r="A1506" s="594" t="s">
        <v>132</v>
      </c>
      <c r="B1506" s="594" t="s">
        <v>1385</v>
      </c>
      <c r="C1506" s="594" t="s">
        <v>322</v>
      </c>
      <c r="D1506" s="594" t="s">
        <v>2662</v>
      </c>
      <c r="E1506" s="594" t="s">
        <v>183</v>
      </c>
      <c r="F1506" s="595" t="s">
        <v>411</v>
      </c>
      <c r="G1506" s="596" t="s">
        <v>184</v>
      </c>
      <c r="H1506" s="597">
        <v>253920000</v>
      </c>
    </row>
    <row r="1507" spans="1:8">
      <c r="A1507" s="594" t="s">
        <v>132</v>
      </c>
      <c r="B1507" s="594" t="s">
        <v>1385</v>
      </c>
      <c r="C1507" s="594" t="s">
        <v>322</v>
      </c>
      <c r="D1507" s="594" t="s">
        <v>2662</v>
      </c>
      <c r="E1507" s="594" t="s">
        <v>183</v>
      </c>
      <c r="F1507" s="594" t="s">
        <v>587</v>
      </c>
      <c r="G1507" s="596" t="s">
        <v>588</v>
      </c>
      <c r="H1507" s="597">
        <v>59051000</v>
      </c>
    </row>
    <row r="1508" spans="1:8">
      <c r="A1508" s="594" t="s">
        <v>132</v>
      </c>
      <c r="B1508" s="594" t="s">
        <v>1385</v>
      </c>
      <c r="C1508" s="594" t="s">
        <v>322</v>
      </c>
      <c r="D1508" s="594" t="s">
        <v>2662</v>
      </c>
      <c r="E1508" s="594" t="s">
        <v>183</v>
      </c>
      <c r="F1508" s="594" t="s">
        <v>736</v>
      </c>
      <c r="G1508" s="596" t="s">
        <v>737</v>
      </c>
      <c r="H1508" s="597">
        <v>49450000</v>
      </c>
    </row>
    <row r="1509" spans="1:8">
      <c r="A1509" s="594" t="s">
        <v>132</v>
      </c>
      <c r="B1509" s="594" t="s">
        <v>1385</v>
      </c>
      <c r="C1509" s="594" t="s">
        <v>322</v>
      </c>
      <c r="D1509" s="594" t="s">
        <v>2662</v>
      </c>
      <c r="E1509" s="594" t="s">
        <v>183</v>
      </c>
      <c r="F1509" s="594" t="s">
        <v>185</v>
      </c>
      <c r="G1509" s="596" t="s">
        <v>186</v>
      </c>
      <c r="H1509" s="597">
        <v>51869000</v>
      </c>
    </row>
    <row r="1510" spans="1:8">
      <c r="A1510" s="594" t="s">
        <v>132</v>
      </c>
      <c r="B1510" s="594" t="s">
        <v>1385</v>
      </c>
      <c r="C1510" s="594" t="s">
        <v>322</v>
      </c>
      <c r="D1510" s="594" t="s">
        <v>2662</v>
      </c>
      <c r="E1510" s="594" t="s">
        <v>183</v>
      </c>
      <c r="F1510" s="594" t="s">
        <v>187</v>
      </c>
      <c r="G1510" s="596" t="s">
        <v>2683</v>
      </c>
      <c r="H1510" s="597">
        <v>93550000</v>
      </c>
    </row>
    <row r="1511" spans="1:8">
      <c r="A1511" s="594" t="s">
        <v>132</v>
      </c>
      <c r="B1511" s="594" t="s">
        <v>1385</v>
      </c>
      <c r="C1511" s="594" t="s">
        <v>322</v>
      </c>
      <c r="D1511" s="594" t="s">
        <v>2662</v>
      </c>
      <c r="E1511" s="594" t="s">
        <v>738</v>
      </c>
      <c r="F1511" s="595" t="s">
        <v>411</v>
      </c>
      <c r="G1511" s="596" t="s">
        <v>739</v>
      </c>
      <c r="H1511" s="597">
        <v>46010000</v>
      </c>
    </row>
    <row r="1512" spans="1:8">
      <c r="A1512" s="594" t="s">
        <v>132</v>
      </c>
      <c r="B1512" s="594" t="s">
        <v>1385</v>
      </c>
      <c r="C1512" s="594" t="s">
        <v>322</v>
      </c>
      <c r="D1512" s="594" t="s">
        <v>2662</v>
      </c>
      <c r="E1512" s="594" t="s">
        <v>738</v>
      </c>
      <c r="F1512" s="594" t="s">
        <v>356</v>
      </c>
      <c r="G1512" s="596" t="s">
        <v>357</v>
      </c>
      <c r="H1512" s="597">
        <v>27600000</v>
      </c>
    </row>
    <row r="1513" spans="1:8">
      <c r="A1513" s="594" t="s">
        <v>132</v>
      </c>
      <c r="B1513" s="594" t="s">
        <v>1385</v>
      </c>
      <c r="C1513" s="594" t="s">
        <v>322</v>
      </c>
      <c r="D1513" s="594" t="s">
        <v>2662</v>
      </c>
      <c r="E1513" s="594" t="s">
        <v>738</v>
      </c>
      <c r="F1513" s="594" t="s">
        <v>296</v>
      </c>
      <c r="G1513" s="596" t="s">
        <v>297</v>
      </c>
      <c r="H1513" s="597">
        <v>18410000</v>
      </c>
    </row>
    <row r="1514" spans="1:8">
      <c r="A1514" s="594" t="s">
        <v>132</v>
      </c>
      <c r="B1514" s="594" t="s">
        <v>1385</v>
      </c>
      <c r="C1514" s="594" t="s">
        <v>322</v>
      </c>
      <c r="D1514" s="594" t="s">
        <v>2662</v>
      </c>
      <c r="E1514" s="594" t="s">
        <v>744</v>
      </c>
      <c r="F1514" s="595" t="s">
        <v>411</v>
      </c>
      <c r="G1514" s="596" t="s">
        <v>2686</v>
      </c>
      <c r="H1514" s="597">
        <v>216842500</v>
      </c>
    </row>
    <row r="1515" spans="1:8">
      <c r="A1515" s="594" t="s">
        <v>132</v>
      </c>
      <c r="B1515" s="594" t="s">
        <v>1385</v>
      </c>
      <c r="C1515" s="594" t="s">
        <v>322</v>
      </c>
      <c r="D1515" s="594" t="s">
        <v>2662</v>
      </c>
      <c r="E1515" s="594" t="s">
        <v>744</v>
      </c>
      <c r="F1515" s="594" t="s">
        <v>286</v>
      </c>
      <c r="G1515" s="596" t="s">
        <v>2688</v>
      </c>
      <c r="H1515" s="597">
        <v>85322000</v>
      </c>
    </row>
    <row r="1516" spans="1:8">
      <c r="A1516" s="594" t="s">
        <v>132</v>
      </c>
      <c r="B1516" s="594" t="s">
        <v>1385</v>
      </c>
      <c r="C1516" s="594" t="s">
        <v>322</v>
      </c>
      <c r="D1516" s="594" t="s">
        <v>2662</v>
      </c>
      <c r="E1516" s="594" t="s">
        <v>744</v>
      </c>
      <c r="F1516" s="594" t="s">
        <v>446</v>
      </c>
      <c r="G1516" s="596" t="s">
        <v>2765</v>
      </c>
      <c r="H1516" s="597">
        <v>1005000</v>
      </c>
    </row>
    <row r="1517" spans="1:8">
      <c r="A1517" s="594" t="s">
        <v>132</v>
      </c>
      <c r="B1517" s="594" t="s">
        <v>1385</v>
      </c>
      <c r="C1517" s="594" t="s">
        <v>322</v>
      </c>
      <c r="D1517" s="594" t="s">
        <v>2662</v>
      </c>
      <c r="E1517" s="594" t="s">
        <v>744</v>
      </c>
      <c r="F1517" s="594" t="s">
        <v>7</v>
      </c>
      <c r="G1517" s="596" t="s">
        <v>8</v>
      </c>
      <c r="H1517" s="597">
        <v>1187500</v>
      </c>
    </row>
    <row r="1518" spans="1:8">
      <c r="A1518" s="594" t="s">
        <v>132</v>
      </c>
      <c r="B1518" s="594" t="s">
        <v>1385</v>
      </c>
      <c r="C1518" s="594" t="s">
        <v>322</v>
      </c>
      <c r="D1518" s="594" t="s">
        <v>2662</v>
      </c>
      <c r="E1518" s="594" t="s">
        <v>744</v>
      </c>
      <c r="F1518" s="594" t="s">
        <v>572</v>
      </c>
      <c r="G1518" s="596" t="s">
        <v>2689</v>
      </c>
      <c r="H1518" s="597">
        <v>96350000</v>
      </c>
    </row>
    <row r="1519" spans="1:8">
      <c r="A1519" s="594" t="s">
        <v>132</v>
      </c>
      <c r="B1519" s="594" t="s">
        <v>1385</v>
      </c>
      <c r="C1519" s="594" t="s">
        <v>322</v>
      </c>
      <c r="D1519" s="594" t="s">
        <v>2662</v>
      </c>
      <c r="E1519" s="594" t="s">
        <v>744</v>
      </c>
      <c r="F1519" s="594" t="s">
        <v>746</v>
      </c>
      <c r="G1519" s="596" t="s">
        <v>2690</v>
      </c>
      <c r="H1519" s="597">
        <v>21550000</v>
      </c>
    </row>
    <row r="1520" spans="1:8">
      <c r="A1520" s="594" t="s">
        <v>132</v>
      </c>
      <c r="B1520" s="594" t="s">
        <v>1385</v>
      </c>
      <c r="C1520" s="594" t="s">
        <v>322</v>
      </c>
      <c r="D1520" s="594" t="s">
        <v>2662</v>
      </c>
      <c r="E1520" s="594" t="s">
        <v>744</v>
      </c>
      <c r="F1520" s="594" t="s">
        <v>11</v>
      </c>
      <c r="G1520" s="596" t="s">
        <v>2691</v>
      </c>
      <c r="H1520" s="597">
        <v>11428000</v>
      </c>
    </row>
    <row r="1521" spans="1:8">
      <c r="A1521" s="594" t="s">
        <v>132</v>
      </c>
      <c r="B1521" s="594" t="s">
        <v>1385</v>
      </c>
      <c r="C1521" s="594" t="s">
        <v>322</v>
      </c>
      <c r="D1521" s="594" t="s">
        <v>2662</v>
      </c>
      <c r="E1521" s="594" t="s">
        <v>2692</v>
      </c>
      <c r="F1521" s="595" t="s">
        <v>411</v>
      </c>
      <c r="G1521" s="596" t="s">
        <v>2693</v>
      </c>
      <c r="H1521" s="597">
        <v>146630000</v>
      </c>
    </row>
    <row r="1522" spans="1:8">
      <c r="A1522" s="594" t="s">
        <v>132</v>
      </c>
      <c r="B1522" s="594" t="s">
        <v>1385</v>
      </c>
      <c r="C1522" s="594" t="s">
        <v>322</v>
      </c>
      <c r="D1522" s="594" t="s">
        <v>2662</v>
      </c>
      <c r="E1522" s="594" t="s">
        <v>2692</v>
      </c>
      <c r="F1522" s="594" t="s">
        <v>2722</v>
      </c>
      <c r="G1522" s="596" t="s">
        <v>2690</v>
      </c>
      <c r="H1522" s="597">
        <v>46930000</v>
      </c>
    </row>
    <row r="1523" spans="1:8">
      <c r="A1523" s="594" t="s">
        <v>132</v>
      </c>
      <c r="B1523" s="594" t="s">
        <v>1385</v>
      </c>
      <c r="C1523" s="594" t="s">
        <v>322</v>
      </c>
      <c r="D1523" s="594" t="s">
        <v>2662</v>
      </c>
      <c r="E1523" s="594" t="s">
        <v>2692</v>
      </c>
      <c r="F1523" s="594" t="s">
        <v>2694</v>
      </c>
      <c r="G1523" s="596" t="s">
        <v>2689</v>
      </c>
      <c r="H1523" s="597">
        <v>99700000</v>
      </c>
    </row>
    <row r="1524" spans="1:8">
      <c r="A1524" s="594" t="s">
        <v>132</v>
      </c>
      <c r="B1524" s="594" t="s">
        <v>1385</v>
      </c>
      <c r="C1524" s="594" t="s">
        <v>322</v>
      </c>
      <c r="D1524" s="594" t="s">
        <v>2662</v>
      </c>
      <c r="E1524" s="594" t="s">
        <v>189</v>
      </c>
      <c r="F1524" s="595" t="s">
        <v>411</v>
      </c>
      <c r="G1524" s="596" t="s">
        <v>190</v>
      </c>
      <c r="H1524" s="597">
        <v>1609560700</v>
      </c>
    </row>
    <row r="1525" spans="1:8">
      <c r="A1525" s="594" t="s">
        <v>132</v>
      </c>
      <c r="B1525" s="594" t="s">
        <v>1385</v>
      </c>
      <c r="C1525" s="594" t="s">
        <v>322</v>
      </c>
      <c r="D1525" s="594" t="s">
        <v>2662</v>
      </c>
      <c r="E1525" s="594" t="s">
        <v>189</v>
      </c>
      <c r="F1525" s="594" t="s">
        <v>13</v>
      </c>
      <c r="G1525" s="596" t="s">
        <v>2732</v>
      </c>
      <c r="H1525" s="597">
        <v>5724000</v>
      </c>
    </row>
    <row r="1526" spans="1:8">
      <c r="A1526" s="594" t="s">
        <v>132</v>
      </c>
      <c r="B1526" s="594" t="s">
        <v>1385</v>
      </c>
      <c r="C1526" s="594" t="s">
        <v>322</v>
      </c>
      <c r="D1526" s="594" t="s">
        <v>2662</v>
      </c>
      <c r="E1526" s="594" t="s">
        <v>189</v>
      </c>
      <c r="F1526" s="594" t="s">
        <v>37</v>
      </c>
      <c r="G1526" s="596" t="s">
        <v>2696</v>
      </c>
      <c r="H1526" s="597">
        <v>1447483000</v>
      </c>
    </row>
    <row r="1527" spans="1:8">
      <c r="A1527" s="594" t="s">
        <v>132</v>
      </c>
      <c r="B1527" s="594" t="s">
        <v>1385</v>
      </c>
      <c r="C1527" s="594" t="s">
        <v>322</v>
      </c>
      <c r="D1527" s="594" t="s">
        <v>2662</v>
      </c>
      <c r="E1527" s="594" t="s">
        <v>189</v>
      </c>
      <c r="F1527" s="594" t="s">
        <v>192</v>
      </c>
      <c r="G1527" s="596" t="s">
        <v>195</v>
      </c>
      <c r="H1527" s="597">
        <v>156353700</v>
      </c>
    </row>
    <row r="1528" spans="1:8">
      <c r="A1528" s="594" t="s">
        <v>132</v>
      </c>
      <c r="B1528" s="594" t="s">
        <v>1385</v>
      </c>
      <c r="C1528" s="594" t="s">
        <v>322</v>
      </c>
      <c r="D1528" s="594" t="s">
        <v>2662</v>
      </c>
      <c r="E1528" s="594" t="s">
        <v>2697</v>
      </c>
      <c r="F1528" s="595" t="s">
        <v>411</v>
      </c>
      <c r="G1528" s="596" t="s">
        <v>2698</v>
      </c>
      <c r="H1528" s="597">
        <v>134400000</v>
      </c>
    </row>
    <row r="1529" spans="1:8">
      <c r="A1529" s="594" t="s">
        <v>132</v>
      </c>
      <c r="B1529" s="594" t="s">
        <v>1385</v>
      </c>
      <c r="C1529" s="594" t="s">
        <v>322</v>
      </c>
      <c r="D1529" s="594" t="s">
        <v>2662</v>
      </c>
      <c r="E1529" s="594" t="s">
        <v>2697</v>
      </c>
      <c r="F1529" s="594" t="s">
        <v>2778</v>
      </c>
      <c r="G1529" s="596" t="s">
        <v>195</v>
      </c>
      <c r="H1529" s="597">
        <v>134400000</v>
      </c>
    </row>
    <row r="1530" spans="1:8">
      <c r="A1530" s="594" t="s">
        <v>132</v>
      </c>
      <c r="B1530" s="594" t="s">
        <v>1385</v>
      </c>
      <c r="C1530" s="594" t="s">
        <v>322</v>
      </c>
      <c r="D1530" s="594" t="s">
        <v>2662</v>
      </c>
      <c r="E1530" s="594" t="s">
        <v>194</v>
      </c>
      <c r="F1530" s="595" t="s">
        <v>411</v>
      </c>
      <c r="G1530" s="596" t="s">
        <v>195</v>
      </c>
      <c r="H1530" s="597">
        <v>192311400</v>
      </c>
    </row>
    <row r="1531" spans="1:8">
      <c r="A1531" s="594" t="s">
        <v>132</v>
      </c>
      <c r="B1531" s="594" t="s">
        <v>1385</v>
      </c>
      <c r="C1531" s="594" t="s">
        <v>322</v>
      </c>
      <c r="D1531" s="594" t="s">
        <v>2662</v>
      </c>
      <c r="E1531" s="594" t="s">
        <v>194</v>
      </c>
      <c r="F1531" s="594" t="s">
        <v>15</v>
      </c>
      <c r="G1531" s="596" t="s">
        <v>2701</v>
      </c>
      <c r="H1531" s="597">
        <v>7836000</v>
      </c>
    </row>
    <row r="1532" spans="1:8">
      <c r="A1532" s="594" t="s">
        <v>132</v>
      </c>
      <c r="B1532" s="594" t="s">
        <v>1385</v>
      </c>
      <c r="C1532" s="594" t="s">
        <v>322</v>
      </c>
      <c r="D1532" s="594" t="s">
        <v>2662</v>
      </c>
      <c r="E1532" s="594" t="s">
        <v>194</v>
      </c>
      <c r="F1532" s="594" t="s">
        <v>39</v>
      </c>
      <c r="G1532" s="596" t="s">
        <v>2702</v>
      </c>
      <c r="H1532" s="597">
        <v>16451400</v>
      </c>
    </row>
    <row r="1533" spans="1:8">
      <c r="A1533" s="594" t="s">
        <v>132</v>
      </c>
      <c r="B1533" s="594" t="s">
        <v>1385</v>
      </c>
      <c r="C1533" s="594" t="s">
        <v>322</v>
      </c>
      <c r="D1533" s="594" t="s">
        <v>2662</v>
      </c>
      <c r="E1533" s="594" t="s">
        <v>194</v>
      </c>
      <c r="F1533" s="594" t="s">
        <v>198</v>
      </c>
      <c r="G1533" s="596" t="s">
        <v>199</v>
      </c>
      <c r="H1533" s="597">
        <v>136578000</v>
      </c>
    </row>
    <row r="1534" spans="1:8">
      <c r="A1534" s="594" t="s">
        <v>132</v>
      </c>
      <c r="B1534" s="594" t="s">
        <v>1385</v>
      </c>
      <c r="C1534" s="594" t="s">
        <v>322</v>
      </c>
      <c r="D1534" s="594" t="s">
        <v>2662</v>
      </c>
      <c r="E1534" s="594" t="s">
        <v>194</v>
      </c>
      <c r="F1534" s="594" t="s">
        <v>200</v>
      </c>
      <c r="G1534" s="596" t="s">
        <v>201</v>
      </c>
      <c r="H1534" s="597">
        <v>31446000</v>
      </c>
    </row>
    <row r="1535" spans="1:8">
      <c r="A1535" s="594" t="s">
        <v>132</v>
      </c>
      <c r="B1535" s="594" t="s">
        <v>1385</v>
      </c>
      <c r="C1535" s="594" t="s">
        <v>322</v>
      </c>
      <c r="D1535" s="594" t="s">
        <v>2662</v>
      </c>
      <c r="E1535" s="594" t="s">
        <v>550</v>
      </c>
      <c r="F1535" s="595" t="s">
        <v>411</v>
      </c>
      <c r="G1535" s="596" t="s">
        <v>2705</v>
      </c>
      <c r="H1535" s="597">
        <v>16170000</v>
      </c>
    </row>
    <row r="1536" spans="1:8">
      <c r="A1536" s="594" t="s">
        <v>132</v>
      </c>
      <c r="B1536" s="594" t="s">
        <v>1385</v>
      </c>
      <c r="C1536" s="594" t="s">
        <v>322</v>
      </c>
      <c r="D1536" s="594" t="s">
        <v>2662</v>
      </c>
      <c r="E1536" s="594" t="s">
        <v>550</v>
      </c>
      <c r="F1536" s="594" t="s">
        <v>2706</v>
      </c>
      <c r="G1536" s="596" t="s">
        <v>72</v>
      </c>
      <c r="H1536" s="597">
        <v>16170000</v>
      </c>
    </row>
    <row r="1537" spans="1:8">
      <c r="A1537" s="594" t="s">
        <v>132</v>
      </c>
      <c r="B1537" s="594" t="s">
        <v>1385</v>
      </c>
      <c r="C1537" s="594" t="s">
        <v>322</v>
      </c>
      <c r="D1537" s="594" t="s">
        <v>2662</v>
      </c>
      <c r="E1537" s="594" t="s">
        <v>260</v>
      </c>
      <c r="F1537" s="595" t="s">
        <v>411</v>
      </c>
      <c r="G1537" s="596" t="s">
        <v>261</v>
      </c>
      <c r="H1537" s="597">
        <v>2564538000</v>
      </c>
    </row>
    <row r="1538" spans="1:8">
      <c r="A1538" s="594" t="s">
        <v>132</v>
      </c>
      <c r="B1538" s="594" t="s">
        <v>1385</v>
      </c>
      <c r="C1538" s="594" t="s">
        <v>322</v>
      </c>
      <c r="D1538" s="594" t="s">
        <v>2662</v>
      </c>
      <c r="E1538" s="594" t="s">
        <v>260</v>
      </c>
      <c r="F1538" s="594" t="s">
        <v>262</v>
      </c>
      <c r="G1538" s="596" t="s">
        <v>2707</v>
      </c>
      <c r="H1538" s="597">
        <v>2564538000</v>
      </c>
    </row>
    <row r="1539" spans="1:8">
      <c r="A1539" s="594" t="s">
        <v>132</v>
      </c>
      <c r="B1539" s="594" t="s">
        <v>1385</v>
      </c>
      <c r="C1539" s="594" t="s">
        <v>322</v>
      </c>
      <c r="D1539" s="594" t="s">
        <v>2662</v>
      </c>
      <c r="E1539" s="594" t="s">
        <v>53</v>
      </c>
      <c r="F1539" s="595" t="s">
        <v>411</v>
      </c>
      <c r="G1539" s="596" t="s">
        <v>193</v>
      </c>
      <c r="H1539" s="597">
        <v>315895000</v>
      </c>
    </row>
    <row r="1540" spans="1:8">
      <c r="A1540" s="594" t="s">
        <v>132</v>
      </c>
      <c r="B1540" s="594" t="s">
        <v>1385</v>
      </c>
      <c r="C1540" s="594" t="s">
        <v>322</v>
      </c>
      <c r="D1540" s="594" t="s">
        <v>2662</v>
      </c>
      <c r="E1540" s="594" t="s">
        <v>53</v>
      </c>
      <c r="F1540" s="594" t="s">
        <v>54</v>
      </c>
      <c r="G1540" s="596" t="s">
        <v>55</v>
      </c>
      <c r="H1540" s="597">
        <v>30308000</v>
      </c>
    </row>
    <row r="1541" spans="1:8">
      <c r="A1541" s="594" t="s">
        <v>132</v>
      </c>
      <c r="B1541" s="594" t="s">
        <v>1385</v>
      </c>
      <c r="C1541" s="594" t="s">
        <v>322</v>
      </c>
      <c r="D1541" s="594" t="s">
        <v>2662</v>
      </c>
      <c r="E1541" s="594" t="s">
        <v>53</v>
      </c>
      <c r="F1541" s="594" t="s">
        <v>56</v>
      </c>
      <c r="G1541" s="596" t="s">
        <v>57</v>
      </c>
      <c r="H1541" s="597">
        <v>285587000</v>
      </c>
    </row>
    <row r="1542" spans="1:8">
      <c r="A1542" s="594" t="s">
        <v>132</v>
      </c>
      <c r="B1542" s="594" t="s">
        <v>1385</v>
      </c>
      <c r="C1542" s="594" t="s">
        <v>322</v>
      </c>
      <c r="D1542" s="594" t="s">
        <v>2787</v>
      </c>
      <c r="E1542" s="595" t="s">
        <v>411</v>
      </c>
      <c r="F1542" s="595" t="s">
        <v>411</v>
      </c>
      <c r="G1542" s="596" t="s">
        <v>2788</v>
      </c>
      <c r="H1542" s="597">
        <v>132000000</v>
      </c>
    </row>
    <row r="1543" spans="1:8">
      <c r="A1543" s="594" t="s">
        <v>132</v>
      </c>
      <c r="B1543" s="594" t="s">
        <v>1385</v>
      </c>
      <c r="C1543" s="594" t="s">
        <v>322</v>
      </c>
      <c r="D1543" s="594" t="s">
        <v>2787</v>
      </c>
      <c r="E1543" s="594" t="s">
        <v>202</v>
      </c>
      <c r="F1543" s="595" t="s">
        <v>411</v>
      </c>
      <c r="G1543" s="596" t="s">
        <v>2719</v>
      </c>
      <c r="H1543" s="597">
        <v>34014626</v>
      </c>
    </row>
    <row r="1544" spans="1:8">
      <c r="A1544" s="594" t="s">
        <v>132</v>
      </c>
      <c r="B1544" s="594" t="s">
        <v>1385</v>
      </c>
      <c r="C1544" s="594" t="s">
        <v>322</v>
      </c>
      <c r="D1544" s="594" t="s">
        <v>2787</v>
      </c>
      <c r="E1544" s="594" t="s">
        <v>202</v>
      </c>
      <c r="F1544" s="594" t="s">
        <v>767</v>
      </c>
      <c r="G1544" s="596" t="s">
        <v>2720</v>
      </c>
      <c r="H1544" s="597">
        <v>34014626</v>
      </c>
    </row>
    <row r="1545" spans="1:8">
      <c r="A1545" s="594" t="s">
        <v>132</v>
      </c>
      <c r="B1545" s="594" t="s">
        <v>1385</v>
      </c>
      <c r="C1545" s="594" t="s">
        <v>322</v>
      </c>
      <c r="D1545" s="594" t="s">
        <v>2787</v>
      </c>
      <c r="E1545" s="594" t="s">
        <v>148</v>
      </c>
      <c r="F1545" s="595" t="s">
        <v>411</v>
      </c>
      <c r="G1545" s="596" t="s">
        <v>149</v>
      </c>
      <c r="H1545" s="597">
        <v>62280000</v>
      </c>
    </row>
    <row r="1546" spans="1:8">
      <c r="A1546" s="594" t="s">
        <v>132</v>
      </c>
      <c r="B1546" s="594" t="s">
        <v>1385</v>
      </c>
      <c r="C1546" s="594" t="s">
        <v>322</v>
      </c>
      <c r="D1546" s="594" t="s">
        <v>2787</v>
      </c>
      <c r="E1546" s="594" t="s">
        <v>148</v>
      </c>
      <c r="F1546" s="594" t="s">
        <v>227</v>
      </c>
      <c r="G1546" s="596" t="s">
        <v>2669</v>
      </c>
      <c r="H1546" s="597">
        <v>62280000</v>
      </c>
    </row>
    <row r="1547" spans="1:8">
      <c r="A1547" s="594" t="s">
        <v>132</v>
      </c>
      <c r="B1547" s="594" t="s">
        <v>1385</v>
      </c>
      <c r="C1547" s="594" t="s">
        <v>322</v>
      </c>
      <c r="D1547" s="594" t="s">
        <v>2787</v>
      </c>
      <c r="E1547" s="594" t="s">
        <v>156</v>
      </c>
      <c r="F1547" s="595" t="s">
        <v>411</v>
      </c>
      <c r="G1547" s="596" t="s">
        <v>514</v>
      </c>
      <c r="H1547" s="597">
        <v>8705374</v>
      </c>
    </row>
    <row r="1548" spans="1:8">
      <c r="A1548" s="594" t="s">
        <v>132</v>
      </c>
      <c r="B1548" s="594" t="s">
        <v>1385</v>
      </c>
      <c r="C1548" s="594" t="s">
        <v>322</v>
      </c>
      <c r="D1548" s="594" t="s">
        <v>2787</v>
      </c>
      <c r="E1548" s="594" t="s">
        <v>156</v>
      </c>
      <c r="F1548" s="594" t="s">
        <v>157</v>
      </c>
      <c r="G1548" s="596" t="s">
        <v>158</v>
      </c>
      <c r="H1548" s="597">
        <v>7085770</v>
      </c>
    </row>
    <row r="1549" spans="1:8">
      <c r="A1549" s="594" t="s">
        <v>132</v>
      </c>
      <c r="B1549" s="594" t="s">
        <v>1385</v>
      </c>
      <c r="C1549" s="594" t="s">
        <v>322</v>
      </c>
      <c r="D1549" s="594" t="s">
        <v>2787</v>
      </c>
      <c r="E1549" s="594" t="s">
        <v>156</v>
      </c>
      <c r="F1549" s="594" t="s">
        <v>159</v>
      </c>
      <c r="G1549" s="596" t="s">
        <v>160</v>
      </c>
      <c r="H1549" s="597">
        <v>1214703</v>
      </c>
    </row>
    <row r="1550" spans="1:8">
      <c r="A1550" s="594" t="s">
        <v>132</v>
      </c>
      <c r="B1550" s="594" t="s">
        <v>1385</v>
      </c>
      <c r="C1550" s="594" t="s">
        <v>322</v>
      </c>
      <c r="D1550" s="594" t="s">
        <v>2787</v>
      </c>
      <c r="E1550" s="594" t="s">
        <v>156</v>
      </c>
      <c r="F1550" s="594" t="s">
        <v>1</v>
      </c>
      <c r="G1550" s="596" t="s">
        <v>2</v>
      </c>
      <c r="H1550" s="597">
        <v>404901</v>
      </c>
    </row>
    <row r="1551" spans="1:8">
      <c r="A1551" s="594" t="s">
        <v>132</v>
      </c>
      <c r="B1551" s="594" t="s">
        <v>1385</v>
      </c>
      <c r="C1551" s="594" t="s">
        <v>322</v>
      </c>
      <c r="D1551" s="594" t="s">
        <v>2787</v>
      </c>
      <c r="E1551" s="594" t="s">
        <v>171</v>
      </c>
      <c r="F1551" s="595" t="s">
        <v>411</v>
      </c>
      <c r="G1551" s="596" t="s">
        <v>2677</v>
      </c>
      <c r="H1551" s="597">
        <v>5154500</v>
      </c>
    </row>
    <row r="1552" spans="1:8">
      <c r="A1552" s="594" t="s">
        <v>132</v>
      </c>
      <c r="B1552" s="594" t="s">
        <v>1385</v>
      </c>
      <c r="C1552" s="594" t="s">
        <v>322</v>
      </c>
      <c r="D1552" s="594" t="s">
        <v>2787</v>
      </c>
      <c r="E1552" s="594" t="s">
        <v>171</v>
      </c>
      <c r="F1552" s="594" t="s">
        <v>216</v>
      </c>
      <c r="G1552" s="596" t="s">
        <v>217</v>
      </c>
      <c r="H1552" s="597">
        <v>5154500</v>
      </c>
    </row>
    <row r="1553" spans="1:8">
      <c r="A1553" s="594" t="s">
        <v>132</v>
      </c>
      <c r="B1553" s="594" t="s">
        <v>1385</v>
      </c>
      <c r="C1553" s="594" t="s">
        <v>322</v>
      </c>
      <c r="D1553" s="594" t="s">
        <v>2787</v>
      </c>
      <c r="E1553" s="594" t="s">
        <v>177</v>
      </c>
      <c r="F1553" s="595" t="s">
        <v>411</v>
      </c>
      <c r="G1553" s="596" t="s">
        <v>178</v>
      </c>
      <c r="H1553" s="597">
        <v>6545500</v>
      </c>
    </row>
    <row r="1554" spans="1:8">
      <c r="A1554" s="594" t="s">
        <v>132</v>
      </c>
      <c r="B1554" s="594" t="s">
        <v>1385</v>
      </c>
      <c r="C1554" s="594" t="s">
        <v>322</v>
      </c>
      <c r="D1554" s="594" t="s">
        <v>2787</v>
      </c>
      <c r="E1554" s="594" t="s">
        <v>177</v>
      </c>
      <c r="F1554" s="594" t="s">
        <v>1290</v>
      </c>
      <c r="G1554" s="596" t="s">
        <v>2721</v>
      </c>
      <c r="H1554" s="597">
        <v>6545500</v>
      </c>
    </row>
    <row r="1555" spans="1:8">
      <c r="A1555" s="594" t="s">
        <v>132</v>
      </c>
      <c r="B1555" s="594" t="s">
        <v>1385</v>
      </c>
      <c r="C1555" s="594" t="s">
        <v>322</v>
      </c>
      <c r="D1555" s="594" t="s">
        <v>2787</v>
      </c>
      <c r="E1555" s="594" t="s">
        <v>738</v>
      </c>
      <c r="F1555" s="595" t="s">
        <v>411</v>
      </c>
      <c r="G1555" s="596" t="s">
        <v>739</v>
      </c>
      <c r="H1555" s="597">
        <v>7000000</v>
      </c>
    </row>
    <row r="1556" spans="1:8">
      <c r="A1556" s="594" t="s">
        <v>132</v>
      </c>
      <c r="B1556" s="594" t="s">
        <v>1385</v>
      </c>
      <c r="C1556" s="594" t="s">
        <v>322</v>
      </c>
      <c r="D1556" s="594" t="s">
        <v>2787</v>
      </c>
      <c r="E1556" s="594" t="s">
        <v>738</v>
      </c>
      <c r="F1556" s="594" t="s">
        <v>740</v>
      </c>
      <c r="G1556" s="596" t="s">
        <v>741</v>
      </c>
      <c r="H1556" s="597">
        <v>7000000</v>
      </c>
    </row>
    <row r="1557" spans="1:8">
      <c r="A1557" s="594" t="s">
        <v>132</v>
      </c>
      <c r="B1557" s="594" t="s">
        <v>1385</v>
      </c>
      <c r="C1557" s="594" t="s">
        <v>322</v>
      </c>
      <c r="D1557" s="594" t="s">
        <v>2787</v>
      </c>
      <c r="E1557" s="594" t="s">
        <v>2692</v>
      </c>
      <c r="F1557" s="595" t="s">
        <v>411</v>
      </c>
      <c r="G1557" s="596" t="s">
        <v>2693</v>
      </c>
      <c r="H1557" s="597">
        <v>8300000</v>
      </c>
    </row>
    <row r="1558" spans="1:8">
      <c r="A1558" s="594" t="s">
        <v>132</v>
      </c>
      <c r="B1558" s="594" t="s">
        <v>1385</v>
      </c>
      <c r="C1558" s="594" t="s">
        <v>322</v>
      </c>
      <c r="D1558" s="594" t="s">
        <v>2787</v>
      </c>
      <c r="E1558" s="594" t="s">
        <v>2692</v>
      </c>
      <c r="F1558" s="594" t="s">
        <v>2694</v>
      </c>
      <c r="G1558" s="596" t="s">
        <v>2689</v>
      </c>
      <c r="H1558" s="597">
        <v>8300000</v>
      </c>
    </row>
    <row r="1559" spans="1:8">
      <c r="A1559" s="594" t="s">
        <v>132</v>
      </c>
      <c r="B1559" s="594" t="s">
        <v>399</v>
      </c>
      <c r="C1559" s="595" t="s">
        <v>411</v>
      </c>
      <c r="D1559" s="595" t="s">
        <v>411</v>
      </c>
      <c r="E1559" s="595" t="s">
        <v>411</v>
      </c>
      <c r="F1559" s="595" t="s">
        <v>411</v>
      </c>
      <c r="G1559" s="596" t="s">
        <v>400</v>
      </c>
      <c r="H1559" s="597">
        <v>43033413971</v>
      </c>
    </row>
    <row r="1560" spans="1:8">
      <c r="A1560" s="594" t="s">
        <v>132</v>
      </c>
      <c r="B1560" s="594" t="s">
        <v>399</v>
      </c>
      <c r="C1560" s="594" t="s">
        <v>570</v>
      </c>
      <c r="D1560" s="595" t="s">
        <v>411</v>
      </c>
      <c r="E1560" s="595" t="s">
        <v>411</v>
      </c>
      <c r="F1560" s="595" t="s">
        <v>411</v>
      </c>
      <c r="G1560" s="596" t="s">
        <v>2711</v>
      </c>
      <c r="H1560" s="597">
        <v>97405000</v>
      </c>
    </row>
    <row r="1561" spans="1:8">
      <c r="A1561" s="594" t="s">
        <v>132</v>
      </c>
      <c r="B1561" s="594" t="s">
        <v>399</v>
      </c>
      <c r="C1561" s="594" t="s">
        <v>570</v>
      </c>
      <c r="D1561" s="594" t="s">
        <v>2713</v>
      </c>
      <c r="E1561" s="595" t="s">
        <v>411</v>
      </c>
      <c r="F1561" s="595" t="s">
        <v>411</v>
      </c>
      <c r="G1561" s="596" t="s">
        <v>2714</v>
      </c>
      <c r="H1561" s="597">
        <v>97405000</v>
      </c>
    </row>
    <row r="1562" spans="1:8">
      <c r="A1562" s="594" t="s">
        <v>132</v>
      </c>
      <c r="B1562" s="594" t="s">
        <v>399</v>
      </c>
      <c r="C1562" s="594" t="s">
        <v>570</v>
      </c>
      <c r="D1562" s="594" t="s">
        <v>2713</v>
      </c>
      <c r="E1562" s="594" t="s">
        <v>171</v>
      </c>
      <c r="F1562" s="595" t="s">
        <v>411</v>
      </c>
      <c r="G1562" s="596" t="s">
        <v>2677</v>
      </c>
      <c r="H1562" s="597">
        <v>2800000</v>
      </c>
    </row>
    <row r="1563" spans="1:8">
      <c r="A1563" s="594" t="s">
        <v>132</v>
      </c>
      <c r="B1563" s="594" t="s">
        <v>399</v>
      </c>
      <c r="C1563" s="594" t="s">
        <v>570</v>
      </c>
      <c r="D1563" s="594" t="s">
        <v>2713</v>
      </c>
      <c r="E1563" s="594" t="s">
        <v>171</v>
      </c>
      <c r="F1563" s="594" t="s">
        <v>173</v>
      </c>
      <c r="G1563" s="596" t="s">
        <v>174</v>
      </c>
      <c r="H1563" s="597">
        <v>2800000</v>
      </c>
    </row>
    <row r="1564" spans="1:8">
      <c r="A1564" s="594" t="s">
        <v>132</v>
      </c>
      <c r="B1564" s="594" t="s">
        <v>399</v>
      </c>
      <c r="C1564" s="594" t="s">
        <v>570</v>
      </c>
      <c r="D1564" s="594" t="s">
        <v>2713</v>
      </c>
      <c r="E1564" s="594" t="s">
        <v>177</v>
      </c>
      <c r="F1564" s="595" t="s">
        <v>411</v>
      </c>
      <c r="G1564" s="596" t="s">
        <v>178</v>
      </c>
      <c r="H1564" s="597">
        <v>1100000</v>
      </c>
    </row>
    <row r="1565" spans="1:8">
      <c r="A1565" s="594" t="s">
        <v>132</v>
      </c>
      <c r="B1565" s="594" t="s">
        <v>399</v>
      </c>
      <c r="C1565" s="594" t="s">
        <v>570</v>
      </c>
      <c r="D1565" s="594" t="s">
        <v>2713</v>
      </c>
      <c r="E1565" s="594" t="s">
        <v>177</v>
      </c>
      <c r="F1565" s="594" t="s">
        <v>181</v>
      </c>
      <c r="G1565" s="596" t="s">
        <v>182</v>
      </c>
      <c r="H1565" s="597">
        <v>1100000</v>
      </c>
    </row>
    <row r="1566" spans="1:8">
      <c r="A1566" s="594" t="s">
        <v>132</v>
      </c>
      <c r="B1566" s="594" t="s">
        <v>399</v>
      </c>
      <c r="C1566" s="594" t="s">
        <v>570</v>
      </c>
      <c r="D1566" s="594" t="s">
        <v>2713</v>
      </c>
      <c r="E1566" s="594" t="s">
        <v>240</v>
      </c>
      <c r="F1566" s="595" t="s">
        <v>411</v>
      </c>
      <c r="G1566" s="596" t="s">
        <v>241</v>
      </c>
      <c r="H1566" s="597">
        <v>93505000</v>
      </c>
    </row>
    <row r="1567" spans="1:8">
      <c r="A1567" s="594" t="s">
        <v>132</v>
      </c>
      <c r="B1567" s="594" t="s">
        <v>399</v>
      </c>
      <c r="C1567" s="594" t="s">
        <v>570</v>
      </c>
      <c r="D1567" s="594" t="s">
        <v>2713</v>
      </c>
      <c r="E1567" s="594" t="s">
        <v>240</v>
      </c>
      <c r="F1567" s="594" t="s">
        <v>242</v>
      </c>
      <c r="G1567" s="596" t="s">
        <v>243</v>
      </c>
      <c r="H1567" s="597">
        <v>6000000</v>
      </c>
    </row>
    <row r="1568" spans="1:8">
      <c r="A1568" s="594" t="s">
        <v>132</v>
      </c>
      <c r="B1568" s="594" t="s">
        <v>399</v>
      </c>
      <c r="C1568" s="594" t="s">
        <v>570</v>
      </c>
      <c r="D1568" s="594" t="s">
        <v>2713</v>
      </c>
      <c r="E1568" s="594" t="s">
        <v>240</v>
      </c>
      <c r="F1568" s="594" t="s">
        <v>728</v>
      </c>
      <c r="G1568" s="596" t="s">
        <v>729</v>
      </c>
      <c r="H1568" s="597">
        <v>6500000</v>
      </c>
    </row>
    <row r="1569" spans="1:8">
      <c r="A1569" s="594" t="s">
        <v>132</v>
      </c>
      <c r="B1569" s="594" t="s">
        <v>399</v>
      </c>
      <c r="C1569" s="594" t="s">
        <v>570</v>
      </c>
      <c r="D1569" s="594" t="s">
        <v>2713</v>
      </c>
      <c r="E1569" s="594" t="s">
        <v>240</v>
      </c>
      <c r="F1569" s="594" t="s">
        <v>730</v>
      </c>
      <c r="G1569" s="596" t="s">
        <v>186</v>
      </c>
      <c r="H1569" s="597">
        <v>8400000</v>
      </c>
    </row>
    <row r="1570" spans="1:8">
      <c r="A1570" s="594" t="s">
        <v>132</v>
      </c>
      <c r="B1570" s="594" t="s">
        <v>399</v>
      </c>
      <c r="C1570" s="594" t="s">
        <v>570</v>
      </c>
      <c r="D1570" s="594" t="s">
        <v>2713</v>
      </c>
      <c r="E1570" s="594" t="s">
        <v>240</v>
      </c>
      <c r="F1570" s="594" t="s">
        <v>731</v>
      </c>
      <c r="G1570" s="596" t="s">
        <v>732</v>
      </c>
      <c r="H1570" s="597">
        <v>36800000</v>
      </c>
    </row>
    <row r="1571" spans="1:8">
      <c r="A1571" s="594" t="s">
        <v>132</v>
      </c>
      <c r="B1571" s="594" t="s">
        <v>399</v>
      </c>
      <c r="C1571" s="594" t="s">
        <v>570</v>
      </c>
      <c r="D1571" s="594" t="s">
        <v>2713</v>
      </c>
      <c r="E1571" s="594" t="s">
        <v>240</v>
      </c>
      <c r="F1571" s="594" t="s">
        <v>733</v>
      </c>
      <c r="G1571" s="596" t="s">
        <v>734</v>
      </c>
      <c r="H1571" s="597">
        <v>900000</v>
      </c>
    </row>
    <row r="1572" spans="1:8">
      <c r="A1572" s="594" t="s">
        <v>132</v>
      </c>
      <c r="B1572" s="594" t="s">
        <v>399</v>
      </c>
      <c r="C1572" s="594" t="s">
        <v>570</v>
      </c>
      <c r="D1572" s="594" t="s">
        <v>2713</v>
      </c>
      <c r="E1572" s="594" t="s">
        <v>240</v>
      </c>
      <c r="F1572" s="594" t="s">
        <v>735</v>
      </c>
      <c r="G1572" s="596" t="s">
        <v>193</v>
      </c>
      <c r="H1572" s="597">
        <v>34905000</v>
      </c>
    </row>
    <row r="1573" spans="1:8">
      <c r="A1573" s="594" t="s">
        <v>132</v>
      </c>
      <c r="B1573" s="594" t="s">
        <v>399</v>
      </c>
      <c r="C1573" s="594" t="s">
        <v>276</v>
      </c>
      <c r="D1573" s="595" t="s">
        <v>411</v>
      </c>
      <c r="E1573" s="595" t="s">
        <v>411</v>
      </c>
      <c r="F1573" s="595" t="s">
        <v>411</v>
      </c>
      <c r="G1573" s="596" t="s">
        <v>1966</v>
      </c>
      <c r="H1573" s="597">
        <v>18680476800</v>
      </c>
    </row>
    <row r="1574" spans="1:8">
      <c r="A1574" s="594" t="s">
        <v>132</v>
      </c>
      <c r="B1574" s="594" t="s">
        <v>399</v>
      </c>
      <c r="C1574" s="594" t="s">
        <v>276</v>
      </c>
      <c r="D1574" s="594" t="s">
        <v>2789</v>
      </c>
      <c r="E1574" s="595" t="s">
        <v>411</v>
      </c>
      <c r="F1574" s="595" t="s">
        <v>411</v>
      </c>
      <c r="G1574" s="596" t="s">
        <v>2790</v>
      </c>
      <c r="H1574" s="597">
        <v>11114491000</v>
      </c>
    </row>
    <row r="1575" spans="1:8">
      <c r="A1575" s="594" t="s">
        <v>132</v>
      </c>
      <c r="B1575" s="594" t="s">
        <v>399</v>
      </c>
      <c r="C1575" s="594" t="s">
        <v>276</v>
      </c>
      <c r="D1575" s="594" t="s">
        <v>2789</v>
      </c>
      <c r="E1575" s="594" t="s">
        <v>269</v>
      </c>
      <c r="F1575" s="595" t="s">
        <v>411</v>
      </c>
      <c r="G1575" s="596" t="s">
        <v>2762</v>
      </c>
      <c r="H1575" s="597">
        <v>577631000</v>
      </c>
    </row>
    <row r="1576" spans="1:8">
      <c r="A1576" s="594" t="s">
        <v>132</v>
      </c>
      <c r="B1576" s="594" t="s">
        <v>399</v>
      </c>
      <c r="C1576" s="594" t="s">
        <v>276</v>
      </c>
      <c r="D1576" s="594" t="s">
        <v>2789</v>
      </c>
      <c r="E1576" s="594" t="s">
        <v>269</v>
      </c>
      <c r="F1576" s="594" t="s">
        <v>271</v>
      </c>
      <c r="G1576" s="596" t="s">
        <v>2763</v>
      </c>
      <c r="H1576" s="597">
        <v>553184000</v>
      </c>
    </row>
    <row r="1577" spans="1:8">
      <c r="A1577" s="594" t="s">
        <v>132</v>
      </c>
      <c r="B1577" s="594" t="s">
        <v>399</v>
      </c>
      <c r="C1577" s="594" t="s">
        <v>276</v>
      </c>
      <c r="D1577" s="594" t="s">
        <v>2789</v>
      </c>
      <c r="E1577" s="594" t="s">
        <v>269</v>
      </c>
      <c r="F1577" s="594" t="s">
        <v>1175</v>
      </c>
      <c r="G1577" s="596" t="s">
        <v>2791</v>
      </c>
      <c r="H1577" s="597">
        <v>24447000</v>
      </c>
    </row>
    <row r="1578" spans="1:8">
      <c r="A1578" s="594" t="s">
        <v>132</v>
      </c>
      <c r="B1578" s="594" t="s">
        <v>399</v>
      </c>
      <c r="C1578" s="594" t="s">
        <v>276</v>
      </c>
      <c r="D1578" s="594" t="s">
        <v>2789</v>
      </c>
      <c r="E1578" s="594" t="s">
        <v>260</v>
      </c>
      <c r="F1578" s="595" t="s">
        <v>411</v>
      </c>
      <c r="G1578" s="596" t="s">
        <v>261</v>
      </c>
      <c r="H1578" s="597">
        <v>7757890000</v>
      </c>
    </row>
    <row r="1579" spans="1:8">
      <c r="A1579" s="594" t="s">
        <v>132</v>
      </c>
      <c r="B1579" s="594" t="s">
        <v>399</v>
      </c>
      <c r="C1579" s="594" t="s">
        <v>276</v>
      </c>
      <c r="D1579" s="594" t="s">
        <v>2789</v>
      </c>
      <c r="E1579" s="594" t="s">
        <v>260</v>
      </c>
      <c r="F1579" s="594" t="s">
        <v>262</v>
      </c>
      <c r="G1579" s="596" t="s">
        <v>2707</v>
      </c>
      <c r="H1579" s="597">
        <v>7757890000</v>
      </c>
    </row>
    <row r="1580" spans="1:8">
      <c r="A1580" s="594" t="s">
        <v>132</v>
      </c>
      <c r="B1580" s="594" t="s">
        <v>399</v>
      </c>
      <c r="C1580" s="594" t="s">
        <v>276</v>
      </c>
      <c r="D1580" s="594" t="s">
        <v>2789</v>
      </c>
      <c r="E1580" s="594" t="s">
        <v>53</v>
      </c>
      <c r="F1580" s="595" t="s">
        <v>411</v>
      </c>
      <c r="G1580" s="596" t="s">
        <v>193</v>
      </c>
      <c r="H1580" s="597">
        <v>2778970000</v>
      </c>
    </row>
    <row r="1581" spans="1:8">
      <c r="A1581" s="594" t="s">
        <v>132</v>
      </c>
      <c r="B1581" s="594" t="s">
        <v>399</v>
      </c>
      <c r="C1581" s="594" t="s">
        <v>276</v>
      </c>
      <c r="D1581" s="594" t="s">
        <v>2789</v>
      </c>
      <c r="E1581" s="594" t="s">
        <v>53</v>
      </c>
      <c r="F1581" s="594" t="s">
        <v>54</v>
      </c>
      <c r="G1581" s="596" t="s">
        <v>55</v>
      </c>
      <c r="H1581" s="597">
        <v>367649000</v>
      </c>
    </row>
    <row r="1582" spans="1:8">
      <c r="A1582" s="594" t="s">
        <v>132</v>
      </c>
      <c r="B1582" s="594" t="s">
        <v>399</v>
      </c>
      <c r="C1582" s="594" t="s">
        <v>276</v>
      </c>
      <c r="D1582" s="594" t="s">
        <v>2789</v>
      </c>
      <c r="E1582" s="594" t="s">
        <v>53</v>
      </c>
      <c r="F1582" s="594" t="s">
        <v>56</v>
      </c>
      <c r="G1582" s="596" t="s">
        <v>57</v>
      </c>
      <c r="H1582" s="597">
        <v>2411321000</v>
      </c>
    </row>
    <row r="1583" spans="1:8">
      <c r="A1583" s="594" t="s">
        <v>132</v>
      </c>
      <c r="B1583" s="594" t="s">
        <v>399</v>
      </c>
      <c r="C1583" s="594" t="s">
        <v>276</v>
      </c>
      <c r="D1583" s="594" t="s">
        <v>278</v>
      </c>
      <c r="E1583" s="595" t="s">
        <v>411</v>
      </c>
      <c r="F1583" s="595" t="s">
        <v>411</v>
      </c>
      <c r="G1583" s="596" t="s">
        <v>2771</v>
      </c>
      <c r="H1583" s="597">
        <v>6590000000</v>
      </c>
    </row>
    <row r="1584" spans="1:8">
      <c r="A1584" s="594" t="s">
        <v>132</v>
      </c>
      <c r="B1584" s="594" t="s">
        <v>399</v>
      </c>
      <c r="C1584" s="594" t="s">
        <v>276</v>
      </c>
      <c r="D1584" s="594" t="s">
        <v>278</v>
      </c>
      <c r="E1584" s="594" t="s">
        <v>142</v>
      </c>
      <c r="F1584" s="595" t="s">
        <v>411</v>
      </c>
      <c r="G1584" s="596" t="s">
        <v>143</v>
      </c>
      <c r="H1584" s="597">
        <v>659910600</v>
      </c>
    </row>
    <row r="1585" spans="1:8">
      <c r="A1585" s="594" t="s">
        <v>132</v>
      </c>
      <c r="B1585" s="594" t="s">
        <v>399</v>
      </c>
      <c r="C1585" s="594" t="s">
        <v>276</v>
      </c>
      <c r="D1585" s="594" t="s">
        <v>278</v>
      </c>
      <c r="E1585" s="594" t="s">
        <v>142</v>
      </c>
      <c r="F1585" s="594" t="s">
        <v>144</v>
      </c>
      <c r="G1585" s="596" t="s">
        <v>2664</v>
      </c>
      <c r="H1585" s="597">
        <v>659910600</v>
      </c>
    </row>
    <row r="1586" spans="1:8">
      <c r="A1586" s="594" t="s">
        <v>132</v>
      </c>
      <c r="B1586" s="594" t="s">
        <v>399</v>
      </c>
      <c r="C1586" s="594" t="s">
        <v>276</v>
      </c>
      <c r="D1586" s="594" t="s">
        <v>278</v>
      </c>
      <c r="E1586" s="594" t="s">
        <v>148</v>
      </c>
      <c r="F1586" s="595" t="s">
        <v>411</v>
      </c>
      <c r="G1586" s="596" t="s">
        <v>149</v>
      </c>
      <c r="H1586" s="597">
        <v>63688310</v>
      </c>
    </row>
    <row r="1587" spans="1:8">
      <c r="A1587" s="594" t="s">
        <v>132</v>
      </c>
      <c r="B1587" s="594" t="s">
        <v>399</v>
      </c>
      <c r="C1587" s="594" t="s">
        <v>276</v>
      </c>
      <c r="D1587" s="594" t="s">
        <v>278</v>
      </c>
      <c r="E1587" s="594" t="s">
        <v>148</v>
      </c>
      <c r="F1587" s="594" t="s">
        <v>223</v>
      </c>
      <c r="G1587" s="596" t="s">
        <v>224</v>
      </c>
      <c r="H1587" s="597">
        <v>22596000</v>
      </c>
    </row>
    <row r="1588" spans="1:8">
      <c r="A1588" s="594" t="s">
        <v>132</v>
      </c>
      <c r="B1588" s="594" t="s">
        <v>399</v>
      </c>
      <c r="C1588" s="594" t="s">
        <v>276</v>
      </c>
      <c r="D1588" s="594" t="s">
        <v>278</v>
      </c>
      <c r="E1588" s="594" t="s">
        <v>148</v>
      </c>
      <c r="F1588" s="594" t="s">
        <v>1075</v>
      </c>
      <c r="G1588" s="596" t="s">
        <v>2666</v>
      </c>
      <c r="H1588" s="597">
        <v>37864310</v>
      </c>
    </row>
    <row r="1589" spans="1:8">
      <c r="A1589" s="594" t="s">
        <v>132</v>
      </c>
      <c r="B1589" s="594" t="s">
        <v>399</v>
      </c>
      <c r="C1589" s="594" t="s">
        <v>276</v>
      </c>
      <c r="D1589" s="594" t="s">
        <v>278</v>
      </c>
      <c r="E1589" s="594" t="s">
        <v>148</v>
      </c>
      <c r="F1589" s="594" t="s">
        <v>150</v>
      </c>
      <c r="G1589" s="596" t="s">
        <v>151</v>
      </c>
      <c r="H1589" s="597">
        <v>3228000</v>
      </c>
    </row>
    <row r="1590" spans="1:8">
      <c r="A1590" s="594" t="s">
        <v>132</v>
      </c>
      <c r="B1590" s="594" t="s">
        <v>399</v>
      </c>
      <c r="C1590" s="594" t="s">
        <v>276</v>
      </c>
      <c r="D1590" s="594" t="s">
        <v>278</v>
      </c>
      <c r="E1590" s="594" t="s">
        <v>582</v>
      </c>
      <c r="F1590" s="595" t="s">
        <v>411</v>
      </c>
      <c r="G1590" s="596" t="s">
        <v>583</v>
      </c>
      <c r="H1590" s="597">
        <v>103840000</v>
      </c>
    </row>
    <row r="1591" spans="1:8">
      <c r="A1591" s="594" t="s">
        <v>132</v>
      </c>
      <c r="B1591" s="594" t="s">
        <v>399</v>
      </c>
      <c r="C1591" s="594" t="s">
        <v>276</v>
      </c>
      <c r="D1591" s="594" t="s">
        <v>278</v>
      </c>
      <c r="E1591" s="594" t="s">
        <v>582</v>
      </c>
      <c r="F1591" s="594" t="s">
        <v>584</v>
      </c>
      <c r="G1591" s="596" t="s">
        <v>2670</v>
      </c>
      <c r="H1591" s="597">
        <v>8840000</v>
      </c>
    </row>
    <row r="1592" spans="1:8">
      <c r="A1592" s="594" t="s">
        <v>132</v>
      </c>
      <c r="B1592" s="594" t="s">
        <v>399</v>
      </c>
      <c r="C1592" s="594" t="s">
        <v>276</v>
      </c>
      <c r="D1592" s="594" t="s">
        <v>278</v>
      </c>
      <c r="E1592" s="594" t="s">
        <v>582</v>
      </c>
      <c r="F1592" s="594" t="s">
        <v>478</v>
      </c>
      <c r="G1592" s="596" t="s">
        <v>2775</v>
      </c>
      <c r="H1592" s="597">
        <v>95000000</v>
      </c>
    </row>
    <row r="1593" spans="1:8">
      <c r="A1593" s="594" t="s">
        <v>132</v>
      </c>
      <c r="B1593" s="594" t="s">
        <v>399</v>
      </c>
      <c r="C1593" s="594" t="s">
        <v>276</v>
      </c>
      <c r="D1593" s="594" t="s">
        <v>278</v>
      </c>
      <c r="E1593" s="594" t="s">
        <v>152</v>
      </c>
      <c r="F1593" s="595" t="s">
        <v>411</v>
      </c>
      <c r="G1593" s="596" t="s">
        <v>153</v>
      </c>
      <c r="H1593" s="597">
        <v>117088000</v>
      </c>
    </row>
    <row r="1594" spans="1:8">
      <c r="A1594" s="594" t="s">
        <v>132</v>
      </c>
      <c r="B1594" s="594" t="s">
        <v>399</v>
      </c>
      <c r="C1594" s="594" t="s">
        <v>276</v>
      </c>
      <c r="D1594" s="594" t="s">
        <v>278</v>
      </c>
      <c r="E1594" s="594" t="s">
        <v>152</v>
      </c>
      <c r="F1594" s="594" t="s">
        <v>606</v>
      </c>
      <c r="G1594" s="596" t="s">
        <v>195</v>
      </c>
      <c r="H1594" s="597">
        <v>117088000</v>
      </c>
    </row>
    <row r="1595" spans="1:8">
      <c r="A1595" s="594" t="s">
        <v>132</v>
      </c>
      <c r="B1595" s="594" t="s">
        <v>399</v>
      </c>
      <c r="C1595" s="594" t="s">
        <v>276</v>
      </c>
      <c r="D1595" s="594" t="s">
        <v>278</v>
      </c>
      <c r="E1595" s="594" t="s">
        <v>156</v>
      </c>
      <c r="F1595" s="595" t="s">
        <v>411</v>
      </c>
      <c r="G1595" s="596" t="s">
        <v>514</v>
      </c>
      <c r="H1595" s="597">
        <v>160389066</v>
      </c>
    </row>
    <row r="1596" spans="1:8">
      <c r="A1596" s="594" t="s">
        <v>132</v>
      </c>
      <c r="B1596" s="594" t="s">
        <v>399</v>
      </c>
      <c r="C1596" s="594" t="s">
        <v>276</v>
      </c>
      <c r="D1596" s="594" t="s">
        <v>278</v>
      </c>
      <c r="E1596" s="594" t="s">
        <v>156</v>
      </c>
      <c r="F1596" s="594" t="s">
        <v>157</v>
      </c>
      <c r="G1596" s="596" t="s">
        <v>158</v>
      </c>
      <c r="H1596" s="597">
        <v>119438670</v>
      </c>
    </row>
    <row r="1597" spans="1:8">
      <c r="A1597" s="594" t="s">
        <v>132</v>
      </c>
      <c r="B1597" s="594" t="s">
        <v>399</v>
      </c>
      <c r="C1597" s="594" t="s">
        <v>276</v>
      </c>
      <c r="D1597" s="594" t="s">
        <v>278</v>
      </c>
      <c r="E1597" s="594" t="s">
        <v>156</v>
      </c>
      <c r="F1597" s="594" t="s">
        <v>159</v>
      </c>
      <c r="G1597" s="596" t="s">
        <v>160</v>
      </c>
      <c r="H1597" s="597">
        <v>20475198</v>
      </c>
    </row>
    <row r="1598" spans="1:8">
      <c r="A1598" s="594" t="s">
        <v>132</v>
      </c>
      <c r="B1598" s="594" t="s">
        <v>399</v>
      </c>
      <c r="C1598" s="594" t="s">
        <v>276</v>
      </c>
      <c r="D1598" s="594" t="s">
        <v>278</v>
      </c>
      <c r="E1598" s="594" t="s">
        <v>156</v>
      </c>
      <c r="F1598" s="594" t="s">
        <v>161</v>
      </c>
      <c r="G1598" s="596" t="s">
        <v>162</v>
      </c>
      <c r="H1598" s="597">
        <v>13650132</v>
      </c>
    </row>
    <row r="1599" spans="1:8">
      <c r="A1599" s="594" t="s">
        <v>132</v>
      </c>
      <c r="B1599" s="594" t="s">
        <v>399</v>
      </c>
      <c r="C1599" s="594" t="s">
        <v>276</v>
      </c>
      <c r="D1599" s="594" t="s">
        <v>278</v>
      </c>
      <c r="E1599" s="594" t="s">
        <v>156</v>
      </c>
      <c r="F1599" s="594" t="s">
        <v>1</v>
      </c>
      <c r="G1599" s="596" t="s">
        <v>2</v>
      </c>
      <c r="H1599" s="597">
        <v>6825066</v>
      </c>
    </row>
    <row r="1600" spans="1:8">
      <c r="A1600" s="594" t="s">
        <v>132</v>
      </c>
      <c r="B1600" s="594" t="s">
        <v>399</v>
      </c>
      <c r="C1600" s="594" t="s">
        <v>276</v>
      </c>
      <c r="D1600" s="594" t="s">
        <v>278</v>
      </c>
      <c r="E1600" s="594" t="s">
        <v>167</v>
      </c>
      <c r="F1600" s="595" t="s">
        <v>411</v>
      </c>
      <c r="G1600" s="596" t="s">
        <v>168</v>
      </c>
      <c r="H1600" s="597">
        <v>59381598</v>
      </c>
    </row>
    <row r="1601" spans="1:8">
      <c r="A1601" s="594" t="s">
        <v>132</v>
      </c>
      <c r="B1601" s="594" t="s">
        <v>399</v>
      </c>
      <c r="C1601" s="594" t="s">
        <v>276</v>
      </c>
      <c r="D1601" s="594" t="s">
        <v>278</v>
      </c>
      <c r="E1601" s="594" t="s">
        <v>167</v>
      </c>
      <c r="F1601" s="594" t="s">
        <v>228</v>
      </c>
      <c r="G1601" s="596" t="s">
        <v>2673</v>
      </c>
      <c r="H1601" s="597">
        <v>28862098</v>
      </c>
    </row>
    <row r="1602" spans="1:8">
      <c r="A1602" s="594" t="s">
        <v>132</v>
      </c>
      <c r="B1602" s="594" t="s">
        <v>399</v>
      </c>
      <c r="C1602" s="594" t="s">
        <v>276</v>
      </c>
      <c r="D1602" s="594" t="s">
        <v>278</v>
      </c>
      <c r="E1602" s="594" t="s">
        <v>167</v>
      </c>
      <c r="F1602" s="594" t="s">
        <v>169</v>
      </c>
      <c r="G1602" s="596" t="s">
        <v>2674</v>
      </c>
      <c r="H1602" s="597">
        <v>1774500</v>
      </c>
    </row>
    <row r="1603" spans="1:8">
      <c r="A1603" s="594" t="s">
        <v>132</v>
      </c>
      <c r="B1603" s="594" t="s">
        <v>399</v>
      </c>
      <c r="C1603" s="594" t="s">
        <v>276</v>
      </c>
      <c r="D1603" s="594" t="s">
        <v>278</v>
      </c>
      <c r="E1603" s="594" t="s">
        <v>167</v>
      </c>
      <c r="F1603" s="594" t="s">
        <v>230</v>
      </c>
      <c r="G1603" s="596" t="s">
        <v>2675</v>
      </c>
      <c r="H1603" s="597">
        <v>26183000</v>
      </c>
    </row>
    <row r="1604" spans="1:8">
      <c r="A1604" s="594" t="s">
        <v>132</v>
      </c>
      <c r="B1604" s="594" t="s">
        <v>399</v>
      </c>
      <c r="C1604" s="594" t="s">
        <v>276</v>
      </c>
      <c r="D1604" s="594" t="s">
        <v>278</v>
      </c>
      <c r="E1604" s="594" t="s">
        <v>167</v>
      </c>
      <c r="F1604" s="594" t="s">
        <v>214</v>
      </c>
      <c r="G1604" s="596" t="s">
        <v>2676</v>
      </c>
      <c r="H1604" s="597">
        <v>620000</v>
      </c>
    </row>
    <row r="1605" spans="1:8">
      <c r="A1605" s="594" t="s">
        <v>132</v>
      </c>
      <c r="B1605" s="594" t="s">
        <v>399</v>
      </c>
      <c r="C1605" s="594" t="s">
        <v>276</v>
      </c>
      <c r="D1605" s="594" t="s">
        <v>278</v>
      </c>
      <c r="E1605" s="594" t="s">
        <v>167</v>
      </c>
      <c r="F1605" s="594" t="s">
        <v>232</v>
      </c>
      <c r="G1605" s="596" t="s">
        <v>195</v>
      </c>
      <c r="H1605" s="597">
        <v>1942000</v>
      </c>
    </row>
    <row r="1606" spans="1:8">
      <c r="A1606" s="594" t="s">
        <v>132</v>
      </c>
      <c r="B1606" s="594" t="s">
        <v>399</v>
      </c>
      <c r="C1606" s="594" t="s">
        <v>276</v>
      </c>
      <c r="D1606" s="594" t="s">
        <v>278</v>
      </c>
      <c r="E1606" s="594" t="s">
        <v>171</v>
      </c>
      <c r="F1606" s="595" t="s">
        <v>411</v>
      </c>
      <c r="G1606" s="596" t="s">
        <v>2677</v>
      </c>
      <c r="H1606" s="597">
        <v>49923000</v>
      </c>
    </row>
    <row r="1607" spans="1:8">
      <c r="A1607" s="594" t="s">
        <v>132</v>
      </c>
      <c r="B1607" s="594" t="s">
        <v>399</v>
      </c>
      <c r="C1607" s="594" t="s">
        <v>276</v>
      </c>
      <c r="D1607" s="594" t="s">
        <v>278</v>
      </c>
      <c r="E1607" s="594" t="s">
        <v>171</v>
      </c>
      <c r="F1607" s="594" t="s">
        <v>173</v>
      </c>
      <c r="G1607" s="596" t="s">
        <v>174</v>
      </c>
      <c r="H1607" s="597">
        <v>40482000</v>
      </c>
    </row>
    <row r="1608" spans="1:8">
      <c r="A1608" s="594" t="s">
        <v>132</v>
      </c>
      <c r="B1608" s="594" t="s">
        <v>399</v>
      </c>
      <c r="C1608" s="594" t="s">
        <v>276</v>
      </c>
      <c r="D1608" s="594" t="s">
        <v>278</v>
      </c>
      <c r="E1608" s="594" t="s">
        <v>171</v>
      </c>
      <c r="F1608" s="594" t="s">
        <v>216</v>
      </c>
      <c r="G1608" s="596" t="s">
        <v>217</v>
      </c>
      <c r="H1608" s="597">
        <v>8885000</v>
      </c>
    </row>
    <row r="1609" spans="1:8">
      <c r="A1609" s="594" t="s">
        <v>132</v>
      </c>
      <c r="B1609" s="594" t="s">
        <v>399</v>
      </c>
      <c r="C1609" s="594" t="s">
        <v>276</v>
      </c>
      <c r="D1609" s="594" t="s">
        <v>278</v>
      </c>
      <c r="E1609" s="594" t="s">
        <v>171</v>
      </c>
      <c r="F1609" s="594" t="s">
        <v>5</v>
      </c>
      <c r="G1609" s="596" t="s">
        <v>2678</v>
      </c>
      <c r="H1609" s="597">
        <v>556000</v>
      </c>
    </row>
    <row r="1610" spans="1:8">
      <c r="A1610" s="594" t="s">
        <v>132</v>
      </c>
      <c r="B1610" s="594" t="s">
        <v>399</v>
      </c>
      <c r="C1610" s="594" t="s">
        <v>276</v>
      </c>
      <c r="D1610" s="594" t="s">
        <v>278</v>
      </c>
      <c r="E1610" s="594" t="s">
        <v>177</v>
      </c>
      <c r="F1610" s="595" t="s">
        <v>411</v>
      </c>
      <c r="G1610" s="596" t="s">
        <v>178</v>
      </c>
      <c r="H1610" s="597">
        <v>337095466</v>
      </c>
    </row>
    <row r="1611" spans="1:8">
      <c r="A1611" s="594" t="s">
        <v>132</v>
      </c>
      <c r="B1611" s="594" t="s">
        <v>399</v>
      </c>
      <c r="C1611" s="594" t="s">
        <v>276</v>
      </c>
      <c r="D1611" s="594" t="s">
        <v>278</v>
      </c>
      <c r="E1611" s="594" t="s">
        <v>177</v>
      </c>
      <c r="F1611" s="594" t="s">
        <v>179</v>
      </c>
      <c r="G1611" s="596" t="s">
        <v>2679</v>
      </c>
      <c r="H1611" s="597">
        <v>5684239</v>
      </c>
    </row>
    <row r="1612" spans="1:8">
      <c r="A1612" s="594" t="s">
        <v>132</v>
      </c>
      <c r="B1612" s="594" t="s">
        <v>399</v>
      </c>
      <c r="C1612" s="594" t="s">
        <v>276</v>
      </c>
      <c r="D1612" s="594" t="s">
        <v>278</v>
      </c>
      <c r="E1612" s="594" t="s">
        <v>177</v>
      </c>
      <c r="F1612" s="594" t="s">
        <v>181</v>
      </c>
      <c r="G1612" s="596" t="s">
        <v>182</v>
      </c>
      <c r="H1612" s="597">
        <v>15161455</v>
      </c>
    </row>
    <row r="1613" spans="1:8">
      <c r="A1613" s="594" t="s">
        <v>132</v>
      </c>
      <c r="B1613" s="594" t="s">
        <v>399</v>
      </c>
      <c r="C1613" s="594" t="s">
        <v>276</v>
      </c>
      <c r="D1613" s="594" t="s">
        <v>278</v>
      </c>
      <c r="E1613" s="594" t="s">
        <v>177</v>
      </c>
      <c r="F1613" s="594" t="s">
        <v>1290</v>
      </c>
      <c r="G1613" s="596" t="s">
        <v>2721</v>
      </c>
      <c r="H1613" s="597">
        <v>2949772</v>
      </c>
    </row>
    <row r="1614" spans="1:8">
      <c r="A1614" s="594" t="s">
        <v>132</v>
      </c>
      <c r="B1614" s="594" t="s">
        <v>399</v>
      </c>
      <c r="C1614" s="594" t="s">
        <v>276</v>
      </c>
      <c r="D1614" s="594" t="s">
        <v>278</v>
      </c>
      <c r="E1614" s="594" t="s">
        <v>177</v>
      </c>
      <c r="F1614" s="594" t="s">
        <v>441</v>
      </c>
      <c r="G1614" s="596" t="s">
        <v>2728</v>
      </c>
      <c r="H1614" s="597">
        <v>309100000</v>
      </c>
    </row>
    <row r="1615" spans="1:8">
      <c r="A1615" s="594" t="s">
        <v>132</v>
      </c>
      <c r="B1615" s="594" t="s">
        <v>399</v>
      </c>
      <c r="C1615" s="594" t="s">
        <v>276</v>
      </c>
      <c r="D1615" s="594" t="s">
        <v>278</v>
      </c>
      <c r="E1615" s="594" t="s">
        <v>177</v>
      </c>
      <c r="F1615" s="594" t="s">
        <v>237</v>
      </c>
      <c r="G1615" s="596" t="s">
        <v>2681</v>
      </c>
      <c r="H1615" s="597">
        <v>4200000</v>
      </c>
    </row>
    <row r="1616" spans="1:8">
      <c r="A1616" s="594" t="s">
        <v>132</v>
      </c>
      <c r="B1616" s="594" t="s">
        <v>399</v>
      </c>
      <c r="C1616" s="594" t="s">
        <v>276</v>
      </c>
      <c r="D1616" s="594" t="s">
        <v>278</v>
      </c>
      <c r="E1616" s="594" t="s">
        <v>240</v>
      </c>
      <c r="F1616" s="595" t="s">
        <v>411</v>
      </c>
      <c r="G1616" s="596" t="s">
        <v>241</v>
      </c>
      <c r="H1616" s="597">
        <v>262820000</v>
      </c>
    </row>
    <row r="1617" spans="1:8">
      <c r="A1617" s="594" t="s">
        <v>132</v>
      </c>
      <c r="B1617" s="594" t="s">
        <v>399</v>
      </c>
      <c r="C1617" s="594" t="s">
        <v>276</v>
      </c>
      <c r="D1617" s="594" t="s">
        <v>278</v>
      </c>
      <c r="E1617" s="594" t="s">
        <v>240</v>
      </c>
      <c r="F1617" s="594" t="s">
        <v>242</v>
      </c>
      <c r="G1617" s="596" t="s">
        <v>243</v>
      </c>
      <c r="H1617" s="597">
        <v>43820000</v>
      </c>
    </row>
    <row r="1618" spans="1:8">
      <c r="A1618" s="594" t="s">
        <v>132</v>
      </c>
      <c r="B1618" s="594" t="s">
        <v>399</v>
      </c>
      <c r="C1618" s="594" t="s">
        <v>276</v>
      </c>
      <c r="D1618" s="594" t="s">
        <v>278</v>
      </c>
      <c r="E1618" s="594" t="s">
        <v>240</v>
      </c>
      <c r="F1618" s="594" t="s">
        <v>728</v>
      </c>
      <c r="G1618" s="596" t="s">
        <v>729</v>
      </c>
      <c r="H1618" s="597">
        <v>7800000</v>
      </c>
    </row>
    <row r="1619" spans="1:8">
      <c r="A1619" s="594" t="s">
        <v>132</v>
      </c>
      <c r="B1619" s="594" t="s">
        <v>399</v>
      </c>
      <c r="C1619" s="594" t="s">
        <v>276</v>
      </c>
      <c r="D1619" s="594" t="s">
        <v>278</v>
      </c>
      <c r="E1619" s="594" t="s">
        <v>240</v>
      </c>
      <c r="F1619" s="594" t="s">
        <v>731</v>
      </c>
      <c r="G1619" s="596" t="s">
        <v>732</v>
      </c>
      <c r="H1619" s="597">
        <v>156900000</v>
      </c>
    </row>
    <row r="1620" spans="1:8">
      <c r="A1620" s="594" t="s">
        <v>132</v>
      </c>
      <c r="B1620" s="594" t="s">
        <v>399</v>
      </c>
      <c r="C1620" s="594" t="s">
        <v>276</v>
      </c>
      <c r="D1620" s="594" t="s">
        <v>278</v>
      </c>
      <c r="E1620" s="594" t="s">
        <v>240</v>
      </c>
      <c r="F1620" s="594" t="s">
        <v>597</v>
      </c>
      <c r="G1620" s="596" t="s">
        <v>2682</v>
      </c>
      <c r="H1620" s="597">
        <v>32000000</v>
      </c>
    </row>
    <row r="1621" spans="1:8">
      <c r="A1621" s="594" t="s">
        <v>132</v>
      </c>
      <c r="B1621" s="594" t="s">
        <v>399</v>
      </c>
      <c r="C1621" s="594" t="s">
        <v>276</v>
      </c>
      <c r="D1621" s="594" t="s">
        <v>278</v>
      </c>
      <c r="E1621" s="594" t="s">
        <v>240</v>
      </c>
      <c r="F1621" s="594" t="s">
        <v>735</v>
      </c>
      <c r="G1621" s="596" t="s">
        <v>193</v>
      </c>
      <c r="H1621" s="597">
        <v>22300000</v>
      </c>
    </row>
    <row r="1622" spans="1:8">
      <c r="A1622" s="594" t="s">
        <v>132</v>
      </c>
      <c r="B1622" s="594" t="s">
        <v>399</v>
      </c>
      <c r="C1622" s="594" t="s">
        <v>276</v>
      </c>
      <c r="D1622" s="594" t="s">
        <v>278</v>
      </c>
      <c r="E1622" s="594" t="s">
        <v>183</v>
      </c>
      <c r="F1622" s="595" t="s">
        <v>411</v>
      </c>
      <c r="G1622" s="596" t="s">
        <v>184</v>
      </c>
      <c r="H1622" s="597">
        <v>330001000</v>
      </c>
    </row>
    <row r="1623" spans="1:8">
      <c r="A1623" s="594" t="s">
        <v>132</v>
      </c>
      <c r="B1623" s="594" t="s">
        <v>399</v>
      </c>
      <c r="C1623" s="594" t="s">
        <v>276</v>
      </c>
      <c r="D1623" s="594" t="s">
        <v>278</v>
      </c>
      <c r="E1623" s="594" t="s">
        <v>183</v>
      </c>
      <c r="F1623" s="594" t="s">
        <v>587</v>
      </c>
      <c r="G1623" s="596" t="s">
        <v>588</v>
      </c>
      <c r="H1623" s="597">
        <v>51794000</v>
      </c>
    </row>
    <row r="1624" spans="1:8">
      <c r="A1624" s="594" t="s">
        <v>132</v>
      </c>
      <c r="B1624" s="594" t="s">
        <v>399</v>
      </c>
      <c r="C1624" s="594" t="s">
        <v>276</v>
      </c>
      <c r="D1624" s="594" t="s">
        <v>278</v>
      </c>
      <c r="E1624" s="594" t="s">
        <v>183</v>
      </c>
      <c r="F1624" s="594" t="s">
        <v>736</v>
      </c>
      <c r="G1624" s="596" t="s">
        <v>737</v>
      </c>
      <c r="H1624" s="597">
        <v>95600000</v>
      </c>
    </row>
    <row r="1625" spans="1:8">
      <c r="A1625" s="594" t="s">
        <v>132</v>
      </c>
      <c r="B1625" s="594" t="s">
        <v>399</v>
      </c>
      <c r="C1625" s="594" t="s">
        <v>276</v>
      </c>
      <c r="D1625" s="594" t="s">
        <v>278</v>
      </c>
      <c r="E1625" s="594" t="s">
        <v>183</v>
      </c>
      <c r="F1625" s="594" t="s">
        <v>185</v>
      </c>
      <c r="G1625" s="596" t="s">
        <v>186</v>
      </c>
      <c r="H1625" s="597">
        <v>140007000</v>
      </c>
    </row>
    <row r="1626" spans="1:8">
      <c r="A1626" s="594" t="s">
        <v>132</v>
      </c>
      <c r="B1626" s="594" t="s">
        <v>399</v>
      </c>
      <c r="C1626" s="594" t="s">
        <v>276</v>
      </c>
      <c r="D1626" s="594" t="s">
        <v>278</v>
      </c>
      <c r="E1626" s="594" t="s">
        <v>183</v>
      </c>
      <c r="F1626" s="594" t="s">
        <v>187</v>
      </c>
      <c r="G1626" s="596" t="s">
        <v>2683</v>
      </c>
      <c r="H1626" s="597">
        <v>42600000</v>
      </c>
    </row>
    <row r="1627" spans="1:8">
      <c r="A1627" s="594" t="s">
        <v>132</v>
      </c>
      <c r="B1627" s="594" t="s">
        <v>399</v>
      </c>
      <c r="C1627" s="594" t="s">
        <v>276</v>
      </c>
      <c r="D1627" s="594" t="s">
        <v>278</v>
      </c>
      <c r="E1627" s="594" t="s">
        <v>738</v>
      </c>
      <c r="F1627" s="595" t="s">
        <v>411</v>
      </c>
      <c r="G1627" s="596" t="s">
        <v>739</v>
      </c>
      <c r="H1627" s="597">
        <v>219537690</v>
      </c>
    </row>
    <row r="1628" spans="1:8">
      <c r="A1628" s="594" t="s">
        <v>132</v>
      </c>
      <c r="B1628" s="594" t="s">
        <v>399</v>
      </c>
      <c r="C1628" s="594" t="s">
        <v>276</v>
      </c>
      <c r="D1628" s="594" t="s">
        <v>278</v>
      </c>
      <c r="E1628" s="594" t="s">
        <v>738</v>
      </c>
      <c r="F1628" s="594" t="s">
        <v>740</v>
      </c>
      <c r="G1628" s="596" t="s">
        <v>741</v>
      </c>
      <c r="H1628" s="597">
        <v>185000000</v>
      </c>
    </row>
    <row r="1629" spans="1:8">
      <c r="A1629" s="594" t="s">
        <v>132</v>
      </c>
      <c r="B1629" s="594" t="s">
        <v>399</v>
      </c>
      <c r="C1629" s="594" t="s">
        <v>276</v>
      </c>
      <c r="D1629" s="594" t="s">
        <v>278</v>
      </c>
      <c r="E1629" s="594" t="s">
        <v>738</v>
      </c>
      <c r="F1629" s="594" t="s">
        <v>1264</v>
      </c>
      <c r="G1629" s="596" t="s">
        <v>1263</v>
      </c>
      <c r="H1629" s="597">
        <v>31537690</v>
      </c>
    </row>
    <row r="1630" spans="1:8">
      <c r="A1630" s="594" t="s">
        <v>132</v>
      </c>
      <c r="B1630" s="594" t="s">
        <v>399</v>
      </c>
      <c r="C1630" s="594" t="s">
        <v>276</v>
      </c>
      <c r="D1630" s="594" t="s">
        <v>278</v>
      </c>
      <c r="E1630" s="594" t="s">
        <v>738</v>
      </c>
      <c r="F1630" s="594" t="s">
        <v>296</v>
      </c>
      <c r="G1630" s="596" t="s">
        <v>297</v>
      </c>
      <c r="H1630" s="597">
        <v>3000000</v>
      </c>
    </row>
    <row r="1631" spans="1:8">
      <c r="A1631" s="594" t="s">
        <v>132</v>
      </c>
      <c r="B1631" s="594" t="s">
        <v>399</v>
      </c>
      <c r="C1631" s="594" t="s">
        <v>276</v>
      </c>
      <c r="D1631" s="594" t="s">
        <v>278</v>
      </c>
      <c r="E1631" s="594" t="s">
        <v>555</v>
      </c>
      <c r="F1631" s="595" t="s">
        <v>411</v>
      </c>
      <c r="G1631" s="596" t="s">
        <v>556</v>
      </c>
      <c r="H1631" s="597">
        <v>62000000</v>
      </c>
    </row>
    <row r="1632" spans="1:8">
      <c r="A1632" s="594" t="s">
        <v>132</v>
      </c>
      <c r="B1632" s="594" t="s">
        <v>399</v>
      </c>
      <c r="C1632" s="594" t="s">
        <v>276</v>
      </c>
      <c r="D1632" s="594" t="s">
        <v>278</v>
      </c>
      <c r="E1632" s="594" t="s">
        <v>555</v>
      </c>
      <c r="F1632" s="594" t="s">
        <v>1270</v>
      </c>
      <c r="G1632" s="596" t="s">
        <v>2684</v>
      </c>
      <c r="H1632" s="597">
        <v>2607000</v>
      </c>
    </row>
    <row r="1633" spans="1:8">
      <c r="A1633" s="594" t="s">
        <v>132</v>
      </c>
      <c r="B1633" s="594" t="s">
        <v>399</v>
      </c>
      <c r="C1633" s="594" t="s">
        <v>276</v>
      </c>
      <c r="D1633" s="594" t="s">
        <v>278</v>
      </c>
      <c r="E1633" s="594" t="s">
        <v>555</v>
      </c>
      <c r="F1633" s="594" t="s">
        <v>557</v>
      </c>
      <c r="G1633" s="596" t="s">
        <v>2685</v>
      </c>
      <c r="H1633" s="597">
        <v>26105000</v>
      </c>
    </row>
    <row r="1634" spans="1:8">
      <c r="A1634" s="594" t="s">
        <v>132</v>
      </c>
      <c r="B1634" s="594" t="s">
        <v>399</v>
      </c>
      <c r="C1634" s="594" t="s">
        <v>276</v>
      </c>
      <c r="D1634" s="594" t="s">
        <v>278</v>
      </c>
      <c r="E1634" s="594" t="s">
        <v>555</v>
      </c>
      <c r="F1634" s="594" t="s">
        <v>1287</v>
      </c>
      <c r="G1634" s="596" t="s">
        <v>186</v>
      </c>
      <c r="H1634" s="597">
        <v>31326000</v>
      </c>
    </row>
    <row r="1635" spans="1:8">
      <c r="A1635" s="594" t="s">
        <v>132</v>
      </c>
      <c r="B1635" s="594" t="s">
        <v>399</v>
      </c>
      <c r="C1635" s="594" t="s">
        <v>276</v>
      </c>
      <c r="D1635" s="594" t="s">
        <v>278</v>
      </c>
      <c r="E1635" s="594" t="s">
        <v>555</v>
      </c>
      <c r="F1635" s="594" t="s">
        <v>1269</v>
      </c>
      <c r="G1635" s="596" t="s">
        <v>2737</v>
      </c>
      <c r="H1635" s="597">
        <v>1813000</v>
      </c>
    </row>
    <row r="1636" spans="1:8">
      <c r="A1636" s="594" t="s">
        <v>132</v>
      </c>
      <c r="B1636" s="594" t="s">
        <v>399</v>
      </c>
      <c r="C1636" s="594" t="s">
        <v>276</v>
      </c>
      <c r="D1636" s="594" t="s">
        <v>278</v>
      </c>
      <c r="E1636" s="594" t="s">
        <v>555</v>
      </c>
      <c r="F1636" s="594" t="s">
        <v>1273</v>
      </c>
      <c r="G1636" s="596" t="s">
        <v>195</v>
      </c>
      <c r="H1636" s="597">
        <v>149000</v>
      </c>
    </row>
    <row r="1637" spans="1:8">
      <c r="A1637" s="594" t="s">
        <v>132</v>
      </c>
      <c r="B1637" s="594" t="s">
        <v>399</v>
      </c>
      <c r="C1637" s="594" t="s">
        <v>276</v>
      </c>
      <c r="D1637" s="594" t="s">
        <v>278</v>
      </c>
      <c r="E1637" s="594" t="s">
        <v>744</v>
      </c>
      <c r="F1637" s="595" t="s">
        <v>411</v>
      </c>
      <c r="G1637" s="596" t="s">
        <v>2686</v>
      </c>
      <c r="H1637" s="597">
        <v>46917097</v>
      </c>
    </row>
    <row r="1638" spans="1:8">
      <c r="A1638" s="594" t="s">
        <v>132</v>
      </c>
      <c r="B1638" s="594" t="s">
        <v>399</v>
      </c>
      <c r="C1638" s="594" t="s">
        <v>276</v>
      </c>
      <c r="D1638" s="594" t="s">
        <v>278</v>
      </c>
      <c r="E1638" s="594" t="s">
        <v>744</v>
      </c>
      <c r="F1638" s="594" t="s">
        <v>745</v>
      </c>
      <c r="G1638" s="596" t="s">
        <v>2687</v>
      </c>
      <c r="H1638" s="597">
        <v>3100000</v>
      </c>
    </row>
    <row r="1639" spans="1:8">
      <c r="A1639" s="594" t="s">
        <v>132</v>
      </c>
      <c r="B1639" s="594" t="s">
        <v>399</v>
      </c>
      <c r="C1639" s="594" t="s">
        <v>276</v>
      </c>
      <c r="D1639" s="594" t="s">
        <v>278</v>
      </c>
      <c r="E1639" s="594" t="s">
        <v>744</v>
      </c>
      <c r="F1639" s="594" t="s">
        <v>286</v>
      </c>
      <c r="G1639" s="596" t="s">
        <v>2688</v>
      </c>
      <c r="H1639" s="597">
        <v>20435000</v>
      </c>
    </row>
    <row r="1640" spans="1:8">
      <c r="A1640" s="594" t="s">
        <v>132</v>
      </c>
      <c r="B1640" s="594" t="s">
        <v>399</v>
      </c>
      <c r="C1640" s="594" t="s">
        <v>276</v>
      </c>
      <c r="D1640" s="594" t="s">
        <v>278</v>
      </c>
      <c r="E1640" s="594" t="s">
        <v>744</v>
      </c>
      <c r="F1640" s="594" t="s">
        <v>572</v>
      </c>
      <c r="G1640" s="596" t="s">
        <v>2689</v>
      </c>
      <c r="H1640" s="597">
        <v>14282097</v>
      </c>
    </row>
    <row r="1641" spans="1:8">
      <c r="A1641" s="594" t="s">
        <v>132</v>
      </c>
      <c r="B1641" s="594" t="s">
        <v>399</v>
      </c>
      <c r="C1641" s="594" t="s">
        <v>276</v>
      </c>
      <c r="D1641" s="594" t="s">
        <v>278</v>
      </c>
      <c r="E1641" s="594" t="s">
        <v>744</v>
      </c>
      <c r="F1641" s="594" t="s">
        <v>746</v>
      </c>
      <c r="G1641" s="596" t="s">
        <v>2690</v>
      </c>
      <c r="H1641" s="597">
        <v>9100000</v>
      </c>
    </row>
    <row r="1642" spans="1:8">
      <c r="A1642" s="594" t="s">
        <v>132</v>
      </c>
      <c r="B1642" s="594" t="s">
        <v>399</v>
      </c>
      <c r="C1642" s="594" t="s">
        <v>276</v>
      </c>
      <c r="D1642" s="594" t="s">
        <v>278</v>
      </c>
      <c r="E1642" s="594" t="s">
        <v>2692</v>
      </c>
      <c r="F1642" s="595" t="s">
        <v>411</v>
      </c>
      <c r="G1642" s="596" t="s">
        <v>2693</v>
      </c>
      <c r="H1642" s="597">
        <v>11100000</v>
      </c>
    </row>
    <row r="1643" spans="1:8">
      <c r="A1643" s="594" t="s">
        <v>132</v>
      </c>
      <c r="B1643" s="594" t="s">
        <v>399</v>
      </c>
      <c r="C1643" s="594" t="s">
        <v>276</v>
      </c>
      <c r="D1643" s="594" t="s">
        <v>278</v>
      </c>
      <c r="E1643" s="594" t="s">
        <v>2692</v>
      </c>
      <c r="F1643" s="594" t="s">
        <v>2694</v>
      </c>
      <c r="G1643" s="596" t="s">
        <v>2689</v>
      </c>
      <c r="H1643" s="597">
        <v>11100000</v>
      </c>
    </row>
    <row r="1644" spans="1:8">
      <c r="A1644" s="594" t="s">
        <v>132</v>
      </c>
      <c r="B1644" s="594" t="s">
        <v>399</v>
      </c>
      <c r="C1644" s="594" t="s">
        <v>276</v>
      </c>
      <c r="D1644" s="594" t="s">
        <v>278</v>
      </c>
      <c r="E1644" s="594" t="s">
        <v>189</v>
      </c>
      <c r="F1644" s="595" t="s">
        <v>411</v>
      </c>
      <c r="G1644" s="596" t="s">
        <v>190</v>
      </c>
      <c r="H1644" s="597">
        <v>99398000</v>
      </c>
    </row>
    <row r="1645" spans="1:8">
      <c r="A1645" s="594" t="s">
        <v>132</v>
      </c>
      <c r="B1645" s="594" t="s">
        <v>399</v>
      </c>
      <c r="C1645" s="594" t="s">
        <v>276</v>
      </c>
      <c r="D1645" s="594" t="s">
        <v>278</v>
      </c>
      <c r="E1645" s="594" t="s">
        <v>189</v>
      </c>
      <c r="F1645" s="594" t="s">
        <v>773</v>
      </c>
      <c r="G1645" s="596" t="s">
        <v>2695</v>
      </c>
      <c r="H1645" s="597">
        <v>11748000</v>
      </c>
    </row>
    <row r="1646" spans="1:8">
      <c r="A1646" s="594" t="s">
        <v>132</v>
      </c>
      <c r="B1646" s="594" t="s">
        <v>399</v>
      </c>
      <c r="C1646" s="594" t="s">
        <v>276</v>
      </c>
      <c r="D1646" s="594" t="s">
        <v>278</v>
      </c>
      <c r="E1646" s="594" t="s">
        <v>189</v>
      </c>
      <c r="F1646" s="594" t="s">
        <v>37</v>
      </c>
      <c r="G1646" s="596" t="s">
        <v>2696</v>
      </c>
      <c r="H1646" s="597">
        <v>61850000</v>
      </c>
    </row>
    <row r="1647" spans="1:8">
      <c r="A1647" s="594" t="s">
        <v>132</v>
      </c>
      <c r="B1647" s="594" t="s">
        <v>399</v>
      </c>
      <c r="C1647" s="594" t="s">
        <v>276</v>
      </c>
      <c r="D1647" s="594" t="s">
        <v>278</v>
      </c>
      <c r="E1647" s="594" t="s">
        <v>189</v>
      </c>
      <c r="F1647" s="594" t="s">
        <v>192</v>
      </c>
      <c r="G1647" s="596" t="s">
        <v>195</v>
      </c>
      <c r="H1647" s="597">
        <v>25800000</v>
      </c>
    </row>
    <row r="1648" spans="1:8">
      <c r="A1648" s="594" t="s">
        <v>132</v>
      </c>
      <c r="B1648" s="594" t="s">
        <v>399</v>
      </c>
      <c r="C1648" s="594" t="s">
        <v>276</v>
      </c>
      <c r="D1648" s="594" t="s">
        <v>278</v>
      </c>
      <c r="E1648" s="594" t="s">
        <v>1384</v>
      </c>
      <c r="F1648" s="595" t="s">
        <v>411</v>
      </c>
      <c r="G1648" s="596" t="s">
        <v>2783</v>
      </c>
      <c r="H1648" s="597">
        <v>2488183000</v>
      </c>
    </row>
    <row r="1649" spans="1:8">
      <c r="A1649" s="594" t="s">
        <v>132</v>
      </c>
      <c r="B1649" s="594" t="s">
        <v>399</v>
      </c>
      <c r="C1649" s="594" t="s">
        <v>276</v>
      </c>
      <c r="D1649" s="594" t="s">
        <v>278</v>
      </c>
      <c r="E1649" s="594" t="s">
        <v>1384</v>
      </c>
      <c r="F1649" s="594" t="s">
        <v>1383</v>
      </c>
      <c r="G1649" s="596" t="s">
        <v>1382</v>
      </c>
      <c r="H1649" s="597">
        <v>918183000</v>
      </c>
    </row>
    <row r="1650" spans="1:8">
      <c r="A1650" s="594" t="s">
        <v>132</v>
      </c>
      <c r="B1650" s="594" t="s">
        <v>399</v>
      </c>
      <c r="C1650" s="594" t="s">
        <v>276</v>
      </c>
      <c r="D1650" s="594" t="s">
        <v>278</v>
      </c>
      <c r="E1650" s="594" t="s">
        <v>1384</v>
      </c>
      <c r="F1650" s="594" t="s">
        <v>2784</v>
      </c>
      <c r="G1650" s="596" t="s">
        <v>2785</v>
      </c>
      <c r="H1650" s="597">
        <v>1570000000</v>
      </c>
    </row>
    <row r="1651" spans="1:8">
      <c r="A1651" s="594" t="s">
        <v>132</v>
      </c>
      <c r="B1651" s="594" t="s">
        <v>399</v>
      </c>
      <c r="C1651" s="594" t="s">
        <v>276</v>
      </c>
      <c r="D1651" s="594" t="s">
        <v>278</v>
      </c>
      <c r="E1651" s="594" t="s">
        <v>194</v>
      </c>
      <c r="F1651" s="595" t="s">
        <v>411</v>
      </c>
      <c r="G1651" s="596" t="s">
        <v>195</v>
      </c>
      <c r="H1651" s="597">
        <v>398935173</v>
      </c>
    </row>
    <row r="1652" spans="1:8">
      <c r="A1652" s="594" t="s">
        <v>132</v>
      </c>
      <c r="B1652" s="594" t="s">
        <v>399</v>
      </c>
      <c r="C1652" s="594" t="s">
        <v>276</v>
      </c>
      <c r="D1652" s="594" t="s">
        <v>278</v>
      </c>
      <c r="E1652" s="594" t="s">
        <v>194</v>
      </c>
      <c r="F1652" s="594" t="s">
        <v>15</v>
      </c>
      <c r="G1652" s="596" t="s">
        <v>2701</v>
      </c>
      <c r="H1652" s="597">
        <v>1844000</v>
      </c>
    </row>
    <row r="1653" spans="1:8">
      <c r="A1653" s="594" t="s">
        <v>132</v>
      </c>
      <c r="B1653" s="594" t="s">
        <v>399</v>
      </c>
      <c r="C1653" s="594" t="s">
        <v>276</v>
      </c>
      <c r="D1653" s="594" t="s">
        <v>278</v>
      </c>
      <c r="E1653" s="594" t="s">
        <v>194</v>
      </c>
      <c r="F1653" s="594" t="s">
        <v>198</v>
      </c>
      <c r="G1653" s="596" t="s">
        <v>199</v>
      </c>
      <c r="H1653" s="597">
        <v>387799173</v>
      </c>
    </row>
    <row r="1654" spans="1:8">
      <c r="A1654" s="594" t="s">
        <v>132</v>
      </c>
      <c r="B1654" s="594" t="s">
        <v>399</v>
      </c>
      <c r="C1654" s="594" t="s">
        <v>276</v>
      </c>
      <c r="D1654" s="594" t="s">
        <v>278</v>
      </c>
      <c r="E1654" s="594" t="s">
        <v>194</v>
      </c>
      <c r="F1654" s="594" t="s">
        <v>200</v>
      </c>
      <c r="G1654" s="596" t="s">
        <v>201</v>
      </c>
      <c r="H1654" s="597">
        <v>9292000</v>
      </c>
    </row>
    <row r="1655" spans="1:8">
      <c r="A1655" s="594" t="s">
        <v>132</v>
      </c>
      <c r="B1655" s="594" t="s">
        <v>399</v>
      </c>
      <c r="C1655" s="594" t="s">
        <v>276</v>
      </c>
      <c r="D1655" s="594" t="s">
        <v>278</v>
      </c>
      <c r="E1655" s="594" t="s">
        <v>550</v>
      </c>
      <c r="F1655" s="595" t="s">
        <v>411</v>
      </c>
      <c r="G1655" s="596" t="s">
        <v>2705</v>
      </c>
      <c r="H1655" s="597">
        <v>14792000</v>
      </c>
    </row>
    <row r="1656" spans="1:8">
      <c r="A1656" s="594" t="s">
        <v>132</v>
      </c>
      <c r="B1656" s="594" t="s">
        <v>399</v>
      </c>
      <c r="C1656" s="594" t="s">
        <v>276</v>
      </c>
      <c r="D1656" s="594" t="s">
        <v>278</v>
      </c>
      <c r="E1656" s="594" t="s">
        <v>550</v>
      </c>
      <c r="F1656" s="594" t="s">
        <v>2706</v>
      </c>
      <c r="G1656" s="596" t="s">
        <v>72</v>
      </c>
      <c r="H1656" s="597">
        <v>14792000</v>
      </c>
    </row>
    <row r="1657" spans="1:8">
      <c r="A1657" s="594" t="s">
        <v>132</v>
      </c>
      <c r="B1657" s="594" t="s">
        <v>399</v>
      </c>
      <c r="C1657" s="594" t="s">
        <v>276</v>
      </c>
      <c r="D1657" s="594" t="s">
        <v>278</v>
      </c>
      <c r="E1657" s="594" t="s">
        <v>498</v>
      </c>
      <c r="F1657" s="595" t="s">
        <v>411</v>
      </c>
      <c r="G1657" s="596" t="s">
        <v>499</v>
      </c>
      <c r="H1657" s="597">
        <v>70000000</v>
      </c>
    </row>
    <row r="1658" spans="1:8">
      <c r="A1658" s="594" t="s">
        <v>132</v>
      </c>
      <c r="B1658" s="594" t="s">
        <v>399</v>
      </c>
      <c r="C1658" s="594" t="s">
        <v>276</v>
      </c>
      <c r="D1658" s="594" t="s">
        <v>278</v>
      </c>
      <c r="E1658" s="594" t="s">
        <v>498</v>
      </c>
      <c r="F1658" s="594" t="s">
        <v>500</v>
      </c>
      <c r="G1658" s="596" t="s">
        <v>2792</v>
      </c>
      <c r="H1658" s="597">
        <v>70000000</v>
      </c>
    </row>
    <row r="1659" spans="1:8">
      <c r="A1659" s="594" t="s">
        <v>132</v>
      </c>
      <c r="B1659" s="594" t="s">
        <v>399</v>
      </c>
      <c r="C1659" s="594" t="s">
        <v>276</v>
      </c>
      <c r="D1659" s="594" t="s">
        <v>278</v>
      </c>
      <c r="E1659" s="594" t="s">
        <v>1320</v>
      </c>
      <c r="F1659" s="595" t="s">
        <v>411</v>
      </c>
      <c r="G1659" s="596" t="s">
        <v>2793</v>
      </c>
      <c r="H1659" s="597">
        <v>1035000000</v>
      </c>
    </row>
    <row r="1660" spans="1:8">
      <c r="A1660" s="594" t="s">
        <v>132</v>
      </c>
      <c r="B1660" s="594" t="s">
        <v>399</v>
      </c>
      <c r="C1660" s="594" t="s">
        <v>276</v>
      </c>
      <c r="D1660" s="594" t="s">
        <v>278</v>
      </c>
      <c r="E1660" s="594" t="s">
        <v>1320</v>
      </c>
      <c r="F1660" s="594" t="s">
        <v>1319</v>
      </c>
      <c r="G1660" s="596" t="s">
        <v>1318</v>
      </c>
      <c r="H1660" s="597">
        <v>1035000000</v>
      </c>
    </row>
    <row r="1661" spans="1:8">
      <c r="A1661" s="594" t="s">
        <v>132</v>
      </c>
      <c r="B1661" s="594" t="s">
        <v>399</v>
      </c>
      <c r="C1661" s="594" t="s">
        <v>276</v>
      </c>
      <c r="D1661" s="594" t="s">
        <v>2734</v>
      </c>
      <c r="E1661" s="595" t="s">
        <v>411</v>
      </c>
      <c r="F1661" s="595" t="s">
        <v>411</v>
      </c>
      <c r="G1661" s="596" t="s">
        <v>2735</v>
      </c>
      <c r="H1661" s="597">
        <v>975985800</v>
      </c>
    </row>
    <row r="1662" spans="1:8">
      <c r="A1662" s="594" t="s">
        <v>132</v>
      </c>
      <c r="B1662" s="594" t="s">
        <v>399</v>
      </c>
      <c r="C1662" s="594" t="s">
        <v>276</v>
      </c>
      <c r="D1662" s="594" t="s">
        <v>2734</v>
      </c>
      <c r="E1662" s="594" t="s">
        <v>580</v>
      </c>
      <c r="F1662" s="595" t="s">
        <v>411</v>
      </c>
      <c r="G1662" s="596" t="s">
        <v>581</v>
      </c>
      <c r="H1662" s="597">
        <v>975985800</v>
      </c>
    </row>
    <row r="1663" spans="1:8">
      <c r="A1663" s="594" t="s">
        <v>132</v>
      </c>
      <c r="B1663" s="594" t="s">
        <v>399</v>
      </c>
      <c r="C1663" s="594" t="s">
        <v>276</v>
      </c>
      <c r="D1663" s="594" t="s">
        <v>2734</v>
      </c>
      <c r="E1663" s="594" t="s">
        <v>580</v>
      </c>
      <c r="F1663" s="594" t="s">
        <v>367</v>
      </c>
      <c r="G1663" s="596" t="s">
        <v>2772</v>
      </c>
      <c r="H1663" s="597">
        <v>975985800</v>
      </c>
    </row>
    <row r="1664" spans="1:8">
      <c r="A1664" s="594" t="s">
        <v>132</v>
      </c>
      <c r="B1664" s="594" t="s">
        <v>399</v>
      </c>
      <c r="C1664" s="594" t="s">
        <v>322</v>
      </c>
      <c r="D1664" s="595" t="s">
        <v>411</v>
      </c>
      <c r="E1664" s="595" t="s">
        <v>411</v>
      </c>
      <c r="F1664" s="595" t="s">
        <v>411</v>
      </c>
      <c r="G1664" s="596" t="s">
        <v>2661</v>
      </c>
      <c r="H1664" s="597">
        <v>24255532171</v>
      </c>
    </row>
    <row r="1665" spans="1:8">
      <c r="A1665" s="594" t="s">
        <v>132</v>
      </c>
      <c r="B1665" s="594" t="s">
        <v>399</v>
      </c>
      <c r="C1665" s="594" t="s">
        <v>322</v>
      </c>
      <c r="D1665" s="594" t="s">
        <v>2662</v>
      </c>
      <c r="E1665" s="595" t="s">
        <v>411</v>
      </c>
      <c r="F1665" s="595" t="s">
        <v>411</v>
      </c>
      <c r="G1665" s="596" t="s">
        <v>2663</v>
      </c>
      <c r="H1665" s="597">
        <v>24255532171</v>
      </c>
    </row>
    <row r="1666" spans="1:8">
      <c r="A1666" s="594" t="s">
        <v>132</v>
      </c>
      <c r="B1666" s="594" t="s">
        <v>399</v>
      </c>
      <c r="C1666" s="594" t="s">
        <v>322</v>
      </c>
      <c r="D1666" s="594" t="s">
        <v>2662</v>
      </c>
      <c r="E1666" s="594" t="s">
        <v>142</v>
      </c>
      <c r="F1666" s="595" t="s">
        <v>411</v>
      </c>
      <c r="G1666" s="596" t="s">
        <v>143</v>
      </c>
      <c r="H1666" s="597">
        <v>6191585100</v>
      </c>
    </row>
    <row r="1667" spans="1:8">
      <c r="A1667" s="594" t="s">
        <v>132</v>
      </c>
      <c r="B1667" s="594" t="s">
        <v>399</v>
      </c>
      <c r="C1667" s="594" t="s">
        <v>322</v>
      </c>
      <c r="D1667" s="594" t="s">
        <v>2662</v>
      </c>
      <c r="E1667" s="594" t="s">
        <v>142</v>
      </c>
      <c r="F1667" s="594" t="s">
        <v>144</v>
      </c>
      <c r="G1667" s="596" t="s">
        <v>2664</v>
      </c>
      <c r="H1667" s="597">
        <v>5013228800</v>
      </c>
    </row>
    <row r="1668" spans="1:8">
      <c r="A1668" s="594" t="s">
        <v>132</v>
      </c>
      <c r="B1668" s="594" t="s">
        <v>399</v>
      </c>
      <c r="C1668" s="594" t="s">
        <v>322</v>
      </c>
      <c r="D1668" s="594" t="s">
        <v>2662</v>
      </c>
      <c r="E1668" s="594" t="s">
        <v>142</v>
      </c>
      <c r="F1668" s="594" t="s">
        <v>146</v>
      </c>
      <c r="G1668" s="596" t="s">
        <v>2665</v>
      </c>
      <c r="H1668" s="597">
        <v>1092168700</v>
      </c>
    </row>
    <row r="1669" spans="1:8">
      <c r="A1669" s="594" t="s">
        <v>132</v>
      </c>
      <c r="B1669" s="594" t="s">
        <v>399</v>
      </c>
      <c r="C1669" s="594" t="s">
        <v>322</v>
      </c>
      <c r="D1669" s="594" t="s">
        <v>2662</v>
      </c>
      <c r="E1669" s="594" t="s">
        <v>142</v>
      </c>
      <c r="F1669" s="594" t="s">
        <v>221</v>
      </c>
      <c r="G1669" s="596" t="s">
        <v>222</v>
      </c>
      <c r="H1669" s="597">
        <v>86187600</v>
      </c>
    </row>
    <row r="1670" spans="1:8">
      <c r="A1670" s="594" t="s">
        <v>132</v>
      </c>
      <c r="B1670" s="594" t="s">
        <v>399</v>
      </c>
      <c r="C1670" s="594" t="s">
        <v>322</v>
      </c>
      <c r="D1670" s="594" t="s">
        <v>2662</v>
      </c>
      <c r="E1670" s="594" t="s">
        <v>148</v>
      </c>
      <c r="F1670" s="595" t="s">
        <v>411</v>
      </c>
      <c r="G1670" s="596" t="s">
        <v>149</v>
      </c>
      <c r="H1670" s="597">
        <v>4105716506</v>
      </c>
    </row>
    <row r="1671" spans="1:8">
      <c r="A1671" s="594" t="s">
        <v>132</v>
      </c>
      <c r="B1671" s="594" t="s">
        <v>399</v>
      </c>
      <c r="C1671" s="594" t="s">
        <v>322</v>
      </c>
      <c r="D1671" s="594" t="s">
        <v>2662</v>
      </c>
      <c r="E1671" s="594" t="s">
        <v>148</v>
      </c>
      <c r="F1671" s="594" t="s">
        <v>223</v>
      </c>
      <c r="G1671" s="596" t="s">
        <v>224</v>
      </c>
      <c r="H1671" s="597">
        <v>234380000</v>
      </c>
    </row>
    <row r="1672" spans="1:8">
      <c r="A1672" s="594" t="s">
        <v>132</v>
      </c>
      <c r="B1672" s="594" t="s">
        <v>399</v>
      </c>
      <c r="C1672" s="594" t="s">
        <v>322</v>
      </c>
      <c r="D1672" s="594" t="s">
        <v>2662</v>
      </c>
      <c r="E1672" s="594" t="s">
        <v>148</v>
      </c>
      <c r="F1672" s="594" t="s">
        <v>603</v>
      </c>
      <c r="G1672" s="596" t="s">
        <v>604</v>
      </c>
      <c r="H1672" s="597">
        <v>73437000</v>
      </c>
    </row>
    <row r="1673" spans="1:8">
      <c r="A1673" s="594" t="s">
        <v>132</v>
      </c>
      <c r="B1673" s="594" t="s">
        <v>399</v>
      </c>
      <c r="C1673" s="594" t="s">
        <v>322</v>
      </c>
      <c r="D1673" s="594" t="s">
        <v>2662</v>
      </c>
      <c r="E1673" s="594" t="s">
        <v>148</v>
      </c>
      <c r="F1673" s="594" t="s">
        <v>591</v>
      </c>
      <c r="G1673" s="596" t="s">
        <v>592</v>
      </c>
      <c r="H1673" s="597">
        <v>405159110</v>
      </c>
    </row>
    <row r="1674" spans="1:8">
      <c r="A1674" s="594" t="s">
        <v>132</v>
      </c>
      <c r="B1674" s="594" t="s">
        <v>399</v>
      </c>
      <c r="C1674" s="594" t="s">
        <v>322</v>
      </c>
      <c r="D1674" s="594" t="s">
        <v>2662</v>
      </c>
      <c r="E1674" s="594" t="s">
        <v>148</v>
      </c>
      <c r="F1674" s="594" t="s">
        <v>1075</v>
      </c>
      <c r="G1674" s="596" t="s">
        <v>2666</v>
      </c>
      <c r="H1674" s="597">
        <v>888554511</v>
      </c>
    </row>
    <row r="1675" spans="1:8">
      <c r="A1675" s="594" t="s">
        <v>132</v>
      </c>
      <c r="B1675" s="594" t="s">
        <v>399</v>
      </c>
      <c r="C1675" s="594" t="s">
        <v>322</v>
      </c>
      <c r="D1675" s="594" t="s">
        <v>2662</v>
      </c>
      <c r="E1675" s="594" t="s">
        <v>148</v>
      </c>
      <c r="F1675" s="594" t="s">
        <v>593</v>
      </c>
      <c r="G1675" s="596" t="s">
        <v>594</v>
      </c>
      <c r="H1675" s="597">
        <v>786283055</v>
      </c>
    </row>
    <row r="1676" spans="1:8">
      <c r="A1676" s="594" t="s">
        <v>132</v>
      </c>
      <c r="B1676" s="594" t="s">
        <v>399</v>
      </c>
      <c r="C1676" s="594" t="s">
        <v>322</v>
      </c>
      <c r="D1676" s="594" t="s">
        <v>2662</v>
      </c>
      <c r="E1676" s="594" t="s">
        <v>148</v>
      </c>
      <c r="F1676" s="594" t="s">
        <v>150</v>
      </c>
      <c r="G1676" s="596" t="s">
        <v>151</v>
      </c>
      <c r="H1676" s="597">
        <v>54420080</v>
      </c>
    </row>
    <row r="1677" spans="1:8">
      <c r="A1677" s="594" t="s">
        <v>132</v>
      </c>
      <c r="B1677" s="594" t="s">
        <v>399</v>
      </c>
      <c r="C1677" s="594" t="s">
        <v>322</v>
      </c>
      <c r="D1677" s="594" t="s">
        <v>2662</v>
      </c>
      <c r="E1677" s="594" t="s">
        <v>148</v>
      </c>
      <c r="F1677" s="594" t="s">
        <v>605</v>
      </c>
      <c r="G1677" s="596" t="s">
        <v>2668</v>
      </c>
      <c r="H1677" s="597">
        <v>94816790</v>
      </c>
    </row>
    <row r="1678" spans="1:8">
      <c r="A1678" s="594" t="s">
        <v>132</v>
      </c>
      <c r="B1678" s="594" t="s">
        <v>399</v>
      </c>
      <c r="C1678" s="594" t="s">
        <v>322</v>
      </c>
      <c r="D1678" s="594" t="s">
        <v>2662</v>
      </c>
      <c r="E1678" s="594" t="s">
        <v>148</v>
      </c>
      <c r="F1678" s="594" t="s">
        <v>474</v>
      </c>
      <c r="G1678" s="596" t="s">
        <v>2773</v>
      </c>
      <c r="H1678" s="597">
        <v>16140000</v>
      </c>
    </row>
    <row r="1679" spans="1:8">
      <c r="A1679" s="594" t="s">
        <v>132</v>
      </c>
      <c r="B1679" s="594" t="s">
        <v>399</v>
      </c>
      <c r="C1679" s="594" t="s">
        <v>322</v>
      </c>
      <c r="D1679" s="594" t="s">
        <v>2662</v>
      </c>
      <c r="E1679" s="594" t="s">
        <v>148</v>
      </c>
      <c r="F1679" s="594" t="s">
        <v>212</v>
      </c>
      <c r="G1679" s="596" t="s">
        <v>213</v>
      </c>
      <c r="H1679" s="597">
        <v>1526597139</v>
      </c>
    </row>
    <row r="1680" spans="1:8">
      <c r="A1680" s="594" t="s">
        <v>132</v>
      </c>
      <c r="B1680" s="594" t="s">
        <v>399</v>
      </c>
      <c r="C1680" s="594" t="s">
        <v>322</v>
      </c>
      <c r="D1680" s="594" t="s">
        <v>2662</v>
      </c>
      <c r="E1680" s="594" t="s">
        <v>148</v>
      </c>
      <c r="F1680" s="594" t="s">
        <v>227</v>
      </c>
      <c r="G1680" s="596" t="s">
        <v>2669</v>
      </c>
      <c r="H1680" s="597">
        <v>25928821</v>
      </c>
    </row>
    <row r="1681" spans="1:8">
      <c r="A1681" s="594" t="s">
        <v>132</v>
      </c>
      <c r="B1681" s="594" t="s">
        <v>399</v>
      </c>
      <c r="C1681" s="594" t="s">
        <v>322</v>
      </c>
      <c r="D1681" s="594" t="s">
        <v>2662</v>
      </c>
      <c r="E1681" s="594" t="s">
        <v>582</v>
      </c>
      <c r="F1681" s="595" t="s">
        <v>411</v>
      </c>
      <c r="G1681" s="596" t="s">
        <v>583</v>
      </c>
      <c r="H1681" s="597">
        <v>288180000</v>
      </c>
    </row>
    <row r="1682" spans="1:8">
      <c r="A1682" s="594" t="s">
        <v>132</v>
      </c>
      <c r="B1682" s="594" t="s">
        <v>399</v>
      </c>
      <c r="C1682" s="594" t="s">
        <v>322</v>
      </c>
      <c r="D1682" s="594" t="s">
        <v>2662</v>
      </c>
      <c r="E1682" s="594" t="s">
        <v>582</v>
      </c>
      <c r="F1682" s="594" t="s">
        <v>584</v>
      </c>
      <c r="G1682" s="596" t="s">
        <v>2670</v>
      </c>
      <c r="H1682" s="597">
        <v>193180000</v>
      </c>
    </row>
    <row r="1683" spans="1:8">
      <c r="A1683" s="594" t="s">
        <v>132</v>
      </c>
      <c r="B1683" s="594" t="s">
        <v>399</v>
      </c>
      <c r="C1683" s="594" t="s">
        <v>322</v>
      </c>
      <c r="D1683" s="594" t="s">
        <v>2662</v>
      </c>
      <c r="E1683" s="594" t="s">
        <v>582</v>
      </c>
      <c r="F1683" s="594" t="s">
        <v>586</v>
      </c>
      <c r="G1683" s="596" t="s">
        <v>2671</v>
      </c>
      <c r="H1683" s="597">
        <v>95000000</v>
      </c>
    </row>
    <row r="1684" spans="1:8">
      <c r="A1684" s="594" t="s">
        <v>132</v>
      </c>
      <c r="B1684" s="594" t="s">
        <v>399</v>
      </c>
      <c r="C1684" s="594" t="s">
        <v>322</v>
      </c>
      <c r="D1684" s="594" t="s">
        <v>2662</v>
      </c>
      <c r="E1684" s="594" t="s">
        <v>152</v>
      </c>
      <c r="F1684" s="595" t="s">
        <v>411</v>
      </c>
      <c r="G1684" s="596" t="s">
        <v>153</v>
      </c>
      <c r="H1684" s="597">
        <v>1342515000</v>
      </c>
    </row>
    <row r="1685" spans="1:8">
      <c r="A1685" s="594" t="s">
        <v>132</v>
      </c>
      <c r="B1685" s="594" t="s">
        <v>399</v>
      </c>
      <c r="C1685" s="594" t="s">
        <v>322</v>
      </c>
      <c r="D1685" s="594" t="s">
        <v>2662</v>
      </c>
      <c r="E1685" s="594" t="s">
        <v>152</v>
      </c>
      <c r="F1685" s="594" t="s">
        <v>606</v>
      </c>
      <c r="G1685" s="596" t="s">
        <v>195</v>
      </c>
      <c r="H1685" s="597">
        <v>1342515000</v>
      </c>
    </row>
    <row r="1686" spans="1:8">
      <c r="A1686" s="594" t="s">
        <v>132</v>
      </c>
      <c r="B1686" s="594" t="s">
        <v>399</v>
      </c>
      <c r="C1686" s="594" t="s">
        <v>322</v>
      </c>
      <c r="D1686" s="594" t="s">
        <v>2662</v>
      </c>
      <c r="E1686" s="594" t="s">
        <v>156</v>
      </c>
      <c r="F1686" s="595" t="s">
        <v>411</v>
      </c>
      <c r="G1686" s="596" t="s">
        <v>514</v>
      </c>
      <c r="H1686" s="597">
        <v>1476372494</v>
      </c>
    </row>
    <row r="1687" spans="1:8">
      <c r="A1687" s="594" t="s">
        <v>132</v>
      </c>
      <c r="B1687" s="594" t="s">
        <v>399</v>
      </c>
      <c r="C1687" s="594" t="s">
        <v>322</v>
      </c>
      <c r="D1687" s="594" t="s">
        <v>2662</v>
      </c>
      <c r="E1687" s="594" t="s">
        <v>156</v>
      </c>
      <c r="F1687" s="594" t="s">
        <v>157</v>
      </c>
      <c r="G1687" s="596" t="s">
        <v>158</v>
      </c>
      <c r="H1687" s="597">
        <v>1136773042</v>
      </c>
    </row>
    <row r="1688" spans="1:8">
      <c r="A1688" s="594" t="s">
        <v>132</v>
      </c>
      <c r="B1688" s="594" t="s">
        <v>399</v>
      </c>
      <c r="C1688" s="594" t="s">
        <v>322</v>
      </c>
      <c r="D1688" s="594" t="s">
        <v>2662</v>
      </c>
      <c r="E1688" s="594" t="s">
        <v>156</v>
      </c>
      <c r="F1688" s="594" t="s">
        <v>159</v>
      </c>
      <c r="G1688" s="596" t="s">
        <v>160</v>
      </c>
      <c r="H1688" s="597">
        <v>195623465</v>
      </c>
    </row>
    <row r="1689" spans="1:8">
      <c r="A1689" s="594" t="s">
        <v>132</v>
      </c>
      <c r="B1689" s="594" t="s">
        <v>399</v>
      </c>
      <c r="C1689" s="594" t="s">
        <v>322</v>
      </c>
      <c r="D1689" s="594" t="s">
        <v>2662</v>
      </c>
      <c r="E1689" s="594" t="s">
        <v>156</v>
      </c>
      <c r="F1689" s="594" t="s">
        <v>161</v>
      </c>
      <c r="G1689" s="596" t="s">
        <v>162</v>
      </c>
      <c r="H1689" s="597">
        <v>130415671</v>
      </c>
    </row>
    <row r="1690" spans="1:8">
      <c r="A1690" s="594" t="s">
        <v>132</v>
      </c>
      <c r="B1690" s="594" t="s">
        <v>399</v>
      </c>
      <c r="C1690" s="594" t="s">
        <v>322</v>
      </c>
      <c r="D1690" s="594" t="s">
        <v>2662</v>
      </c>
      <c r="E1690" s="594" t="s">
        <v>156</v>
      </c>
      <c r="F1690" s="594" t="s">
        <v>1</v>
      </c>
      <c r="G1690" s="596" t="s">
        <v>2</v>
      </c>
      <c r="H1690" s="597">
        <v>13560316</v>
      </c>
    </row>
    <row r="1691" spans="1:8">
      <c r="A1691" s="594" t="s">
        <v>132</v>
      </c>
      <c r="B1691" s="594" t="s">
        <v>399</v>
      </c>
      <c r="C1691" s="594" t="s">
        <v>322</v>
      </c>
      <c r="D1691" s="594" t="s">
        <v>2662</v>
      </c>
      <c r="E1691" s="594" t="s">
        <v>163</v>
      </c>
      <c r="F1691" s="595" t="s">
        <v>411</v>
      </c>
      <c r="G1691" s="596" t="s">
        <v>164</v>
      </c>
      <c r="H1691" s="597">
        <v>461600000</v>
      </c>
    </row>
    <row r="1692" spans="1:8">
      <c r="A1692" s="594" t="s">
        <v>132</v>
      </c>
      <c r="B1692" s="594" t="s">
        <v>399</v>
      </c>
      <c r="C1692" s="594" t="s">
        <v>322</v>
      </c>
      <c r="D1692" s="594" t="s">
        <v>2662</v>
      </c>
      <c r="E1692" s="594" t="s">
        <v>163</v>
      </c>
      <c r="F1692" s="594" t="s">
        <v>1060</v>
      </c>
      <c r="G1692" s="596" t="s">
        <v>2672</v>
      </c>
      <c r="H1692" s="597">
        <v>413850000</v>
      </c>
    </row>
    <row r="1693" spans="1:8">
      <c r="A1693" s="594" t="s">
        <v>132</v>
      </c>
      <c r="B1693" s="594" t="s">
        <v>399</v>
      </c>
      <c r="C1693" s="594" t="s">
        <v>322</v>
      </c>
      <c r="D1693" s="594" t="s">
        <v>2662</v>
      </c>
      <c r="E1693" s="594" t="s">
        <v>163</v>
      </c>
      <c r="F1693" s="594" t="s">
        <v>165</v>
      </c>
      <c r="G1693" s="596" t="s">
        <v>195</v>
      </c>
      <c r="H1693" s="597">
        <v>47750000</v>
      </c>
    </row>
    <row r="1694" spans="1:8">
      <c r="A1694" s="594" t="s">
        <v>132</v>
      </c>
      <c r="B1694" s="594" t="s">
        <v>399</v>
      </c>
      <c r="C1694" s="594" t="s">
        <v>322</v>
      </c>
      <c r="D1694" s="594" t="s">
        <v>2662</v>
      </c>
      <c r="E1694" s="594" t="s">
        <v>167</v>
      </c>
      <c r="F1694" s="595" t="s">
        <v>411</v>
      </c>
      <c r="G1694" s="596" t="s">
        <v>168</v>
      </c>
      <c r="H1694" s="597">
        <v>1068602574</v>
      </c>
    </row>
    <row r="1695" spans="1:8">
      <c r="A1695" s="594" t="s">
        <v>132</v>
      </c>
      <c r="B1695" s="594" t="s">
        <v>399</v>
      </c>
      <c r="C1695" s="594" t="s">
        <v>322</v>
      </c>
      <c r="D1695" s="594" t="s">
        <v>2662</v>
      </c>
      <c r="E1695" s="594" t="s">
        <v>167</v>
      </c>
      <c r="F1695" s="594" t="s">
        <v>228</v>
      </c>
      <c r="G1695" s="596" t="s">
        <v>2673</v>
      </c>
      <c r="H1695" s="597">
        <v>175393609</v>
      </c>
    </row>
    <row r="1696" spans="1:8">
      <c r="A1696" s="594" t="s">
        <v>132</v>
      </c>
      <c r="B1696" s="594" t="s">
        <v>399</v>
      </c>
      <c r="C1696" s="594" t="s">
        <v>322</v>
      </c>
      <c r="D1696" s="594" t="s">
        <v>2662</v>
      </c>
      <c r="E1696" s="594" t="s">
        <v>167</v>
      </c>
      <c r="F1696" s="594" t="s">
        <v>169</v>
      </c>
      <c r="G1696" s="596" t="s">
        <v>2674</v>
      </c>
      <c r="H1696" s="597">
        <v>27774865</v>
      </c>
    </row>
    <row r="1697" spans="1:8">
      <c r="A1697" s="594" t="s">
        <v>132</v>
      </c>
      <c r="B1697" s="594" t="s">
        <v>399</v>
      </c>
      <c r="C1697" s="594" t="s">
        <v>322</v>
      </c>
      <c r="D1697" s="594" t="s">
        <v>2662</v>
      </c>
      <c r="E1697" s="594" t="s">
        <v>167</v>
      </c>
      <c r="F1697" s="594" t="s">
        <v>230</v>
      </c>
      <c r="G1697" s="596" t="s">
        <v>2675</v>
      </c>
      <c r="H1697" s="597">
        <v>841709500</v>
      </c>
    </row>
    <row r="1698" spans="1:8">
      <c r="A1698" s="594" t="s">
        <v>132</v>
      </c>
      <c r="B1698" s="594" t="s">
        <v>399</v>
      </c>
      <c r="C1698" s="594" t="s">
        <v>322</v>
      </c>
      <c r="D1698" s="594" t="s">
        <v>2662</v>
      </c>
      <c r="E1698" s="594" t="s">
        <v>167</v>
      </c>
      <c r="F1698" s="594" t="s">
        <v>214</v>
      </c>
      <c r="G1698" s="596" t="s">
        <v>2676</v>
      </c>
      <c r="H1698" s="597">
        <v>6763000</v>
      </c>
    </row>
    <row r="1699" spans="1:8">
      <c r="A1699" s="594" t="s">
        <v>132</v>
      </c>
      <c r="B1699" s="594" t="s">
        <v>399</v>
      </c>
      <c r="C1699" s="594" t="s">
        <v>322</v>
      </c>
      <c r="D1699" s="594" t="s">
        <v>2662</v>
      </c>
      <c r="E1699" s="594" t="s">
        <v>167</v>
      </c>
      <c r="F1699" s="594" t="s">
        <v>354</v>
      </c>
      <c r="G1699" s="596" t="s">
        <v>2736</v>
      </c>
      <c r="H1699" s="597">
        <v>660000</v>
      </c>
    </row>
    <row r="1700" spans="1:8">
      <c r="A1700" s="594" t="s">
        <v>132</v>
      </c>
      <c r="B1700" s="594" t="s">
        <v>399</v>
      </c>
      <c r="C1700" s="594" t="s">
        <v>322</v>
      </c>
      <c r="D1700" s="594" t="s">
        <v>2662</v>
      </c>
      <c r="E1700" s="594" t="s">
        <v>167</v>
      </c>
      <c r="F1700" s="594" t="s">
        <v>232</v>
      </c>
      <c r="G1700" s="596" t="s">
        <v>195</v>
      </c>
      <c r="H1700" s="597">
        <v>16301600</v>
      </c>
    </row>
    <row r="1701" spans="1:8">
      <c r="A1701" s="594" t="s">
        <v>132</v>
      </c>
      <c r="B1701" s="594" t="s">
        <v>399</v>
      </c>
      <c r="C1701" s="594" t="s">
        <v>322</v>
      </c>
      <c r="D1701" s="594" t="s">
        <v>2662</v>
      </c>
      <c r="E1701" s="594" t="s">
        <v>171</v>
      </c>
      <c r="F1701" s="595" t="s">
        <v>411</v>
      </c>
      <c r="G1701" s="596" t="s">
        <v>2677</v>
      </c>
      <c r="H1701" s="597">
        <v>405722000</v>
      </c>
    </row>
    <row r="1702" spans="1:8">
      <c r="A1702" s="594" t="s">
        <v>132</v>
      </c>
      <c r="B1702" s="594" t="s">
        <v>399</v>
      </c>
      <c r="C1702" s="594" t="s">
        <v>322</v>
      </c>
      <c r="D1702" s="594" t="s">
        <v>2662</v>
      </c>
      <c r="E1702" s="594" t="s">
        <v>171</v>
      </c>
      <c r="F1702" s="594" t="s">
        <v>173</v>
      </c>
      <c r="G1702" s="596" t="s">
        <v>174</v>
      </c>
      <c r="H1702" s="597">
        <v>135413000</v>
      </c>
    </row>
    <row r="1703" spans="1:8">
      <c r="A1703" s="594" t="s">
        <v>132</v>
      </c>
      <c r="B1703" s="594" t="s">
        <v>399</v>
      </c>
      <c r="C1703" s="594" t="s">
        <v>322</v>
      </c>
      <c r="D1703" s="594" t="s">
        <v>2662</v>
      </c>
      <c r="E1703" s="594" t="s">
        <v>171</v>
      </c>
      <c r="F1703" s="594" t="s">
        <v>216</v>
      </c>
      <c r="G1703" s="596" t="s">
        <v>217</v>
      </c>
      <c r="H1703" s="597">
        <v>128740000</v>
      </c>
    </row>
    <row r="1704" spans="1:8">
      <c r="A1704" s="594" t="s">
        <v>132</v>
      </c>
      <c r="B1704" s="594" t="s">
        <v>399</v>
      </c>
      <c r="C1704" s="594" t="s">
        <v>322</v>
      </c>
      <c r="D1704" s="594" t="s">
        <v>2662</v>
      </c>
      <c r="E1704" s="594" t="s">
        <v>171</v>
      </c>
      <c r="F1704" s="594" t="s">
        <v>5</v>
      </c>
      <c r="G1704" s="596" t="s">
        <v>2678</v>
      </c>
      <c r="H1704" s="597">
        <v>14885000</v>
      </c>
    </row>
    <row r="1705" spans="1:8">
      <c r="A1705" s="594" t="s">
        <v>132</v>
      </c>
      <c r="B1705" s="594" t="s">
        <v>399</v>
      </c>
      <c r="C1705" s="594" t="s">
        <v>322</v>
      </c>
      <c r="D1705" s="594" t="s">
        <v>2662</v>
      </c>
      <c r="E1705" s="594" t="s">
        <v>171</v>
      </c>
      <c r="F1705" s="594" t="s">
        <v>175</v>
      </c>
      <c r="G1705" s="596" t="s">
        <v>176</v>
      </c>
      <c r="H1705" s="597">
        <v>126684000</v>
      </c>
    </row>
    <row r="1706" spans="1:8">
      <c r="A1706" s="594" t="s">
        <v>132</v>
      </c>
      <c r="B1706" s="594" t="s">
        <v>399</v>
      </c>
      <c r="C1706" s="594" t="s">
        <v>322</v>
      </c>
      <c r="D1706" s="594" t="s">
        <v>2662</v>
      </c>
      <c r="E1706" s="594" t="s">
        <v>177</v>
      </c>
      <c r="F1706" s="595" t="s">
        <v>411</v>
      </c>
      <c r="G1706" s="596" t="s">
        <v>178</v>
      </c>
      <c r="H1706" s="597">
        <v>161820772</v>
      </c>
    </row>
    <row r="1707" spans="1:8">
      <c r="A1707" s="594" t="s">
        <v>132</v>
      </c>
      <c r="B1707" s="594" t="s">
        <v>399</v>
      </c>
      <c r="C1707" s="594" t="s">
        <v>322</v>
      </c>
      <c r="D1707" s="594" t="s">
        <v>2662</v>
      </c>
      <c r="E1707" s="594" t="s">
        <v>177</v>
      </c>
      <c r="F1707" s="594" t="s">
        <v>179</v>
      </c>
      <c r="G1707" s="596" t="s">
        <v>2679</v>
      </c>
      <c r="H1707" s="597">
        <v>25656391</v>
      </c>
    </row>
    <row r="1708" spans="1:8">
      <c r="A1708" s="594" t="s">
        <v>132</v>
      </c>
      <c r="B1708" s="594" t="s">
        <v>399</v>
      </c>
      <c r="C1708" s="594" t="s">
        <v>322</v>
      </c>
      <c r="D1708" s="594" t="s">
        <v>2662</v>
      </c>
      <c r="E1708" s="594" t="s">
        <v>177</v>
      </c>
      <c r="F1708" s="594" t="s">
        <v>181</v>
      </c>
      <c r="G1708" s="596" t="s">
        <v>182</v>
      </c>
      <c r="H1708" s="597">
        <v>37665307</v>
      </c>
    </row>
    <row r="1709" spans="1:8">
      <c r="A1709" s="594" t="s">
        <v>132</v>
      </c>
      <c r="B1709" s="594" t="s">
        <v>399</v>
      </c>
      <c r="C1709" s="594" t="s">
        <v>322</v>
      </c>
      <c r="D1709" s="594" t="s">
        <v>2662</v>
      </c>
      <c r="E1709" s="594" t="s">
        <v>177</v>
      </c>
      <c r="F1709" s="594" t="s">
        <v>1290</v>
      </c>
      <c r="G1709" s="596" t="s">
        <v>2721</v>
      </c>
      <c r="H1709" s="597">
        <v>24242374</v>
      </c>
    </row>
    <row r="1710" spans="1:8">
      <c r="A1710" s="594" t="s">
        <v>132</v>
      </c>
      <c r="B1710" s="594" t="s">
        <v>399</v>
      </c>
      <c r="C1710" s="594" t="s">
        <v>322</v>
      </c>
      <c r="D1710" s="594" t="s">
        <v>2662</v>
      </c>
      <c r="E1710" s="594" t="s">
        <v>177</v>
      </c>
      <c r="F1710" s="594" t="s">
        <v>441</v>
      </c>
      <c r="G1710" s="596" t="s">
        <v>2728</v>
      </c>
      <c r="H1710" s="597">
        <v>52450000</v>
      </c>
    </row>
    <row r="1711" spans="1:8">
      <c r="A1711" s="594" t="s">
        <v>132</v>
      </c>
      <c r="B1711" s="594" t="s">
        <v>399</v>
      </c>
      <c r="C1711" s="594" t="s">
        <v>322</v>
      </c>
      <c r="D1711" s="594" t="s">
        <v>2662</v>
      </c>
      <c r="E1711" s="594" t="s">
        <v>177</v>
      </c>
      <c r="F1711" s="594" t="s">
        <v>1297</v>
      </c>
      <c r="G1711" s="596" t="s">
        <v>2680</v>
      </c>
      <c r="H1711" s="597">
        <v>5382800</v>
      </c>
    </row>
    <row r="1712" spans="1:8">
      <c r="A1712" s="594" t="s">
        <v>132</v>
      </c>
      <c r="B1712" s="594" t="s">
        <v>399</v>
      </c>
      <c r="C1712" s="594" t="s">
        <v>322</v>
      </c>
      <c r="D1712" s="594" t="s">
        <v>2662</v>
      </c>
      <c r="E1712" s="594" t="s">
        <v>177</v>
      </c>
      <c r="F1712" s="594" t="s">
        <v>237</v>
      </c>
      <c r="G1712" s="596" t="s">
        <v>2681</v>
      </c>
      <c r="H1712" s="597">
        <v>16423900</v>
      </c>
    </row>
    <row r="1713" spans="1:8">
      <c r="A1713" s="594" t="s">
        <v>132</v>
      </c>
      <c r="B1713" s="594" t="s">
        <v>399</v>
      </c>
      <c r="C1713" s="594" t="s">
        <v>322</v>
      </c>
      <c r="D1713" s="594" t="s">
        <v>2662</v>
      </c>
      <c r="E1713" s="594" t="s">
        <v>240</v>
      </c>
      <c r="F1713" s="595" t="s">
        <v>411</v>
      </c>
      <c r="G1713" s="596" t="s">
        <v>241</v>
      </c>
      <c r="H1713" s="597">
        <v>137076025</v>
      </c>
    </row>
    <row r="1714" spans="1:8">
      <c r="A1714" s="594" t="s">
        <v>132</v>
      </c>
      <c r="B1714" s="594" t="s">
        <v>399</v>
      </c>
      <c r="C1714" s="594" t="s">
        <v>322</v>
      </c>
      <c r="D1714" s="594" t="s">
        <v>2662</v>
      </c>
      <c r="E1714" s="594" t="s">
        <v>240</v>
      </c>
      <c r="F1714" s="594" t="s">
        <v>242</v>
      </c>
      <c r="G1714" s="596" t="s">
        <v>243</v>
      </c>
      <c r="H1714" s="597">
        <v>4175000</v>
      </c>
    </row>
    <row r="1715" spans="1:8">
      <c r="A1715" s="594" t="s">
        <v>132</v>
      </c>
      <c r="B1715" s="594" t="s">
        <v>399</v>
      </c>
      <c r="C1715" s="594" t="s">
        <v>322</v>
      </c>
      <c r="D1715" s="594" t="s">
        <v>2662</v>
      </c>
      <c r="E1715" s="594" t="s">
        <v>240</v>
      </c>
      <c r="F1715" s="594" t="s">
        <v>731</v>
      </c>
      <c r="G1715" s="596" t="s">
        <v>732</v>
      </c>
      <c r="H1715" s="597">
        <v>23000000</v>
      </c>
    </row>
    <row r="1716" spans="1:8">
      <c r="A1716" s="594" t="s">
        <v>132</v>
      </c>
      <c r="B1716" s="594" t="s">
        <v>399</v>
      </c>
      <c r="C1716" s="594" t="s">
        <v>322</v>
      </c>
      <c r="D1716" s="594" t="s">
        <v>2662</v>
      </c>
      <c r="E1716" s="594" t="s">
        <v>240</v>
      </c>
      <c r="F1716" s="594" t="s">
        <v>735</v>
      </c>
      <c r="G1716" s="596" t="s">
        <v>193</v>
      </c>
      <c r="H1716" s="597">
        <v>109901025</v>
      </c>
    </row>
    <row r="1717" spans="1:8">
      <c r="A1717" s="594" t="s">
        <v>132</v>
      </c>
      <c r="B1717" s="594" t="s">
        <v>399</v>
      </c>
      <c r="C1717" s="594" t="s">
        <v>322</v>
      </c>
      <c r="D1717" s="594" t="s">
        <v>2662</v>
      </c>
      <c r="E1717" s="594" t="s">
        <v>183</v>
      </c>
      <c r="F1717" s="595" t="s">
        <v>411</v>
      </c>
      <c r="G1717" s="596" t="s">
        <v>184</v>
      </c>
      <c r="H1717" s="597">
        <v>572212100</v>
      </c>
    </row>
    <row r="1718" spans="1:8">
      <c r="A1718" s="594" t="s">
        <v>132</v>
      </c>
      <c r="B1718" s="594" t="s">
        <v>399</v>
      </c>
      <c r="C1718" s="594" t="s">
        <v>322</v>
      </c>
      <c r="D1718" s="594" t="s">
        <v>2662</v>
      </c>
      <c r="E1718" s="594" t="s">
        <v>183</v>
      </c>
      <c r="F1718" s="594" t="s">
        <v>587</v>
      </c>
      <c r="G1718" s="596" t="s">
        <v>588</v>
      </c>
      <c r="H1718" s="597">
        <v>110872100</v>
      </c>
    </row>
    <row r="1719" spans="1:8">
      <c r="A1719" s="594" t="s">
        <v>132</v>
      </c>
      <c r="B1719" s="594" t="s">
        <v>399</v>
      </c>
      <c r="C1719" s="594" t="s">
        <v>322</v>
      </c>
      <c r="D1719" s="594" t="s">
        <v>2662</v>
      </c>
      <c r="E1719" s="594" t="s">
        <v>183</v>
      </c>
      <c r="F1719" s="594" t="s">
        <v>736</v>
      </c>
      <c r="G1719" s="596" t="s">
        <v>737</v>
      </c>
      <c r="H1719" s="597">
        <v>98600000</v>
      </c>
    </row>
    <row r="1720" spans="1:8">
      <c r="A1720" s="594" t="s">
        <v>132</v>
      </c>
      <c r="B1720" s="594" t="s">
        <v>399</v>
      </c>
      <c r="C1720" s="594" t="s">
        <v>322</v>
      </c>
      <c r="D1720" s="594" t="s">
        <v>2662</v>
      </c>
      <c r="E1720" s="594" t="s">
        <v>183</v>
      </c>
      <c r="F1720" s="594" t="s">
        <v>185</v>
      </c>
      <c r="G1720" s="596" t="s">
        <v>186</v>
      </c>
      <c r="H1720" s="597">
        <v>124740000</v>
      </c>
    </row>
    <row r="1721" spans="1:8">
      <c r="A1721" s="594" t="s">
        <v>132</v>
      </c>
      <c r="B1721" s="594" t="s">
        <v>399</v>
      </c>
      <c r="C1721" s="594" t="s">
        <v>322</v>
      </c>
      <c r="D1721" s="594" t="s">
        <v>2662</v>
      </c>
      <c r="E1721" s="594" t="s">
        <v>183</v>
      </c>
      <c r="F1721" s="594" t="s">
        <v>187</v>
      </c>
      <c r="G1721" s="596" t="s">
        <v>2683</v>
      </c>
      <c r="H1721" s="597">
        <v>238000000</v>
      </c>
    </row>
    <row r="1722" spans="1:8">
      <c r="A1722" s="594" t="s">
        <v>132</v>
      </c>
      <c r="B1722" s="594" t="s">
        <v>399</v>
      </c>
      <c r="C1722" s="594" t="s">
        <v>322</v>
      </c>
      <c r="D1722" s="594" t="s">
        <v>2662</v>
      </c>
      <c r="E1722" s="594" t="s">
        <v>738</v>
      </c>
      <c r="F1722" s="595" t="s">
        <v>411</v>
      </c>
      <c r="G1722" s="596" t="s">
        <v>739</v>
      </c>
      <c r="H1722" s="597">
        <v>326200000</v>
      </c>
    </row>
    <row r="1723" spans="1:8">
      <c r="A1723" s="594" t="s">
        <v>132</v>
      </c>
      <c r="B1723" s="594" t="s">
        <v>399</v>
      </c>
      <c r="C1723" s="594" t="s">
        <v>322</v>
      </c>
      <c r="D1723" s="594" t="s">
        <v>2662</v>
      </c>
      <c r="E1723" s="594" t="s">
        <v>738</v>
      </c>
      <c r="F1723" s="594" t="s">
        <v>740</v>
      </c>
      <c r="G1723" s="596" t="s">
        <v>741</v>
      </c>
      <c r="H1723" s="597">
        <v>87800000</v>
      </c>
    </row>
    <row r="1724" spans="1:8">
      <c r="A1724" s="594" t="s">
        <v>132</v>
      </c>
      <c r="B1724" s="594" t="s">
        <v>399</v>
      </c>
      <c r="C1724" s="594" t="s">
        <v>322</v>
      </c>
      <c r="D1724" s="594" t="s">
        <v>2662</v>
      </c>
      <c r="E1724" s="594" t="s">
        <v>738</v>
      </c>
      <c r="F1724" s="594" t="s">
        <v>1271</v>
      </c>
      <c r="G1724" s="596" t="s">
        <v>2776</v>
      </c>
      <c r="H1724" s="597">
        <v>54000000</v>
      </c>
    </row>
    <row r="1725" spans="1:8">
      <c r="A1725" s="594" t="s">
        <v>132</v>
      </c>
      <c r="B1725" s="594" t="s">
        <v>399</v>
      </c>
      <c r="C1725" s="594" t="s">
        <v>322</v>
      </c>
      <c r="D1725" s="594" t="s">
        <v>2662</v>
      </c>
      <c r="E1725" s="594" t="s">
        <v>738</v>
      </c>
      <c r="F1725" s="594" t="s">
        <v>296</v>
      </c>
      <c r="G1725" s="596" t="s">
        <v>297</v>
      </c>
      <c r="H1725" s="597">
        <v>47900000</v>
      </c>
    </row>
    <row r="1726" spans="1:8">
      <c r="A1726" s="594" t="s">
        <v>132</v>
      </c>
      <c r="B1726" s="594" t="s">
        <v>399</v>
      </c>
      <c r="C1726" s="594" t="s">
        <v>322</v>
      </c>
      <c r="D1726" s="594" t="s">
        <v>2662</v>
      </c>
      <c r="E1726" s="594" t="s">
        <v>738</v>
      </c>
      <c r="F1726" s="594" t="s">
        <v>742</v>
      </c>
      <c r="G1726" s="596" t="s">
        <v>743</v>
      </c>
      <c r="H1726" s="597">
        <v>136500000</v>
      </c>
    </row>
    <row r="1727" spans="1:8">
      <c r="A1727" s="594" t="s">
        <v>132</v>
      </c>
      <c r="B1727" s="594" t="s">
        <v>399</v>
      </c>
      <c r="C1727" s="594" t="s">
        <v>322</v>
      </c>
      <c r="D1727" s="594" t="s">
        <v>2662</v>
      </c>
      <c r="E1727" s="594" t="s">
        <v>555</v>
      </c>
      <c r="F1727" s="595" t="s">
        <v>411</v>
      </c>
      <c r="G1727" s="596" t="s">
        <v>556</v>
      </c>
      <c r="H1727" s="597">
        <v>122063000</v>
      </c>
    </row>
    <row r="1728" spans="1:8">
      <c r="A1728" s="594" t="s">
        <v>132</v>
      </c>
      <c r="B1728" s="594" t="s">
        <v>399</v>
      </c>
      <c r="C1728" s="594" t="s">
        <v>322</v>
      </c>
      <c r="D1728" s="594" t="s">
        <v>2662</v>
      </c>
      <c r="E1728" s="594" t="s">
        <v>555</v>
      </c>
      <c r="F1728" s="594" t="s">
        <v>1270</v>
      </c>
      <c r="G1728" s="596" t="s">
        <v>2684</v>
      </c>
      <c r="H1728" s="597">
        <v>18000000</v>
      </c>
    </row>
    <row r="1729" spans="1:8">
      <c r="A1729" s="594" t="s">
        <v>132</v>
      </c>
      <c r="B1729" s="594" t="s">
        <v>399</v>
      </c>
      <c r="C1729" s="594" t="s">
        <v>322</v>
      </c>
      <c r="D1729" s="594" t="s">
        <v>2662</v>
      </c>
      <c r="E1729" s="594" t="s">
        <v>555</v>
      </c>
      <c r="F1729" s="594" t="s">
        <v>557</v>
      </c>
      <c r="G1729" s="596" t="s">
        <v>2685</v>
      </c>
      <c r="H1729" s="597">
        <v>41124000</v>
      </c>
    </row>
    <row r="1730" spans="1:8">
      <c r="A1730" s="594" t="s">
        <v>132</v>
      </c>
      <c r="B1730" s="594" t="s">
        <v>399</v>
      </c>
      <c r="C1730" s="594" t="s">
        <v>322</v>
      </c>
      <c r="D1730" s="594" t="s">
        <v>2662</v>
      </c>
      <c r="E1730" s="594" t="s">
        <v>555</v>
      </c>
      <c r="F1730" s="594" t="s">
        <v>1287</v>
      </c>
      <c r="G1730" s="596" t="s">
        <v>186</v>
      </c>
      <c r="H1730" s="597">
        <v>32904000</v>
      </c>
    </row>
    <row r="1731" spans="1:8">
      <c r="A1731" s="594" t="s">
        <v>132</v>
      </c>
      <c r="B1731" s="594" t="s">
        <v>399</v>
      </c>
      <c r="C1731" s="594" t="s">
        <v>322</v>
      </c>
      <c r="D1731" s="594" t="s">
        <v>2662</v>
      </c>
      <c r="E1731" s="594" t="s">
        <v>555</v>
      </c>
      <c r="F1731" s="594" t="s">
        <v>1269</v>
      </c>
      <c r="G1731" s="596" t="s">
        <v>2737</v>
      </c>
      <c r="H1731" s="597">
        <v>1828000</v>
      </c>
    </row>
    <row r="1732" spans="1:8">
      <c r="A1732" s="594" t="s">
        <v>132</v>
      </c>
      <c r="B1732" s="594" t="s">
        <v>399</v>
      </c>
      <c r="C1732" s="594" t="s">
        <v>322</v>
      </c>
      <c r="D1732" s="594" t="s">
        <v>2662</v>
      </c>
      <c r="E1732" s="594" t="s">
        <v>555</v>
      </c>
      <c r="F1732" s="594" t="s">
        <v>1273</v>
      </c>
      <c r="G1732" s="596" t="s">
        <v>195</v>
      </c>
      <c r="H1732" s="597">
        <v>28207000</v>
      </c>
    </row>
    <row r="1733" spans="1:8">
      <c r="A1733" s="594" t="s">
        <v>132</v>
      </c>
      <c r="B1733" s="594" t="s">
        <v>399</v>
      </c>
      <c r="C1733" s="594" t="s">
        <v>322</v>
      </c>
      <c r="D1733" s="594" t="s">
        <v>2662</v>
      </c>
      <c r="E1733" s="594" t="s">
        <v>1307</v>
      </c>
      <c r="F1733" s="595" t="s">
        <v>411</v>
      </c>
      <c r="G1733" s="596" t="s">
        <v>1310</v>
      </c>
      <c r="H1733" s="597">
        <v>221500000</v>
      </c>
    </row>
    <row r="1734" spans="1:8">
      <c r="A1734" s="594" t="s">
        <v>132</v>
      </c>
      <c r="B1734" s="594" t="s">
        <v>399</v>
      </c>
      <c r="C1734" s="594" t="s">
        <v>322</v>
      </c>
      <c r="D1734" s="594" t="s">
        <v>2662</v>
      </c>
      <c r="E1734" s="594" t="s">
        <v>1307</v>
      </c>
      <c r="F1734" s="594" t="s">
        <v>1309</v>
      </c>
      <c r="G1734" s="596" t="s">
        <v>2685</v>
      </c>
      <c r="H1734" s="597">
        <v>182896000</v>
      </c>
    </row>
    <row r="1735" spans="1:8">
      <c r="A1735" s="594" t="s">
        <v>132</v>
      </c>
      <c r="B1735" s="594" t="s">
        <v>399</v>
      </c>
      <c r="C1735" s="594" t="s">
        <v>322</v>
      </c>
      <c r="D1735" s="594" t="s">
        <v>2662</v>
      </c>
      <c r="E1735" s="594" t="s">
        <v>1307</v>
      </c>
      <c r="F1735" s="594" t="s">
        <v>1306</v>
      </c>
      <c r="G1735" s="596" t="s">
        <v>195</v>
      </c>
      <c r="H1735" s="597">
        <v>38604000</v>
      </c>
    </row>
    <row r="1736" spans="1:8">
      <c r="A1736" s="594" t="s">
        <v>132</v>
      </c>
      <c r="B1736" s="594" t="s">
        <v>399</v>
      </c>
      <c r="C1736" s="594" t="s">
        <v>322</v>
      </c>
      <c r="D1736" s="594" t="s">
        <v>2662</v>
      </c>
      <c r="E1736" s="594" t="s">
        <v>744</v>
      </c>
      <c r="F1736" s="595" t="s">
        <v>411</v>
      </c>
      <c r="G1736" s="596" t="s">
        <v>2686</v>
      </c>
      <c r="H1736" s="597">
        <v>479470000</v>
      </c>
    </row>
    <row r="1737" spans="1:8">
      <c r="A1737" s="594" t="s">
        <v>132</v>
      </c>
      <c r="B1737" s="594" t="s">
        <v>399</v>
      </c>
      <c r="C1737" s="594" t="s">
        <v>322</v>
      </c>
      <c r="D1737" s="594" t="s">
        <v>2662</v>
      </c>
      <c r="E1737" s="594" t="s">
        <v>744</v>
      </c>
      <c r="F1737" s="594" t="s">
        <v>1061</v>
      </c>
      <c r="G1737" s="596" t="s">
        <v>2729</v>
      </c>
      <c r="H1737" s="597">
        <v>1750000</v>
      </c>
    </row>
    <row r="1738" spans="1:8">
      <c r="A1738" s="594" t="s">
        <v>132</v>
      </c>
      <c r="B1738" s="594" t="s">
        <v>399</v>
      </c>
      <c r="C1738" s="594" t="s">
        <v>322</v>
      </c>
      <c r="D1738" s="594" t="s">
        <v>2662</v>
      </c>
      <c r="E1738" s="594" t="s">
        <v>744</v>
      </c>
      <c r="F1738" s="594" t="s">
        <v>745</v>
      </c>
      <c r="G1738" s="596" t="s">
        <v>2687</v>
      </c>
      <c r="H1738" s="597">
        <v>5478000</v>
      </c>
    </row>
    <row r="1739" spans="1:8">
      <c r="A1739" s="594" t="s">
        <v>132</v>
      </c>
      <c r="B1739" s="594" t="s">
        <v>399</v>
      </c>
      <c r="C1739" s="594" t="s">
        <v>322</v>
      </c>
      <c r="D1739" s="594" t="s">
        <v>2662</v>
      </c>
      <c r="E1739" s="594" t="s">
        <v>744</v>
      </c>
      <c r="F1739" s="594" t="s">
        <v>286</v>
      </c>
      <c r="G1739" s="596" t="s">
        <v>2688</v>
      </c>
      <c r="H1739" s="597">
        <v>302593000</v>
      </c>
    </row>
    <row r="1740" spans="1:8">
      <c r="A1740" s="594" t="s">
        <v>132</v>
      </c>
      <c r="B1740" s="594" t="s">
        <v>399</v>
      </c>
      <c r="C1740" s="594" t="s">
        <v>322</v>
      </c>
      <c r="D1740" s="594" t="s">
        <v>2662</v>
      </c>
      <c r="E1740" s="594" t="s">
        <v>744</v>
      </c>
      <c r="F1740" s="594" t="s">
        <v>446</v>
      </c>
      <c r="G1740" s="596" t="s">
        <v>2765</v>
      </c>
      <c r="H1740" s="597">
        <v>5077000</v>
      </c>
    </row>
    <row r="1741" spans="1:8">
      <c r="A1741" s="594" t="s">
        <v>132</v>
      </c>
      <c r="B1741" s="594" t="s">
        <v>399</v>
      </c>
      <c r="C1741" s="594" t="s">
        <v>322</v>
      </c>
      <c r="D1741" s="594" t="s">
        <v>2662</v>
      </c>
      <c r="E1741" s="594" t="s">
        <v>744</v>
      </c>
      <c r="F1741" s="594" t="s">
        <v>7</v>
      </c>
      <c r="G1741" s="596" t="s">
        <v>8</v>
      </c>
      <c r="H1741" s="597">
        <v>47192000</v>
      </c>
    </row>
    <row r="1742" spans="1:8">
      <c r="A1742" s="594" t="s">
        <v>132</v>
      </c>
      <c r="B1742" s="594" t="s">
        <v>399</v>
      </c>
      <c r="C1742" s="594" t="s">
        <v>322</v>
      </c>
      <c r="D1742" s="594" t="s">
        <v>2662</v>
      </c>
      <c r="E1742" s="594" t="s">
        <v>744</v>
      </c>
      <c r="F1742" s="594" t="s">
        <v>572</v>
      </c>
      <c r="G1742" s="596" t="s">
        <v>2689</v>
      </c>
      <c r="H1742" s="597">
        <v>72450000</v>
      </c>
    </row>
    <row r="1743" spans="1:8">
      <c r="A1743" s="594" t="s">
        <v>132</v>
      </c>
      <c r="B1743" s="594" t="s">
        <v>399</v>
      </c>
      <c r="C1743" s="594" t="s">
        <v>322</v>
      </c>
      <c r="D1743" s="594" t="s">
        <v>2662</v>
      </c>
      <c r="E1743" s="594" t="s">
        <v>744</v>
      </c>
      <c r="F1743" s="594" t="s">
        <v>746</v>
      </c>
      <c r="G1743" s="596" t="s">
        <v>2690</v>
      </c>
      <c r="H1743" s="597">
        <v>31015000</v>
      </c>
    </row>
    <row r="1744" spans="1:8">
      <c r="A1744" s="594" t="s">
        <v>132</v>
      </c>
      <c r="B1744" s="594" t="s">
        <v>399</v>
      </c>
      <c r="C1744" s="594" t="s">
        <v>322</v>
      </c>
      <c r="D1744" s="594" t="s">
        <v>2662</v>
      </c>
      <c r="E1744" s="594" t="s">
        <v>744</v>
      </c>
      <c r="F1744" s="594" t="s">
        <v>11</v>
      </c>
      <c r="G1744" s="596" t="s">
        <v>2691</v>
      </c>
      <c r="H1744" s="597">
        <v>6908000</v>
      </c>
    </row>
    <row r="1745" spans="1:8">
      <c r="A1745" s="594" t="s">
        <v>132</v>
      </c>
      <c r="B1745" s="594" t="s">
        <v>399</v>
      </c>
      <c r="C1745" s="594" t="s">
        <v>322</v>
      </c>
      <c r="D1745" s="594" t="s">
        <v>2662</v>
      </c>
      <c r="E1745" s="594" t="s">
        <v>744</v>
      </c>
      <c r="F1745" s="594" t="s">
        <v>748</v>
      </c>
      <c r="G1745" s="596" t="s">
        <v>35</v>
      </c>
      <c r="H1745" s="597">
        <v>7007000</v>
      </c>
    </row>
    <row r="1746" spans="1:8">
      <c r="A1746" s="594" t="s">
        <v>132</v>
      </c>
      <c r="B1746" s="594" t="s">
        <v>399</v>
      </c>
      <c r="C1746" s="594" t="s">
        <v>322</v>
      </c>
      <c r="D1746" s="594" t="s">
        <v>2662</v>
      </c>
      <c r="E1746" s="594" t="s">
        <v>2692</v>
      </c>
      <c r="F1746" s="595" t="s">
        <v>411</v>
      </c>
      <c r="G1746" s="596" t="s">
        <v>2693</v>
      </c>
      <c r="H1746" s="597">
        <v>557762000</v>
      </c>
    </row>
    <row r="1747" spans="1:8">
      <c r="A1747" s="594" t="s">
        <v>132</v>
      </c>
      <c r="B1747" s="594" t="s">
        <v>399</v>
      </c>
      <c r="C1747" s="594" t="s">
        <v>322</v>
      </c>
      <c r="D1747" s="594" t="s">
        <v>2662</v>
      </c>
      <c r="E1747" s="594" t="s">
        <v>2692</v>
      </c>
      <c r="F1747" s="594" t="s">
        <v>2722</v>
      </c>
      <c r="G1747" s="596" t="s">
        <v>2690</v>
      </c>
      <c r="H1747" s="597">
        <v>305505000</v>
      </c>
    </row>
    <row r="1748" spans="1:8">
      <c r="A1748" s="594" t="s">
        <v>132</v>
      </c>
      <c r="B1748" s="594" t="s">
        <v>399</v>
      </c>
      <c r="C1748" s="594" t="s">
        <v>322</v>
      </c>
      <c r="D1748" s="594" t="s">
        <v>2662</v>
      </c>
      <c r="E1748" s="594" t="s">
        <v>2692</v>
      </c>
      <c r="F1748" s="594" t="s">
        <v>2694</v>
      </c>
      <c r="G1748" s="596" t="s">
        <v>2689</v>
      </c>
      <c r="H1748" s="597">
        <v>153490000</v>
      </c>
    </row>
    <row r="1749" spans="1:8">
      <c r="A1749" s="594" t="s">
        <v>132</v>
      </c>
      <c r="B1749" s="594" t="s">
        <v>399</v>
      </c>
      <c r="C1749" s="594" t="s">
        <v>322</v>
      </c>
      <c r="D1749" s="594" t="s">
        <v>2662</v>
      </c>
      <c r="E1749" s="594" t="s">
        <v>2692</v>
      </c>
      <c r="F1749" s="594" t="s">
        <v>2730</v>
      </c>
      <c r="G1749" s="596" t="s">
        <v>2731</v>
      </c>
      <c r="H1749" s="597">
        <v>98767000</v>
      </c>
    </row>
    <row r="1750" spans="1:8">
      <c r="A1750" s="594" t="s">
        <v>132</v>
      </c>
      <c r="B1750" s="594" t="s">
        <v>399</v>
      </c>
      <c r="C1750" s="594" t="s">
        <v>322</v>
      </c>
      <c r="D1750" s="594" t="s">
        <v>2662</v>
      </c>
      <c r="E1750" s="594" t="s">
        <v>189</v>
      </c>
      <c r="F1750" s="595" t="s">
        <v>411</v>
      </c>
      <c r="G1750" s="596" t="s">
        <v>190</v>
      </c>
      <c r="H1750" s="597">
        <v>489415400</v>
      </c>
    </row>
    <row r="1751" spans="1:8">
      <c r="A1751" s="594" t="s">
        <v>132</v>
      </c>
      <c r="B1751" s="594" t="s">
        <v>399</v>
      </c>
      <c r="C1751" s="594" t="s">
        <v>322</v>
      </c>
      <c r="D1751" s="594" t="s">
        <v>2662</v>
      </c>
      <c r="E1751" s="594" t="s">
        <v>189</v>
      </c>
      <c r="F1751" s="594" t="s">
        <v>773</v>
      </c>
      <c r="G1751" s="596" t="s">
        <v>2695</v>
      </c>
      <c r="H1751" s="597">
        <v>118256000</v>
      </c>
    </row>
    <row r="1752" spans="1:8">
      <c r="A1752" s="594" t="s">
        <v>132</v>
      </c>
      <c r="B1752" s="594" t="s">
        <v>399</v>
      </c>
      <c r="C1752" s="594" t="s">
        <v>322</v>
      </c>
      <c r="D1752" s="594" t="s">
        <v>2662</v>
      </c>
      <c r="E1752" s="594" t="s">
        <v>189</v>
      </c>
      <c r="F1752" s="594" t="s">
        <v>13</v>
      </c>
      <c r="G1752" s="596" t="s">
        <v>2732</v>
      </c>
      <c r="H1752" s="597">
        <v>209525000</v>
      </c>
    </row>
    <row r="1753" spans="1:8">
      <c r="A1753" s="594" t="s">
        <v>132</v>
      </c>
      <c r="B1753" s="594" t="s">
        <v>399</v>
      </c>
      <c r="C1753" s="594" t="s">
        <v>322</v>
      </c>
      <c r="D1753" s="594" t="s">
        <v>2662</v>
      </c>
      <c r="E1753" s="594" t="s">
        <v>189</v>
      </c>
      <c r="F1753" s="594" t="s">
        <v>37</v>
      </c>
      <c r="G1753" s="596" t="s">
        <v>2696</v>
      </c>
      <c r="H1753" s="597">
        <v>67626000</v>
      </c>
    </row>
    <row r="1754" spans="1:8">
      <c r="A1754" s="594" t="s">
        <v>132</v>
      </c>
      <c r="B1754" s="594" t="s">
        <v>399</v>
      </c>
      <c r="C1754" s="594" t="s">
        <v>322</v>
      </c>
      <c r="D1754" s="594" t="s">
        <v>2662</v>
      </c>
      <c r="E1754" s="594" t="s">
        <v>189</v>
      </c>
      <c r="F1754" s="594" t="s">
        <v>192</v>
      </c>
      <c r="G1754" s="596" t="s">
        <v>195</v>
      </c>
      <c r="H1754" s="597">
        <v>94008400</v>
      </c>
    </row>
    <row r="1755" spans="1:8">
      <c r="A1755" s="594" t="s">
        <v>132</v>
      </c>
      <c r="B1755" s="594" t="s">
        <v>399</v>
      </c>
      <c r="C1755" s="594" t="s">
        <v>322</v>
      </c>
      <c r="D1755" s="594" t="s">
        <v>2662</v>
      </c>
      <c r="E1755" s="594" t="s">
        <v>2697</v>
      </c>
      <c r="F1755" s="595" t="s">
        <v>411</v>
      </c>
      <c r="G1755" s="596" t="s">
        <v>2698</v>
      </c>
      <c r="H1755" s="597">
        <v>20600000</v>
      </c>
    </row>
    <row r="1756" spans="1:8">
      <c r="A1756" s="594" t="s">
        <v>132</v>
      </c>
      <c r="B1756" s="594" t="s">
        <v>399</v>
      </c>
      <c r="C1756" s="594" t="s">
        <v>322</v>
      </c>
      <c r="D1756" s="594" t="s">
        <v>2662</v>
      </c>
      <c r="E1756" s="594" t="s">
        <v>2697</v>
      </c>
      <c r="F1756" s="594" t="s">
        <v>2723</v>
      </c>
      <c r="G1756" s="596" t="s">
        <v>2724</v>
      </c>
      <c r="H1756" s="597">
        <v>20600000</v>
      </c>
    </row>
    <row r="1757" spans="1:8">
      <c r="A1757" s="594" t="s">
        <v>132</v>
      </c>
      <c r="B1757" s="594" t="s">
        <v>399</v>
      </c>
      <c r="C1757" s="594" t="s">
        <v>322</v>
      </c>
      <c r="D1757" s="594" t="s">
        <v>2662</v>
      </c>
      <c r="E1757" s="594" t="s">
        <v>194</v>
      </c>
      <c r="F1757" s="595" t="s">
        <v>411</v>
      </c>
      <c r="G1757" s="596" t="s">
        <v>195</v>
      </c>
      <c r="H1757" s="597">
        <v>1732489200</v>
      </c>
    </row>
    <row r="1758" spans="1:8">
      <c r="A1758" s="594" t="s">
        <v>132</v>
      </c>
      <c r="B1758" s="594" t="s">
        <v>399</v>
      </c>
      <c r="C1758" s="594" t="s">
        <v>322</v>
      </c>
      <c r="D1758" s="594" t="s">
        <v>2662</v>
      </c>
      <c r="E1758" s="594" t="s">
        <v>194</v>
      </c>
      <c r="F1758" s="594" t="s">
        <v>15</v>
      </c>
      <c r="G1758" s="596" t="s">
        <v>2701</v>
      </c>
      <c r="H1758" s="597">
        <v>101471200</v>
      </c>
    </row>
    <row r="1759" spans="1:8">
      <c r="A1759" s="594" t="s">
        <v>132</v>
      </c>
      <c r="B1759" s="594" t="s">
        <v>399</v>
      </c>
      <c r="C1759" s="594" t="s">
        <v>322</v>
      </c>
      <c r="D1759" s="594" t="s">
        <v>2662</v>
      </c>
      <c r="E1759" s="594" t="s">
        <v>194</v>
      </c>
      <c r="F1759" s="594" t="s">
        <v>39</v>
      </c>
      <c r="G1759" s="596" t="s">
        <v>2702</v>
      </c>
      <c r="H1759" s="597">
        <v>22852000</v>
      </c>
    </row>
    <row r="1760" spans="1:8">
      <c r="A1760" s="594" t="s">
        <v>132</v>
      </c>
      <c r="B1760" s="594" t="s">
        <v>399</v>
      </c>
      <c r="C1760" s="594" t="s">
        <v>322</v>
      </c>
      <c r="D1760" s="594" t="s">
        <v>2662</v>
      </c>
      <c r="E1760" s="594" t="s">
        <v>194</v>
      </c>
      <c r="F1760" s="594" t="s">
        <v>198</v>
      </c>
      <c r="G1760" s="596" t="s">
        <v>199</v>
      </c>
      <c r="H1760" s="597">
        <v>1522231000</v>
      </c>
    </row>
    <row r="1761" spans="1:8">
      <c r="A1761" s="594" t="s">
        <v>132</v>
      </c>
      <c r="B1761" s="594" t="s">
        <v>399</v>
      </c>
      <c r="C1761" s="594" t="s">
        <v>322</v>
      </c>
      <c r="D1761" s="594" t="s">
        <v>2662</v>
      </c>
      <c r="E1761" s="594" t="s">
        <v>194</v>
      </c>
      <c r="F1761" s="594" t="s">
        <v>200</v>
      </c>
      <c r="G1761" s="596" t="s">
        <v>201</v>
      </c>
      <c r="H1761" s="597">
        <v>85935000</v>
      </c>
    </row>
    <row r="1762" spans="1:8">
      <c r="A1762" s="594" t="s">
        <v>132</v>
      </c>
      <c r="B1762" s="594" t="s">
        <v>399</v>
      </c>
      <c r="C1762" s="594" t="s">
        <v>322</v>
      </c>
      <c r="D1762" s="594" t="s">
        <v>2662</v>
      </c>
      <c r="E1762" s="594" t="s">
        <v>573</v>
      </c>
      <c r="F1762" s="595" t="s">
        <v>411</v>
      </c>
      <c r="G1762" s="596" t="s">
        <v>2703</v>
      </c>
      <c r="H1762" s="597">
        <v>58104000</v>
      </c>
    </row>
    <row r="1763" spans="1:8">
      <c r="A1763" s="594" t="s">
        <v>132</v>
      </c>
      <c r="B1763" s="594" t="s">
        <v>399</v>
      </c>
      <c r="C1763" s="594" t="s">
        <v>322</v>
      </c>
      <c r="D1763" s="594" t="s">
        <v>2662</v>
      </c>
      <c r="E1763" s="594" t="s">
        <v>573</v>
      </c>
      <c r="F1763" s="594" t="s">
        <v>574</v>
      </c>
      <c r="G1763" s="596" t="s">
        <v>2704</v>
      </c>
      <c r="H1763" s="597">
        <v>58104000</v>
      </c>
    </row>
    <row r="1764" spans="1:8">
      <c r="A1764" s="594" t="s">
        <v>132</v>
      </c>
      <c r="B1764" s="594" t="s">
        <v>399</v>
      </c>
      <c r="C1764" s="594" t="s">
        <v>322</v>
      </c>
      <c r="D1764" s="594" t="s">
        <v>2662</v>
      </c>
      <c r="E1764" s="594" t="s">
        <v>550</v>
      </c>
      <c r="F1764" s="595" t="s">
        <v>411</v>
      </c>
      <c r="G1764" s="596" t="s">
        <v>2705</v>
      </c>
      <c r="H1764" s="597">
        <v>114183000</v>
      </c>
    </row>
    <row r="1765" spans="1:8">
      <c r="A1765" s="594" t="s">
        <v>132</v>
      </c>
      <c r="B1765" s="594" t="s">
        <v>399</v>
      </c>
      <c r="C1765" s="594" t="s">
        <v>322</v>
      </c>
      <c r="D1765" s="594" t="s">
        <v>2662</v>
      </c>
      <c r="E1765" s="594" t="s">
        <v>550</v>
      </c>
      <c r="F1765" s="594" t="s">
        <v>2706</v>
      </c>
      <c r="G1765" s="596" t="s">
        <v>72</v>
      </c>
      <c r="H1765" s="597">
        <v>114183000</v>
      </c>
    </row>
    <row r="1766" spans="1:8">
      <c r="A1766" s="594" t="s">
        <v>132</v>
      </c>
      <c r="B1766" s="594" t="s">
        <v>399</v>
      </c>
      <c r="C1766" s="594" t="s">
        <v>322</v>
      </c>
      <c r="D1766" s="594" t="s">
        <v>2662</v>
      </c>
      <c r="E1766" s="594" t="s">
        <v>260</v>
      </c>
      <c r="F1766" s="595" t="s">
        <v>411</v>
      </c>
      <c r="G1766" s="596" t="s">
        <v>261</v>
      </c>
      <c r="H1766" s="597">
        <v>3208545000</v>
      </c>
    </row>
    <row r="1767" spans="1:8">
      <c r="A1767" s="594" t="s">
        <v>132</v>
      </c>
      <c r="B1767" s="594" t="s">
        <v>399</v>
      </c>
      <c r="C1767" s="594" t="s">
        <v>322</v>
      </c>
      <c r="D1767" s="594" t="s">
        <v>2662</v>
      </c>
      <c r="E1767" s="594" t="s">
        <v>260</v>
      </c>
      <c r="F1767" s="594" t="s">
        <v>262</v>
      </c>
      <c r="G1767" s="596" t="s">
        <v>2707</v>
      </c>
      <c r="H1767" s="597">
        <v>3208545000</v>
      </c>
    </row>
    <row r="1768" spans="1:8">
      <c r="A1768" s="594" t="s">
        <v>132</v>
      </c>
      <c r="B1768" s="594" t="s">
        <v>399</v>
      </c>
      <c r="C1768" s="594" t="s">
        <v>322</v>
      </c>
      <c r="D1768" s="594" t="s">
        <v>2662</v>
      </c>
      <c r="E1768" s="594" t="s">
        <v>53</v>
      </c>
      <c r="F1768" s="595" t="s">
        <v>411</v>
      </c>
      <c r="G1768" s="596" t="s">
        <v>193</v>
      </c>
      <c r="H1768" s="597">
        <v>713798000</v>
      </c>
    </row>
    <row r="1769" spans="1:8">
      <c r="A1769" s="594" t="s">
        <v>132</v>
      </c>
      <c r="B1769" s="594" t="s">
        <v>399</v>
      </c>
      <c r="C1769" s="594" t="s">
        <v>322</v>
      </c>
      <c r="D1769" s="594" t="s">
        <v>2662</v>
      </c>
      <c r="E1769" s="594" t="s">
        <v>53</v>
      </c>
      <c r="F1769" s="594" t="s">
        <v>54</v>
      </c>
      <c r="G1769" s="596" t="s">
        <v>55</v>
      </c>
      <c r="H1769" s="597">
        <v>82731000</v>
      </c>
    </row>
    <row r="1770" spans="1:8">
      <c r="A1770" s="594" t="s">
        <v>132</v>
      </c>
      <c r="B1770" s="594" t="s">
        <v>399</v>
      </c>
      <c r="C1770" s="594" t="s">
        <v>322</v>
      </c>
      <c r="D1770" s="594" t="s">
        <v>2662</v>
      </c>
      <c r="E1770" s="594" t="s">
        <v>53</v>
      </c>
      <c r="F1770" s="594" t="s">
        <v>56</v>
      </c>
      <c r="G1770" s="596" t="s">
        <v>57</v>
      </c>
      <c r="H1770" s="597">
        <v>631067000</v>
      </c>
    </row>
    <row r="1771" spans="1:8">
      <c r="A1771" s="594" t="s">
        <v>132</v>
      </c>
      <c r="B1771" s="594" t="s">
        <v>1379</v>
      </c>
      <c r="C1771" s="595" t="s">
        <v>411</v>
      </c>
      <c r="D1771" s="595" t="s">
        <v>411</v>
      </c>
      <c r="E1771" s="595" t="s">
        <v>411</v>
      </c>
      <c r="F1771" s="595" t="s">
        <v>411</v>
      </c>
      <c r="G1771" s="596" t="s">
        <v>1381</v>
      </c>
      <c r="H1771" s="597">
        <v>33893643700</v>
      </c>
    </row>
    <row r="1772" spans="1:8">
      <c r="A1772" s="594" t="s">
        <v>132</v>
      </c>
      <c r="B1772" s="594" t="s">
        <v>1379</v>
      </c>
      <c r="C1772" s="594" t="s">
        <v>570</v>
      </c>
      <c r="D1772" s="595" t="s">
        <v>411</v>
      </c>
      <c r="E1772" s="595" t="s">
        <v>411</v>
      </c>
      <c r="F1772" s="595" t="s">
        <v>411</v>
      </c>
      <c r="G1772" s="596" t="s">
        <v>2711</v>
      </c>
      <c r="H1772" s="597">
        <v>66385000</v>
      </c>
    </row>
    <row r="1773" spans="1:8">
      <c r="A1773" s="594" t="s">
        <v>132</v>
      </c>
      <c r="B1773" s="594" t="s">
        <v>1379</v>
      </c>
      <c r="C1773" s="594" t="s">
        <v>570</v>
      </c>
      <c r="D1773" s="594" t="s">
        <v>2713</v>
      </c>
      <c r="E1773" s="595" t="s">
        <v>411</v>
      </c>
      <c r="F1773" s="595" t="s">
        <v>411</v>
      </c>
      <c r="G1773" s="596" t="s">
        <v>2714</v>
      </c>
      <c r="H1773" s="597">
        <v>66385000</v>
      </c>
    </row>
    <row r="1774" spans="1:8">
      <c r="A1774" s="594" t="s">
        <v>132</v>
      </c>
      <c r="B1774" s="594" t="s">
        <v>1379</v>
      </c>
      <c r="C1774" s="594" t="s">
        <v>570</v>
      </c>
      <c r="D1774" s="594" t="s">
        <v>2713</v>
      </c>
      <c r="E1774" s="594" t="s">
        <v>738</v>
      </c>
      <c r="F1774" s="595" t="s">
        <v>411</v>
      </c>
      <c r="G1774" s="596" t="s">
        <v>739</v>
      </c>
      <c r="H1774" s="597">
        <v>66385000</v>
      </c>
    </row>
    <row r="1775" spans="1:8">
      <c r="A1775" s="594" t="s">
        <v>132</v>
      </c>
      <c r="B1775" s="594" t="s">
        <v>1379</v>
      </c>
      <c r="C1775" s="594" t="s">
        <v>570</v>
      </c>
      <c r="D1775" s="594" t="s">
        <v>2713</v>
      </c>
      <c r="E1775" s="594" t="s">
        <v>738</v>
      </c>
      <c r="F1775" s="594" t="s">
        <v>296</v>
      </c>
      <c r="G1775" s="596" t="s">
        <v>297</v>
      </c>
      <c r="H1775" s="597">
        <v>66385000</v>
      </c>
    </row>
    <row r="1776" spans="1:8">
      <c r="A1776" s="594" t="s">
        <v>132</v>
      </c>
      <c r="B1776" s="594" t="s">
        <v>1379</v>
      </c>
      <c r="C1776" s="594" t="s">
        <v>1959</v>
      </c>
      <c r="D1776" s="595" t="s">
        <v>411</v>
      </c>
      <c r="E1776" s="595" t="s">
        <v>411</v>
      </c>
      <c r="F1776" s="595" t="s">
        <v>411</v>
      </c>
      <c r="G1776" s="596" t="s">
        <v>1960</v>
      </c>
      <c r="H1776" s="597">
        <v>27116784700</v>
      </c>
    </row>
    <row r="1777" spans="1:8">
      <c r="A1777" s="594" t="s">
        <v>132</v>
      </c>
      <c r="B1777" s="594" t="s">
        <v>1379</v>
      </c>
      <c r="C1777" s="594" t="s">
        <v>1959</v>
      </c>
      <c r="D1777" s="594" t="s">
        <v>2744</v>
      </c>
      <c r="E1777" s="595" t="s">
        <v>411</v>
      </c>
      <c r="F1777" s="595" t="s">
        <v>411</v>
      </c>
      <c r="G1777" s="596" t="s">
        <v>2745</v>
      </c>
      <c r="H1777" s="597">
        <v>4066519100</v>
      </c>
    </row>
    <row r="1778" spans="1:8">
      <c r="A1778" s="594" t="s">
        <v>132</v>
      </c>
      <c r="B1778" s="594" t="s">
        <v>1379</v>
      </c>
      <c r="C1778" s="594" t="s">
        <v>1959</v>
      </c>
      <c r="D1778" s="594" t="s">
        <v>2744</v>
      </c>
      <c r="E1778" s="594" t="s">
        <v>189</v>
      </c>
      <c r="F1778" s="595" t="s">
        <v>411</v>
      </c>
      <c r="G1778" s="596" t="s">
        <v>190</v>
      </c>
      <c r="H1778" s="597">
        <v>4066519100</v>
      </c>
    </row>
    <row r="1779" spans="1:8">
      <c r="A1779" s="594" t="s">
        <v>132</v>
      </c>
      <c r="B1779" s="594" t="s">
        <v>1379</v>
      </c>
      <c r="C1779" s="594" t="s">
        <v>1959</v>
      </c>
      <c r="D1779" s="594" t="s">
        <v>2744</v>
      </c>
      <c r="E1779" s="594" t="s">
        <v>189</v>
      </c>
      <c r="F1779" s="594" t="s">
        <v>37</v>
      </c>
      <c r="G1779" s="596" t="s">
        <v>2696</v>
      </c>
      <c r="H1779" s="597">
        <v>4066519100</v>
      </c>
    </row>
    <row r="1780" spans="1:8">
      <c r="A1780" s="594" t="s">
        <v>132</v>
      </c>
      <c r="B1780" s="594" t="s">
        <v>1379</v>
      </c>
      <c r="C1780" s="594" t="s">
        <v>1959</v>
      </c>
      <c r="D1780" s="594" t="s">
        <v>571</v>
      </c>
      <c r="E1780" s="595" t="s">
        <v>411</v>
      </c>
      <c r="F1780" s="595" t="s">
        <v>411</v>
      </c>
      <c r="G1780" s="596" t="s">
        <v>2794</v>
      </c>
      <c r="H1780" s="597">
        <v>3024617400</v>
      </c>
    </row>
    <row r="1781" spans="1:8">
      <c r="A1781" s="594" t="s">
        <v>132</v>
      </c>
      <c r="B1781" s="594" t="s">
        <v>1379</v>
      </c>
      <c r="C1781" s="594" t="s">
        <v>1959</v>
      </c>
      <c r="D1781" s="594" t="s">
        <v>571</v>
      </c>
      <c r="E1781" s="594" t="s">
        <v>189</v>
      </c>
      <c r="F1781" s="595" t="s">
        <v>411</v>
      </c>
      <c r="G1781" s="596" t="s">
        <v>190</v>
      </c>
      <c r="H1781" s="597">
        <v>3024617400</v>
      </c>
    </row>
    <row r="1782" spans="1:8">
      <c r="A1782" s="594" t="s">
        <v>132</v>
      </c>
      <c r="B1782" s="594" t="s">
        <v>1379</v>
      </c>
      <c r="C1782" s="594" t="s">
        <v>1959</v>
      </c>
      <c r="D1782" s="594" t="s">
        <v>571</v>
      </c>
      <c r="E1782" s="594" t="s">
        <v>189</v>
      </c>
      <c r="F1782" s="594" t="s">
        <v>37</v>
      </c>
      <c r="G1782" s="596" t="s">
        <v>2696</v>
      </c>
      <c r="H1782" s="597">
        <v>3024617400</v>
      </c>
    </row>
    <row r="1783" spans="1:8">
      <c r="A1783" s="594" t="s">
        <v>132</v>
      </c>
      <c r="B1783" s="594" t="s">
        <v>1379</v>
      </c>
      <c r="C1783" s="594" t="s">
        <v>1959</v>
      </c>
      <c r="D1783" s="594" t="s">
        <v>2795</v>
      </c>
      <c r="E1783" s="595" t="s">
        <v>411</v>
      </c>
      <c r="F1783" s="595" t="s">
        <v>411</v>
      </c>
      <c r="G1783" s="596" t="s">
        <v>2796</v>
      </c>
      <c r="H1783" s="597">
        <v>20025648200</v>
      </c>
    </row>
    <row r="1784" spans="1:8">
      <c r="A1784" s="594" t="s">
        <v>132</v>
      </c>
      <c r="B1784" s="594" t="s">
        <v>1379</v>
      </c>
      <c r="C1784" s="594" t="s">
        <v>1959</v>
      </c>
      <c r="D1784" s="594" t="s">
        <v>2795</v>
      </c>
      <c r="E1784" s="594" t="s">
        <v>142</v>
      </c>
      <c r="F1784" s="595" t="s">
        <v>411</v>
      </c>
      <c r="G1784" s="596" t="s">
        <v>143</v>
      </c>
      <c r="H1784" s="597">
        <v>1588000060</v>
      </c>
    </row>
    <row r="1785" spans="1:8">
      <c r="A1785" s="594" t="s">
        <v>132</v>
      </c>
      <c r="B1785" s="594" t="s">
        <v>1379</v>
      </c>
      <c r="C1785" s="594" t="s">
        <v>1959</v>
      </c>
      <c r="D1785" s="594" t="s">
        <v>2795</v>
      </c>
      <c r="E1785" s="594" t="s">
        <v>142</v>
      </c>
      <c r="F1785" s="594" t="s">
        <v>144</v>
      </c>
      <c r="G1785" s="596" t="s">
        <v>2664</v>
      </c>
      <c r="H1785" s="597">
        <v>1588000060</v>
      </c>
    </row>
    <row r="1786" spans="1:8">
      <c r="A1786" s="594" t="s">
        <v>132</v>
      </c>
      <c r="B1786" s="594" t="s">
        <v>1379</v>
      </c>
      <c r="C1786" s="594" t="s">
        <v>1959</v>
      </c>
      <c r="D1786" s="594" t="s">
        <v>2795</v>
      </c>
      <c r="E1786" s="594" t="s">
        <v>148</v>
      </c>
      <c r="F1786" s="595" t="s">
        <v>411</v>
      </c>
      <c r="G1786" s="596" t="s">
        <v>149</v>
      </c>
      <c r="H1786" s="597">
        <v>251319440</v>
      </c>
    </row>
    <row r="1787" spans="1:8">
      <c r="A1787" s="594" t="s">
        <v>132</v>
      </c>
      <c r="B1787" s="594" t="s">
        <v>1379</v>
      </c>
      <c r="C1787" s="594" t="s">
        <v>1959</v>
      </c>
      <c r="D1787" s="594" t="s">
        <v>2795</v>
      </c>
      <c r="E1787" s="594" t="s">
        <v>148</v>
      </c>
      <c r="F1787" s="594" t="s">
        <v>223</v>
      </c>
      <c r="G1787" s="596" t="s">
        <v>224</v>
      </c>
      <c r="H1787" s="597">
        <v>104051140</v>
      </c>
    </row>
    <row r="1788" spans="1:8">
      <c r="A1788" s="594" t="s">
        <v>132</v>
      </c>
      <c r="B1788" s="594" t="s">
        <v>1379</v>
      </c>
      <c r="C1788" s="594" t="s">
        <v>1959</v>
      </c>
      <c r="D1788" s="594" t="s">
        <v>2795</v>
      </c>
      <c r="E1788" s="594" t="s">
        <v>148</v>
      </c>
      <c r="F1788" s="594" t="s">
        <v>1075</v>
      </c>
      <c r="G1788" s="596" t="s">
        <v>2666</v>
      </c>
      <c r="H1788" s="597">
        <v>114224400</v>
      </c>
    </row>
    <row r="1789" spans="1:8">
      <c r="A1789" s="594" t="s">
        <v>132</v>
      </c>
      <c r="B1789" s="594" t="s">
        <v>1379</v>
      </c>
      <c r="C1789" s="594" t="s">
        <v>1959</v>
      </c>
      <c r="D1789" s="594" t="s">
        <v>2795</v>
      </c>
      <c r="E1789" s="594" t="s">
        <v>148</v>
      </c>
      <c r="F1789" s="594" t="s">
        <v>150</v>
      </c>
      <c r="G1789" s="596" t="s">
        <v>151</v>
      </c>
      <c r="H1789" s="597">
        <v>9603000</v>
      </c>
    </row>
    <row r="1790" spans="1:8">
      <c r="A1790" s="594" t="s">
        <v>132</v>
      </c>
      <c r="B1790" s="594" t="s">
        <v>1379</v>
      </c>
      <c r="C1790" s="594" t="s">
        <v>1959</v>
      </c>
      <c r="D1790" s="594" t="s">
        <v>2795</v>
      </c>
      <c r="E1790" s="594" t="s">
        <v>148</v>
      </c>
      <c r="F1790" s="594" t="s">
        <v>605</v>
      </c>
      <c r="G1790" s="596" t="s">
        <v>2668</v>
      </c>
      <c r="H1790" s="597">
        <v>5903500</v>
      </c>
    </row>
    <row r="1791" spans="1:8">
      <c r="A1791" s="594" t="s">
        <v>132</v>
      </c>
      <c r="B1791" s="594" t="s">
        <v>1379</v>
      </c>
      <c r="C1791" s="594" t="s">
        <v>1959</v>
      </c>
      <c r="D1791" s="594" t="s">
        <v>2795</v>
      </c>
      <c r="E1791" s="594" t="s">
        <v>148</v>
      </c>
      <c r="F1791" s="594" t="s">
        <v>227</v>
      </c>
      <c r="G1791" s="596" t="s">
        <v>2669</v>
      </c>
      <c r="H1791" s="597">
        <v>17537400</v>
      </c>
    </row>
    <row r="1792" spans="1:8">
      <c r="A1792" s="594" t="s">
        <v>132</v>
      </c>
      <c r="B1792" s="594" t="s">
        <v>1379</v>
      </c>
      <c r="C1792" s="594" t="s">
        <v>1959</v>
      </c>
      <c r="D1792" s="594" t="s">
        <v>2795</v>
      </c>
      <c r="E1792" s="594" t="s">
        <v>582</v>
      </c>
      <c r="F1792" s="595" t="s">
        <v>411</v>
      </c>
      <c r="G1792" s="596" t="s">
        <v>583</v>
      </c>
      <c r="H1792" s="597">
        <v>20020000</v>
      </c>
    </row>
    <row r="1793" spans="1:8">
      <c r="A1793" s="594" t="s">
        <v>132</v>
      </c>
      <c r="B1793" s="594" t="s">
        <v>1379</v>
      </c>
      <c r="C1793" s="594" t="s">
        <v>1959</v>
      </c>
      <c r="D1793" s="594" t="s">
        <v>2795</v>
      </c>
      <c r="E1793" s="594" t="s">
        <v>582</v>
      </c>
      <c r="F1793" s="594" t="s">
        <v>584</v>
      </c>
      <c r="G1793" s="596" t="s">
        <v>2670</v>
      </c>
      <c r="H1793" s="597">
        <v>20020000</v>
      </c>
    </row>
    <row r="1794" spans="1:8">
      <c r="A1794" s="594" t="s">
        <v>132</v>
      </c>
      <c r="B1794" s="594" t="s">
        <v>1379</v>
      </c>
      <c r="C1794" s="594" t="s">
        <v>1959</v>
      </c>
      <c r="D1794" s="594" t="s">
        <v>2795</v>
      </c>
      <c r="E1794" s="594" t="s">
        <v>152</v>
      </c>
      <c r="F1794" s="595" t="s">
        <v>411</v>
      </c>
      <c r="G1794" s="596" t="s">
        <v>153</v>
      </c>
      <c r="H1794" s="597">
        <v>215869000</v>
      </c>
    </row>
    <row r="1795" spans="1:8">
      <c r="A1795" s="594" t="s">
        <v>132</v>
      </c>
      <c r="B1795" s="594" t="s">
        <v>1379</v>
      </c>
      <c r="C1795" s="594" t="s">
        <v>1959</v>
      </c>
      <c r="D1795" s="594" t="s">
        <v>2795</v>
      </c>
      <c r="E1795" s="594" t="s">
        <v>152</v>
      </c>
      <c r="F1795" s="594" t="s">
        <v>606</v>
      </c>
      <c r="G1795" s="596" t="s">
        <v>195</v>
      </c>
      <c r="H1795" s="597">
        <v>215869000</v>
      </c>
    </row>
    <row r="1796" spans="1:8">
      <c r="A1796" s="594" t="s">
        <v>132</v>
      </c>
      <c r="B1796" s="594" t="s">
        <v>1379</v>
      </c>
      <c r="C1796" s="594" t="s">
        <v>1959</v>
      </c>
      <c r="D1796" s="594" t="s">
        <v>2795</v>
      </c>
      <c r="E1796" s="594" t="s">
        <v>156</v>
      </c>
      <c r="F1796" s="595" t="s">
        <v>411</v>
      </c>
      <c r="G1796" s="596" t="s">
        <v>514</v>
      </c>
      <c r="H1796" s="597">
        <v>485575777</v>
      </c>
    </row>
    <row r="1797" spans="1:8">
      <c r="A1797" s="594" t="s">
        <v>132</v>
      </c>
      <c r="B1797" s="594" t="s">
        <v>1379</v>
      </c>
      <c r="C1797" s="594" t="s">
        <v>1959</v>
      </c>
      <c r="D1797" s="594" t="s">
        <v>2795</v>
      </c>
      <c r="E1797" s="594" t="s">
        <v>156</v>
      </c>
      <c r="F1797" s="594" t="s">
        <v>157</v>
      </c>
      <c r="G1797" s="596" t="s">
        <v>158</v>
      </c>
      <c r="H1797" s="597">
        <v>328597863</v>
      </c>
    </row>
    <row r="1798" spans="1:8">
      <c r="A1798" s="594" t="s">
        <v>132</v>
      </c>
      <c r="B1798" s="594" t="s">
        <v>1379</v>
      </c>
      <c r="C1798" s="594" t="s">
        <v>1959</v>
      </c>
      <c r="D1798" s="594" t="s">
        <v>2795</v>
      </c>
      <c r="E1798" s="594" t="s">
        <v>156</v>
      </c>
      <c r="F1798" s="594" t="s">
        <v>159</v>
      </c>
      <c r="G1798" s="596" t="s">
        <v>160</v>
      </c>
      <c r="H1798" s="597">
        <v>77588220</v>
      </c>
    </row>
    <row r="1799" spans="1:8">
      <c r="A1799" s="594" t="s">
        <v>132</v>
      </c>
      <c r="B1799" s="594" t="s">
        <v>1379</v>
      </c>
      <c r="C1799" s="594" t="s">
        <v>1959</v>
      </c>
      <c r="D1799" s="594" t="s">
        <v>2795</v>
      </c>
      <c r="E1799" s="594" t="s">
        <v>156</v>
      </c>
      <c r="F1799" s="594" t="s">
        <v>161</v>
      </c>
      <c r="G1799" s="596" t="s">
        <v>162</v>
      </c>
      <c r="H1799" s="597">
        <v>39485854</v>
      </c>
    </row>
    <row r="1800" spans="1:8">
      <c r="A1800" s="594" t="s">
        <v>132</v>
      </c>
      <c r="B1800" s="594" t="s">
        <v>1379</v>
      </c>
      <c r="C1800" s="594" t="s">
        <v>1959</v>
      </c>
      <c r="D1800" s="594" t="s">
        <v>2795</v>
      </c>
      <c r="E1800" s="594" t="s">
        <v>156</v>
      </c>
      <c r="F1800" s="594" t="s">
        <v>1</v>
      </c>
      <c r="G1800" s="596" t="s">
        <v>2</v>
      </c>
      <c r="H1800" s="597">
        <v>39903840</v>
      </c>
    </row>
    <row r="1801" spans="1:8">
      <c r="A1801" s="594" t="s">
        <v>132</v>
      </c>
      <c r="B1801" s="594" t="s">
        <v>1379</v>
      </c>
      <c r="C1801" s="594" t="s">
        <v>1959</v>
      </c>
      <c r="D1801" s="594" t="s">
        <v>2795</v>
      </c>
      <c r="E1801" s="594" t="s">
        <v>167</v>
      </c>
      <c r="F1801" s="595" t="s">
        <v>411</v>
      </c>
      <c r="G1801" s="596" t="s">
        <v>168</v>
      </c>
      <c r="H1801" s="597">
        <v>486129307</v>
      </c>
    </row>
    <row r="1802" spans="1:8">
      <c r="A1802" s="594" t="s">
        <v>132</v>
      </c>
      <c r="B1802" s="594" t="s">
        <v>1379</v>
      </c>
      <c r="C1802" s="594" t="s">
        <v>1959</v>
      </c>
      <c r="D1802" s="594" t="s">
        <v>2795</v>
      </c>
      <c r="E1802" s="594" t="s">
        <v>167</v>
      </c>
      <c r="F1802" s="594" t="s">
        <v>228</v>
      </c>
      <c r="G1802" s="596" t="s">
        <v>2673</v>
      </c>
      <c r="H1802" s="597">
        <v>182472997</v>
      </c>
    </row>
    <row r="1803" spans="1:8">
      <c r="A1803" s="594" t="s">
        <v>132</v>
      </c>
      <c r="B1803" s="594" t="s">
        <v>1379</v>
      </c>
      <c r="C1803" s="594" t="s">
        <v>1959</v>
      </c>
      <c r="D1803" s="594" t="s">
        <v>2795</v>
      </c>
      <c r="E1803" s="594" t="s">
        <v>167</v>
      </c>
      <c r="F1803" s="594" t="s">
        <v>169</v>
      </c>
      <c r="G1803" s="596" t="s">
        <v>2674</v>
      </c>
      <c r="H1803" s="597">
        <v>24232910</v>
      </c>
    </row>
    <row r="1804" spans="1:8">
      <c r="A1804" s="594" t="s">
        <v>132</v>
      </c>
      <c r="B1804" s="594" t="s">
        <v>1379</v>
      </c>
      <c r="C1804" s="594" t="s">
        <v>1959</v>
      </c>
      <c r="D1804" s="594" t="s">
        <v>2795</v>
      </c>
      <c r="E1804" s="594" t="s">
        <v>167</v>
      </c>
      <c r="F1804" s="594" t="s">
        <v>230</v>
      </c>
      <c r="G1804" s="596" t="s">
        <v>2675</v>
      </c>
      <c r="H1804" s="597">
        <v>241534000</v>
      </c>
    </row>
    <row r="1805" spans="1:8">
      <c r="A1805" s="594" t="s">
        <v>132</v>
      </c>
      <c r="B1805" s="594" t="s">
        <v>1379</v>
      </c>
      <c r="C1805" s="594" t="s">
        <v>1959</v>
      </c>
      <c r="D1805" s="594" t="s">
        <v>2795</v>
      </c>
      <c r="E1805" s="594" t="s">
        <v>167</v>
      </c>
      <c r="F1805" s="594" t="s">
        <v>214</v>
      </c>
      <c r="G1805" s="596" t="s">
        <v>2676</v>
      </c>
      <c r="H1805" s="597">
        <v>3720000</v>
      </c>
    </row>
    <row r="1806" spans="1:8">
      <c r="A1806" s="594" t="s">
        <v>132</v>
      </c>
      <c r="B1806" s="594" t="s">
        <v>1379</v>
      </c>
      <c r="C1806" s="594" t="s">
        <v>1959</v>
      </c>
      <c r="D1806" s="594" t="s">
        <v>2795</v>
      </c>
      <c r="E1806" s="594" t="s">
        <v>167</v>
      </c>
      <c r="F1806" s="594" t="s">
        <v>354</v>
      </c>
      <c r="G1806" s="596" t="s">
        <v>2736</v>
      </c>
      <c r="H1806" s="597">
        <v>27148400</v>
      </c>
    </row>
    <row r="1807" spans="1:8">
      <c r="A1807" s="594" t="s">
        <v>132</v>
      </c>
      <c r="B1807" s="594" t="s">
        <v>1379</v>
      </c>
      <c r="C1807" s="594" t="s">
        <v>1959</v>
      </c>
      <c r="D1807" s="594" t="s">
        <v>2795</v>
      </c>
      <c r="E1807" s="594" t="s">
        <v>167</v>
      </c>
      <c r="F1807" s="594" t="s">
        <v>232</v>
      </c>
      <c r="G1807" s="596" t="s">
        <v>195</v>
      </c>
      <c r="H1807" s="597">
        <v>7021000</v>
      </c>
    </row>
    <row r="1808" spans="1:8">
      <c r="A1808" s="594" t="s">
        <v>132</v>
      </c>
      <c r="B1808" s="594" t="s">
        <v>1379</v>
      </c>
      <c r="C1808" s="594" t="s">
        <v>1959</v>
      </c>
      <c r="D1808" s="594" t="s">
        <v>2795</v>
      </c>
      <c r="E1808" s="594" t="s">
        <v>171</v>
      </c>
      <c r="F1808" s="595" t="s">
        <v>411</v>
      </c>
      <c r="G1808" s="596" t="s">
        <v>2677</v>
      </c>
      <c r="H1808" s="597">
        <v>123897969</v>
      </c>
    </row>
    <row r="1809" spans="1:8">
      <c r="A1809" s="594" t="s">
        <v>132</v>
      </c>
      <c r="B1809" s="594" t="s">
        <v>1379</v>
      </c>
      <c r="C1809" s="594" t="s">
        <v>1959</v>
      </c>
      <c r="D1809" s="594" t="s">
        <v>2795</v>
      </c>
      <c r="E1809" s="594" t="s">
        <v>171</v>
      </c>
      <c r="F1809" s="594" t="s">
        <v>173</v>
      </c>
      <c r="G1809" s="596" t="s">
        <v>174</v>
      </c>
      <c r="H1809" s="597">
        <v>78238969</v>
      </c>
    </row>
    <row r="1810" spans="1:8">
      <c r="A1810" s="594" t="s">
        <v>132</v>
      </c>
      <c r="B1810" s="594" t="s">
        <v>1379</v>
      </c>
      <c r="C1810" s="594" t="s">
        <v>1959</v>
      </c>
      <c r="D1810" s="594" t="s">
        <v>2795</v>
      </c>
      <c r="E1810" s="594" t="s">
        <v>171</v>
      </c>
      <c r="F1810" s="594" t="s">
        <v>216</v>
      </c>
      <c r="G1810" s="596" t="s">
        <v>217</v>
      </c>
      <c r="H1810" s="597">
        <v>42139000</v>
      </c>
    </row>
    <row r="1811" spans="1:8">
      <c r="A1811" s="594" t="s">
        <v>132</v>
      </c>
      <c r="B1811" s="594" t="s">
        <v>1379</v>
      </c>
      <c r="C1811" s="594" t="s">
        <v>1959</v>
      </c>
      <c r="D1811" s="594" t="s">
        <v>2795</v>
      </c>
      <c r="E1811" s="594" t="s">
        <v>171</v>
      </c>
      <c r="F1811" s="594" t="s">
        <v>175</v>
      </c>
      <c r="G1811" s="596" t="s">
        <v>176</v>
      </c>
      <c r="H1811" s="597">
        <v>3520000</v>
      </c>
    </row>
    <row r="1812" spans="1:8">
      <c r="A1812" s="594" t="s">
        <v>132</v>
      </c>
      <c r="B1812" s="594" t="s">
        <v>1379</v>
      </c>
      <c r="C1812" s="594" t="s">
        <v>1959</v>
      </c>
      <c r="D1812" s="594" t="s">
        <v>2795</v>
      </c>
      <c r="E1812" s="594" t="s">
        <v>177</v>
      </c>
      <c r="F1812" s="595" t="s">
        <v>411</v>
      </c>
      <c r="G1812" s="596" t="s">
        <v>178</v>
      </c>
      <c r="H1812" s="597">
        <v>248040907</v>
      </c>
    </row>
    <row r="1813" spans="1:8">
      <c r="A1813" s="594" t="s">
        <v>132</v>
      </c>
      <c r="B1813" s="594" t="s">
        <v>1379</v>
      </c>
      <c r="C1813" s="594" t="s">
        <v>1959</v>
      </c>
      <c r="D1813" s="594" t="s">
        <v>2795</v>
      </c>
      <c r="E1813" s="594" t="s">
        <v>177</v>
      </c>
      <c r="F1813" s="594" t="s">
        <v>179</v>
      </c>
      <c r="G1813" s="596" t="s">
        <v>2679</v>
      </c>
      <c r="H1813" s="597">
        <v>23361471</v>
      </c>
    </row>
    <row r="1814" spans="1:8">
      <c r="A1814" s="594" t="s">
        <v>132</v>
      </c>
      <c r="B1814" s="594" t="s">
        <v>1379</v>
      </c>
      <c r="C1814" s="594" t="s">
        <v>1959</v>
      </c>
      <c r="D1814" s="594" t="s">
        <v>2795</v>
      </c>
      <c r="E1814" s="594" t="s">
        <v>177</v>
      </c>
      <c r="F1814" s="594" t="s">
        <v>181</v>
      </c>
      <c r="G1814" s="596" t="s">
        <v>182</v>
      </c>
      <c r="H1814" s="597">
        <v>45812236</v>
      </c>
    </row>
    <row r="1815" spans="1:8">
      <c r="A1815" s="594" t="s">
        <v>132</v>
      </c>
      <c r="B1815" s="594" t="s">
        <v>1379</v>
      </c>
      <c r="C1815" s="594" t="s">
        <v>1959</v>
      </c>
      <c r="D1815" s="594" t="s">
        <v>2795</v>
      </c>
      <c r="E1815" s="594" t="s">
        <v>177</v>
      </c>
      <c r="F1815" s="594" t="s">
        <v>1290</v>
      </c>
      <c r="G1815" s="596" t="s">
        <v>2721</v>
      </c>
      <c r="H1815" s="597">
        <v>23806500</v>
      </c>
    </row>
    <row r="1816" spans="1:8">
      <c r="A1816" s="594" t="s">
        <v>132</v>
      </c>
      <c r="B1816" s="594" t="s">
        <v>1379</v>
      </c>
      <c r="C1816" s="594" t="s">
        <v>1959</v>
      </c>
      <c r="D1816" s="594" t="s">
        <v>2795</v>
      </c>
      <c r="E1816" s="594" t="s">
        <v>177</v>
      </c>
      <c r="F1816" s="594" t="s">
        <v>441</v>
      </c>
      <c r="G1816" s="596" t="s">
        <v>2728</v>
      </c>
      <c r="H1816" s="597">
        <v>130650000</v>
      </c>
    </row>
    <row r="1817" spans="1:8">
      <c r="A1817" s="594" t="s">
        <v>132</v>
      </c>
      <c r="B1817" s="594" t="s">
        <v>1379</v>
      </c>
      <c r="C1817" s="594" t="s">
        <v>1959</v>
      </c>
      <c r="D1817" s="594" t="s">
        <v>2795</v>
      </c>
      <c r="E1817" s="594" t="s">
        <v>177</v>
      </c>
      <c r="F1817" s="594" t="s">
        <v>1297</v>
      </c>
      <c r="G1817" s="596" t="s">
        <v>2680</v>
      </c>
      <c r="H1817" s="597">
        <v>14419200</v>
      </c>
    </row>
    <row r="1818" spans="1:8">
      <c r="A1818" s="594" t="s">
        <v>132</v>
      </c>
      <c r="B1818" s="594" t="s">
        <v>1379</v>
      </c>
      <c r="C1818" s="594" t="s">
        <v>1959</v>
      </c>
      <c r="D1818" s="594" t="s">
        <v>2795</v>
      </c>
      <c r="E1818" s="594" t="s">
        <v>177</v>
      </c>
      <c r="F1818" s="594" t="s">
        <v>237</v>
      </c>
      <c r="G1818" s="596" t="s">
        <v>2681</v>
      </c>
      <c r="H1818" s="597">
        <v>9000000</v>
      </c>
    </row>
    <row r="1819" spans="1:8">
      <c r="A1819" s="594" t="s">
        <v>132</v>
      </c>
      <c r="B1819" s="594" t="s">
        <v>1379</v>
      </c>
      <c r="C1819" s="594" t="s">
        <v>1959</v>
      </c>
      <c r="D1819" s="594" t="s">
        <v>2795</v>
      </c>
      <c r="E1819" s="594" t="s">
        <v>177</v>
      </c>
      <c r="F1819" s="594" t="s">
        <v>239</v>
      </c>
      <c r="G1819" s="596" t="s">
        <v>205</v>
      </c>
      <c r="H1819" s="597">
        <v>991500</v>
      </c>
    </row>
    <row r="1820" spans="1:8">
      <c r="A1820" s="594" t="s">
        <v>132</v>
      </c>
      <c r="B1820" s="594" t="s">
        <v>1379</v>
      </c>
      <c r="C1820" s="594" t="s">
        <v>1959</v>
      </c>
      <c r="D1820" s="594" t="s">
        <v>2795</v>
      </c>
      <c r="E1820" s="594" t="s">
        <v>240</v>
      </c>
      <c r="F1820" s="595" t="s">
        <v>411</v>
      </c>
      <c r="G1820" s="596" t="s">
        <v>241</v>
      </c>
      <c r="H1820" s="597">
        <v>118697000</v>
      </c>
    </row>
    <row r="1821" spans="1:8">
      <c r="A1821" s="594" t="s">
        <v>132</v>
      </c>
      <c r="B1821" s="594" t="s">
        <v>1379</v>
      </c>
      <c r="C1821" s="594" t="s">
        <v>1959</v>
      </c>
      <c r="D1821" s="594" t="s">
        <v>2795</v>
      </c>
      <c r="E1821" s="594" t="s">
        <v>240</v>
      </c>
      <c r="F1821" s="594" t="s">
        <v>242</v>
      </c>
      <c r="G1821" s="596" t="s">
        <v>243</v>
      </c>
      <c r="H1821" s="597">
        <v>18610000</v>
      </c>
    </row>
    <row r="1822" spans="1:8">
      <c r="A1822" s="594" t="s">
        <v>132</v>
      </c>
      <c r="B1822" s="594" t="s">
        <v>1379</v>
      </c>
      <c r="C1822" s="594" t="s">
        <v>1959</v>
      </c>
      <c r="D1822" s="594" t="s">
        <v>2795</v>
      </c>
      <c r="E1822" s="594" t="s">
        <v>240</v>
      </c>
      <c r="F1822" s="594" t="s">
        <v>728</v>
      </c>
      <c r="G1822" s="596" t="s">
        <v>729</v>
      </c>
      <c r="H1822" s="597">
        <v>12200000</v>
      </c>
    </row>
    <row r="1823" spans="1:8">
      <c r="A1823" s="594" t="s">
        <v>132</v>
      </c>
      <c r="B1823" s="594" t="s">
        <v>1379</v>
      </c>
      <c r="C1823" s="594" t="s">
        <v>1959</v>
      </c>
      <c r="D1823" s="594" t="s">
        <v>2795</v>
      </c>
      <c r="E1823" s="594" t="s">
        <v>240</v>
      </c>
      <c r="F1823" s="594" t="s">
        <v>733</v>
      </c>
      <c r="G1823" s="596" t="s">
        <v>734</v>
      </c>
      <c r="H1823" s="597">
        <v>23200000</v>
      </c>
    </row>
    <row r="1824" spans="1:8">
      <c r="A1824" s="594" t="s">
        <v>132</v>
      </c>
      <c r="B1824" s="594" t="s">
        <v>1379</v>
      </c>
      <c r="C1824" s="594" t="s">
        <v>1959</v>
      </c>
      <c r="D1824" s="594" t="s">
        <v>2795</v>
      </c>
      <c r="E1824" s="594" t="s">
        <v>240</v>
      </c>
      <c r="F1824" s="594" t="s">
        <v>735</v>
      </c>
      <c r="G1824" s="596" t="s">
        <v>193</v>
      </c>
      <c r="H1824" s="597">
        <v>64687000</v>
      </c>
    </row>
    <row r="1825" spans="1:8">
      <c r="A1825" s="594" t="s">
        <v>132</v>
      </c>
      <c r="B1825" s="594" t="s">
        <v>1379</v>
      </c>
      <c r="C1825" s="594" t="s">
        <v>1959</v>
      </c>
      <c r="D1825" s="594" t="s">
        <v>2795</v>
      </c>
      <c r="E1825" s="594" t="s">
        <v>183</v>
      </c>
      <c r="F1825" s="595" t="s">
        <v>411</v>
      </c>
      <c r="G1825" s="596" t="s">
        <v>184</v>
      </c>
      <c r="H1825" s="597">
        <v>753599600</v>
      </c>
    </row>
    <row r="1826" spans="1:8">
      <c r="A1826" s="594" t="s">
        <v>132</v>
      </c>
      <c r="B1826" s="594" t="s">
        <v>1379</v>
      </c>
      <c r="C1826" s="594" t="s">
        <v>1959</v>
      </c>
      <c r="D1826" s="594" t="s">
        <v>2795</v>
      </c>
      <c r="E1826" s="594" t="s">
        <v>183</v>
      </c>
      <c r="F1826" s="594" t="s">
        <v>587</v>
      </c>
      <c r="G1826" s="596" t="s">
        <v>588</v>
      </c>
      <c r="H1826" s="597">
        <v>128444600</v>
      </c>
    </row>
    <row r="1827" spans="1:8">
      <c r="A1827" s="594" t="s">
        <v>132</v>
      </c>
      <c r="B1827" s="594" t="s">
        <v>1379</v>
      </c>
      <c r="C1827" s="594" t="s">
        <v>1959</v>
      </c>
      <c r="D1827" s="594" t="s">
        <v>2795</v>
      </c>
      <c r="E1827" s="594" t="s">
        <v>183</v>
      </c>
      <c r="F1827" s="594" t="s">
        <v>736</v>
      </c>
      <c r="G1827" s="596" t="s">
        <v>737</v>
      </c>
      <c r="H1827" s="597">
        <v>313720000</v>
      </c>
    </row>
    <row r="1828" spans="1:8">
      <c r="A1828" s="594" t="s">
        <v>132</v>
      </c>
      <c r="B1828" s="594" t="s">
        <v>1379</v>
      </c>
      <c r="C1828" s="594" t="s">
        <v>1959</v>
      </c>
      <c r="D1828" s="594" t="s">
        <v>2795</v>
      </c>
      <c r="E1828" s="594" t="s">
        <v>183</v>
      </c>
      <c r="F1828" s="594" t="s">
        <v>185</v>
      </c>
      <c r="G1828" s="596" t="s">
        <v>186</v>
      </c>
      <c r="H1828" s="597">
        <v>287435000</v>
      </c>
    </row>
    <row r="1829" spans="1:8">
      <c r="A1829" s="594" t="s">
        <v>132</v>
      </c>
      <c r="B1829" s="594" t="s">
        <v>1379</v>
      </c>
      <c r="C1829" s="594" t="s">
        <v>1959</v>
      </c>
      <c r="D1829" s="594" t="s">
        <v>2795</v>
      </c>
      <c r="E1829" s="594" t="s">
        <v>183</v>
      </c>
      <c r="F1829" s="594" t="s">
        <v>187</v>
      </c>
      <c r="G1829" s="596" t="s">
        <v>2683</v>
      </c>
      <c r="H1829" s="597">
        <v>24000000</v>
      </c>
    </row>
    <row r="1830" spans="1:8">
      <c r="A1830" s="594" t="s">
        <v>132</v>
      </c>
      <c r="B1830" s="594" t="s">
        <v>1379</v>
      </c>
      <c r="C1830" s="594" t="s">
        <v>1959</v>
      </c>
      <c r="D1830" s="594" t="s">
        <v>2795</v>
      </c>
      <c r="E1830" s="594" t="s">
        <v>738</v>
      </c>
      <c r="F1830" s="595" t="s">
        <v>411</v>
      </c>
      <c r="G1830" s="596" t="s">
        <v>739</v>
      </c>
      <c r="H1830" s="597">
        <v>435953000</v>
      </c>
    </row>
    <row r="1831" spans="1:8">
      <c r="A1831" s="594" t="s">
        <v>132</v>
      </c>
      <c r="B1831" s="594" t="s">
        <v>1379</v>
      </c>
      <c r="C1831" s="594" t="s">
        <v>1959</v>
      </c>
      <c r="D1831" s="594" t="s">
        <v>2795</v>
      </c>
      <c r="E1831" s="594" t="s">
        <v>738</v>
      </c>
      <c r="F1831" s="594" t="s">
        <v>740</v>
      </c>
      <c r="G1831" s="596" t="s">
        <v>741</v>
      </c>
      <c r="H1831" s="597">
        <v>105800000</v>
      </c>
    </row>
    <row r="1832" spans="1:8">
      <c r="A1832" s="594" t="s">
        <v>132</v>
      </c>
      <c r="B1832" s="594" t="s">
        <v>1379</v>
      </c>
      <c r="C1832" s="594" t="s">
        <v>1959</v>
      </c>
      <c r="D1832" s="594" t="s">
        <v>2795</v>
      </c>
      <c r="E1832" s="594" t="s">
        <v>738</v>
      </c>
      <c r="F1832" s="594" t="s">
        <v>356</v>
      </c>
      <c r="G1832" s="596" t="s">
        <v>357</v>
      </c>
      <c r="H1832" s="597">
        <v>98517000</v>
      </c>
    </row>
    <row r="1833" spans="1:8">
      <c r="A1833" s="594" t="s">
        <v>132</v>
      </c>
      <c r="B1833" s="594" t="s">
        <v>1379</v>
      </c>
      <c r="C1833" s="594" t="s">
        <v>1959</v>
      </c>
      <c r="D1833" s="594" t="s">
        <v>2795</v>
      </c>
      <c r="E1833" s="594" t="s">
        <v>738</v>
      </c>
      <c r="F1833" s="594" t="s">
        <v>296</v>
      </c>
      <c r="G1833" s="596" t="s">
        <v>297</v>
      </c>
      <c r="H1833" s="597">
        <v>207996000</v>
      </c>
    </row>
    <row r="1834" spans="1:8">
      <c r="A1834" s="594" t="s">
        <v>132</v>
      </c>
      <c r="B1834" s="594" t="s">
        <v>1379</v>
      </c>
      <c r="C1834" s="594" t="s">
        <v>1959</v>
      </c>
      <c r="D1834" s="594" t="s">
        <v>2795</v>
      </c>
      <c r="E1834" s="594" t="s">
        <v>738</v>
      </c>
      <c r="F1834" s="594" t="s">
        <v>742</v>
      </c>
      <c r="G1834" s="596" t="s">
        <v>743</v>
      </c>
      <c r="H1834" s="597">
        <v>23640000</v>
      </c>
    </row>
    <row r="1835" spans="1:8">
      <c r="A1835" s="594" t="s">
        <v>132</v>
      </c>
      <c r="B1835" s="594" t="s">
        <v>1379</v>
      </c>
      <c r="C1835" s="594" t="s">
        <v>1959</v>
      </c>
      <c r="D1835" s="594" t="s">
        <v>2795</v>
      </c>
      <c r="E1835" s="594" t="s">
        <v>555</v>
      </c>
      <c r="F1835" s="595" t="s">
        <v>411</v>
      </c>
      <c r="G1835" s="596" t="s">
        <v>556</v>
      </c>
      <c r="H1835" s="597">
        <v>618285000</v>
      </c>
    </row>
    <row r="1836" spans="1:8">
      <c r="A1836" s="594" t="s">
        <v>132</v>
      </c>
      <c r="B1836" s="594" t="s">
        <v>1379</v>
      </c>
      <c r="C1836" s="594" t="s">
        <v>1959</v>
      </c>
      <c r="D1836" s="594" t="s">
        <v>2795</v>
      </c>
      <c r="E1836" s="594" t="s">
        <v>555</v>
      </c>
      <c r="F1836" s="594" t="s">
        <v>1273</v>
      </c>
      <c r="G1836" s="596" t="s">
        <v>195</v>
      </c>
      <c r="H1836" s="597">
        <v>618285000</v>
      </c>
    </row>
    <row r="1837" spans="1:8">
      <c r="A1837" s="594" t="s">
        <v>132</v>
      </c>
      <c r="B1837" s="594" t="s">
        <v>1379</v>
      </c>
      <c r="C1837" s="594" t="s">
        <v>1959</v>
      </c>
      <c r="D1837" s="594" t="s">
        <v>2795</v>
      </c>
      <c r="E1837" s="594" t="s">
        <v>1307</v>
      </c>
      <c r="F1837" s="595" t="s">
        <v>411</v>
      </c>
      <c r="G1837" s="596" t="s">
        <v>1310</v>
      </c>
      <c r="H1837" s="597">
        <v>58160000</v>
      </c>
    </row>
    <row r="1838" spans="1:8">
      <c r="A1838" s="594" t="s">
        <v>132</v>
      </c>
      <c r="B1838" s="594" t="s">
        <v>1379</v>
      </c>
      <c r="C1838" s="594" t="s">
        <v>1959</v>
      </c>
      <c r="D1838" s="594" t="s">
        <v>2795</v>
      </c>
      <c r="E1838" s="594" t="s">
        <v>1307</v>
      </c>
      <c r="F1838" s="594" t="s">
        <v>1346</v>
      </c>
      <c r="G1838" s="596" t="s">
        <v>2684</v>
      </c>
      <c r="H1838" s="597">
        <v>15600000</v>
      </c>
    </row>
    <row r="1839" spans="1:8">
      <c r="A1839" s="594" t="s">
        <v>132</v>
      </c>
      <c r="B1839" s="594" t="s">
        <v>1379</v>
      </c>
      <c r="C1839" s="594" t="s">
        <v>1959</v>
      </c>
      <c r="D1839" s="594" t="s">
        <v>2795</v>
      </c>
      <c r="E1839" s="594" t="s">
        <v>1307</v>
      </c>
      <c r="F1839" s="594" t="s">
        <v>1309</v>
      </c>
      <c r="G1839" s="596" t="s">
        <v>2685</v>
      </c>
      <c r="H1839" s="597">
        <v>14760000</v>
      </c>
    </row>
    <row r="1840" spans="1:8">
      <c r="A1840" s="594" t="s">
        <v>132</v>
      </c>
      <c r="B1840" s="594" t="s">
        <v>1379</v>
      </c>
      <c r="C1840" s="594" t="s">
        <v>1959</v>
      </c>
      <c r="D1840" s="594" t="s">
        <v>2795</v>
      </c>
      <c r="E1840" s="594" t="s">
        <v>1307</v>
      </c>
      <c r="F1840" s="594" t="s">
        <v>1306</v>
      </c>
      <c r="G1840" s="596" t="s">
        <v>195</v>
      </c>
      <c r="H1840" s="597">
        <v>27800000</v>
      </c>
    </row>
    <row r="1841" spans="1:8">
      <c r="A1841" s="594" t="s">
        <v>132</v>
      </c>
      <c r="B1841" s="594" t="s">
        <v>1379</v>
      </c>
      <c r="C1841" s="594" t="s">
        <v>1959</v>
      </c>
      <c r="D1841" s="594" t="s">
        <v>2795</v>
      </c>
      <c r="E1841" s="594" t="s">
        <v>744</v>
      </c>
      <c r="F1841" s="595" t="s">
        <v>411</v>
      </c>
      <c r="G1841" s="596" t="s">
        <v>2686</v>
      </c>
      <c r="H1841" s="597">
        <v>346629300</v>
      </c>
    </row>
    <row r="1842" spans="1:8">
      <c r="A1842" s="594" t="s">
        <v>132</v>
      </c>
      <c r="B1842" s="594" t="s">
        <v>1379</v>
      </c>
      <c r="C1842" s="594" t="s">
        <v>1959</v>
      </c>
      <c r="D1842" s="594" t="s">
        <v>2795</v>
      </c>
      <c r="E1842" s="594" t="s">
        <v>744</v>
      </c>
      <c r="F1842" s="594" t="s">
        <v>1061</v>
      </c>
      <c r="G1842" s="596" t="s">
        <v>2729</v>
      </c>
      <c r="H1842" s="597">
        <v>70582000</v>
      </c>
    </row>
    <row r="1843" spans="1:8">
      <c r="A1843" s="594" t="s">
        <v>132</v>
      </c>
      <c r="B1843" s="594" t="s">
        <v>1379</v>
      </c>
      <c r="C1843" s="594" t="s">
        <v>1959</v>
      </c>
      <c r="D1843" s="594" t="s">
        <v>2795</v>
      </c>
      <c r="E1843" s="594" t="s">
        <v>744</v>
      </c>
      <c r="F1843" s="594" t="s">
        <v>286</v>
      </c>
      <c r="G1843" s="596" t="s">
        <v>2688</v>
      </c>
      <c r="H1843" s="597">
        <v>13100000</v>
      </c>
    </row>
    <row r="1844" spans="1:8">
      <c r="A1844" s="594" t="s">
        <v>132</v>
      </c>
      <c r="B1844" s="594" t="s">
        <v>1379</v>
      </c>
      <c r="C1844" s="594" t="s">
        <v>1959</v>
      </c>
      <c r="D1844" s="594" t="s">
        <v>2795</v>
      </c>
      <c r="E1844" s="594" t="s">
        <v>744</v>
      </c>
      <c r="F1844" s="594" t="s">
        <v>446</v>
      </c>
      <c r="G1844" s="596" t="s">
        <v>2765</v>
      </c>
      <c r="H1844" s="597">
        <v>51862800</v>
      </c>
    </row>
    <row r="1845" spans="1:8">
      <c r="A1845" s="594" t="s">
        <v>132</v>
      </c>
      <c r="B1845" s="594" t="s">
        <v>1379</v>
      </c>
      <c r="C1845" s="594" t="s">
        <v>1959</v>
      </c>
      <c r="D1845" s="594" t="s">
        <v>2795</v>
      </c>
      <c r="E1845" s="594" t="s">
        <v>744</v>
      </c>
      <c r="F1845" s="594" t="s">
        <v>7</v>
      </c>
      <c r="G1845" s="596" t="s">
        <v>8</v>
      </c>
      <c r="H1845" s="597">
        <v>141695500</v>
      </c>
    </row>
    <row r="1846" spans="1:8">
      <c r="A1846" s="594" t="s">
        <v>132</v>
      </c>
      <c r="B1846" s="594" t="s">
        <v>1379</v>
      </c>
      <c r="C1846" s="594" t="s">
        <v>1959</v>
      </c>
      <c r="D1846" s="594" t="s">
        <v>2795</v>
      </c>
      <c r="E1846" s="594" t="s">
        <v>744</v>
      </c>
      <c r="F1846" s="594" t="s">
        <v>572</v>
      </c>
      <c r="G1846" s="596" t="s">
        <v>2689</v>
      </c>
      <c r="H1846" s="597">
        <v>35215000</v>
      </c>
    </row>
    <row r="1847" spans="1:8">
      <c r="A1847" s="594" t="s">
        <v>132</v>
      </c>
      <c r="B1847" s="594" t="s">
        <v>1379</v>
      </c>
      <c r="C1847" s="594" t="s">
        <v>1959</v>
      </c>
      <c r="D1847" s="594" t="s">
        <v>2795</v>
      </c>
      <c r="E1847" s="594" t="s">
        <v>744</v>
      </c>
      <c r="F1847" s="594" t="s">
        <v>746</v>
      </c>
      <c r="G1847" s="596" t="s">
        <v>2690</v>
      </c>
      <c r="H1847" s="597">
        <v>18570000</v>
      </c>
    </row>
    <row r="1848" spans="1:8">
      <c r="A1848" s="594" t="s">
        <v>132</v>
      </c>
      <c r="B1848" s="594" t="s">
        <v>1379</v>
      </c>
      <c r="C1848" s="594" t="s">
        <v>1959</v>
      </c>
      <c r="D1848" s="594" t="s">
        <v>2795</v>
      </c>
      <c r="E1848" s="594" t="s">
        <v>744</v>
      </c>
      <c r="F1848" s="594" t="s">
        <v>11</v>
      </c>
      <c r="G1848" s="596" t="s">
        <v>2691</v>
      </c>
      <c r="H1848" s="597">
        <v>6320000</v>
      </c>
    </row>
    <row r="1849" spans="1:8">
      <c r="A1849" s="594" t="s">
        <v>132</v>
      </c>
      <c r="B1849" s="594" t="s">
        <v>1379</v>
      </c>
      <c r="C1849" s="594" t="s">
        <v>1959</v>
      </c>
      <c r="D1849" s="594" t="s">
        <v>2795</v>
      </c>
      <c r="E1849" s="594" t="s">
        <v>744</v>
      </c>
      <c r="F1849" s="594" t="s">
        <v>748</v>
      </c>
      <c r="G1849" s="596" t="s">
        <v>35</v>
      </c>
      <c r="H1849" s="597">
        <v>9284000</v>
      </c>
    </row>
    <row r="1850" spans="1:8">
      <c r="A1850" s="594" t="s">
        <v>132</v>
      </c>
      <c r="B1850" s="594" t="s">
        <v>1379</v>
      </c>
      <c r="C1850" s="594" t="s">
        <v>1959</v>
      </c>
      <c r="D1850" s="594" t="s">
        <v>2795</v>
      </c>
      <c r="E1850" s="594" t="s">
        <v>2692</v>
      </c>
      <c r="F1850" s="595" t="s">
        <v>411</v>
      </c>
      <c r="G1850" s="596" t="s">
        <v>2693</v>
      </c>
      <c r="H1850" s="597">
        <v>1082990000</v>
      </c>
    </row>
    <row r="1851" spans="1:8">
      <c r="A1851" s="594" t="s">
        <v>132</v>
      </c>
      <c r="B1851" s="594" t="s">
        <v>1379</v>
      </c>
      <c r="C1851" s="594" t="s">
        <v>1959</v>
      </c>
      <c r="D1851" s="594" t="s">
        <v>2795</v>
      </c>
      <c r="E1851" s="594" t="s">
        <v>2692</v>
      </c>
      <c r="F1851" s="594" t="s">
        <v>2777</v>
      </c>
      <c r="G1851" s="596" t="s">
        <v>2765</v>
      </c>
      <c r="H1851" s="597">
        <v>996800000</v>
      </c>
    </row>
    <row r="1852" spans="1:8">
      <c r="A1852" s="594" t="s">
        <v>132</v>
      </c>
      <c r="B1852" s="594" t="s">
        <v>1379</v>
      </c>
      <c r="C1852" s="594" t="s">
        <v>1959</v>
      </c>
      <c r="D1852" s="594" t="s">
        <v>2795</v>
      </c>
      <c r="E1852" s="594" t="s">
        <v>2692</v>
      </c>
      <c r="F1852" s="594" t="s">
        <v>2722</v>
      </c>
      <c r="G1852" s="596" t="s">
        <v>2690</v>
      </c>
      <c r="H1852" s="597">
        <v>19890000</v>
      </c>
    </row>
    <row r="1853" spans="1:8">
      <c r="A1853" s="594" t="s">
        <v>132</v>
      </c>
      <c r="B1853" s="594" t="s">
        <v>1379</v>
      </c>
      <c r="C1853" s="594" t="s">
        <v>1959</v>
      </c>
      <c r="D1853" s="594" t="s">
        <v>2795</v>
      </c>
      <c r="E1853" s="594" t="s">
        <v>2692</v>
      </c>
      <c r="F1853" s="594" t="s">
        <v>2694</v>
      </c>
      <c r="G1853" s="596" t="s">
        <v>2689</v>
      </c>
      <c r="H1853" s="597">
        <v>66300000</v>
      </c>
    </row>
    <row r="1854" spans="1:8">
      <c r="A1854" s="594" t="s">
        <v>132</v>
      </c>
      <c r="B1854" s="594" t="s">
        <v>1379</v>
      </c>
      <c r="C1854" s="594" t="s">
        <v>1959</v>
      </c>
      <c r="D1854" s="594" t="s">
        <v>2795</v>
      </c>
      <c r="E1854" s="594" t="s">
        <v>189</v>
      </c>
      <c r="F1854" s="595" t="s">
        <v>411</v>
      </c>
      <c r="G1854" s="596" t="s">
        <v>190</v>
      </c>
      <c r="H1854" s="597">
        <v>2962516521</v>
      </c>
    </row>
    <row r="1855" spans="1:8">
      <c r="A1855" s="594" t="s">
        <v>132</v>
      </c>
      <c r="B1855" s="594" t="s">
        <v>1379</v>
      </c>
      <c r="C1855" s="594" t="s">
        <v>1959</v>
      </c>
      <c r="D1855" s="594" t="s">
        <v>2795</v>
      </c>
      <c r="E1855" s="594" t="s">
        <v>189</v>
      </c>
      <c r="F1855" s="594" t="s">
        <v>773</v>
      </c>
      <c r="G1855" s="596" t="s">
        <v>2695</v>
      </c>
      <c r="H1855" s="597">
        <v>245462161</v>
      </c>
    </row>
    <row r="1856" spans="1:8">
      <c r="A1856" s="594" t="s">
        <v>132</v>
      </c>
      <c r="B1856" s="594" t="s">
        <v>1379</v>
      </c>
      <c r="C1856" s="594" t="s">
        <v>1959</v>
      </c>
      <c r="D1856" s="594" t="s">
        <v>2795</v>
      </c>
      <c r="E1856" s="594" t="s">
        <v>189</v>
      </c>
      <c r="F1856" s="594" t="s">
        <v>37</v>
      </c>
      <c r="G1856" s="596" t="s">
        <v>2696</v>
      </c>
      <c r="H1856" s="597">
        <v>1096567400</v>
      </c>
    </row>
    <row r="1857" spans="1:8">
      <c r="A1857" s="594" t="s">
        <v>132</v>
      </c>
      <c r="B1857" s="594" t="s">
        <v>1379</v>
      </c>
      <c r="C1857" s="594" t="s">
        <v>1959</v>
      </c>
      <c r="D1857" s="594" t="s">
        <v>2795</v>
      </c>
      <c r="E1857" s="594" t="s">
        <v>189</v>
      </c>
      <c r="F1857" s="594" t="s">
        <v>192</v>
      </c>
      <c r="G1857" s="596" t="s">
        <v>195</v>
      </c>
      <c r="H1857" s="597">
        <v>1620486960</v>
      </c>
    </row>
    <row r="1858" spans="1:8">
      <c r="A1858" s="594" t="s">
        <v>132</v>
      </c>
      <c r="B1858" s="594" t="s">
        <v>1379</v>
      </c>
      <c r="C1858" s="594" t="s">
        <v>1959</v>
      </c>
      <c r="D1858" s="594" t="s">
        <v>2795</v>
      </c>
      <c r="E1858" s="594" t="s">
        <v>2697</v>
      </c>
      <c r="F1858" s="595" t="s">
        <v>411</v>
      </c>
      <c r="G1858" s="596" t="s">
        <v>2698</v>
      </c>
      <c r="H1858" s="597">
        <v>6050000</v>
      </c>
    </row>
    <row r="1859" spans="1:8">
      <c r="A1859" s="594" t="s">
        <v>132</v>
      </c>
      <c r="B1859" s="594" t="s">
        <v>1379</v>
      </c>
      <c r="C1859" s="594" t="s">
        <v>1959</v>
      </c>
      <c r="D1859" s="594" t="s">
        <v>2795</v>
      </c>
      <c r="E1859" s="594" t="s">
        <v>2697</v>
      </c>
      <c r="F1859" s="594" t="s">
        <v>2699</v>
      </c>
      <c r="G1859" s="596" t="s">
        <v>2700</v>
      </c>
      <c r="H1859" s="597">
        <v>6050000</v>
      </c>
    </row>
    <row r="1860" spans="1:8">
      <c r="A1860" s="594" t="s">
        <v>132</v>
      </c>
      <c r="B1860" s="594" t="s">
        <v>1379</v>
      </c>
      <c r="C1860" s="594" t="s">
        <v>1959</v>
      </c>
      <c r="D1860" s="594" t="s">
        <v>2795</v>
      </c>
      <c r="E1860" s="594" t="s">
        <v>194</v>
      </c>
      <c r="F1860" s="595" t="s">
        <v>411</v>
      </c>
      <c r="G1860" s="596" t="s">
        <v>195</v>
      </c>
      <c r="H1860" s="597">
        <v>484958100</v>
      </c>
    </row>
    <row r="1861" spans="1:8">
      <c r="A1861" s="594" t="s">
        <v>132</v>
      </c>
      <c r="B1861" s="594" t="s">
        <v>1379</v>
      </c>
      <c r="C1861" s="594" t="s">
        <v>1959</v>
      </c>
      <c r="D1861" s="594" t="s">
        <v>2795</v>
      </c>
      <c r="E1861" s="594" t="s">
        <v>194</v>
      </c>
      <c r="F1861" s="594" t="s">
        <v>15</v>
      </c>
      <c r="G1861" s="596" t="s">
        <v>2701</v>
      </c>
      <c r="H1861" s="597">
        <v>112044700</v>
      </c>
    </row>
    <row r="1862" spans="1:8">
      <c r="A1862" s="594" t="s">
        <v>132</v>
      </c>
      <c r="B1862" s="594" t="s">
        <v>1379</v>
      </c>
      <c r="C1862" s="594" t="s">
        <v>1959</v>
      </c>
      <c r="D1862" s="594" t="s">
        <v>2795</v>
      </c>
      <c r="E1862" s="594" t="s">
        <v>194</v>
      </c>
      <c r="F1862" s="594" t="s">
        <v>39</v>
      </c>
      <c r="G1862" s="596" t="s">
        <v>2702</v>
      </c>
      <c r="H1862" s="597">
        <v>13687500</v>
      </c>
    </row>
    <row r="1863" spans="1:8">
      <c r="A1863" s="594" t="s">
        <v>132</v>
      </c>
      <c r="B1863" s="594" t="s">
        <v>1379</v>
      </c>
      <c r="C1863" s="594" t="s">
        <v>1959</v>
      </c>
      <c r="D1863" s="594" t="s">
        <v>2795</v>
      </c>
      <c r="E1863" s="594" t="s">
        <v>194</v>
      </c>
      <c r="F1863" s="594" t="s">
        <v>198</v>
      </c>
      <c r="G1863" s="596" t="s">
        <v>199</v>
      </c>
      <c r="H1863" s="597">
        <v>320014800</v>
      </c>
    </row>
    <row r="1864" spans="1:8">
      <c r="A1864" s="594" t="s">
        <v>132</v>
      </c>
      <c r="B1864" s="594" t="s">
        <v>1379</v>
      </c>
      <c r="C1864" s="594" t="s">
        <v>1959</v>
      </c>
      <c r="D1864" s="594" t="s">
        <v>2795</v>
      </c>
      <c r="E1864" s="594" t="s">
        <v>194</v>
      </c>
      <c r="F1864" s="594" t="s">
        <v>200</v>
      </c>
      <c r="G1864" s="596" t="s">
        <v>201</v>
      </c>
      <c r="H1864" s="597">
        <v>39211100</v>
      </c>
    </row>
    <row r="1865" spans="1:8">
      <c r="A1865" s="594" t="s">
        <v>132</v>
      </c>
      <c r="B1865" s="594" t="s">
        <v>1379</v>
      </c>
      <c r="C1865" s="594" t="s">
        <v>1959</v>
      </c>
      <c r="D1865" s="594" t="s">
        <v>2795</v>
      </c>
      <c r="E1865" s="594" t="s">
        <v>550</v>
      </c>
      <c r="F1865" s="595" t="s">
        <v>411</v>
      </c>
      <c r="G1865" s="596" t="s">
        <v>2705</v>
      </c>
      <c r="H1865" s="597">
        <v>33309019</v>
      </c>
    </row>
    <row r="1866" spans="1:8">
      <c r="A1866" s="594" t="s">
        <v>132</v>
      </c>
      <c r="B1866" s="594" t="s">
        <v>1379</v>
      </c>
      <c r="C1866" s="594" t="s">
        <v>1959</v>
      </c>
      <c r="D1866" s="594" t="s">
        <v>2795</v>
      </c>
      <c r="E1866" s="594" t="s">
        <v>550</v>
      </c>
      <c r="F1866" s="594" t="s">
        <v>2706</v>
      </c>
      <c r="G1866" s="596" t="s">
        <v>72</v>
      </c>
      <c r="H1866" s="597">
        <v>33309019</v>
      </c>
    </row>
    <row r="1867" spans="1:8">
      <c r="A1867" s="594" t="s">
        <v>132</v>
      </c>
      <c r="B1867" s="594" t="s">
        <v>1379</v>
      </c>
      <c r="C1867" s="594" t="s">
        <v>1959</v>
      </c>
      <c r="D1867" s="594" t="s">
        <v>2795</v>
      </c>
      <c r="E1867" s="594" t="s">
        <v>49</v>
      </c>
      <c r="F1867" s="595" t="s">
        <v>411</v>
      </c>
      <c r="G1867" s="596" t="s">
        <v>50</v>
      </c>
      <c r="H1867" s="597">
        <v>9420039000</v>
      </c>
    </row>
    <row r="1868" spans="1:8">
      <c r="A1868" s="594" t="s">
        <v>132</v>
      </c>
      <c r="B1868" s="594" t="s">
        <v>1379</v>
      </c>
      <c r="C1868" s="594" t="s">
        <v>1959</v>
      </c>
      <c r="D1868" s="594" t="s">
        <v>2795</v>
      </c>
      <c r="E1868" s="594" t="s">
        <v>49</v>
      </c>
      <c r="F1868" s="594" t="s">
        <v>51</v>
      </c>
      <c r="G1868" s="596" t="s">
        <v>2786</v>
      </c>
      <c r="H1868" s="597">
        <v>9420039000</v>
      </c>
    </row>
    <row r="1869" spans="1:8">
      <c r="A1869" s="594" t="s">
        <v>132</v>
      </c>
      <c r="B1869" s="594" t="s">
        <v>1379</v>
      </c>
      <c r="C1869" s="594" t="s">
        <v>1959</v>
      </c>
      <c r="D1869" s="594" t="s">
        <v>2795</v>
      </c>
      <c r="E1869" s="594" t="s">
        <v>53</v>
      </c>
      <c r="F1869" s="595" t="s">
        <v>411</v>
      </c>
      <c r="G1869" s="596" t="s">
        <v>193</v>
      </c>
      <c r="H1869" s="597">
        <v>285609200</v>
      </c>
    </row>
    <row r="1870" spans="1:8">
      <c r="A1870" s="594" t="s">
        <v>132</v>
      </c>
      <c r="B1870" s="594" t="s">
        <v>1379</v>
      </c>
      <c r="C1870" s="594" t="s">
        <v>1959</v>
      </c>
      <c r="D1870" s="594" t="s">
        <v>2795</v>
      </c>
      <c r="E1870" s="594" t="s">
        <v>53</v>
      </c>
      <c r="F1870" s="594" t="s">
        <v>56</v>
      </c>
      <c r="G1870" s="596" t="s">
        <v>57</v>
      </c>
      <c r="H1870" s="597">
        <v>285609200</v>
      </c>
    </row>
    <row r="1871" spans="1:8">
      <c r="A1871" s="594" t="s">
        <v>132</v>
      </c>
      <c r="B1871" s="594" t="s">
        <v>1379</v>
      </c>
      <c r="C1871" s="594" t="s">
        <v>276</v>
      </c>
      <c r="D1871" s="595" t="s">
        <v>411</v>
      </c>
      <c r="E1871" s="595" t="s">
        <v>411</v>
      </c>
      <c r="F1871" s="595" t="s">
        <v>411</v>
      </c>
      <c r="G1871" s="596" t="s">
        <v>1966</v>
      </c>
      <c r="H1871" s="597">
        <v>500000000</v>
      </c>
    </row>
    <row r="1872" spans="1:8">
      <c r="A1872" s="594" t="s">
        <v>132</v>
      </c>
      <c r="B1872" s="594" t="s">
        <v>1379</v>
      </c>
      <c r="C1872" s="594" t="s">
        <v>276</v>
      </c>
      <c r="D1872" s="594" t="s">
        <v>2725</v>
      </c>
      <c r="E1872" s="595" t="s">
        <v>411</v>
      </c>
      <c r="F1872" s="595" t="s">
        <v>411</v>
      </c>
      <c r="G1872" s="596" t="s">
        <v>2726</v>
      </c>
      <c r="H1872" s="597">
        <v>500000000</v>
      </c>
    </row>
    <row r="1873" spans="1:8">
      <c r="A1873" s="594" t="s">
        <v>132</v>
      </c>
      <c r="B1873" s="594" t="s">
        <v>1379</v>
      </c>
      <c r="C1873" s="594" t="s">
        <v>276</v>
      </c>
      <c r="D1873" s="594" t="s">
        <v>2725</v>
      </c>
      <c r="E1873" s="594" t="s">
        <v>260</v>
      </c>
      <c r="F1873" s="595" t="s">
        <v>411</v>
      </c>
      <c r="G1873" s="596" t="s">
        <v>261</v>
      </c>
      <c r="H1873" s="597">
        <v>437169497</v>
      </c>
    </row>
    <row r="1874" spans="1:8">
      <c r="A1874" s="594" t="s">
        <v>132</v>
      </c>
      <c r="B1874" s="594" t="s">
        <v>1379</v>
      </c>
      <c r="C1874" s="594" t="s">
        <v>276</v>
      </c>
      <c r="D1874" s="594" t="s">
        <v>2725</v>
      </c>
      <c r="E1874" s="594" t="s">
        <v>260</v>
      </c>
      <c r="F1874" s="594" t="s">
        <v>262</v>
      </c>
      <c r="G1874" s="596" t="s">
        <v>2707</v>
      </c>
      <c r="H1874" s="597">
        <v>437169497</v>
      </c>
    </row>
    <row r="1875" spans="1:8">
      <c r="A1875" s="594" t="s">
        <v>132</v>
      </c>
      <c r="B1875" s="594" t="s">
        <v>1379</v>
      </c>
      <c r="C1875" s="594" t="s">
        <v>276</v>
      </c>
      <c r="D1875" s="594" t="s">
        <v>2725</v>
      </c>
      <c r="E1875" s="594" t="s">
        <v>53</v>
      </c>
      <c r="F1875" s="595" t="s">
        <v>411</v>
      </c>
      <c r="G1875" s="596" t="s">
        <v>193</v>
      </c>
      <c r="H1875" s="597">
        <v>62830503</v>
      </c>
    </row>
    <row r="1876" spans="1:8">
      <c r="A1876" s="594" t="s">
        <v>132</v>
      </c>
      <c r="B1876" s="594" t="s">
        <v>1379</v>
      </c>
      <c r="C1876" s="594" t="s">
        <v>276</v>
      </c>
      <c r="D1876" s="594" t="s">
        <v>2725</v>
      </c>
      <c r="E1876" s="594" t="s">
        <v>53</v>
      </c>
      <c r="F1876" s="594" t="s">
        <v>56</v>
      </c>
      <c r="G1876" s="596" t="s">
        <v>57</v>
      </c>
      <c r="H1876" s="597">
        <v>62830503</v>
      </c>
    </row>
    <row r="1877" spans="1:8">
      <c r="A1877" s="594" t="s">
        <v>132</v>
      </c>
      <c r="B1877" s="594" t="s">
        <v>1379</v>
      </c>
      <c r="C1877" s="594" t="s">
        <v>322</v>
      </c>
      <c r="D1877" s="595" t="s">
        <v>411</v>
      </c>
      <c r="E1877" s="595" t="s">
        <v>411</v>
      </c>
      <c r="F1877" s="595" t="s">
        <v>411</v>
      </c>
      <c r="G1877" s="596" t="s">
        <v>2661</v>
      </c>
      <c r="H1877" s="597">
        <v>6210474000</v>
      </c>
    </row>
    <row r="1878" spans="1:8">
      <c r="A1878" s="594" t="s">
        <v>132</v>
      </c>
      <c r="B1878" s="594" t="s">
        <v>1379</v>
      </c>
      <c r="C1878" s="594" t="s">
        <v>322</v>
      </c>
      <c r="D1878" s="594" t="s">
        <v>2662</v>
      </c>
      <c r="E1878" s="595" t="s">
        <v>411</v>
      </c>
      <c r="F1878" s="595" t="s">
        <v>411</v>
      </c>
      <c r="G1878" s="596" t="s">
        <v>2663</v>
      </c>
      <c r="H1878" s="597">
        <v>6210474000</v>
      </c>
    </row>
    <row r="1879" spans="1:8">
      <c r="A1879" s="594" t="s">
        <v>132</v>
      </c>
      <c r="B1879" s="594" t="s">
        <v>1379</v>
      </c>
      <c r="C1879" s="594" t="s">
        <v>322</v>
      </c>
      <c r="D1879" s="594" t="s">
        <v>2662</v>
      </c>
      <c r="E1879" s="594" t="s">
        <v>142</v>
      </c>
      <c r="F1879" s="595" t="s">
        <v>411</v>
      </c>
      <c r="G1879" s="596" t="s">
        <v>143</v>
      </c>
      <c r="H1879" s="597">
        <v>2383581111</v>
      </c>
    </row>
    <row r="1880" spans="1:8">
      <c r="A1880" s="594" t="s">
        <v>132</v>
      </c>
      <c r="B1880" s="594" t="s">
        <v>1379</v>
      </c>
      <c r="C1880" s="594" t="s">
        <v>322</v>
      </c>
      <c r="D1880" s="594" t="s">
        <v>2662</v>
      </c>
      <c r="E1880" s="594" t="s">
        <v>142</v>
      </c>
      <c r="F1880" s="594" t="s">
        <v>144</v>
      </c>
      <c r="G1880" s="596" t="s">
        <v>2664</v>
      </c>
      <c r="H1880" s="597">
        <v>2383581111</v>
      </c>
    </row>
    <row r="1881" spans="1:8">
      <c r="A1881" s="594" t="s">
        <v>132</v>
      </c>
      <c r="B1881" s="594" t="s">
        <v>1379</v>
      </c>
      <c r="C1881" s="594" t="s">
        <v>322</v>
      </c>
      <c r="D1881" s="594" t="s">
        <v>2662</v>
      </c>
      <c r="E1881" s="594" t="s">
        <v>148</v>
      </c>
      <c r="F1881" s="595" t="s">
        <v>411</v>
      </c>
      <c r="G1881" s="596" t="s">
        <v>149</v>
      </c>
      <c r="H1881" s="597">
        <v>909900658</v>
      </c>
    </row>
    <row r="1882" spans="1:8">
      <c r="A1882" s="594" t="s">
        <v>132</v>
      </c>
      <c r="B1882" s="594" t="s">
        <v>1379</v>
      </c>
      <c r="C1882" s="594" t="s">
        <v>322</v>
      </c>
      <c r="D1882" s="594" t="s">
        <v>2662</v>
      </c>
      <c r="E1882" s="594" t="s">
        <v>148</v>
      </c>
      <c r="F1882" s="594" t="s">
        <v>223</v>
      </c>
      <c r="G1882" s="596" t="s">
        <v>224</v>
      </c>
      <c r="H1882" s="597">
        <v>138565420</v>
      </c>
    </row>
    <row r="1883" spans="1:8">
      <c r="A1883" s="594" t="s">
        <v>132</v>
      </c>
      <c r="B1883" s="594" t="s">
        <v>1379</v>
      </c>
      <c r="C1883" s="594" t="s">
        <v>322</v>
      </c>
      <c r="D1883" s="594" t="s">
        <v>2662</v>
      </c>
      <c r="E1883" s="594" t="s">
        <v>148</v>
      </c>
      <c r="F1883" s="594" t="s">
        <v>591</v>
      </c>
      <c r="G1883" s="596" t="s">
        <v>592</v>
      </c>
      <c r="H1883" s="597">
        <v>13360000</v>
      </c>
    </row>
    <row r="1884" spans="1:8">
      <c r="A1884" s="594" t="s">
        <v>132</v>
      </c>
      <c r="B1884" s="594" t="s">
        <v>1379</v>
      </c>
      <c r="C1884" s="594" t="s">
        <v>322</v>
      </c>
      <c r="D1884" s="594" t="s">
        <v>2662</v>
      </c>
      <c r="E1884" s="594" t="s">
        <v>148</v>
      </c>
      <c r="F1884" s="594" t="s">
        <v>1075</v>
      </c>
      <c r="G1884" s="596" t="s">
        <v>2666</v>
      </c>
      <c r="H1884" s="597">
        <v>24127000</v>
      </c>
    </row>
    <row r="1885" spans="1:8">
      <c r="A1885" s="594" t="s">
        <v>132</v>
      </c>
      <c r="B1885" s="594" t="s">
        <v>1379</v>
      </c>
      <c r="C1885" s="594" t="s">
        <v>322</v>
      </c>
      <c r="D1885" s="594" t="s">
        <v>2662</v>
      </c>
      <c r="E1885" s="594" t="s">
        <v>148</v>
      </c>
      <c r="F1885" s="594" t="s">
        <v>26</v>
      </c>
      <c r="G1885" s="596" t="s">
        <v>2727</v>
      </c>
      <c r="H1885" s="597">
        <v>2394000</v>
      </c>
    </row>
    <row r="1886" spans="1:8">
      <c r="A1886" s="594" t="s">
        <v>132</v>
      </c>
      <c r="B1886" s="594" t="s">
        <v>1379</v>
      </c>
      <c r="C1886" s="594" t="s">
        <v>322</v>
      </c>
      <c r="D1886" s="594" t="s">
        <v>2662</v>
      </c>
      <c r="E1886" s="594" t="s">
        <v>148</v>
      </c>
      <c r="F1886" s="594" t="s">
        <v>150</v>
      </c>
      <c r="G1886" s="596" t="s">
        <v>151</v>
      </c>
      <c r="H1886" s="597">
        <v>69470400</v>
      </c>
    </row>
    <row r="1887" spans="1:8">
      <c r="A1887" s="594" t="s">
        <v>132</v>
      </c>
      <c r="B1887" s="594" t="s">
        <v>1379</v>
      </c>
      <c r="C1887" s="594" t="s">
        <v>322</v>
      </c>
      <c r="D1887" s="594" t="s">
        <v>2662</v>
      </c>
      <c r="E1887" s="594" t="s">
        <v>148</v>
      </c>
      <c r="F1887" s="594" t="s">
        <v>605</v>
      </c>
      <c r="G1887" s="596" t="s">
        <v>2668</v>
      </c>
      <c r="H1887" s="597">
        <v>27531988</v>
      </c>
    </row>
    <row r="1888" spans="1:8">
      <c r="A1888" s="594" t="s">
        <v>132</v>
      </c>
      <c r="B1888" s="594" t="s">
        <v>1379</v>
      </c>
      <c r="C1888" s="594" t="s">
        <v>322</v>
      </c>
      <c r="D1888" s="594" t="s">
        <v>2662</v>
      </c>
      <c r="E1888" s="594" t="s">
        <v>148</v>
      </c>
      <c r="F1888" s="594" t="s">
        <v>212</v>
      </c>
      <c r="G1888" s="596" t="s">
        <v>213</v>
      </c>
      <c r="H1888" s="597">
        <v>601276750</v>
      </c>
    </row>
    <row r="1889" spans="1:8">
      <c r="A1889" s="594" t="s">
        <v>132</v>
      </c>
      <c r="B1889" s="594" t="s">
        <v>1379</v>
      </c>
      <c r="C1889" s="594" t="s">
        <v>322</v>
      </c>
      <c r="D1889" s="594" t="s">
        <v>2662</v>
      </c>
      <c r="E1889" s="594" t="s">
        <v>148</v>
      </c>
      <c r="F1889" s="594" t="s">
        <v>227</v>
      </c>
      <c r="G1889" s="596" t="s">
        <v>2669</v>
      </c>
      <c r="H1889" s="597">
        <v>33175100</v>
      </c>
    </row>
    <row r="1890" spans="1:8">
      <c r="A1890" s="594" t="s">
        <v>132</v>
      </c>
      <c r="B1890" s="594" t="s">
        <v>1379</v>
      </c>
      <c r="C1890" s="594" t="s">
        <v>322</v>
      </c>
      <c r="D1890" s="594" t="s">
        <v>2662</v>
      </c>
      <c r="E1890" s="594" t="s">
        <v>582</v>
      </c>
      <c r="F1890" s="595" t="s">
        <v>411</v>
      </c>
      <c r="G1890" s="596" t="s">
        <v>583</v>
      </c>
      <c r="H1890" s="597">
        <v>51160000</v>
      </c>
    </row>
    <row r="1891" spans="1:8">
      <c r="A1891" s="594" t="s">
        <v>132</v>
      </c>
      <c r="B1891" s="594" t="s">
        <v>1379</v>
      </c>
      <c r="C1891" s="594" t="s">
        <v>322</v>
      </c>
      <c r="D1891" s="594" t="s">
        <v>2662</v>
      </c>
      <c r="E1891" s="594" t="s">
        <v>582</v>
      </c>
      <c r="F1891" s="594" t="s">
        <v>584</v>
      </c>
      <c r="G1891" s="596" t="s">
        <v>2670</v>
      </c>
      <c r="H1891" s="597">
        <v>32890000</v>
      </c>
    </row>
    <row r="1892" spans="1:8">
      <c r="A1892" s="594" t="s">
        <v>132</v>
      </c>
      <c r="B1892" s="594" t="s">
        <v>1379</v>
      </c>
      <c r="C1892" s="594" t="s">
        <v>322</v>
      </c>
      <c r="D1892" s="594" t="s">
        <v>2662</v>
      </c>
      <c r="E1892" s="594" t="s">
        <v>582</v>
      </c>
      <c r="F1892" s="594" t="s">
        <v>586</v>
      </c>
      <c r="G1892" s="596" t="s">
        <v>2671</v>
      </c>
      <c r="H1892" s="597">
        <v>18270000</v>
      </c>
    </row>
    <row r="1893" spans="1:8">
      <c r="A1893" s="594" t="s">
        <v>132</v>
      </c>
      <c r="B1893" s="594" t="s">
        <v>1379</v>
      </c>
      <c r="C1893" s="594" t="s">
        <v>322</v>
      </c>
      <c r="D1893" s="594" t="s">
        <v>2662</v>
      </c>
      <c r="E1893" s="594" t="s">
        <v>152</v>
      </c>
      <c r="F1893" s="595" t="s">
        <v>411</v>
      </c>
      <c r="G1893" s="596" t="s">
        <v>153</v>
      </c>
      <c r="H1893" s="597">
        <v>534968997</v>
      </c>
    </row>
    <row r="1894" spans="1:8">
      <c r="A1894" s="594" t="s">
        <v>132</v>
      </c>
      <c r="B1894" s="594" t="s">
        <v>1379</v>
      </c>
      <c r="C1894" s="594" t="s">
        <v>322</v>
      </c>
      <c r="D1894" s="594" t="s">
        <v>2662</v>
      </c>
      <c r="E1894" s="594" t="s">
        <v>152</v>
      </c>
      <c r="F1894" s="594" t="s">
        <v>480</v>
      </c>
      <c r="G1894" s="596" t="s">
        <v>481</v>
      </c>
      <c r="H1894" s="597">
        <v>10527000</v>
      </c>
    </row>
    <row r="1895" spans="1:8">
      <c r="A1895" s="594" t="s">
        <v>132</v>
      </c>
      <c r="B1895" s="594" t="s">
        <v>1379</v>
      </c>
      <c r="C1895" s="594" t="s">
        <v>322</v>
      </c>
      <c r="D1895" s="594" t="s">
        <v>2662</v>
      </c>
      <c r="E1895" s="594" t="s">
        <v>152</v>
      </c>
      <c r="F1895" s="594" t="s">
        <v>606</v>
      </c>
      <c r="G1895" s="596" t="s">
        <v>195</v>
      </c>
      <c r="H1895" s="597">
        <v>524441997</v>
      </c>
    </row>
    <row r="1896" spans="1:8">
      <c r="A1896" s="594" t="s">
        <v>132</v>
      </c>
      <c r="B1896" s="594" t="s">
        <v>1379</v>
      </c>
      <c r="C1896" s="594" t="s">
        <v>322</v>
      </c>
      <c r="D1896" s="594" t="s">
        <v>2662</v>
      </c>
      <c r="E1896" s="594" t="s">
        <v>156</v>
      </c>
      <c r="F1896" s="595" t="s">
        <v>411</v>
      </c>
      <c r="G1896" s="596" t="s">
        <v>514</v>
      </c>
      <c r="H1896" s="597">
        <v>688905019</v>
      </c>
    </row>
    <row r="1897" spans="1:8">
      <c r="A1897" s="594" t="s">
        <v>132</v>
      </c>
      <c r="B1897" s="594" t="s">
        <v>1379</v>
      </c>
      <c r="C1897" s="594" t="s">
        <v>322</v>
      </c>
      <c r="D1897" s="594" t="s">
        <v>2662</v>
      </c>
      <c r="E1897" s="594" t="s">
        <v>156</v>
      </c>
      <c r="F1897" s="594" t="s">
        <v>157</v>
      </c>
      <c r="G1897" s="596" t="s">
        <v>158</v>
      </c>
      <c r="H1897" s="597">
        <v>536038929</v>
      </c>
    </row>
    <row r="1898" spans="1:8">
      <c r="A1898" s="594" t="s">
        <v>132</v>
      </c>
      <c r="B1898" s="594" t="s">
        <v>1379</v>
      </c>
      <c r="C1898" s="594" t="s">
        <v>322</v>
      </c>
      <c r="D1898" s="594" t="s">
        <v>2662</v>
      </c>
      <c r="E1898" s="594" t="s">
        <v>156</v>
      </c>
      <c r="F1898" s="594" t="s">
        <v>159</v>
      </c>
      <c r="G1898" s="596" t="s">
        <v>160</v>
      </c>
      <c r="H1898" s="597">
        <v>94812706</v>
      </c>
    </row>
    <row r="1899" spans="1:8">
      <c r="A1899" s="594" t="s">
        <v>132</v>
      </c>
      <c r="B1899" s="594" t="s">
        <v>1379</v>
      </c>
      <c r="C1899" s="594" t="s">
        <v>322</v>
      </c>
      <c r="D1899" s="594" t="s">
        <v>2662</v>
      </c>
      <c r="E1899" s="594" t="s">
        <v>156</v>
      </c>
      <c r="F1899" s="594" t="s">
        <v>161</v>
      </c>
      <c r="G1899" s="596" t="s">
        <v>162</v>
      </c>
      <c r="H1899" s="597">
        <v>49797938</v>
      </c>
    </row>
    <row r="1900" spans="1:8">
      <c r="A1900" s="594" t="s">
        <v>132</v>
      </c>
      <c r="B1900" s="594" t="s">
        <v>1379</v>
      </c>
      <c r="C1900" s="594" t="s">
        <v>322</v>
      </c>
      <c r="D1900" s="594" t="s">
        <v>2662</v>
      </c>
      <c r="E1900" s="594" t="s">
        <v>156</v>
      </c>
      <c r="F1900" s="594" t="s">
        <v>1</v>
      </c>
      <c r="G1900" s="596" t="s">
        <v>2</v>
      </c>
      <c r="H1900" s="597">
        <v>8255446</v>
      </c>
    </row>
    <row r="1901" spans="1:8">
      <c r="A1901" s="594" t="s">
        <v>132</v>
      </c>
      <c r="B1901" s="594" t="s">
        <v>1379</v>
      </c>
      <c r="C1901" s="594" t="s">
        <v>322</v>
      </c>
      <c r="D1901" s="594" t="s">
        <v>2662</v>
      </c>
      <c r="E1901" s="594" t="s">
        <v>163</v>
      </c>
      <c r="F1901" s="595" t="s">
        <v>411</v>
      </c>
      <c r="G1901" s="596" t="s">
        <v>164</v>
      </c>
      <c r="H1901" s="597">
        <v>81300000</v>
      </c>
    </row>
    <row r="1902" spans="1:8">
      <c r="A1902" s="594" t="s">
        <v>132</v>
      </c>
      <c r="B1902" s="594" t="s">
        <v>1379</v>
      </c>
      <c r="C1902" s="594" t="s">
        <v>322</v>
      </c>
      <c r="D1902" s="594" t="s">
        <v>2662</v>
      </c>
      <c r="E1902" s="594" t="s">
        <v>163</v>
      </c>
      <c r="F1902" s="594" t="s">
        <v>1060</v>
      </c>
      <c r="G1902" s="596" t="s">
        <v>2672</v>
      </c>
      <c r="H1902" s="597">
        <v>81300000</v>
      </c>
    </row>
    <row r="1903" spans="1:8">
      <c r="A1903" s="594" t="s">
        <v>132</v>
      </c>
      <c r="B1903" s="594" t="s">
        <v>1379</v>
      </c>
      <c r="C1903" s="594" t="s">
        <v>322</v>
      </c>
      <c r="D1903" s="594" t="s">
        <v>2662</v>
      </c>
      <c r="E1903" s="594" t="s">
        <v>167</v>
      </c>
      <c r="F1903" s="595" t="s">
        <v>411</v>
      </c>
      <c r="G1903" s="596" t="s">
        <v>168</v>
      </c>
      <c r="H1903" s="597">
        <v>86809253</v>
      </c>
    </row>
    <row r="1904" spans="1:8">
      <c r="A1904" s="594" t="s">
        <v>132</v>
      </c>
      <c r="B1904" s="594" t="s">
        <v>1379</v>
      </c>
      <c r="C1904" s="594" t="s">
        <v>322</v>
      </c>
      <c r="D1904" s="594" t="s">
        <v>2662</v>
      </c>
      <c r="E1904" s="594" t="s">
        <v>167</v>
      </c>
      <c r="F1904" s="594" t="s">
        <v>228</v>
      </c>
      <c r="G1904" s="596" t="s">
        <v>2673</v>
      </c>
      <c r="H1904" s="597">
        <v>52265625</v>
      </c>
    </row>
    <row r="1905" spans="1:8">
      <c r="A1905" s="594" t="s">
        <v>132</v>
      </c>
      <c r="B1905" s="594" t="s">
        <v>1379</v>
      </c>
      <c r="C1905" s="594" t="s">
        <v>322</v>
      </c>
      <c r="D1905" s="594" t="s">
        <v>2662</v>
      </c>
      <c r="E1905" s="594" t="s">
        <v>167</v>
      </c>
      <c r="F1905" s="594" t="s">
        <v>169</v>
      </c>
      <c r="G1905" s="596" t="s">
        <v>2674</v>
      </c>
      <c r="H1905" s="597">
        <v>15779628</v>
      </c>
    </row>
    <row r="1906" spans="1:8">
      <c r="A1906" s="594" t="s">
        <v>132</v>
      </c>
      <c r="B1906" s="594" t="s">
        <v>1379</v>
      </c>
      <c r="C1906" s="594" t="s">
        <v>322</v>
      </c>
      <c r="D1906" s="594" t="s">
        <v>2662</v>
      </c>
      <c r="E1906" s="594" t="s">
        <v>167</v>
      </c>
      <c r="F1906" s="594" t="s">
        <v>230</v>
      </c>
      <c r="G1906" s="596" t="s">
        <v>2675</v>
      </c>
      <c r="H1906" s="597">
        <v>14454000</v>
      </c>
    </row>
    <row r="1907" spans="1:8">
      <c r="A1907" s="594" t="s">
        <v>132</v>
      </c>
      <c r="B1907" s="594" t="s">
        <v>1379</v>
      </c>
      <c r="C1907" s="594" t="s">
        <v>322</v>
      </c>
      <c r="D1907" s="594" t="s">
        <v>2662</v>
      </c>
      <c r="E1907" s="594" t="s">
        <v>167</v>
      </c>
      <c r="F1907" s="594" t="s">
        <v>214</v>
      </c>
      <c r="G1907" s="596" t="s">
        <v>2676</v>
      </c>
      <c r="H1907" s="597">
        <v>3720000</v>
      </c>
    </row>
    <row r="1908" spans="1:8">
      <c r="A1908" s="594" t="s">
        <v>132</v>
      </c>
      <c r="B1908" s="594" t="s">
        <v>1379</v>
      </c>
      <c r="C1908" s="594" t="s">
        <v>322</v>
      </c>
      <c r="D1908" s="594" t="s">
        <v>2662</v>
      </c>
      <c r="E1908" s="594" t="s">
        <v>167</v>
      </c>
      <c r="F1908" s="594" t="s">
        <v>232</v>
      </c>
      <c r="G1908" s="596" t="s">
        <v>195</v>
      </c>
      <c r="H1908" s="597">
        <v>590000</v>
      </c>
    </row>
    <row r="1909" spans="1:8">
      <c r="A1909" s="594" t="s">
        <v>132</v>
      </c>
      <c r="B1909" s="594" t="s">
        <v>1379</v>
      </c>
      <c r="C1909" s="594" t="s">
        <v>322</v>
      </c>
      <c r="D1909" s="594" t="s">
        <v>2662</v>
      </c>
      <c r="E1909" s="594" t="s">
        <v>171</v>
      </c>
      <c r="F1909" s="595" t="s">
        <v>411</v>
      </c>
      <c r="G1909" s="596" t="s">
        <v>2677</v>
      </c>
      <c r="H1909" s="597">
        <v>68337000</v>
      </c>
    </row>
    <row r="1910" spans="1:8">
      <c r="A1910" s="594" t="s">
        <v>132</v>
      </c>
      <c r="B1910" s="594" t="s">
        <v>1379</v>
      </c>
      <c r="C1910" s="594" t="s">
        <v>322</v>
      </c>
      <c r="D1910" s="594" t="s">
        <v>2662</v>
      </c>
      <c r="E1910" s="594" t="s">
        <v>171</v>
      </c>
      <c r="F1910" s="594" t="s">
        <v>173</v>
      </c>
      <c r="G1910" s="596" t="s">
        <v>174</v>
      </c>
      <c r="H1910" s="597">
        <v>21387000</v>
      </c>
    </row>
    <row r="1911" spans="1:8">
      <c r="A1911" s="594" t="s">
        <v>132</v>
      </c>
      <c r="B1911" s="594" t="s">
        <v>1379</v>
      </c>
      <c r="C1911" s="594" t="s">
        <v>322</v>
      </c>
      <c r="D1911" s="594" t="s">
        <v>2662</v>
      </c>
      <c r="E1911" s="594" t="s">
        <v>171</v>
      </c>
      <c r="F1911" s="594" t="s">
        <v>216</v>
      </c>
      <c r="G1911" s="596" t="s">
        <v>217</v>
      </c>
      <c r="H1911" s="597">
        <v>38210000</v>
      </c>
    </row>
    <row r="1912" spans="1:8">
      <c r="A1912" s="594" t="s">
        <v>132</v>
      </c>
      <c r="B1912" s="594" t="s">
        <v>1379</v>
      </c>
      <c r="C1912" s="594" t="s">
        <v>322</v>
      </c>
      <c r="D1912" s="594" t="s">
        <v>2662</v>
      </c>
      <c r="E1912" s="594" t="s">
        <v>171</v>
      </c>
      <c r="F1912" s="594" t="s">
        <v>5</v>
      </c>
      <c r="G1912" s="596" t="s">
        <v>2678</v>
      </c>
      <c r="H1912" s="597">
        <v>8400000</v>
      </c>
    </row>
    <row r="1913" spans="1:8">
      <c r="A1913" s="594" t="s">
        <v>132</v>
      </c>
      <c r="B1913" s="594" t="s">
        <v>1379</v>
      </c>
      <c r="C1913" s="594" t="s">
        <v>322</v>
      </c>
      <c r="D1913" s="594" t="s">
        <v>2662</v>
      </c>
      <c r="E1913" s="594" t="s">
        <v>171</v>
      </c>
      <c r="F1913" s="594" t="s">
        <v>175</v>
      </c>
      <c r="G1913" s="596" t="s">
        <v>176</v>
      </c>
      <c r="H1913" s="597">
        <v>340000</v>
      </c>
    </row>
    <row r="1914" spans="1:8">
      <c r="A1914" s="594" t="s">
        <v>132</v>
      </c>
      <c r="B1914" s="594" t="s">
        <v>1379</v>
      </c>
      <c r="C1914" s="594" t="s">
        <v>322</v>
      </c>
      <c r="D1914" s="594" t="s">
        <v>2662</v>
      </c>
      <c r="E1914" s="594" t="s">
        <v>177</v>
      </c>
      <c r="F1914" s="595" t="s">
        <v>411</v>
      </c>
      <c r="G1914" s="596" t="s">
        <v>178</v>
      </c>
      <c r="H1914" s="597">
        <v>69384062</v>
      </c>
    </row>
    <row r="1915" spans="1:8">
      <c r="A1915" s="594" t="s">
        <v>132</v>
      </c>
      <c r="B1915" s="594" t="s">
        <v>1379</v>
      </c>
      <c r="C1915" s="594" t="s">
        <v>322</v>
      </c>
      <c r="D1915" s="594" t="s">
        <v>2662</v>
      </c>
      <c r="E1915" s="594" t="s">
        <v>177</v>
      </c>
      <c r="F1915" s="594" t="s">
        <v>179</v>
      </c>
      <c r="G1915" s="596" t="s">
        <v>2679</v>
      </c>
      <c r="H1915" s="597">
        <v>7467162</v>
      </c>
    </row>
    <row r="1916" spans="1:8">
      <c r="A1916" s="594" t="s">
        <v>132</v>
      </c>
      <c r="B1916" s="594" t="s">
        <v>1379</v>
      </c>
      <c r="C1916" s="594" t="s">
        <v>322</v>
      </c>
      <c r="D1916" s="594" t="s">
        <v>2662</v>
      </c>
      <c r="E1916" s="594" t="s">
        <v>177</v>
      </c>
      <c r="F1916" s="594" t="s">
        <v>181</v>
      </c>
      <c r="G1916" s="596" t="s">
        <v>182</v>
      </c>
      <c r="H1916" s="597">
        <v>2823000</v>
      </c>
    </row>
    <row r="1917" spans="1:8">
      <c r="A1917" s="594" t="s">
        <v>132</v>
      </c>
      <c r="B1917" s="594" t="s">
        <v>1379</v>
      </c>
      <c r="C1917" s="594" t="s">
        <v>322</v>
      </c>
      <c r="D1917" s="594" t="s">
        <v>2662</v>
      </c>
      <c r="E1917" s="594" t="s">
        <v>177</v>
      </c>
      <c r="F1917" s="594" t="s">
        <v>1290</v>
      </c>
      <c r="G1917" s="596" t="s">
        <v>2721</v>
      </c>
      <c r="H1917" s="597">
        <v>8119500</v>
      </c>
    </row>
    <row r="1918" spans="1:8">
      <c r="A1918" s="594" t="s">
        <v>132</v>
      </c>
      <c r="B1918" s="594" t="s">
        <v>1379</v>
      </c>
      <c r="C1918" s="594" t="s">
        <v>322</v>
      </c>
      <c r="D1918" s="594" t="s">
        <v>2662</v>
      </c>
      <c r="E1918" s="594" t="s">
        <v>177</v>
      </c>
      <c r="F1918" s="594" t="s">
        <v>441</v>
      </c>
      <c r="G1918" s="596" t="s">
        <v>2728</v>
      </c>
      <c r="H1918" s="597">
        <v>10800000</v>
      </c>
    </row>
    <row r="1919" spans="1:8">
      <c r="A1919" s="594" t="s">
        <v>132</v>
      </c>
      <c r="B1919" s="594" t="s">
        <v>1379</v>
      </c>
      <c r="C1919" s="594" t="s">
        <v>322</v>
      </c>
      <c r="D1919" s="594" t="s">
        <v>2662</v>
      </c>
      <c r="E1919" s="594" t="s">
        <v>177</v>
      </c>
      <c r="F1919" s="594" t="s">
        <v>1297</v>
      </c>
      <c r="G1919" s="596" t="s">
        <v>2680</v>
      </c>
      <c r="H1919" s="597">
        <v>24012900</v>
      </c>
    </row>
    <row r="1920" spans="1:8">
      <c r="A1920" s="594" t="s">
        <v>132</v>
      </c>
      <c r="B1920" s="594" t="s">
        <v>1379</v>
      </c>
      <c r="C1920" s="594" t="s">
        <v>322</v>
      </c>
      <c r="D1920" s="594" t="s">
        <v>2662</v>
      </c>
      <c r="E1920" s="594" t="s">
        <v>177</v>
      </c>
      <c r="F1920" s="594" t="s">
        <v>237</v>
      </c>
      <c r="G1920" s="596" t="s">
        <v>2681</v>
      </c>
      <c r="H1920" s="597">
        <v>16161500</v>
      </c>
    </row>
    <row r="1921" spans="1:8">
      <c r="A1921" s="594" t="s">
        <v>132</v>
      </c>
      <c r="B1921" s="594" t="s">
        <v>1379</v>
      </c>
      <c r="C1921" s="594" t="s">
        <v>322</v>
      </c>
      <c r="D1921" s="594" t="s">
        <v>2662</v>
      </c>
      <c r="E1921" s="594" t="s">
        <v>240</v>
      </c>
      <c r="F1921" s="595" t="s">
        <v>411</v>
      </c>
      <c r="G1921" s="596" t="s">
        <v>241</v>
      </c>
      <c r="H1921" s="597">
        <v>178150000</v>
      </c>
    </row>
    <row r="1922" spans="1:8">
      <c r="A1922" s="594" t="s">
        <v>132</v>
      </c>
      <c r="B1922" s="594" t="s">
        <v>1379</v>
      </c>
      <c r="C1922" s="594" t="s">
        <v>322</v>
      </c>
      <c r="D1922" s="594" t="s">
        <v>2662</v>
      </c>
      <c r="E1922" s="594" t="s">
        <v>240</v>
      </c>
      <c r="F1922" s="594" t="s">
        <v>735</v>
      </c>
      <c r="G1922" s="596" t="s">
        <v>193</v>
      </c>
      <c r="H1922" s="597">
        <v>178150000</v>
      </c>
    </row>
    <row r="1923" spans="1:8">
      <c r="A1923" s="594" t="s">
        <v>132</v>
      </c>
      <c r="B1923" s="594" t="s">
        <v>1379</v>
      </c>
      <c r="C1923" s="594" t="s">
        <v>322</v>
      </c>
      <c r="D1923" s="594" t="s">
        <v>2662</v>
      </c>
      <c r="E1923" s="594" t="s">
        <v>183</v>
      </c>
      <c r="F1923" s="595" t="s">
        <v>411</v>
      </c>
      <c r="G1923" s="596" t="s">
        <v>184</v>
      </c>
      <c r="H1923" s="597">
        <v>161580000</v>
      </c>
    </row>
    <row r="1924" spans="1:8">
      <c r="A1924" s="594" t="s">
        <v>132</v>
      </c>
      <c r="B1924" s="594" t="s">
        <v>1379</v>
      </c>
      <c r="C1924" s="594" t="s">
        <v>322</v>
      </c>
      <c r="D1924" s="594" t="s">
        <v>2662</v>
      </c>
      <c r="E1924" s="594" t="s">
        <v>183</v>
      </c>
      <c r="F1924" s="594" t="s">
        <v>587</v>
      </c>
      <c r="G1924" s="596" t="s">
        <v>588</v>
      </c>
      <c r="H1924" s="597">
        <v>1080000</v>
      </c>
    </row>
    <row r="1925" spans="1:8">
      <c r="A1925" s="594" t="s">
        <v>132</v>
      </c>
      <c r="B1925" s="594" t="s">
        <v>1379</v>
      </c>
      <c r="C1925" s="594" t="s">
        <v>322</v>
      </c>
      <c r="D1925" s="594" t="s">
        <v>2662</v>
      </c>
      <c r="E1925" s="594" t="s">
        <v>183</v>
      </c>
      <c r="F1925" s="594" t="s">
        <v>187</v>
      </c>
      <c r="G1925" s="596" t="s">
        <v>2683</v>
      </c>
      <c r="H1925" s="597">
        <v>160500000</v>
      </c>
    </row>
    <row r="1926" spans="1:8">
      <c r="A1926" s="594" t="s">
        <v>132</v>
      </c>
      <c r="B1926" s="594" t="s">
        <v>1379</v>
      </c>
      <c r="C1926" s="594" t="s">
        <v>322</v>
      </c>
      <c r="D1926" s="594" t="s">
        <v>2662</v>
      </c>
      <c r="E1926" s="594" t="s">
        <v>738</v>
      </c>
      <c r="F1926" s="595" t="s">
        <v>411</v>
      </c>
      <c r="G1926" s="596" t="s">
        <v>739</v>
      </c>
      <c r="H1926" s="597">
        <v>102213000</v>
      </c>
    </row>
    <row r="1927" spans="1:8">
      <c r="A1927" s="594" t="s">
        <v>132</v>
      </c>
      <c r="B1927" s="594" t="s">
        <v>1379</v>
      </c>
      <c r="C1927" s="594" t="s">
        <v>322</v>
      </c>
      <c r="D1927" s="594" t="s">
        <v>2662</v>
      </c>
      <c r="E1927" s="594" t="s">
        <v>738</v>
      </c>
      <c r="F1927" s="594" t="s">
        <v>740</v>
      </c>
      <c r="G1927" s="596" t="s">
        <v>741</v>
      </c>
      <c r="H1927" s="597">
        <v>12500000</v>
      </c>
    </row>
    <row r="1928" spans="1:8">
      <c r="A1928" s="594" t="s">
        <v>132</v>
      </c>
      <c r="B1928" s="594" t="s">
        <v>1379</v>
      </c>
      <c r="C1928" s="594" t="s">
        <v>322</v>
      </c>
      <c r="D1928" s="594" t="s">
        <v>2662</v>
      </c>
      <c r="E1928" s="594" t="s">
        <v>738</v>
      </c>
      <c r="F1928" s="594" t="s">
        <v>356</v>
      </c>
      <c r="G1928" s="596" t="s">
        <v>357</v>
      </c>
      <c r="H1928" s="597">
        <v>87950000</v>
      </c>
    </row>
    <row r="1929" spans="1:8">
      <c r="A1929" s="594" t="s">
        <v>132</v>
      </c>
      <c r="B1929" s="594" t="s">
        <v>1379</v>
      </c>
      <c r="C1929" s="594" t="s">
        <v>322</v>
      </c>
      <c r="D1929" s="594" t="s">
        <v>2662</v>
      </c>
      <c r="E1929" s="594" t="s">
        <v>738</v>
      </c>
      <c r="F1929" s="594" t="s">
        <v>296</v>
      </c>
      <c r="G1929" s="596" t="s">
        <v>297</v>
      </c>
      <c r="H1929" s="597">
        <v>1000000</v>
      </c>
    </row>
    <row r="1930" spans="1:8">
      <c r="A1930" s="594" t="s">
        <v>132</v>
      </c>
      <c r="B1930" s="594" t="s">
        <v>1379</v>
      </c>
      <c r="C1930" s="594" t="s">
        <v>322</v>
      </c>
      <c r="D1930" s="594" t="s">
        <v>2662</v>
      </c>
      <c r="E1930" s="594" t="s">
        <v>738</v>
      </c>
      <c r="F1930" s="594" t="s">
        <v>742</v>
      </c>
      <c r="G1930" s="596" t="s">
        <v>743</v>
      </c>
      <c r="H1930" s="597">
        <v>763000</v>
      </c>
    </row>
    <row r="1931" spans="1:8">
      <c r="A1931" s="594" t="s">
        <v>132</v>
      </c>
      <c r="B1931" s="594" t="s">
        <v>1379</v>
      </c>
      <c r="C1931" s="594" t="s">
        <v>322</v>
      </c>
      <c r="D1931" s="594" t="s">
        <v>2662</v>
      </c>
      <c r="E1931" s="594" t="s">
        <v>744</v>
      </c>
      <c r="F1931" s="595" t="s">
        <v>411</v>
      </c>
      <c r="G1931" s="596" t="s">
        <v>2686</v>
      </c>
      <c r="H1931" s="597">
        <v>608189000</v>
      </c>
    </row>
    <row r="1932" spans="1:8">
      <c r="A1932" s="594" t="s">
        <v>132</v>
      </c>
      <c r="B1932" s="594" t="s">
        <v>1379</v>
      </c>
      <c r="C1932" s="594" t="s">
        <v>322</v>
      </c>
      <c r="D1932" s="594" t="s">
        <v>2662</v>
      </c>
      <c r="E1932" s="594" t="s">
        <v>744</v>
      </c>
      <c r="F1932" s="594" t="s">
        <v>1061</v>
      </c>
      <c r="G1932" s="596" t="s">
        <v>2729</v>
      </c>
      <c r="H1932" s="597">
        <v>8200000</v>
      </c>
    </row>
    <row r="1933" spans="1:8">
      <c r="A1933" s="594" t="s">
        <v>132</v>
      </c>
      <c r="B1933" s="594" t="s">
        <v>1379</v>
      </c>
      <c r="C1933" s="594" t="s">
        <v>322</v>
      </c>
      <c r="D1933" s="594" t="s">
        <v>2662</v>
      </c>
      <c r="E1933" s="594" t="s">
        <v>744</v>
      </c>
      <c r="F1933" s="594" t="s">
        <v>286</v>
      </c>
      <c r="G1933" s="596" t="s">
        <v>2688</v>
      </c>
      <c r="H1933" s="597">
        <v>2750000</v>
      </c>
    </row>
    <row r="1934" spans="1:8">
      <c r="A1934" s="594" t="s">
        <v>132</v>
      </c>
      <c r="B1934" s="594" t="s">
        <v>1379</v>
      </c>
      <c r="C1934" s="594" t="s">
        <v>322</v>
      </c>
      <c r="D1934" s="594" t="s">
        <v>2662</v>
      </c>
      <c r="E1934" s="594" t="s">
        <v>744</v>
      </c>
      <c r="F1934" s="594" t="s">
        <v>7</v>
      </c>
      <c r="G1934" s="596" t="s">
        <v>8</v>
      </c>
      <c r="H1934" s="597">
        <v>500094000</v>
      </c>
    </row>
    <row r="1935" spans="1:8">
      <c r="A1935" s="594" t="s">
        <v>132</v>
      </c>
      <c r="B1935" s="594" t="s">
        <v>1379</v>
      </c>
      <c r="C1935" s="594" t="s">
        <v>322</v>
      </c>
      <c r="D1935" s="594" t="s">
        <v>2662</v>
      </c>
      <c r="E1935" s="594" t="s">
        <v>744</v>
      </c>
      <c r="F1935" s="594" t="s">
        <v>572</v>
      </c>
      <c r="G1935" s="596" t="s">
        <v>2689</v>
      </c>
      <c r="H1935" s="597">
        <v>47090000</v>
      </c>
    </row>
    <row r="1936" spans="1:8">
      <c r="A1936" s="594" t="s">
        <v>132</v>
      </c>
      <c r="B1936" s="594" t="s">
        <v>1379</v>
      </c>
      <c r="C1936" s="594" t="s">
        <v>322</v>
      </c>
      <c r="D1936" s="594" t="s">
        <v>2662</v>
      </c>
      <c r="E1936" s="594" t="s">
        <v>744</v>
      </c>
      <c r="F1936" s="594" t="s">
        <v>746</v>
      </c>
      <c r="G1936" s="596" t="s">
        <v>2690</v>
      </c>
      <c r="H1936" s="597">
        <v>21450000</v>
      </c>
    </row>
    <row r="1937" spans="1:8">
      <c r="A1937" s="594" t="s">
        <v>132</v>
      </c>
      <c r="B1937" s="594" t="s">
        <v>1379</v>
      </c>
      <c r="C1937" s="594" t="s">
        <v>322</v>
      </c>
      <c r="D1937" s="594" t="s">
        <v>2662</v>
      </c>
      <c r="E1937" s="594" t="s">
        <v>744</v>
      </c>
      <c r="F1937" s="594" t="s">
        <v>11</v>
      </c>
      <c r="G1937" s="596" t="s">
        <v>2691</v>
      </c>
      <c r="H1937" s="597">
        <v>1155000</v>
      </c>
    </row>
    <row r="1938" spans="1:8">
      <c r="A1938" s="594" t="s">
        <v>132</v>
      </c>
      <c r="B1938" s="594" t="s">
        <v>1379</v>
      </c>
      <c r="C1938" s="594" t="s">
        <v>322</v>
      </c>
      <c r="D1938" s="594" t="s">
        <v>2662</v>
      </c>
      <c r="E1938" s="594" t="s">
        <v>744</v>
      </c>
      <c r="F1938" s="594" t="s">
        <v>748</v>
      </c>
      <c r="G1938" s="596" t="s">
        <v>35</v>
      </c>
      <c r="H1938" s="597">
        <v>27450000</v>
      </c>
    </row>
    <row r="1939" spans="1:8">
      <c r="A1939" s="594" t="s">
        <v>132</v>
      </c>
      <c r="B1939" s="594" t="s">
        <v>1379</v>
      </c>
      <c r="C1939" s="594" t="s">
        <v>322</v>
      </c>
      <c r="D1939" s="594" t="s">
        <v>2662</v>
      </c>
      <c r="E1939" s="594" t="s">
        <v>2692</v>
      </c>
      <c r="F1939" s="595" t="s">
        <v>411</v>
      </c>
      <c r="G1939" s="596" t="s">
        <v>2693</v>
      </c>
      <c r="H1939" s="597">
        <v>20000000</v>
      </c>
    </row>
    <row r="1940" spans="1:8">
      <c r="A1940" s="594" t="s">
        <v>132</v>
      </c>
      <c r="B1940" s="594" t="s">
        <v>1379</v>
      </c>
      <c r="C1940" s="594" t="s">
        <v>322</v>
      </c>
      <c r="D1940" s="594" t="s">
        <v>2662</v>
      </c>
      <c r="E1940" s="594" t="s">
        <v>2692</v>
      </c>
      <c r="F1940" s="594" t="s">
        <v>2722</v>
      </c>
      <c r="G1940" s="596" t="s">
        <v>2690</v>
      </c>
      <c r="H1940" s="597">
        <v>20000000</v>
      </c>
    </row>
    <row r="1941" spans="1:8">
      <c r="A1941" s="594" t="s">
        <v>132</v>
      </c>
      <c r="B1941" s="594" t="s">
        <v>1379</v>
      </c>
      <c r="C1941" s="594" t="s">
        <v>322</v>
      </c>
      <c r="D1941" s="594" t="s">
        <v>2662</v>
      </c>
      <c r="E1941" s="594" t="s">
        <v>189</v>
      </c>
      <c r="F1941" s="595" t="s">
        <v>411</v>
      </c>
      <c r="G1941" s="596" t="s">
        <v>190</v>
      </c>
      <c r="H1941" s="597">
        <v>15004000</v>
      </c>
    </row>
    <row r="1942" spans="1:8">
      <c r="A1942" s="594" t="s">
        <v>132</v>
      </c>
      <c r="B1942" s="594" t="s">
        <v>1379</v>
      </c>
      <c r="C1942" s="594" t="s">
        <v>322</v>
      </c>
      <c r="D1942" s="594" t="s">
        <v>2662</v>
      </c>
      <c r="E1942" s="594" t="s">
        <v>189</v>
      </c>
      <c r="F1942" s="594" t="s">
        <v>13</v>
      </c>
      <c r="G1942" s="596" t="s">
        <v>2732</v>
      </c>
      <c r="H1942" s="597">
        <v>14654000</v>
      </c>
    </row>
    <row r="1943" spans="1:8">
      <c r="A1943" s="594" t="s">
        <v>132</v>
      </c>
      <c r="B1943" s="594" t="s">
        <v>1379</v>
      </c>
      <c r="C1943" s="594" t="s">
        <v>322</v>
      </c>
      <c r="D1943" s="594" t="s">
        <v>2662</v>
      </c>
      <c r="E1943" s="594" t="s">
        <v>189</v>
      </c>
      <c r="F1943" s="594" t="s">
        <v>37</v>
      </c>
      <c r="G1943" s="596" t="s">
        <v>2696</v>
      </c>
      <c r="H1943" s="597">
        <v>350000</v>
      </c>
    </row>
    <row r="1944" spans="1:8">
      <c r="A1944" s="594" t="s">
        <v>132</v>
      </c>
      <c r="B1944" s="594" t="s">
        <v>1379</v>
      </c>
      <c r="C1944" s="594" t="s">
        <v>322</v>
      </c>
      <c r="D1944" s="594" t="s">
        <v>2662</v>
      </c>
      <c r="E1944" s="594" t="s">
        <v>2697</v>
      </c>
      <c r="F1944" s="595" t="s">
        <v>411</v>
      </c>
      <c r="G1944" s="596" t="s">
        <v>2698</v>
      </c>
      <c r="H1944" s="597">
        <v>4069000</v>
      </c>
    </row>
    <row r="1945" spans="1:8">
      <c r="A1945" s="594" t="s">
        <v>132</v>
      </c>
      <c r="B1945" s="594" t="s">
        <v>1379</v>
      </c>
      <c r="C1945" s="594" t="s">
        <v>322</v>
      </c>
      <c r="D1945" s="594" t="s">
        <v>2662</v>
      </c>
      <c r="E1945" s="594" t="s">
        <v>2697</v>
      </c>
      <c r="F1945" s="594" t="s">
        <v>2699</v>
      </c>
      <c r="G1945" s="596" t="s">
        <v>2700</v>
      </c>
      <c r="H1945" s="597">
        <v>4069000</v>
      </c>
    </row>
    <row r="1946" spans="1:8">
      <c r="A1946" s="594" t="s">
        <v>132</v>
      </c>
      <c r="B1946" s="594" t="s">
        <v>1379</v>
      </c>
      <c r="C1946" s="594" t="s">
        <v>322</v>
      </c>
      <c r="D1946" s="594" t="s">
        <v>2662</v>
      </c>
      <c r="E1946" s="594" t="s">
        <v>194</v>
      </c>
      <c r="F1946" s="595" t="s">
        <v>411</v>
      </c>
      <c r="G1946" s="596" t="s">
        <v>195</v>
      </c>
      <c r="H1946" s="597">
        <v>210361100</v>
      </c>
    </row>
    <row r="1947" spans="1:8">
      <c r="A1947" s="594" t="s">
        <v>132</v>
      </c>
      <c r="B1947" s="594" t="s">
        <v>1379</v>
      </c>
      <c r="C1947" s="594" t="s">
        <v>322</v>
      </c>
      <c r="D1947" s="594" t="s">
        <v>2662</v>
      </c>
      <c r="E1947" s="594" t="s">
        <v>194</v>
      </c>
      <c r="F1947" s="594" t="s">
        <v>15</v>
      </c>
      <c r="G1947" s="596" t="s">
        <v>2701</v>
      </c>
      <c r="H1947" s="597">
        <v>1658000</v>
      </c>
    </row>
    <row r="1948" spans="1:8">
      <c r="A1948" s="594" t="s">
        <v>132</v>
      </c>
      <c r="B1948" s="594" t="s">
        <v>1379</v>
      </c>
      <c r="C1948" s="594" t="s">
        <v>322</v>
      </c>
      <c r="D1948" s="594" t="s">
        <v>2662</v>
      </c>
      <c r="E1948" s="594" t="s">
        <v>194</v>
      </c>
      <c r="F1948" s="594" t="s">
        <v>198</v>
      </c>
      <c r="G1948" s="596" t="s">
        <v>199</v>
      </c>
      <c r="H1948" s="597">
        <v>185210000</v>
      </c>
    </row>
    <row r="1949" spans="1:8">
      <c r="A1949" s="594" t="s">
        <v>132</v>
      </c>
      <c r="B1949" s="594" t="s">
        <v>1379</v>
      </c>
      <c r="C1949" s="594" t="s">
        <v>322</v>
      </c>
      <c r="D1949" s="594" t="s">
        <v>2662</v>
      </c>
      <c r="E1949" s="594" t="s">
        <v>194</v>
      </c>
      <c r="F1949" s="594" t="s">
        <v>200</v>
      </c>
      <c r="G1949" s="596" t="s">
        <v>201</v>
      </c>
      <c r="H1949" s="597">
        <v>23493100</v>
      </c>
    </row>
    <row r="1950" spans="1:8">
      <c r="A1950" s="594" t="s">
        <v>132</v>
      </c>
      <c r="B1950" s="594" t="s">
        <v>1379</v>
      </c>
      <c r="C1950" s="594" t="s">
        <v>322</v>
      </c>
      <c r="D1950" s="594" t="s">
        <v>2662</v>
      </c>
      <c r="E1950" s="594" t="s">
        <v>550</v>
      </c>
      <c r="F1950" s="595" t="s">
        <v>411</v>
      </c>
      <c r="G1950" s="596" t="s">
        <v>2705</v>
      </c>
      <c r="H1950" s="597">
        <v>36561800</v>
      </c>
    </row>
    <row r="1951" spans="1:8">
      <c r="A1951" s="594" t="s">
        <v>132</v>
      </c>
      <c r="B1951" s="594" t="s">
        <v>1379</v>
      </c>
      <c r="C1951" s="594" t="s">
        <v>322</v>
      </c>
      <c r="D1951" s="594" t="s">
        <v>2662</v>
      </c>
      <c r="E1951" s="594" t="s">
        <v>550</v>
      </c>
      <c r="F1951" s="594" t="s">
        <v>2706</v>
      </c>
      <c r="G1951" s="596" t="s">
        <v>72</v>
      </c>
      <c r="H1951" s="597">
        <v>36561800</v>
      </c>
    </row>
    <row r="1952" spans="1:8">
      <c r="A1952" s="594" t="s">
        <v>132</v>
      </c>
      <c r="B1952" s="594" t="s">
        <v>1377</v>
      </c>
      <c r="C1952" s="595" t="s">
        <v>411</v>
      </c>
      <c r="D1952" s="595" t="s">
        <v>411</v>
      </c>
      <c r="E1952" s="595" t="s">
        <v>411</v>
      </c>
      <c r="F1952" s="595" t="s">
        <v>411</v>
      </c>
      <c r="G1952" s="596" t="s">
        <v>1378</v>
      </c>
      <c r="H1952" s="597">
        <v>14165097800</v>
      </c>
    </row>
    <row r="1953" spans="1:8">
      <c r="A1953" s="594" t="s">
        <v>132</v>
      </c>
      <c r="B1953" s="594" t="s">
        <v>1377</v>
      </c>
      <c r="C1953" s="594" t="s">
        <v>570</v>
      </c>
      <c r="D1953" s="595" t="s">
        <v>411</v>
      </c>
      <c r="E1953" s="595" t="s">
        <v>411</v>
      </c>
      <c r="F1953" s="595" t="s">
        <v>411</v>
      </c>
      <c r="G1953" s="596" t="s">
        <v>2711</v>
      </c>
      <c r="H1953" s="597">
        <v>1453097800</v>
      </c>
    </row>
    <row r="1954" spans="1:8">
      <c r="A1954" s="594" t="s">
        <v>132</v>
      </c>
      <c r="B1954" s="594" t="s">
        <v>1377</v>
      </c>
      <c r="C1954" s="594" t="s">
        <v>570</v>
      </c>
      <c r="D1954" s="594" t="s">
        <v>2713</v>
      </c>
      <c r="E1954" s="595" t="s">
        <v>411</v>
      </c>
      <c r="F1954" s="595" t="s">
        <v>411</v>
      </c>
      <c r="G1954" s="596" t="s">
        <v>2714</v>
      </c>
      <c r="H1954" s="597">
        <v>1453097800</v>
      </c>
    </row>
    <row r="1955" spans="1:8">
      <c r="A1955" s="594" t="s">
        <v>132</v>
      </c>
      <c r="B1955" s="594" t="s">
        <v>1377</v>
      </c>
      <c r="C1955" s="594" t="s">
        <v>570</v>
      </c>
      <c r="D1955" s="594" t="s">
        <v>2713</v>
      </c>
      <c r="E1955" s="594" t="s">
        <v>738</v>
      </c>
      <c r="F1955" s="595" t="s">
        <v>411</v>
      </c>
      <c r="G1955" s="596" t="s">
        <v>739</v>
      </c>
      <c r="H1955" s="597">
        <v>1453097800</v>
      </c>
    </row>
    <row r="1956" spans="1:8">
      <c r="A1956" s="594" t="s">
        <v>132</v>
      </c>
      <c r="B1956" s="594" t="s">
        <v>1377</v>
      </c>
      <c r="C1956" s="594" t="s">
        <v>570</v>
      </c>
      <c r="D1956" s="594" t="s">
        <v>2713</v>
      </c>
      <c r="E1956" s="594" t="s">
        <v>738</v>
      </c>
      <c r="F1956" s="594" t="s">
        <v>296</v>
      </c>
      <c r="G1956" s="596" t="s">
        <v>297</v>
      </c>
      <c r="H1956" s="597">
        <v>1453097800</v>
      </c>
    </row>
    <row r="1957" spans="1:8">
      <c r="A1957" s="594" t="s">
        <v>132</v>
      </c>
      <c r="B1957" s="594" t="s">
        <v>1377</v>
      </c>
      <c r="C1957" s="594" t="s">
        <v>276</v>
      </c>
      <c r="D1957" s="595" t="s">
        <v>411</v>
      </c>
      <c r="E1957" s="595" t="s">
        <v>411</v>
      </c>
      <c r="F1957" s="595" t="s">
        <v>411</v>
      </c>
      <c r="G1957" s="596" t="s">
        <v>1966</v>
      </c>
      <c r="H1957" s="597">
        <v>1908000000</v>
      </c>
    </row>
    <row r="1958" spans="1:8">
      <c r="A1958" s="594" t="s">
        <v>132</v>
      </c>
      <c r="B1958" s="594" t="s">
        <v>1377</v>
      </c>
      <c r="C1958" s="594" t="s">
        <v>276</v>
      </c>
      <c r="D1958" s="594" t="s">
        <v>2725</v>
      </c>
      <c r="E1958" s="595" t="s">
        <v>411</v>
      </c>
      <c r="F1958" s="595" t="s">
        <v>411</v>
      </c>
      <c r="G1958" s="596" t="s">
        <v>2726</v>
      </c>
      <c r="H1958" s="597">
        <v>1908000000</v>
      </c>
    </row>
    <row r="1959" spans="1:8">
      <c r="A1959" s="594" t="s">
        <v>132</v>
      </c>
      <c r="B1959" s="594" t="s">
        <v>1377</v>
      </c>
      <c r="C1959" s="594" t="s">
        <v>276</v>
      </c>
      <c r="D1959" s="594" t="s">
        <v>2725</v>
      </c>
      <c r="E1959" s="594" t="s">
        <v>142</v>
      </c>
      <c r="F1959" s="595" t="s">
        <v>411</v>
      </c>
      <c r="G1959" s="596" t="s">
        <v>143</v>
      </c>
      <c r="H1959" s="597">
        <v>548469545</v>
      </c>
    </row>
    <row r="1960" spans="1:8">
      <c r="A1960" s="594" t="s">
        <v>132</v>
      </c>
      <c r="B1960" s="594" t="s">
        <v>1377</v>
      </c>
      <c r="C1960" s="594" t="s">
        <v>276</v>
      </c>
      <c r="D1960" s="594" t="s">
        <v>2725</v>
      </c>
      <c r="E1960" s="594" t="s">
        <v>142</v>
      </c>
      <c r="F1960" s="594" t="s">
        <v>144</v>
      </c>
      <c r="G1960" s="596" t="s">
        <v>2664</v>
      </c>
      <c r="H1960" s="597">
        <v>548469545</v>
      </c>
    </row>
    <row r="1961" spans="1:8">
      <c r="A1961" s="594" t="s">
        <v>132</v>
      </c>
      <c r="B1961" s="594" t="s">
        <v>1377</v>
      </c>
      <c r="C1961" s="594" t="s">
        <v>276</v>
      </c>
      <c r="D1961" s="594" t="s">
        <v>2725</v>
      </c>
      <c r="E1961" s="594" t="s">
        <v>148</v>
      </c>
      <c r="F1961" s="595" t="s">
        <v>411</v>
      </c>
      <c r="G1961" s="596" t="s">
        <v>149</v>
      </c>
      <c r="H1961" s="597">
        <v>57911091</v>
      </c>
    </row>
    <row r="1962" spans="1:8">
      <c r="A1962" s="594" t="s">
        <v>132</v>
      </c>
      <c r="B1962" s="594" t="s">
        <v>1377</v>
      </c>
      <c r="C1962" s="594" t="s">
        <v>276</v>
      </c>
      <c r="D1962" s="594" t="s">
        <v>2725</v>
      </c>
      <c r="E1962" s="594" t="s">
        <v>148</v>
      </c>
      <c r="F1962" s="594" t="s">
        <v>223</v>
      </c>
      <c r="G1962" s="596" t="s">
        <v>224</v>
      </c>
      <c r="H1962" s="597">
        <v>34257000</v>
      </c>
    </row>
    <row r="1963" spans="1:8">
      <c r="A1963" s="594" t="s">
        <v>132</v>
      </c>
      <c r="B1963" s="594" t="s">
        <v>1377</v>
      </c>
      <c r="C1963" s="594" t="s">
        <v>276</v>
      </c>
      <c r="D1963" s="594" t="s">
        <v>2725</v>
      </c>
      <c r="E1963" s="594" t="s">
        <v>148</v>
      </c>
      <c r="F1963" s="594" t="s">
        <v>1075</v>
      </c>
      <c r="G1963" s="596" t="s">
        <v>2666</v>
      </c>
      <c r="H1963" s="597">
        <v>18812091</v>
      </c>
    </row>
    <row r="1964" spans="1:8">
      <c r="A1964" s="594" t="s">
        <v>132</v>
      </c>
      <c r="B1964" s="594" t="s">
        <v>1377</v>
      </c>
      <c r="C1964" s="594" t="s">
        <v>276</v>
      </c>
      <c r="D1964" s="594" t="s">
        <v>2725</v>
      </c>
      <c r="E1964" s="594" t="s">
        <v>148</v>
      </c>
      <c r="F1964" s="594" t="s">
        <v>150</v>
      </c>
      <c r="G1964" s="596" t="s">
        <v>151</v>
      </c>
      <c r="H1964" s="597">
        <v>4842000</v>
      </c>
    </row>
    <row r="1965" spans="1:8">
      <c r="A1965" s="594" t="s">
        <v>132</v>
      </c>
      <c r="B1965" s="594" t="s">
        <v>1377</v>
      </c>
      <c r="C1965" s="594" t="s">
        <v>276</v>
      </c>
      <c r="D1965" s="594" t="s">
        <v>2725</v>
      </c>
      <c r="E1965" s="594" t="s">
        <v>152</v>
      </c>
      <c r="F1965" s="595" t="s">
        <v>411</v>
      </c>
      <c r="G1965" s="596" t="s">
        <v>153</v>
      </c>
      <c r="H1965" s="597">
        <v>30785259</v>
      </c>
    </row>
    <row r="1966" spans="1:8">
      <c r="A1966" s="594" t="s">
        <v>132</v>
      </c>
      <c r="B1966" s="594" t="s">
        <v>1377</v>
      </c>
      <c r="C1966" s="594" t="s">
        <v>276</v>
      </c>
      <c r="D1966" s="594" t="s">
        <v>2725</v>
      </c>
      <c r="E1966" s="594" t="s">
        <v>152</v>
      </c>
      <c r="F1966" s="594" t="s">
        <v>480</v>
      </c>
      <c r="G1966" s="596" t="s">
        <v>481</v>
      </c>
      <c r="H1966" s="597">
        <v>27393259</v>
      </c>
    </row>
    <row r="1967" spans="1:8">
      <c r="A1967" s="594" t="s">
        <v>132</v>
      </c>
      <c r="B1967" s="594" t="s">
        <v>1377</v>
      </c>
      <c r="C1967" s="594" t="s">
        <v>276</v>
      </c>
      <c r="D1967" s="594" t="s">
        <v>2725</v>
      </c>
      <c r="E1967" s="594" t="s">
        <v>152</v>
      </c>
      <c r="F1967" s="594" t="s">
        <v>606</v>
      </c>
      <c r="G1967" s="596" t="s">
        <v>195</v>
      </c>
      <c r="H1967" s="597">
        <v>3392000</v>
      </c>
    </row>
    <row r="1968" spans="1:8">
      <c r="A1968" s="594" t="s">
        <v>132</v>
      </c>
      <c r="B1968" s="594" t="s">
        <v>1377</v>
      </c>
      <c r="C1968" s="594" t="s">
        <v>276</v>
      </c>
      <c r="D1968" s="594" t="s">
        <v>2725</v>
      </c>
      <c r="E1968" s="594" t="s">
        <v>156</v>
      </c>
      <c r="F1968" s="595" t="s">
        <v>411</v>
      </c>
      <c r="G1968" s="596" t="s">
        <v>514</v>
      </c>
      <c r="H1968" s="597">
        <v>136117617</v>
      </c>
    </row>
    <row r="1969" spans="1:8">
      <c r="A1969" s="594" t="s">
        <v>132</v>
      </c>
      <c r="B1969" s="594" t="s">
        <v>1377</v>
      </c>
      <c r="C1969" s="594" t="s">
        <v>276</v>
      </c>
      <c r="D1969" s="594" t="s">
        <v>2725</v>
      </c>
      <c r="E1969" s="594" t="s">
        <v>156</v>
      </c>
      <c r="F1969" s="594" t="s">
        <v>157</v>
      </c>
      <c r="G1969" s="596" t="s">
        <v>158</v>
      </c>
      <c r="H1969" s="597">
        <v>101977167</v>
      </c>
    </row>
    <row r="1970" spans="1:8">
      <c r="A1970" s="594" t="s">
        <v>132</v>
      </c>
      <c r="B1970" s="594" t="s">
        <v>1377</v>
      </c>
      <c r="C1970" s="594" t="s">
        <v>276</v>
      </c>
      <c r="D1970" s="594" t="s">
        <v>2725</v>
      </c>
      <c r="E1970" s="594" t="s">
        <v>156</v>
      </c>
      <c r="F1970" s="594" t="s">
        <v>159</v>
      </c>
      <c r="G1970" s="596" t="s">
        <v>160</v>
      </c>
      <c r="H1970" s="597">
        <v>17481795</v>
      </c>
    </row>
    <row r="1971" spans="1:8">
      <c r="A1971" s="594" t="s">
        <v>132</v>
      </c>
      <c r="B1971" s="594" t="s">
        <v>1377</v>
      </c>
      <c r="C1971" s="594" t="s">
        <v>276</v>
      </c>
      <c r="D1971" s="594" t="s">
        <v>2725</v>
      </c>
      <c r="E1971" s="594" t="s">
        <v>156</v>
      </c>
      <c r="F1971" s="594" t="s">
        <v>161</v>
      </c>
      <c r="G1971" s="596" t="s">
        <v>162</v>
      </c>
      <c r="H1971" s="597">
        <v>11654530</v>
      </c>
    </row>
    <row r="1972" spans="1:8">
      <c r="A1972" s="594" t="s">
        <v>132</v>
      </c>
      <c r="B1972" s="594" t="s">
        <v>1377</v>
      </c>
      <c r="C1972" s="594" t="s">
        <v>276</v>
      </c>
      <c r="D1972" s="594" t="s">
        <v>2725</v>
      </c>
      <c r="E1972" s="594" t="s">
        <v>156</v>
      </c>
      <c r="F1972" s="594" t="s">
        <v>1</v>
      </c>
      <c r="G1972" s="596" t="s">
        <v>2</v>
      </c>
      <c r="H1972" s="597">
        <v>5004125</v>
      </c>
    </row>
    <row r="1973" spans="1:8">
      <c r="A1973" s="594" t="s">
        <v>132</v>
      </c>
      <c r="B1973" s="594" t="s">
        <v>1377</v>
      </c>
      <c r="C1973" s="594" t="s">
        <v>276</v>
      </c>
      <c r="D1973" s="594" t="s">
        <v>2725</v>
      </c>
      <c r="E1973" s="594" t="s">
        <v>163</v>
      </c>
      <c r="F1973" s="595" t="s">
        <v>411</v>
      </c>
      <c r="G1973" s="596" t="s">
        <v>164</v>
      </c>
      <c r="H1973" s="597">
        <v>195000000</v>
      </c>
    </row>
    <row r="1974" spans="1:8">
      <c r="A1974" s="594" t="s">
        <v>132</v>
      </c>
      <c r="B1974" s="594" t="s">
        <v>1377</v>
      </c>
      <c r="C1974" s="594" t="s">
        <v>276</v>
      </c>
      <c r="D1974" s="594" t="s">
        <v>2725</v>
      </c>
      <c r="E1974" s="594" t="s">
        <v>163</v>
      </c>
      <c r="F1974" s="594" t="s">
        <v>1060</v>
      </c>
      <c r="G1974" s="596" t="s">
        <v>2672</v>
      </c>
      <c r="H1974" s="597">
        <v>195000000</v>
      </c>
    </row>
    <row r="1975" spans="1:8">
      <c r="A1975" s="594" t="s">
        <v>132</v>
      </c>
      <c r="B1975" s="594" t="s">
        <v>1377</v>
      </c>
      <c r="C1975" s="594" t="s">
        <v>276</v>
      </c>
      <c r="D1975" s="594" t="s">
        <v>2725</v>
      </c>
      <c r="E1975" s="594" t="s">
        <v>167</v>
      </c>
      <c r="F1975" s="595" t="s">
        <v>411</v>
      </c>
      <c r="G1975" s="596" t="s">
        <v>168</v>
      </c>
      <c r="H1975" s="597">
        <v>59295822</v>
      </c>
    </row>
    <row r="1976" spans="1:8">
      <c r="A1976" s="594" t="s">
        <v>132</v>
      </c>
      <c r="B1976" s="594" t="s">
        <v>1377</v>
      </c>
      <c r="C1976" s="594" t="s">
        <v>276</v>
      </c>
      <c r="D1976" s="594" t="s">
        <v>2725</v>
      </c>
      <c r="E1976" s="594" t="s">
        <v>167</v>
      </c>
      <c r="F1976" s="594" t="s">
        <v>228</v>
      </c>
      <c r="G1976" s="596" t="s">
        <v>2673</v>
      </c>
      <c r="H1976" s="597">
        <v>35899579</v>
      </c>
    </row>
    <row r="1977" spans="1:8">
      <c r="A1977" s="594" t="s">
        <v>132</v>
      </c>
      <c r="B1977" s="594" t="s">
        <v>1377</v>
      </c>
      <c r="C1977" s="594" t="s">
        <v>276</v>
      </c>
      <c r="D1977" s="594" t="s">
        <v>2725</v>
      </c>
      <c r="E1977" s="594" t="s">
        <v>167</v>
      </c>
      <c r="F1977" s="594" t="s">
        <v>169</v>
      </c>
      <c r="G1977" s="596" t="s">
        <v>2674</v>
      </c>
      <c r="H1977" s="597">
        <v>14780687</v>
      </c>
    </row>
    <row r="1978" spans="1:8">
      <c r="A1978" s="594" t="s">
        <v>132</v>
      </c>
      <c r="B1978" s="594" t="s">
        <v>1377</v>
      </c>
      <c r="C1978" s="594" t="s">
        <v>276</v>
      </c>
      <c r="D1978" s="594" t="s">
        <v>2725</v>
      </c>
      <c r="E1978" s="594" t="s">
        <v>167</v>
      </c>
      <c r="F1978" s="594" t="s">
        <v>230</v>
      </c>
      <c r="G1978" s="596" t="s">
        <v>2675</v>
      </c>
      <c r="H1978" s="597">
        <v>8315556</v>
      </c>
    </row>
    <row r="1979" spans="1:8">
      <c r="A1979" s="594" t="s">
        <v>132</v>
      </c>
      <c r="B1979" s="594" t="s">
        <v>1377</v>
      </c>
      <c r="C1979" s="594" t="s">
        <v>276</v>
      </c>
      <c r="D1979" s="594" t="s">
        <v>2725</v>
      </c>
      <c r="E1979" s="594" t="s">
        <v>167</v>
      </c>
      <c r="F1979" s="594" t="s">
        <v>232</v>
      </c>
      <c r="G1979" s="596" t="s">
        <v>195</v>
      </c>
      <c r="H1979" s="597">
        <v>300000</v>
      </c>
    </row>
    <row r="1980" spans="1:8">
      <c r="A1980" s="594" t="s">
        <v>132</v>
      </c>
      <c r="B1980" s="594" t="s">
        <v>1377</v>
      </c>
      <c r="C1980" s="594" t="s">
        <v>276</v>
      </c>
      <c r="D1980" s="594" t="s">
        <v>2725</v>
      </c>
      <c r="E1980" s="594" t="s">
        <v>171</v>
      </c>
      <c r="F1980" s="595" t="s">
        <v>411</v>
      </c>
      <c r="G1980" s="596" t="s">
        <v>2677</v>
      </c>
      <c r="H1980" s="597">
        <v>20611000</v>
      </c>
    </row>
    <row r="1981" spans="1:8">
      <c r="A1981" s="594" t="s">
        <v>132</v>
      </c>
      <c r="B1981" s="594" t="s">
        <v>1377</v>
      </c>
      <c r="C1981" s="594" t="s">
        <v>276</v>
      </c>
      <c r="D1981" s="594" t="s">
        <v>2725</v>
      </c>
      <c r="E1981" s="594" t="s">
        <v>171</v>
      </c>
      <c r="F1981" s="594" t="s">
        <v>173</v>
      </c>
      <c r="G1981" s="596" t="s">
        <v>174</v>
      </c>
      <c r="H1981" s="597">
        <v>15057000</v>
      </c>
    </row>
    <row r="1982" spans="1:8">
      <c r="A1982" s="594" t="s">
        <v>132</v>
      </c>
      <c r="B1982" s="594" t="s">
        <v>1377</v>
      </c>
      <c r="C1982" s="594" t="s">
        <v>276</v>
      </c>
      <c r="D1982" s="594" t="s">
        <v>2725</v>
      </c>
      <c r="E1982" s="594" t="s">
        <v>171</v>
      </c>
      <c r="F1982" s="594" t="s">
        <v>216</v>
      </c>
      <c r="G1982" s="596" t="s">
        <v>217</v>
      </c>
      <c r="H1982" s="597">
        <v>3200000</v>
      </c>
    </row>
    <row r="1983" spans="1:8">
      <c r="A1983" s="594" t="s">
        <v>132</v>
      </c>
      <c r="B1983" s="594" t="s">
        <v>1377</v>
      </c>
      <c r="C1983" s="594" t="s">
        <v>276</v>
      </c>
      <c r="D1983" s="594" t="s">
        <v>2725</v>
      </c>
      <c r="E1983" s="594" t="s">
        <v>171</v>
      </c>
      <c r="F1983" s="594" t="s">
        <v>175</v>
      </c>
      <c r="G1983" s="596" t="s">
        <v>176</v>
      </c>
      <c r="H1983" s="597">
        <v>2354000</v>
      </c>
    </row>
    <row r="1984" spans="1:8">
      <c r="A1984" s="594" t="s">
        <v>132</v>
      </c>
      <c r="B1984" s="594" t="s">
        <v>1377</v>
      </c>
      <c r="C1984" s="594" t="s">
        <v>276</v>
      </c>
      <c r="D1984" s="594" t="s">
        <v>2725</v>
      </c>
      <c r="E1984" s="594" t="s">
        <v>177</v>
      </c>
      <c r="F1984" s="595" t="s">
        <v>411</v>
      </c>
      <c r="G1984" s="596" t="s">
        <v>178</v>
      </c>
      <c r="H1984" s="597">
        <v>31174689</v>
      </c>
    </row>
    <row r="1985" spans="1:8">
      <c r="A1985" s="594" t="s">
        <v>132</v>
      </c>
      <c r="B1985" s="594" t="s">
        <v>1377</v>
      </c>
      <c r="C1985" s="594" t="s">
        <v>276</v>
      </c>
      <c r="D1985" s="594" t="s">
        <v>2725</v>
      </c>
      <c r="E1985" s="594" t="s">
        <v>177</v>
      </c>
      <c r="F1985" s="594" t="s">
        <v>179</v>
      </c>
      <c r="G1985" s="596" t="s">
        <v>2679</v>
      </c>
      <c r="H1985" s="597">
        <v>8930489</v>
      </c>
    </row>
    <row r="1986" spans="1:8">
      <c r="A1986" s="594" t="s">
        <v>132</v>
      </c>
      <c r="B1986" s="594" t="s">
        <v>1377</v>
      </c>
      <c r="C1986" s="594" t="s">
        <v>276</v>
      </c>
      <c r="D1986" s="594" t="s">
        <v>2725</v>
      </c>
      <c r="E1986" s="594" t="s">
        <v>177</v>
      </c>
      <c r="F1986" s="594" t="s">
        <v>181</v>
      </c>
      <c r="G1986" s="596" t="s">
        <v>182</v>
      </c>
      <c r="H1986" s="597">
        <v>12015000</v>
      </c>
    </row>
    <row r="1987" spans="1:8">
      <c r="A1987" s="594" t="s">
        <v>132</v>
      </c>
      <c r="B1987" s="594" t="s">
        <v>1377</v>
      </c>
      <c r="C1987" s="594" t="s">
        <v>276</v>
      </c>
      <c r="D1987" s="594" t="s">
        <v>2725</v>
      </c>
      <c r="E1987" s="594" t="s">
        <v>177</v>
      </c>
      <c r="F1987" s="594" t="s">
        <v>1297</v>
      </c>
      <c r="G1987" s="596" t="s">
        <v>2680</v>
      </c>
      <c r="H1987" s="597">
        <v>973200</v>
      </c>
    </row>
    <row r="1988" spans="1:8">
      <c r="A1988" s="594" t="s">
        <v>132</v>
      </c>
      <c r="B1988" s="594" t="s">
        <v>1377</v>
      </c>
      <c r="C1988" s="594" t="s">
        <v>276</v>
      </c>
      <c r="D1988" s="594" t="s">
        <v>2725</v>
      </c>
      <c r="E1988" s="594" t="s">
        <v>177</v>
      </c>
      <c r="F1988" s="594" t="s">
        <v>237</v>
      </c>
      <c r="G1988" s="596" t="s">
        <v>2681</v>
      </c>
      <c r="H1988" s="597">
        <v>6000000</v>
      </c>
    </row>
    <row r="1989" spans="1:8">
      <c r="A1989" s="594" t="s">
        <v>132</v>
      </c>
      <c r="B1989" s="594" t="s">
        <v>1377</v>
      </c>
      <c r="C1989" s="594" t="s">
        <v>276</v>
      </c>
      <c r="D1989" s="594" t="s">
        <v>2725</v>
      </c>
      <c r="E1989" s="594" t="s">
        <v>177</v>
      </c>
      <c r="F1989" s="594" t="s">
        <v>239</v>
      </c>
      <c r="G1989" s="596" t="s">
        <v>205</v>
      </c>
      <c r="H1989" s="597">
        <v>3256000</v>
      </c>
    </row>
    <row r="1990" spans="1:8">
      <c r="A1990" s="594" t="s">
        <v>132</v>
      </c>
      <c r="B1990" s="594" t="s">
        <v>1377</v>
      </c>
      <c r="C1990" s="594" t="s">
        <v>276</v>
      </c>
      <c r="D1990" s="594" t="s">
        <v>2725</v>
      </c>
      <c r="E1990" s="594" t="s">
        <v>240</v>
      </c>
      <c r="F1990" s="595" t="s">
        <v>411</v>
      </c>
      <c r="G1990" s="596" t="s">
        <v>241</v>
      </c>
      <c r="H1990" s="597">
        <v>151181000</v>
      </c>
    </row>
    <row r="1991" spans="1:8">
      <c r="A1991" s="594" t="s">
        <v>132</v>
      </c>
      <c r="B1991" s="594" t="s">
        <v>1377</v>
      </c>
      <c r="C1991" s="594" t="s">
        <v>276</v>
      </c>
      <c r="D1991" s="594" t="s">
        <v>2725</v>
      </c>
      <c r="E1991" s="594" t="s">
        <v>240</v>
      </c>
      <c r="F1991" s="594" t="s">
        <v>242</v>
      </c>
      <c r="G1991" s="596" t="s">
        <v>243</v>
      </c>
      <c r="H1991" s="597">
        <v>37952000</v>
      </c>
    </row>
    <row r="1992" spans="1:8">
      <c r="A1992" s="594" t="s">
        <v>132</v>
      </c>
      <c r="B1992" s="594" t="s">
        <v>1377</v>
      </c>
      <c r="C1992" s="594" t="s">
        <v>276</v>
      </c>
      <c r="D1992" s="594" t="s">
        <v>2725</v>
      </c>
      <c r="E1992" s="594" t="s">
        <v>240</v>
      </c>
      <c r="F1992" s="594" t="s">
        <v>728</v>
      </c>
      <c r="G1992" s="596" t="s">
        <v>729</v>
      </c>
      <c r="H1992" s="597">
        <v>30000000</v>
      </c>
    </row>
    <row r="1993" spans="1:8">
      <c r="A1993" s="594" t="s">
        <v>132</v>
      </c>
      <c r="B1993" s="594" t="s">
        <v>1377</v>
      </c>
      <c r="C1993" s="594" t="s">
        <v>276</v>
      </c>
      <c r="D1993" s="594" t="s">
        <v>2725</v>
      </c>
      <c r="E1993" s="594" t="s">
        <v>240</v>
      </c>
      <c r="F1993" s="594" t="s">
        <v>730</v>
      </c>
      <c r="G1993" s="596" t="s">
        <v>186</v>
      </c>
      <c r="H1993" s="597">
        <v>5000000</v>
      </c>
    </row>
    <row r="1994" spans="1:8">
      <c r="A1994" s="594" t="s">
        <v>132</v>
      </c>
      <c r="B1994" s="594" t="s">
        <v>1377</v>
      </c>
      <c r="C1994" s="594" t="s">
        <v>276</v>
      </c>
      <c r="D1994" s="594" t="s">
        <v>2725</v>
      </c>
      <c r="E1994" s="594" t="s">
        <v>240</v>
      </c>
      <c r="F1994" s="594" t="s">
        <v>735</v>
      </c>
      <c r="G1994" s="596" t="s">
        <v>193</v>
      </c>
      <c r="H1994" s="597">
        <v>78229000</v>
      </c>
    </row>
    <row r="1995" spans="1:8">
      <c r="A1995" s="594" t="s">
        <v>132</v>
      </c>
      <c r="B1995" s="594" t="s">
        <v>1377</v>
      </c>
      <c r="C1995" s="594" t="s">
        <v>276</v>
      </c>
      <c r="D1995" s="594" t="s">
        <v>2725</v>
      </c>
      <c r="E1995" s="594" t="s">
        <v>183</v>
      </c>
      <c r="F1995" s="595" t="s">
        <v>411</v>
      </c>
      <c r="G1995" s="596" t="s">
        <v>184</v>
      </c>
      <c r="H1995" s="597">
        <v>46087000</v>
      </c>
    </row>
    <row r="1996" spans="1:8">
      <c r="A1996" s="594" t="s">
        <v>132</v>
      </c>
      <c r="B1996" s="594" t="s">
        <v>1377</v>
      </c>
      <c r="C1996" s="594" t="s">
        <v>276</v>
      </c>
      <c r="D1996" s="594" t="s">
        <v>2725</v>
      </c>
      <c r="E1996" s="594" t="s">
        <v>183</v>
      </c>
      <c r="F1996" s="594" t="s">
        <v>587</v>
      </c>
      <c r="G1996" s="596" t="s">
        <v>588</v>
      </c>
      <c r="H1996" s="597">
        <v>1207000</v>
      </c>
    </row>
    <row r="1997" spans="1:8">
      <c r="A1997" s="594" t="s">
        <v>132</v>
      </c>
      <c r="B1997" s="594" t="s">
        <v>1377</v>
      </c>
      <c r="C1997" s="594" t="s">
        <v>276</v>
      </c>
      <c r="D1997" s="594" t="s">
        <v>2725</v>
      </c>
      <c r="E1997" s="594" t="s">
        <v>183</v>
      </c>
      <c r="F1997" s="594" t="s">
        <v>736</v>
      </c>
      <c r="G1997" s="596" t="s">
        <v>737</v>
      </c>
      <c r="H1997" s="597">
        <v>13200000</v>
      </c>
    </row>
    <row r="1998" spans="1:8">
      <c r="A1998" s="594" t="s">
        <v>132</v>
      </c>
      <c r="B1998" s="594" t="s">
        <v>1377</v>
      </c>
      <c r="C1998" s="594" t="s">
        <v>276</v>
      </c>
      <c r="D1998" s="594" t="s">
        <v>2725</v>
      </c>
      <c r="E1998" s="594" t="s">
        <v>183</v>
      </c>
      <c r="F1998" s="594" t="s">
        <v>185</v>
      </c>
      <c r="G1998" s="596" t="s">
        <v>186</v>
      </c>
      <c r="H1998" s="597">
        <v>7700000</v>
      </c>
    </row>
    <row r="1999" spans="1:8">
      <c r="A1999" s="594" t="s">
        <v>132</v>
      </c>
      <c r="B1999" s="594" t="s">
        <v>1377</v>
      </c>
      <c r="C1999" s="594" t="s">
        <v>276</v>
      </c>
      <c r="D1999" s="594" t="s">
        <v>2725</v>
      </c>
      <c r="E1999" s="594" t="s">
        <v>183</v>
      </c>
      <c r="F1999" s="594" t="s">
        <v>187</v>
      </c>
      <c r="G1999" s="596" t="s">
        <v>2683</v>
      </c>
      <c r="H1999" s="597">
        <v>23980000</v>
      </c>
    </row>
    <row r="2000" spans="1:8">
      <c r="A2000" s="594" t="s">
        <v>132</v>
      </c>
      <c r="B2000" s="594" t="s">
        <v>1377</v>
      </c>
      <c r="C2000" s="594" t="s">
        <v>276</v>
      </c>
      <c r="D2000" s="594" t="s">
        <v>2725</v>
      </c>
      <c r="E2000" s="594" t="s">
        <v>738</v>
      </c>
      <c r="F2000" s="595" t="s">
        <v>411</v>
      </c>
      <c r="G2000" s="596" t="s">
        <v>739</v>
      </c>
      <c r="H2000" s="597">
        <v>29400000</v>
      </c>
    </row>
    <row r="2001" spans="1:8">
      <c r="A2001" s="594" t="s">
        <v>132</v>
      </c>
      <c r="B2001" s="594" t="s">
        <v>1377</v>
      </c>
      <c r="C2001" s="594" t="s">
        <v>276</v>
      </c>
      <c r="D2001" s="594" t="s">
        <v>2725</v>
      </c>
      <c r="E2001" s="594" t="s">
        <v>738</v>
      </c>
      <c r="F2001" s="594" t="s">
        <v>356</v>
      </c>
      <c r="G2001" s="596" t="s">
        <v>357</v>
      </c>
      <c r="H2001" s="597">
        <v>29400000</v>
      </c>
    </row>
    <row r="2002" spans="1:8">
      <c r="A2002" s="594" t="s">
        <v>132</v>
      </c>
      <c r="B2002" s="594" t="s">
        <v>1377</v>
      </c>
      <c r="C2002" s="594" t="s">
        <v>276</v>
      </c>
      <c r="D2002" s="594" t="s">
        <v>2725</v>
      </c>
      <c r="E2002" s="594" t="s">
        <v>744</v>
      </c>
      <c r="F2002" s="595" t="s">
        <v>411</v>
      </c>
      <c r="G2002" s="596" t="s">
        <v>2686</v>
      </c>
      <c r="H2002" s="597">
        <v>241747977</v>
      </c>
    </row>
    <row r="2003" spans="1:8">
      <c r="A2003" s="594" t="s">
        <v>132</v>
      </c>
      <c r="B2003" s="594" t="s">
        <v>1377</v>
      </c>
      <c r="C2003" s="594" t="s">
        <v>276</v>
      </c>
      <c r="D2003" s="594" t="s">
        <v>2725</v>
      </c>
      <c r="E2003" s="594" t="s">
        <v>744</v>
      </c>
      <c r="F2003" s="594" t="s">
        <v>1061</v>
      </c>
      <c r="G2003" s="596" t="s">
        <v>2729</v>
      </c>
      <c r="H2003" s="597">
        <v>41270000</v>
      </c>
    </row>
    <row r="2004" spans="1:8">
      <c r="A2004" s="594" t="s">
        <v>132</v>
      </c>
      <c r="B2004" s="594" t="s">
        <v>1377</v>
      </c>
      <c r="C2004" s="594" t="s">
        <v>276</v>
      </c>
      <c r="D2004" s="594" t="s">
        <v>2725</v>
      </c>
      <c r="E2004" s="594" t="s">
        <v>744</v>
      </c>
      <c r="F2004" s="594" t="s">
        <v>572</v>
      </c>
      <c r="G2004" s="596" t="s">
        <v>2689</v>
      </c>
      <c r="H2004" s="597">
        <v>10704977</v>
      </c>
    </row>
    <row r="2005" spans="1:8">
      <c r="A2005" s="594" t="s">
        <v>132</v>
      </c>
      <c r="B2005" s="594" t="s">
        <v>1377</v>
      </c>
      <c r="C2005" s="594" t="s">
        <v>276</v>
      </c>
      <c r="D2005" s="594" t="s">
        <v>2725</v>
      </c>
      <c r="E2005" s="594" t="s">
        <v>744</v>
      </c>
      <c r="F2005" s="594" t="s">
        <v>746</v>
      </c>
      <c r="G2005" s="596" t="s">
        <v>2690</v>
      </c>
      <c r="H2005" s="597">
        <v>6330000</v>
      </c>
    </row>
    <row r="2006" spans="1:8">
      <c r="A2006" s="594" t="s">
        <v>132</v>
      </c>
      <c r="B2006" s="594" t="s">
        <v>1377</v>
      </c>
      <c r="C2006" s="594" t="s">
        <v>276</v>
      </c>
      <c r="D2006" s="594" t="s">
        <v>2725</v>
      </c>
      <c r="E2006" s="594" t="s">
        <v>744</v>
      </c>
      <c r="F2006" s="594" t="s">
        <v>748</v>
      </c>
      <c r="G2006" s="596" t="s">
        <v>35</v>
      </c>
      <c r="H2006" s="597">
        <v>183443000</v>
      </c>
    </row>
    <row r="2007" spans="1:8">
      <c r="A2007" s="594" t="s">
        <v>132</v>
      </c>
      <c r="B2007" s="594" t="s">
        <v>1377</v>
      </c>
      <c r="C2007" s="594" t="s">
        <v>276</v>
      </c>
      <c r="D2007" s="594" t="s">
        <v>2725</v>
      </c>
      <c r="E2007" s="594" t="s">
        <v>2692</v>
      </c>
      <c r="F2007" s="595" t="s">
        <v>411</v>
      </c>
      <c r="G2007" s="596" t="s">
        <v>2693</v>
      </c>
      <c r="H2007" s="597">
        <v>116557000</v>
      </c>
    </row>
    <row r="2008" spans="1:8">
      <c r="A2008" s="594" t="s">
        <v>132</v>
      </c>
      <c r="B2008" s="594" t="s">
        <v>1377</v>
      </c>
      <c r="C2008" s="594" t="s">
        <v>276</v>
      </c>
      <c r="D2008" s="594" t="s">
        <v>2725</v>
      </c>
      <c r="E2008" s="594" t="s">
        <v>2692</v>
      </c>
      <c r="F2008" s="594" t="s">
        <v>2722</v>
      </c>
      <c r="G2008" s="596" t="s">
        <v>2690</v>
      </c>
      <c r="H2008" s="597">
        <v>32357000</v>
      </c>
    </row>
    <row r="2009" spans="1:8">
      <c r="A2009" s="594" t="s">
        <v>132</v>
      </c>
      <c r="B2009" s="594" t="s">
        <v>1377</v>
      </c>
      <c r="C2009" s="594" t="s">
        <v>276</v>
      </c>
      <c r="D2009" s="594" t="s">
        <v>2725</v>
      </c>
      <c r="E2009" s="594" t="s">
        <v>2692</v>
      </c>
      <c r="F2009" s="594" t="s">
        <v>2694</v>
      </c>
      <c r="G2009" s="596" t="s">
        <v>2689</v>
      </c>
      <c r="H2009" s="597">
        <v>84200000</v>
      </c>
    </row>
    <row r="2010" spans="1:8">
      <c r="A2010" s="594" t="s">
        <v>132</v>
      </c>
      <c r="B2010" s="594" t="s">
        <v>1377</v>
      </c>
      <c r="C2010" s="594" t="s">
        <v>276</v>
      </c>
      <c r="D2010" s="594" t="s">
        <v>2725</v>
      </c>
      <c r="E2010" s="594" t="s">
        <v>189</v>
      </c>
      <c r="F2010" s="595" t="s">
        <v>411</v>
      </c>
      <c r="G2010" s="596" t="s">
        <v>190</v>
      </c>
      <c r="H2010" s="597">
        <v>19900000</v>
      </c>
    </row>
    <row r="2011" spans="1:8">
      <c r="A2011" s="594" t="s">
        <v>132</v>
      </c>
      <c r="B2011" s="594" t="s">
        <v>1377</v>
      </c>
      <c r="C2011" s="594" t="s">
        <v>276</v>
      </c>
      <c r="D2011" s="594" t="s">
        <v>2725</v>
      </c>
      <c r="E2011" s="594" t="s">
        <v>189</v>
      </c>
      <c r="F2011" s="594" t="s">
        <v>13</v>
      </c>
      <c r="G2011" s="596" t="s">
        <v>2732</v>
      </c>
      <c r="H2011" s="597">
        <v>15000000</v>
      </c>
    </row>
    <row r="2012" spans="1:8">
      <c r="A2012" s="594" t="s">
        <v>132</v>
      </c>
      <c r="B2012" s="594" t="s">
        <v>1377</v>
      </c>
      <c r="C2012" s="594" t="s">
        <v>276</v>
      </c>
      <c r="D2012" s="594" t="s">
        <v>2725</v>
      </c>
      <c r="E2012" s="594" t="s">
        <v>189</v>
      </c>
      <c r="F2012" s="594" t="s">
        <v>37</v>
      </c>
      <c r="G2012" s="596" t="s">
        <v>2696</v>
      </c>
      <c r="H2012" s="597">
        <v>4900000</v>
      </c>
    </row>
    <row r="2013" spans="1:8">
      <c r="A2013" s="594" t="s">
        <v>132</v>
      </c>
      <c r="B2013" s="594" t="s">
        <v>1377</v>
      </c>
      <c r="C2013" s="594" t="s">
        <v>276</v>
      </c>
      <c r="D2013" s="594" t="s">
        <v>2725</v>
      </c>
      <c r="E2013" s="594" t="s">
        <v>194</v>
      </c>
      <c r="F2013" s="595" t="s">
        <v>411</v>
      </c>
      <c r="G2013" s="596" t="s">
        <v>195</v>
      </c>
      <c r="H2013" s="597">
        <v>73100000</v>
      </c>
    </row>
    <row r="2014" spans="1:8">
      <c r="A2014" s="594" t="s">
        <v>132</v>
      </c>
      <c r="B2014" s="594" t="s">
        <v>1377</v>
      </c>
      <c r="C2014" s="594" t="s">
        <v>276</v>
      </c>
      <c r="D2014" s="594" t="s">
        <v>2725</v>
      </c>
      <c r="E2014" s="594" t="s">
        <v>194</v>
      </c>
      <c r="F2014" s="594" t="s">
        <v>15</v>
      </c>
      <c r="G2014" s="596" t="s">
        <v>2701</v>
      </c>
      <c r="H2014" s="597">
        <v>4800000</v>
      </c>
    </row>
    <row r="2015" spans="1:8">
      <c r="A2015" s="594" t="s">
        <v>132</v>
      </c>
      <c r="B2015" s="594" t="s">
        <v>1377</v>
      </c>
      <c r="C2015" s="594" t="s">
        <v>276</v>
      </c>
      <c r="D2015" s="594" t="s">
        <v>2725</v>
      </c>
      <c r="E2015" s="594" t="s">
        <v>194</v>
      </c>
      <c r="F2015" s="594" t="s">
        <v>198</v>
      </c>
      <c r="G2015" s="596" t="s">
        <v>199</v>
      </c>
      <c r="H2015" s="597">
        <v>63260000</v>
      </c>
    </row>
    <row r="2016" spans="1:8">
      <c r="A2016" s="594" t="s">
        <v>132</v>
      </c>
      <c r="B2016" s="594" t="s">
        <v>1377</v>
      </c>
      <c r="C2016" s="594" t="s">
        <v>276</v>
      </c>
      <c r="D2016" s="594" t="s">
        <v>2725</v>
      </c>
      <c r="E2016" s="594" t="s">
        <v>194</v>
      </c>
      <c r="F2016" s="594" t="s">
        <v>200</v>
      </c>
      <c r="G2016" s="596" t="s">
        <v>201</v>
      </c>
      <c r="H2016" s="597">
        <v>5040000</v>
      </c>
    </row>
    <row r="2017" spans="1:8">
      <c r="A2017" s="594" t="s">
        <v>132</v>
      </c>
      <c r="B2017" s="594" t="s">
        <v>1377</v>
      </c>
      <c r="C2017" s="594" t="s">
        <v>276</v>
      </c>
      <c r="D2017" s="594" t="s">
        <v>2725</v>
      </c>
      <c r="E2017" s="594" t="s">
        <v>573</v>
      </c>
      <c r="F2017" s="595" t="s">
        <v>411</v>
      </c>
      <c r="G2017" s="596" t="s">
        <v>2703</v>
      </c>
      <c r="H2017" s="597">
        <v>4842000</v>
      </c>
    </row>
    <row r="2018" spans="1:8">
      <c r="A2018" s="594" t="s">
        <v>132</v>
      </c>
      <c r="B2018" s="594" t="s">
        <v>1377</v>
      </c>
      <c r="C2018" s="594" t="s">
        <v>276</v>
      </c>
      <c r="D2018" s="594" t="s">
        <v>2725</v>
      </c>
      <c r="E2018" s="594" t="s">
        <v>573</v>
      </c>
      <c r="F2018" s="594" t="s">
        <v>574</v>
      </c>
      <c r="G2018" s="596" t="s">
        <v>2704</v>
      </c>
      <c r="H2018" s="597">
        <v>4842000</v>
      </c>
    </row>
    <row r="2019" spans="1:8">
      <c r="A2019" s="594" t="s">
        <v>132</v>
      </c>
      <c r="B2019" s="594" t="s">
        <v>1377</v>
      </c>
      <c r="C2019" s="594" t="s">
        <v>276</v>
      </c>
      <c r="D2019" s="594" t="s">
        <v>2725</v>
      </c>
      <c r="E2019" s="594" t="s">
        <v>550</v>
      </c>
      <c r="F2019" s="595" t="s">
        <v>411</v>
      </c>
      <c r="G2019" s="596" t="s">
        <v>2705</v>
      </c>
      <c r="H2019" s="597">
        <v>17820000</v>
      </c>
    </row>
    <row r="2020" spans="1:8">
      <c r="A2020" s="594" t="s">
        <v>132</v>
      </c>
      <c r="B2020" s="594" t="s">
        <v>1377</v>
      </c>
      <c r="C2020" s="594" t="s">
        <v>276</v>
      </c>
      <c r="D2020" s="594" t="s">
        <v>2725</v>
      </c>
      <c r="E2020" s="594" t="s">
        <v>550</v>
      </c>
      <c r="F2020" s="594" t="s">
        <v>2706</v>
      </c>
      <c r="G2020" s="596" t="s">
        <v>72</v>
      </c>
      <c r="H2020" s="597">
        <v>17820000</v>
      </c>
    </row>
    <row r="2021" spans="1:8">
      <c r="A2021" s="594" t="s">
        <v>132</v>
      </c>
      <c r="B2021" s="594" t="s">
        <v>1377</v>
      </c>
      <c r="C2021" s="594" t="s">
        <v>276</v>
      </c>
      <c r="D2021" s="594" t="s">
        <v>2725</v>
      </c>
      <c r="E2021" s="594" t="s">
        <v>1293</v>
      </c>
      <c r="F2021" s="595" t="s">
        <v>411</v>
      </c>
      <c r="G2021" s="596" t="s">
        <v>2797</v>
      </c>
      <c r="H2021" s="597">
        <v>128000000</v>
      </c>
    </row>
    <row r="2022" spans="1:8">
      <c r="A2022" s="594" t="s">
        <v>132</v>
      </c>
      <c r="B2022" s="594" t="s">
        <v>1377</v>
      </c>
      <c r="C2022" s="594" t="s">
        <v>276</v>
      </c>
      <c r="D2022" s="594" t="s">
        <v>2725</v>
      </c>
      <c r="E2022" s="594" t="s">
        <v>1293</v>
      </c>
      <c r="F2022" s="594" t="s">
        <v>1295</v>
      </c>
      <c r="G2022" s="596" t="s">
        <v>2798</v>
      </c>
      <c r="H2022" s="597">
        <v>117497000</v>
      </c>
    </row>
    <row r="2023" spans="1:8">
      <c r="A2023" s="594" t="s">
        <v>132</v>
      </c>
      <c r="B2023" s="594" t="s">
        <v>1377</v>
      </c>
      <c r="C2023" s="594" t="s">
        <v>276</v>
      </c>
      <c r="D2023" s="594" t="s">
        <v>2725</v>
      </c>
      <c r="E2023" s="594" t="s">
        <v>1293</v>
      </c>
      <c r="F2023" s="594" t="s">
        <v>1294</v>
      </c>
      <c r="G2023" s="596" t="s">
        <v>2799</v>
      </c>
      <c r="H2023" s="597">
        <v>10503000</v>
      </c>
    </row>
    <row r="2024" spans="1:8">
      <c r="A2024" s="594" t="s">
        <v>132</v>
      </c>
      <c r="B2024" s="594" t="s">
        <v>1377</v>
      </c>
      <c r="C2024" s="594" t="s">
        <v>322</v>
      </c>
      <c r="D2024" s="595" t="s">
        <v>411</v>
      </c>
      <c r="E2024" s="595" t="s">
        <v>411</v>
      </c>
      <c r="F2024" s="595" t="s">
        <v>411</v>
      </c>
      <c r="G2024" s="596" t="s">
        <v>2661</v>
      </c>
      <c r="H2024" s="597">
        <v>10804000000</v>
      </c>
    </row>
    <row r="2025" spans="1:8">
      <c r="A2025" s="594" t="s">
        <v>132</v>
      </c>
      <c r="B2025" s="594" t="s">
        <v>1377</v>
      </c>
      <c r="C2025" s="594" t="s">
        <v>322</v>
      </c>
      <c r="D2025" s="594" t="s">
        <v>2662</v>
      </c>
      <c r="E2025" s="595" t="s">
        <v>411</v>
      </c>
      <c r="F2025" s="595" t="s">
        <v>411</v>
      </c>
      <c r="G2025" s="596" t="s">
        <v>2663</v>
      </c>
      <c r="H2025" s="597">
        <v>10804000000</v>
      </c>
    </row>
    <row r="2026" spans="1:8">
      <c r="A2026" s="594" t="s">
        <v>132</v>
      </c>
      <c r="B2026" s="594" t="s">
        <v>1377</v>
      </c>
      <c r="C2026" s="594" t="s">
        <v>322</v>
      </c>
      <c r="D2026" s="594" t="s">
        <v>2662</v>
      </c>
      <c r="E2026" s="594" t="s">
        <v>142</v>
      </c>
      <c r="F2026" s="595" t="s">
        <v>411</v>
      </c>
      <c r="G2026" s="596" t="s">
        <v>143</v>
      </c>
      <c r="H2026" s="597">
        <v>3487087000</v>
      </c>
    </row>
    <row r="2027" spans="1:8">
      <c r="A2027" s="594" t="s">
        <v>132</v>
      </c>
      <c r="B2027" s="594" t="s">
        <v>1377</v>
      </c>
      <c r="C2027" s="594" t="s">
        <v>322</v>
      </c>
      <c r="D2027" s="594" t="s">
        <v>2662</v>
      </c>
      <c r="E2027" s="594" t="s">
        <v>142</v>
      </c>
      <c r="F2027" s="594" t="s">
        <v>144</v>
      </c>
      <c r="G2027" s="596" t="s">
        <v>2664</v>
      </c>
      <c r="H2027" s="597">
        <v>3439789000</v>
      </c>
    </row>
    <row r="2028" spans="1:8">
      <c r="A2028" s="594" t="s">
        <v>132</v>
      </c>
      <c r="B2028" s="594" t="s">
        <v>1377</v>
      </c>
      <c r="C2028" s="594" t="s">
        <v>322</v>
      </c>
      <c r="D2028" s="594" t="s">
        <v>2662</v>
      </c>
      <c r="E2028" s="594" t="s">
        <v>142</v>
      </c>
      <c r="F2028" s="594" t="s">
        <v>146</v>
      </c>
      <c r="G2028" s="596" t="s">
        <v>2665</v>
      </c>
      <c r="H2028" s="597">
        <v>47298000</v>
      </c>
    </row>
    <row r="2029" spans="1:8">
      <c r="A2029" s="594" t="s">
        <v>132</v>
      </c>
      <c r="B2029" s="594" t="s">
        <v>1377</v>
      </c>
      <c r="C2029" s="594" t="s">
        <v>322</v>
      </c>
      <c r="D2029" s="594" t="s">
        <v>2662</v>
      </c>
      <c r="E2029" s="594" t="s">
        <v>148</v>
      </c>
      <c r="F2029" s="595" t="s">
        <v>411</v>
      </c>
      <c r="G2029" s="596" t="s">
        <v>149</v>
      </c>
      <c r="H2029" s="597">
        <v>1433000308</v>
      </c>
    </row>
    <row r="2030" spans="1:8">
      <c r="A2030" s="594" t="s">
        <v>132</v>
      </c>
      <c r="B2030" s="594" t="s">
        <v>1377</v>
      </c>
      <c r="C2030" s="594" t="s">
        <v>322</v>
      </c>
      <c r="D2030" s="594" t="s">
        <v>2662</v>
      </c>
      <c r="E2030" s="594" t="s">
        <v>148</v>
      </c>
      <c r="F2030" s="594" t="s">
        <v>223</v>
      </c>
      <c r="G2030" s="596" t="s">
        <v>224</v>
      </c>
      <c r="H2030" s="597">
        <v>172262100</v>
      </c>
    </row>
    <row r="2031" spans="1:8">
      <c r="A2031" s="594" t="s">
        <v>132</v>
      </c>
      <c r="B2031" s="594" t="s">
        <v>1377</v>
      </c>
      <c r="C2031" s="594" t="s">
        <v>322</v>
      </c>
      <c r="D2031" s="594" t="s">
        <v>2662</v>
      </c>
      <c r="E2031" s="594" t="s">
        <v>148</v>
      </c>
      <c r="F2031" s="594" t="s">
        <v>591</v>
      </c>
      <c r="G2031" s="596" t="s">
        <v>592</v>
      </c>
      <c r="H2031" s="597">
        <v>7810400</v>
      </c>
    </row>
    <row r="2032" spans="1:8">
      <c r="A2032" s="594" t="s">
        <v>132</v>
      </c>
      <c r="B2032" s="594" t="s">
        <v>1377</v>
      </c>
      <c r="C2032" s="594" t="s">
        <v>322</v>
      </c>
      <c r="D2032" s="594" t="s">
        <v>2662</v>
      </c>
      <c r="E2032" s="594" t="s">
        <v>148</v>
      </c>
      <c r="F2032" s="594" t="s">
        <v>1075</v>
      </c>
      <c r="G2032" s="596" t="s">
        <v>2666</v>
      </c>
      <c r="H2032" s="597">
        <v>125072200</v>
      </c>
    </row>
    <row r="2033" spans="1:8">
      <c r="A2033" s="594" t="s">
        <v>132</v>
      </c>
      <c r="B2033" s="594" t="s">
        <v>1377</v>
      </c>
      <c r="C2033" s="594" t="s">
        <v>322</v>
      </c>
      <c r="D2033" s="594" t="s">
        <v>2662</v>
      </c>
      <c r="E2033" s="594" t="s">
        <v>148</v>
      </c>
      <c r="F2033" s="594" t="s">
        <v>150</v>
      </c>
      <c r="G2033" s="596" t="s">
        <v>151</v>
      </c>
      <c r="H2033" s="597">
        <v>115840600</v>
      </c>
    </row>
    <row r="2034" spans="1:8">
      <c r="A2034" s="594" t="s">
        <v>132</v>
      </c>
      <c r="B2034" s="594" t="s">
        <v>1377</v>
      </c>
      <c r="C2034" s="594" t="s">
        <v>322</v>
      </c>
      <c r="D2034" s="594" t="s">
        <v>2662</v>
      </c>
      <c r="E2034" s="594" t="s">
        <v>148</v>
      </c>
      <c r="F2034" s="594" t="s">
        <v>605</v>
      </c>
      <c r="G2034" s="596" t="s">
        <v>2668</v>
      </c>
      <c r="H2034" s="597">
        <v>26983086</v>
      </c>
    </row>
    <row r="2035" spans="1:8">
      <c r="A2035" s="594" t="s">
        <v>132</v>
      </c>
      <c r="B2035" s="594" t="s">
        <v>1377</v>
      </c>
      <c r="C2035" s="594" t="s">
        <v>322</v>
      </c>
      <c r="D2035" s="594" t="s">
        <v>2662</v>
      </c>
      <c r="E2035" s="594" t="s">
        <v>148</v>
      </c>
      <c r="F2035" s="594" t="s">
        <v>624</v>
      </c>
      <c r="G2035" s="596" t="s">
        <v>2774</v>
      </c>
      <c r="H2035" s="597">
        <v>43848000</v>
      </c>
    </row>
    <row r="2036" spans="1:8">
      <c r="A2036" s="594" t="s">
        <v>132</v>
      </c>
      <c r="B2036" s="594" t="s">
        <v>1377</v>
      </c>
      <c r="C2036" s="594" t="s">
        <v>322</v>
      </c>
      <c r="D2036" s="594" t="s">
        <v>2662</v>
      </c>
      <c r="E2036" s="594" t="s">
        <v>148</v>
      </c>
      <c r="F2036" s="594" t="s">
        <v>212</v>
      </c>
      <c r="G2036" s="596" t="s">
        <v>213</v>
      </c>
      <c r="H2036" s="597">
        <v>918532242</v>
      </c>
    </row>
    <row r="2037" spans="1:8">
      <c r="A2037" s="594" t="s">
        <v>132</v>
      </c>
      <c r="B2037" s="594" t="s">
        <v>1377</v>
      </c>
      <c r="C2037" s="594" t="s">
        <v>322</v>
      </c>
      <c r="D2037" s="594" t="s">
        <v>2662</v>
      </c>
      <c r="E2037" s="594" t="s">
        <v>148</v>
      </c>
      <c r="F2037" s="594" t="s">
        <v>227</v>
      </c>
      <c r="G2037" s="596" t="s">
        <v>2669</v>
      </c>
      <c r="H2037" s="597">
        <v>22651680</v>
      </c>
    </row>
    <row r="2038" spans="1:8">
      <c r="A2038" s="594" t="s">
        <v>132</v>
      </c>
      <c r="B2038" s="594" t="s">
        <v>1377</v>
      </c>
      <c r="C2038" s="594" t="s">
        <v>322</v>
      </c>
      <c r="D2038" s="594" t="s">
        <v>2662</v>
      </c>
      <c r="E2038" s="594" t="s">
        <v>582</v>
      </c>
      <c r="F2038" s="595" t="s">
        <v>411</v>
      </c>
      <c r="G2038" s="596" t="s">
        <v>583</v>
      </c>
      <c r="H2038" s="597">
        <v>295795000</v>
      </c>
    </row>
    <row r="2039" spans="1:8">
      <c r="A2039" s="594" t="s">
        <v>132</v>
      </c>
      <c r="B2039" s="594" t="s">
        <v>1377</v>
      </c>
      <c r="C2039" s="594" t="s">
        <v>322</v>
      </c>
      <c r="D2039" s="594" t="s">
        <v>2662</v>
      </c>
      <c r="E2039" s="594" t="s">
        <v>582</v>
      </c>
      <c r="F2039" s="594" t="s">
        <v>584</v>
      </c>
      <c r="G2039" s="596" t="s">
        <v>2670</v>
      </c>
      <c r="H2039" s="597">
        <v>62380000</v>
      </c>
    </row>
    <row r="2040" spans="1:8">
      <c r="A2040" s="594" t="s">
        <v>132</v>
      </c>
      <c r="B2040" s="594" t="s">
        <v>1377</v>
      </c>
      <c r="C2040" s="594" t="s">
        <v>322</v>
      </c>
      <c r="D2040" s="594" t="s">
        <v>2662</v>
      </c>
      <c r="E2040" s="594" t="s">
        <v>582</v>
      </c>
      <c r="F2040" s="594" t="s">
        <v>478</v>
      </c>
      <c r="G2040" s="596" t="s">
        <v>2775</v>
      </c>
      <c r="H2040" s="597">
        <v>233160000</v>
      </c>
    </row>
    <row r="2041" spans="1:8">
      <c r="A2041" s="594" t="s">
        <v>132</v>
      </c>
      <c r="B2041" s="594" t="s">
        <v>1377</v>
      </c>
      <c r="C2041" s="594" t="s">
        <v>322</v>
      </c>
      <c r="D2041" s="594" t="s">
        <v>2662</v>
      </c>
      <c r="E2041" s="594" t="s">
        <v>582</v>
      </c>
      <c r="F2041" s="594" t="s">
        <v>586</v>
      </c>
      <c r="G2041" s="596" t="s">
        <v>2671</v>
      </c>
      <c r="H2041" s="597">
        <v>255000</v>
      </c>
    </row>
    <row r="2042" spans="1:8">
      <c r="A2042" s="594" t="s">
        <v>132</v>
      </c>
      <c r="B2042" s="594" t="s">
        <v>1377</v>
      </c>
      <c r="C2042" s="594" t="s">
        <v>322</v>
      </c>
      <c r="D2042" s="594" t="s">
        <v>2662</v>
      </c>
      <c r="E2042" s="594" t="s">
        <v>152</v>
      </c>
      <c r="F2042" s="595" t="s">
        <v>411</v>
      </c>
      <c r="G2042" s="596" t="s">
        <v>153</v>
      </c>
      <c r="H2042" s="597">
        <v>652273000</v>
      </c>
    </row>
    <row r="2043" spans="1:8">
      <c r="A2043" s="594" t="s">
        <v>132</v>
      </c>
      <c r="B2043" s="594" t="s">
        <v>1377</v>
      </c>
      <c r="C2043" s="594" t="s">
        <v>322</v>
      </c>
      <c r="D2043" s="594" t="s">
        <v>2662</v>
      </c>
      <c r="E2043" s="594" t="s">
        <v>152</v>
      </c>
      <c r="F2043" s="594" t="s">
        <v>606</v>
      </c>
      <c r="G2043" s="596" t="s">
        <v>195</v>
      </c>
      <c r="H2043" s="597">
        <v>652273000</v>
      </c>
    </row>
    <row r="2044" spans="1:8">
      <c r="A2044" s="594" t="s">
        <v>132</v>
      </c>
      <c r="B2044" s="594" t="s">
        <v>1377</v>
      </c>
      <c r="C2044" s="594" t="s">
        <v>322</v>
      </c>
      <c r="D2044" s="594" t="s">
        <v>2662</v>
      </c>
      <c r="E2044" s="594" t="s">
        <v>156</v>
      </c>
      <c r="F2044" s="595" t="s">
        <v>411</v>
      </c>
      <c r="G2044" s="596" t="s">
        <v>514</v>
      </c>
      <c r="H2044" s="597">
        <v>966772621</v>
      </c>
    </row>
    <row r="2045" spans="1:8">
      <c r="A2045" s="594" t="s">
        <v>132</v>
      </c>
      <c r="B2045" s="594" t="s">
        <v>1377</v>
      </c>
      <c r="C2045" s="594" t="s">
        <v>322</v>
      </c>
      <c r="D2045" s="594" t="s">
        <v>2662</v>
      </c>
      <c r="E2045" s="594" t="s">
        <v>156</v>
      </c>
      <c r="F2045" s="594" t="s">
        <v>157</v>
      </c>
      <c r="G2045" s="596" t="s">
        <v>158</v>
      </c>
      <c r="H2045" s="597">
        <v>763063499</v>
      </c>
    </row>
    <row r="2046" spans="1:8">
      <c r="A2046" s="594" t="s">
        <v>132</v>
      </c>
      <c r="B2046" s="594" t="s">
        <v>1377</v>
      </c>
      <c r="C2046" s="594" t="s">
        <v>322</v>
      </c>
      <c r="D2046" s="594" t="s">
        <v>2662</v>
      </c>
      <c r="E2046" s="594" t="s">
        <v>156</v>
      </c>
      <c r="F2046" s="594" t="s">
        <v>159</v>
      </c>
      <c r="G2046" s="596" t="s">
        <v>160</v>
      </c>
      <c r="H2046" s="597">
        <v>127859873</v>
      </c>
    </row>
    <row r="2047" spans="1:8">
      <c r="A2047" s="594" t="s">
        <v>132</v>
      </c>
      <c r="B2047" s="594" t="s">
        <v>1377</v>
      </c>
      <c r="C2047" s="594" t="s">
        <v>322</v>
      </c>
      <c r="D2047" s="594" t="s">
        <v>2662</v>
      </c>
      <c r="E2047" s="594" t="s">
        <v>156</v>
      </c>
      <c r="F2047" s="594" t="s">
        <v>161</v>
      </c>
      <c r="G2047" s="596" t="s">
        <v>162</v>
      </c>
      <c r="H2047" s="597">
        <v>74438599</v>
      </c>
    </row>
    <row r="2048" spans="1:8">
      <c r="A2048" s="594" t="s">
        <v>132</v>
      </c>
      <c r="B2048" s="594" t="s">
        <v>1377</v>
      </c>
      <c r="C2048" s="594" t="s">
        <v>322</v>
      </c>
      <c r="D2048" s="594" t="s">
        <v>2662</v>
      </c>
      <c r="E2048" s="594" t="s">
        <v>156</v>
      </c>
      <c r="F2048" s="594" t="s">
        <v>1</v>
      </c>
      <c r="G2048" s="596" t="s">
        <v>2</v>
      </c>
      <c r="H2048" s="597">
        <v>1410650</v>
      </c>
    </row>
    <row r="2049" spans="1:8">
      <c r="A2049" s="594" t="s">
        <v>132</v>
      </c>
      <c r="B2049" s="594" t="s">
        <v>1377</v>
      </c>
      <c r="C2049" s="594" t="s">
        <v>322</v>
      </c>
      <c r="D2049" s="594" t="s">
        <v>2662</v>
      </c>
      <c r="E2049" s="594" t="s">
        <v>167</v>
      </c>
      <c r="F2049" s="595" t="s">
        <v>411</v>
      </c>
      <c r="G2049" s="596" t="s">
        <v>168</v>
      </c>
      <c r="H2049" s="597">
        <v>277575700</v>
      </c>
    </row>
    <row r="2050" spans="1:8">
      <c r="A2050" s="594" t="s">
        <v>132</v>
      </c>
      <c r="B2050" s="594" t="s">
        <v>1377</v>
      </c>
      <c r="C2050" s="594" t="s">
        <v>322</v>
      </c>
      <c r="D2050" s="594" t="s">
        <v>2662</v>
      </c>
      <c r="E2050" s="594" t="s">
        <v>167</v>
      </c>
      <c r="F2050" s="594" t="s">
        <v>228</v>
      </c>
      <c r="G2050" s="596" t="s">
        <v>2673</v>
      </c>
      <c r="H2050" s="597">
        <v>100917700</v>
      </c>
    </row>
    <row r="2051" spans="1:8">
      <c r="A2051" s="594" t="s">
        <v>132</v>
      </c>
      <c r="B2051" s="594" t="s">
        <v>1377</v>
      </c>
      <c r="C2051" s="594" t="s">
        <v>322</v>
      </c>
      <c r="D2051" s="594" t="s">
        <v>2662</v>
      </c>
      <c r="E2051" s="594" t="s">
        <v>167</v>
      </c>
      <c r="F2051" s="594" t="s">
        <v>169</v>
      </c>
      <c r="G2051" s="596" t="s">
        <v>2674</v>
      </c>
      <c r="H2051" s="597">
        <v>29368000</v>
      </c>
    </row>
    <row r="2052" spans="1:8">
      <c r="A2052" s="594" t="s">
        <v>132</v>
      </c>
      <c r="B2052" s="594" t="s">
        <v>1377</v>
      </c>
      <c r="C2052" s="594" t="s">
        <v>322</v>
      </c>
      <c r="D2052" s="594" t="s">
        <v>2662</v>
      </c>
      <c r="E2052" s="594" t="s">
        <v>167</v>
      </c>
      <c r="F2052" s="594" t="s">
        <v>230</v>
      </c>
      <c r="G2052" s="596" t="s">
        <v>2675</v>
      </c>
      <c r="H2052" s="597">
        <v>129498000</v>
      </c>
    </row>
    <row r="2053" spans="1:8">
      <c r="A2053" s="594" t="s">
        <v>132</v>
      </c>
      <c r="B2053" s="594" t="s">
        <v>1377</v>
      </c>
      <c r="C2053" s="594" t="s">
        <v>322</v>
      </c>
      <c r="D2053" s="594" t="s">
        <v>2662</v>
      </c>
      <c r="E2053" s="594" t="s">
        <v>167</v>
      </c>
      <c r="F2053" s="594" t="s">
        <v>214</v>
      </c>
      <c r="G2053" s="596" t="s">
        <v>2676</v>
      </c>
      <c r="H2053" s="597">
        <v>1860000</v>
      </c>
    </row>
    <row r="2054" spans="1:8">
      <c r="A2054" s="594" t="s">
        <v>132</v>
      </c>
      <c r="B2054" s="594" t="s">
        <v>1377</v>
      </c>
      <c r="C2054" s="594" t="s">
        <v>322</v>
      </c>
      <c r="D2054" s="594" t="s">
        <v>2662</v>
      </c>
      <c r="E2054" s="594" t="s">
        <v>167</v>
      </c>
      <c r="F2054" s="594" t="s">
        <v>354</v>
      </c>
      <c r="G2054" s="596" t="s">
        <v>2736</v>
      </c>
      <c r="H2054" s="597">
        <v>12812000</v>
      </c>
    </row>
    <row r="2055" spans="1:8">
      <c r="A2055" s="594" t="s">
        <v>132</v>
      </c>
      <c r="B2055" s="594" t="s">
        <v>1377</v>
      </c>
      <c r="C2055" s="594" t="s">
        <v>322</v>
      </c>
      <c r="D2055" s="594" t="s">
        <v>2662</v>
      </c>
      <c r="E2055" s="594" t="s">
        <v>167</v>
      </c>
      <c r="F2055" s="594" t="s">
        <v>232</v>
      </c>
      <c r="G2055" s="596" t="s">
        <v>195</v>
      </c>
      <c r="H2055" s="597">
        <v>3120000</v>
      </c>
    </row>
    <row r="2056" spans="1:8">
      <c r="A2056" s="594" t="s">
        <v>132</v>
      </c>
      <c r="B2056" s="594" t="s">
        <v>1377</v>
      </c>
      <c r="C2056" s="594" t="s">
        <v>322</v>
      </c>
      <c r="D2056" s="594" t="s">
        <v>2662</v>
      </c>
      <c r="E2056" s="594" t="s">
        <v>171</v>
      </c>
      <c r="F2056" s="595" t="s">
        <v>411</v>
      </c>
      <c r="G2056" s="596" t="s">
        <v>2677</v>
      </c>
      <c r="H2056" s="597">
        <v>369805000</v>
      </c>
    </row>
    <row r="2057" spans="1:8">
      <c r="A2057" s="594" t="s">
        <v>132</v>
      </c>
      <c r="B2057" s="594" t="s">
        <v>1377</v>
      </c>
      <c r="C2057" s="594" t="s">
        <v>322</v>
      </c>
      <c r="D2057" s="594" t="s">
        <v>2662</v>
      </c>
      <c r="E2057" s="594" t="s">
        <v>171</v>
      </c>
      <c r="F2057" s="594" t="s">
        <v>173</v>
      </c>
      <c r="G2057" s="596" t="s">
        <v>174</v>
      </c>
      <c r="H2057" s="597">
        <v>118415000</v>
      </c>
    </row>
    <row r="2058" spans="1:8">
      <c r="A2058" s="594" t="s">
        <v>132</v>
      </c>
      <c r="B2058" s="594" t="s">
        <v>1377</v>
      </c>
      <c r="C2058" s="594" t="s">
        <v>322</v>
      </c>
      <c r="D2058" s="594" t="s">
        <v>2662</v>
      </c>
      <c r="E2058" s="594" t="s">
        <v>171</v>
      </c>
      <c r="F2058" s="594" t="s">
        <v>216</v>
      </c>
      <c r="G2058" s="596" t="s">
        <v>217</v>
      </c>
      <c r="H2058" s="597">
        <v>17330000</v>
      </c>
    </row>
    <row r="2059" spans="1:8">
      <c r="A2059" s="594" t="s">
        <v>132</v>
      </c>
      <c r="B2059" s="594" t="s">
        <v>1377</v>
      </c>
      <c r="C2059" s="594" t="s">
        <v>322</v>
      </c>
      <c r="D2059" s="594" t="s">
        <v>2662</v>
      </c>
      <c r="E2059" s="594" t="s">
        <v>171</v>
      </c>
      <c r="F2059" s="594" t="s">
        <v>5</v>
      </c>
      <c r="G2059" s="596" t="s">
        <v>2678</v>
      </c>
      <c r="H2059" s="597">
        <v>51200000</v>
      </c>
    </row>
    <row r="2060" spans="1:8">
      <c r="A2060" s="594" t="s">
        <v>132</v>
      </c>
      <c r="B2060" s="594" t="s">
        <v>1377</v>
      </c>
      <c r="C2060" s="594" t="s">
        <v>322</v>
      </c>
      <c r="D2060" s="594" t="s">
        <v>2662</v>
      </c>
      <c r="E2060" s="594" t="s">
        <v>171</v>
      </c>
      <c r="F2060" s="594" t="s">
        <v>175</v>
      </c>
      <c r="G2060" s="596" t="s">
        <v>176</v>
      </c>
      <c r="H2060" s="597">
        <v>182860000</v>
      </c>
    </row>
    <row r="2061" spans="1:8">
      <c r="A2061" s="594" t="s">
        <v>132</v>
      </c>
      <c r="B2061" s="594" t="s">
        <v>1377</v>
      </c>
      <c r="C2061" s="594" t="s">
        <v>322</v>
      </c>
      <c r="D2061" s="594" t="s">
        <v>2662</v>
      </c>
      <c r="E2061" s="594" t="s">
        <v>177</v>
      </c>
      <c r="F2061" s="595" t="s">
        <v>411</v>
      </c>
      <c r="G2061" s="596" t="s">
        <v>178</v>
      </c>
      <c r="H2061" s="597">
        <v>142382071</v>
      </c>
    </row>
    <row r="2062" spans="1:8">
      <c r="A2062" s="594" t="s">
        <v>132</v>
      </c>
      <c r="B2062" s="594" t="s">
        <v>1377</v>
      </c>
      <c r="C2062" s="594" t="s">
        <v>322</v>
      </c>
      <c r="D2062" s="594" t="s">
        <v>2662</v>
      </c>
      <c r="E2062" s="594" t="s">
        <v>177</v>
      </c>
      <c r="F2062" s="594" t="s">
        <v>181</v>
      </c>
      <c r="G2062" s="596" t="s">
        <v>182</v>
      </c>
      <c r="H2062" s="597">
        <v>40977800</v>
      </c>
    </row>
    <row r="2063" spans="1:8">
      <c r="A2063" s="594" t="s">
        <v>132</v>
      </c>
      <c r="B2063" s="594" t="s">
        <v>1377</v>
      </c>
      <c r="C2063" s="594" t="s">
        <v>322</v>
      </c>
      <c r="D2063" s="594" t="s">
        <v>2662</v>
      </c>
      <c r="E2063" s="594" t="s">
        <v>177</v>
      </c>
      <c r="F2063" s="594" t="s">
        <v>1297</v>
      </c>
      <c r="G2063" s="596" t="s">
        <v>2680</v>
      </c>
      <c r="H2063" s="597">
        <v>17710300</v>
      </c>
    </row>
    <row r="2064" spans="1:8">
      <c r="A2064" s="594" t="s">
        <v>132</v>
      </c>
      <c r="B2064" s="594" t="s">
        <v>1377</v>
      </c>
      <c r="C2064" s="594" t="s">
        <v>322</v>
      </c>
      <c r="D2064" s="594" t="s">
        <v>2662</v>
      </c>
      <c r="E2064" s="594" t="s">
        <v>177</v>
      </c>
      <c r="F2064" s="594" t="s">
        <v>237</v>
      </c>
      <c r="G2064" s="596" t="s">
        <v>2681</v>
      </c>
      <c r="H2064" s="597">
        <v>83693971</v>
      </c>
    </row>
    <row r="2065" spans="1:8">
      <c r="A2065" s="594" t="s">
        <v>132</v>
      </c>
      <c r="B2065" s="594" t="s">
        <v>1377</v>
      </c>
      <c r="C2065" s="594" t="s">
        <v>322</v>
      </c>
      <c r="D2065" s="594" t="s">
        <v>2662</v>
      </c>
      <c r="E2065" s="594" t="s">
        <v>240</v>
      </c>
      <c r="F2065" s="595" t="s">
        <v>411</v>
      </c>
      <c r="G2065" s="596" t="s">
        <v>241</v>
      </c>
      <c r="H2065" s="597">
        <v>69448000</v>
      </c>
    </row>
    <row r="2066" spans="1:8">
      <c r="A2066" s="594" t="s">
        <v>132</v>
      </c>
      <c r="B2066" s="594" t="s">
        <v>1377</v>
      </c>
      <c r="C2066" s="594" t="s">
        <v>322</v>
      </c>
      <c r="D2066" s="594" t="s">
        <v>2662</v>
      </c>
      <c r="E2066" s="594" t="s">
        <v>240</v>
      </c>
      <c r="F2066" s="594" t="s">
        <v>735</v>
      </c>
      <c r="G2066" s="596" t="s">
        <v>193</v>
      </c>
      <c r="H2066" s="597">
        <v>69448000</v>
      </c>
    </row>
    <row r="2067" spans="1:8">
      <c r="A2067" s="594" t="s">
        <v>132</v>
      </c>
      <c r="B2067" s="594" t="s">
        <v>1377</v>
      </c>
      <c r="C2067" s="594" t="s">
        <v>322</v>
      </c>
      <c r="D2067" s="594" t="s">
        <v>2662</v>
      </c>
      <c r="E2067" s="594" t="s">
        <v>183</v>
      </c>
      <c r="F2067" s="595" t="s">
        <v>411</v>
      </c>
      <c r="G2067" s="596" t="s">
        <v>184</v>
      </c>
      <c r="H2067" s="597">
        <v>366998000</v>
      </c>
    </row>
    <row r="2068" spans="1:8">
      <c r="A2068" s="594" t="s">
        <v>132</v>
      </c>
      <c r="B2068" s="594" t="s">
        <v>1377</v>
      </c>
      <c r="C2068" s="594" t="s">
        <v>322</v>
      </c>
      <c r="D2068" s="594" t="s">
        <v>2662</v>
      </c>
      <c r="E2068" s="594" t="s">
        <v>183</v>
      </c>
      <c r="F2068" s="594" t="s">
        <v>587</v>
      </c>
      <c r="G2068" s="596" t="s">
        <v>588</v>
      </c>
      <c r="H2068" s="597">
        <v>98410000</v>
      </c>
    </row>
    <row r="2069" spans="1:8">
      <c r="A2069" s="594" t="s">
        <v>132</v>
      </c>
      <c r="B2069" s="594" t="s">
        <v>1377</v>
      </c>
      <c r="C2069" s="594" t="s">
        <v>322</v>
      </c>
      <c r="D2069" s="594" t="s">
        <v>2662</v>
      </c>
      <c r="E2069" s="594" t="s">
        <v>183</v>
      </c>
      <c r="F2069" s="594" t="s">
        <v>736</v>
      </c>
      <c r="G2069" s="596" t="s">
        <v>737</v>
      </c>
      <c r="H2069" s="597">
        <v>29650000</v>
      </c>
    </row>
    <row r="2070" spans="1:8">
      <c r="A2070" s="594" t="s">
        <v>132</v>
      </c>
      <c r="B2070" s="594" t="s">
        <v>1377</v>
      </c>
      <c r="C2070" s="594" t="s">
        <v>322</v>
      </c>
      <c r="D2070" s="594" t="s">
        <v>2662</v>
      </c>
      <c r="E2070" s="594" t="s">
        <v>183</v>
      </c>
      <c r="F2070" s="594" t="s">
        <v>185</v>
      </c>
      <c r="G2070" s="596" t="s">
        <v>186</v>
      </c>
      <c r="H2070" s="597">
        <v>41043000</v>
      </c>
    </row>
    <row r="2071" spans="1:8">
      <c r="A2071" s="594" t="s">
        <v>132</v>
      </c>
      <c r="B2071" s="594" t="s">
        <v>1377</v>
      </c>
      <c r="C2071" s="594" t="s">
        <v>322</v>
      </c>
      <c r="D2071" s="594" t="s">
        <v>2662</v>
      </c>
      <c r="E2071" s="594" t="s">
        <v>183</v>
      </c>
      <c r="F2071" s="594" t="s">
        <v>187</v>
      </c>
      <c r="G2071" s="596" t="s">
        <v>2683</v>
      </c>
      <c r="H2071" s="597">
        <v>197895000</v>
      </c>
    </row>
    <row r="2072" spans="1:8">
      <c r="A2072" s="594" t="s">
        <v>132</v>
      </c>
      <c r="B2072" s="594" t="s">
        <v>1377</v>
      </c>
      <c r="C2072" s="594" t="s">
        <v>322</v>
      </c>
      <c r="D2072" s="594" t="s">
        <v>2662</v>
      </c>
      <c r="E2072" s="594" t="s">
        <v>738</v>
      </c>
      <c r="F2072" s="595" t="s">
        <v>411</v>
      </c>
      <c r="G2072" s="596" t="s">
        <v>739</v>
      </c>
      <c r="H2072" s="597">
        <v>123480000</v>
      </c>
    </row>
    <row r="2073" spans="1:8">
      <c r="A2073" s="594" t="s">
        <v>132</v>
      </c>
      <c r="B2073" s="594" t="s">
        <v>1377</v>
      </c>
      <c r="C2073" s="594" t="s">
        <v>322</v>
      </c>
      <c r="D2073" s="594" t="s">
        <v>2662</v>
      </c>
      <c r="E2073" s="594" t="s">
        <v>738</v>
      </c>
      <c r="F2073" s="594" t="s">
        <v>356</v>
      </c>
      <c r="G2073" s="596" t="s">
        <v>357</v>
      </c>
      <c r="H2073" s="597">
        <v>51000000</v>
      </c>
    </row>
    <row r="2074" spans="1:8">
      <c r="A2074" s="594" t="s">
        <v>132</v>
      </c>
      <c r="B2074" s="594" t="s">
        <v>1377</v>
      </c>
      <c r="C2074" s="594" t="s">
        <v>322</v>
      </c>
      <c r="D2074" s="594" t="s">
        <v>2662</v>
      </c>
      <c r="E2074" s="594" t="s">
        <v>738</v>
      </c>
      <c r="F2074" s="594" t="s">
        <v>296</v>
      </c>
      <c r="G2074" s="596" t="s">
        <v>297</v>
      </c>
      <c r="H2074" s="597">
        <v>62480000</v>
      </c>
    </row>
    <row r="2075" spans="1:8">
      <c r="A2075" s="594" t="s">
        <v>132</v>
      </c>
      <c r="B2075" s="594" t="s">
        <v>1377</v>
      </c>
      <c r="C2075" s="594" t="s">
        <v>322</v>
      </c>
      <c r="D2075" s="594" t="s">
        <v>2662</v>
      </c>
      <c r="E2075" s="594" t="s">
        <v>738</v>
      </c>
      <c r="F2075" s="594" t="s">
        <v>742</v>
      </c>
      <c r="G2075" s="596" t="s">
        <v>743</v>
      </c>
      <c r="H2075" s="597">
        <v>10000000</v>
      </c>
    </row>
    <row r="2076" spans="1:8">
      <c r="A2076" s="594" t="s">
        <v>132</v>
      </c>
      <c r="B2076" s="594" t="s">
        <v>1377</v>
      </c>
      <c r="C2076" s="594" t="s">
        <v>322</v>
      </c>
      <c r="D2076" s="594" t="s">
        <v>2662</v>
      </c>
      <c r="E2076" s="594" t="s">
        <v>744</v>
      </c>
      <c r="F2076" s="595" t="s">
        <v>411</v>
      </c>
      <c r="G2076" s="596" t="s">
        <v>2686</v>
      </c>
      <c r="H2076" s="597">
        <v>318504000</v>
      </c>
    </row>
    <row r="2077" spans="1:8">
      <c r="A2077" s="594" t="s">
        <v>132</v>
      </c>
      <c r="B2077" s="594" t="s">
        <v>1377</v>
      </c>
      <c r="C2077" s="594" t="s">
        <v>322</v>
      </c>
      <c r="D2077" s="594" t="s">
        <v>2662</v>
      </c>
      <c r="E2077" s="594" t="s">
        <v>744</v>
      </c>
      <c r="F2077" s="594" t="s">
        <v>1061</v>
      </c>
      <c r="G2077" s="596" t="s">
        <v>2729</v>
      </c>
      <c r="H2077" s="597">
        <v>10516000</v>
      </c>
    </row>
    <row r="2078" spans="1:8">
      <c r="A2078" s="594" t="s">
        <v>132</v>
      </c>
      <c r="B2078" s="594" t="s">
        <v>1377</v>
      </c>
      <c r="C2078" s="594" t="s">
        <v>322</v>
      </c>
      <c r="D2078" s="594" t="s">
        <v>2662</v>
      </c>
      <c r="E2078" s="594" t="s">
        <v>744</v>
      </c>
      <c r="F2078" s="594" t="s">
        <v>7</v>
      </c>
      <c r="G2078" s="596" t="s">
        <v>8</v>
      </c>
      <c r="H2078" s="597">
        <v>7500000</v>
      </c>
    </row>
    <row r="2079" spans="1:8">
      <c r="A2079" s="594" t="s">
        <v>132</v>
      </c>
      <c r="B2079" s="594" t="s">
        <v>1377</v>
      </c>
      <c r="C2079" s="594" t="s">
        <v>322</v>
      </c>
      <c r="D2079" s="594" t="s">
        <v>2662</v>
      </c>
      <c r="E2079" s="594" t="s">
        <v>744</v>
      </c>
      <c r="F2079" s="594" t="s">
        <v>572</v>
      </c>
      <c r="G2079" s="596" t="s">
        <v>2689</v>
      </c>
      <c r="H2079" s="597">
        <v>97740000</v>
      </c>
    </row>
    <row r="2080" spans="1:8">
      <c r="A2080" s="594" t="s">
        <v>132</v>
      </c>
      <c r="B2080" s="594" t="s">
        <v>1377</v>
      </c>
      <c r="C2080" s="594" t="s">
        <v>322</v>
      </c>
      <c r="D2080" s="594" t="s">
        <v>2662</v>
      </c>
      <c r="E2080" s="594" t="s">
        <v>744</v>
      </c>
      <c r="F2080" s="594" t="s">
        <v>746</v>
      </c>
      <c r="G2080" s="596" t="s">
        <v>2690</v>
      </c>
      <c r="H2080" s="597">
        <v>51415000</v>
      </c>
    </row>
    <row r="2081" spans="1:8">
      <c r="A2081" s="594" t="s">
        <v>132</v>
      </c>
      <c r="B2081" s="594" t="s">
        <v>1377</v>
      </c>
      <c r="C2081" s="594" t="s">
        <v>322</v>
      </c>
      <c r="D2081" s="594" t="s">
        <v>2662</v>
      </c>
      <c r="E2081" s="594" t="s">
        <v>744</v>
      </c>
      <c r="F2081" s="594" t="s">
        <v>11</v>
      </c>
      <c r="G2081" s="596" t="s">
        <v>2691</v>
      </c>
      <c r="H2081" s="597">
        <v>6433000</v>
      </c>
    </row>
    <row r="2082" spans="1:8">
      <c r="A2082" s="594" t="s">
        <v>132</v>
      </c>
      <c r="B2082" s="594" t="s">
        <v>1377</v>
      </c>
      <c r="C2082" s="594" t="s">
        <v>322</v>
      </c>
      <c r="D2082" s="594" t="s">
        <v>2662</v>
      </c>
      <c r="E2082" s="594" t="s">
        <v>744</v>
      </c>
      <c r="F2082" s="594" t="s">
        <v>748</v>
      </c>
      <c r="G2082" s="596" t="s">
        <v>35</v>
      </c>
      <c r="H2082" s="597">
        <v>144900000</v>
      </c>
    </row>
    <row r="2083" spans="1:8">
      <c r="A2083" s="594" t="s">
        <v>132</v>
      </c>
      <c r="B2083" s="594" t="s">
        <v>1377</v>
      </c>
      <c r="C2083" s="594" t="s">
        <v>322</v>
      </c>
      <c r="D2083" s="594" t="s">
        <v>2662</v>
      </c>
      <c r="E2083" s="594" t="s">
        <v>2692</v>
      </c>
      <c r="F2083" s="595" t="s">
        <v>411</v>
      </c>
      <c r="G2083" s="596" t="s">
        <v>2693</v>
      </c>
      <c r="H2083" s="597">
        <v>289640000</v>
      </c>
    </row>
    <row r="2084" spans="1:8">
      <c r="A2084" s="594" t="s">
        <v>132</v>
      </c>
      <c r="B2084" s="594" t="s">
        <v>1377</v>
      </c>
      <c r="C2084" s="594" t="s">
        <v>322</v>
      </c>
      <c r="D2084" s="594" t="s">
        <v>2662</v>
      </c>
      <c r="E2084" s="594" t="s">
        <v>2692</v>
      </c>
      <c r="F2084" s="594" t="s">
        <v>2722</v>
      </c>
      <c r="G2084" s="596" t="s">
        <v>2690</v>
      </c>
      <c r="H2084" s="597">
        <v>199040000</v>
      </c>
    </row>
    <row r="2085" spans="1:8">
      <c r="A2085" s="594" t="s">
        <v>132</v>
      </c>
      <c r="B2085" s="594" t="s">
        <v>1377</v>
      </c>
      <c r="C2085" s="594" t="s">
        <v>322</v>
      </c>
      <c r="D2085" s="594" t="s">
        <v>2662</v>
      </c>
      <c r="E2085" s="594" t="s">
        <v>2692</v>
      </c>
      <c r="F2085" s="594" t="s">
        <v>2694</v>
      </c>
      <c r="G2085" s="596" t="s">
        <v>2689</v>
      </c>
      <c r="H2085" s="597">
        <v>90600000</v>
      </c>
    </row>
    <row r="2086" spans="1:8">
      <c r="A2086" s="594" t="s">
        <v>132</v>
      </c>
      <c r="B2086" s="594" t="s">
        <v>1377</v>
      </c>
      <c r="C2086" s="594" t="s">
        <v>322</v>
      </c>
      <c r="D2086" s="594" t="s">
        <v>2662</v>
      </c>
      <c r="E2086" s="594" t="s">
        <v>189</v>
      </c>
      <c r="F2086" s="595" t="s">
        <v>411</v>
      </c>
      <c r="G2086" s="596" t="s">
        <v>190</v>
      </c>
      <c r="H2086" s="597">
        <v>637990000</v>
      </c>
    </row>
    <row r="2087" spans="1:8">
      <c r="A2087" s="594" t="s">
        <v>132</v>
      </c>
      <c r="B2087" s="594" t="s">
        <v>1377</v>
      </c>
      <c r="C2087" s="594" t="s">
        <v>322</v>
      </c>
      <c r="D2087" s="594" t="s">
        <v>2662</v>
      </c>
      <c r="E2087" s="594" t="s">
        <v>189</v>
      </c>
      <c r="F2087" s="594" t="s">
        <v>773</v>
      </c>
      <c r="G2087" s="596" t="s">
        <v>2695</v>
      </c>
      <c r="H2087" s="597">
        <v>440000</v>
      </c>
    </row>
    <row r="2088" spans="1:8">
      <c r="A2088" s="594" t="s">
        <v>132</v>
      </c>
      <c r="B2088" s="594" t="s">
        <v>1377</v>
      </c>
      <c r="C2088" s="594" t="s">
        <v>322</v>
      </c>
      <c r="D2088" s="594" t="s">
        <v>2662</v>
      </c>
      <c r="E2088" s="594" t="s">
        <v>189</v>
      </c>
      <c r="F2088" s="594" t="s">
        <v>37</v>
      </c>
      <c r="G2088" s="596" t="s">
        <v>2696</v>
      </c>
      <c r="H2088" s="597">
        <v>11974000</v>
      </c>
    </row>
    <row r="2089" spans="1:8">
      <c r="A2089" s="594" t="s">
        <v>132</v>
      </c>
      <c r="B2089" s="594" t="s">
        <v>1377</v>
      </c>
      <c r="C2089" s="594" t="s">
        <v>322</v>
      </c>
      <c r="D2089" s="594" t="s">
        <v>2662</v>
      </c>
      <c r="E2089" s="594" t="s">
        <v>189</v>
      </c>
      <c r="F2089" s="594" t="s">
        <v>192</v>
      </c>
      <c r="G2089" s="596" t="s">
        <v>195</v>
      </c>
      <c r="H2089" s="597">
        <v>625576000</v>
      </c>
    </row>
    <row r="2090" spans="1:8">
      <c r="A2090" s="594" t="s">
        <v>132</v>
      </c>
      <c r="B2090" s="594" t="s">
        <v>1377</v>
      </c>
      <c r="C2090" s="594" t="s">
        <v>322</v>
      </c>
      <c r="D2090" s="594" t="s">
        <v>2662</v>
      </c>
      <c r="E2090" s="594" t="s">
        <v>2697</v>
      </c>
      <c r="F2090" s="595" t="s">
        <v>411</v>
      </c>
      <c r="G2090" s="596" t="s">
        <v>2698</v>
      </c>
      <c r="H2090" s="597">
        <v>79564000</v>
      </c>
    </row>
    <row r="2091" spans="1:8">
      <c r="A2091" s="594" t="s">
        <v>132</v>
      </c>
      <c r="B2091" s="594" t="s">
        <v>1377</v>
      </c>
      <c r="C2091" s="594" t="s">
        <v>322</v>
      </c>
      <c r="D2091" s="594" t="s">
        <v>2662</v>
      </c>
      <c r="E2091" s="594" t="s">
        <v>2697</v>
      </c>
      <c r="F2091" s="594" t="s">
        <v>2699</v>
      </c>
      <c r="G2091" s="596" t="s">
        <v>2700</v>
      </c>
      <c r="H2091" s="597">
        <v>79564000</v>
      </c>
    </row>
    <row r="2092" spans="1:8">
      <c r="A2092" s="594" t="s">
        <v>132</v>
      </c>
      <c r="B2092" s="594" t="s">
        <v>1377</v>
      </c>
      <c r="C2092" s="594" t="s">
        <v>322</v>
      </c>
      <c r="D2092" s="594" t="s">
        <v>2662</v>
      </c>
      <c r="E2092" s="594" t="s">
        <v>194</v>
      </c>
      <c r="F2092" s="595" t="s">
        <v>411</v>
      </c>
      <c r="G2092" s="596" t="s">
        <v>195</v>
      </c>
      <c r="H2092" s="597">
        <v>1280687400</v>
      </c>
    </row>
    <row r="2093" spans="1:8">
      <c r="A2093" s="594" t="s">
        <v>132</v>
      </c>
      <c r="B2093" s="594" t="s">
        <v>1377</v>
      </c>
      <c r="C2093" s="594" t="s">
        <v>322</v>
      </c>
      <c r="D2093" s="594" t="s">
        <v>2662</v>
      </c>
      <c r="E2093" s="594" t="s">
        <v>194</v>
      </c>
      <c r="F2093" s="594" t="s">
        <v>15</v>
      </c>
      <c r="G2093" s="596" t="s">
        <v>2701</v>
      </c>
      <c r="H2093" s="597">
        <v>6418400</v>
      </c>
    </row>
    <row r="2094" spans="1:8">
      <c r="A2094" s="594" t="s">
        <v>132</v>
      </c>
      <c r="B2094" s="594" t="s">
        <v>1377</v>
      </c>
      <c r="C2094" s="594" t="s">
        <v>322</v>
      </c>
      <c r="D2094" s="594" t="s">
        <v>2662</v>
      </c>
      <c r="E2094" s="594" t="s">
        <v>194</v>
      </c>
      <c r="F2094" s="594" t="s">
        <v>39</v>
      </c>
      <c r="G2094" s="596" t="s">
        <v>2702</v>
      </c>
      <c r="H2094" s="597">
        <v>26207100</v>
      </c>
    </row>
    <row r="2095" spans="1:8">
      <c r="A2095" s="594" t="s">
        <v>132</v>
      </c>
      <c r="B2095" s="594" t="s">
        <v>1377</v>
      </c>
      <c r="C2095" s="594" t="s">
        <v>322</v>
      </c>
      <c r="D2095" s="594" t="s">
        <v>2662</v>
      </c>
      <c r="E2095" s="594" t="s">
        <v>194</v>
      </c>
      <c r="F2095" s="594" t="s">
        <v>198</v>
      </c>
      <c r="G2095" s="596" t="s">
        <v>199</v>
      </c>
      <c r="H2095" s="597">
        <v>1214286900</v>
      </c>
    </row>
    <row r="2096" spans="1:8">
      <c r="A2096" s="594" t="s">
        <v>132</v>
      </c>
      <c r="B2096" s="594" t="s">
        <v>1377</v>
      </c>
      <c r="C2096" s="594" t="s">
        <v>322</v>
      </c>
      <c r="D2096" s="594" t="s">
        <v>2662</v>
      </c>
      <c r="E2096" s="594" t="s">
        <v>194</v>
      </c>
      <c r="F2096" s="594" t="s">
        <v>200</v>
      </c>
      <c r="G2096" s="596" t="s">
        <v>201</v>
      </c>
      <c r="H2096" s="597">
        <v>33775000</v>
      </c>
    </row>
    <row r="2097" spans="1:8">
      <c r="A2097" s="594" t="s">
        <v>132</v>
      </c>
      <c r="B2097" s="594" t="s">
        <v>1377</v>
      </c>
      <c r="C2097" s="594" t="s">
        <v>322</v>
      </c>
      <c r="D2097" s="594" t="s">
        <v>2662</v>
      </c>
      <c r="E2097" s="594" t="s">
        <v>573</v>
      </c>
      <c r="F2097" s="595" t="s">
        <v>411</v>
      </c>
      <c r="G2097" s="596" t="s">
        <v>2703</v>
      </c>
      <c r="H2097" s="597">
        <v>12997900</v>
      </c>
    </row>
    <row r="2098" spans="1:8">
      <c r="A2098" s="594" t="s">
        <v>132</v>
      </c>
      <c r="B2098" s="594" t="s">
        <v>1377</v>
      </c>
      <c r="C2098" s="594" t="s">
        <v>322</v>
      </c>
      <c r="D2098" s="594" t="s">
        <v>2662</v>
      </c>
      <c r="E2098" s="594" t="s">
        <v>573</v>
      </c>
      <c r="F2098" s="594" t="s">
        <v>574</v>
      </c>
      <c r="G2098" s="596" t="s">
        <v>2704</v>
      </c>
      <c r="H2098" s="597">
        <v>12997900</v>
      </c>
    </row>
    <row r="2099" spans="1:8">
      <c r="A2099" s="594" t="s">
        <v>132</v>
      </c>
      <c r="B2099" s="594" t="s">
        <v>1375</v>
      </c>
      <c r="C2099" s="595" t="s">
        <v>411</v>
      </c>
      <c r="D2099" s="595" t="s">
        <v>411</v>
      </c>
      <c r="E2099" s="595" t="s">
        <v>411</v>
      </c>
      <c r="F2099" s="595" t="s">
        <v>411</v>
      </c>
      <c r="G2099" s="596" t="s">
        <v>1376</v>
      </c>
      <c r="H2099" s="597">
        <v>19762740076</v>
      </c>
    </row>
    <row r="2100" spans="1:8">
      <c r="A2100" s="594" t="s">
        <v>132</v>
      </c>
      <c r="B2100" s="594" t="s">
        <v>1375</v>
      </c>
      <c r="C2100" s="594" t="s">
        <v>276</v>
      </c>
      <c r="D2100" s="595" t="s">
        <v>411</v>
      </c>
      <c r="E2100" s="595" t="s">
        <v>411</v>
      </c>
      <c r="F2100" s="595" t="s">
        <v>411</v>
      </c>
      <c r="G2100" s="596" t="s">
        <v>1966</v>
      </c>
      <c r="H2100" s="597">
        <v>13923356076</v>
      </c>
    </row>
    <row r="2101" spans="1:8">
      <c r="A2101" s="594" t="s">
        <v>132</v>
      </c>
      <c r="B2101" s="594" t="s">
        <v>1375</v>
      </c>
      <c r="C2101" s="594" t="s">
        <v>276</v>
      </c>
      <c r="D2101" s="594" t="s">
        <v>278</v>
      </c>
      <c r="E2101" s="595" t="s">
        <v>411</v>
      </c>
      <c r="F2101" s="595" t="s">
        <v>411</v>
      </c>
      <c r="G2101" s="596" t="s">
        <v>2771</v>
      </c>
      <c r="H2101" s="597">
        <v>2053000000</v>
      </c>
    </row>
    <row r="2102" spans="1:8">
      <c r="A2102" s="594" t="s">
        <v>132</v>
      </c>
      <c r="B2102" s="594" t="s">
        <v>1375</v>
      </c>
      <c r="C2102" s="594" t="s">
        <v>276</v>
      </c>
      <c r="D2102" s="594" t="s">
        <v>278</v>
      </c>
      <c r="E2102" s="594" t="s">
        <v>142</v>
      </c>
      <c r="F2102" s="595" t="s">
        <v>411</v>
      </c>
      <c r="G2102" s="596" t="s">
        <v>143</v>
      </c>
      <c r="H2102" s="597">
        <v>1119374281</v>
      </c>
    </row>
    <row r="2103" spans="1:8">
      <c r="A2103" s="594" t="s">
        <v>132</v>
      </c>
      <c r="B2103" s="594" t="s">
        <v>1375</v>
      </c>
      <c r="C2103" s="594" t="s">
        <v>276</v>
      </c>
      <c r="D2103" s="594" t="s">
        <v>278</v>
      </c>
      <c r="E2103" s="594" t="s">
        <v>142</v>
      </c>
      <c r="F2103" s="594" t="s">
        <v>144</v>
      </c>
      <c r="G2103" s="596" t="s">
        <v>2664</v>
      </c>
      <c r="H2103" s="597">
        <v>1060457481</v>
      </c>
    </row>
    <row r="2104" spans="1:8">
      <c r="A2104" s="594" t="s">
        <v>132</v>
      </c>
      <c r="B2104" s="594" t="s">
        <v>1375</v>
      </c>
      <c r="C2104" s="594" t="s">
        <v>276</v>
      </c>
      <c r="D2104" s="594" t="s">
        <v>278</v>
      </c>
      <c r="E2104" s="594" t="s">
        <v>142</v>
      </c>
      <c r="F2104" s="594" t="s">
        <v>146</v>
      </c>
      <c r="G2104" s="596" t="s">
        <v>2665</v>
      </c>
      <c r="H2104" s="597">
        <v>58916800</v>
      </c>
    </row>
    <row r="2105" spans="1:8">
      <c r="A2105" s="594" t="s">
        <v>132</v>
      </c>
      <c r="B2105" s="594" t="s">
        <v>1375</v>
      </c>
      <c r="C2105" s="594" t="s">
        <v>276</v>
      </c>
      <c r="D2105" s="594" t="s">
        <v>278</v>
      </c>
      <c r="E2105" s="594" t="s">
        <v>148</v>
      </c>
      <c r="F2105" s="595" t="s">
        <v>411</v>
      </c>
      <c r="G2105" s="596" t="s">
        <v>149</v>
      </c>
      <c r="H2105" s="597">
        <v>92677300</v>
      </c>
    </row>
    <row r="2106" spans="1:8">
      <c r="A2106" s="594" t="s">
        <v>132</v>
      </c>
      <c r="B2106" s="594" t="s">
        <v>1375</v>
      </c>
      <c r="C2106" s="594" t="s">
        <v>276</v>
      </c>
      <c r="D2106" s="594" t="s">
        <v>278</v>
      </c>
      <c r="E2106" s="594" t="s">
        <v>148</v>
      </c>
      <c r="F2106" s="594" t="s">
        <v>223</v>
      </c>
      <c r="G2106" s="596" t="s">
        <v>224</v>
      </c>
      <c r="H2106" s="597">
        <v>76028900</v>
      </c>
    </row>
    <row r="2107" spans="1:8">
      <c r="A2107" s="594" t="s">
        <v>132</v>
      </c>
      <c r="B2107" s="594" t="s">
        <v>1375</v>
      </c>
      <c r="C2107" s="594" t="s">
        <v>276</v>
      </c>
      <c r="D2107" s="594" t="s">
        <v>278</v>
      </c>
      <c r="E2107" s="594" t="s">
        <v>148</v>
      </c>
      <c r="F2107" s="594" t="s">
        <v>150</v>
      </c>
      <c r="G2107" s="596" t="s">
        <v>151</v>
      </c>
      <c r="H2107" s="597">
        <v>6716000</v>
      </c>
    </row>
    <row r="2108" spans="1:8">
      <c r="A2108" s="594" t="s">
        <v>132</v>
      </c>
      <c r="B2108" s="594" t="s">
        <v>1375</v>
      </c>
      <c r="C2108" s="594" t="s">
        <v>276</v>
      </c>
      <c r="D2108" s="594" t="s">
        <v>278</v>
      </c>
      <c r="E2108" s="594" t="s">
        <v>148</v>
      </c>
      <c r="F2108" s="594" t="s">
        <v>605</v>
      </c>
      <c r="G2108" s="596" t="s">
        <v>2668</v>
      </c>
      <c r="H2108" s="597">
        <v>8264400</v>
      </c>
    </row>
    <row r="2109" spans="1:8">
      <c r="A2109" s="594" t="s">
        <v>132</v>
      </c>
      <c r="B2109" s="594" t="s">
        <v>1375</v>
      </c>
      <c r="C2109" s="594" t="s">
        <v>276</v>
      </c>
      <c r="D2109" s="594" t="s">
        <v>278</v>
      </c>
      <c r="E2109" s="594" t="s">
        <v>148</v>
      </c>
      <c r="F2109" s="594" t="s">
        <v>624</v>
      </c>
      <c r="G2109" s="596" t="s">
        <v>2774</v>
      </c>
      <c r="H2109" s="597">
        <v>1668000</v>
      </c>
    </row>
    <row r="2110" spans="1:8">
      <c r="A2110" s="594" t="s">
        <v>132</v>
      </c>
      <c r="B2110" s="594" t="s">
        <v>1375</v>
      </c>
      <c r="C2110" s="594" t="s">
        <v>276</v>
      </c>
      <c r="D2110" s="594" t="s">
        <v>278</v>
      </c>
      <c r="E2110" s="594" t="s">
        <v>156</v>
      </c>
      <c r="F2110" s="595" t="s">
        <v>411</v>
      </c>
      <c r="G2110" s="596" t="s">
        <v>514</v>
      </c>
      <c r="H2110" s="597">
        <v>211937222</v>
      </c>
    </row>
    <row r="2111" spans="1:8">
      <c r="A2111" s="594" t="s">
        <v>132</v>
      </c>
      <c r="B2111" s="594" t="s">
        <v>1375</v>
      </c>
      <c r="C2111" s="594" t="s">
        <v>276</v>
      </c>
      <c r="D2111" s="594" t="s">
        <v>278</v>
      </c>
      <c r="E2111" s="594" t="s">
        <v>156</v>
      </c>
      <c r="F2111" s="594" t="s">
        <v>157</v>
      </c>
      <c r="G2111" s="596" t="s">
        <v>158</v>
      </c>
      <c r="H2111" s="597">
        <v>158282922</v>
      </c>
    </row>
    <row r="2112" spans="1:8">
      <c r="A2112" s="594" t="s">
        <v>132</v>
      </c>
      <c r="B2112" s="594" t="s">
        <v>1375</v>
      </c>
      <c r="C2112" s="594" t="s">
        <v>276</v>
      </c>
      <c r="D2112" s="594" t="s">
        <v>278</v>
      </c>
      <c r="E2112" s="594" t="s">
        <v>156</v>
      </c>
      <c r="F2112" s="594" t="s">
        <v>159</v>
      </c>
      <c r="G2112" s="596" t="s">
        <v>160</v>
      </c>
      <c r="H2112" s="597">
        <v>26713008</v>
      </c>
    </row>
    <row r="2113" spans="1:8">
      <c r="A2113" s="594" t="s">
        <v>132</v>
      </c>
      <c r="B2113" s="594" t="s">
        <v>1375</v>
      </c>
      <c r="C2113" s="594" t="s">
        <v>276</v>
      </c>
      <c r="D2113" s="594" t="s">
        <v>278</v>
      </c>
      <c r="E2113" s="594" t="s">
        <v>156</v>
      </c>
      <c r="F2113" s="594" t="s">
        <v>161</v>
      </c>
      <c r="G2113" s="596" t="s">
        <v>162</v>
      </c>
      <c r="H2113" s="597">
        <v>18857790</v>
      </c>
    </row>
    <row r="2114" spans="1:8">
      <c r="A2114" s="594" t="s">
        <v>132</v>
      </c>
      <c r="B2114" s="594" t="s">
        <v>1375</v>
      </c>
      <c r="C2114" s="594" t="s">
        <v>276</v>
      </c>
      <c r="D2114" s="594" t="s">
        <v>278</v>
      </c>
      <c r="E2114" s="594" t="s">
        <v>156</v>
      </c>
      <c r="F2114" s="594" t="s">
        <v>1</v>
      </c>
      <c r="G2114" s="596" t="s">
        <v>2</v>
      </c>
      <c r="H2114" s="597">
        <v>8083502</v>
      </c>
    </row>
    <row r="2115" spans="1:8">
      <c r="A2115" s="594" t="s">
        <v>132</v>
      </c>
      <c r="B2115" s="594" t="s">
        <v>1375</v>
      </c>
      <c r="C2115" s="594" t="s">
        <v>276</v>
      </c>
      <c r="D2115" s="594" t="s">
        <v>278</v>
      </c>
      <c r="E2115" s="594" t="s">
        <v>171</v>
      </c>
      <c r="F2115" s="595" t="s">
        <v>411</v>
      </c>
      <c r="G2115" s="596" t="s">
        <v>2677</v>
      </c>
      <c r="H2115" s="597">
        <v>215621000</v>
      </c>
    </row>
    <row r="2116" spans="1:8">
      <c r="A2116" s="594" t="s">
        <v>132</v>
      </c>
      <c r="B2116" s="594" t="s">
        <v>1375</v>
      </c>
      <c r="C2116" s="594" t="s">
        <v>276</v>
      </c>
      <c r="D2116" s="594" t="s">
        <v>278</v>
      </c>
      <c r="E2116" s="594" t="s">
        <v>171</v>
      </c>
      <c r="F2116" s="594" t="s">
        <v>173</v>
      </c>
      <c r="G2116" s="596" t="s">
        <v>174</v>
      </c>
      <c r="H2116" s="597">
        <v>2610000</v>
      </c>
    </row>
    <row r="2117" spans="1:8">
      <c r="A2117" s="594" t="s">
        <v>132</v>
      </c>
      <c r="B2117" s="594" t="s">
        <v>1375</v>
      </c>
      <c r="C2117" s="594" t="s">
        <v>276</v>
      </c>
      <c r="D2117" s="594" t="s">
        <v>278</v>
      </c>
      <c r="E2117" s="594" t="s">
        <v>171</v>
      </c>
      <c r="F2117" s="594" t="s">
        <v>216</v>
      </c>
      <c r="G2117" s="596" t="s">
        <v>217</v>
      </c>
      <c r="H2117" s="597">
        <v>213011000</v>
      </c>
    </row>
    <row r="2118" spans="1:8">
      <c r="A2118" s="594" t="s">
        <v>132</v>
      </c>
      <c r="B2118" s="594" t="s">
        <v>1375</v>
      </c>
      <c r="C2118" s="594" t="s">
        <v>276</v>
      </c>
      <c r="D2118" s="594" t="s">
        <v>278</v>
      </c>
      <c r="E2118" s="594" t="s">
        <v>738</v>
      </c>
      <c r="F2118" s="595" t="s">
        <v>411</v>
      </c>
      <c r="G2118" s="596" t="s">
        <v>739</v>
      </c>
      <c r="H2118" s="597">
        <v>297000000</v>
      </c>
    </row>
    <row r="2119" spans="1:8">
      <c r="A2119" s="594" t="s">
        <v>132</v>
      </c>
      <c r="B2119" s="594" t="s">
        <v>1375</v>
      </c>
      <c r="C2119" s="594" t="s">
        <v>276</v>
      </c>
      <c r="D2119" s="594" t="s">
        <v>278</v>
      </c>
      <c r="E2119" s="594" t="s">
        <v>738</v>
      </c>
      <c r="F2119" s="594" t="s">
        <v>1271</v>
      </c>
      <c r="G2119" s="596" t="s">
        <v>2776</v>
      </c>
      <c r="H2119" s="597">
        <v>297000000</v>
      </c>
    </row>
    <row r="2120" spans="1:8">
      <c r="A2120" s="594" t="s">
        <v>132</v>
      </c>
      <c r="B2120" s="594" t="s">
        <v>1375</v>
      </c>
      <c r="C2120" s="594" t="s">
        <v>276</v>
      </c>
      <c r="D2120" s="594" t="s">
        <v>278</v>
      </c>
      <c r="E2120" s="594" t="s">
        <v>2692</v>
      </c>
      <c r="F2120" s="595" t="s">
        <v>411</v>
      </c>
      <c r="G2120" s="596" t="s">
        <v>2693</v>
      </c>
      <c r="H2120" s="597">
        <v>86989000</v>
      </c>
    </row>
    <row r="2121" spans="1:8">
      <c r="A2121" s="594" t="s">
        <v>132</v>
      </c>
      <c r="B2121" s="594" t="s">
        <v>1375</v>
      </c>
      <c r="C2121" s="594" t="s">
        <v>276</v>
      </c>
      <c r="D2121" s="594" t="s">
        <v>278</v>
      </c>
      <c r="E2121" s="594" t="s">
        <v>2692</v>
      </c>
      <c r="F2121" s="594" t="s">
        <v>2722</v>
      </c>
      <c r="G2121" s="596" t="s">
        <v>2690</v>
      </c>
      <c r="H2121" s="597">
        <v>71989000</v>
      </c>
    </row>
    <row r="2122" spans="1:8">
      <c r="A2122" s="594" t="s">
        <v>132</v>
      </c>
      <c r="B2122" s="594" t="s">
        <v>1375</v>
      </c>
      <c r="C2122" s="594" t="s">
        <v>276</v>
      </c>
      <c r="D2122" s="594" t="s">
        <v>278</v>
      </c>
      <c r="E2122" s="594" t="s">
        <v>2692</v>
      </c>
      <c r="F2122" s="594" t="s">
        <v>2694</v>
      </c>
      <c r="G2122" s="596" t="s">
        <v>2689</v>
      </c>
      <c r="H2122" s="597">
        <v>15000000</v>
      </c>
    </row>
    <row r="2123" spans="1:8">
      <c r="A2123" s="594" t="s">
        <v>132</v>
      </c>
      <c r="B2123" s="594" t="s">
        <v>1375</v>
      </c>
      <c r="C2123" s="594" t="s">
        <v>276</v>
      </c>
      <c r="D2123" s="594" t="s">
        <v>278</v>
      </c>
      <c r="E2123" s="594" t="s">
        <v>194</v>
      </c>
      <c r="F2123" s="595" t="s">
        <v>411</v>
      </c>
      <c r="G2123" s="596" t="s">
        <v>195</v>
      </c>
      <c r="H2123" s="597">
        <v>24250197</v>
      </c>
    </row>
    <row r="2124" spans="1:8">
      <c r="A2124" s="594" t="s">
        <v>132</v>
      </c>
      <c r="B2124" s="594" t="s">
        <v>1375</v>
      </c>
      <c r="C2124" s="594" t="s">
        <v>276</v>
      </c>
      <c r="D2124" s="594" t="s">
        <v>278</v>
      </c>
      <c r="E2124" s="594" t="s">
        <v>194</v>
      </c>
      <c r="F2124" s="594" t="s">
        <v>198</v>
      </c>
      <c r="G2124" s="596" t="s">
        <v>199</v>
      </c>
      <c r="H2124" s="597">
        <v>24250197</v>
      </c>
    </row>
    <row r="2125" spans="1:8">
      <c r="A2125" s="594" t="s">
        <v>132</v>
      </c>
      <c r="B2125" s="594" t="s">
        <v>1375</v>
      </c>
      <c r="C2125" s="594" t="s">
        <v>276</v>
      </c>
      <c r="D2125" s="594" t="s">
        <v>278</v>
      </c>
      <c r="E2125" s="594" t="s">
        <v>573</v>
      </c>
      <c r="F2125" s="595" t="s">
        <v>411</v>
      </c>
      <c r="G2125" s="596" t="s">
        <v>2703</v>
      </c>
      <c r="H2125" s="597">
        <v>5151000</v>
      </c>
    </row>
    <row r="2126" spans="1:8">
      <c r="A2126" s="594" t="s">
        <v>132</v>
      </c>
      <c r="B2126" s="594" t="s">
        <v>1375</v>
      </c>
      <c r="C2126" s="594" t="s">
        <v>276</v>
      </c>
      <c r="D2126" s="594" t="s">
        <v>278</v>
      </c>
      <c r="E2126" s="594" t="s">
        <v>573</v>
      </c>
      <c r="F2126" s="594" t="s">
        <v>574</v>
      </c>
      <c r="G2126" s="596" t="s">
        <v>2704</v>
      </c>
      <c r="H2126" s="597">
        <v>5151000</v>
      </c>
    </row>
    <row r="2127" spans="1:8">
      <c r="A2127" s="594" t="s">
        <v>132</v>
      </c>
      <c r="B2127" s="594" t="s">
        <v>1375</v>
      </c>
      <c r="C2127" s="594" t="s">
        <v>276</v>
      </c>
      <c r="D2127" s="594" t="s">
        <v>2734</v>
      </c>
      <c r="E2127" s="595" t="s">
        <v>411</v>
      </c>
      <c r="F2127" s="595" t="s">
        <v>411</v>
      </c>
      <c r="G2127" s="596" t="s">
        <v>2735</v>
      </c>
      <c r="H2127" s="597">
        <v>11870356076</v>
      </c>
    </row>
    <row r="2128" spans="1:8">
      <c r="A2128" s="594" t="s">
        <v>132</v>
      </c>
      <c r="B2128" s="594" t="s">
        <v>1375</v>
      </c>
      <c r="C2128" s="594" t="s">
        <v>276</v>
      </c>
      <c r="D2128" s="594" t="s">
        <v>2734</v>
      </c>
      <c r="E2128" s="594" t="s">
        <v>580</v>
      </c>
      <c r="F2128" s="595" t="s">
        <v>411</v>
      </c>
      <c r="G2128" s="596" t="s">
        <v>581</v>
      </c>
      <c r="H2128" s="597">
        <v>11870356076</v>
      </c>
    </row>
    <row r="2129" spans="1:8">
      <c r="A2129" s="594" t="s">
        <v>132</v>
      </c>
      <c r="B2129" s="594" t="s">
        <v>1375</v>
      </c>
      <c r="C2129" s="594" t="s">
        <v>276</v>
      </c>
      <c r="D2129" s="594" t="s">
        <v>2734</v>
      </c>
      <c r="E2129" s="594" t="s">
        <v>580</v>
      </c>
      <c r="F2129" s="594" t="s">
        <v>367</v>
      </c>
      <c r="G2129" s="596" t="s">
        <v>2772</v>
      </c>
      <c r="H2129" s="597">
        <v>11870356076</v>
      </c>
    </row>
    <row r="2130" spans="1:8">
      <c r="A2130" s="594" t="s">
        <v>132</v>
      </c>
      <c r="B2130" s="594" t="s">
        <v>1375</v>
      </c>
      <c r="C2130" s="594" t="s">
        <v>322</v>
      </c>
      <c r="D2130" s="595" t="s">
        <v>411</v>
      </c>
      <c r="E2130" s="595" t="s">
        <v>411</v>
      </c>
      <c r="F2130" s="595" t="s">
        <v>411</v>
      </c>
      <c r="G2130" s="596" t="s">
        <v>2661</v>
      </c>
      <c r="H2130" s="597">
        <v>5839384000</v>
      </c>
    </row>
    <row r="2131" spans="1:8">
      <c r="A2131" s="594" t="s">
        <v>132</v>
      </c>
      <c r="B2131" s="594" t="s">
        <v>1375</v>
      </c>
      <c r="C2131" s="594" t="s">
        <v>322</v>
      </c>
      <c r="D2131" s="594" t="s">
        <v>2662</v>
      </c>
      <c r="E2131" s="595" t="s">
        <v>411</v>
      </c>
      <c r="F2131" s="595" t="s">
        <v>411</v>
      </c>
      <c r="G2131" s="596" t="s">
        <v>2663</v>
      </c>
      <c r="H2131" s="597">
        <v>5839384000</v>
      </c>
    </row>
    <row r="2132" spans="1:8">
      <c r="A2132" s="594" t="s">
        <v>132</v>
      </c>
      <c r="B2132" s="594" t="s">
        <v>1375</v>
      </c>
      <c r="C2132" s="594" t="s">
        <v>322</v>
      </c>
      <c r="D2132" s="594" t="s">
        <v>2662</v>
      </c>
      <c r="E2132" s="594" t="s">
        <v>142</v>
      </c>
      <c r="F2132" s="595" t="s">
        <v>411</v>
      </c>
      <c r="G2132" s="596" t="s">
        <v>143</v>
      </c>
      <c r="H2132" s="597">
        <v>2573383000</v>
      </c>
    </row>
    <row r="2133" spans="1:8">
      <c r="A2133" s="594" t="s">
        <v>132</v>
      </c>
      <c r="B2133" s="594" t="s">
        <v>1375</v>
      </c>
      <c r="C2133" s="594" t="s">
        <v>322</v>
      </c>
      <c r="D2133" s="594" t="s">
        <v>2662</v>
      </c>
      <c r="E2133" s="594" t="s">
        <v>142</v>
      </c>
      <c r="F2133" s="594" t="s">
        <v>144</v>
      </c>
      <c r="G2133" s="596" t="s">
        <v>2664</v>
      </c>
      <c r="H2133" s="597">
        <v>2279129400</v>
      </c>
    </row>
    <row r="2134" spans="1:8">
      <c r="A2134" s="594" t="s">
        <v>132</v>
      </c>
      <c r="B2134" s="594" t="s">
        <v>1375</v>
      </c>
      <c r="C2134" s="594" t="s">
        <v>322</v>
      </c>
      <c r="D2134" s="594" t="s">
        <v>2662</v>
      </c>
      <c r="E2134" s="594" t="s">
        <v>142</v>
      </c>
      <c r="F2134" s="594" t="s">
        <v>146</v>
      </c>
      <c r="G2134" s="596" t="s">
        <v>2665</v>
      </c>
      <c r="H2134" s="597">
        <v>161912400</v>
      </c>
    </row>
    <row r="2135" spans="1:8">
      <c r="A2135" s="594" t="s">
        <v>132</v>
      </c>
      <c r="B2135" s="594" t="s">
        <v>1375</v>
      </c>
      <c r="C2135" s="594" t="s">
        <v>322</v>
      </c>
      <c r="D2135" s="594" t="s">
        <v>2662</v>
      </c>
      <c r="E2135" s="594" t="s">
        <v>142</v>
      </c>
      <c r="F2135" s="594" t="s">
        <v>221</v>
      </c>
      <c r="G2135" s="596" t="s">
        <v>222</v>
      </c>
      <c r="H2135" s="597">
        <v>132341200</v>
      </c>
    </row>
    <row r="2136" spans="1:8">
      <c r="A2136" s="594" t="s">
        <v>132</v>
      </c>
      <c r="B2136" s="594" t="s">
        <v>1375</v>
      </c>
      <c r="C2136" s="594" t="s">
        <v>322</v>
      </c>
      <c r="D2136" s="594" t="s">
        <v>2662</v>
      </c>
      <c r="E2136" s="594" t="s">
        <v>148</v>
      </c>
      <c r="F2136" s="595" t="s">
        <v>411</v>
      </c>
      <c r="G2136" s="596" t="s">
        <v>149</v>
      </c>
      <c r="H2136" s="597">
        <v>981611240</v>
      </c>
    </row>
    <row r="2137" spans="1:8">
      <c r="A2137" s="594" t="s">
        <v>132</v>
      </c>
      <c r="B2137" s="594" t="s">
        <v>1375</v>
      </c>
      <c r="C2137" s="594" t="s">
        <v>322</v>
      </c>
      <c r="D2137" s="594" t="s">
        <v>2662</v>
      </c>
      <c r="E2137" s="594" t="s">
        <v>148</v>
      </c>
      <c r="F2137" s="594" t="s">
        <v>223</v>
      </c>
      <c r="G2137" s="596" t="s">
        <v>224</v>
      </c>
      <c r="H2137" s="597">
        <v>151716000</v>
      </c>
    </row>
    <row r="2138" spans="1:8">
      <c r="A2138" s="594" t="s">
        <v>132</v>
      </c>
      <c r="B2138" s="594" t="s">
        <v>1375</v>
      </c>
      <c r="C2138" s="594" t="s">
        <v>322</v>
      </c>
      <c r="D2138" s="594" t="s">
        <v>2662</v>
      </c>
      <c r="E2138" s="594" t="s">
        <v>148</v>
      </c>
      <c r="F2138" s="594" t="s">
        <v>591</v>
      </c>
      <c r="G2138" s="596" t="s">
        <v>592</v>
      </c>
      <c r="H2138" s="597">
        <v>32280000</v>
      </c>
    </row>
    <row r="2139" spans="1:8">
      <c r="A2139" s="594" t="s">
        <v>132</v>
      </c>
      <c r="B2139" s="594" t="s">
        <v>1375</v>
      </c>
      <c r="C2139" s="594" t="s">
        <v>322</v>
      </c>
      <c r="D2139" s="594" t="s">
        <v>2662</v>
      </c>
      <c r="E2139" s="594" t="s">
        <v>148</v>
      </c>
      <c r="F2139" s="594" t="s">
        <v>150</v>
      </c>
      <c r="G2139" s="596" t="s">
        <v>151</v>
      </c>
      <c r="H2139" s="597">
        <v>82156820</v>
      </c>
    </row>
    <row r="2140" spans="1:8">
      <c r="A2140" s="594" t="s">
        <v>132</v>
      </c>
      <c r="B2140" s="594" t="s">
        <v>1375</v>
      </c>
      <c r="C2140" s="594" t="s">
        <v>322</v>
      </c>
      <c r="D2140" s="594" t="s">
        <v>2662</v>
      </c>
      <c r="E2140" s="594" t="s">
        <v>148</v>
      </c>
      <c r="F2140" s="594" t="s">
        <v>605</v>
      </c>
      <c r="G2140" s="596" t="s">
        <v>2668</v>
      </c>
      <c r="H2140" s="597">
        <v>15242470</v>
      </c>
    </row>
    <row r="2141" spans="1:8">
      <c r="A2141" s="594" t="s">
        <v>132</v>
      </c>
      <c r="B2141" s="594" t="s">
        <v>1375</v>
      </c>
      <c r="C2141" s="594" t="s">
        <v>322</v>
      </c>
      <c r="D2141" s="594" t="s">
        <v>2662</v>
      </c>
      <c r="E2141" s="594" t="s">
        <v>148</v>
      </c>
      <c r="F2141" s="594" t="s">
        <v>624</v>
      </c>
      <c r="G2141" s="596" t="s">
        <v>2774</v>
      </c>
      <c r="H2141" s="597">
        <v>4842000</v>
      </c>
    </row>
    <row r="2142" spans="1:8">
      <c r="A2142" s="594" t="s">
        <v>132</v>
      </c>
      <c r="B2142" s="594" t="s">
        <v>1375</v>
      </c>
      <c r="C2142" s="594" t="s">
        <v>322</v>
      </c>
      <c r="D2142" s="594" t="s">
        <v>2662</v>
      </c>
      <c r="E2142" s="594" t="s">
        <v>148</v>
      </c>
      <c r="F2142" s="594" t="s">
        <v>212</v>
      </c>
      <c r="G2142" s="596" t="s">
        <v>213</v>
      </c>
      <c r="H2142" s="597">
        <v>638353850</v>
      </c>
    </row>
    <row r="2143" spans="1:8">
      <c r="A2143" s="594" t="s">
        <v>132</v>
      </c>
      <c r="B2143" s="594" t="s">
        <v>1375</v>
      </c>
      <c r="C2143" s="594" t="s">
        <v>322</v>
      </c>
      <c r="D2143" s="594" t="s">
        <v>2662</v>
      </c>
      <c r="E2143" s="594" t="s">
        <v>148</v>
      </c>
      <c r="F2143" s="594" t="s">
        <v>227</v>
      </c>
      <c r="G2143" s="596" t="s">
        <v>2669</v>
      </c>
      <c r="H2143" s="597">
        <v>57020100</v>
      </c>
    </row>
    <row r="2144" spans="1:8">
      <c r="A2144" s="594" t="s">
        <v>132</v>
      </c>
      <c r="B2144" s="594" t="s">
        <v>1375</v>
      </c>
      <c r="C2144" s="594" t="s">
        <v>322</v>
      </c>
      <c r="D2144" s="594" t="s">
        <v>2662</v>
      </c>
      <c r="E2144" s="594" t="s">
        <v>582</v>
      </c>
      <c r="F2144" s="595" t="s">
        <v>411</v>
      </c>
      <c r="G2144" s="596" t="s">
        <v>583</v>
      </c>
      <c r="H2144" s="597">
        <v>6370000</v>
      </c>
    </row>
    <row r="2145" spans="1:8">
      <c r="A2145" s="594" t="s">
        <v>132</v>
      </c>
      <c r="B2145" s="594" t="s">
        <v>1375</v>
      </c>
      <c r="C2145" s="594" t="s">
        <v>322</v>
      </c>
      <c r="D2145" s="594" t="s">
        <v>2662</v>
      </c>
      <c r="E2145" s="594" t="s">
        <v>582</v>
      </c>
      <c r="F2145" s="594" t="s">
        <v>584</v>
      </c>
      <c r="G2145" s="596" t="s">
        <v>2670</v>
      </c>
      <c r="H2145" s="597">
        <v>6370000</v>
      </c>
    </row>
    <row r="2146" spans="1:8">
      <c r="A2146" s="594" t="s">
        <v>132</v>
      </c>
      <c r="B2146" s="594" t="s">
        <v>1375</v>
      </c>
      <c r="C2146" s="594" t="s">
        <v>322</v>
      </c>
      <c r="D2146" s="594" t="s">
        <v>2662</v>
      </c>
      <c r="E2146" s="594" t="s">
        <v>152</v>
      </c>
      <c r="F2146" s="595" t="s">
        <v>411</v>
      </c>
      <c r="G2146" s="596" t="s">
        <v>153</v>
      </c>
      <c r="H2146" s="597">
        <v>200500000</v>
      </c>
    </row>
    <row r="2147" spans="1:8">
      <c r="A2147" s="594" t="s">
        <v>132</v>
      </c>
      <c r="B2147" s="594" t="s">
        <v>1375</v>
      </c>
      <c r="C2147" s="594" t="s">
        <v>322</v>
      </c>
      <c r="D2147" s="594" t="s">
        <v>2662</v>
      </c>
      <c r="E2147" s="594" t="s">
        <v>152</v>
      </c>
      <c r="F2147" s="594" t="s">
        <v>606</v>
      </c>
      <c r="G2147" s="596" t="s">
        <v>195</v>
      </c>
      <c r="H2147" s="597">
        <v>200500000</v>
      </c>
    </row>
    <row r="2148" spans="1:8">
      <c r="A2148" s="594" t="s">
        <v>132</v>
      </c>
      <c r="B2148" s="594" t="s">
        <v>1375</v>
      </c>
      <c r="C2148" s="594" t="s">
        <v>322</v>
      </c>
      <c r="D2148" s="594" t="s">
        <v>2662</v>
      </c>
      <c r="E2148" s="594" t="s">
        <v>156</v>
      </c>
      <c r="F2148" s="595" t="s">
        <v>411</v>
      </c>
      <c r="G2148" s="596" t="s">
        <v>514</v>
      </c>
      <c r="H2148" s="597">
        <v>620922068</v>
      </c>
    </row>
    <row r="2149" spans="1:8">
      <c r="A2149" s="594" t="s">
        <v>132</v>
      </c>
      <c r="B2149" s="594" t="s">
        <v>1375</v>
      </c>
      <c r="C2149" s="594" t="s">
        <v>322</v>
      </c>
      <c r="D2149" s="594" t="s">
        <v>2662</v>
      </c>
      <c r="E2149" s="594" t="s">
        <v>156</v>
      </c>
      <c r="F2149" s="594" t="s">
        <v>157</v>
      </c>
      <c r="G2149" s="596" t="s">
        <v>158</v>
      </c>
      <c r="H2149" s="597">
        <v>478973335</v>
      </c>
    </row>
    <row r="2150" spans="1:8">
      <c r="A2150" s="594" t="s">
        <v>132</v>
      </c>
      <c r="B2150" s="594" t="s">
        <v>1375</v>
      </c>
      <c r="C2150" s="594" t="s">
        <v>322</v>
      </c>
      <c r="D2150" s="594" t="s">
        <v>2662</v>
      </c>
      <c r="E2150" s="594" t="s">
        <v>156</v>
      </c>
      <c r="F2150" s="594" t="s">
        <v>159</v>
      </c>
      <c r="G2150" s="596" t="s">
        <v>160</v>
      </c>
      <c r="H2150" s="597">
        <v>82318272</v>
      </c>
    </row>
    <row r="2151" spans="1:8">
      <c r="A2151" s="594" t="s">
        <v>132</v>
      </c>
      <c r="B2151" s="594" t="s">
        <v>1375</v>
      </c>
      <c r="C2151" s="594" t="s">
        <v>322</v>
      </c>
      <c r="D2151" s="594" t="s">
        <v>2662</v>
      </c>
      <c r="E2151" s="594" t="s">
        <v>156</v>
      </c>
      <c r="F2151" s="594" t="s">
        <v>161</v>
      </c>
      <c r="G2151" s="596" t="s">
        <v>162</v>
      </c>
      <c r="H2151" s="597">
        <v>54870001</v>
      </c>
    </row>
    <row r="2152" spans="1:8">
      <c r="A2152" s="594" t="s">
        <v>132</v>
      </c>
      <c r="B2152" s="594" t="s">
        <v>1375</v>
      </c>
      <c r="C2152" s="594" t="s">
        <v>322</v>
      </c>
      <c r="D2152" s="594" t="s">
        <v>2662</v>
      </c>
      <c r="E2152" s="594" t="s">
        <v>156</v>
      </c>
      <c r="F2152" s="594" t="s">
        <v>1</v>
      </c>
      <c r="G2152" s="596" t="s">
        <v>2</v>
      </c>
      <c r="H2152" s="597">
        <v>3382888</v>
      </c>
    </row>
    <row r="2153" spans="1:8">
      <c r="A2153" s="594" t="s">
        <v>132</v>
      </c>
      <c r="B2153" s="594" t="s">
        <v>1375</v>
      </c>
      <c r="C2153" s="594" t="s">
        <v>322</v>
      </c>
      <c r="D2153" s="594" t="s">
        <v>2662</v>
      </c>
      <c r="E2153" s="594" t="s">
        <v>156</v>
      </c>
      <c r="F2153" s="594" t="s">
        <v>1073</v>
      </c>
      <c r="G2153" s="596" t="s">
        <v>2782</v>
      </c>
      <c r="H2153" s="597">
        <v>1377572</v>
      </c>
    </row>
    <row r="2154" spans="1:8">
      <c r="A2154" s="594" t="s">
        <v>132</v>
      </c>
      <c r="B2154" s="594" t="s">
        <v>1375</v>
      </c>
      <c r="C2154" s="594" t="s">
        <v>322</v>
      </c>
      <c r="D2154" s="594" t="s">
        <v>2662</v>
      </c>
      <c r="E2154" s="594" t="s">
        <v>163</v>
      </c>
      <c r="F2154" s="595" t="s">
        <v>411</v>
      </c>
      <c r="G2154" s="596" t="s">
        <v>164</v>
      </c>
      <c r="H2154" s="597">
        <v>600087309</v>
      </c>
    </row>
    <row r="2155" spans="1:8">
      <c r="A2155" s="594" t="s">
        <v>132</v>
      </c>
      <c r="B2155" s="594" t="s">
        <v>1375</v>
      </c>
      <c r="C2155" s="594" t="s">
        <v>322</v>
      </c>
      <c r="D2155" s="594" t="s">
        <v>2662</v>
      </c>
      <c r="E2155" s="594" t="s">
        <v>163</v>
      </c>
      <c r="F2155" s="594" t="s">
        <v>1060</v>
      </c>
      <c r="G2155" s="596" t="s">
        <v>2672</v>
      </c>
      <c r="H2155" s="597">
        <v>600087309</v>
      </c>
    </row>
    <row r="2156" spans="1:8">
      <c r="A2156" s="594" t="s">
        <v>132</v>
      </c>
      <c r="B2156" s="594" t="s">
        <v>1375</v>
      </c>
      <c r="C2156" s="594" t="s">
        <v>322</v>
      </c>
      <c r="D2156" s="594" t="s">
        <v>2662</v>
      </c>
      <c r="E2156" s="594" t="s">
        <v>167</v>
      </c>
      <c r="F2156" s="595" t="s">
        <v>411</v>
      </c>
      <c r="G2156" s="596" t="s">
        <v>168</v>
      </c>
      <c r="H2156" s="597">
        <v>34489058</v>
      </c>
    </row>
    <row r="2157" spans="1:8">
      <c r="A2157" s="594" t="s">
        <v>132</v>
      </c>
      <c r="B2157" s="594" t="s">
        <v>1375</v>
      </c>
      <c r="C2157" s="594" t="s">
        <v>322</v>
      </c>
      <c r="D2157" s="594" t="s">
        <v>2662</v>
      </c>
      <c r="E2157" s="594" t="s">
        <v>167</v>
      </c>
      <c r="F2157" s="594" t="s">
        <v>228</v>
      </c>
      <c r="G2157" s="596" t="s">
        <v>2673</v>
      </c>
      <c r="H2157" s="597">
        <v>12575280</v>
      </c>
    </row>
    <row r="2158" spans="1:8">
      <c r="A2158" s="594" t="s">
        <v>132</v>
      </c>
      <c r="B2158" s="594" t="s">
        <v>1375</v>
      </c>
      <c r="C2158" s="594" t="s">
        <v>322</v>
      </c>
      <c r="D2158" s="594" t="s">
        <v>2662</v>
      </c>
      <c r="E2158" s="594" t="s">
        <v>167</v>
      </c>
      <c r="F2158" s="594" t="s">
        <v>169</v>
      </c>
      <c r="G2158" s="596" t="s">
        <v>2674</v>
      </c>
      <c r="H2158" s="597">
        <v>4194200</v>
      </c>
    </row>
    <row r="2159" spans="1:8">
      <c r="A2159" s="594" t="s">
        <v>132</v>
      </c>
      <c r="B2159" s="594" t="s">
        <v>1375</v>
      </c>
      <c r="C2159" s="594" t="s">
        <v>322</v>
      </c>
      <c r="D2159" s="594" t="s">
        <v>2662</v>
      </c>
      <c r="E2159" s="594" t="s">
        <v>167</v>
      </c>
      <c r="F2159" s="594" t="s">
        <v>230</v>
      </c>
      <c r="G2159" s="596" t="s">
        <v>2675</v>
      </c>
      <c r="H2159" s="597">
        <v>17649578</v>
      </c>
    </row>
    <row r="2160" spans="1:8">
      <c r="A2160" s="594" t="s">
        <v>132</v>
      </c>
      <c r="B2160" s="594" t="s">
        <v>1375</v>
      </c>
      <c r="C2160" s="594" t="s">
        <v>322</v>
      </c>
      <c r="D2160" s="594" t="s">
        <v>2662</v>
      </c>
      <c r="E2160" s="594" t="s">
        <v>167</v>
      </c>
      <c r="F2160" s="594" t="s">
        <v>232</v>
      </c>
      <c r="G2160" s="596" t="s">
        <v>195</v>
      </c>
      <c r="H2160" s="597">
        <v>70000</v>
      </c>
    </row>
    <row r="2161" spans="1:8">
      <c r="A2161" s="594" t="s">
        <v>132</v>
      </c>
      <c r="B2161" s="594" t="s">
        <v>1375</v>
      </c>
      <c r="C2161" s="594" t="s">
        <v>322</v>
      </c>
      <c r="D2161" s="594" t="s">
        <v>2662</v>
      </c>
      <c r="E2161" s="594" t="s">
        <v>171</v>
      </c>
      <c r="F2161" s="595" t="s">
        <v>411</v>
      </c>
      <c r="G2161" s="596" t="s">
        <v>2677</v>
      </c>
      <c r="H2161" s="597">
        <v>33828000</v>
      </c>
    </row>
    <row r="2162" spans="1:8">
      <c r="A2162" s="594" t="s">
        <v>132</v>
      </c>
      <c r="B2162" s="594" t="s">
        <v>1375</v>
      </c>
      <c r="C2162" s="594" t="s">
        <v>322</v>
      </c>
      <c r="D2162" s="594" t="s">
        <v>2662</v>
      </c>
      <c r="E2162" s="594" t="s">
        <v>171</v>
      </c>
      <c r="F2162" s="594" t="s">
        <v>173</v>
      </c>
      <c r="G2162" s="596" t="s">
        <v>174</v>
      </c>
      <c r="H2162" s="597">
        <v>20464000</v>
      </c>
    </row>
    <row r="2163" spans="1:8">
      <c r="A2163" s="594" t="s">
        <v>132</v>
      </c>
      <c r="B2163" s="594" t="s">
        <v>1375</v>
      </c>
      <c r="C2163" s="594" t="s">
        <v>322</v>
      </c>
      <c r="D2163" s="594" t="s">
        <v>2662</v>
      </c>
      <c r="E2163" s="594" t="s">
        <v>171</v>
      </c>
      <c r="F2163" s="594" t="s">
        <v>5</v>
      </c>
      <c r="G2163" s="596" t="s">
        <v>2678</v>
      </c>
      <c r="H2163" s="597">
        <v>10480000</v>
      </c>
    </row>
    <row r="2164" spans="1:8">
      <c r="A2164" s="594" t="s">
        <v>132</v>
      </c>
      <c r="B2164" s="594" t="s">
        <v>1375</v>
      </c>
      <c r="C2164" s="594" t="s">
        <v>322</v>
      </c>
      <c r="D2164" s="594" t="s">
        <v>2662</v>
      </c>
      <c r="E2164" s="594" t="s">
        <v>171</v>
      </c>
      <c r="F2164" s="594" t="s">
        <v>175</v>
      </c>
      <c r="G2164" s="596" t="s">
        <v>176</v>
      </c>
      <c r="H2164" s="597">
        <v>2884000</v>
      </c>
    </row>
    <row r="2165" spans="1:8">
      <c r="A2165" s="594" t="s">
        <v>132</v>
      </c>
      <c r="B2165" s="594" t="s">
        <v>1375</v>
      </c>
      <c r="C2165" s="594" t="s">
        <v>322</v>
      </c>
      <c r="D2165" s="594" t="s">
        <v>2662</v>
      </c>
      <c r="E2165" s="594" t="s">
        <v>177</v>
      </c>
      <c r="F2165" s="595" t="s">
        <v>411</v>
      </c>
      <c r="G2165" s="596" t="s">
        <v>178</v>
      </c>
      <c r="H2165" s="597">
        <v>11213125</v>
      </c>
    </row>
    <row r="2166" spans="1:8">
      <c r="A2166" s="594" t="s">
        <v>132</v>
      </c>
      <c r="B2166" s="594" t="s">
        <v>1375</v>
      </c>
      <c r="C2166" s="594" t="s">
        <v>322</v>
      </c>
      <c r="D2166" s="594" t="s">
        <v>2662</v>
      </c>
      <c r="E2166" s="594" t="s">
        <v>177</v>
      </c>
      <c r="F2166" s="594" t="s">
        <v>179</v>
      </c>
      <c r="G2166" s="596" t="s">
        <v>2679</v>
      </c>
      <c r="H2166" s="597">
        <v>2945225</v>
      </c>
    </row>
    <row r="2167" spans="1:8">
      <c r="A2167" s="594" t="s">
        <v>132</v>
      </c>
      <c r="B2167" s="594" t="s">
        <v>1375</v>
      </c>
      <c r="C2167" s="594" t="s">
        <v>322</v>
      </c>
      <c r="D2167" s="594" t="s">
        <v>2662</v>
      </c>
      <c r="E2167" s="594" t="s">
        <v>177</v>
      </c>
      <c r="F2167" s="594" t="s">
        <v>181</v>
      </c>
      <c r="G2167" s="596" t="s">
        <v>182</v>
      </c>
      <c r="H2167" s="597">
        <v>2252900</v>
      </c>
    </row>
    <row r="2168" spans="1:8">
      <c r="A2168" s="594" t="s">
        <v>132</v>
      </c>
      <c r="B2168" s="594" t="s">
        <v>1375</v>
      </c>
      <c r="C2168" s="594" t="s">
        <v>322</v>
      </c>
      <c r="D2168" s="594" t="s">
        <v>2662</v>
      </c>
      <c r="E2168" s="594" t="s">
        <v>177</v>
      </c>
      <c r="F2168" s="594" t="s">
        <v>1290</v>
      </c>
      <c r="G2168" s="596" t="s">
        <v>2721</v>
      </c>
      <c r="H2168" s="597">
        <v>1815000</v>
      </c>
    </row>
    <row r="2169" spans="1:8">
      <c r="A2169" s="594" t="s">
        <v>132</v>
      </c>
      <c r="B2169" s="594" t="s">
        <v>1375</v>
      </c>
      <c r="C2169" s="594" t="s">
        <v>322</v>
      </c>
      <c r="D2169" s="594" t="s">
        <v>2662</v>
      </c>
      <c r="E2169" s="594" t="s">
        <v>177</v>
      </c>
      <c r="F2169" s="594" t="s">
        <v>237</v>
      </c>
      <c r="G2169" s="596" t="s">
        <v>2681</v>
      </c>
      <c r="H2169" s="597">
        <v>4200000</v>
      </c>
    </row>
    <row r="2170" spans="1:8">
      <c r="A2170" s="594" t="s">
        <v>132</v>
      </c>
      <c r="B2170" s="594" t="s">
        <v>1375</v>
      </c>
      <c r="C2170" s="594" t="s">
        <v>322</v>
      </c>
      <c r="D2170" s="594" t="s">
        <v>2662</v>
      </c>
      <c r="E2170" s="594" t="s">
        <v>240</v>
      </c>
      <c r="F2170" s="595" t="s">
        <v>411</v>
      </c>
      <c r="G2170" s="596" t="s">
        <v>241</v>
      </c>
      <c r="H2170" s="597">
        <v>1900000</v>
      </c>
    </row>
    <row r="2171" spans="1:8">
      <c r="A2171" s="594" t="s">
        <v>132</v>
      </c>
      <c r="B2171" s="594" t="s">
        <v>1375</v>
      </c>
      <c r="C2171" s="594" t="s">
        <v>322</v>
      </c>
      <c r="D2171" s="594" t="s">
        <v>2662</v>
      </c>
      <c r="E2171" s="594" t="s">
        <v>240</v>
      </c>
      <c r="F2171" s="594" t="s">
        <v>735</v>
      </c>
      <c r="G2171" s="596" t="s">
        <v>193</v>
      </c>
      <c r="H2171" s="597">
        <v>1900000</v>
      </c>
    </row>
    <row r="2172" spans="1:8">
      <c r="A2172" s="594" t="s">
        <v>132</v>
      </c>
      <c r="B2172" s="594" t="s">
        <v>1375</v>
      </c>
      <c r="C2172" s="594" t="s">
        <v>322</v>
      </c>
      <c r="D2172" s="594" t="s">
        <v>2662</v>
      </c>
      <c r="E2172" s="594" t="s">
        <v>183</v>
      </c>
      <c r="F2172" s="595" t="s">
        <v>411</v>
      </c>
      <c r="G2172" s="596" t="s">
        <v>184</v>
      </c>
      <c r="H2172" s="597">
        <v>190125000</v>
      </c>
    </row>
    <row r="2173" spans="1:8">
      <c r="A2173" s="594" t="s">
        <v>132</v>
      </c>
      <c r="B2173" s="594" t="s">
        <v>1375</v>
      </c>
      <c r="C2173" s="594" t="s">
        <v>322</v>
      </c>
      <c r="D2173" s="594" t="s">
        <v>2662</v>
      </c>
      <c r="E2173" s="594" t="s">
        <v>183</v>
      </c>
      <c r="F2173" s="594" t="s">
        <v>736</v>
      </c>
      <c r="G2173" s="596" t="s">
        <v>737</v>
      </c>
      <c r="H2173" s="597">
        <v>22900000</v>
      </c>
    </row>
    <row r="2174" spans="1:8">
      <c r="A2174" s="594" t="s">
        <v>132</v>
      </c>
      <c r="B2174" s="594" t="s">
        <v>1375</v>
      </c>
      <c r="C2174" s="594" t="s">
        <v>322</v>
      </c>
      <c r="D2174" s="594" t="s">
        <v>2662</v>
      </c>
      <c r="E2174" s="594" t="s">
        <v>183</v>
      </c>
      <c r="F2174" s="594" t="s">
        <v>185</v>
      </c>
      <c r="G2174" s="596" t="s">
        <v>186</v>
      </c>
      <c r="H2174" s="597">
        <v>9950000</v>
      </c>
    </row>
    <row r="2175" spans="1:8">
      <c r="A2175" s="594" t="s">
        <v>132</v>
      </c>
      <c r="B2175" s="594" t="s">
        <v>1375</v>
      </c>
      <c r="C2175" s="594" t="s">
        <v>322</v>
      </c>
      <c r="D2175" s="594" t="s">
        <v>2662</v>
      </c>
      <c r="E2175" s="594" t="s">
        <v>183</v>
      </c>
      <c r="F2175" s="594" t="s">
        <v>187</v>
      </c>
      <c r="G2175" s="596" t="s">
        <v>2683</v>
      </c>
      <c r="H2175" s="597">
        <v>157275000</v>
      </c>
    </row>
    <row r="2176" spans="1:8">
      <c r="A2176" s="594" t="s">
        <v>132</v>
      </c>
      <c r="B2176" s="594" t="s">
        <v>1375</v>
      </c>
      <c r="C2176" s="594" t="s">
        <v>322</v>
      </c>
      <c r="D2176" s="594" t="s">
        <v>2662</v>
      </c>
      <c r="E2176" s="594" t="s">
        <v>738</v>
      </c>
      <c r="F2176" s="595" t="s">
        <v>411</v>
      </c>
      <c r="G2176" s="596" t="s">
        <v>739</v>
      </c>
      <c r="H2176" s="597">
        <v>89225000</v>
      </c>
    </row>
    <row r="2177" spans="1:8">
      <c r="A2177" s="594" t="s">
        <v>132</v>
      </c>
      <c r="B2177" s="594" t="s">
        <v>1375</v>
      </c>
      <c r="C2177" s="594" t="s">
        <v>322</v>
      </c>
      <c r="D2177" s="594" t="s">
        <v>2662</v>
      </c>
      <c r="E2177" s="594" t="s">
        <v>738</v>
      </c>
      <c r="F2177" s="594" t="s">
        <v>1271</v>
      </c>
      <c r="G2177" s="596" t="s">
        <v>2776</v>
      </c>
      <c r="H2177" s="597">
        <v>72000000</v>
      </c>
    </row>
    <row r="2178" spans="1:8">
      <c r="A2178" s="594" t="s">
        <v>132</v>
      </c>
      <c r="B2178" s="594" t="s">
        <v>1375</v>
      </c>
      <c r="C2178" s="594" t="s">
        <v>322</v>
      </c>
      <c r="D2178" s="594" t="s">
        <v>2662</v>
      </c>
      <c r="E2178" s="594" t="s">
        <v>738</v>
      </c>
      <c r="F2178" s="594" t="s">
        <v>356</v>
      </c>
      <c r="G2178" s="596" t="s">
        <v>357</v>
      </c>
      <c r="H2178" s="597">
        <v>12000000</v>
      </c>
    </row>
    <row r="2179" spans="1:8">
      <c r="A2179" s="594" t="s">
        <v>132</v>
      </c>
      <c r="B2179" s="594" t="s">
        <v>1375</v>
      </c>
      <c r="C2179" s="594" t="s">
        <v>322</v>
      </c>
      <c r="D2179" s="594" t="s">
        <v>2662</v>
      </c>
      <c r="E2179" s="594" t="s">
        <v>738</v>
      </c>
      <c r="F2179" s="594" t="s">
        <v>296</v>
      </c>
      <c r="G2179" s="596" t="s">
        <v>297</v>
      </c>
      <c r="H2179" s="597">
        <v>5225000</v>
      </c>
    </row>
    <row r="2180" spans="1:8">
      <c r="A2180" s="594" t="s">
        <v>132</v>
      </c>
      <c r="B2180" s="594" t="s">
        <v>1375</v>
      </c>
      <c r="C2180" s="594" t="s">
        <v>322</v>
      </c>
      <c r="D2180" s="594" t="s">
        <v>2662</v>
      </c>
      <c r="E2180" s="594" t="s">
        <v>744</v>
      </c>
      <c r="F2180" s="595" t="s">
        <v>411</v>
      </c>
      <c r="G2180" s="596" t="s">
        <v>2686</v>
      </c>
      <c r="H2180" s="597">
        <v>86633000</v>
      </c>
    </row>
    <row r="2181" spans="1:8">
      <c r="A2181" s="594" t="s">
        <v>132</v>
      </c>
      <c r="B2181" s="594" t="s">
        <v>1375</v>
      </c>
      <c r="C2181" s="594" t="s">
        <v>322</v>
      </c>
      <c r="D2181" s="594" t="s">
        <v>2662</v>
      </c>
      <c r="E2181" s="594" t="s">
        <v>744</v>
      </c>
      <c r="F2181" s="594" t="s">
        <v>1061</v>
      </c>
      <c r="G2181" s="596" t="s">
        <v>2729</v>
      </c>
      <c r="H2181" s="597">
        <v>1500000</v>
      </c>
    </row>
    <row r="2182" spans="1:8">
      <c r="A2182" s="594" t="s">
        <v>132</v>
      </c>
      <c r="B2182" s="594" t="s">
        <v>1375</v>
      </c>
      <c r="C2182" s="594" t="s">
        <v>322</v>
      </c>
      <c r="D2182" s="594" t="s">
        <v>2662</v>
      </c>
      <c r="E2182" s="594" t="s">
        <v>744</v>
      </c>
      <c r="F2182" s="594" t="s">
        <v>745</v>
      </c>
      <c r="G2182" s="596" t="s">
        <v>2687</v>
      </c>
      <c r="H2182" s="597">
        <v>32191500</v>
      </c>
    </row>
    <row r="2183" spans="1:8">
      <c r="A2183" s="594" t="s">
        <v>132</v>
      </c>
      <c r="B2183" s="594" t="s">
        <v>1375</v>
      </c>
      <c r="C2183" s="594" t="s">
        <v>322</v>
      </c>
      <c r="D2183" s="594" t="s">
        <v>2662</v>
      </c>
      <c r="E2183" s="594" t="s">
        <v>744</v>
      </c>
      <c r="F2183" s="594" t="s">
        <v>572</v>
      </c>
      <c r="G2183" s="596" t="s">
        <v>2689</v>
      </c>
      <c r="H2183" s="597">
        <v>9020000</v>
      </c>
    </row>
    <row r="2184" spans="1:8">
      <c r="A2184" s="594" t="s">
        <v>132</v>
      </c>
      <c r="B2184" s="594" t="s">
        <v>1375</v>
      </c>
      <c r="C2184" s="594" t="s">
        <v>322</v>
      </c>
      <c r="D2184" s="594" t="s">
        <v>2662</v>
      </c>
      <c r="E2184" s="594" t="s">
        <v>744</v>
      </c>
      <c r="F2184" s="594" t="s">
        <v>746</v>
      </c>
      <c r="G2184" s="596" t="s">
        <v>2690</v>
      </c>
      <c r="H2184" s="597">
        <v>20050000</v>
      </c>
    </row>
    <row r="2185" spans="1:8">
      <c r="A2185" s="594" t="s">
        <v>132</v>
      </c>
      <c r="B2185" s="594" t="s">
        <v>1375</v>
      </c>
      <c r="C2185" s="594" t="s">
        <v>322</v>
      </c>
      <c r="D2185" s="594" t="s">
        <v>2662</v>
      </c>
      <c r="E2185" s="594" t="s">
        <v>744</v>
      </c>
      <c r="F2185" s="594" t="s">
        <v>11</v>
      </c>
      <c r="G2185" s="596" t="s">
        <v>2691</v>
      </c>
      <c r="H2185" s="597">
        <v>8871500</v>
      </c>
    </row>
    <row r="2186" spans="1:8">
      <c r="A2186" s="594" t="s">
        <v>132</v>
      </c>
      <c r="B2186" s="594" t="s">
        <v>1375</v>
      </c>
      <c r="C2186" s="594" t="s">
        <v>322</v>
      </c>
      <c r="D2186" s="594" t="s">
        <v>2662</v>
      </c>
      <c r="E2186" s="594" t="s">
        <v>744</v>
      </c>
      <c r="F2186" s="594" t="s">
        <v>748</v>
      </c>
      <c r="G2186" s="596" t="s">
        <v>35</v>
      </c>
      <c r="H2186" s="597">
        <v>15000000</v>
      </c>
    </row>
    <row r="2187" spans="1:8">
      <c r="A2187" s="594" t="s">
        <v>132</v>
      </c>
      <c r="B2187" s="594" t="s">
        <v>1375</v>
      </c>
      <c r="C2187" s="594" t="s">
        <v>322</v>
      </c>
      <c r="D2187" s="594" t="s">
        <v>2662</v>
      </c>
      <c r="E2187" s="594" t="s">
        <v>2692</v>
      </c>
      <c r="F2187" s="595" t="s">
        <v>411</v>
      </c>
      <c r="G2187" s="596" t="s">
        <v>2693</v>
      </c>
      <c r="H2187" s="597">
        <v>100160000</v>
      </c>
    </row>
    <row r="2188" spans="1:8">
      <c r="A2188" s="594" t="s">
        <v>132</v>
      </c>
      <c r="B2188" s="594" t="s">
        <v>1375</v>
      </c>
      <c r="C2188" s="594" t="s">
        <v>322</v>
      </c>
      <c r="D2188" s="594" t="s">
        <v>2662</v>
      </c>
      <c r="E2188" s="594" t="s">
        <v>2692</v>
      </c>
      <c r="F2188" s="594" t="s">
        <v>2722</v>
      </c>
      <c r="G2188" s="596" t="s">
        <v>2690</v>
      </c>
      <c r="H2188" s="597">
        <v>16000000</v>
      </c>
    </row>
    <row r="2189" spans="1:8">
      <c r="A2189" s="594" t="s">
        <v>132</v>
      </c>
      <c r="B2189" s="594" t="s">
        <v>1375</v>
      </c>
      <c r="C2189" s="594" t="s">
        <v>322</v>
      </c>
      <c r="D2189" s="594" t="s">
        <v>2662</v>
      </c>
      <c r="E2189" s="594" t="s">
        <v>2692</v>
      </c>
      <c r="F2189" s="594" t="s">
        <v>2694</v>
      </c>
      <c r="G2189" s="596" t="s">
        <v>2689</v>
      </c>
      <c r="H2189" s="597">
        <v>84160000</v>
      </c>
    </row>
    <row r="2190" spans="1:8">
      <c r="A2190" s="594" t="s">
        <v>132</v>
      </c>
      <c r="B2190" s="594" t="s">
        <v>1375</v>
      </c>
      <c r="C2190" s="594" t="s">
        <v>322</v>
      </c>
      <c r="D2190" s="594" t="s">
        <v>2662</v>
      </c>
      <c r="E2190" s="594" t="s">
        <v>189</v>
      </c>
      <c r="F2190" s="595" t="s">
        <v>411</v>
      </c>
      <c r="G2190" s="596" t="s">
        <v>190</v>
      </c>
      <c r="H2190" s="597">
        <v>41949000</v>
      </c>
    </row>
    <row r="2191" spans="1:8">
      <c r="A2191" s="594" t="s">
        <v>132</v>
      </c>
      <c r="B2191" s="594" t="s">
        <v>1375</v>
      </c>
      <c r="C2191" s="594" t="s">
        <v>322</v>
      </c>
      <c r="D2191" s="594" t="s">
        <v>2662</v>
      </c>
      <c r="E2191" s="594" t="s">
        <v>189</v>
      </c>
      <c r="F2191" s="594" t="s">
        <v>13</v>
      </c>
      <c r="G2191" s="596" t="s">
        <v>2732</v>
      </c>
      <c r="H2191" s="597">
        <v>37940000</v>
      </c>
    </row>
    <row r="2192" spans="1:8">
      <c r="A2192" s="594" t="s">
        <v>132</v>
      </c>
      <c r="B2192" s="594" t="s">
        <v>1375</v>
      </c>
      <c r="C2192" s="594" t="s">
        <v>322</v>
      </c>
      <c r="D2192" s="594" t="s">
        <v>2662</v>
      </c>
      <c r="E2192" s="594" t="s">
        <v>189</v>
      </c>
      <c r="F2192" s="594" t="s">
        <v>37</v>
      </c>
      <c r="G2192" s="596" t="s">
        <v>2696</v>
      </c>
      <c r="H2192" s="597">
        <v>900000</v>
      </c>
    </row>
    <row r="2193" spans="1:8">
      <c r="A2193" s="594" t="s">
        <v>132</v>
      </c>
      <c r="B2193" s="594" t="s">
        <v>1375</v>
      </c>
      <c r="C2193" s="594" t="s">
        <v>322</v>
      </c>
      <c r="D2193" s="594" t="s">
        <v>2662</v>
      </c>
      <c r="E2193" s="594" t="s">
        <v>189</v>
      </c>
      <c r="F2193" s="594" t="s">
        <v>192</v>
      </c>
      <c r="G2193" s="596" t="s">
        <v>195</v>
      </c>
      <c r="H2193" s="597">
        <v>3109000</v>
      </c>
    </row>
    <row r="2194" spans="1:8">
      <c r="A2194" s="594" t="s">
        <v>132</v>
      </c>
      <c r="B2194" s="594" t="s">
        <v>1375</v>
      </c>
      <c r="C2194" s="594" t="s">
        <v>322</v>
      </c>
      <c r="D2194" s="594" t="s">
        <v>2662</v>
      </c>
      <c r="E2194" s="594" t="s">
        <v>2697</v>
      </c>
      <c r="F2194" s="595" t="s">
        <v>411</v>
      </c>
      <c r="G2194" s="596" t="s">
        <v>2698</v>
      </c>
      <c r="H2194" s="597">
        <v>950000</v>
      </c>
    </row>
    <row r="2195" spans="1:8">
      <c r="A2195" s="594" t="s">
        <v>132</v>
      </c>
      <c r="B2195" s="594" t="s">
        <v>1375</v>
      </c>
      <c r="C2195" s="594" t="s">
        <v>322</v>
      </c>
      <c r="D2195" s="594" t="s">
        <v>2662</v>
      </c>
      <c r="E2195" s="594" t="s">
        <v>2697</v>
      </c>
      <c r="F2195" s="594" t="s">
        <v>2699</v>
      </c>
      <c r="G2195" s="596" t="s">
        <v>2700</v>
      </c>
      <c r="H2195" s="597">
        <v>950000</v>
      </c>
    </row>
    <row r="2196" spans="1:8">
      <c r="A2196" s="594" t="s">
        <v>132</v>
      </c>
      <c r="B2196" s="594" t="s">
        <v>1375</v>
      </c>
      <c r="C2196" s="594" t="s">
        <v>322</v>
      </c>
      <c r="D2196" s="594" t="s">
        <v>2662</v>
      </c>
      <c r="E2196" s="594" t="s">
        <v>194</v>
      </c>
      <c r="F2196" s="595" t="s">
        <v>411</v>
      </c>
      <c r="G2196" s="596" t="s">
        <v>195</v>
      </c>
      <c r="H2196" s="597">
        <v>84602200</v>
      </c>
    </row>
    <row r="2197" spans="1:8">
      <c r="A2197" s="594" t="s">
        <v>132</v>
      </c>
      <c r="B2197" s="594" t="s">
        <v>1375</v>
      </c>
      <c r="C2197" s="594" t="s">
        <v>322</v>
      </c>
      <c r="D2197" s="594" t="s">
        <v>2662</v>
      </c>
      <c r="E2197" s="594" t="s">
        <v>194</v>
      </c>
      <c r="F2197" s="594" t="s">
        <v>15</v>
      </c>
      <c r="G2197" s="596" t="s">
        <v>2701</v>
      </c>
      <c r="H2197" s="597">
        <v>1582000</v>
      </c>
    </row>
    <row r="2198" spans="1:8">
      <c r="A2198" s="594" t="s">
        <v>132</v>
      </c>
      <c r="B2198" s="594" t="s">
        <v>1375</v>
      </c>
      <c r="C2198" s="594" t="s">
        <v>322</v>
      </c>
      <c r="D2198" s="594" t="s">
        <v>2662</v>
      </c>
      <c r="E2198" s="594" t="s">
        <v>194</v>
      </c>
      <c r="F2198" s="594" t="s">
        <v>39</v>
      </c>
      <c r="G2198" s="596" t="s">
        <v>2702</v>
      </c>
      <c r="H2198" s="597">
        <v>14817200</v>
      </c>
    </row>
    <row r="2199" spans="1:8">
      <c r="A2199" s="594" t="s">
        <v>132</v>
      </c>
      <c r="B2199" s="594" t="s">
        <v>1375</v>
      </c>
      <c r="C2199" s="594" t="s">
        <v>322</v>
      </c>
      <c r="D2199" s="594" t="s">
        <v>2662</v>
      </c>
      <c r="E2199" s="594" t="s">
        <v>194</v>
      </c>
      <c r="F2199" s="594" t="s">
        <v>198</v>
      </c>
      <c r="G2199" s="596" t="s">
        <v>199</v>
      </c>
      <c r="H2199" s="597">
        <v>63483000</v>
      </c>
    </row>
    <row r="2200" spans="1:8">
      <c r="A2200" s="594" t="s">
        <v>132</v>
      </c>
      <c r="B2200" s="594" t="s">
        <v>1375</v>
      </c>
      <c r="C2200" s="594" t="s">
        <v>322</v>
      </c>
      <c r="D2200" s="594" t="s">
        <v>2662</v>
      </c>
      <c r="E2200" s="594" t="s">
        <v>194</v>
      </c>
      <c r="F2200" s="594" t="s">
        <v>200</v>
      </c>
      <c r="G2200" s="596" t="s">
        <v>201</v>
      </c>
      <c r="H2200" s="597">
        <v>4720000</v>
      </c>
    </row>
    <row r="2201" spans="1:8">
      <c r="A2201" s="594" t="s">
        <v>132</v>
      </c>
      <c r="B2201" s="594" t="s">
        <v>1375</v>
      </c>
      <c r="C2201" s="594" t="s">
        <v>322</v>
      </c>
      <c r="D2201" s="594" t="s">
        <v>2662</v>
      </c>
      <c r="E2201" s="594" t="s">
        <v>573</v>
      </c>
      <c r="F2201" s="595" t="s">
        <v>411</v>
      </c>
      <c r="G2201" s="596" t="s">
        <v>2703</v>
      </c>
      <c r="H2201" s="597">
        <v>29052000</v>
      </c>
    </row>
    <row r="2202" spans="1:8">
      <c r="A2202" s="594" t="s">
        <v>132</v>
      </c>
      <c r="B2202" s="594" t="s">
        <v>1375</v>
      </c>
      <c r="C2202" s="594" t="s">
        <v>322</v>
      </c>
      <c r="D2202" s="594" t="s">
        <v>2662</v>
      </c>
      <c r="E2202" s="594" t="s">
        <v>573</v>
      </c>
      <c r="F2202" s="594" t="s">
        <v>574</v>
      </c>
      <c r="G2202" s="596" t="s">
        <v>2704</v>
      </c>
      <c r="H2202" s="597">
        <v>29052000</v>
      </c>
    </row>
    <row r="2203" spans="1:8">
      <c r="A2203" s="594" t="s">
        <v>132</v>
      </c>
      <c r="B2203" s="594" t="s">
        <v>1375</v>
      </c>
      <c r="C2203" s="594" t="s">
        <v>322</v>
      </c>
      <c r="D2203" s="594" t="s">
        <v>2662</v>
      </c>
      <c r="E2203" s="594" t="s">
        <v>53</v>
      </c>
      <c r="F2203" s="595" t="s">
        <v>411</v>
      </c>
      <c r="G2203" s="596" t="s">
        <v>193</v>
      </c>
      <c r="H2203" s="597">
        <v>152384000</v>
      </c>
    </row>
    <row r="2204" spans="1:8">
      <c r="A2204" s="594" t="s">
        <v>132</v>
      </c>
      <c r="B2204" s="594" t="s">
        <v>1375</v>
      </c>
      <c r="C2204" s="594" t="s">
        <v>322</v>
      </c>
      <c r="D2204" s="594" t="s">
        <v>2662</v>
      </c>
      <c r="E2204" s="594" t="s">
        <v>53</v>
      </c>
      <c r="F2204" s="594" t="s">
        <v>56</v>
      </c>
      <c r="G2204" s="596" t="s">
        <v>57</v>
      </c>
      <c r="H2204" s="597">
        <v>152384000</v>
      </c>
    </row>
    <row r="2205" spans="1:8">
      <c r="A2205" s="594" t="s">
        <v>132</v>
      </c>
      <c r="B2205" s="594" t="s">
        <v>1371</v>
      </c>
      <c r="C2205" s="595" t="s">
        <v>411</v>
      </c>
      <c r="D2205" s="595" t="s">
        <v>411</v>
      </c>
      <c r="E2205" s="595" t="s">
        <v>411</v>
      </c>
      <c r="F2205" s="595" t="s">
        <v>411</v>
      </c>
      <c r="G2205" s="596" t="s">
        <v>1374</v>
      </c>
      <c r="H2205" s="597">
        <v>368026769296</v>
      </c>
    </row>
    <row r="2206" spans="1:8">
      <c r="A2206" s="594" t="s">
        <v>132</v>
      </c>
      <c r="B2206" s="594" t="s">
        <v>1371</v>
      </c>
      <c r="C2206" s="594" t="s">
        <v>276</v>
      </c>
      <c r="D2206" s="595" t="s">
        <v>411</v>
      </c>
      <c r="E2206" s="595" t="s">
        <v>411</v>
      </c>
      <c r="F2206" s="595" t="s">
        <v>411</v>
      </c>
      <c r="G2206" s="596" t="s">
        <v>1966</v>
      </c>
      <c r="H2206" s="597">
        <v>354596982296</v>
      </c>
    </row>
    <row r="2207" spans="1:8">
      <c r="A2207" s="594" t="s">
        <v>132</v>
      </c>
      <c r="B2207" s="594" t="s">
        <v>1371</v>
      </c>
      <c r="C2207" s="594" t="s">
        <v>276</v>
      </c>
      <c r="D2207" s="594" t="s">
        <v>2769</v>
      </c>
      <c r="E2207" s="595" t="s">
        <v>411</v>
      </c>
      <c r="F2207" s="595" t="s">
        <v>411</v>
      </c>
      <c r="G2207" s="596" t="s">
        <v>2770</v>
      </c>
      <c r="H2207" s="597">
        <v>350522965296</v>
      </c>
    </row>
    <row r="2208" spans="1:8">
      <c r="A2208" s="594" t="s">
        <v>132</v>
      </c>
      <c r="B2208" s="594" t="s">
        <v>1371</v>
      </c>
      <c r="C2208" s="594" t="s">
        <v>276</v>
      </c>
      <c r="D2208" s="594" t="s">
        <v>2769</v>
      </c>
      <c r="E2208" s="594" t="s">
        <v>744</v>
      </c>
      <c r="F2208" s="595" t="s">
        <v>411</v>
      </c>
      <c r="G2208" s="596" t="s">
        <v>2686</v>
      </c>
      <c r="H2208" s="597">
        <v>314947000</v>
      </c>
    </row>
    <row r="2209" spans="1:8">
      <c r="A2209" s="594" t="s">
        <v>132</v>
      </c>
      <c r="B2209" s="594" t="s">
        <v>1371</v>
      </c>
      <c r="C2209" s="594" t="s">
        <v>276</v>
      </c>
      <c r="D2209" s="594" t="s">
        <v>2769</v>
      </c>
      <c r="E2209" s="594" t="s">
        <v>744</v>
      </c>
      <c r="F2209" s="594" t="s">
        <v>1061</v>
      </c>
      <c r="G2209" s="596" t="s">
        <v>2729</v>
      </c>
      <c r="H2209" s="597">
        <v>18700000</v>
      </c>
    </row>
    <row r="2210" spans="1:8">
      <c r="A2210" s="594" t="s">
        <v>132</v>
      </c>
      <c r="B2210" s="594" t="s">
        <v>1371</v>
      </c>
      <c r="C2210" s="594" t="s">
        <v>276</v>
      </c>
      <c r="D2210" s="594" t="s">
        <v>2769</v>
      </c>
      <c r="E2210" s="594" t="s">
        <v>744</v>
      </c>
      <c r="F2210" s="594" t="s">
        <v>371</v>
      </c>
      <c r="G2210" s="596" t="s">
        <v>372</v>
      </c>
      <c r="H2210" s="597">
        <v>296247000</v>
      </c>
    </row>
    <row r="2211" spans="1:8">
      <c r="A2211" s="594" t="s">
        <v>132</v>
      </c>
      <c r="B2211" s="594" t="s">
        <v>1371</v>
      </c>
      <c r="C2211" s="594" t="s">
        <v>276</v>
      </c>
      <c r="D2211" s="594" t="s">
        <v>2769</v>
      </c>
      <c r="E2211" s="594" t="s">
        <v>189</v>
      </c>
      <c r="F2211" s="595" t="s">
        <v>411</v>
      </c>
      <c r="G2211" s="596" t="s">
        <v>190</v>
      </c>
      <c r="H2211" s="597">
        <v>31300000</v>
      </c>
    </row>
    <row r="2212" spans="1:8">
      <c r="A2212" s="594" t="s">
        <v>132</v>
      </c>
      <c r="B2212" s="594" t="s">
        <v>1371</v>
      </c>
      <c r="C2212" s="594" t="s">
        <v>276</v>
      </c>
      <c r="D2212" s="594" t="s">
        <v>2769</v>
      </c>
      <c r="E2212" s="594" t="s">
        <v>189</v>
      </c>
      <c r="F2212" s="594" t="s">
        <v>773</v>
      </c>
      <c r="G2212" s="596" t="s">
        <v>2695</v>
      </c>
      <c r="H2212" s="597">
        <v>1990000</v>
      </c>
    </row>
    <row r="2213" spans="1:8">
      <c r="A2213" s="594" t="s">
        <v>132</v>
      </c>
      <c r="B2213" s="594" t="s">
        <v>1371</v>
      </c>
      <c r="C2213" s="594" t="s">
        <v>276</v>
      </c>
      <c r="D2213" s="594" t="s">
        <v>2769</v>
      </c>
      <c r="E2213" s="594" t="s">
        <v>189</v>
      </c>
      <c r="F2213" s="594" t="s">
        <v>13</v>
      </c>
      <c r="G2213" s="596" t="s">
        <v>2732</v>
      </c>
      <c r="H2213" s="597">
        <v>29310000</v>
      </c>
    </row>
    <row r="2214" spans="1:8">
      <c r="A2214" s="594" t="s">
        <v>132</v>
      </c>
      <c r="B2214" s="594" t="s">
        <v>1371</v>
      </c>
      <c r="C2214" s="594" t="s">
        <v>276</v>
      </c>
      <c r="D2214" s="594" t="s">
        <v>2769</v>
      </c>
      <c r="E2214" s="594" t="s">
        <v>269</v>
      </c>
      <c r="F2214" s="595" t="s">
        <v>411</v>
      </c>
      <c r="G2214" s="596" t="s">
        <v>2762</v>
      </c>
      <c r="H2214" s="597">
        <v>52196612913</v>
      </c>
    </row>
    <row r="2215" spans="1:8">
      <c r="A2215" s="594" t="s">
        <v>132</v>
      </c>
      <c r="B2215" s="594" t="s">
        <v>1371</v>
      </c>
      <c r="C2215" s="594" t="s">
        <v>276</v>
      </c>
      <c r="D2215" s="594" t="s">
        <v>2769</v>
      </c>
      <c r="E2215" s="594" t="s">
        <v>269</v>
      </c>
      <c r="F2215" s="594" t="s">
        <v>271</v>
      </c>
      <c r="G2215" s="596" t="s">
        <v>2763</v>
      </c>
      <c r="H2215" s="597">
        <v>51758612913</v>
      </c>
    </row>
    <row r="2216" spans="1:8">
      <c r="A2216" s="594" t="s">
        <v>132</v>
      </c>
      <c r="B2216" s="594" t="s">
        <v>1371</v>
      </c>
      <c r="C2216" s="594" t="s">
        <v>276</v>
      </c>
      <c r="D2216" s="594" t="s">
        <v>2769</v>
      </c>
      <c r="E2216" s="594" t="s">
        <v>269</v>
      </c>
      <c r="F2216" s="594" t="s">
        <v>1175</v>
      </c>
      <c r="G2216" s="596" t="s">
        <v>2791</v>
      </c>
      <c r="H2216" s="597">
        <v>438000000</v>
      </c>
    </row>
    <row r="2217" spans="1:8">
      <c r="A2217" s="594" t="s">
        <v>132</v>
      </c>
      <c r="B2217" s="594" t="s">
        <v>1371</v>
      </c>
      <c r="C2217" s="594" t="s">
        <v>276</v>
      </c>
      <c r="D2217" s="594" t="s">
        <v>2769</v>
      </c>
      <c r="E2217" s="594" t="s">
        <v>260</v>
      </c>
      <c r="F2217" s="595" t="s">
        <v>411</v>
      </c>
      <c r="G2217" s="596" t="s">
        <v>261</v>
      </c>
      <c r="H2217" s="597">
        <v>269924937000</v>
      </c>
    </row>
    <row r="2218" spans="1:8">
      <c r="A2218" s="594" t="s">
        <v>132</v>
      </c>
      <c r="B2218" s="594" t="s">
        <v>1371</v>
      </c>
      <c r="C2218" s="594" t="s">
        <v>276</v>
      </c>
      <c r="D2218" s="594" t="s">
        <v>2769</v>
      </c>
      <c r="E2218" s="594" t="s">
        <v>260</v>
      </c>
      <c r="F2218" s="594" t="s">
        <v>262</v>
      </c>
      <c r="G2218" s="596" t="s">
        <v>2707</v>
      </c>
      <c r="H2218" s="597">
        <v>269924937000</v>
      </c>
    </row>
    <row r="2219" spans="1:8">
      <c r="A2219" s="594" t="s">
        <v>132</v>
      </c>
      <c r="B2219" s="594" t="s">
        <v>1371</v>
      </c>
      <c r="C2219" s="594" t="s">
        <v>276</v>
      </c>
      <c r="D2219" s="594" t="s">
        <v>2769</v>
      </c>
      <c r="E2219" s="594" t="s">
        <v>53</v>
      </c>
      <c r="F2219" s="595" t="s">
        <v>411</v>
      </c>
      <c r="G2219" s="596" t="s">
        <v>193</v>
      </c>
      <c r="H2219" s="597">
        <v>28055168383</v>
      </c>
    </row>
    <row r="2220" spans="1:8">
      <c r="A2220" s="594" t="s">
        <v>132</v>
      </c>
      <c r="B2220" s="594" t="s">
        <v>1371</v>
      </c>
      <c r="C2220" s="594" t="s">
        <v>276</v>
      </c>
      <c r="D2220" s="594" t="s">
        <v>2769</v>
      </c>
      <c r="E2220" s="594" t="s">
        <v>53</v>
      </c>
      <c r="F2220" s="594" t="s">
        <v>54</v>
      </c>
      <c r="G2220" s="596" t="s">
        <v>55</v>
      </c>
      <c r="H2220" s="597">
        <v>15078486000</v>
      </c>
    </row>
    <row r="2221" spans="1:8">
      <c r="A2221" s="594" t="s">
        <v>132</v>
      </c>
      <c r="B2221" s="594" t="s">
        <v>1371</v>
      </c>
      <c r="C2221" s="594" t="s">
        <v>276</v>
      </c>
      <c r="D2221" s="594" t="s">
        <v>2769</v>
      </c>
      <c r="E2221" s="594" t="s">
        <v>53</v>
      </c>
      <c r="F2221" s="594" t="s">
        <v>56</v>
      </c>
      <c r="G2221" s="596" t="s">
        <v>57</v>
      </c>
      <c r="H2221" s="597">
        <v>12976682383</v>
      </c>
    </row>
    <row r="2222" spans="1:8">
      <c r="A2222" s="594" t="s">
        <v>132</v>
      </c>
      <c r="B2222" s="594" t="s">
        <v>1371</v>
      </c>
      <c r="C2222" s="594" t="s">
        <v>276</v>
      </c>
      <c r="D2222" s="594" t="s">
        <v>2800</v>
      </c>
      <c r="E2222" s="595" t="s">
        <v>411</v>
      </c>
      <c r="F2222" s="595" t="s">
        <v>411</v>
      </c>
      <c r="G2222" s="596" t="s">
        <v>2801</v>
      </c>
      <c r="H2222" s="597">
        <v>1849998000</v>
      </c>
    </row>
    <row r="2223" spans="1:8">
      <c r="A2223" s="594" t="s">
        <v>132</v>
      </c>
      <c r="B2223" s="594" t="s">
        <v>1371</v>
      </c>
      <c r="C2223" s="594" t="s">
        <v>276</v>
      </c>
      <c r="D2223" s="594" t="s">
        <v>2800</v>
      </c>
      <c r="E2223" s="594" t="s">
        <v>744</v>
      </c>
      <c r="F2223" s="595" t="s">
        <v>411</v>
      </c>
      <c r="G2223" s="596" t="s">
        <v>2686</v>
      </c>
      <c r="H2223" s="597">
        <v>1849998000</v>
      </c>
    </row>
    <row r="2224" spans="1:8">
      <c r="A2224" s="594" t="s">
        <v>132</v>
      </c>
      <c r="B2224" s="594" t="s">
        <v>1371</v>
      </c>
      <c r="C2224" s="594" t="s">
        <v>276</v>
      </c>
      <c r="D2224" s="594" t="s">
        <v>2800</v>
      </c>
      <c r="E2224" s="594" t="s">
        <v>744</v>
      </c>
      <c r="F2224" s="594" t="s">
        <v>371</v>
      </c>
      <c r="G2224" s="596" t="s">
        <v>372</v>
      </c>
      <c r="H2224" s="597">
        <v>1849998000</v>
      </c>
    </row>
    <row r="2225" spans="1:8">
      <c r="A2225" s="594" t="s">
        <v>132</v>
      </c>
      <c r="B2225" s="594" t="s">
        <v>1371</v>
      </c>
      <c r="C2225" s="594" t="s">
        <v>276</v>
      </c>
      <c r="D2225" s="594" t="s">
        <v>278</v>
      </c>
      <c r="E2225" s="595" t="s">
        <v>411</v>
      </c>
      <c r="F2225" s="595" t="s">
        <v>411</v>
      </c>
      <c r="G2225" s="596" t="s">
        <v>2771</v>
      </c>
      <c r="H2225" s="597">
        <v>296580000</v>
      </c>
    </row>
    <row r="2226" spans="1:8">
      <c r="A2226" s="594" t="s">
        <v>132</v>
      </c>
      <c r="B2226" s="594" t="s">
        <v>1371</v>
      </c>
      <c r="C2226" s="594" t="s">
        <v>276</v>
      </c>
      <c r="D2226" s="594" t="s">
        <v>278</v>
      </c>
      <c r="E2226" s="594" t="s">
        <v>744</v>
      </c>
      <c r="F2226" s="595" t="s">
        <v>411</v>
      </c>
      <c r="G2226" s="596" t="s">
        <v>2686</v>
      </c>
      <c r="H2226" s="597">
        <v>296580000</v>
      </c>
    </row>
    <row r="2227" spans="1:8">
      <c r="A2227" s="594" t="s">
        <v>132</v>
      </c>
      <c r="B2227" s="594" t="s">
        <v>1371</v>
      </c>
      <c r="C2227" s="594" t="s">
        <v>276</v>
      </c>
      <c r="D2227" s="594" t="s">
        <v>278</v>
      </c>
      <c r="E2227" s="594" t="s">
        <v>744</v>
      </c>
      <c r="F2227" s="594" t="s">
        <v>371</v>
      </c>
      <c r="G2227" s="596" t="s">
        <v>372</v>
      </c>
      <c r="H2227" s="597">
        <v>296580000</v>
      </c>
    </row>
    <row r="2228" spans="1:8">
      <c r="A2228" s="594" t="s">
        <v>132</v>
      </c>
      <c r="B2228" s="594" t="s">
        <v>1371</v>
      </c>
      <c r="C2228" s="594" t="s">
        <v>276</v>
      </c>
      <c r="D2228" s="594" t="s">
        <v>2802</v>
      </c>
      <c r="E2228" s="595" t="s">
        <v>411</v>
      </c>
      <c r="F2228" s="595" t="s">
        <v>411</v>
      </c>
      <c r="G2228" s="596" t="s">
        <v>274</v>
      </c>
      <c r="H2228" s="597">
        <v>1927439000</v>
      </c>
    </row>
    <row r="2229" spans="1:8">
      <c r="A2229" s="594" t="s">
        <v>132</v>
      </c>
      <c r="B2229" s="594" t="s">
        <v>1371</v>
      </c>
      <c r="C2229" s="594" t="s">
        <v>276</v>
      </c>
      <c r="D2229" s="594" t="s">
        <v>2802</v>
      </c>
      <c r="E2229" s="594" t="s">
        <v>260</v>
      </c>
      <c r="F2229" s="595" t="s">
        <v>411</v>
      </c>
      <c r="G2229" s="596" t="s">
        <v>261</v>
      </c>
      <c r="H2229" s="597">
        <v>1592354000</v>
      </c>
    </row>
    <row r="2230" spans="1:8">
      <c r="A2230" s="594" t="s">
        <v>132</v>
      </c>
      <c r="B2230" s="594" t="s">
        <v>1371</v>
      </c>
      <c r="C2230" s="594" t="s">
        <v>276</v>
      </c>
      <c r="D2230" s="594" t="s">
        <v>2802</v>
      </c>
      <c r="E2230" s="594" t="s">
        <v>260</v>
      </c>
      <c r="F2230" s="594" t="s">
        <v>262</v>
      </c>
      <c r="G2230" s="596" t="s">
        <v>2707</v>
      </c>
      <c r="H2230" s="597">
        <v>1592354000</v>
      </c>
    </row>
    <row r="2231" spans="1:8">
      <c r="A2231" s="594" t="s">
        <v>132</v>
      </c>
      <c r="B2231" s="594" t="s">
        <v>1371</v>
      </c>
      <c r="C2231" s="594" t="s">
        <v>276</v>
      </c>
      <c r="D2231" s="594" t="s">
        <v>2802</v>
      </c>
      <c r="E2231" s="594" t="s">
        <v>53</v>
      </c>
      <c r="F2231" s="595" t="s">
        <v>411</v>
      </c>
      <c r="G2231" s="596" t="s">
        <v>193</v>
      </c>
      <c r="H2231" s="597">
        <v>335085000</v>
      </c>
    </row>
    <row r="2232" spans="1:8">
      <c r="A2232" s="594" t="s">
        <v>132</v>
      </c>
      <c r="B2232" s="594" t="s">
        <v>1371</v>
      </c>
      <c r="C2232" s="594" t="s">
        <v>276</v>
      </c>
      <c r="D2232" s="594" t="s">
        <v>2802</v>
      </c>
      <c r="E2232" s="594" t="s">
        <v>53</v>
      </c>
      <c r="F2232" s="594" t="s">
        <v>54</v>
      </c>
      <c r="G2232" s="596" t="s">
        <v>55</v>
      </c>
      <c r="H2232" s="597">
        <v>58696000</v>
      </c>
    </row>
    <row r="2233" spans="1:8">
      <c r="A2233" s="594" t="s">
        <v>132</v>
      </c>
      <c r="B2233" s="594" t="s">
        <v>1371</v>
      </c>
      <c r="C2233" s="594" t="s">
        <v>276</v>
      </c>
      <c r="D2233" s="594" t="s">
        <v>2802</v>
      </c>
      <c r="E2233" s="594" t="s">
        <v>53</v>
      </c>
      <c r="F2233" s="594" t="s">
        <v>56</v>
      </c>
      <c r="G2233" s="596" t="s">
        <v>57</v>
      </c>
      <c r="H2233" s="597">
        <v>274879000</v>
      </c>
    </row>
    <row r="2234" spans="1:8">
      <c r="A2234" s="594" t="s">
        <v>132</v>
      </c>
      <c r="B2234" s="594" t="s">
        <v>1371</v>
      </c>
      <c r="C2234" s="594" t="s">
        <v>276</v>
      </c>
      <c r="D2234" s="594" t="s">
        <v>2802</v>
      </c>
      <c r="E2234" s="594" t="s">
        <v>53</v>
      </c>
      <c r="F2234" s="594" t="s">
        <v>358</v>
      </c>
      <c r="G2234" s="596" t="s">
        <v>195</v>
      </c>
      <c r="H2234" s="597">
        <v>1510000</v>
      </c>
    </row>
    <row r="2235" spans="1:8">
      <c r="A2235" s="594" t="s">
        <v>132</v>
      </c>
      <c r="B2235" s="594" t="s">
        <v>1371</v>
      </c>
      <c r="C2235" s="594" t="s">
        <v>322</v>
      </c>
      <c r="D2235" s="595" t="s">
        <v>411</v>
      </c>
      <c r="E2235" s="595" t="s">
        <v>411</v>
      </c>
      <c r="F2235" s="595" t="s">
        <v>411</v>
      </c>
      <c r="G2235" s="596" t="s">
        <v>2661</v>
      </c>
      <c r="H2235" s="597">
        <v>13294787000</v>
      </c>
    </row>
    <row r="2236" spans="1:8">
      <c r="A2236" s="594" t="s">
        <v>132</v>
      </c>
      <c r="B2236" s="594" t="s">
        <v>1371</v>
      </c>
      <c r="C2236" s="594" t="s">
        <v>322</v>
      </c>
      <c r="D2236" s="594" t="s">
        <v>2662</v>
      </c>
      <c r="E2236" s="595" t="s">
        <v>411</v>
      </c>
      <c r="F2236" s="595" t="s">
        <v>411</v>
      </c>
      <c r="G2236" s="596" t="s">
        <v>2663</v>
      </c>
      <c r="H2236" s="597">
        <v>13294787000</v>
      </c>
    </row>
    <row r="2237" spans="1:8">
      <c r="A2237" s="594" t="s">
        <v>132</v>
      </c>
      <c r="B2237" s="594" t="s">
        <v>1371</v>
      </c>
      <c r="C2237" s="594" t="s">
        <v>322</v>
      </c>
      <c r="D2237" s="594" t="s">
        <v>2662</v>
      </c>
      <c r="E2237" s="594" t="s">
        <v>142</v>
      </c>
      <c r="F2237" s="595" t="s">
        <v>411</v>
      </c>
      <c r="G2237" s="596" t="s">
        <v>143</v>
      </c>
      <c r="H2237" s="597">
        <v>3258985900</v>
      </c>
    </row>
    <row r="2238" spans="1:8">
      <c r="A2238" s="594" t="s">
        <v>132</v>
      </c>
      <c r="B2238" s="594" t="s">
        <v>1371</v>
      </c>
      <c r="C2238" s="594" t="s">
        <v>322</v>
      </c>
      <c r="D2238" s="594" t="s">
        <v>2662</v>
      </c>
      <c r="E2238" s="594" t="s">
        <v>142</v>
      </c>
      <c r="F2238" s="594" t="s">
        <v>144</v>
      </c>
      <c r="G2238" s="596" t="s">
        <v>2664</v>
      </c>
      <c r="H2238" s="597">
        <v>3258985900</v>
      </c>
    </row>
    <row r="2239" spans="1:8">
      <c r="A2239" s="594" t="s">
        <v>132</v>
      </c>
      <c r="B2239" s="594" t="s">
        <v>1371</v>
      </c>
      <c r="C2239" s="594" t="s">
        <v>322</v>
      </c>
      <c r="D2239" s="594" t="s">
        <v>2662</v>
      </c>
      <c r="E2239" s="594" t="s">
        <v>202</v>
      </c>
      <c r="F2239" s="595" t="s">
        <v>411</v>
      </c>
      <c r="G2239" s="596" t="s">
        <v>2719</v>
      </c>
      <c r="H2239" s="597">
        <v>178428600</v>
      </c>
    </row>
    <row r="2240" spans="1:8">
      <c r="A2240" s="594" t="s">
        <v>132</v>
      </c>
      <c r="B2240" s="594" t="s">
        <v>1371</v>
      </c>
      <c r="C2240" s="594" t="s">
        <v>322</v>
      </c>
      <c r="D2240" s="594" t="s">
        <v>2662</v>
      </c>
      <c r="E2240" s="594" t="s">
        <v>202</v>
      </c>
      <c r="F2240" s="594" t="s">
        <v>767</v>
      </c>
      <c r="G2240" s="596" t="s">
        <v>2720</v>
      </c>
      <c r="H2240" s="597">
        <v>178428600</v>
      </c>
    </row>
    <row r="2241" spans="1:8">
      <c r="A2241" s="594" t="s">
        <v>132</v>
      </c>
      <c r="B2241" s="594" t="s">
        <v>1371</v>
      </c>
      <c r="C2241" s="594" t="s">
        <v>322</v>
      </c>
      <c r="D2241" s="594" t="s">
        <v>2662</v>
      </c>
      <c r="E2241" s="594" t="s">
        <v>148</v>
      </c>
      <c r="F2241" s="595" t="s">
        <v>411</v>
      </c>
      <c r="G2241" s="596" t="s">
        <v>149</v>
      </c>
      <c r="H2241" s="597">
        <v>1584376403</v>
      </c>
    </row>
    <row r="2242" spans="1:8">
      <c r="A2242" s="594" t="s">
        <v>132</v>
      </c>
      <c r="B2242" s="594" t="s">
        <v>1371</v>
      </c>
      <c r="C2242" s="594" t="s">
        <v>322</v>
      </c>
      <c r="D2242" s="594" t="s">
        <v>2662</v>
      </c>
      <c r="E2242" s="594" t="s">
        <v>148</v>
      </c>
      <c r="F2242" s="594" t="s">
        <v>223</v>
      </c>
      <c r="G2242" s="596" t="s">
        <v>224</v>
      </c>
      <c r="H2242" s="597">
        <v>156109000</v>
      </c>
    </row>
    <row r="2243" spans="1:8">
      <c r="A2243" s="594" t="s">
        <v>132</v>
      </c>
      <c r="B2243" s="594" t="s">
        <v>1371</v>
      </c>
      <c r="C2243" s="594" t="s">
        <v>322</v>
      </c>
      <c r="D2243" s="594" t="s">
        <v>2662</v>
      </c>
      <c r="E2243" s="594" t="s">
        <v>148</v>
      </c>
      <c r="F2243" s="594" t="s">
        <v>603</v>
      </c>
      <c r="G2243" s="596" t="s">
        <v>604</v>
      </c>
      <c r="H2243" s="597">
        <v>19731000</v>
      </c>
    </row>
    <row r="2244" spans="1:8">
      <c r="A2244" s="594" t="s">
        <v>132</v>
      </c>
      <c r="B2244" s="594" t="s">
        <v>1371</v>
      </c>
      <c r="C2244" s="594" t="s">
        <v>322</v>
      </c>
      <c r="D2244" s="594" t="s">
        <v>2662</v>
      </c>
      <c r="E2244" s="594" t="s">
        <v>148</v>
      </c>
      <c r="F2244" s="594" t="s">
        <v>1075</v>
      </c>
      <c r="G2244" s="596" t="s">
        <v>2666</v>
      </c>
      <c r="H2244" s="597">
        <v>155063587</v>
      </c>
    </row>
    <row r="2245" spans="1:8">
      <c r="A2245" s="594" t="s">
        <v>132</v>
      </c>
      <c r="B2245" s="594" t="s">
        <v>1371</v>
      </c>
      <c r="C2245" s="594" t="s">
        <v>322</v>
      </c>
      <c r="D2245" s="594" t="s">
        <v>2662</v>
      </c>
      <c r="E2245" s="594" t="s">
        <v>148</v>
      </c>
      <c r="F2245" s="594" t="s">
        <v>150</v>
      </c>
      <c r="G2245" s="596" t="s">
        <v>151</v>
      </c>
      <c r="H2245" s="597">
        <v>187366222</v>
      </c>
    </row>
    <row r="2246" spans="1:8">
      <c r="A2246" s="594" t="s">
        <v>132</v>
      </c>
      <c r="B2246" s="594" t="s">
        <v>1371</v>
      </c>
      <c r="C2246" s="594" t="s">
        <v>322</v>
      </c>
      <c r="D2246" s="594" t="s">
        <v>2662</v>
      </c>
      <c r="E2246" s="594" t="s">
        <v>148</v>
      </c>
      <c r="F2246" s="594" t="s">
        <v>605</v>
      </c>
      <c r="G2246" s="596" t="s">
        <v>2668</v>
      </c>
      <c r="H2246" s="597">
        <v>70772154</v>
      </c>
    </row>
    <row r="2247" spans="1:8">
      <c r="A2247" s="594" t="s">
        <v>132</v>
      </c>
      <c r="B2247" s="594" t="s">
        <v>1371</v>
      </c>
      <c r="C2247" s="594" t="s">
        <v>322</v>
      </c>
      <c r="D2247" s="594" t="s">
        <v>2662</v>
      </c>
      <c r="E2247" s="594" t="s">
        <v>148</v>
      </c>
      <c r="F2247" s="594" t="s">
        <v>212</v>
      </c>
      <c r="G2247" s="596" t="s">
        <v>213</v>
      </c>
      <c r="H2247" s="597">
        <v>839885640</v>
      </c>
    </row>
    <row r="2248" spans="1:8">
      <c r="A2248" s="594" t="s">
        <v>132</v>
      </c>
      <c r="B2248" s="594" t="s">
        <v>1371</v>
      </c>
      <c r="C2248" s="594" t="s">
        <v>322</v>
      </c>
      <c r="D2248" s="594" t="s">
        <v>2662</v>
      </c>
      <c r="E2248" s="594" t="s">
        <v>148</v>
      </c>
      <c r="F2248" s="594" t="s">
        <v>227</v>
      </c>
      <c r="G2248" s="596" t="s">
        <v>2669</v>
      </c>
      <c r="H2248" s="597">
        <v>155448800</v>
      </c>
    </row>
    <row r="2249" spans="1:8">
      <c r="A2249" s="594" t="s">
        <v>132</v>
      </c>
      <c r="B2249" s="594" t="s">
        <v>1371</v>
      </c>
      <c r="C2249" s="594" t="s">
        <v>322</v>
      </c>
      <c r="D2249" s="594" t="s">
        <v>2662</v>
      </c>
      <c r="E2249" s="594" t="s">
        <v>582</v>
      </c>
      <c r="F2249" s="595" t="s">
        <v>411</v>
      </c>
      <c r="G2249" s="596" t="s">
        <v>583</v>
      </c>
      <c r="H2249" s="597">
        <v>27990000</v>
      </c>
    </row>
    <row r="2250" spans="1:8">
      <c r="A2250" s="594" t="s">
        <v>132</v>
      </c>
      <c r="B2250" s="594" t="s">
        <v>1371</v>
      </c>
      <c r="C2250" s="594" t="s">
        <v>322</v>
      </c>
      <c r="D2250" s="594" t="s">
        <v>2662</v>
      </c>
      <c r="E2250" s="594" t="s">
        <v>582</v>
      </c>
      <c r="F2250" s="594" t="s">
        <v>584</v>
      </c>
      <c r="G2250" s="596" t="s">
        <v>2670</v>
      </c>
      <c r="H2250" s="597">
        <v>26490000</v>
      </c>
    </row>
    <row r="2251" spans="1:8">
      <c r="A2251" s="594" t="s">
        <v>132</v>
      </c>
      <c r="B2251" s="594" t="s">
        <v>1371</v>
      </c>
      <c r="C2251" s="594" t="s">
        <v>322</v>
      </c>
      <c r="D2251" s="594" t="s">
        <v>2662</v>
      </c>
      <c r="E2251" s="594" t="s">
        <v>582</v>
      </c>
      <c r="F2251" s="594" t="s">
        <v>586</v>
      </c>
      <c r="G2251" s="596" t="s">
        <v>2671</v>
      </c>
      <c r="H2251" s="597">
        <v>1500000</v>
      </c>
    </row>
    <row r="2252" spans="1:8">
      <c r="A2252" s="594" t="s">
        <v>132</v>
      </c>
      <c r="B2252" s="594" t="s">
        <v>1371</v>
      </c>
      <c r="C2252" s="594" t="s">
        <v>322</v>
      </c>
      <c r="D2252" s="594" t="s">
        <v>2662</v>
      </c>
      <c r="E2252" s="594" t="s">
        <v>152</v>
      </c>
      <c r="F2252" s="595" t="s">
        <v>411</v>
      </c>
      <c r="G2252" s="596" t="s">
        <v>153</v>
      </c>
      <c r="H2252" s="597">
        <v>1062996094</v>
      </c>
    </row>
    <row r="2253" spans="1:8">
      <c r="A2253" s="594" t="s">
        <v>132</v>
      </c>
      <c r="B2253" s="594" t="s">
        <v>1371</v>
      </c>
      <c r="C2253" s="594" t="s">
        <v>322</v>
      </c>
      <c r="D2253" s="594" t="s">
        <v>2662</v>
      </c>
      <c r="E2253" s="594" t="s">
        <v>152</v>
      </c>
      <c r="F2253" s="594" t="s">
        <v>480</v>
      </c>
      <c r="G2253" s="596" t="s">
        <v>481</v>
      </c>
      <c r="H2253" s="597">
        <v>313783094</v>
      </c>
    </row>
    <row r="2254" spans="1:8">
      <c r="A2254" s="594" t="s">
        <v>132</v>
      </c>
      <c r="B2254" s="594" t="s">
        <v>1371</v>
      </c>
      <c r="C2254" s="594" t="s">
        <v>322</v>
      </c>
      <c r="D2254" s="594" t="s">
        <v>2662</v>
      </c>
      <c r="E2254" s="594" t="s">
        <v>152</v>
      </c>
      <c r="F2254" s="594" t="s">
        <v>606</v>
      </c>
      <c r="G2254" s="596" t="s">
        <v>195</v>
      </c>
      <c r="H2254" s="597">
        <v>749213000</v>
      </c>
    </row>
    <row r="2255" spans="1:8">
      <c r="A2255" s="594" t="s">
        <v>132</v>
      </c>
      <c r="B2255" s="594" t="s">
        <v>1371</v>
      </c>
      <c r="C2255" s="594" t="s">
        <v>322</v>
      </c>
      <c r="D2255" s="594" t="s">
        <v>2662</v>
      </c>
      <c r="E2255" s="594" t="s">
        <v>156</v>
      </c>
      <c r="F2255" s="595" t="s">
        <v>411</v>
      </c>
      <c r="G2255" s="596" t="s">
        <v>514</v>
      </c>
      <c r="H2255" s="597">
        <v>827258980</v>
      </c>
    </row>
    <row r="2256" spans="1:8">
      <c r="A2256" s="594" t="s">
        <v>132</v>
      </c>
      <c r="B2256" s="594" t="s">
        <v>1371</v>
      </c>
      <c r="C2256" s="594" t="s">
        <v>322</v>
      </c>
      <c r="D2256" s="594" t="s">
        <v>2662</v>
      </c>
      <c r="E2256" s="594" t="s">
        <v>156</v>
      </c>
      <c r="F2256" s="594" t="s">
        <v>157</v>
      </c>
      <c r="G2256" s="596" t="s">
        <v>158</v>
      </c>
      <c r="H2256" s="597">
        <v>640885223</v>
      </c>
    </row>
    <row r="2257" spans="1:8">
      <c r="A2257" s="594" t="s">
        <v>132</v>
      </c>
      <c r="B2257" s="594" t="s">
        <v>1371</v>
      </c>
      <c r="C2257" s="594" t="s">
        <v>322</v>
      </c>
      <c r="D2257" s="594" t="s">
        <v>2662</v>
      </c>
      <c r="E2257" s="594" t="s">
        <v>156</v>
      </c>
      <c r="F2257" s="594" t="s">
        <v>159</v>
      </c>
      <c r="G2257" s="596" t="s">
        <v>160</v>
      </c>
      <c r="H2257" s="597">
        <v>110042827</v>
      </c>
    </row>
    <row r="2258" spans="1:8">
      <c r="A2258" s="594" t="s">
        <v>132</v>
      </c>
      <c r="B2258" s="594" t="s">
        <v>1371</v>
      </c>
      <c r="C2258" s="594" t="s">
        <v>322</v>
      </c>
      <c r="D2258" s="594" t="s">
        <v>2662</v>
      </c>
      <c r="E2258" s="594" t="s">
        <v>156</v>
      </c>
      <c r="F2258" s="594" t="s">
        <v>161</v>
      </c>
      <c r="G2258" s="596" t="s">
        <v>162</v>
      </c>
      <c r="H2258" s="597">
        <v>73192811</v>
      </c>
    </row>
    <row r="2259" spans="1:8">
      <c r="A2259" s="594" t="s">
        <v>132</v>
      </c>
      <c r="B2259" s="594" t="s">
        <v>1371</v>
      </c>
      <c r="C2259" s="594" t="s">
        <v>322</v>
      </c>
      <c r="D2259" s="594" t="s">
        <v>2662</v>
      </c>
      <c r="E2259" s="594" t="s">
        <v>156</v>
      </c>
      <c r="F2259" s="594" t="s">
        <v>1</v>
      </c>
      <c r="G2259" s="596" t="s">
        <v>2</v>
      </c>
      <c r="H2259" s="597">
        <v>3138119</v>
      </c>
    </row>
    <row r="2260" spans="1:8">
      <c r="A2260" s="594" t="s">
        <v>132</v>
      </c>
      <c r="B2260" s="594" t="s">
        <v>1371</v>
      </c>
      <c r="C2260" s="594" t="s">
        <v>322</v>
      </c>
      <c r="D2260" s="594" t="s">
        <v>2662</v>
      </c>
      <c r="E2260" s="594" t="s">
        <v>163</v>
      </c>
      <c r="F2260" s="595" t="s">
        <v>411</v>
      </c>
      <c r="G2260" s="596" t="s">
        <v>164</v>
      </c>
      <c r="H2260" s="597">
        <v>645640491</v>
      </c>
    </row>
    <row r="2261" spans="1:8">
      <c r="A2261" s="594" t="s">
        <v>132</v>
      </c>
      <c r="B2261" s="594" t="s">
        <v>1371</v>
      </c>
      <c r="C2261" s="594" t="s">
        <v>322</v>
      </c>
      <c r="D2261" s="594" t="s">
        <v>2662</v>
      </c>
      <c r="E2261" s="594" t="s">
        <v>163</v>
      </c>
      <c r="F2261" s="594" t="s">
        <v>1060</v>
      </c>
      <c r="G2261" s="596" t="s">
        <v>2672</v>
      </c>
      <c r="H2261" s="597">
        <v>261740491</v>
      </c>
    </row>
    <row r="2262" spans="1:8">
      <c r="A2262" s="594" t="s">
        <v>132</v>
      </c>
      <c r="B2262" s="594" t="s">
        <v>1371</v>
      </c>
      <c r="C2262" s="594" t="s">
        <v>322</v>
      </c>
      <c r="D2262" s="594" t="s">
        <v>2662</v>
      </c>
      <c r="E2262" s="594" t="s">
        <v>163</v>
      </c>
      <c r="F2262" s="594" t="s">
        <v>165</v>
      </c>
      <c r="G2262" s="596" t="s">
        <v>195</v>
      </c>
      <c r="H2262" s="597">
        <v>383900000</v>
      </c>
    </row>
    <row r="2263" spans="1:8">
      <c r="A2263" s="594" t="s">
        <v>132</v>
      </c>
      <c r="B2263" s="594" t="s">
        <v>1371</v>
      </c>
      <c r="C2263" s="594" t="s">
        <v>322</v>
      </c>
      <c r="D2263" s="594" t="s">
        <v>2662</v>
      </c>
      <c r="E2263" s="594" t="s">
        <v>167</v>
      </c>
      <c r="F2263" s="595" t="s">
        <v>411</v>
      </c>
      <c r="G2263" s="596" t="s">
        <v>168</v>
      </c>
      <c r="H2263" s="597">
        <v>260566661</v>
      </c>
    </row>
    <row r="2264" spans="1:8">
      <c r="A2264" s="594" t="s">
        <v>132</v>
      </c>
      <c r="B2264" s="594" t="s">
        <v>1371</v>
      </c>
      <c r="C2264" s="594" t="s">
        <v>322</v>
      </c>
      <c r="D2264" s="594" t="s">
        <v>2662</v>
      </c>
      <c r="E2264" s="594" t="s">
        <v>167</v>
      </c>
      <c r="F2264" s="594" t="s">
        <v>228</v>
      </c>
      <c r="G2264" s="596" t="s">
        <v>2673</v>
      </c>
      <c r="H2264" s="597">
        <v>20687153</v>
      </c>
    </row>
    <row r="2265" spans="1:8">
      <c r="A2265" s="594" t="s">
        <v>132</v>
      </c>
      <c r="B2265" s="594" t="s">
        <v>1371</v>
      </c>
      <c r="C2265" s="594" t="s">
        <v>322</v>
      </c>
      <c r="D2265" s="594" t="s">
        <v>2662</v>
      </c>
      <c r="E2265" s="594" t="s">
        <v>167</v>
      </c>
      <c r="F2265" s="594" t="s">
        <v>169</v>
      </c>
      <c r="G2265" s="596" t="s">
        <v>2674</v>
      </c>
      <c r="H2265" s="597">
        <v>2666108</v>
      </c>
    </row>
    <row r="2266" spans="1:8">
      <c r="A2266" s="594" t="s">
        <v>132</v>
      </c>
      <c r="B2266" s="594" t="s">
        <v>1371</v>
      </c>
      <c r="C2266" s="594" t="s">
        <v>322</v>
      </c>
      <c r="D2266" s="594" t="s">
        <v>2662</v>
      </c>
      <c r="E2266" s="594" t="s">
        <v>167</v>
      </c>
      <c r="F2266" s="594" t="s">
        <v>230</v>
      </c>
      <c r="G2266" s="596" t="s">
        <v>2675</v>
      </c>
      <c r="H2266" s="597">
        <v>230123400</v>
      </c>
    </row>
    <row r="2267" spans="1:8">
      <c r="A2267" s="594" t="s">
        <v>132</v>
      </c>
      <c r="B2267" s="594" t="s">
        <v>1371</v>
      </c>
      <c r="C2267" s="594" t="s">
        <v>322</v>
      </c>
      <c r="D2267" s="594" t="s">
        <v>2662</v>
      </c>
      <c r="E2267" s="594" t="s">
        <v>167</v>
      </c>
      <c r="F2267" s="594" t="s">
        <v>214</v>
      </c>
      <c r="G2267" s="596" t="s">
        <v>2676</v>
      </c>
      <c r="H2267" s="597">
        <v>1860000</v>
      </c>
    </row>
    <row r="2268" spans="1:8">
      <c r="A2268" s="594" t="s">
        <v>132</v>
      </c>
      <c r="B2268" s="594" t="s">
        <v>1371</v>
      </c>
      <c r="C2268" s="594" t="s">
        <v>322</v>
      </c>
      <c r="D2268" s="594" t="s">
        <v>2662</v>
      </c>
      <c r="E2268" s="594" t="s">
        <v>167</v>
      </c>
      <c r="F2268" s="594" t="s">
        <v>232</v>
      </c>
      <c r="G2268" s="596" t="s">
        <v>195</v>
      </c>
      <c r="H2268" s="597">
        <v>5230000</v>
      </c>
    </row>
    <row r="2269" spans="1:8">
      <c r="A2269" s="594" t="s">
        <v>132</v>
      </c>
      <c r="B2269" s="594" t="s">
        <v>1371</v>
      </c>
      <c r="C2269" s="594" t="s">
        <v>322</v>
      </c>
      <c r="D2269" s="594" t="s">
        <v>2662</v>
      </c>
      <c r="E2269" s="594" t="s">
        <v>171</v>
      </c>
      <c r="F2269" s="595" t="s">
        <v>411</v>
      </c>
      <c r="G2269" s="596" t="s">
        <v>2677</v>
      </c>
      <c r="H2269" s="597">
        <v>238024000</v>
      </c>
    </row>
    <row r="2270" spans="1:8">
      <c r="A2270" s="594" t="s">
        <v>132</v>
      </c>
      <c r="B2270" s="594" t="s">
        <v>1371</v>
      </c>
      <c r="C2270" s="594" t="s">
        <v>322</v>
      </c>
      <c r="D2270" s="594" t="s">
        <v>2662</v>
      </c>
      <c r="E2270" s="594" t="s">
        <v>171</v>
      </c>
      <c r="F2270" s="594" t="s">
        <v>173</v>
      </c>
      <c r="G2270" s="596" t="s">
        <v>174</v>
      </c>
      <c r="H2270" s="597">
        <v>61415000</v>
      </c>
    </row>
    <row r="2271" spans="1:8">
      <c r="A2271" s="594" t="s">
        <v>132</v>
      </c>
      <c r="B2271" s="594" t="s">
        <v>1371</v>
      </c>
      <c r="C2271" s="594" t="s">
        <v>322</v>
      </c>
      <c r="D2271" s="594" t="s">
        <v>2662</v>
      </c>
      <c r="E2271" s="594" t="s">
        <v>171</v>
      </c>
      <c r="F2271" s="594" t="s">
        <v>216</v>
      </c>
      <c r="G2271" s="596" t="s">
        <v>217</v>
      </c>
      <c r="H2271" s="597">
        <v>80144000</v>
      </c>
    </row>
    <row r="2272" spans="1:8">
      <c r="A2272" s="594" t="s">
        <v>132</v>
      </c>
      <c r="B2272" s="594" t="s">
        <v>1371</v>
      </c>
      <c r="C2272" s="594" t="s">
        <v>322</v>
      </c>
      <c r="D2272" s="594" t="s">
        <v>2662</v>
      </c>
      <c r="E2272" s="594" t="s">
        <v>171</v>
      </c>
      <c r="F2272" s="594" t="s">
        <v>5</v>
      </c>
      <c r="G2272" s="596" t="s">
        <v>2678</v>
      </c>
      <c r="H2272" s="597">
        <v>58500000</v>
      </c>
    </row>
    <row r="2273" spans="1:8">
      <c r="A2273" s="594" t="s">
        <v>132</v>
      </c>
      <c r="B2273" s="594" t="s">
        <v>1371</v>
      </c>
      <c r="C2273" s="594" t="s">
        <v>322</v>
      </c>
      <c r="D2273" s="594" t="s">
        <v>2662</v>
      </c>
      <c r="E2273" s="594" t="s">
        <v>171</v>
      </c>
      <c r="F2273" s="594" t="s">
        <v>175</v>
      </c>
      <c r="G2273" s="596" t="s">
        <v>176</v>
      </c>
      <c r="H2273" s="597">
        <v>37965000</v>
      </c>
    </row>
    <row r="2274" spans="1:8">
      <c r="A2274" s="594" t="s">
        <v>132</v>
      </c>
      <c r="B2274" s="594" t="s">
        <v>1371</v>
      </c>
      <c r="C2274" s="594" t="s">
        <v>322</v>
      </c>
      <c r="D2274" s="594" t="s">
        <v>2662</v>
      </c>
      <c r="E2274" s="594" t="s">
        <v>177</v>
      </c>
      <c r="F2274" s="595" t="s">
        <v>411</v>
      </c>
      <c r="G2274" s="596" t="s">
        <v>178</v>
      </c>
      <c r="H2274" s="597">
        <v>362122887</v>
      </c>
    </row>
    <row r="2275" spans="1:8">
      <c r="A2275" s="594" t="s">
        <v>132</v>
      </c>
      <c r="B2275" s="594" t="s">
        <v>1371</v>
      </c>
      <c r="C2275" s="594" t="s">
        <v>322</v>
      </c>
      <c r="D2275" s="594" t="s">
        <v>2662</v>
      </c>
      <c r="E2275" s="594" t="s">
        <v>177</v>
      </c>
      <c r="F2275" s="594" t="s">
        <v>179</v>
      </c>
      <c r="G2275" s="596" t="s">
        <v>2679</v>
      </c>
      <c r="H2275" s="597">
        <v>2328897</v>
      </c>
    </row>
    <row r="2276" spans="1:8">
      <c r="A2276" s="594" t="s">
        <v>132</v>
      </c>
      <c r="B2276" s="594" t="s">
        <v>1371</v>
      </c>
      <c r="C2276" s="594" t="s">
        <v>322</v>
      </c>
      <c r="D2276" s="594" t="s">
        <v>2662</v>
      </c>
      <c r="E2276" s="594" t="s">
        <v>177</v>
      </c>
      <c r="F2276" s="594" t="s">
        <v>181</v>
      </c>
      <c r="G2276" s="596" t="s">
        <v>182</v>
      </c>
      <c r="H2276" s="597">
        <v>17461555</v>
      </c>
    </row>
    <row r="2277" spans="1:8">
      <c r="A2277" s="594" t="s">
        <v>132</v>
      </c>
      <c r="B2277" s="594" t="s">
        <v>1371</v>
      </c>
      <c r="C2277" s="594" t="s">
        <v>322</v>
      </c>
      <c r="D2277" s="594" t="s">
        <v>2662</v>
      </c>
      <c r="E2277" s="594" t="s">
        <v>177</v>
      </c>
      <c r="F2277" s="594" t="s">
        <v>1290</v>
      </c>
      <c r="G2277" s="596" t="s">
        <v>2721</v>
      </c>
      <c r="H2277" s="597">
        <v>8087635</v>
      </c>
    </row>
    <row r="2278" spans="1:8">
      <c r="A2278" s="594" t="s">
        <v>132</v>
      </c>
      <c r="B2278" s="594" t="s">
        <v>1371</v>
      </c>
      <c r="C2278" s="594" t="s">
        <v>322</v>
      </c>
      <c r="D2278" s="594" t="s">
        <v>2662</v>
      </c>
      <c r="E2278" s="594" t="s">
        <v>177</v>
      </c>
      <c r="F2278" s="594" t="s">
        <v>441</v>
      </c>
      <c r="G2278" s="596" t="s">
        <v>2728</v>
      </c>
      <c r="H2278" s="597">
        <v>267400000</v>
      </c>
    </row>
    <row r="2279" spans="1:8">
      <c r="A2279" s="594" t="s">
        <v>132</v>
      </c>
      <c r="B2279" s="594" t="s">
        <v>1371</v>
      </c>
      <c r="C2279" s="594" t="s">
        <v>322</v>
      </c>
      <c r="D2279" s="594" t="s">
        <v>2662</v>
      </c>
      <c r="E2279" s="594" t="s">
        <v>177</v>
      </c>
      <c r="F2279" s="594" t="s">
        <v>1297</v>
      </c>
      <c r="G2279" s="596" t="s">
        <v>2680</v>
      </c>
      <c r="H2279" s="597">
        <v>66844800</v>
      </c>
    </row>
    <row r="2280" spans="1:8">
      <c r="A2280" s="594" t="s">
        <v>132</v>
      </c>
      <c r="B2280" s="594" t="s">
        <v>1371</v>
      </c>
      <c r="C2280" s="594" t="s">
        <v>322</v>
      </c>
      <c r="D2280" s="594" t="s">
        <v>2662</v>
      </c>
      <c r="E2280" s="594" t="s">
        <v>240</v>
      </c>
      <c r="F2280" s="595" t="s">
        <v>411</v>
      </c>
      <c r="G2280" s="596" t="s">
        <v>241</v>
      </c>
      <c r="H2280" s="597">
        <v>24582000</v>
      </c>
    </row>
    <row r="2281" spans="1:8">
      <c r="A2281" s="594" t="s">
        <v>132</v>
      </c>
      <c r="B2281" s="594" t="s">
        <v>1371</v>
      </c>
      <c r="C2281" s="594" t="s">
        <v>322</v>
      </c>
      <c r="D2281" s="594" t="s">
        <v>2662</v>
      </c>
      <c r="E2281" s="594" t="s">
        <v>240</v>
      </c>
      <c r="F2281" s="594" t="s">
        <v>242</v>
      </c>
      <c r="G2281" s="596" t="s">
        <v>243</v>
      </c>
      <c r="H2281" s="597">
        <v>400000</v>
      </c>
    </row>
    <row r="2282" spans="1:8">
      <c r="A2282" s="594" t="s">
        <v>132</v>
      </c>
      <c r="B2282" s="594" t="s">
        <v>1371</v>
      </c>
      <c r="C2282" s="594" t="s">
        <v>322</v>
      </c>
      <c r="D2282" s="594" t="s">
        <v>2662</v>
      </c>
      <c r="E2282" s="594" t="s">
        <v>240</v>
      </c>
      <c r="F2282" s="594" t="s">
        <v>728</v>
      </c>
      <c r="G2282" s="596" t="s">
        <v>729</v>
      </c>
      <c r="H2282" s="597">
        <v>4000000</v>
      </c>
    </row>
    <row r="2283" spans="1:8">
      <c r="A2283" s="594" t="s">
        <v>132</v>
      </c>
      <c r="B2283" s="594" t="s">
        <v>1371</v>
      </c>
      <c r="C2283" s="594" t="s">
        <v>322</v>
      </c>
      <c r="D2283" s="594" t="s">
        <v>2662</v>
      </c>
      <c r="E2283" s="594" t="s">
        <v>240</v>
      </c>
      <c r="F2283" s="594" t="s">
        <v>733</v>
      </c>
      <c r="G2283" s="596" t="s">
        <v>734</v>
      </c>
      <c r="H2283" s="597">
        <v>1800000</v>
      </c>
    </row>
    <row r="2284" spans="1:8">
      <c r="A2284" s="594" t="s">
        <v>132</v>
      </c>
      <c r="B2284" s="594" t="s">
        <v>1371</v>
      </c>
      <c r="C2284" s="594" t="s">
        <v>322</v>
      </c>
      <c r="D2284" s="594" t="s">
        <v>2662</v>
      </c>
      <c r="E2284" s="594" t="s">
        <v>240</v>
      </c>
      <c r="F2284" s="594" t="s">
        <v>735</v>
      </c>
      <c r="G2284" s="596" t="s">
        <v>193</v>
      </c>
      <c r="H2284" s="597">
        <v>18382000</v>
      </c>
    </row>
    <row r="2285" spans="1:8">
      <c r="A2285" s="594" t="s">
        <v>132</v>
      </c>
      <c r="B2285" s="594" t="s">
        <v>1371</v>
      </c>
      <c r="C2285" s="594" t="s">
        <v>322</v>
      </c>
      <c r="D2285" s="594" t="s">
        <v>2662</v>
      </c>
      <c r="E2285" s="594" t="s">
        <v>183</v>
      </c>
      <c r="F2285" s="595" t="s">
        <v>411</v>
      </c>
      <c r="G2285" s="596" t="s">
        <v>184</v>
      </c>
      <c r="H2285" s="597">
        <v>416728000</v>
      </c>
    </row>
    <row r="2286" spans="1:8">
      <c r="A2286" s="594" t="s">
        <v>132</v>
      </c>
      <c r="B2286" s="594" t="s">
        <v>1371</v>
      </c>
      <c r="C2286" s="594" t="s">
        <v>322</v>
      </c>
      <c r="D2286" s="594" t="s">
        <v>2662</v>
      </c>
      <c r="E2286" s="594" t="s">
        <v>183</v>
      </c>
      <c r="F2286" s="594" t="s">
        <v>587</v>
      </c>
      <c r="G2286" s="596" t="s">
        <v>588</v>
      </c>
      <c r="H2286" s="597">
        <v>17170000</v>
      </c>
    </row>
    <row r="2287" spans="1:8">
      <c r="A2287" s="594" t="s">
        <v>132</v>
      </c>
      <c r="B2287" s="594" t="s">
        <v>1371</v>
      </c>
      <c r="C2287" s="594" t="s">
        <v>322</v>
      </c>
      <c r="D2287" s="594" t="s">
        <v>2662</v>
      </c>
      <c r="E2287" s="594" t="s">
        <v>183</v>
      </c>
      <c r="F2287" s="594" t="s">
        <v>736</v>
      </c>
      <c r="G2287" s="596" t="s">
        <v>737</v>
      </c>
      <c r="H2287" s="597">
        <v>56850000</v>
      </c>
    </row>
    <row r="2288" spans="1:8">
      <c r="A2288" s="594" t="s">
        <v>132</v>
      </c>
      <c r="B2288" s="594" t="s">
        <v>1371</v>
      </c>
      <c r="C2288" s="594" t="s">
        <v>322</v>
      </c>
      <c r="D2288" s="594" t="s">
        <v>2662</v>
      </c>
      <c r="E2288" s="594" t="s">
        <v>183</v>
      </c>
      <c r="F2288" s="594" t="s">
        <v>185</v>
      </c>
      <c r="G2288" s="596" t="s">
        <v>186</v>
      </c>
      <c r="H2288" s="597">
        <v>40708000</v>
      </c>
    </row>
    <row r="2289" spans="1:8">
      <c r="A2289" s="594" t="s">
        <v>132</v>
      </c>
      <c r="B2289" s="594" t="s">
        <v>1371</v>
      </c>
      <c r="C2289" s="594" t="s">
        <v>322</v>
      </c>
      <c r="D2289" s="594" t="s">
        <v>2662</v>
      </c>
      <c r="E2289" s="594" t="s">
        <v>183</v>
      </c>
      <c r="F2289" s="594" t="s">
        <v>187</v>
      </c>
      <c r="G2289" s="596" t="s">
        <v>2683</v>
      </c>
      <c r="H2289" s="597">
        <v>302000000</v>
      </c>
    </row>
    <row r="2290" spans="1:8">
      <c r="A2290" s="594" t="s">
        <v>132</v>
      </c>
      <c r="B2290" s="594" t="s">
        <v>1371</v>
      </c>
      <c r="C2290" s="594" t="s">
        <v>322</v>
      </c>
      <c r="D2290" s="594" t="s">
        <v>2662</v>
      </c>
      <c r="E2290" s="594" t="s">
        <v>738</v>
      </c>
      <c r="F2290" s="595" t="s">
        <v>411</v>
      </c>
      <c r="G2290" s="596" t="s">
        <v>739</v>
      </c>
      <c r="H2290" s="597">
        <v>94710000</v>
      </c>
    </row>
    <row r="2291" spans="1:8">
      <c r="A2291" s="594" t="s">
        <v>132</v>
      </c>
      <c r="B2291" s="594" t="s">
        <v>1371</v>
      </c>
      <c r="C2291" s="594" t="s">
        <v>322</v>
      </c>
      <c r="D2291" s="594" t="s">
        <v>2662</v>
      </c>
      <c r="E2291" s="594" t="s">
        <v>738</v>
      </c>
      <c r="F2291" s="594" t="s">
        <v>740</v>
      </c>
      <c r="G2291" s="596" t="s">
        <v>741</v>
      </c>
      <c r="H2291" s="597">
        <v>51200000</v>
      </c>
    </row>
    <row r="2292" spans="1:8">
      <c r="A2292" s="594" t="s">
        <v>132</v>
      </c>
      <c r="B2292" s="594" t="s">
        <v>1371</v>
      </c>
      <c r="C2292" s="594" t="s">
        <v>322</v>
      </c>
      <c r="D2292" s="594" t="s">
        <v>2662</v>
      </c>
      <c r="E2292" s="594" t="s">
        <v>738</v>
      </c>
      <c r="F2292" s="594" t="s">
        <v>296</v>
      </c>
      <c r="G2292" s="596" t="s">
        <v>297</v>
      </c>
      <c r="H2292" s="597">
        <v>43510000</v>
      </c>
    </row>
    <row r="2293" spans="1:8">
      <c r="A2293" s="594" t="s">
        <v>132</v>
      </c>
      <c r="B2293" s="594" t="s">
        <v>1371</v>
      </c>
      <c r="C2293" s="594" t="s">
        <v>322</v>
      </c>
      <c r="D2293" s="594" t="s">
        <v>2662</v>
      </c>
      <c r="E2293" s="594" t="s">
        <v>555</v>
      </c>
      <c r="F2293" s="595" t="s">
        <v>411</v>
      </c>
      <c r="G2293" s="596" t="s">
        <v>556</v>
      </c>
      <c r="H2293" s="597">
        <v>229000000</v>
      </c>
    </row>
    <row r="2294" spans="1:8">
      <c r="A2294" s="594" t="s">
        <v>132</v>
      </c>
      <c r="B2294" s="594" t="s">
        <v>1371</v>
      </c>
      <c r="C2294" s="594" t="s">
        <v>322</v>
      </c>
      <c r="D2294" s="594" t="s">
        <v>2662</v>
      </c>
      <c r="E2294" s="594" t="s">
        <v>555</v>
      </c>
      <c r="F2294" s="594" t="s">
        <v>1273</v>
      </c>
      <c r="G2294" s="596" t="s">
        <v>195</v>
      </c>
      <c r="H2294" s="597">
        <v>229000000</v>
      </c>
    </row>
    <row r="2295" spans="1:8">
      <c r="A2295" s="594" t="s">
        <v>132</v>
      </c>
      <c r="B2295" s="594" t="s">
        <v>1371</v>
      </c>
      <c r="C2295" s="594" t="s">
        <v>322</v>
      </c>
      <c r="D2295" s="594" t="s">
        <v>2662</v>
      </c>
      <c r="E2295" s="594" t="s">
        <v>1307</v>
      </c>
      <c r="F2295" s="595" t="s">
        <v>411</v>
      </c>
      <c r="G2295" s="596" t="s">
        <v>1310</v>
      </c>
      <c r="H2295" s="597">
        <v>7560000</v>
      </c>
    </row>
    <row r="2296" spans="1:8">
      <c r="A2296" s="594" t="s">
        <v>132</v>
      </c>
      <c r="B2296" s="594" t="s">
        <v>1371</v>
      </c>
      <c r="C2296" s="594" t="s">
        <v>322</v>
      </c>
      <c r="D2296" s="594" t="s">
        <v>2662</v>
      </c>
      <c r="E2296" s="594" t="s">
        <v>1307</v>
      </c>
      <c r="F2296" s="594" t="s">
        <v>1306</v>
      </c>
      <c r="G2296" s="596" t="s">
        <v>195</v>
      </c>
      <c r="H2296" s="597">
        <v>7560000</v>
      </c>
    </row>
    <row r="2297" spans="1:8">
      <c r="A2297" s="594" t="s">
        <v>132</v>
      </c>
      <c r="B2297" s="594" t="s">
        <v>1371</v>
      </c>
      <c r="C2297" s="594" t="s">
        <v>322</v>
      </c>
      <c r="D2297" s="594" t="s">
        <v>2662</v>
      </c>
      <c r="E2297" s="594" t="s">
        <v>744</v>
      </c>
      <c r="F2297" s="595" t="s">
        <v>411</v>
      </c>
      <c r="G2297" s="596" t="s">
        <v>2686</v>
      </c>
      <c r="H2297" s="597">
        <v>207613020</v>
      </c>
    </row>
    <row r="2298" spans="1:8">
      <c r="A2298" s="594" t="s">
        <v>132</v>
      </c>
      <c r="B2298" s="594" t="s">
        <v>1371</v>
      </c>
      <c r="C2298" s="594" t="s">
        <v>322</v>
      </c>
      <c r="D2298" s="594" t="s">
        <v>2662</v>
      </c>
      <c r="E2298" s="594" t="s">
        <v>744</v>
      </c>
      <c r="F2298" s="594" t="s">
        <v>1061</v>
      </c>
      <c r="G2298" s="596" t="s">
        <v>2729</v>
      </c>
      <c r="H2298" s="597">
        <v>5473000</v>
      </c>
    </row>
    <row r="2299" spans="1:8">
      <c r="A2299" s="594" t="s">
        <v>132</v>
      </c>
      <c r="B2299" s="594" t="s">
        <v>1371</v>
      </c>
      <c r="C2299" s="594" t="s">
        <v>322</v>
      </c>
      <c r="D2299" s="594" t="s">
        <v>2662</v>
      </c>
      <c r="E2299" s="594" t="s">
        <v>744</v>
      </c>
      <c r="F2299" s="594" t="s">
        <v>745</v>
      </c>
      <c r="G2299" s="596" t="s">
        <v>2687</v>
      </c>
      <c r="H2299" s="597">
        <v>9800000</v>
      </c>
    </row>
    <row r="2300" spans="1:8">
      <c r="A2300" s="594" t="s">
        <v>132</v>
      </c>
      <c r="B2300" s="594" t="s">
        <v>1371</v>
      </c>
      <c r="C2300" s="594" t="s">
        <v>322</v>
      </c>
      <c r="D2300" s="594" t="s">
        <v>2662</v>
      </c>
      <c r="E2300" s="594" t="s">
        <v>744</v>
      </c>
      <c r="F2300" s="594" t="s">
        <v>286</v>
      </c>
      <c r="G2300" s="596" t="s">
        <v>2688</v>
      </c>
      <c r="H2300" s="597">
        <v>85296020</v>
      </c>
    </row>
    <row r="2301" spans="1:8">
      <c r="A2301" s="594" t="s">
        <v>132</v>
      </c>
      <c r="B2301" s="594" t="s">
        <v>1371</v>
      </c>
      <c r="C2301" s="594" t="s">
        <v>322</v>
      </c>
      <c r="D2301" s="594" t="s">
        <v>2662</v>
      </c>
      <c r="E2301" s="594" t="s">
        <v>744</v>
      </c>
      <c r="F2301" s="594" t="s">
        <v>446</v>
      </c>
      <c r="G2301" s="596" t="s">
        <v>2765</v>
      </c>
      <c r="H2301" s="597">
        <v>30870000</v>
      </c>
    </row>
    <row r="2302" spans="1:8">
      <c r="A2302" s="594" t="s">
        <v>132</v>
      </c>
      <c r="B2302" s="594" t="s">
        <v>1371</v>
      </c>
      <c r="C2302" s="594" t="s">
        <v>322</v>
      </c>
      <c r="D2302" s="594" t="s">
        <v>2662</v>
      </c>
      <c r="E2302" s="594" t="s">
        <v>744</v>
      </c>
      <c r="F2302" s="594" t="s">
        <v>7</v>
      </c>
      <c r="G2302" s="596" t="s">
        <v>8</v>
      </c>
      <c r="H2302" s="597">
        <v>19174000</v>
      </c>
    </row>
    <row r="2303" spans="1:8">
      <c r="A2303" s="594" t="s">
        <v>132</v>
      </c>
      <c r="B2303" s="594" t="s">
        <v>1371</v>
      </c>
      <c r="C2303" s="594" t="s">
        <v>322</v>
      </c>
      <c r="D2303" s="594" t="s">
        <v>2662</v>
      </c>
      <c r="E2303" s="594" t="s">
        <v>744</v>
      </c>
      <c r="F2303" s="594" t="s">
        <v>572</v>
      </c>
      <c r="G2303" s="596" t="s">
        <v>2689</v>
      </c>
      <c r="H2303" s="597">
        <v>7900000</v>
      </c>
    </row>
    <row r="2304" spans="1:8">
      <c r="A2304" s="594" t="s">
        <v>132</v>
      </c>
      <c r="B2304" s="594" t="s">
        <v>1371</v>
      </c>
      <c r="C2304" s="594" t="s">
        <v>322</v>
      </c>
      <c r="D2304" s="594" t="s">
        <v>2662</v>
      </c>
      <c r="E2304" s="594" t="s">
        <v>744</v>
      </c>
      <c r="F2304" s="594" t="s">
        <v>746</v>
      </c>
      <c r="G2304" s="596" t="s">
        <v>2690</v>
      </c>
      <c r="H2304" s="597">
        <v>43600000</v>
      </c>
    </row>
    <row r="2305" spans="1:8">
      <c r="A2305" s="594" t="s">
        <v>132</v>
      </c>
      <c r="B2305" s="594" t="s">
        <v>1371</v>
      </c>
      <c r="C2305" s="594" t="s">
        <v>322</v>
      </c>
      <c r="D2305" s="594" t="s">
        <v>2662</v>
      </c>
      <c r="E2305" s="594" t="s">
        <v>744</v>
      </c>
      <c r="F2305" s="594" t="s">
        <v>748</v>
      </c>
      <c r="G2305" s="596" t="s">
        <v>35</v>
      </c>
      <c r="H2305" s="597">
        <v>5500000</v>
      </c>
    </row>
    <row r="2306" spans="1:8">
      <c r="A2306" s="594" t="s">
        <v>132</v>
      </c>
      <c r="B2306" s="594" t="s">
        <v>1371</v>
      </c>
      <c r="C2306" s="594" t="s">
        <v>322</v>
      </c>
      <c r="D2306" s="594" t="s">
        <v>2662</v>
      </c>
      <c r="E2306" s="594" t="s">
        <v>2692</v>
      </c>
      <c r="F2306" s="595" t="s">
        <v>411</v>
      </c>
      <c r="G2306" s="596" t="s">
        <v>2693</v>
      </c>
      <c r="H2306" s="597">
        <v>504460000</v>
      </c>
    </row>
    <row r="2307" spans="1:8">
      <c r="A2307" s="594" t="s">
        <v>132</v>
      </c>
      <c r="B2307" s="594" t="s">
        <v>1371</v>
      </c>
      <c r="C2307" s="594" t="s">
        <v>322</v>
      </c>
      <c r="D2307" s="594" t="s">
        <v>2662</v>
      </c>
      <c r="E2307" s="594" t="s">
        <v>2692</v>
      </c>
      <c r="F2307" s="594" t="s">
        <v>2777</v>
      </c>
      <c r="G2307" s="596" t="s">
        <v>2765</v>
      </c>
      <c r="H2307" s="597">
        <v>344000000</v>
      </c>
    </row>
    <row r="2308" spans="1:8">
      <c r="A2308" s="594" t="s">
        <v>132</v>
      </c>
      <c r="B2308" s="594" t="s">
        <v>1371</v>
      </c>
      <c r="C2308" s="594" t="s">
        <v>322</v>
      </c>
      <c r="D2308" s="594" t="s">
        <v>2662</v>
      </c>
      <c r="E2308" s="594" t="s">
        <v>2692</v>
      </c>
      <c r="F2308" s="594" t="s">
        <v>2722</v>
      </c>
      <c r="G2308" s="596" t="s">
        <v>2690</v>
      </c>
      <c r="H2308" s="597">
        <v>63900000</v>
      </c>
    </row>
    <row r="2309" spans="1:8">
      <c r="A2309" s="594" t="s">
        <v>132</v>
      </c>
      <c r="B2309" s="594" t="s">
        <v>1371</v>
      </c>
      <c r="C2309" s="594" t="s">
        <v>322</v>
      </c>
      <c r="D2309" s="594" t="s">
        <v>2662</v>
      </c>
      <c r="E2309" s="594" t="s">
        <v>2692</v>
      </c>
      <c r="F2309" s="594" t="s">
        <v>2694</v>
      </c>
      <c r="G2309" s="596" t="s">
        <v>2689</v>
      </c>
      <c r="H2309" s="597">
        <v>76727000</v>
      </c>
    </row>
    <row r="2310" spans="1:8">
      <c r="A2310" s="594" t="s">
        <v>132</v>
      </c>
      <c r="B2310" s="594" t="s">
        <v>1371</v>
      </c>
      <c r="C2310" s="594" t="s">
        <v>322</v>
      </c>
      <c r="D2310" s="594" t="s">
        <v>2662</v>
      </c>
      <c r="E2310" s="594" t="s">
        <v>2692</v>
      </c>
      <c r="F2310" s="594" t="s">
        <v>2730</v>
      </c>
      <c r="G2310" s="596" t="s">
        <v>2731</v>
      </c>
      <c r="H2310" s="597">
        <v>19833000</v>
      </c>
    </row>
    <row r="2311" spans="1:8">
      <c r="A2311" s="594" t="s">
        <v>132</v>
      </c>
      <c r="B2311" s="594" t="s">
        <v>1371</v>
      </c>
      <c r="C2311" s="594" t="s">
        <v>322</v>
      </c>
      <c r="D2311" s="594" t="s">
        <v>2662</v>
      </c>
      <c r="E2311" s="594" t="s">
        <v>189</v>
      </c>
      <c r="F2311" s="595" t="s">
        <v>411</v>
      </c>
      <c r="G2311" s="596" t="s">
        <v>190</v>
      </c>
      <c r="H2311" s="597">
        <v>3067736800</v>
      </c>
    </row>
    <row r="2312" spans="1:8">
      <c r="A2312" s="594" t="s">
        <v>132</v>
      </c>
      <c r="B2312" s="594" t="s">
        <v>1371</v>
      </c>
      <c r="C2312" s="594" t="s">
        <v>322</v>
      </c>
      <c r="D2312" s="594" t="s">
        <v>2662</v>
      </c>
      <c r="E2312" s="594" t="s">
        <v>189</v>
      </c>
      <c r="F2312" s="594" t="s">
        <v>773</v>
      </c>
      <c r="G2312" s="596" t="s">
        <v>2695</v>
      </c>
      <c r="H2312" s="597">
        <v>2334166800</v>
      </c>
    </row>
    <row r="2313" spans="1:8">
      <c r="A2313" s="594" t="s">
        <v>132</v>
      </c>
      <c r="B2313" s="594" t="s">
        <v>1371</v>
      </c>
      <c r="C2313" s="594" t="s">
        <v>322</v>
      </c>
      <c r="D2313" s="594" t="s">
        <v>2662</v>
      </c>
      <c r="E2313" s="594" t="s">
        <v>189</v>
      </c>
      <c r="F2313" s="594" t="s">
        <v>13</v>
      </c>
      <c r="G2313" s="596" t="s">
        <v>2732</v>
      </c>
      <c r="H2313" s="597">
        <v>80743000</v>
      </c>
    </row>
    <row r="2314" spans="1:8">
      <c r="A2314" s="594" t="s">
        <v>132</v>
      </c>
      <c r="B2314" s="594" t="s">
        <v>1371</v>
      </c>
      <c r="C2314" s="594" t="s">
        <v>322</v>
      </c>
      <c r="D2314" s="594" t="s">
        <v>2662</v>
      </c>
      <c r="E2314" s="594" t="s">
        <v>189</v>
      </c>
      <c r="F2314" s="594" t="s">
        <v>1373</v>
      </c>
      <c r="G2314" s="596" t="s">
        <v>1372</v>
      </c>
      <c r="H2314" s="597">
        <v>7600000</v>
      </c>
    </row>
    <row r="2315" spans="1:8">
      <c r="A2315" s="594" t="s">
        <v>132</v>
      </c>
      <c r="B2315" s="594" t="s">
        <v>1371</v>
      </c>
      <c r="C2315" s="594" t="s">
        <v>322</v>
      </c>
      <c r="D2315" s="594" t="s">
        <v>2662</v>
      </c>
      <c r="E2315" s="594" t="s">
        <v>189</v>
      </c>
      <c r="F2315" s="594" t="s">
        <v>37</v>
      </c>
      <c r="G2315" s="596" t="s">
        <v>2696</v>
      </c>
      <c r="H2315" s="597">
        <v>1848000</v>
      </c>
    </row>
    <row r="2316" spans="1:8">
      <c r="A2316" s="594" t="s">
        <v>132</v>
      </c>
      <c r="B2316" s="594" t="s">
        <v>1371</v>
      </c>
      <c r="C2316" s="594" t="s">
        <v>322</v>
      </c>
      <c r="D2316" s="594" t="s">
        <v>2662</v>
      </c>
      <c r="E2316" s="594" t="s">
        <v>189</v>
      </c>
      <c r="F2316" s="594" t="s">
        <v>192</v>
      </c>
      <c r="G2316" s="596" t="s">
        <v>195</v>
      </c>
      <c r="H2316" s="597">
        <v>643379000</v>
      </c>
    </row>
    <row r="2317" spans="1:8">
      <c r="A2317" s="594" t="s">
        <v>132</v>
      </c>
      <c r="B2317" s="594" t="s">
        <v>1371</v>
      </c>
      <c r="C2317" s="594" t="s">
        <v>322</v>
      </c>
      <c r="D2317" s="594" t="s">
        <v>2662</v>
      </c>
      <c r="E2317" s="594" t="s">
        <v>2697</v>
      </c>
      <c r="F2317" s="595" t="s">
        <v>411</v>
      </c>
      <c r="G2317" s="596" t="s">
        <v>2698</v>
      </c>
      <c r="H2317" s="597">
        <v>1188000</v>
      </c>
    </row>
    <row r="2318" spans="1:8">
      <c r="A2318" s="594" t="s">
        <v>132</v>
      </c>
      <c r="B2318" s="594" t="s">
        <v>1371</v>
      </c>
      <c r="C2318" s="594" t="s">
        <v>322</v>
      </c>
      <c r="D2318" s="594" t="s">
        <v>2662</v>
      </c>
      <c r="E2318" s="594" t="s">
        <v>2697</v>
      </c>
      <c r="F2318" s="594" t="s">
        <v>2699</v>
      </c>
      <c r="G2318" s="596" t="s">
        <v>2700</v>
      </c>
      <c r="H2318" s="597">
        <v>1188000</v>
      </c>
    </row>
    <row r="2319" spans="1:8">
      <c r="A2319" s="594" t="s">
        <v>132</v>
      </c>
      <c r="B2319" s="594" t="s">
        <v>1371</v>
      </c>
      <c r="C2319" s="594" t="s">
        <v>322</v>
      </c>
      <c r="D2319" s="594" t="s">
        <v>2662</v>
      </c>
      <c r="E2319" s="594" t="s">
        <v>194</v>
      </c>
      <c r="F2319" s="595" t="s">
        <v>411</v>
      </c>
      <c r="G2319" s="596" t="s">
        <v>195</v>
      </c>
      <c r="H2319" s="597">
        <v>187597164</v>
      </c>
    </row>
    <row r="2320" spans="1:8">
      <c r="A2320" s="594" t="s">
        <v>132</v>
      </c>
      <c r="B2320" s="594" t="s">
        <v>1371</v>
      </c>
      <c r="C2320" s="594" t="s">
        <v>322</v>
      </c>
      <c r="D2320" s="594" t="s">
        <v>2662</v>
      </c>
      <c r="E2320" s="594" t="s">
        <v>194</v>
      </c>
      <c r="F2320" s="594" t="s">
        <v>15</v>
      </c>
      <c r="G2320" s="596" t="s">
        <v>2701</v>
      </c>
      <c r="H2320" s="597">
        <v>11320000</v>
      </c>
    </row>
    <row r="2321" spans="1:8">
      <c r="A2321" s="594" t="s">
        <v>132</v>
      </c>
      <c r="B2321" s="594" t="s">
        <v>1371</v>
      </c>
      <c r="C2321" s="594" t="s">
        <v>322</v>
      </c>
      <c r="D2321" s="594" t="s">
        <v>2662</v>
      </c>
      <c r="E2321" s="594" t="s">
        <v>194</v>
      </c>
      <c r="F2321" s="594" t="s">
        <v>39</v>
      </c>
      <c r="G2321" s="596" t="s">
        <v>2702</v>
      </c>
      <c r="H2321" s="597">
        <v>4330900</v>
      </c>
    </row>
    <row r="2322" spans="1:8">
      <c r="A2322" s="594" t="s">
        <v>132</v>
      </c>
      <c r="B2322" s="594" t="s">
        <v>1371</v>
      </c>
      <c r="C2322" s="594" t="s">
        <v>322</v>
      </c>
      <c r="D2322" s="594" t="s">
        <v>2662</v>
      </c>
      <c r="E2322" s="594" t="s">
        <v>194</v>
      </c>
      <c r="F2322" s="594" t="s">
        <v>198</v>
      </c>
      <c r="G2322" s="596" t="s">
        <v>199</v>
      </c>
      <c r="H2322" s="597">
        <v>141834264</v>
      </c>
    </row>
    <row r="2323" spans="1:8">
      <c r="A2323" s="594" t="s">
        <v>132</v>
      </c>
      <c r="B2323" s="594" t="s">
        <v>1371</v>
      </c>
      <c r="C2323" s="594" t="s">
        <v>322</v>
      </c>
      <c r="D2323" s="594" t="s">
        <v>2662</v>
      </c>
      <c r="E2323" s="594" t="s">
        <v>194</v>
      </c>
      <c r="F2323" s="594" t="s">
        <v>200</v>
      </c>
      <c r="G2323" s="596" t="s">
        <v>201</v>
      </c>
      <c r="H2323" s="597">
        <v>30112000</v>
      </c>
    </row>
    <row r="2324" spans="1:8">
      <c r="A2324" s="594" t="s">
        <v>132</v>
      </c>
      <c r="B2324" s="594" t="s">
        <v>1371</v>
      </c>
      <c r="C2324" s="594" t="s">
        <v>322</v>
      </c>
      <c r="D2324" s="594" t="s">
        <v>2662</v>
      </c>
      <c r="E2324" s="594" t="s">
        <v>573</v>
      </c>
      <c r="F2324" s="595" t="s">
        <v>411</v>
      </c>
      <c r="G2324" s="596" t="s">
        <v>2703</v>
      </c>
      <c r="H2324" s="597">
        <v>59274000</v>
      </c>
    </row>
    <row r="2325" spans="1:8">
      <c r="A2325" s="594" t="s">
        <v>132</v>
      </c>
      <c r="B2325" s="594" t="s">
        <v>1371</v>
      </c>
      <c r="C2325" s="594" t="s">
        <v>322</v>
      </c>
      <c r="D2325" s="594" t="s">
        <v>2662</v>
      </c>
      <c r="E2325" s="594" t="s">
        <v>573</v>
      </c>
      <c r="F2325" s="594" t="s">
        <v>574</v>
      </c>
      <c r="G2325" s="596" t="s">
        <v>2704</v>
      </c>
      <c r="H2325" s="597">
        <v>59274000</v>
      </c>
    </row>
    <row r="2326" spans="1:8">
      <c r="A2326" s="594" t="s">
        <v>132</v>
      </c>
      <c r="B2326" s="594" t="s">
        <v>1371</v>
      </c>
      <c r="C2326" s="594" t="s">
        <v>322</v>
      </c>
      <c r="D2326" s="594" t="s">
        <v>2662</v>
      </c>
      <c r="E2326" s="594" t="s">
        <v>550</v>
      </c>
      <c r="F2326" s="595" t="s">
        <v>411</v>
      </c>
      <c r="G2326" s="596" t="s">
        <v>2705</v>
      </c>
      <c r="H2326" s="597">
        <v>47948000</v>
      </c>
    </row>
    <row r="2327" spans="1:8">
      <c r="A2327" s="594" t="s">
        <v>132</v>
      </c>
      <c r="B2327" s="594" t="s">
        <v>1371</v>
      </c>
      <c r="C2327" s="594" t="s">
        <v>322</v>
      </c>
      <c r="D2327" s="594" t="s">
        <v>2662</v>
      </c>
      <c r="E2327" s="594" t="s">
        <v>550</v>
      </c>
      <c r="F2327" s="594" t="s">
        <v>2706</v>
      </c>
      <c r="G2327" s="596" t="s">
        <v>72</v>
      </c>
      <c r="H2327" s="597">
        <v>47948000</v>
      </c>
    </row>
    <row r="2328" spans="1:8">
      <c r="A2328" s="594" t="s">
        <v>132</v>
      </c>
      <c r="B2328" s="594" t="s">
        <v>1371</v>
      </c>
      <c r="C2328" s="594" t="s">
        <v>1969</v>
      </c>
      <c r="D2328" s="595" t="s">
        <v>411</v>
      </c>
      <c r="E2328" s="595" t="s">
        <v>411</v>
      </c>
      <c r="F2328" s="595" t="s">
        <v>411</v>
      </c>
      <c r="G2328" s="596" t="s">
        <v>1970</v>
      </c>
      <c r="H2328" s="597">
        <v>135000000</v>
      </c>
    </row>
    <row r="2329" spans="1:8">
      <c r="A2329" s="594" t="s">
        <v>132</v>
      </c>
      <c r="B2329" s="594" t="s">
        <v>1371</v>
      </c>
      <c r="C2329" s="594" t="s">
        <v>1969</v>
      </c>
      <c r="D2329" s="594" t="s">
        <v>2738</v>
      </c>
      <c r="E2329" s="595" t="s">
        <v>411</v>
      </c>
      <c r="F2329" s="595" t="s">
        <v>411</v>
      </c>
      <c r="G2329" s="596" t="s">
        <v>2739</v>
      </c>
      <c r="H2329" s="597">
        <v>135000000</v>
      </c>
    </row>
    <row r="2330" spans="1:8">
      <c r="A2330" s="594" t="s">
        <v>132</v>
      </c>
      <c r="B2330" s="594" t="s">
        <v>1371</v>
      </c>
      <c r="C2330" s="594" t="s">
        <v>1969</v>
      </c>
      <c r="D2330" s="594" t="s">
        <v>2738</v>
      </c>
      <c r="E2330" s="594" t="s">
        <v>194</v>
      </c>
      <c r="F2330" s="595" t="s">
        <v>411</v>
      </c>
      <c r="G2330" s="596" t="s">
        <v>195</v>
      </c>
      <c r="H2330" s="597">
        <v>135000000</v>
      </c>
    </row>
    <row r="2331" spans="1:8">
      <c r="A2331" s="594" t="s">
        <v>132</v>
      </c>
      <c r="B2331" s="594" t="s">
        <v>1371</v>
      </c>
      <c r="C2331" s="594" t="s">
        <v>1969</v>
      </c>
      <c r="D2331" s="594" t="s">
        <v>2738</v>
      </c>
      <c r="E2331" s="594" t="s">
        <v>194</v>
      </c>
      <c r="F2331" s="594" t="s">
        <v>200</v>
      </c>
      <c r="G2331" s="596" t="s">
        <v>201</v>
      </c>
      <c r="H2331" s="597">
        <v>135000000</v>
      </c>
    </row>
    <row r="2332" spans="1:8">
      <c r="A2332" s="594" t="s">
        <v>132</v>
      </c>
      <c r="B2332" s="594" t="s">
        <v>1367</v>
      </c>
      <c r="C2332" s="595" t="s">
        <v>411</v>
      </c>
      <c r="D2332" s="595" t="s">
        <v>411</v>
      </c>
      <c r="E2332" s="595" t="s">
        <v>411</v>
      </c>
      <c r="F2332" s="595" t="s">
        <v>411</v>
      </c>
      <c r="G2332" s="596" t="s">
        <v>1370</v>
      </c>
      <c r="H2332" s="597">
        <v>500055195614</v>
      </c>
    </row>
    <row r="2333" spans="1:8">
      <c r="A2333" s="594" t="s">
        <v>132</v>
      </c>
      <c r="B2333" s="594" t="s">
        <v>1367</v>
      </c>
      <c r="C2333" s="594" t="s">
        <v>570</v>
      </c>
      <c r="D2333" s="595" t="s">
        <v>411</v>
      </c>
      <c r="E2333" s="595" t="s">
        <v>411</v>
      </c>
      <c r="F2333" s="595" t="s">
        <v>411</v>
      </c>
      <c r="G2333" s="596" t="s">
        <v>2711</v>
      </c>
      <c r="H2333" s="597">
        <v>487446970522</v>
      </c>
    </row>
    <row r="2334" spans="1:8">
      <c r="A2334" s="594" t="s">
        <v>132</v>
      </c>
      <c r="B2334" s="594" t="s">
        <v>1367</v>
      </c>
      <c r="C2334" s="594" t="s">
        <v>570</v>
      </c>
      <c r="D2334" s="594" t="s">
        <v>2803</v>
      </c>
      <c r="E2334" s="595" t="s">
        <v>411</v>
      </c>
      <c r="F2334" s="595" t="s">
        <v>411</v>
      </c>
      <c r="G2334" s="596" t="s">
        <v>2804</v>
      </c>
      <c r="H2334" s="597">
        <v>4253310377</v>
      </c>
    </row>
    <row r="2335" spans="1:8">
      <c r="A2335" s="594" t="s">
        <v>132</v>
      </c>
      <c r="B2335" s="594" t="s">
        <v>1367</v>
      </c>
      <c r="C2335" s="594" t="s">
        <v>570</v>
      </c>
      <c r="D2335" s="594" t="s">
        <v>2803</v>
      </c>
      <c r="E2335" s="594" t="s">
        <v>260</v>
      </c>
      <c r="F2335" s="595" t="s">
        <v>411</v>
      </c>
      <c r="G2335" s="596" t="s">
        <v>261</v>
      </c>
      <c r="H2335" s="597">
        <v>4192216377</v>
      </c>
    </row>
    <row r="2336" spans="1:8">
      <c r="A2336" s="594" t="s">
        <v>132</v>
      </c>
      <c r="B2336" s="594" t="s">
        <v>1367</v>
      </c>
      <c r="C2336" s="594" t="s">
        <v>570</v>
      </c>
      <c r="D2336" s="594" t="s">
        <v>2803</v>
      </c>
      <c r="E2336" s="594" t="s">
        <v>260</v>
      </c>
      <c r="F2336" s="594" t="s">
        <v>262</v>
      </c>
      <c r="G2336" s="596" t="s">
        <v>2707</v>
      </c>
      <c r="H2336" s="597">
        <v>4192216377</v>
      </c>
    </row>
    <row r="2337" spans="1:8">
      <c r="A2337" s="594" t="s">
        <v>132</v>
      </c>
      <c r="B2337" s="594" t="s">
        <v>1367</v>
      </c>
      <c r="C2337" s="594" t="s">
        <v>570</v>
      </c>
      <c r="D2337" s="594" t="s">
        <v>2803</v>
      </c>
      <c r="E2337" s="594" t="s">
        <v>53</v>
      </c>
      <c r="F2337" s="595" t="s">
        <v>411</v>
      </c>
      <c r="G2337" s="596" t="s">
        <v>193</v>
      </c>
      <c r="H2337" s="597">
        <v>61094000</v>
      </c>
    </row>
    <row r="2338" spans="1:8">
      <c r="A2338" s="594" t="s">
        <v>132</v>
      </c>
      <c r="B2338" s="594" t="s">
        <v>1367</v>
      </c>
      <c r="C2338" s="594" t="s">
        <v>570</v>
      </c>
      <c r="D2338" s="594" t="s">
        <v>2803</v>
      </c>
      <c r="E2338" s="594" t="s">
        <v>53</v>
      </c>
      <c r="F2338" s="594" t="s">
        <v>56</v>
      </c>
      <c r="G2338" s="596" t="s">
        <v>57</v>
      </c>
      <c r="H2338" s="597">
        <v>61094000</v>
      </c>
    </row>
    <row r="2339" spans="1:8">
      <c r="A2339" s="594" t="s">
        <v>132</v>
      </c>
      <c r="B2339" s="594" t="s">
        <v>1367</v>
      </c>
      <c r="C2339" s="594" t="s">
        <v>570</v>
      </c>
      <c r="D2339" s="594" t="s">
        <v>2805</v>
      </c>
      <c r="E2339" s="595" t="s">
        <v>411</v>
      </c>
      <c r="F2339" s="595" t="s">
        <v>411</v>
      </c>
      <c r="G2339" s="596" t="s">
        <v>470</v>
      </c>
      <c r="H2339" s="597">
        <v>368947269231</v>
      </c>
    </row>
    <row r="2340" spans="1:8">
      <c r="A2340" s="594" t="s">
        <v>132</v>
      </c>
      <c r="B2340" s="594" t="s">
        <v>1367</v>
      </c>
      <c r="C2340" s="594" t="s">
        <v>570</v>
      </c>
      <c r="D2340" s="594" t="s">
        <v>2805</v>
      </c>
      <c r="E2340" s="594" t="s">
        <v>142</v>
      </c>
      <c r="F2340" s="595" t="s">
        <v>411</v>
      </c>
      <c r="G2340" s="596" t="s">
        <v>143</v>
      </c>
      <c r="H2340" s="597">
        <v>112230708821</v>
      </c>
    </row>
    <row r="2341" spans="1:8">
      <c r="A2341" s="594" t="s">
        <v>132</v>
      </c>
      <c r="B2341" s="594" t="s">
        <v>1367</v>
      </c>
      <c r="C2341" s="594" t="s">
        <v>570</v>
      </c>
      <c r="D2341" s="594" t="s">
        <v>2805</v>
      </c>
      <c r="E2341" s="594" t="s">
        <v>142</v>
      </c>
      <c r="F2341" s="594" t="s">
        <v>144</v>
      </c>
      <c r="G2341" s="596" t="s">
        <v>2664</v>
      </c>
      <c r="H2341" s="597">
        <v>112082862201</v>
      </c>
    </row>
    <row r="2342" spans="1:8">
      <c r="A2342" s="594" t="s">
        <v>132</v>
      </c>
      <c r="B2342" s="594" t="s">
        <v>1367</v>
      </c>
      <c r="C2342" s="594" t="s">
        <v>570</v>
      </c>
      <c r="D2342" s="594" t="s">
        <v>2805</v>
      </c>
      <c r="E2342" s="594" t="s">
        <v>142</v>
      </c>
      <c r="F2342" s="594" t="s">
        <v>146</v>
      </c>
      <c r="G2342" s="596" t="s">
        <v>2665</v>
      </c>
      <c r="H2342" s="597">
        <v>138296620</v>
      </c>
    </row>
    <row r="2343" spans="1:8">
      <c r="A2343" s="594" t="s">
        <v>132</v>
      </c>
      <c r="B2343" s="594" t="s">
        <v>1367</v>
      </c>
      <c r="C2343" s="594" t="s">
        <v>570</v>
      </c>
      <c r="D2343" s="594" t="s">
        <v>2805</v>
      </c>
      <c r="E2343" s="594" t="s">
        <v>142</v>
      </c>
      <c r="F2343" s="594" t="s">
        <v>221</v>
      </c>
      <c r="G2343" s="596" t="s">
        <v>222</v>
      </c>
      <c r="H2343" s="597">
        <v>9550000</v>
      </c>
    </row>
    <row r="2344" spans="1:8">
      <c r="A2344" s="594" t="s">
        <v>132</v>
      </c>
      <c r="B2344" s="594" t="s">
        <v>1367</v>
      </c>
      <c r="C2344" s="594" t="s">
        <v>570</v>
      </c>
      <c r="D2344" s="594" t="s">
        <v>2805</v>
      </c>
      <c r="E2344" s="594" t="s">
        <v>202</v>
      </c>
      <c r="F2344" s="595" t="s">
        <v>411</v>
      </c>
      <c r="G2344" s="596" t="s">
        <v>2719</v>
      </c>
      <c r="H2344" s="597">
        <v>637308936</v>
      </c>
    </row>
    <row r="2345" spans="1:8">
      <c r="A2345" s="594" t="s">
        <v>132</v>
      </c>
      <c r="B2345" s="594" t="s">
        <v>1367</v>
      </c>
      <c r="C2345" s="594" t="s">
        <v>570</v>
      </c>
      <c r="D2345" s="594" t="s">
        <v>2805</v>
      </c>
      <c r="E2345" s="594" t="s">
        <v>202</v>
      </c>
      <c r="F2345" s="594" t="s">
        <v>767</v>
      </c>
      <c r="G2345" s="596" t="s">
        <v>2720</v>
      </c>
      <c r="H2345" s="597">
        <v>363775628</v>
      </c>
    </row>
    <row r="2346" spans="1:8">
      <c r="A2346" s="594" t="s">
        <v>132</v>
      </c>
      <c r="B2346" s="594" t="s">
        <v>1367</v>
      </c>
      <c r="C2346" s="594" t="s">
        <v>570</v>
      </c>
      <c r="D2346" s="594" t="s">
        <v>2805</v>
      </c>
      <c r="E2346" s="594" t="s">
        <v>202</v>
      </c>
      <c r="F2346" s="594" t="s">
        <v>204</v>
      </c>
      <c r="G2346" s="596" t="s">
        <v>2755</v>
      </c>
      <c r="H2346" s="597">
        <v>273533308</v>
      </c>
    </row>
    <row r="2347" spans="1:8">
      <c r="A2347" s="594" t="s">
        <v>132</v>
      </c>
      <c r="B2347" s="594" t="s">
        <v>1367</v>
      </c>
      <c r="C2347" s="594" t="s">
        <v>570</v>
      </c>
      <c r="D2347" s="594" t="s">
        <v>2805</v>
      </c>
      <c r="E2347" s="594" t="s">
        <v>148</v>
      </c>
      <c r="F2347" s="595" t="s">
        <v>411</v>
      </c>
      <c r="G2347" s="596" t="s">
        <v>149</v>
      </c>
      <c r="H2347" s="597">
        <v>76741691552</v>
      </c>
    </row>
    <row r="2348" spans="1:8">
      <c r="A2348" s="594" t="s">
        <v>132</v>
      </c>
      <c r="B2348" s="594" t="s">
        <v>1367</v>
      </c>
      <c r="C2348" s="594" t="s">
        <v>570</v>
      </c>
      <c r="D2348" s="594" t="s">
        <v>2805</v>
      </c>
      <c r="E2348" s="594" t="s">
        <v>148</v>
      </c>
      <c r="F2348" s="594" t="s">
        <v>223</v>
      </c>
      <c r="G2348" s="596" t="s">
        <v>224</v>
      </c>
      <c r="H2348" s="597">
        <v>2914669762</v>
      </c>
    </row>
    <row r="2349" spans="1:8">
      <c r="A2349" s="594" t="s">
        <v>132</v>
      </c>
      <c r="B2349" s="594" t="s">
        <v>1367</v>
      </c>
      <c r="C2349" s="594" t="s">
        <v>570</v>
      </c>
      <c r="D2349" s="594" t="s">
        <v>2805</v>
      </c>
      <c r="E2349" s="594" t="s">
        <v>148</v>
      </c>
      <c r="F2349" s="594" t="s">
        <v>603</v>
      </c>
      <c r="G2349" s="596" t="s">
        <v>604</v>
      </c>
      <c r="H2349" s="597">
        <v>2659132000</v>
      </c>
    </row>
    <row r="2350" spans="1:8">
      <c r="A2350" s="594" t="s">
        <v>132</v>
      </c>
      <c r="B2350" s="594" t="s">
        <v>1367</v>
      </c>
      <c r="C2350" s="594" t="s">
        <v>570</v>
      </c>
      <c r="D2350" s="594" t="s">
        <v>2805</v>
      </c>
      <c r="E2350" s="594" t="s">
        <v>148</v>
      </c>
      <c r="F2350" s="594" t="s">
        <v>591</v>
      </c>
      <c r="G2350" s="596" t="s">
        <v>592</v>
      </c>
      <c r="H2350" s="597">
        <v>6985128859</v>
      </c>
    </row>
    <row r="2351" spans="1:8">
      <c r="A2351" s="594" t="s">
        <v>132</v>
      </c>
      <c r="B2351" s="594" t="s">
        <v>1367</v>
      </c>
      <c r="C2351" s="594" t="s">
        <v>570</v>
      </c>
      <c r="D2351" s="594" t="s">
        <v>2805</v>
      </c>
      <c r="E2351" s="594" t="s">
        <v>148</v>
      </c>
      <c r="F2351" s="594" t="s">
        <v>1075</v>
      </c>
      <c r="G2351" s="596" t="s">
        <v>2666</v>
      </c>
      <c r="H2351" s="597">
        <v>1704624498</v>
      </c>
    </row>
    <row r="2352" spans="1:8">
      <c r="A2352" s="594" t="s">
        <v>132</v>
      </c>
      <c r="B2352" s="594" t="s">
        <v>1367</v>
      </c>
      <c r="C2352" s="594" t="s">
        <v>570</v>
      </c>
      <c r="D2352" s="594" t="s">
        <v>2805</v>
      </c>
      <c r="E2352" s="594" t="s">
        <v>148</v>
      </c>
      <c r="F2352" s="594" t="s">
        <v>26</v>
      </c>
      <c r="G2352" s="596" t="s">
        <v>2727</v>
      </c>
      <c r="H2352" s="597">
        <v>419574500</v>
      </c>
    </row>
    <row r="2353" spans="1:8">
      <c r="A2353" s="594" t="s">
        <v>132</v>
      </c>
      <c r="B2353" s="594" t="s">
        <v>1367</v>
      </c>
      <c r="C2353" s="594" t="s">
        <v>570</v>
      </c>
      <c r="D2353" s="594" t="s">
        <v>2805</v>
      </c>
      <c r="E2353" s="594" t="s">
        <v>148</v>
      </c>
      <c r="F2353" s="594" t="s">
        <v>593</v>
      </c>
      <c r="G2353" s="596" t="s">
        <v>594</v>
      </c>
      <c r="H2353" s="597">
        <v>43044458935</v>
      </c>
    </row>
    <row r="2354" spans="1:8">
      <c r="A2354" s="594" t="s">
        <v>132</v>
      </c>
      <c r="B2354" s="594" t="s">
        <v>1367</v>
      </c>
      <c r="C2354" s="594" t="s">
        <v>570</v>
      </c>
      <c r="D2354" s="594" t="s">
        <v>2805</v>
      </c>
      <c r="E2354" s="594" t="s">
        <v>148</v>
      </c>
      <c r="F2354" s="594" t="s">
        <v>150</v>
      </c>
      <c r="G2354" s="596" t="s">
        <v>151</v>
      </c>
      <c r="H2354" s="597">
        <v>1141905213</v>
      </c>
    </row>
    <row r="2355" spans="1:8">
      <c r="A2355" s="594" t="s">
        <v>132</v>
      </c>
      <c r="B2355" s="594" t="s">
        <v>1367</v>
      </c>
      <c r="C2355" s="594" t="s">
        <v>570</v>
      </c>
      <c r="D2355" s="594" t="s">
        <v>2805</v>
      </c>
      <c r="E2355" s="594" t="s">
        <v>148</v>
      </c>
      <c r="F2355" s="594" t="s">
        <v>457</v>
      </c>
      <c r="G2355" s="596" t="s">
        <v>458</v>
      </c>
      <c r="H2355" s="597">
        <v>1600000</v>
      </c>
    </row>
    <row r="2356" spans="1:8">
      <c r="A2356" s="594" t="s">
        <v>132</v>
      </c>
      <c r="B2356" s="594" t="s">
        <v>1367</v>
      </c>
      <c r="C2356" s="594" t="s">
        <v>570</v>
      </c>
      <c r="D2356" s="594" t="s">
        <v>2805</v>
      </c>
      <c r="E2356" s="594" t="s">
        <v>148</v>
      </c>
      <c r="F2356" s="594" t="s">
        <v>605</v>
      </c>
      <c r="G2356" s="596" t="s">
        <v>2668</v>
      </c>
      <c r="H2356" s="597">
        <v>15486551420</v>
      </c>
    </row>
    <row r="2357" spans="1:8">
      <c r="A2357" s="594" t="s">
        <v>132</v>
      </c>
      <c r="B2357" s="594" t="s">
        <v>1367</v>
      </c>
      <c r="C2357" s="594" t="s">
        <v>570</v>
      </c>
      <c r="D2357" s="594" t="s">
        <v>2805</v>
      </c>
      <c r="E2357" s="594" t="s">
        <v>148</v>
      </c>
      <c r="F2357" s="594" t="s">
        <v>474</v>
      </c>
      <c r="G2357" s="596" t="s">
        <v>2773</v>
      </c>
      <c r="H2357" s="597">
        <v>1696722000</v>
      </c>
    </row>
    <row r="2358" spans="1:8">
      <c r="A2358" s="594" t="s">
        <v>132</v>
      </c>
      <c r="B2358" s="594" t="s">
        <v>1367</v>
      </c>
      <c r="C2358" s="594" t="s">
        <v>570</v>
      </c>
      <c r="D2358" s="594" t="s">
        <v>2805</v>
      </c>
      <c r="E2358" s="594" t="s">
        <v>148</v>
      </c>
      <c r="F2358" s="594" t="s">
        <v>624</v>
      </c>
      <c r="G2358" s="596" t="s">
        <v>2774</v>
      </c>
      <c r="H2358" s="597">
        <v>292705000</v>
      </c>
    </row>
    <row r="2359" spans="1:8">
      <c r="A2359" s="594" t="s">
        <v>132</v>
      </c>
      <c r="B2359" s="594" t="s">
        <v>1367</v>
      </c>
      <c r="C2359" s="594" t="s">
        <v>570</v>
      </c>
      <c r="D2359" s="594" t="s">
        <v>2805</v>
      </c>
      <c r="E2359" s="594" t="s">
        <v>148</v>
      </c>
      <c r="F2359" s="594" t="s">
        <v>227</v>
      </c>
      <c r="G2359" s="596" t="s">
        <v>2669</v>
      </c>
      <c r="H2359" s="597">
        <v>394619365</v>
      </c>
    </row>
    <row r="2360" spans="1:8">
      <c r="A2360" s="594" t="s">
        <v>132</v>
      </c>
      <c r="B2360" s="594" t="s">
        <v>1367</v>
      </c>
      <c r="C2360" s="594" t="s">
        <v>570</v>
      </c>
      <c r="D2360" s="594" t="s">
        <v>2805</v>
      </c>
      <c r="E2360" s="594" t="s">
        <v>475</v>
      </c>
      <c r="F2360" s="595" t="s">
        <v>411</v>
      </c>
      <c r="G2360" s="596" t="s">
        <v>2806</v>
      </c>
      <c r="H2360" s="597">
        <v>5069884000</v>
      </c>
    </row>
    <row r="2361" spans="1:8">
      <c r="A2361" s="594" t="s">
        <v>132</v>
      </c>
      <c r="B2361" s="594" t="s">
        <v>1367</v>
      </c>
      <c r="C2361" s="594" t="s">
        <v>570</v>
      </c>
      <c r="D2361" s="594" t="s">
        <v>2805</v>
      </c>
      <c r="E2361" s="594" t="s">
        <v>475</v>
      </c>
      <c r="F2361" s="594" t="s">
        <v>2807</v>
      </c>
      <c r="G2361" s="596" t="s">
        <v>2808</v>
      </c>
      <c r="H2361" s="597">
        <v>847012000</v>
      </c>
    </row>
    <row r="2362" spans="1:8">
      <c r="A2362" s="594" t="s">
        <v>132</v>
      </c>
      <c r="B2362" s="594" t="s">
        <v>1367</v>
      </c>
      <c r="C2362" s="594" t="s">
        <v>570</v>
      </c>
      <c r="D2362" s="594" t="s">
        <v>2805</v>
      </c>
      <c r="E2362" s="594" t="s">
        <v>475</v>
      </c>
      <c r="F2362" s="594" t="s">
        <v>2809</v>
      </c>
      <c r="G2362" s="596" t="s">
        <v>468</v>
      </c>
      <c r="H2362" s="597">
        <v>1406388000</v>
      </c>
    </row>
    <row r="2363" spans="1:8">
      <c r="A2363" s="594" t="s">
        <v>132</v>
      </c>
      <c r="B2363" s="594" t="s">
        <v>1367</v>
      </c>
      <c r="C2363" s="594" t="s">
        <v>570</v>
      </c>
      <c r="D2363" s="594" t="s">
        <v>2805</v>
      </c>
      <c r="E2363" s="594" t="s">
        <v>475</v>
      </c>
      <c r="F2363" s="594" t="s">
        <v>1055</v>
      </c>
      <c r="G2363" s="596" t="s">
        <v>2810</v>
      </c>
      <c r="H2363" s="597">
        <v>2816484000</v>
      </c>
    </row>
    <row r="2364" spans="1:8">
      <c r="A2364" s="594" t="s">
        <v>132</v>
      </c>
      <c r="B2364" s="594" t="s">
        <v>1367</v>
      </c>
      <c r="C2364" s="594" t="s">
        <v>570</v>
      </c>
      <c r="D2364" s="594" t="s">
        <v>2805</v>
      </c>
      <c r="E2364" s="594" t="s">
        <v>582</v>
      </c>
      <c r="F2364" s="595" t="s">
        <v>411</v>
      </c>
      <c r="G2364" s="596" t="s">
        <v>583</v>
      </c>
      <c r="H2364" s="597">
        <v>1288577900</v>
      </c>
    </row>
    <row r="2365" spans="1:8">
      <c r="A2365" s="594" t="s">
        <v>132</v>
      </c>
      <c r="B2365" s="594" t="s">
        <v>1367</v>
      </c>
      <c r="C2365" s="594" t="s">
        <v>570</v>
      </c>
      <c r="D2365" s="594" t="s">
        <v>2805</v>
      </c>
      <c r="E2365" s="594" t="s">
        <v>582</v>
      </c>
      <c r="F2365" s="594" t="s">
        <v>584</v>
      </c>
      <c r="G2365" s="596" t="s">
        <v>2670</v>
      </c>
      <c r="H2365" s="597">
        <v>1157300900</v>
      </c>
    </row>
    <row r="2366" spans="1:8">
      <c r="A2366" s="594" t="s">
        <v>132</v>
      </c>
      <c r="B2366" s="594" t="s">
        <v>1367</v>
      </c>
      <c r="C2366" s="594" t="s">
        <v>570</v>
      </c>
      <c r="D2366" s="594" t="s">
        <v>2805</v>
      </c>
      <c r="E2366" s="594" t="s">
        <v>582</v>
      </c>
      <c r="F2366" s="594" t="s">
        <v>478</v>
      </c>
      <c r="G2366" s="596" t="s">
        <v>2775</v>
      </c>
      <c r="H2366" s="597">
        <v>71350000</v>
      </c>
    </row>
    <row r="2367" spans="1:8">
      <c r="A2367" s="594" t="s">
        <v>132</v>
      </c>
      <c r="B2367" s="594" t="s">
        <v>1367</v>
      </c>
      <c r="C2367" s="594" t="s">
        <v>570</v>
      </c>
      <c r="D2367" s="594" t="s">
        <v>2805</v>
      </c>
      <c r="E2367" s="594" t="s">
        <v>582</v>
      </c>
      <c r="F2367" s="594" t="s">
        <v>586</v>
      </c>
      <c r="G2367" s="596" t="s">
        <v>2671</v>
      </c>
      <c r="H2367" s="597">
        <v>59927000</v>
      </c>
    </row>
    <row r="2368" spans="1:8">
      <c r="A2368" s="594" t="s">
        <v>132</v>
      </c>
      <c r="B2368" s="594" t="s">
        <v>1367</v>
      </c>
      <c r="C2368" s="594" t="s">
        <v>570</v>
      </c>
      <c r="D2368" s="594" t="s">
        <v>2805</v>
      </c>
      <c r="E2368" s="594" t="s">
        <v>152</v>
      </c>
      <c r="F2368" s="595" t="s">
        <v>411</v>
      </c>
      <c r="G2368" s="596" t="s">
        <v>153</v>
      </c>
      <c r="H2368" s="597">
        <v>4801742989</v>
      </c>
    </row>
    <row r="2369" spans="1:8">
      <c r="A2369" s="594" t="s">
        <v>132</v>
      </c>
      <c r="B2369" s="594" t="s">
        <v>1367</v>
      </c>
      <c r="C2369" s="594" t="s">
        <v>570</v>
      </c>
      <c r="D2369" s="594" t="s">
        <v>2805</v>
      </c>
      <c r="E2369" s="594" t="s">
        <v>152</v>
      </c>
      <c r="F2369" s="594" t="s">
        <v>2811</v>
      </c>
      <c r="G2369" s="596" t="s">
        <v>2812</v>
      </c>
      <c r="H2369" s="597">
        <v>276363900</v>
      </c>
    </row>
    <row r="2370" spans="1:8">
      <c r="A2370" s="594" t="s">
        <v>132</v>
      </c>
      <c r="B2370" s="594" t="s">
        <v>1367</v>
      </c>
      <c r="C2370" s="594" t="s">
        <v>570</v>
      </c>
      <c r="D2370" s="594" t="s">
        <v>2805</v>
      </c>
      <c r="E2370" s="594" t="s">
        <v>152</v>
      </c>
      <c r="F2370" s="594" t="s">
        <v>1285</v>
      </c>
      <c r="G2370" s="596" t="s">
        <v>1284</v>
      </c>
      <c r="H2370" s="597">
        <v>42600000</v>
      </c>
    </row>
    <row r="2371" spans="1:8">
      <c r="A2371" s="594" t="s">
        <v>132</v>
      </c>
      <c r="B2371" s="594" t="s">
        <v>1367</v>
      </c>
      <c r="C2371" s="594" t="s">
        <v>570</v>
      </c>
      <c r="D2371" s="594" t="s">
        <v>2805</v>
      </c>
      <c r="E2371" s="594" t="s">
        <v>152</v>
      </c>
      <c r="F2371" s="594" t="s">
        <v>480</v>
      </c>
      <c r="G2371" s="596" t="s">
        <v>481</v>
      </c>
      <c r="H2371" s="597">
        <v>3360000</v>
      </c>
    </row>
    <row r="2372" spans="1:8">
      <c r="A2372" s="594" t="s">
        <v>132</v>
      </c>
      <c r="B2372" s="594" t="s">
        <v>1367</v>
      </c>
      <c r="C2372" s="594" t="s">
        <v>570</v>
      </c>
      <c r="D2372" s="594" t="s">
        <v>2805</v>
      </c>
      <c r="E2372" s="594" t="s">
        <v>152</v>
      </c>
      <c r="F2372" s="594" t="s">
        <v>482</v>
      </c>
      <c r="G2372" s="596" t="s">
        <v>2813</v>
      </c>
      <c r="H2372" s="597">
        <v>8769600</v>
      </c>
    </row>
    <row r="2373" spans="1:8">
      <c r="A2373" s="594" t="s">
        <v>132</v>
      </c>
      <c r="B2373" s="594" t="s">
        <v>1367</v>
      </c>
      <c r="C2373" s="594" t="s">
        <v>570</v>
      </c>
      <c r="D2373" s="594" t="s">
        <v>2805</v>
      </c>
      <c r="E2373" s="594" t="s">
        <v>152</v>
      </c>
      <c r="F2373" s="594" t="s">
        <v>606</v>
      </c>
      <c r="G2373" s="596" t="s">
        <v>195</v>
      </c>
      <c r="H2373" s="597">
        <v>4470649489</v>
      </c>
    </row>
    <row r="2374" spans="1:8">
      <c r="A2374" s="594" t="s">
        <v>132</v>
      </c>
      <c r="B2374" s="594" t="s">
        <v>1367</v>
      </c>
      <c r="C2374" s="594" t="s">
        <v>570</v>
      </c>
      <c r="D2374" s="594" t="s">
        <v>2805</v>
      </c>
      <c r="E2374" s="594" t="s">
        <v>156</v>
      </c>
      <c r="F2374" s="595" t="s">
        <v>411</v>
      </c>
      <c r="G2374" s="596" t="s">
        <v>514</v>
      </c>
      <c r="H2374" s="597">
        <v>30608760905</v>
      </c>
    </row>
    <row r="2375" spans="1:8">
      <c r="A2375" s="594" t="s">
        <v>132</v>
      </c>
      <c r="B2375" s="594" t="s">
        <v>1367</v>
      </c>
      <c r="C2375" s="594" t="s">
        <v>570</v>
      </c>
      <c r="D2375" s="594" t="s">
        <v>2805</v>
      </c>
      <c r="E2375" s="594" t="s">
        <v>156</v>
      </c>
      <c r="F2375" s="594" t="s">
        <v>157</v>
      </c>
      <c r="G2375" s="596" t="s">
        <v>158</v>
      </c>
      <c r="H2375" s="597">
        <v>22799181484</v>
      </c>
    </row>
    <row r="2376" spans="1:8">
      <c r="A2376" s="594" t="s">
        <v>132</v>
      </c>
      <c r="B2376" s="594" t="s">
        <v>1367</v>
      </c>
      <c r="C2376" s="594" t="s">
        <v>570</v>
      </c>
      <c r="D2376" s="594" t="s">
        <v>2805</v>
      </c>
      <c r="E2376" s="594" t="s">
        <v>156</v>
      </c>
      <c r="F2376" s="594" t="s">
        <v>159</v>
      </c>
      <c r="G2376" s="596" t="s">
        <v>160</v>
      </c>
      <c r="H2376" s="597">
        <v>3927154570</v>
      </c>
    </row>
    <row r="2377" spans="1:8">
      <c r="A2377" s="594" t="s">
        <v>132</v>
      </c>
      <c r="B2377" s="594" t="s">
        <v>1367</v>
      </c>
      <c r="C2377" s="594" t="s">
        <v>570</v>
      </c>
      <c r="D2377" s="594" t="s">
        <v>2805</v>
      </c>
      <c r="E2377" s="594" t="s">
        <v>156</v>
      </c>
      <c r="F2377" s="594" t="s">
        <v>161</v>
      </c>
      <c r="G2377" s="596" t="s">
        <v>162</v>
      </c>
      <c r="H2377" s="597">
        <v>2609860439</v>
      </c>
    </row>
    <row r="2378" spans="1:8">
      <c r="A2378" s="594" t="s">
        <v>132</v>
      </c>
      <c r="B2378" s="594" t="s">
        <v>1367</v>
      </c>
      <c r="C2378" s="594" t="s">
        <v>570</v>
      </c>
      <c r="D2378" s="594" t="s">
        <v>2805</v>
      </c>
      <c r="E2378" s="594" t="s">
        <v>156</v>
      </c>
      <c r="F2378" s="594" t="s">
        <v>1</v>
      </c>
      <c r="G2378" s="596" t="s">
        <v>2</v>
      </c>
      <c r="H2378" s="597">
        <v>1272564412</v>
      </c>
    </row>
    <row r="2379" spans="1:8">
      <c r="A2379" s="594" t="s">
        <v>132</v>
      </c>
      <c r="B2379" s="594" t="s">
        <v>1367</v>
      </c>
      <c r="C2379" s="594" t="s">
        <v>570</v>
      </c>
      <c r="D2379" s="594" t="s">
        <v>2805</v>
      </c>
      <c r="E2379" s="594" t="s">
        <v>163</v>
      </c>
      <c r="F2379" s="595" t="s">
        <v>411</v>
      </c>
      <c r="G2379" s="596" t="s">
        <v>164</v>
      </c>
      <c r="H2379" s="597">
        <v>1705079008</v>
      </c>
    </row>
    <row r="2380" spans="1:8">
      <c r="A2380" s="594" t="s">
        <v>132</v>
      </c>
      <c r="B2380" s="594" t="s">
        <v>1367</v>
      </c>
      <c r="C2380" s="594" t="s">
        <v>570</v>
      </c>
      <c r="D2380" s="594" t="s">
        <v>2805</v>
      </c>
      <c r="E2380" s="594" t="s">
        <v>163</v>
      </c>
      <c r="F2380" s="594" t="s">
        <v>1060</v>
      </c>
      <c r="G2380" s="596" t="s">
        <v>2672</v>
      </c>
      <c r="H2380" s="597">
        <v>1406634008</v>
      </c>
    </row>
    <row r="2381" spans="1:8">
      <c r="A2381" s="594" t="s">
        <v>132</v>
      </c>
      <c r="B2381" s="594" t="s">
        <v>1367</v>
      </c>
      <c r="C2381" s="594" t="s">
        <v>570</v>
      </c>
      <c r="D2381" s="594" t="s">
        <v>2805</v>
      </c>
      <c r="E2381" s="594" t="s">
        <v>163</v>
      </c>
      <c r="F2381" s="594" t="s">
        <v>165</v>
      </c>
      <c r="G2381" s="596" t="s">
        <v>195</v>
      </c>
      <c r="H2381" s="597">
        <v>298445000</v>
      </c>
    </row>
    <row r="2382" spans="1:8">
      <c r="A2382" s="594" t="s">
        <v>132</v>
      </c>
      <c r="B2382" s="594" t="s">
        <v>1367</v>
      </c>
      <c r="C2382" s="594" t="s">
        <v>570</v>
      </c>
      <c r="D2382" s="594" t="s">
        <v>2805</v>
      </c>
      <c r="E2382" s="594" t="s">
        <v>167</v>
      </c>
      <c r="F2382" s="595" t="s">
        <v>411</v>
      </c>
      <c r="G2382" s="596" t="s">
        <v>168</v>
      </c>
      <c r="H2382" s="597">
        <v>2170394246</v>
      </c>
    </row>
    <row r="2383" spans="1:8">
      <c r="A2383" s="594" t="s">
        <v>132</v>
      </c>
      <c r="B2383" s="594" t="s">
        <v>1367</v>
      </c>
      <c r="C2383" s="594" t="s">
        <v>570</v>
      </c>
      <c r="D2383" s="594" t="s">
        <v>2805</v>
      </c>
      <c r="E2383" s="594" t="s">
        <v>167</v>
      </c>
      <c r="F2383" s="594" t="s">
        <v>228</v>
      </c>
      <c r="G2383" s="596" t="s">
        <v>2673</v>
      </c>
      <c r="H2383" s="597">
        <v>1338058606</v>
      </c>
    </row>
    <row r="2384" spans="1:8">
      <c r="A2384" s="594" t="s">
        <v>132</v>
      </c>
      <c r="B2384" s="594" t="s">
        <v>1367</v>
      </c>
      <c r="C2384" s="594" t="s">
        <v>570</v>
      </c>
      <c r="D2384" s="594" t="s">
        <v>2805</v>
      </c>
      <c r="E2384" s="594" t="s">
        <v>167</v>
      </c>
      <c r="F2384" s="594" t="s">
        <v>169</v>
      </c>
      <c r="G2384" s="596" t="s">
        <v>2674</v>
      </c>
      <c r="H2384" s="597">
        <v>331482451</v>
      </c>
    </row>
    <row r="2385" spans="1:8">
      <c r="A2385" s="594" t="s">
        <v>132</v>
      </c>
      <c r="B2385" s="594" t="s">
        <v>1367</v>
      </c>
      <c r="C2385" s="594" t="s">
        <v>570</v>
      </c>
      <c r="D2385" s="594" t="s">
        <v>2805</v>
      </c>
      <c r="E2385" s="594" t="s">
        <v>167</v>
      </c>
      <c r="F2385" s="594" t="s">
        <v>230</v>
      </c>
      <c r="G2385" s="596" t="s">
        <v>2675</v>
      </c>
      <c r="H2385" s="597">
        <v>59335000</v>
      </c>
    </row>
    <row r="2386" spans="1:8">
      <c r="A2386" s="594" t="s">
        <v>132</v>
      </c>
      <c r="B2386" s="594" t="s">
        <v>1367</v>
      </c>
      <c r="C2386" s="594" t="s">
        <v>570</v>
      </c>
      <c r="D2386" s="594" t="s">
        <v>2805</v>
      </c>
      <c r="E2386" s="594" t="s">
        <v>167</v>
      </c>
      <c r="F2386" s="594" t="s">
        <v>214</v>
      </c>
      <c r="G2386" s="596" t="s">
        <v>2676</v>
      </c>
      <c r="H2386" s="597">
        <v>107821000</v>
      </c>
    </row>
    <row r="2387" spans="1:8">
      <c r="A2387" s="594" t="s">
        <v>132</v>
      </c>
      <c r="B2387" s="594" t="s">
        <v>1367</v>
      </c>
      <c r="C2387" s="594" t="s">
        <v>570</v>
      </c>
      <c r="D2387" s="594" t="s">
        <v>2805</v>
      </c>
      <c r="E2387" s="594" t="s">
        <v>167</v>
      </c>
      <c r="F2387" s="594" t="s">
        <v>354</v>
      </c>
      <c r="G2387" s="596" t="s">
        <v>2736</v>
      </c>
      <c r="H2387" s="597">
        <v>110978989</v>
      </c>
    </row>
    <row r="2388" spans="1:8">
      <c r="A2388" s="594" t="s">
        <v>132</v>
      </c>
      <c r="B2388" s="594" t="s">
        <v>1367</v>
      </c>
      <c r="C2388" s="594" t="s">
        <v>570</v>
      </c>
      <c r="D2388" s="594" t="s">
        <v>2805</v>
      </c>
      <c r="E2388" s="594" t="s">
        <v>167</v>
      </c>
      <c r="F2388" s="594" t="s">
        <v>232</v>
      </c>
      <c r="G2388" s="596" t="s">
        <v>195</v>
      </c>
      <c r="H2388" s="597">
        <v>222718200</v>
      </c>
    </row>
    <row r="2389" spans="1:8">
      <c r="A2389" s="594" t="s">
        <v>132</v>
      </c>
      <c r="B2389" s="594" t="s">
        <v>1367</v>
      </c>
      <c r="C2389" s="594" t="s">
        <v>570</v>
      </c>
      <c r="D2389" s="594" t="s">
        <v>2805</v>
      </c>
      <c r="E2389" s="594" t="s">
        <v>171</v>
      </c>
      <c r="F2389" s="595" t="s">
        <v>411</v>
      </c>
      <c r="G2389" s="596" t="s">
        <v>2677</v>
      </c>
      <c r="H2389" s="597">
        <v>3295355061</v>
      </c>
    </row>
    <row r="2390" spans="1:8">
      <c r="A2390" s="594" t="s">
        <v>132</v>
      </c>
      <c r="B2390" s="594" t="s">
        <v>1367</v>
      </c>
      <c r="C2390" s="594" t="s">
        <v>570</v>
      </c>
      <c r="D2390" s="594" t="s">
        <v>2805</v>
      </c>
      <c r="E2390" s="594" t="s">
        <v>171</v>
      </c>
      <c r="F2390" s="594" t="s">
        <v>173</v>
      </c>
      <c r="G2390" s="596" t="s">
        <v>174</v>
      </c>
      <c r="H2390" s="597">
        <v>654748822</v>
      </c>
    </row>
    <row r="2391" spans="1:8">
      <c r="A2391" s="594" t="s">
        <v>132</v>
      </c>
      <c r="B2391" s="594" t="s">
        <v>1367</v>
      </c>
      <c r="C2391" s="594" t="s">
        <v>570</v>
      </c>
      <c r="D2391" s="594" t="s">
        <v>2805</v>
      </c>
      <c r="E2391" s="594" t="s">
        <v>171</v>
      </c>
      <c r="F2391" s="594" t="s">
        <v>216</v>
      </c>
      <c r="G2391" s="596" t="s">
        <v>217</v>
      </c>
      <c r="H2391" s="597">
        <v>1657117739</v>
      </c>
    </row>
    <row r="2392" spans="1:8">
      <c r="A2392" s="594" t="s">
        <v>132</v>
      </c>
      <c r="B2392" s="594" t="s">
        <v>1367</v>
      </c>
      <c r="C2392" s="594" t="s">
        <v>570</v>
      </c>
      <c r="D2392" s="594" t="s">
        <v>2805</v>
      </c>
      <c r="E2392" s="594" t="s">
        <v>171</v>
      </c>
      <c r="F2392" s="594" t="s">
        <v>5</v>
      </c>
      <c r="G2392" s="596" t="s">
        <v>2678</v>
      </c>
      <c r="H2392" s="597">
        <v>418790000</v>
      </c>
    </row>
    <row r="2393" spans="1:8">
      <c r="A2393" s="594" t="s">
        <v>132</v>
      </c>
      <c r="B2393" s="594" t="s">
        <v>1367</v>
      </c>
      <c r="C2393" s="594" t="s">
        <v>570</v>
      </c>
      <c r="D2393" s="594" t="s">
        <v>2805</v>
      </c>
      <c r="E2393" s="594" t="s">
        <v>171</v>
      </c>
      <c r="F2393" s="594" t="s">
        <v>175</v>
      </c>
      <c r="G2393" s="596" t="s">
        <v>176</v>
      </c>
      <c r="H2393" s="597">
        <v>564698500</v>
      </c>
    </row>
    <row r="2394" spans="1:8">
      <c r="A2394" s="594" t="s">
        <v>132</v>
      </c>
      <c r="B2394" s="594" t="s">
        <v>1367</v>
      </c>
      <c r="C2394" s="594" t="s">
        <v>570</v>
      </c>
      <c r="D2394" s="594" t="s">
        <v>2805</v>
      </c>
      <c r="E2394" s="594" t="s">
        <v>177</v>
      </c>
      <c r="F2394" s="595" t="s">
        <v>411</v>
      </c>
      <c r="G2394" s="596" t="s">
        <v>178</v>
      </c>
      <c r="H2394" s="597">
        <v>1473967043</v>
      </c>
    </row>
    <row r="2395" spans="1:8">
      <c r="A2395" s="594" t="s">
        <v>132</v>
      </c>
      <c r="B2395" s="594" t="s">
        <v>1367</v>
      </c>
      <c r="C2395" s="594" t="s">
        <v>570</v>
      </c>
      <c r="D2395" s="594" t="s">
        <v>2805</v>
      </c>
      <c r="E2395" s="594" t="s">
        <v>177</v>
      </c>
      <c r="F2395" s="594" t="s">
        <v>179</v>
      </c>
      <c r="G2395" s="596" t="s">
        <v>2679</v>
      </c>
      <c r="H2395" s="597">
        <v>96968960</v>
      </c>
    </row>
    <row r="2396" spans="1:8">
      <c r="A2396" s="594" t="s">
        <v>132</v>
      </c>
      <c r="B2396" s="594" t="s">
        <v>1367</v>
      </c>
      <c r="C2396" s="594" t="s">
        <v>570</v>
      </c>
      <c r="D2396" s="594" t="s">
        <v>2805</v>
      </c>
      <c r="E2396" s="594" t="s">
        <v>177</v>
      </c>
      <c r="F2396" s="594" t="s">
        <v>181</v>
      </c>
      <c r="G2396" s="596" t="s">
        <v>182</v>
      </c>
      <c r="H2396" s="597">
        <v>7865921</v>
      </c>
    </row>
    <row r="2397" spans="1:8">
      <c r="A2397" s="594" t="s">
        <v>132</v>
      </c>
      <c r="B2397" s="594" t="s">
        <v>1367</v>
      </c>
      <c r="C2397" s="594" t="s">
        <v>570</v>
      </c>
      <c r="D2397" s="594" t="s">
        <v>2805</v>
      </c>
      <c r="E2397" s="594" t="s">
        <v>177</v>
      </c>
      <c r="F2397" s="594" t="s">
        <v>1290</v>
      </c>
      <c r="G2397" s="596" t="s">
        <v>2721</v>
      </c>
      <c r="H2397" s="597">
        <v>355273762</v>
      </c>
    </row>
    <row r="2398" spans="1:8">
      <c r="A2398" s="594" t="s">
        <v>132</v>
      </c>
      <c r="B2398" s="594" t="s">
        <v>1367</v>
      </c>
      <c r="C2398" s="594" t="s">
        <v>570</v>
      </c>
      <c r="D2398" s="594" t="s">
        <v>2805</v>
      </c>
      <c r="E2398" s="594" t="s">
        <v>177</v>
      </c>
      <c r="F2398" s="594" t="s">
        <v>441</v>
      </c>
      <c r="G2398" s="596" t="s">
        <v>2728</v>
      </c>
      <c r="H2398" s="597">
        <v>81155000</v>
      </c>
    </row>
    <row r="2399" spans="1:8">
      <c r="A2399" s="594" t="s">
        <v>132</v>
      </c>
      <c r="B2399" s="594" t="s">
        <v>1367</v>
      </c>
      <c r="C2399" s="594" t="s">
        <v>570</v>
      </c>
      <c r="D2399" s="594" t="s">
        <v>2805</v>
      </c>
      <c r="E2399" s="594" t="s">
        <v>177</v>
      </c>
      <c r="F2399" s="594" t="s">
        <v>1297</v>
      </c>
      <c r="G2399" s="596" t="s">
        <v>2680</v>
      </c>
      <c r="H2399" s="597">
        <v>369969900</v>
      </c>
    </row>
    <row r="2400" spans="1:8">
      <c r="A2400" s="594" t="s">
        <v>132</v>
      </c>
      <c r="B2400" s="594" t="s">
        <v>1367</v>
      </c>
      <c r="C2400" s="594" t="s">
        <v>570</v>
      </c>
      <c r="D2400" s="594" t="s">
        <v>2805</v>
      </c>
      <c r="E2400" s="594" t="s">
        <v>177</v>
      </c>
      <c r="F2400" s="594" t="s">
        <v>237</v>
      </c>
      <c r="G2400" s="596" t="s">
        <v>2681</v>
      </c>
      <c r="H2400" s="597">
        <v>520320000</v>
      </c>
    </row>
    <row r="2401" spans="1:8">
      <c r="A2401" s="594" t="s">
        <v>132</v>
      </c>
      <c r="B2401" s="594" t="s">
        <v>1367</v>
      </c>
      <c r="C2401" s="594" t="s">
        <v>570</v>
      </c>
      <c r="D2401" s="594" t="s">
        <v>2805</v>
      </c>
      <c r="E2401" s="594" t="s">
        <v>177</v>
      </c>
      <c r="F2401" s="594" t="s">
        <v>239</v>
      </c>
      <c r="G2401" s="596" t="s">
        <v>205</v>
      </c>
      <c r="H2401" s="597">
        <v>42413500</v>
      </c>
    </row>
    <row r="2402" spans="1:8">
      <c r="A2402" s="594" t="s">
        <v>132</v>
      </c>
      <c r="B2402" s="594" t="s">
        <v>1367</v>
      </c>
      <c r="C2402" s="594" t="s">
        <v>570</v>
      </c>
      <c r="D2402" s="594" t="s">
        <v>2805</v>
      </c>
      <c r="E2402" s="594" t="s">
        <v>240</v>
      </c>
      <c r="F2402" s="595" t="s">
        <v>411</v>
      </c>
      <c r="G2402" s="596" t="s">
        <v>241</v>
      </c>
      <c r="H2402" s="597">
        <v>187603000</v>
      </c>
    </row>
    <row r="2403" spans="1:8">
      <c r="A2403" s="594" t="s">
        <v>132</v>
      </c>
      <c r="B2403" s="594" t="s">
        <v>1367</v>
      </c>
      <c r="C2403" s="594" t="s">
        <v>570</v>
      </c>
      <c r="D2403" s="594" t="s">
        <v>2805</v>
      </c>
      <c r="E2403" s="594" t="s">
        <v>240</v>
      </c>
      <c r="F2403" s="594" t="s">
        <v>242</v>
      </c>
      <c r="G2403" s="596" t="s">
        <v>243</v>
      </c>
      <c r="H2403" s="597">
        <v>2755000</v>
      </c>
    </row>
    <row r="2404" spans="1:8">
      <c r="A2404" s="594" t="s">
        <v>132</v>
      </c>
      <c r="B2404" s="594" t="s">
        <v>1367</v>
      </c>
      <c r="C2404" s="594" t="s">
        <v>570</v>
      </c>
      <c r="D2404" s="594" t="s">
        <v>2805</v>
      </c>
      <c r="E2404" s="594" t="s">
        <v>240</v>
      </c>
      <c r="F2404" s="594" t="s">
        <v>728</v>
      </c>
      <c r="G2404" s="596" t="s">
        <v>729</v>
      </c>
      <c r="H2404" s="597">
        <v>1440000</v>
      </c>
    </row>
    <row r="2405" spans="1:8">
      <c r="A2405" s="594" t="s">
        <v>132</v>
      </c>
      <c r="B2405" s="594" t="s">
        <v>1367</v>
      </c>
      <c r="C2405" s="594" t="s">
        <v>570</v>
      </c>
      <c r="D2405" s="594" t="s">
        <v>2805</v>
      </c>
      <c r="E2405" s="594" t="s">
        <v>240</v>
      </c>
      <c r="F2405" s="594" t="s">
        <v>730</v>
      </c>
      <c r="G2405" s="596" t="s">
        <v>186</v>
      </c>
      <c r="H2405" s="597">
        <v>2100000</v>
      </c>
    </row>
    <row r="2406" spans="1:8">
      <c r="A2406" s="594" t="s">
        <v>132</v>
      </c>
      <c r="B2406" s="594" t="s">
        <v>1367</v>
      </c>
      <c r="C2406" s="594" t="s">
        <v>570</v>
      </c>
      <c r="D2406" s="594" t="s">
        <v>2805</v>
      </c>
      <c r="E2406" s="594" t="s">
        <v>240</v>
      </c>
      <c r="F2406" s="594" t="s">
        <v>597</v>
      </c>
      <c r="G2406" s="596" t="s">
        <v>2682</v>
      </c>
      <c r="H2406" s="597">
        <v>42402000</v>
      </c>
    </row>
    <row r="2407" spans="1:8">
      <c r="A2407" s="594" t="s">
        <v>132</v>
      </c>
      <c r="B2407" s="594" t="s">
        <v>1367</v>
      </c>
      <c r="C2407" s="594" t="s">
        <v>570</v>
      </c>
      <c r="D2407" s="594" t="s">
        <v>2805</v>
      </c>
      <c r="E2407" s="594" t="s">
        <v>240</v>
      </c>
      <c r="F2407" s="594" t="s">
        <v>733</v>
      </c>
      <c r="G2407" s="596" t="s">
        <v>734</v>
      </c>
      <c r="H2407" s="597">
        <v>39140000</v>
      </c>
    </row>
    <row r="2408" spans="1:8">
      <c r="A2408" s="594" t="s">
        <v>132</v>
      </c>
      <c r="B2408" s="594" t="s">
        <v>1367</v>
      </c>
      <c r="C2408" s="594" t="s">
        <v>570</v>
      </c>
      <c r="D2408" s="594" t="s">
        <v>2805</v>
      </c>
      <c r="E2408" s="594" t="s">
        <v>240</v>
      </c>
      <c r="F2408" s="594" t="s">
        <v>735</v>
      </c>
      <c r="G2408" s="596" t="s">
        <v>193</v>
      </c>
      <c r="H2408" s="597">
        <v>99766000</v>
      </c>
    </row>
    <row r="2409" spans="1:8">
      <c r="A2409" s="594" t="s">
        <v>132</v>
      </c>
      <c r="B2409" s="594" t="s">
        <v>1367</v>
      </c>
      <c r="C2409" s="594" t="s">
        <v>570</v>
      </c>
      <c r="D2409" s="594" t="s">
        <v>2805</v>
      </c>
      <c r="E2409" s="594" t="s">
        <v>183</v>
      </c>
      <c r="F2409" s="595" t="s">
        <v>411</v>
      </c>
      <c r="G2409" s="596" t="s">
        <v>184</v>
      </c>
      <c r="H2409" s="597">
        <v>2581695100</v>
      </c>
    </row>
    <row r="2410" spans="1:8">
      <c r="A2410" s="594" t="s">
        <v>132</v>
      </c>
      <c r="B2410" s="594" t="s">
        <v>1367</v>
      </c>
      <c r="C2410" s="594" t="s">
        <v>570</v>
      </c>
      <c r="D2410" s="594" t="s">
        <v>2805</v>
      </c>
      <c r="E2410" s="594" t="s">
        <v>183</v>
      </c>
      <c r="F2410" s="594" t="s">
        <v>587</v>
      </c>
      <c r="G2410" s="596" t="s">
        <v>588</v>
      </c>
      <c r="H2410" s="597">
        <v>719538100</v>
      </c>
    </row>
    <row r="2411" spans="1:8">
      <c r="A2411" s="594" t="s">
        <v>132</v>
      </c>
      <c r="B2411" s="594" t="s">
        <v>1367</v>
      </c>
      <c r="C2411" s="594" t="s">
        <v>570</v>
      </c>
      <c r="D2411" s="594" t="s">
        <v>2805</v>
      </c>
      <c r="E2411" s="594" t="s">
        <v>183</v>
      </c>
      <c r="F2411" s="594" t="s">
        <v>736</v>
      </c>
      <c r="G2411" s="596" t="s">
        <v>737</v>
      </c>
      <c r="H2411" s="597">
        <v>753117000</v>
      </c>
    </row>
    <row r="2412" spans="1:8">
      <c r="A2412" s="594" t="s">
        <v>132</v>
      </c>
      <c r="B2412" s="594" t="s">
        <v>1367</v>
      </c>
      <c r="C2412" s="594" t="s">
        <v>570</v>
      </c>
      <c r="D2412" s="594" t="s">
        <v>2805</v>
      </c>
      <c r="E2412" s="594" t="s">
        <v>183</v>
      </c>
      <c r="F2412" s="594" t="s">
        <v>185</v>
      </c>
      <c r="G2412" s="596" t="s">
        <v>186</v>
      </c>
      <c r="H2412" s="597">
        <v>559770000</v>
      </c>
    </row>
    <row r="2413" spans="1:8">
      <c r="A2413" s="594" t="s">
        <v>132</v>
      </c>
      <c r="B2413" s="594" t="s">
        <v>1367</v>
      </c>
      <c r="C2413" s="594" t="s">
        <v>570</v>
      </c>
      <c r="D2413" s="594" t="s">
        <v>2805</v>
      </c>
      <c r="E2413" s="594" t="s">
        <v>183</v>
      </c>
      <c r="F2413" s="594" t="s">
        <v>187</v>
      </c>
      <c r="G2413" s="596" t="s">
        <v>2683</v>
      </c>
      <c r="H2413" s="597">
        <v>549270000</v>
      </c>
    </row>
    <row r="2414" spans="1:8">
      <c r="A2414" s="594" t="s">
        <v>132</v>
      </c>
      <c r="B2414" s="594" t="s">
        <v>1367</v>
      </c>
      <c r="C2414" s="594" t="s">
        <v>570</v>
      </c>
      <c r="D2414" s="594" t="s">
        <v>2805</v>
      </c>
      <c r="E2414" s="594" t="s">
        <v>738</v>
      </c>
      <c r="F2414" s="595" t="s">
        <v>411</v>
      </c>
      <c r="G2414" s="596" t="s">
        <v>739</v>
      </c>
      <c r="H2414" s="597">
        <v>1117272715</v>
      </c>
    </row>
    <row r="2415" spans="1:8">
      <c r="A2415" s="594" t="s">
        <v>132</v>
      </c>
      <c r="B2415" s="594" t="s">
        <v>1367</v>
      </c>
      <c r="C2415" s="594" t="s">
        <v>570</v>
      </c>
      <c r="D2415" s="594" t="s">
        <v>2805</v>
      </c>
      <c r="E2415" s="594" t="s">
        <v>738</v>
      </c>
      <c r="F2415" s="594" t="s">
        <v>740</v>
      </c>
      <c r="G2415" s="596" t="s">
        <v>741</v>
      </c>
      <c r="H2415" s="597">
        <v>228016000</v>
      </c>
    </row>
    <row r="2416" spans="1:8">
      <c r="A2416" s="594" t="s">
        <v>132</v>
      </c>
      <c r="B2416" s="594" t="s">
        <v>1367</v>
      </c>
      <c r="C2416" s="594" t="s">
        <v>570</v>
      </c>
      <c r="D2416" s="594" t="s">
        <v>2805</v>
      </c>
      <c r="E2416" s="594" t="s">
        <v>738</v>
      </c>
      <c r="F2416" s="594" t="s">
        <v>1199</v>
      </c>
      <c r="G2416" s="596" t="s">
        <v>1198</v>
      </c>
      <c r="H2416" s="597">
        <v>3000000</v>
      </c>
    </row>
    <row r="2417" spans="1:8">
      <c r="A2417" s="594" t="s">
        <v>132</v>
      </c>
      <c r="B2417" s="594" t="s">
        <v>1367</v>
      </c>
      <c r="C2417" s="594" t="s">
        <v>570</v>
      </c>
      <c r="D2417" s="594" t="s">
        <v>2805</v>
      </c>
      <c r="E2417" s="594" t="s">
        <v>738</v>
      </c>
      <c r="F2417" s="594" t="s">
        <v>1264</v>
      </c>
      <c r="G2417" s="596" t="s">
        <v>1263</v>
      </c>
      <c r="H2417" s="597">
        <v>7300000</v>
      </c>
    </row>
    <row r="2418" spans="1:8">
      <c r="A2418" s="594" t="s">
        <v>132</v>
      </c>
      <c r="B2418" s="594" t="s">
        <v>1367</v>
      </c>
      <c r="C2418" s="594" t="s">
        <v>570</v>
      </c>
      <c r="D2418" s="594" t="s">
        <v>2805</v>
      </c>
      <c r="E2418" s="594" t="s">
        <v>738</v>
      </c>
      <c r="F2418" s="594" t="s">
        <v>356</v>
      </c>
      <c r="G2418" s="596" t="s">
        <v>357</v>
      </c>
      <c r="H2418" s="597">
        <v>478793375</v>
      </c>
    </row>
    <row r="2419" spans="1:8">
      <c r="A2419" s="594" t="s">
        <v>132</v>
      </c>
      <c r="B2419" s="594" t="s">
        <v>1367</v>
      </c>
      <c r="C2419" s="594" t="s">
        <v>570</v>
      </c>
      <c r="D2419" s="594" t="s">
        <v>2805</v>
      </c>
      <c r="E2419" s="594" t="s">
        <v>738</v>
      </c>
      <c r="F2419" s="594" t="s">
        <v>296</v>
      </c>
      <c r="G2419" s="596" t="s">
        <v>297</v>
      </c>
      <c r="H2419" s="597">
        <v>224357000</v>
      </c>
    </row>
    <row r="2420" spans="1:8">
      <c r="A2420" s="594" t="s">
        <v>132</v>
      </c>
      <c r="B2420" s="594" t="s">
        <v>1367</v>
      </c>
      <c r="C2420" s="594" t="s">
        <v>570</v>
      </c>
      <c r="D2420" s="594" t="s">
        <v>2805</v>
      </c>
      <c r="E2420" s="594" t="s">
        <v>738</v>
      </c>
      <c r="F2420" s="594" t="s">
        <v>742</v>
      </c>
      <c r="G2420" s="596" t="s">
        <v>743</v>
      </c>
      <c r="H2420" s="597">
        <v>175806340</v>
      </c>
    </row>
    <row r="2421" spans="1:8">
      <c r="A2421" s="594" t="s">
        <v>132</v>
      </c>
      <c r="B2421" s="594" t="s">
        <v>1367</v>
      </c>
      <c r="C2421" s="594" t="s">
        <v>570</v>
      </c>
      <c r="D2421" s="594" t="s">
        <v>2805</v>
      </c>
      <c r="E2421" s="594" t="s">
        <v>744</v>
      </c>
      <c r="F2421" s="595" t="s">
        <v>411</v>
      </c>
      <c r="G2421" s="596" t="s">
        <v>2686</v>
      </c>
      <c r="H2421" s="597">
        <v>18983138763</v>
      </c>
    </row>
    <row r="2422" spans="1:8">
      <c r="A2422" s="594" t="s">
        <v>132</v>
      </c>
      <c r="B2422" s="594" t="s">
        <v>1367</v>
      </c>
      <c r="C2422" s="594" t="s">
        <v>570</v>
      </c>
      <c r="D2422" s="594" t="s">
        <v>2805</v>
      </c>
      <c r="E2422" s="594" t="s">
        <v>744</v>
      </c>
      <c r="F2422" s="594" t="s">
        <v>1061</v>
      </c>
      <c r="G2422" s="596" t="s">
        <v>2729</v>
      </c>
      <c r="H2422" s="597">
        <v>11600000</v>
      </c>
    </row>
    <row r="2423" spans="1:8">
      <c r="A2423" s="594" t="s">
        <v>132</v>
      </c>
      <c r="B2423" s="594" t="s">
        <v>1367</v>
      </c>
      <c r="C2423" s="594" t="s">
        <v>570</v>
      </c>
      <c r="D2423" s="594" t="s">
        <v>2805</v>
      </c>
      <c r="E2423" s="594" t="s">
        <v>744</v>
      </c>
      <c r="F2423" s="594" t="s">
        <v>446</v>
      </c>
      <c r="G2423" s="596" t="s">
        <v>2765</v>
      </c>
      <c r="H2423" s="597">
        <v>26641375</v>
      </c>
    </row>
    <row r="2424" spans="1:8">
      <c r="A2424" s="594" t="s">
        <v>132</v>
      </c>
      <c r="B2424" s="594" t="s">
        <v>1367</v>
      </c>
      <c r="C2424" s="594" t="s">
        <v>570</v>
      </c>
      <c r="D2424" s="594" t="s">
        <v>2805</v>
      </c>
      <c r="E2424" s="594" t="s">
        <v>744</v>
      </c>
      <c r="F2424" s="594" t="s">
        <v>7</v>
      </c>
      <c r="G2424" s="596" t="s">
        <v>8</v>
      </c>
      <c r="H2424" s="597">
        <v>8041318900</v>
      </c>
    </row>
    <row r="2425" spans="1:8">
      <c r="A2425" s="594" t="s">
        <v>132</v>
      </c>
      <c r="B2425" s="594" t="s">
        <v>1367</v>
      </c>
      <c r="C2425" s="594" t="s">
        <v>570</v>
      </c>
      <c r="D2425" s="594" t="s">
        <v>2805</v>
      </c>
      <c r="E2425" s="594" t="s">
        <v>744</v>
      </c>
      <c r="F2425" s="594" t="s">
        <v>572</v>
      </c>
      <c r="G2425" s="596" t="s">
        <v>2689</v>
      </c>
      <c r="H2425" s="597">
        <v>938485048</v>
      </c>
    </row>
    <row r="2426" spans="1:8">
      <c r="A2426" s="594" t="s">
        <v>132</v>
      </c>
      <c r="B2426" s="594" t="s">
        <v>1367</v>
      </c>
      <c r="C2426" s="594" t="s">
        <v>570</v>
      </c>
      <c r="D2426" s="594" t="s">
        <v>2805</v>
      </c>
      <c r="E2426" s="594" t="s">
        <v>744</v>
      </c>
      <c r="F2426" s="594" t="s">
        <v>746</v>
      </c>
      <c r="G2426" s="596" t="s">
        <v>2690</v>
      </c>
      <c r="H2426" s="597">
        <v>262790000</v>
      </c>
    </row>
    <row r="2427" spans="1:8">
      <c r="A2427" s="594" t="s">
        <v>132</v>
      </c>
      <c r="B2427" s="594" t="s">
        <v>1367</v>
      </c>
      <c r="C2427" s="594" t="s">
        <v>570</v>
      </c>
      <c r="D2427" s="594" t="s">
        <v>2805</v>
      </c>
      <c r="E2427" s="594" t="s">
        <v>744</v>
      </c>
      <c r="F2427" s="594" t="s">
        <v>533</v>
      </c>
      <c r="G2427" s="596" t="s">
        <v>2814</v>
      </c>
      <c r="H2427" s="597">
        <v>14500000</v>
      </c>
    </row>
    <row r="2428" spans="1:8">
      <c r="A2428" s="594" t="s">
        <v>132</v>
      </c>
      <c r="B2428" s="594" t="s">
        <v>1367</v>
      </c>
      <c r="C2428" s="594" t="s">
        <v>570</v>
      </c>
      <c r="D2428" s="594" t="s">
        <v>2805</v>
      </c>
      <c r="E2428" s="594" t="s">
        <v>744</v>
      </c>
      <c r="F2428" s="594" t="s">
        <v>11</v>
      </c>
      <c r="G2428" s="596" t="s">
        <v>2691</v>
      </c>
      <c r="H2428" s="597">
        <v>541658500</v>
      </c>
    </row>
    <row r="2429" spans="1:8">
      <c r="A2429" s="594" t="s">
        <v>132</v>
      </c>
      <c r="B2429" s="594" t="s">
        <v>1367</v>
      </c>
      <c r="C2429" s="594" t="s">
        <v>570</v>
      </c>
      <c r="D2429" s="594" t="s">
        <v>2805</v>
      </c>
      <c r="E2429" s="594" t="s">
        <v>744</v>
      </c>
      <c r="F2429" s="594" t="s">
        <v>748</v>
      </c>
      <c r="G2429" s="596" t="s">
        <v>35</v>
      </c>
      <c r="H2429" s="597">
        <v>9146144940</v>
      </c>
    </row>
    <row r="2430" spans="1:8">
      <c r="A2430" s="594" t="s">
        <v>132</v>
      </c>
      <c r="B2430" s="594" t="s">
        <v>1367</v>
      </c>
      <c r="C2430" s="594" t="s">
        <v>570</v>
      </c>
      <c r="D2430" s="594" t="s">
        <v>2805</v>
      </c>
      <c r="E2430" s="594" t="s">
        <v>2692</v>
      </c>
      <c r="F2430" s="595" t="s">
        <v>411</v>
      </c>
      <c r="G2430" s="596" t="s">
        <v>2693</v>
      </c>
      <c r="H2430" s="597">
        <v>7710960000</v>
      </c>
    </row>
    <row r="2431" spans="1:8">
      <c r="A2431" s="594" t="s">
        <v>132</v>
      </c>
      <c r="B2431" s="594" t="s">
        <v>1367</v>
      </c>
      <c r="C2431" s="594" t="s">
        <v>570</v>
      </c>
      <c r="D2431" s="594" t="s">
        <v>2805</v>
      </c>
      <c r="E2431" s="594" t="s">
        <v>2692</v>
      </c>
      <c r="F2431" s="594" t="s">
        <v>2777</v>
      </c>
      <c r="G2431" s="596" t="s">
        <v>2765</v>
      </c>
      <c r="H2431" s="597">
        <v>193750000</v>
      </c>
    </row>
    <row r="2432" spans="1:8">
      <c r="A2432" s="594" t="s">
        <v>132</v>
      </c>
      <c r="B2432" s="594" t="s">
        <v>1367</v>
      </c>
      <c r="C2432" s="594" t="s">
        <v>570</v>
      </c>
      <c r="D2432" s="594" t="s">
        <v>2805</v>
      </c>
      <c r="E2432" s="594" t="s">
        <v>2692</v>
      </c>
      <c r="F2432" s="594" t="s">
        <v>2722</v>
      </c>
      <c r="G2432" s="596" t="s">
        <v>2690</v>
      </c>
      <c r="H2432" s="597">
        <v>1190175000</v>
      </c>
    </row>
    <row r="2433" spans="1:8">
      <c r="A2433" s="594" t="s">
        <v>132</v>
      </c>
      <c r="B2433" s="594" t="s">
        <v>1367</v>
      </c>
      <c r="C2433" s="594" t="s">
        <v>570</v>
      </c>
      <c r="D2433" s="594" t="s">
        <v>2805</v>
      </c>
      <c r="E2433" s="594" t="s">
        <v>2692</v>
      </c>
      <c r="F2433" s="594" t="s">
        <v>2694</v>
      </c>
      <c r="G2433" s="596" t="s">
        <v>2689</v>
      </c>
      <c r="H2433" s="597">
        <v>4263042000</v>
      </c>
    </row>
    <row r="2434" spans="1:8">
      <c r="A2434" s="594" t="s">
        <v>132</v>
      </c>
      <c r="B2434" s="594" t="s">
        <v>1367</v>
      </c>
      <c r="C2434" s="594" t="s">
        <v>570</v>
      </c>
      <c r="D2434" s="594" t="s">
        <v>2805</v>
      </c>
      <c r="E2434" s="594" t="s">
        <v>2692</v>
      </c>
      <c r="F2434" s="594" t="s">
        <v>2730</v>
      </c>
      <c r="G2434" s="596" t="s">
        <v>2731</v>
      </c>
      <c r="H2434" s="597">
        <v>2063993000</v>
      </c>
    </row>
    <row r="2435" spans="1:8">
      <c r="A2435" s="594" t="s">
        <v>132</v>
      </c>
      <c r="B2435" s="594" t="s">
        <v>1367</v>
      </c>
      <c r="C2435" s="594" t="s">
        <v>570</v>
      </c>
      <c r="D2435" s="594" t="s">
        <v>2805</v>
      </c>
      <c r="E2435" s="594" t="s">
        <v>189</v>
      </c>
      <c r="F2435" s="595" t="s">
        <v>411</v>
      </c>
      <c r="G2435" s="596" t="s">
        <v>190</v>
      </c>
      <c r="H2435" s="597">
        <v>16039848822</v>
      </c>
    </row>
    <row r="2436" spans="1:8">
      <c r="A2436" s="594" t="s">
        <v>132</v>
      </c>
      <c r="B2436" s="594" t="s">
        <v>1367</v>
      </c>
      <c r="C2436" s="594" t="s">
        <v>570</v>
      </c>
      <c r="D2436" s="594" t="s">
        <v>2805</v>
      </c>
      <c r="E2436" s="594" t="s">
        <v>189</v>
      </c>
      <c r="F2436" s="594" t="s">
        <v>773</v>
      </c>
      <c r="G2436" s="596" t="s">
        <v>2695</v>
      </c>
      <c r="H2436" s="597">
        <v>6327839401</v>
      </c>
    </row>
    <row r="2437" spans="1:8">
      <c r="A2437" s="594" t="s">
        <v>132</v>
      </c>
      <c r="B2437" s="594" t="s">
        <v>1367</v>
      </c>
      <c r="C2437" s="594" t="s">
        <v>570</v>
      </c>
      <c r="D2437" s="594" t="s">
        <v>2805</v>
      </c>
      <c r="E2437" s="594" t="s">
        <v>189</v>
      </c>
      <c r="F2437" s="594" t="s">
        <v>13</v>
      </c>
      <c r="G2437" s="596" t="s">
        <v>2732</v>
      </c>
      <c r="H2437" s="597">
        <v>60095799</v>
      </c>
    </row>
    <row r="2438" spans="1:8">
      <c r="A2438" s="594" t="s">
        <v>132</v>
      </c>
      <c r="B2438" s="594" t="s">
        <v>1367</v>
      </c>
      <c r="C2438" s="594" t="s">
        <v>570</v>
      </c>
      <c r="D2438" s="594" t="s">
        <v>2805</v>
      </c>
      <c r="E2438" s="594" t="s">
        <v>189</v>
      </c>
      <c r="F2438" s="594" t="s">
        <v>37</v>
      </c>
      <c r="G2438" s="596" t="s">
        <v>2696</v>
      </c>
      <c r="H2438" s="597">
        <v>518143900</v>
      </c>
    </row>
    <row r="2439" spans="1:8">
      <c r="A2439" s="594" t="s">
        <v>132</v>
      </c>
      <c r="B2439" s="594" t="s">
        <v>1367</v>
      </c>
      <c r="C2439" s="594" t="s">
        <v>570</v>
      </c>
      <c r="D2439" s="594" t="s">
        <v>2805</v>
      </c>
      <c r="E2439" s="594" t="s">
        <v>189</v>
      </c>
      <c r="F2439" s="594" t="s">
        <v>1052</v>
      </c>
      <c r="G2439" s="596" t="s">
        <v>2815</v>
      </c>
      <c r="H2439" s="597">
        <v>65537000</v>
      </c>
    </row>
    <row r="2440" spans="1:8">
      <c r="A2440" s="594" t="s">
        <v>132</v>
      </c>
      <c r="B2440" s="594" t="s">
        <v>1367</v>
      </c>
      <c r="C2440" s="594" t="s">
        <v>570</v>
      </c>
      <c r="D2440" s="594" t="s">
        <v>2805</v>
      </c>
      <c r="E2440" s="594" t="s">
        <v>189</v>
      </c>
      <c r="F2440" s="594" t="s">
        <v>192</v>
      </c>
      <c r="G2440" s="596" t="s">
        <v>195</v>
      </c>
      <c r="H2440" s="597">
        <v>9068232722</v>
      </c>
    </row>
    <row r="2441" spans="1:8">
      <c r="A2441" s="594" t="s">
        <v>132</v>
      </c>
      <c r="B2441" s="594" t="s">
        <v>1367</v>
      </c>
      <c r="C2441" s="594" t="s">
        <v>570</v>
      </c>
      <c r="D2441" s="594" t="s">
        <v>2805</v>
      </c>
      <c r="E2441" s="594" t="s">
        <v>2697</v>
      </c>
      <c r="F2441" s="595" t="s">
        <v>411</v>
      </c>
      <c r="G2441" s="596" t="s">
        <v>2698</v>
      </c>
      <c r="H2441" s="597">
        <v>40094500</v>
      </c>
    </row>
    <row r="2442" spans="1:8">
      <c r="A2442" s="594" t="s">
        <v>132</v>
      </c>
      <c r="B2442" s="594" t="s">
        <v>1367</v>
      </c>
      <c r="C2442" s="594" t="s">
        <v>570</v>
      </c>
      <c r="D2442" s="594" t="s">
        <v>2805</v>
      </c>
      <c r="E2442" s="594" t="s">
        <v>2697</v>
      </c>
      <c r="F2442" s="594" t="s">
        <v>2699</v>
      </c>
      <c r="G2442" s="596" t="s">
        <v>2700</v>
      </c>
      <c r="H2442" s="597">
        <v>39094500</v>
      </c>
    </row>
    <row r="2443" spans="1:8">
      <c r="A2443" s="594" t="s">
        <v>132</v>
      </c>
      <c r="B2443" s="594" t="s">
        <v>1367</v>
      </c>
      <c r="C2443" s="594" t="s">
        <v>570</v>
      </c>
      <c r="D2443" s="594" t="s">
        <v>2805</v>
      </c>
      <c r="E2443" s="594" t="s">
        <v>2697</v>
      </c>
      <c r="F2443" s="594" t="s">
        <v>2778</v>
      </c>
      <c r="G2443" s="596" t="s">
        <v>195</v>
      </c>
      <c r="H2443" s="597">
        <v>1000000</v>
      </c>
    </row>
    <row r="2444" spans="1:8">
      <c r="A2444" s="594" t="s">
        <v>132</v>
      </c>
      <c r="B2444" s="594" t="s">
        <v>1367</v>
      </c>
      <c r="C2444" s="594" t="s">
        <v>570</v>
      </c>
      <c r="D2444" s="594" t="s">
        <v>2805</v>
      </c>
      <c r="E2444" s="594" t="s">
        <v>628</v>
      </c>
      <c r="F2444" s="595" t="s">
        <v>411</v>
      </c>
      <c r="G2444" s="596" t="s">
        <v>2709</v>
      </c>
      <c r="H2444" s="597">
        <v>420000</v>
      </c>
    </row>
    <row r="2445" spans="1:8">
      <c r="A2445" s="594" t="s">
        <v>132</v>
      </c>
      <c r="B2445" s="594" t="s">
        <v>1367</v>
      </c>
      <c r="C2445" s="594" t="s">
        <v>570</v>
      </c>
      <c r="D2445" s="594" t="s">
        <v>2805</v>
      </c>
      <c r="E2445" s="594" t="s">
        <v>628</v>
      </c>
      <c r="F2445" s="594" t="s">
        <v>620</v>
      </c>
      <c r="G2445" s="596" t="s">
        <v>621</v>
      </c>
      <c r="H2445" s="597">
        <v>420000</v>
      </c>
    </row>
    <row r="2446" spans="1:8">
      <c r="A2446" s="594" t="s">
        <v>132</v>
      </c>
      <c r="B2446" s="594" t="s">
        <v>1367</v>
      </c>
      <c r="C2446" s="594" t="s">
        <v>570</v>
      </c>
      <c r="D2446" s="594" t="s">
        <v>2805</v>
      </c>
      <c r="E2446" s="594" t="s">
        <v>2756</v>
      </c>
      <c r="F2446" s="595" t="s">
        <v>411</v>
      </c>
      <c r="G2446" s="596" t="s">
        <v>2757</v>
      </c>
      <c r="H2446" s="597">
        <v>65186000</v>
      </c>
    </row>
    <row r="2447" spans="1:8">
      <c r="A2447" s="594" t="s">
        <v>132</v>
      </c>
      <c r="B2447" s="594" t="s">
        <v>1367</v>
      </c>
      <c r="C2447" s="594" t="s">
        <v>570</v>
      </c>
      <c r="D2447" s="594" t="s">
        <v>2805</v>
      </c>
      <c r="E2447" s="594" t="s">
        <v>2756</v>
      </c>
      <c r="F2447" s="594" t="s">
        <v>2816</v>
      </c>
      <c r="G2447" s="596" t="s">
        <v>2817</v>
      </c>
      <c r="H2447" s="597">
        <v>65186000</v>
      </c>
    </row>
    <row r="2448" spans="1:8">
      <c r="A2448" s="594" t="s">
        <v>132</v>
      </c>
      <c r="B2448" s="594" t="s">
        <v>1367</v>
      </c>
      <c r="C2448" s="594" t="s">
        <v>570</v>
      </c>
      <c r="D2448" s="594" t="s">
        <v>2805</v>
      </c>
      <c r="E2448" s="594" t="s">
        <v>194</v>
      </c>
      <c r="F2448" s="595" t="s">
        <v>411</v>
      </c>
      <c r="G2448" s="596" t="s">
        <v>195</v>
      </c>
      <c r="H2448" s="597">
        <v>4040517222</v>
      </c>
    </row>
    <row r="2449" spans="1:8">
      <c r="A2449" s="594" t="s">
        <v>132</v>
      </c>
      <c r="B2449" s="594" t="s">
        <v>1367</v>
      </c>
      <c r="C2449" s="594" t="s">
        <v>570</v>
      </c>
      <c r="D2449" s="594" t="s">
        <v>2805</v>
      </c>
      <c r="E2449" s="594" t="s">
        <v>194</v>
      </c>
      <c r="F2449" s="594" t="s">
        <v>15</v>
      </c>
      <c r="G2449" s="596" t="s">
        <v>2701</v>
      </c>
      <c r="H2449" s="597">
        <v>33726800</v>
      </c>
    </row>
    <row r="2450" spans="1:8">
      <c r="A2450" s="594" t="s">
        <v>132</v>
      </c>
      <c r="B2450" s="594" t="s">
        <v>1367</v>
      </c>
      <c r="C2450" s="594" t="s">
        <v>570</v>
      </c>
      <c r="D2450" s="594" t="s">
        <v>2805</v>
      </c>
      <c r="E2450" s="594" t="s">
        <v>194</v>
      </c>
      <c r="F2450" s="594" t="s">
        <v>39</v>
      </c>
      <c r="G2450" s="596" t="s">
        <v>2702</v>
      </c>
      <c r="H2450" s="597">
        <v>7400000</v>
      </c>
    </row>
    <row r="2451" spans="1:8">
      <c r="A2451" s="594" t="s">
        <v>132</v>
      </c>
      <c r="B2451" s="594" t="s">
        <v>1367</v>
      </c>
      <c r="C2451" s="594" t="s">
        <v>570</v>
      </c>
      <c r="D2451" s="594" t="s">
        <v>2805</v>
      </c>
      <c r="E2451" s="594" t="s">
        <v>194</v>
      </c>
      <c r="F2451" s="594" t="s">
        <v>198</v>
      </c>
      <c r="G2451" s="596" t="s">
        <v>199</v>
      </c>
      <c r="H2451" s="597">
        <v>1999852922</v>
      </c>
    </row>
    <row r="2452" spans="1:8">
      <c r="A2452" s="594" t="s">
        <v>132</v>
      </c>
      <c r="B2452" s="594" t="s">
        <v>1367</v>
      </c>
      <c r="C2452" s="594" t="s">
        <v>570</v>
      </c>
      <c r="D2452" s="594" t="s">
        <v>2805</v>
      </c>
      <c r="E2452" s="594" t="s">
        <v>194</v>
      </c>
      <c r="F2452" s="594" t="s">
        <v>200</v>
      </c>
      <c r="G2452" s="596" t="s">
        <v>201</v>
      </c>
      <c r="H2452" s="597">
        <v>1999537500</v>
      </c>
    </row>
    <row r="2453" spans="1:8">
      <c r="A2453" s="594" t="s">
        <v>132</v>
      </c>
      <c r="B2453" s="594" t="s">
        <v>1367</v>
      </c>
      <c r="C2453" s="594" t="s">
        <v>570</v>
      </c>
      <c r="D2453" s="594" t="s">
        <v>2805</v>
      </c>
      <c r="E2453" s="594" t="s">
        <v>573</v>
      </c>
      <c r="F2453" s="595" t="s">
        <v>411</v>
      </c>
      <c r="G2453" s="596" t="s">
        <v>2703</v>
      </c>
      <c r="H2453" s="597">
        <v>541260400</v>
      </c>
    </row>
    <row r="2454" spans="1:8">
      <c r="A2454" s="594" t="s">
        <v>132</v>
      </c>
      <c r="B2454" s="594" t="s">
        <v>1367</v>
      </c>
      <c r="C2454" s="594" t="s">
        <v>570</v>
      </c>
      <c r="D2454" s="594" t="s">
        <v>2805</v>
      </c>
      <c r="E2454" s="594" t="s">
        <v>573</v>
      </c>
      <c r="F2454" s="594" t="s">
        <v>574</v>
      </c>
      <c r="G2454" s="596" t="s">
        <v>2704</v>
      </c>
      <c r="H2454" s="597">
        <v>541260400</v>
      </c>
    </row>
    <row r="2455" spans="1:8">
      <c r="A2455" s="594" t="s">
        <v>132</v>
      </c>
      <c r="B2455" s="594" t="s">
        <v>1367</v>
      </c>
      <c r="C2455" s="594" t="s">
        <v>570</v>
      </c>
      <c r="D2455" s="594" t="s">
        <v>2805</v>
      </c>
      <c r="E2455" s="594" t="s">
        <v>550</v>
      </c>
      <c r="F2455" s="595" t="s">
        <v>411</v>
      </c>
      <c r="G2455" s="596" t="s">
        <v>2705</v>
      </c>
      <c r="H2455" s="597">
        <v>158450100</v>
      </c>
    </row>
    <row r="2456" spans="1:8">
      <c r="A2456" s="594" t="s">
        <v>132</v>
      </c>
      <c r="B2456" s="594" t="s">
        <v>1367</v>
      </c>
      <c r="C2456" s="594" t="s">
        <v>570</v>
      </c>
      <c r="D2456" s="594" t="s">
        <v>2805</v>
      </c>
      <c r="E2456" s="594" t="s">
        <v>550</v>
      </c>
      <c r="F2456" s="594" t="s">
        <v>2706</v>
      </c>
      <c r="G2456" s="596" t="s">
        <v>72</v>
      </c>
      <c r="H2456" s="597">
        <v>146760100</v>
      </c>
    </row>
    <row r="2457" spans="1:8">
      <c r="A2457" s="594" t="s">
        <v>132</v>
      </c>
      <c r="B2457" s="594" t="s">
        <v>1367</v>
      </c>
      <c r="C2457" s="594" t="s">
        <v>570</v>
      </c>
      <c r="D2457" s="594" t="s">
        <v>2805</v>
      </c>
      <c r="E2457" s="594" t="s">
        <v>550</v>
      </c>
      <c r="F2457" s="594" t="s">
        <v>1082</v>
      </c>
      <c r="G2457" s="596" t="s">
        <v>195</v>
      </c>
      <c r="H2457" s="597">
        <v>11690000</v>
      </c>
    </row>
    <row r="2458" spans="1:8">
      <c r="A2458" s="594" t="s">
        <v>132</v>
      </c>
      <c r="B2458" s="594" t="s">
        <v>1367</v>
      </c>
      <c r="C2458" s="594" t="s">
        <v>570</v>
      </c>
      <c r="D2458" s="594" t="s">
        <v>2805</v>
      </c>
      <c r="E2458" s="594" t="s">
        <v>1293</v>
      </c>
      <c r="F2458" s="595" t="s">
        <v>411</v>
      </c>
      <c r="G2458" s="596" t="s">
        <v>2797</v>
      </c>
      <c r="H2458" s="597">
        <v>485693948</v>
      </c>
    </row>
    <row r="2459" spans="1:8">
      <c r="A2459" s="594" t="s">
        <v>132</v>
      </c>
      <c r="B2459" s="594" t="s">
        <v>1367</v>
      </c>
      <c r="C2459" s="594" t="s">
        <v>570</v>
      </c>
      <c r="D2459" s="594" t="s">
        <v>2805</v>
      </c>
      <c r="E2459" s="594" t="s">
        <v>1293</v>
      </c>
      <c r="F2459" s="594" t="s">
        <v>1295</v>
      </c>
      <c r="G2459" s="596" t="s">
        <v>2798</v>
      </c>
      <c r="H2459" s="597">
        <v>333626705</v>
      </c>
    </row>
    <row r="2460" spans="1:8">
      <c r="A2460" s="594" t="s">
        <v>132</v>
      </c>
      <c r="B2460" s="594" t="s">
        <v>1367</v>
      </c>
      <c r="C2460" s="594" t="s">
        <v>570</v>
      </c>
      <c r="D2460" s="594" t="s">
        <v>2805</v>
      </c>
      <c r="E2460" s="594" t="s">
        <v>1293</v>
      </c>
      <c r="F2460" s="594" t="s">
        <v>1294</v>
      </c>
      <c r="G2460" s="596" t="s">
        <v>2799</v>
      </c>
      <c r="H2460" s="597">
        <v>36324644</v>
      </c>
    </row>
    <row r="2461" spans="1:8">
      <c r="A2461" s="594" t="s">
        <v>132</v>
      </c>
      <c r="B2461" s="594" t="s">
        <v>1367</v>
      </c>
      <c r="C2461" s="594" t="s">
        <v>570</v>
      </c>
      <c r="D2461" s="594" t="s">
        <v>2805</v>
      </c>
      <c r="E2461" s="594" t="s">
        <v>1293</v>
      </c>
      <c r="F2461" s="594" t="s">
        <v>1292</v>
      </c>
      <c r="G2461" s="596" t="s">
        <v>2818</v>
      </c>
      <c r="H2461" s="597">
        <v>115742599</v>
      </c>
    </row>
    <row r="2462" spans="1:8">
      <c r="A2462" s="594" t="s">
        <v>132</v>
      </c>
      <c r="B2462" s="594" t="s">
        <v>1367</v>
      </c>
      <c r="C2462" s="594" t="s">
        <v>570</v>
      </c>
      <c r="D2462" s="594" t="s">
        <v>2805</v>
      </c>
      <c r="E2462" s="594" t="s">
        <v>498</v>
      </c>
      <c r="F2462" s="595" t="s">
        <v>411</v>
      </c>
      <c r="G2462" s="596" t="s">
        <v>499</v>
      </c>
      <c r="H2462" s="597">
        <v>409031000</v>
      </c>
    </row>
    <row r="2463" spans="1:8">
      <c r="A2463" s="594" t="s">
        <v>132</v>
      </c>
      <c r="B2463" s="594" t="s">
        <v>1367</v>
      </c>
      <c r="C2463" s="594" t="s">
        <v>570</v>
      </c>
      <c r="D2463" s="594" t="s">
        <v>2805</v>
      </c>
      <c r="E2463" s="594" t="s">
        <v>498</v>
      </c>
      <c r="F2463" s="594" t="s">
        <v>552</v>
      </c>
      <c r="G2463" s="596" t="s">
        <v>2819</v>
      </c>
      <c r="H2463" s="597">
        <v>409031000</v>
      </c>
    </row>
    <row r="2464" spans="1:8">
      <c r="A2464" s="594" t="s">
        <v>132</v>
      </c>
      <c r="B2464" s="594" t="s">
        <v>1367</v>
      </c>
      <c r="C2464" s="594" t="s">
        <v>570</v>
      </c>
      <c r="D2464" s="594" t="s">
        <v>2805</v>
      </c>
      <c r="E2464" s="594" t="s">
        <v>1145</v>
      </c>
      <c r="F2464" s="595" t="s">
        <v>411</v>
      </c>
      <c r="G2464" s="596" t="s">
        <v>2761</v>
      </c>
      <c r="H2464" s="597">
        <v>66221000</v>
      </c>
    </row>
    <row r="2465" spans="1:8">
      <c r="A2465" s="594" t="s">
        <v>132</v>
      </c>
      <c r="B2465" s="594" t="s">
        <v>1367</v>
      </c>
      <c r="C2465" s="594" t="s">
        <v>570</v>
      </c>
      <c r="D2465" s="594" t="s">
        <v>2805</v>
      </c>
      <c r="E2465" s="594" t="s">
        <v>1145</v>
      </c>
      <c r="F2465" s="594" t="s">
        <v>1149</v>
      </c>
      <c r="G2465" s="596" t="s">
        <v>1148</v>
      </c>
      <c r="H2465" s="597">
        <v>15981000</v>
      </c>
    </row>
    <row r="2466" spans="1:8">
      <c r="A2466" s="594" t="s">
        <v>132</v>
      </c>
      <c r="B2466" s="594" t="s">
        <v>1367</v>
      </c>
      <c r="C2466" s="594" t="s">
        <v>570</v>
      </c>
      <c r="D2466" s="594" t="s">
        <v>2805</v>
      </c>
      <c r="E2466" s="594" t="s">
        <v>1145</v>
      </c>
      <c r="F2466" s="594" t="s">
        <v>1169</v>
      </c>
      <c r="G2466" s="596" t="s">
        <v>1168</v>
      </c>
      <c r="H2466" s="597">
        <v>50240000</v>
      </c>
    </row>
    <row r="2467" spans="1:8">
      <c r="A2467" s="594" t="s">
        <v>132</v>
      </c>
      <c r="B2467" s="594" t="s">
        <v>1367</v>
      </c>
      <c r="C2467" s="594" t="s">
        <v>570</v>
      </c>
      <c r="D2467" s="594" t="s">
        <v>2805</v>
      </c>
      <c r="E2467" s="594" t="s">
        <v>260</v>
      </c>
      <c r="F2467" s="595" t="s">
        <v>411</v>
      </c>
      <c r="G2467" s="596" t="s">
        <v>261</v>
      </c>
      <c r="H2467" s="597">
        <v>70206146691</v>
      </c>
    </row>
    <row r="2468" spans="1:8">
      <c r="A2468" s="594" t="s">
        <v>132</v>
      </c>
      <c r="B2468" s="594" t="s">
        <v>1367</v>
      </c>
      <c r="C2468" s="594" t="s">
        <v>570</v>
      </c>
      <c r="D2468" s="594" t="s">
        <v>2805</v>
      </c>
      <c r="E2468" s="594" t="s">
        <v>260</v>
      </c>
      <c r="F2468" s="594" t="s">
        <v>262</v>
      </c>
      <c r="G2468" s="596" t="s">
        <v>2707</v>
      </c>
      <c r="H2468" s="597">
        <v>70162418691</v>
      </c>
    </row>
    <row r="2469" spans="1:8">
      <c r="A2469" s="594" t="s">
        <v>132</v>
      </c>
      <c r="B2469" s="594" t="s">
        <v>1367</v>
      </c>
      <c r="C2469" s="594" t="s">
        <v>570</v>
      </c>
      <c r="D2469" s="594" t="s">
        <v>2805</v>
      </c>
      <c r="E2469" s="594" t="s">
        <v>260</v>
      </c>
      <c r="F2469" s="594" t="s">
        <v>1187</v>
      </c>
      <c r="G2469" s="596" t="s">
        <v>195</v>
      </c>
      <c r="H2469" s="597">
        <v>43728000</v>
      </c>
    </row>
    <row r="2470" spans="1:8">
      <c r="A2470" s="594" t="s">
        <v>132</v>
      </c>
      <c r="B2470" s="594" t="s">
        <v>1367</v>
      </c>
      <c r="C2470" s="594" t="s">
        <v>570</v>
      </c>
      <c r="D2470" s="594" t="s">
        <v>2805</v>
      </c>
      <c r="E2470" s="594" t="s">
        <v>53</v>
      </c>
      <c r="F2470" s="595" t="s">
        <v>411</v>
      </c>
      <c r="G2470" s="596" t="s">
        <v>193</v>
      </c>
      <c r="H2470" s="597">
        <v>6290259509</v>
      </c>
    </row>
    <row r="2471" spans="1:8">
      <c r="A2471" s="594" t="s">
        <v>132</v>
      </c>
      <c r="B2471" s="594" t="s">
        <v>1367</v>
      </c>
      <c r="C2471" s="594" t="s">
        <v>570</v>
      </c>
      <c r="D2471" s="594" t="s">
        <v>2805</v>
      </c>
      <c r="E2471" s="594" t="s">
        <v>53</v>
      </c>
      <c r="F2471" s="594" t="s">
        <v>54</v>
      </c>
      <c r="G2471" s="596" t="s">
        <v>55</v>
      </c>
      <c r="H2471" s="597">
        <v>1248165780</v>
      </c>
    </row>
    <row r="2472" spans="1:8">
      <c r="A2472" s="594" t="s">
        <v>132</v>
      </c>
      <c r="B2472" s="594" t="s">
        <v>1367</v>
      </c>
      <c r="C2472" s="594" t="s">
        <v>570</v>
      </c>
      <c r="D2472" s="594" t="s">
        <v>2805</v>
      </c>
      <c r="E2472" s="594" t="s">
        <v>53</v>
      </c>
      <c r="F2472" s="594" t="s">
        <v>56</v>
      </c>
      <c r="G2472" s="596" t="s">
        <v>57</v>
      </c>
      <c r="H2472" s="597">
        <v>4823007589</v>
      </c>
    </row>
    <row r="2473" spans="1:8">
      <c r="A2473" s="594" t="s">
        <v>132</v>
      </c>
      <c r="B2473" s="594" t="s">
        <v>1367</v>
      </c>
      <c r="C2473" s="594" t="s">
        <v>570</v>
      </c>
      <c r="D2473" s="594" t="s">
        <v>2805</v>
      </c>
      <c r="E2473" s="594" t="s">
        <v>53</v>
      </c>
      <c r="F2473" s="594" t="s">
        <v>358</v>
      </c>
      <c r="G2473" s="596" t="s">
        <v>195</v>
      </c>
      <c r="H2473" s="597">
        <v>219086140</v>
      </c>
    </row>
    <row r="2474" spans="1:8">
      <c r="A2474" s="594" t="s">
        <v>132</v>
      </c>
      <c r="B2474" s="594" t="s">
        <v>1367</v>
      </c>
      <c r="C2474" s="594" t="s">
        <v>570</v>
      </c>
      <c r="D2474" s="594" t="s">
        <v>2820</v>
      </c>
      <c r="E2474" s="595" t="s">
        <v>411</v>
      </c>
      <c r="F2474" s="595" t="s">
        <v>411</v>
      </c>
      <c r="G2474" s="596" t="s">
        <v>2821</v>
      </c>
      <c r="H2474" s="597">
        <v>75704998339</v>
      </c>
    </row>
    <row r="2475" spans="1:8">
      <c r="A2475" s="594" t="s">
        <v>132</v>
      </c>
      <c r="B2475" s="594" t="s">
        <v>1367</v>
      </c>
      <c r="C2475" s="594" t="s">
        <v>570</v>
      </c>
      <c r="D2475" s="594" t="s">
        <v>2820</v>
      </c>
      <c r="E2475" s="594" t="s">
        <v>142</v>
      </c>
      <c r="F2475" s="595" t="s">
        <v>411</v>
      </c>
      <c r="G2475" s="596" t="s">
        <v>143</v>
      </c>
      <c r="H2475" s="597">
        <v>3716978111</v>
      </c>
    </row>
    <row r="2476" spans="1:8">
      <c r="A2476" s="594" t="s">
        <v>132</v>
      </c>
      <c r="B2476" s="594" t="s">
        <v>1367</v>
      </c>
      <c r="C2476" s="594" t="s">
        <v>570</v>
      </c>
      <c r="D2476" s="594" t="s">
        <v>2820</v>
      </c>
      <c r="E2476" s="594" t="s">
        <v>142</v>
      </c>
      <c r="F2476" s="594" t="s">
        <v>144</v>
      </c>
      <c r="G2476" s="596" t="s">
        <v>2664</v>
      </c>
      <c r="H2476" s="597">
        <v>3689288111</v>
      </c>
    </row>
    <row r="2477" spans="1:8">
      <c r="A2477" s="594" t="s">
        <v>132</v>
      </c>
      <c r="B2477" s="594" t="s">
        <v>1367</v>
      </c>
      <c r="C2477" s="594" t="s">
        <v>570</v>
      </c>
      <c r="D2477" s="594" t="s">
        <v>2820</v>
      </c>
      <c r="E2477" s="594" t="s">
        <v>142</v>
      </c>
      <c r="F2477" s="594" t="s">
        <v>146</v>
      </c>
      <c r="G2477" s="596" t="s">
        <v>2665</v>
      </c>
      <c r="H2477" s="597">
        <v>27690000</v>
      </c>
    </row>
    <row r="2478" spans="1:8">
      <c r="A2478" s="594" t="s">
        <v>132</v>
      </c>
      <c r="B2478" s="594" t="s">
        <v>1367</v>
      </c>
      <c r="C2478" s="594" t="s">
        <v>570</v>
      </c>
      <c r="D2478" s="594" t="s">
        <v>2820</v>
      </c>
      <c r="E2478" s="594" t="s">
        <v>148</v>
      </c>
      <c r="F2478" s="595" t="s">
        <v>411</v>
      </c>
      <c r="G2478" s="596" t="s">
        <v>149</v>
      </c>
      <c r="H2478" s="597">
        <v>3151990654</v>
      </c>
    </row>
    <row r="2479" spans="1:8">
      <c r="A2479" s="594" t="s">
        <v>132</v>
      </c>
      <c r="B2479" s="594" t="s">
        <v>1367</v>
      </c>
      <c r="C2479" s="594" t="s">
        <v>570</v>
      </c>
      <c r="D2479" s="594" t="s">
        <v>2820</v>
      </c>
      <c r="E2479" s="594" t="s">
        <v>148</v>
      </c>
      <c r="F2479" s="594" t="s">
        <v>223</v>
      </c>
      <c r="G2479" s="596" t="s">
        <v>224</v>
      </c>
      <c r="H2479" s="597">
        <v>118688910</v>
      </c>
    </row>
    <row r="2480" spans="1:8">
      <c r="A2480" s="594" t="s">
        <v>132</v>
      </c>
      <c r="B2480" s="594" t="s">
        <v>1367</v>
      </c>
      <c r="C2480" s="594" t="s">
        <v>570</v>
      </c>
      <c r="D2480" s="594" t="s">
        <v>2820</v>
      </c>
      <c r="E2480" s="594" t="s">
        <v>148</v>
      </c>
      <c r="F2480" s="594" t="s">
        <v>603</v>
      </c>
      <c r="G2480" s="596" t="s">
        <v>604</v>
      </c>
      <c r="H2480" s="597">
        <v>39732000</v>
      </c>
    </row>
    <row r="2481" spans="1:8">
      <c r="A2481" s="594" t="s">
        <v>132</v>
      </c>
      <c r="B2481" s="594" t="s">
        <v>1367</v>
      </c>
      <c r="C2481" s="594" t="s">
        <v>570</v>
      </c>
      <c r="D2481" s="594" t="s">
        <v>2820</v>
      </c>
      <c r="E2481" s="594" t="s">
        <v>148</v>
      </c>
      <c r="F2481" s="594" t="s">
        <v>591</v>
      </c>
      <c r="G2481" s="596" t="s">
        <v>592</v>
      </c>
      <c r="H2481" s="597">
        <v>93086400</v>
      </c>
    </row>
    <row r="2482" spans="1:8">
      <c r="A2482" s="594" t="s">
        <v>132</v>
      </c>
      <c r="B2482" s="594" t="s">
        <v>1367</v>
      </c>
      <c r="C2482" s="594" t="s">
        <v>570</v>
      </c>
      <c r="D2482" s="594" t="s">
        <v>2820</v>
      </c>
      <c r="E2482" s="594" t="s">
        <v>148</v>
      </c>
      <c r="F2482" s="594" t="s">
        <v>1075</v>
      </c>
      <c r="G2482" s="596" t="s">
        <v>2666</v>
      </c>
      <c r="H2482" s="597">
        <v>307538696</v>
      </c>
    </row>
    <row r="2483" spans="1:8">
      <c r="A2483" s="594" t="s">
        <v>132</v>
      </c>
      <c r="B2483" s="594" t="s">
        <v>1367</v>
      </c>
      <c r="C2483" s="594" t="s">
        <v>570</v>
      </c>
      <c r="D2483" s="594" t="s">
        <v>2820</v>
      </c>
      <c r="E2483" s="594" t="s">
        <v>148</v>
      </c>
      <c r="F2483" s="594" t="s">
        <v>593</v>
      </c>
      <c r="G2483" s="596" t="s">
        <v>594</v>
      </c>
      <c r="H2483" s="597">
        <v>1692007015</v>
      </c>
    </row>
    <row r="2484" spans="1:8">
      <c r="A2484" s="594" t="s">
        <v>132</v>
      </c>
      <c r="B2484" s="594" t="s">
        <v>1367</v>
      </c>
      <c r="C2484" s="594" t="s">
        <v>570</v>
      </c>
      <c r="D2484" s="594" t="s">
        <v>2820</v>
      </c>
      <c r="E2484" s="594" t="s">
        <v>148</v>
      </c>
      <c r="F2484" s="594" t="s">
        <v>150</v>
      </c>
      <c r="G2484" s="596" t="s">
        <v>151</v>
      </c>
      <c r="H2484" s="597">
        <v>182579000</v>
      </c>
    </row>
    <row r="2485" spans="1:8">
      <c r="A2485" s="594" t="s">
        <v>132</v>
      </c>
      <c r="B2485" s="594" t="s">
        <v>1367</v>
      </c>
      <c r="C2485" s="594" t="s">
        <v>570</v>
      </c>
      <c r="D2485" s="594" t="s">
        <v>2820</v>
      </c>
      <c r="E2485" s="594" t="s">
        <v>148</v>
      </c>
      <c r="F2485" s="594" t="s">
        <v>605</v>
      </c>
      <c r="G2485" s="596" t="s">
        <v>2668</v>
      </c>
      <c r="H2485" s="597">
        <v>578459189</v>
      </c>
    </row>
    <row r="2486" spans="1:8">
      <c r="A2486" s="594" t="s">
        <v>132</v>
      </c>
      <c r="B2486" s="594" t="s">
        <v>1367</v>
      </c>
      <c r="C2486" s="594" t="s">
        <v>570</v>
      </c>
      <c r="D2486" s="594" t="s">
        <v>2820</v>
      </c>
      <c r="E2486" s="594" t="s">
        <v>148</v>
      </c>
      <c r="F2486" s="594" t="s">
        <v>472</v>
      </c>
      <c r="G2486" s="596" t="s">
        <v>473</v>
      </c>
      <c r="H2486" s="597">
        <v>70909200</v>
      </c>
    </row>
    <row r="2487" spans="1:8">
      <c r="A2487" s="594" t="s">
        <v>132</v>
      </c>
      <c r="B2487" s="594" t="s">
        <v>1367</v>
      </c>
      <c r="C2487" s="594" t="s">
        <v>570</v>
      </c>
      <c r="D2487" s="594" t="s">
        <v>2820</v>
      </c>
      <c r="E2487" s="594" t="s">
        <v>148</v>
      </c>
      <c r="F2487" s="594" t="s">
        <v>624</v>
      </c>
      <c r="G2487" s="596" t="s">
        <v>2774</v>
      </c>
      <c r="H2487" s="597">
        <v>5151000</v>
      </c>
    </row>
    <row r="2488" spans="1:8">
      <c r="A2488" s="594" t="s">
        <v>132</v>
      </c>
      <c r="B2488" s="594" t="s">
        <v>1367</v>
      </c>
      <c r="C2488" s="594" t="s">
        <v>570</v>
      </c>
      <c r="D2488" s="594" t="s">
        <v>2820</v>
      </c>
      <c r="E2488" s="594" t="s">
        <v>148</v>
      </c>
      <c r="F2488" s="594" t="s">
        <v>227</v>
      </c>
      <c r="G2488" s="596" t="s">
        <v>2669</v>
      </c>
      <c r="H2488" s="597">
        <v>63839244</v>
      </c>
    </row>
    <row r="2489" spans="1:8">
      <c r="A2489" s="594" t="s">
        <v>132</v>
      </c>
      <c r="B2489" s="594" t="s">
        <v>1367</v>
      </c>
      <c r="C2489" s="594" t="s">
        <v>570</v>
      </c>
      <c r="D2489" s="594" t="s">
        <v>2820</v>
      </c>
      <c r="E2489" s="594" t="s">
        <v>475</v>
      </c>
      <c r="F2489" s="595" t="s">
        <v>411</v>
      </c>
      <c r="G2489" s="596" t="s">
        <v>2806</v>
      </c>
      <c r="H2489" s="597">
        <v>4288032000</v>
      </c>
    </row>
    <row r="2490" spans="1:8">
      <c r="A2490" s="594" t="s">
        <v>132</v>
      </c>
      <c r="B2490" s="594" t="s">
        <v>1367</v>
      </c>
      <c r="C2490" s="594" t="s">
        <v>570</v>
      </c>
      <c r="D2490" s="594" t="s">
        <v>2820</v>
      </c>
      <c r="E2490" s="594" t="s">
        <v>475</v>
      </c>
      <c r="F2490" s="594" t="s">
        <v>449</v>
      </c>
      <c r="G2490" s="596" t="s">
        <v>450</v>
      </c>
      <c r="H2490" s="597">
        <v>4288032000</v>
      </c>
    </row>
    <row r="2491" spans="1:8">
      <c r="A2491" s="594" t="s">
        <v>132</v>
      </c>
      <c r="B2491" s="594" t="s">
        <v>1367</v>
      </c>
      <c r="C2491" s="594" t="s">
        <v>570</v>
      </c>
      <c r="D2491" s="594" t="s">
        <v>2820</v>
      </c>
      <c r="E2491" s="594" t="s">
        <v>582</v>
      </c>
      <c r="F2491" s="595" t="s">
        <v>411</v>
      </c>
      <c r="G2491" s="596" t="s">
        <v>583</v>
      </c>
      <c r="H2491" s="597">
        <v>566249000</v>
      </c>
    </row>
    <row r="2492" spans="1:8">
      <c r="A2492" s="594" t="s">
        <v>132</v>
      </c>
      <c r="B2492" s="594" t="s">
        <v>1367</v>
      </c>
      <c r="C2492" s="594" t="s">
        <v>570</v>
      </c>
      <c r="D2492" s="594" t="s">
        <v>2820</v>
      </c>
      <c r="E2492" s="594" t="s">
        <v>582</v>
      </c>
      <c r="F2492" s="594" t="s">
        <v>584</v>
      </c>
      <c r="G2492" s="596" t="s">
        <v>2670</v>
      </c>
      <c r="H2492" s="597">
        <v>422279000</v>
      </c>
    </row>
    <row r="2493" spans="1:8">
      <c r="A2493" s="594" t="s">
        <v>132</v>
      </c>
      <c r="B2493" s="594" t="s">
        <v>1367</v>
      </c>
      <c r="C2493" s="594" t="s">
        <v>570</v>
      </c>
      <c r="D2493" s="594" t="s">
        <v>2820</v>
      </c>
      <c r="E2493" s="594" t="s">
        <v>582</v>
      </c>
      <c r="F2493" s="594" t="s">
        <v>478</v>
      </c>
      <c r="G2493" s="596" t="s">
        <v>2775</v>
      </c>
      <c r="H2493" s="597">
        <v>141720000</v>
      </c>
    </row>
    <row r="2494" spans="1:8">
      <c r="A2494" s="594" t="s">
        <v>132</v>
      </c>
      <c r="B2494" s="594" t="s">
        <v>1367</v>
      </c>
      <c r="C2494" s="594" t="s">
        <v>570</v>
      </c>
      <c r="D2494" s="594" t="s">
        <v>2820</v>
      </c>
      <c r="E2494" s="594" t="s">
        <v>582</v>
      </c>
      <c r="F2494" s="594" t="s">
        <v>586</v>
      </c>
      <c r="G2494" s="596" t="s">
        <v>2671</v>
      </c>
      <c r="H2494" s="597">
        <v>2250000</v>
      </c>
    </row>
    <row r="2495" spans="1:8">
      <c r="A2495" s="594" t="s">
        <v>132</v>
      </c>
      <c r="B2495" s="594" t="s">
        <v>1367</v>
      </c>
      <c r="C2495" s="594" t="s">
        <v>570</v>
      </c>
      <c r="D2495" s="594" t="s">
        <v>2820</v>
      </c>
      <c r="E2495" s="594" t="s">
        <v>152</v>
      </c>
      <c r="F2495" s="595" t="s">
        <v>411</v>
      </c>
      <c r="G2495" s="596" t="s">
        <v>153</v>
      </c>
      <c r="H2495" s="597">
        <v>193990000</v>
      </c>
    </row>
    <row r="2496" spans="1:8">
      <c r="A2496" s="594" t="s">
        <v>132</v>
      </c>
      <c r="B2496" s="594" t="s">
        <v>1367</v>
      </c>
      <c r="C2496" s="594" t="s">
        <v>570</v>
      </c>
      <c r="D2496" s="594" t="s">
        <v>2820</v>
      </c>
      <c r="E2496" s="594" t="s">
        <v>152</v>
      </c>
      <c r="F2496" s="594" t="s">
        <v>606</v>
      </c>
      <c r="G2496" s="596" t="s">
        <v>195</v>
      </c>
      <c r="H2496" s="597">
        <v>193990000</v>
      </c>
    </row>
    <row r="2497" spans="1:8">
      <c r="A2497" s="594" t="s">
        <v>132</v>
      </c>
      <c r="B2497" s="594" t="s">
        <v>1367</v>
      </c>
      <c r="C2497" s="594" t="s">
        <v>570</v>
      </c>
      <c r="D2497" s="594" t="s">
        <v>2820</v>
      </c>
      <c r="E2497" s="594" t="s">
        <v>156</v>
      </c>
      <c r="F2497" s="595" t="s">
        <v>411</v>
      </c>
      <c r="G2497" s="596" t="s">
        <v>514</v>
      </c>
      <c r="H2497" s="597">
        <v>1055598339</v>
      </c>
    </row>
    <row r="2498" spans="1:8">
      <c r="A2498" s="594" t="s">
        <v>132</v>
      </c>
      <c r="B2498" s="594" t="s">
        <v>1367</v>
      </c>
      <c r="C2498" s="594" t="s">
        <v>570</v>
      </c>
      <c r="D2498" s="594" t="s">
        <v>2820</v>
      </c>
      <c r="E2498" s="594" t="s">
        <v>156</v>
      </c>
      <c r="F2498" s="594" t="s">
        <v>157</v>
      </c>
      <c r="G2498" s="596" t="s">
        <v>158</v>
      </c>
      <c r="H2498" s="597">
        <v>789943545</v>
      </c>
    </row>
    <row r="2499" spans="1:8">
      <c r="A2499" s="594" t="s">
        <v>132</v>
      </c>
      <c r="B2499" s="594" t="s">
        <v>1367</v>
      </c>
      <c r="C2499" s="594" t="s">
        <v>570</v>
      </c>
      <c r="D2499" s="594" t="s">
        <v>2820</v>
      </c>
      <c r="E2499" s="594" t="s">
        <v>156</v>
      </c>
      <c r="F2499" s="594" t="s">
        <v>159</v>
      </c>
      <c r="G2499" s="596" t="s">
        <v>160</v>
      </c>
      <c r="H2499" s="597">
        <v>130470826</v>
      </c>
    </row>
    <row r="2500" spans="1:8">
      <c r="A2500" s="594" t="s">
        <v>132</v>
      </c>
      <c r="B2500" s="594" t="s">
        <v>1367</v>
      </c>
      <c r="C2500" s="594" t="s">
        <v>570</v>
      </c>
      <c r="D2500" s="594" t="s">
        <v>2820</v>
      </c>
      <c r="E2500" s="594" t="s">
        <v>156</v>
      </c>
      <c r="F2500" s="594" t="s">
        <v>161</v>
      </c>
      <c r="G2500" s="596" t="s">
        <v>162</v>
      </c>
      <c r="H2500" s="597">
        <v>91162430</v>
      </c>
    </row>
    <row r="2501" spans="1:8">
      <c r="A2501" s="594" t="s">
        <v>132</v>
      </c>
      <c r="B2501" s="594" t="s">
        <v>1367</v>
      </c>
      <c r="C2501" s="594" t="s">
        <v>570</v>
      </c>
      <c r="D2501" s="594" t="s">
        <v>2820</v>
      </c>
      <c r="E2501" s="594" t="s">
        <v>156</v>
      </c>
      <c r="F2501" s="594" t="s">
        <v>1</v>
      </c>
      <c r="G2501" s="596" t="s">
        <v>2</v>
      </c>
      <c r="H2501" s="597">
        <v>44021538</v>
      </c>
    </row>
    <row r="2502" spans="1:8">
      <c r="A2502" s="594" t="s">
        <v>132</v>
      </c>
      <c r="B2502" s="594" t="s">
        <v>1367</v>
      </c>
      <c r="C2502" s="594" t="s">
        <v>570</v>
      </c>
      <c r="D2502" s="594" t="s">
        <v>2820</v>
      </c>
      <c r="E2502" s="594" t="s">
        <v>163</v>
      </c>
      <c r="F2502" s="595" t="s">
        <v>411</v>
      </c>
      <c r="G2502" s="596" t="s">
        <v>164</v>
      </c>
      <c r="H2502" s="597">
        <v>8250000</v>
      </c>
    </row>
    <row r="2503" spans="1:8">
      <c r="A2503" s="594" t="s">
        <v>132</v>
      </c>
      <c r="B2503" s="594" t="s">
        <v>1367</v>
      </c>
      <c r="C2503" s="594" t="s">
        <v>570</v>
      </c>
      <c r="D2503" s="594" t="s">
        <v>2820</v>
      </c>
      <c r="E2503" s="594" t="s">
        <v>163</v>
      </c>
      <c r="F2503" s="594" t="s">
        <v>165</v>
      </c>
      <c r="G2503" s="596" t="s">
        <v>195</v>
      </c>
      <c r="H2503" s="597">
        <v>8250000</v>
      </c>
    </row>
    <row r="2504" spans="1:8">
      <c r="A2504" s="594" t="s">
        <v>132</v>
      </c>
      <c r="B2504" s="594" t="s">
        <v>1367</v>
      </c>
      <c r="C2504" s="594" t="s">
        <v>570</v>
      </c>
      <c r="D2504" s="594" t="s">
        <v>2820</v>
      </c>
      <c r="E2504" s="594" t="s">
        <v>167</v>
      </c>
      <c r="F2504" s="595" t="s">
        <v>411</v>
      </c>
      <c r="G2504" s="596" t="s">
        <v>168</v>
      </c>
      <c r="H2504" s="597">
        <v>474226040</v>
      </c>
    </row>
    <row r="2505" spans="1:8">
      <c r="A2505" s="594" t="s">
        <v>132</v>
      </c>
      <c r="B2505" s="594" t="s">
        <v>1367</v>
      </c>
      <c r="C2505" s="594" t="s">
        <v>570</v>
      </c>
      <c r="D2505" s="594" t="s">
        <v>2820</v>
      </c>
      <c r="E2505" s="594" t="s">
        <v>167</v>
      </c>
      <c r="F2505" s="594" t="s">
        <v>228</v>
      </c>
      <c r="G2505" s="596" t="s">
        <v>2673</v>
      </c>
      <c r="H2505" s="597">
        <v>90271841</v>
      </c>
    </row>
    <row r="2506" spans="1:8">
      <c r="A2506" s="594" t="s">
        <v>132</v>
      </c>
      <c r="B2506" s="594" t="s">
        <v>1367</v>
      </c>
      <c r="C2506" s="594" t="s">
        <v>570</v>
      </c>
      <c r="D2506" s="594" t="s">
        <v>2820</v>
      </c>
      <c r="E2506" s="594" t="s">
        <v>167</v>
      </c>
      <c r="F2506" s="594" t="s">
        <v>169</v>
      </c>
      <c r="G2506" s="596" t="s">
        <v>2674</v>
      </c>
      <c r="H2506" s="597">
        <v>63034009</v>
      </c>
    </row>
    <row r="2507" spans="1:8">
      <c r="A2507" s="594" t="s">
        <v>132</v>
      </c>
      <c r="B2507" s="594" t="s">
        <v>1367</v>
      </c>
      <c r="C2507" s="594" t="s">
        <v>570</v>
      </c>
      <c r="D2507" s="594" t="s">
        <v>2820</v>
      </c>
      <c r="E2507" s="594" t="s">
        <v>167</v>
      </c>
      <c r="F2507" s="594" t="s">
        <v>230</v>
      </c>
      <c r="G2507" s="596" t="s">
        <v>2675</v>
      </c>
      <c r="H2507" s="597">
        <v>253550190</v>
      </c>
    </row>
    <row r="2508" spans="1:8">
      <c r="A2508" s="594" t="s">
        <v>132</v>
      </c>
      <c r="B2508" s="594" t="s">
        <v>1367</v>
      </c>
      <c r="C2508" s="594" t="s">
        <v>570</v>
      </c>
      <c r="D2508" s="594" t="s">
        <v>2820</v>
      </c>
      <c r="E2508" s="594" t="s">
        <v>167</v>
      </c>
      <c r="F2508" s="594" t="s">
        <v>214</v>
      </c>
      <c r="G2508" s="596" t="s">
        <v>2676</v>
      </c>
      <c r="H2508" s="597">
        <v>23320000</v>
      </c>
    </row>
    <row r="2509" spans="1:8">
      <c r="A2509" s="594" t="s">
        <v>132</v>
      </c>
      <c r="B2509" s="594" t="s">
        <v>1367</v>
      </c>
      <c r="C2509" s="594" t="s">
        <v>570</v>
      </c>
      <c r="D2509" s="594" t="s">
        <v>2820</v>
      </c>
      <c r="E2509" s="594" t="s">
        <v>167</v>
      </c>
      <c r="F2509" s="594" t="s">
        <v>354</v>
      </c>
      <c r="G2509" s="596" t="s">
        <v>2736</v>
      </c>
      <c r="H2509" s="597">
        <v>14086000</v>
      </c>
    </row>
    <row r="2510" spans="1:8">
      <c r="A2510" s="594" t="s">
        <v>132</v>
      </c>
      <c r="B2510" s="594" t="s">
        <v>1367</v>
      </c>
      <c r="C2510" s="594" t="s">
        <v>570</v>
      </c>
      <c r="D2510" s="594" t="s">
        <v>2820</v>
      </c>
      <c r="E2510" s="594" t="s">
        <v>167</v>
      </c>
      <c r="F2510" s="594" t="s">
        <v>232</v>
      </c>
      <c r="G2510" s="596" t="s">
        <v>195</v>
      </c>
      <c r="H2510" s="597">
        <v>29964000</v>
      </c>
    </row>
    <row r="2511" spans="1:8">
      <c r="A2511" s="594" t="s">
        <v>132</v>
      </c>
      <c r="B2511" s="594" t="s">
        <v>1367</v>
      </c>
      <c r="C2511" s="594" t="s">
        <v>570</v>
      </c>
      <c r="D2511" s="594" t="s">
        <v>2820</v>
      </c>
      <c r="E2511" s="594" t="s">
        <v>171</v>
      </c>
      <c r="F2511" s="595" t="s">
        <v>411</v>
      </c>
      <c r="G2511" s="596" t="s">
        <v>2677</v>
      </c>
      <c r="H2511" s="597">
        <v>1771203000</v>
      </c>
    </row>
    <row r="2512" spans="1:8">
      <c r="A2512" s="594" t="s">
        <v>132</v>
      </c>
      <c r="B2512" s="594" t="s">
        <v>1367</v>
      </c>
      <c r="C2512" s="594" t="s">
        <v>570</v>
      </c>
      <c r="D2512" s="594" t="s">
        <v>2820</v>
      </c>
      <c r="E2512" s="594" t="s">
        <v>171</v>
      </c>
      <c r="F2512" s="594" t="s">
        <v>173</v>
      </c>
      <c r="G2512" s="596" t="s">
        <v>174</v>
      </c>
      <c r="H2512" s="597">
        <v>197740000</v>
      </c>
    </row>
    <row r="2513" spans="1:8">
      <c r="A2513" s="594" t="s">
        <v>132</v>
      </c>
      <c r="B2513" s="594" t="s">
        <v>1367</v>
      </c>
      <c r="C2513" s="594" t="s">
        <v>570</v>
      </c>
      <c r="D2513" s="594" t="s">
        <v>2820</v>
      </c>
      <c r="E2513" s="594" t="s">
        <v>171</v>
      </c>
      <c r="F2513" s="594" t="s">
        <v>216</v>
      </c>
      <c r="G2513" s="596" t="s">
        <v>217</v>
      </c>
      <c r="H2513" s="597">
        <v>1511120000</v>
      </c>
    </row>
    <row r="2514" spans="1:8">
      <c r="A2514" s="594" t="s">
        <v>132</v>
      </c>
      <c r="B2514" s="594" t="s">
        <v>1367</v>
      </c>
      <c r="C2514" s="594" t="s">
        <v>570</v>
      </c>
      <c r="D2514" s="594" t="s">
        <v>2820</v>
      </c>
      <c r="E2514" s="594" t="s">
        <v>171</v>
      </c>
      <c r="F2514" s="594" t="s">
        <v>5</v>
      </c>
      <c r="G2514" s="596" t="s">
        <v>2678</v>
      </c>
      <c r="H2514" s="597">
        <v>16200000</v>
      </c>
    </row>
    <row r="2515" spans="1:8">
      <c r="A2515" s="594" t="s">
        <v>132</v>
      </c>
      <c r="B2515" s="594" t="s">
        <v>1367</v>
      </c>
      <c r="C2515" s="594" t="s">
        <v>570</v>
      </c>
      <c r="D2515" s="594" t="s">
        <v>2820</v>
      </c>
      <c r="E2515" s="594" t="s">
        <v>171</v>
      </c>
      <c r="F2515" s="594" t="s">
        <v>175</v>
      </c>
      <c r="G2515" s="596" t="s">
        <v>176</v>
      </c>
      <c r="H2515" s="597">
        <v>46143000</v>
      </c>
    </row>
    <row r="2516" spans="1:8">
      <c r="A2516" s="594" t="s">
        <v>132</v>
      </c>
      <c r="B2516" s="594" t="s">
        <v>1367</v>
      </c>
      <c r="C2516" s="594" t="s">
        <v>570</v>
      </c>
      <c r="D2516" s="594" t="s">
        <v>2820</v>
      </c>
      <c r="E2516" s="594" t="s">
        <v>177</v>
      </c>
      <c r="F2516" s="595" t="s">
        <v>411</v>
      </c>
      <c r="G2516" s="596" t="s">
        <v>178</v>
      </c>
      <c r="H2516" s="597">
        <v>323349245</v>
      </c>
    </row>
    <row r="2517" spans="1:8">
      <c r="A2517" s="594" t="s">
        <v>132</v>
      </c>
      <c r="B2517" s="594" t="s">
        <v>1367</v>
      </c>
      <c r="C2517" s="594" t="s">
        <v>570</v>
      </c>
      <c r="D2517" s="594" t="s">
        <v>2820</v>
      </c>
      <c r="E2517" s="594" t="s">
        <v>177</v>
      </c>
      <c r="F2517" s="594" t="s">
        <v>179</v>
      </c>
      <c r="G2517" s="596" t="s">
        <v>2679</v>
      </c>
      <c r="H2517" s="597">
        <v>3006958</v>
      </c>
    </row>
    <row r="2518" spans="1:8">
      <c r="A2518" s="594" t="s">
        <v>132</v>
      </c>
      <c r="B2518" s="594" t="s">
        <v>1367</v>
      </c>
      <c r="C2518" s="594" t="s">
        <v>570</v>
      </c>
      <c r="D2518" s="594" t="s">
        <v>2820</v>
      </c>
      <c r="E2518" s="594" t="s">
        <v>177</v>
      </c>
      <c r="F2518" s="594" t="s">
        <v>181</v>
      </c>
      <c r="G2518" s="596" t="s">
        <v>182</v>
      </c>
      <c r="H2518" s="597">
        <v>40144487</v>
      </c>
    </row>
    <row r="2519" spans="1:8">
      <c r="A2519" s="594" t="s">
        <v>132</v>
      </c>
      <c r="B2519" s="594" t="s">
        <v>1367</v>
      </c>
      <c r="C2519" s="594" t="s">
        <v>570</v>
      </c>
      <c r="D2519" s="594" t="s">
        <v>2820</v>
      </c>
      <c r="E2519" s="594" t="s">
        <v>177</v>
      </c>
      <c r="F2519" s="594" t="s">
        <v>1290</v>
      </c>
      <c r="G2519" s="596" t="s">
        <v>2721</v>
      </c>
      <c r="H2519" s="597">
        <v>7408900</v>
      </c>
    </row>
    <row r="2520" spans="1:8">
      <c r="A2520" s="594" t="s">
        <v>132</v>
      </c>
      <c r="B2520" s="594" t="s">
        <v>1367</v>
      </c>
      <c r="C2520" s="594" t="s">
        <v>570</v>
      </c>
      <c r="D2520" s="594" t="s">
        <v>2820</v>
      </c>
      <c r="E2520" s="594" t="s">
        <v>177</v>
      </c>
      <c r="F2520" s="594" t="s">
        <v>441</v>
      </c>
      <c r="G2520" s="596" t="s">
        <v>2728</v>
      </c>
      <c r="H2520" s="597">
        <v>259029000</v>
      </c>
    </row>
    <row r="2521" spans="1:8">
      <c r="A2521" s="594" t="s">
        <v>132</v>
      </c>
      <c r="B2521" s="594" t="s">
        <v>1367</v>
      </c>
      <c r="C2521" s="594" t="s">
        <v>570</v>
      </c>
      <c r="D2521" s="594" t="s">
        <v>2820</v>
      </c>
      <c r="E2521" s="594" t="s">
        <v>177</v>
      </c>
      <c r="F2521" s="594" t="s">
        <v>1297</v>
      </c>
      <c r="G2521" s="596" t="s">
        <v>2680</v>
      </c>
      <c r="H2521" s="597">
        <v>5559900</v>
      </c>
    </row>
    <row r="2522" spans="1:8">
      <c r="A2522" s="594" t="s">
        <v>132</v>
      </c>
      <c r="B2522" s="594" t="s">
        <v>1367</v>
      </c>
      <c r="C2522" s="594" t="s">
        <v>570</v>
      </c>
      <c r="D2522" s="594" t="s">
        <v>2820</v>
      </c>
      <c r="E2522" s="594" t="s">
        <v>177</v>
      </c>
      <c r="F2522" s="594" t="s">
        <v>237</v>
      </c>
      <c r="G2522" s="596" t="s">
        <v>2681</v>
      </c>
      <c r="H2522" s="597">
        <v>8200000</v>
      </c>
    </row>
    <row r="2523" spans="1:8">
      <c r="A2523" s="594" t="s">
        <v>132</v>
      </c>
      <c r="B2523" s="594" t="s">
        <v>1367</v>
      </c>
      <c r="C2523" s="594" t="s">
        <v>570</v>
      </c>
      <c r="D2523" s="594" t="s">
        <v>2820</v>
      </c>
      <c r="E2523" s="594" t="s">
        <v>240</v>
      </c>
      <c r="F2523" s="595" t="s">
        <v>411</v>
      </c>
      <c r="G2523" s="596" t="s">
        <v>241</v>
      </c>
      <c r="H2523" s="597">
        <v>1200862000</v>
      </c>
    </row>
    <row r="2524" spans="1:8">
      <c r="A2524" s="594" t="s">
        <v>132</v>
      </c>
      <c r="B2524" s="594" t="s">
        <v>1367</v>
      </c>
      <c r="C2524" s="594" t="s">
        <v>570</v>
      </c>
      <c r="D2524" s="594" t="s">
        <v>2820</v>
      </c>
      <c r="E2524" s="594" t="s">
        <v>240</v>
      </c>
      <c r="F2524" s="594" t="s">
        <v>242</v>
      </c>
      <c r="G2524" s="596" t="s">
        <v>243</v>
      </c>
      <c r="H2524" s="597">
        <v>288531000</v>
      </c>
    </row>
    <row r="2525" spans="1:8">
      <c r="A2525" s="594" t="s">
        <v>132</v>
      </c>
      <c r="B2525" s="594" t="s">
        <v>1367</v>
      </c>
      <c r="C2525" s="594" t="s">
        <v>570</v>
      </c>
      <c r="D2525" s="594" t="s">
        <v>2820</v>
      </c>
      <c r="E2525" s="594" t="s">
        <v>240</v>
      </c>
      <c r="F2525" s="594" t="s">
        <v>728</v>
      </c>
      <c r="G2525" s="596" t="s">
        <v>729</v>
      </c>
      <c r="H2525" s="597">
        <v>205000000</v>
      </c>
    </row>
    <row r="2526" spans="1:8">
      <c r="A2526" s="594" t="s">
        <v>132</v>
      </c>
      <c r="B2526" s="594" t="s">
        <v>1367</v>
      </c>
      <c r="C2526" s="594" t="s">
        <v>570</v>
      </c>
      <c r="D2526" s="594" t="s">
        <v>2820</v>
      </c>
      <c r="E2526" s="594" t="s">
        <v>240</v>
      </c>
      <c r="F2526" s="594" t="s">
        <v>730</v>
      </c>
      <c r="G2526" s="596" t="s">
        <v>186</v>
      </c>
      <c r="H2526" s="597">
        <v>19800000</v>
      </c>
    </row>
    <row r="2527" spans="1:8">
      <c r="A2527" s="594" t="s">
        <v>132</v>
      </c>
      <c r="B2527" s="594" t="s">
        <v>1367</v>
      </c>
      <c r="C2527" s="594" t="s">
        <v>570</v>
      </c>
      <c r="D2527" s="594" t="s">
        <v>2820</v>
      </c>
      <c r="E2527" s="594" t="s">
        <v>240</v>
      </c>
      <c r="F2527" s="594" t="s">
        <v>731</v>
      </c>
      <c r="G2527" s="596" t="s">
        <v>732</v>
      </c>
      <c r="H2527" s="597">
        <v>149100000</v>
      </c>
    </row>
    <row r="2528" spans="1:8">
      <c r="A2528" s="594" t="s">
        <v>132</v>
      </c>
      <c r="B2528" s="594" t="s">
        <v>1367</v>
      </c>
      <c r="C2528" s="594" t="s">
        <v>570</v>
      </c>
      <c r="D2528" s="594" t="s">
        <v>2820</v>
      </c>
      <c r="E2528" s="594" t="s">
        <v>240</v>
      </c>
      <c r="F2528" s="594" t="s">
        <v>597</v>
      </c>
      <c r="G2528" s="596" t="s">
        <v>2682</v>
      </c>
      <c r="H2528" s="597">
        <v>49500000</v>
      </c>
    </row>
    <row r="2529" spans="1:8">
      <c r="A2529" s="594" t="s">
        <v>132</v>
      </c>
      <c r="B2529" s="594" t="s">
        <v>1367</v>
      </c>
      <c r="C2529" s="594" t="s">
        <v>570</v>
      </c>
      <c r="D2529" s="594" t="s">
        <v>2820</v>
      </c>
      <c r="E2529" s="594" t="s">
        <v>240</v>
      </c>
      <c r="F2529" s="594" t="s">
        <v>735</v>
      </c>
      <c r="G2529" s="596" t="s">
        <v>193</v>
      </c>
      <c r="H2529" s="597">
        <v>488931000</v>
      </c>
    </row>
    <row r="2530" spans="1:8">
      <c r="A2530" s="594" t="s">
        <v>132</v>
      </c>
      <c r="B2530" s="594" t="s">
        <v>1367</v>
      </c>
      <c r="C2530" s="594" t="s">
        <v>570</v>
      </c>
      <c r="D2530" s="594" t="s">
        <v>2820</v>
      </c>
      <c r="E2530" s="594" t="s">
        <v>183</v>
      </c>
      <c r="F2530" s="595" t="s">
        <v>411</v>
      </c>
      <c r="G2530" s="596" t="s">
        <v>184</v>
      </c>
      <c r="H2530" s="597">
        <v>2280556500</v>
      </c>
    </row>
    <row r="2531" spans="1:8">
      <c r="A2531" s="594" t="s">
        <v>132</v>
      </c>
      <c r="B2531" s="594" t="s">
        <v>1367</v>
      </c>
      <c r="C2531" s="594" t="s">
        <v>570</v>
      </c>
      <c r="D2531" s="594" t="s">
        <v>2820</v>
      </c>
      <c r="E2531" s="594" t="s">
        <v>183</v>
      </c>
      <c r="F2531" s="594" t="s">
        <v>587</v>
      </c>
      <c r="G2531" s="596" t="s">
        <v>588</v>
      </c>
      <c r="H2531" s="597">
        <v>567271500</v>
      </c>
    </row>
    <row r="2532" spans="1:8">
      <c r="A2532" s="594" t="s">
        <v>132</v>
      </c>
      <c r="B2532" s="594" t="s">
        <v>1367</v>
      </c>
      <c r="C2532" s="594" t="s">
        <v>570</v>
      </c>
      <c r="D2532" s="594" t="s">
        <v>2820</v>
      </c>
      <c r="E2532" s="594" t="s">
        <v>183</v>
      </c>
      <c r="F2532" s="594" t="s">
        <v>736</v>
      </c>
      <c r="G2532" s="596" t="s">
        <v>737</v>
      </c>
      <c r="H2532" s="597">
        <v>818120000</v>
      </c>
    </row>
    <row r="2533" spans="1:8">
      <c r="A2533" s="594" t="s">
        <v>132</v>
      </c>
      <c r="B2533" s="594" t="s">
        <v>1367</v>
      </c>
      <c r="C2533" s="594" t="s">
        <v>570</v>
      </c>
      <c r="D2533" s="594" t="s">
        <v>2820</v>
      </c>
      <c r="E2533" s="594" t="s">
        <v>183</v>
      </c>
      <c r="F2533" s="594" t="s">
        <v>185</v>
      </c>
      <c r="G2533" s="596" t="s">
        <v>186</v>
      </c>
      <c r="H2533" s="597">
        <v>866065000</v>
      </c>
    </row>
    <row r="2534" spans="1:8">
      <c r="A2534" s="594" t="s">
        <v>132</v>
      </c>
      <c r="B2534" s="594" t="s">
        <v>1367</v>
      </c>
      <c r="C2534" s="594" t="s">
        <v>570</v>
      </c>
      <c r="D2534" s="594" t="s">
        <v>2820</v>
      </c>
      <c r="E2534" s="594" t="s">
        <v>183</v>
      </c>
      <c r="F2534" s="594" t="s">
        <v>187</v>
      </c>
      <c r="G2534" s="596" t="s">
        <v>2683</v>
      </c>
      <c r="H2534" s="597">
        <v>29100000</v>
      </c>
    </row>
    <row r="2535" spans="1:8">
      <c r="A2535" s="594" t="s">
        <v>132</v>
      </c>
      <c r="B2535" s="594" t="s">
        <v>1367</v>
      </c>
      <c r="C2535" s="594" t="s">
        <v>570</v>
      </c>
      <c r="D2535" s="594" t="s">
        <v>2820</v>
      </c>
      <c r="E2535" s="594" t="s">
        <v>738</v>
      </c>
      <c r="F2535" s="595" t="s">
        <v>411</v>
      </c>
      <c r="G2535" s="596" t="s">
        <v>739</v>
      </c>
      <c r="H2535" s="597">
        <v>281632000</v>
      </c>
    </row>
    <row r="2536" spans="1:8">
      <c r="A2536" s="594" t="s">
        <v>132</v>
      </c>
      <c r="B2536" s="594" t="s">
        <v>1367</v>
      </c>
      <c r="C2536" s="594" t="s">
        <v>570</v>
      </c>
      <c r="D2536" s="594" t="s">
        <v>2820</v>
      </c>
      <c r="E2536" s="594" t="s">
        <v>738</v>
      </c>
      <c r="F2536" s="594" t="s">
        <v>740</v>
      </c>
      <c r="G2536" s="596" t="s">
        <v>741</v>
      </c>
      <c r="H2536" s="597">
        <v>180000000</v>
      </c>
    </row>
    <row r="2537" spans="1:8">
      <c r="A2537" s="594" t="s">
        <v>132</v>
      </c>
      <c r="B2537" s="594" t="s">
        <v>1367</v>
      </c>
      <c r="C2537" s="594" t="s">
        <v>570</v>
      </c>
      <c r="D2537" s="594" t="s">
        <v>2820</v>
      </c>
      <c r="E2537" s="594" t="s">
        <v>738</v>
      </c>
      <c r="F2537" s="594" t="s">
        <v>1199</v>
      </c>
      <c r="G2537" s="596" t="s">
        <v>1198</v>
      </c>
      <c r="H2537" s="597">
        <v>27820000</v>
      </c>
    </row>
    <row r="2538" spans="1:8">
      <c r="A2538" s="594" t="s">
        <v>132</v>
      </c>
      <c r="B2538" s="594" t="s">
        <v>1367</v>
      </c>
      <c r="C2538" s="594" t="s">
        <v>570</v>
      </c>
      <c r="D2538" s="594" t="s">
        <v>2820</v>
      </c>
      <c r="E2538" s="594" t="s">
        <v>738</v>
      </c>
      <c r="F2538" s="594" t="s">
        <v>356</v>
      </c>
      <c r="G2538" s="596" t="s">
        <v>357</v>
      </c>
      <c r="H2538" s="597">
        <v>56515000</v>
      </c>
    </row>
    <row r="2539" spans="1:8">
      <c r="A2539" s="594" t="s">
        <v>132</v>
      </c>
      <c r="B2539" s="594" t="s">
        <v>1367</v>
      </c>
      <c r="C2539" s="594" t="s">
        <v>570</v>
      </c>
      <c r="D2539" s="594" t="s">
        <v>2820</v>
      </c>
      <c r="E2539" s="594" t="s">
        <v>738</v>
      </c>
      <c r="F2539" s="594" t="s">
        <v>296</v>
      </c>
      <c r="G2539" s="596" t="s">
        <v>297</v>
      </c>
      <c r="H2539" s="597">
        <v>9300000</v>
      </c>
    </row>
    <row r="2540" spans="1:8">
      <c r="A2540" s="594" t="s">
        <v>132</v>
      </c>
      <c r="B2540" s="594" t="s">
        <v>1367</v>
      </c>
      <c r="C2540" s="594" t="s">
        <v>570</v>
      </c>
      <c r="D2540" s="594" t="s">
        <v>2820</v>
      </c>
      <c r="E2540" s="594" t="s">
        <v>738</v>
      </c>
      <c r="F2540" s="594" t="s">
        <v>742</v>
      </c>
      <c r="G2540" s="596" t="s">
        <v>743</v>
      </c>
      <c r="H2540" s="597">
        <v>7997000</v>
      </c>
    </row>
    <row r="2541" spans="1:8">
      <c r="A2541" s="594" t="s">
        <v>132</v>
      </c>
      <c r="B2541" s="594" t="s">
        <v>1367</v>
      </c>
      <c r="C2541" s="594" t="s">
        <v>570</v>
      </c>
      <c r="D2541" s="594" t="s">
        <v>2820</v>
      </c>
      <c r="E2541" s="594" t="s">
        <v>744</v>
      </c>
      <c r="F2541" s="595" t="s">
        <v>411</v>
      </c>
      <c r="G2541" s="596" t="s">
        <v>2686</v>
      </c>
      <c r="H2541" s="597">
        <v>322958600</v>
      </c>
    </row>
    <row r="2542" spans="1:8">
      <c r="A2542" s="594" t="s">
        <v>132</v>
      </c>
      <c r="B2542" s="594" t="s">
        <v>1367</v>
      </c>
      <c r="C2542" s="594" t="s">
        <v>570</v>
      </c>
      <c r="D2542" s="594" t="s">
        <v>2820</v>
      </c>
      <c r="E2542" s="594" t="s">
        <v>744</v>
      </c>
      <c r="F2542" s="594" t="s">
        <v>572</v>
      </c>
      <c r="G2542" s="596" t="s">
        <v>2689</v>
      </c>
      <c r="H2542" s="597">
        <v>57200300</v>
      </c>
    </row>
    <row r="2543" spans="1:8">
      <c r="A2543" s="594" t="s">
        <v>132</v>
      </c>
      <c r="B2543" s="594" t="s">
        <v>1367</v>
      </c>
      <c r="C2543" s="594" t="s">
        <v>570</v>
      </c>
      <c r="D2543" s="594" t="s">
        <v>2820</v>
      </c>
      <c r="E2543" s="594" t="s">
        <v>744</v>
      </c>
      <c r="F2543" s="594" t="s">
        <v>746</v>
      </c>
      <c r="G2543" s="596" t="s">
        <v>2690</v>
      </c>
      <c r="H2543" s="597">
        <v>90720000</v>
      </c>
    </row>
    <row r="2544" spans="1:8">
      <c r="A2544" s="594" t="s">
        <v>132</v>
      </c>
      <c r="B2544" s="594" t="s">
        <v>1367</v>
      </c>
      <c r="C2544" s="594" t="s">
        <v>570</v>
      </c>
      <c r="D2544" s="594" t="s">
        <v>2820</v>
      </c>
      <c r="E2544" s="594" t="s">
        <v>744</v>
      </c>
      <c r="F2544" s="594" t="s">
        <v>11</v>
      </c>
      <c r="G2544" s="596" t="s">
        <v>2691</v>
      </c>
      <c r="H2544" s="597">
        <v>43819300</v>
      </c>
    </row>
    <row r="2545" spans="1:8">
      <c r="A2545" s="594" t="s">
        <v>132</v>
      </c>
      <c r="B2545" s="594" t="s">
        <v>1367</v>
      </c>
      <c r="C2545" s="594" t="s">
        <v>570</v>
      </c>
      <c r="D2545" s="594" t="s">
        <v>2820</v>
      </c>
      <c r="E2545" s="594" t="s">
        <v>744</v>
      </c>
      <c r="F2545" s="594" t="s">
        <v>748</v>
      </c>
      <c r="G2545" s="596" t="s">
        <v>35</v>
      </c>
      <c r="H2545" s="597">
        <v>131219000</v>
      </c>
    </row>
    <row r="2546" spans="1:8">
      <c r="A2546" s="594" t="s">
        <v>132</v>
      </c>
      <c r="B2546" s="594" t="s">
        <v>1367</v>
      </c>
      <c r="C2546" s="594" t="s">
        <v>570</v>
      </c>
      <c r="D2546" s="594" t="s">
        <v>2820</v>
      </c>
      <c r="E2546" s="594" t="s">
        <v>2692</v>
      </c>
      <c r="F2546" s="595" t="s">
        <v>411</v>
      </c>
      <c r="G2546" s="596" t="s">
        <v>2693</v>
      </c>
      <c r="H2546" s="597">
        <v>18812355000</v>
      </c>
    </row>
    <row r="2547" spans="1:8">
      <c r="A2547" s="594" t="s">
        <v>132</v>
      </c>
      <c r="B2547" s="594" t="s">
        <v>1367</v>
      </c>
      <c r="C2547" s="594" t="s">
        <v>570</v>
      </c>
      <c r="D2547" s="594" t="s">
        <v>2820</v>
      </c>
      <c r="E2547" s="594" t="s">
        <v>2692</v>
      </c>
      <c r="F2547" s="594" t="s">
        <v>2694</v>
      </c>
      <c r="G2547" s="596" t="s">
        <v>2689</v>
      </c>
      <c r="H2547" s="597">
        <v>7342755000</v>
      </c>
    </row>
    <row r="2548" spans="1:8">
      <c r="A2548" s="594" t="s">
        <v>132</v>
      </c>
      <c r="B2548" s="594" t="s">
        <v>1367</v>
      </c>
      <c r="C2548" s="594" t="s">
        <v>570</v>
      </c>
      <c r="D2548" s="594" t="s">
        <v>2820</v>
      </c>
      <c r="E2548" s="594" t="s">
        <v>2692</v>
      </c>
      <c r="F2548" s="594" t="s">
        <v>2730</v>
      </c>
      <c r="G2548" s="596" t="s">
        <v>2731</v>
      </c>
      <c r="H2548" s="597">
        <v>11469600000</v>
      </c>
    </row>
    <row r="2549" spans="1:8">
      <c r="A2549" s="594" t="s">
        <v>132</v>
      </c>
      <c r="B2549" s="594" t="s">
        <v>1367</v>
      </c>
      <c r="C2549" s="594" t="s">
        <v>570</v>
      </c>
      <c r="D2549" s="594" t="s">
        <v>2820</v>
      </c>
      <c r="E2549" s="594" t="s">
        <v>189</v>
      </c>
      <c r="F2549" s="595" t="s">
        <v>411</v>
      </c>
      <c r="G2549" s="596" t="s">
        <v>190</v>
      </c>
      <c r="H2549" s="597">
        <v>19762935850</v>
      </c>
    </row>
    <row r="2550" spans="1:8">
      <c r="A2550" s="594" t="s">
        <v>132</v>
      </c>
      <c r="B2550" s="594" t="s">
        <v>1367</v>
      </c>
      <c r="C2550" s="594" t="s">
        <v>570</v>
      </c>
      <c r="D2550" s="594" t="s">
        <v>2820</v>
      </c>
      <c r="E2550" s="594" t="s">
        <v>189</v>
      </c>
      <c r="F2550" s="594" t="s">
        <v>773</v>
      </c>
      <c r="G2550" s="596" t="s">
        <v>2695</v>
      </c>
      <c r="H2550" s="597">
        <v>12804372350</v>
      </c>
    </row>
    <row r="2551" spans="1:8">
      <c r="A2551" s="594" t="s">
        <v>132</v>
      </c>
      <c r="B2551" s="594" t="s">
        <v>1367</v>
      </c>
      <c r="C2551" s="594" t="s">
        <v>570</v>
      </c>
      <c r="D2551" s="594" t="s">
        <v>2820</v>
      </c>
      <c r="E2551" s="594" t="s">
        <v>189</v>
      </c>
      <c r="F2551" s="594" t="s">
        <v>13</v>
      </c>
      <c r="G2551" s="596" t="s">
        <v>2732</v>
      </c>
      <c r="H2551" s="597">
        <v>795314000</v>
      </c>
    </row>
    <row r="2552" spans="1:8">
      <c r="A2552" s="594" t="s">
        <v>132</v>
      </c>
      <c r="B2552" s="594" t="s">
        <v>1367</v>
      </c>
      <c r="C2552" s="594" t="s">
        <v>570</v>
      </c>
      <c r="D2552" s="594" t="s">
        <v>2820</v>
      </c>
      <c r="E2552" s="594" t="s">
        <v>189</v>
      </c>
      <c r="F2552" s="594" t="s">
        <v>37</v>
      </c>
      <c r="G2552" s="596" t="s">
        <v>2696</v>
      </c>
      <c r="H2552" s="597">
        <v>135173900</v>
      </c>
    </row>
    <row r="2553" spans="1:8">
      <c r="A2553" s="594" t="s">
        <v>132</v>
      </c>
      <c r="B2553" s="594" t="s">
        <v>1367</v>
      </c>
      <c r="C2553" s="594" t="s">
        <v>570</v>
      </c>
      <c r="D2553" s="594" t="s">
        <v>2820</v>
      </c>
      <c r="E2553" s="594" t="s">
        <v>189</v>
      </c>
      <c r="F2553" s="594" t="s">
        <v>192</v>
      </c>
      <c r="G2553" s="596" t="s">
        <v>195</v>
      </c>
      <c r="H2553" s="597">
        <v>6028075600</v>
      </c>
    </row>
    <row r="2554" spans="1:8">
      <c r="A2554" s="594" t="s">
        <v>132</v>
      </c>
      <c r="B2554" s="594" t="s">
        <v>1367</v>
      </c>
      <c r="C2554" s="594" t="s">
        <v>570</v>
      </c>
      <c r="D2554" s="594" t="s">
        <v>2820</v>
      </c>
      <c r="E2554" s="594" t="s">
        <v>2697</v>
      </c>
      <c r="F2554" s="595" t="s">
        <v>411</v>
      </c>
      <c r="G2554" s="596" t="s">
        <v>2698</v>
      </c>
      <c r="H2554" s="597">
        <v>16438890000</v>
      </c>
    </row>
    <row r="2555" spans="1:8">
      <c r="A2555" s="594" t="s">
        <v>132</v>
      </c>
      <c r="B2555" s="594" t="s">
        <v>1367</v>
      </c>
      <c r="C2555" s="594" t="s">
        <v>570</v>
      </c>
      <c r="D2555" s="594" t="s">
        <v>2820</v>
      </c>
      <c r="E2555" s="594" t="s">
        <v>2697</v>
      </c>
      <c r="F2555" s="594" t="s">
        <v>2699</v>
      </c>
      <c r="G2555" s="596" t="s">
        <v>2700</v>
      </c>
      <c r="H2555" s="597">
        <v>16438890000</v>
      </c>
    </row>
    <row r="2556" spans="1:8">
      <c r="A2556" s="594" t="s">
        <v>132</v>
      </c>
      <c r="B2556" s="594" t="s">
        <v>1367</v>
      </c>
      <c r="C2556" s="594" t="s">
        <v>570</v>
      </c>
      <c r="D2556" s="594" t="s">
        <v>2820</v>
      </c>
      <c r="E2556" s="594" t="s">
        <v>194</v>
      </c>
      <c r="F2556" s="595" t="s">
        <v>411</v>
      </c>
      <c r="G2556" s="596" t="s">
        <v>195</v>
      </c>
      <c r="H2556" s="597">
        <v>1023851000</v>
      </c>
    </row>
    <row r="2557" spans="1:8">
      <c r="A2557" s="594" t="s">
        <v>132</v>
      </c>
      <c r="B2557" s="594" t="s">
        <v>1367</v>
      </c>
      <c r="C2557" s="594" t="s">
        <v>570</v>
      </c>
      <c r="D2557" s="594" t="s">
        <v>2820</v>
      </c>
      <c r="E2557" s="594" t="s">
        <v>194</v>
      </c>
      <c r="F2557" s="594" t="s">
        <v>15</v>
      </c>
      <c r="G2557" s="596" t="s">
        <v>2701</v>
      </c>
      <c r="H2557" s="597">
        <v>13367000</v>
      </c>
    </row>
    <row r="2558" spans="1:8">
      <c r="A2558" s="594" t="s">
        <v>132</v>
      </c>
      <c r="B2558" s="594" t="s">
        <v>1367</v>
      </c>
      <c r="C2558" s="594" t="s">
        <v>570</v>
      </c>
      <c r="D2558" s="594" t="s">
        <v>2820</v>
      </c>
      <c r="E2558" s="594" t="s">
        <v>194</v>
      </c>
      <c r="F2558" s="594" t="s">
        <v>198</v>
      </c>
      <c r="G2558" s="596" t="s">
        <v>199</v>
      </c>
      <c r="H2558" s="597">
        <v>893774000</v>
      </c>
    </row>
    <row r="2559" spans="1:8">
      <c r="A2559" s="594" t="s">
        <v>132</v>
      </c>
      <c r="B2559" s="594" t="s">
        <v>1367</v>
      </c>
      <c r="C2559" s="594" t="s">
        <v>570</v>
      </c>
      <c r="D2559" s="594" t="s">
        <v>2820</v>
      </c>
      <c r="E2559" s="594" t="s">
        <v>194</v>
      </c>
      <c r="F2559" s="594" t="s">
        <v>200</v>
      </c>
      <c r="G2559" s="596" t="s">
        <v>201</v>
      </c>
      <c r="H2559" s="597">
        <v>116710000</v>
      </c>
    </row>
    <row r="2560" spans="1:8">
      <c r="A2560" s="594" t="s">
        <v>132</v>
      </c>
      <c r="B2560" s="594" t="s">
        <v>1367</v>
      </c>
      <c r="C2560" s="594" t="s">
        <v>570</v>
      </c>
      <c r="D2560" s="594" t="s">
        <v>2820</v>
      </c>
      <c r="E2560" s="594" t="s">
        <v>573</v>
      </c>
      <c r="F2560" s="595" t="s">
        <v>411</v>
      </c>
      <c r="G2560" s="596" t="s">
        <v>2703</v>
      </c>
      <c r="H2560" s="597">
        <v>17391000</v>
      </c>
    </row>
    <row r="2561" spans="1:8">
      <c r="A2561" s="594" t="s">
        <v>132</v>
      </c>
      <c r="B2561" s="594" t="s">
        <v>1367</v>
      </c>
      <c r="C2561" s="594" t="s">
        <v>570</v>
      </c>
      <c r="D2561" s="594" t="s">
        <v>2820</v>
      </c>
      <c r="E2561" s="594" t="s">
        <v>573</v>
      </c>
      <c r="F2561" s="594" t="s">
        <v>574</v>
      </c>
      <c r="G2561" s="596" t="s">
        <v>2704</v>
      </c>
      <c r="H2561" s="597">
        <v>17391000</v>
      </c>
    </row>
    <row r="2562" spans="1:8">
      <c r="A2562" s="594" t="s">
        <v>132</v>
      </c>
      <c r="B2562" s="594" t="s">
        <v>1367</v>
      </c>
      <c r="C2562" s="594" t="s">
        <v>570</v>
      </c>
      <c r="D2562" s="594" t="s">
        <v>2820</v>
      </c>
      <c r="E2562" s="594" t="s">
        <v>550</v>
      </c>
      <c r="F2562" s="595" t="s">
        <v>411</v>
      </c>
      <c r="G2562" s="596" t="s">
        <v>2705</v>
      </c>
      <c r="H2562" s="597">
        <v>13700000</v>
      </c>
    </row>
    <row r="2563" spans="1:8">
      <c r="A2563" s="594" t="s">
        <v>132</v>
      </c>
      <c r="B2563" s="594" t="s">
        <v>1367</v>
      </c>
      <c r="C2563" s="594" t="s">
        <v>570</v>
      </c>
      <c r="D2563" s="594" t="s">
        <v>2820</v>
      </c>
      <c r="E2563" s="594" t="s">
        <v>550</v>
      </c>
      <c r="F2563" s="594" t="s">
        <v>2706</v>
      </c>
      <c r="G2563" s="596" t="s">
        <v>72</v>
      </c>
      <c r="H2563" s="597">
        <v>13700000</v>
      </c>
    </row>
    <row r="2564" spans="1:8">
      <c r="A2564" s="594" t="s">
        <v>132</v>
      </c>
      <c r="B2564" s="594" t="s">
        <v>1367</v>
      </c>
      <c r="C2564" s="594" t="s">
        <v>570</v>
      </c>
      <c r="D2564" s="594" t="s">
        <v>2822</v>
      </c>
      <c r="E2564" s="595" t="s">
        <v>411</v>
      </c>
      <c r="F2564" s="595" t="s">
        <v>411</v>
      </c>
      <c r="G2564" s="596" t="s">
        <v>2823</v>
      </c>
      <c r="H2564" s="597">
        <v>34359052575</v>
      </c>
    </row>
    <row r="2565" spans="1:8">
      <c r="A2565" s="594" t="s">
        <v>132</v>
      </c>
      <c r="B2565" s="594" t="s">
        <v>1367</v>
      </c>
      <c r="C2565" s="594" t="s">
        <v>570</v>
      </c>
      <c r="D2565" s="594" t="s">
        <v>2822</v>
      </c>
      <c r="E2565" s="594" t="s">
        <v>142</v>
      </c>
      <c r="F2565" s="595" t="s">
        <v>411</v>
      </c>
      <c r="G2565" s="596" t="s">
        <v>143</v>
      </c>
      <c r="H2565" s="597">
        <v>10073432889</v>
      </c>
    </row>
    <row r="2566" spans="1:8">
      <c r="A2566" s="594" t="s">
        <v>132</v>
      </c>
      <c r="B2566" s="594" t="s">
        <v>1367</v>
      </c>
      <c r="C2566" s="594" t="s">
        <v>570</v>
      </c>
      <c r="D2566" s="594" t="s">
        <v>2822</v>
      </c>
      <c r="E2566" s="594" t="s">
        <v>142</v>
      </c>
      <c r="F2566" s="594" t="s">
        <v>144</v>
      </c>
      <c r="G2566" s="596" t="s">
        <v>2664</v>
      </c>
      <c r="H2566" s="597">
        <v>10073432889</v>
      </c>
    </row>
    <row r="2567" spans="1:8">
      <c r="A2567" s="594" t="s">
        <v>132</v>
      </c>
      <c r="B2567" s="594" t="s">
        <v>1367</v>
      </c>
      <c r="C2567" s="594" t="s">
        <v>570</v>
      </c>
      <c r="D2567" s="594" t="s">
        <v>2822</v>
      </c>
      <c r="E2567" s="594" t="s">
        <v>148</v>
      </c>
      <c r="F2567" s="595" t="s">
        <v>411</v>
      </c>
      <c r="G2567" s="596" t="s">
        <v>149</v>
      </c>
      <c r="H2567" s="597">
        <v>6354401210</v>
      </c>
    </row>
    <row r="2568" spans="1:8">
      <c r="A2568" s="594" t="s">
        <v>132</v>
      </c>
      <c r="B2568" s="594" t="s">
        <v>1367</v>
      </c>
      <c r="C2568" s="594" t="s">
        <v>570</v>
      </c>
      <c r="D2568" s="594" t="s">
        <v>2822</v>
      </c>
      <c r="E2568" s="594" t="s">
        <v>148</v>
      </c>
      <c r="F2568" s="594" t="s">
        <v>223</v>
      </c>
      <c r="G2568" s="596" t="s">
        <v>224</v>
      </c>
      <c r="H2568" s="597">
        <v>486214000</v>
      </c>
    </row>
    <row r="2569" spans="1:8">
      <c r="A2569" s="594" t="s">
        <v>132</v>
      </c>
      <c r="B2569" s="594" t="s">
        <v>1367</v>
      </c>
      <c r="C2569" s="594" t="s">
        <v>570</v>
      </c>
      <c r="D2569" s="594" t="s">
        <v>2822</v>
      </c>
      <c r="E2569" s="594" t="s">
        <v>148</v>
      </c>
      <c r="F2569" s="594" t="s">
        <v>591</v>
      </c>
      <c r="G2569" s="596" t="s">
        <v>592</v>
      </c>
      <c r="H2569" s="597">
        <v>178480000</v>
      </c>
    </row>
    <row r="2570" spans="1:8">
      <c r="A2570" s="594" t="s">
        <v>132</v>
      </c>
      <c r="B2570" s="594" t="s">
        <v>1367</v>
      </c>
      <c r="C2570" s="594" t="s">
        <v>570</v>
      </c>
      <c r="D2570" s="594" t="s">
        <v>2822</v>
      </c>
      <c r="E2570" s="594" t="s">
        <v>148</v>
      </c>
      <c r="F2570" s="594" t="s">
        <v>1075</v>
      </c>
      <c r="G2570" s="596" t="s">
        <v>2666</v>
      </c>
      <c r="H2570" s="597">
        <v>924710853</v>
      </c>
    </row>
    <row r="2571" spans="1:8">
      <c r="A2571" s="594" t="s">
        <v>132</v>
      </c>
      <c r="B2571" s="594" t="s">
        <v>1367</v>
      </c>
      <c r="C2571" s="594" t="s">
        <v>570</v>
      </c>
      <c r="D2571" s="594" t="s">
        <v>2822</v>
      </c>
      <c r="E2571" s="594" t="s">
        <v>148</v>
      </c>
      <c r="F2571" s="594" t="s">
        <v>26</v>
      </c>
      <c r="G2571" s="596" t="s">
        <v>2727</v>
      </c>
      <c r="H2571" s="597">
        <v>40396500</v>
      </c>
    </row>
    <row r="2572" spans="1:8">
      <c r="A2572" s="594" t="s">
        <v>132</v>
      </c>
      <c r="B2572" s="594" t="s">
        <v>1367</v>
      </c>
      <c r="C2572" s="594" t="s">
        <v>570</v>
      </c>
      <c r="D2572" s="594" t="s">
        <v>2822</v>
      </c>
      <c r="E2572" s="594" t="s">
        <v>148</v>
      </c>
      <c r="F2572" s="594" t="s">
        <v>593</v>
      </c>
      <c r="G2572" s="596" t="s">
        <v>594</v>
      </c>
      <c r="H2572" s="597">
        <v>3230871152</v>
      </c>
    </row>
    <row r="2573" spans="1:8">
      <c r="A2573" s="594" t="s">
        <v>132</v>
      </c>
      <c r="B2573" s="594" t="s">
        <v>1367</v>
      </c>
      <c r="C2573" s="594" t="s">
        <v>570</v>
      </c>
      <c r="D2573" s="594" t="s">
        <v>2822</v>
      </c>
      <c r="E2573" s="594" t="s">
        <v>148</v>
      </c>
      <c r="F2573" s="594" t="s">
        <v>150</v>
      </c>
      <c r="G2573" s="596" t="s">
        <v>151</v>
      </c>
      <c r="H2573" s="597">
        <v>4842000</v>
      </c>
    </row>
    <row r="2574" spans="1:8">
      <c r="A2574" s="594" t="s">
        <v>132</v>
      </c>
      <c r="B2574" s="594" t="s">
        <v>1367</v>
      </c>
      <c r="C2574" s="594" t="s">
        <v>570</v>
      </c>
      <c r="D2574" s="594" t="s">
        <v>2822</v>
      </c>
      <c r="E2574" s="594" t="s">
        <v>148</v>
      </c>
      <c r="F2574" s="594" t="s">
        <v>605</v>
      </c>
      <c r="G2574" s="596" t="s">
        <v>2668</v>
      </c>
      <c r="H2574" s="597">
        <v>1408763257</v>
      </c>
    </row>
    <row r="2575" spans="1:8">
      <c r="A2575" s="594" t="s">
        <v>132</v>
      </c>
      <c r="B2575" s="594" t="s">
        <v>1367</v>
      </c>
      <c r="C2575" s="594" t="s">
        <v>570</v>
      </c>
      <c r="D2575" s="594" t="s">
        <v>2822</v>
      </c>
      <c r="E2575" s="594" t="s">
        <v>148</v>
      </c>
      <c r="F2575" s="594" t="s">
        <v>227</v>
      </c>
      <c r="G2575" s="596" t="s">
        <v>2669</v>
      </c>
      <c r="H2575" s="597">
        <v>80123448</v>
      </c>
    </row>
    <row r="2576" spans="1:8">
      <c r="A2576" s="594" t="s">
        <v>132</v>
      </c>
      <c r="B2576" s="594" t="s">
        <v>1367</v>
      </c>
      <c r="C2576" s="594" t="s">
        <v>570</v>
      </c>
      <c r="D2576" s="594" t="s">
        <v>2822</v>
      </c>
      <c r="E2576" s="594" t="s">
        <v>475</v>
      </c>
      <c r="F2576" s="595" t="s">
        <v>411</v>
      </c>
      <c r="G2576" s="596" t="s">
        <v>2806</v>
      </c>
      <c r="H2576" s="597">
        <v>1286466500</v>
      </c>
    </row>
    <row r="2577" spans="1:8">
      <c r="A2577" s="594" t="s">
        <v>132</v>
      </c>
      <c r="B2577" s="594" t="s">
        <v>1367</v>
      </c>
      <c r="C2577" s="594" t="s">
        <v>570</v>
      </c>
      <c r="D2577" s="594" t="s">
        <v>2822</v>
      </c>
      <c r="E2577" s="594" t="s">
        <v>475</v>
      </c>
      <c r="F2577" s="594" t="s">
        <v>2807</v>
      </c>
      <c r="G2577" s="596" t="s">
        <v>2808</v>
      </c>
      <c r="H2577" s="597">
        <v>1211528000</v>
      </c>
    </row>
    <row r="2578" spans="1:8">
      <c r="A2578" s="594" t="s">
        <v>132</v>
      </c>
      <c r="B2578" s="594" t="s">
        <v>1367</v>
      </c>
      <c r="C2578" s="594" t="s">
        <v>570</v>
      </c>
      <c r="D2578" s="594" t="s">
        <v>2822</v>
      </c>
      <c r="E2578" s="594" t="s">
        <v>475</v>
      </c>
      <c r="F2578" s="594" t="s">
        <v>1055</v>
      </c>
      <c r="G2578" s="596" t="s">
        <v>2810</v>
      </c>
      <c r="H2578" s="597">
        <v>74938500</v>
      </c>
    </row>
    <row r="2579" spans="1:8">
      <c r="A2579" s="594" t="s">
        <v>132</v>
      </c>
      <c r="B2579" s="594" t="s">
        <v>1367</v>
      </c>
      <c r="C2579" s="594" t="s">
        <v>570</v>
      </c>
      <c r="D2579" s="594" t="s">
        <v>2822</v>
      </c>
      <c r="E2579" s="594" t="s">
        <v>152</v>
      </c>
      <c r="F2579" s="595" t="s">
        <v>411</v>
      </c>
      <c r="G2579" s="596" t="s">
        <v>153</v>
      </c>
      <c r="H2579" s="597">
        <v>135525000</v>
      </c>
    </row>
    <row r="2580" spans="1:8">
      <c r="A2580" s="594" t="s">
        <v>132</v>
      </c>
      <c r="B2580" s="594" t="s">
        <v>1367</v>
      </c>
      <c r="C2580" s="594" t="s">
        <v>570</v>
      </c>
      <c r="D2580" s="594" t="s">
        <v>2822</v>
      </c>
      <c r="E2580" s="594" t="s">
        <v>152</v>
      </c>
      <c r="F2580" s="594" t="s">
        <v>482</v>
      </c>
      <c r="G2580" s="596" t="s">
        <v>2813</v>
      </c>
      <c r="H2580" s="597">
        <v>74030000</v>
      </c>
    </row>
    <row r="2581" spans="1:8">
      <c r="A2581" s="594" t="s">
        <v>132</v>
      </c>
      <c r="B2581" s="594" t="s">
        <v>1367</v>
      </c>
      <c r="C2581" s="594" t="s">
        <v>570</v>
      </c>
      <c r="D2581" s="594" t="s">
        <v>2822</v>
      </c>
      <c r="E2581" s="594" t="s">
        <v>152</v>
      </c>
      <c r="F2581" s="594" t="s">
        <v>606</v>
      </c>
      <c r="G2581" s="596" t="s">
        <v>195</v>
      </c>
      <c r="H2581" s="597">
        <v>61495000</v>
      </c>
    </row>
    <row r="2582" spans="1:8">
      <c r="A2582" s="594" t="s">
        <v>132</v>
      </c>
      <c r="B2582" s="594" t="s">
        <v>1367</v>
      </c>
      <c r="C2582" s="594" t="s">
        <v>570</v>
      </c>
      <c r="D2582" s="594" t="s">
        <v>2822</v>
      </c>
      <c r="E2582" s="594" t="s">
        <v>156</v>
      </c>
      <c r="F2582" s="595" t="s">
        <v>411</v>
      </c>
      <c r="G2582" s="596" t="s">
        <v>514</v>
      </c>
      <c r="H2582" s="597">
        <v>2924826679</v>
      </c>
    </row>
    <row r="2583" spans="1:8">
      <c r="A2583" s="594" t="s">
        <v>132</v>
      </c>
      <c r="B2583" s="594" t="s">
        <v>1367</v>
      </c>
      <c r="C2583" s="594" t="s">
        <v>570</v>
      </c>
      <c r="D2583" s="594" t="s">
        <v>2822</v>
      </c>
      <c r="E2583" s="594" t="s">
        <v>156</v>
      </c>
      <c r="F2583" s="594" t="s">
        <v>157</v>
      </c>
      <c r="G2583" s="596" t="s">
        <v>158</v>
      </c>
      <c r="H2583" s="597">
        <v>2179751188</v>
      </c>
    </row>
    <row r="2584" spans="1:8">
      <c r="A2584" s="594" t="s">
        <v>132</v>
      </c>
      <c r="B2584" s="594" t="s">
        <v>1367</v>
      </c>
      <c r="C2584" s="594" t="s">
        <v>570</v>
      </c>
      <c r="D2584" s="594" t="s">
        <v>2822</v>
      </c>
      <c r="E2584" s="594" t="s">
        <v>156</v>
      </c>
      <c r="F2584" s="594" t="s">
        <v>159</v>
      </c>
      <c r="G2584" s="596" t="s">
        <v>160</v>
      </c>
      <c r="H2584" s="597">
        <v>373671623</v>
      </c>
    </row>
    <row r="2585" spans="1:8">
      <c r="A2585" s="594" t="s">
        <v>132</v>
      </c>
      <c r="B2585" s="594" t="s">
        <v>1367</v>
      </c>
      <c r="C2585" s="594" t="s">
        <v>570</v>
      </c>
      <c r="D2585" s="594" t="s">
        <v>2822</v>
      </c>
      <c r="E2585" s="594" t="s">
        <v>156</v>
      </c>
      <c r="F2585" s="594" t="s">
        <v>161</v>
      </c>
      <c r="G2585" s="596" t="s">
        <v>162</v>
      </c>
      <c r="H2585" s="597">
        <v>248266153</v>
      </c>
    </row>
    <row r="2586" spans="1:8">
      <c r="A2586" s="594" t="s">
        <v>132</v>
      </c>
      <c r="B2586" s="594" t="s">
        <v>1367</v>
      </c>
      <c r="C2586" s="594" t="s">
        <v>570</v>
      </c>
      <c r="D2586" s="594" t="s">
        <v>2822</v>
      </c>
      <c r="E2586" s="594" t="s">
        <v>156</v>
      </c>
      <c r="F2586" s="594" t="s">
        <v>1</v>
      </c>
      <c r="G2586" s="596" t="s">
        <v>2</v>
      </c>
      <c r="H2586" s="597">
        <v>123137715</v>
      </c>
    </row>
    <row r="2587" spans="1:8">
      <c r="A2587" s="594" t="s">
        <v>132</v>
      </c>
      <c r="B2587" s="594" t="s">
        <v>1367</v>
      </c>
      <c r="C2587" s="594" t="s">
        <v>570</v>
      </c>
      <c r="D2587" s="594" t="s">
        <v>2822</v>
      </c>
      <c r="E2587" s="594" t="s">
        <v>163</v>
      </c>
      <c r="F2587" s="595" t="s">
        <v>411</v>
      </c>
      <c r="G2587" s="596" t="s">
        <v>164</v>
      </c>
      <c r="H2587" s="597">
        <v>1562113800</v>
      </c>
    </row>
    <row r="2588" spans="1:8">
      <c r="A2588" s="594" t="s">
        <v>132</v>
      </c>
      <c r="B2588" s="594" t="s">
        <v>1367</v>
      </c>
      <c r="C2588" s="594" t="s">
        <v>570</v>
      </c>
      <c r="D2588" s="594" t="s">
        <v>2822</v>
      </c>
      <c r="E2588" s="594" t="s">
        <v>163</v>
      </c>
      <c r="F2588" s="594" t="s">
        <v>1060</v>
      </c>
      <c r="G2588" s="596" t="s">
        <v>2672</v>
      </c>
      <c r="H2588" s="597">
        <v>1562113800</v>
      </c>
    </row>
    <row r="2589" spans="1:8">
      <c r="A2589" s="594" t="s">
        <v>132</v>
      </c>
      <c r="B2589" s="594" t="s">
        <v>1367</v>
      </c>
      <c r="C2589" s="594" t="s">
        <v>570</v>
      </c>
      <c r="D2589" s="594" t="s">
        <v>2822</v>
      </c>
      <c r="E2589" s="594" t="s">
        <v>167</v>
      </c>
      <c r="F2589" s="595" t="s">
        <v>411</v>
      </c>
      <c r="G2589" s="596" t="s">
        <v>168</v>
      </c>
      <c r="H2589" s="597">
        <v>1247557178</v>
      </c>
    </row>
    <row r="2590" spans="1:8">
      <c r="A2590" s="594" t="s">
        <v>132</v>
      </c>
      <c r="B2590" s="594" t="s">
        <v>1367</v>
      </c>
      <c r="C2590" s="594" t="s">
        <v>570</v>
      </c>
      <c r="D2590" s="594" t="s">
        <v>2822</v>
      </c>
      <c r="E2590" s="594" t="s">
        <v>167</v>
      </c>
      <c r="F2590" s="594" t="s">
        <v>228</v>
      </c>
      <c r="G2590" s="596" t="s">
        <v>2673</v>
      </c>
      <c r="H2590" s="597">
        <v>555685886</v>
      </c>
    </row>
    <row r="2591" spans="1:8">
      <c r="A2591" s="594" t="s">
        <v>132</v>
      </c>
      <c r="B2591" s="594" t="s">
        <v>1367</v>
      </c>
      <c r="C2591" s="594" t="s">
        <v>570</v>
      </c>
      <c r="D2591" s="594" t="s">
        <v>2822</v>
      </c>
      <c r="E2591" s="594" t="s">
        <v>167</v>
      </c>
      <c r="F2591" s="594" t="s">
        <v>169</v>
      </c>
      <c r="G2591" s="596" t="s">
        <v>2674</v>
      </c>
      <c r="H2591" s="597">
        <v>415537666</v>
      </c>
    </row>
    <row r="2592" spans="1:8">
      <c r="A2592" s="594" t="s">
        <v>132</v>
      </c>
      <c r="B2592" s="594" t="s">
        <v>1367</v>
      </c>
      <c r="C2592" s="594" t="s">
        <v>570</v>
      </c>
      <c r="D2592" s="594" t="s">
        <v>2822</v>
      </c>
      <c r="E2592" s="594" t="s">
        <v>167</v>
      </c>
      <c r="F2592" s="594" t="s">
        <v>230</v>
      </c>
      <c r="G2592" s="596" t="s">
        <v>2675</v>
      </c>
      <c r="H2592" s="597">
        <v>210718626</v>
      </c>
    </row>
    <row r="2593" spans="1:8">
      <c r="A2593" s="594" t="s">
        <v>132</v>
      </c>
      <c r="B2593" s="594" t="s">
        <v>1367</v>
      </c>
      <c r="C2593" s="594" t="s">
        <v>570</v>
      </c>
      <c r="D2593" s="594" t="s">
        <v>2822</v>
      </c>
      <c r="E2593" s="594" t="s">
        <v>167</v>
      </c>
      <c r="F2593" s="594" t="s">
        <v>214</v>
      </c>
      <c r="G2593" s="596" t="s">
        <v>2676</v>
      </c>
      <c r="H2593" s="597">
        <v>51000000</v>
      </c>
    </row>
    <row r="2594" spans="1:8">
      <c r="A2594" s="594" t="s">
        <v>132</v>
      </c>
      <c r="B2594" s="594" t="s">
        <v>1367</v>
      </c>
      <c r="C2594" s="594" t="s">
        <v>570</v>
      </c>
      <c r="D2594" s="594" t="s">
        <v>2822</v>
      </c>
      <c r="E2594" s="594" t="s">
        <v>167</v>
      </c>
      <c r="F2594" s="594" t="s">
        <v>232</v>
      </c>
      <c r="G2594" s="596" t="s">
        <v>195</v>
      </c>
      <c r="H2594" s="597">
        <v>14615000</v>
      </c>
    </row>
    <row r="2595" spans="1:8">
      <c r="A2595" s="594" t="s">
        <v>132</v>
      </c>
      <c r="B2595" s="594" t="s">
        <v>1367</v>
      </c>
      <c r="C2595" s="594" t="s">
        <v>570</v>
      </c>
      <c r="D2595" s="594" t="s">
        <v>2822</v>
      </c>
      <c r="E2595" s="594" t="s">
        <v>171</v>
      </c>
      <c r="F2595" s="595" t="s">
        <v>411</v>
      </c>
      <c r="G2595" s="596" t="s">
        <v>2677</v>
      </c>
      <c r="H2595" s="597">
        <v>616579640</v>
      </c>
    </row>
    <row r="2596" spans="1:8">
      <c r="A2596" s="594" t="s">
        <v>132</v>
      </c>
      <c r="B2596" s="594" t="s">
        <v>1367</v>
      </c>
      <c r="C2596" s="594" t="s">
        <v>570</v>
      </c>
      <c r="D2596" s="594" t="s">
        <v>2822</v>
      </c>
      <c r="E2596" s="594" t="s">
        <v>171</v>
      </c>
      <c r="F2596" s="594" t="s">
        <v>173</v>
      </c>
      <c r="G2596" s="596" t="s">
        <v>174</v>
      </c>
      <c r="H2596" s="597">
        <v>183471000</v>
      </c>
    </row>
    <row r="2597" spans="1:8">
      <c r="A2597" s="594" t="s">
        <v>132</v>
      </c>
      <c r="B2597" s="594" t="s">
        <v>1367</v>
      </c>
      <c r="C2597" s="594" t="s">
        <v>570</v>
      </c>
      <c r="D2597" s="594" t="s">
        <v>2822</v>
      </c>
      <c r="E2597" s="594" t="s">
        <v>171</v>
      </c>
      <c r="F2597" s="594" t="s">
        <v>216</v>
      </c>
      <c r="G2597" s="596" t="s">
        <v>217</v>
      </c>
      <c r="H2597" s="597">
        <v>185544240</v>
      </c>
    </row>
    <row r="2598" spans="1:8">
      <c r="A2598" s="594" t="s">
        <v>132</v>
      </c>
      <c r="B2598" s="594" t="s">
        <v>1367</v>
      </c>
      <c r="C2598" s="594" t="s">
        <v>570</v>
      </c>
      <c r="D2598" s="594" t="s">
        <v>2822</v>
      </c>
      <c r="E2598" s="594" t="s">
        <v>171</v>
      </c>
      <c r="F2598" s="594" t="s">
        <v>5</v>
      </c>
      <c r="G2598" s="596" t="s">
        <v>2678</v>
      </c>
      <c r="H2598" s="597">
        <v>174415000</v>
      </c>
    </row>
    <row r="2599" spans="1:8">
      <c r="A2599" s="594" t="s">
        <v>132</v>
      </c>
      <c r="B2599" s="594" t="s">
        <v>1367</v>
      </c>
      <c r="C2599" s="594" t="s">
        <v>570</v>
      </c>
      <c r="D2599" s="594" t="s">
        <v>2822</v>
      </c>
      <c r="E2599" s="594" t="s">
        <v>171</v>
      </c>
      <c r="F2599" s="594" t="s">
        <v>175</v>
      </c>
      <c r="G2599" s="596" t="s">
        <v>176</v>
      </c>
      <c r="H2599" s="597">
        <v>73149400</v>
      </c>
    </row>
    <row r="2600" spans="1:8">
      <c r="A2600" s="594" t="s">
        <v>132</v>
      </c>
      <c r="B2600" s="594" t="s">
        <v>1367</v>
      </c>
      <c r="C2600" s="594" t="s">
        <v>570</v>
      </c>
      <c r="D2600" s="594" t="s">
        <v>2822</v>
      </c>
      <c r="E2600" s="594" t="s">
        <v>177</v>
      </c>
      <c r="F2600" s="595" t="s">
        <v>411</v>
      </c>
      <c r="G2600" s="596" t="s">
        <v>178</v>
      </c>
      <c r="H2600" s="597">
        <v>525626790</v>
      </c>
    </row>
    <row r="2601" spans="1:8">
      <c r="A2601" s="594" t="s">
        <v>132</v>
      </c>
      <c r="B2601" s="594" t="s">
        <v>1367</v>
      </c>
      <c r="C2601" s="594" t="s">
        <v>570</v>
      </c>
      <c r="D2601" s="594" t="s">
        <v>2822</v>
      </c>
      <c r="E2601" s="594" t="s">
        <v>177</v>
      </c>
      <c r="F2601" s="594" t="s">
        <v>179</v>
      </c>
      <c r="G2601" s="596" t="s">
        <v>2679</v>
      </c>
      <c r="H2601" s="597">
        <v>25621040</v>
      </c>
    </row>
    <row r="2602" spans="1:8">
      <c r="A2602" s="594" t="s">
        <v>132</v>
      </c>
      <c r="B2602" s="594" t="s">
        <v>1367</v>
      </c>
      <c r="C2602" s="594" t="s">
        <v>570</v>
      </c>
      <c r="D2602" s="594" t="s">
        <v>2822</v>
      </c>
      <c r="E2602" s="594" t="s">
        <v>177</v>
      </c>
      <c r="F2602" s="594" t="s">
        <v>181</v>
      </c>
      <c r="G2602" s="596" t="s">
        <v>182</v>
      </c>
      <c r="H2602" s="597">
        <v>48907016</v>
      </c>
    </row>
    <row r="2603" spans="1:8">
      <c r="A2603" s="594" t="s">
        <v>132</v>
      </c>
      <c r="B2603" s="594" t="s">
        <v>1367</v>
      </c>
      <c r="C2603" s="594" t="s">
        <v>570</v>
      </c>
      <c r="D2603" s="594" t="s">
        <v>2822</v>
      </c>
      <c r="E2603" s="594" t="s">
        <v>177</v>
      </c>
      <c r="F2603" s="594" t="s">
        <v>1290</v>
      </c>
      <c r="G2603" s="596" t="s">
        <v>2721</v>
      </c>
      <c r="H2603" s="597">
        <v>160716334</v>
      </c>
    </row>
    <row r="2604" spans="1:8">
      <c r="A2604" s="594" t="s">
        <v>132</v>
      </c>
      <c r="B2604" s="594" t="s">
        <v>1367</v>
      </c>
      <c r="C2604" s="594" t="s">
        <v>570</v>
      </c>
      <c r="D2604" s="594" t="s">
        <v>2822</v>
      </c>
      <c r="E2604" s="594" t="s">
        <v>177</v>
      </c>
      <c r="F2604" s="594" t="s">
        <v>441</v>
      </c>
      <c r="G2604" s="596" t="s">
        <v>2728</v>
      </c>
      <c r="H2604" s="597">
        <v>106500000</v>
      </c>
    </row>
    <row r="2605" spans="1:8">
      <c r="A2605" s="594" t="s">
        <v>132</v>
      </c>
      <c r="B2605" s="594" t="s">
        <v>1367</v>
      </c>
      <c r="C2605" s="594" t="s">
        <v>570</v>
      </c>
      <c r="D2605" s="594" t="s">
        <v>2822</v>
      </c>
      <c r="E2605" s="594" t="s">
        <v>177</v>
      </c>
      <c r="F2605" s="594" t="s">
        <v>1297</v>
      </c>
      <c r="G2605" s="596" t="s">
        <v>2680</v>
      </c>
      <c r="H2605" s="597">
        <v>30277400</v>
      </c>
    </row>
    <row r="2606" spans="1:8">
      <c r="A2606" s="594" t="s">
        <v>132</v>
      </c>
      <c r="B2606" s="594" t="s">
        <v>1367</v>
      </c>
      <c r="C2606" s="594" t="s">
        <v>570</v>
      </c>
      <c r="D2606" s="594" t="s">
        <v>2822</v>
      </c>
      <c r="E2606" s="594" t="s">
        <v>177</v>
      </c>
      <c r="F2606" s="594" t="s">
        <v>237</v>
      </c>
      <c r="G2606" s="596" t="s">
        <v>2681</v>
      </c>
      <c r="H2606" s="597">
        <v>153605000</v>
      </c>
    </row>
    <row r="2607" spans="1:8">
      <c r="A2607" s="594" t="s">
        <v>132</v>
      </c>
      <c r="B2607" s="594" t="s">
        <v>1367</v>
      </c>
      <c r="C2607" s="594" t="s">
        <v>570</v>
      </c>
      <c r="D2607" s="594" t="s">
        <v>2822</v>
      </c>
      <c r="E2607" s="594" t="s">
        <v>240</v>
      </c>
      <c r="F2607" s="595" t="s">
        <v>411</v>
      </c>
      <c r="G2607" s="596" t="s">
        <v>241</v>
      </c>
      <c r="H2607" s="597">
        <v>143080000</v>
      </c>
    </row>
    <row r="2608" spans="1:8">
      <c r="A2608" s="594" t="s">
        <v>132</v>
      </c>
      <c r="B2608" s="594" t="s">
        <v>1367</v>
      </c>
      <c r="C2608" s="594" t="s">
        <v>570</v>
      </c>
      <c r="D2608" s="594" t="s">
        <v>2822</v>
      </c>
      <c r="E2608" s="594" t="s">
        <v>240</v>
      </c>
      <c r="F2608" s="594" t="s">
        <v>242</v>
      </c>
      <c r="G2608" s="596" t="s">
        <v>243</v>
      </c>
      <c r="H2608" s="597">
        <v>28600000</v>
      </c>
    </row>
    <row r="2609" spans="1:8">
      <c r="A2609" s="594" t="s">
        <v>132</v>
      </c>
      <c r="B2609" s="594" t="s">
        <v>1367</v>
      </c>
      <c r="C2609" s="594" t="s">
        <v>570</v>
      </c>
      <c r="D2609" s="594" t="s">
        <v>2822</v>
      </c>
      <c r="E2609" s="594" t="s">
        <v>240</v>
      </c>
      <c r="F2609" s="594" t="s">
        <v>728</v>
      </c>
      <c r="G2609" s="596" t="s">
        <v>729</v>
      </c>
      <c r="H2609" s="597">
        <v>1400000</v>
      </c>
    </row>
    <row r="2610" spans="1:8">
      <c r="A2610" s="594" t="s">
        <v>132</v>
      </c>
      <c r="B2610" s="594" t="s">
        <v>1367</v>
      </c>
      <c r="C2610" s="594" t="s">
        <v>570</v>
      </c>
      <c r="D2610" s="594" t="s">
        <v>2822</v>
      </c>
      <c r="E2610" s="594" t="s">
        <v>240</v>
      </c>
      <c r="F2610" s="594" t="s">
        <v>735</v>
      </c>
      <c r="G2610" s="596" t="s">
        <v>193</v>
      </c>
      <c r="H2610" s="597">
        <v>113080000</v>
      </c>
    </row>
    <row r="2611" spans="1:8">
      <c r="A2611" s="594" t="s">
        <v>132</v>
      </c>
      <c r="B2611" s="594" t="s">
        <v>1367</v>
      </c>
      <c r="C2611" s="594" t="s">
        <v>570</v>
      </c>
      <c r="D2611" s="594" t="s">
        <v>2822</v>
      </c>
      <c r="E2611" s="594" t="s">
        <v>183</v>
      </c>
      <c r="F2611" s="595" t="s">
        <v>411</v>
      </c>
      <c r="G2611" s="596" t="s">
        <v>184</v>
      </c>
      <c r="H2611" s="597">
        <v>567594000</v>
      </c>
    </row>
    <row r="2612" spans="1:8">
      <c r="A2612" s="594" t="s">
        <v>132</v>
      </c>
      <c r="B2612" s="594" t="s">
        <v>1367</v>
      </c>
      <c r="C2612" s="594" t="s">
        <v>570</v>
      </c>
      <c r="D2612" s="594" t="s">
        <v>2822</v>
      </c>
      <c r="E2612" s="594" t="s">
        <v>183</v>
      </c>
      <c r="F2612" s="594" t="s">
        <v>587</v>
      </c>
      <c r="G2612" s="596" t="s">
        <v>588</v>
      </c>
      <c r="H2612" s="597">
        <v>190404000</v>
      </c>
    </row>
    <row r="2613" spans="1:8">
      <c r="A2613" s="594" t="s">
        <v>132</v>
      </c>
      <c r="B2613" s="594" t="s">
        <v>1367</v>
      </c>
      <c r="C2613" s="594" t="s">
        <v>570</v>
      </c>
      <c r="D2613" s="594" t="s">
        <v>2822</v>
      </c>
      <c r="E2613" s="594" t="s">
        <v>183</v>
      </c>
      <c r="F2613" s="594" t="s">
        <v>736</v>
      </c>
      <c r="G2613" s="596" t="s">
        <v>737</v>
      </c>
      <c r="H2613" s="597">
        <v>153980000</v>
      </c>
    </row>
    <row r="2614" spans="1:8">
      <c r="A2614" s="594" t="s">
        <v>132</v>
      </c>
      <c r="B2614" s="594" t="s">
        <v>1367</v>
      </c>
      <c r="C2614" s="594" t="s">
        <v>570</v>
      </c>
      <c r="D2614" s="594" t="s">
        <v>2822</v>
      </c>
      <c r="E2614" s="594" t="s">
        <v>183</v>
      </c>
      <c r="F2614" s="594" t="s">
        <v>185</v>
      </c>
      <c r="G2614" s="596" t="s">
        <v>186</v>
      </c>
      <c r="H2614" s="597">
        <v>210010000</v>
      </c>
    </row>
    <row r="2615" spans="1:8">
      <c r="A2615" s="594" t="s">
        <v>132</v>
      </c>
      <c r="B2615" s="594" t="s">
        <v>1367</v>
      </c>
      <c r="C2615" s="594" t="s">
        <v>570</v>
      </c>
      <c r="D2615" s="594" t="s">
        <v>2822</v>
      </c>
      <c r="E2615" s="594" t="s">
        <v>183</v>
      </c>
      <c r="F2615" s="594" t="s">
        <v>187</v>
      </c>
      <c r="G2615" s="596" t="s">
        <v>2683</v>
      </c>
      <c r="H2615" s="597">
        <v>13200000</v>
      </c>
    </row>
    <row r="2616" spans="1:8">
      <c r="A2616" s="594" t="s">
        <v>132</v>
      </c>
      <c r="B2616" s="594" t="s">
        <v>1367</v>
      </c>
      <c r="C2616" s="594" t="s">
        <v>570</v>
      </c>
      <c r="D2616" s="594" t="s">
        <v>2822</v>
      </c>
      <c r="E2616" s="594" t="s">
        <v>738</v>
      </c>
      <c r="F2616" s="595" t="s">
        <v>411</v>
      </c>
      <c r="G2616" s="596" t="s">
        <v>739</v>
      </c>
      <c r="H2616" s="597">
        <v>789294300</v>
      </c>
    </row>
    <row r="2617" spans="1:8">
      <c r="A2617" s="594" t="s">
        <v>132</v>
      </c>
      <c r="B2617" s="594" t="s">
        <v>1367</v>
      </c>
      <c r="C2617" s="594" t="s">
        <v>570</v>
      </c>
      <c r="D2617" s="594" t="s">
        <v>2822</v>
      </c>
      <c r="E2617" s="594" t="s">
        <v>738</v>
      </c>
      <c r="F2617" s="594" t="s">
        <v>740</v>
      </c>
      <c r="G2617" s="596" t="s">
        <v>741</v>
      </c>
      <c r="H2617" s="597">
        <v>400000</v>
      </c>
    </row>
    <row r="2618" spans="1:8">
      <c r="A2618" s="594" t="s">
        <v>132</v>
      </c>
      <c r="B2618" s="594" t="s">
        <v>1367</v>
      </c>
      <c r="C2618" s="594" t="s">
        <v>570</v>
      </c>
      <c r="D2618" s="594" t="s">
        <v>2822</v>
      </c>
      <c r="E2618" s="594" t="s">
        <v>738</v>
      </c>
      <c r="F2618" s="594" t="s">
        <v>1264</v>
      </c>
      <c r="G2618" s="596" t="s">
        <v>1263</v>
      </c>
      <c r="H2618" s="597">
        <v>573386300</v>
      </c>
    </row>
    <row r="2619" spans="1:8">
      <c r="A2619" s="594" t="s">
        <v>132</v>
      </c>
      <c r="B2619" s="594" t="s">
        <v>1367</v>
      </c>
      <c r="C2619" s="594" t="s">
        <v>570</v>
      </c>
      <c r="D2619" s="594" t="s">
        <v>2822</v>
      </c>
      <c r="E2619" s="594" t="s">
        <v>738</v>
      </c>
      <c r="F2619" s="594" t="s">
        <v>296</v>
      </c>
      <c r="G2619" s="596" t="s">
        <v>297</v>
      </c>
      <c r="H2619" s="597">
        <v>21900000</v>
      </c>
    </row>
    <row r="2620" spans="1:8">
      <c r="A2620" s="594" t="s">
        <v>132</v>
      </c>
      <c r="B2620" s="594" t="s">
        <v>1367</v>
      </c>
      <c r="C2620" s="594" t="s">
        <v>570</v>
      </c>
      <c r="D2620" s="594" t="s">
        <v>2822</v>
      </c>
      <c r="E2620" s="594" t="s">
        <v>738</v>
      </c>
      <c r="F2620" s="594" t="s">
        <v>742</v>
      </c>
      <c r="G2620" s="596" t="s">
        <v>743</v>
      </c>
      <c r="H2620" s="597">
        <v>193608000</v>
      </c>
    </row>
    <row r="2621" spans="1:8">
      <c r="A2621" s="594" t="s">
        <v>132</v>
      </c>
      <c r="B2621" s="594" t="s">
        <v>1367</v>
      </c>
      <c r="C2621" s="594" t="s">
        <v>570</v>
      </c>
      <c r="D2621" s="594" t="s">
        <v>2822</v>
      </c>
      <c r="E2621" s="594" t="s">
        <v>555</v>
      </c>
      <c r="F2621" s="595" t="s">
        <v>411</v>
      </c>
      <c r="G2621" s="596" t="s">
        <v>556</v>
      </c>
      <c r="H2621" s="597">
        <v>20000000</v>
      </c>
    </row>
    <row r="2622" spans="1:8">
      <c r="A2622" s="594" t="s">
        <v>132</v>
      </c>
      <c r="B2622" s="594" t="s">
        <v>1367</v>
      </c>
      <c r="C2622" s="594" t="s">
        <v>570</v>
      </c>
      <c r="D2622" s="594" t="s">
        <v>2822</v>
      </c>
      <c r="E2622" s="594" t="s">
        <v>555</v>
      </c>
      <c r="F2622" s="594" t="s">
        <v>1270</v>
      </c>
      <c r="G2622" s="596" t="s">
        <v>2684</v>
      </c>
      <c r="H2622" s="597">
        <v>20000000</v>
      </c>
    </row>
    <row r="2623" spans="1:8">
      <c r="A2623" s="594" t="s">
        <v>132</v>
      </c>
      <c r="B2623" s="594" t="s">
        <v>1367</v>
      </c>
      <c r="C2623" s="594" t="s">
        <v>570</v>
      </c>
      <c r="D2623" s="594" t="s">
        <v>2822</v>
      </c>
      <c r="E2623" s="594" t="s">
        <v>1307</v>
      </c>
      <c r="F2623" s="595" t="s">
        <v>411</v>
      </c>
      <c r="G2623" s="596" t="s">
        <v>1310</v>
      </c>
      <c r="H2623" s="597">
        <v>46992000</v>
      </c>
    </row>
    <row r="2624" spans="1:8">
      <c r="A2624" s="594" t="s">
        <v>132</v>
      </c>
      <c r="B2624" s="594" t="s">
        <v>1367</v>
      </c>
      <c r="C2624" s="594" t="s">
        <v>570</v>
      </c>
      <c r="D2624" s="594" t="s">
        <v>2822</v>
      </c>
      <c r="E2624" s="594" t="s">
        <v>1307</v>
      </c>
      <c r="F2624" s="594" t="s">
        <v>1346</v>
      </c>
      <c r="G2624" s="596" t="s">
        <v>2684</v>
      </c>
      <c r="H2624" s="597">
        <v>20000000</v>
      </c>
    </row>
    <row r="2625" spans="1:8">
      <c r="A2625" s="594" t="s">
        <v>132</v>
      </c>
      <c r="B2625" s="594" t="s">
        <v>1367</v>
      </c>
      <c r="C2625" s="594" t="s">
        <v>570</v>
      </c>
      <c r="D2625" s="594" t="s">
        <v>2822</v>
      </c>
      <c r="E2625" s="594" t="s">
        <v>1307</v>
      </c>
      <c r="F2625" s="594" t="s">
        <v>1309</v>
      </c>
      <c r="G2625" s="596" t="s">
        <v>2685</v>
      </c>
      <c r="H2625" s="597">
        <v>25992000</v>
      </c>
    </row>
    <row r="2626" spans="1:8">
      <c r="A2626" s="594" t="s">
        <v>132</v>
      </c>
      <c r="B2626" s="594" t="s">
        <v>1367</v>
      </c>
      <c r="C2626" s="594" t="s">
        <v>570</v>
      </c>
      <c r="D2626" s="594" t="s">
        <v>2822</v>
      </c>
      <c r="E2626" s="594" t="s">
        <v>1307</v>
      </c>
      <c r="F2626" s="594" t="s">
        <v>1306</v>
      </c>
      <c r="G2626" s="596" t="s">
        <v>195</v>
      </c>
      <c r="H2626" s="597">
        <v>1000000</v>
      </c>
    </row>
    <row r="2627" spans="1:8">
      <c r="A2627" s="594" t="s">
        <v>132</v>
      </c>
      <c r="B2627" s="594" t="s">
        <v>1367</v>
      </c>
      <c r="C2627" s="594" t="s">
        <v>570</v>
      </c>
      <c r="D2627" s="594" t="s">
        <v>2822</v>
      </c>
      <c r="E2627" s="594" t="s">
        <v>744</v>
      </c>
      <c r="F2627" s="595" t="s">
        <v>411</v>
      </c>
      <c r="G2627" s="596" t="s">
        <v>2686</v>
      </c>
      <c r="H2627" s="597">
        <v>1244570829</v>
      </c>
    </row>
    <row r="2628" spans="1:8">
      <c r="A2628" s="594" t="s">
        <v>132</v>
      </c>
      <c r="B2628" s="594" t="s">
        <v>1367</v>
      </c>
      <c r="C2628" s="594" t="s">
        <v>570</v>
      </c>
      <c r="D2628" s="594" t="s">
        <v>2822</v>
      </c>
      <c r="E2628" s="594" t="s">
        <v>744</v>
      </c>
      <c r="F2628" s="594" t="s">
        <v>1061</v>
      </c>
      <c r="G2628" s="596" t="s">
        <v>2729</v>
      </c>
      <c r="H2628" s="597">
        <v>39100000</v>
      </c>
    </row>
    <row r="2629" spans="1:8">
      <c r="A2629" s="594" t="s">
        <v>132</v>
      </c>
      <c r="B2629" s="594" t="s">
        <v>1367</v>
      </c>
      <c r="C2629" s="594" t="s">
        <v>570</v>
      </c>
      <c r="D2629" s="594" t="s">
        <v>2822</v>
      </c>
      <c r="E2629" s="594" t="s">
        <v>744</v>
      </c>
      <c r="F2629" s="594" t="s">
        <v>7</v>
      </c>
      <c r="G2629" s="596" t="s">
        <v>8</v>
      </c>
      <c r="H2629" s="597">
        <v>394634831</v>
      </c>
    </row>
    <row r="2630" spans="1:8">
      <c r="A2630" s="594" t="s">
        <v>132</v>
      </c>
      <c r="B2630" s="594" t="s">
        <v>1367</v>
      </c>
      <c r="C2630" s="594" t="s">
        <v>570</v>
      </c>
      <c r="D2630" s="594" t="s">
        <v>2822</v>
      </c>
      <c r="E2630" s="594" t="s">
        <v>744</v>
      </c>
      <c r="F2630" s="594" t="s">
        <v>572</v>
      </c>
      <c r="G2630" s="596" t="s">
        <v>2689</v>
      </c>
      <c r="H2630" s="597">
        <v>169672000</v>
      </c>
    </row>
    <row r="2631" spans="1:8">
      <c r="A2631" s="594" t="s">
        <v>132</v>
      </c>
      <c r="B2631" s="594" t="s">
        <v>1367</v>
      </c>
      <c r="C2631" s="594" t="s">
        <v>570</v>
      </c>
      <c r="D2631" s="594" t="s">
        <v>2822</v>
      </c>
      <c r="E2631" s="594" t="s">
        <v>744</v>
      </c>
      <c r="F2631" s="594" t="s">
        <v>746</v>
      </c>
      <c r="G2631" s="596" t="s">
        <v>2690</v>
      </c>
      <c r="H2631" s="597">
        <v>38615000</v>
      </c>
    </row>
    <row r="2632" spans="1:8">
      <c r="A2632" s="594" t="s">
        <v>132</v>
      </c>
      <c r="B2632" s="594" t="s">
        <v>1367</v>
      </c>
      <c r="C2632" s="594" t="s">
        <v>570</v>
      </c>
      <c r="D2632" s="594" t="s">
        <v>2822</v>
      </c>
      <c r="E2632" s="594" t="s">
        <v>744</v>
      </c>
      <c r="F2632" s="594" t="s">
        <v>533</v>
      </c>
      <c r="G2632" s="596" t="s">
        <v>2814</v>
      </c>
      <c r="H2632" s="597">
        <v>17000000</v>
      </c>
    </row>
    <row r="2633" spans="1:8">
      <c r="A2633" s="594" t="s">
        <v>132</v>
      </c>
      <c r="B2633" s="594" t="s">
        <v>1367</v>
      </c>
      <c r="C2633" s="594" t="s">
        <v>570</v>
      </c>
      <c r="D2633" s="594" t="s">
        <v>2822</v>
      </c>
      <c r="E2633" s="594" t="s">
        <v>744</v>
      </c>
      <c r="F2633" s="594" t="s">
        <v>11</v>
      </c>
      <c r="G2633" s="596" t="s">
        <v>2691</v>
      </c>
      <c r="H2633" s="597">
        <v>140360900</v>
      </c>
    </row>
    <row r="2634" spans="1:8">
      <c r="A2634" s="594" t="s">
        <v>132</v>
      </c>
      <c r="B2634" s="594" t="s">
        <v>1367</v>
      </c>
      <c r="C2634" s="594" t="s">
        <v>570</v>
      </c>
      <c r="D2634" s="594" t="s">
        <v>2822</v>
      </c>
      <c r="E2634" s="594" t="s">
        <v>744</v>
      </c>
      <c r="F2634" s="594" t="s">
        <v>748</v>
      </c>
      <c r="G2634" s="596" t="s">
        <v>35</v>
      </c>
      <c r="H2634" s="597">
        <v>445188098</v>
      </c>
    </row>
    <row r="2635" spans="1:8">
      <c r="A2635" s="594" t="s">
        <v>132</v>
      </c>
      <c r="B2635" s="594" t="s">
        <v>1367</v>
      </c>
      <c r="C2635" s="594" t="s">
        <v>570</v>
      </c>
      <c r="D2635" s="594" t="s">
        <v>2822</v>
      </c>
      <c r="E2635" s="594" t="s">
        <v>2692</v>
      </c>
      <c r="F2635" s="595" t="s">
        <v>411</v>
      </c>
      <c r="G2635" s="596" t="s">
        <v>2693</v>
      </c>
      <c r="H2635" s="597">
        <v>1585511300</v>
      </c>
    </row>
    <row r="2636" spans="1:8">
      <c r="A2636" s="594" t="s">
        <v>132</v>
      </c>
      <c r="B2636" s="594" t="s">
        <v>1367</v>
      </c>
      <c r="C2636" s="594" t="s">
        <v>570</v>
      </c>
      <c r="D2636" s="594" t="s">
        <v>2822</v>
      </c>
      <c r="E2636" s="594" t="s">
        <v>2692</v>
      </c>
      <c r="F2636" s="594" t="s">
        <v>2722</v>
      </c>
      <c r="G2636" s="596" t="s">
        <v>2690</v>
      </c>
      <c r="H2636" s="597">
        <v>759997000</v>
      </c>
    </row>
    <row r="2637" spans="1:8">
      <c r="A2637" s="594" t="s">
        <v>132</v>
      </c>
      <c r="B2637" s="594" t="s">
        <v>1367</v>
      </c>
      <c r="C2637" s="594" t="s">
        <v>570</v>
      </c>
      <c r="D2637" s="594" t="s">
        <v>2822</v>
      </c>
      <c r="E2637" s="594" t="s">
        <v>2692</v>
      </c>
      <c r="F2637" s="594" t="s">
        <v>2694</v>
      </c>
      <c r="G2637" s="596" t="s">
        <v>2689</v>
      </c>
      <c r="H2637" s="597">
        <v>792784300</v>
      </c>
    </row>
    <row r="2638" spans="1:8">
      <c r="A2638" s="594" t="s">
        <v>132</v>
      </c>
      <c r="B2638" s="594" t="s">
        <v>1367</v>
      </c>
      <c r="C2638" s="594" t="s">
        <v>570</v>
      </c>
      <c r="D2638" s="594" t="s">
        <v>2822</v>
      </c>
      <c r="E2638" s="594" t="s">
        <v>2692</v>
      </c>
      <c r="F2638" s="594" t="s">
        <v>2730</v>
      </c>
      <c r="G2638" s="596" t="s">
        <v>2731</v>
      </c>
      <c r="H2638" s="597">
        <v>32730000</v>
      </c>
    </row>
    <row r="2639" spans="1:8">
      <c r="A2639" s="594" t="s">
        <v>132</v>
      </c>
      <c r="B2639" s="594" t="s">
        <v>1367</v>
      </c>
      <c r="C2639" s="594" t="s">
        <v>570</v>
      </c>
      <c r="D2639" s="594" t="s">
        <v>2822</v>
      </c>
      <c r="E2639" s="594" t="s">
        <v>189</v>
      </c>
      <c r="F2639" s="595" t="s">
        <v>411</v>
      </c>
      <c r="G2639" s="596" t="s">
        <v>190</v>
      </c>
      <c r="H2639" s="597">
        <v>3014056260</v>
      </c>
    </row>
    <row r="2640" spans="1:8">
      <c r="A2640" s="594" t="s">
        <v>132</v>
      </c>
      <c r="B2640" s="594" t="s">
        <v>1367</v>
      </c>
      <c r="C2640" s="594" t="s">
        <v>570</v>
      </c>
      <c r="D2640" s="594" t="s">
        <v>2822</v>
      </c>
      <c r="E2640" s="594" t="s">
        <v>189</v>
      </c>
      <c r="F2640" s="594" t="s">
        <v>773</v>
      </c>
      <c r="G2640" s="596" t="s">
        <v>2695</v>
      </c>
      <c r="H2640" s="597">
        <v>430797200</v>
      </c>
    </row>
    <row r="2641" spans="1:8">
      <c r="A2641" s="594" t="s">
        <v>132</v>
      </c>
      <c r="B2641" s="594" t="s">
        <v>1367</v>
      </c>
      <c r="C2641" s="594" t="s">
        <v>570</v>
      </c>
      <c r="D2641" s="594" t="s">
        <v>2822</v>
      </c>
      <c r="E2641" s="594" t="s">
        <v>189</v>
      </c>
      <c r="F2641" s="594" t="s">
        <v>13</v>
      </c>
      <c r="G2641" s="596" t="s">
        <v>2732</v>
      </c>
      <c r="H2641" s="597">
        <v>106072000</v>
      </c>
    </row>
    <row r="2642" spans="1:8">
      <c r="A2642" s="594" t="s">
        <v>132</v>
      </c>
      <c r="B2642" s="594" t="s">
        <v>1367</v>
      </c>
      <c r="C2642" s="594" t="s">
        <v>570</v>
      </c>
      <c r="D2642" s="594" t="s">
        <v>2822</v>
      </c>
      <c r="E2642" s="594" t="s">
        <v>189</v>
      </c>
      <c r="F2642" s="594" t="s">
        <v>37</v>
      </c>
      <c r="G2642" s="596" t="s">
        <v>2696</v>
      </c>
      <c r="H2642" s="597">
        <v>449838000</v>
      </c>
    </row>
    <row r="2643" spans="1:8">
      <c r="A2643" s="594" t="s">
        <v>132</v>
      </c>
      <c r="B2643" s="594" t="s">
        <v>1367</v>
      </c>
      <c r="C2643" s="594" t="s">
        <v>570</v>
      </c>
      <c r="D2643" s="594" t="s">
        <v>2822</v>
      </c>
      <c r="E2643" s="594" t="s">
        <v>189</v>
      </c>
      <c r="F2643" s="594" t="s">
        <v>1052</v>
      </c>
      <c r="G2643" s="596" t="s">
        <v>2815</v>
      </c>
      <c r="H2643" s="597">
        <v>417285000</v>
      </c>
    </row>
    <row r="2644" spans="1:8">
      <c r="A2644" s="594" t="s">
        <v>132</v>
      </c>
      <c r="B2644" s="594" t="s">
        <v>1367</v>
      </c>
      <c r="C2644" s="594" t="s">
        <v>570</v>
      </c>
      <c r="D2644" s="594" t="s">
        <v>2822</v>
      </c>
      <c r="E2644" s="594" t="s">
        <v>189</v>
      </c>
      <c r="F2644" s="594" t="s">
        <v>192</v>
      </c>
      <c r="G2644" s="596" t="s">
        <v>195</v>
      </c>
      <c r="H2644" s="597">
        <v>1610064060</v>
      </c>
    </row>
    <row r="2645" spans="1:8">
      <c r="A2645" s="594" t="s">
        <v>132</v>
      </c>
      <c r="B2645" s="594" t="s">
        <v>1367</v>
      </c>
      <c r="C2645" s="594" t="s">
        <v>570</v>
      </c>
      <c r="D2645" s="594" t="s">
        <v>2822</v>
      </c>
      <c r="E2645" s="594" t="s">
        <v>2697</v>
      </c>
      <c r="F2645" s="595" t="s">
        <v>411</v>
      </c>
      <c r="G2645" s="596" t="s">
        <v>2698</v>
      </c>
      <c r="H2645" s="597">
        <v>105800000</v>
      </c>
    </row>
    <row r="2646" spans="1:8">
      <c r="A2646" s="594" t="s">
        <v>132</v>
      </c>
      <c r="B2646" s="594" t="s">
        <v>1367</v>
      </c>
      <c r="C2646" s="594" t="s">
        <v>570</v>
      </c>
      <c r="D2646" s="594" t="s">
        <v>2822</v>
      </c>
      <c r="E2646" s="594" t="s">
        <v>2697</v>
      </c>
      <c r="F2646" s="594" t="s">
        <v>2699</v>
      </c>
      <c r="G2646" s="596" t="s">
        <v>2700</v>
      </c>
      <c r="H2646" s="597">
        <v>105800000</v>
      </c>
    </row>
    <row r="2647" spans="1:8">
      <c r="A2647" s="594" t="s">
        <v>132</v>
      </c>
      <c r="B2647" s="594" t="s">
        <v>1367</v>
      </c>
      <c r="C2647" s="594" t="s">
        <v>570</v>
      </c>
      <c r="D2647" s="594" t="s">
        <v>2822</v>
      </c>
      <c r="E2647" s="594" t="s">
        <v>194</v>
      </c>
      <c r="F2647" s="595" t="s">
        <v>411</v>
      </c>
      <c r="G2647" s="596" t="s">
        <v>195</v>
      </c>
      <c r="H2647" s="597">
        <v>246796200</v>
      </c>
    </row>
    <row r="2648" spans="1:8">
      <c r="A2648" s="594" t="s">
        <v>132</v>
      </c>
      <c r="B2648" s="594" t="s">
        <v>1367</v>
      </c>
      <c r="C2648" s="594" t="s">
        <v>570</v>
      </c>
      <c r="D2648" s="594" t="s">
        <v>2822</v>
      </c>
      <c r="E2648" s="594" t="s">
        <v>194</v>
      </c>
      <c r="F2648" s="594" t="s">
        <v>15</v>
      </c>
      <c r="G2648" s="596" t="s">
        <v>2701</v>
      </c>
      <c r="H2648" s="597">
        <v>18891000</v>
      </c>
    </row>
    <row r="2649" spans="1:8">
      <c r="A2649" s="594" t="s">
        <v>132</v>
      </c>
      <c r="B2649" s="594" t="s">
        <v>1367</v>
      </c>
      <c r="C2649" s="594" t="s">
        <v>570</v>
      </c>
      <c r="D2649" s="594" t="s">
        <v>2822</v>
      </c>
      <c r="E2649" s="594" t="s">
        <v>194</v>
      </c>
      <c r="F2649" s="594" t="s">
        <v>39</v>
      </c>
      <c r="G2649" s="596" t="s">
        <v>2702</v>
      </c>
      <c r="H2649" s="597">
        <v>44385200</v>
      </c>
    </row>
    <row r="2650" spans="1:8">
      <c r="A2650" s="594" t="s">
        <v>132</v>
      </c>
      <c r="B2650" s="594" t="s">
        <v>1367</v>
      </c>
      <c r="C2650" s="594" t="s">
        <v>570</v>
      </c>
      <c r="D2650" s="594" t="s">
        <v>2822</v>
      </c>
      <c r="E2650" s="594" t="s">
        <v>194</v>
      </c>
      <c r="F2650" s="594" t="s">
        <v>198</v>
      </c>
      <c r="G2650" s="596" t="s">
        <v>199</v>
      </c>
      <c r="H2650" s="597">
        <v>138207000</v>
      </c>
    </row>
    <row r="2651" spans="1:8">
      <c r="A2651" s="594" t="s">
        <v>132</v>
      </c>
      <c r="B2651" s="594" t="s">
        <v>1367</v>
      </c>
      <c r="C2651" s="594" t="s">
        <v>570</v>
      </c>
      <c r="D2651" s="594" t="s">
        <v>2822</v>
      </c>
      <c r="E2651" s="594" t="s">
        <v>194</v>
      </c>
      <c r="F2651" s="594" t="s">
        <v>200</v>
      </c>
      <c r="G2651" s="596" t="s">
        <v>201</v>
      </c>
      <c r="H2651" s="597">
        <v>45313000</v>
      </c>
    </row>
    <row r="2652" spans="1:8">
      <c r="A2652" s="594" t="s">
        <v>132</v>
      </c>
      <c r="B2652" s="594" t="s">
        <v>1367</v>
      </c>
      <c r="C2652" s="594" t="s">
        <v>570</v>
      </c>
      <c r="D2652" s="594" t="s">
        <v>2822</v>
      </c>
      <c r="E2652" s="594" t="s">
        <v>573</v>
      </c>
      <c r="F2652" s="595" t="s">
        <v>411</v>
      </c>
      <c r="G2652" s="596" t="s">
        <v>2703</v>
      </c>
      <c r="H2652" s="597">
        <v>102753000</v>
      </c>
    </row>
    <row r="2653" spans="1:8">
      <c r="A2653" s="594" t="s">
        <v>132</v>
      </c>
      <c r="B2653" s="594" t="s">
        <v>1367</v>
      </c>
      <c r="C2653" s="594" t="s">
        <v>570</v>
      </c>
      <c r="D2653" s="594" t="s">
        <v>2822</v>
      </c>
      <c r="E2653" s="594" t="s">
        <v>573</v>
      </c>
      <c r="F2653" s="594" t="s">
        <v>574</v>
      </c>
      <c r="G2653" s="596" t="s">
        <v>2704</v>
      </c>
      <c r="H2653" s="597">
        <v>70290000</v>
      </c>
    </row>
    <row r="2654" spans="1:8">
      <c r="A2654" s="594" t="s">
        <v>132</v>
      </c>
      <c r="B2654" s="594" t="s">
        <v>1367</v>
      </c>
      <c r="C2654" s="594" t="s">
        <v>570</v>
      </c>
      <c r="D2654" s="594" t="s">
        <v>2822</v>
      </c>
      <c r="E2654" s="594" t="s">
        <v>573</v>
      </c>
      <c r="F2654" s="594" t="s">
        <v>366</v>
      </c>
      <c r="G2654" s="596" t="s">
        <v>195</v>
      </c>
      <c r="H2654" s="597">
        <v>32463000</v>
      </c>
    </row>
    <row r="2655" spans="1:8">
      <c r="A2655" s="594" t="s">
        <v>132</v>
      </c>
      <c r="B2655" s="594" t="s">
        <v>1367</v>
      </c>
      <c r="C2655" s="594" t="s">
        <v>570</v>
      </c>
      <c r="D2655" s="594" t="s">
        <v>2822</v>
      </c>
      <c r="E2655" s="594" t="s">
        <v>1293</v>
      </c>
      <c r="F2655" s="595" t="s">
        <v>411</v>
      </c>
      <c r="G2655" s="596" t="s">
        <v>2797</v>
      </c>
      <c r="H2655" s="597">
        <v>1450000000</v>
      </c>
    </row>
    <row r="2656" spans="1:8">
      <c r="A2656" s="594" t="s">
        <v>132</v>
      </c>
      <c r="B2656" s="594" t="s">
        <v>1367</v>
      </c>
      <c r="C2656" s="594" t="s">
        <v>570</v>
      </c>
      <c r="D2656" s="594" t="s">
        <v>2822</v>
      </c>
      <c r="E2656" s="594" t="s">
        <v>1293</v>
      </c>
      <c r="F2656" s="594" t="s">
        <v>1296</v>
      </c>
      <c r="G2656" s="596" t="s">
        <v>2824</v>
      </c>
      <c r="H2656" s="597">
        <v>145000000</v>
      </c>
    </row>
    <row r="2657" spans="1:8">
      <c r="A2657" s="594" t="s">
        <v>132</v>
      </c>
      <c r="B2657" s="594" t="s">
        <v>1367</v>
      </c>
      <c r="C2657" s="594" t="s">
        <v>570</v>
      </c>
      <c r="D2657" s="594" t="s">
        <v>2822</v>
      </c>
      <c r="E2657" s="594" t="s">
        <v>1293</v>
      </c>
      <c r="F2657" s="594" t="s">
        <v>1295</v>
      </c>
      <c r="G2657" s="596" t="s">
        <v>2798</v>
      </c>
      <c r="H2657" s="597">
        <v>797500000</v>
      </c>
    </row>
    <row r="2658" spans="1:8">
      <c r="A2658" s="594" t="s">
        <v>132</v>
      </c>
      <c r="B2658" s="594" t="s">
        <v>1367</v>
      </c>
      <c r="C2658" s="594" t="s">
        <v>570</v>
      </c>
      <c r="D2658" s="594" t="s">
        <v>2822</v>
      </c>
      <c r="E2658" s="594" t="s">
        <v>1293</v>
      </c>
      <c r="F2658" s="594" t="s">
        <v>1294</v>
      </c>
      <c r="G2658" s="596" t="s">
        <v>2799</v>
      </c>
      <c r="H2658" s="597">
        <v>145000000</v>
      </c>
    </row>
    <row r="2659" spans="1:8">
      <c r="A2659" s="594" t="s">
        <v>132</v>
      </c>
      <c r="B2659" s="594" t="s">
        <v>1367</v>
      </c>
      <c r="C2659" s="594" t="s">
        <v>570</v>
      </c>
      <c r="D2659" s="594" t="s">
        <v>2822</v>
      </c>
      <c r="E2659" s="594" t="s">
        <v>1293</v>
      </c>
      <c r="F2659" s="594" t="s">
        <v>1292</v>
      </c>
      <c r="G2659" s="596" t="s">
        <v>2818</v>
      </c>
      <c r="H2659" s="597">
        <v>362500000</v>
      </c>
    </row>
    <row r="2660" spans="1:8">
      <c r="A2660" s="594" t="s">
        <v>132</v>
      </c>
      <c r="B2660" s="594" t="s">
        <v>1367</v>
      </c>
      <c r="C2660" s="594" t="s">
        <v>570</v>
      </c>
      <c r="D2660" s="594" t="s">
        <v>2822</v>
      </c>
      <c r="E2660" s="594" t="s">
        <v>53</v>
      </c>
      <c r="F2660" s="595" t="s">
        <v>411</v>
      </c>
      <c r="G2660" s="596" t="s">
        <v>193</v>
      </c>
      <c r="H2660" s="597">
        <v>316075000</v>
      </c>
    </row>
    <row r="2661" spans="1:8">
      <c r="A2661" s="594" t="s">
        <v>132</v>
      </c>
      <c r="B2661" s="594" t="s">
        <v>1367</v>
      </c>
      <c r="C2661" s="594" t="s">
        <v>570</v>
      </c>
      <c r="D2661" s="594" t="s">
        <v>2822</v>
      </c>
      <c r="E2661" s="594" t="s">
        <v>53</v>
      </c>
      <c r="F2661" s="594" t="s">
        <v>54</v>
      </c>
      <c r="G2661" s="596" t="s">
        <v>55</v>
      </c>
      <c r="H2661" s="597">
        <v>210835000</v>
      </c>
    </row>
    <row r="2662" spans="1:8">
      <c r="A2662" s="594" t="s">
        <v>132</v>
      </c>
      <c r="B2662" s="594" t="s">
        <v>1367</v>
      </c>
      <c r="C2662" s="594" t="s">
        <v>570</v>
      </c>
      <c r="D2662" s="594" t="s">
        <v>2822</v>
      </c>
      <c r="E2662" s="594" t="s">
        <v>53</v>
      </c>
      <c r="F2662" s="594" t="s">
        <v>56</v>
      </c>
      <c r="G2662" s="596" t="s">
        <v>57</v>
      </c>
      <c r="H2662" s="597">
        <v>105240000</v>
      </c>
    </row>
    <row r="2663" spans="1:8">
      <c r="A2663" s="594" t="s">
        <v>132</v>
      </c>
      <c r="B2663" s="594" t="s">
        <v>1367</v>
      </c>
      <c r="C2663" s="594" t="s">
        <v>570</v>
      </c>
      <c r="D2663" s="594" t="s">
        <v>2825</v>
      </c>
      <c r="E2663" s="595" t="s">
        <v>411</v>
      </c>
      <c r="F2663" s="595" t="s">
        <v>411</v>
      </c>
      <c r="G2663" s="596" t="s">
        <v>2826</v>
      </c>
      <c r="H2663" s="597">
        <v>50000000</v>
      </c>
    </row>
    <row r="2664" spans="1:8">
      <c r="A2664" s="594" t="s">
        <v>132</v>
      </c>
      <c r="B2664" s="594" t="s">
        <v>1367</v>
      </c>
      <c r="C2664" s="594" t="s">
        <v>570</v>
      </c>
      <c r="D2664" s="594" t="s">
        <v>2825</v>
      </c>
      <c r="E2664" s="594" t="s">
        <v>148</v>
      </c>
      <c r="F2664" s="595" t="s">
        <v>411</v>
      </c>
      <c r="G2664" s="596" t="s">
        <v>149</v>
      </c>
      <c r="H2664" s="597">
        <v>50000000</v>
      </c>
    </row>
    <row r="2665" spans="1:8">
      <c r="A2665" s="594" t="s">
        <v>132</v>
      </c>
      <c r="B2665" s="594" t="s">
        <v>1367</v>
      </c>
      <c r="C2665" s="594" t="s">
        <v>570</v>
      </c>
      <c r="D2665" s="594" t="s">
        <v>2825</v>
      </c>
      <c r="E2665" s="594" t="s">
        <v>148</v>
      </c>
      <c r="F2665" s="594" t="s">
        <v>591</v>
      </c>
      <c r="G2665" s="596" t="s">
        <v>592</v>
      </c>
      <c r="H2665" s="597">
        <v>50000000</v>
      </c>
    </row>
    <row r="2666" spans="1:8">
      <c r="A2666" s="594" t="s">
        <v>132</v>
      </c>
      <c r="B2666" s="594" t="s">
        <v>1367</v>
      </c>
      <c r="C2666" s="594" t="s">
        <v>570</v>
      </c>
      <c r="D2666" s="594" t="s">
        <v>2712</v>
      </c>
      <c r="E2666" s="595" t="s">
        <v>411</v>
      </c>
      <c r="F2666" s="595" t="s">
        <v>411</v>
      </c>
      <c r="G2666" s="596" t="s">
        <v>1165</v>
      </c>
      <c r="H2666" s="597">
        <v>3243884000</v>
      </c>
    </row>
    <row r="2667" spans="1:8">
      <c r="A2667" s="594" t="s">
        <v>132</v>
      </c>
      <c r="B2667" s="594" t="s">
        <v>1367</v>
      </c>
      <c r="C2667" s="594" t="s">
        <v>570</v>
      </c>
      <c r="D2667" s="594" t="s">
        <v>2712</v>
      </c>
      <c r="E2667" s="594" t="s">
        <v>475</v>
      </c>
      <c r="F2667" s="595" t="s">
        <v>411</v>
      </c>
      <c r="G2667" s="596" t="s">
        <v>2806</v>
      </c>
      <c r="H2667" s="597">
        <v>44000000</v>
      </c>
    </row>
    <row r="2668" spans="1:8">
      <c r="A2668" s="594" t="s">
        <v>132</v>
      </c>
      <c r="B2668" s="594" t="s">
        <v>1367</v>
      </c>
      <c r="C2668" s="594" t="s">
        <v>570</v>
      </c>
      <c r="D2668" s="594" t="s">
        <v>2712</v>
      </c>
      <c r="E2668" s="594" t="s">
        <v>475</v>
      </c>
      <c r="F2668" s="594" t="s">
        <v>1055</v>
      </c>
      <c r="G2668" s="596" t="s">
        <v>2810</v>
      </c>
      <c r="H2668" s="597">
        <v>44000000</v>
      </c>
    </row>
    <row r="2669" spans="1:8">
      <c r="A2669" s="594" t="s">
        <v>132</v>
      </c>
      <c r="B2669" s="594" t="s">
        <v>1367</v>
      </c>
      <c r="C2669" s="594" t="s">
        <v>570</v>
      </c>
      <c r="D2669" s="594" t="s">
        <v>2712</v>
      </c>
      <c r="E2669" s="594" t="s">
        <v>171</v>
      </c>
      <c r="F2669" s="595" t="s">
        <v>411</v>
      </c>
      <c r="G2669" s="596" t="s">
        <v>2677</v>
      </c>
      <c r="H2669" s="597">
        <v>937698000</v>
      </c>
    </row>
    <row r="2670" spans="1:8">
      <c r="A2670" s="594" t="s">
        <v>132</v>
      </c>
      <c r="B2670" s="594" t="s">
        <v>1367</v>
      </c>
      <c r="C2670" s="594" t="s">
        <v>570</v>
      </c>
      <c r="D2670" s="594" t="s">
        <v>2712</v>
      </c>
      <c r="E2670" s="594" t="s">
        <v>171</v>
      </c>
      <c r="F2670" s="594" t="s">
        <v>216</v>
      </c>
      <c r="G2670" s="596" t="s">
        <v>217</v>
      </c>
      <c r="H2670" s="597">
        <v>937698000</v>
      </c>
    </row>
    <row r="2671" spans="1:8">
      <c r="A2671" s="594" t="s">
        <v>132</v>
      </c>
      <c r="B2671" s="594" t="s">
        <v>1367</v>
      </c>
      <c r="C2671" s="594" t="s">
        <v>570</v>
      </c>
      <c r="D2671" s="594" t="s">
        <v>2712</v>
      </c>
      <c r="E2671" s="594" t="s">
        <v>744</v>
      </c>
      <c r="F2671" s="595" t="s">
        <v>411</v>
      </c>
      <c r="G2671" s="596" t="s">
        <v>2686</v>
      </c>
      <c r="H2671" s="597">
        <v>599884000</v>
      </c>
    </row>
    <row r="2672" spans="1:8">
      <c r="A2672" s="594" t="s">
        <v>132</v>
      </c>
      <c r="B2672" s="594" t="s">
        <v>1367</v>
      </c>
      <c r="C2672" s="594" t="s">
        <v>570</v>
      </c>
      <c r="D2672" s="594" t="s">
        <v>2712</v>
      </c>
      <c r="E2672" s="594" t="s">
        <v>744</v>
      </c>
      <c r="F2672" s="594" t="s">
        <v>748</v>
      </c>
      <c r="G2672" s="596" t="s">
        <v>35</v>
      </c>
      <c r="H2672" s="597">
        <v>599884000</v>
      </c>
    </row>
    <row r="2673" spans="1:8">
      <c r="A2673" s="594" t="s">
        <v>132</v>
      </c>
      <c r="B2673" s="594" t="s">
        <v>1367</v>
      </c>
      <c r="C2673" s="594" t="s">
        <v>570</v>
      </c>
      <c r="D2673" s="594" t="s">
        <v>2712</v>
      </c>
      <c r="E2673" s="594" t="s">
        <v>2692</v>
      </c>
      <c r="F2673" s="595" t="s">
        <v>411</v>
      </c>
      <c r="G2673" s="596" t="s">
        <v>2693</v>
      </c>
      <c r="H2673" s="597">
        <v>1652302000</v>
      </c>
    </row>
    <row r="2674" spans="1:8">
      <c r="A2674" s="594" t="s">
        <v>132</v>
      </c>
      <c r="B2674" s="594" t="s">
        <v>1367</v>
      </c>
      <c r="C2674" s="594" t="s">
        <v>570</v>
      </c>
      <c r="D2674" s="594" t="s">
        <v>2712</v>
      </c>
      <c r="E2674" s="594" t="s">
        <v>2692</v>
      </c>
      <c r="F2674" s="594" t="s">
        <v>2694</v>
      </c>
      <c r="G2674" s="596" t="s">
        <v>2689</v>
      </c>
      <c r="H2674" s="597">
        <v>1050234000</v>
      </c>
    </row>
    <row r="2675" spans="1:8">
      <c r="A2675" s="594" t="s">
        <v>132</v>
      </c>
      <c r="B2675" s="594" t="s">
        <v>1367</v>
      </c>
      <c r="C2675" s="594" t="s">
        <v>570</v>
      </c>
      <c r="D2675" s="594" t="s">
        <v>2712</v>
      </c>
      <c r="E2675" s="594" t="s">
        <v>2692</v>
      </c>
      <c r="F2675" s="594" t="s">
        <v>2730</v>
      </c>
      <c r="G2675" s="596" t="s">
        <v>2731</v>
      </c>
      <c r="H2675" s="597">
        <v>602068000</v>
      </c>
    </row>
    <row r="2676" spans="1:8">
      <c r="A2676" s="594" t="s">
        <v>132</v>
      </c>
      <c r="B2676" s="594" t="s">
        <v>1367</v>
      </c>
      <c r="C2676" s="594" t="s">
        <v>570</v>
      </c>
      <c r="D2676" s="594" t="s">
        <v>2712</v>
      </c>
      <c r="E2676" s="594" t="s">
        <v>189</v>
      </c>
      <c r="F2676" s="595" t="s">
        <v>411</v>
      </c>
      <c r="G2676" s="596" t="s">
        <v>190</v>
      </c>
      <c r="H2676" s="597">
        <v>10000000</v>
      </c>
    </row>
    <row r="2677" spans="1:8">
      <c r="A2677" s="594" t="s">
        <v>132</v>
      </c>
      <c r="B2677" s="594" t="s">
        <v>1367</v>
      </c>
      <c r="C2677" s="594" t="s">
        <v>570</v>
      </c>
      <c r="D2677" s="594" t="s">
        <v>2712</v>
      </c>
      <c r="E2677" s="594" t="s">
        <v>189</v>
      </c>
      <c r="F2677" s="594" t="s">
        <v>773</v>
      </c>
      <c r="G2677" s="596" t="s">
        <v>2695</v>
      </c>
      <c r="H2677" s="597">
        <v>2206000</v>
      </c>
    </row>
    <row r="2678" spans="1:8">
      <c r="A2678" s="594" t="s">
        <v>132</v>
      </c>
      <c r="B2678" s="594" t="s">
        <v>1367</v>
      </c>
      <c r="C2678" s="594" t="s">
        <v>570</v>
      </c>
      <c r="D2678" s="594" t="s">
        <v>2712</v>
      </c>
      <c r="E2678" s="594" t="s">
        <v>189</v>
      </c>
      <c r="F2678" s="594" t="s">
        <v>192</v>
      </c>
      <c r="G2678" s="596" t="s">
        <v>195</v>
      </c>
      <c r="H2678" s="597">
        <v>7794000</v>
      </c>
    </row>
    <row r="2679" spans="1:8">
      <c r="A2679" s="594" t="s">
        <v>132</v>
      </c>
      <c r="B2679" s="594" t="s">
        <v>1367</v>
      </c>
      <c r="C2679" s="594" t="s">
        <v>570</v>
      </c>
      <c r="D2679" s="594" t="s">
        <v>2713</v>
      </c>
      <c r="E2679" s="595" t="s">
        <v>411</v>
      </c>
      <c r="F2679" s="595" t="s">
        <v>411</v>
      </c>
      <c r="G2679" s="596" t="s">
        <v>2714</v>
      </c>
      <c r="H2679" s="597">
        <v>888456000</v>
      </c>
    </row>
    <row r="2680" spans="1:8">
      <c r="A2680" s="594" t="s">
        <v>132</v>
      </c>
      <c r="B2680" s="594" t="s">
        <v>1367</v>
      </c>
      <c r="C2680" s="594" t="s">
        <v>570</v>
      </c>
      <c r="D2680" s="594" t="s">
        <v>2713</v>
      </c>
      <c r="E2680" s="594" t="s">
        <v>240</v>
      </c>
      <c r="F2680" s="595" t="s">
        <v>411</v>
      </c>
      <c r="G2680" s="596" t="s">
        <v>241</v>
      </c>
      <c r="H2680" s="597">
        <v>443740000</v>
      </c>
    </row>
    <row r="2681" spans="1:8">
      <c r="A2681" s="594" t="s">
        <v>132</v>
      </c>
      <c r="B2681" s="594" t="s">
        <v>1367</v>
      </c>
      <c r="C2681" s="594" t="s">
        <v>570</v>
      </c>
      <c r="D2681" s="594" t="s">
        <v>2713</v>
      </c>
      <c r="E2681" s="594" t="s">
        <v>240</v>
      </c>
      <c r="F2681" s="594" t="s">
        <v>242</v>
      </c>
      <c r="G2681" s="596" t="s">
        <v>243</v>
      </c>
      <c r="H2681" s="597">
        <v>147450000</v>
      </c>
    </row>
    <row r="2682" spans="1:8">
      <c r="A2682" s="594" t="s">
        <v>132</v>
      </c>
      <c r="B2682" s="594" t="s">
        <v>1367</v>
      </c>
      <c r="C2682" s="594" t="s">
        <v>570</v>
      </c>
      <c r="D2682" s="594" t="s">
        <v>2713</v>
      </c>
      <c r="E2682" s="594" t="s">
        <v>240</v>
      </c>
      <c r="F2682" s="594" t="s">
        <v>728</v>
      </c>
      <c r="G2682" s="596" t="s">
        <v>729</v>
      </c>
      <c r="H2682" s="597">
        <v>92000000</v>
      </c>
    </row>
    <row r="2683" spans="1:8">
      <c r="A2683" s="594" t="s">
        <v>132</v>
      </c>
      <c r="B2683" s="594" t="s">
        <v>1367</v>
      </c>
      <c r="C2683" s="594" t="s">
        <v>570</v>
      </c>
      <c r="D2683" s="594" t="s">
        <v>2713</v>
      </c>
      <c r="E2683" s="594" t="s">
        <v>240</v>
      </c>
      <c r="F2683" s="594" t="s">
        <v>730</v>
      </c>
      <c r="G2683" s="596" t="s">
        <v>186</v>
      </c>
      <c r="H2683" s="597">
        <v>2400000</v>
      </c>
    </row>
    <row r="2684" spans="1:8">
      <c r="A2684" s="594" t="s">
        <v>132</v>
      </c>
      <c r="B2684" s="594" t="s">
        <v>1367</v>
      </c>
      <c r="C2684" s="594" t="s">
        <v>570</v>
      </c>
      <c r="D2684" s="594" t="s">
        <v>2713</v>
      </c>
      <c r="E2684" s="594" t="s">
        <v>240</v>
      </c>
      <c r="F2684" s="594" t="s">
        <v>731</v>
      </c>
      <c r="G2684" s="596" t="s">
        <v>732</v>
      </c>
      <c r="H2684" s="597">
        <v>96800000</v>
      </c>
    </row>
    <row r="2685" spans="1:8">
      <c r="A2685" s="594" t="s">
        <v>132</v>
      </c>
      <c r="B2685" s="594" t="s">
        <v>1367</v>
      </c>
      <c r="C2685" s="594" t="s">
        <v>570</v>
      </c>
      <c r="D2685" s="594" t="s">
        <v>2713</v>
      </c>
      <c r="E2685" s="594" t="s">
        <v>240</v>
      </c>
      <c r="F2685" s="594" t="s">
        <v>597</v>
      </c>
      <c r="G2685" s="596" t="s">
        <v>2682</v>
      </c>
      <c r="H2685" s="597">
        <v>3600000</v>
      </c>
    </row>
    <row r="2686" spans="1:8">
      <c r="A2686" s="594" t="s">
        <v>132</v>
      </c>
      <c r="B2686" s="594" t="s">
        <v>1367</v>
      </c>
      <c r="C2686" s="594" t="s">
        <v>570</v>
      </c>
      <c r="D2686" s="594" t="s">
        <v>2713</v>
      </c>
      <c r="E2686" s="594" t="s">
        <v>240</v>
      </c>
      <c r="F2686" s="594" t="s">
        <v>735</v>
      </c>
      <c r="G2686" s="596" t="s">
        <v>193</v>
      </c>
      <c r="H2686" s="597">
        <v>101490000</v>
      </c>
    </row>
    <row r="2687" spans="1:8">
      <c r="A2687" s="594" t="s">
        <v>132</v>
      </c>
      <c r="B2687" s="594" t="s">
        <v>1367</v>
      </c>
      <c r="C2687" s="594" t="s">
        <v>570</v>
      </c>
      <c r="D2687" s="594" t="s">
        <v>2713</v>
      </c>
      <c r="E2687" s="594" t="s">
        <v>738</v>
      </c>
      <c r="F2687" s="595" t="s">
        <v>411</v>
      </c>
      <c r="G2687" s="596" t="s">
        <v>739</v>
      </c>
      <c r="H2687" s="597">
        <v>444716000</v>
      </c>
    </row>
    <row r="2688" spans="1:8">
      <c r="A2688" s="594" t="s">
        <v>132</v>
      </c>
      <c r="B2688" s="594" t="s">
        <v>1367</v>
      </c>
      <c r="C2688" s="594" t="s">
        <v>570</v>
      </c>
      <c r="D2688" s="594" t="s">
        <v>2713</v>
      </c>
      <c r="E2688" s="594" t="s">
        <v>738</v>
      </c>
      <c r="F2688" s="594" t="s">
        <v>296</v>
      </c>
      <c r="G2688" s="596" t="s">
        <v>297</v>
      </c>
      <c r="H2688" s="597">
        <v>444716000</v>
      </c>
    </row>
    <row r="2689" spans="1:8">
      <c r="A2689" s="594" t="s">
        <v>132</v>
      </c>
      <c r="B2689" s="594" t="s">
        <v>1367</v>
      </c>
      <c r="C2689" s="594" t="s">
        <v>1959</v>
      </c>
      <c r="D2689" s="595" t="s">
        <v>411</v>
      </c>
      <c r="E2689" s="595" t="s">
        <v>411</v>
      </c>
      <c r="F2689" s="595" t="s">
        <v>411</v>
      </c>
      <c r="G2689" s="596" t="s">
        <v>1960</v>
      </c>
      <c r="H2689" s="597">
        <v>172536000</v>
      </c>
    </row>
    <row r="2690" spans="1:8">
      <c r="A2690" s="594" t="s">
        <v>132</v>
      </c>
      <c r="B2690" s="594" t="s">
        <v>1367</v>
      </c>
      <c r="C2690" s="594" t="s">
        <v>1959</v>
      </c>
      <c r="D2690" s="594" t="s">
        <v>571</v>
      </c>
      <c r="E2690" s="595" t="s">
        <v>411</v>
      </c>
      <c r="F2690" s="595" t="s">
        <v>411</v>
      </c>
      <c r="G2690" s="596" t="s">
        <v>2794</v>
      </c>
      <c r="H2690" s="597">
        <v>172536000</v>
      </c>
    </row>
    <row r="2691" spans="1:8">
      <c r="A2691" s="594" t="s">
        <v>132</v>
      </c>
      <c r="B2691" s="594" t="s">
        <v>1367</v>
      </c>
      <c r="C2691" s="594" t="s">
        <v>1959</v>
      </c>
      <c r="D2691" s="594" t="s">
        <v>571</v>
      </c>
      <c r="E2691" s="594" t="s">
        <v>189</v>
      </c>
      <c r="F2691" s="595" t="s">
        <v>411</v>
      </c>
      <c r="G2691" s="596" t="s">
        <v>190</v>
      </c>
      <c r="H2691" s="597">
        <v>172536000</v>
      </c>
    </row>
    <row r="2692" spans="1:8">
      <c r="A2692" s="594" t="s">
        <v>132</v>
      </c>
      <c r="B2692" s="594" t="s">
        <v>1367</v>
      </c>
      <c r="C2692" s="594" t="s">
        <v>1959</v>
      </c>
      <c r="D2692" s="594" t="s">
        <v>571</v>
      </c>
      <c r="E2692" s="594" t="s">
        <v>189</v>
      </c>
      <c r="F2692" s="594" t="s">
        <v>1052</v>
      </c>
      <c r="G2692" s="596" t="s">
        <v>2815</v>
      </c>
      <c r="H2692" s="597">
        <v>172536000</v>
      </c>
    </row>
    <row r="2693" spans="1:8">
      <c r="A2693" s="594" t="s">
        <v>132</v>
      </c>
      <c r="B2693" s="594" t="s">
        <v>1367</v>
      </c>
      <c r="C2693" s="594" t="s">
        <v>322</v>
      </c>
      <c r="D2693" s="595" t="s">
        <v>411</v>
      </c>
      <c r="E2693" s="595" t="s">
        <v>411</v>
      </c>
      <c r="F2693" s="595" t="s">
        <v>411</v>
      </c>
      <c r="G2693" s="596" t="s">
        <v>2661</v>
      </c>
      <c r="H2693" s="597">
        <v>12435689092</v>
      </c>
    </row>
    <row r="2694" spans="1:8">
      <c r="A2694" s="594" t="s">
        <v>132</v>
      </c>
      <c r="B2694" s="594" t="s">
        <v>1367</v>
      </c>
      <c r="C2694" s="594" t="s">
        <v>322</v>
      </c>
      <c r="D2694" s="594" t="s">
        <v>2662</v>
      </c>
      <c r="E2694" s="595" t="s">
        <v>411</v>
      </c>
      <c r="F2694" s="595" t="s">
        <v>411</v>
      </c>
      <c r="G2694" s="596" t="s">
        <v>2663</v>
      </c>
      <c r="H2694" s="597">
        <v>12435689092</v>
      </c>
    </row>
    <row r="2695" spans="1:8">
      <c r="A2695" s="594" t="s">
        <v>132</v>
      </c>
      <c r="B2695" s="594" t="s">
        <v>1367</v>
      </c>
      <c r="C2695" s="594" t="s">
        <v>322</v>
      </c>
      <c r="D2695" s="594" t="s">
        <v>2662</v>
      </c>
      <c r="E2695" s="594" t="s">
        <v>142</v>
      </c>
      <c r="F2695" s="595" t="s">
        <v>411</v>
      </c>
      <c r="G2695" s="596" t="s">
        <v>143</v>
      </c>
      <c r="H2695" s="597">
        <v>3657182616</v>
      </c>
    </row>
    <row r="2696" spans="1:8">
      <c r="A2696" s="594" t="s">
        <v>132</v>
      </c>
      <c r="B2696" s="594" t="s">
        <v>1367</v>
      </c>
      <c r="C2696" s="594" t="s">
        <v>322</v>
      </c>
      <c r="D2696" s="594" t="s">
        <v>2662</v>
      </c>
      <c r="E2696" s="594" t="s">
        <v>142</v>
      </c>
      <c r="F2696" s="594" t="s">
        <v>144</v>
      </c>
      <c r="G2696" s="596" t="s">
        <v>2664</v>
      </c>
      <c r="H2696" s="597">
        <v>3657182616</v>
      </c>
    </row>
    <row r="2697" spans="1:8">
      <c r="A2697" s="594" t="s">
        <v>132</v>
      </c>
      <c r="B2697" s="594" t="s">
        <v>1367</v>
      </c>
      <c r="C2697" s="594" t="s">
        <v>322</v>
      </c>
      <c r="D2697" s="594" t="s">
        <v>2662</v>
      </c>
      <c r="E2697" s="594" t="s">
        <v>148</v>
      </c>
      <c r="F2697" s="595" t="s">
        <v>411</v>
      </c>
      <c r="G2697" s="596" t="s">
        <v>149</v>
      </c>
      <c r="H2697" s="597">
        <v>1560205836</v>
      </c>
    </row>
    <row r="2698" spans="1:8">
      <c r="A2698" s="594" t="s">
        <v>132</v>
      </c>
      <c r="B2698" s="594" t="s">
        <v>1367</v>
      </c>
      <c r="C2698" s="594" t="s">
        <v>322</v>
      </c>
      <c r="D2698" s="594" t="s">
        <v>2662</v>
      </c>
      <c r="E2698" s="594" t="s">
        <v>148</v>
      </c>
      <c r="F2698" s="594" t="s">
        <v>223</v>
      </c>
      <c r="G2698" s="596" t="s">
        <v>224</v>
      </c>
      <c r="H2698" s="597">
        <v>187561325</v>
      </c>
    </row>
    <row r="2699" spans="1:8">
      <c r="A2699" s="594" t="s">
        <v>132</v>
      </c>
      <c r="B2699" s="594" t="s">
        <v>1367</v>
      </c>
      <c r="C2699" s="594" t="s">
        <v>322</v>
      </c>
      <c r="D2699" s="594" t="s">
        <v>2662</v>
      </c>
      <c r="E2699" s="594" t="s">
        <v>148</v>
      </c>
      <c r="F2699" s="594" t="s">
        <v>591</v>
      </c>
      <c r="G2699" s="596" t="s">
        <v>592</v>
      </c>
      <c r="H2699" s="597">
        <v>16140000</v>
      </c>
    </row>
    <row r="2700" spans="1:8">
      <c r="A2700" s="594" t="s">
        <v>132</v>
      </c>
      <c r="B2700" s="594" t="s">
        <v>1367</v>
      </c>
      <c r="C2700" s="594" t="s">
        <v>322</v>
      </c>
      <c r="D2700" s="594" t="s">
        <v>2662</v>
      </c>
      <c r="E2700" s="594" t="s">
        <v>148</v>
      </c>
      <c r="F2700" s="594" t="s">
        <v>1075</v>
      </c>
      <c r="G2700" s="596" t="s">
        <v>2666</v>
      </c>
      <c r="H2700" s="597">
        <v>204234295</v>
      </c>
    </row>
    <row r="2701" spans="1:8">
      <c r="A2701" s="594" t="s">
        <v>132</v>
      </c>
      <c r="B2701" s="594" t="s">
        <v>1367</v>
      </c>
      <c r="C2701" s="594" t="s">
        <v>322</v>
      </c>
      <c r="D2701" s="594" t="s">
        <v>2662</v>
      </c>
      <c r="E2701" s="594" t="s">
        <v>148</v>
      </c>
      <c r="F2701" s="594" t="s">
        <v>26</v>
      </c>
      <c r="G2701" s="596" t="s">
        <v>2727</v>
      </c>
      <c r="H2701" s="597">
        <v>3228000</v>
      </c>
    </row>
    <row r="2702" spans="1:8">
      <c r="A2702" s="594" t="s">
        <v>132</v>
      </c>
      <c r="B2702" s="594" t="s">
        <v>1367</v>
      </c>
      <c r="C2702" s="594" t="s">
        <v>322</v>
      </c>
      <c r="D2702" s="594" t="s">
        <v>2662</v>
      </c>
      <c r="E2702" s="594" t="s">
        <v>148</v>
      </c>
      <c r="F2702" s="594" t="s">
        <v>593</v>
      </c>
      <c r="G2702" s="596" t="s">
        <v>594</v>
      </c>
      <c r="H2702" s="597">
        <v>57841900</v>
      </c>
    </row>
    <row r="2703" spans="1:8">
      <c r="A2703" s="594" t="s">
        <v>132</v>
      </c>
      <c r="B2703" s="594" t="s">
        <v>1367</v>
      </c>
      <c r="C2703" s="594" t="s">
        <v>322</v>
      </c>
      <c r="D2703" s="594" t="s">
        <v>2662</v>
      </c>
      <c r="E2703" s="594" t="s">
        <v>148</v>
      </c>
      <c r="F2703" s="594" t="s">
        <v>150</v>
      </c>
      <c r="G2703" s="596" t="s">
        <v>151</v>
      </c>
      <c r="H2703" s="597">
        <v>6456000</v>
      </c>
    </row>
    <row r="2704" spans="1:8">
      <c r="A2704" s="594" t="s">
        <v>132</v>
      </c>
      <c r="B2704" s="594" t="s">
        <v>1367</v>
      </c>
      <c r="C2704" s="594" t="s">
        <v>322</v>
      </c>
      <c r="D2704" s="594" t="s">
        <v>2662</v>
      </c>
      <c r="E2704" s="594" t="s">
        <v>148</v>
      </c>
      <c r="F2704" s="594" t="s">
        <v>457</v>
      </c>
      <c r="G2704" s="596" t="s">
        <v>458</v>
      </c>
      <c r="H2704" s="597">
        <v>2400000</v>
      </c>
    </row>
    <row r="2705" spans="1:8">
      <c r="A2705" s="594" t="s">
        <v>132</v>
      </c>
      <c r="B2705" s="594" t="s">
        <v>1367</v>
      </c>
      <c r="C2705" s="594" t="s">
        <v>322</v>
      </c>
      <c r="D2705" s="594" t="s">
        <v>2662</v>
      </c>
      <c r="E2705" s="594" t="s">
        <v>148</v>
      </c>
      <c r="F2705" s="594" t="s">
        <v>605</v>
      </c>
      <c r="G2705" s="596" t="s">
        <v>2668</v>
      </c>
      <c r="H2705" s="597">
        <v>50641716</v>
      </c>
    </row>
    <row r="2706" spans="1:8">
      <c r="A2706" s="594" t="s">
        <v>132</v>
      </c>
      <c r="B2706" s="594" t="s">
        <v>1367</v>
      </c>
      <c r="C2706" s="594" t="s">
        <v>322</v>
      </c>
      <c r="D2706" s="594" t="s">
        <v>2662</v>
      </c>
      <c r="E2706" s="594" t="s">
        <v>148</v>
      </c>
      <c r="F2706" s="594" t="s">
        <v>212</v>
      </c>
      <c r="G2706" s="596" t="s">
        <v>213</v>
      </c>
      <c r="H2706" s="597">
        <v>934911300</v>
      </c>
    </row>
    <row r="2707" spans="1:8">
      <c r="A2707" s="594" t="s">
        <v>132</v>
      </c>
      <c r="B2707" s="594" t="s">
        <v>1367</v>
      </c>
      <c r="C2707" s="594" t="s">
        <v>322</v>
      </c>
      <c r="D2707" s="594" t="s">
        <v>2662</v>
      </c>
      <c r="E2707" s="594" t="s">
        <v>148</v>
      </c>
      <c r="F2707" s="594" t="s">
        <v>227</v>
      </c>
      <c r="G2707" s="596" t="s">
        <v>2669</v>
      </c>
      <c r="H2707" s="597">
        <v>96791300</v>
      </c>
    </row>
    <row r="2708" spans="1:8">
      <c r="A2708" s="594" t="s">
        <v>132</v>
      </c>
      <c r="B2708" s="594" t="s">
        <v>1367</v>
      </c>
      <c r="C2708" s="594" t="s">
        <v>322</v>
      </c>
      <c r="D2708" s="594" t="s">
        <v>2662</v>
      </c>
      <c r="E2708" s="594" t="s">
        <v>152</v>
      </c>
      <c r="F2708" s="595" t="s">
        <v>411</v>
      </c>
      <c r="G2708" s="596" t="s">
        <v>153</v>
      </c>
      <c r="H2708" s="597">
        <v>385286000</v>
      </c>
    </row>
    <row r="2709" spans="1:8">
      <c r="A2709" s="594" t="s">
        <v>132</v>
      </c>
      <c r="B2709" s="594" t="s">
        <v>1367</v>
      </c>
      <c r="C2709" s="594" t="s">
        <v>322</v>
      </c>
      <c r="D2709" s="594" t="s">
        <v>2662</v>
      </c>
      <c r="E2709" s="594" t="s">
        <v>152</v>
      </c>
      <c r="F2709" s="594" t="s">
        <v>606</v>
      </c>
      <c r="G2709" s="596" t="s">
        <v>195</v>
      </c>
      <c r="H2709" s="597">
        <v>385286000</v>
      </c>
    </row>
    <row r="2710" spans="1:8">
      <c r="A2710" s="594" t="s">
        <v>132</v>
      </c>
      <c r="B2710" s="594" t="s">
        <v>1367</v>
      </c>
      <c r="C2710" s="594" t="s">
        <v>322</v>
      </c>
      <c r="D2710" s="594" t="s">
        <v>2662</v>
      </c>
      <c r="E2710" s="594" t="s">
        <v>156</v>
      </c>
      <c r="F2710" s="595" t="s">
        <v>411</v>
      </c>
      <c r="G2710" s="596" t="s">
        <v>514</v>
      </c>
      <c r="H2710" s="597">
        <v>913478939</v>
      </c>
    </row>
    <row r="2711" spans="1:8">
      <c r="A2711" s="594" t="s">
        <v>132</v>
      </c>
      <c r="B2711" s="594" t="s">
        <v>1367</v>
      </c>
      <c r="C2711" s="594" t="s">
        <v>322</v>
      </c>
      <c r="D2711" s="594" t="s">
        <v>2662</v>
      </c>
      <c r="E2711" s="594" t="s">
        <v>156</v>
      </c>
      <c r="F2711" s="594" t="s">
        <v>157</v>
      </c>
      <c r="G2711" s="596" t="s">
        <v>158</v>
      </c>
      <c r="H2711" s="597">
        <v>713380212</v>
      </c>
    </row>
    <row r="2712" spans="1:8">
      <c r="A2712" s="594" t="s">
        <v>132</v>
      </c>
      <c r="B2712" s="594" t="s">
        <v>1367</v>
      </c>
      <c r="C2712" s="594" t="s">
        <v>322</v>
      </c>
      <c r="D2712" s="594" t="s">
        <v>2662</v>
      </c>
      <c r="E2712" s="594" t="s">
        <v>156</v>
      </c>
      <c r="F2712" s="594" t="s">
        <v>159</v>
      </c>
      <c r="G2712" s="596" t="s">
        <v>160</v>
      </c>
      <c r="H2712" s="597">
        <v>109101903</v>
      </c>
    </row>
    <row r="2713" spans="1:8">
      <c r="A2713" s="594" t="s">
        <v>132</v>
      </c>
      <c r="B2713" s="594" t="s">
        <v>1367</v>
      </c>
      <c r="C2713" s="594" t="s">
        <v>322</v>
      </c>
      <c r="D2713" s="594" t="s">
        <v>2662</v>
      </c>
      <c r="E2713" s="594" t="s">
        <v>156</v>
      </c>
      <c r="F2713" s="594" t="s">
        <v>161</v>
      </c>
      <c r="G2713" s="596" t="s">
        <v>162</v>
      </c>
      <c r="H2713" s="597">
        <v>87125363</v>
      </c>
    </row>
    <row r="2714" spans="1:8">
      <c r="A2714" s="594" t="s">
        <v>132</v>
      </c>
      <c r="B2714" s="594" t="s">
        <v>1367</v>
      </c>
      <c r="C2714" s="594" t="s">
        <v>322</v>
      </c>
      <c r="D2714" s="594" t="s">
        <v>2662</v>
      </c>
      <c r="E2714" s="594" t="s">
        <v>156</v>
      </c>
      <c r="F2714" s="594" t="s">
        <v>1</v>
      </c>
      <c r="G2714" s="596" t="s">
        <v>2</v>
      </c>
      <c r="H2714" s="597">
        <v>3871461</v>
      </c>
    </row>
    <row r="2715" spans="1:8">
      <c r="A2715" s="594" t="s">
        <v>132</v>
      </c>
      <c r="B2715" s="594" t="s">
        <v>1367</v>
      </c>
      <c r="C2715" s="594" t="s">
        <v>322</v>
      </c>
      <c r="D2715" s="594" t="s">
        <v>2662</v>
      </c>
      <c r="E2715" s="594" t="s">
        <v>163</v>
      </c>
      <c r="F2715" s="595" t="s">
        <v>411</v>
      </c>
      <c r="G2715" s="596" t="s">
        <v>164</v>
      </c>
      <c r="H2715" s="597">
        <v>7610000</v>
      </c>
    </row>
    <row r="2716" spans="1:8">
      <c r="A2716" s="594" t="s">
        <v>132</v>
      </c>
      <c r="B2716" s="594" t="s">
        <v>1367</v>
      </c>
      <c r="C2716" s="594" t="s">
        <v>322</v>
      </c>
      <c r="D2716" s="594" t="s">
        <v>2662</v>
      </c>
      <c r="E2716" s="594" t="s">
        <v>163</v>
      </c>
      <c r="F2716" s="594" t="s">
        <v>165</v>
      </c>
      <c r="G2716" s="596" t="s">
        <v>195</v>
      </c>
      <c r="H2716" s="597">
        <v>7610000</v>
      </c>
    </row>
    <row r="2717" spans="1:8">
      <c r="A2717" s="594" t="s">
        <v>132</v>
      </c>
      <c r="B2717" s="594" t="s">
        <v>1367</v>
      </c>
      <c r="C2717" s="594" t="s">
        <v>322</v>
      </c>
      <c r="D2717" s="594" t="s">
        <v>2662</v>
      </c>
      <c r="E2717" s="594" t="s">
        <v>167</v>
      </c>
      <c r="F2717" s="595" t="s">
        <v>411</v>
      </c>
      <c r="G2717" s="596" t="s">
        <v>168</v>
      </c>
      <c r="H2717" s="597">
        <v>241611777</v>
      </c>
    </row>
    <row r="2718" spans="1:8">
      <c r="A2718" s="594" t="s">
        <v>132</v>
      </c>
      <c r="B2718" s="594" t="s">
        <v>1367</v>
      </c>
      <c r="C2718" s="594" t="s">
        <v>322</v>
      </c>
      <c r="D2718" s="594" t="s">
        <v>2662</v>
      </c>
      <c r="E2718" s="594" t="s">
        <v>167</v>
      </c>
      <c r="F2718" s="594" t="s">
        <v>228</v>
      </c>
      <c r="G2718" s="596" t="s">
        <v>2673</v>
      </c>
      <c r="H2718" s="597">
        <v>136862799</v>
      </c>
    </row>
    <row r="2719" spans="1:8">
      <c r="A2719" s="594" t="s">
        <v>132</v>
      </c>
      <c r="B2719" s="594" t="s">
        <v>1367</v>
      </c>
      <c r="C2719" s="594" t="s">
        <v>322</v>
      </c>
      <c r="D2719" s="594" t="s">
        <v>2662</v>
      </c>
      <c r="E2719" s="594" t="s">
        <v>167</v>
      </c>
      <c r="F2719" s="594" t="s">
        <v>169</v>
      </c>
      <c r="G2719" s="596" t="s">
        <v>2674</v>
      </c>
      <c r="H2719" s="597">
        <v>48773398</v>
      </c>
    </row>
    <row r="2720" spans="1:8">
      <c r="A2720" s="594" t="s">
        <v>132</v>
      </c>
      <c r="B2720" s="594" t="s">
        <v>1367</v>
      </c>
      <c r="C2720" s="594" t="s">
        <v>322</v>
      </c>
      <c r="D2720" s="594" t="s">
        <v>2662</v>
      </c>
      <c r="E2720" s="594" t="s">
        <v>167</v>
      </c>
      <c r="F2720" s="594" t="s">
        <v>230</v>
      </c>
      <c r="G2720" s="596" t="s">
        <v>2675</v>
      </c>
      <c r="H2720" s="597">
        <v>48025580</v>
      </c>
    </row>
    <row r="2721" spans="1:8">
      <c r="A2721" s="594" t="s">
        <v>132</v>
      </c>
      <c r="B2721" s="594" t="s">
        <v>1367</v>
      </c>
      <c r="C2721" s="594" t="s">
        <v>322</v>
      </c>
      <c r="D2721" s="594" t="s">
        <v>2662</v>
      </c>
      <c r="E2721" s="594" t="s">
        <v>167</v>
      </c>
      <c r="F2721" s="594" t="s">
        <v>214</v>
      </c>
      <c r="G2721" s="596" t="s">
        <v>2676</v>
      </c>
      <c r="H2721" s="597">
        <v>1860000</v>
      </c>
    </row>
    <row r="2722" spans="1:8">
      <c r="A2722" s="594" t="s">
        <v>132</v>
      </c>
      <c r="B2722" s="594" t="s">
        <v>1367</v>
      </c>
      <c r="C2722" s="594" t="s">
        <v>322</v>
      </c>
      <c r="D2722" s="594" t="s">
        <v>2662</v>
      </c>
      <c r="E2722" s="594" t="s">
        <v>167</v>
      </c>
      <c r="F2722" s="594" t="s">
        <v>232</v>
      </c>
      <c r="G2722" s="596" t="s">
        <v>195</v>
      </c>
      <c r="H2722" s="597">
        <v>6090000</v>
      </c>
    </row>
    <row r="2723" spans="1:8">
      <c r="A2723" s="594" t="s">
        <v>132</v>
      </c>
      <c r="B2723" s="594" t="s">
        <v>1367</v>
      </c>
      <c r="C2723" s="594" t="s">
        <v>322</v>
      </c>
      <c r="D2723" s="594" t="s">
        <v>2662</v>
      </c>
      <c r="E2723" s="594" t="s">
        <v>171</v>
      </c>
      <c r="F2723" s="595" t="s">
        <v>411</v>
      </c>
      <c r="G2723" s="596" t="s">
        <v>2677</v>
      </c>
      <c r="H2723" s="597">
        <v>157605000</v>
      </c>
    </row>
    <row r="2724" spans="1:8">
      <c r="A2724" s="594" t="s">
        <v>132</v>
      </c>
      <c r="B2724" s="594" t="s">
        <v>1367</v>
      </c>
      <c r="C2724" s="594" t="s">
        <v>322</v>
      </c>
      <c r="D2724" s="594" t="s">
        <v>2662</v>
      </c>
      <c r="E2724" s="594" t="s">
        <v>171</v>
      </c>
      <c r="F2724" s="594" t="s">
        <v>173</v>
      </c>
      <c r="G2724" s="596" t="s">
        <v>174</v>
      </c>
      <c r="H2724" s="597">
        <v>74380000</v>
      </c>
    </row>
    <row r="2725" spans="1:8">
      <c r="A2725" s="594" t="s">
        <v>132</v>
      </c>
      <c r="B2725" s="594" t="s">
        <v>1367</v>
      </c>
      <c r="C2725" s="594" t="s">
        <v>322</v>
      </c>
      <c r="D2725" s="594" t="s">
        <v>2662</v>
      </c>
      <c r="E2725" s="594" t="s">
        <v>171</v>
      </c>
      <c r="F2725" s="594" t="s">
        <v>216</v>
      </c>
      <c r="G2725" s="596" t="s">
        <v>217</v>
      </c>
      <c r="H2725" s="597">
        <v>11400000</v>
      </c>
    </row>
    <row r="2726" spans="1:8">
      <c r="A2726" s="594" t="s">
        <v>132</v>
      </c>
      <c r="B2726" s="594" t="s">
        <v>1367</v>
      </c>
      <c r="C2726" s="594" t="s">
        <v>322</v>
      </c>
      <c r="D2726" s="594" t="s">
        <v>2662</v>
      </c>
      <c r="E2726" s="594" t="s">
        <v>171</v>
      </c>
      <c r="F2726" s="594" t="s">
        <v>5</v>
      </c>
      <c r="G2726" s="596" t="s">
        <v>2678</v>
      </c>
      <c r="H2726" s="597">
        <v>10940000</v>
      </c>
    </row>
    <row r="2727" spans="1:8">
      <c r="A2727" s="594" t="s">
        <v>132</v>
      </c>
      <c r="B2727" s="594" t="s">
        <v>1367</v>
      </c>
      <c r="C2727" s="594" t="s">
        <v>322</v>
      </c>
      <c r="D2727" s="594" t="s">
        <v>2662</v>
      </c>
      <c r="E2727" s="594" t="s">
        <v>171</v>
      </c>
      <c r="F2727" s="594" t="s">
        <v>175</v>
      </c>
      <c r="G2727" s="596" t="s">
        <v>176</v>
      </c>
      <c r="H2727" s="597">
        <v>60885000</v>
      </c>
    </row>
    <row r="2728" spans="1:8">
      <c r="A2728" s="594" t="s">
        <v>132</v>
      </c>
      <c r="B2728" s="594" t="s">
        <v>1367</v>
      </c>
      <c r="C2728" s="594" t="s">
        <v>322</v>
      </c>
      <c r="D2728" s="594" t="s">
        <v>2662</v>
      </c>
      <c r="E2728" s="594" t="s">
        <v>177</v>
      </c>
      <c r="F2728" s="595" t="s">
        <v>411</v>
      </c>
      <c r="G2728" s="596" t="s">
        <v>178</v>
      </c>
      <c r="H2728" s="597">
        <v>85493010</v>
      </c>
    </row>
    <row r="2729" spans="1:8">
      <c r="A2729" s="594" t="s">
        <v>132</v>
      </c>
      <c r="B2729" s="594" t="s">
        <v>1367</v>
      </c>
      <c r="C2729" s="594" t="s">
        <v>322</v>
      </c>
      <c r="D2729" s="594" t="s">
        <v>2662</v>
      </c>
      <c r="E2729" s="594" t="s">
        <v>177</v>
      </c>
      <c r="F2729" s="594" t="s">
        <v>179</v>
      </c>
      <c r="G2729" s="596" t="s">
        <v>2679</v>
      </c>
      <c r="H2729" s="597">
        <v>825750</v>
      </c>
    </row>
    <row r="2730" spans="1:8">
      <c r="A2730" s="594" t="s">
        <v>132</v>
      </c>
      <c r="B2730" s="594" t="s">
        <v>1367</v>
      </c>
      <c r="C2730" s="594" t="s">
        <v>322</v>
      </c>
      <c r="D2730" s="594" t="s">
        <v>2662</v>
      </c>
      <c r="E2730" s="594" t="s">
        <v>177</v>
      </c>
      <c r="F2730" s="594" t="s">
        <v>181</v>
      </c>
      <c r="G2730" s="596" t="s">
        <v>182</v>
      </c>
      <c r="H2730" s="597">
        <v>9149386</v>
      </c>
    </row>
    <row r="2731" spans="1:8">
      <c r="A2731" s="594" t="s">
        <v>132</v>
      </c>
      <c r="B2731" s="594" t="s">
        <v>1367</v>
      </c>
      <c r="C2731" s="594" t="s">
        <v>322</v>
      </c>
      <c r="D2731" s="594" t="s">
        <v>2662</v>
      </c>
      <c r="E2731" s="594" t="s">
        <v>177</v>
      </c>
      <c r="F2731" s="594" t="s">
        <v>1290</v>
      </c>
      <c r="G2731" s="596" t="s">
        <v>2721</v>
      </c>
      <c r="H2731" s="597">
        <v>12395774</v>
      </c>
    </row>
    <row r="2732" spans="1:8">
      <c r="A2732" s="594" t="s">
        <v>132</v>
      </c>
      <c r="B2732" s="594" t="s">
        <v>1367</v>
      </c>
      <c r="C2732" s="594" t="s">
        <v>322</v>
      </c>
      <c r="D2732" s="594" t="s">
        <v>2662</v>
      </c>
      <c r="E2732" s="594" t="s">
        <v>177</v>
      </c>
      <c r="F2732" s="594" t="s">
        <v>1297</v>
      </c>
      <c r="G2732" s="596" t="s">
        <v>2680</v>
      </c>
      <c r="H2732" s="597">
        <v>9482100</v>
      </c>
    </row>
    <row r="2733" spans="1:8">
      <c r="A2733" s="594" t="s">
        <v>132</v>
      </c>
      <c r="B2733" s="594" t="s">
        <v>1367</v>
      </c>
      <c r="C2733" s="594" t="s">
        <v>322</v>
      </c>
      <c r="D2733" s="594" t="s">
        <v>2662</v>
      </c>
      <c r="E2733" s="594" t="s">
        <v>177</v>
      </c>
      <c r="F2733" s="594" t="s">
        <v>237</v>
      </c>
      <c r="G2733" s="596" t="s">
        <v>2681</v>
      </c>
      <c r="H2733" s="597">
        <v>53640000</v>
      </c>
    </row>
    <row r="2734" spans="1:8">
      <c r="A2734" s="594" t="s">
        <v>132</v>
      </c>
      <c r="B2734" s="594" t="s">
        <v>1367</v>
      </c>
      <c r="C2734" s="594" t="s">
        <v>322</v>
      </c>
      <c r="D2734" s="594" t="s">
        <v>2662</v>
      </c>
      <c r="E2734" s="594" t="s">
        <v>240</v>
      </c>
      <c r="F2734" s="595" t="s">
        <v>411</v>
      </c>
      <c r="G2734" s="596" t="s">
        <v>241</v>
      </c>
      <c r="H2734" s="597">
        <v>45655000</v>
      </c>
    </row>
    <row r="2735" spans="1:8">
      <c r="A2735" s="594" t="s">
        <v>132</v>
      </c>
      <c r="B2735" s="594" t="s">
        <v>1367</v>
      </c>
      <c r="C2735" s="594" t="s">
        <v>322</v>
      </c>
      <c r="D2735" s="594" t="s">
        <v>2662</v>
      </c>
      <c r="E2735" s="594" t="s">
        <v>240</v>
      </c>
      <c r="F2735" s="594" t="s">
        <v>728</v>
      </c>
      <c r="G2735" s="596" t="s">
        <v>729</v>
      </c>
      <c r="H2735" s="597">
        <v>2100000</v>
      </c>
    </row>
    <row r="2736" spans="1:8">
      <c r="A2736" s="594" t="s">
        <v>132</v>
      </c>
      <c r="B2736" s="594" t="s">
        <v>1367</v>
      </c>
      <c r="C2736" s="594" t="s">
        <v>322</v>
      </c>
      <c r="D2736" s="594" t="s">
        <v>2662</v>
      </c>
      <c r="E2736" s="594" t="s">
        <v>240</v>
      </c>
      <c r="F2736" s="594" t="s">
        <v>731</v>
      </c>
      <c r="G2736" s="596" t="s">
        <v>732</v>
      </c>
      <c r="H2736" s="597">
        <v>8500000</v>
      </c>
    </row>
    <row r="2737" spans="1:8">
      <c r="A2737" s="594" t="s">
        <v>132</v>
      </c>
      <c r="B2737" s="594" t="s">
        <v>1367</v>
      </c>
      <c r="C2737" s="594" t="s">
        <v>322</v>
      </c>
      <c r="D2737" s="594" t="s">
        <v>2662</v>
      </c>
      <c r="E2737" s="594" t="s">
        <v>240</v>
      </c>
      <c r="F2737" s="594" t="s">
        <v>597</v>
      </c>
      <c r="G2737" s="596" t="s">
        <v>2682</v>
      </c>
      <c r="H2737" s="597">
        <v>2000000</v>
      </c>
    </row>
    <row r="2738" spans="1:8">
      <c r="A2738" s="594" t="s">
        <v>132</v>
      </c>
      <c r="B2738" s="594" t="s">
        <v>1367</v>
      </c>
      <c r="C2738" s="594" t="s">
        <v>322</v>
      </c>
      <c r="D2738" s="594" t="s">
        <v>2662</v>
      </c>
      <c r="E2738" s="594" t="s">
        <v>240</v>
      </c>
      <c r="F2738" s="594" t="s">
        <v>735</v>
      </c>
      <c r="G2738" s="596" t="s">
        <v>193</v>
      </c>
      <c r="H2738" s="597">
        <v>33055000</v>
      </c>
    </row>
    <row r="2739" spans="1:8">
      <c r="A2739" s="594" t="s">
        <v>132</v>
      </c>
      <c r="B2739" s="594" t="s">
        <v>1367</v>
      </c>
      <c r="C2739" s="594" t="s">
        <v>322</v>
      </c>
      <c r="D2739" s="594" t="s">
        <v>2662</v>
      </c>
      <c r="E2739" s="594" t="s">
        <v>183</v>
      </c>
      <c r="F2739" s="595" t="s">
        <v>411</v>
      </c>
      <c r="G2739" s="596" t="s">
        <v>184</v>
      </c>
      <c r="H2739" s="597">
        <v>142111000</v>
      </c>
    </row>
    <row r="2740" spans="1:8">
      <c r="A2740" s="594" t="s">
        <v>132</v>
      </c>
      <c r="B2740" s="594" t="s">
        <v>1367</v>
      </c>
      <c r="C2740" s="594" t="s">
        <v>322</v>
      </c>
      <c r="D2740" s="594" t="s">
        <v>2662</v>
      </c>
      <c r="E2740" s="594" t="s">
        <v>183</v>
      </c>
      <c r="F2740" s="594" t="s">
        <v>587</v>
      </c>
      <c r="G2740" s="596" t="s">
        <v>588</v>
      </c>
      <c r="H2740" s="597">
        <v>55726000</v>
      </c>
    </row>
    <row r="2741" spans="1:8">
      <c r="A2741" s="594" t="s">
        <v>132</v>
      </c>
      <c r="B2741" s="594" t="s">
        <v>1367</v>
      </c>
      <c r="C2741" s="594" t="s">
        <v>322</v>
      </c>
      <c r="D2741" s="594" t="s">
        <v>2662</v>
      </c>
      <c r="E2741" s="594" t="s">
        <v>183</v>
      </c>
      <c r="F2741" s="594" t="s">
        <v>736</v>
      </c>
      <c r="G2741" s="596" t="s">
        <v>737</v>
      </c>
      <c r="H2741" s="597">
        <v>38900000</v>
      </c>
    </row>
    <row r="2742" spans="1:8">
      <c r="A2742" s="594" t="s">
        <v>132</v>
      </c>
      <c r="B2742" s="594" t="s">
        <v>1367</v>
      </c>
      <c r="C2742" s="594" t="s">
        <v>322</v>
      </c>
      <c r="D2742" s="594" t="s">
        <v>2662</v>
      </c>
      <c r="E2742" s="594" t="s">
        <v>183</v>
      </c>
      <c r="F2742" s="594" t="s">
        <v>185</v>
      </c>
      <c r="G2742" s="596" t="s">
        <v>186</v>
      </c>
      <c r="H2742" s="597">
        <v>40285000</v>
      </c>
    </row>
    <row r="2743" spans="1:8">
      <c r="A2743" s="594" t="s">
        <v>132</v>
      </c>
      <c r="B2743" s="594" t="s">
        <v>1367</v>
      </c>
      <c r="C2743" s="594" t="s">
        <v>322</v>
      </c>
      <c r="D2743" s="594" t="s">
        <v>2662</v>
      </c>
      <c r="E2743" s="594" t="s">
        <v>183</v>
      </c>
      <c r="F2743" s="594" t="s">
        <v>187</v>
      </c>
      <c r="G2743" s="596" t="s">
        <v>2683</v>
      </c>
      <c r="H2743" s="597">
        <v>7200000</v>
      </c>
    </row>
    <row r="2744" spans="1:8">
      <c r="A2744" s="594" t="s">
        <v>132</v>
      </c>
      <c r="B2744" s="594" t="s">
        <v>1367</v>
      </c>
      <c r="C2744" s="594" t="s">
        <v>322</v>
      </c>
      <c r="D2744" s="594" t="s">
        <v>2662</v>
      </c>
      <c r="E2744" s="594" t="s">
        <v>738</v>
      </c>
      <c r="F2744" s="595" t="s">
        <v>411</v>
      </c>
      <c r="G2744" s="596" t="s">
        <v>739</v>
      </c>
      <c r="H2744" s="597">
        <v>131610000</v>
      </c>
    </row>
    <row r="2745" spans="1:8">
      <c r="A2745" s="594" t="s">
        <v>132</v>
      </c>
      <c r="B2745" s="594" t="s">
        <v>1367</v>
      </c>
      <c r="C2745" s="594" t="s">
        <v>322</v>
      </c>
      <c r="D2745" s="594" t="s">
        <v>2662</v>
      </c>
      <c r="E2745" s="594" t="s">
        <v>738</v>
      </c>
      <c r="F2745" s="594" t="s">
        <v>740</v>
      </c>
      <c r="G2745" s="596" t="s">
        <v>741</v>
      </c>
      <c r="H2745" s="597">
        <v>18200000</v>
      </c>
    </row>
    <row r="2746" spans="1:8">
      <c r="A2746" s="594" t="s">
        <v>132</v>
      </c>
      <c r="B2746" s="594" t="s">
        <v>1367</v>
      </c>
      <c r="C2746" s="594" t="s">
        <v>322</v>
      </c>
      <c r="D2746" s="594" t="s">
        <v>2662</v>
      </c>
      <c r="E2746" s="594" t="s">
        <v>738</v>
      </c>
      <c r="F2746" s="594" t="s">
        <v>356</v>
      </c>
      <c r="G2746" s="596" t="s">
        <v>357</v>
      </c>
      <c r="H2746" s="597">
        <v>64100000</v>
      </c>
    </row>
    <row r="2747" spans="1:8">
      <c r="A2747" s="594" t="s">
        <v>132</v>
      </c>
      <c r="B2747" s="594" t="s">
        <v>1367</v>
      </c>
      <c r="C2747" s="594" t="s">
        <v>322</v>
      </c>
      <c r="D2747" s="594" t="s">
        <v>2662</v>
      </c>
      <c r="E2747" s="594" t="s">
        <v>738</v>
      </c>
      <c r="F2747" s="594" t="s">
        <v>296</v>
      </c>
      <c r="G2747" s="596" t="s">
        <v>297</v>
      </c>
      <c r="H2747" s="597">
        <v>49310000</v>
      </c>
    </row>
    <row r="2748" spans="1:8">
      <c r="A2748" s="594" t="s">
        <v>132</v>
      </c>
      <c r="B2748" s="594" t="s">
        <v>1367</v>
      </c>
      <c r="C2748" s="594" t="s">
        <v>322</v>
      </c>
      <c r="D2748" s="594" t="s">
        <v>2662</v>
      </c>
      <c r="E2748" s="594" t="s">
        <v>744</v>
      </c>
      <c r="F2748" s="595" t="s">
        <v>411</v>
      </c>
      <c r="G2748" s="596" t="s">
        <v>2686</v>
      </c>
      <c r="H2748" s="597">
        <v>534950714</v>
      </c>
    </row>
    <row r="2749" spans="1:8">
      <c r="A2749" s="594" t="s">
        <v>132</v>
      </c>
      <c r="B2749" s="594" t="s">
        <v>1367</v>
      </c>
      <c r="C2749" s="594" t="s">
        <v>322</v>
      </c>
      <c r="D2749" s="594" t="s">
        <v>2662</v>
      </c>
      <c r="E2749" s="594" t="s">
        <v>744</v>
      </c>
      <c r="F2749" s="594" t="s">
        <v>1061</v>
      </c>
      <c r="G2749" s="596" t="s">
        <v>2729</v>
      </c>
      <c r="H2749" s="597">
        <v>128927328</v>
      </c>
    </row>
    <row r="2750" spans="1:8">
      <c r="A2750" s="594" t="s">
        <v>132</v>
      </c>
      <c r="B2750" s="594" t="s">
        <v>1367</v>
      </c>
      <c r="C2750" s="594" t="s">
        <v>322</v>
      </c>
      <c r="D2750" s="594" t="s">
        <v>2662</v>
      </c>
      <c r="E2750" s="594" t="s">
        <v>744</v>
      </c>
      <c r="F2750" s="594" t="s">
        <v>572</v>
      </c>
      <c r="G2750" s="596" t="s">
        <v>2689</v>
      </c>
      <c r="H2750" s="597">
        <v>11830000</v>
      </c>
    </row>
    <row r="2751" spans="1:8">
      <c r="A2751" s="594" t="s">
        <v>132</v>
      </c>
      <c r="B2751" s="594" t="s">
        <v>1367</v>
      </c>
      <c r="C2751" s="594" t="s">
        <v>322</v>
      </c>
      <c r="D2751" s="594" t="s">
        <v>2662</v>
      </c>
      <c r="E2751" s="594" t="s">
        <v>744</v>
      </c>
      <c r="F2751" s="594" t="s">
        <v>746</v>
      </c>
      <c r="G2751" s="596" t="s">
        <v>2690</v>
      </c>
      <c r="H2751" s="597">
        <v>29320000</v>
      </c>
    </row>
    <row r="2752" spans="1:8">
      <c r="A2752" s="594" t="s">
        <v>132</v>
      </c>
      <c r="B2752" s="594" t="s">
        <v>1367</v>
      </c>
      <c r="C2752" s="594" t="s">
        <v>322</v>
      </c>
      <c r="D2752" s="594" t="s">
        <v>2662</v>
      </c>
      <c r="E2752" s="594" t="s">
        <v>744</v>
      </c>
      <c r="F2752" s="594" t="s">
        <v>11</v>
      </c>
      <c r="G2752" s="596" t="s">
        <v>2691</v>
      </c>
      <c r="H2752" s="597">
        <v>364873386</v>
      </c>
    </row>
    <row r="2753" spans="1:8">
      <c r="A2753" s="594" t="s">
        <v>132</v>
      </c>
      <c r="B2753" s="594" t="s">
        <v>1367</v>
      </c>
      <c r="C2753" s="594" t="s">
        <v>322</v>
      </c>
      <c r="D2753" s="594" t="s">
        <v>2662</v>
      </c>
      <c r="E2753" s="594" t="s">
        <v>2692</v>
      </c>
      <c r="F2753" s="595" t="s">
        <v>411</v>
      </c>
      <c r="G2753" s="596" t="s">
        <v>2693</v>
      </c>
      <c r="H2753" s="597">
        <v>518906000</v>
      </c>
    </row>
    <row r="2754" spans="1:8">
      <c r="A2754" s="594" t="s">
        <v>132</v>
      </c>
      <c r="B2754" s="594" t="s">
        <v>1367</v>
      </c>
      <c r="C2754" s="594" t="s">
        <v>322</v>
      </c>
      <c r="D2754" s="594" t="s">
        <v>2662</v>
      </c>
      <c r="E2754" s="594" t="s">
        <v>2692</v>
      </c>
      <c r="F2754" s="594" t="s">
        <v>2722</v>
      </c>
      <c r="G2754" s="596" t="s">
        <v>2690</v>
      </c>
      <c r="H2754" s="597">
        <v>84850000</v>
      </c>
    </row>
    <row r="2755" spans="1:8">
      <c r="A2755" s="594" t="s">
        <v>132</v>
      </c>
      <c r="B2755" s="594" t="s">
        <v>1367</v>
      </c>
      <c r="C2755" s="594" t="s">
        <v>322</v>
      </c>
      <c r="D2755" s="594" t="s">
        <v>2662</v>
      </c>
      <c r="E2755" s="594" t="s">
        <v>2692</v>
      </c>
      <c r="F2755" s="594" t="s">
        <v>2694</v>
      </c>
      <c r="G2755" s="596" t="s">
        <v>2689</v>
      </c>
      <c r="H2755" s="597">
        <v>434056000</v>
      </c>
    </row>
    <row r="2756" spans="1:8">
      <c r="A2756" s="594" t="s">
        <v>132</v>
      </c>
      <c r="B2756" s="594" t="s">
        <v>1367</v>
      </c>
      <c r="C2756" s="594" t="s">
        <v>322</v>
      </c>
      <c r="D2756" s="594" t="s">
        <v>2662</v>
      </c>
      <c r="E2756" s="594" t="s">
        <v>189</v>
      </c>
      <c r="F2756" s="595" t="s">
        <v>411</v>
      </c>
      <c r="G2756" s="596" t="s">
        <v>190</v>
      </c>
      <c r="H2756" s="597">
        <v>119087600</v>
      </c>
    </row>
    <row r="2757" spans="1:8">
      <c r="A2757" s="594" t="s">
        <v>132</v>
      </c>
      <c r="B2757" s="594" t="s">
        <v>1367</v>
      </c>
      <c r="C2757" s="594" t="s">
        <v>322</v>
      </c>
      <c r="D2757" s="594" t="s">
        <v>2662</v>
      </c>
      <c r="E2757" s="594" t="s">
        <v>189</v>
      </c>
      <c r="F2757" s="594" t="s">
        <v>13</v>
      </c>
      <c r="G2757" s="596" t="s">
        <v>2732</v>
      </c>
      <c r="H2757" s="597">
        <v>7984000</v>
      </c>
    </row>
    <row r="2758" spans="1:8">
      <c r="A2758" s="594" t="s">
        <v>132</v>
      </c>
      <c r="B2758" s="594" t="s">
        <v>1367</v>
      </c>
      <c r="C2758" s="594" t="s">
        <v>322</v>
      </c>
      <c r="D2758" s="594" t="s">
        <v>2662</v>
      </c>
      <c r="E2758" s="594" t="s">
        <v>189</v>
      </c>
      <c r="F2758" s="594" t="s">
        <v>192</v>
      </c>
      <c r="G2758" s="596" t="s">
        <v>195</v>
      </c>
      <c r="H2758" s="597">
        <v>111103600</v>
      </c>
    </row>
    <row r="2759" spans="1:8">
      <c r="A2759" s="594" t="s">
        <v>132</v>
      </c>
      <c r="B2759" s="594" t="s">
        <v>1367</v>
      </c>
      <c r="C2759" s="594" t="s">
        <v>322</v>
      </c>
      <c r="D2759" s="594" t="s">
        <v>2662</v>
      </c>
      <c r="E2759" s="594" t="s">
        <v>2697</v>
      </c>
      <c r="F2759" s="595" t="s">
        <v>411</v>
      </c>
      <c r="G2759" s="596" t="s">
        <v>2698</v>
      </c>
      <c r="H2759" s="597">
        <v>17641000</v>
      </c>
    </row>
    <row r="2760" spans="1:8">
      <c r="A2760" s="594" t="s">
        <v>132</v>
      </c>
      <c r="B2760" s="594" t="s">
        <v>1367</v>
      </c>
      <c r="C2760" s="594" t="s">
        <v>322</v>
      </c>
      <c r="D2760" s="594" t="s">
        <v>2662</v>
      </c>
      <c r="E2760" s="594" t="s">
        <v>2697</v>
      </c>
      <c r="F2760" s="594" t="s">
        <v>2699</v>
      </c>
      <c r="G2760" s="596" t="s">
        <v>2700</v>
      </c>
      <c r="H2760" s="597">
        <v>17641000</v>
      </c>
    </row>
    <row r="2761" spans="1:8">
      <c r="A2761" s="594" t="s">
        <v>132</v>
      </c>
      <c r="B2761" s="594" t="s">
        <v>1367</v>
      </c>
      <c r="C2761" s="594" t="s">
        <v>322</v>
      </c>
      <c r="D2761" s="594" t="s">
        <v>2662</v>
      </c>
      <c r="E2761" s="594" t="s">
        <v>194</v>
      </c>
      <c r="F2761" s="595" t="s">
        <v>411</v>
      </c>
      <c r="G2761" s="596" t="s">
        <v>195</v>
      </c>
      <c r="H2761" s="597">
        <v>296073600</v>
      </c>
    </row>
    <row r="2762" spans="1:8">
      <c r="A2762" s="594" t="s">
        <v>132</v>
      </c>
      <c r="B2762" s="594" t="s">
        <v>1367</v>
      </c>
      <c r="C2762" s="594" t="s">
        <v>322</v>
      </c>
      <c r="D2762" s="594" t="s">
        <v>2662</v>
      </c>
      <c r="E2762" s="594" t="s">
        <v>194</v>
      </c>
      <c r="F2762" s="594" t="s">
        <v>15</v>
      </c>
      <c r="G2762" s="596" t="s">
        <v>2701</v>
      </c>
      <c r="H2762" s="597">
        <v>2000000</v>
      </c>
    </row>
    <row r="2763" spans="1:8">
      <c r="A2763" s="594" t="s">
        <v>132</v>
      </c>
      <c r="B2763" s="594" t="s">
        <v>1367</v>
      </c>
      <c r="C2763" s="594" t="s">
        <v>322</v>
      </c>
      <c r="D2763" s="594" t="s">
        <v>2662</v>
      </c>
      <c r="E2763" s="594" t="s">
        <v>194</v>
      </c>
      <c r="F2763" s="594" t="s">
        <v>39</v>
      </c>
      <c r="G2763" s="596" t="s">
        <v>2702</v>
      </c>
      <c r="H2763" s="597">
        <v>28892600</v>
      </c>
    </row>
    <row r="2764" spans="1:8">
      <c r="A2764" s="594" t="s">
        <v>132</v>
      </c>
      <c r="B2764" s="594" t="s">
        <v>1367</v>
      </c>
      <c r="C2764" s="594" t="s">
        <v>322</v>
      </c>
      <c r="D2764" s="594" t="s">
        <v>2662</v>
      </c>
      <c r="E2764" s="594" t="s">
        <v>194</v>
      </c>
      <c r="F2764" s="594" t="s">
        <v>198</v>
      </c>
      <c r="G2764" s="596" t="s">
        <v>199</v>
      </c>
      <c r="H2764" s="597">
        <v>226996000</v>
      </c>
    </row>
    <row r="2765" spans="1:8">
      <c r="A2765" s="594" t="s">
        <v>132</v>
      </c>
      <c r="B2765" s="594" t="s">
        <v>1367</v>
      </c>
      <c r="C2765" s="594" t="s">
        <v>322</v>
      </c>
      <c r="D2765" s="594" t="s">
        <v>2662</v>
      </c>
      <c r="E2765" s="594" t="s">
        <v>194</v>
      </c>
      <c r="F2765" s="594" t="s">
        <v>200</v>
      </c>
      <c r="G2765" s="596" t="s">
        <v>201</v>
      </c>
      <c r="H2765" s="597">
        <v>38185000</v>
      </c>
    </row>
    <row r="2766" spans="1:8">
      <c r="A2766" s="594" t="s">
        <v>132</v>
      </c>
      <c r="B2766" s="594" t="s">
        <v>1367</v>
      </c>
      <c r="C2766" s="594" t="s">
        <v>322</v>
      </c>
      <c r="D2766" s="594" t="s">
        <v>2662</v>
      </c>
      <c r="E2766" s="594" t="s">
        <v>573</v>
      </c>
      <c r="F2766" s="595" t="s">
        <v>411</v>
      </c>
      <c r="G2766" s="596" t="s">
        <v>2703</v>
      </c>
      <c r="H2766" s="597">
        <v>37617000</v>
      </c>
    </row>
    <row r="2767" spans="1:8">
      <c r="A2767" s="594" t="s">
        <v>132</v>
      </c>
      <c r="B2767" s="594" t="s">
        <v>1367</v>
      </c>
      <c r="C2767" s="594" t="s">
        <v>322</v>
      </c>
      <c r="D2767" s="594" t="s">
        <v>2662</v>
      </c>
      <c r="E2767" s="594" t="s">
        <v>573</v>
      </c>
      <c r="F2767" s="594" t="s">
        <v>364</v>
      </c>
      <c r="G2767" s="596" t="s">
        <v>365</v>
      </c>
      <c r="H2767" s="597">
        <v>7000000</v>
      </c>
    </row>
    <row r="2768" spans="1:8">
      <c r="A2768" s="594" t="s">
        <v>132</v>
      </c>
      <c r="B2768" s="594" t="s">
        <v>1367</v>
      </c>
      <c r="C2768" s="594" t="s">
        <v>322</v>
      </c>
      <c r="D2768" s="594" t="s">
        <v>2662</v>
      </c>
      <c r="E2768" s="594" t="s">
        <v>573</v>
      </c>
      <c r="F2768" s="594" t="s">
        <v>574</v>
      </c>
      <c r="G2768" s="596" t="s">
        <v>2704</v>
      </c>
      <c r="H2768" s="597">
        <v>30617000</v>
      </c>
    </row>
    <row r="2769" spans="1:8">
      <c r="A2769" s="594" t="s">
        <v>132</v>
      </c>
      <c r="B2769" s="594" t="s">
        <v>1367</v>
      </c>
      <c r="C2769" s="594" t="s">
        <v>322</v>
      </c>
      <c r="D2769" s="594" t="s">
        <v>2662</v>
      </c>
      <c r="E2769" s="594" t="s">
        <v>550</v>
      </c>
      <c r="F2769" s="595" t="s">
        <v>411</v>
      </c>
      <c r="G2769" s="596" t="s">
        <v>2705</v>
      </c>
      <c r="H2769" s="597">
        <v>39500000</v>
      </c>
    </row>
    <row r="2770" spans="1:8">
      <c r="A2770" s="594" t="s">
        <v>132</v>
      </c>
      <c r="B2770" s="594" t="s">
        <v>1367</v>
      </c>
      <c r="C2770" s="594" t="s">
        <v>322</v>
      </c>
      <c r="D2770" s="594" t="s">
        <v>2662</v>
      </c>
      <c r="E2770" s="594" t="s">
        <v>550</v>
      </c>
      <c r="F2770" s="594" t="s">
        <v>2706</v>
      </c>
      <c r="G2770" s="596" t="s">
        <v>72</v>
      </c>
      <c r="H2770" s="597">
        <v>39500000</v>
      </c>
    </row>
    <row r="2771" spans="1:8">
      <c r="A2771" s="594" t="s">
        <v>132</v>
      </c>
      <c r="B2771" s="594" t="s">
        <v>1367</v>
      </c>
      <c r="C2771" s="594" t="s">
        <v>322</v>
      </c>
      <c r="D2771" s="594" t="s">
        <v>2662</v>
      </c>
      <c r="E2771" s="594" t="s">
        <v>260</v>
      </c>
      <c r="F2771" s="595" t="s">
        <v>411</v>
      </c>
      <c r="G2771" s="596" t="s">
        <v>261</v>
      </c>
      <c r="H2771" s="597">
        <v>3345815000</v>
      </c>
    </row>
    <row r="2772" spans="1:8">
      <c r="A2772" s="594" t="s">
        <v>132</v>
      </c>
      <c r="B2772" s="594" t="s">
        <v>1367</v>
      </c>
      <c r="C2772" s="594" t="s">
        <v>322</v>
      </c>
      <c r="D2772" s="594" t="s">
        <v>2662</v>
      </c>
      <c r="E2772" s="594" t="s">
        <v>260</v>
      </c>
      <c r="F2772" s="594" t="s">
        <v>262</v>
      </c>
      <c r="G2772" s="596" t="s">
        <v>2707</v>
      </c>
      <c r="H2772" s="597">
        <v>3345815000</v>
      </c>
    </row>
    <row r="2773" spans="1:8">
      <c r="A2773" s="594" t="s">
        <v>132</v>
      </c>
      <c r="B2773" s="594" t="s">
        <v>1367</v>
      </c>
      <c r="C2773" s="594" t="s">
        <v>322</v>
      </c>
      <c r="D2773" s="594" t="s">
        <v>2662</v>
      </c>
      <c r="E2773" s="594" t="s">
        <v>53</v>
      </c>
      <c r="F2773" s="595" t="s">
        <v>411</v>
      </c>
      <c r="G2773" s="596" t="s">
        <v>193</v>
      </c>
      <c r="H2773" s="597">
        <v>198249000</v>
      </c>
    </row>
    <row r="2774" spans="1:8">
      <c r="A2774" s="594" t="s">
        <v>132</v>
      </c>
      <c r="B2774" s="594" t="s">
        <v>1367</v>
      </c>
      <c r="C2774" s="594" t="s">
        <v>322</v>
      </c>
      <c r="D2774" s="594" t="s">
        <v>2662</v>
      </c>
      <c r="E2774" s="594" t="s">
        <v>53</v>
      </c>
      <c r="F2774" s="594" t="s">
        <v>54</v>
      </c>
      <c r="G2774" s="596" t="s">
        <v>55</v>
      </c>
      <c r="H2774" s="597">
        <v>98789000</v>
      </c>
    </row>
    <row r="2775" spans="1:8">
      <c r="A2775" s="594" t="s">
        <v>132</v>
      </c>
      <c r="B2775" s="594" t="s">
        <v>1367</v>
      </c>
      <c r="C2775" s="594" t="s">
        <v>322</v>
      </c>
      <c r="D2775" s="594" t="s">
        <v>2662</v>
      </c>
      <c r="E2775" s="594" t="s">
        <v>53</v>
      </c>
      <c r="F2775" s="594" t="s">
        <v>56</v>
      </c>
      <c r="G2775" s="596" t="s">
        <v>57</v>
      </c>
      <c r="H2775" s="597">
        <v>99460000</v>
      </c>
    </row>
    <row r="2776" spans="1:8">
      <c r="A2776" s="594" t="s">
        <v>132</v>
      </c>
      <c r="B2776" s="594" t="s">
        <v>491</v>
      </c>
      <c r="C2776" s="595" t="s">
        <v>411</v>
      </c>
      <c r="D2776" s="595" t="s">
        <v>411</v>
      </c>
      <c r="E2776" s="595" t="s">
        <v>411</v>
      </c>
      <c r="F2776" s="595" t="s">
        <v>411</v>
      </c>
      <c r="G2776" s="596" t="s">
        <v>492</v>
      </c>
      <c r="H2776" s="597">
        <v>315839475459</v>
      </c>
    </row>
    <row r="2777" spans="1:8">
      <c r="A2777" s="594" t="s">
        <v>132</v>
      </c>
      <c r="B2777" s="594" t="s">
        <v>491</v>
      </c>
      <c r="C2777" s="594" t="s">
        <v>570</v>
      </c>
      <c r="D2777" s="595" t="s">
        <v>411</v>
      </c>
      <c r="E2777" s="595" t="s">
        <v>411</v>
      </c>
      <c r="F2777" s="595" t="s">
        <v>411</v>
      </c>
      <c r="G2777" s="596" t="s">
        <v>2711</v>
      </c>
      <c r="H2777" s="597">
        <v>5926479000</v>
      </c>
    </row>
    <row r="2778" spans="1:8">
      <c r="A2778" s="594" t="s">
        <v>132</v>
      </c>
      <c r="B2778" s="594" t="s">
        <v>491</v>
      </c>
      <c r="C2778" s="594" t="s">
        <v>570</v>
      </c>
      <c r="D2778" s="594" t="s">
        <v>2713</v>
      </c>
      <c r="E2778" s="595" t="s">
        <v>411</v>
      </c>
      <c r="F2778" s="595" t="s">
        <v>411</v>
      </c>
      <c r="G2778" s="596" t="s">
        <v>2714</v>
      </c>
      <c r="H2778" s="597">
        <v>52690000</v>
      </c>
    </row>
    <row r="2779" spans="1:8">
      <c r="A2779" s="594" t="s">
        <v>132</v>
      </c>
      <c r="B2779" s="594" t="s">
        <v>491</v>
      </c>
      <c r="C2779" s="594" t="s">
        <v>570</v>
      </c>
      <c r="D2779" s="594" t="s">
        <v>2713</v>
      </c>
      <c r="E2779" s="594" t="s">
        <v>738</v>
      </c>
      <c r="F2779" s="595" t="s">
        <v>411</v>
      </c>
      <c r="G2779" s="596" t="s">
        <v>739</v>
      </c>
      <c r="H2779" s="597">
        <v>52690000</v>
      </c>
    </row>
    <row r="2780" spans="1:8">
      <c r="A2780" s="594" t="s">
        <v>132</v>
      </c>
      <c r="B2780" s="594" t="s">
        <v>491</v>
      </c>
      <c r="C2780" s="594" t="s">
        <v>570</v>
      </c>
      <c r="D2780" s="594" t="s">
        <v>2713</v>
      </c>
      <c r="E2780" s="594" t="s">
        <v>738</v>
      </c>
      <c r="F2780" s="594" t="s">
        <v>296</v>
      </c>
      <c r="G2780" s="596" t="s">
        <v>297</v>
      </c>
      <c r="H2780" s="597">
        <v>52690000</v>
      </c>
    </row>
    <row r="2781" spans="1:8">
      <c r="A2781" s="594" t="s">
        <v>132</v>
      </c>
      <c r="B2781" s="594" t="s">
        <v>491</v>
      </c>
      <c r="C2781" s="594" t="s">
        <v>570</v>
      </c>
      <c r="D2781" s="594" t="s">
        <v>2827</v>
      </c>
      <c r="E2781" s="595" t="s">
        <v>411</v>
      </c>
      <c r="F2781" s="595" t="s">
        <v>411</v>
      </c>
      <c r="G2781" s="596" t="s">
        <v>2828</v>
      </c>
      <c r="H2781" s="597">
        <v>5873789000</v>
      </c>
    </row>
    <row r="2782" spans="1:8">
      <c r="A2782" s="594" t="s">
        <v>132</v>
      </c>
      <c r="B2782" s="594" t="s">
        <v>491</v>
      </c>
      <c r="C2782" s="594" t="s">
        <v>570</v>
      </c>
      <c r="D2782" s="594" t="s">
        <v>2827</v>
      </c>
      <c r="E2782" s="594" t="s">
        <v>142</v>
      </c>
      <c r="F2782" s="595" t="s">
        <v>411</v>
      </c>
      <c r="G2782" s="596" t="s">
        <v>143</v>
      </c>
      <c r="H2782" s="597">
        <v>2650519364</v>
      </c>
    </row>
    <row r="2783" spans="1:8">
      <c r="A2783" s="594" t="s">
        <v>132</v>
      </c>
      <c r="B2783" s="594" t="s">
        <v>491</v>
      </c>
      <c r="C2783" s="594" t="s">
        <v>570</v>
      </c>
      <c r="D2783" s="594" t="s">
        <v>2827</v>
      </c>
      <c r="E2783" s="594" t="s">
        <v>142</v>
      </c>
      <c r="F2783" s="594" t="s">
        <v>144</v>
      </c>
      <c r="G2783" s="596" t="s">
        <v>2664</v>
      </c>
      <c r="H2783" s="597">
        <v>2650519364</v>
      </c>
    </row>
    <row r="2784" spans="1:8">
      <c r="A2784" s="594" t="s">
        <v>132</v>
      </c>
      <c r="B2784" s="594" t="s">
        <v>491</v>
      </c>
      <c r="C2784" s="594" t="s">
        <v>570</v>
      </c>
      <c r="D2784" s="594" t="s">
        <v>2827</v>
      </c>
      <c r="E2784" s="594" t="s">
        <v>202</v>
      </c>
      <c r="F2784" s="595" t="s">
        <v>411</v>
      </c>
      <c r="G2784" s="596" t="s">
        <v>2719</v>
      </c>
      <c r="H2784" s="597">
        <v>66262800</v>
      </c>
    </row>
    <row r="2785" spans="1:8">
      <c r="A2785" s="594" t="s">
        <v>132</v>
      </c>
      <c r="B2785" s="594" t="s">
        <v>491</v>
      </c>
      <c r="C2785" s="594" t="s">
        <v>570</v>
      </c>
      <c r="D2785" s="594" t="s">
        <v>2827</v>
      </c>
      <c r="E2785" s="594" t="s">
        <v>202</v>
      </c>
      <c r="F2785" s="594" t="s">
        <v>767</v>
      </c>
      <c r="G2785" s="596" t="s">
        <v>2720</v>
      </c>
      <c r="H2785" s="597">
        <v>66262800</v>
      </c>
    </row>
    <row r="2786" spans="1:8">
      <c r="A2786" s="594" t="s">
        <v>132</v>
      </c>
      <c r="B2786" s="594" t="s">
        <v>491</v>
      </c>
      <c r="C2786" s="594" t="s">
        <v>570</v>
      </c>
      <c r="D2786" s="594" t="s">
        <v>2827</v>
      </c>
      <c r="E2786" s="594" t="s">
        <v>148</v>
      </c>
      <c r="F2786" s="595" t="s">
        <v>411</v>
      </c>
      <c r="G2786" s="596" t="s">
        <v>149</v>
      </c>
      <c r="H2786" s="597">
        <v>1051814471</v>
      </c>
    </row>
    <row r="2787" spans="1:8">
      <c r="A2787" s="594" t="s">
        <v>132</v>
      </c>
      <c r="B2787" s="594" t="s">
        <v>491</v>
      </c>
      <c r="C2787" s="594" t="s">
        <v>570</v>
      </c>
      <c r="D2787" s="594" t="s">
        <v>2827</v>
      </c>
      <c r="E2787" s="594" t="s">
        <v>148</v>
      </c>
      <c r="F2787" s="594" t="s">
        <v>223</v>
      </c>
      <c r="G2787" s="596" t="s">
        <v>224</v>
      </c>
      <c r="H2787" s="597">
        <v>110356524</v>
      </c>
    </row>
    <row r="2788" spans="1:8">
      <c r="A2788" s="594" t="s">
        <v>132</v>
      </c>
      <c r="B2788" s="594" t="s">
        <v>491</v>
      </c>
      <c r="C2788" s="594" t="s">
        <v>570</v>
      </c>
      <c r="D2788" s="594" t="s">
        <v>2827</v>
      </c>
      <c r="E2788" s="594" t="s">
        <v>148</v>
      </c>
      <c r="F2788" s="594" t="s">
        <v>1075</v>
      </c>
      <c r="G2788" s="596" t="s">
        <v>2666</v>
      </c>
      <c r="H2788" s="597">
        <v>2758398</v>
      </c>
    </row>
    <row r="2789" spans="1:8">
      <c r="A2789" s="594" t="s">
        <v>132</v>
      </c>
      <c r="B2789" s="594" t="s">
        <v>491</v>
      </c>
      <c r="C2789" s="594" t="s">
        <v>570</v>
      </c>
      <c r="D2789" s="594" t="s">
        <v>2827</v>
      </c>
      <c r="E2789" s="594" t="s">
        <v>148</v>
      </c>
      <c r="F2789" s="594" t="s">
        <v>26</v>
      </c>
      <c r="G2789" s="596" t="s">
        <v>2727</v>
      </c>
      <c r="H2789" s="597">
        <v>1614000</v>
      </c>
    </row>
    <row r="2790" spans="1:8">
      <c r="A2790" s="594" t="s">
        <v>132</v>
      </c>
      <c r="B2790" s="594" t="s">
        <v>491</v>
      </c>
      <c r="C2790" s="594" t="s">
        <v>570</v>
      </c>
      <c r="D2790" s="594" t="s">
        <v>2827</v>
      </c>
      <c r="E2790" s="594" t="s">
        <v>148</v>
      </c>
      <c r="F2790" s="594" t="s">
        <v>593</v>
      </c>
      <c r="G2790" s="596" t="s">
        <v>594</v>
      </c>
      <c r="H2790" s="597">
        <v>669423630</v>
      </c>
    </row>
    <row r="2791" spans="1:8">
      <c r="A2791" s="594" t="s">
        <v>132</v>
      </c>
      <c r="B2791" s="594" t="s">
        <v>491</v>
      </c>
      <c r="C2791" s="594" t="s">
        <v>570</v>
      </c>
      <c r="D2791" s="594" t="s">
        <v>2827</v>
      </c>
      <c r="E2791" s="594" t="s">
        <v>148</v>
      </c>
      <c r="F2791" s="594" t="s">
        <v>150</v>
      </c>
      <c r="G2791" s="596" t="s">
        <v>151</v>
      </c>
      <c r="H2791" s="597">
        <v>14248000</v>
      </c>
    </row>
    <row r="2792" spans="1:8">
      <c r="A2792" s="594" t="s">
        <v>132</v>
      </c>
      <c r="B2792" s="594" t="s">
        <v>491</v>
      </c>
      <c r="C2792" s="594" t="s">
        <v>570</v>
      </c>
      <c r="D2792" s="594" t="s">
        <v>2827</v>
      </c>
      <c r="E2792" s="594" t="s">
        <v>148</v>
      </c>
      <c r="F2792" s="594" t="s">
        <v>605</v>
      </c>
      <c r="G2792" s="596" t="s">
        <v>2668</v>
      </c>
      <c r="H2792" s="597">
        <v>253413919</v>
      </c>
    </row>
    <row r="2793" spans="1:8">
      <c r="A2793" s="594" t="s">
        <v>132</v>
      </c>
      <c r="B2793" s="594" t="s">
        <v>491</v>
      </c>
      <c r="C2793" s="594" t="s">
        <v>570</v>
      </c>
      <c r="D2793" s="594" t="s">
        <v>2827</v>
      </c>
      <c r="E2793" s="594" t="s">
        <v>582</v>
      </c>
      <c r="F2793" s="595" t="s">
        <v>411</v>
      </c>
      <c r="G2793" s="596" t="s">
        <v>583</v>
      </c>
      <c r="H2793" s="597">
        <v>44720000</v>
      </c>
    </row>
    <row r="2794" spans="1:8">
      <c r="A2794" s="594" t="s">
        <v>132</v>
      </c>
      <c r="B2794" s="594" t="s">
        <v>491</v>
      </c>
      <c r="C2794" s="594" t="s">
        <v>570</v>
      </c>
      <c r="D2794" s="594" t="s">
        <v>2827</v>
      </c>
      <c r="E2794" s="594" t="s">
        <v>582</v>
      </c>
      <c r="F2794" s="594" t="s">
        <v>584</v>
      </c>
      <c r="G2794" s="596" t="s">
        <v>2670</v>
      </c>
      <c r="H2794" s="597">
        <v>44720000</v>
      </c>
    </row>
    <row r="2795" spans="1:8">
      <c r="A2795" s="594" t="s">
        <v>132</v>
      </c>
      <c r="B2795" s="594" t="s">
        <v>491</v>
      </c>
      <c r="C2795" s="594" t="s">
        <v>570</v>
      </c>
      <c r="D2795" s="594" t="s">
        <v>2827</v>
      </c>
      <c r="E2795" s="594" t="s">
        <v>152</v>
      </c>
      <c r="F2795" s="595" t="s">
        <v>411</v>
      </c>
      <c r="G2795" s="596" t="s">
        <v>153</v>
      </c>
      <c r="H2795" s="597">
        <v>310000</v>
      </c>
    </row>
    <row r="2796" spans="1:8">
      <c r="A2796" s="594" t="s">
        <v>132</v>
      </c>
      <c r="B2796" s="594" t="s">
        <v>491</v>
      </c>
      <c r="C2796" s="594" t="s">
        <v>570</v>
      </c>
      <c r="D2796" s="594" t="s">
        <v>2827</v>
      </c>
      <c r="E2796" s="594" t="s">
        <v>152</v>
      </c>
      <c r="F2796" s="594" t="s">
        <v>606</v>
      </c>
      <c r="G2796" s="596" t="s">
        <v>195</v>
      </c>
      <c r="H2796" s="597">
        <v>310000</v>
      </c>
    </row>
    <row r="2797" spans="1:8">
      <c r="A2797" s="594" t="s">
        <v>132</v>
      </c>
      <c r="B2797" s="594" t="s">
        <v>491</v>
      </c>
      <c r="C2797" s="594" t="s">
        <v>570</v>
      </c>
      <c r="D2797" s="594" t="s">
        <v>2827</v>
      </c>
      <c r="E2797" s="594" t="s">
        <v>156</v>
      </c>
      <c r="F2797" s="595" t="s">
        <v>411</v>
      </c>
      <c r="G2797" s="596" t="s">
        <v>514</v>
      </c>
      <c r="H2797" s="597">
        <v>724082461</v>
      </c>
    </row>
    <row r="2798" spans="1:8">
      <c r="A2798" s="594" t="s">
        <v>132</v>
      </c>
      <c r="B2798" s="594" t="s">
        <v>491</v>
      </c>
      <c r="C2798" s="594" t="s">
        <v>570</v>
      </c>
      <c r="D2798" s="594" t="s">
        <v>2827</v>
      </c>
      <c r="E2798" s="594" t="s">
        <v>156</v>
      </c>
      <c r="F2798" s="594" t="s">
        <v>157</v>
      </c>
      <c r="G2798" s="596" t="s">
        <v>158</v>
      </c>
      <c r="H2798" s="597">
        <v>540048161</v>
      </c>
    </row>
    <row r="2799" spans="1:8">
      <c r="A2799" s="594" t="s">
        <v>132</v>
      </c>
      <c r="B2799" s="594" t="s">
        <v>491</v>
      </c>
      <c r="C2799" s="594" t="s">
        <v>570</v>
      </c>
      <c r="D2799" s="594" t="s">
        <v>2827</v>
      </c>
      <c r="E2799" s="594" t="s">
        <v>156</v>
      </c>
      <c r="F2799" s="594" t="s">
        <v>159</v>
      </c>
      <c r="G2799" s="596" t="s">
        <v>160</v>
      </c>
      <c r="H2799" s="597">
        <v>92580081</v>
      </c>
    </row>
    <row r="2800" spans="1:8">
      <c r="A2800" s="594" t="s">
        <v>132</v>
      </c>
      <c r="B2800" s="594" t="s">
        <v>491</v>
      </c>
      <c r="C2800" s="594" t="s">
        <v>570</v>
      </c>
      <c r="D2800" s="594" t="s">
        <v>2827</v>
      </c>
      <c r="E2800" s="594" t="s">
        <v>156</v>
      </c>
      <c r="F2800" s="594" t="s">
        <v>161</v>
      </c>
      <c r="G2800" s="596" t="s">
        <v>162</v>
      </c>
      <c r="H2800" s="597">
        <v>61719945</v>
      </c>
    </row>
    <row r="2801" spans="1:8">
      <c r="A2801" s="594" t="s">
        <v>132</v>
      </c>
      <c r="B2801" s="594" t="s">
        <v>491</v>
      </c>
      <c r="C2801" s="594" t="s">
        <v>570</v>
      </c>
      <c r="D2801" s="594" t="s">
        <v>2827</v>
      </c>
      <c r="E2801" s="594" t="s">
        <v>156</v>
      </c>
      <c r="F2801" s="594" t="s">
        <v>1</v>
      </c>
      <c r="G2801" s="596" t="s">
        <v>2</v>
      </c>
      <c r="H2801" s="597">
        <v>29734274</v>
      </c>
    </row>
    <row r="2802" spans="1:8">
      <c r="A2802" s="594" t="s">
        <v>132</v>
      </c>
      <c r="B2802" s="594" t="s">
        <v>491</v>
      </c>
      <c r="C2802" s="594" t="s">
        <v>570</v>
      </c>
      <c r="D2802" s="594" t="s">
        <v>2827</v>
      </c>
      <c r="E2802" s="594" t="s">
        <v>163</v>
      </c>
      <c r="F2802" s="595" t="s">
        <v>411</v>
      </c>
      <c r="G2802" s="596" t="s">
        <v>164</v>
      </c>
      <c r="H2802" s="597">
        <v>1456000</v>
      </c>
    </row>
    <row r="2803" spans="1:8">
      <c r="A2803" s="594" t="s">
        <v>132</v>
      </c>
      <c r="B2803" s="594" t="s">
        <v>491</v>
      </c>
      <c r="C2803" s="594" t="s">
        <v>570</v>
      </c>
      <c r="D2803" s="594" t="s">
        <v>2827</v>
      </c>
      <c r="E2803" s="594" t="s">
        <v>163</v>
      </c>
      <c r="F2803" s="594" t="s">
        <v>165</v>
      </c>
      <c r="G2803" s="596" t="s">
        <v>195</v>
      </c>
      <c r="H2803" s="597">
        <v>1456000</v>
      </c>
    </row>
    <row r="2804" spans="1:8">
      <c r="A2804" s="594" t="s">
        <v>132</v>
      </c>
      <c r="B2804" s="594" t="s">
        <v>491</v>
      </c>
      <c r="C2804" s="594" t="s">
        <v>570</v>
      </c>
      <c r="D2804" s="594" t="s">
        <v>2827</v>
      </c>
      <c r="E2804" s="594" t="s">
        <v>167</v>
      </c>
      <c r="F2804" s="595" t="s">
        <v>411</v>
      </c>
      <c r="G2804" s="596" t="s">
        <v>168</v>
      </c>
      <c r="H2804" s="597">
        <v>109798811</v>
      </c>
    </row>
    <row r="2805" spans="1:8">
      <c r="A2805" s="594" t="s">
        <v>132</v>
      </c>
      <c r="B2805" s="594" t="s">
        <v>491</v>
      </c>
      <c r="C2805" s="594" t="s">
        <v>570</v>
      </c>
      <c r="D2805" s="594" t="s">
        <v>2827</v>
      </c>
      <c r="E2805" s="594" t="s">
        <v>167</v>
      </c>
      <c r="F2805" s="594" t="s">
        <v>228</v>
      </c>
      <c r="G2805" s="596" t="s">
        <v>2673</v>
      </c>
      <c r="H2805" s="597">
        <v>53838731</v>
      </c>
    </row>
    <row r="2806" spans="1:8">
      <c r="A2806" s="594" t="s">
        <v>132</v>
      </c>
      <c r="B2806" s="594" t="s">
        <v>491</v>
      </c>
      <c r="C2806" s="594" t="s">
        <v>570</v>
      </c>
      <c r="D2806" s="594" t="s">
        <v>2827</v>
      </c>
      <c r="E2806" s="594" t="s">
        <v>167</v>
      </c>
      <c r="F2806" s="594" t="s">
        <v>169</v>
      </c>
      <c r="G2806" s="596" t="s">
        <v>2674</v>
      </c>
      <c r="H2806" s="597">
        <v>44096080</v>
      </c>
    </row>
    <row r="2807" spans="1:8">
      <c r="A2807" s="594" t="s">
        <v>132</v>
      </c>
      <c r="B2807" s="594" t="s">
        <v>491</v>
      </c>
      <c r="C2807" s="594" t="s">
        <v>570</v>
      </c>
      <c r="D2807" s="594" t="s">
        <v>2827</v>
      </c>
      <c r="E2807" s="594" t="s">
        <v>167</v>
      </c>
      <c r="F2807" s="594" t="s">
        <v>230</v>
      </c>
      <c r="G2807" s="596" t="s">
        <v>2675</v>
      </c>
      <c r="H2807" s="597">
        <v>10704000</v>
      </c>
    </row>
    <row r="2808" spans="1:8">
      <c r="A2808" s="594" t="s">
        <v>132</v>
      </c>
      <c r="B2808" s="594" t="s">
        <v>491</v>
      </c>
      <c r="C2808" s="594" t="s">
        <v>570</v>
      </c>
      <c r="D2808" s="594" t="s">
        <v>2827</v>
      </c>
      <c r="E2808" s="594" t="s">
        <v>167</v>
      </c>
      <c r="F2808" s="594" t="s">
        <v>214</v>
      </c>
      <c r="G2808" s="596" t="s">
        <v>2676</v>
      </c>
      <c r="H2808" s="597">
        <v>930000</v>
      </c>
    </row>
    <row r="2809" spans="1:8">
      <c r="A2809" s="594" t="s">
        <v>132</v>
      </c>
      <c r="B2809" s="594" t="s">
        <v>491</v>
      </c>
      <c r="C2809" s="594" t="s">
        <v>570</v>
      </c>
      <c r="D2809" s="594" t="s">
        <v>2827</v>
      </c>
      <c r="E2809" s="594" t="s">
        <v>167</v>
      </c>
      <c r="F2809" s="594" t="s">
        <v>232</v>
      </c>
      <c r="G2809" s="596" t="s">
        <v>195</v>
      </c>
      <c r="H2809" s="597">
        <v>230000</v>
      </c>
    </row>
    <row r="2810" spans="1:8">
      <c r="A2810" s="594" t="s">
        <v>132</v>
      </c>
      <c r="B2810" s="594" t="s">
        <v>491</v>
      </c>
      <c r="C2810" s="594" t="s">
        <v>570</v>
      </c>
      <c r="D2810" s="594" t="s">
        <v>2827</v>
      </c>
      <c r="E2810" s="594" t="s">
        <v>171</v>
      </c>
      <c r="F2810" s="595" t="s">
        <v>411</v>
      </c>
      <c r="G2810" s="596" t="s">
        <v>2677</v>
      </c>
      <c r="H2810" s="597">
        <v>49464500</v>
      </c>
    </row>
    <row r="2811" spans="1:8">
      <c r="A2811" s="594" t="s">
        <v>132</v>
      </c>
      <c r="B2811" s="594" t="s">
        <v>491</v>
      </c>
      <c r="C2811" s="594" t="s">
        <v>570</v>
      </c>
      <c r="D2811" s="594" t="s">
        <v>2827</v>
      </c>
      <c r="E2811" s="594" t="s">
        <v>171</v>
      </c>
      <c r="F2811" s="594" t="s">
        <v>173</v>
      </c>
      <c r="G2811" s="596" t="s">
        <v>174</v>
      </c>
      <c r="H2811" s="597">
        <v>40225000</v>
      </c>
    </row>
    <row r="2812" spans="1:8">
      <c r="A2812" s="594" t="s">
        <v>132</v>
      </c>
      <c r="B2812" s="594" t="s">
        <v>491</v>
      </c>
      <c r="C2812" s="594" t="s">
        <v>570</v>
      </c>
      <c r="D2812" s="594" t="s">
        <v>2827</v>
      </c>
      <c r="E2812" s="594" t="s">
        <v>171</v>
      </c>
      <c r="F2812" s="594" t="s">
        <v>216</v>
      </c>
      <c r="G2812" s="596" t="s">
        <v>217</v>
      </c>
      <c r="H2812" s="597">
        <v>2975000</v>
      </c>
    </row>
    <row r="2813" spans="1:8">
      <c r="A2813" s="594" t="s">
        <v>132</v>
      </c>
      <c r="B2813" s="594" t="s">
        <v>491</v>
      </c>
      <c r="C2813" s="594" t="s">
        <v>570</v>
      </c>
      <c r="D2813" s="594" t="s">
        <v>2827</v>
      </c>
      <c r="E2813" s="594" t="s">
        <v>171</v>
      </c>
      <c r="F2813" s="594" t="s">
        <v>175</v>
      </c>
      <c r="G2813" s="596" t="s">
        <v>176</v>
      </c>
      <c r="H2813" s="597">
        <v>6264500</v>
      </c>
    </row>
    <row r="2814" spans="1:8">
      <c r="A2814" s="594" t="s">
        <v>132</v>
      </c>
      <c r="B2814" s="594" t="s">
        <v>491</v>
      </c>
      <c r="C2814" s="594" t="s">
        <v>570</v>
      </c>
      <c r="D2814" s="594" t="s">
        <v>2827</v>
      </c>
      <c r="E2814" s="594" t="s">
        <v>177</v>
      </c>
      <c r="F2814" s="595" t="s">
        <v>411</v>
      </c>
      <c r="G2814" s="596" t="s">
        <v>178</v>
      </c>
      <c r="H2814" s="597">
        <v>48422222</v>
      </c>
    </row>
    <row r="2815" spans="1:8">
      <c r="A2815" s="594" t="s">
        <v>132</v>
      </c>
      <c r="B2815" s="594" t="s">
        <v>491</v>
      </c>
      <c r="C2815" s="594" t="s">
        <v>570</v>
      </c>
      <c r="D2815" s="594" t="s">
        <v>2827</v>
      </c>
      <c r="E2815" s="594" t="s">
        <v>177</v>
      </c>
      <c r="F2815" s="594" t="s">
        <v>181</v>
      </c>
      <c r="G2815" s="596" t="s">
        <v>182</v>
      </c>
      <c r="H2815" s="597">
        <v>2071630</v>
      </c>
    </row>
    <row r="2816" spans="1:8">
      <c r="A2816" s="594" t="s">
        <v>132</v>
      </c>
      <c r="B2816" s="594" t="s">
        <v>491</v>
      </c>
      <c r="C2816" s="594" t="s">
        <v>570</v>
      </c>
      <c r="D2816" s="594" t="s">
        <v>2827</v>
      </c>
      <c r="E2816" s="594" t="s">
        <v>177</v>
      </c>
      <c r="F2816" s="594" t="s">
        <v>1290</v>
      </c>
      <c r="G2816" s="596" t="s">
        <v>2721</v>
      </c>
      <c r="H2816" s="597">
        <v>7451092</v>
      </c>
    </row>
    <row r="2817" spans="1:8">
      <c r="A2817" s="594" t="s">
        <v>132</v>
      </c>
      <c r="B2817" s="594" t="s">
        <v>491</v>
      </c>
      <c r="C2817" s="594" t="s">
        <v>570</v>
      </c>
      <c r="D2817" s="594" t="s">
        <v>2827</v>
      </c>
      <c r="E2817" s="594" t="s">
        <v>177</v>
      </c>
      <c r="F2817" s="594" t="s">
        <v>441</v>
      </c>
      <c r="G2817" s="596" t="s">
        <v>2728</v>
      </c>
      <c r="H2817" s="597">
        <v>10000000</v>
      </c>
    </row>
    <row r="2818" spans="1:8">
      <c r="A2818" s="594" t="s">
        <v>132</v>
      </c>
      <c r="B2818" s="594" t="s">
        <v>491</v>
      </c>
      <c r="C2818" s="594" t="s">
        <v>570</v>
      </c>
      <c r="D2818" s="594" t="s">
        <v>2827</v>
      </c>
      <c r="E2818" s="594" t="s">
        <v>177</v>
      </c>
      <c r="F2818" s="594" t="s">
        <v>237</v>
      </c>
      <c r="G2818" s="596" t="s">
        <v>2681</v>
      </c>
      <c r="H2818" s="597">
        <v>28700000</v>
      </c>
    </row>
    <row r="2819" spans="1:8">
      <c r="A2819" s="594" t="s">
        <v>132</v>
      </c>
      <c r="B2819" s="594" t="s">
        <v>491</v>
      </c>
      <c r="C2819" s="594" t="s">
        <v>570</v>
      </c>
      <c r="D2819" s="594" t="s">
        <v>2827</v>
      </c>
      <c r="E2819" s="594" t="s">
        <v>177</v>
      </c>
      <c r="F2819" s="594" t="s">
        <v>239</v>
      </c>
      <c r="G2819" s="596" t="s">
        <v>205</v>
      </c>
      <c r="H2819" s="597">
        <v>199500</v>
      </c>
    </row>
    <row r="2820" spans="1:8">
      <c r="A2820" s="594" t="s">
        <v>132</v>
      </c>
      <c r="B2820" s="594" t="s">
        <v>491</v>
      </c>
      <c r="C2820" s="594" t="s">
        <v>570</v>
      </c>
      <c r="D2820" s="594" t="s">
        <v>2827</v>
      </c>
      <c r="E2820" s="594" t="s">
        <v>240</v>
      </c>
      <c r="F2820" s="595" t="s">
        <v>411</v>
      </c>
      <c r="G2820" s="596" t="s">
        <v>241</v>
      </c>
      <c r="H2820" s="597">
        <v>3776000</v>
      </c>
    </row>
    <row r="2821" spans="1:8">
      <c r="A2821" s="594" t="s">
        <v>132</v>
      </c>
      <c r="B2821" s="594" t="s">
        <v>491</v>
      </c>
      <c r="C2821" s="594" t="s">
        <v>570</v>
      </c>
      <c r="D2821" s="594" t="s">
        <v>2827</v>
      </c>
      <c r="E2821" s="594" t="s">
        <v>240</v>
      </c>
      <c r="F2821" s="594" t="s">
        <v>735</v>
      </c>
      <c r="G2821" s="596" t="s">
        <v>193</v>
      </c>
      <c r="H2821" s="597">
        <v>3776000</v>
      </c>
    </row>
    <row r="2822" spans="1:8">
      <c r="A2822" s="594" t="s">
        <v>132</v>
      </c>
      <c r="B2822" s="594" t="s">
        <v>491</v>
      </c>
      <c r="C2822" s="594" t="s">
        <v>570</v>
      </c>
      <c r="D2822" s="594" t="s">
        <v>2827</v>
      </c>
      <c r="E2822" s="594" t="s">
        <v>183</v>
      </c>
      <c r="F2822" s="595" t="s">
        <v>411</v>
      </c>
      <c r="G2822" s="596" t="s">
        <v>184</v>
      </c>
      <c r="H2822" s="597">
        <v>26656000</v>
      </c>
    </row>
    <row r="2823" spans="1:8">
      <c r="A2823" s="594" t="s">
        <v>132</v>
      </c>
      <c r="B2823" s="594" t="s">
        <v>491</v>
      </c>
      <c r="C2823" s="594" t="s">
        <v>570</v>
      </c>
      <c r="D2823" s="594" t="s">
        <v>2827</v>
      </c>
      <c r="E2823" s="594" t="s">
        <v>183</v>
      </c>
      <c r="F2823" s="594" t="s">
        <v>736</v>
      </c>
      <c r="G2823" s="596" t="s">
        <v>737</v>
      </c>
      <c r="H2823" s="597">
        <v>1826000</v>
      </c>
    </row>
    <row r="2824" spans="1:8">
      <c r="A2824" s="594" t="s">
        <v>132</v>
      </c>
      <c r="B2824" s="594" t="s">
        <v>491</v>
      </c>
      <c r="C2824" s="594" t="s">
        <v>570</v>
      </c>
      <c r="D2824" s="594" t="s">
        <v>2827</v>
      </c>
      <c r="E2824" s="594" t="s">
        <v>183</v>
      </c>
      <c r="F2824" s="594" t="s">
        <v>185</v>
      </c>
      <c r="G2824" s="596" t="s">
        <v>186</v>
      </c>
      <c r="H2824" s="597">
        <v>600000</v>
      </c>
    </row>
    <row r="2825" spans="1:8">
      <c r="A2825" s="594" t="s">
        <v>132</v>
      </c>
      <c r="B2825" s="594" t="s">
        <v>491</v>
      </c>
      <c r="C2825" s="594" t="s">
        <v>570</v>
      </c>
      <c r="D2825" s="594" t="s">
        <v>2827</v>
      </c>
      <c r="E2825" s="594" t="s">
        <v>183</v>
      </c>
      <c r="F2825" s="594" t="s">
        <v>187</v>
      </c>
      <c r="G2825" s="596" t="s">
        <v>2683</v>
      </c>
      <c r="H2825" s="597">
        <v>24230000</v>
      </c>
    </row>
    <row r="2826" spans="1:8">
      <c r="A2826" s="594" t="s">
        <v>132</v>
      </c>
      <c r="B2826" s="594" t="s">
        <v>491</v>
      </c>
      <c r="C2826" s="594" t="s">
        <v>570</v>
      </c>
      <c r="D2826" s="594" t="s">
        <v>2827</v>
      </c>
      <c r="E2826" s="594" t="s">
        <v>738</v>
      </c>
      <c r="F2826" s="595" t="s">
        <v>411</v>
      </c>
      <c r="G2826" s="596" t="s">
        <v>739</v>
      </c>
      <c r="H2826" s="597">
        <v>1000000</v>
      </c>
    </row>
    <row r="2827" spans="1:8">
      <c r="A2827" s="594" t="s">
        <v>132</v>
      </c>
      <c r="B2827" s="594" t="s">
        <v>491</v>
      </c>
      <c r="C2827" s="594" t="s">
        <v>570</v>
      </c>
      <c r="D2827" s="594" t="s">
        <v>2827</v>
      </c>
      <c r="E2827" s="594" t="s">
        <v>738</v>
      </c>
      <c r="F2827" s="594" t="s">
        <v>296</v>
      </c>
      <c r="G2827" s="596" t="s">
        <v>297</v>
      </c>
      <c r="H2827" s="597">
        <v>1000000</v>
      </c>
    </row>
    <row r="2828" spans="1:8">
      <c r="A2828" s="594" t="s">
        <v>132</v>
      </c>
      <c r="B2828" s="594" t="s">
        <v>491</v>
      </c>
      <c r="C2828" s="594" t="s">
        <v>570</v>
      </c>
      <c r="D2828" s="594" t="s">
        <v>2827</v>
      </c>
      <c r="E2828" s="594" t="s">
        <v>744</v>
      </c>
      <c r="F2828" s="595" t="s">
        <v>411</v>
      </c>
      <c r="G2828" s="596" t="s">
        <v>2686</v>
      </c>
      <c r="H2828" s="597">
        <v>496215000</v>
      </c>
    </row>
    <row r="2829" spans="1:8">
      <c r="A2829" s="594" t="s">
        <v>132</v>
      </c>
      <c r="B2829" s="594" t="s">
        <v>491</v>
      </c>
      <c r="C2829" s="594" t="s">
        <v>570</v>
      </c>
      <c r="D2829" s="594" t="s">
        <v>2827</v>
      </c>
      <c r="E2829" s="594" t="s">
        <v>744</v>
      </c>
      <c r="F2829" s="594" t="s">
        <v>1061</v>
      </c>
      <c r="G2829" s="596" t="s">
        <v>2729</v>
      </c>
      <c r="H2829" s="597">
        <v>833000</v>
      </c>
    </row>
    <row r="2830" spans="1:8">
      <c r="A2830" s="594" t="s">
        <v>132</v>
      </c>
      <c r="B2830" s="594" t="s">
        <v>491</v>
      </c>
      <c r="C2830" s="594" t="s">
        <v>570</v>
      </c>
      <c r="D2830" s="594" t="s">
        <v>2827</v>
      </c>
      <c r="E2830" s="594" t="s">
        <v>744</v>
      </c>
      <c r="F2830" s="594" t="s">
        <v>286</v>
      </c>
      <c r="G2830" s="596" t="s">
        <v>2688</v>
      </c>
      <c r="H2830" s="597">
        <v>11058000</v>
      </c>
    </row>
    <row r="2831" spans="1:8">
      <c r="A2831" s="594" t="s">
        <v>132</v>
      </c>
      <c r="B2831" s="594" t="s">
        <v>491</v>
      </c>
      <c r="C2831" s="594" t="s">
        <v>570</v>
      </c>
      <c r="D2831" s="594" t="s">
        <v>2827</v>
      </c>
      <c r="E2831" s="594" t="s">
        <v>744</v>
      </c>
      <c r="F2831" s="594" t="s">
        <v>7</v>
      </c>
      <c r="G2831" s="596" t="s">
        <v>8</v>
      </c>
      <c r="H2831" s="597">
        <v>431155000</v>
      </c>
    </row>
    <row r="2832" spans="1:8">
      <c r="A2832" s="594" t="s">
        <v>132</v>
      </c>
      <c r="B2832" s="594" t="s">
        <v>491</v>
      </c>
      <c r="C2832" s="594" t="s">
        <v>570</v>
      </c>
      <c r="D2832" s="594" t="s">
        <v>2827</v>
      </c>
      <c r="E2832" s="594" t="s">
        <v>744</v>
      </c>
      <c r="F2832" s="594" t="s">
        <v>572</v>
      </c>
      <c r="G2832" s="596" t="s">
        <v>2689</v>
      </c>
      <c r="H2832" s="597">
        <v>34272000</v>
      </c>
    </row>
    <row r="2833" spans="1:8">
      <c r="A2833" s="594" t="s">
        <v>132</v>
      </c>
      <c r="B2833" s="594" t="s">
        <v>491</v>
      </c>
      <c r="C2833" s="594" t="s">
        <v>570</v>
      </c>
      <c r="D2833" s="594" t="s">
        <v>2827</v>
      </c>
      <c r="E2833" s="594" t="s">
        <v>744</v>
      </c>
      <c r="F2833" s="594" t="s">
        <v>746</v>
      </c>
      <c r="G2833" s="596" t="s">
        <v>2690</v>
      </c>
      <c r="H2833" s="597">
        <v>12014000</v>
      </c>
    </row>
    <row r="2834" spans="1:8">
      <c r="A2834" s="594" t="s">
        <v>132</v>
      </c>
      <c r="B2834" s="594" t="s">
        <v>491</v>
      </c>
      <c r="C2834" s="594" t="s">
        <v>570</v>
      </c>
      <c r="D2834" s="594" t="s">
        <v>2827</v>
      </c>
      <c r="E2834" s="594" t="s">
        <v>744</v>
      </c>
      <c r="F2834" s="594" t="s">
        <v>11</v>
      </c>
      <c r="G2834" s="596" t="s">
        <v>2691</v>
      </c>
      <c r="H2834" s="597">
        <v>6883000</v>
      </c>
    </row>
    <row r="2835" spans="1:8">
      <c r="A2835" s="594" t="s">
        <v>132</v>
      </c>
      <c r="B2835" s="594" t="s">
        <v>491</v>
      </c>
      <c r="C2835" s="594" t="s">
        <v>570</v>
      </c>
      <c r="D2835" s="594" t="s">
        <v>2827</v>
      </c>
      <c r="E2835" s="594" t="s">
        <v>2692</v>
      </c>
      <c r="F2835" s="595" t="s">
        <v>411</v>
      </c>
      <c r="G2835" s="596" t="s">
        <v>2693</v>
      </c>
      <c r="H2835" s="597">
        <v>57750000</v>
      </c>
    </row>
    <row r="2836" spans="1:8">
      <c r="A2836" s="594" t="s">
        <v>132</v>
      </c>
      <c r="B2836" s="594" t="s">
        <v>491</v>
      </c>
      <c r="C2836" s="594" t="s">
        <v>570</v>
      </c>
      <c r="D2836" s="594" t="s">
        <v>2827</v>
      </c>
      <c r="E2836" s="594" t="s">
        <v>2692</v>
      </c>
      <c r="F2836" s="594" t="s">
        <v>2777</v>
      </c>
      <c r="G2836" s="596" t="s">
        <v>2765</v>
      </c>
      <c r="H2836" s="597">
        <v>27400000</v>
      </c>
    </row>
    <row r="2837" spans="1:8">
      <c r="A2837" s="594" t="s">
        <v>132</v>
      </c>
      <c r="B2837" s="594" t="s">
        <v>491</v>
      </c>
      <c r="C2837" s="594" t="s">
        <v>570</v>
      </c>
      <c r="D2837" s="594" t="s">
        <v>2827</v>
      </c>
      <c r="E2837" s="594" t="s">
        <v>2692</v>
      </c>
      <c r="F2837" s="594" t="s">
        <v>2722</v>
      </c>
      <c r="G2837" s="596" t="s">
        <v>2690</v>
      </c>
      <c r="H2837" s="597">
        <v>30350000</v>
      </c>
    </row>
    <row r="2838" spans="1:8">
      <c r="A2838" s="594" t="s">
        <v>132</v>
      </c>
      <c r="B2838" s="594" t="s">
        <v>491</v>
      </c>
      <c r="C2838" s="594" t="s">
        <v>570</v>
      </c>
      <c r="D2838" s="594" t="s">
        <v>2827</v>
      </c>
      <c r="E2838" s="594" t="s">
        <v>189</v>
      </c>
      <c r="F2838" s="595" t="s">
        <v>411</v>
      </c>
      <c r="G2838" s="596" t="s">
        <v>190</v>
      </c>
      <c r="H2838" s="597">
        <v>12260000</v>
      </c>
    </row>
    <row r="2839" spans="1:8">
      <c r="A2839" s="594" t="s">
        <v>132</v>
      </c>
      <c r="B2839" s="594" t="s">
        <v>491</v>
      </c>
      <c r="C2839" s="594" t="s">
        <v>570</v>
      </c>
      <c r="D2839" s="594" t="s">
        <v>2827</v>
      </c>
      <c r="E2839" s="594" t="s">
        <v>189</v>
      </c>
      <c r="F2839" s="594" t="s">
        <v>37</v>
      </c>
      <c r="G2839" s="596" t="s">
        <v>2696</v>
      </c>
      <c r="H2839" s="597">
        <v>11060000</v>
      </c>
    </row>
    <row r="2840" spans="1:8">
      <c r="A2840" s="594" t="s">
        <v>132</v>
      </c>
      <c r="B2840" s="594" t="s">
        <v>491</v>
      </c>
      <c r="C2840" s="594" t="s">
        <v>570</v>
      </c>
      <c r="D2840" s="594" t="s">
        <v>2827</v>
      </c>
      <c r="E2840" s="594" t="s">
        <v>189</v>
      </c>
      <c r="F2840" s="594" t="s">
        <v>192</v>
      </c>
      <c r="G2840" s="596" t="s">
        <v>195</v>
      </c>
      <c r="H2840" s="597">
        <v>1200000</v>
      </c>
    </row>
    <row r="2841" spans="1:8">
      <c r="A2841" s="594" t="s">
        <v>132</v>
      </c>
      <c r="B2841" s="594" t="s">
        <v>491</v>
      </c>
      <c r="C2841" s="594" t="s">
        <v>570</v>
      </c>
      <c r="D2841" s="594" t="s">
        <v>2827</v>
      </c>
      <c r="E2841" s="594" t="s">
        <v>194</v>
      </c>
      <c r="F2841" s="595" t="s">
        <v>411</v>
      </c>
      <c r="G2841" s="596" t="s">
        <v>195</v>
      </c>
      <c r="H2841" s="597">
        <v>358901730</v>
      </c>
    </row>
    <row r="2842" spans="1:8">
      <c r="A2842" s="594" t="s">
        <v>132</v>
      </c>
      <c r="B2842" s="594" t="s">
        <v>491</v>
      </c>
      <c r="C2842" s="594" t="s">
        <v>570</v>
      </c>
      <c r="D2842" s="594" t="s">
        <v>2827</v>
      </c>
      <c r="E2842" s="594" t="s">
        <v>194</v>
      </c>
      <c r="F2842" s="594" t="s">
        <v>15</v>
      </c>
      <c r="G2842" s="596" t="s">
        <v>2701</v>
      </c>
      <c r="H2842" s="597">
        <v>6918000</v>
      </c>
    </row>
    <row r="2843" spans="1:8">
      <c r="A2843" s="594" t="s">
        <v>132</v>
      </c>
      <c r="B2843" s="594" t="s">
        <v>491</v>
      </c>
      <c r="C2843" s="594" t="s">
        <v>570</v>
      </c>
      <c r="D2843" s="594" t="s">
        <v>2827</v>
      </c>
      <c r="E2843" s="594" t="s">
        <v>194</v>
      </c>
      <c r="F2843" s="594" t="s">
        <v>39</v>
      </c>
      <c r="G2843" s="596" t="s">
        <v>2702</v>
      </c>
      <c r="H2843" s="597">
        <v>1223400</v>
      </c>
    </row>
    <row r="2844" spans="1:8">
      <c r="A2844" s="594" t="s">
        <v>132</v>
      </c>
      <c r="B2844" s="594" t="s">
        <v>491</v>
      </c>
      <c r="C2844" s="594" t="s">
        <v>570</v>
      </c>
      <c r="D2844" s="594" t="s">
        <v>2827</v>
      </c>
      <c r="E2844" s="594" t="s">
        <v>194</v>
      </c>
      <c r="F2844" s="594" t="s">
        <v>198</v>
      </c>
      <c r="G2844" s="596" t="s">
        <v>199</v>
      </c>
      <c r="H2844" s="597">
        <v>23250000</v>
      </c>
    </row>
    <row r="2845" spans="1:8">
      <c r="A2845" s="594" t="s">
        <v>132</v>
      </c>
      <c r="B2845" s="594" t="s">
        <v>491</v>
      </c>
      <c r="C2845" s="594" t="s">
        <v>570</v>
      </c>
      <c r="D2845" s="594" t="s">
        <v>2827</v>
      </c>
      <c r="E2845" s="594" t="s">
        <v>194</v>
      </c>
      <c r="F2845" s="594" t="s">
        <v>1286</v>
      </c>
      <c r="G2845" s="596" t="s">
        <v>2829</v>
      </c>
      <c r="H2845" s="597">
        <v>310825000</v>
      </c>
    </row>
    <row r="2846" spans="1:8">
      <c r="A2846" s="594" t="s">
        <v>132</v>
      </c>
      <c r="B2846" s="594" t="s">
        <v>491</v>
      </c>
      <c r="C2846" s="594" t="s">
        <v>570</v>
      </c>
      <c r="D2846" s="594" t="s">
        <v>2827</v>
      </c>
      <c r="E2846" s="594" t="s">
        <v>194</v>
      </c>
      <c r="F2846" s="594" t="s">
        <v>200</v>
      </c>
      <c r="G2846" s="596" t="s">
        <v>201</v>
      </c>
      <c r="H2846" s="597">
        <v>16685330</v>
      </c>
    </row>
    <row r="2847" spans="1:8">
      <c r="A2847" s="594" t="s">
        <v>132</v>
      </c>
      <c r="B2847" s="594" t="s">
        <v>491</v>
      </c>
      <c r="C2847" s="594" t="s">
        <v>570</v>
      </c>
      <c r="D2847" s="594" t="s">
        <v>2827</v>
      </c>
      <c r="E2847" s="594" t="s">
        <v>573</v>
      </c>
      <c r="F2847" s="595" t="s">
        <v>411</v>
      </c>
      <c r="G2847" s="596" t="s">
        <v>2703</v>
      </c>
      <c r="H2847" s="597">
        <v>33894000</v>
      </c>
    </row>
    <row r="2848" spans="1:8">
      <c r="A2848" s="594" t="s">
        <v>132</v>
      </c>
      <c r="B2848" s="594" t="s">
        <v>491</v>
      </c>
      <c r="C2848" s="594" t="s">
        <v>570</v>
      </c>
      <c r="D2848" s="594" t="s">
        <v>2827</v>
      </c>
      <c r="E2848" s="594" t="s">
        <v>573</v>
      </c>
      <c r="F2848" s="594" t="s">
        <v>574</v>
      </c>
      <c r="G2848" s="596" t="s">
        <v>2704</v>
      </c>
      <c r="H2848" s="597">
        <v>33894000</v>
      </c>
    </row>
    <row r="2849" spans="1:8">
      <c r="A2849" s="594" t="s">
        <v>132</v>
      </c>
      <c r="B2849" s="594" t="s">
        <v>491</v>
      </c>
      <c r="C2849" s="594" t="s">
        <v>570</v>
      </c>
      <c r="D2849" s="594" t="s">
        <v>2827</v>
      </c>
      <c r="E2849" s="594" t="s">
        <v>550</v>
      </c>
      <c r="F2849" s="595" t="s">
        <v>411</v>
      </c>
      <c r="G2849" s="596" t="s">
        <v>2705</v>
      </c>
      <c r="H2849" s="597">
        <v>26521641</v>
      </c>
    </row>
    <row r="2850" spans="1:8">
      <c r="A2850" s="594" t="s">
        <v>132</v>
      </c>
      <c r="B2850" s="594" t="s">
        <v>491</v>
      </c>
      <c r="C2850" s="594" t="s">
        <v>570</v>
      </c>
      <c r="D2850" s="594" t="s">
        <v>2827</v>
      </c>
      <c r="E2850" s="594" t="s">
        <v>550</v>
      </c>
      <c r="F2850" s="594" t="s">
        <v>2706</v>
      </c>
      <c r="G2850" s="596" t="s">
        <v>72</v>
      </c>
      <c r="H2850" s="597">
        <v>26521641</v>
      </c>
    </row>
    <row r="2851" spans="1:8">
      <c r="A2851" s="594" t="s">
        <v>132</v>
      </c>
      <c r="B2851" s="594" t="s">
        <v>491</v>
      </c>
      <c r="C2851" s="594" t="s">
        <v>570</v>
      </c>
      <c r="D2851" s="594" t="s">
        <v>2827</v>
      </c>
      <c r="E2851" s="594" t="s">
        <v>498</v>
      </c>
      <c r="F2851" s="595" t="s">
        <v>411</v>
      </c>
      <c r="G2851" s="596" t="s">
        <v>499</v>
      </c>
      <c r="H2851" s="597">
        <v>109964000</v>
      </c>
    </row>
    <row r="2852" spans="1:8">
      <c r="A2852" s="594" t="s">
        <v>132</v>
      </c>
      <c r="B2852" s="594" t="s">
        <v>491</v>
      </c>
      <c r="C2852" s="594" t="s">
        <v>570</v>
      </c>
      <c r="D2852" s="594" t="s">
        <v>2827</v>
      </c>
      <c r="E2852" s="594" t="s">
        <v>498</v>
      </c>
      <c r="F2852" s="594" t="s">
        <v>552</v>
      </c>
      <c r="G2852" s="596" t="s">
        <v>2819</v>
      </c>
      <c r="H2852" s="597">
        <v>109964000</v>
      </c>
    </row>
    <row r="2853" spans="1:8">
      <c r="A2853" s="594" t="s">
        <v>132</v>
      </c>
      <c r="B2853" s="594" t="s">
        <v>491</v>
      </c>
      <c r="C2853" s="594" t="s">
        <v>1247</v>
      </c>
      <c r="D2853" s="595" t="s">
        <v>411</v>
      </c>
      <c r="E2853" s="595" t="s">
        <v>411</v>
      </c>
      <c r="F2853" s="595" t="s">
        <v>411</v>
      </c>
      <c r="G2853" s="596" t="s">
        <v>2746</v>
      </c>
      <c r="H2853" s="597">
        <v>267806730669</v>
      </c>
    </row>
    <row r="2854" spans="1:8">
      <c r="A2854" s="594" t="s">
        <v>132</v>
      </c>
      <c r="B2854" s="594" t="s">
        <v>491</v>
      </c>
      <c r="C2854" s="594" t="s">
        <v>1247</v>
      </c>
      <c r="D2854" s="594" t="s">
        <v>1249</v>
      </c>
      <c r="E2854" s="595" t="s">
        <v>411</v>
      </c>
      <c r="F2854" s="595" t="s">
        <v>411</v>
      </c>
      <c r="G2854" s="596" t="s">
        <v>2830</v>
      </c>
      <c r="H2854" s="597">
        <v>181504518638</v>
      </c>
    </row>
    <row r="2855" spans="1:8">
      <c r="A2855" s="594" t="s">
        <v>132</v>
      </c>
      <c r="B2855" s="594" t="s">
        <v>491</v>
      </c>
      <c r="C2855" s="594" t="s">
        <v>1247</v>
      </c>
      <c r="D2855" s="594" t="s">
        <v>1249</v>
      </c>
      <c r="E2855" s="594" t="s">
        <v>142</v>
      </c>
      <c r="F2855" s="595" t="s">
        <v>411</v>
      </c>
      <c r="G2855" s="596" t="s">
        <v>143</v>
      </c>
      <c r="H2855" s="597">
        <v>72019386895</v>
      </c>
    </row>
    <row r="2856" spans="1:8">
      <c r="A2856" s="594" t="s">
        <v>132</v>
      </c>
      <c r="B2856" s="594" t="s">
        <v>491</v>
      </c>
      <c r="C2856" s="594" t="s">
        <v>1247</v>
      </c>
      <c r="D2856" s="594" t="s">
        <v>1249</v>
      </c>
      <c r="E2856" s="594" t="s">
        <v>142</v>
      </c>
      <c r="F2856" s="594" t="s">
        <v>144</v>
      </c>
      <c r="G2856" s="596" t="s">
        <v>2664</v>
      </c>
      <c r="H2856" s="597">
        <v>70831189598</v>
      </c>
    </row>
    <row r="2857" spans="1:8">
      <c r="A2857" s="594" t="s">
        <v>132</v>
      </c>
      <c r="B2857" s="594" t="s">
        <v>491</v>
      </c>
      <c r="C2857" s="594" t="s">
        <v>1247</v>
      </c>
      <c r="D2857" s="594" t="s">
        <v>1249</v>
      </c>
      <c r="E2857" s="594" t="s">
        <v>142</v>
      </c>
      <c r="F2857" s="594" t="s">
        <v>146</v>
      </c>
      <c r="G2857" s="596" t="s">
        <v>2665</v>
      </c>
      <c r="H2857" s="597">
        <v>1040577312</v>
      </c>
    </row>
    <row r="2858" spans="1:8">
      <c r="A2858" s="594" t="s">
        <v>132</v>
      </c>
      <c r="B2858" s="594" t="s">
        <v>491</v>
      </c>
      <c r="C2858" s="594" t="s">
        <v>1247</v>
      </c>
      <c r="D2858" s="594" t="s">
        <v>1249</v>
      </c>
      <c r="E2858" s="594" t="s">
        <v>142</v>
      </c>
      <c r="F2858" s="594" t="s">
        <v>221</v>
      </c>
      <c r="G2858" s="596" t="s">
        <v>222</v>
      </c>
      <c r="H2858" s="597">
        <v>147619985</v>
      </c>
    </row>
    <row r="2859" spans="1:8">
      <c r="A2859" s="594" t="s">
        <v>132</v>
      </c>
      <c r="B2859" s="594" t="s">
        <v>491</v>
      </c>
      <c r="C2859" s="594" t="s">
        <v>1247</v>
      </c>
      <c r="D2859" s="594" t="s">
        <v>1249</v>
      </c>
      <c r="E2859" s="594" t="s">
        <v>202</v>
      </c>
      <c r="F2859" s="595" t="s">
        <v>411</v>
      </c>
      <c r="G2859" s="596" t="s">
        <v>2719</v>
      </c>
      <c r="H2859" s="597">
        <v>1257049795</v>
      </c>
    </row>
    <row r="2860" spans="1:8">
      <c r="A2860" s="594" t="s">
        <v>132</v>
      </c>
      <c r="B2860" s="594" t="s">
        <v>491</v>
      </c>
      <c r="C2860" s="594" t="s">
        <v>1247</v>
      </c>
      <c r="D2860" s="594" t="s">
        <v>1249</v>
      </c>
      <c r="E2860" s="594" t="s">
        <v>202</v>
      </c>
      <c r="F2860" s="594" t="s">
        <v>767</v>
      </c>
      <c r="G2860" s="596" t="s">
        <v>2720</v>
      </c>
      <c r="H2860" s="597">
        <v>1241207990</v>
      </c>
    </row>
    <row r="2861" spans="1:8">
      <c r="A2861" s="594" t="s">
        <v>132</v>
      </c>
      <c r="B2861" s="594" t="s">
        <v>491</v>
      </c>
      <c r="C2861" s="594" t="s">
        <v>1247</v>
      </c>
      <c r="D2861" s="594" t="s">
        <v>1249</v>
      </c>
      <c r="E2861" s="594" t="s">
        <v>202</v>
      </c>
      <c r="F2861" s="594" t="s">
        <v>204</v>
      </c>
      <c r="G2861" s="596" t="s">
        <v>2755</v>
      </c>
      <c r="H2861" s="597">
        <v>15841805</v>
      </c>
    </row>
    <row r="2862" spans="1:8">
      <c r="A2862" s="594" t="s">
        <v>132</v>
      </c>
      <c r="B2862" s="594" t="s">
        <v>491</v>
      </c>
      <c r="C2862" s="594" t="s">
        <v>1247</v>
      </c>
      <c r="D2862" s="594" t="s">
        <v>1249</v>
      </c>
      <c r="E2862" s="594" t="s">
        <v>148</v>
      </c>
      <c r="F2862" s="595" t="s">
        <v>411</v>
      </c>
      <c r="G2862" s="596" t="s">
        <v>149</v>
      </c>
      <c r="H2862" s="597">
        <v>55177954854</v>
      </c>
    </row>
    <row r="2863" spans="1:8">
      <c r="A2863" s="594" t="s">
        <v>132</v>
      </c>
      <c r="B2863" s="594" t="s">
        <v>491</v>
      </c>
      <c r="C2863" s="594" t="s">
        <v>1247</v>
      </c>
      <c r="D2863" s="594" t="s">
        <v>1249</v>
      </c>
      <c r="E2863" s="594" t="s">
        <v>148</v>
      </c>
      <c r="F2863" s="594" t="s">
        <v>223</v>
      </c>
      <c r="G2863" s="596" t="s">
        <v>224</v>
      </c>
      <c r="H2863" s="597">
        <v>1916015131</v>
      </c>
    </row>
    <row r="2864" spans="1:8">
      <c r="A2864" s="594" t="s">
        <v>132</v>
      </c>
      <c r="B2864" s="594" t="s">
        <v>491</v>
      </c>
      <c r="C2864" s="594" t="s">
        <v>1247</v>
      </c>
      <c r="D2864" s="594" t="s">
        <v>1249</v>
      </c>
      <c r="E2864" s="594" t="s">
        <v>148</v>
      </c>
      <c r="F2864" s="594" t="s">
        <v>603</v>
      </c>
      <c r="G2864" s="596" t="s">
        <v>604</v>
      </c>
      <c r="H2864" s="597">
        <v>2991217455</v>
      </c>
    </row>
    <row r="2865" spans="1:8">
      <c r="A2865" s="594" t="s">
        <v>132</v>
      </c>
      <c r="B2865" s="594" t="s">
        <v>491</v>
      </c>
      <c r="C2865" s="594" t="s">
        <v>1247</v>
      </c>
      <c r="D2865" s="594" t="s">
        <v>1249</v>
      </c>
      <c r="E2865" s="594" t="s">
        <v>148</v>
      </c>
      <c r="F2865" s="594" t="s">
        <v>591</v>
      </c>
      <c r="G2865" s="596" t="s">
        <v>592</v>
      </c>
      <c r="H2865" s="597">
        <v>5237353076</v>
      </c>
    </row>
    <row r="2866" spans="1:8">
      <c r="A2866" s="594" t="s">
        <v>132</v>
      </c>
      <c r="B2866" s="594" t="s">
        <v>491</v>
      </c>
      <c r="C2866" s="594" t="s">
        <v>1247</v>
      </c>
      <c r="D2866" s="594" t="s">
        <v>1249</v>
      </c>
      <c r="E2866" s="594" t="s">
        <v>148</v>
      </c>
      <c r="F2866" s="594" t="s">
        <v>1075</v>
      </c>
      <c r="G2866" s="596" t="s">
        <v>2666</v>
      </c>
      <c r="H2866" s="597">
        <v>515449370</v>
      </c>
    </row>
    <row r="2867" spans="1:8">
      <c r="A2867" s="594" t="s">
        <v>132</v>
      </c>
      <c r="B2867" s="594" t="s">
        <v>491</v>
      </c>
      <c r="C2867" s="594" t="s">
        <v>1247</v>
      </c>
      <c r="D2867" s="594" t="s">
        <v>1249</v>
      </c>
      <c r="E2867" s="594" t="s">
        <v>148</v>
      </c>
      <c r="F2867" s="594" t="s">
        <v>26</v>
      </c>
      <c r="G2867" s="596" t="s">
        <v>2727</v>
      </c>
      <c r="H2867" s="597">
        <v>1122881879</v>
      </c>
    </row>
    <row r="2868" spans="1:8">
      <c r="A2868" s="594" t="s">
        <v>132</v>
      </c>
      <c r="B2868" s="594" t="s">
        <v>491</v>
      </c>
      <c r="C2868" s="594" t="s">
        <v>1247</v>
      </c>
      <c r="D2868" s="594" t="s">
        <v>1249</v>
      </c>
      <c r="E2868" s="594" t="s">
        <v>148</v>
      </c>
      <c r="F2868" s="594" t="s">
        <v>593</v>
      </c>
      <c r="G2868" s="596" t="s">
        <v>594</v>
      </c>
      <c r="H2868" s="597">
        <v>35291127803</v>
      </c>
    </row>
    <row r="2869" spans="1:8">
      <c r="A2869" s="594" t="s">
        <v>132</v>
      </c>
      <c r="B2869" s="594" t="s">
        <v>491</v>
      </c>
      <c r="C2869" s="594" t="s">
        <v>1247</v>
      </c>
      <c r="D2869" s="594" t="s">
        <v>1249</v>
      </c>
      <c r="E2869" s="594" t="s">
        <v>148</v>
      </c>
      <c r="F2869" s="594" t="s">
        <v>150</v>
      </c>
      <c r="G2869" s="596" t="s">
        <v>151</v>
      </c>
      <c r="H2869" s="597">
        <v>489309396</v>
      </c>
    </row>
    <row r="2870" spans="1:8">
      <c r="A2870" s="594" t="s">
        <v>132</v>
      </c>
      <c r="B2870" s="594" t="s">
        <v>491</v>
      </c>
      <c r="C2870" s="594" t="s">
        <v>1247</v>
      </c>
      <c r="D2870" s="594" t="s">
        <v>1249</v>
      </c>
      <c r="E2870" s="594" t="s">
        <v>148</v>
      </c>
      <c r="F2870" s="594" t="s">
        <v>457</v>
      </c>
      <c r="G2870" s="596" t="s">
        <v>458</v>
      </c>
      <c r="H2870" s="597">
        <v>2799491000</v>
      </c>
    </row>
    <row r="2871" spans="1:8">
      <c r="A2871" s="594" t="s">
        <v>132</v>
      </c>
      <c r="B2871" s="594" t="s">
        <v>491</v>
      </c>
      <c r="C2871" s="594" t="s">
        <v>1247</v>
      </c>
      <c r="D2871" s="594" t="s">
        <v>1249</v>
      </c>
      <c r="E2871" s="594" t="s">
        <v>148</v>
      </c>
      <c r="F2871" s="594" t="s">
        <v>605</v>
      </c>
      <c r="G2871" s="596" t="s">
        <v>2668</v>
      </c>
      <c r="H2871" s="597">
        <v>312036701</v>
      </c>
    </row>
    <row r="2872" spans="1:8">
      <c r="A2872" s="594" t="s">
        <v>132</v>
      </c>
      <c r="B2872" s="594" t="s">
        <v>491</v>
      </c>
      <c r="C2872" s="594" t="s">
        <v>1247</v>
      </c>
      <c r="D2872" s="594" t="s">
        <v>1249</v>
      </c>
      <c r="E2872" s="594" t="s">
        <v>148</v>
      </c>
      <c r="F2872" s="594" t="s">
        <v>472</v>
      </c>
      <c r="G2872" s="596" t="s">
        <v>473</v>
      </c>
      <c r="H2872" s="597">
        <v>622979537</v>
      </c>
    </row>
    <row r="2873" spans="1:8">
      <c r="A2873" s="594" t="s">
        <v>132</v>
      </c>
      <c r="B2873" s="594" t="s">
        <v>491</v>
      </c>
      <c r="C2873" s="594" t="s">
        <v>1247</v>
      </c>
      <c r="D2873" s="594" t="s">
        <v>1249</v>
      </c>
      <c r="E2873" s="594" t="s">
        <v>148</v>
      </c>
      <c r="F2873" s="594" t="s">
        <v>474</v>
      </c>
      <c r="G2873" s="596" t="s">
        <v>2773</v>
      </c>
      <c r="H2873" s="597">
        <v>2221720683</v>
      </c>
    </row>
    <row r="2874" spans="1:8">
      <c r="A2874" s="594" t="s">
        <v>132</v>
      </c>
      <c r="B2874" s="594" t="s">
        <v>491</v>
      </c>
      <c r="C2874" s="594" t="s">
        <v>1247</v>
      </c>
      <c r="D2874" s="594" t="s">
        <v>1249</v>
      </c>
      <c r="E2874" s="594" t="s">
        <v>148</v>
      </c>
      <c r="F2874" s="594" t="s">
        <v>624</v>
      </c>
      <c r="G2874" s="596" t="s">
        <v>2774</v>
      </c>
      <c r="H2874" s="597">
        <v>14445000</v>
      </c>
    </row>
    <row r="2875" spans="1:8">
      <c r="A2875" s="594" t="s">
        <v>132</v>
      </c>
      <c r="B2875" s="594" t="s">
        <v>491</v>
      </c>
      <c r="C2875" s="594" t="s">
        <v>1247</v>
      </c>
      <c r="D2875" s="594" t="s">
        <v>1249</v>
      </c>
      <c r="E2875" s="594" t="s">
        <v>148</v>
      </c>
      <c r="F2875" s="594" t="s">
        <v>227</v>
      </c>
      <c r="G2875" s="596" t="s">
        <v>2669</v>
      </c>
      <c r="H2875" s="597">
        <v>1643927823</v>
      </c>
    </row>
    <row r="2876" spans="1:8">
      <c r="A2876" s="594" t="s">
        <v>132</v>
      </c>
      <c r="B2876" s="594" t="s">
        <v>491</v>
      </c>
      <c r="C2876" s="594" t="s">
        <v>1247</v>
      </c>
      <c r="D2876" s="594" t="s">
        <v>1249</v>
      </c>
      <c r="E2876" s="594" t="s">
        <v>475</v>
      </c>
      <c r="F2876" s="595" t="s">
        <v>411</v>
      </c>
      <c r="G2876" s="596" t="s">
        <v>2806</v>
      </c>
      <c r="H2876" s="597">
        <v>18548000</v>
      </c>
    </row>
    <row r="2877" spans="1:8">
      <c r="A2877" s="594" t="s">
        <v>132</v>
      </c>
      <c r="B2877" s="594" t="s">
        <v>491</v>
      </c>
      <c r="C2877" s="594" t="s">
        <v>1247</v>
      </c>
      <c r="D2877" s="594" t="s">
        <v>1249</v>
      </c>
      <c r="E2877" s="594" t="s">
        <v>475</v>
      </c>
      <c r="F2877" s="594" t="s">
        <v>1055</v>
      </c>
      <c r="G2877" s="596" t="s">
        <v>2810</v>
      </c>
      <c r="H2877" s="597">
        <v>18548000</v>
      </c>
    </row>
    <row r="2878" spans="1:8">
      <c r="A2878" s="594" t="s">
        <v>132</v>
      </c>
      <c r="B2878" s="594" t="s">
        <v>491</v>
      </c>
      <c r="C2878" s="594" t="s">
        <v>1247</v>
      </c>
      <c r="D2878" s="594" t="s">
        <v>1249</v>
      </c>
      <c r="E2878" s="594" t="s">
        <v>582</v>
      </c>
      <c r="F2878" s="595" t="s">
        <v>411</v>
      </c>
      <c r="G2878" s="596" t="s">
        <v>583</v>
      </c>
      <c r="H2878" s="597">
        <v>405704000</v>
      </c>
    </row>
    <row r="2879" spans="1:8">
      <c r="A2879" s="594" t="s">
        <v>132</v>
      </c>
      <c r="B2879" s="594" t="s">
        <v>491</v>
      </c>
      <c r="C2879" s="594" t="s">
        <v>1247</v>
      </c>
      <c r="D2879" s="594" t="s">
        <v>1249</v>
      </c>
      <c r="E2879" s="594" t="s">
        <v>582</v>
      </c>
      <c r="F2879" s="594" t="s">
        <v>584</v>
      </c>
      <c r="G2879" s="596" t="s">
        <v>2670</v>
      </c>
      <c r="H2879" s="597">
        <v>399269000</v>
      </c>
    </row>
    <row r="2880" spans="1:8">
      <c r="A2880" s="594" t="s">
        <v>132</v>
      </c>
      <c r="B2880" s="594" t="s">
        <v>491</v>
      </c>
      <c r="C2880" s="594" t="s">
        <v>1247</v>
      </c>
      <c r="D2880" s="594" t="s">
        <v>1249</v>
      </c>
      <c r="E2880" s="594" t="s">
        <v>582</v>
      </c>
      <c r="F2880" s="594" t="s">
        <v>478</v>
      </c>
      <c r="G2880" s="596" t="s">
        <v>2775</v>
      </c>
      <c r="H2880" s="597">
        <v>2080000</v>
      </c>
    </row>
    <row r="2881" spans="1:8">
      <c r="A2881" s="594" t="s">
        <v>132</v>
      </c>
      <c r="B2881" s="594" t="s">
        <v>491</v>
      </c>
      <c r="C2881" s="594" t="s">
        <v>1247</v>
      </c>
      <c r="D2881" s="594" t="s">
        <v>1249</v>
      </c>
      <c r="E2881" s="594" t="s">
        <v>582</v>
      </c>
      <c r="F2881" s="594" t="s">
        <v>586</v>
      </c>
      <c r="G2881" s="596" t="s">
        <v>2671</v>
      </c>
      <c r="H2881" s="597">
        <v>4355000</v>
      </c>
    </row>
    <row r="2882" spans="1:8">
      <c r="A2882" s="594" t="s">
        <v>132</v>
      </c>
      <c r="B2882" s="594" t="s">
        <v>491</v>
      </c>
      <c r="C2882" s="594" t="s">
        <v>1247</v>
      </c>
      <c r="D2882" s="594" t="s">
        <v>1249</v>
      </c>
      <c r="E2882" s="594" t="s">
        <v>152</v>
      </c>
      <c r="F2882" s="595" t="s">
        <v>411</v>
      </c>
      <c r="G2882" s="596" t="s">
        <v>153</v>
      </c>
      <c r="H2882" s="597">
        <v>1741621100</v>
      </c>
    </row>
    <row r="2883" spans="1:8">
      <c r="A2883" s="594" t="s">
        <v>132</v>
      </c>
      <c r="B2883" s="594" t="s">
        <v>491</v>
      </c>
      <c r="C2883" s="594" t="s">
        <v>1247</v>
      </c>
      <c r="D2883" s="594" t="s">
        <v>1249</v>
      </c>
      <c r="E2883" s="594" t="s">
        <v>152</v>
      </c>
      <c r="F2883" s="594" t="s">
        <v>480</v>
      </c>
      <c r="G2883" s="596" t="s">
        <v>481</v>
      </c>
      <c r="H2883" s="597">
        <v>3054000</v>
      </c>
    </row>
    <row r="2884" spans="1:8">
      <c r="A2884" s="594" t="s">
        <v>132</v>
      </c>
      <c r="B2884" s="594" t="s">
        <v>491</v>
      </c>
      <c r="C2884" s="594" t="s">
        <v>1247</v>
      </c>
      <c r="D2884" s="594" t="s">
        <v>1249</v>
      </c>
      <c r="E2884" s="594" t="s">
        <v>152</v>
      </c>
      <c r="F2884" s="594" t="s">
        <v>482</v>
      </c>
      <c r="G2884" s="596" t="s">
        <v>2813</v>
      </c>
      <c r="H2884" s="597">
        <v>5817500</v>
      </c>
    </row>
    <row r="2885" spans="1:8">
      <c r="A2885" s="594" t="s">
        <v>132</v>
      </c>
      <c r="B2885" s="594" t="s">
        <v>491</v>
      </c>
      <c r="C2885" s="594" t="s">
        <v>1247</v>
      </c>
      <c r="D2885" s="594" t="s">
        <v>1249</v>
      </c>
      <c r="E2885" s="594" t="s">
        <v>152</v>
      </c>
      <c r="F2885" s="594" t="s">
        <v>606</v>
      </c>
      <c r="G2885" s="596" t="s">
        <v>195</v>
      </c>
      <c r="H2885" s="597">
        <v>1732749600</v>
      </c>
    </row>
    <row r="2886" spans="1:8">
      <c r="A2886" s="594" t="s">
        <v>132</v>
      </c>
      <c r="B2886" s="594" t="s">
        <v>491</v>
      </c>
      <c r="C2886" s="594" t="s">
        <v>1247</v>
      </c>
      <c r="D2886" s="594" t="s">
        <v>1249</v>
      </c>
      <c r="E2886" s="594" t="s">
        <v>156</v>
      </c>
      <c r="F2886" s="595" t="s">
        <v>411</v>
      </c>
      <c r="G2886" s="596" t="s">
        <v>514</v>
      </c>
      <c r="H2886" s="597">
        <v>17717648654</v>
      </c>
    </row>
    <row r="2887" spans="1:8">
      <c r="A2887" s="594" t="s">
        <v>132</v>
      </c>
      <c r="B2887" s="594" t="s">
        <v>491</v>
      </c>
      <c r="C2887" s="594" t="s">
        <v>1247</v>
      </c>
      <c r="D2887" s="594" t="s">
        <v>1249</v>
      </c>
      <c r="E2887" s="594" t="s">
        <v>156</v>
      </c>
      <c r="F2887" s="594" t="s">
        <v>157</v>
      </c>
      <c r="G2887" s="596" t="s">
        <v>158</v>
      </c>
      <c r="H2887" s="597">
        <v>13197413849</v>
      </c>
    </row>
    <row r="2888" spans="1:8">
      <c r="A2888" s="594" t="s">
        <v>132</v>
      </c>
      <c r="B2888" s="594" t="s">
        <v>491</v>
      </c>
      <c r="C2888" s="594" t="s">
        <v>1247</v>
      </c>
      <c r="D2888" s="594" t="s">
        <v>1249</v>
      </c>
      <c r="E2888" s="594" t="s">
        <v>156</v>
      </c>
      <c r="F2888" s="594" t="s">
        <v>159</v>
      </c>
      <c r="G2888" s="596" t="s">
        <v>160</v>
      </c>
      <c r="H2888" s="597">
        <v>2266691861</v>
      </c>
    </row>
    <row r="2889" spans="1:8">
      <c r="A2889" s="594" t="s">
        <v>132</v>
      </c>
      <c r="B2889" s="594" t="s">
        <v>491</v>
      </c>
      <c r="C2889" s="594" t="s">
        <v>1247</v>
      </c>
      <c r="D2889" s="594" t="s">
        <v>1249</v>
      </c>
      <c r="E2889" s="594" t="s">
        <v>156</v>
      </c>
      <c r="F2889" s="594" t="s">
        <v>161</v>
      </c>
      <c r="G2889" s="596" t="s">
        <v>162</v>
      </c>
      <c r="H2889" s="597">
        <v>1499671584</v>
      </c>
    </row>
    <row r="2890" spans="1:8">
      <c r="A2890" s="594" t="s">
        <v>132</v>
      </c>
      <c r="B2890" s="594" t="s">
        <v>491</v>
      </c>
      <c r="C2890" s="594" t="s">
        <v>1247</v>
      </c>
      <c r="D2890" s="594" t="s">
        <v>1249</v>
      </c>
      <c r="E2890" s="594" t="s">
        <v>156</v>
      </c>
      <c r="F2890" s="594" t="s">
        <v>1</v>
      </c>
      <c r="G2890" s="596" t="s">
        <v>2</v>
      </c>
      <c r="H2890" s="597">
        <v>739828978</v>
      </c>
    </row>
    <row r="2891" spans="1:8">
      <c r="A2891" s="594" t="s">
        <v>132</v>
      </c>
      <c r="B2891" s="594" t="s">
        <v>491</v>
      </c>
      <c r="C2891" s="594" t="s">
        <v>1247</v>
      </c>
      <c r="D2891" s="594" t="s">
        <v>1249</v>
      </c>
      <c r="E2891" s="594" t="s">
        <v>156</v>
      </c>
      <c r="F2891" s="594" t="s">
        <v>1073</v>
      </c>
      <c r="G2891" s="596" t="s">
        <v>2782</v>
      </c>
      <c r="H2891" s="597">
        <v>14042382</v>
      </c>
    </row>
    <row r="2892" spans="1:8">
      <c r="A2892" s="594" t="s">
        <v>132</v>
      </c>
      <c r="B2892" s="594" t="s">
        <v>491</v>
      </c>
      <c r="C2892" s="594" t="s">
        <v>1247</v>
      </c>
      <c r="D2892" s="594" t="s">
        <v>1249</v>
      </c>
      <c r="E2892" s="594" t="s">
        <v>163</v>
      </c>
      <c r="F2892" s="595" t="s">
        <v>411</v>
      </c>
      <c r="G2892" s="596" t="s">
        <v>164</v>
      </c>
      <c r="H2892" s="597">
        <v>1636200519</v>
      </c>
    </row>
    <row r="2893" spans="1:8">
      <c r="A2893" s="594" t="s">
        <v>132</v>
      </c>
      <c r="B2893" s="594" t="s">
        <v>491</v>
      </c>
      <c r="C2893" s="594" t="s">
        <v>1247</v>
      </c>
      <c r="D2893" s="594" t="s">
        <v>1249</v>
      </c>
      <c r="E2893" s="594" t="s">
        <v>163</v>
      </c>
      <c r="F2893" s="594" t="s">
        <v>3</v>
      </c>
      <c r="G2893" s="596" t="s">
        <v>4</v>
      </c>
      <c r="H2893" s="597">
        <v>204000000</v>
      </c>
    </row>
    <row r="2894" spans="1:8">
      <c r="A2894" s="594" t="s">
        <v>132</v>
      </c>
      <c r="B2894" s="594" t="s">
        <v>491</v>
      </c>
      <c r="C2894" s="594" t="s">
        <v>1247</v>
      </c>
      <c r="D2894" s="594" t="s">
        <v>1249</v>
      </c>
      <c r="E2894" s="594" t="s">
        <v>163</v>
      </c>
      <c r="F2894" s="594" t="s">
        <v>1060</v>
      </c>
      <c r="G2894" s="596" t="s">
        <v>2672</v>
      </c>
      <c r="H2894" s="597">
        <v>1088326519</v>
      </c>
    </row>
    <row r="2895" spans="1:8">
      <c r="A2895" s="594" t="s">
        <v>132</v>
      </c>
      <c r="B2895" s="594" t="s">
        <v>491</v>
      </c>
      <c r="C2895" s="594" t="s">
        <v>1247</v>
      </c>
      <c r="D2895" s="594" t="s">
        <v>1249</v>
      </c>
      <c r="E2895" s="594" t="s">
        <v>163</v>
      </c>
      <c r="F2895" s="594" t="s">
        <v>165</v>
      </c>
      <c r="G2895" s="596" t="s">
        <v>195</v>
      </c>
      <c r="H2895" s="597">
        <v>343874000</v>
      </c>
    </row>
    <row r="2896" spans="1:8">
      <c r="A2896" s="594" t="s">
        <v>132</v>
      </c>
      <c r="B2896" s="594" t="s">
        <v>491</v>
      </c>
      <c r="C2896" s="594" t="s">
        <v>1247</v>
      </c>
      <c r="D2896" s="594" t="s">
        <v>1249</v>
      </c>
      <c r="E2896" s="594" t="s">
        <v>167</v>
      </c>
      <c r="F2896" s="595" t="s">
        <v>411</v>
      </c>
      <c r="G2896" s="596" t="s">
        <v>168</v>
      </c>
      <c r="H2896" s="597">
        <v>2057081206</v>
      </c>
    </row>
    <row r="2897" spans="1:8">
      <c r="A2897" s="594" t="s">
        <v>132</v>
      </c>
      <c r="B2897" s="594" t="s">
        <v>491</v>
      </c>
      <c r="C2897" s="594" t="s">
        <v>1247</v>
      </c>
      <c r="D2897" s="594" t="s">
        <v>1249</v>
      </c>
      <c r="E2897" s="594" t="s">
        <v>167</v>
      </c>
      <c r="F2897" s="594" t="s">
        <v>228</v>
      </c>
      <c r="G2897" s="596" t="s">
        <v>2673</v>
      </c>
      <c r="H2897" s="597">
        <v>919610056</v>
      </c>
    </row>
    <row r="2898" spans="1:8">
      <c r="A2898" s="594" t="s">
        <v>132</v>
      </c>
      <c r="B2898" s="594" t="s">
        <v>491</v>
      </c>
      <c r="C2898" s="594" t="s">
        <v>1247</v>
      </c>
      <c r="D2898" s="594" t="s">
        <v>1249</v>
      </c>
      <c r="E2898" s="594" t="s">
        <v>167</v>
      </c>
      <c r="F2898" s="594" t="s">
        <v>169</v>
      </c>
      <c r="G2898" s="596" t="s">
        <v>2674</v>
      </c>
      <c r="H2898" s="597">
        <v>133166114</v>
      </c>
    </row>
    <row r="2899" spans="1:8">
      <c r="A2899" s="594" t="s">
        <v>132</v>
      </c>
      <c r="B2899" s="594" t="s">
        <v>491</v>
      </c>
      <c r="C2899" s="594" t="s">
        <v>1247</v>
      </c>
      <c r="D2899" s="594" t="s">
        <v>1249</v>
      </c>
      <c r="E2899" s="594" t="s">
        <v>167</v>
      </c>
      <c r="F2899" s="594" t="s">
        <v>230</v>
      </c>
      <c r="G2899" s="596" t="s">
        <v>2675</v>
      </c>
      <c r="H2899" s="597">
        <v>839604313</v>
      </c>
    </row>
    <row r="2900" spans="1:8">
      <c r="A2900" s="594" t="s">
        <v>132</v>
      </c>
      <c r="B2900" s="594" t="s">
        <v>491</v>
      </c>
      <c r="C2900" s="594" t="s">
        <v>1247</v>
      </c>
      <c r="D2900" s="594" t="s">
        <v>1249</v>
      </c>
      <c r="E2900" s="594" t="s">
        <v>167</v>
      </c>
      <c r="F2900" s="594" t="s">
        <v>214</v>
      </c>
      <c r="G2900" s="596" t="s">
        <v>2676</v>
      </c>
      <c r="H2900" s="597">
        <v>56497736</v>
      </c>
    </row>
    <row r="2901" spans="1:8">
      <c r="A2901" s="594" t="s">
        <v>132</v>
      </c>
      <c r="B2901" s="594" t="s">
        <v>491</v>
      </c>
      <c r="C2901" s="594" t="s">
        <v>1247</v>
      </c>
      <c r="D2901" s="594" t="s">
        <v>1249</v>
      </c>
      <c r="E2901" s="594" t="s">
        <v>167</v>
      </c>
      <c r="F2901" s="594" t="s">
        <v>354</v>
      </c>
      <c r="G2901" s="596" t="s">
        <v>2736</v>
      </c>
      <c r="H2901" s="597">
        <v>31371987</v>
      </c>
    </row>
    <row r="2902" spans="1:8">
      <c r="A2902" s="594" t="s">
        <v>132</v>
      </c>
      <c r="B2902" s="594" t="s">
        <v>491</v>
      </c>
      <c r="C2902" s="594" t="s">
        <v>1247</v>
      </c>
      <c r="D2902" s="594" t="s">
        <v>1249</v>
      </c>
      <c r="E2902" s="594" t="s">
        <v>167</v>
      </c>
      <c r="F2902" s="594" t="s">
        <v>232</v>
      </c>
      <c r="G2902" s="596" t="s">
        <v>195</v>
      </c>
      <c r="H2902" s="597">
        <v>76831000</v>
      </c>
    </row>
    <row r="2903" spans="1:8">
      <c r="A2903" s="594" t="s">
        <v>132</v>
      </c>
      <c r="B2903" s="594" t="s">
        <v>491</v>
      </c>
      <c r="C2903" s="594" t="s">
        <v>1247</v>
      </c>
      <c r="D2903" s="594" t="s">
        <v>1249</v>
      </c>
      <c r="E2903" s="594" t="s">
        <v>171</v>
      </c>
      <c r="F2903" s="595" t="s">
        <v>411</v>
      </c>
      <c r="G2903" s="596" t="s">
        <v>2677</v>
      </c>
      <c r="H2903" s="597">
        <v>2406376323</v>
      </c>
    </row>
    <row r="2904" spans="1:8">
      <c r="A2904" s="594" t="s">
        <v>132</v>
      </c>
      <c r="B2904" s="594" t="s">
        <v>491</v>
      </c>
      <c r="C2904" s="594" t="s">
        <v>1247</v>
      </c>
      <c r="D2904" s="594" t="s">
        <v>1249</v>
      </c>
      <c r="E2904" s="594" t="s">
        <v>171</v>
      </c>
      <c r="F2904" s="594" t="s">
        <v>173</v>
      </c>
      <c r="G2904" s="596" t="s">
        <v>174</v>
      </c>
      <c r="H2904" s="597">
        <v>449998240</v>
      </c>
    </row>
    <row r="2905" spans="1:8">
      <c r="A2905" s="594" t="s">
        <v>132</v>
      </c>
      <c r="B2905" s="594" t="s">
        <v>491</v>
      </c>
      <c r="C2905" s="594" t="s">
        <v>1247</v>
      </c>
      <c r="D2905" s="594" t="s">
        <v>1249</v>
      </c>
      <c r="E2905" s="594" t="s">
        <v>171</v>
      </c>
      <c r="F2905" s="594" t="s">
        <v>216</v>
      </c>
      <c r="G2905" s="596" t="s">
        <v>217</v>
      </c>
      <c r="H2905" s="597">
        <v>550035423</v>
      </c>
    </row>
    <row r="2906" spans="1:8">
      <c r="A2906" s="594" t="s">
        <v>132</v>
      </c>
      <c r="B2906" s="594" t="s">
        <v>491</v>
      </c>
      <c r="C2906" s="594" t="s">
        <v>1247</v>
      </c>
      <c r="D2906" s="594" t="s">
        <v>1249</v>
      </c>
      <c r="E2906" s="594" t="s">
        <v>171</v>
      </c>
      <c r="F2906" s="594" t="s">
        <v>5</v>
      </c>
      <c r="G2906" s="596" t="s">
        <v>2678</v>
      </c>
      <c r="H2906" s="597">
        <v>797717000</v>
      </c>
    </row>
    <row r="2907" spans="1:8">
      <c r="A2907" s="594" t="s">
        <v>132</v>
      </c>
      <c r="B2907" s="594" t="s">
        <v>491</v>
      </c>
      <c r="C2907" s="594" t="s">
        <v>1247</v>
      </c>
      <c r="D2907" s="594" t="s">
        <v>1249</v>
      </c>
      <c r="E2907" s="594" t="s">
        <v>171</v>
      </c>
      <c r="F2907" s="594" t="s">
        <v>175</v>
      </c>
      <c r="G2907" s="596" t="s">
        <v>176</v>
      </c>
      <c r="H2907" s="597">
        <v>608625660</v>
      </c>
    </row>
    <row r="2908" spans="1:8">
      <c r="A2908" s="594" t="s">
        <v>132</v>
      </c>
      <c r="B2908" s="594" t="s">
        <v>491</v>
      </c>
      <c r="C2908" s="594" t="s">
        <v>1247</v>
      </c>
      <c r="D2908" s="594" t="s">
        <v>1249</v>
      </c>
      <c r="E2908" s="594" t="s">
        <v>177</v>
      </c>
      <c r="F2908" s="595" t="s">
        <v>411</v>
      </c>
      <c r="G2908" s="596" t="s">
        <v>178</v>
      </c>
      <c r="H2908" s="597">
        <v>1669705975</v>
      </c>
    </row>
    <row r="2909" spans="1:8">
      <c r="A2909" s="594" t="s">
        <v>132</v>
      </c>
      <c r="B2909" s="594" t="s">
        <v>491</v>
      </c>
      <c r="C2909" s="594" t="s">
        <v>1247</v>
      </c>
      <c r="D2909" s="594" t="s">
        <v>1249</v>
      </c>
      <c r="E2909" s="594" t="s">
        <v>177</v>
      </c>
      <c r="F2909" s="594" t="s">
        <v>179</v>
      </c>
      <c r="G2909" s="596" t="s">
        <v>2679</v>
      </c>
      <c r="H2909" s="597">
        <v>165779847</v>
      </c>
    </row>
    <row r="2910" spans="1:8">
      <c r="A2910" s="594" t="s">
        <v>132</v>
      </c>
      <c r="B2910" s="594" t="s">
        <v>491</v>
      </c>
      <c r="C2910" s="594" t="s">
        <v>1247</v>
      </c>
      <c r="D2910" s="594" t="s">
        <v>1249</v>
      </c>
      <c r="E2910" s="594" t="s">
        <v>177</v>
      </c>
      <c r="F2910" s="594" t="s">
        <v>181</v>
      </c>
      <c r="G2910" s="596" t="s">
        <v>182</v>
      </c>
      <c r="H2910" s="597">
        <v>65240077</v>
      </c>
    </row>
    <row r="2911" spans="1:8">
      <c r="A2911" s="594" t="s">
        <v>132</v>
      </c>
      <c r="B2911" s="594" t="s">
        <v>491</v>
      </c>
      <c r="C2911" s="594" t="s">
        <v>1247</v>
      </c>
      <c r="D2911" s="594" t="s">
        <v>1249</v>
      </c>
      <c r="E2911" s="594" t="s">
        <v>177</v>
      </c>
      <c r="F2911" s="594" t="s">
        <v>1290</v>
      </c>
      <c r="G2911" s="596" t="s">
        <v>2721</v>
      </c>
      <c r="H2911" s="597">
        <v>294463393</v>
      </c>
    </row>
    <row r="2912" spans="1:8">
      <c r="A2912" s="594" t="s">
        <v>132</v>
      </c>
      <c r="B2912" s="594" t="s">
        <v>491</v>
      </c>
      <c r="C2912" s="594" t="s">
        <v>1247</v>
      </c>
      <c r="D2912" s="594" t="s">
        <v>1249</v>
      </c>
      <c r="E2912" s="594" t="s">
        <v>177</v>
      </c>
      <c r="F2912" s="594" t="s">
        <v>441</v>
      </c>
      <c r="G2912" s="596" t="s">
        <v>2728</v>
      </c>
      <c r="H2912" s="597">
        <v>390759000</v>
      </c>
    </row>
    <row r="2913" spans="1:8">
      <c r="A2913" s="594" t="s">
        <v>132</v>
      </c>
      <c r="B2913" s="594" t="s">
        <v>491</v>
      </c>
      <c r="C2913" s="594" t="s">
        <v>1247</v>
      </c>
      <c r="D2913" s="594" t="s">
        <v>1249</v>
      </c>
      <c r="E2913" s="594" t="s">
        <v>177</v>
      </c>
      <c r="F2913" s="594" t="s">
        <v>1297</v>
      </c>
      <c r="G2913" s="596" t="s">
        <v>2680</v>
      </c>
      <c r="H2913" s="597">
        <v>544110058</v>
      </c>
    </row>
    <row r="2914" spans="1:8">
      <c r="A2914" s="594" t="s">
        <v>132</v>
      </c>
      <c r="B2914" s="594" t="s">
        <v>491</v>
      </c>
      <c r="C2914" s="594" t="s">
        <v>1247</v>
      </c>
      <c r="D2914" s="594" t="s">
        <v>1249</v>
      </c>
      <c r="E2914" s="594" t="s">
        <v>177</v>
      </c>
      <c r="F2914" s="594" t="s">
        <v>237</v>
      </c>
      <c r="G2914" s="596" t="s">
        <v>2681</v>
      </c>
      <c r="H2914" s="597">
        <v>176620000</v>
      </c>
    </row>
    <row r="2915" spans="1:8">
      <c r="A2915" s="594" t="s">
        <v>132</v>
      </c>
      <c r="B2915" s="594" t="s">
        <v>491</v>
      </c>
      <c r="C2915" s="594" t="s">
        <v>1247</v>
      </c>
      <c r="D2915" s="594" t="s">
        <v>1249</v>
      </c>
      <c r="E2915" s="594" t="s">
        <v>177</v>
      </c>
      <c r="F2915" s="594" t="s">
        <v>239</v>
      </c>
      <c r="G2915" s="596" t="s">
        <v>205</v>
      </c>
      <c r="H2915" s="597">
        <v>32733600</v>
      </c>
    </row>
    <row r="2916" spans="1:8">
      <c r="A2916" s="594" t="s">
        <v>132</v>
      </c>
      <c r="B2916" s="594" t="s">
        <v>491</v>
      </c>
      <c r="C2916" s="594" t="s">
        <v>1247</v>
      </c>
      <c r="D2916" s="594" t="s">
        <v>1249</v>
      </c>
      <c r="E2916" s="594" t="s">
        <v>240</v>
      </c>
      <c r="F2916" s="595" t="s">
        <v>411</v>
      </c>
      <c r="G2916" s="596" t="s">
        <v>241</v>
      </c>
      <c r="H2916" s="597">
        <v>1183900980</v>
      </c>
    </row>
    <row r="2917" spans="1:8">
      <c r="A2917" s="594" t="s">
        <v>132</v>
      </c>
      <c r="B2917" s="594" t="s">
        <v>491</v>
      </c>
      <c r="C2917" s="594" t="s">
        <v>1247</v>
      </c>
      <c r="D2917" s="594" t="s">
        <v>1249</v>
      </c>
      <c r="E2917" s="594" t="s">
        <v>240</v>
      </c>
      <c r="F2917" s="594" t="s">
        <v>242</v>
      </c>
      <c r="G2917" s="596" t="s">
        <v>243</v>
      </c>
      <c r="H2917" s="597">
        <v>100965800</v>
      </c>
    </row>
    <row r="2918" spans="1:8">
      <c r="A2918" s="594" t="s">
        <v>132</v>
      </c>
      <c r="B2918" s="594" t="s">
        <v>491</v>
      </c>
      <c r="C2918" s="594" t="s">
        <v>1247</v>
      </c>
      <c r="D2918" s="594" t="s">
        <v>1249</v>
      </c>
      <c r="E2918" s="594" t="s">
        <v>240</v>
      </c>
      <c r="F2918" s="594" t="s">
        <v>728</v>
      </c>
      <c r="G2918" s="596" t="s">
        <v>729</v>
      </c>
      <c r="H2918" s="597">
        <v>97100000</v>
      </c>
    </row>
    <row r="2919" spans="1:8">
      <c r="A2919" s="594" t="s">
        <v>132</v>
      </c>
      <c r="B2919" s="594" t="s">
        <v>491</v>
      </c>
      <c r="C2919" s="594" t="s">
        <v>1247</v>
      </c>
      <c r="D2919" s="594" t="s">
        <v>1249</v>
      </c>
      <c r="E2919" s="594" t="s">
        <v>240</v>
      </c>
      <c r="F2919" s="594" t="s">
        <v>1268</v>
      </c>
      <c r="G2919" s="596" t="s">
        <v>1267</v>
      </c>
      <c r="H2919" s="597">
        <v>1760000</v>
      </c>
    </row>
    <row r="2920" spans="1:8">
      <c r="A2920" s="594" t="s">
        <v>132</v>
      </c>
      <c r="B2920" s="594" t="s">
        <v>491</v>
      </c>
      <c r="C2920" s="594" t="s">
        <v>1247</v>
      </c>
      <c r="D2920" s="594" t="s">
        <v>1249</v>
      </c>
      <c r="E2920" s="594" t="s">
        <v>240</v>
      </c>
      <c r="F2920" s="594" t="s">
        <v>730</v>
      </c>
      <c r="G2920" s="596" t="s">
        <v>186</v>
      </c>
      <c r="H2920" s="597">
        <v>73200000</v>
      </c>
    </row>
    <row r="2921" spans="1:8">
      <c r="A2921" s="594" t="s">
        <v>132</v>
      </c>
      <c r="B2921" s="594" t="s">
        <v>491</v>
      </c>
      <c r="C2921" s="594" t="s">
        <v>1247</v>
      </c>
      <c r="D2921" s="594" t="s">
        <v>1249</v>
      </c>
      <c r="E2921" s="594" t="s">
        <v>240</v>
      </c>
      <c r="F2921" s="594" t="s">
        <v>731</v>
      </c>
      <c r="G2921" s="596" t="s">
        <v>732</v>
      </c>
      <c r="H2921" s="597">
        <v>106767000</v>
      </c>
    </row>
    <row r="2922" spans="1:8">
      <c r="A2922" s="594" t="s">
        <v>132</v>
      </c>
      <c r="B2922" s="594" t="s">
        <v>491</v>
      </c>
      <c r="C2922" s="594" t="s">
        <v>1247</v>
      </c>
      <c r="D2922" s="594" t="s">
        <v>1249</v>
      </c>
      <c r="E2922" s="594" t="s">
        <v>240</v>
      </c>
      <c r="F2922" s="594" t="s">
        <v>597</v>
      </c>
      <c r="G2922" s="596" t="s">
        <v>2682</v>
      </c>
      <c r="H2922" s="597">
        <v>7050000</v>
      </c>
    </row>
    <row r="2923" spans="1:8">
      <c r="A2923" s="594" t="s">
        <v>132</v>
      </c>
      <c r="B2923" s="594" t="s">
        <v>491</v>
      </c>
      <c r="C2923" s="594" t="s">
        <v>1247</v>
      </c>
      <c r="D2923" s="594" t="s">
        <v>1249</v>
      </c>
      <c r="E2923" s="594" t="s">
        <v>240</v>
      </c>
      <c r="F2923" s="594" t="s">
        <v>733</v>
      </c>
      <c r="G2923" s="596" t="s">
        <v>734</v>
      </c>
      <c r="H2923" s="597">
        <v>328830000</v>
      </c>
    </row>
    <row r="2924" spans="1:8">
      <c r="A2924" s="594" t="s">
        <v>132</v>
      </c>
      <c r="B2924" s="594" t="s">
        <v>491</v>
      </c>
      <c r="C2924" s="594" t="s">
        <v>1247</v>
      </c>
      <c r="D2924" s="594" t="s">
        <v>1249</v>
      </c>
      <c r="E2924" s="594" t="s">
        <v>240</v>
      </c>
      <c r="F2924" s="594" t="s">
        <v>735</v>
      </c>
      <c r="G2924" s="596" t="s">
        <v>193</v>
      </c>
      <c r="H2924" s="597">
        <v>468228180</v>
      </c>
    </row>
    <row r="2925" spans="1:8">
      <c r="A2925" s="594" t="s">
        <v>132</v>
      </c>
      <c r="B2925" s="594" t="s">
        <v>491</v>
      </c>
      <c r="C2925" s="594" t="s">
        <v>1247</v>
      </c>
      <c r="D2925" s="594" t="s">
        <v>1249</v>
      </c>
      <c r="E2925" s="594" t="s">
        <v>183</v>
      </c>
      <c r="F2925" s="595" t="s">
        <v>411</v>
      </c>
      <c r="G2925" s="596" t="s">
        <v>184</v>
      </c>
      <c r="H2925" s="597">
        <v>2515760440</v>
      </c>
    </row>
    <row r="2926" spans="1:8">
      <c r="A2926" s="594" t="s">
        <v>132</v>
      </c>
      <c r="B2926" s="594" t="s">
        <v>491</v>
      </c>
      <c r="C2926" s="594" t="s">
        <v>1247</v>
      </c>
      <c r="D2926" s="594" t="s">
        <v>1249</v>
      </c>
      <c r="E2926" s="594" t="s">
        <v>183</v>
      </c>
      <c r="F2926" s="594" t="s">
        <v>587</v>
      </c>
      <c r="G2926" s="596" t="s">
        <v>588</v>
      </c>
      <c r="H2926" s="597">
        <v>317325440</v>
      </c>
    </row>
    <row r="2927" spans="1:8">
      <c r="A2927" s="594" t="s">
        <v>132</v>
      </c>
      <c r="B2927" s="594" t="s">
        <v>491</v>
      </c>
      <c r="C2927" s="594" t="s">
        <v>1247</v>
      </c>
      <c r="D2927" s="594" t="s">
        <v>1249</v>
      </c>
      <c r="E2927" s="594" t="s">
        <v>183</v>
      </c>
      <c r="F2927" s="594" t="s">
        <v>736</v>
      </c>
      <c r="G2927" s="596" t="s">
        <v>737</v>
      </c>
      <c r="H2927" s="597">
        <v>546857000</v>
      </c>
    </row>
    <row r="2928" spans="1:8">
      <c r="A2928" s="594" t="s">
        <v>132</v>
      </c>
      <c r="B2928" s="594" t="s">
        <v>491</v>
      </c>
      <c r="C2928" s="594" t="s">
        <v>1247</v>
      </c>
      <c r="D2928" s="594" t="s">
        <v>1249</v>
      </c>
      <c r="E2928" s="594" t="s">
        <v>183</v>
      </c>
      <c r="F2928" s="594" t="s">
        <v>185</v>
      </c>
      <c r="G2928" s="596" t="s">
        <v>186</v>
      </c>
      <c r="H2928" s="597">
        <v>574480000</v>
      </c>
    </row>
    <row r="2929" spans="1:8">
      <c r="A2929" s="594" t="s">
        <v>132</v>
      </c>
      <c r="B2929" s="594" t="s">
        <v>491</v>
      </c>
      <c r="C2929" s="594" t="s">
        <v>1247</v>
      </c>
      <c r="D2929" s="594" t="s">
        <v>1249</v>
      </c>
      <c r="E2929" s="594" t="s">
        <v>183</v>
      </c>
      <c r="F2929" s="594" t="s">
        <v>187</v>
      </c>
      <c r="G2929" s="596" t="s">
        <v>2683</v>
      </c>
      <c r="H2929" s="597">
        <v>1062698000</v>
      </c>
    </row>
    <row r="2930" spans="1:8">
      <c r="A2930" s="594" t="s">
        <v>132</v>
      </c>
      <c r="B2930" s="594" t="s">
        <v>491</v>
      </c>
      <c r="C2930" s="594" t="s">
        <v>1247</v>
      </c>
      <c r="D2930" s="594" t="s">
        <v>1249</v>
      </c>
      <c r="E2930" s="594" t="s">
        <v>183</v>
      </c>
      <c r="F2930" s="594" t="s">
        <v>772</v>
      </c>
      <c r="G2930" s="596" t="s">
        <v>195</v>
      </c>
      <c r="H2930" s="597">
        <v>14400000</v>
      </c>
    </row>
    <row r="2931" spans="1:8">
      <c r="A2931" s="594" t="s">
        <v>132</v>
      </c>
      <c r="B2931" s="594" t="s">
        <v>491</v>
      </c>
      <c r="C2931" s="594" t="s">
        <v>1247</v>
      </c>
      <c r="D2931" s="594" t="s">
        <v>1249</v>
      </c>
      <c r="E2931" s="594" t="s">
        <v>738</v>
      </c>
      <c r="F2931" s="595" t="s">
        <v>411</v>
      </c>
      <c r="G2931" s="596" t="s">
        <v>739</v>
      </c>
      <c r="H2931" s="597">
        <v>1391266676</v>
      </c>
    </row>
    <row r="2932" spans="1:8">
      <c r="A2932" s="594" t="s">
        <v>132</v>
      </c>
      <c r="B2932" s="594" t="s">
        <v>491</v>
      </c>
      <c r="C2932" s="594" t="s">
        <v>1247</v>
      </c>
      <c r="D2932" s="594" t="s">
        <v>1249</v>
      </c>
      <c r="E2932" s="594" t="s">
        <v>738</v>
      </c>
      <c r="F2932" s="594" t="s">
        <v>740</v>
      </c>
      <c r="G2932" s="596" t="s">
        <v>741</v>
      </c>
      <c r="H2932" s="597">
        <v>51000000</v>
      </c>
    </row>
    <row r="2933" spans="1:8">
      <c r="A2933" s="594" t="s">
        <v>132</v>
      </c>
      <c r="B2933" s="594" t="s">
        <v>491</v>
      </c>
      <c r="C2933" s="594" t="s">
        <v>1247</v>
      </c>
      <c r="D2933" s="594" t="s">
        <v>1249</v>
      </c>
      <c r="E2933" s="594" t="s">
        <v>738</v>
      </c>
      <c r="F2933" s="594" t="s">
        <v>356</v>
      </c>
      <c r="G2933" s="596" t="s">
        <v>357</v>
      </c>
      <c r="H2933" s="597">
        <v>143829600</v>
      </c>
    </row>
    <row r="2934" spans="1:8">
      <c r="A2934" s="594" t="s">
        <v>132</v>
      </c>
      <c r="B2934" s="594" t="s">
        <v>491</v>
      </c>
      <c r="C2934" s="594" t="s">
        <v>1247</v>
      </c>
      <c r="D2934" s="594" t="s">
        <v>1249</v>
      </c>
      <c r="E2934" s="594" t="s">
        <v>738</v>
      </c>
      <c r="F2934" s="594" t="s">
        <v>296</v>
      </c>
      <c r="G2934" s="596" t="s">
        <v>297</v>
      </c>
      <c r="H2934" s="597">
        <v>846143476</v>
      </c>
    </row>
    <row r="2935" spans="1:8">
      <c r="A2935" s="594" t="s">
        <v>132</v>
      </c>
      <c r="B2935" s="594" t="s">
        <v>491</v>
      </c>
      <c r="C2935" s="594" t="s">
        <v>1247</v>
      </c>
      <c r="D2935" s="594" t="s">
        <v>1249</v>
      </c>
      <c r="E2935" s="594" t="s">
        <v>738</v>
      </c>
      <c r="F2935" s="594" t="s">
        <v>742</v>
      </c>
      <c r="G2935" s="596" t="s">
        <v>743</v>
      </c>
      <c r="H2935" s="597">
        <v>350293600</v>
      </c>
    </row>
    <row r="2936" spans="1:8">
      <c r="A2936" s="594" t="s">
        <v>132</v>
      </c>
      <c r="B2936" s="594" t="s">
        <v>491</v>
      </c>
      <c r="C2936" s="594" t="s">
        <v>1247</v>
      </c>
      <c r="D2936" s="594" t="s">
        <v>1249</v>
      </c>
      <c r="E2936" s="594" t="s">
        <v>744</v>
      </c>
      <c r="F2936" s="595" t="s">
        <v>411</v>
      </c>
      <c r="G2936" s="596" t="s">
        <v>2686</v>
      </c>
      <c r="H2936" s="597">
        <v>3239190569</v>
      </c>
    </row>
    <row r="2937" spans="1:8">
      <c r="A2937" s="594" t="s">
        <v>132</v>
      </c>
      <c r="B2937" s="594" t="s">
        <v>491</v>
      </c>
      <c r="C2937" s="594" t="s">
        <v>1247</v>
      </c>
      <c r="D2937" s="594" t="s">
        <v>1249</v>
      </c>
      <c r="E2937" s="594" t="s">
        <v>744</v>
      </c>
      <c r="F2937" s="594" t="s">
        <v>1061</v>
      </c>
      <c r="G2937" s="596" t="s">
        <v>2729</v>
      </c>
      <c r="H2937" s="597">
        <v>119088760</v>
      </c>
    </row>
    <row r="2938" spans="1:8">
      <c r="A2938" s="594" t="s">
        <v>132</v>
      </c>
      <c r="B2938" s="594" t="s">
        <v>491</v>
      </c>
      <c r="C2938" s="594" t="s">
        <v>1247</v>
      </c>
      <c r="D2938" s="594" t="s">
        <v>1249</v>
      </c>
      <c r="E2938" s="594" t="s">
        <v>744</v>
      </c>
      <c r="F2938" s="594" t="s">
        <v>745</v>
      </c>
      <c r="G2938" s="596" t="s">
        <v>2687</v>
      </c>
      <c r="H2938" s="597">
        <v>3120000</v>
      </c>
    </row>
    <row r="2939" spans="1:8">
      <c r="A2939" s="594" t="s">
        <v>132</v>
      </c>
      <c r="B2939" s="594" t="s">
        <v>491</v>
      </c>
      <c r="C2939" s="594" t="s">
        <v>1247</v>
      </c>
      <c r="D2939" s="594" t="s">
        <v>1249</v>
      </c>
      <c r="E2939" s="594" t="s">
        <v>744</v>
      </c>
      <c r="F2939" s="594" t="s">
        <v>286</v>
      </c>
      <c r="G2939" s="596" t="s">
        <v>2688</v>
      </c>
      <c r="H2939" s="597">
        <v>153554000</v>
      </c>
    </row>
    <row r="2940" spans="1:8">
      <c r="A2940" s="594" t="s">
        <v>132</v>
      </c>
      <c r="B2940" s="594" t="s">
        <v>491</v>
      </c>
      <c r="C2940" s="594" t="s">
        <v>1247</v>
      </c>
      <c r="D2940" s="594" t="s">
        <v>1249</v>
      </c>
      <c r="E2940" s="594" t="s">
        <v>744</v>
      </c>
      <c r="F2940" s="594" t="s">
        <v>446</v>
      </c>
      <c r="G2940" s="596" t="s">
        <v>2765</v>
      </c>
      <c r="H2940" s="597">
        <v>382165000</v>
      </c>
    </row>
    <row r="2941" spans="1:8">
      <c r="A2941" s="594" t="s">
        <v>132</v>
      </c>
      <c r="B2941" s="594" t="s">
        <v>491</v>
      </c>
      <c r="C2941" s="594" t="s">
        <v>1247</v>
      </c>
      <c r="D2941" s="594" t="s">
        <v>1249</v>
      </c>
      <c r="E2941" s="594" t="s">
        <v>744</v>
      </c>
      <c r="F2941" s="594" t="s">
        <v>7</v>
      </c>
      <c r="G2941" s="596" t="s">
        <v>8</v>
      </c>
      <c r="H2941" s="597">
        <v>925091100</v>
      </c>
    </row>
    <row r="2942" spans="1:8">
      <c r="A2942" s="594" t="s">
        <v>132</v>
      </c>
      <c r="B2942" s="594" t="s">
        <v>491</v>
      </c>
      <c r="C2942" s="594" t="s">
        <v>1247</v>
      </c>
      <c r="D2942" s="594" t="s">
        <v>1249</v>
      </c>
      <c r="E2942" s="594" t="s">
        <v>744</v>
      </c>
      <c r="F2942" s="594" t="s">
        <v>572</v>
      </c>
      <c r="G2942" s="596" t="s">
        <v>2689</v>
      </c>
      <c r="H2942" s="597">
        <v>419240323</v>
      </c>
    </row>
    <row r="2943" spans="1:8">
      <c r="A2943" s="594" t="s">
        <v>132</v>
      </c>
      <c r="B2943" s="594" t="s">
        <v>491</v>
      </c>
      <c r="C2943" s="594" t="s">
        <v>1247</v>
      </c>
      <c r="D2943" s="594" t="s">
        <v>1249</v>
      </c>
      <c r="E2943" s="594" t="s">
        <v>744</v>
      </c>
      <c r="F2943" s="594" t="s">
        <v>746</v>
      </c>
      <c r="G2943" s="596" t="s">
        <v>2690</v>
      </c>
      <c r="H2943" s="597">
        <v>155829103</v>
      </c>
    </row>
    <row r="2944" spans="1:8">
      <c r="A2944" s="594" t="s">
        <v>132</v>
      </c>
      <c r="B2944" s="594" t="s">
        <v>491</v>
      </c>
      <c r="C2944" s="594" t="s">
        <v>1247</v>
      </c>
      <c r="D2944" s="594" t="s">
        <v>1249</v>
      </c>
      <c r="E2944" s="594" t="s">
        <v>744</v>
      </c>
      <c r="F2944" s="594" t="s">
        <v>11</v>
      </c>
      <c r="G2944" s="596" t="s">
        <v>2691</v>
      </c>
      <c r="H2944" s="597">
        <v>184088283</v>
      </c>
    </row>
    <row r="2945" spans="1:8">
      <c r="A2945" s="594" t="s">
        <v>132</v>
      </c>
      <c r="B2945" s="594" t="s">
        <v>491</v>
      </c>
      <c r="C2945" s="594" t="s">
        <v>1247</v>
      </c>
      <c r="D2945" s="594" t="s">
        <v>1249</v>
      </c>
      <c r="E2945" s="594" t="s">
        <v>744</v>
      </c>
      <c r="F2945" s="594" t="s">
        <v>748</v>
      </c>
      <c r="G2945" s="596" t="s">
        <v>35</v>
      </c>
      <c r="H2945" s="597">
        <v>897014000</v>
      </c>
    </row>
    <row r="2946" spans="1:8">
      <c r="A2946" s="594" t="s">
        <v>132</v>
      </c>
      <c r="B2946" s="594" t="s">
        <v>491</v>
      </c>
      <c r="C2946" s="594" t="s">
        <v>1247</v>
      </c>
      <c r="D2946" s="594" t="s">
        <v>1249</v>
      </c>
      <c r="E2946" s="594" t="s">
        <v>2692</v>
      </c>
      <c r="F2946" s="595" t="s">
        <v>411</v>
      </c>
      <c r="G2946" s="596" t="s">
        <v>2693</v>
      </c>
      <c r="H2946" s="597">
        <v>1930631449</v>
      </c>
    </row>
    <row r="2947" spans="1:8">
      <c r="A2947" s="594" t="s">
        <v>132</v>
      </c>
      <c r="B2947" s="594" t="s">
        <v>491</v>
      </c>
      <c r="C2947" s="594" t="s">
        <v>1247</v>
      </c>
      <c r="D2947" s="594" t="s">
        <v>1249</v>
      </c>
      <c r="E2947" s="594" t="s">
        <v>2692</v>
      </c>
      <c r="F2947" s="594" t="s">
        <v>2777</v>
      </c>
      <c r="G2947" s="596" t="s">
        <v>2765</v>
      </c>
      <c r="H2947" s="597">
        <v>1017994300</v>
      </c>
    </row>
    <row r="2948" spans="1:8">
      <c r="A2948" s="594" t="s">
        <v>132</v>
      </c>
      <c r="B2948" s="594" t="s">
        <v>491</v>
      </c>
      <c r="C2948" s="594" t="s">
        <v>1247</v>
      </c>
      <c r="D2948" s="594" t="s">
        <v>1249</v>
      </c>
      <c r="E2948" s="594" t="s">
        <v>2692</v>
      </c>
      <c r="F2948" s="594" t="s">
        <v>2722</v>
      </c>
      <c r="G2948" s="596" t="s">
        <v>2690</v>
      </c>
      <c r="H2948" s="597">
        <v>394457625</v>
      </c>
    </row>
    <row r="2949" spans="1:8">
      <c r="A2949" s="594" t="s">
        <v>132</v>
      </c>
      <c r="B2949" s="594" t="s">
        <v>491</v>
      </c>
      <c r="C2949" s="594" t="s">
        <v>1247</v>
      </c>
      <c r="D2949" s="594" t="s">
        <v>1249</v>
      </c>
      <c r="E2949" s="594" t="s">
        <v>2692</v>
      </c>
      <c r="F2949" s="594" t="s">
        <v>2694</v>
      </c>
      <c r="G2949" s="596" t="s">
        <v>2689</v>
      </c>
      <c r="H2949" s="597">
        <v>413620000</v>
      </c>
    </row>
    <row r="2950" spans="1:8">
      <c r="A2950" s="594" t="s">
        <v>132</v>
      </c>
      <c r="B2950" s="594" t="s">
        <v>491</v>
      </c>
      <c r="C2950" s="594" t="s">
        <v>1247</v>
      </c>
      <c r="D2950" s="594" t="s">
        <v>1249</v>
      </c>
      <c r="E2950" s="594" t="s">
        <v>2692</v>
      </c>
      <c r="F2950" s="594" t="s">
        <v>2730</v>
      </c>
      <c r="G2950" s="596" t="s">
        <v>2731</v>
      </c>
      <c r="H2950" s="597">
        <v>104559524</v>
      </c>
    </row>
    <row r="2951" spans="1:8">
      <c r="A2951" s="594" t="s">
        <v>132</v>
      </c>
      <c r="B2951" s="594" t="s">
        <v>491</v>
      </c>
      <c r="C2951" s="594" t="s">
        <v>1247</v>
      </c>
      <c r="D2951" s="594" t="s">
        <v>1249</v>
      </c>
      <c r="E2951" s="594" t="s">
        <v>189</v>
      </c>
      <c r="F2951" s="595" t="s">
        <v>411</v>
      </c>
      <c r="G2951" s="596" t="s">
        <v>190</v>
      </c>
      <c r="H2951" s="597">
        <v>6348907916</v>
      </c>
    </row>
    <row r="2952" spans="1:8">
      <c r="A2952" s="594" t="s">
        <v>132</v>
      </c>
      <c r="B2952" s="594" t="s">
        <v>491</v>
      </c>
      <c r="C2952" s="594" t="s">
        <v>1247</v>
      </c>
      <c r="D2952" s="594" t="s">
        <v>1249</v>
      </c>
      <c r="E2952" s="594" t="s">
        <v>189</v>
      </c>
      <c r="F2952" s="594" t="s">
        <v>773</v>
      </c>
      <c r="G2952" s="596" t="s">
        <v>2695</v>
      </c>
      <c r="H2952" s="597">
        <v>3757200362</v>
      </c>
    </row>
    <row r="2953" spans="1:8">
      <c r="A2953" s="594" t="s">
        <v>132</v>
      </c>
      <c r="B2953" s="594" t="s">
        <v>491</v>
      </c>
      <c r="C2953" s="594" t="s">
        <v>1247</v>
      </c>
      <c r="D2953" s="594" t="s">
        <v>1249</v>
      </c>
      <c r="E2953" s="594" t="s">
        <v>189</v>
      </c>
      <c r="F2953" s="594" t="s">
        <v>13</v>
      </c>
      <c r="G2953" s="596" t="s">
        <v>2732</v>
      </c>
      <c r="H2953" s="597">
        <v>345817940</v>
      </c>
    </row>
    <row r="2954" spans="1:8">
      <c r="A2954" s="594" t="s">
        <v>132</v>
      </c>
      <c r="B2954" s="594" t="s">
        <v>491</v>
      </c>
      <c r="C2954" s="594" t="s">
        <v>1247</v>
      </c>
      <c r="D2954" s="594" t="s">
        <v>1249</v>
      </c>
      <c r="E2954" s="594" t="s">
        <v>189</v>
      </c>
      <c r="F2954" s="594" t="s">
        <v>37</v>
      </c>
      <c r="G2954" s="596" t="s">
        <v>2696</v>
      </c>
      <c r="H2954" s="597">
        <v>603838000</v>
      </c>
    </row>
    <row r="2955" spans="1:8">
      <c r="A2955" s="594" t="s">
        <v>132</v>
      </c>
      <c r="B2955" s="594" t="s">
        <v>491</v>
      </c>
      <c r="C2955" s="594" t="s">
        <v>1247</v>
      </c>
      <c r="D2955" s="594" t="s">
        <v>1249</v>
      </c>
      <c r="E2955" s="594" t="s">
        <v>189</v>
      </c>
      <c r="F2955" s="594" t="s">
        <v>192</v>
      </c>
      <c r="G2955" s="596" t="s">
        <v>195</v>
      </c>
      <c r="H2955" s="597">
        <v>1642051614</v>
      </c>
    </row>
    <row r="2956" spans="1:8">
      <c r="A2956" s="594" t="s">
        <v>132</v>
      </c>
      <c r="B2956" s="594" t="s">
        <v>491</v>
      </c>
      <c r="C2956" s="594" t="s">
        <v>1247</v>
      </c>
      <c r="D2956" s="594" t="s">
        <v>1249</v>
      </c>
      <c r="E2956" s="594" t="s">
        <v>2697</v>
      </c>
      <c r="F2956" s="595" t="s">
        <v>411</v>
      </c>
      <c r="G2956" s="596" t="s">
        <v>2698</v>
      </c>
      <c r="H2956" s="597">
        <v>64231000</v>
      </c>
    </row>
    <row r="2957" spans="1:8">
      <c r="A2957" s="594" t="s">
        <v>132</v>
      </c>
      <c r="B2957" s="594" t="s">
        <v>491</v>
      </c>
      <c r="C2957" s="594" t="s">
        <v>1247</v>
      </c>
      <c r="D2957" s="594" t="s">
        <v>1249</v>
      </c>
      <c r="E2957" s="594" t="s">
        <v>2697</v>
      </c>
      <c r="F2957" s="594" t="s">
        <v>2699</v>
      </c>
      <c r="G2957" s="596" t="s">
        <v>2700</v>
      </c>
      <c r="H2957" s="597">
        <v>64231000</v>
      </c>
    </row>
    <row r="2958" spans="1:8">
      <c r="A2958" s="594" t="s">
        <v>132</v>
      </c>
      <c r="B2958" s="594" t="s">
        <v>491</v>
      </c>
      <c r="C2958" s="594" t="s">
        <v>1247</v>
      </c>
      <c r="D2958" s="594" t="s">
        <v>1249</v>
      </c>
      <c r="E2958" s="594" t="s">
        <v>642</v>
      </c>
      <c r="F2958" s="595" t="s">
        <v>411</v>
      </c>
      <c r="G2958" s="596" t="s">
        <v>2831</v>
      </c>
      <c r="H2958" s="597">
        <v>29659458</v>
      </c>
    </row>
    <row r="2959" spans="1:8">
      <c r="A2959" s="594" t="s">
        <v>132</v>
      </c>
      <c r="B2959" s="594" t="s">
        <v>491</v>
      </c>
      <c r="C2959" s="594" t="s">
        <v>1247</v>
      </c>
      <c r="D2959" s="594" t="s">
        <v>1249</v>
      </c>
      <c r="E2959" s="594" t="s">
        <v>642</v>
      </c>
      <c r="F2959" s="594" t="s">
        <v>2832</v>
      </c>
      <c r="G2959" s="596" t="s">
        <v>2833</v>
      </c>
      <c r="H2959" s="597">
        <v>29659458</v>
      </c>
    </row>
    <row r="2960" spans="1:8">
      <c r="A2960" s="594" t="s">
        <v>132</v>
      </c>
      <c r="B2960" s="594" t="s">
        <v>491</v>
      </c>
      <c r="C2960" s="594" t="s">
        <v>1247</v>
      </c>
      <c r="D2960" s="594" t="s">
        <v>1249</v>
      </c>
      <c r="E2960" s="594" t="s">
        <v>194</v>
      </c>
      <c r="F2960" s="595" t="s">
        <v>411</v>
      </c>
      <c r="G2960" s="596" t="s">
        <v>195</v>
      </c>
      <c r="H2960" s="597">
        <v>1707901902</v>
      </c>
    </row>
    <row r="2961" spans="1:8">
      <c r="A2961" s="594" t="s">
        <v>132</v>
      </c>
      <c r="B2961" s="594" t="s">
        <v>491</v>
      </c>
      <c r="C2961" s="594" t="s">
        <v>1247</v>
      </c>
      <c r="D2961" s="594" t="s">
        <v>1249</v>
      </c>
      <c r="E2961" s="594" t="s">
        <v>194</v>
      </c>
      <c r="F2961" s="594" t="s">
        <v>15</v>
      </c>
      <c r="G2961" s="596" t="s">
        <v>2701</v>
      </c>
      <c r="H2961" s="597">
        <v>110844383</v>
      </c>
    </row>
    <row r="2962" spans="1:8">
      <c r="A2962" s="594" t="s">
        <v>132</v>
      </c>
      <c r="B2962" s="594" t="s">
        <v>491</v>
      </c>
      <c r="C2962" s="594" t="s">
        <v>1247</v>
      </c>
      <c r="D2962" s="594" t="s">
        <v>1249</v>
      </c>
      <c r="E2962" s="594" t="s">
        <v>194</v>
      </c>
      <c r="F2962" s="594" t="s">
        <v>39</v>
      </c>
      <c r="G2962" s="596" t="s">
        <v>2702</v>
      </c>
      <c r="H2962" s="597">
        <v>256885260</v>
      </c>
    </row>
    <row r="2963" spans="1:8">
      <c r="A2963" s="594" t="s">
        <v>132</v>
      </c>
      <c r="B2963" s="594" t="s">
        <v>491</v>
      </c>
      <c r="C2963" s="594" t="s">
        <v>1247</v>
      </c>
      <c r="D2963" s="594" t="s">
        <v>1249</v>
      </c>
      <c r="E2963" s="594" t="s">
        <v>194</v>
      </c>
      <c r="F2963" s="594" t="s">
        <v>198</v>
      </c>
      <c r="G2963" s="596" t="s">
        <v>199</v>
      </c>
      <c r="H2963" s="597">
        <v>884641259</v>
      </c>
    </row>
    <row r="2964" spans="1:8">
      <c r="A2964" s="594" t="s">
        <v>132</v>
      </c>
      <c r="B2964" s="594" t="s">
        <v>491</v>
      </c>
      <c r="C2964" s="594" t="s">
        <v>1247</v>
      </c>
      <c r="D2964" s="594" t="s">
        <v>1249</v>
      </c>
      <c r="E2964" s="594" t="s">
        <v>194</v>
      </c>
      <c r="F2964" s="594" t="s">
        <v>200</v>
      </c>
      <c r="G2964" s="596" t="s">
        <v>201</v>
      </c>
      <c r="H2964" s="597">
        <v>455531000</v>
      </c>
    </row>
    <row r="2965" spans="1:8">
      <c r="A2965" s="594" t="s">
        <v>132</v>
      </c>
      <c r="B2965" s="594" t="s">
        <v>491</v>
      </c>
      <c r="C2965" s="594" t="s">
        <v>1247</v>
      </c>
      <c r="D2965" s="594" t="s">
        <v>1249</v>
      </c>
      <c r="E2965" s="594" t="s">
        <v>573</v>
      </c>
      <c r="F2965" s="595" t="s">
        <v>411</v>
      </c>
      <c r="G2965" s="596" t="s">
        <v>2703</v>
      </c>
      <c r="H2965" s="597">
        <v>95353000</v>
      </c>
    </row>
    <row r="2966" spans="1:8">
      <c r="A2966" s="594" t="s">
        <v>132</v>
      </c>
      <c r="B2966" s="594" t="s">
        <v>491</v>
      </c>
      <c r="C2966" s="594" t="s">
        <v>1247</v>
      </c>
      <c r="D2966" s="594" t="s">
        <v>1249</v>
      </c>
      <c r="E2966" s="594" t="s">
        <v>573</v>
      </c>
      <c r="F2966" s="594" t="s">
        <v>574</v>
      </c>
      <c r="G2966" s="596" t="s">
        <v>2704</v>
      </c>
      <c r="H2966" s="597">
        <v>95353000</v>
      </c>
    </row>
    <row r="2967" spans="1:8">
      <c r="A2967" s="594" t="s">
        <v>132</v>
      </c>
      <c r="B2967" s="594" t="s">
        <v>491</v>
      </c>
      <c r="C2967" s="594" t="s">
        <v>1247</v>
      </c>
      <c r="D2967" s="594" t="s">
        <v>1249</v>
      </c>
      <c r="E2967" s="594" t="s">
        <v>550</v>
      </c>
      <c r="F2967" s="595" t="s">
        <v>411</v>
      </c>
      <c r="G2967" s="596" t="s">
        <v>2705</v>
      </c>
      <c r="H2967" s="597">
        <v>263686748</v>
      </c>
    </row>
    <row r="2968" spans="1:8">
      <c r="A2968" s="594" t="s">
        <v>132</v>
      </c>
      <c r="B2968" s="594" t="s">
        <v>491</v>
      </c>
      <c r="C2968" s="594" t="s">
        <v>1247</v>
      </c>
      <c r="D2968" s="594" t="s">
        <v>1249</v>
      </c>
      <c r="E2968" s="594" t="s">
        <v>550</v>
      </c>
      <c r="F2968" s="594" t="s">
        <v>2706</v>
      </c>
      <c r="G2968" s="596" t="s">
        <v>72</v>
      </c>
      <c r="H2968" s="597">
        <v>227521748</v>
      </c>
    </row>
    <row r="2969" spans="1:8">
      <c r="A2969" s="594" t="s">
        <v>132</v>
      </c>
      <c r="B2969" s="594" t="s">
        <v>491</v>
      </c>
      <c r="C2969" s="594" t="s">
        <v>1247</v>
      </c>
      <c r="D2969" s="594" t="s">
        <v>1249</v>
      </c>
      <c r="E2969" s="594" t="s">
        <v>550</v>
      </c>
      <c r="F2969" s="594" t="s">
        <v>1082</v>
      </c>
      <c r="G2969" s="596" t="s">
        <v>195</v>
      </c>
      <c r="H2969" s="597">
        <v>36165000</v>
      </c>
    </row>
    <row r="2970" spans="1:8">
      <c r="A2970" s="594" t="s">
        <v>132</v>
      </c>
      <c r="B2970" s="594" t="s">
        <v>491</v>
      </c>
      <c r="C2970" s="594" t="s">
        <v>1247</v>
      </c>
      <c r="D2970" s="594" t="s">
        <v>1249</v>
      </c>
      <c r="E2970" s="594" t="s">
        <v>1293</v>
      </c>
      <c r="F2970" s="595" t="s">
        <v>411</v>
      </c>
      <c r="G2970" s="596" t="s">
        <v>2797</v>
      </c>
      <c r="H2970" s="597">
        <v>983955853</v>
      </c>
    </row>
    <row r="2971" spans="1:8">
      <c r="A2971" s="594" t="s">
        <v>132</v>
      </c>
      <c r="B2971" s="594" t="s">
        <v>491</v>
      </c>
      <c r="C2971" s="594" t="s">
        <v>1247</v>
      </c>
      <c r="D2971" s="594" t="s">
        <v>1249</v>
      </c>
      <c r="E2971" s="594" t="s">
        <v>1293</v>
      </c>
      <c r="F2971" s="594" t="s">
        <v>1296</v>
      </c>
      <c r="G2971" s="596" t="s">
        <v>2824</v>
      </c>
      <c r="H2971" s="597">
        <v>148448883</v>
      </c>
    </row>
    <row r="2972" spans="1:8">
      <c r="A2972" s="594" t="s">
        <v>132</v>
      </c>
      <c r="B2972" s="594" t="s">
        <v>491</v>
      </c>
      <c r="C2972" s="594" t="s">
        <v>1247</v>
      </c>
      <c r="D2972" s="594" t="s">
        <v>1249</v>
      </c>
      <c r="E2972" s="594" t="s">
        <v>1293</v>
      </c>
      <c r="F2972" s="594" t="s">
        <v>1295</v>
      </c>
      <c r="G2972" s="596" t="s">
        <v>2798</v>
      </c>
      <c r="H2972" s="597">
        <v>534173979</v>
      </c>
    </row>
    <row r="2973" spans="1:8">
      <c r="A2973" s="594" t="s">
        <v>132</v>
      </c>
      <c r="B2973" s="594" t="s">
        <v>491</v>
      </c>
      <c r="C2973" s="594" t="s">
        <v>1247</v>
      </c>
      <c r="D2973" s="594" t="s">
        <v>1249</v>
      </c>
      <c r="E2973" s="594" t="s">
        <v>1293</v>
      </c>
      <c r="F2973" s="594" t="s">
        <v>1294</v>
      </c>
      <c r="G2973" s="596" t="s">
        <v>2799</v>
      </c>
      <c r="H2973" s="597">
        <v>116412249</v>
      </c>
    </row>
    <row r="2974" spans="1:8">
      <c r="A2974" s="594" t="s">
        <v>132</v>
      </c>
      <c r="B2974" s="594" t="s">
        <v>491</v>
      </c>
      <c r="C2974" s="594" t="s">
        <v>1247</v>
      </c>
      <c r="D2974" s="594" t="s">
        <v>1249</v>
      </c>
      <c r="E2974" s="594" t="s">
        <v>1293</v>
      </c>
      <c r="F2974" s="594" t="s">
        <v>1292</v>
      </c>
      <c r="G2974" s="596" t="s">
        <v>2818</v>
      </c>
      <c r="H2974" s="597">
        <v>184920742</v>
      </c>
    </row>
    <row r="2975" spans="1:8">
      <c r="A2975" s="594" t="s">
        <v>132</v>
      </c>
      <c r="B2975" s="594" t="s">
        <v>491</v>
      </c>
      <c r="C2975" s="594" t="s">
        <v>1247</v>
      </c>
      <c r="D2975" s="594" t="s">
        <v>1249</v>
      </c>
      <c r="E2975" s="594" t="s">
        <v>498</v>
      </c>
      <c r="F2975" s="595" t="s">
        <v>411</v>
      </c>
      <c r="G2975" s="596" t="s">
        <v>499</v>
      </c>
      <c r="H2975" s="597">
        <v>1165898500</v>
      </c>
    </row>
    <row r="2976" spans="1:8">
      <c r="A2976" s="594" t="s">
        <v>132</v>
      </c>
      <c r="B2976" s="594" t="s">
        <v>491</v>
      </c>
      <c r="C2976" s="594" t="s">
        <v>1247</v>
      </c>
      <c r="D2976" s="594" t="s">
        <v>1249</v>
      </c>
      <c r="E2976" s="594" t="s">
        <v>498</v>
      </c>
      <c r="F2976" s="594" t="s">
        <v>552</v>
      </c>
      <c r="G2976" s="596" t="s">
        <v>2819</v>
      </c>
      <c r="H2976" s="597">
        <v>889821000</v>
      </c>
    </row>
    <row r="2977" spans="1:8">
      <c r="A2977" s="594" t="s">
        <v>132</v>
      </c>
      <c r="B2977" s="594" t="s">
        <v>491</v>
      </c>
      <c r="C2977" s="594" t="s">
        <v>1247</v>
      </c>
      <c r="D2977" s="594" t="s">
        <v>1249</v>
      </c>
      <c r="E2977" s="594" t="s">
        <v>498</v>
      </c>
      <c r="F2977" s="594" t="s">
        <v>1299</v>
      </c>
      <c r="G2977" s="596" t="s">
        <v>197</v>
      </c>
      <c r="H2977" s="597">
        <v>276077500</v>
      </c>
    </row>
    <row r="2978" spans="1:8">
      <c r="A2978" s="594" t="s">
        <v>132</v>
      </c>
      <c r="B2978" s="594" t="s">
        <v>491</v>
      </c>
      <c r="C2978" s="594" t="s">
        <v>1247</v>
      </c>
      <c r="D2978" s="594" t="s">
        <v>1249</v>
      </c>
      <c r="E2978" s="594" t="s">
        <v>260</v>
      </c>
      <c r="F2978" s="595" t="s">
        <v>411</v>
      </c>
      <c r="G2978" s="596" t="s">
        <v>261</v>
      </c>
      <c r="H2978" s="597">
        <v>3954152000</v>
      </c>
    </row>
    <row r="2979" spans="1:8">
      <c r="A2979" s="594" t="s">
        <v>132</v>
      </c>
      <c r="B2979" s="594" t="s">
        <v>491</v>
      </c>
      <c r="C2979" s="594" t="s">
        <v>1247</v>
      </c>
      <c r="D2979" s="594" t="s">
        <v>1249</v>
      </c>
      <c r="E2979" s="594" t="s">
        <v>260</v>
      </c>
      <c r="F2979" s="594" t="s">
        <v>262</v>
      </c>
      <c r="G2979" s="596" t="s">
        <v>2707</v>
      </c>
      <c r="H2979" s="597">
        <v>3954152000</v>
      </c>
    </row>
    <row r="2980" spans="1:8">
      <c r="A2980" s="594" t="s">
        <v>132</v>
      </c>
      <c r="B2980" s="594" t="s">
        <v>491</v>
      </c>
      <c r="C2980" s="594" t="s">
        <v>1247</v>
      </c>
      <c r="D2980" s="594" t="s">
        <v>1249</v>
      </c>
      <c r="E2980" s="594" t="s">
        <v>53</v>
      </c>
      <c r="F2980" s="595" t="s">
        <v>411</v>
      </c>
      <c r="G2980" s="596" t="s">
        <v>193</v>
      </c>
      <c r="H2980" s="597">
        <v>522744826</v>
      </c>
    </row>
    <row r="2981" spans="1:8">
      <c r="A2981" s="594" t="s">
        <v>132</v>
      </c>
      <c r="B2981" s="594" t="s">
        <v>491</v>
      </c>
      <c r="C2981" s="594" t="s">
        <v>1247</v>
      </c>
      <c r="D2981" s="594" t="s">
        <v>1249</v>
      </c>
      <c r="E2981" s="594" t="s">
        <v>53</v>
      </c>
      <c r="F2981" s="594" t="s">
        <v>54</v>
      </c>
      <c r="G2981" s="596" t="s">
        <v>55</v>
      </c>
      <c r="H2981" s="597">
        <v>57530000</v>
      </c>
    </row>
    <row r="2982" spans="1:8">
      <c r="A2982" s="594" t="s">
        <v>132</v>
      </c>
      <c r="B2982" s="594" t="s">
        <v>491</v>
      </c>
      <c r="C2982" s="594" t="s">
        <v>1247</v>
      </c>
      <c r="D2982" s="594" t="s">
        <v>1249</v>
      </c>
      <c r="E2982" s="594" t="s">
        <v>53</v>
      </c>
      <c r="F2982" s="594" t="s">
        <v>56</v>
      </c>
      <c r="G2982" s="596" t="s">
        <v>57</v>
      </c>
      <c r="H2982" s="597">
        <v>409775826</v>
      </c>
    </row>
    <row r="2983" spans="1:8">
      <c r="A2983" s="594" t="s">
        <v>132</v>
      </c>
      <c r="B2983" s="594" t="s">
        <v>491</v>
      </c>
      <c r="C2983" s="594" t="s">
        <v>1247</v>
      </c>
      <c r="D2983" s="594" t="s">
        <v>1249</v>
      </c>
      <c r="E2983" s="594" t="s">
        <v>53</v>
      </c>
      <c r="F2983" s="594" t="s">
        <v>358</v>
      </c>
      <c r="G2983" s="596" t="s">
        <v>195</v>
      </c>
      <c r="H2983" s="597">
        <v>55439000</v>
      </c>
    </row>
    <row r="2984" spans="1:8">
      <c r="A2984" s="594" t="s">
        <v>132</v>
      </c>
      <c r="B2984" s="594" t="s">
        <v>491</v>
      </c>
      <c r="C2984" s="594" t="s">
        <v>1247</v>
      </c>
      <c r="D2984" s="594" t="s">
        <v>2834</v>
      </c>
      <c r="E2984" s="595" t="s">
        <v>411</v>
      </c>
      <c r="F2984" s="595" t="s">
        <v>411</v>
      </c>
      <c r="G2984" s="596" t="s">
        <v>2835</v>
      </c>
      <c r="H2984" s="597">
        <v>68988902417</v>
      </c>
    </row>
    <row r="2985" spans="1:8">
      <c r="A2985" s="594" t="s">
        <v>132</v>
      </c>
      <c r="B2985" s="594" t="s">
        <v>491</v>
      </c>
      <c r="C2985" s="594" t="s">
        <v>1247</v>
      </c>
      <c r="D2985" s="594" t="s">
        <v>2834</v>
      </c>
      <c r="E2985" s="594" t="s">
        <v>142</v>
      </c>
      <c r="F2985" s="595" t="s">
        <v>411</v>
      </c>
      <c r="G2985" s="596" t="s">
        <v>143</v>
      </c>
      <c r="H2985" s="597">
        <v>17630612746</v>
      </c>
    </row>
    <row r="2986" spans="1:8">
      <c r="A2986" s="594" t="s">
        <v>132</v>
      </c>
      <c r="B2986" s="594" t="s">
        <v>491</v>
      </c>
      <c r="C2986" s="594" t="s">
        <v>1247</v>
      </c>
      <c r="D2986" s="594" t="s">
        <v>2834</v>
      </c>
      <c r="E2986" s="594" t="s">
        <v>142</v>
      </c>
      <c r="F2986" s="594" t="s">
        <v>144</v>
      </c>
      <c r="G2986" s="596" t="s">
        <v>2664</v>
      </c>
      <c r="H2986" s="597">
        <v>17259281981</v>
      </c>
    </row>
    <row r="2987" spans="1:8">
      <c r="A2987" s="594" t="s">
        <v>132</v>
      </c>
      <c r="B2987" s="594" t="s">
        <v>491</v>
      </c>
      <c r="C2987" s="594" t="s">
        <v>1247</v>
      </c>
      <c r="D2987" s="594" t="s">
        <v>2834</v>
      </c>
      <c r="E2987" s="594" t="s">
        <v>142</v>
      </c>
      <c r="F2987" s="594" t="s">
        <v>146</v>
      </c>
      <c r="G2987" s="596" t="s">
        <v>2665</v>
      </c>
      <c r="H2987" s="597">
        <v>371330765</v>
      </c>
    </row>
    <row r="2988" spans="1:8">
      <c r="A2988" s="594" t="s">
        <v>132</v>
      </c>
      <c r="B2988" s="594" t="s">
        <v>491</v>
      </c>
      <c r="C2988" s="594" t="s">
        <v>1247</v>
      </c>
      <c r="D2988" s="594" t="s">
        <v>2834</v>
      </c>
      <c r="E2988" s="594" t="s">
        <v>202</v>
      </c>
      <c r="F2988" s="595" t="s">
        <v>411</v>
      </c>
      <c r="G2988" s="596" t="s">
        <v>2719</v>
      </c>
      <c r="H2988" s="597">
        <v>273031528</v>
      </c>
    </row>
    <row r="2989" spans="1:8">
      <c r="A2989" s="594" t="s">
        <v>132</v>
      </c>
      <c r="B2989" s="594" t="s">
        <v>491</v>
      </c>
      <c r="C2989" s="594" t="s">
        <v>1247</v>
      </c>
      <c r="D2989" s="594" t="s">
        <v>2834</v>
      </c>
      <c r="E2989" s="594" t="s">
        <v>202</v>
      </c>
      <c r="F2989" s="594" t="s">
        <v>767</v>
      </c>
      <c r="G2989" s="596" t="s">
        <v>2720</v>
      </c>
      <c r="H2989" s="597">
        <v>273031528</v>
      </c>
    </row>
    <row r="2990" spans="1:8">
      <c r="A2990" s="594" t="s">
        <v>132</v>
      </c>
      <c r="B2990" s="594" t="s">
        <v>491</v>
      </c>
      <c r="C2990" s="594" t="s">
        <v>1247</v>
      </c>
      <c r="D2990" s="594" t="s">
        <v>2834</v>
      </c>
      <c r="E2990" s="594" t="s">
        <v>148</v>
      </c>
      <c r="F2990" s="595" t="s">
        <v>411</v>
      </c>
      <c r="G2990" s="596" t="s">
        <v>149</v>
      </c>
      <c r="H2990" s="597">
        <v>14028761153</v>
      </c>
    </row>
    <row r="2991" spans="1:8">
      <c r="A2991" s="594" t="s">
        <v>132</v>
      </c>
      <c r="B2991" s="594" t="s">
        <v>491</v>
      </c>
      <c r="C2991" s="594" t="s">
        <v>1247</v>
      </c>
      <c r="D2991" s="594" t="s">
        <v>2834</v>
      </c>
      <c r="E2991" s="594" t="s">
        <v>148</v>
      </c>
      <c r="F2991" s="594" t="s">
        <v>223</v>
      </c>
      <c r="G2991" s="596" t="s">
        <v>224</v>
      </c>
      <c r="H2991" s="597">
        <v>597668510</v>
      </c>
    </row>
    <row r="2992" spans="1:8">
      <c r="A2992" s="594" t="s">
        <v>132</v>
      </c>
      <c r="B2992" s="594" t="s">
        <v>491</v>
      </c>
      <c r="C2992" s="594" t="s">
        <v>1247</v>
      </c>
      <c r="D2992" s="594" t="s">
        <v>2834</v>
      </c>
      <c r="E2992" s="594" t="s">
        <v>148</v>
      </c>
      <c r="F2992" s="594" t="s">
        <v>603</v>
      </c>
      <c r="G2992" s="596" t="s">
        <v>604</v>
      </c>
      <c r="H2992" s="597">
        <v>482850000</v>
      </c>
    </row>
    <row r="2993" spans="1:8">
      <c r="A2993" s="594" t="s">
        <v>132</v>
      </c>
      <c r="B2993" s="594" t="s">
        <v>491</v>
      </c>
      <c r="C2993" s="594" t="s">
        <v>1247</v>
      </c>
      <c r="D2993" s="594" t="s">
        <v>2834</v>
      </c>
      <c r="E2993" s="594" t="s">
        <v>148</v>
      </c>
      <c r="F2993" s="594" t="s">
        <v>591</v>
      </c>
      <c r="G2993" s="596" t="s">
        <v>592</v>
      </c>
      <c r="H2993" s="597">
        <v>2288554074</v>
      </c>
    </row>
    <row r="2994" spans="1:8">
      <c r="A2994" s="594" t="s">
        <v>132</v>
      </c>
      <c r="B2994" s="594" t="s">
        <v>491</v>
      </c>
      <c r="C2994" s="594" t="s">
        <v>1247</v>
      </c>
      <c r="D2994" s="594" t="s">
        <v>2834</v>
      </c>
      <c r="E2994" s="594" t="s">
        <v>148</v>
      </c>
      <c r="F2994" s="594" t="s">
        <v>1075</v>
      </c>
      <c r="G2994" s="596" t="s">
        <v>2666</v>
      </c>
      <c r="H2994" s="597">
        <v>139549171</v>
      </c>
    </row>
    <row r="2995" spans="1:8">
      <c r="A2995" s="594" t="s">
        <v>132</v>
      </c>
      <c r="B2995" s="594" t="s">
        <v>491</v>
      </c>
      <c r="C2995" s="594" t="s">
        <v>1247</v>
      </c>
      <c r="D2995" s="594" t="s">
        <v>2834</v>
      </c>
      <c r="E2995" s="594" t="s">
        <v>148</v>
      </c>
      <c r="F2995" s="594" t="s">
        <v>26</v>
      </c>
      <c r="G2995" s="596" t="s">
        <v>2727</v>
      </c>
      <c r="H2995" s="597">
        <v>335466738</v>
      </c>
    </row>
    <row r="2996" spans="1:8">
      <c r="A2996" s="594" t="s">
        <v>132</v>
      </c>
      <c r="B2996" s="594" t="s">
        <v>491</v>
      </c>
      <c r="C2996" s="594" t="s">
        <v>1247</v>
      </c>
      <c r="D2996" s="594" t="s">
        <v>2834</v>
      </c>
      <c r="E2996" s="594" t="s">
        <v>148</v>
      </c>
      <c r="F2996" s="594" t="s">
        <v>593</v>
      </c>
      <c r="G2996" s="596" t="s">
        <v>594</v>
      </c>
      <c r="H2996" s="597">
        <v>7812720923</v>
      </c>
    </row>
    <row r="2997" spans="1:8">
      <c r="A2997" s="594" t="s">
        <v>132</v>
      </c>
      <c r="B2997" s="594" t="s">
        <v>491</v>
      </c>
      <c r="C2997" s="594" t="s">
        <v>1247</v>
      </c>
      <c r="D2997" s="594" t="s">
        <v>2834</v>
      </c>
      <c r="E2997" s="594" t="s">
        <v>148</v>
      </c>
      <c r="F2997" s="594" t="s">
        <v>150</v>
      </c>
      <c r="G2997" s="596" t="s">
        <v>151</v>
      </c>
      <c r="H2997" s="597">
        <v>165971185</v>
      </c>
    </row>
    <row r="2998" spans="1:8">
      <c r="A2998" s="594" t="s">
        <v>132</v>
      </c>
      <c r="B2998" s="594" t="s">
        <v>491</v>
      </c>
      <c r="C2998" s="594" t="s">
        <v>1247</v>
      </c>
      <c r="D2998" s="594" t="s">
        <v>2834</v>
      </c>
      <c r="E2998" s="594" t="s">
        <v>148</v>
      </c>
      <c r="F2998" s="594" t="s">
        <v>457</v>
      </c>
      <c r="G2998" s="596" t="s">
        <v>458</v>
      </c>
      <c r="H2998" s="597">
        <v>793577160</v>
      </c>
    </row>
    <row r="2999" spans="1:8">
      <c r="A2999" s="594" t="s">
        <v>132</v>
      </c>
      <c r="B2999" s="594" t="s">
        <v>491</v>
      </c>
      <c r="C2999" s="594" t="s">
        <v>1247</v>
      </c>
      <c r="D2999" s="594" t="s">
        <v>2834</v>
      </c>
      <c r="E2999" s="594" t="s">
        <v>148</v>
      </c>
      <c r="F2999" s="594" t="s">
        <v>605</v>
      </c>
      <c r="G2999" s="596" t="s">
        <v>2668</v>
      </c>
      <c r="H2999" s="597">
        <v>74031096</v>
      </c>
    </row>
    <row r="3000" spans="1:8">
      <c r="A3000" s="594" t="s">
        <v>132</v>
      </c>
      <c r="B3000" s="594" t="s">
        <v>491</v>
      </c>
      <c r="C3000" s="594" t="s">
        <v>1247</v>
      </c>
      <c r="D3000" s="594" t="s">
        <v>2834</v>
      </c>
      <c r="E3000" s="594" t="s">
        <v>148</v>
      </c>
      <c r="F3000" s="594" t="s">
        <v>472</v>
      </c>
      <c r="G3000" s="596" t="s">
        <v>473</v>
      </c>
      <c r="H3000" s="597">
        <v>904468284</v>
      </c>
    </row>
    <row r="3001" spans="1:8">
      <c r="A3001" s="594" t="s">
        <v>132</v>
      </c>
      <c r="B3001" s="594" t="s">
        <v>491</v>
      </c>
      <c r="C3001" s="594" t="s">
        <v>1247</v>
      </c>
      <c r="D3001" s="594" t="s">
        <v>2834</v>
      </c>
      <c r="E3001" s="594" t="s">
        <v>148</v>
      </c>
      <c r="F3001" s="594" t="s">
        <v>474</v>
      </c>
      <c r="G3001" s="596" t="s">
        <v>2773</v>
      </c>
      <c r="H3001" s="597">
        <v>21226000</v>
      </c>
    </row>
    <row r="3002" spans="1:8">
      <c r="A3002" s="594" t="s">
        <v>132</v>
      </c>
      <c r="B3002" s="594" t="s">
        <v>491</v>
      </c>
      <c r="C3002" s="594" t="s">
        <v>1247</v>
      </c>
      <c r="D3002" s="594" t="s">
        <v>2834</v>
      </c>
      <c r="E3002" s="594" t="s">
        <v>148</v>
      </c>
      <c r="F3002" s="594" t="s">
        <v>624</v>
      </c>
      <c r="G3002" s="596" t="s">
        <v>2774</v>
      </c>
      <c r="H3002" s="597">
        <v>49011758</v>
      </c>
    </row>
    <row r="3003" spans="1:8">
      <c r="A3003" s="594" t="s">
        <v>132</v>
      </c>
      <c r="B3003" s="594" t="s">
        <v>491</v>
      </c>
      <c r="C3003" s="594" t="s">
        <v>1247</v>
      </c>
      <c r="D3003" s="594" t="s">
        <v>2834</v>
      </c>
      <c r="E3003" s="594" t="s">
        <v>148</v>
      </c>
      <c r="F3003" s="594" t="s">
        <v>227</v>
      </c>
      <c r="G3003" s="596" t="s">
        <v>2669</v>
      </c>
      <c r="H3003" s="597">
        <v>363666254</v>
      </c>
    </row>
    <row r="3004" spans="1:8">
      <c r="A3004" s="594" t="s">
        <v>132</v>
      </c>
      <c r="B3004" s="594" t="s">
        <v>491</v>
      </c>
      <c r="C3004" s="594" t="s">
        <v>1247</v>
      </c>
      <c r="D3004" s="594" t="s">
        <v>2834</v>
      </c>
      <c r="E3004" s="594" t="s">
        <v>152</v>
      </c>
      <c r="F3004" s="595" t="s">
        <v>411</v>
      </c>
      <c r="G3004" s="596" t="s">
        <v>153</v>
      </c>
      <c r="H3004" s="597">
        <v>2175000</v>
      </c>
    </row>
    <row r="3005" spans="1:8">
      <c r="A3005" s="594" t="s">
        <v>132</v>
      </c>
      <c r="B3005" s="594" t="s">
        <v>491</v>
      </c>
      <c r="C3005" s="594" t="s">
        <v>1247</v>
      </c>
      <c r="D3005" s="594" t="s">
        <v>2834</v>
      </c>
      <c r="E3005" s="594" t="s">
        <v>152</v>
      </c>
      <c r="F3005" s="594" t="s">
        <v>606</v>
      </c>
      <c r="G3005" s="596" t="s">
        <v>195</v>
      </c>
      <c r="H3005" s="597">
        <v>2175000</v>
      </c>
    </row>
    <row r="3006" spans="1:8">
      <c r="A3006" s="594" t="s">
        <v>132</v>
      </c>
      <c r="B3006" s="594" t="s">
        <v>491</v>
      </c>
      <c r="C3006" s="594" t="s">
        <v>1247</v>
      </c>
      <c r="D3006" s="594" t="s">
        <v>2834</v>
      </c>
      <c r="E3006" s="594" t="s">
        <v>156</v>
      </c>
      <c r="F3006" s="595" t="s">
        <v>411</v>
      </c>
      <c r="G3006" s="596" t="s">
        <v>514</v>
      </c>
      <c r="H3006" s="597">
        <v>3880282747</v>
      </c>
    </row>
    <row r="3007" spans="1:8">
      <c r="A3007" s="594" t="s">
        <v>132</v>
      </c>
      <c r="B3007" s="594" t="s">
        <v>491</v>
      </c>
      <c r="C3007" s="594" t="s">
        <v>1247</v>
      </c>
      <c r="D3007" s="594" t="s">
        <v>2834</v>
      </c>
      <c r="E3007" s="594" t="s">
        <v>156</v>
      </c>
      <c r="F3007" s="594" t="s">
        <v>157</v>
      </c>
      <c r="G3007" s="596" t="s">
        <v>158</v>
      </c>
      <c r="H3007" s="597">
        <v>2911338189</v>
      </c>
    </row>
    <row r="3008" spans="1:8">
      <c r="A3008" s="594" t="s">
        <v>132</v>
      </c>
      <c r="B3008" s="594" t="s">
        <v>491</v>
      </c>
      <c r="C3008" s="594" t="s">
        <v>1247</v>
      </c>
      <c r="D3008" s="594" t="s">
        <v>2834</v>
      </c>
      <c r="E3008" s="594" t="s">
        <v>156</v>
      </c>
      <c r="F3008" s="594" t="s">
        <v>159</v>
      </c>
      <c r="G3008" s="596" t="s">
        <v>160</v>
      </c>
      <c r="H3008" s="597">
        <v>498453402</v>
      </c>
    </row>
    <row r="3009" spans="1:8">
      <c r="A3009" s="594" t="s">
        <v>132</v>
      </c>
      <c r="B3009" s="594" t="s">
        <v>491</v>
      </c>
      <c r="C3009" s="594" t="s">
        <v>1247</v>
      </c>
      <c r="D3009" s="594" t="s">
        <v>2834</v>
      </c>
      <c r="E3009" s="594" t="s">
        <v>156</v>
      </c>
      <c r="F3009" s="594" t="s">
        <v>161</v>
      </c>
      <c r="G3009" s="596" t="s">
        <v>162</v>
      </c>
      <c r="H3009" s="597">
        <v>298444854</v>
      </c>
    </row>
    <row r="3010" spans="1:8">
      <c r="A3010" s="594" t="s">
        <v>132</v>
      </c>
      <c r="B3010" s="594" t="s">
        <v>491</v>
      </c>
      <c r="C3010" s="594" t="s">
        <v>1247</v>
      </c>
      <c r="D3010" s="594" t="s">
        <v>2834</v>
      </c>
      <c r="E3010" s="594" t="s">
        <v>156</v>
      </c>
      <c r="F3010" s="594" t="s">
        <v>1</v>
      </c>
      <c r="G3010" s="596" t="s">
        <v>2</v>
      </c>
      <c r="H3010" s="597">
        <v>172046302</v>
      </c>
    </row>
    <row r="3011" spans="1:8">
      <c r="A3011" s="594" t="s">
        <v>132</v>
      </c>
      <c r="B3011" s="594" t="s">
        <v>491</v>
      </c>
      <c r="C3011" s="594" t="s">
        <v>1247</v>
      </c>
      <c r="D3011" s="594" t="s">
        <v>2834</v>
      </c>
      <c r="E3011" s="594" t="s">
        <v>163</v>
      </c>
      <c r="F3011" s="595" t="s">
        <v>411</v>
      </c>
      <c r="G3011" s="596" t="s">
        <v>164</v>
      </c>
      <c r="H3011" s="597">
        <v>16320000</v>
      </c>
    </row>
    <row r="3012" spans="1:8">
      <c r="A3012" s="594" t="s">
        <v>132</v>
      </c>
      <c r="B3012" s="594" t="s">
        <v>491</v>
      </c>
      <c r="C3012" s="594" t="s">
        <v>1247</v>
      </c>
      <c r="D3012" s="594" t="s">
        <v>2834</v>
      </c>
      <c r="E3012" s="594" t="s">
        <v>163</v>
      </c>
      <c r="F3012" s="594" t="s">
        <v>3</v>
      </c>
      <c r="G3012" s="596" t="s">
        <v>4</v>
      </c>
      <c r="H3012" s="597">
        <v>16320000</v>
      </c>
    </row>
    <row r="3013" spans="1:8">
      <c r="A3013" s="594" t="s">
        <v>132</v>
      </c>
      <c r="B3013" s="594" t="s">
        <v>491</v>
      </c>
      <c r="C3013" s="594" t="s">
        <v>1247</v>
      </c>
      <c r="D3013" s="594" t="s">
        <v>2834</v>
      </c>
      <c r="E3013" s="594" t="s">
        <v>167</v>
      </c>
      <c r="F3013" s="595" t="s">
        <v>411</v>
      </c>
      <c r="G3013" s="596" t="s">
        <v>168</v>
      </c>
      <c r="H3013" s="597">
        <v>836109207</v>
      </c>
    </row>
    <row r="3014" spans="1:8">
      <c r="A3014" s="594" t="s">
        <v>132</v>
      </c>
      <c r="B3014" s="594" t="s">
        <v>491</v>
      </c>
      <c r="C3014" s="594" t="s">
        <v>1247</v>
      </c>
      <c r="D3014" s="594" t="s">
        <v>2834</v>
      </c>
      <c r="E3014" s="594" t="s">
        <v>167</v>
      </c>
      <c r="F3014" s="594" t="s">
        <v>228</v>
      </c>
      <c r="G3014" s="596" t="s">
        <v>2673</v>
      </c>
      <c r="H3014" s="597">
        <v>466053919</v>
      </c>
    </row>
    <row r="3015" spans="1:8">
      <c r="A3015" s="594" t="s">
        <v>132</v>
      </c>
      <c r="B3015" s="594" t="s">
        <v>491</v>
      </c>
      <c r="C3015" s="594" t="s">
        <v>1247</v>
      </c>
      <c r="D3015" s="594" t="s">
        <v>2834</v>
      </c>
      <c r="E3015" s="594" t="s">
        <v>167</v>
      </c>
      <c r="F3015" s="594" t="s">
        <v>169</v>
      </c>
      <c r="G3015" s="596" t="s">
        <v>2674</v>
      </c>
      <c r="H3015" s="597">
        <v>214641768</v>
      </c>
    </row>
    <row r="3016" spans="1:8">
      <c r="A3016" s="594" t="s">
        <v>132</v>
      </c>
      <c r="B3016" s="594" t="s">
        <v>491</v>
      </c>
      <c r="C3016" s="594" t="s">
        <v>1247</v>
      </c>
      <c r="D3016" s="594" t="s">
        <v>2834</v>
      </c>
      <c r="E3016" s="594" t="s">
        <v>167</v>
      </c>
      <c r="F3016" s="594" t="s">
        <v>230</v>
      </c>
      <c r="G3016" s="596" t="s">
        <v>2675</v>
      </c>
      <c r="H3016" s="597">
        <v>67545720</v>
      </c>
    </row>
    <row r="3017" spans="1:8">
      <c r="A3017" s="594" t="s">
        <v>132</v>
      </c>
      <c r="B3017" s="594" t="s">
        <v>491</v>
      </c>
      <c r="C3017" s="594" t="s">
        <v>1247</v>
      </c>
      <c r="D3017" s="594" t="s">
        <v>2834</v>
      </c>
      <c r="E3017" s="594" t="s">
        <v>167</v>
      </c>
      <c r="F3017" s="594" t="s">
        <v>214</v>
      </c>
      <c r="G3017" s="596" t="s">
        <v>2676</v>
      </c>
      <c r="H3017" s="597">
        <v>34530000</v>
      </c>
    </row>
    <row r="3018" spans="1:8">
      <c r="A3018" s="594" t="s">
        <v>132</v>
      </c>
      <c r="B3018" s="594" t="s">
        <v>491</v>
      </c>
      <c r="C3018" s="594" t="s">
        <v>1247</v>
      </c>
      <c r="D3018" s="594" t="s">
        <v>2834</v>
      </c>
      <c r="E3018" s="594" t="s">
        <v>167</v>
      </c>
      <c r="F3018" s="594" t="s">
        <v>232</v>
      </c>
      <c r="G3018" s="596" t="s">
        <v>195</v>
      </c>
      <c r="H3018" s="597">
        <v>53337800</v>
      </c>
    </row>
    <row r="3019" spans="1:8">
      <c r="A3019" s="594" t="s">
        <v>132</v>
      </c>
      <c r="B3019" s="594" t="s">
        <v>491</v>
      </c>
      <c r="C3019" s="594" t="s">
        <v>1247</v>
      </c>
      <c r="D3019" s="594" t="s">
        <v>2834</v>
      </c>
      <c r="E3019" s="594" t="s">
        <v>171</v>
      </c>
      <c r="F3019" s="595" t="s">
        <v>411</v>
      </c>
      <c r="G3019" s="596" t="s">
        <v>2677</v>
      </c>
      <c r="H3019" s="597">
        <v>31697354</v>
      </c>
    </row>
    <row r="3020" spans="1:8">
      <c r="A3020" s="594" t="s">
        <v>132</v>
      </c>
      <c r="B3020" s="594" t="s">
        <v>491</v>
      </c>
      <c r="C3020" s="594" t="s">
        <v>1247</v>
      </c>
      <c r="D3020" s="594" t="s">
        <v>2834</v>
      </c>
      <c r="E3020" s="594" t="s">
        <v>171</v>
      </c>
      <c r="F3020" s="594" t="s">
        <v>173</v>
      </c>
      <c r="G3020" s="596" t="s">
        <v>174</v>
      </c>
      <c r="H3020" s="597">
        <v>6778354</v>
      </c>
    </row>
    <row r="3021" spans="1:8">
      <c r="A3021" s="594" t="s">
        <v>132</v>
      </c>
      <c r="B3021" s="594" t="s">
        <v>491</v>
      </c>
      <c r="C3021" s="594" t="s">
        <v>1247</v>
      </c>
      <c r="D3021" s="594" t="s">
        <v>2834</v>
      </c>
      <c r="E3021" s="594" t="s">
        <v>171</v>
      </c>
      <c r="F3021" s="594" t="s">
        <v>175</v>
      </c>
      <c r="G3021" s="596" t="s">
        <v>176</v>
      </c>
      <c r="H3021" s="597">
        <v>24919000</v>
      </c>
    </row>
    <row r="3022" spans="1:8">
      <c r="A3022" s="594" t="s">
        <v>132</v>
      </c>
      <c r="B3022" s="594" t="s">
        <v>491</v>
      </c>
      <c r="C3022" s="594" t="s">
        <v>1247</v>
      </c>
      <c r="D3022" s="594" t="s">
        <v>2834</v>
      </c>
      <c r="E3022" s="594" t="s">
        <v>177</v>
      </c>
      <c r="F3022" s="595" t="s">
        <v>411</v>
      </c>
      <c r="G3022" s="596" t="s">
        <v>178</v>
      </c>
      <c r="H3022" s="597">
        <v>87098603</v>
      </c>
    </row>
    <row r="3023" spans="1:8">
      <c r="A3023" s="594" t="s">
        <v>132</v>
      </c>
      <c r="B3023" s="594" t="s">
        <v>491</v>
      </c>
      <c r="C3023" s="594" t="s">
        <v>1247</v>
      </c>
      <c r="D3023" s="594" t="s">
        <v>2834</v>
      </c>
      <c r="E3023" s="594" t="s">
        <v>177</v>
      </c>
      <c r="F3023" s="594" t="s">
        <v>179</v>
      </c>
      <c r="G3023" s="596" t="s">
        <v>2679</v>
      </c>
      <c r="H3023" s="597">
        <v>21082520</v>
      </c>
    </row>
    <row r="3024" spans="1:8">
      <c r="A3024" s="594" t="s">
        <v>132</v>
      </c>
      <c r="B3024" s="594" t="s">
        <v>491</v>
      </c>
      <c r="C3024" s="594" t="s">
        <v>1247</v>
      </c>
      <c r="D3024" s="594" t="s">
        <v>2834</v>
      </c>
      <c r="E3024" s="594" t="s">
        <v>177</v>
      </c>
      <c r="F3024" s="594" t="s">
        <v>1290</v>
      </c>
      <c r="G3024" s="596" t="s">
        <v>2721</v>
      </c>
      <c r="H3024" s="597">
        <v>20594683</v>
      </c>
    </row>
    <row r="3025" spans="1:8">
      <c r="A3025" s="594" t="s">
        <v>132</v>
      </c>
      <c r="B3025" s="594" t="s">
        <v>491</v>
      </c>
      <c r="C3025" s="594" t="s">
        <v>1247</v>
      </c>
      <c r="D3025" s="594" t="s">
        <v>2834</v>
      </c>
      <c r="E3025" s="594" t="s">
        <v>177</v>
      </c>
      <c r="F3025" s="594" t="s">
        <v>441</v>
      </c>
      <c r="G3025" s="596" t="s">
        <v>2728</v>
      </c>
      <c r="H3025" s="597">
        <v>18500000</v>
      </c>
    </row>
    <row r="3026" spans="1:8">
      <c r="A3026" s="594" t="s">
        <v>132</v>
      </c>
      <c r="B3026" s="594" t="s">
        <v>491</v>
      </c>
      <c r="C3026" s="594" t="s">
        <v>1247</v>
      </c>
      <c r="D3026" s="594" t="s">
        <v>2834</v>
      </c>
      <c r="E3026" s="594" t="s">
        <v>177</v>
      </c>
      <c r="F3026" s="594" t="s">
        <v>1297</v>
      </c>
      <c r="G3026" s="596" t="s">
        <v>2680</v>
      </c>
      <c r="H3026" s="597">
        <v>14916400</v>
      </c>
    </row>
    <row r="3027" spans="1:8">
      <c r="A3027" s="594" t="s">
        <v>132</v>
      </c>
      <c r="B3027" s="594" t="s">
        <v>491</v>
      </c>
      <c r="C3027" s="594" t="s">
        <v>1247</v>
      </c>
      <c r="D3027" s="594" t="s">
        <v>2834</v>
      </c>
      <c r="E3027" s="594" t="s">
        <v>177</v>
      </c>
      <c r="F3027" s="594" t="s">
        <v>237</v>
      </c>
      <c r="G3027" s="596" t="s">
        <v>2681</v>
      </c>
      <c r="H3027" s="597">
        <v>11225000</v>
      </c>
    </row>
    <row r="3028" spans="1:8">
      <c r="A3028" s="594" t="s">
        <v>132</v>
      </c>
      <c r="B3028" s="594" t="s">
        <v>491</v>
      </c>
      <c r="C3028" s="594" t="s">
        <v>1247</v>
      </c>
      <c r="D3028" s="594" t="s">
        <v>2834</v>
      </c>
      <c r="E3028" s="594" t="s">
        <v>177</v>
      </c>
      <c r="F3028" s="594" t="s">
        <v>239</v>
      </c>
      <c r="G3028" s="596" t="s">
        <v>205</v>
      </c>
      <c r="H3028" s="597">
        <v>780000</v>
      </c>
    </row>
    <row r="3029" spans="1:8">
      <c r="A3029" s="594" t="s">
        <v>132</v>
      </c>
      <c r="B3029" s="594" t="s">
        <v>491</v>
      </c>
      <c r="C3029" s="594" t="s">
        <v>1247</v>
      </c>
      <c r="D3029" s="594" t="s">
        <v>2834</v>
      </c>
      <c r="E3029" s="594" t="s">
        <v>240</v>
      </c>
      <c r="F3029" s="595" t="s">
        <v>411</v>
      </c>
      <c r="G3029" s="596" t="s">
        <v>241</v>
      </c>
      <c r="H3029" s="597">
        <v>2095500</v>
      </c>
    </row>
    <row r="3030" spans="1:8">
      <c r="A3030" s="594" t="s">
        <v>132</v>
      </c>
      <c r="B3030" s="594" t="s">
        <v>491</v>
      </c>
      <c r="C3030" s="594" t="s">
        <v>1247</v>
      </c>
      <c r="D3030" s="594" t="s">
        <v>2834</v>
      </c>
      <c r="E3030" s="594" t="s">
        <v>240</v>
      </c>
      <c r="F3030" s="594" t="s">
        <v>242</v>
      </c>
      <c r="G3030" s="596" t="s">
        <v>243</v>
      </c>
      <c r="H3030" s="597">
        <v>2095500</v>
      </c>
    </row>
    <row r="3031" spans="1:8">
      <c r="A3031" s="594" t="s">
        <v>132</v>
      </c>
      <c r="B3031" s="594" t="s">
        <v>491</v>
      </c>
      <c r="C3031" s="594" t="s">
        <v>1247</v>
      </c>
      <c r="D3031" s="594" t="s">
        <v>2834</v>
      </c>
      <c r="E3031" s="594" t="s">
        <v>183</v>
      </c>
      <c r="F3031" s="595" t="s">
        <v>411</v>
      </c>
      <c r="G3031" s="596" t="s">
        <v>184</v>
      </c>
      <c r="H3031" s="597">
        <v>42677000</v>
      </c>
    </row>
    <row r="3032" spans="1:8">
      <c r="A3032" s="594" t="s">
        <v>132</v>
      </c>
      <c r="B3032" s="594" t="s">
        <v>491</v>
      </c>
      <c r="C3032" s="594" t="s">
        <v>1247</v>
      </c>
      <c r="D3032" s="594" t="s">
        <v>2834</v>
      </c>
      <c r="E3032" s="594" t="s">
        <v>183</v>
      </c>
      <c r="F3032" s="594" t="s">
        <v>587</v>
      </c>
      <c r="G3032" s="596" t="s">
        <v>588</v>
      </c>
      <c r="H3032" s="597">
        <v>4700000</v>
      </c>
    </row>
    <row r="3033" spans="1:8">
      <c r="A3033" s="594" t="s">
        <v>132</v>
      </c>
      <c r="B3033" s="594" t="s">
        <v>491</v>
      </c>
      <c r="C3033" s="594" t="s">
        <v>1247</v>
      </c>
      <c r="D3033" s="594" t="s">
        <v>2834</v>
      </c>
      <c r="E3033" s="594" t="s">
        <v>183</v>
      </c>
      <c r="F3033" s="594" t="s">
        <v>736</v>
      </c>
      <c r="G3033" s="596" t="s">
        <v>737</v>
      </c>
      <c r="H3033" s="597">
        <v>15430000</v>
      </c>
    </row>
    <row r="3034" spans="1:8">
      <c r="A3034" s="594" t="s">
        <v>132</v>
      </c>
      <c r="B3034" s="594" t="s">
        <v>491</v>
      </c>
      <c r="C3034" s="594" t="s">
        <v>1247</v>
      </c>
      <c r="D3034" s="594" t="s">
        <v>2834</v>
      </c>
      <c r="E3034" s="594" t="s">
        <v>183</v>
      </c>
      <c r="F3034" s="594" t="s">
        <v>185</v>
      </c>
      <c r="G3034" s="596" t="s">
        <v>186</v>
      </c>
      <c r="H3034" s="597">
        <v>13147000</v>
      </c>
    </row>
    <row r="3035" spans="1:8">
      <c r="A3035" s="594" t="s">
        <v>132</v>
      </c>
      <c r="B3035" s="594" t="s">
        <v>491</v>
      </c>
      <c r="C3035" s="594" t="s">
        <v>1247</v>
      </c>
      <c r="D3035" s="594" t="s">
        <v>2834</v>
      </c>
      <c r="E3035" s="594" t="s">
        <v>183</v>
      </c>
      <c r="F3035" s="594" t="s">
        <v>187</v>
      </c>
      <c r="G3035" s="596" t="s">
        <v>2683</v>
      </c>
      <c r="H3035" s="597">
        <v>9400000</v>
      </c>
    </row>
    <row r="3036" spans="1:8">
      <c r="A3036" s="594" t="s">
        <v>132</v>
      </c>
      <c r="B3036" s="594" t="s">
        <v>491</v>
      </c>
      <c r="C3036" s="594" t="s">
        <v>1247</v>
      </c>
      <c r="D3036" s="594" t="s">
        <v>2834</v>
      </c>
      <c r="E3036" s="594" t="s">
        <v>744</v>
      </c>
      <c r="F3036" s="595" t="s">
        <v>411</v>
      </c>
      <c r="G3036" s="596" t="s">
        <v>2686</v>
      </c>
      <c r="H3036" s="597">
        <v>3396208000</v>
      </c>
    </row>
    <row r="3037" spans="1:8">
      <c r="A3037" s="594" t="s">
        <v>132</v>
      </c>
      <c r="B3037" s="594" t="s">
        <v>491</v>
      </c>
      <c r="C3037" s="594" t="s">
        <v>1247</v>
      </c>
      <c r="D3037" s="594" t="s">
        <v>2834</v>
      </c>
      <c r="E3037" s="594" t="s">
        <v>744</v>
      </c>
      <c r="F3037" s="594" t="s">
        <v>286</v>
      </c>
      <c r="G3037" s="596" t="s">
        <v>2688</v>
      </c>
      <c r="H3037" s="597">
        <v>14700000</v>
      </c>
    </row>
    <row r="3038" spans="1:8">
      <c r="A3038" s="594" t="s">
        <v>132</v>
      </c>
      <c r="B3038" s="594" t="s">
        <v>491</v>
      </c>
      <c r="C3038" s="594" t="s">
        <v>1247</v>
      </c>
      <c r="D3038" s="594" t="s">
        <v>2834</v>
      </c>
      <c r="E3038" s="594" t="s">
        <v>744</v>
      </c>
      <c r="F3038" s="594" t="s">
        <v>446</v>
      </c>
      <c r="G3038" s="596" t="s">
        <v>2765</v>
      </c>
      <c r="H3038" s="597">
        <v>70000000</v>
      </c>
    </row>
    <row r="3039" spans="1:8">
      <c r="A3039" s="594" t="s">
        <v>132</v>
      </c>
      <c r="B3039" s="594" t="s">
        <v>491</v>
      </c>
      <c r="C3039" s="594" t="s">
        <v>1247</v>
      </c>
      <c r="D3039" s="594" t="s">
        <v>2834</v>
      </c>
      <c r="E3039" s="594" t="s">
        <v>744</v>
      </c>
      <c r="F3039" s="594" t="s">
        <v>7</v>
      </c>
      <c r="G3039" s="596" t="s">
        <v>8</v>
      </c>
      <c r="H3039" s="597">
        <v>674472000</v>
      </c>
    </row>
    <row r="3040" spans="1:8">
      <c r="A3040" s="594" t="s">
        <v>132</v>
      </c>
      <c r="B3040" s="594" t="s">
        <v>491</v>
      </c>
      <c r="C3040" s="594" t="s">
        <v>1247</v>
      </c>
      <c r="D3040" s="594" t="s">
        <v>2834</v>
      </c>
      <c r="E3040" s="594" t="s">
        <v>744</v>
      </c>
      <c r="F3040" s="594" t="s">
        <v>572</v>
      </c>
      <c r="G3040" s="596" t="s">
        <v>2689</v>
      </c>
      <c r="H3040" s="597">
        <v>35889000</v>
      </c>
    </row>
    <row r="3041" spans="1:8">
      <c r="A3041" s="594" t="s">
        <v>132</v>
      </c>
      <c r="B3041" s="594" t="s">
        <v>491</v>
      </c>
      <c r="C3041" s="594" t="s">
        <v>1247</v>
      </c>
      <c r="D3041" s="594" t="s">
        <v>2834</v>
      </c>
      <c r="E3041" s="594" t="s">
        <v>744</v>
      </c>
      <c r="F3041" s="594" t="s">
        <v>11</v>
      </c>
      <c r="G3041" s="596" t="s">
        <v>2691</v>
      </c>
      <c r="H3041" s="597">
        <v>76380000</v>
      </c>
    </row>
    <row r="3042" spans="1:8">
      <c r="A3042" s="594" t="s">
        <v>132</v>
      </c>
      <c r="B3042" s="594" t="s">
        <v>491</v>
      </c>
      <c r="C3042" s="594" t="s">
        <v>1247</v>
      </c>
      <c r="D3042" s="594" t="s">
        <v>2834</v>
      </c>
      <c r="E3042" s="594" t="s">
        <v>744</v>
      </c>
      <c r="F3042" s="594" t="s">
        <v>748</v>
      </c>
      <c r="G3042" s="596" t="s">
        <v>35</v>
      </c>
      <c r="H3042" s="597">
        <v>2524767000</v>
      </c>
    </row>
    <row r="3043" spans="1:8">
      <c r="A3043" s="594" t="s">
        <v>132</v>
      </c>
      <c r="B3043" s="594" t="s">
        <v>491</v>
      </c>
      <c r="C3043" s="594" t="s">
        <v>1247</v>
      </c>
      <c r="D3043" s="594" t="s">
        <v>2834</v>
      </c>
      <c r="E3043" s="594" t="s">
        <v>2692</v>
      </c>
      <c r="F3043" s="595" t="s">
        <v>411</v>
      </c>
      <c r="G3043" s="596" t="s">
        <v>2693</v>
      </c>
      <c r="H3043" s="597">
        <v>59000000</v>
      </c>
    </row>
    <row r="3044" spans="1:8">
      <c r="A3044" s="594" t="s">
        <v>132</v>
      </c>
      <c r="B3044" s="594" t="s">
        <v>491</v>
      </c>
      <c r="C3044" s="594" t="s">
        <v>1247</v>
      </c>
      <c r="D3044" s="594" t="s">
        <v>2834</v>
      </c>
      <c r="E3044" s="594" t="s">
        <v>2692</v>
      </c>
      <c r="F3044" s="594" t="s">
        <v>2694</v>
      </c>
      <c r="G3044" s="596" t="s">
        <v>2689</v>
      </c>
      <c r="H3044" s="597">
        <v>59000000</v>
      </c>
    </row>
    <row r="3045" spans="1:8">
      <c r="A3045" s="594" t="s">
        <v>132</v>
      </c>
      <c r="B3045" s="594" t="s">
        <v>491</v>
      </c>
      <c r="C3045" s="594" t="s">
        <v>1247</v>
      </c>
      <c r="D3045" s="594" t="s">
        <v>2834</v>
      </c>
      <c r="E3045" s="594" t="s">
        <v>189</v>
      </c>
      <c r="F3045" s="595" t="s">
        <v>411</v>
      </c>
      <c r="G3045" s="596" t="s">
        <v>190</v>
      </c>
      <c r="H3045" s="597">
        <v>116130000</v>
      </c>
    </row>
    <row r="3046" spans="1:8">
      <c r="A3046" s="594" t="s">
        <v>132</v>
      </c>
      <c r="B3046" s="594" t="s">
        <v>491</v>
      </c>
      <c r="C3046" s="594" t="s">
        <v>1247</v>
      </c>
      <c r="D3046" s="594" t="s">
        <v>2834</v>
      </c>
      <c r="E3046" s="594" t="s">
        <v>189</v>
      </c>
      <c r="F3046" s="594" t="s">
        <v>773</v>
      </c>
      <c r="G3046" s="596" t="s">
        <v>2695</v>
      </c>
      <c r="H3046" s="597">
        <v>38810000</v>
      </c>
    </row>
    <row r="3047" spans="1:8">
      <c r="A3047" s="594" t="s">
        <v>132</v>
      </c>
      <c r="B3047" s="594" t="s">
        <v>491</v>
      </c>
      <c r="C3047" s="594" t="s">
        <v>1247</v>
      </c>
      <c r="D3047" s="594" t="s">
        <v>2834</v>
      </c>
      <c r="E3047" s="594" t="s">
        <v>189</v>
      </c>
      <c r="F3047" s="594" t="s">
        <v>192</v>
      </c>
      <c r="G3047" s="596" t="s">
        <v>195</v>
      </c>
      <c r="H3047" s="597">
        <v>77320000</v>
      </c>
    </row>
    <row r="3048" spans="1:8">
      <c r="A3048" s="594" t="s">
        <v>132</v>
      </c>
      <c r="B3048" s="594" t="s">
        <v>491</v>
      </c>
      <c r="C3048" s="594" t="s">
        <v>1247</v>
      </c>
      <c r="D3048" s="594" t="s">
        <v>2834</v>
      </c>
      <c r="E3048" s="594" t="s">
        <v>194</v>
      </c>
      <c r="F3048" s="595" t="s">
        <v>411</v>
      </c>
      <c r="G3048" s="596" t="s">
        <v>195</v>
      </c>
      <c r="H3048" s="597">
        <v>248750160</v>
      </c>
    </row>
    <row r="3049" spans="1:8">
      <c r="A3049" s="594" t="s">
        <v>132</v>
      </c>
      <c r="B3049" s="594" t="s">
        <v>491</v>
      </c>
      <c r="C3049" s="594" t="s">
        <v>1247</v>
      </c>
      <c r="D3049" s="594" t="s">
        <v>2834</v>
      </c>
      <c r="E3049" s="594" t="s">
        <v>194</v>
      </c>
      <c r="F3049" s="594" t="s">
        <v>15</v>
      </c>
      <c r="G3049" s="596" t="s">
        <v>2701</v>
      </c>
      <c r="H3049" s="597">
        <v>3000000</v>
      </c>
    </row>
    <row r="3050" spans="1:8">
      <c r="A3050" s="594" t="s">
        <v>132</v>
      </c>
      <c r="B3050" s="594" t="s">
        <v>491</v>
      </c>
      <c r="C3050" s="594" t="s">
        <v>1247</v>
      </c>
      <c r="D3050" s="594" t="s">
        <v>2834</v>
      </c>
      <c r="E3050" s="594" t="s">
        <v>194</v>
      </c>
      <c r="F3050" s="594" t="s">
        <v>39</v>
      </c>
      <c r="G3050" s="596" t="s">
        <v>2702</v>
      </c>
      <c r="H3050" s="597">
        <v>11520160</v>
      </c>
    </row>
    <row r="3051" spans="1:8">
      <c r="A3051" s="594" t="s">
        <v>132</v>
      </c>
      <c r="B3051" s="594" t="s">
        <v>491</v>
      </c>
      <c r="C3051" s="594" t="s">
        <v>1247</v>
      </c>
      <c r="D3051" s="594" t="s">
        <v>2834</v>
      </c>
      <c r="E3051" s="594" t="s">
        <v>194</v>
      </c>
      <c r="F3051" s="594" t="s">
        <v>198</v>
      </c>
      <c r="G3051" s="596" t="s">
        <v>199</v>
      </c>
      <c r="H3051" s="597">
        <v>130086000</v>
      </c>
    </row>
    <row r="3052" spans="1:8">
      <c r="A3052" s="594" t="s">
        <v>132</v>
      </c>
      <c r="B3052" s="594" t="s">
        <v>491</v>
      </c>
      <c r="C3052" s="594" t="s">
        <v>1247</v>
      </c>
      <c r="D3052" s="594" t="s">
        <v>2834</v>
      </c>
      <c r="E3052" s="594" t="s">
        <v>194</v>
      </c>
      <c r="F3052" s="594" t="s">
        <v>200</v>
      </c>
      <c r="G3052" s="596" t="s">
        <v>201</v>
      </c>
      <c r="H3052" s="597">
        <v>104144000</v>
      </c>
    </row>
    <row r="3053" spans="1:8">
      <c r="A3053" s="594" t="s">
        <v>132</v>
      </c>
      <c r="B3053" s="594" t="s">
        <v>491</v>
      </c>
      <c r="C3053" s="594" t="s">
        <v>1247</v>
      </c>
      <c r="D3053" s="594" t="s">
        <v>2834</v>
      </c>
      <c r="E3053" s="594" t="s">
        <v>498</v>
      </c>
      <c r="F3053" s="595" t="s">
        <v>411</v>
      </c>
      <c r="G3053" s="596" t="s">
        <v>499</v>
      </c>
      <c r="H3053" s="597">
        <v>107139000</v>
      </c>
    </row>
    <row r="3054" spans="1:8">
      <c r="A3054" s="594" t="s">
        <v>132</v>
      </c>
      <c r="B3054" s="594" t="s">
        <v>491</v>
      </c>
      <c r="C3054" s="594" t="s">
        <v>1247</v>
      </c>
      <c r="D3054" s="594" t="s">
        <v>2834</v>
      </c>
      <c r="E3054" s="594" t="s">
        <v>498</v>
      </c>
      <c r="F3054" s="594" t="s">
        <v>552</v>
      </c>
      <c r="G3054" s="596" t="s">
        <v>2819</v>
      </c>
      <c r="H3054" s="597">
        <v>107139000</v>
      </c>
    </row>
    <row r="3055" spans="1:8">
      <c r="A3055" s="594" t="s">
        <v>132</v>
      </c>
      <c r="B3055" s="594" t="s">
        <v>491</v>
      </c>
      <c r="C3055" s="594" t="s">
        <v>1247</v>
      </c>
      <c r="D3055" s="594" t="s">
        <v>2834</v>
      </c>
      <c r="E3055" s="594" t="s">
        <v>269</v>
      </c>
      <c r="F3055" s="595" t="s">
        <v>411</v>
      </c>
      <c r="G3055" s="596" t="s">
        <v>2762</v>
      </c>
      <c r="H3055" s="597">
        <v>521358000</v>
      </c>
    </row>
    <row r="3056" spans="1:8">
      <c r="A3056" s="594" t="s">
        <v>132</v>
      </c>
      <c r="B3056" s="594" t="s">
        <v>491</v>
      </c>
      <c r="C3056" s="594" t="s">
        <v>1247</v>
      </c>
      <c r="D3056" s="594" t="s">
        <v>2834</v>
      </c>
      <c r="E3056" s="594" t="s">
        <v>269</v>
      </c>
      <c r="F3056" s="594" t="s">
        <v>271</v>
      </c>
      <c r="G3056" s="596" t="s">
        <v>2763</v>
      </c>
      <c r="H3056" s="597">
        <v>521358000</v>
      </c>
    </row>
    <row r="3057" spans="1:8">
      <c r="A3057" s="594" t="s">
        <v>132</v>
      </c>
      <c r="B3057" s="594" t="s">
        <v>491</v>
      </c>
      <c r="C3057" s="594" t="s">
        <v>1247</v>
      </c>
      <c r="D3057" s="594" t="s">
        <v>2834</v>
      </c>
      <c r="E3057" s="594" t="s">
        <v>260</v>
      </c>
      <c r="F3057" s="595" t="s">
        <v>411</v>
      </c>
      <c r="G3057" s="596" t="s">
        <v>261</v>
      </c>
      <c r="H3057" s="597">
        <v>18041619048</v>
      </c>
    </row>
    <row r="3058" spans="1:8">
      <c r="A3058" s="594" t="s">
        <v>132</v>
      </c>
      <c r="B3058" s="594" t="s">
        <v>491</v>
      </c>
      <c r="C3058" s="594" t="s">
        <v>1247</v>
      </c>
      <c r="D3058" s="594" t="s">
        <v>2834</v>
      </c>
      <c r="E3058" s="594" t="s">
        <v>260</v>
      </c>
      <c r="F3058" s="594" t="s">
        <v>262</v>
      </c>
      <c r="G3058" s="596" t="s">
        <v>2707</v>
      </c>
      <c r="H3058" s="597">
        <v>18041619048</v>
      </c>
    </row>
    <row r="3059" spans="1:8">
      <c r="A3059" s="594" t="s">
        <v>132</v>
      </c>
      <c r="B3059" s="594" t="s">
        <v>491</v>
      </c>
      <c r="C3059" s="594" t="s">
        <v>1247</v>
      </c>
      <c r="D3059" s="594" t="s">
        <v>2834</v>
      </c>
      <c r="E3059" s="594" t="s">
        <v>49</v>
      </c>
      <c r="F3059" s="595" t="s">
        <v>411</v>
      </c>
      <c r="G3059" s="596" t="s">
        <v>50</v>
      </c>
      <c r="H3059" s="597">
        <v>7336112486</v>
      </c>
    </row>
    <row r="3060" spans="1:8">
      <c r="A3060" s="594" t="s">
        <v>132</v>
      </c>
      <c r="B3060" s="594" t="s">
        <v>491</v>
      </c>
      <c r="C3060" s="594" t="s">
        <v>1247</v>
      </c>
      <c r="D3060" s="594" t="s">
        <v>2834</v>
      </c>
      <c r="E3060" s="594" t="s">
        <v>49</v>
      </c>
      <c r="F3060" s="594" t="s">
        <v>51</v>
      </c>
      <c r="G3060" s="596" t="s">
        <v>2786</v>
      </c>
      <c r="H3060" s="597">
        <v>7332117886</v>
      </c>
    </row>
    <row r="3061" spans="1:8">
      <c r="A3061" s="594" t="s">
        <v>132</v>
      </c>
      <c r="B3061" s="594" t="s">
        <v>491</v>
      </c>
      <c r="C3061" s="594" t="s">
        <v>1247</v>
      </c>
      <c r="D3061" s="594" t="s">
        <v>2834</v>
      </c>
      <c r="E3061" s="594" t="s">
        <v>49</v>
      </c>
      <c r="F3061" s="594" t="s">
        <v>1186</v>
      </c>
      <c r="G3061" s="596" t="s">
        <v>1185</v>
      </c>
      <c r="H3061" s="597">
        <v>3994600</v>
      </c>
    </row>
    <row r="3062" spans="1:8">
      <c r="A3062" s="594" t="s">
        <v>132</v>
      </c>
      <c r="B3062" s="594" t="s">
        <v>491</v>
      </c>
      <c r="C3062" s="594" t="s">
        <v>1247</v>
      </c>
      <c r="D3062" s="594" t="s">
        <v>2834</v>
      </c>
      <c r="E3062" s="594" t="s">
        <v>53</v>
      </c>
      <c r="F3062" s="595" t="s">
        <v>411</v>
      </c>
      <c r="G3062" s="596" t="s">
        <v>193</v>
      </c>
      <c r="H3062" s="597">
        <v>2331724885</v>
      </c>
    </row>
    <row r="3063" spans="1:8">
      <c r="A3063" s="594" t="s">
        <v>132</v>
      </c>
      <c r="B3063" s="594" t="s">
        <v>491</v>
      </c>
      <c r="C3063" s="594" t="s">
        <v>1247</v>
      </c>
      <c r="D3063" s="594" t="s">
        <v>2834</v>
      </c>
      <c r="E3063" s="594" t="s">
        <v>53</v>
      </c>
      <c r="F3063" s="594" t="s">
        <v>54</v>
      </c>
      <c r="G3063" s="596" t="s">
        <v>55</v>
      </c>
      <c r="H3063" s="597">
        <v>299933200</v>
      </c>
    </row>
    <row r="3064" spans="1:8">
      <c r="A3064" s="594" t="s">
        <v>132</v>
      </c>
      <c r="B3064" s="594" t="s">
        <v>491</v>
      </c>
      <c r="C3064" s="594" t="s">
        <v>1247</v>
      </c>
      <c r="D3064" s="594" t="s">
        <v>2834</v>
      </c>
      <c r="E3064" s="594" t="s">
        <v>53</v>
      </c>
      <c r="F3064" s="594" t="s">
        <v>56</v>
      </c>
      <c r="G3064" s="596" t="s">
        <v>57</v>
      </c>
      <c r="H3064" s="597">
        <v>2030336000</v>
      </c>
    </row>
    <row r="3065" spans="1:8">
      <c r="A3065" s="594" t="s">
        <v>132</v>
      </c>
      <c r="B3065" s="594" t="s">
        <v>491</v>
      </c>
      <c r="C3065" s="594" t="s">
        <v>1247</v>
      </c>
      <c r="D3065" s="594" t="s">
        <v>2834</v>
      </c>
      <c r="E3065" s="594" t="s">
        <v>53</v>
      </c>
      <c r="F3065" s="594" t="s">
        <v>358</v>
      </c>
      <c r="G3065" s="596" t="s">
        <v>195</v>
      </c>
      <c r="H3065" s="597">
        <v>1455685</v>
      </c>
    </row>
    <row r="3066" spans="1:8">
      <c r="A3066" s="594" t="s">
        <v>132</v>
      </c>
      <c r="B3066" s="594" t="s">
        <v>491</v>
      </c>
      <c r="C3066" s="594" t="s">
        <v>1247</v>
      </c>
      <c r="D3066" s="594" t="s">
        <v>1246</v>
      </c>
      <c r="E3066" s="595" t="s">
        <v>411</v>
      </c>
      <c r="F3066" s="595" t="s">
        <v>411</v>
      </c>
      <c r="G3066" s="596" t="s">
        <v>2747</v>
      </c>
      <c r="H3066" s="597">
        <v>394834000</v>
      </c>
    </row>
    <row r="3067" spans="1:8">
      <c r="A3067" s="594" t="s">
        <v>132</v>
      </c>
      <c r="B3067" s="594" t="s">
        <v>491</v>
      </c>
      <c r="C3067" s="594" t="s">
        <v>1247</v>
      </c>
      <c r="D3067" s="594" t="s">
        <v>1246</v>
      </c>
      <c r="E3067" s="594" t="s">
        <v>260</v>
      </c>
      <c r="F3067" s="595" t="s">
        <v>411</v>
      </c>
      <c r="G3067" s="596" t="s">
        <v>261</v>
      </c>
      <c r="H3067" s="597">
        <v>373343000</v>
      </c>
    </row>
    <row r="3068" spans="1:8">
      <c r="A3068" s="594" t="s">
        <v>132</v>
      </c>
      <c r="B3068" s="594" t="s">
        <v>491</v>
      </c>
      <c r="C3068" s="594" t="s">
        <v>1247</v>
      </c>
      <c r="D3068" s="594" t="s">
        <v>1246</v>
      </c>
      <c r="E3068" s="594" t="s">
        <v>260</v>
      </c>
      <c r="F3068" s="594" t="s">
        <v>262</v>
      </c>
      <c r="G3068" s="596" t="s">
        <v>2707</v>
      </c>
      <c r="H3068" s="597">
        <v>373343000</v>
      </c>
    </row>
    <row r="3069" spans="1:8">
      <c r="A3069" s="594" t="s">
        <v>132</v>
      </c>
      <c r="B3069" s="594" t="s">
        <v>491</v>
      </c>
      <c r="C3069" s="594" t="s">
        <v>1247</v>
      </c>
      <c r="D3069" s="594" t="s">
        <v>1246</v>
      </c>
      <c r="E3069" s="594" t="s">
        <v>53</v>
      </c>
      <c r="F3069" s="595" t="s">
        <v>411</v>
      </c>
      <c r="G3069" s="596" t="s">
        <v>193</v>
      </c>
      <c r="H3069" s="597">
        <v>21491000</v>
      </c>
    </row>
    <row r="3070" spans="1:8">
      <c r="A3070" s="594" t="s">
        <v>132</v>
      </c>
      <c r="B3070" s="594" t="s">
        <v>491</v>
      </c>
      <c r="C3070" s="594" t="s">
        <v>1247</v>
      </c>
      <c r="D3070" s="594" t="s">
        <v>1246</v>
      </c>
      <c r="E3070" s="594" t="s">
        <v>53</v>
      </c>
      <c r="F3070" s="594" t="s">
        <v>56</v>
      </c>
      <c r="G3070" s="596" t="s">
        <v>57</v>
      </c>
      <c r="H3070" s="597">
        <v>21491000</v>
      </c>
    </row>
    <row r="3071" spans="1:8">
      <c r="A3071" s="594" t="s">
        <v>132</v>
      </c>
      <c r="B3071" s="594" t="s">
        <v>491</v>
      </c>
      <c r="C3071" s="594" t="s">
        <v>1247</v>
      </c>
      <c r="D3071" s="594" t="s">
        <v>488</v>
      </c>
      <c r="E3071" s="595" t="s">
        <v>411</v>
      </c>
      <c r="F3071" s="595" t="s">
        <v>411</v>
      </c>
      <c r="G3071" s="596" t="s">
        <v>2836</v>
      </c>
      <c r="H3071" s="597">
        <v>15152579364</v>
      </c>
    </row>
    <row r="3072" spans="1:8">
      <c r="A3072" s="594" t="s">
        <v>132</v>
      </c>
      <c r="B3072" s="594" t="s">
        <v>491</v>
      </c>
      <c r="C3072" s="594" t="s">
        <v>1247</v>
      </c>
      <c r="D3072" s="594" t="s">
        <v>488</v>
      </c>
      <c r="E3072" s="594" t="s">
        <v>148</v>
      </c>
      <c r="F3072" s="595" t="s">
        <v>411</v>
      </c>
      <c r="G3072" s="596" t="s">
        <v>149</v>
      </c>
      <c r="H3072" s="597">
        <v>84257600</v>
      </c>
    </row>
    <row r="3073" spans="1:8">
      <c r="A3073" s="594" t="s">
        <v>132</v>
      </c>
      <c r="B3073" s="594" t="s">
        <v>491</v>
      </c>
      <c r="C3073" s="594" t="s">
        <v>1247</v>
      </c>
      <c r="D3073" s="594" t="s">
        <v>488</v>
      </c>
      <c r="E3073" s="594" t="s">
        <v>148</v>
      </c>
      <c r="F3073" s="594" t="s">
        <v>1075</v>
      </c>
      <c r="G3073" s="596" t="s">
        <v>2666</v>
      </c>
      <c r="H3073" s="597">
        <v>84257600</v>
      </c>
    </row>
    <row r="3074" spans="1:8">
      <c r="A3074" s="594" t="s">
        <v>132</v>
      </c>
      <c r="B3074" s="594" t="s">
        <v>491</v>
      </c>
      <c r="C3074" s="594" t="s">
        <v>1247</v>
      </c>
      <c r="D3074" s="594" t="s">
        <v>488</v>
      </c>
      <c r="E3074" s="594" t="s">
        <v>582</v>
      </c>
      <c r="F3074" s="595" t="s">
        <v>411</v>
      </c>
      <c r="G3074" s="596" t="s">
        <v>583</v>
      </c>
      <c r="H3074" s="597">
        <v>18910000</v>
      </c>
    </row>
    <row r="3075" spans="1:8">
      <c r="A3075" s="594" t="s">
        <v>132</v>
      </c>
      <c r="B3075" s="594" t="s">
        <v>491</v>
      </c>
      <c r="C3075" s="594" t="s">
        <v>1247</v>
      </c>
      <c r="D3075" s="594" t="s">
        <v>488</v>
      </c>
      <c r="E3075" s="594" t="s">
        <v>582</v>
      </c>
      <c r="F3075" s="594" t="s">
        <v>584</v>
      </c>
      <c r="G3075" s="596" t="s">
        <v>2670</v>
      </c>
      <c r="H3075" s="597">
        <v>14040000</v>
      </c>
    </row>
    <row r="3076" spans="1:8">
      <c r="A3076" s="594" t="s">
        <v>132</v>
      </c>
      <c r="B3076" s="594" t="s">
        <v>491</v>
      </c>
      <c r="C3076" s="594" t="s">
        <v>1247</v>
      </c>
      <c r="D3076" s="594" t="s">
        <v>488</v>
      </c>
      <c r="E3076" s="594" t="s">
        <v>582</v>
      </c>
      <c r="F3076" s="594" t="s">
        <v>478</v>
      </c>
      <c r="G3076" s="596" t="s">
        <v>2775</v>
      </c>
      <c r="H3076" s="597">
        <v>4170000</v>
      </c>
    </row>
    <row r="3077" spans="1:8">
      <c r="A3077" s="594" t="s">
        <v>132</v>
      </c>
      <c r="B3077" s="594" t="s">
        <v>491</v>
      </c>
      <c r="C3077" s="594" t="s">
        <v>1247</v>
      </c>
      <c r="D3077" s="594" t="s">
        <v>488</v>
      </c>
      <c r="E3077" s="594" t="s">
        <v>582</v>
      </c>
      <c r="F3077" s="594" t="s">
        <v>586</v>
      </c>
      <c r="G3077" s="596" t="s">
        <v>2671</v>
      </c>
      <c r="H3077" s="597">
        <v>700000</v>
      </c>
    </row>
    <row r="3078" spans="1:8">
      <c r="A3078" s="594" t="s">
        <v>132</v>
      </c>
      <c r="B3078" s="594" t="s">
        <v>491</v>
      </c>
      <c r="C3078" s="594" t="s">
        <v>1247</v>
      </c>
      <c r="D3078" s="594" t="s">
        <v>488</v>
      </c>
      <c r="E3078" s="594" t="s">
        <v>167</v>
      </c>
      <c r="F3078" s="595" t="s">
        <v>411</v>
      </c>
      <c r="G3078" s="596" t="s">
        <v>168</v>
      </c>
      <c r="H3078" s="597">
        <v>266698200</v>
      </c>
    </row>
    <row r="3079" spans="1:8">
      <c r="A3079" s="594" t="s">
        <v>132</v>
      </c>
      <c r="B3079" s="594" t="s">
        <v>491</v>
      </c>
      <c r="C3079" s="594" t="s">
        <v>1247</v>
      </c>
      <c r="D3079" s="594" t="s">
        <v>488</v>
      </c>
      <c r="E3079" s="594" t="s">
        <v>167</v>
      </c>
      <c r="F3079" s="594" t="s">
        <v>230</v>
      </c>
      <c r="G3079" s="596" t="s">
        <v>2675</v>
      </c>
      <c r="H3079" s="597">
        <v>250704200</v>
      </c>
    </row>
    <row r="3080" spans="1:8">
      <c r="A3080" s="594" t="s">
        <v>132</v>
      </c>
      <c r="B3080" s="594" t="s">
        <v>491</v>
      </c>
      <c r="C3080" s="594" t="s">
        <v>1247</v>
      </c>
      <c r="D3080" s="594" t="s">
        <v>488</v>
      </c>
      <c r="E3080" s="594" t="s">
        <v>167</v>
      </c>
      <c r="F3080" s="594" t="s">
        <v>232</v>
      </c>
      <c r="G3080" s="596" t="s">
        <v>195</v>
      </c>
      <c r="H3080" s="597">
        <v>15994000</v>
      </c>
    </row>
    <row r="3081" spans="1:8">
      <c r="A3081" s="594" t="s">
        <v>132</v>
      </c>
      <c r="B3081" s="594" t="s">
        <v>491</v>
      </c>
      <c r="C3081" s="594" t="s">
        <v>1247</v>
      </c>
      <c r="D3081" s="594" t="s">
        <v>488</v>
      </c>
      <c r="E3081" s="594" t="s">
        <v>171</v>
      </c>
      <c r="F3081" s="595" t="s">
        <v>411</v>
      </c>
      <c r="G3081" s="596" t="s">
        <v>2677</v>
      </c>
      <c r="H3081" s="597">
        <v>11890000</v>
      </c>
    </row>
    <row r="3082" spans="1:8">
      <c r="A3082" s="594" t="s">
        <v>132</v>
      </c>
      <c r="B3082" s="594" t="s">
        <v>491</v>
      </c>
      <c r="C3082" s="594" t="s">
        <v>1247</v>
      </c>
      <c r="D3082" s="594" t="s">
        <v>488</v>
      </c>
      <c r="E3082" s="594" t="s">
        <v>171</v>
      </c>
      <c r="F3082" s="594" t="s">
        <v>173</v>
      </c>
      <c r="G3082" s="596" t="s">
        <v>174</v>
      </c>
      <c r="H3082" s="597">
        <v>11890000</v>
      </c>
    </row>
    <row r="3083" spans="1:8">
      <c r="A3083" s="594" t="s">
        <v>132</v>
      </c>
      <c r="B3083" s="594" t="s">
        <v>491</v>
      </c>
      <c r="C3083" s="594" t="s">
        <v>1247</v>
      </c>
      <c r="D3083" s="594" t="s">
        <v>488</v>
      </c>
      <c r="E3083" s="594" t="s">
        <v>177</v>
      </c>
      <c r="F3083" s="595" t="s">
        <v>411</v>
      </c>
      <c r="G3083" s="596" t="s">
        <v>178</v>
      </c>
      <c r="H3083" s="597">
        <v>74000000</v>
      </c>
    </row>
    <row r="3084" spans="1:8">
      <c r="A3084" s="594" t="s">
        <v>132</v>
      </c>
      <c r="B3084" s="594" t="s">
        <v>491</v>
      </c>
      <c r="C3084" s="594" t="s">
        <v>1247</v>
      </c>
      <c r="D3084" s="594" t="s">
        <v>488</v>
      </c>
      <c r="E3084" s="594" t="s">
        <v>177</v>
      </c>
      <c r="F3084" s="594" t="s">
        <v>441</v>
      </c>
      <c r="G3084" s="596" t="s">
        <v>2728</v>
      </c>
      <c r="H3084" s="597">
        <v>74000000</v>
      </c>
    </row>
    <row r="3085" spans="1:8">
      <c r="A3085" s="594" t="s">
        <v>132</v>
      </c>
      <c r="B3085" s="594" t="s">
        <v>491</v>
      </c>
      <c r="C3085" s="594" t="s">
        <v>1247</v>
      </c>
      <c r="D3085" s="594" t="s">
        <v>488</v>
      </c>
      <c r="E3085" s="594" t="s">
        <v>240</v>
      </c>
      <c r="F3085" s="595" t="s">
        <v>411</v>
      </c>
      <c r="G3085" s="596" t="s">
        <v>241</v>
      </c>
      <c r="H3085" s="597">
        <v>66156000</v>
      </c>
    </row>
    <row r="3086" spans="1:8">
      <c r="A3086" s="594" t="s">
        <v>132</v>
      </c>
      <c r="B3086" s="594" t="s">
        <v>491</v>
      </c>
      <c r="C3086" s="594" t="s">
        <v>1247</v>
      </c>
      <c r="D3086" s="594" t="s">
        <v>488</v>
      </c>
      <c r="E3086" s="594" t="s">
        <v>240</v>
      </c>
      <c r="F3086" s="594" t="s">
        <v>242</v>
      </c>
      <c r="G3086" s="596" t="s">
        <v>243</v>
      </c>
      <c r="H3086" s="597">
        <v>14635000</v>
      </c>
    </row>
    <row r="3087" spans="1:8">
      <c r="A3087" s="594" t="s">
        <v>132</v>
      </c>
      <c r="B3087" s="594" t="s">
        <v>491</v>
      </c>
      <c r="C3087" s="594" t="s">
        <v>1247</v>
      </c>
      <c r="D3087" s="594" t="s">
        <v>488</v>
      </c>
      <c r="E3087" s="594" t="s">
        <v>240</v>
      </c>
      <c r="F3087" s="594" t="s">
        <v>728</v>
      </c>
      <c r="G3087" s="596" t="s">
        <v>729</v>
      </c>
      <c r="H3087" s="597">
        <v>6700000</v>
      </c>
    </row>
    <row r="3088" spans="1:8">
      <c r="A3088" s="594" t="s">
        <v>132</v>
      </c>
      <c r="B3088" s="594" t="s">
        <v>491</v>
      </c>
      <c r="C3088" s="594" t="s">
        <v>1247</v>
      </c>
      <c r="D3088" s="594" t="s">
        <v>488</v>
      </c>
      <c r="E3088" s="594" t="s">
        <v>240</v>
      </c>
      <c r="F3088" s="594" t="s">
        <v>735</v>
      </c>
      <c r="G3088" s="596" t="s">
        <v>193</v>
      </c>
      <c r="H3088" s="597">
        <v>44821000</v>
      </c>
    </row>
    <row r="3089" spans="1:8">
      <c r="A3089" s="594" t="s">
        <v>132</v>
      </c>
      <c r="B3089" s="594" t="s">
        <v>491</v>
      </c>
      <c r="C3089" s="594" t="s">
        <v>1247</v>
      </c>
      <c r="D3089" s="594" t="s">
        <v>488</v>
      </c>
      <c r="E3089" s="594" t="s">
        <v>183</v>
      </c>
      <c r="F3089" s="595" t="s">
        <v>411</v>
      </c>
      <c r="G3089" s="596" t="s">
        <v>184</v>
      </c>
      <c r="H3089" s="597">
        <v>392545400</v>
      </c>
    </row>
    <row r="3090" spans="1:8">
      <c r="A3090" s="594" t="s">
        <v>132</v>
      </c>
      <c r="B3090" s="594" t="s">
        <v>491</v>
      </c>
      <c r="C3090" s="594" t="s">
        <v>1247</v>
      </c>
      <c r="D3090" s="594" t="s">
        <v>488</v>
      </c>
      <c r="E3090" s="594" t="s">
        <v>183</v>
      </c>
      <c r="F3090" s="594" t="s">
        <v>587</v>
      </c>
      <c r="G3090" s="596" t="s">
        <v>588</v>
      </c>
      <c r="H3090" s="597">
        <v>109855400</v>
      </c>
    </row>
    <row r="3091" spans="1:8">
      <c r="A3091" s="594" t="s">
        <v>132</v>
      </c>
      <c r="B3091" s="594" t="s">
        <v>491</v>
      </c>
      <c r="C3091" s="594" t="s">
        <v>1247</v>
      </c>
      <c r="D3091" s="594" t="s">
        <v>488</v>
      </c>
      <c r="E3091" s="594" t="s">
        <v>183</v>
      </c>
      <c r="F3091" s="594" t="s">
        <v>736</v>
      </c>
      <c r="G3091" s="596" t="s">
        <v>737</v>
      </c>
      <c r="H3091" s="597">
        <v>135380000</v>
      </c>
    </row>
    <row r="3092" spans="1:8">
      <c r="A3092" s="594" t="s">
        <v>132</v>
      </c>
      <c r="B3092" s="594" t="s">
        <v>491</v>
      </c>
      <c r="C3092" s="594" t="s">
        <v>1247</v>
      </c>
      <c r="D3092" s="594" t="s">
        <v>488</v>
      </c>
      <c r="E3092" s="594" t="s">
        <v>183</v>
      </c>
      <c r="F3092" s="594" t="s">
        <v>185</v>
      </c>
      <c r="G3092" s="596" t="s">
        <v>186</v>
      </c>
      <c r="H3092" s="597">
        <v>147310000</v>
      </c>
    </row>
    <row r="3093" spans="1:8">
      <c r="A3093" s="594" t="s">
        <v>132</v>
      </c>
      <c r="B3093" s="594" t="s">
        <v>491</v>
      </c>
      <c r="C3093" s="594" t="s">
        <v>1247</v>
      </c>
      <c r="D3093" s="594" t="s">
        <v>488</v>
      </c>
      <c r="E3093" s="594" t="s">
        <v>738</v>
      </c>
      <c r="F3093" s="595" t="s">
        <v>411</v>
      </c>
      <c r="G3093" s="596" t="s">
        <v>739</v>
      </c>
      <c r="H3093" s="597">
        <v>28500000</v>
      </c>
    </row>
    <row r="3094" spans="1:8">
      <c r="A3094" s="594" t="s">
        <v>132</v>
      </c>
      <c r="B3094" s="594" t="s">
        <v>491</v>
      </c>
      <c r="C3094" s="594" t="s">
        <v>1247</v>
      </c>
      <c r="D3094" s="594" t="s">
        <v>488</v>
      </c>
      <c r="E3094" s="594" t="s">
        <v>738</v>
      </c>
      <c r="F3094" s="594" t="s">
        <v>740</v>
      </c>
      <c r="G3094" s="596" t="s">
        <v>741</v>
      </c>
      <c r="H3094" s="597">
        <v>28500000</v>
      </c>
    </row>
    <row r="3095" spans="1:8">
      <c r="A3095" s="594" t="s">
        <v>132</v>
      </c>
      <c r="B3095" s="594" t="s">
        <v>491</v>
      </c>
      <c r="C3095" s="594" t="s">
        <v>1247</v>
      </c>
      <c r="D3095" s="594" t="s">
        <v>488</v>
      </c>
      <c r="E3095" s="594" t="s">
        <v>2692</v>
      </c>
      <c r="F3095" s="595" t="s">
        <v>411</v>
      </c>
      <c r="G3095" s="596" t="s">
        <v>2693</v>
      </c>
      <c r="H3095" s="597">
        <v>18900000</v>
      </c>
    </row>
    <row r="3096" spans="1:8">
      <c r="A3096" s="594" t="s">
        <v>132</v>
      </c>
      <c r="B3096" s="594" t="s">
        <v>491</v>
      </c>
      <c r="C3096" s="594" t="s">
        <v>1247</v>
      </c>
      <c r="D3096" s="594" t="s">
        <v>488</v>
      </c>
      <c r="E3096" s="594" t="s">
        <v>2692</v>
      </c>
      <c r="F3096" s="594" t="s">
        <v>2694</v>
      </c>
      <c r="G3096" s="596" t="s">
        <v>2689</v>
      </c>
      <c r="H3096" s="597">
        <v>18900000</v>
      </c>
    </row>
    <row r="3097" spans="1:8">
      <c r="A3097" s="594" t="s">
        <v>132</v>
      </c>
      <c r="B3097" s="594" t="s">
        <v>491</v>
      </c>
      <c r="C3097" s="594" t="s">
        <v>1247</v>
      </c>
      <c r="D3097" s="594" t="s">
        <v>488</v>
      </c>
      <c r="E3097" s="594" t="s">
        <v>189</v>
      </c>
      <c r="F3097" s="595" t="s">
        <v>411</v>
      </c>
      <c r="G3097" s="596" t="s">
        <v>190</v>
      </c>
      <c r="H3097" s="597">
        <v>904195164</v>
      </c>
    </row>
    <row r="3098" spans="1:8">
      <c r="A3098" s="594" t="s">
        <v>132</v>
      </c>
      <c r="B3098" s="594" t="s">
        <v>491</v>
      </c>
      <c r="C3098" s="594" t="s">
        <v>1247</v>
      </c>
      <c r="D3098" s="594" t="s">
        <v>488</v>
      </c>
      <c r="E3098" s="594" t="s">
        <v>189</v>
      </c>
      <c r="F3098" s="594" t="s">
        <v>773</v>
      </c>
      <c r="G3098" s="596" t="s">
        <v>2695</v>
      </c>
      <c r="H3098" s="597">
        <v>322264000</v>
      </c>
    </row>
    <row r="3099" spans="1:8">
      <c r="A3099" s="594" t="s">
        <v>132</v>
      </c>
      <c r="B3099" s="594" t="s">
        <v>491</v>
      </c>
      <c r="C3099" s="594" t="s">
        <v>1247</v>
      </c>
      <c r="D3099" s="594" t="s">
        <v>488</v>
      </c>
      <c r="E3099" s="594" t="s">
        <v>189</v>
      </c>
      <c r="F3099" s="594" t="s">
        <v>13</v>
      </c>
      <c r="G3099" s="596" t="s">
        <v>2732</v>
      </c>
      <c r="H3099" s="597">
        <v>18811000</v>
      </c>
    </row>
    <row r="3100" spans="1:8">
      <c r="A3100" s="594" t="s">
        <v>132</v>
      </c>
      <c r="B3100" s="594" t="s">
        <v>491</v>
      </c>
      <c r="C3100" s="594" t="s">
        <v>1247</v>
      </c>
      <c r="D3100" s="594" t="s">
        <v>488</v>
      </c>
      <c r="E3100" s="594" t="s">
        <v>189</v>
      </c>
      <c r="F3100" s="594" t="s">
        <v>37</v>
      </c>
      <c r="G3100" s="596" t="s">
        <v>2696</v>
      </c>
      <c r="H3100" s="597">
        <v>32992800</v>
      </c>
    </row>
    <row r="3101" spans="1:8">
      <c r="A3101" s="594" t="s">
        <v>132</v>
      </c>
      <c r="B3101" s="594" t="s">
        <v>491</v>
      </c>
      <c r="C3101" s="594" t="s">
        <v>1247</v>
      </c>
      <c r="D3101" s="594" t="s">
        <v>488</v>
      </c>
      <c r="E3101" s="594" t="s">
        <v>189</v>
      </c>
      <c r="F3101" s="594" t="s">
        <v>1052</v>
      </c>
      <c r="G3101" s="596" t="s">
        <v>2815</v>
      </c>
      <c r="H3101" s="597">
        <v>92720000</v>
      </c>
    </row>
    <row r="3102" spans="1:8">
      <c r="A3102" s="594" t="s">
        <v>132</v>
      </c>
      <c r="B3102" s="594" t="s">
        <v>491</v>
      </c>
      <c r="C3102" s="594" t="s">
        <v>1247</v>
      </c>
      <c r="D3102" s="594" t="s">
        <v>488</v>
      </c>
      <c r="E3102" s="594" t="s">
        <v>189</v>
      </c>
      <c r="F3102" s="594" t="s">
        <v>192</v>
      </c>
      <c r="G3102" s="596" t="s">
        <v>195</v>
      </c>
      <c r="H3102" s="597">
        <v>437407364</v>
      </c>
    </row>
    <row r="3103" spans="1:8">
      <c r="A3103" s="594" t="s">
        <v>132</v>
      </c>
      <c r="B3103" s="594" t="s">
        <v>491</v>
      </c>
      <c r="C3103" s="594" t="s">
        <v>1247</v>
      </c>
      <c r="D3103" s="594" t="s">
        <v>488</v>
      </c>
      <c r="E3103" s="594" t="s">
        <v>194</v>
      </c>
      <c r="F3103" s="595" t="s">
        <v>411</v>
      </c>
      <c r="G3103" s="596" t="s">
        <v>195</v>
      </c>
      <c r="H3103" s="597">
        <v>404093000</v>
      </c>
    </row>
    <row r="3104" spans="1:8">
      <c r="A3104" s="594" t="s">
        <v>132</v>
      </c>
      <c r="B3104" s="594" t="s">
        <v>491</v>
      </c>
      <c r="C3104" s="594" t="s">
        <v>1247</v>
      </c>
      <c r="D3104" s="594" t="s">
        <v>488</v>
      </c>
      <c r="E3104" s="594" t="s">
        <v>194</v>
      </c>
      <c r="F3104" s="594" t="s">
        <v>198</v>
      </c>
      <c r="G3104" s="596" t="s">
        <v>199</v>
      </c>
      <c r="H3104" s="597">
        <v>262543000</v>
      </c>
    </row>
    <row r="3105" spans="1:8">
      <c r="A3105" s="594" t="s">
        <v>132</v>
      </c>
      <c r="B3105" s="594" t="s">
        <v>491</v>
      </c>
      <c r="C3105" s="594" t="s">
        <v>1247</v>
      </c>
      <c r="D3105" s="594" t="s">
        <v>488</v>
      </c>
      <c r="E3105" s="594" t="s">
        <v>194</v>
      </c>
      <c r="F3105" s="594" t="s">
        <v>200</v>
      </c>
      <c r="G3105" s="596" t="s">
        <v>201</v>
      </c>
      <c r="H3105" s="597">
        <v>141550000</v>
      </c>
    </row>
    <row r="3106" spans="1:8">
      <c r="A3106" s="594" t="s">
        <v>132</v>
      </c>
      <c r="B3106" s="594" t="s">
        <v>491</v>
      </c>
      <c r="C3106" s="594" t="s">
        <v>1247</v>
      </c>
      <c r="D3106" s="594" t="s">
        <v>488</v>
      </c>
      <c r="E3106" s="594" t="s">
        <v>550</v>
      </c>
      <c r="F3106" s="595" t="s">
        <v>411</v>
      </c>
      <c r="G3106" s="596" t="s">
        <v>2705</v>
      </c>
      <c r="H3106" s="597">
        <v>10940000</v>
      </c>
    </row>
    <row r="3107" spans="1:8">
      <c r="A3107" s="594" t="s">
        <v>132</v>
      </c>
      <c r="B3107" s="594" t="s">
        <v>491</v>
      </c>
      <c r="C3107" s="594" t="s">
        <v>1247</v>
      </c>
      <c r="D3107" s="594" t="s">
        <v>488</v>
      </c>
      <c r="E3107" s="594" t="s">
        <v>550</v>
      </c>
      <c r="F3107" s="594" t="s">
        <v>2706</v>
      </c>
      <c r="G3107" s="596" t="s">
        <v>72</v>
      </c>
      <c r="H3107" s="597">
        <v>10940000</v>
      </c>
    </row>
    <row r="3108" spans="1:8">
      <c r="A3108" s="594" t="s">
        <v>132</v>
      </c>
      <c r="B3108" s="594" t="s">
        <v>491</v>
      </c>
      <c r="C3108" s="594" t="s">
        <v>1247</v>
      </c>
      <c r="D3108" s="594" t="s">
        <v>488</v>
      </c>
      <c r="E3108" s="594" t="s">
        <v>260</v>
      </c>
      <c r="F3108" s="595" t="s">
        <v>411</v>
      </c>
      <c r="G3108" s="596" t="s">
        <v>261</v>
      </c>
      <c r="H3108" s="597">
        <v>12393085000</v>
      </c>
    </row>
    <row r="3109" spans="1:8">
      <c r="A3109" s="594" t="s">
        <v>132</v>
      </c>
      <c r="B3109" s="594" t="s">
        <v>491</v>
      </c>
      <c r="C3109" s="594" t="s">
        <v>1247</v>
      </c>
      <c r="D3109" s="594" t="s">
        <v>488</v>
      </c>
      <c r="E3109" s="594" t="s">
        <v>260</v>
      </c>
      <c r="F3109" s="594" t="s">
        <v>262</v>
      </c>
      <c r="G3109" s="596" t="s">
        <v>2707</v>
      </c>
      <c r="H3109" s="597">
        <v>12393085000</v>
      </c>
    </row>
    <row r="3110" spans="1:8">
      <c r="A3110" s="594" t="s">
        <v>132</v>
      </c>
      <c r="B3110" s="594" t="s">
        <v>491</v>
      </c>
      <c r="C3110" s="594" t="s">
        <v>1247</v>
      </c>
      <c r="D3110" s="594" t="s">
        <v>488</v>
      </c>
      <c r="E3110" s="594" t="s">
        <v>49</v>
      </c>
      <c r="F3110" s="595" t="s">
        <v>411</v>
      </c>
      <c r="G3110" s="596" t="s">
        <v>50</v>
      </c>
      <c r="H3110" s="597">
        <v>33650000</v>
      </c>
    </row>
    <row r="3111" spans="1:8">
      <c r="A3111" s="594" t="s">
        <v>132</v>
      </c>
      <c r="B3111" s="594" t="s">
        <v>491</v>
      </c>
      <c r="C3111" s="594" t="s">
        <v>1247</v>
      </c>
      <c r="D3111" s="594" t="s">
        <v>488</v>
      </c>
      <c r="E3111" s="594" t="s">
        <v>49</v>
      </c>
      <c r="F3111" s="594" t="s">
        <v>51</v>
      </c>
      <c r="G3111" s="596" t="s">
        <v>2786</v>
      </c>
      <c r="H3111" s="597">
        <v>33650000</v>
      </c>
    </row>
    <row r="3112" spans="1:8">
      <c r="A3112" s="594" t="s">
        <v>132</v>
      </c>
      <c r="B3112" s="594" t="s">
        <v>491</v>
      </c>
      <c r="C3112" s="594" t="s">
        <v>1247</v>
      </c>
      <c r="D3112" s="594" t="s">
        <v>488</v>
      </c>
      <c r="E3112" s="594" t="s">
        <v>53</v>
      </c>
      <c r="F3112" s="595" t="s">
        <v>411</v>
      </c>
      <c r="G3112" s="596" t="s">
        <v>193</v>
      </c>
      <c r="H3112" s="597">
        <v>444759000</v>
      </c>
    </row>
    <row r="3113" spans="1:8">
      <c r="A3113" s="594" t="s">
        <v>132</v>
      </c>
      <c r="B3113" s="594" t="s">
        <v>491</v>
      </c>
      <c r="C3113" s="594" t="s">
        <v>1247</v>
      </c>
      <c r="D3113" s="594" t="s">
        <v>488</v>
      </c>
      <c r="E3113" s="594" t="s">
        <v>53</v>
      </c>
      <c r="F3113" s="594" t="s">
        <v>54</v>
      </c>
      <c r="G3113" s="596" t="s">
        <v>55</v>
      </c>
      <c r="H3113" s="597">
        <v>33142000</v>
      </c>
    </row>
    <row r="3114" spans="1:8">
      <c r="A3114" s="594" t="s">
        <v>132</v>
      </c>
      <c r="B3114" s="594" t="s">
        <v>491</v>
      </c>
      <c r="C3114" s="594" t="s">
        <v>1247</v>
      </c>
      <c r="D3114" s="594" t="s">
        <v>488</v>
      </c>
      <c r="E3114" s="594" t="s">
        <v>53</v>
      </c>
      <c r="F3114" s="594" t="s">
        <v>56</v>
      </c>
      <c r="G3114" s="596" t="s">
        <v>57</v>
      </c>
      <c r="H3114" s="597">
        <v>411617000</v>
      </c>
    </row>
    <row r="3115" spans="1:8">
      <c r="A3115" s="594" t="s">
        <v>132</v>
      </c>
      <c r="B3115" s="594" t="s">
        <v>491</v>
      </c>
      <c r="C3115" s="594" t="s">
        <v>1247</v>
      </c>
      <c r="D3115" s="594" t="s">
        <v>1440</v>
      </c>
      <c r="E3115" s="595" t="s">
        <v>411</v>
      </c>
      <c r="F3115" s="595" t="s">
        <v>411</v>
      </c>
      <c r="G3115" s="596" t="s">
        <v>2837</v>
      </c>
      <c r="H3115" s="597">
        <v>1765896250</v>
      </c>
    </row>
    <row r="3116" spans="1:8">
      <c r="A3116" s="594" t="s">
        <v>132</v>
      </c>
      <c r="B3116" s="594" t="s">
        <v>491</v>
      </c>
      <c r="C3116" s="594" t="s">
        <v>1247</v>
      </c>
      <c r="D3116" s="594" t="s">
        <v>1440</v>
      </c>
      <c r="E3116" s="594" t="s">
        <v>582</v>
      </c>
      <c r="F3116" s="595" t="s">
        <v>411</v>
      </c>
      <c r="G3116" s="596" t="s">
        <v>583</v>
      </c>
      <c r="H3116" s="597">
        <v>9600000</v>
      </c>
    </row>
    <row r="3117" spans="1:8">
      <c r="A3117" s="594" t="s">
        <v>132</v>
      </c>
      <c r="B3117" s="594" t="s">
        <v>491</v>
      </c>
      <c r="C3117" s="594" t="s">
        <v>1247</v>
      </c>
      <c r="D3117" s="594" t="s">
        <v>1440</v>
      </c>
      <c r="E3117" s="594" t="s">
        <v>582</v>
      </c>
      <c r="F3117" s="594" t="s">
        <v>584</v>
      </c>
      <c r="G3117" s="596" t="s">
        <v>2670</v>
      </c>
      <c r="H3117" s="597">
        <v>9600000</v>
      </c>
    </row>
    <row r="3118" spans="1:8">
      <c r="A3118" s="594" t="s">
        <v>132</v>
      </c>
      <c r="B3118" s="594" t="s">
        <v>491</v>
      </c>
      <c r="C3118" s="594" t="s">
        <v>1247</v>
      </c>
      <c r="D3118" s="594" t="s">
        <v>1440</v>
      </c>
      <c r="E3118" s="594" t="s">
        <v>167</v>
      </c>
      <c r="F3118" s="595" t="s">
        <v>411</v>
      </c>
      <c r="G3118" s="596" t="s">
        <v>168</v>
      </c>
      <c r="H3118" s="597">
        <v>37120000</v>
      </c>
    </row>
    <row r="3119" spans="1:8">
      <c r="A3119" s="594" t="s">
        <v>132</v>
      </c>
      <c r="B3119" s="594" t="s">
        <v>491</v>
      </c>
      <c r="C3119" s="594" t="s">
        <v>1247</v>
      </c>
      <c r="D3119" s="594" t="s">
        <v>1440</v>
      </c>
      <c r="E3119" s="594" t="s">
        <v>167</v>
      </c>
      <c r="F3119" s="594" t="s">
        <v>230</v>
      </c>
      <c r="G3119" s="596" t="s">
        <v>2675</v>
      </c>
      <c r="H3119" s="597">
        <v>36640000</v>
      </c>
    </row>
    <row r="3120" spans="1:8">
      <c r="A3120" s="594" t="s">
        <v>132</v>
      </c>
      <c r="B3120" s="594" t="s">
        <v>491</v>
      </c>
      <c r="C3120" s="594" t="s">
        <v>1247</v>
      </c>
      <c r="D3120" s="594" t="s">
        <v>1440</v>
      </c>
      <c r="E3120" s="594" t="s">
        <v>167</v>
      </c>
      <c r="F3120" s="594" t="s">
        <v>232</v>
      </c>
      <c r="G3120" s="596" t="s">
        <v>195</v>
      </c>
      <c r="H3120" s="597">
        <v>480000</v>
      </c>
    </row>
    <row r="3121" spans="1:8">
      <c r="A3121" s="594" t="s">
        <v>132</v>
      </c>
      <c r="B3121" s="594" t="s">
        <v>491</v>
      </c>
      <c r="C3121" s="594" t="s">
        <v>1247</v>
      </c>
      <c r="D3121" s="594" t="s">
        <v>1440</v>
      </c>
      <c r="E3121" s="594" t="s">
        <v>171</v>
      </c>
      <c r="F3121" s="595" t="s">
        <v>411</v>
      </c>
      <c r="G3121" s="596" t="s">
        <v>2677</v>
      </c>
      <c r="H3121" s="597">
        <v>39900000</v>
      </c>
    </row>
    <row r="3122" spans="1:8">
      <c r="A3122" s="594" t="s">
        <v>132</v>
      </c>
      <c r="B3122" s="594" t="s">
        <v>491</v>
      </c>
      <c r="C3122" s="594" t="s">
        <v>1247</v>
      </c>
      <c r="D3122" s="594" t="s">
        <v>1440</v>
      </c>
      <c r="E3122" s="594" t="s">
        <v>171</v>
      </c>
      <c r="F3122" s="594" t="s">
        <v>216</v>
      </c>
      <c r="G3122" s="596" t="s">
        <v>217</v>
      </c>
      <c r="H3122" s="597">
        <v>39900000</v>
      </c>
    </row>
    <row r="3123" spans="1:8">
      <c r="A3123" s="594" t="s">
        <v>132</v>
      </c>
      <c r="B3123" s="594" t="s">
        <v>491</v>
      </c>
      <c r="C3123" s="594" t="s">
        <v>1247</v>
      </c>
      <c r="D3123" s="594" t="s">
        <v>1440</v>
      </c>
      <c r="E3123" s="594" t="s">
        <v>177</v>
      </c>
      <c r="F3123" s="595" t="s">
        <v>411</v>
      </c>
      <c r="G3123" s="596" t="s">
        <v>178</v>
      </c>
      <c r="H3123" s="597">
        <v>394000000</v>
      </c>
    </row>
    <row r="3124" spans="1:8">
      <c r="A3124" s="594" t="s">
        <v>132</v>
      </c>
      <c r="B3124" s="594" t="s">
        <v>491</v>
      </c>
      <c r="C3124" s="594" t="s">
        <v>1247</v>
      </c>
      <c r="D3124" s="594" t="s">
        <v>1440</v>
      </c>
      <c r="E3124" s="594" t="s">
        <v>177</v>
      </c>
      <c r="F3124" s="594" t="s">
        <v>441</v>
      </c>
      <c r="G3124" s="596" t="s">
        <v>2728</v>
      </c>
      <c r="H3124" s="597">
        <v>394000000</v>
      </c>
    </row>
    <row r="3125" spans="1:8">
      <c r="A3125" s="594" t="s">
        <v>132</v>
      </c>
      <c r="B3125" s="594" t="s">
        <v>491</v>
      </c>
      <c r="C3125" s="594" t="s">
        <v>1247</v>
      </c>
      <c r="D3125" s="594" t="s">
        <v>1440</v>
      </c>
      <c r="E3125" s="594" t="s">
        <v>240</v>
      </c>
      <c r="F3125" s="595" t="s">
        <v>411</v>
      </c>
      <c r="G3125" s="596" t="s">
        <v>241</v>
      </c>
      <c r="H3125" s="597">
        <v>222205000</v>
      </c>
    </row>
    <row r="3126" spans="1:8">
      <c r="A3126" s="594" t="s">
        <v>132</v>
      </c>
      <c r="B3126" s="594" t="s">
        <v>491</v>
      </c>
      <c r="C3126" s="594" t="s">
        <v>1247</v>
      </c>
      <c r="D3126" s="594" t="s">
        <v>1440</v>
      </c>
      <c r="E3126" s="594" t="s">
        <v>240</v>
      </c>
      <c r="F3126" s="594" t="s">
        <v>728</v>
      </c>
      <c r="G3126" s="596" t="s">
        <v>729</v>
      </c>
      <c r="H3126" s="597">
        <v>51650000</v>
      </c>
    </row>
    <row r="3127" spans="1:8">
      <c r="A3127" s="594" t="s">
        <v>132</v>
      </c>
      <c r="B3127" s="594" t="s">
        <v>491</v>
      </c>
      <c r="C3127" s="594" t="s">
        <v>1247</v>
      </c>
      <c r="D3127" s="594" t="s">
        <v>1440</v>
      </c>
      <c r="E3127" s="594" t="s">
        <v>240</v>
      </c>
      <c r="F3127" s="594" t="s">
        <v>1268</v>
      </c>
      <c r="G3127" s="596" t="s">
        <v>1267</v>
      </c>
      <c r="H3127" s="597">
        <v>7795000</v>
      </c>
    </row>
    <row r="3128" spans="1:8">
      <c r="A3128" s="594" t="s">
        <v>132</v>
      </c>
      <c r="B3128" s="594" t="s">
        <v>491</v>
      </c>
      <c r="C3128" s="594" t="s">
        <v>1247</v>
      </c>
      <c r="D3128" s="594" t="s">
        <v>1440</v>
      </c>
      <c r="E3128" s="594" t="s">
        <v>240</v>
      </c>
      <c r="F3128" s="594" t="s">
        <v>730</v>
      </c>
      <c r="G3128" s="596" t="s">
        <v>186</v>
      </c>
      <c r="H3128" s="597">
        <v>8900000</v>
      </c>
    </row>
    <row r="3129" spans="1:8">
      <c r="A3129" s="594" t="s">
        <v>132</v>
      </c>
      <c r="B3129" s="594" t="s">
        <v>491</v>
      </c>
      <c r="C3129" s="594" t="s">
        <v>1247</v>
      </c>
      <c r="D3129" s="594" t="s">
        <v>1440</v>
      </c>
      <c r="E3129" s="594" t="s">
        <v>240</v>
      </c>
      <c r="F3129" s="594" t="s">
        <v>731</v>
      </c>
      <c r="G3129" s="596" t="s">
        <v>732</v>
      </c>
      <c r="H3129" s="597">
        <v>7600000</v>
      </c>
    </row>
    <row r="3130" spans="1:8">
      <c r="A3130" s="594" t="s">
        <v>132</v>
      </c>
      <c r="B3130" s="594" t="s">
        <v>491</v>
      </c>
      <c r="C3130" s="594" t="s">
        <v>1247</v>
      </c>
      <c r="D3130" s="594" t="s">
        <v>1440</v>
      </c>
      <c r="E3130" s="594" t="s">
        <v>240</v>
      </c>
      <c r="F3130" s="594" t="s">
        <v>733</v>
      </c>
      <c r="G3130" s="596" t="s">
        <v>734</v>
      </c>
      <c r="H3130" s="597">
        <v>11100000</v>
      </c>
    </row>
    <row r="3131" spans="1:8">
      <c r="A3131" s="594" t="s">
        <v>132</v>
      </c>
      <c r="B3131" s="594" t="s">
        <v>491</v>
      </c>
      <c r="C3131" s="594" t="s">
        <v>1247</v>
      </c>
      <c r="D3131" s="594" t="s">
        <v>1440</v>
      </c>
      <c r="E3131" s="594" t="s">
        <v>240</v>
      </c>
      <c r="F3131" s="594" t="s">
        <v>735</v>
      </c>
      <c r="G3131" s="596" t="s">
        <v>193</v>
      </c>
      <c r="H3131" s="597">
        <v>135160000</v>
      </c>
    </row>
    <row r="3132" spans="1:8">
      <c r="A3132" s="594" t="s">
        <v>132</v>
      </c>
      <c r="B3132" s="594" t="s">
        <v>491</v>
      </c>
      <c r="C3132" s="594" t="s">
        <v>1247</v>
      </c>
      <c r="D3132" s="594" t="s">
        <v>1440</v>
      </c>
      <c r="E3132" s="594" t="s">
        <v>183</v>
      </c>
      <c r="F3132" s="595" t="s">
        <v>411</v>
      </c>
      <c r="G3132" s="596" t="s">
        <v>184</v>
      </c>
      <c r="H3132" s="597">
        <v>36000000</v>
      </c>
    </row>
    <row r="3133" spans="1:8">
      <c r="A3133" s="594" t="s">
        <v>132</v>
      </c>
      <c r="B3133" s="594" t="s">
        <v>491</v>
      </c>
      <c r="C3133" s="594" t="s">
        <v>1247</v>
      </c>
      <c r="D3133" s="594" t="s">
        <v>1440</v>
      </c>
      <c r="E3133" s="594" t="s">
        <v>183</v>
      </c>
      <c r="F3133" s="594" t="s">
        <v>736</v>
      </c>
      <c r="G3133" s="596" t="s">
        <v>737</v>
      </c>
      <c r="H3133" s="597">
        <v>36000000</v>
      </c>
    </row>
    <row r="3134" spans="1:8">
      <c r="A3134" s="594" t="s">
        <v>132</v>
      </c>
      <c r="B3134" s="594" t="s">
        <v>491</v>
      </c>
      <c r="C3134" s="594" t="s">
        <v>1247</v>
      </c>
      <c r="D3134" s="594" t="s">
        <v>1440</v>
      </c>
      <c r="E3134" s="594" t="s">
        <v>738</v>
      </c>
      <c r="F3134" s="595" t="s">
        <v>411</v>
      </c>
      <c r="G3134" s="596" t="s">
        <v>739</v>
      </c>
      <c r="H3134" s="597">
        <v>7600000</v>
      </c>
    </row>
    <row r="3135" spans="1:8">
      <c r="A3135" s="594" t="s">
        <v>132</v>
      </c>
      <c r="B3135" s="594" t="s">
        <v>491</v>
      </c>
      <c r="C3135" s="594" t="s">
        <v>1247</v>
      </c>
      <c r="D3135" s="594" t="s">
        <v>1440</v>
      </c>
      <c r="E3135" s="594" t="s">
        <v>738</v>
      </c>
      <c r="F3135" s="594" t="s">
        <v>742</v>
      </c>
      <c r="G3135" s="596" t="s">
        <v>743</v>
      </c>
      <c r="H3135" s="597">
        <v>7600000</v>
      </c>
    </row>
    <row r="3136" spans="1:8">
      <c r="A3136" s="594" t="s">
        <v>132</v>
      </c>
      <c r="B3136" s="594" t="s">
        <v>491</v>
      </c>
      <c r="C3136" s="594" t="s">
        <v>1247</v>
      </c>
      <c r="D3136" s="594" t="s">
        <v>1440</v>
      </c>
      <c r="E3136" s="594" t="s">
        <v>744</v>
      </c>
      <c r="F3136" s="595" t="s">
        <v>411</v>
      </c>
      <c r="G3136" s="596" t="s">
        <v>2686</v>
      </c>
      <c r="H3136" s="597">
        <v>18800000</v>
      </c>
    </row>
    <row r="3137" spans="1:8">
      <c r="A3137" s="594" t="s">
        <v>132</v>
      </c>
      <c r="B3137" s="594" t="s">
        <v>491</v>
      </c>
      <c r="C3137" s="594" t="s">
        <v>1247</v>
      </c>
      <c r="D3137" s="594" t="s">
        <v>1440</v>
      </c>
      <c r="E3137" s="594" t="s">
        <v>744</v>
      </c>
      <c r="F3137" s="594" t="s">
        <v>572</v>
      </c>
      <c r="G3137" s="596" t="s">
        <v>2689</v>
      </c>
      <c r="H3137" s="597">
        <v>18800000</v>
      </c>
    </row>
    <row r="3138" spans="1:8">
      <c r="A3138" s="594" t="s">
        <v>132</v>
      </c>
      <c r="B3138" s="594" t="s">
        <v>491</v>
      </c>
      <c r="C3138" s="594" t="s">
        <v>1247</v>
      </c>
      <c r="D3138" s="594" t="s">
        <v>1440</v>
      </c>
      <c r="E3138" s="594" t="s">
        <v>2692</v>
      </c>
      <c r="F3138" s="595" t="s">
        <v>411</v>
      </c>
      <c r="G3138" s="596" t="s">
        <v>2693</v>
      </c>
      <c r="H3138" s="597">
        <v>70000000</v>
      </c>
    </row>
    <row r="3139" spans="1:8">
      <c r="A3139" s="594" t="s">
        <v>132</v>
      </c>
      <c r="B3139" s="594" t="s">
        <v>491</v>
      </c>
      <c r="C3139" s="594" t="s">
        <v>1247</v>
      </c>
      <c r="D3139" s="594" t="s">
        <v>1440</v>
      </c>
      <c r="E3139" s="594" t="s">
        <v>2692</v>
      </c>
      <c r="F3139" s="594" t="s">
        <v>2694</v>
      </c>
      <c r="G3139" s="596" t="s">
        <v>2689</v>
      </c>
      <c r="H3139" s="597">
        <v>70000000</v>
      </c>
    </row>
    <row r="3140" spans="1:8">
      <c r="A3140" s="594" t="s">
        <v>132</v>
      </c>
      <c r="B3140" s="594" t="s">
        <v>491</v>
      </c>
      <c r="C3140" s="594" t="s">
        <v>1247</v>
      </c>
      <c r="D3140" s="594" t="s">
        <v>1440</v>
      </c>
      <c r="E3140" s="594" t="s">
        <v>189</v>
      </c>
      <c r="F3140" s="595" t="s">
        <v>411</v>
      </c>
      <c r="G3140" s="596" t="s">
        <v>190</v>
      </c>
      <c r="H3140" s="597">
        <v>930671250</v>
      </c>
    </row>
    <row r="3141" spans="1:8">
      <c r="A3141" s="594" t="s">
        <v>132</v>
      </c>
      <c r="B3141" s="594" t="s">
        <v>491</v>
      </c>
      <c r="C3141" s="594" t="s">
        <v>1247</v>
      </c>
      <c r="D3141" s="594" t="s">
        <v>1440</v>
      </c>
      <c r="E3141" s="594" t="s">
        <v>189</v>
      </c>
      <c r="F3141" s="594" t="s">
        <v>773</v>
      </c>
      <c r="G3141" s="596" t="s">
        <v>2695</v>
      </c>
      <c r="H3141" s="597">
        <v>543093450</v>
      </c>
    </row>
    <row r="3142" spans="1:8">
      <c r="A3142" s="594" t="s">
        <v>132</v>
      </c>
      <c r="B3142" s="594" t="s">
        <v>491</v>
      </c>
      <c r="C3142" s="594" t="s">
        <v>1247</v>
      </c>
      <c r="D3142" s="594" t="s">
        <v>1440</v>
      </c>
      <c r="E3142" s="594" t="s">
        <v>189</v>
      </c>
      <c r="F3142" s="594" t="s">
        <v>37</v>
      </c>
      <c r="G3142" s="596" t="s">
        <v>2696</v>
      </c>
      <c r="H3142" s="597">
        <v>387577800</v>
      </c>
    </row>
    <row r="3143" spans="1:8">
      <c r="A3143" s="594" t="s">
        <v>132</v>
      </c>
      <c r="B3143" s="594" t="s">
        <v>491</v>
      </c>
      <c r="C3143" s="594" t="s">
        <v>276</v>
      </c>
      <c r="D3143" s="595" t="s">
        <v>411</v>
      </c>
      <c r="E3143" s="595" t="s">
        <v>411</v>
      </c>
      <c r="F3143" s="595" t="s">
        <v>411</v>
      </c>
      <c r="G3143" s="596" t="s">
        <v>1966</v>
      </c>
      <c r="H3143" s="597">
        <v>398612590</v>
      </c>
    </row>
    <row r="3144" spans="1:8">
      <c r="A3144" s="594" t="s">
        <v>132</v>
      </c>
      <c r="B3144" s="594" t="s">
        <v>491</v>
      </c>
      <c r="C3144" s="594" t="s">
        <v>276</v>
      </c>
      <c r="D3144" s="594" t="s">
        <v>2725</v>
      </c>
      <c r="E3144" s="595" t="s">
        <v>411</v>
      </c>
      <c r="F3144" s="595" t="s">
        <v>411</v>
      </c>
      <c r="G3144" s="596" t="s">
        <v>2726</v>
      </c>
      <c r="H3144" s="597">
        <v>398612590</v>
      </c>
    </row>
    <row r="3145" spans="1:8">
      <c r="A3145" s="594" t="s">
        <v>132</v>
      </c>
      <c r="B3145" s="594" t="s">
        <v>491</v>
      </c>
      <c r="C3145" s="594" t="s">
        <v>276</v>
      </c>
      <c r="D3145" s="594" t="s">
        <v>2725</v>
      </c>
      <c r="E3145" s="594" t="s">
        <v>260</v>
      </c>
      <c r="F3145" s="595" t="s">
        <v>411</v>
      </c>
      <c r="G3145" s="596" t="s">
        <v>261</v>
      </c>
      <c r="H3145" s="597">
        <v>364351590</v>
      </c>
    </row>
    <row r="3146" spans="1:8">
      <c r="A3146" s="594" t="s">
        <v>132</v>
      </c>
      <c r="B3146" s="594" t="s">
        <v>491</v>
      </c>
      <c r="C3146" s="594" t="s">
        <v>276</v>
      </c>
      <c r="D3146" s="594" t="s">
        <v>2725</v>
      </c>
      <c r="E3146" s="594" t="s">
        <v>260</v>
      </c>
      <c r="F3146" s="594" t="s">
        <v>262</v>
      </c>
      <c r="G3146" s="596" t="s">
        <v>2707</v>
      </c>
      <c r="H3146" s="597">
        <v>364351590</v>
      </c>
    </row>
    <row r="3147" spans="1:8">
      <c r="A3147" s="594" t="s">
        <v>132</v>
      </c>
      <c r="B3147" s="594" t="s">
        <v>491</v>
      </c>
      <c r="C3147" s="594" t="s">
        <v>276</v>
      </c>
      <c r="D3147" s="594" t="s">
        <v>2725</v>
      </c>
      <c r="E3147" s="594" t="s">
        <v>53</v>
      </c>
      <c r="F3147" s="595" t="s">
        <v>411</v>
      </c>
      <c r="G3147" s="596" t="s">
        <v>193</v>
      </c>
      <c r="H3147" s="597">
        <v>34261000</v>
      </c>
    </row>
    <row r="3148" spans="1:8">
      <c r="A3148" s="594" t="s">
        <v>132</v>
      </c>
      <c r="B3148" s="594" t="s">
        <v>491</v>
      </c>
      <c r="C3148" s="594" t="s">
        <v>276</v>
      </c>
      <c r="D3148" s="594" t="s">
        <v>2725</v>
      </c>
      <c r="E3148" s="594" t="s">
        <v>53</v>
      </c>
      <c r="F3148" s="594" t="s">
        <v>56</v>
      </c>
      <c r="G3148" s="596" t="s">
        <v>57</v>
      </c>
      <c r="H3148" s="597">
        <v>34261000</v>
      </c>
    </row>
    <row r="3149" spans="1:8">
      <c r="A3149" s="594" t="s">
        <v>132</v>
      </c>
      <c r="B3149" s="594" t="s">
        <v>491</v>
      </c>
      <c r="C3149" s="594" t="s">
        <v>322</v>
      </c>
      <c r="D3149" s="595" t="s">
        <v>411</v>
      </c>
      <c r="E3149" s="595" t="s">
        <v>411</v>
      </c>
      <c r="F3149" s="595" t="s">
        <v>411</v>
      </c>
      <c r="G3149" s="596" t="s">
        <v>2661</v>
      </c>
      <c r="H3149" s="597">
        <v>41707653200</v>
      </c>
    </row>
    <row r="3150" spans="1:8">
      <c r="A3150" s="594" t="s">
        <v>132</v>
      </c>
      <c r="B3150" s="594" t="s">
        <v>491</v>
      </c>
      <c r="C3150" s="594" t="s">
        <v>322</v>
      </c>
      <c r="D3150" s="594" t="s">
        <v>2662</v>
      </c>
      <c r="E3150" s="595" t="s">
        <v>411</v>
      </c>
      <c r="F3150" s="595" t="s">
        <v>411</v>
      </c>
      <c r="G3150" s="596" t="s">
        <v>2663</v>
      </c>
      <c r="H3150" s="597">
        <v>41707653200</v>
      </c>
    </row>
    <row r="3151" spans="1:8">
      <c r="A3151" s="594" t="s">
        <v>132</v>
      </c>
      <c r="B3151" s="594" t="s">
        <v>491</v>
      </c>
      <c r="C3151" s="594" t="s">
        <v>322</v>
      </c>
      <c r="D3151" s="594" t="s">
        <v>2662</v>
      </c>
      <c r="E3151" s="594" t="s">
        <v>142</v>
      </c>
      <c r="F3151" s="595" t="s">
        <v>411</v>
      </c>
      <c r="G3151" s="596" t="s">
        <v>143</v>
      </c>
      <c r="H3151" s="597">
        <v>3870136547</v>
      </c>
    </row>
    <row r="3152" spans="1:8">
      <c r="A3152" s="594" t="s">
        <v>132</v>
      </c>
      <c r="B3152" s="594" t="s">
        <v>491</v>
      </c>
      <c r="C3152" s="594" t="s">
        <v>322</v>
      </c>
      <c r="D3152" s="594" t="s">
        <v>2662</v>
      </c>
      <c r="E3152" s="594" t="s">
        <v>142</v>
      </c>
      <c r="F3152" s="594" t="s">
        <v>144</v>
      </c>
      <c r="G3152" s="596" t="s">
        <v>2664</v>
      </c>
      <c r="H3152" s="597">
        <v>3742214737</v>
      </c>
    </row>
    <row r="3153" spans="1:8">
      <c r="A3153" s="594" t="s">
        <v>132</v>
      </c>
      <c r="B3153" s="594" t="s">
        <v>491</v>
      </c>
      <c r="C3153" s="594" t="s">
        <v>322</v>
      </c>
      <c r="D3153" s="594" t="s">
        <v>2662</v>
      </c>
      <c r="E3153" s="594" t="s">
        <v>142</v>
      </c>
      <c r="F3153" s="594" t="s">
        <v>146</v>
      </c>
      <c r="G3153" s="596" t="s">
        <v>2665</v>
      </c>
      <c r="H3153" s="597">
        <v>117079810</v>
      </c>
    </row>
    <row r="3154" spans="1:8">
      <c r="A3154" s="594" t="s">
        <v>132</v>
      </c>
      <c r="B3154" s="594" t="s">
        <v>491</v>
      </c>
      <c r="C3154" s="594" t="s">
        <v>322</v>
      </c>
      <c r="D3154" s="594" t="s">
        <v>2662</v>
      </c>
      <c r="E3154" s="594" t="s">
        <v>142</v>
      </c>
      <c r="F3154" s="594" t="s">
        <v>221</v>
      </c>
      <c r="G3154" s="596" t="s">
        <v>222</v>
      </c>
      <c r="H3154" s="597">
        <v>10842000</v>
      </c>
    </row>
    <row r="3155" spans="1:8">
      <c r="A3155" s="594" t="s">
        <v>132</v>
      </c>
      <c r="B3155" s="594" t="s">
        <v>491</v>
      </c>
      <c r="C3155" s="594" t="s">
        <v>322</v>
      </c>
      <c r="D3155" s="594" t="s">
        <v>2662</v>
      </c>
      <c r="E3155" s="594" t="s">
        <v>202</v>
      </c>
      <c r="F3155" s="595" t="s">
        <v>411</v>
      </c>
      <c r="G3155" s="596" t="s">
        <v>2719</v>
      </c>
      <c r="H3155" s="597">
        <v>453427200</v>
      </c>
    </row>
    <row r="3156" spans="1:8">
      <c r="A3156" s="594" t="s">
        <v>132</v>
      </c>
      <c r="B3156" s="594" t="s">
        <v>491</v>
      </c>
      <c r="C3156" s="594" t="s">
        <v>322</v>
      </c>
      <c r="D3156" s="594" t="s">
        <v>2662</v>
      </c>
      <c r="E3156" s="594" t="s">
        <v>202</v>
      </c>
      <c r="F3156" s="594" t="s">
        <v>767</v>
      </c>
      <c r="G3156" s="596" t="s">
        <v>2720</v>
      </c>
      <c r="H3156" s="597">
        <v>453427200</v>
      </c>
    </row>
    <row r="3157" spans="1:8">
      <c r="A3157" s="594" t="s">
        <v>132</v>
      </c>
      <c r="B3157" s="594" t="s">
        <v>491</v>
      </c>
      <c r="C3157" s="594" t="s">
        <v>322</v>
      </c>
      <c r="D3157" s="594" t="s">
        <v>2662</v>
      </c>
      <c r="E3157" s="594" t="s">
        <v>148</v>
      </c>
      <c r="F3157" s="595" t="s">
        <v>411</v>
      </c>
      <c r="G3157" s="596" t="s">
        <v>149</v>
      </c>
      <c r="H3157" s="597">
        <v>1521410169</v>
      </c>
    </row>
    <row r="3158" spans="1:8">
      <c r="A3158" s="594" t="s">
        <v>132</v>
      </c>
      <c r="B3158" s="594" t="s">
        <v>491</v>
      </c>
      <c r="C3158" s="594" t="s">
        <v>322</v>
      </c>
      <c r="D3158" s="594" t="s">
        <v>2662</v>
      </c>
      <c r="E3158" s="594" t="s">
        <v>148</v>
      </c>
      <c r="F3158" s="594" t="s">
        <v>223</v>
      </c>
      <c r="G3158" s="596" t="s">
        <v>224</v>
      </c>
      <c r="H3158" s="597">
        <v>227027000</v>
      </c>
    </row>
    <row r="3159" spans="1:8">
      <c r="A3159" s="594" t="s">
        <v>132</v>
      </c>
      <c r="B3159" s="594" t="s">
        <v>491</v>
      </c>
      <c r="C3159" s="594" t="s">
        <v>322</v>
      </c>
      <c r="D3159" s="594" t="s">
        <v>2662</v>
      </c>
      <c r="E3159" s="594" t="s">
        <v>148</v>
      </c>
      <c r="F3159" s="594" t="s">
        <v>1075</v>
      </c>
      <c r="G3159" s="596" t="s">
        <v>2666</v>
      </c>
      <c r="H3159" s="597">
        <v>16019100</v>
      </c>
    </row>
    <row r="3160" spans="1:8">
      <c r="A3160" s="594" t="s">
        <v>132</v>
      </c>
      <c r="B3160" s="594" t="s">
        <v>491</v>
      </c>
      <c r="C3160" s="594" t="s">
        <v>322</v>
      </c>
      <c r="D3160" s="594" t="s">
        <v>2662</v>
      </c>
      <c r="E3160" s="594" t="s">
        <v>148</v>
      </c>
      <c r="F3160" s="594" t="s">
        <v>593</v>
      </c>
      <c r="G3160" s="596" t="s">
        <v>594</v>
      </c>
      <c r="H3160" s="597">
        <v>75443630</v>
      </c>
    </row>
    <row r="3161" spans="1:8">
      <c r="A3161" s="594" t="s">
        <v>132</v>
      </c>
      <c r="B3161" s="594" t="s">
        <v>491</v>
      </c>
      <c r="C3161" s="594" t="s">
        <v>322</v>
      </c>
      <c r="D3161" s="594" t="s">
        <v>2662</v>
      </c>
      <c r="E3161" s="594" t="s">
        <v>148</v>
      </c>
      <c r="F3161" s="594" t="s">
        <v>150</v>
      </c>
      <c r="G3161" s="596" t="s">
        <v>151</v>
      </c>
      <c r="H3161" s="597">
        <v>104208070</v>
      </c>
    </row>
    <row r="3162" spans="1:8">
      <c r="A3162" s="594" t="s">
        <v>132</v>
      </c>
      <c r="B3162" s="594" t="s">
        <v>491</v>
      </c>
      <c r="C3162" s="594" t="s">
        <v>322</v>
      </c>
      <c r="D3162" s="594" t="s">
        <v>2662</v>
      </c>
      <c r="E3162" s="594" t="s">
        <v>148</v>
      </c>
      <c r="F3162" s="594" t="s">
        <v>605</v>
      </c>
      <c r="G3162" s="596" t="s">
        <v>2668</v>
      </c>
      <c r="H3162" s="597">
        <v>37443795</v>
      </c>
    </row>
    <row r="3163" spans="1:8">
      <c r="A3163" s="594" t="s">
        <v>132</v>
      </c>
      <c r="B3163" s="594" t="s">
        <v>491</v>
      </c>
      <c r="C3163" s="594" t="s">
        <v>322</v>
      </c>
      <c r="D3163" s="594" t="s">
        <v>2662</v>
      </c>
      <c r="E3163" s="594" t="s">
        <v>148</v>
      </c>
      <c r="F3163" s="594" t="s">
        <v>212</v>
      </c>
      <c r="G3163" s="596" t="s">
        <v>213</v>
      </c>
      <c r="H3163" s="597">
        <v>1027478654</v>
      </c>
    </row>
    <row r="3164" spans="1:8">
      <c r="A3164" s="594" t="s">
        <v>132</v>
      </c>
      <c r="B3164" s="594" t="s">
        <v>491</v>
      </c>
      <c r="C3164" s="594" t="s">
        <v>322</v>
      </c>
      <c r="D3164" s="594" t="s">
        <v>2662</v>
      </c>
      <c r="E3164" s="594" t="s">
        <v>148</v>
      </c>
      <c r="F3164" s="594" t="s">
        <v>227</v>
      </c>
      <c r="G3164" s="596" t="s">
        <v>2669</v>
      </c>
      <c r="H3164" s="597">
        <v>33789920</v>
      </c>
    </row>
    <row r="3165" spans="1:8">
      <c r="A3165" s="594" t="s">
        <v>132</v>
      </c>
      <c r="B3165" s="594" t="s">
        <v>491</v>
      </c>
      <c r="C3165" s="594" t="s">
        <v>322</v>
      </c>
      <c r="D3165" s="594" t="s">
        <v>2662</v>
      </c>
      <c r="E3165" s="594" t="s">
        <v>582</v>
      </c>
      <c r="F3165" s="595" t="s">
        <v>411</v>
      </c>
      <c r="G3165" s="596" t="s">
        <v>583</v>
      </c>
      <c r="H3165" s="597">
        <v>81780000</v>
      </c>
    </row>
    <row r="3166" spans="1:8">
      <c r="A3166" s="594" t="s">
        <v>132</v>
      </c>
      <c r="B3166" s="594" t="s">
        <v>491</v>
      </c>
      <c r="C3166" s="594" t="s">
        <v>322</v>
      </c>
      <c r="D3166" s="594" t="s">
        <v>2662</v>
      </c>
      <c r="E3166" s="594" t="s">
        <v>582</v>
      </c>
      <c r="F3166" s="594" t="s">
        <v>584</v>
      </c>
      <c r="G3166" s="596" t="s">
        <v>2670</v>
      </c>
      <c r="H3166" s="597">
        <v>80820000</v>
      </c>
    </row>
    <row r="3167" spans="1:8">
      <c r="A3167" s="594" t="s">
        <v>132</v>
      </c>
      <c r="B3167" s="594" t="s">
        <v>491</v>
      </c>
      <c r="C3167" s="594" t="s">
        <v>322</v>
      </c>
      <c r="D3167" s="594" t="s">
        <v>2662</v>
      </c>
      <c r="E3167" s="594" t="s">
        <v>582</v>
      </c>
      <c r="F3167" s="594" t="s">
        <v>586</v>
      </c>
      <c r="G3167" s="596" t="s">
        <v>2671</v>
      </c>
      <c r="H3167" s="597">
        <v>960000</v>
      </c>
    </row>
    <row r="3168" spans="1:8">
      <c r="A3168" s="594" t="s">
        <v>132</v>
      </c>
      <c r="B3168" s="594" t="s">
        <v>491</v>
      </c>
      <c r="C3168" s="594" t="s">
        <v>322</v>
      </c>
      <c r="D3168" s="594" t="s">
        <v>2662</v>
      </c>
      <c r="E3168" s="594" t="s">
        <v>152</v>
      </c>
      <c r="F3168" s="595" t="s">
        <v>411</v>
      </c>
      <c r="G3168" s="596" t="s">
        <v>153</v>
      </c>
      <c r="H3168" s="597">
        <v>615400000</v>
      </c>
    </row>
    <row r="3169" spans="1:8">
      <c r="A3169" s="594" t="s">
        <v>132</v>
      </c>
      <c r="B3169" s="594" t="s">
        <v>491</v>
      </c>
      <c r="C3169" s="594" t="s">
        <v>322</v>
      </c>
      <c r="D3169" s="594" t="s">
        <v>2662</v>
      </c>
      <c r="E3169" s="594" t="s">
        <v>152</v>
      </c>
      <c r="F3169" s="594" t="s">
        <v>606</v>
      </c>
      <c r="G3169" s="596" t="s">
        <v>195</v>
      </c>
      <c r="H3169" s="597">
        <v>615400000</v>
      </c>
    </row>
    <row r="3170" spans="1:8">
      <c r="A3170" s="594" t="s">
        <v>132</v>
      </c>
      <c r="B3170" s="594" t="s">
        <v>491</v>
      </c>
      <c r="C3170" s="594" t="s">
        <v>322</v>
      </c>
      <c r="D3170" s="594" t="s">
        <v>2662</v>
      </c>
      <c r="E3170" s="594" t="s">
        <v>156</v>
      </c>
      <c r="F3170" s="595" t="s">
        <v>411</v>
      </c>
      <c r="G3170" s="596" t="s">
        <v>514</v>
      </c>
      <c r="H3170" s="597">
        <v>1089166728</v>
      </c>
    </row>
    <row r="3171" spans="1:8">
      <c r="A3171" s="594" t="s">
        <v>132</v>
      </c>
      <c r="B3171" s="594" t="s">
        <v>491</v>
      </c>
      <c r="C3171" s="594" t="s">
        <v>322</v>
      </c>
      <c r="D3171" s="594" t="s">
        <v>2662</v>
      </c>
      <c r="E3171" s="594" t="s">
        <v>156</v>
      </c>
      <c r="F3171" s="594" t="s">
        <v>157</v>
      </c>
      <c r="G3171" s="596" t="s">
        <v>158</v>
      </c>
      <c r="H3171" s="597">
        <v>838898341</v>
      </c>
    </row>
    <row r="3172" spans="1:8">
      <c r="A3172" s="594" t="s">
        <v>132</v>
      </c>
      <c r="B3172" s="594" t="s">
        <v>491</v>
      </c>
      <c r="C3172" s="594" t="s">
        <v>322</v>
      </c>
      <c r="D3172" s="594" t="s">
        <v>2662</v>
      </c>
      <c r="E3172" s="594" t="s">
        <v>156</v>
      </c>
      <c r="F3172" s="594" t="s">
        <v>159</v>
      </c>
      <c r="G3172" s="596" t="s">
        <v>160</v>
      </c>
      <c r="H3172" s="597">
        <v>143393186</v>
      </c>
    </row>
    <row r="3173" spans="1:8">
      <c r="A3173" s="594" t="s">
        <v>132</v>
      </c>
      <c r="B3173" s="594" t="s">
        <v>491</v>
      </c>
      <c r="C3173" s="594" t="s">
        <v>322</v>
      </c>
      <c r="D3173" s="594" t="s">
        <v>2662</v>
      </c>
      <c r="E3173" s="594" t="s">
        <v>156</v>
      </c>
      <c r="F3173" s="594" t="s">
        <v>161</v>
      </c>
      <c r="G3173" s="596" t="s">
        <v>162</v>
      </c>
      <c r="H3173" s="597">
        <v>95551392</v>
      </c>
    </row>
    <row r="3174" spans="1:8">
      <c r="A3174" s="594" t="s">
        <v>132</v>
      </c>
      <c r="B3174" s="594" t="s">
        <v>491</v>
      </c>
      <c r="C3174" s="594" t="s">
        <v>322</v>
      </c>
      <c r="D3174" s="594" t="s">
        <v>2662</v>
      </c>
      <c r="E3174" s="594" t="s">
        <v>156</v>
      </c>
      <c r="F3174" s="594" t="s">
        <v>1</v>
      </c>
      <c r="G3174" s="596" t="s">
        <v>2</v>
      </c>
      <c r="H3174" s="597">
        <v>11323809</v>
      </c>
    </row>
    <row r="3175" spans="1:8">
      <c r="A3175" s="594" t="s">
        <v>132</v>
      </c>
      <c r="B3175" s="594" t="s">
        <v>491</v>
      </c>
      <c r="C3175" s="594" t="s">
        <v>322</v>
      </c>
      <c r="D3175" s="594" t="s">
        <v>2662</v>
      </c>
      <c r="E3175" s="594" t="s">
        <v>163</v>
      </c>
      <c r="F3175" s="595" t="s">
        <v>411</v>
      </c>
      <c r="G3175" s="596" t="s">
        <v>164</v>
      </c>
      <c r="H3175" s="597">
        <v>605111895</v>
      </c>
    </row>
    <row r="3176" spans="1:8">
      <c r="A3176" s="594" t="s">
        <v>132</v>
      </c>
      <c r="B3176" s="594" t="s">
        <v>491</v>
      </c>
      <c r="C3176" s="594" t="s">
        <v>322</v>
      </c>
      <c r="D3176" s="594" t="s">
        <v>2662</v>
      </c>
      <c r="E3176" s="594" t="s">
        <v>163</v>
      </c>
      <c r="F3176" s="594" t="s">
        <v>1060</v>
      </c>
      <c r="G3176" s="596" t="s">
        <v>2672</v>
      </c>
      <c r="H3176" s="597">
        <v>605111895</v>
      </c>
    </row>
    <row r="3177" spans="1:8">
      <c r="A3177" s="594" t="s">
        <v>132</v>
      </c>
      <c r="B3177" s="594" t="s">
        <v>491</v>
      </c>
      <c r="C3177" s="594" t="s">
        <v>322</v>
      </c>
      <c r="D3177" s="594" t="s">
        <v>2662</v>
      </c>
      <c r="E3177" s="594" t="s">
        <v>167</v>
      </c>
      <c r="F3177" s="595" t="s">
        <v>411</v>
      </c>
      <c r="G3177" s="596" t="s">
        <v>168</v>
      </c>
      <c r="H3177" s="597">
        <v>349112463</v>
      </c>
    </row>
    <row r="3178" spans="1:8">
      <c r="A3178" s="594" t="s">
        <v>132</v>
      </c>
      <c r="B3178" s="594" t="s">
        <v>491</v>
      </c>
      <c r="C3178" s="594" t="s">
        <v>322</v>
      </c>
      <c r="D3178" s="594" t="s">
        <v>2662</v>
      </c>
      <c r="E3178" s="594" t="s">
        <v>167</v>
      </c>
      <c r="F3178" s="594" t="s">
        <v>228</v>
      </c>
      <c r="G3178" s="596" t="s">
        <v>2673</v>
      </c>
      <c r="H3178" s="597">
        <v>66207811</v>
      </c>
    </row>
    <row r="3179" spans="1:8">
      <c r="A3179" s="594" t="s">
        <v>132</v>
      </c>
      <c r="B3179" s="594" t="s">
        <v>491</v>
      </c>
      <c r="C3179" s="594" t="s">
        <v>322</v>
      </c>
      <c r="D3179" s="594" t="s">
        <v>2662</v>
      </c>
      <c r="E3179" s="594" t="s">
        <v>167</v>
      </c>
      <c r="F3179" s="594" t="s">
        <v>169</v>
      </c>
      <c r="G3179" s="596" t="s">
        <v>2674</v>
      </c>
      <c r="H3179" s="597">
        <v>11335392</v>
      </c>
    </row>
    <row r="3180" spans="1:8">
      <c r="A3180" s="594" t="s">
        <v>132</v>
      </c>
      <c r="B3180" s="594" t="s">
        <v>491</v>
      </c>
      <c r="C3180" s="594" t="s">
        <v>322</v>
      </c>
      <c r="D3180" s="594" t="s">
        <v>2662</v>
      </c>
      <c r="E3180" s="594" t="s">
        <v>167</v>
      </c>
      <c r="F3180" s="594" t="s">
        <v>230</v>
      </c>
      <c r="G3180" s="596" t="s">
        <v>2675</v>
      </c>
      <c r="H3180" s="597">
        <v>259644260</v>
      </c>
    </row>
    <row r="3181" spans="1:8">
      <c r="A3181" s="594" t="s">
        <v>132</v>
      </c>
      <c r="B3181" s="594" t="s">
        <v>491</v>
      </c>
      <c r="C3181" s="594" t="s">
        <v>322</v>
      </c>
      <c r="D3181" s="594" t="s">
        <v>2662</v>
      </c>
      <c r="E3181" s="594" t="s">
        <v>167</v>
      </c>
      <c r="F3181" s="594" t="s">
        <v>214</v>
      </c>
      <c r="G3181" s="596" t="s">
        <v>2676</v>
      </c>
      <c r="H3181" s="597">
        <v>5280000</v>
      </c>
    </row>
    <row r="3182" spans="1:8">
      <c r="A3182" s="594" t="s">
        <v>132</v>
      </c>
      <c r="B3182" s="594" t="s">
        <v>491</v>
      </c>
      <c r="C3182" s="594" t="s">
        <v>322</v>
      </c>
      <c r="D3182" s="594" t="s">
        <v>2662</v>
      </c>
      <c r="E3182" s="594" t="s">
        <v>167</v>
      </c>
      <c r="F3182" s="594" t="s">
        <v>232</v>
      </c>
      <c r="G3182" s="596" t="s">
        <v>195</v>
      </c>
      <c r="H3182" s="597">
        <v>6645000</v>
      </c>
    </row>
    <row r="3183" spans="1:8">
      <c r="A3183" s="594" t="s">
        <v>132</v>
      </c>
      <c r="B3183" s="594" t="s">
        <v>491</v>
      </c>
      <c r="C3183" s="594" t="s">
        <v>322</v>
      </c>
      <c r="D3183" s="594" t="s">
        <v>2662</v>
      </c>
      <c r="E3183" s="594" t="s">
        <v>171</v>
      </c>
      <c r="F3183" s="595" t="s">
        <v>411</v>
      </c>
      <c r="G3183" s="596" t="s">
        <v>2677</v>
      </c>
      <c r="H3183" s="597">
        <v>451409727</v>
      </c>
    </row>
    <row r="3184" spans="1:8">
      <c r="A3184" s="594" t="s">
        <v>132</v>
      </c>
      <c r="B3184" s="594" t="s">
        <v>491</v>
      </c>
      <c r="C3184" s="594" t="s">
        <v>322</v>
      </c>
      <c r="D3184" s="594" t="s">
        <v>2662</v>
      </c>
      <c r="E3184" s="594" t="s">
        <v>171</v>
      </c>
      <c r="F3184" s="594" t="s">
        <v>173</v>
      </c>
      <c r="G3184" s="596" t="s">
        <v>174</v>
      </c>
      <c r="H3184" s="597">
        <v>129674866</v>
      </c>
    </row>
    <row r="3185" spans="1:8">
      <c r="A3185" s="594" t="s">
        <v>132</v>
      </c>
      <c r="B3185" s="594" t="s">
        <v>491</v>
      </c>
      <c r="C3185" s="594" t="s">
        <v>322</v>
      </c>
      <c r="D3185" s="594" t="s">
        <v>2662</v>
      </c>
      <c r="E3185" s="594" t="s">
        <v>171</v>
      </c>
      <c r="F3185" s="594" t="s">
        <v>216</v>
      </c>
      <c r="G3185" s="596" t="s">
        <v>217</v>
      </c>
      <c r="H3185" s="597">
        <v>169475000</v>
      </c>
    </row>
    <row r="3186" spans="1:8">
      <c r="A3186" s="594" t="s">
        <v>132</v>
      </c>
      <c r="B3186" s="594" t="s">
        <v>491</v>
      </c>
      <c r="C3186" s="594" t="s">
        <v>322</v>
      </c>
      <c r="D3186" s="594" t="s">
        <v>2662</v>
      </c>
      <c r="E3186" s="594" t="s">
        <v>171</v>
      </c>
      <c r="F3186" s="594" t="s">
        <v>5</v>
      </c>
      <c r="G3186" s="596" t="s">
        <v>2678</v>
      </c>
      <c r="H3186" s="597">
        <v>66380000</v>
      </c>
    </row>
    <row r="3187" spans="1:8">
      <c r="A3187" s="594" t="s">
        <v>132</v>
      </c>
      <c r="B3187" s="594" t="s">
        <v>491</v>
      </c>
      <c r="C3187" s="594" t="s">
        <v>322</v>
      </c>
      <c r="D3187" s="594" t="s">
        <v>2662</v>
      </c>
      <c r="E3187" s="594" t="s">
        <v>171</v>
      </c>
      <c r="F3187" s="594" t="s">
        <v>175</v>
      </c>
      <c r="G3187" s="596" t="s">
        <v>176</v>
      </c>
      <c r="H3187" s="597">
        <v>85879861</v>
      </c>
    </row>
    <row r="3188" spans="1:8">
      <c r="A3188" s="594" t="s">
        <v>132</v>
      </c>
      <c r="B3188" s="594" t="s">
        <v>491</v>
      </c>
      <c r="C3188" s="594" t="s">
        <v>322</v>
      </c>
      <c r="D3188" s="594" t="s">
        <v>2662</v>
      </c>
      <c r="E3188" s="594" t="s">
        <v>177</v>
      </c>
      <c r="F3188" s="595" t="s">
        <v>411</v>
      </c>
      <c r="G3188" s="596" t="s">
        <v>178</v>
      </c>
      <c r="H3188" s="597">
        <v>1101925088</v>
      </c>
    </row>
    <row r="3189" spans="1:8">
      <c r="A3189" s="594" t="s">
        <v>132</v>
      </c>
      <c r="B3189" s="594" t="s">
        <v>491</v>
      </c>
      <c r="C3189" s="594" t="s">
        <v>322</v>
      </c>
      <c r="D3189" s="594" t="s">
        <v>2662</v>
      </c>
      <c r="E3189" s="594" t="s">
        <v>177</v>
      </c>
      <c r="F3189" s="594" t="s">
        <v>179</v>
      </c>
      <c r="G3189" s="596" t="s">
        <v>2679</v>
      </c>
      <c r="H3189" s="597">
        <v>8265400</v>
      </c>
    </row>
    <row r="3190" spans="1:8">
      <c r="A3190" s="594" t="s">
        <v>132</v>
      </c>
      <c r="B3190" s="594" t="s">
        <v>491</v>
      </c>
      <c r="C3190" s="594" t="s">
        <v>322</v>
      </c>
      <c r="D3190" s="594" t="s">
        <v>2662</v>
      </c>
      <c r="E3190" s="594" t="s">
        <v>177</v>
      </c>
      <c r="F3190" s="594" t="s">
        <v>181</v>
      </c>
      <c r="G3190" s="596" t="s">
        <v>182</v>
      </c>
      <c r="H3190" s="597">
        <v>94324900</v>
      </c>
    </row>
    <row r="3191" spans="1:8">
      <c r="A3191" s="594" t="s">
        <v>132</v>
      </c>
      <c r="B3191" s="594" t="s">
        <v>491</v>
      </c>
      <c r="C3191" s="594" t="s">
        <v>322</v>
      </c>
      <c r="D3191" s="594" t="s">
        <v>2662</v>
      </c>
      <c r="E3191" s="594" t="s">
        <v>177</v>
      </c>
      <c r="F3191" s="594" t="s">
        <v>1290</v>
      </c>
      <c r="G3191" s="596" t="s">
        <v>2721</v>
      </c>
      <c r="H3191" s="597">
        <v>34458988</v>
      </c>
    </row>
    <row r="3192" spans="1:8">
      <c r="A3192" s="594" t="s">
        <v>132</v>
      </c>
      <c r="B3192" s="594" t="s">
        <v>491</v>
      </c>
      <c r="C3192" s="594" t="s">
        <v>322</v>
      </c>
      <c r="D3192" s="594" t="s">
        <v>2662</v>
      </c>
      <c r="E3192" s="594" t="s">
        <v>177</v>
      </c>
      <c r="F3192" s="594" t="s">
        <v>441</v>
      </c>
      <c r="G3192" s="596" t="s">
        <v>2728</v>
      </c>
      <c r="H3192" s="597">
        <v>826533700</v>
      </c>
    </row>
    <row r="3193" spans="1:8">
      <c r="A3193" s="594" t="s">
        <v>132</v>
      </c>
      <c r="B3193" s="594" t="s">
        <v>491</v>
      </c>
      <c r="C3193" s="594" t="s">
        <v>322</v>
      </c>
      <c r="D3193" s="594" t="s">
        <v>2662</v>
      </c>
      <c r="E3193" s="594" t="s">
        <v>177</v>
      </c>
      <c r="F3193" s="594" t="s">
        <v>1297</v>
      </c>
      <c r="G3193" s="596" t="s">
        <v>2680</v>
      </c>
      <c r="H3193" s="597">
        <v>27322100</v>
      </c>
    </row>
    <row r="3194" spans="1:8">
      <c r="A3194" s="594" t="s">
        <v>132</v>
      </c>
      <c r="B3194" s="594" t="s">
        <v>491</v>
      </c>
      <c r="C3194" s="594" t="s">
        <v>322</v>
      </c>
      <c r="D3194" s="594" t="s">
        <v>2662</v>
      </c>
      <c r="E3194" s="594" t="s">
        <v>177</v>
      </c>
      <c r="F3194" s="594" t="s">
        <v>237</v>
      </c>
      <c r="G3194" s="596" t="s">
        <v>2681</v>
      </c>
      <c r="H3194" s="597">
        <v>111020000</v>
      </c>
    </row>
    <row r="3195" spans="1:8">
      <c r="A3195" s="594" t="s">
        <v>132</v>
      </c>
      <c r="B3195" s="594" t="s">
        <v>491</v>
      </c>
      <c r="C3195" s="594" t="s">
        <v>322</v>
      </c>
      <c r="D3195" s="594" t="s">
        <v>2662</v>
      </c>
      <c r="E3195" s="594" t="s">
        <v>240</v>
      </c>
      <c r="F3195" s="595" t="s">
        <v>411</v>
      </c>
      <c r="G3195" s="596" t="s">
        <v>241</v>
      </c>
      <c r="H3195" s="597">
        <v>507960000</v>
      </c>
    </row>
    <row r="3196" spans="1:8">
      <c r="A3196" s="594" t="s">
        <v>132</v>
      </c>
      <c r="B3196" s="594" t="s">
        <v>491</v>
      </c>
      <c r="C3196" s="594" t="s">
        <v>322</v>
      </c>
      <c r="D3196" s="594" t="s">
        <v>2662</v>
      </c>
      <c r="E3196" s="594" t="s">
        <v>240</v>
      </c>
      <c r="F3196" s="594" t="s">
        <v>242</v>
      </c>
      <c r="G3196" s="596" t="s">
        <v>243</v>
      </c>
      <c r="H3196" s="597">
        <v>23963000</v>
      </c>
    </row>
    <row r="3197" spans="1:8">
      <c r="A3197" s="594" t="s">
        <v>132</v>
      </c>
      <c r="B3197" s="594" t="s">
        <v>491</v>
      </c>
      <c r="C3197" s="594" t="s">
        <v>322</v>
      </c>
      <c r="D3197" s="594" t="s">
        <v>2662</v>
      </c>
      <c r="E3197" s="594" t="s">
        <v>240</v>
      </c>
      <c r="F3197" s="594" t="s">
        <v>728</v>
      </c>
      <c r="G3197" s="596" t="s">
        <v>729</v>
      </c>
      <c r="H3197" s="597">
        <v>39100000</v>
      </c>
    </row>
    <row r="3198" spans="1:8">
      <c r="A3198" s="594" t="s">
        <v>132</v>
      </c>
      <c r="B3198" s="594" t="s">
        <v>491</v>
      </c>
      <c r="C3198" s="594" t="s">
        <v>322</v>
      </c>
      <c r="D3198" s="594" t="s">
        <v>2662</v>
      </c>
      <c r="E3198" s="594" t="s">
        <v>240</v>
      </c>
      <c r="F3198" s="594" t="s">
        <v>1268</v>
      </c>
      <c r="G3198" s="596" t="s">
        <v>1267</v>
      </c>
      <c r="H3198" s="597">
        <v>32180000</v>
      </c>
    </row>
    <row r="3199" spans="1:8">
      <c r="A3199" s="594" t="s">
        <v>132</v>
      </c>
      <c r="B3199" s="594" t="s">
        <v>491</v>
      </c>
      <c r="C3199" s="594" t="s">
        <v>322</v>
      </c>
      <c r="D3199" s="594" t="s">
        <v>2662</v>
      </c>
      <c r="E3199" s="594" t="s">
        <v>240</v>
      </c>
      <c r="F3199" s="594" t="s">
        <v>730</v>
      </c>
      <c r="G3199" s="596" t="s">
        <v>186</v>
      </c>
      <c r="H3199" s="597">
        <v>53450000</v>
      </c>
    </row>
    <row r="3200" spans="1:8">
      <c r="A3200" s="594" t="s">
        <v>132</v>
      </c>
      <c r="B3200" s="594" t="s">
        <v>491</v>
      </c>
      <c r="C3200" s="594" t="s">
        <v>322</v>
      </c>
      <c r="D3200" s="594" t="s">
        <v>2662</v>
      </c>
      <c r="E3200" s="594" t="s">
        <v>240</v>
      </c>
      <c r="F3200" s="594" t="s">
        <v>731</v>
      </c>
      <c r="G3200" s="596" t="s">
        <v>732</v>
      </c>
      <c r="H3200" s="597">
        <v>25100000</v>
      </c>
    </row>
    <row r="3201" spans="1:8">
      <c r="A3201" s="594" t="s">
        <v>132</v>
      </c>
      <c r="B3201" s="594" t="s">
        <v>491</v>
      </c>
      <c r="C3201" s="594" t="s">
        <v>322</v>
      </c>
      <c r="D3201" s="594" t="s">
        <v>2662</v>
      </c>
      <c r="E3201" s="594" t="s">
        <v>240</v>
      </c>
      <c r="F3201" s="594" t="s">
        <v>733</v>
      </c>
      <c r="G3201" s="596" t="s">
        <v>734</v>
      </c>
      <c r="H3201" s="597">
        <v>91660000</v>
      </c>
    </row>
    <row r="3202" spans="1:8">
      <c r="A3202" s="594" t="s">
        <v>132</v>
      </c>
      <c r="B3202" s="594" t="s">
        <v>491</v>
      </c>
      <c r="C3202" s="594" t="s">
        <v>322</v>
      </c>
      <c r="D3202" s="594" t="s">
        <v>2662</v>
      </c>
      <c r="E3202" s="594" t="s">
        <v>240</v>
      </c>
      <c r="F3202" s="594" t="s">
        <v>735</v>
      </c>
      <c r="G3202" s="596" t="s">
        <v>193</v>
      </c>
      <c r="H3202" s="597">
        <v>242507000</v>
      </c>
    </row>
    <row r="3203" spans="1:8">
      <c r="A3203" s="594" t="s">
        <v>132</v>
      </c>
      <c r="B3203" s="594" t="s">
        <v>491</v>
      </c>
      <c r="C3203" s="594" t="s">
        <v>322</v>
      </c>
      <c r="D3203" s="594" t="s">
        <v>2662</v>
      </c>
      <c r="E3203" s="594" t="s">
        <v>183</v>
      </c>
      <c r="F3203" s="595" t="s">
        <v>411</v>
      </c>
      <c r="G3203" s="596" t="s">
        <v>184</v>
      </c>
      <c r="H3203" s="597">
        <v>742757000</v>
      </c>
    </row>
    <row r="3204" spans="1:8">
      <c r="A3204" s="594" t="s">
        <v>132</v>
      </c>
      <c r="B3204" s="594" t="s">
        <v>491</v>
      </c>
      <c r="C3204" s="594" t="s">
        <v>322</v>
      </c>
      <c r="D3204" s="594" t="s">
        <v>2662</v>
      </c>
      <c r="E3204" s="594" t="s">
        <v>183</v>
      </c>
      <c r="F3204" s="594" t="s">
        <v>587</v>
      </c>
      <c r="G3204" s="596" t="s">
        <v>588</v>
      </c>
      <c r="H3204" s="597">
        <v>83752000</v>
      </c>
    </row>
    <row r="3205" spans="1:8">
      <c r="A3205" s="594" t="s">
        <v>132</v>
      </c>
      <c r="B3205" s="594" t="s">
        <v>491</v>
      </c>
      <c r="C3205" s="594" t="s">
        <v>322</v>
      </c>
      <c r="D3205" s="594" t="s">
        <v>2662</v>
      </c>
      <c r="E3205" s="594" t="s">
        <v>183</v>
      </c>
      <c r="F3205" s="594" t="s">
        <v>736</v>
      </c>
      <c r="G3205" s="596" t="s">
        <v>737</v>
      </c>
      <c r="H3205" s="597">
        <v>168500000</v>
      </c>
    </row>
    <row r="3206" spans="1:8">
      <c r="A3206" s="594" t="s">
        <v>132</v>
      </c>
      <c r="B3206" s="594" t="s">
        <v>491</v>
      </c>
      <c r="C3206" s="594" t="s">
        <v>322</v>
      </c>
      <c r="D3206" s="594" t="s">
        <v>2662</v>
      </c>
      <c r="E3206" s="594" t="s">
        <v>183</v>
      </c>
      <c r="F3206" s="594" t="s">
        <v>185</v>
      </c>
      <c r="G3206" s="596" t="s">
        <v>186</v>
      </c>
      <c r="H3206" s="597">
        <v>291000000</v>
      </c>
    </row>
    <row r="3207" spans="1:8">
      <c r="A3207" s="594" t="s">
        <v>132</v>
      </c>
      <c r="B3207" s="594" t="s">
        <v>491</v>
      </c>
      <c r="C3207" s="594" t="s">
        <v>322</v>
      </c>
      <c r="D3207" s="594" t="s">
        <v>2662</v>
      </c>
      <c r="E3207" s="594" t="s">
        <v>183</v>
      </c>
      <c r="F3207" s="594" t="s">
        <v>187</v>
      </c>
      <c r="G3207" s="596" t="s">
        <v>2683</v>
      </c>
      <c r="H3207" s="597">
        <v>199505000</v>
      </c>
    </row>
    <row r="3208" spans="1:8">
      <c r="A3208" s="594" t="s">
        <v>132</v>
      </c>
      <c r="B3208" s="594" t="s">
        <v>491</v>
      </c>
      <c r="C3208" s="594" t="s">
        <v>322</v>
      </c>
      <c r="D3208" s="594" t="s">
        <v>2662</v>
      </c>
      <c r="E3208" s="594" t="s">
        <v>738</v>
      </c>
      <c r="F3208" s="595" t="s">
        <v>411</v>
      </c>
      <c r="G3208" s="596" t="s">
        <v>739</v>
      </c>
      <c r="H3208" s="597">
        <v>431038000</v>
      </c>
    </row>
    <row r="3209" spans="1:8">
      <c r="A3209" s="594" t="s">
        <v>132</v>
      </c>
      <c r="B3209" s="594" t="s">
        <v>491</v>
      </c>
      <c r="C3209" s="594" t="s">
        <v>322</v>
      </c>
      <c r="D3209" s="594" t="s">
        <v>2662</v>
      </c>
      <c r="E3209" s="594" t="s">
        <v>738</v>
      </c>
      <c r="F3209" s="594" t="s">
        <v>740</v>
      </c>
      <c r="G3209" s="596" t="s">
        <v>741</v>
      </c>
      <c r="H3209" s="597">
        <v>95500000</v>
      </c>
    </row>
    <row r="3210" spans="1:8">
      <c r="A3210" s="594" t="s">
        <v>132</v>
      </c>
      <c r="B3210" s="594" t="s">
        <v>491</v>
      </c>
      <c r="C3210" s="594" t="s">
        <v>322</v>
      </c>
      <c r="D3210" s="594" t="s">
        <v>2662</v>
      </c>
      <c r="E3210" s="594" t="s">
        <v>738</v>
      </c>
      <c r="F3210" s="594" t="s">
        <v>356</v>
      </c>
      <c r="G3210" s="596" t="s">
        <v>357</v>
      </c>
      <c r="H3210" s="597">
        <v>99900000</v>
      </c>
    </row>
    <row r="3211" spans="1:8">
      <c r="A3211" s="594" t="s">
        <v>132</v>
      </c>
      <c r="B3211" s="594" t="s">
        <v>491</v>
      </c>
      <c r="C3211" s="594" t="s">
        <v>322</v>
      </c>
      <c r="D3211" s="594" t="s">
        <v>2662</v>
      </c>
      <c r="E3211" s="594" t="s">
        <v>738</v>
      </c>
      <c r="F3211" s="594" t="s">
        <v>296</v>
      </c>
      <c r="G3211" s="596" t="s">
        <v>297</v>
      </c>
      <c r="H3211" s="597">
        <v>93370000</v>
      </c>
    </row>
    <row r="3212" spans="1:8">
      <c r="A3212" s="594" t="s">
        <v>132</v>
      </c>
      <c r="B3212" s="594" t="s">
        <v>491</v>
      </c>
      <c r="C3212" s="594" t="s">
        <v>322</v>
      </c>
      <c r="D3212" s="594" t="s">
        <v>2662</v>
      </c>
      <c r="E3212" s="594" t="s">
        <v>738</v>
      </c>
      <c r="F3212" s="594" t="s">
        <v>742</v>
      </c>
      <c r="G3212" s="596" t="s">
        <v>743</v>
      </c>
      <c r="H3212" s="597">
        <v>142268000</v>
      </c>
    </row>
    <row r="3213" spans="1:8">
      <c r="A3213" s="594" t="s">
        <v>132</v>
      </c>
      <c r="B3213" s="594" t="s">
        <v>491</v>
      </c>
      <c r="C3213" s="594" t="s">
        <v>322</v>
      </c>
      <c r="D3213" s="594" t="s">
        <v>2662</v>
      </c>
      <c r="E3213" s="594" t="s">
        <v>1307</v>
      </c>
      <c r="F3213" s="595" t="s">
        <v>411</v>
      </c>
      <c r="G3213" s="596" t="s">
        <v>1310</v>
      </c>
      <c r="H3213" s="597">
        <v>165000</v>
      </c>
    </row>
    <row r="3214" spans="1:8">
      <c r="A3214" s="594" t="s">
        <v>132</v>
      </c>
      <c r="B3214" s="594" t="s">
        <v>491</v>
      </c>
      <c r="C3214" s="594" t="s">
        <v>322</v>
      </c>
      <c r="D3214" s="594" t="s">
        <v>2662</v>
      </c>
      <c r="E3214" s="594" t="s">
        <v>1307</v>
      </c>
      <c r="F3214" s="594" t="s">
        <v>1315</v>
      </c>
      <c r="G3214" s="596" t="s">
        <v>554</v>
      </c>
      <c r="H3214" s="597">
        <v>165000</v>
      </c>
    </row>
    <row r="3215" spans="1:8">
      <c r="A3215" s="594" t="s">
        <v>132</v>
      </c>
      <c r="B3215" s="594" t="s">
        <v>491</v>
      </c>
      <c r="C3215" s="594" t="s">
        <v>322</v>
      </c>
      <c r="D3215" s="594" t="s">
        <v>2662</v>
      </c>
      <c r="E3215" s="594" t="s">
        <v>744</v>
      </c>
      <c r="F3215" s="595" t="s">
        <v>411</v>
      </c>
      <c r="G3215" s="596" t="s">
        <v>2686</v>
      </c>
      <c r="H3215" s="597">
        <v>1652777140</v>
      </c>
    </row>
    <row r="3216" spans="1:8">
      <c r="A3216" s="594" t="s">
        <v>132</v>
      </c>
      <c r="B3216" s="594" t="s">
        <v>491</v>
      </c>
      <c r="C3216" s="594" t="s">
        <v>322</v>
      </c>
      <c r="D3216" s="594" t="s">
        <v>2662</v>
      </c>
      <c r="E3216" s="594" t="s">
        <v>744</v>
      </c>
      <c r="F3216" s="594" t="s">
        <v>1061</v>
      </c>
      <c r="G3216" s="596" t="s">
        <v>2729</v>
      </c>
      <c r="H3216" s="597">
        <v>19665000</v>
      </c>
    </row>
    <row r="3217" spans="1:8">
      <c r="A3217" s="594" t="s">
        <v>132</v>
      </c>
      <c r="B3217" s="594" t="s">
        <v>491</v>
      </c>
      <c r="C3217" s="594" t="s">
        <v>322</v>
      </c>
      <c r="D3217" s="594" t="s">
        <v>2662</v>
      </c>
      <c r="E3217" s="594" t="s">
        <v>744</v>
      </c>
      <c r="F3217" s="594" t="s">
        <v>745</v>
      </c>
      <c r="G3217" s="596" t="s">
        <v>2687</v>
      </c>
      <c r="H3217" s="597">
        <v>25929000</v>
      </c>
    </row>
    <row r="3218" spans="1:8">
      <c r="A3218" s="594" t="s">
        <v>132</v>
      </c>
      <c r="B3218" s="594" t="s">
        <v>491</v>
      </c>
      <c r="C3218" s="594" t="s">
        <v>322</v>
      </c>
      <c r="D3218" s="594" t="s">
        <v>2662</v>
      </c>
      <c r="E3218" s="594" t="s">
        <v>744</v>
      </c>
      <c r="F3218" s="594" t="s">
        <v>286</v>
      </c>
      <c r="G3218" s="596" t="s">
        <v>2688</v>
      </c>
      <c r="H3218" s="597">
        <v>228777340</v>
      </c>
    </row>
    <row r="3219" spans="1:8">
      <c r="A3219" s="594" t="s">
        <v>132</v>
      </c>
      <c r="B3219" s="594" t="s">
        <v>491</v>
      </c>
      <c r="C3219" s="594" t="s">
        <v>322</v>
      </c>
      <c r="D3219" s="594" t="s">
        <v>2662</v>
      </c>
      <c r="E3219" s="594" t="s">
        <v>744</v>
      </c>
      <c r="F3219" s="594" t="s">
        <v>446</v>
      </c>
      <c r="G3219" s="596" t="s">
        <v>2765</v>
      </c>
      <c r="H3219" s="597">
        <v>8905000</v>
      </c>
    </row>
    <row r="3220" spans="1:8">
      <c r="A3220" s="594" t="s">
        <v>132</v>
      </c>
      <c r="B3220" s="594" t="s">
        <v>491</v>
      </c>
      <c r="C3220" s="594" t="s">
        <v>322</v>
      </c>
      <c r="D3220" s="594" t="s">
        <v>2662</v>
      </c>
      <c r="E3220" s="594" t="s">
        <v>744</v>
      </c>
      <c r="F3220" s="594" t="s">
        <v>7</v>
      </c>
      <c r="G3220" s="596" t="s">
        <v>8</v>
      </c>
      <c r="H3220" s="597">
        <v>1199406000</v>
      </c>
    </row>
    <row r="3221" spans="1:8">
      <c r="A3221" s="594" t="s">
        <v>132</v>
      </c>
      <c r="B3221" s="594" t="s">
        <v>491</v>
      </c>
      <c r="C3221" s="594" t="s">
        <v>322</v>
      </c>
      <c r="D3221" s="594" t="s">
        <v>2662</v>
      </c>
      <c r="E3221" s="594" t="s">
        <v>744</v>
      </c>
      <c r="F3221" s="594" t="s">
        <v>572</v>
      </c>
      <c r="G3221" s="596" t="s">
        <v>2689</v>
      </c>
      <c r="H3221" s="597">
        <v>45740000</v>
      </c>
    </row>
    <row r="3222" spans="1:8">
      <c r="A3222" s="594" t="s">
        <v>132</v>
      </c>
      <c r="B3222" s="594" t="s">
        <v>491</v>
      </c>
      <c r="C3222" s="594" t="s">
        <v>322</v>
      </c>
      <c r="D3222" s="594" t="s">
        <v>2662</v>
      </c>
      <c r="E3222" s="594" t="s">
        <v>744</v>
      </c>
      <c r="F3222" s="594" t="s">
        <v>746</v>
      </c>
      <c r="G3222" s="596" t="s">
        <v>2690</v>
      </c>
      <c r="H3222" s="597">
        <v>21176000</v>
      </c>
    </row>
    <row r="3223" spans="1:8">
      <c r="A3223" s="594" t="s">
        <v>132</v>
      </c>
      <c r="B3223" s="594" t="s">
        <v>491</v>
      </c>
      <c r="C3223" s="594" t="s">
        <v>322</v>
      </c>
      <c r="D3223" s="594" t="s">
        <v>2662</v>
      </c>
      <c r="E3223" s="594" t="s">
        <v>744</v>
      </c>
      <c r="F3223" s="594" t="s">
        <v>11</v>
      </c>
      <c r="G3223" s="596" t="s">
        <v>2691</v>
      </c>
      <c r="H3223" s="597">
        <v>3322000</v>
      </c>
    </row>
    <row r="3224" spans="1:8">
      <c r="A3224" s="594" t="s">
        <v>132</v>
      </c>
      <c r="B3224" s="594" t="s">
        <v>491</v>
      </c>
      <c r="C3224" s="594" t="s">
        <v>322</v>
      </c>
      <c r="D3224" s="594" t="s">
        <v>2662</v>
      </c>
      <c r="E3224" s="594" t="s">
        <v>744</v>
      </c>
      <c r="F3224" s="594" t="s">
        <v>748</v>
      </c>
      <c r="G3224" s="596" t="s">
        <v>35</v>
      </c>
      <c r="H3224" s="597">
        <v>99856800</v>
      </c>
    </row>
    <row r="3225" spans="1:8">
      <c r="A3225" s="594" t="s">
        <v>132</v>
      </c>
      <c r="B3225" s="594" t="s">
        <v>491</v>
      </c>
      <c r="C3225" s="594" t="s">
        <v>322</v>
      </c>
      <c r="D3225" s="594" t="s">
        <v>2662</v>
      </c>
      <c r="E3225" s="594" t="s">
        <v>2692</v>
      </c>
      <c r="F3225" s="595" t="s">
        <v>411</v>
      </c>
      <c r="G3225" s="596" t="s">
        <v>2693</v>
      </c>
      <c r="H3225" s="597">
        <v>24746380000</v>
      </c>
    </row>
    <row r="3226" spans="1:8">
      <c r="A3226" s="594" t="s">
        <v>132</v>
      </c>
      <c r="B3226" s="594" t="s">
        <v>491</v>
      </c>
      <c r="C3226" s="594" t="s">
        <v>322</v>
      </c>
      <c r="D3226" s="594" t="s">
        <v>2662</v>
      </c>
      <c r="E3226" s="594" t="s">
        <v>2692</v>
      </c>
      <c r="F3226" s="594" t="s">
        <v>2777</v>
      </c>
      <c r="G3226" s="596" t="s">
        <v>2765</v>
      </c>
      <c r="H3226" s="597">
        <v>20184178000</v>
      </c>
    </row>
    <row r="3227" spans="1:8">
      <c r="A3227" s="594" t="s">
        <v>132</v>
      </c>
      <c r="B3227" s="594" t="s">
        <v>491</v>
      </c>
      <c r="C3227" s="594" t="s">
        <v>322</v>
      </c>
      <c r="D3227" s="594" t="s">
        <v>2662</v>
      </c>
      <c r="E3227" s="594" t="s">
        <v>2692</v>
      </c>
      <c r="F3227" s="594" t="s">
        <v>2722</v>
      </c>
      <c r="G3227" s="596" t="s">
        <v>2690</v>
      </c>
      <c r="H3227" s="597">
        <v>164016000</v>
      </c>
    </row>
    <row r="3228" spans="1:8">
      <c r="A3228" s="594" t="s">
        <v>132</v>
      </c>
      <c r="B3228" s="594" t="s">
        <v>491</v>
      </c>
      <c r="C3228" s="594" t="s">
        <v>322</v>
      </c>
      <c r="D3228" s="594" t="s">
        <v>2662</v>
      </c>
      <c r="E3228" s="594" t="s">
        <v>2692</v>
      </c>
      <c r="F3228" s="594" t="s">
        <v>2694</v>
      </c>
      <c r="G3228" s="596" t="s">
        <v>2689</v>
      </c>
      <c r="H3228" s="597">
        <v>4385186000</v>
      </c>
    </row>
    <row r="3229" spans="1:8">
      <c r="A3229" s="594" t="s">
        <v>132</v>
      </c>
      <c r="B3229" s="594" t="s">
        <v>491</v>
      </c>
      <c r="C3229" s="594" t="s">
        <v>322</v>
      </c>
      <c r="D3229" s="594" t="s">
        <v>2662</v>
      </c>
      <c r="E3229" s="594" t="s">
        <v>2692</v>
      </c>
      <c r="F3229" s="594" t="s">
        <v>2730</v>
      </c>
      <c r="G3229" s="596" t="s">
        <v>2731</v>
      </c>
      <c r="H3229" s="597">
        <v>13000000</v>
      </c>
    </row>
    <row r="3230" spans="1:8">
      <c r="A3230" s="594" t="s">
        <v>132</v>
      </c>
      <c r="B3230" s="594" t="s">
        <v>491</v>
      </c>
      <c r="C3230" s="594" t="s">
        <v>322</v>
      </c>
      <c r="D3230" s="594" t="s">
        <v>2662</v>
      </c>
      <c r="E3230" s="594" t="s">
        <v>189</v>
      </c>
      <c r="F3230" s="595" t="s">
        <v>411</v>
      </c>
      <c r="G3230" s="596" t="s">
        <v>190</v>
      </c>
      <c r="H3230" s="597">
        <v>2641339500</v>
      </c>
    </row>
    <row r="3231" spans="1:8">
      <c r="A3231" s="594" t="s">
        <v>132</v>
      </c>
      <c r="B3231" s="594" t="s">
        <v>491</v>
      </c>
      <c r="C3231" s="594" t="s">
        <v>322</v>
      </c>
      <c r="D3231" s="594" t="s">
        <v>2662</v>
      </c>
      <c r="E3231" s="594" t="s">
        <v>189</v>
      </c>
      <c r="F3231" s="594" t="s">
        <v>773</v>
      </c>
      <c r="G3231" s="596" t="s">
        <v>2695</v>
      </c>
      <c r="H3231" s="597">
        <v>1086883000</v>
      </c>
    </row>
    <row r="3232" spans="1:8">
      <c r="A3232" s="594" t="s">
        <v>132</v>
      </c>
      <c r="B3232" s="594" t="s">
        <v>491</v>
      </c>
      <c r="C3232" s="594" t="s">
        <v>322</v>
      </c>
      <c r="D3232" s="594" t="s">
        <v>2662</v>
      </c>
      <c r="E3232" s="594" t="s">
        <v>189</v>
      </c>
      <c r="F3232" s="594" t="s">
        <v>13</v>
      </c>
      <c r="G3232" s="596" t="s">
        <v>2732</v>
      </c>
      <c r="H3232" s="597">
        <v>22670000</v>
      </c>
    </row>
    <row r="3233" spans="1:8">
      <c r="A3233" s="594" t="s">
        <v>132</v>
      </c>
      <c r="B3233" s="594" t="s">
        <v>491</v>
      </c>
      <c r="C3233" s="594" t="s">
        <v>322</v>
      </c>
      <c r="D3233" s="594" t="s">
        <v>2662</v>
      </c>
      <c r="E3233" s="594" t="s">
        <v>189</v>
      </c>
      <c r="F3233" s="594" t="s">
        <v>37</v>
      </c>
      <c r="G3233" s="596" t="s">
        <v>2696</v>
      </c>
      <c r="H3233" s="597">
        <v>165347000</v>
      </c>
    </row>
    <row r="3234" spans="1:8">
      <c r="A3234" s="594" t="s">
        <v>132</v>
      </c>
      <c r="B3234" s="594" t="s">
        <v>491</v>
      </c>
      <c r="C3234" s="594" t="s">
        <v>322</v>
      </c>
      <c r="D3234" s="594" t="s">
        <v>2662</v>
      </c>
      <c r="E3234" s="594" t="s">
        <v>189</v>
      </c>
      <c r="F3234" s="594" t="s">
        <v>192</v>
      </c>
      <c r="G3234" s="596" t="s">
        <v>195</v>
      </c>
      <c r="H3234" s="597">
        <v>1366439500</v>
      </c>
    </row>
    <row r="3235" spans="1:8">
      <c r="A3235" s="594" t="s">
        <v>132</v>
      </c>
      <c r="B3235" s="594" t="s">
        <v>491</v>
      </c>
      <c r="C3235" s="594" t="s">
        <v>322</v>
      </c>
      <c r="D3235" s="594" t="s">
        <v>2662</v>
      </c>
      <c r="E3235" s="594" t="s">
        <v>2697</v>
      </c>
      <c r="F3235" s="595" t="s">
        <v>411</v>
      </c>
      <c r="G3235" s="596" t="s">
        <v>2698</v>
      </c>
      <c r="H3235" s="597">
        <v>16200000</v>
      </c>
    </row>
    <row r="3236" spans="1:8">
      <c r="A3236" s="594" t="s">
        <v>132</v>
      </c>
      <c r="B3236" s="594" t="s">
        <v>491</v>
      </c>
      <c r="C3236" s="594" t="s">
        <v>322</v>
      </c>
      <c r="D3236" s="594" t="s">
        <v>2662</v>
      </c>
      <c r="E3236" s="594" t="s">
        <v>2697</v>
      </c>
      <c r="F3236" s="594" t="s">
        <v>2699</v>
      </c>
      <c r="G3236" s="596" t="s">
        <v>2700</v>
      </c>
      <c r="H3236" s="597">
        <v>250000</v>
      </c>
    </row>
    <row r="3237" spans="1:8">
      <c r="A3237" s="594" t="s">
        <v>132</v>
      </c>
      <c r="B3237" s="594" t="s">
        <v>491</v>
      </c>
      <c r="C3237" s="594" t="s">
        <v>322</v>
      </c>
      <c r="D3237" s="594" t="s">
        <v>2662</v>
      </c>
      <c r="E3237" s="594" t="s">
        <v>2697</v>
      </c>
      <c r="F3237" s="594" t="s">
        <v>2723</v>
      </c>
      <c r="G3237" s="596" t="s">
        <v>2724</v>
      </c>
      <c r="H3237" s="597">
        <v>15950000</v>
      </c>
    </row>
    <row r="3238" spans="1:8">
      <c r="A3238" s="594" t="s">
        <v>132</v>
      </c>
      <c r="B3238" s="594" t="s">
        <v>491</v>
      </c>
      <c r="C3238" s="594" t="s">
        <v>322</v>
      </c>
      <c r="D3238" s="594" t="s">
        <v>2662</v>
      </c>
      <c r="E3238" s="594" t="s">
        <v>194</v>
      </c>
      <c r="F3238" s="595" t="s">
        <v>411</v>
      </c>
      <c r="G3238" s="596" t="s">
        <v>195</v>
      </c>
      <c r="H3238" s="597">
        <v>649893144</v>
      </c>
    </row>
    <row r="3239" spans="1:8">
      <c r="A3239" s="594" t="s">
        <v>132</v>
      </c>
      <c r="B3239" s="594" t="s">
        <v>491</v>
      </c>
      <c r="C3239" s="594" t="s">
        <v>322</v>
      </c>
      <c r="D3239" s="594" t="s">
        <v>2662</v>
      </c>
      <c r="E3239" s="594" t="s">
        <v>194</v>
      </c>
      <c r="F3239" s="594" t="s">
        <v>15</v>
      </c>
      <c r="G3239" s="596" t="s">
        <v>2701</v>
      </c>
      <c r="H3239" s="597">
        <v>73009000</v>
      </c>
    </row>
    <row r="3240" spans="1:8">
      <c r="A3240" s="594" t="s">
        <v>132</v>
      </c>
      <c r="B3240" s="594" t="s">
        <v>491</v>
      </c>
      <c r="C3240" s="594" t="s">
        <v>322</v>
      </c>
      <c r="D3240" s="594" t="s">
        <v>2662</v>
      </c>
      <c r="E3240" s="594" t="s">
        <v>194</v>
      </c>
      <c r="F3240" s="594" t="s">
        <v>39</v>
      </c>
      <c r="G3240" s="596" t="s">
        <v>2702</v>
      </c>
      <c r="H3240" s="597">
        <v>107416944</v>
      </c>
    </row>
    <row r="3241" spans="1:8">
      <c r="A3241" s="594" t="s">
        <v>132</v>
      </c>
      <c r="B3241" s="594" t="s">
        <v>491</v>
      </c>
      <c r="C3241" s="594" t="s">
        <v>322</v>
      </c>
      <c r="D3241" s="594" t="s">
        <v>2662</v>
      </c>
      <c r="E3241" s="594" t="s">
        <v>194</v>
      </c>
      <c r="F3241" s="594" t="s">
        <v>198</v>
      </c>
      <c r="G3241" s="596" t="s">
        <v>199</v>
      </c>
      <c r="H3241" s="597">
        <v>428529000</v>
      </c>
    </row>
    <row r="3242" spans="1:8">
      <c r="A3242" s="594" t="s">
        <v>132</v>
      </c>
      <c r="B3242" s="594" t="s">
        <v>491</v>
      </c>
      <c r="C3242" s="594" t="s">
        <v>322</v>
      </c>
      <c r="D3242" s="594" t="s">
        <v>2662</v>
      </c>
      <c r="E3242" s="594" t="s">
        <v>194</v>
      </c>
      <c r="F3242" s="594" t="s">
        <v>200</v>
      </c>
      <c r="G3242" s="596" t="s">
        <v>201</v>
      </c>
      <c r="H3242" s="597">
        <v>40938200</v>
      </c>
    </row>
    <row r="3243" spans="1:8">
      <c r="A3243" s="594" t="s">
        <v>132</v>
      </c>
      <c r="B3243" s="594" t="s">
        <v>491</v>
      </c>
      <c r="C3243" s="594" t="s">
        <v>322</v>
      </c>
      <c r="D3243" s="594" t="s">
        <v>2662</v>
      </c>
      <c r="E3243" s="594" t="s">
        <v>573</v>
      </c>
      <c r="F3243" s="595" t="s">
        <v>411</v>
      </c>
      <c r="G3243" s="596" t="s">
        <v>2703</v>
      </c>
      <c r="H3243" s="597">
        <v>64716500</v>
      </c>
    </row>
    <row r="3244" spans="1:8">
      <c r="A3244" s="594" t="s">
        <v>132</v>
      </c>
      <c r="B3244" s="594" t="s">
        <v>491</v>
      </c>
      <c r="C3244" s="594" t="s">
        <v>322</v>
      </c>
      <c r="D3244" s="594" t="s">
        <v>2662</v>
      </c>
      <c r="E3244" s="594" t="s">
        <v>573</v>
      </c>
      <c r="F3244" s="594" t="s">
        <v>574</v>
      </c>
      <c r="G3244" s="596" t="s">
        <v>2704</v>
      </c>
      <c r="H3244" s="597">
        <v>64716500</v>
      </c>
    </row>
    <row r="3245" spans="1:8">
      <c r="A3245" s="594" t="s">
        <v>132</v>
      </c>
      <c r="B3245" s="594" t="s">
        <v>491</v>
      </c>
      <c r="C3245" s="594" t="s">
        <v>322</v>
      </c>
      <c r="D3245" s="594" t="s">
        <v>2662</v>
      </c>
      <c r="E3245" s="594" t="s">
        <v>550</v>
      </c>
      <c r="F3245" s="595" t="s">
        <v>411</v>
      </c>
      <c r="G3245" s="596" t="s">
        <v>2705</v>
      </c>
      <c r="H3245" s="597">
        <v>115547099</v>
      </c>
    </row>
    <row r="3246" spans="1:8">
      <c r="A3246" s="594" t="s">
        <v>132</v>
      </c>
      <c r="B3246" s="594" t="s">
        <v>491</v>
      </c>
      <c r="C3246" s="594" t="s">
        <v>322</v>
      </c>
      <c r="D3246" s="594" t="s">
        <v>2662</v>
      </c>
      <c r="E3246" s="594" t="s">
        <v>550</v>
      </c>
      <c r="F3246" s="594" t="s">
        <v>2706</v>
      </c>
      <c r="G3246" s="596" t="s">
        <v>72</v>
      </c>
      <c r="H3246" s="597">
        <v>115547099</v>
      </c>
    </row>
    <row r="3247" spans="1:8">
      <c r="A3247" s="594" t="s">
        <v>132</v>
      </c>
      <c r="B3247" s="594" t="s">
        <v>996</v>
      </c>
      <c r="C3247" s="595" t="s">
        <v>411</v>
      </c>
      <c r="D3247" s="595" t="s">
        <v>411</v>
      </c>
      <c r="E3247" s="595" t="s">
        <v>411</v>
      </c>
      <c r="F3247" s="595" t="s">
        <v>411</v>
      </c>
      <c r="G3247" s="596" t="s">
        <v>997</v>
      </c>
      <c r="H3247" s="597">
        <v>109433546965</v>
      </c>
    </row>
    <row r="3248" spans="1:8">
      <c r="A3248" s="594" t="s">
        <v>132</v>
      </c>
      <c r="B3248" s="594" t="s">
        <v>996</v>
      </c>
      <c r="C3248" s="594" t="s">
        <v>570</v>
      </c>
      <c r="D3248" s="595" t="s">
        <v>411</v>
      </c>
      <c r="E3248" s="595" t="s">
        <v>411</v>
      </c>
      <c r="F3248" s="595" t="s">
        <v>411</v>
      </c>
      <c r="G3248" s="596" t="s">
        <v>2711</v>
      </c>
      <c r="H3248" s="597">
        <v>51002832000</v>
      </c>
    </row>
    <row r="3249" spans="1:8">
      <c r="A3249" s="594" t="s">
        <v>132</v>
      </c>
      <c r="B3249" s="594" t="s">
        <v>996</v>
      </c>
      <c r="C3249" s="594" t="s">
        <v>570</v>
      </c>
      <c r="D3249" s="594" t="s">
        <v>2805</v>
      </c>
      <c r="E3249" s="595" t="s">
        <v>411</v>
      </c>
      <c r="F3249" s="595" t="s">
        <v>411</v>
      </c>
      <c r="G3249" s="596" t="s">
        <v>470</v>
      </c>
      <c r="H3249" s="597">
        <v>575574000</v>
      </c>
    </row>
    <row r="3250" spans="1:8">
      <c r="A3250" s="594" t="s">
        <v>132</v>
      </c>
      <c r="B3250" s="594" t="s">
        <v>996</v>
      </c>
      <c r="C3250" s="594" t="s">
        <v>570</v>
      </c>
      <c r="D3250" s="594" t="s">
        <v>2805</v>
      </c>
      <c r="E3250" s="594" t="s">
        <v>475</v>
      </c>
      <c r="F3250" s="595" t="s">
        <v>411</v>
      </c>
      <c r="G3250" s="596" t="s">
        <v>2806</v>
      </c>
      <c r="H3250" s="597">
        <v>575574000</v>
      </c>
    </row>
    <row r="3251" spans="1:8">
      <c r="A3251" s="594" t="s">
        <v>132</v>
      </c>
      <c r="B3251" s="594" t="s">
        <v>996</v>
      </c>
      <c r="C3251" s="594" t="s">
        <v>570</v>
      </c>
      <c r="D3251" s="594" t="s">
        <v>2805</v>
      </c>
      <c r="E3251" s="594" t="s">
        <v>475</v>
      </c>
      <c r="F3251" s="594" t="s">
        <v>2807</v>
      </c>
      <c r="G3251" s="596" t="s">
        <v>2808</v>
      </c>
      <c r="H3251" s="597">
        <v>575574000</v>
      </c>
    </row>
    <row r="3252" spans="1:8">
      <c r="A3252" s="594" t="s">
        <v>132</v>
      </c>
      <c r="B3252" s="594" t="s">
        <v>996</v>
      </c>
      <c r="C3252" s="594" t="s">
        <v>570</v>
      </c>
      <c r="D3252" s="594" t="s">
        <v>2740</v>
      </c>
      <c r="E3252" s="595" t="s">
        <v>411</v>
      </c>
      <c r="F3252" s="595" t="s">
        <v>411</v>
      </c>
      <c r="G3252" s="596" t="s">
        <v>2741</v>
      </c>
      <c r="H3252" s="597">
        <v>6990000000</v>
      </c>
    </row>
    <row r="3253" spans="1:8">
      <c r="A3253" s="594" t="s">
        <v>132</v>
      </c>
      <c r="B3253" s="594" t="s">
        <v>996</v>
      </c>
      <c r="C3253" s="594" t="s">
        <v>570</v>
      </c>
      <c r="D3253" s="594" t="s">
        <v>2740</v>
      </c>
      <c r="E3253" s="594" t="s">
        <v>744</v>
      </c>
      <c r="F3253" s="595" t="s">
        <v>411</v>
      </c>
      <c r="G3253" s="596" t="s">
        <v>2686</v>
      </c>
      <c r="H3253" s="597">
        <v>70000000</v>
      </c>
    </row>
    <row r="3254" spans="1:8">
      <c r="A3254" s="594" t="s">
        <v>132</v>
      </c>
      <c r="B3254" s="594" t="s">
        <v>996</v>
      </c>
      <c r="C3254" s="594" t="s">
        <v>570</v>
      </c>
      <c r="D3254" s="594" t="s">
        <v>2740</v>
      </c>
      <c r="E3254" s="594" t="s">
        <v>744</v>
      </c>
      <c r="F3254" s="594" t="s">
        <v>7</v>
      </c>
      <c r="G3254" s="596" t="s">
        <v>8</v>
      </c>
      <c r="H3254" s="597">
        <v>15818000</v>
      </c>
    </row>
    <row r="3255" spans="1:8">
      <c r="A3255" s="594" t="s">
        <v>132</v>
      </c>
      <c r="B3255" s="594" t="s">
        <v>996</v>
      </c>
      <c r="C3255" s="594" t="s">
        <v>570</v>
      </c>
      <c r="D3255" s="594" t="s">
        <v>2740</v>
      </c>
      <c r="E3255" s="594" t="s">
        <v>744</v>
      </c>
      <c r="F3255" s="594" t="s">
        <v>748</v>
      </c>
      <c r="G3255" s="596" t="s">
        <v>35</v>
      </c>
      <c r="H3255" s="597">
        <v>54182000</v>
      </c>
    </row>
    <row r="3256" spans="1:8">
      <c r="A3256" s="594" t="s">
        <v>132</v>
      </c>
      <c r="B3256" s="594" t="s">
        <v>996</v>
      </c>
      <c r="C3256" s="594" t="s">
        <v>570</v>
      </c>
      <c r="D3256" s="594" t="s">
        <v>2740</v>
      </c>
      <c r="E3256" s="594" t="s">
        <v>260</v>
      </c>
      <c r="F3256" s="595" t="s">
        <v>411</v>
      </c>
      <c r="G3256" s="596" t="s">
        <v>261</v>
      </c>
      <c r="H3256" s="597">
        <v>3714777000</v>
      </c>
    </row>
    <row r="3257" spans="1:8">
      <c r="A3257" s="594" t="s">
        <v>132</v>
      </c>
      <c r="B3257" s="594" t="s">
        <v>996</v>
      </c>
      <c r="C3257" s="594" t="s">
        <v>570</v>
      </c>
      <c r="D3257" s="594" t="s">
        <v>2740</v>
      </c>
      <c r="E3257" s="594" t="s">
        <v>260</v>
      </c>
      <c r="F3257" s="594" t="s">
        <v>262</v>
      </c>
      <c r="G3257" s="596" t="s">
        <v>2707</v>
      </c>
      <c r="H3257" s="597">
        <v>3714777000</v>
      </c>
    </row>
    <row r="3258" spans="1:8">
      <c r="A3258" s="594" t="s">
        <v>132</v>
      </c>
      <c r="B3258" s="594" t="s">
        <v>996</v>
      </c>
      <c r="C3258" s="594" t="s">
        <v>570</v>
      </c>
      <c r="D3258" s="594" t="s">
        <v>2740</v>
      </c>
      <c r="E3258" s="594" t="s">
        <v>49</v>
      </c>
      <c r="F3258" s="595" t="s">
        <v>411</v>
      </c>
      <c r="G3258" s="596" t="s">
        <v>50</v>
      </c>
      <c r="H3258" s="597">
        <v>3000000000</v>
      </c>
    </row>
    <row r="3259" spans="1:8">
      <c r="A3259" s="594" t="s">
        <v>132</v>
      </c>
      <c r="B3259" s="594" t="s">
        <v>996</v>
      </c>
      <c r="C3259" s="594" t="s">
        <v>570</v>
      </c>
      <c r="D3259" s="594" t="s">
        <v>2740</v>
      </c>
      <c r="E3259" s="594" t="s">
        <v>49</v>
      </c>
      <c r="F3259" s="594" t="s">
        <v>51</v>
      </c>
      <c r="G3259" s="596" t="s">
        <v>2786</v>
      </c>
      <c r="H3259" s="597">
        <v>3000000000</v>
      </c>
    </row>
    <row r="3260" spans="1:8">
      <c r="A3260" s="594" t="s">
        <v>132</v>
      </c>
      <c r="B3260" s="594" t="s">
        <v>996</v>
      </c>
      <c r="C3260" s="594" t="s">
        <v>570</v>
      </c>
      <c r="D3260" s="594" t="s">
        <v>2740</v>
      </c>
      <c r="E3260" s="594" t="s">
        <v>53</v>
      </c>
      <c r="F3260" s="595" t="s">
        <v>411</v>
      </c>
      <c r="G3260" s="596" t="s">
        <v>193</v>
      </c>
      <c r="H3260" s="597">
        <v>205223000</v>
      </c>
    </row>
    <row r="3261" spans="1:8">
      <c r="A3261" s="594" t="s">
        <v>132</v>
      </c>
      <c r="B3261" s="594" t="s">
        <v>996</v>
      </c>
      <c r="C3261" s="594" t="s">
        <v>570</v>
      </c>
      <c r="D3261" s="594" t="s">
        <v>2740</v>
      </c>
      <c r="E3261" s="594" t="s">
        <v>53</v>
      </c>
      <c r="F3261" s="594" t="s">
        <v>56</v>
      </c>
      <c r="G3261" s="596" t="s">
        <v>57</v>
      </c>
      <c r="H3261" s="597">
        <v>205223000</v>
      </c>
    </row>
    <row r="3262" spans="1:8">
      <c r="A3262" s="594" t="s">
        <v>132</v>
      </c>
      <c r="B3262" s="594" t="s">
        <v>996</v>
      </c>
      <c r="C3262" s="594" t="s">
        <v>570</v>
      </c>
      <c r="D3262" s="594" t="s">
        <v>2827</v>
      </c>
      <c r="E3262" s="595" t="s">
        <v>411</v>
      </c>
      <c r="F3262" s="595" t="s">
        <v>411</v>
      </c>
      <c r="G3262" s="596" t="s">
        <v>2828</v>
      </c>
      <c r="H3262" s="597">
        <v>9643600000</v>
      </c>
    </row>
    <row r="3263" spans="1:8">
      <c r="A3263" s="594" t="s">
        <v>132</v>
      </c>
      <c r="B3263" s="594" t="s">
        <v>996</v>
      </c>
      <c r="C3263" s="594" t="s">
        <v>570</v>
      </c>
      <c r="D3263" s="594" t="s">
        <v>2827</v>
      </c>
      <c r="E3263" s="594" t="s">
        <v>142</v>
      </c>
      <c r="F3263" s="595" t="s">
        <v>411</v>
      </c>
      <c r="G3263" s="596" t="s">
        <v>143</v>
      </c>
      <c r="H3263" s="597">
        <v>2722178916</v>
      </c>
    </row>
    <row r="3264" spans="1:8">
      <c r="A3264" s="594" t="s">
        <v>132</v>
      </c>
      <c r="B3264" s="594" t="s">
        <v>996</v>
      </c>
      <c r="C3264" s="594" t="s">
        <v>570</v>
      </c>
      <c r="D3264" s="594" t="s">
        <v>2827</v>
      </c>
      <c r="E3264" s="594" t="s">
        <v>142</v>
      </c>
      <c r="F3264" s="594" t="s">
        <v>144</v>
      </c>
      <c r="G3264" s="596" t="s">
        <v>2664</v>
      </c>
      <c r="H3264" s="597">
        <v>2722178916</v>
      </c>
    </row>
    <row r="3265" spans="1:8">
      <c r="A3265" s="594" t="s">
        <v>132</v>
      </c>
      <c r="B3265" s="594" t="s">
        <v>996</v>
      </c>
      <c r="C3265" s="594" t="s">
        <v>570</v>
      </c>
      <c r="D3265" s="594" t="s">
        <v>2827</v>
      </c>
      <c r="E3265" s="594" t="s">
        <v>148</v>
      </c>
      <c r="F3265" s="595" t="s">
        <v>411</v>
      </c>
      <c r="G3265" s="596" t="s">
        <v>149</v>
      </c>
      <c r="H3265" s="597">
        <v>1145709818</v>
      </c>
    </row>
    <row r="3266" spans="1:8">
      <c r="A3266" s="594" t="s">
        <v>132</v>
      </c>
      <c r="B3266" s="594" t="s">
        <v>996</v>
      </c>
      <c r="C3266" s="594" t="s">
        <v>570</v>
      </c>
      <c r="D3266" s="594" t="s">
        <v>2827</v>
      </c>
      <c r="E3266" s="594" t="s">
        <v>148</v>
      </c>
      <c r="F3266" s="594" t="s">
        <v>223</v>
      </c>
      <c r="G3266" s="596" t="s">
        <v>224</v>
      </c>
      <c r="H3266" s="597">
        <v>97909503</v>
      </c>
    </row>
    <row r="3267" spans="1:8">
      <c r="A3267" s="594" t="s">
        <v>132</v>
      </c>
      <c r="B3267" s="594" t="s">
        <v>996</v>
      </c>
      <c r="C3267" s="594" t="s">
        <v>570</v>
      </c>
      <c r="D3267" s="594" t="s">
        <v>2827</v>
      </c>
      <c r="E3267" s="594" t="s">
        <v>148</v>
      </c>
      <c r="F3267" s="594" t="s">
        <v>1075</v>
      </c>
      <c r="G3267" s="596" t="s">
        <v>2666</v>
      </c>
      <c r="H3267" s="597">
        <v>14624795</v>
      </c>
    </row>
    <row r="3268" spans="1:8">
      <c r="A3268" s="594" t="s">
        <v>132</v>
      </c>
      <c r="B3268" s="594" t="s">
        <v>996</v>
      </c>
      <c r="C3268" s="594" t="s">
        <v>570</v>
      </c>
      <c r="D3268" s="594" t="s">
        <v>2827</v>
      </c>
      <c r="E3268" s="594" t="s">
        <v>148</v>
      </c>
      <c r="F3268" s="594" t="s">
        <v>26</v>
      </c>
      <c r="G3268" s="596" t="s">
        <v>2727</v>
      </c>
      <c r="H3268" s="597">
        <v>8850000</v>
      </c>
    </row>
    <row r="3269" spans="1:8">
      <c r="A3269" s="594" t="s">
        <v>132</v>
      </c>
      <c r="B3269" s="594" t="s">
        <v>996</v>
      </c>
      <c r="C3269" s="594" t="s">
        <v>570</v>
      </c>
      <c r="D3269" s="594" t="s">
        <v>2827</v>
      </c>
      <c r="E3269" s="594" t="s">
        <v>148</v>
      </c>
      <c r="F3269" s="594" t="s">
        <v>593</v>
      </c>
      <c r="G3269" s="596" t="s">
        <v>594</v>
      </c>
      <c r="H3269" s="597">
        <v>689802656</v>
      </c>
    </row>
    <row r="3270" spans="1:8">
      <c r="A3270" s="594" t="s">
        <v>132</v>
      </c>
      <c r="B3270" s="594" t="s">
        <v>996</v>
      </c>
      <c r="C3270" s="594" t="s">
        <v>570</v>
      </c>
      <c r="D3270" s="594" t="s">
        <v>2827</v>
      </c>
      <c r="E3270" s="594" t="s">
        <v>148</v>
      </c>
      <c r="F3270" s="594" t="s">
        <v>150</v>
      </c>
      <c r="G3270" s="596" t="s">
        <v>151</v>
      </c>
      <c r="H3270" s="597">
        <v>14387000</v>
      </c>
    </row>
    <row r="3271" spans="1:8">
      <c r="A3271" s="594" t="s">
        <v>132</v>
      </c>
      <c r="B3271" s="594" t="s">
        <v>996</v>
      </c>
      <c r="C3271" s="594" t="s">
        <v>570</v>
      </c>
      <c r="D3271" s="594" t="s">
        <v>2827</v>
      </c>
      <c r="E3271" s="594" t="s">
        <v>148</v>
      </c>
      <c r="F3271" s="594" t="s">
        <v>605</v>
      </c>
      <c r="G3271" s="596" t="s">
        <v>2668</v>
      </c>
      <c r="H3271" s="597">
        <v>307900264</v>
      </c>
    </row>
    <row r="3272" spans="1:8">
      <c r="A3272" s="594" t="s">
        <v>132</v>
      </c>
      <c r="B3272" s="594" t="s">
        <v>996</v>
      </c>
      <c r="C3272" s="594" t="s">
        <v>570</v>
      </c>
      <c r="D3272" s="594" t="s">
        <v>2827</v>
      </c>
      <c r="E3272" s="594" t="s">
        <v>148</v>
      </c>
      <c r="F3272" s="594" t="s">
        <v>227</v>
      </c>
      <c r="G3272" s="596" t="s">
        <v>2669</v>
      </c>
      <c r="H3272" s="597">
        <v>12235600</v>
      </c>
    </row>
    <row r="3273" spans="1:8">
      <c r="A3273" s="594" t="s">
        <v>132</v>
      </c>
      <c r="B3273" s="594" t="s">
        <v>996</v>
      </c>
      <c r="C3273" s="594" t="s">
        <v>570</v>
      </c>
      <c r="D3273" s="594" t="s">
        <v>2827</v>
      </c>
      <c r="E3273" s="594" t="s">
        <v>475</v>
      </c>
      <c r="F3273" s="595" t="s">
        <v>411</v>
      </c>
      <c r="G3273" s="596" t="s">
        <v>2806</v>
      </c>
      <c r="H3273" s="597">
        <v>948220000</v>
      </c>
    </row>
    <row r="3274" spans="1:8">
      <c r="A3274" s="594" t="s">
        <v>132</v>
      </c>
      <c r="B3274" s="594" t="s">
        <v>996</v>
      </c>
      <c r="C3274" s="594" t="s">
        <v>570</v>
      </c>
      <c r="D3274" s="594" t="s">
        <v>2827</v>
      </c>
      <c r="E3274" s="594" t="s">
        <v>475</v>
      </c>
      <c r="F3274" s="594" t="s">
        <v>2807</v>
      </c>
      <c r="G3274" s="596" t="s">
        <v>2808</v>
      </c>
      <c r="H3274" s="597">
        <v>948220000</v>
      </c>
    </row>
    <row r="3275" spans="1:8">
      <c r="A3275" s="594" t="s">
        <v>132</v>
      </c>
      <c r="B3275" s="594" t="s">
        <v>996</v>
      </c>
      <c r="C3275" s="594" t="s">
        <v>570</v>
      </c>
      <c r="D3275" s="594" t="s">
        <v>2827</v>
      </c>
      <c r="E3275" s="594" t="s">
        <v>152</v>
      </c>
      <c r="F3275" s="595" t="s">
        <v>411</v>
      </c>
      <c r="G3275" s="596" t="s">
        <v>153</v>
      </c>
      <c r="H3275" s="597">
        <v>6260500</v>
      </c>
    </row>
    <row r="3276" spans="1:8">
      <c r="A3276" s="594" t="s">
        <v>132</v>
      </c>
      <c r="B3276" s="594" t="s">
        <v>996</v>
      </c>
      <c r="C3276" s="594" t="s">
        <v>570</v>
      </c>
      <c r="D3276" s="594" t="s">
        <v>2827</v>
      </c>
      <c r="E3276" s="594" t="s">
        <v>152</v>
      </c>
      <c r="F3276" s="594" t="s">
        <v>606</v>
      </c>
      <c r="G3276" s="596" t="s">
        <v>195</v>
      </c>
      <c r="H3276" s="597">
        <v>6260500</v>
      </c>
    </row>
    <row r="3277" spans="1:8">
      <c r="A3277" s="594" t="s">
        <v>132</v>
      </c>
      <c r="B3277" s="594" t="s">
        <v>996</v>
      </c>
      <c r="C3277" s="594" t="s">
        <v>570</v>
      </c>
      <c r="D3277" s="594" t="s">
        <v>2827</v>
      </c>
      <c r="E3277" s="594" t="s">
        <v>156</v>
      </c>
      <c r="F3277" s="595" t="s">
        <v>411</v>
      </c>
      <c r="G3277" s="596" t="s">
        <v>514</v>
      </c>
      <c r="H3277" s="597">
        <v>800469479</v>
      </c>
    </row>
    <row r="3278" spans="1:8">
      <c r="A3278" s="594" t="s">
        <v>132</v>
      </c>
      <c r="B3278" s="594" t="s">
        <v>996</v>
      </c>
      <c r="C3278" s="594" t="s">
        <v>570</v>
      </c>
      <c r="D3278" s="594" t="s">
        <v>2827</v>
      </c>
      <c r="E3278" s="594" t="s">
        <v>156</v>
      </c>
      <c r="F3278" s="594" t="s">
        <v>157</v>
      </c>
      <c r="G3278" s="596" t="s">
        <v>158</v>
      </c>
      <c r="H3278" s="597">
        <v>598382959</v>
      </c>
    </row>
    <row r="3279" spans="1:8">
      <c r="A3279" s="594" t="s">
        <v>132</v>
      </c>
      <c r="B3279" s="594" t="s">
        <v>996</v>
      </c>
      <c r="C3279" s="594" t="s">
        <v>570</v>
      </c>
      <c r="D3279" s="594" t="s">
        <v>2827</v>
      </c>
      <c r="E3279" s="594" t="s">
        <v>156</v>
      </c>
      <c r="F3279" s="594" t="s">
        <v>159</v>
      </c>
      <c r="G3279" s="596" t="s">
        <v>160</v>
      </c>
      <c r="H3279" s="597">
        <v>101512536</v>
      </c>
    </row>
    <row r="3280" spans="1:8">
      <c r="A3280" s="594" t="s">
        <v>132</v>
      </c>
      <c r="B3280" s="594" t="s">
        <v>996</v>
      </c>
      <c r="C3280" s="594" t="s">
        <v>570</v>
      </c>
      <c r="D3280" s="594" t="s">
        <v>2827</v>
      </c>
      <c r="E3280" s="594" t="s">
        <v>156</v>
      </c>
      <c r="F3280" s="594" t="s">
        <v>161</v>
      </c>
      <c r="G3280" s="596" t="s">
        <v>162</v>
      </c>
      <c r="H3280" s="597">
        <v>67605863</v>
      </c>
    </row>
    <row r="3281" spans="1:8">
      <c r="A3281" s="594" t="s">
        <v>132</v>
      </c>
      <c r="B3281" s="594" t="s">
        <v>996</v>
      </c>
      <c r="C3281" s="594" t="s">
        <v>570</v>
      </c>
      <c r="D3281" s="594" t="s">
        <v>2827</v>
      </c>
      <c r="E3281" s="594" t="s">
        <v>156</v>
      </c>
      <c r="F3281" s="594" t="s">
        <v>1</v>
      </c>
      <c r="G3281" s="596" t="s">
        <v>2</v>
      </c>
      <c r="H3281" s="597">
        <v>32968121</v>
      </c>
    </row>
    <row r="3282" spans="1:8">
      <c r="A3282" s="594" t="s">
        <v>132</v>
      </c>
      <c r="B3282" s="594" t="s">
        <v>996</v>
      </c>
      <c r="C3282" s="594" t="s">
        <v>570</v>
      </c>
      <c r="D3282" s="594" t="s">
        <v>2827</v>
      </c>
      <c r="E3282" s="594" t="s">
        <v>167</v>
      </c>
      <c r="F3282" s="595" t="s">
        <v>411</v>
      </c>
      <c r="G3282" s="596" t="s">
        <v>168</v>
      </c>
      <c r="H3282" s="597">
        <v>322376228</v>
      </c>
    </row>
    <row r="3283" spans="1:8">
      <c r="A3283" s="594" t="s">
        <v>132</v>
      </c>
      <c r="B3283" s="594" t="s">
        <v>996</v>
      </c>
      <c r="C3283" s="594" t="s">
        <v>570</v>
      </c>
      <c r="D3283" s="594" t="s">
        <v>2827</v>
      </c>
      <c r="E3283" s="594" t="s">
        <v>167</v>
      </c>
      <c r="F3283" s="594" t="s">
        <v>228</v>
      </c>
      <c r="G3283" s="596" t="s">
        <v>2673</v>
      </c>
      <c r="H3283" s="597">
        <v>104511632</v>
      </c>
    </row>
    <row r="3284" spans="1:8">
      <c r="A3284" s="594" t="s">
        <v>132</v>
      </c>
      <c r="B3284" s="594" t="s">
        <v>996</v>
      </c>
      <c r="C3284" s="594" t="s">
        <v>570</v>
      </c>
      <c r="D3284" s="594" t="s">
        <v>2827</v>
      </c>
      <c r="E3284" s="594" t="s">
        <v>167</v>
      </c>
      <c r="F3284" s="594" t="s">
        <v>169</v>
      </c>
      <c r="G3284" s="596" t="s">
        <v>2674</v>
      </c>
      <c r="H3284" s="597">
        <v>130225566</v>
      </c>
    </row>
    <row r="3285" spans="1:8">
      <c r="A3285" s="594" t="s">
        <v>132</v>
      </c>
      <c r="B3285" s="594" t="s">
        <v>996</v>
      </c>
      <c r="C3285" s="594" t="s">
        <v>570</v>
      </c>
      <c r="D3285" s="594" t="s">
        <v>2827</v>
      </c>
      <c r="E3285" s="594" t="s">
        <v>167</v>
      </c>
      <c r="F3285" s="594" t="s">
        <v>230</v>
      </c>
      <c r="G3285" s="596" t="s">
        <v>2675</v>
      </c>
      <c r="H3285" s="597">
        <v>80232030</v>
      </c>
    </row>
    <row r="3286" spans="1:8">
      <c r="A3286" s="594" t="s">
        <v>132</v>
      </c>
      <c r="B3286" s="594" t="s">
        <v>996</v>
      </c>
      <c r="C3286" s="594" t="s">
        <v>570</v>
      </c>
      <c r="D3286" s="594" t="s">
        <v>2827</v>
      </c>
      <c r="E3286" s="594" t="s">
        <v>167</v>
      </c>
      <c r="F3286" s="594" t="s">
        <v>214</v>
      </c>
      <c r="G3286" s="596" t="s">
        <v>2676</v>
      </c>
      <c r="H3286" s="597">
        <v>3720000</v>
      </c>
    </row>
    <row r="3287" spans="1:8">
      <c r="A3287" s="594" t="s">
        <v>132</v>
      </c>
      <c r="B3287" s="594" t="s">
        <v>996</v>
      </c>
      <c r="C3287" s="594" t="s">
        <v>570</v>
      </c>
      <c r="D3287" s="594" t="s">
        <v>2827</v>
      </c>
      <c r="E3287" s="594" t="s">
        <v>167</v>
      </c>
      <c r="F3287" s="594" t="s">
        <v>232</v>
      </c>
      <c r="G3287" s="596" t="s">
        <v>195</v>
      </c>
      <c r="H3287" s="597">
        <v>3687000</v>
      </c>
    </row>
    <row r="3288" spans="1:8">
      <c r="A3288" s="594" t="s">
        <v>132</v>
      </c>
      <c r="B3288" s="594" t="s">
        <v>996</v>
      </c>
      <c r="C3288" s="594" t="s">
        <v>570</v>
      </c>
      <c r="D3288" s="594" t="s">
        <v>2827</v>
      </c>
      <c r="E3288" s="594" t="s">
        <v>171</v>
      </c>
      <c r="F3288" s="595" t="s">
        <v>411</v>
      </c>
      <c r="G3288" s="596" t="s">
        <v>2677</v>
      </c>
      <c r="H3288" s="597">
        <v>57016000</v>
      </c>
    </row>
    <row r="3289" spans="1:8">
      <c r="A3289" s="594" t="s">
        <v>132</v>
      </c>
      <c r="B3289" s="594" t="s">
        <v>996</v>
      </c>
      <c r="C3289" s="594" t="s">
        <v>570</v>
      </c>
      <c r="D3289" s="594" t="s">
        <v>2827</v>
      </c>
      <c r="E3289" s="594" t="s">
        <v>171</v>
      </c>
      <c r="F3289" s="594" t="s">
        <v>173</v>
      </c>
      <c r="G3289" s="596" t="s">
        <v>174</v>
      </c>
      <c r="H3289" s="597">
        <v>27205000</v>
      </c>
    </row>
    <row r="3290" spans="1:8">
      <c r="A3290" s="594" t="s">
        <v>132</v>
      </c>
      <c r="B3290" s="594" t="s">
        <v>996</v>
      </c>
      <c r="C3290" s="594" t="s">
        <v>570</v>
      </c>
      <c r="D3290" s="594" t="s">
        <v>2827</v>
      </c>
      <c r="E3290" s="594" t="s">
        <v>171</v>
      </c>
      <c r="F3290" s="594" t="s">
        <v>216</v>
      </c>
      <c r="G3290" s="596" t="s">
        <v>217</v>
      </c>
      <c r="H3290" s="597">
        <v>6110000</v>
      </c>
    </row>
    <row r="3291" spans="1:8">
      <c r="A3291" s="594" t="s">
        <v>132</v>
      </c>
      <c r="B3291" s="594" t="s">
        <v>996</v>
      </c>
      <c r="C3291" s="594" t="s">
        <v>570</v>
      </c>
      <c r="D3291" s="594" t="s">
        <v>2827</v>
      </c>
      <c r="E3291" s="594" t="s">
        <v>171</v>
      </c>
      <c r="F3291" s="594" t="s">
        <v>5</v>
      </c>
      <c r="G3291" s="596" t="s">
        <v>2678</v>
      </c>
      <c r="H3291" s="597">
        <v>15231000</v>
      </c>
    </row>
    <row r="3292" spans="1:8">
      <c r="A3292" s="594" t="s">
        <v>132</v>
      </c>
      <c r="B3292" s="594" t="s">
        <v>996</v>
      </c>
      <c r="C3292" s="594" t="s">
        <v>570</v>
      </c>
      <c r="D3292" s="594" t="s">
        <v>2827</v>
      </c>
      <c r="E3292" s="594" t="s">
        <v>171</v>
      </c>
      <c r="F3292" s="594" t="s">
        <v>175</v>
      </c>
      <c r="G3292" s="596" t="s">
        <v>176</v>
      </c>
      <c r="H3292" s="597">
        <v>8470000</v>
      </c>
    </row>
    <row r="3293" spans="1:8">
      <c r="A3293" s="594" t="s">
        <v>132</v>
      </c>
      <c r="B3293" s="594" t="s">
        <v>996</v>
      </c>
      <c r="C3293" s="594" t="s">
        <v>570</v>
      </c>
      <c r="D3293" s="594" t="s">
        <v>2827</v>
      </c>
      <c r="E3293" s="594" t="s">
        <v>177</v>
      </c>
      <c r="F3293" s="595" t="s">
        <v>411</v>
      </c>
      <c r="G3293" s="596" t="s">
        <v>178</v>
      </c>
      <c r="H3293" s="597">
        <v>50391050</v>
      </c>
    </row>
    <row r="3294" spans="1:8">
      <c r="A3294" s="594" t="s">
        <v>132</v>
      </c>
      <c r="B3294" s="594" t="s">
        <v>996</v>
      </c>
      <c r="C3294" s="594" t="s">
        <v>570</v>
      </c>
      <c r="D3294" s="594" t="s">
        <v>2827</v>
      </c>
      <c r="E3294" s="594" t="s">
        <v>177</v>
      </c>
      <c r="F3294" s="594" t="s">
        <v>179</v>
      </c>
      <c r="G3294" s="596" t="s">
        <v>2679</v>
      </c>
      <c r="H3294" s="597">
        <v>8045450</v>
      </c>
    </row>
    <row r="3295" spans="1:8">
      <c r="A3295" s="594" t="s">
        <v>132</v>
      </c>
      <c r="B3295" s="594" t="s">
        <v>996</v>
      </c>
      <c r="C3295" s="594" t="s">
        <v>570</v>
      </c>
      <c r="D3295" s="594" t="s">
        <v>2827</v>
      </c>
      <c r="E3295" s="594" t="s">
        <v>177</v>
      </c>
      <c r="F3295" s="594" t="s">
        <v>181</v>
      </c>
      <c r="G3295" s="596" t="s">
        <v>182</v>
      </c>
      <c r="H3295" s="597">
        <v>5673500</v>
      </c>
    </row>
    <row r="3296" spans="1:8">
      <c r="A3296" s="594" t="s">
        <v>132</v>
      </c>
      <c r="B3296" s="594" t="s">
        <v>996</v>
      </c>
      <c r="C3296" s="594" t="s">
        <v>570</v>
      </c>
      <c r="D3296" s="594" t="s">
        <v>2827</v>
      </c>
      <c r="E3296" s="594" t="s">
        <v>177</v>
      </c>
      <c r="F3296" s="594" t="s">
        <v>1290</v>
      </c>
      <c r="G3296" s="596" t="s">
        <v>2721</v>
      </c>
      <c r="H3296" s="597">
        <v>21340000</v>
      </c>
    </row>
    <row r="3297" spans="1:8">
      <c r="A3297" s="594" t="s">
        <v>132</v>
      </c>
      <c r="B3297" s="594" t="s">
        <v>996</v>
      </c>
      <c r="C3297" s="594" t="s">
        <v>570</v>
      </c>
      <c r="D3297" s="594" t="s">
        <v>2827</v>
      </c>
      <c r="E3297" s="594" t="s">
        <v>177</v>
      </c>
      <c r="F3297" s="594" t="s">
        <v>441</v>
      </c>
      <c r="G3297" s="596" t="s">
        <v>2728</v>
      </c>
      <c r="H3297" s="597">
        <v>400000</v>
      </c>
    </row>
    <row r="3298" spans="1:8">
      <c r="A3298" s="594" t="s">
        <v>132</v>
      </c>
      <c r="B3298" s="594" t="s">
        <v>996</v>
      </c>
      <c r="C3298" s="594" t="s">
        <v>570</v>
      </c>
      <c r="D3298" s="594" t="s">
        <v>2827</v>
      </c>
      <c r="E3298" s="594" t="s">
        <v>177</v>
      </c>
      <c r="F3298" s="594" t="s">
        <v>1297</v>
      </c>
      <c r="G3298" s="596" t="s">
        <v>2680</v>
      </c>
      <c r="H3298" s="597">
        <v>11082100</v>
      </c>
    </row>
    <row r="3299" spans="1:8">
      <c r="A3299" s="594" t="s">
        <v>132</v>
      </c>
      <c r="B3299" s="594" t="s">
        <v>996</v>
      </c>
      <c r="C3299" s="594" t="s">
        <v>570</v>
      </c>
      <c r="D3299" s="594" t="s">
        <v>2827</v>
      </c>
      <c r="E3299" s="594" t="s">
        <v>177</v>
      </c>
      <c r="F3299" s="594" t="s">
        <v>237</v>
      </c>
      <c r="G3299" s="596" t="s">
        <v>2681</v>
      </c>
      <c r="H3299" s="597">
        <v>3850000</v>
      </c>
    </row>
    <row r="3300" spans="1:8">
      <c r="A3300" s="594" t="s">
        <v>132</v>
      </c>
      <c r="B3300" s="594" t="s">
        <v>996</v>
      </c>
      <c r="C3300" s="594" t="s">
        <v>570</v>
      </c>
      <c r="D3300" s="594" t="s">
        <v>2827</v>
      </c>
      <c r="E3300" s="594" t="s">
        <v>240</v>
      </c>
      <c r="F3300" s="595" t="s">
        <v>411</v>
      </c>
      <c r="G3300" s="596" t="s">
        <v>241</v>
      </c>
      <c r="H3300" s="597">
        <v>8001000</v>
      </c>
    </row>
    <row r="3301" spans="1:8">
      <c r="A3301" s="594" t="s">
        <v>132</v>
      </c>
      <c r="B3301" s="594" t="s">
        <v>996</v>
      </c>
      <c r="C3301" s="594" t="s">
        <v>570</v>
      </c>
      <c r="D3301" s="594" t="s">
        <v>2827</v>
      </c>
      <c r="E3301" s="594" t="s">
        <v>240</v>
      </c>
      <c r="F3301" s="594" t="s">
        <v>735</v>
      </c>
      <c r="G3301" s="596" t="s">
        <v>193</v>
      </c>
      <c r="H3301" s="597">
        <v>8001000</v>
      </c>
    </row>
    <row r="3302" spans="1:8">
      <c r="A3302" s="594" t="s">
        <v>132</v>
      </c>
      <c r="B3302" s="594" t="s">
        <v>996</v>
      </c>
      <c r="C3302" s="594" t="s">
        <v>570</v>
      </c>
      <c r="D3302" s="594" t="s">
        <v>2827</v>
      </c>
      <c r="E3302" s="594" t="s">
        <v>183</v>
      </c>
      <c r="F3302" s="595" t="s">
        <v>411</v>
      </c>
      <c r="G3302" s="596" t="s">
        <v>184</v>
      </c>
      <c r="H3302" s="597">
        <v>117723000</v>
      </c>
    </row>
    <row r="3303" spans="1:8">
      <c r="A3303" s="594" t="s">
        <v>132</v>
      </c>
      <c r="B3303" s="594" t="s">
        <v>996</v>
      </c>
      <c r="C3303" s="594" t="s">
        <v>570</v>
      </c>
      <c r="D3303" s="594" t="s">
        <v>2827</v>
      </c>
      <c r="E3303" s="594" t="s">
        <v>183</v>
      </c>
      <c r="F3303" s="594" t="s">
        <v>587</v>
      </c>
      <c r="G3303" s="596" t="s">
        <v>588</v>
      </c>
      <c r="H3303" s="597">
        <v>35609000</v>
      </c>
    </row>
    <row r="3304" spans="1:8">
      <c r="A3304" s="594" t="s">
        <v>132</v>
      </c>
      <c r="B3304" s="594" t="s">
        <v>996</v>
      </c>
      <c r="C3304" s="594" t="s">
        <v>570</v>
      </c>
      <c r="D3304" s="594" t="s">
        <v>2827</v>
      </c>
      <c r="E3304" s="594" t="s">
        <v>183</v>
      </c>
      <c r="F3304" s="594" t="s">
        <v>736</v>
      </c>
      <c r="G3304" s="596" t="s">
        <v>737</v>
      </c>
      <c r="H3304" s="597">
        <v>26370000</v>
      </c>
    </row>
    <row r="3305" spans="1:8">
      <c r="A3305" s="594" t="s">
        <v>132</v>
      </c>
      <c r="B3305" s="594" t="s">
        <v>996</v>
      </c>
      <c r="C3305" s="594" t="s">
        <v>570</v>
      </c>
      <c r="D3305" s="594" t="s">
        <v>2827</v>
      </c>
      <c r="E3305" s="594" t="s">
        <v>183</v>
      </c>
      <c r="F3305" s="594" t="s">
        <v>185</v>
      </c>
      <c r="G3305" s="596" t="s">
        <v>186</v>
      </c>
      <c r="H3305" s="597">
        <v>38524000</v>
      </c>
    </row>
    <row r="3306" spans="1:8">
      <c r="A3306" s="594" t="s">
        <v>132</v>
      </c>
      <c r="B3306" s="594" t="s">
        <v>996</v>
      </c>
      <c r="C3306" s="594" t="s">
        <v>570</v>
      </c>
      <c r="D3306" s="594" t="s">
        <v>2827</v>
      </c>
      <c r="E3306" s="594" t="s">
        <v>183</v>
      </c>
      <c r="F3306" s="594" t="s">
        <v>187</v>
      </c>
      <c r="G3306" s="596" t="s">
        <v>2683</v>
      </c>
      <c r="H3306" s="597">
        <v>17220000</v>
      </c>
    </row>
    <row r="3307" spans="1:8">
      <c r="A3307" s="594" t="s">
        <v>132</v>
      </c>
      <c r="B3307" s="594" t="s">
        <v>996</v>
      </c>
      <c r="C3307" s="594" t="s">
        <v>570</v>
      </c>
      <c r="D3307" s="594" t="s">
        <v>2827</v>
      </c>
      <c r="E3307" s="594" t="s">
        <v>738</v>
      </c>
      <c r="F3307" s="595" t="s">
        <v>411</v>
      </c>
      <c r="G3307" s="596" t="s">
        <v>739</v>
      </c>
      <c r="H3307" s="597">
        <v>15500000</v>
      </c>
    </row>
    <row r="3308" spans="1:8">
      <c r="A3308" s="594" t="s">
        <v>132</v>
      </c>
      <c r="B3308" s="594" t="s">
        <v>996</v>
      </c>
      <c r="C3308" s="594" t="s">
        <v>570</v>
      </c>
      <c r="D3308" s="594" t="s">
        <v>2827</v>
      </c>
      <c r="E3308" s="594" t="s">
        <v>738</v>
      </c>
      <c r="F3308" s="594" t="s">
        <v>740</v>
      </c>
      <c r="G3308" s="596" t="s">
        <v>741</v>
      </c>
      <c r="H3308" s="597">
        <v>7200000</v>
      </c>
    </row>
    <row r="3309" spans="1:8">
      <c r="A3309" s="594" t="s">
        <v>132</v>
      </c>
      <c r="B3309" s="594" t="s">
        <v>996</v>
      </c>
      <c r="C3309" s="594" t="s">
        <v>570</v>
      </c>
      <c r="D3309" s="594" t="s">
        <v>2827</v>
      </c>
      <c r="E3309" s="594" t="s">
        <v>738</v>
      </c>
      <c r="F3309" s="594" t="s">
        <v>296</v>
      </c>
      <c r="G3309" s="596" t="s">
        <v>297</v>
      </c>
      <c r="H3309" s="597">
        <v>6000000</v>
      </c>
    </row>
    <row r="3310" spans="1:8">
      <c r="A3310" s="594" t="s">
        <v>132</v>
      </c>
      <c r="B3310" s="594" t="s">
        <v>996</v>
      </c>
      <c r="C3310" s="594" t="s">
        <v>570</v>
      </c>
      <c r="D3310" s="594" t="s">
        <v>2827</v>
      </c>
      <c r="E3310" s="594" t="s">
        <v>738</v>
      </c>
      <c r="F3310" s="594" t="s">
        <v>742</v>
      </c>
      <c r="G3310" s="596" t="s">
        <v>743</v>
      </c>
      <c r="H3310" s="597">
        <v>2300000</v>
      </c>
    </row>
    <row r="3311" spans="1:8">
      <c r="A3311" s="594" t="s">
        <v>132</v>
      </c>
      <c r="B3311" s="594" t="s">
        <v>996</v>
      </c>
      <c r="C3311" s="594" t="s">
        <v>570</v>
      </c>
      <c r="D3311" s="594" t="s">
        <v>2827</v>
      </c>
      <c r="E3311" s="594" t="s">
        <v>744</v>
      </c>
      <c r="F3311" s="595" t="s">
        <v>411</v>
      </c>
      <c r="G3311" s="596" t="s">
        <v>2686</v>
      </c>
      <c r="H3311" s="597">
        <v>223254129</v>
      </c>
    </row>
    <row r="3312" spans="1:8">
      <c r="A3312" s="594" t="s">
        <v>132</v>
      </c>
      <c r="B3312" s="594" t="s">
        <v>996</v>
      </c>
      <c r="C3312" s="594" t="s">
        <v>570</v>
      </c>
      <c r="D3312" s="594" t="s">
        <v>2827</v>
      </c>
      <c r="E3312" s="594" t="s">
        <v>744</v>
      </c>
      <c r="F3312" s="594" t="s">
        <v>1061</v>
      </c>
      <c r="G3312" s="596" t="s">
        <v>2729</v>
      </c>
      <c r="H3312" s="597">
        <v>22177000</v>
      </c>
    </row>
    <row r="3313" spans="1:8">
      <c r="A3313" s="594" t="s">
        <v>132</v>
      </c>
      <c r="B3313" s="594" t="s">
        <v>996</v>
      </c>
      <c r="C3313" s="594" t="s">
        <v>570</v>
      </c>
      <c r="D3313" s="594" t="s">
        <v>2827</v>
      </c>
      <c r="E3313" s="594" t="s">
        <v>744</v>
      </c>
      <c r="F3313" s="594" t="s">
        <v>286</v>
      </c>
      <c r="G3313" s="596" t="s">
        <v>2688</v>
      </c>
      <c r="H3313" s="597">
        <v>15301000</v>
      </c>
    </row>
    <row r="3314" spans="1:8">
      <c r="A3314" s="594" t="s">
        <v>132</v>
      </c>
      <c r="B3314" s="594" t="s">
        <v>996</v>
      </c>
      <c r="C3314" s="594" t="s">
        <v>570</v>
      </c>
      <c r="D3314" s="594" t="s">
        <v>2827</v>
      </c>
      <c r="E3314" s="594" t="s">
        <v>744</v>
      </c>
      <c r="F3314" s="594" t="s">
        <v>446</v>
      </c>
      <c r="G3314" s="596" t="s">
        <v>2765</v>
      </c>
      <c r="H3314" s="597">
        <v>700000</v>
      </c>
    </row>
    <row r="3315" spans="1:8">
      <c r="A3315" s="594" t="s">
        <v>132</v>
      </c>
      <c r="B3315" s="594" t="s">
        <v>996</v>
      </c>
      <c r="C3315" s="594" t="s">
        <v>570</v>
      </c>
      <c r="D3315" s="594" t="s">
        <v>2827</v>
      </c>
      <c r="E3315" s="594" t="s">
        <v>744</v>
      </c>
      <c r="F3315" s="594" t="s">
        <v>7</v>
      </c>
      <c r="G3315" s="596" t="s">
        <v>8</v>
      </c>
      <c r="H3315" s="597">
        <v>78728400</v>
      </c>
    </row>
    <row r="3316" spans="1:8">
      <c r="A3316" s="594" t="s">
        <v>132</v>
      </c>
      <c r="B3316" s="594" t="s">
        <v>996</v>
      </c>
      <c r="C3316" s="594" t="s">
        <v>570</v>
      </c>
      <c r="D3316" s="594" t="s">
        <v>2827</v>
      </c>
      <c r="E3316" s="594" t="s">
        <v>744</v>
      </c>
      <c r="F3316" s="594" t="s">
        <v>572</v>
      </c>
      <c r="G3316" s="596" t="s">
        <v>2689</v>
      </c>
      <c r="H3316" s="597">
        <v>25536229</v>
      </c>
    </row>
    <row r="3317" spans="1:8">
      <c r="A3317" s="594" t="s">
        <v>132</v>
      </c>
      <c r="B3317" s="594" t="s">
        <v>996</v>
      </c>
      <c r="C3317" s="594" t="s">
        <v>570</v>
      </c>
      <c r="D3317" s="594" t="s">
        <v>2827</v>
      </c>
      <c r="E3317" s="594" t="s">
        <v>744</v>
      </c>
      <c r="F3317" s="594" t="s">
        <v>746</v>
      </c>
      <c r="G3317" s="596" t="s">
        <v>2690</v>
      </c>
      <c r="H3317" s="597">
        <v>20160000</v>
      </c>
    </row>
    <row r="3318" spans="1:8">
      <c r="A3318" s="594" t="s">
        <v>132</v>
      </c>
      <c r="B3318" s="594" t="s">
        <v>996</v>
      </c>
      <c r="C3318" s="594" t="s">
        <v>570</v>
      </c>
      <c r="D3318" s="594" t="s">
        <v>2827</v>
      </c>
      <c r="E3318" s="594" t="s">
        <v>744</v>
      </c>
      <c r="F3318" s="594" t="s">
        <v>11</v>
      </c>
      <c r="G3318" s="596" t="s">
        <v>2691</v>
      </c>
      <c r="H3318" s="597">
        <v>44213500</v>
      </c>
    </row>
    <row r="3319" spans="1:8">
      <c r="A3319" s="594" t="s">
        <v>132</v>
      </c>
      <c r="B3319" s="594" t="s">
        <v>996</v>
      </c>
      <c r="C3319" s="594" t="s">
        <v>570</v>
      </c>
      <c r="D3319" s="594" t="s">
        <v>2827</v>
      </c>
      <c r="E3319" s="594" t="s">
        <v>744</v>
      </c>
      <c r="F3319" s="594" t="s">
        <v>748</v>
      </c>
      <c r="G3319" s="596" t="s">
        <v>35</v>
      </c>
      <c r="H3319" s="597">
        <v>16438000</v>
      </c>
    </row>
    <row r="3320" spans="1:8">
      <c r="A3320" s="594" t="s">
        <v>132</v>
      </c>
      <c r="B3320" s="594" t="s">
        <v>996</v>
      </c>
      <c r="C3320" s="594" t="s">
        <v>570</v>
      </c>
      <c r="D3320" s="594" t="s">
        <v>2827</v>
      </c>
      <c r="E3320" s="594" t="s">
        <v>2692</v>
      </c>
      <c r="F3320" s="595" t="s">
        <v>411</v>
      </c>
      <c r="G3320" s="596" t="s">
        <v>2693</v>
      </c>
      <c r="H3320" s="597">
        <v>275000000</v>
      </c>
    </row>
    <row r="3321" spans="1:8">
      <c r="A3321" s="594" t="s">
        <v>132</v>
      </c>
      <c r="B3321" s="594" t="s">
        <v>996</v>
      </c>
      <c r="C3321" s="594" t="s">
        <v>570</v>
      </c>
      <c r="D3321" s="594" t="s">
        <v>2827</v>
      </c>
      <c r="E3321" s="594" t="s">
        <v>2692</v>
      </c>
      <c r="F3321" s="594" t="s">
        <v>2694</v>
      </c>
      <c r="G3321" s="596" t="s">
        <v>2689</v>
      </c>
      <c r="H3321" s="597">
        <v>275000000</v>
      </c>
    </row>
    <row r="3322" spans="1:8">
      <c r="A3322" s="594" t="s">
        <v>132</v>
      </c>
      <c r="B3322" s="594" t="s">
        <v>996</v>
      </c>
      <c r="C3322" s="594" t="s">
        <v>570</v>
      </c>
      <c r="D3322" s="594" t="s">
        <v>2827</v>
      </c>
      <c r="E3322" s="594" t="s">
        <v>189</v>
      </c>
      <c r="F3322" s="595" t="s">
        <v>411</v>
      </c>
      <c r="G3322" s="596" t="s">
        <v>190</v>
      </c>
      <c r="H3322" s="597">
        <v>194678680</v>
      </c>
    </row>
    <row r="3323" spans="1:8">
      <c r="A3323" s="594" t="s">
        <v>132</v>
      </c>
      <c r="B3323" s="594" t="s">
        <v>996</v>
      </c>
      <c r="C3323" s="594" t="s">
        <v>570</v>
      </c>
      <c r="D3323" s="594" t="s">
        <v>2827</v>
      </c>
      <c r="E3323" s="594" t="s">
        <v>189</v>
      </c>
      <c r="F3323" s="594" t="s">
        <v>773</v>
      </c>
      <c r="G3323" s="596" t="s">
        <v>2695</v>
      </c>
      <c r="H3323" s="597">
        <v>73821680</v>
      </c>
    </row>
    <row r="3324" spans="1:8">
      <c r="A3324" s="594" t="s">
        <v>132</v>
      </c>
      <c r="B3324" s="594" t="s">
        <v>996</v>
      </c>
      <c r="C3324" s="594" t="s">
        <v>570</v>
      </c>
      <c r="D3324" s="594" t="s">
        <v>2827</v>
      </c>
      <c r="E3324" s="594" t="s">
        <v>189</v>
      </c>
      <c r="F3324" s="594" t="s">
        <v>37</v>
      </c>
      <c r="G3324" s="596" t="s">
        <v>2696</v>
      </c>
      <c r="H3324" s="597">
        <v>3861000</v>
      </c>
    </row>
    <row r="3325" spans="1:8">
      <c r="A3325" s="594" t="s">
        <v>132</v>
      </c>
      <c r="B3325" s="594" t="s">
        <v>996</v>
      </c>
      <c r="C3325" s="594" t="s">
        <v>570</v>
      </c>
      <c r="D3325" s="594" t="s">
        <v>2827</v>
      </c>
      <c r="E3325" s="594" t="s">
        <v>189</v>
      </c>
      <c r="F3325" s="594" t="s">
        <v>192</v>
      </c>
      <c r="G3325" s="596" t="s">
        <v>195</v>
      </c>
      <c r="H3325" s="597">
        <v>116996000</v>
      </c>
    </row>
    <row r="3326" spans="1:8">
      <c r="A3326" s="594" t="s">
        <v>132</v>
      </c>
      <c r="B3326" s="594" t="s">
        <v>996</v>
      </c>
      <c r="C3326" s="594" t="s">
        <v>570</v>
      </c>
      <c r="D3326" s="594" t="s">
        <v>2827</v>
      </c>
      <c r="E3326" s="594" t="s">
        <v>194</v>
      </c>
      <c r="F3326" s="595" t="s">
        <v>411</v>
      </c>
      <c r="G3326" s="596" t="s">
        <v>195</v>
      </c>
      <c r="H3326" s="597">
        <v>2613744200</v>
      </c>
    </row>
    <row r="3327" spans="1:8">
      <c r="A3327" s="594" t="s">
        <v>132</v>
      </c>
      <c r="B3327" s="594" t="s">
        <v>996</v>
      </c>
      <c r="C3327" s="594" t="s">
        <v>570</v>
      </c>
      <c r="D3327" s="594" t="s">
        <v>2827</v>
      </c>
      <c r="E3327" s="594" t="s">
        <v>194</v>
      </c>
      <c r="F3327" s="594" t="s">
        <v>15</v>
      </c>
      <c r="G3327" s="596" t="s">
        <v>2701</v>
      </c>
      <c r="H3327" s="597">
        <v>9399000</v>
      </c>
    </row>
    <row r="3328" spans="1:8">
      <c r="A3328" s="594" t="s">
        <v>132</v>
      </c>
      <c r="B3328" s="594" t="s">
        <v>996</v>
      </c>
      <c r="C3328" s="594" t="s">
        <v>570</v>
      </c>
      <c r="D3328" s="594" t="s">
        <v>2827</v>
      </c>
      <c r="E3328" s="594" t="s">
        <v>194</v>
      </c>
      <c r="F3328" s="594" t="s">
        <v>39</v>
      </c>
      <c r="G3328" s="596" t="s">
        <v>2702</v>
      </c>
      <c r="H3328" s="597">
        <v>20928200</v>
      </c>
    </row>
    <row r="3329" spans="1:8">
      <c r="A3329" s="594" t="s">
        <v>132</v>
      </c>
      <c r="B3329" s="594" t="s">
        <v>996</v>
      </c>
      <c r="C3329" s="594" t="s">
        <v>570</v>
      </c>
      <c r="D3329" s="594" t="s">
        <v>2827</v>
      </c>
      <c r="E3329" s="594" t="s">
        <v>194</v>
      </c>
      <c r="F3329" s="594" t="s">
        <v>198</v>
      </c>
      <c r="G3329" s="596" t="s">
        <v>199</v>
      </c>
      <c r="H3329" s="597">
        <v>99259000</v>
      </c>
    </row>
    <row r="3330" spans="1:8">
      <c r="A3330" s="594" t="s">
        <v>132</v>
      </c>
      <c r="B3330" s="594" t="s">
        <v>996</v>
      </c>
      <c r="C3330" s="594" t="s">
        <v>570</v>
      </c>
      <c r="D3330" s="594" t="s">
        <v>2827</v>
      </c>
      <c r="E3330" s="594" t="s">
        <v>194</v>
      </c>
      <c r="F3330" s="594" t="s">
        <v>1286</v>
      </c>
      <c r="G3330" s="596" t="s">
        <v>2829</v>
      </c>
      <c r="H3330" s="597">
        <v>2443380000</v>
      </c>
    </row>
    <row r="3331" spans="1:8">
      <c r="A3331" s="594" t="s">
        <v>132</v>
      </c>
      <c r="B3331" s="594" t="s">
        <v>996</v>
      </c>
      <c r="C3331" s="594" t="s">
        <v>570</v>
      </c>
      <c r="D3331" s="594" t="s">
        <v>2827</v>
      </c>
      <c r="E3331" s="594" t="s">
        <v>194</v>
      </c>
      <c r="F3331" s="594" t="s">
        <v>200</v>
      </c>
      <c r="G3331" s="596" t="s">
        <v>201</v>
      </c>
      <c r="H3331" s="597">
        <v>40778000</v>
      </c>
    </row>
    <row r="3332" spans="1:8">
      <c r="A3332" s="594" t="s">
        <v>132</v>
      </c>
      <c r="B3332" s="594" t="s">
        <v>996</v>
      </c>
      <c r="C3332" s="594" t="s">
        <v>570</v>
      </c>
      <c r="D3332" s="594" t="s">
        <v>2827</v>
      </c>
      <c r="E3332" s="594" t="s">
        <v>573</v>
      </c>
      <c r="F3332" s="595" t="s">
        <v>411</v>
      </c>
      <c r="G3332" s="596" t="s">
        <v>2703</v>
      </c>
      <c r="H3332" s="597">
        <v>29307000</v>
      </c>
    </row>
    <row r="3333" spans="1:8">
      <c r="A3333" s="594" t="s">
        <v>132</v>
      </c>
      <c r="B3333" s="594" t="s">
        <v>996</v>
      </c>
      <c r="C3333" s="594" t="s">
        <v>570</v>
      </c>
      <c r="D3333" s="594" t="s">
        <v>2827</v>
      </c>
      <c r="E3333" s="594" t="s">
        <v>573</v>
      </c>
      <c r="F3333" s="594" t="s">
        <v>574</v>
      </c>
      <c r="G3333" s="596" t="s">
        <v>2704</v>
      </c>
      <c r="H3333" s="597">
        <v>29307000</v>
      </c>
    </row>
    <row r="3334" spans="1:8">
      <c r="A3334" s="594" t="s">
        <v>132</v>
      </c>
      <c r="B3334" s="594" t="s">
        <v>996</v>
      </c>
      <c r="C3334" s="594" t="s">
        <v>570</v>
      </c>
      <c r="D3334" s="594" t="s">
        <v>2827</v>
      </c>
      <c r="E3334" s="594" t="s">
        <v>550</v>
      </c>
      <c r="F3334" s="595" t="s">
        <v>411</v>
      </c>
      <c r="G3334" s="596" t="s">
        <v>2705</v>
      </c>
      <c r="H3334" s="597">
        <v>49570000</v>
      </c>
    </row>
    <row r="3335" spans="1:8">
      <c r="A3335" s="594" t="s">
        <v>132</v>
      </c>
      <c r="B3335" s="594" t="s">
        <v>996</v>
      </c>
      <c r="C3335" s="594" t="s">
        <v>570</v>
      </c>
      <c r="D3335" s="594" t="s">
        <v>2827</v>
      </c>
      <c r="E3335" s="594" t="s">
        <v>550</v>
      </c>
      <c r="F3335" s="594" t="s">
        <v>2706</v>
      </c>
      <c r="G3335" s="596" t="s">
        <v>72</v>
      </c>
      <c r="H3335" s="597">
        <v>49570000</v>
      </c>
    </row>
    <row r="3336" spans="1:8">
      <c r="A3336" s="594" t="s">
        <v>132</v>
      </c>
      <c r="B3336" s="594" t="s">
        <v>996</v>
      </c>
      <c r="C3336" s="594" t="s">
        <v>570</v>
      </c>
      <c r="D3336" s="594" t="s">
        <v>2827</v>
      </c>
      <c r="E3336" s="594" t="s">
        <v>1293</v>
      </c>
      <c r="F3336" s="595" t="s">
        <v>411</v>
      </c>
      <c r="G3336" s="596" t="s">
        <v>2797</v>
      </c>
      <c r="H3336" s="597">
        <v>64200000</v>
      </c>
    </row>
    <row r="3337" spans="1:8">
      <c r="A3337" s="594" t="s">
        <v>132</v>
      </c>
      <c r="B3337" s="594" t="s">
        <v>996</v>
      </c>
      <c r="C3337" s="594" t="s">
        <v>570</v>
      </c>
      <c r="D3337" s="594" t="s">
        <v>2827</v>
      </c>
      <c r="E3337" s="594" t="s">
        <v>1293</v>
      </c>
      <c r="F3337" s="594" t="s">
        <v>1296</v>
      </c>
      <c r="G3337" s="596" t="s">
        <v>2824</v>
      </c>
      <c r="H3337" s="597">
        <v>3210000</v>
      </c>
    </row>
    <row r="3338" spans="1:8">
      <c r="A3338" s="594" t="s">
        <v>132</v>
      </c>
      <c r="B3338" s="594" t="s">
        <v>996</v>
      </c>
      <c r="C3338" s="594" t="s">
        <v>570</v>
      </c>
      <c r="D3338" s="594" t="s">
        <v>2827</v>
      </c>
      <c r="E3338" s="594" t="s">
        <v>1293</v>
      </c>
      <c r="F3338" s="594" t="s">
        <v>1295</v>
      </c>
      <c r="G3338" s="596" t="s">
        <v>2798</v>
      </c>
      <c r="H3338" s="597">
        <v>41730000</v>
      </c>
    </row>
    <row r="3339" spans="1:8">
      <c r="A3339" s="594" t="s">
        <v>132</v>
      </c>
      <c r="B3339" s="594" t="s">
        <v>996</v>
      </c>
      <c r="C3339" s="594" t="s">
        <v>570</v>
      </c>
      <c r="D3339" s="594" t="s">
        <v>2827</v>
      </c>
      <c r="E3339" s="594" t="s">
        <v>1293</v>
      </c>
      <c r="F3339" s="594" t="s">
        <v>1294</v>
      </c>
      <c r="G3339" s="596" t="s">
        <v>2799</v>
      </c>
      <c r="H3339" s="597">
        <v>6420000</v>
      </c>
    </row>
    <row r="3340" spans="1:8">
      <c r="A3340" s="594" t="s">
        <v>132</v>
      </c>
      <c r="B3340" s="594" t="s">
        <v>996</v>
      </c>
      <c r="C3340" s="594" t="s">
        <v>570</v>
      </c>
      <c r="D3340" s="594" t="s">
        <v>2827</v>
      </c>
      <c r="E3340" s="594" t="s">
        <v>1293</v>
      </c>
      <c r="F3340" s="594" t="s">
        <v>1292</v>
      </c>
      <c r="G3340" s="596" t="s">
        <v>2818</v>
      </c>
      <c r="H3340" s="597">
        <v>12840000</v>
      </c>
    </row>
    <row r="3341" spans="1:8">
      <c r="A3341" s="594" t="s">
        <v>132</v>
      </c>
      <c r="B3341" s="594" t="s">
        <v>996</v>
      </c>
      <c r="C3341" s="594" t="s">
        <v>570</v>
      </c>
      <c r="D3341" s="594" t="s">
        <v>2838</v>
      </c>
      <c r="E3341" s="595" t="s">
        <v>411</v>
      </c>
      <c r="F3341" s="595" t="s">
        <v>411</v>
      </c>
      <c r="G3341" s="596" t="s">
        <v>2839</v>
      </c>
      <c r="H3341" s="597">
        <v>33793658000</v>
      </c>
    </row>
    <row r="3342" spans="1:8">
      <c r="A3342" s="594" t="s">
        <v>132</v>
      </c>
      <c r="B3342" s="594" t="s">
        <v>996</v>
      </c>
      <c r="C3342" s="594" t="s">
        <v>570</v>
      </c>
      <c r="D3342" s="594" t="s">
        <v>2838</v>
      </c>
      <c r="E3342" s="594" t="s">
        <v>142</v>
      </c>
      <c r="F3342" s="595" t="s">
        <v>411</v>
      </c>
      <c r="G3342" s="596" t="s">
        <v>143</v>
      </c>
      <c r="H3342" s="597">
        <v>5203896061</v>
      </c>
    </row>
    <row r="3343" spans="1:8">
      <c r="A3343" s="594" t="s">
        <v>132</v>
      </c>
      <c r="B3343" s="594" t="s">
        <v>996</v>
      </c>
      <c r="C3343" s="594" t="s">
        <v>570</v>
      </c>
      <c r="D3343" s="594" t="s">
        <v>2838</v>
      </c>
      <c r="E3343" s="594" t="s">
        <v>142</v>
      </c>
      <c r="F3343" s="594" t="s">
        <v>144</v>
      </c>
      <c r="G3343" s="596" t="s">
        <v>2664</v>
      </c>
      <c r="H3343" s="597">
        <v>5203896061</v>
      </c>
    </row>
    <row r="3344" spans="1:8">
      <c r="A3344" s="594" t="s">
        <v>132</v>
      </c>
      <c r="B3344" s="594" t="s">
        <v>996</v>
      </c>
      <c r="C3344" s="594" t="s">
        <v>570</v>
      </c>
      <c r="D3344" s="594" t="s">
        <v>2838</v>
      </c>
      <c r="E3344" s="594" t="s">
        <v>148</v>
      </c>
      <c r="F3344" s="595" t="s">
        <v>411</v>
      </c>
      <c r="G3344" s="596" t="s">
        <v>149</v>
      </c>
      <c r="H3344" s="597">
        <v>2388180236</v>
      </c>
    </row>
    <row r="3345" spans="1:8">
      <c r="A3345" s="594" t="s">
        <v>132</v>
      </c>
      <c r="B3345" s="594" t="s">
        <v>996</v>
      </c>
      <c r="C3345" s="594" t="s">
        <v>570</v>
      </c>
      <c r="D3345" s="594" t="s">
        <v>2838</v>
      </c>
      <c r="E3345" s="594" t="s">
        <v>148</v>
      </c>
      <c r="F3345" s="594" t="s">
        <v>223</v>
      </c>
      <c r="G3345" s="596" t="s">
        <v>224</v>
      </c>
      <c r="H3345" s="597">
        <v>360191000</v>
      </c>
    </row>
    <row r="3346" spans="1:8">
      <c r="A3346" s="594" t="s">
        <v>132</v>
      </c>
      <c r="B3346" s="594" t="s">
        <v>996</v>
      </c>
      <c r="C3346" s="594" t="s">
        <v>570</v>
      </c>
      <c r="D3346" s="594" t="s">
        <v>2838</v>
      </c>
      <c r="E3346" s="594" t="s">
        <v>148</v>
      </c>
      <c r="F3346" s="594" t="s">
        <v>1075</v>
      </c>
      <c r="G3346" s="596" t="s">
        <v>2666</v>
      </c>
      <c r="H3346" s="597">
        <v>96033000</v>
      </c>
    </row>
    <row r="3347" spans="1:8">
      <c r="A3347" s="594" t="s">
        <v>132</v>
      </c>
      <c r="B3347" s="594" t="s">
        <v>996</v>
      </c>
      <c r="C3347" s="594" t="s">
        <v>570</v>
      </c>
      <c r="D3347" s="594" t="s">
        <v>2838</v>
      </c>
      <c r="E3347" s="594" t="s">
        <v>148</v>
      </c>
      <c r="F3347" s="594" t="s">
        <v>593</v>
      </c>
      <c r="G3347" s="596" t="s">
        <v>594</v>
      </c>
      <c r="H3347" s="597">
        <v>1274416750</v>
      </c>
    </row>
    <row r="3348" spans="1:8">
      <c r="A3348" s="594" t="s">
        <v>132</v>
      </c>
      <c r="B3348" s="594" t="s">
        <v>996</v>
      </c>
      <c r="C3348" s="594" t="s">
        <v>570</v>
      </c>
      <c r="D3348" s="594" t="s">
        <v>2838</v>
      </c>
      <c r="E3348" s="594" t="s">
        <v>148</v>
      </c>
      <c r="F3348" s="594" t="s">
        <v>150</v>
      </c>
      <c r="G3348" s="596" t="s">
        <v>151</v>
      </c>
      <c r="H3348" s="597">
        <v>10331000</v>
      </c>
    </row>
    <row r="3349" spans="1:8">
      <c r="A3349" s="594" t="s">
        <v>132</v>
      </c>
      <c r="B3349" s="594" t="s">
        <v>996</v>
      </c>
      <c r="C3349" s="594" t="s">
        <v>570</v>
      </c>
      <c r="D3349" s="594" t="s">
        <v>2838</v>
      </c>
      <c r="E3349" s="594" t="s">
        <v>148</v>
      </c>
      <c r="F3349" s="594" t="s">
        <v>605</v>
      </c>
      <c r="G3349" s="596" t="s">
        <v>2668</v>
      </c>
      <c r="H3349" s="597">
        <v>619554686</v>
      </c>
    </row>
    <row r="3350" spans="1:8">
      <c r="A3350" s="594" t="s">
        <v>132</v>
      </c>
      <c r="B3350" s="594" t="s">
        <v>996</v>
      </c>
      <c r="C3350" s="594" t="s">
        <v>570</v>
      </c>
      <c r="D3350" s="594" t="s">
        <v>2838</v>
      </c>
      <c r="E3350" s="594" t="s">
        <v>148</v>
      </c>
      <c r="F3350" s="594" t="s">
        <v>227</v>
      </c>
      <c r="G3350" s="596" t="s">
        <v>2669</v>
      </c>
      <c r="H3350" s="597">
        <v>27653800</v>
      </c>
    </row>
    <row r="3351" spans="1:8">
      <c r="A3351" s="594" t="s">
        <v>132</v>
      </c>
      <c r="B3351" s="594" t="s">
        <v>996</v>
      </c>
      <c r="C3351" s="594" t="s">
        <v>570</v>
      </c>
      <c r="D3351" s="594" t="s">
        <v>2838</v>
      </c>
      <c r="E3351" s="594" t="s">
        <v>475</v>
      </c>
      <c r="F3351" s="595" t="s">
        <v>411</v>
      </c>
      <c r="G3351" s="596" t="s">
        <v>2806</v>
      </c>
      <c r="H3351" s="597">
        <v>1738724000</v>
      </c>
    </row>
    <row r="3352" spans="1:8">
      <c r="A3352" s="594" t="s">
        <v>132</v>
      </c>
      <c r="B3352" s="594" t="s">
        <v>996</v>
      </c>
      <c r="C3352" s="594" t="s">
        <v>570</v>
      </c>
      <c r="D3352" s="594" t="s">
        <v>2838</v>
      </c>
      <c r="E3352" s="594" t="s">
        <v>475</v>
      </c>
      <c r="F3352" s="594" t="s">
        <v>2807</v>
      </c>
      <c r="G3352" s="596" t="s">
        <v>2808</v>
      </c>
      <c r="H3352" s="597">
        <v>59400000</v>
      </c>
    </row>
    <row r="3353" spans="1:8">
      <c r="A3353" s="594" t="s">
        <v>132</v>
      </c>
      <c r="B3353" s="594" t="s">
        <v>996</v>
      </c>
      <c r="C3353" s="594" t="s">
        <v>570</v>
      </c>
      <c r="D3353" s="594" t="s">
        <v>2838</v>
      </c>
      <c r="E3353" s="594" t="s">
        <v>475</v>
      </c>
      <c r="F3353" s="594" t="s">
        <v>2809</v>
      </c>
      <c r="G3353" s="596" t="s">
        <v>468</v>
      </c>
      <c r="H3353" s="597">
        <v>1658524000</v>
      </c>
    </row>
    <row r="3354" spans="1:8">
      <c r="A3354" s="594" t="s">
        <v>132</v>
      </c>
      <c r="B3354" s="594" t="s">
        <v>996</v>
      </c>
      <c r="C3354" s="594" t="s">
        <v>570</v>
      </c>
      <c r="D3354" s="594" t="s">
        <v>2838</v>
      </c>
      <c r="E3354" s="594" t="s">
        <v>475</v>
      </c>
      <c r="F3354" s="594" t="s">
        <v>1055</v>
      </c>
      <c r="G3354" s="596" t="s">
        <v>2810</v>
      </c>
      <c r="H3354" s="597">
        <v>20800000</v>
      </c>
    </row>
    <row r="3355" spans="1:8">
      <c r="A3355" s="594" t="s">
        <v>132</v>
      </c>
      <c r="B3355" s="594" t="s">
        <v>996</v>
      </c>
      <c r="C3355" s="594" t="s">
        <v>570</v>
      </c>
      <c r="D3355" s="594" t="s">
        <v>2838</v>
      </c>
      <c r="E3355" s="594" t="s">
        <v>152</v>
      </c>
      <c r="F3355" s="595" t="s">
        <v>411</v>
      </c>
      <c r="G3355" s="596" t="s">
        <v>153</v>
      </c>
      <c r="H3355" s="597">
        <v>18923000</v>
      </c>
    </row>
    <row r="3356" spans="1:8">
      <c r="A3356" s="594" t="s">
        <v>132</v>
      </c>
      <c r="B3356" s="594" t="s">
        <v>996</v>
      </c>
      <c r="C3356" s="594" t="s">
        <v>570</v>
      </c>
      <c r="D3356" s="594" t="s">
        <v>2838</v>
      </c>
      <c r="E3356" s="594" t="s">
        <v>152</v>
      </c>
      <c r="F3356" s="594" t="s">
        <v>606</v>
      </c>
      <c r="G3356" s="596" t="s">
        <v>195</v>
      </c>
      <c r="H3356" s="597">
        <v>18923000</v>
      </c>
    </row>
    <row r="3357" spans="1:8">
      <c r="A3357" s="594" t="s">
        <v>132</v>
      </c>
      <c r="B3357" s="594" t="s">
        <v>996</v>
      </c>
      <c r="C3357" s="594" t="s">
        <v>570</v>
      </c>
      <c r="D3357" s="594" t="s">
        <v>2838</v>
      </c>
      <c r="E3357" s="594" t="s">
        <v>156</v>
      </c>
      <c r="F3357" s="595" t="s">
        <v>411</v>
      </c>
      <c r="G3357" s="596" t="s">
        <v>514</v>
      </c>
      <c r="H3357" s="597">
        <v>1452138798</v>
      </c>
    </row>
    <row r="3358" spans="1:8">
      <c r="A3358" s="594" t="s">
        <v>132</v>
      </c>
      <c r="B3358" s="594" t="s">
        <v>996</v>
      </c>
      <c r="C3358" s="594" t="s">
        <v>570</v>
      </c>
      <c r="D3358" s="594" t="s">
        <v>2838</v>
      </c>
      <c r="E3358" s="594" t="s">
        <v>156</v>
      </c>
      <c r="F3358" s="594" t="s">
        <v>157</v>
      </c>
      <c r="G3358" s="596" t="s">
        <v>158</v>
      </c>
      <c r="H3358" s="597">
        <v>1083165867</v>
      </c>
    </row>
    <row r="3359" spans="1:8">
      <c r="A3359" s="594" t="s">
        <v>132</v>
      </c>
      <c r="B3359" s="594" t="s">
        <v>996</v>
      </c>
      <c r="C3359" s="594" t="s">
        <v>570</v>
      </c>
      <c r="D3359" s="594" t="s">
        <v>2838</v>
      </c>
      <c r="E3359" s="594" t="s">
        <v>156</v>
      </c>
      <c r="F3359" s="594" t="s">
        <v>159</v>
      </c>
      <c r="G3359" s="596" t="s">
        <v>160</v>
      </c>
      <c r="H3359" s="597">
        <v>185685580</v>
      </c>
    </row>
    <row r="3360" spans="1:8">
      <c r="A3360" s="594" t="s">
        <v>132</v>
      </c>
      <c r="B3360" s="594" t="s">
        <v>996</v>
      </c>
      <c r="C3360" s="594" t="s">
        <v>570</v>
      </c>
      <c r="D3360" s="594" t="s">
        <v>2838</v>
      </c>
      <c r="E3360" s="594" t="s">
        <v>156</v>
      </c>
      <c r="F3360" s="594" t="s">
        <v>161</v>
      </c>
      <c r="G3360" s="596" t="s">
        <v>162</v>
      </c>
      <c r="H3360" s="597">
        <v>123411201</v>
      </c>
    </row>
    <row r="3361" spans="1:8">
      <c r="A3361" s="594" t="s">
        <v>132</v>
      </c>
      <c r="B3361" s="594" t="s">
        <v>996</v>
      </c>
      <c r="C3361" s="594" t="s">
        <v>570</v>
      </c>
      <c r="D3361" s="594" t="s">
        <v>2838</v>
      </c>
      <c r="E3361" s="594" t="s">
        <v>156</v>
      </c>
      <c r="F3361" s="594" t="s">
        <v>1</v>
      </c>
      <c r="G3361" s="596" t="s">
        <v>2</v>
      </c>
      <c r="H3361" s="597">
        <v>59876150</v>
      </c>
    </row>
    <row r="3362" spans="1:8">
      <c r="A3362" s="594" t="s">
        <v>132</v>
      </c>
      <c r="B3362" s="594" t="s">
        <v>996</v>
      </c>
      <c r="C3362" s="594" t="s">
        <v>570</v>
      </c>
      <c r="D3362" s="594" t="s">
        <v>2838</v>
      </c>
      <c r="E3362" s="594" t="s">
        <v>163</v>
      </c>
      <c r="F3362" s="595" t="s">
        <v>411</v>
      </c>
      <c r="G3362" s="596" t="s">
        <v>164</v>
      </c>
      <c r="H3362" s="597">
        <v>925713910</v>
      </c>
    </row>
    <row r="3363" spans="1:8">
      <c r="A3363" s="594" t="s">
        <v>132</v>
      </c>
      <c r="B3363" s="594" t="s">
        <v>996</v>
      </c>
      <c r="C3363" s="594" t="s">
        <v>570</v>
      </c>
      <c r="D3363" s="594" t="s">
        <v>2838</v>
      </c>
      <c r="E3363" s="594" t="s">
        <v>163</v>
      </c>
      <c r="F3363" s="594" t="s">
        <v>1060</v>
      </c>
      <c r="G3363" s="596" t="s">
        <v>2672</v>
      </c>
      <c r="H3363" s="597">
        <v>419354910</v>
      </c>
    </row>
    <row r="3364" spans="1:8">
      <c r="A3364" s="594" t="s">
        <v>132</v>
      </c>
      <c r="B3364" s="594" t="s">
        <v>996</v>
      </c>
      <c r="C3364" s="594" t="s">
        <v>570</v>
      </c>
      <c r="D3364" s="594" t="s">
        <v>2838</v>
      </c>
      <c r="E3364" s="594" t="s">
        <v>163</v>
      </c>
      <c r="F3364" s="594" t="s">
        <v>165</v>
      </c>
      <c r="G3364" s="596" t="s">
        <v>195</v>
      </c>
      <c r="H3364" s="597">
        <v>506359000</v>
      </c>
    </row>
    <row r="3365" spans="1:8">
      <c r="A3365" s="594" t="s">
        <v>132</v>
      </c>
      <c r="B3365" s="594" t="s">
        <v>996</v>
      </c>
      <c r="C3365" s="594" t="s">
        <v>570</v>
      </c>
      <c r="D3365" s="594" t="s">
        <v>2838</v>
      </c>
      <c r="E3365" s="594" t="s">
        <v>167</v>
      </c>
      <c r="F3365" s="595" t="s">
        <v>411</v>
      </c>
      <c r="G3365" s="596" t="s">
        <v>168</v>
      </c>
      <c r="H3365" s="597">
        <v>877165172</v>
      </c>
    </row>
    <row r="3366" spans="1:8">
      <c r="A3366" s="594" t="s">
        <v>132</v>
      </c>
      <c r="B3366" s="594" t="s">
        <v>996</v>
      </c>
      <c r="C3366" s="594" t="s">
        <v>570</v>
      </c>
      <c r="D3366" s="594" t="s">
        <v>2838</v>
      </c>
      <c r="E3366" s="594" t="s">
        <v>167</v>
      </c>
      <c r="F3366" s="594" t="s">
        <v>228</v>
      </c>
      <c r="G3366" s="596" t="s">
        <v>2673</v>
      </c>
      <c r="H3366" s="597">
        <v>359677209</v>
      </c>
    </row>
    <row r="3367" spans="1:8">
      <c r="A3367" s="594" t="s">
        <v>132</v>
      </c>
      <c r="B3367" s="594" t="s">
        <v>996</v>
      </c>
      <c r="C3367" s="594" t="s">
        <v>570</v>
      </c>
      <c r="D3367" s="594" t="s">
        <v>2838</v>
      </c>
      <c r="E3367" s="594" t="s">
        <v>167</v>
      </c>
      <c r="F3367" s="594" t="s">
        <v>169</v>
      </c>
      <c r="G3367" s="596" t="s">
        <v>2674</v>
      </c>
      <c r="H3367" s="597">
        <v>412127273</v>
      </c>
    </row>
    <row r="3368" spans="1:8">
      <c r="A3368" s="594" t="s">
        <v>132</v>
      </c>
      <c r="B3368" s="594" t="s">
        <v>996</v>
      </c>
      <c r="C3368" s="594" t="s">
        <v>570</v>
      </c>
      <c r="D3368" s="594" t="s">
        <v>2838</v>
      </c>
      <c r="E3368" s="594" t="s">
        <v>167</v>
      </c>
      <c r="F3368" s="594" t="s">
        <v>230</v>
      </c>
      <c r="G3368" s="596" t="s">
        <v>2675</v>
      </c>
      <c r="H3368" s="597">
        <v>77491690</v>
      </c>
    </row>
    <row r="3369" spans="1:8">
      <c r="A3369" s="594" t="s">
        <v>132</v>
      </c>
      <c r="B3369" s="594" t="s">
        <v>996</v>
      </c>
      <c r="C3369" s="594" t="s">
        <v>570</v>
      </c>
      <c r="D3369" s="594" t="s">
        <v>2838</v>
      </c>
      <c r="E3369" s="594" t="s">
        <v>167</v>
      </c>
      <c r="F3369" s="594" t="s">
        <v>214</v>
      </c>
      <c r="G3369" s="596" t="s">
        <v>2676</v>
      </c>
      <c r="H3369" s="597">
        <v>14880000</v>
      </c>
    </row>
    <row r="3370" spans="1:8">
      <c r="A3370" s="594" t="s">
        <v>132</v>
      </c>
      <c r="B3370" s="594" t="s">
        <v>996</v>
      </c>
      <c r="C3370" s="594" t="s">
        <v>570</v>
      </c>
      <c r="D3370" s="594" t="s">
        <v>2838</v>
      </c>
      <c r="E3370" s="594" t="s">
        <v>167</v>
      </c>
      <c r="F3370" s="594" t="s">
        <v>354</v>
      </c>
      <c r="G3370" s="596" t="s">
        <v>2736</v>
      </c>
      <c r="H3370" s="597">
        <v>4089000</v>
      </c>
    </row>
    <row r="3371" spans="1:8">
      <c r="A3371" s="594" t="s">
        <v>132</v>
      </c>
      <c r="B3371" s="594" t="s">
        <v>996</v>
      </c>
      <c r="C3371" s="594" t="s">
        <v>570</v>
      </c>
      <c r="D3371" s="594" t="s">
        <v>2838</v>
      </c>
      <c r="E3371" s="594" t="s">
        <v>167</v>
      </c>
      <c r="F3371" s="594" t="s">
        <v>232</v>
      </c>
      <c r="G3371" s="596" t="s">
        <v>195</v>
      </c>
      <c r="H3371" s="597">
        <v>8900000</v>
      </c>
    </row>
    <row r="3372" spans="1:8">
      <c r="A3372" s="594" t="s">
        <v>132</v>
      </c>
      <c r="B3372" s="594" t="s">
        <v>996</v>
      </c>
      <c r="C3372" s="594" t="s">
        <v>570</v>
      </c>
      <c r="D3372" s="594" t="s">
        <v>2838</v>
      </c>
      <c r="E3372" s="594" t="s">
        <v>171</v>
      </c>
      <c r="F3372" s="595" t="s">
        <v>411</v>
      </c>
      <c r="G3372" s="596" t="s">
        <v>2677</v>
      </c>
      <c r="H3372" s="597">
        <v>303405500</v>
      </c>
    </row>
    <row r="3373" spans="1:8">
      <c r="A3373" s="594" t="s">
        <v>132</v>
      </c>
      <c r="B3373" s="594" t="s">
        <v>996</v>
      </c>
      <c r="C3373" s="594" t="s">
        <v>570</v>
      </c>
      <c r="D3373" s="594" t="s">
        <v>2838</v>
      </c>
      <c r="E3373" s="594" t="s">
        <v>171</v>
      </c>
      <c r="F3373" s="594" t="s">
        <v>173</v>
      </c>
      <c r="G3373" s="596" t="s">
        <v>174</v>
      </c>
      <c r="H3373" s="597">
        <v>139295500</v>
      </c>
    </row>
    <row r="3374" spans="1:8">
      <c r="A3374" s="594" t="s">
        <v>132</v>
      </c>
      <c r="B3374" s="594" t="s">
        <v>996</v>
      </c>
      <c r="C3374" s="594" t="s">
        <v>570</v>
      </c>
      <c r="D3374" s="594" t="s">
        <v>2838</v>
      </c>
      <c r="E3374" s="594" t="s">
        <v>171</v>
      </c>
      <c r="F3374" s="594" t="s">
        <v>216</v>
      </c>
      <c r="G3374" s="596" t="s">
        <v>217</v>
      </c>
      <c r="H3374" s="597">
        <v>45635000</v>
      </c>
    </row>
    <row r="3375" spans="1:8">
      <c r="A3375" s="594" t="s">
        <v>132</v>
      </c>
      <c r="B3375" s="594" t="s">
        <v>996</v>
      </c>
      <c r="C3375" s="594" t="s">
        <v>570</v>
      </c>
      <c r="D3375" s="594" t="s">
        <v>2838</v>
      </c>
      <c r="E3375" s="594" t="s">
        <v>171</v>
      </c>
      <c r="F3375" s="594" t="s">
        <v>5</v>
      </c>
      <c r="G3375" s="596" t="s">
        <v>2678</v>
      </c>
      <c r="H3375" s="597">
        <v>68475000</v>
      </c>
    </row>
    <row r="3376" spans="1:8">
      <c r="A3376" s="594" t="s">
        <v>132</v>
      </c>
      <c r="B3376" s="594" t="s">
        <v>996</v>
      </c>
      <c r="C3376" s="594" t="s">
        <v>570</v>
      </c>
      <c r="D3376" s="594" t="s">
        <v>2838</v>
      </c>
      <c r="E3376" s="594" t="s">
        <v>171</v>
      </c>
      <c r="F3376" s="594" t="s">
        <v>175</v>
      </c>
      <c r="G3376" s="596" t="s">
        <v>176</v>
      </c>
      <c r="H3376" s="597">
        <v>50000000</v>
      </c>
    </row>
    <row r="3377" spans="1:8">
      <c r="A3377" s="594" t="s">
        <v>132</v>
      </c>
      <c r="B3377" s="594" t="s">
        <v>996</v>
      </c>
      <c r="C3377" s="594" t="s">
        <v>570</v>
      </c>
      <c r="D3377" s="594" t="s">
        <v>2838</v>
      </c>
      <c r="E3377" s="594" t="s">
        <v>177</v>
      </c>
      <c r="F3377" s="595" t="s">
        <v>411</v>
      </c>
      <c r="G3377" s="596" t="s">
        <v>178</v>
      </c>
      <c r="H3377" s="597">
        <v>142815843</v>
      </c>
    </row>
    <row r="3378" spans="1:8">
      <c r="A3378" s="594" t="s">
        <v>132</v>
      </c>
      <c r="B3378" s="594" t="s">
        <v>996</v>
      </c>
      <c r="C3378" s="594" t="s">
        <v>570</v>
      </c>
      <c r="D3378" s="594" t="s">
        <v>2838</v>
      </c>
      <c r="E3378" s="594" t="s">
        <v>177</v>
      </c>
      <c r="F3378" s="594" t="s">
        <v>179</v>
      </c>
      <c r="G3378" s="596" t="s">
        <v>2679</v>
      </c>
      <c r="H3378" s="597">
        <v>20576563</v>
      </c>
    </row>
    <row r="3379" spans="1:8">
      <c r="A3379" s="594" t="s">
        <v>132</v>
      </c>
      <c r="B3379" s="594" t="s">
        <v>996</v>
      </c>
      <c r="C3379" s="594" t="s">
        <v>570</v>
      </c>
      <c r="D3379" s="594" t="s">
        <v>2838</v>
      </c>
      <c r="E3379" s="594" t="s">
        <v>177</v>
      </c>
      <c r="F3379" s="594" t="s">
        <v>181</v>
      </c>
      <c r="G3379" s="596" t="s">
        <v>182</v>
      </c>
      <c r="H3379" s="597">
        <v>2364246</v>
      </c>
    </row>
    <row r="3380" spans="1:8">
      <c r="A3380" s="594" t="s">
        <v>132</v>
      </c>
      <c r="B3380" s="594" t="s">
        <v>996</v>
      </c>
      <c r="C3380" s="594" t="s">
        <v>570</v>
      </c>
      <c r="D3380" s="594" t="s">
        <v>2838</v>
      </c>
      <c r="E3380" s="594" t="s">
        <v>177</v>
      </c>
      <c r="F3380" s="594" t="s">
        <v>1290</v>
      </c>
      <c r="G3380" s="596" t="s">
        <v>2721</v>
      </c>
      <c r="H3380" s="597">
        <v>28992334</v>
      </c>
    </row>
    <row r="3381" spans="1:8">
      <c r="A3381" s="594" t="s">
        <v>132</v>
      </c>
      <c r="B3381" s="594" t="s">
        <v>996</v>
      </c>
      <c r="C3381" s="594" t="s">
        <v>570</v>
      </c>
      <c r="D3381" s="594" t="s">
        <v>2838</v>
      </c>
      <c r="E3381" s="594" t="s">
        <v>177</v>
      </c>
      <c r="F3381" s="594" t="s">
        <v>441</v>
      </c>
      <c r="G3381" s="596" t="s">
        <v>2728</v>
      </c>
      <c r="H3381" s="597">
        <v>79337000</v>
      </c>
    </row>
    <row r="3382" spans="1:8">
      <c r="A3382" s="594" t="s">
        <v>132</v>
      </c>
      <c r="B3382" s="594" t="s">
        <v>996</v>
      </c>
      <c r="C3382" s="594" t="s">
        <v>570</v>
      </c>
      <c r="D3382" s="594" t="s">
        <v>2838</v>
      </c>
      <c r="E3382" s="594" t="s">
        <v>177</v>
      </c>
      <c r="F3382" s="594" t="s">
        <v>1297</v>
      </c>
      <c r="G3382" s="596" t="s">
        <v>2680</v>
      </c>
      <c r="H3382" s="597">
        <v>8183700</v>
      </c>
    </row>
    <row r="3383" spans="1:8">
      <c r="A3383" s="594" t="s">
        <v>132</v>
      </c>
      <c r="B3383" s="594" t="s">
        <v>996</v>
      </c>
      <c r="C3383" s="594" t="s">
        <v>570</v>
      </c>
      <c r="D3383" s="594" t="s">
        <v>2838</v>
      </c>
      <c r="E3383" s="594" t="s">
        <v>177</v>
      </c>
      <c r="F3383" s="594" t="s">
        <v>239</v>
      </c>
      <c r="G3383" s="596" t="s">
        <v>205</v>
      </c>
      <c r="H3383" s="597">
        <v>3362000</v>
      </c>
    </row>
    <row r="3384" spans="1:8">
      <c r="A3384" s="594" t="s">
        <v>132</v>
      </c>
      <c r="B3384" s="594" t="s">
        <v>996</v>
      </c>
      <c r="C3384" s="594" t="s">
        <v>570</v>
      </c>
      <c r="D3384" s="594" t="s">
        <v>2838</v>
      </c>
      <c r="E3384" s="594" t="s">
        <v>183</v>
      </c>
      <c r="F3384" s="595" t="s">
        <v>411</v>
      </c>
      <c r="G3384" s="596" t="s">
        <v>184</v>
      </c>
      <c r="H3384" s="597">
        <v>238720400</v>
      </c>
    </row>
    <row r="3385" spans="1:8">
      <c r="A3385" s="594" t="s">
        <v>132</v>
      </c>
      <c r="B3385" s="594" t="s">
        <v>996</v>
      </c>
      <c r="C3385" s="594" t="s">
        <v>570</v>
      </c>
      <c r="D3385" s="594" t="s">
        <v>2838</v>
      </c>
      <c r="E3385" s="594" t="s">
        <v>183</v>
      </c>
      <c r="F3385" s="594" t="s">
        <v>587</v>
      </c>
      <c r="G3385" s="596" t="s">
        <v>588</v>
      </c>
      <c r="H3385" s="597">
        <v>73263100</v>
      </c>
    </row>
    <row r="3386" spans="1:8">
      <c r="A3386" s="594" t="s">
        <v>132</v>
      </c>
      <c r="B3386" s="594" t="s">
        <v>996</v>
      </c>
      <c r="C3386" s="594" t="s">
        <v>570</v>
      </c>
      <c r="D3386" s="594" t="s">
        <v>2838</v>
      </c>
      <c r="E3386" s="594" t="s">
        <v>183</v>
      </c>
      <c r="F3386" s="594" t="s">
        <v>736</v>
      </c>
      <c r="G3386" s="596" t="s">
        <v>737</v>
      </c>
      <c r="H3386" s="597">
        <v>90230000</v>
      </c>
    </row>
    <row r="3387" spans="1:8">
      <c r="A3387" s="594" t="s">
        <v>132</v>
      </c>
      <c r="B3387" s="594" t="s">
        <v>996</v>
      </c>
      <c r="C3387" s="594" t="s">
        <v>570</v>
      </c>
      <c r="D3387" s="594" t="s">
        <v>2838</v>
      </c>
      <c r="E3387" s="594" t="s">
        <v>183</v>
      </c>
      <c r="F3387" s="594" t="s">
        <v>185</v>
      </c>
      <c r="G3387" s="596" t="s">
        <v>186</v>
      </c>
      <c r="H3387" s="597">
        <v>63145000</v>
      </c>
    </row>
    <row r="3388" spans="1:8">
      <c r="A3388" s="594" t="s">
        <v>132</v>
      </c>
      <c r="B3388" s="594" t="s">
        <v>996</v>
      </c>
      <c r="C3388" s="594" t="s">
        <v>570</v>
      </c>
      <c r="D3388" s="594" t="s">
        <v>2838</v>
      </c>
      <c r="E3388" s="594" t="s">
        <v>183</v>
      </c>
      <c r="F3388" s="594" t="s">
        <v>187</v>
      </c>
      <c r="G3388" s="596" t="s">
        <v>2683</v>
      </c>
      <c r="H3388" s="597">
        <v>12082300</v>
      </c>
    </row>
    <row r="3389" spans="1:8">
      <c r="A3389" s="594" t="s">
        <v>132</v>
      </c>
      <c r="B3389" s="594" t="s">
        <v>996</v>
      </c>
      <c r="C3389" s="594" t="s">
        <v>570</v>
      </c>
      <c r="D3389" s="594" t="s">
        <v>2838</v>
      </c>
      <c r="E3389" s="594" t="s">
        <v>738</v>
      </c>
      <c r="F3389" s="595" t="s">
        <v>411</v>
      </c>
      <c r="G3389" s="596" t="s">
        <v>739</v>
      </c>
      <c r="H3389" s="597">
        <v>40500000</v>
      </c>
    </row>
    <row r="3390" spans="1:8">
      <c r="A3390" s="594" t="s">
        <v>132</v>
      </c>
      <c r="B3390" s="594" t="s">
        <v>996</v>
      </c>
      <c r="C3390" s="594" t="s">
        <v>570</v>
      </c>
      <c r="D3390" s="594" t="s">
        <v>2838</v>
      </c>
      <c r="E3390" s="594" t="s">
        <v>738</v>
      </c>
      <c r="F3390" s="594" t="s">
        <v>296</v>
      </c>
      <c r="G3390" s="596" t="s">
        <v>297</v>
      </c>
      <c r="H3390" s="597">
        <v>3000000</v>
      </c>
    </row>
    <row r="3391" spans="1:8">
      <c r="A3391" s="594" t="s">
        <v>132</v>
      </c>
      <c r="B3391" s="594" t="s">
        <v>996</v>
      </c>
      <c r="C3391" s="594" t="s">
        <v>570</v>
      </c>
      <c r="D3391" s="594" t="s">
        <v>2838</v>
      </c>
      <c r="E3391" s="594" t="s">
        <v>738</v>
      </c>
      <c r="F3391" s="594" t="s">
        <v>742</v>
      </c>
      <c r="G3391" s="596" t="s">
        <v>743</v>
      </c>
      <c r="H3391" s="597">
        <v>37500000</v>
      </c>
    </row>
    <row r="3392" spans="1:8">
      <c r="A3392" s="594" t="s">
        <v>132</v>
      </c>
      <c r="B3392" s="594" t="s">
        <v>996</v>
      </c>
      <c r="C3392" s="594" t="s">
        <v>570</v>
      </c>
      <c r="D3392" s="594" t="s">
        <v>2838</v>
      </c>
      <c r="E3392" s="594" t="s">
        <v>744</v>
      </c>
      <c r="F3392" s="595" t="s">
        <v>411</v>
      </c>
      <c r="G3392" s="596" t="s">
        <v>2686</v>
      </c>
      <c r="H3392" s="597">
        <v>741102520</v>
      </c>
    </row>
    <row r="3393" spans="1:8">
      <c r="A3393" s="594" t="s">
        <v>132</v>
      </c>
      <c r="B3393" s="594" t="s">
        <v>996</v>
      </c>
      <c r="C3393" s="594" t="s">
        <v>570</v>
      </c>
      <c r="D3393" s="594" t="s">
        <v>2838</v>
      </c>
      <c r="E3393" s="594" t="s">
        <v>744</v>
      </c>
      <c r="F3393" s="594" t="s">
        <v>1061</v>
      </c>
      <c r="G3393" s="596" t="s">
        <v>2729</v>
      </c>
      <c r="H3393" s="597">
        <v>63814720</v>
      </c>
    </row>
    <row r="3394" spans="1:8">
      <c r="A3394" s="594" t="s">
        <v>132</v>
      </c>
      <c r="B3394" s="594" t="s">
        <v>996</v>
      </c>
      <c r="C3394" s="594" t="s">
        <v>570</v>
      </c>
      <c r="D3394" s="594" t="s">
        <v>2838</v>
      </c>
      <c r="E3394" s="594" t="s">
        <v>744</v>
      </c>
      <c r="F3394" s="594" t="s">
        <v>286</v>
      </c>
      <c r="G3394" s="596" t="s">
        <v>2688</v>
      </c>
      <c r="H3394" s="597">
        <v>400000</v>
      </c>
    </row>
    <row r="3395" spans="1:8">
      <c r="A3395" s="594" t="s">
        <v>132</v>
      </c>
      <c r="B3395" s="594" t="s">
        <v>996</v>
      </c>
      <c r="C3395" s="594" t="s">
        <v>570</v>
      </c>
      <c r="D3395" s="594" t="s">
        <v>2838</v>
      </c>
      <c r="E3395" s="594" t="s">
        <v>744</v>
      </c>
      <c r="F3395" s="594" t="s">
        <v>446</v>
      </c>
      <c r="G3395" s="596" t="s">
        <v>2765</v>
      </c>
      <c r="H3395" s="597">
        <v>67828300</v>
      </c>
    </row>
    <row r="3396" spans="1:8">
      <c r="A3396" s="594" t="s">
        <v>132</v>
      </c>
      <c r="B3396" s="594" t="s">
        <v>996</v>
      </c>
      <c r="C3396" s="594" t="s">
        <v>570</v>
      </c>
      <c r="D3396" s="594" t="s">
        <v>2838</v>
      </c>
      <c r="E3396" s="594" t="s">
        <v>744</v>
      </c>
      <c r="F3396" s="594" t="s">
        <v>7</v>
      </c>
      <c r="G3396" s="596" t="s">
        <v>8</v>
      </c>
      <c r="H3396" s="597">
        <v>188928000</v>
      </c>
    </row>
    <row r="3397" spans="1:8">
      <c r="A3397" s="594" t="s">
        <v>132</v>
      </c>
      <c r="B3397" s="594" t="s">
        <v>996</v>
      </c>
      <c r="C3397" s="594" t="s">
        <v>570</v>
      </c>
      <c r="D3397" s="594" t="s">
        <v>2838</v>
      </c>
      <c r="E3397" s="594" t="s">
        <v>744</v>
      </c>
      <c r="F3397" s="594" t="s">
        <v>572</v>
      </c>
      <c r="G3397" s="596" t="s">
        <v>2689</v>
      </c>
      <c r="H3397" s="597">
        <v>140218500</v>
      </c>
    </row>
    <row r="3398" spans="1:8">
      <c r="A3398" s="594" t="s">
        <v>132</v>
      </c>
      <c r="B3398" s="594" t="s">
        <v>996</v>
      </c>
      <c r="C3398" s="594" t="s">
        <v>570</v>
      </c>
      <c r="D3398" s="594" t="s">
        <v>2838</v>
      </c>
      <c r="E3398" s="594" t="s">
        <v>744</v>
      </c>
      <c r="F3398" s="594" t="s">
        <v>746</v>
      </c>
      <c r="G3398" s="596" t="s">
        <v>2690</v>
      </c>
      <c r="H3398" s="597">
        <v>29580000</v>
      </c>
    </row>
    <row r="3399" spans="1:8">
      <c r="A3399" s="594" t="s">
        <v>132</v>
      </c>
      <c r="B3399" s="594" t="s">
        <v>996</v>
      </c>
      <c r="C3399" s="594" t="s">
        <v>570</v>
      </c>
      <c r="D3399" s="594" t="s">
        <v>2838</v>
      </c>
      <c r="E3399" s="594" t="s">
        <v>744</v>
      </c>
      <c r="F3399" s="594" t="s">
        <v>11</v>
      </c>
      <c r="G3399" s="596" t="s">
        <v>2691</v>
      </c>
      <c r="H3399" s="597">
        <v>221457000</v>
      </c>
    </row>
    <row r="3400" spans="1:8">
      <c r="A3400" s="594" t="s">
        <v>132</v>
      </c>
      <c r="B3400" s="594" t="s">
        <v>996</v>
      </c>
      <c r="C3400" s="594" t="s">
        <v>570</v>
      </c>
      <c r="D3400" s="594" t="s">
        <v>2838</v>
      </c>
      <c r="E3400" s="594" t="s">
        <v>744</v>
      </c>
      <c r="F3400" s="594" t="s">
        <v>748</v>
      </c>
      <c r="G3400" s="596" t="s">
        <v>35</v>
      </c>
      <c r="H3400" s="597">
        <v>28876000</v>
      </c>
    </row>
    <row r="3401" spans="1:8">
      <c r="A3401" s="594" t="s">
        <v>132</v>
      </c>
      <c r="B3401" s="594" t="s">
        <v>996</v>
      </c>
      <c r="C3401" s="594" t="s">
        <v>570</v>
      </c>
      <c r="D3401" s="594" t="s">
        <v>2838</v>
      </c>
      <c r="E3401" s="594" t="s">
        <v>2692</v>
      </c>
      <c r="F3401" s="595" t="s">
        <v>411</v>
      </c>
      <c r="G3401" s="596" t="s">
        <v>2693</v>
      </c>
      <c r="H3401" s="597">
        <v>12278289200</v>
      </c>
    </row>
    <row r="3402" spans="1:8">
      <c r="A3402" s="594" t="s">
        <v>132</v>
      </c>
      <c r="B3402" s="594" t="s">
        <v>996</v>
      </c>
      <c r="C3402" s="594" t="s">
        <v>570</v>
      </c>
      <c r="D3402" s="594" t="s">
        <v>2838</v>
      </c>
      <c r="E3402" s="594" t="s">
        <v>2692</v>
      </c>
      <c r="F3402" s="594" t="s">
        <v>2777</v>
      </c>
      <c r="G3402" s="596" t="s">
        <v>2765</v>
      </c>
      <c r="H3402" s="597">
        <v>11646936200</v>
      </c>
    </row>
    <row r="3403" spans="1:8">
      <c r="A3403" s="594" t="s">
        <v>132</v>
      </c>
      <c r="B3403" s="594" t="s">
        <v>996</v>
      </c>
      <c r="C3403" s="594" t="s">
        <v>570</v>
      </c>
      <c r="D3403" s="594" t="s">
        <v>2838</v>
      </c>
      <c r="E3403" s="594" t="s">
        <v>2692</v>
      </c>
      <c r="F3403" s="594" t="s">
        <v>2722</v>
      </c>
      <c r="G3403" s="596" t="s">
        <v>2690</v>
      </c>
      <c r="H3403" s="597">
        <v>233700000</v>
      </c>
    </row>
    <row r="3404" spans="1:8">
      <c r="A3404" s="594" t="s">
        <v>132</v>
      </c>
      <c r="B3404" s="594" t="s">
        <v>996</v>
      </c>
      <c r="C3404" s="594" t="s">
        <v>570</v>
      </c>
      <c r="D3404" s="594" t="s">
        <v>2838</v>
      </c>
      <c r="E3404" s="594" t="s">
        <v>2692</v>
      </c>
      <c r="F3404" s="594" t="s">
        <v>2694</v>
      </c>
      <c r="G3404" s="596" t="s">
        <v>2689</v>
      </c>
      <c r="H3404" s="597">
        <v>329753000</v>
      </c>
    </row>
    <row r="3405" spans="1:8">
      <c r="A3405" s="594" t="s">
        <v>132</v>
      </c>
      <c r="B3405" s="594" t="s">
        <v>996</v>
      </c>
      <c r="C3405" s="594" t="s">
        <v>570</v>
      </c>
      <c r="D3405" s="594" t="s">
        <v>2838</v>
      </c>
      <c r="E3405" s="594" t="s">
        <v>2692</v>
      </c>
      <c r="F3405" s="594" t="s">
        <v>2730</v>
      </c>
      <c r="G3405" s="596" t="s">
        <v>2731</v>
      </c>
      <c r="H3405" s="597">
        <v>67900000</v>
      </c>
    </row>
    <row r="3406" spans="1:8">
      <c r="A3406" s="594" t="s">
        <v>132</v>
      </c>
      <c r="B3406" s="594" t="s">
        <v>996</v>
      </c>
      <c r="C3406" s="594" t="s">
        <v>570</v>
      </c>
      <c r="D3406" s="594" t="s">
        <v>2838</v>
      </c>
      <c r="E3406" s="594" t="s">
        <v>189</v>
      </c>
      <c r="F3406" s="595" t="s">
        <v>411</v>
      </c>
      <c r="G3406" s="596" t="s">
        <v>190</v>
      </c>
      <c r="H3406" s="597">
        <v>1307149845</v>
      </c>
    </row>
    <row r="3407" spans="1:8">
      <c r="A3407" s="594" t="s">
        <v>132</v>
      </c>
      <c r="B3407" s="594" t="s">
        <v>996</v>
      </c>
      <c r="C3407" s="594" t="s">
        <v>570</v>
      </c>
      <c r="D3407" s="594" t="s">
        <v>2838</v>
      </c>
      <c r="E3407" s="594" t="s">
        <v>189</v>
      </c>
      <c r="F3407" s="594" t="s">
        <v>773</v>
      </c>
      <c r="G3407" s="596" t="s">
        <v>2695</v>
      </c>
      <c r="H3407" s="597">
        <v>937729845</v>
      </c>
    </row>
    <row r="3408" spans="1:8">
      <c r="A3408" s="594" t="s">
        <v>132</v>
      </c>
      <c r="B3408" s="594" t="s">
        <v>996</v>
      </c>
      <c r="C3408" s="594" t="s">
        <v>570</v>
      </c>
      <c r="D3408" s="594" t="s">
        <v>2838</v>
      </c>
      <c r="E3408" s="594" t="s">
        <v>189</v>
      </c>
      <c r="F3408" s="594" t="s">
        <v>13</v>
      </c>
      <c r="G3408" s="596" t="s">
        <v>2732</v>
      </c>
      <c r="H3408" s="597">
        <v>29313000</v>
      </c>
    </row>
    <row r="3409" spans="1:8">
      <c r="A3409" s="594" t="s">
        <v>132</v>
      </c>
      <c r="B3409" s="594" t="s">
        <v>996</v>
      </c>
      <c r="C3409" s="594" t="s">
        <v>570</v>
      </c>
      <c r="D3409" s="594" t="s">
        <v>2838</v>
      </c>
      <c r="E3409" s="594" t="s">
        <v>189</v>
      </c>
      <c r="F3409" s="594" t="s">
        <v>37</v>
      </c>
      <c r="G3409" s="596" t="s">
        <v>2696</v>
      </c>
      <c r="H3409" s="597">
        <v>122535000</v>
      </c>
    </row>
    <row r="3410" spans="1:8">
      <c r="A3410" s="594" t="s">
        <v>132</v>
      </c>
      <c r="B3410" s="594" t="s">
        <v>996</v>
      </c>
      <c r="C3410" s="594" t="s">
        <v>570</v>
      </c>
      <c r="D3410" s="594" t="s">
        <v>2838</v>
      </c>
      <c r="E3410" s="594" t="s">
        <v>189</v>
      </c>
      <c r="F3410" s="594" t="s">
        <v>192</v>
      </c>
      <c r="G3410" s="596" t="s">
        <v>195</v>
      </c>
      <c r="H3410" s="597">
        <v>217572000</v>
      </c>
    </row>
    <row r="3411" spans="1:8">
      <c r="A3411" s="594" t="s">
        <v>132</v>
      </c>
      <c r="B3411" s="594" t="s">
        <v>996</v>
      </c>
      <c r="C3411" s="594" t="s">
        <v>570</v>
      </c>
      <c r="D3411" s="594" t="s">
        <v>2838</v>
      </c>
      <c r="E3411" s="594" t="s">
        <v>2697</v>
      </c>
      <c r="F3411" s="595" t="s">
        <v>411</v>
      </c>
      <c r="G3411" s="596" t="s">
        <v>2698</v>
      </c>
      <c r="H3411" s="597">
        <v>34380000</v>
      </c>
    </row>
    <row r="3412" spans="1:8">
      <c r="A3412" s="594" t="s">
        <v>132</v>
      </c>
      <c r="B3412" s="594" t="s">
        <v>996</v>
      </c>
      <c r="C3412" s="594" t="s">
        <v>570</v>
      </c>
      <c r="D3412" s="594" t="s">
        <v>2838</v>
      </c>
      <c r="E3412" s="594" t="s">
        <v>2697</v>
      </c>
      <c r="F3412" s="594" t="s">
        <v>2699</v>
      </c>
      <c r="G3412" s="596" t="s">
        <v>2700</v>
      </c>
      <c r="H3412" s="597">
        <v>19380000</v>
      </c>
    </row>
    <row r="3413" spans="1:8">
      <c r="A3413" s="594" t="s">
        <v>132</v>
      </c>
      <c r="B3413" s="594" t="s">
        <v>996</v>
      </c>
      <c r="C3413" s="594" t="s">
        <v>570</v>
      </c>
      <c r="D3413" s="594" t="s">
        <v>2838</v>
      </c>
      <c r="E3413" s="594" t="s">
        <v>2697</v>
      </c>
      <c r="F3413" s="594" t="s">
        <v>2723</v>
      </c>
      <c r="G3413" s="596" t="s">
        <v>2724</v>
      </c>
      <c r="H3413" s="597">
        <v>15000000</v>
      </c>
    </row>
    <row r="3414" spans="1:8">
      <c r="A3414" s="594" t="s">
        <v>132</v>
      </c>
      <c r="B3414" s="594" t="s">
        <v>996</v>
      </c>
      <c r="C3414" s="594" t="s">
        <v>570</v>
      </c>
      <c r="D3414" s="594" t="s">
        <v>2838</v>
      </c>
      <c r="E3414" s="594" t="s">
        <v>194</v>
      </c>
      <c r="F3414" s="595" t="s">
        <v>411</v>
      </c>
      <c r="G3414" s="596" t="s">
        <v>195</v>
      </c>
      <c r="H3414" s="597">
        <v>5393350000</v>
      </c>
    </row>
    <row r="3415" spans="1:8">
      <c r="A3415" s="594" t="s">
        <v>132</v>
      </c>
      <c r="B3415" s="594" t="s">
        <v>996</v>
      </c>
      <c r="C3415" s="594" t="s">
        <v>570</v>
      </c>
      <c r="D3415" s="594" t="s">
        <v>2838</v>
      </c>
      <c r="E3415" s="594" t="s">
        <v>194</v>
      </c>
      <c r="F3415" s="594" t="s">
        <v>15</v>
      </c>
      <c r="G3415" s="596" t="s">
        <v>2701</v>
      </c>
      <c r="H3415" s="597">
        <v>7138000</v>
      </c>
    </row>
    <row r="3416" spans="1:8">
      <c r="A3416" s="594" t="s">
        <v>132</v>
      </c>
      <c r="B3416" s="594" t="s">
        <v>996</v>
      </c>
      <c r="C3416" s="594" t="s">
        <v>570</v>
      </c>
      <c r="D3416" s="594" t="s">
        <v>2838</v>
      </c>
      <c r="E3416" s="594" t="s">
        <v>194</v>
      </c>
      <c r="F3416" s="594" t="s">
        <v>39</v>
      </c>
      <c r="G3416" s="596" t="s">
        <v>2702</v>
      </c>
      <c r="H3416" s="597">
        <v>29158400</v>
      </c>
    </row>
    <row r="3417" spans="1:8">
      <c r="A3417" s="594" t="s">
        <v>132</v>
      </c>
      <c r="B3417" s="594" t="s">
        <v>996</v>
      </c>
      <c r="C3417" s="594" t="s">
        <v>570</v>
      </c>
      <c r="D3417" s="594" t="s">
        <v>2838</v>
      </c>
      <c r="E3417" s="594" t="s">
        <v>194</v>
      </c>
      <c r="F3417" s="594" t="s">
        <v>198</v>
      </c>
      <c r="G3417" s="596" t="s">
        <v>199</v>
      </c>
      <c r="H3417" s="597">
        <v>362903600</v>
      </c>
    </row>
    <row r="3418" spans="1:8">
      <c r="A3418" s="594" t="s">
        <v>132</v>
      </c>
      <c r="B3418" s="594" t="s">
        <v>996</v>
      </c>
      <c r="C3418" s="594" t="s">
        <v>570</v>
      </c>
      <c r="D3418" s="594" t="s">
        <v>2838</v>
      </c>
      <c r="E3418" s="594" t="s">
        <v>194</v>
      </c>
      <c r="F3418" s="594" t="s">
        <v>1286</v>
      </c>
      <c r="G3418" s="596" t="s">
        <v>2829</v>
      </c>
      <c r="H3418" s="597">
        <v>4945025000</v>
      </c>
    </row>
    <row r="3419" spans="1:8">
      <c r="A3419" s="594" t="s">
        <v>132</v>
      </c>
      <c r="B3419" s="594" t="s">
        <v>996</v>
      </c>
      <c r="C3419" s="594" t="s">
        <v>570</v>
      </c>
      <c r="D3419" s="594" t="s">
        <v>2838</v>
      </c>
      <c r="E3419" s="594" t="s">
        <v>194</v>
      </c>
      <c r="F3419" s="594" t="s">
        <v>200</v>
      </c>
      <c r="G3419" s="596" t="s">
        <v>201</v>
      </c>
      <c r="H3419" s="597">
        <v>49125000</v>
      </c>
    </row>
    <row r="3420" spans="1:8">
      <c r="A3420" s="594" t="s">
        <v>132</v>
      </c>
      <c r="B3420" s="594" t="s">
        <v>996</v>
      </c>
      <c r="C3420" s="594" t="s">
        <v>570</v>
      </c>
      <c r="D3420" s="594" t="s">
        <v>2838</v>
      </c>
      <c r="E3420" s="594" t="s">
        <v>573</v>
      </c>
      <c r="F3420" s="595" t="s">
        <v>411</v>
      </c>
      <c r="G3420" s="596" t="s">
        <v>2703</v>
      </c>
      <c r="H3420" s="597">
        <v>69878000</v>
      </c>
    </row>
    <row r="3421" spans="1:8">
      <c r="A3421" s="594" t="s">
        <v>132</v>
      </c>
      <c r="B3421" s="594" t="s">
        <v>996</v>
      </c>
      <c r="C3421" s="594" t="s">
        <v>570</v>
      </c>
      <c r="D3421" s="594" t="s">
        <v>2838</v>
      </c>
      <c r="E3421" s="594" t="s">
        <v>573</v>
      </c>
      <c r="F3421" s="594" t="s">
        <v>362</v>
      </c>
      <c r="G3421" s="596" t="s">
        <v>363</v>
      </c>
      <c r="H3421" s="597">
        <v>1000000</v>
      </c>
    </row>
    <row r="3422" spans="1:8">
      <c r="A3422" s="594" t="s">
        <v>132</v>
      </c>
      <c r="B3422" s="594" t="s">
        <v>996</v>
      </c>
      <c r="C3422" s="594" t="s">
        <v>570</v>
      </c>
      <c r="D3422" s="594" t="s">
        <v>2838</v>
      </c>
      <c r="E3422" s="594" t="s">
        <v>573</v>
      </c>
      <c r="F3422" s="594" t="s">
        <v>574</v>
      </c>
      <c r="G3422" s="596" t="s">
        <v>2704</v>
      </c>
      <c r="H3422" s="597">
        <v>68878000</v>
      </c>
    </row>
    <row r="3423" spans="1:8">
      <c r="A3423" s="594" t="s">
        <v>132</v>
      </c>
      <c r="B3423" s="594" t="s">
        <v>996</v>
      </c>
      <c r="C3423" s="594" t="s">
        <v>570</v>
      </c>
      <c r="D3423" s="594" t="s">
        <v>2838</v>
      </c>
      <c r="E3423" s="594" t="s">
        <v>550</v>
      </c>
      <c r="F3423" s="595" t="s">
        <v>411</v>
      </c>
      <c r="G3423" s="596" t="s">
        <v>2705</v>
      </c>
      <c r="H3423" s="597">
        <v>11153000</v>
      </c>
    </row>
    <row r="3424" spans="1:8">
      <c r="A3424" s="594" t="s">
        <v>132</v>
      </c>
      <c r="B3424" s="594" t="s">
        <v>996</v>
      </c>
      <c r="C3424" s="594" t="s">
        <v>570</v>
      </c>
      <c r="D3424" s="594" t="s">
        <v>2838</v>
      </c>
      <c r="E3424" s="594" t="s">
        <v>550</v>
      </c>
      <c r="F3424" s="594" t="s">
        <v>2706</v>
      </c>
      <c r="G3424" s="596" t="s">
        <v>72</v>
      </c>
      <c r="H3424" s="597">
        <v>11153000</v>
      </c>
    </row>
    <row r="3425" spans="1:8">
      <c r="A3425" s="594" t="s">
        <v>132</v>
      </c>
      <c r="B3425" s="594" t="s">
        <v>996</v>
      </c>
      <c r="C3425" s="594" t="s">
        <v>570</v>
      </c>
      <c r="D3425" s="594" t="s">
        <v>2838</v>
      </c>
      <c r="E3425" s="594" t="s">
        <v>1293</v>
      </c>
      <c r="F3425" s="595" t="s">
        <v>411</v>
      </c>
      <c r="G3425" s="596" t="s">
        <v>2797</v>
      </c>
      <c r="H3425" s="597">
        <v>230942515</v>
      </c>
    </row>
    <row r="3426" spans="1:8">
      <c r="A3426" s="594" t="s">
        <v>132</v>
      </c>
      <c r="B3426" s="594" t="s">
        <v>996</v>
      </c>
      <c r="C3426" s="594" t="s">
        <v>570</v>
      </c>
      <c r="D3426" s="594" t="s">
        <v>2838</v>
      </c>
      <c r="E3426" s="594" t="s">
        <v>1293</v>
      </c>
      <c r="F3426" s="594" t="s">
        <v>1295</v>
      </c>
      <c r="G3426" s="596" t="s">
        <v>2798</v>
      </c>
      <c r="H3426" s="597">
        <v>230942515</v>
      </c>
    </row>
    <row r="3427" spans="1:8">
      <c r="A3427" s="594" t="s">
        <v>132</v>
      </c>
      <c r="B3427" s="594" t="s">
        <v>996</v>
      </c>
      <c r="C3427" s="594" t="s">
        <v>570</v>
      </c>
      <c r="D3427" s="594" t="s">
        <v>2838</v>
      </c>
      <c r="E3427" s="594" t="s">
        <v>498</v>
      </c>
      <c r="F3427" s="595" t="s">
        <v>411</v>
      </c>
      <c r="G3427" s="596" t="s">
        <v>499</v>
      </c>
      <c r="H3427" s="597">
        <v>397230000</v>
      </c>
    </row>
    <row r="3428" spans="1:8">
      <c r="A3428" s="594" t="s">
        <v>132</v>
      </c>
      <c r="B3428" s="594" t="s">
        <v>996</v>
      </c>
      <c r="C3428" s="594" t="s">
        <v>570</v>
      </c>
      <c r="D3428" s="594" t="s">
        <v>2838</v>
      </c>
      <c r="E3428" s="594" t="s">
        <v>498</v>
      </c>
      <c r="F3428" s="594" t="s">
        <v>1299</v>
      </c>
      <c r="G3428" s="596" t="s">
        <v>197</v>
      </c>
      <c r="H3428" s="597">
        <v>397230000</v>
      </c>
    </row>
    <row r="3429" spans="1:8">
      <c r="A3429" s="594" t="s">
        <v>132</v>
      </c>
      <c r="B3429" s="594" t="s">
        <v>996</v>
      </c>
      <c r="C3429" s="594" t="s">
        <v>1247</v>
      </c>
      <c r="D3429" s="595" t="s">
        <v>411</v>
      </c>
      <c r="E3429" s="595" t="s">
        <v>411</v>
      </c>
      <c r="F3429" s="595" t="s">
        <v>411</v>
      </c>
      <c r="G3429" s="596" t="s">
        <v>2746</v>
      </c>
      <c r="H3429" s="597">
        <v>3049000000</v>
      </c>
    </row>
    <row r="3430" spans="1:8">
      <c r="A3430" s="594" t="s">
        <v>132</v>
      </c>
      <c r="B3430" s="594" t="s">
        <v>996</v>
      </c>
      <c r="C3430" s="594" t="s">
        <v>1247</v>
      </c>
      <c r="D3430" s="594" t="s">
        <v>488</v>
      </c>
      <c r="E3430" s="595" t="s">
        <v>411</v>
      </c>
      <c r="F3430" s="595" t="s">
        <v>411</v>
      </c>
      <c r="G3430" s="596" t="s">
        <v>2836</v>
      </c>
      <c r="H3430" s="597">
        <v>3049000000</v>
      </c>
    </row>
    <row r="3431" spans="1:8">
      <c r="A3431" s="594" t="s">
        <v>132</v>
      </c>
      <c r="B3431" s="594" t="s">
        <v>996</v>
      </c>
      <c r="C3431" s="594" t="s">
        <v>1247</v>
      </c>
      <c r="D3431" s="594" t="s">
        <v>488</v>
      </c>
      <c r="E3431" s="594" t="s">
        <v>260</v>
      </c>
      <c r="F3431" s="595" t="s">
        <v>411</v>
      </c>
      <c r="G3431" s="596" t="s">
        <v>261</v>
      </c>
      <c r="H3431" s="597">
        <v>2916052000</v>
      </c>
    </row>
    <row r="3432" spans="1:8">
      <c r="A3432" s="594" t="s">
        <v>132</v>
      </c>
      <c r="B3432" s="594" t="s">
        <v>996</v>
      </c>
      <c r="C3432" s="594" t="s">
        <v>1247</v>
      </c>
      <c r="D3432" s="594" t="s">
        <v>488</v>
      </c>
      <c r="E3432" s="594" t="s">
        <v>260</v>
      </c>
      <c r="F3432" s="594" t="s">
        <v>262</v>
      </c>
      <c r="G3432" s="596" t="s">
        <v>2707</v>
      </c>
      <c r="H3432" s="597">
        <v>2916052000</v>
      </c>
    </row>
    <row r="3433" spans="1:8">
      <c r="A3433" s="594" t="s">
        <v>132</v>
      </c>
      <c r="B3433" s="594" t="s">
        <v>996</v>
      </c>
      <c r="C3433" s="594" t="s">
        <v>1247</v>
      </c>
      <c r="D3433" s="594" t="s">
        <v>488</v>
      </c>
      <c r="E3433" s="594" t="s">
        <v>53</v>
      </c>
      <c r="F3433" s="595" t="s">
        <v>411</v>
      </c>
      <c r="G3433" s="596" t="s">
        <v>193</v>
      </c>
      <c r="H3433" s="597">
        <v>132948000</v>
      </c>
    </row>
    <row r="3434" spans="1:8">
      <c r="A3434" s="594" t="s">
        <v>132</v>
      </c>
      <c r="B3434" s="594" t="s">
        <v>996</v>
      </c>
      <c r="C3434" s="594" t="s">
        <v>1247</v>
      </c>
      <c r="D3434" s="594" t="s">
        <v>488</v>
      </c>
      <c r="E3434" s="594" t="s">
        <v>53</v>
      </c>
      <c r="F3434" s="594" t="s">
        <v>56</v>
      </c>
      <c r="G3434" s="596" t="s">
        <v>57</v>
      </c>
      <c r="H3434" s="597">
        <v>132948000</v>
      </c>
    </row>
    <row r="3435" spans="1:8">
      <c r="A3435" s="594" t="s">
        <v>132</v>
      </c>
      <c r="B3435" s="594" t="s">
        <v>996</v>
      </c>
      <c r="C3435" s="594" t="s">
        <v>276</v>
      </c>
      <c r="D3435" s="595" t="s">
        <v>411</v>
      </c>
      <c r="E3435" s="595" t="s">
        <v>411</v>
      </c>
      <c r="F3435" s="595" t="s">
        <v>411</v>
      </c>
      <c r="G3435" s="596" t="s">
        <v>1966</v>
      </c>
      <c r="H3435" s="597">
        <v>3449961000</v>
      </c>
    </row>
    <row r="3436" spans="1:8">
      <c r="A3436" s="594" t="s">
        <v>132</v>
      </c>
      <c r="B3436" s="594" t="s">
        <v>996</v>
      </c>
      <c r="C3436" s="594" t="s">
        <v>276</v>
      </c>
      <c r="D3436" s="594" t="s">
        <v>2840</v>
      </c>
      <c r="E3436" s="595" t="s">
        <v>411</v>
      </c>
      <c r="F3436" s="595" t="s">
        <v>411</v>
      </c>
      <c r="G3436" s="596" t="s">
        <v>2841</v>
      </c>
      <c r="H3436" s="597">
        <v>3449961000</v>
      </c>
    </row>
    <row r="3437" spans="1:8">
      <c r="A3437" s="594" t="s">
        <v>132</v>
      </c>
      <c r="B3437" s="594" t="s">
        <v>996</v>
      </c>
      <c r="C3437" s="594" t="s">
        <v>276</v>
      </c>
      <c r="D3437" s="594" t="s">
        <v>2840</v>
      </c>
      <c r="E3437" s="594" t="s">
        <v>142</v>
      </c>
      <c r="F3437" s="595" t="s">
        <v>411</v>
      </c>
      <c r="G3437" s="596" t="s">
        <v>143</v>
      </c>
      <c r="H3437" s="597">
        <v>827056100</v>
      </c>
    </row>
    <row r="3438" spans="1:8">
      <c r="A3438" s="594" t="s">
        <v>132</v>
      </c>
      <c r="B3438" s="594" t="s">
        <v>996</v>
      </c>
      <c r="C3438" s="594" t="s">
        <v>276</v>
      </c>
      <c r="D3438" s="594" t="s">
        <v>2840</v>
      </c>
      <c r="E3438" s="594" t="s">
        <v>142</v>
      </c>
      <c r="F3438" s="594" t="s">
        <v>144</v>
      </c>
      <c r="G3438" s="596" t="s">
        <v>2664</v>
      </c>
      <c r="H3438" s="597">
        <v>827056100</v>
      </c>
    </row>
    <row r="3439" spans="1:8">
      <c r="A3439" s="594" t="s">
        <v>132</v>
      </c>
      <c r="B3439" s="594" t="s">
        <v>996</v>
      </c>
      <c r="C3439" s="594" t="s">
        <v>276</v>
      </c>
      <c r="D3439" s="594" t="s">
        <v>2840</v>
      </c>
      <c r="E3439" s="594" t="s">
        <v>148</v>
      </c>
      <c r="F3439" s="595" t="s">
        <v>411</v>
      </c>
      <c r="G3439" s="596" t="s">
        <v>149</v>
      </c>
      <c r="H3439" s="597">
        <v>174872500</v>
      </c>
    </row>
    <row r="3440" spans="1:8">
      <c r="A3440" s="594" t="s">
        <v>132</v>
      </c>
      <c r="B3440" s="594" t="s">
        <v>996</v>
      </c>
      <c r="C3440" s="594" t="s">
        <v>276</v>
      </c>
      <c r="D3440" s="594" t="s">
        <v>2840</v>
      </c>
      <c r="E3440" s="594" t="s">
        <v>148</v>
      </c>
      <c r="F3440" s="594" t="s">
        <v>223</v>
      </c>
      <c r="G3440" s="596" t="s">
        <v>224</v>
      </c>
      <c r="H3440" s="597">
        <v>61331500</v>
      </c>
    </row>
    <row r="3441" spans="1:8">
      <c r="A3441" s="594" t="s">
        <v>132</v>
      </c>
      <c r="B3441" s="594" t="s">
        <v>996</v>
      </c>
      <c r="C3441" s="594" t="s">
        <v>276</v>
      </c>
      <c r="D3441" s="594" t="s">
        <v>2840</v>
      </c>
      <c r="E3441" s="594" t="s">
        <v>148</v>
      </c>
      <c r="F3441" s="594" t="s">
        <v>1075</v>
      </c>
      <c r="G3441" s="596" t="s">
        <v>2666</v>
      </c>
      <c r="H3441" s="597">
        <v>104637000</v>
      </c>
    </row>
    <row r="3442" spans="1:8">
      <c r="A3442" s="594" t="s">
        <v>132</v>
      </c>
      <c r="B3442" s="594" t="s">
        <v>996</v>
      </c>
      <c r="C3442" s="594" t="s">
        <v>276</v>
      </c>
      <c r="D3442" s="594" t="s">
        <v>2840</v>
      </c>
      <c r="E3442" s="594" t="s">
        <v>148</v>
      </c>
      <c r="F3442" s="594" t="s">
        <v>150</v>
      </c>
      <c r="G3442" s="596" t="s">
        <v>151</v>
      </c>
      <c r="H3442" s="597">
        <v>8904000</v>
      </c>
    </row>
    <row r="3443" spans="1:8">
      <c r="A3443" s="594" t="s">
        <v>132</v>
      </c>
      <c r="B3443" s="594" t="s">
        <v>996</v>
      </c>
      <c r="C3443" s="594" t="s">
        <v>276</v>
      </c>
      <c r="D3443" s="594" t="s">
        <v>2840</v>
      </c>
      <c r="E3443" s="594" t="s">
        <v>152</v>
      </c>
      <c r="F3443" s="595" t="s">
        <v>411</v>
      </c>
      <c r="G3443" s="596" t="s">
        <v>153</v>
      </c>
      <c r="H3443" s="597">
        <v>31020000</v>
      </c>
    </row>
    <row r="3444" spans="1:8">
      <c r="A3444" s="594" t="s">
        <v>132</v>
      </c>
      <c r="B3444" s="594" t="s">
        <v>996</v>
      </c>
      <c r="C3444" s="594" t="s">
        <v>276</v>
      </c>
      <c r="D3444" s="594" t="s">
        <v>2840</v>
      </c>
      <c r="E3444" s="594" t="s">
        <v>152</v>
      </c>
      <c r="F3444" s="594" t="s">
        <v>606</v>
      </c>
      <c r="G3444" s="596" t="s">
        <v>195</v>
      </c>
      <c r="H3444" s="597">
        <v>31020000</v>
      </c>
    </row>
    <row r="3445" spans="1:8">
      <c r="A3445" s="594" t="s">
        <v>132</v>
      </c>
      <c r="B3445" s="594" t="s">
        <v>996</v>
      </c>
      <c r="C3445" s="594" t="s">
        <v>276</v>
      </c>
      <c r="D3445" s="594" t="s">
        <v>2840</v>
      </c>
      <c r="E3445" s="594" t="s">
        <v>156</v>
      </c>
      <c r="F3445" s="595" t="s">
        <v>411</v>
      </c>
      <c r="G3445" s="596" t="s">
        <v>514</v>
      </c>
      <c r="H3445" s="597">
        <v>205130900</v>
      </c>
    </row>
    <row r="3446" spans="1:8">
      <c r="A3446" s="594" t="s">
        <v>132</v>
      </c>
      <c r="B3446" s="594" t="s">
        <v>996</v>
      </c>
      <c r="C3446" s="594" t="s">
        <v>276</v>
      </c>
      <c r="D3446" s="594" t="s">
        <v>2840</v>
      </c>
      <c r="E3446" s="594" t="s">
        <v>156</v>
      </c>
      <c r="F3446" s="594" t="s">
        <v>157</v>
      </c>
      <c r="G3446" s="596" t="s">
        <v>158</v>
      </c>
      <c r="H3446" s="597">
        <v>153326400</v>
      </c>
    </row>
    <row r="3447" spans="1:8">
      <c r="A3447" s="594" t="s">
        <v>132</v>
      </c>
      <c r="B3447" s="594" t="s">
        <v>996</v>
      </c>
      <c r="C3447" s="594" t="s">
        <v>276</v>
      </c>
      <c r="D3447" s="594" t="s">
        <v>2840</v>
      </c>
      <c r="E3447" s="594" t="s">
        <v>156</v>
      </c>
      <c r="F3447" s="594" t="s">
        <v>159</v>
      </c>
      <c r="G3447" s="596" t="s">
        <v>160</v>
      </c>
      <c r="H3447" s="597">
        <v>26284500</v>
      </c>
    </row>
    <row r="3448" spans="1:8">
      <c r="A3448" s="594" t="s">
        <v>132</v>
      </c>
      <c r="B3448" s="594" t="s">
        <v>996</v>
      </c>
      <c r="C3448" s="594" t="s">
        <v>276</v>
      </c>
      <c r="D3448" s="594" t="s">
        <v>2840</v>
      </c>
      <c r="E3448" s="594" t="s">
        <v>156</v>
      </c>
      <c r="F3448" s="594" t="s">
        <v>161</v>
      </c>
      <c r="G3448" s="596" t="s">
        <v>162</v>
      </c>
      <c r="H3448" s="597">
        <v>17523000</v>
      </c>
    </row>
    <row r="3449" spans="1:8">
      <c r="A3449" s="594" t="s">
        <v>132</v>
      </c>
      <c r="B3449" s="594" t="s">
        <v>996</v>
      </c>
      <c r="C3449" s="594" t="s">
        <v>276</v>
      </c>
      <c r="D3449" s="594" t="s">
        <v>2840</v>
      </c>
      <c r="E3449" s="594" t="s">
        <v>156</v>
      </c>
      <c r="F3449" s="594" t="s">
        <v>1</v>
      </c>
      <c r="G3449" s="596" t="s">
        <v>2</v>
      </c>
      <c r="H3449" s="597">
        <v>7997000</v>
      </c>
    </row>
    <row r="3450" spans="1:8">
      <c r="A3450" s="594" t="s">
        <v>132</v>
      </c>
      <c r="B3450" s="594" t="s">
        <v>996</v>
      </c>
      <c r="C3450" s="594" t="s">
        <v>276</v>
      </c>
      <c r="D3450" s="594" t="s">
        <v>2840</v>
      </c>
      <c r="E3450" s="594" t="s">
        <v>167</v>
      </c>
      <c r="F3450" s="595" t="s">
        <v>411</v>
      </c>
      <c r="G3450" s="596" t="s">
        <v>168</v>
      </c>
      <c r="H3450" s="597">
        <v>73816200</v>
      </c>
    </row>
    <row r="3451" spans="1:8">
      <c r="A3451" s="594" t="s">
        <v>132</v>
      </c>
      <c r="B3451" s="594" t="s">
        <v>996</v>
      </c>
      <c r="C3451" s="594" t="s">
        <v>276</v>
      </c>
      <c r="D3451" s="594" t="s">
        <v>2840</v>
      </c>
      <c r="E3451" s="594" t="s">
        <v>167</v>
      </c>
      <c r="F3451" s="594" t="s">
        <v>228</v>
      </c>
      <c r="G3451" s="596" t="s">
        <v>2673</v>
      </c>
      <c r="H3451" s="597">
        <v>34231700</v>
      </c>
    </row>
    <row r="3452" spans="1:8">
      <c r="A3452" s="594" t="s">
        <v>132</v>
      </c>
      <c r="B3452" s="594" t="s">
        <v>996</v>
      </c>
      <c r="C3452" s="594" t="s">
        <v>276</v>
      </c>
      <c r="D3452" s="594" t="s">
        <v>2840</v>
      </c>
      <c r="E3452" s="594" t="s">
        <v>167</v>
      </c>
      <c r="F3452" s="594" t="s">
        <v>169</v>
      </c>
      <c r="G3452" s="596" t="s">
        <v>2674</v>
      </c>
      <c r="H3452" s="597">
        <v>9976800</v>
      </c>
    </row>
    <row r="3453" spans="1:8">
      <c r="A3453" s="594" t="s">
        <v>132</v>
      </c>
      <c r="B3453" s="594" t="s">
        <v>996</v>
      </c>
      <c r="C3453" s="594" t="s">
        <v>276</v>
      </c>
      <c r="D3453" s="594" t="s">
        <v>2840</v>
      </c>
      <c r="E3453" s="594" t="s">
        <v>167</v>
      </c>
      <c r="F3453" s="594" t="s">
        <v>230</v>
      </c>
      <c r="G3453" s="596" t="s">
        <v>2675</v>
      </c>
      <c r="H3453" s="597">
        <v>24352700</v>
      </c>
    </row>
    <row r="3454" spans="1:8">
      <c r="A3454" s="594" t="s">
        <v>132</v>
      </c>
      <c r="B3454" s="594" t="s">
        <v>996</v>
      </c>
      <c r="C3454" s="594" t="s">
        <v>276</v>
      </c>
      <c r="D3454" s="594" t="s">
        <v>2840</v>
      </c>
      <c r="E3454" s="594" t="s">
        <v>167</v>
      </c>
      <c r="F3454" s="594" t="s">
        <v>214</v>
      </c>
      <c r="G3454" s="596" t="s">
        <v>2676</v>
      </c>
      <c r="H3454" s="597">
        <v>2470000</v>
      </c>
    </row>
    <row r="3455" spans="1:8">
      <c r="A3455" s="594" t="s">
        <v>132</v>
      </c>
      <c r="B3455" s="594" t="s">
        <v>996</v>
      </c>
      <c r="C3455" s="594" t="s">
        <v>276</v>
      </c>
      <c r="D3455" s="594" t="s">
        <v>2840</v>
      </c>
      <c r="E3455" s="594" t="s">
        <v>167</v>
      </c>
      <c r="F3455" s="594" t="s">
        <v>232</v>
      </c>
      <c r="G3455" s="596" t="s">
        <v>195</v>
      </c>
      <c r="H3455" s="597">
        <v>2785000</v>
      </c>
    </row>
    <row r="3456" spans="1:8">
      <c r="A3456" s="594" t="s">
        <v>132</v>
      </c>
      <c r="B3456" s="594" t="s">
        <v>996</v>
      </c>
      <c r="C3456" s="594" t="s">
        <v>276</v>
      </c>
      <c r="D3456" s="594" t="s">
        <v>2840</v>
      </c>
      <c r="E3456" s="594" t="s">
        <v>171</v>
      </c>
      <c r="F3456" s="595" t="s">
        <v>411</v>
      </c>
      <c r="G3456" s="596" t="s">
        <v>2677</v>
      </c>
      <c r="H3456" s="597">
        <v>76430000</v>
      </c>
    </row>
    <row r="3457" spans="1:8">
      <c r="A3457" s="594" t="s">
        <v>132</v>
      </c>
      <c r="B3457" s="594" t="s">
        <v>996</v>
      </c>
      <c r="C3457" s="594" t="s">
        <v>276</v>
      </c>
      <c r="D3457" s="594" t="s">
        <v>2840</v>
      </c>
      <c r="E3457" s="594" t="s">
        <v>171</v>
      </c>
      <c r="F3457" s="594" t="s">
        <v>173</v>
      </c>
      <c r="G3457" s="596" t="s">
        <v>174</v>
      </c>
      <c r="H3457" s="597">
        <v>57535000</v>
      </c>
    </row>
    <row r="3458" spans="1:8">
      <c r="A3458" s="594" t="s">
        <v>132</v>
      </c>
      <c r="B3458" s="594" t="s">
        <v>996</v>
      </c>
      <c r="C3458" s="594" t="s">
        <v>276</v>
      </c>
      <c r="D3458" s="594" t="s">
        <v>2840</v>
      </c>
      <c r="E3458" s="594" t="s">
        <v>171</v>
      </c>
      <c r="F3458" s="594" t="s">
        <v>216</v>
      </c>
      <c r="G3458" s="596" t="s">
        <v>217</v>
      </c>
      <c r="H3458" s="597">
        <v>6250000</v>
      </c>
    </row>
    <row r="3459" spans="1:8">
      <c r="A3459" s="594" t="s">
        <v>132</v>
      </c>
      <c r="B3459" s="594" t="s">
        <v>996</v>
      </c>
      <c r="C3459" s="594" t="s">
        <v>276</v>
      </c>
      <c r="D3459" s="594" t="s">
        <v>2840</v>
      </c>
      <c r="E3459" s="594" t="s">
        <v>171</v>
      </c>
      <c r="F3459" s="594" t="s">
        <v>175</v>
      </c>
      <c r="G3459" s="596" t="s">
        <v>176</v>
      </c>
      <c r="H3459" s="597">
        <v>12645000</v>
      </c>
    </row>
    <row r="3460" spans="1:8">
      <c r="A3460" s="594" t="s">
        <v>132</v>
      </c>
      <c r="B3460" s="594" t="s">
        <v>996</v>
      </c>
      <c r="C3460" s="594" t="s">
        <v>276</v>
      </c>
      <c r="D3460" s="594" t="s">
        <v>2840</v>
      </c>
      <c r="E3460" s="594" t="s">
        <v>177</v>
      </c>
      <c r="F3460" s="595" t="s">
        <v>411</v>
      </c>
      <c r="G3460" s="596" t="s">
        <v>178</v>
      </c>
      <c r="H3460" s="597">
        <v>40224300</v>
      </c>
    </row>
    <row r="3461" spans="1:8">
      <c r="A3461" s="594" t="s">
        <v>132</v>
      </c>
      <c r="B3461" s="594" t="s">
        <v>996</v>
      </c>
      <c r="C3461" s="594" t="s">
        <v>276</v>
      </c>
      <c r="D3461" s="594" t="s">
        <v>2840</v>
      </c>
      <c r="E3461" s="594" t="s">
        <v>177</v>
      </c>
      <c r="F3461" s="594" t="s">
        <v>179</v>
      </c>
      <c r="G3461" s="596" t="s">
        <v>2679</v>
      </c>
      <c r="H3461" s="597">
        <v>15171300</v>
      </c>
    </row>
    <row r="3462" spans="1:8">
      <c r="A3462" s="594" t="s">
        <v>132</v>
      </c>
      <c r="B3462" s="594" t="s">
        <v>996</v>
      </c>
      <c r="C3462" s="594" t="s">
        <v>276</v>
      </c>
      <c r="D3462" s="594" t="s">
        <v>2840</v>
      </c>
      <c r="E3462" s="594" t="s">
        <v>177</v>
      </c>
      <c r="F3462" s="594" t="s">
        <v>181</v>
      </c>
      <c r="G3462" s="596" t="s">
        <v>182</v>
      </c>
      <c r="H3462" s="597">
        <v>4863000</v>
      </c>
    </row>
    <row r="3463" spans="1:8">
      <c r="A3463" s="594" t="s">
        <v>132</v>
      </c>
      <c r="B3463" s="594" t="s">
        <v>996</v>
      </c>
      <c r="C3463" s="594" t="s">
        <v>276</v>
      </c>
      <c r="D3463" s="594" t="s">
        <v>2840</v>
      </c>
      <c r="E3463" s="594" t="s">
        <v>177</v>
      </c>
      <c r="F3463" s="594" t="s">
        <v>1290</v>
      </c>
      <c r="G3463" s="596" t="s">
        <v>2721</v>
      </c>
      <c r="H3463" s="597">
        <v>2640000</v>
      </c>
    </row>
    <row r="3464" spans="1:8">
      <c r="A3464" s="594" t="s">
        <v>132</v>
      </c>
      <c r="B3464" s="594" t="s">
        <v>996</v>
      </c>
      <c r="C3464" s="594" t="s">
        <v>276</v>
      </c>
      <c r="D3464" s="594" t="s">
        <v>2840</v>
      </c>
      <c r="E3464" s="594" t="s">
        <v>177</v>
      </c>
      <c r="F3464" s="594" t="s">
        <v>441</v>
      </c>
      <c r="G3464" s="596" t="s">
        <v>2728</v>
      </c>
      <c r="H3464" s="597">
        <v>15000000</v>
      </c>
    </row>
    <row r="3465" spans="1:8">
      <c r="A3465" s="594" t="s">
        <v>132</v>
      </c>
      <c r="B3465" s="594" t="s">
        <v>996</v>
      </c>
      <c r="C3465" s="594" t="s">
        <v>276</v>
      </c>
      <c r="D3465" s="594" t="s">
        <v>2840</v>
      </c>
      <c r="E3465" s="594" t="s">
        <v>177</v>
      </c>
      <c r="F3465" s="594" t="s">
        <v>237</v>
      </c>
      <c r="G3465" s="596" t="s">
        <v>2681</v>
      </c>
      <c r="H3465" s="597">
        <v>2550000</v>
      </c>
    </row>
    <row r="3466" spans="1:8">
      <c r="A3466" s="594" t="s">
        <v>132</v>
      </c>
      <c r="B3466" s="594" t="s">
        <v>996</v>
      </c>
      <c r="C3466" s="594" t="s">
        <v>276</v>
      </c>
      <c r="D3466" s="594" t="s">
        <v>2840</v>
      </c>
      <c r="E3466" s="594" t="s">
        <v>240</v>
      </c>
      <c r="F3466" s="595" t="s">
        <v>411</v>
      </c>
      <c r="G3466" s="596" t="s">
        <v>241</v>
      </c>
      <c r="H3466" s="597">
        <v>30887000</v>
      </c>
    </row>
    <row r="3467" spans="1:8">
      <c r="A3467" s="594" t="s">
        <v>132</v>
      </c>
      <c r="B3467" s="594" t="s">
        <v>996</v>
      </c>
      <c r="C3467" s="594" t="s">
        <v>276</v>
      </c>
      <c r="D3467" s="594" t="s">
        <v>2840</v>
      </c>
      <c r="E3467" s="594" t="s">
        <v>240</v>
      </c>
      <c r="F3467" s="594" t="s">
        <v>242</v>
      </c>
      <c r="G3467" s="596" t="s">
        <v>243</v>
      </c>
      <c r="H3467" s="597">
        <v>4850000</v>
      </c>
    </row>
    <row r="3468" spans="1:8">
      <c r="A3468" s="594" t="s">
        <v>132</v>
      </c>
      <c r="B3468" s="594" t="s">
        <v>996</v>
      </c>
      <c r="C3468" s="594" t="s">
        <v>276</v>
      </c>
      <c r="D3468" s="594" t="s">
        <v>2840</v>
      </c>
      <c r="E3468" s="594" t="s">
        <v>240</v>
      </c>
      <c r="F3468" s="594" t="s">
        <v>728</v>
      </c>
      <c r="G3468" s="596" t="s">
        <v>729</v>
      </c>
      <c r="H3468" s="597">
        <v>3000000</v>
      </c>
    </row>
    <row r="3469" spans="1:8">
      <c r="A3469" s="594" t="s">
        <v>132</v>
      </c>
      <c r="B3469" s="594" t="s">
        <v>996</v>
      </c>
      <c r="C3469" s="594" t="s">
        <v>276</v>
      </c>
      <c r="D3469" s="594" t="s">
        <v>2840</v>
      </c>
      <c r="E3469" s="594" t="s">
        <v>240</v>
      </c>
      <c r="F3469" s="594" t="s">
        <v>731</v>
      </c>
      <c r="G3469" s="596" t="s">
        <v>732</v>
      </c>
      <c r="H3469" s="597">
        <v>11850000</v>
      </c>
    </row>
    <row r="3470" spans="1:8">
      <c r="A3470" s="594" t="s">
        <v>132</v>
      </c>
      <c r="B3470" s="594" t="s">
        <v>996</v>
      </c>
      <c r="C3470" s="594" t="s">
        <v>276</v>
      </c>
      <c r="D3470" s="594" t="s">
        <v>2840</v>
      </c>
      <c r="E3470" s="594" t="s">
        <v>240</v>
      </c>
      <c r="F3470" s="594" t="s">
        <v>735</v>
      </c>
      <c r="G3470" s="596" t="s">
        <v>193</v>
      </c>
      <c r="H3470" s="597">
        <v>11187000</v>
      </c>
    </row>
    <row r="3471" spans="1:8">
      <c r="A3471" s="594" t="s">
        <v>132</v>
      </c>
      <c r="B3471" s="594" t="s">
        <v>996</v>
      </c>
      <c r="C3471" s="594" t="s">
        <v>276</v>
      </c>
      <c r="D3471" s="594" t="s">
        <v>2840</v>
      </c>
      <c r="E3471" s="594" t="s">
        <v>183</v>
      </c>
      <c r="F3471" s="595" t="s">
        <v>411</v>
      </c>
      <c r="G3471" s="596" t="s">
        <v>184</v>
      </c>
      <c r="H3471" s="597">
        <v>224081000</v>
      </c>
    </row>
    <row r="3472" spans="1:8">
      <c r="A3472" s="594" t="s">
        <v>132</v>
      </c>
      <c r="B3472" s="594" t="s">
        <v>996</v>
      </c>
      <c r="C3472" s="594" t="s">
        <v>276</v>
      </c>
      <c r="D3472" s="594" t="s">
        <v>2840</v>
      </c>
      <c r="E3472" s="594" t="s">
        <v>183</v>
      </c>
      <c r="F3472" s="594" t="s">
        <v>587</v>
      </c>
      <c r="G3472" s="596" t="s">
        <v>588</v>
      </c>
      <c r="H3472" s="597">
        <v>10781000</v>
      </c>
    </row>
    <row r="3473" spans="1:8">
      <c r="A3473" s="594" t="s">
        <v>132</v>
      </c>
      <c r="B3473" s="594" t="s">
        <v>996</v>
      </c>
      <c r="C3473" s="594" t="s">
        <v>276</v>
      </c>
      <c r="D3473" s="594" t="s">
        <v>2840</v>
      </c>
      <c r="E3473" s="594" t="s">
        <v>183</v>
      </c>
      <c r="F3473" s="594" t="s">
        <v>736</v>
      </c>
      <c r="G3473" s="596" t="s">
        <v>737</v>
      </c>
      <c r="H3473" s="597">
        <v>52990000</v>
      </c>
    </row>
    <row r="3474" spans="1:8">
      <c r="A3474" s="594" t="s">
        <v>132</v>
      </c>
      <c r="B3474" s="594" t="s">
        <v>996</v>
      </c>
      <c r="C3474" s="594" t="s">
        <v>276</v>
      </c>
      <c r="D3474" s="594" t="s">
        <v>2840</v>
      </c>
      <c r="E3474" s="594" t="s">
        <v>183</v>
      </c>
      <c r="F3474" s="594" t="s">
        <v>185</v>
      </c>
      <c r="G3474" s="596" t="s">
        <v>186</v>
      </c>
      <c r="H3474" s="597">
        <v>66010000</v>
      </c>
    </row>
    <row r="3475" spans="1:8">
      <c r="A3475" s="594" t="s">
        <v>132</v>
      </c>
      <c r="B3475" s="594" t="s">
        <v>996</v>
      </c>
      <c r="C3475" s="594" t="s">
        <v>276</v>
      </c>
      <c r="D3475" s="594" t="s">
        <v>2840</v>
      </c>
      <c r="E3475" s="594" t="s">
        <v>183</v>
      </c>
      <c r="F3475" s="594" t="s">
        <v>187</v>
      </c>
      <c r="G3475" s="596" t="s">
        <v>2683</v>
      </c>
      <c r="H3475" s="597">
        <v>94300000</v>
      </c>
    </row>
    <row r="3476" spans="1:8">
      <c r="A3476" s="594" t="s">
        <v>132</v>
      </c>
      <c r="B3476" s="594" t="s">
        <v>996</v>
      </c>
      <c r="C3476" s="594" t="s">
        <v>276</v>
      </c>
      <c r="D3476" s="594" t="s">
        <v>2840</v>
      </c>
      <c r="E3476" s="594" t="s">
        <v>738</v>
      </c>
      <c r="F3476" s="595" t="s">
        <v>411</v>
      </c>
      <c r="G3476" s="596" t="s">
        <v>739</v>
      </c>
      <c r="H3476" s="597">
        <v>59000000</v>
      </c>
    </row>
    <row r="3477" spans="1:8">
      <c r="A3477" s="594" t="s">
        <v>132</v>
      </c>
      <c r="B3477" s="594" t="s">
        <v>996</v>
      </c>
      <c r="C3477" s="594" t="s">
        <v>276</v>
      </c>
      <c r="D3477" s="594" t="s">
        <v>2840</v>
      </c>
      <c r="E3477" s="594" t="s">
        <v>738</v>
      </c>
      <c r="F3477" s="594" t="s">
        <v>740</v>
      </c>
      <c r="G3477" s="596" t="s">
        <v>741</v>
      </c>
      <c r="H3477" s="597">
        <v>28000000</v>
      </c>
    </row>
    <row r="3478" spans="1:8">
      <c r="A3478" s="594" t="s">
        <v>132</v>
      </c>
      <c r="B3478" s="594" t="s">
        <v>996</v>
      </c>
      <c r="C3478" s="594" t="s">
        <v>276</v>
      </c>
      <c r="D3478" s="594" t="s">
        <v>2840</v>
      </c>
      <c r="E3478" s="594" t="s">
        <v>738</v>
      </c>
      <c r="F3478" s="594" t="s">
        <v>296</v>
      </c>
      <c r="G3478" s="596" t="s">
        <v>297</v>
      </c>
      <c r="H3478" s="597">
        <v>10000000</v>
      </c>
    </row>
    <row r="3479" spans="1:8">
      <c r="A3479" s="594" t="s">
        <v>132</v>
      </c>
      <c r="B3479" s="594" t="s">
        <v>996</v>
      </c>
      <c r="C3479" s="594" t="s">
        <v>276</v>
      </c>
      <c r="D3479" s="594" t="s">
        <v>2840</v>
      </c>
      <c r="E3479" s="594" t="s">
        <v>738</v>
      </c>
      <c r="F3479" s="594" t="s">
        <v>742</v>
      </c>
      <c r="G3479" s="596" t="s">
        <v>743</v>
      </c>
      <c r="H3479" s="597">
        <v>21000000</v>
      </c>
    </row>
    <row r="3480" spans="1:8">
      <c r="A3480" s="594" t="s">
        <v>132</v>
      </c>
      <c r="B3480" s="594" t="s">
        <v>996</v>
      </c>
      <c r="C3480" s="594" t="s">
        <v>276</v>
      </c>
      <c r="D3480" s="594" t="s">
        <v>2840</v>
      </c>
      <c r="E3480" s="594" t="s">
        <v>744</v>
      </c>
      <c r="F3480" s="595" t="s">
        <v>411</v>
      </c>
      <c r="G3480" s="596" t="s">
        <v>2686</v>
      </c>
      <c r="H3480" s="597">
        <v>151219300</v>
      </c>
    </row>
    <row r="3481" spans="1:8">
      <c r="A3481" s="594" t="s">
        <v>132</v>
      </c>
      <c r="B3481" s="594" t="s">
        <v>996</v>
      </c>
      <c r="C3481" s="594" t="s">
        <v>276</v>
      </c>
      <c r="D3481" s="594" t="s">
        <v>2840</v>
      </c>
      <c r="E3481" s="594" t="s">
        <v>744</v>
      </c>
      <c r="F3481" s="594" t="s">
        <v>1061</v>
      </c>
      <c r="G3481" s="596" t="s">
        <v>2729</v>
      </c>
      <c r="H3481" s="597">
        <v>50000000</v>
      </c>
    </row>
    <row r="3482" spans="1:8">
      <c r="A3482" s="594" t="s">
        <v>132</v>
      </c>
      <c r="B3482" s="594" t="s">
        <v>996</v>
      </c>
      <c r="C3482" s="594" t="s">
        <v>276</v>
      </c>
      <c r="D3482" s="594" t="s">
        <v>2840</v>
      </c>
      <c r="E3482" s="594" t="s">
        <v>744</v>
      </c>
      <c r="F3482" s="594" t="s">
        <v>7</v>
      </c>
      <c r="G3482" s="596" t="s">
        <v>8</v>
      </c>
      <c r="H3482" s="597">
        <v>63405300</v>
      </c>
    </row>
    <row r="3483" spans="1:8">
      <c r="A3483" s="594" t="s">
        <v>132</v>
      </c>
      <c r="B3483" s="594" t="s">
        <v>996</v>
      </c>
      <c r="C3483" s="594" t="s">
        <v>276</v>
      </c>
      <c r="D3483" s="594" t="s">
        <v>2840</v>
      </c>
      <c r="E3483" s="594" t="s">
        <v>744</v>
      </c>
      <c r="F3483" s="594" t="s">
        <v>572</v>
      </c>
      <c r="G3483" s="596" t="s">
        <v>2689</v>
      </c>
      <c r="H3483" s="597">
        <v>5410000</v>
      </c>
    </row>
    <row r="3484" spans="1:8">
      <c r="A3484" s="594" t="s">
        <v>132</v>
      </c>
      <c r="B3484" s="594" t="s">
        <v>996</v>
      </c>
      <c r="C3484" s="594" t="s">
        <v>276</v>
      </c>
      <c r="D3484" s="594" t="s">
        <v>2840</v>
      </c>
      <c r="E3484" s="594" t="s">
        <v>744</v>
      </c>
      <c r="F3484" s="594" t="s">
        <v>746</v>
      </c>
      <c r="G3484" s="596" t="s">
        <v>2690</v>
      </c>
      <c r="H3484" s="597">
        <v>20094000</v>
      </c>
    </row>
    <row r="3485" spans="1:8">
      <c r="A3485" s="594" t="s">
        <v>132</v>
      </c>
      <c r="B3485" s="594" t="s">
        <v>996</v>
      </c>
      <c r="C3485" s="594" t="s">
        <v>276</v>
      </c>
      <c r="D3485" s="594" t="s">
        <v>2840</v>
      </c>
      <c r="E3485" s="594" t="s">
        <v>744</v>
      </c>
      <c r="F3485" s="594" t="s">
        <v>11</v>
      </c>
      <c r="G3485" s="596" t="s">
        <v>2691</v>
      </c>
      <c r="H3485" s="597">
        <v>12310000</v>
      </c>
    </row>
    <row r="3486" spans="1:8">
      <c r="A3486" s="594" t="s">
        <v>132</v>
      </c>
      <c r="B3486" s="594" t="s">
        <v>996</v>
      </c>
      <c r="C3486" s="594" t="s">
        <v>276</v>
      </c>
      <c r="D3486" s="594" t="s">
        <v>2840</v>
      </c>
      <c r="E3486" s="594" t="s">
        <v>189</v>
      </c>
      <c r="F3486" s="595" t="s">
        <v>411</v>
      </c>
      <c r="G3486" s="596" t="s">
        <v>190</v>
      </c>
      <c r="H3486" s="597">
        <v>1398688000</v>
      </c>
    </row>
    <row r="3487" spans="1:8">
      <c r="A3487" s="594" t="s">
        <v>132</v>
      </c>
      <c r="B3487" s="594" t="s">
        <v>996</v>
      </c>
      <c r="C3487" s="594" t="s">
        <v>276</v>
      </c>
      <c r="D3487" s="594" t="s">
        <v>2840</v>
      </c>
      <c r="E3487" s="594" t="s">
        <v>189</v>
      </c>
      <c r="F3487" s="594" t="s">
        <v>37</v>
      </c>
      <c r="G3487" s="596" t="s">
        <v>2696</v>
      </c>
      <c r="H3487" s="597">
        <v>5650000</v>
      </c>
    </row>
    <row r="3488" spans="1:8">
      <c r="A3488" s="594" t="s">
        <v>132</v>
      </c>
      <c r="B3488" s="594" t="s">
        <v>996</v>
      </c>
      <c r="C3488" s="594" t="s">
        <v>276</v>
      </c>
      <c r="D3488" s="594" t="s">
        <v>2840</v>
      </c>
      <c r="E3488" s="594" t="s">
        <v>189</v>
      </c>
      <c r="F3488" s="594" t="s">
        <v>192</v>
      </c>
      <c r="G3488" s="596" t="s">
        <v>195</v>
      </c>
      <c r="H3488" s="597">
        <v>1393038000</v>
      </c>
    </row>
    <row r="3489" spans="1:8">
      <c r="A3489" s="594" t="s">
        <v>132</v>
      </c>
      <c r="B3489" s="594" t="s">
        <v>996</v>
      </c>
      <c r="C3489" s="594" t="s">
        <v>276</v>
      </c>
      <c r="D3489" s="594" t="s">
        <v>2840</v>
      </c>
      <c r="E3489" s="594" t="s">
        <v>194</v>
      </c>
      <c r="F3489" s="595" t="s">
        <v>411</v>
      </c>
      <c r="G3489" s="596" t="s">
        <v>195</v>
      </c>
      <c r="H3489" s="597">
        <v>138575700</v>
      </c>
    </row>
    <row r="3490" spans="1:8">
      <c r="A3490" s="594" t="s">
        <v>132</v>
      </c>
      <c r="B3490" s="594" t="s">
        <v>996</v>
      </c>
      <c r="C3490" s="594" t="s">
        <v>276</v>
      </c>
      <c r="D3490" s="594" t="s">
        <v>2840</v>
      </c>
      <c r="E3490" s="594" t="s">
        <v>194</v>
      </c>
      <c r="F3490" s="594" t="s">
        <v>39</v>
      </c>
      <c r="G3490" s="596" t="s">
        <v>2702</v>
      </c>
      <c r="H3490" s="597">
        <v>4936700</v>
      </c>
    </row>
    <row r="3491" spans="1:8">
      <c r="A3491" s="594" t="s">
        <v>132</v>
      </c>
      <c r="B3491" s="594" t="s">
        <v>996</v>
      </c>
      <c r="C3491" s="594" t="s">
        <v>276</v>
      </c>
      <c r="D3491" s="594" t="s">
        <v>2840</v>
      </c>
      <c r="E3491" s="594" t="s">
        <v>194</v>
      </c>
      <c r="F3491" s="594" t="s">
        <v>198</v>
      </c>
      <c r="G3491" s="596" t="s">
        <v>199</v>
      </c>
      <c r="H3491" s="597">
        <v>119619000</v>
      </c>
    </row>
    <row r="3492" spans="1:8">
      <c r="A3492" s="594" t="s">
        <v>132</v>
      </c>
      <c r="B3492" s="594" t="s">
        <v>996</v>
      </c>
      <c r="C3492" s="594" t="s">
        <v>276</v>
      </c>
      <c r="D3492" s="594" t="s">
        <v>2840</v>
      </c>
      <c r="E3492" s="594" t="s">
        <v>194</v>
      </c>
      <c r="F3492" s="594" t="s">
        <v>200</v>
      </c>
      <c r="G3492" s="596" t="s">
        <v>201</v>
      </c>
      <c r="H3492" s="597">
        <v>14020000</v>
      </c>
    </row>
    <row r="3493" spans="1:8">
      <c r="A3493" s="594" t="s">
        <v>132</v>
      </c>
      <c r="B3493" s="594" t="s">
        <v>996</v>
      </c>
      <c r="C3493" s="594" t="s">
        <v>276</v>
      </c>
      <c r="D3493" s="594" t="s">
        <v>2840</v>
      </c>
      <c r="E3493" s="594" t="s">
        <v>550</v>
      </c>
      <c r="F3493" s="595" t="s">
        <v>411</v>
      </c>
      <c r="G3493" s="596" t="s">
        <v>2705</v>
      </c>
      <c r="H3493" s="597">
        <v>18960000</v>
      </c>
    </row>
    <row r="3494" spans="1:8">
      <c r="A3494" s="594" t="s">
        <v>132</v>
      </c>
      <c r="B3494" s="594" t="s">
        <v>996</v>
      </c>
      <c r="C3494" s="594" t="s">
        <v>276</v>
      </c>
      <c r="D3494" s="594" t="s">
        <v>2840</v>
      </c>
      <c r="E3494" s="594" t="s">
        <v>550</v>
      </c>
      <c r="F3494" s="594" t="s">
        <v>2706</v>
      </c>
      <c r="G3494" s="596" t="s">
        <v>72</v>
      </c>
      <c r="H3494" s="597">
        <v>18960000</v>
      </c>
    </row>
    <row r="3495" spans="1:8">
      <c r="A3495" s="594" t="s">
        <v>132</v>
      </c>
      <c r="B3495" s="594" t="s">
        <v>996</v>
      </c>
      <c r="C3495" s="594" t="s">
        <v>322</v>
      </c>
      <c r="D3495" s="595" t="s">
        <v>411</v>
      </c>
      <c r="E3495" s="595" t="s">
        <v>411</v>
      </c>
      <c r="F3495" s="595" t="s">
        <v>411</v>
      </c>
      <c r="G3495" s="596" t="s">
        <v>2661</v>
      </c>
      <c r="H3495" s="597">
        <v>8714434218</v>
      </c>
    </row>
    <row r="3496" spans="1:8">
      <c r="A3496" s="594" t="s">
        <v>132</v>
      </c>
      <c r="B3496" s="594" t="s">
        <v>996</v>
      </c>
      <c r="C3496" s="594" t="s">
        <v>322</v>
      </c>
      <c r="D3496" s="594" t="s">
        <v>2662</v>
      </c>
      <c r="E3496" s="595" t="s">
        <v>411</v>
      </c>
      <c r="F3496" s="595" t="s">
        <v>411</v>
      </c>
      <c r="G3496" s="596" t="s">
        <v>2663</v>
      </c>
      <c r="H3496" s="597">
        <v>8714434218</v>
      </c>
    </row>
    <row r="3497" spans="1:8">
      <c r="A3497" s="594" t="s">
        <v>132</v>
      </c>
      <c r="B3497" s="594" t="s">
        <v>996</v>
      </c>
      <c r="C3497" s="594" t="s">
        <v>322</v>
      </c>
      <c r="D3497" s="594" t="s">
        <v>2662</v>
      </c>
      <c r="E3497" s="594" t="s">
        <v>142</v>
      </c>
      <c r="F3497" s="595" t="s">
        <v>411</v>
      </c>
      <c r="G3497" s="596" t="s">
        <v>143</v>
      </c>
      <c r="H3497" s="597">
        <v>2665579800</v>
      </c>
    </row>
    <row r="3498" spans="1:8">
      <c r="A3498" s="594" t="s">
        <v>132</v>
      </c>
      <c r="B3498" s="594" t="s">
        <v>996</v>
      </c>
      <c r="C3498" s="594" t="s">
        <v>322</v>
      </c>
      <c r="D3498" s="594" t="s">
        <v>2662</v>
      </c>
      <c r="E3498" s="594" t="s">
        <v>142</v>
      </c>
      <c r="F3498" s="594" t="s">
        <v>144</v>
      </c>
      <c r="G3498" s="596" t="s">
        <v>2664</v>
      </c>
      <c r="H3498" s="597">
        <v>2644753800</v>
      </c>
    </row>
    <row r="3499" spans="1:8">
      <c r="A3499" s="594" t="s">
        <v>132</v>
      </c>
      <c r="B3499" s="594" t="s">
        <v>996</v>
      </c>
      <c r="C3499" s="594" t="s">
        <v>322</v>
      </c>
      <c r="D3499" s="594" t="s">
        <v>2662</v>
      </c>
      <c r="E3499" s="594" t="s">
        <v>142</v>
      </c>
      <c r="F3499" s="594" t="s">
        <v>146</v>
      </c>
      <c r="G3499" s="596" t="s">
        <v>2665</v>
      </c>
      <c r="H3499" s="597">
        <v>20826000</v>
      </c>
    </row>
    <row r="3500" spans="1:8">
      <c r="A3500" s="594" t="s">
        <v>132</v>
      </c>
      <c r="B3500" s="594" t="s">
        <v>996</v>
      </c>
      <c r="C3500" s="594" t="s">
        <v>322</v>
      </c>
      <c r="D3500" s="594" t="s">
        <v>2662</v>
      </c>
      <c r="E3500" s="594" t="s">
        <v>202</v>
      </c>
      <c r="F3500" s="595" t="s">
        <v>411</v>
      </c>
      <c r="G3500" s="596" t="s">
        <v>2719</v>
      </c>
      <c r="H3500" s="597">
        <v>247725000</v>
      </c>
    </row>
    <row r="3501" spans="1:8">
      <c r="A3501" s="594" t="s">
        <v>132</v>
      </c>
      <c r="B3501" s="594" t="s">
        <v>996</v>
      </c>
      <c r="C3501" s="594" t="s">
        <v>322</v>
      </c>
      <c r="D3501" s="594" t="s">
        <v>2662</v>
      </c>
      <c r="E3501" s="594" t="s">
        <v>202</v>
      </c>
      <c r="F3501" s="594" t="s">
        <v>767</v>
      </c>
      <c r="G3501" s="596" t="s">
        <v>2720</v>
      </c>
      <c r="H3501" s="597">
        <v>247725000</v>
      </c>
    </row>
    <row r="3502" spans="1:8">
      <c r="A3502" s="594" t="s">
        <v>132</v>
      </c>
      <c r="B3502" s="594" t="s">
        <v>996</v>
      </c>
      <c r="C3502" s="594" t="s">
        <v>322</v>
      </c>
      <c r="D3502" s="594" t="s">
        <v>2662</v>
      </c>
      <c r="E3502" s="594" t="s">
        <v>148</v>
      </c>
      <c r="F3502" s="595" t="s">
        <v>411</v>
      </c>
      <c r="G3502" s="596" t="s">
        <v>149</v>
      </c>
      <c r="H3502" s="597">
        <v>1001152400</v>
      </c>
    </row>
    <row r="3503" spans="1:8">
      <c r="A3503" s="594" t="s">
        <v>132</v>
      </c>
      <c r="B3503" s="594" t="s">
        <v>996</v>
      </c>
      <c r="C3503" s="594" t="s">
        <v>322</v>
      </c>
      <c r="D3503" s="594" t="s">
        <v>2662</v>
      </c>
      <c r="E3503" s="594" t="s">
        <v>148</v>
      </c>
      <c r="F3503" s="594" t="s">
        <v>223</v>
      </c>
      <c r="G3503" s="596" t="s">
        <v>224</v>
      </c>
      <c r="H3503" s="597">
        <v>176760000</v>
      </c>
    </row>
    <row r="3504" spans="1:8">
      <c r="A3504" s="594" t="s">
        <v>132</v>
      </c>
      <c r="B3504" s="594" t="s">
        <v>996</v>
      </c>
      <c r="C3504" s="594" t="s">
        <v>322</v>
      </c>
      <c r="D3504" s="594" t="s">
        <v>2662</v>
      </c>
      <c r="E3504" s="594" t="s">
        <v>148</v>
      </c>
      <c r="F3504" s="594" t="s">
        <v>1075</v>
      </c>
      <c r="G3504" s="596" t="s">
        <v>2666</v>
      </c>
      <c r="H3504" s="597">
        <v>12590000</v>
      </c>
    </row>
    <row r="3505" spans="1:8">
      <c r="A3505" s="594" t="s">
        <v>132</v>
      </c>
      <c r="B3505" s="594" t="s">
        <v>996</v>
      </c>
      <c r="C3505" s="594" t="s">
        <v>322</v>
      </c>
      <c r="D3505" s="594" t="s">
        <v>2662</v>
      </c>
      <c r="E3505" s="594" t="s">
        <v>148</v>
      </c>
      <c r="F3505" s="594" t="s">
        <v>26</v>
      </c>
      <c r="G3505" s="596" t="s">
        <v>2727</v>
      </c>
      <c r="H3505" s="597">
        <v>10316000</v>
      </c>
    </row>
    <row r="3506" spans="1:8">
      <c r="A3506" s="594" t="s">
        <v>132</v>
      </c>
      <c r="B3506" s="594" t="s">
        <v>996</v>
      </c>
      <c r="C3506" s="594" t="s">
        <v>322</v>
      </c>
      <c r="D3506" s="594" t="s">
        <v>2662</v>
      </c>
      <c r="E3506" s="594" t="s">
        <v>148</v>
      </c>
      <c r="F3506" s="594" t="s">
        <v>150</v>
      </c>
      <c r="G3506" s="596" t="s">
        <v>151</v>
      </c>
      <c r="H3506" s="597">
        <v>67471700</v>
      </c>
    </row>
    <row r="3507" spans="1:8">
      <c r="A3507" s="594" t="s">
        <v>132</v>
      </c>
      <c r="B3507" s="594" t="s">
        <v>996</v>
      </c>
      <c r="C3507" s="594" t="s">
        <v>322</v>
      </c>
      <c r="D3507" s="594" t="s">
        <v>2662</v>
      </c>
      <c r="E3507" s="594" t="s">
        <v>148</v>
      </c>
      <c r="F3507" s="594" t="s">
        <v>605</v>
      </c>
      <c r="G3507" s="596" t="s">
        <v>2668</v>
      </c>
      <c r="H3507" s="597">
        <v>29310200</v>
      </c>
    </row>
    <row r="3508" spans="1:8">
      <c r="A3508" s="594" t="s">
        <v>132</v>
      </c>
      <c r="B3508" s="594" t="s">
        <v>996</v>
      </c>
      <c r="C3508" s="594" t="s">
        <v>322</v>
      </c>
      <c r="D3508" s="594" t="s">
        <v>2662</v>
      </c>
      <c r="E3508" s="594" t="s">
        <v>148</v>
      </c>
      <c r="F3508" s="594" t="s">
        <v>624</v>
      </c>
      <c r="G3508" s="596" t="s">
        <v>2774</v>
      </c>
      <c r="H3508" s="597">
        <v>1560000</v>
      </c>
    </row>
    <row r="3509" spans="1:8">
      <c r="A3509" s="594" t="s">
        <v>132</v>
      </c>
      <c r="B3509" s="594" t="s">
        <v>996</v>
      </c>
      <c r="C3509" s="594" t="s">
        <v>322</v>
      </c>
      <c r="D3509" s="594" t="s">
        <v>2662</v>
      </c>
      <c r="E3509" s="594" t="s">
        <v>148</v>
      </c>
      <c r="F3509" s="594" t="s">
        <v>212</v>
      </c>
      <c r="G3509" s="596" t="s">
        <v>213</v>
      </c>
      <c r="H3509" s="597">
        <v>677694000</v>
      </c>
    </row>
    <row r="3510" spans="1:8">
      <c r="A3510" s="594" t="s">
        <v>132</v>
      </c>
      <c r="B3510" s="594" t="s">
        <v>996</v>
      </c>
      <c r="C3510" s="594" t="s">
        <v>322</v>
      </c>
      <c r="D3510" s="594" t="s">
        <v>2662</v>
      </c>
      <c r="E3510" s="594" t="s">
        <v>148</v>
      </c>
      <c r="F3510" s="594" t="s">
        <v>227</v>
      </c>
      <c r="G3510" s="596" t="s">
        <v>2669</v>
      </c>
      <c r="H3510" s="597">
        <v>25450500</v>
      </c>
    </row>
    <row r="3511" spans="1:8">
      <c r="A3511" s="594" t="s">
        <v>132</v>
      </c>
      <c r="B3511" s="594" t="s">
        <v>996</v>
      </c>
      <c r="C3511" s="594" t="s">
        <v>322</v>
      </c>
      <c r="D3511" s="594" t="s">
        <v>2662</v>
      </c>
      <c r="E3511" s="594" t="s">
        <v>582</v>
      </c>
      <c r="F3511" s="595" t="s">
        <v>411</v>
      </c>
      <c r="G3511" s="596" t="s">
        <v>583</v>
      </c>
      <c r="H3511" s="597">
        <v>85665000</v>
      </c>
    </row>
    <row r="3512" spans="1:8">
      <c r="A3512" s="594" t="s">
        <v>132</v>
      </c>
      <c r="B3512" s="594" t="s">
        <v>996</v>
      </c>
      <c r="C3512" s="594" t="s">
        <v>322</v>
      </c>
      <c r="D3512" s="594" t="s">
        <v>2662</v>
      </c>
      <c r="E3512" s="594" t="s">
        <v>582</v>
      </c>
      <c r="F3512" s="594" t="s">
        <v>584</v>
      </c>
      <c r="G3512" s="596" t="s">
        <v>2670</v>
      </c>
      <c r="H3512" s="597">
        <v>58020000</v>
      </c>
    </row>
    <row r="3513" spans="1:8">
      <c r="A3513" s="594" t="s">
        <v>132</v>
      </c>
      <c r="B3513" s="594" t="s">
        <v>996</v>
      </c>
      <c r="C3513" s="594" t="s">
        <v>322</v>
      </c>
      <c r="D3513" s="594" t="s">
        <v>2662</v>
      </c>
      <c r="E3513" s="594" t="s">
        <v>582</v>
      </c>
      <c r="F3513" s="594" t="s">
        <v>586</v>
      </c>
      <c r="G3513" s="596" t="s">
        <v>2671</v>
      </c>
      <c r="H3513" s="597">
        <v>27645000</v>
      </c>
    </row>
    <row r="3514" spans="1:8">
      <c r="A3514" s="594" t="s">
        <v>132</v>
      </c>
      <c r="B3514" s="594" t="s">
        <v>996</v>
      </c>
      <c r="C3514" s="594" t="s">
        <v>322</v>
      </c>
      <c r="D3514" s="594" t="s">
        <v>2662</v>
      </c>
      <c r="E3514" s="594" t="s">
        <v>152</v>
      </c>
      <c r="F3514" s="595" t="s">
        <v>411</v>
      </c>
      <c r="G3514" s="596" t="s">
        <v>153</v>
      </c>
      <c r="H3514" s="597">
        <v>606905000</v>
      </c>
    </row>
    <row r="3515" spans="1:8">
      <c r="A3515" s="594" t="s">
        <v>132</v>
      </c>
      <c r="B3515" s="594" t="s">
        <v>996</v>
      </c>
      <c r="C3515" s="594" t="s">
        <v>322</v>
      </c>
      <c r="D3515" s="594" t="s">
        <v>2662</v>
      </c>
      <c r="E3515" s="594" t="s">
        <v>152</v>
      </c>
      <c r="F3515" s="594" t="s">
        <v>606</v>
      </c>
      <c r="G3515" s="596" t="s">
        <v>195</v>
      </c>
      <c r="H3515" s="597">
        <v>606905000</v>
      </c>
    </row>
    <row r="3516" spans="1:8">
      <c r="A3516" s="594" t="s">
        <v>132</v>
      </c>
      <c r="B3516" s="594" t="s">
        <v>996</v>
      </c>
      <c r="C3516" s="594" t="s">
        <v>322</v>
      </c>
      <c r="D3516" s="594" t="s">
        <v>2662</v>
      </c>
      <c r="E3516" s="594" t="s">
        <v>156</v>
      </c>
      <c r="F3516" s="595" t="s">
        <v>411</v>
      </c>
      <c r="G3516" s="596" t="s">
        <v>514</v>
      </c>
      <c r="H3516" s="597">
        <v>707500419</v>
      </c>
    </row>
    <row r="3517" spans="1:8">
      <c r="A3517" s="594" t="s">
        <v>132</v>
      </c>
      <c r="B3517" s="594" t="s">
        <v>996</v>
      </c>
      <c r="C3517" s="594" t="s">
        <v>322</v>
      </c>
      <c r="D3517" s="594" t="s">
        <v>2662</v>
      </c>
      <c r="E3517" s="594" t="s">
        <v>156</v>
      </c>
      <c r="F3517" s="594" t="s">
        <v>157</v>
      </c>
      <c r="G3517" s="596" t="s">
        <v>158</v>
      </c>
      <c r="H3517" s="597">
        <v>544406419</v>
      </c>
    </row>
    <row r="3518" spans="1:8">
      <c r="A3518" s="594" t="s">
        <v>132</v>
      </c>
      <c r="B3518" s="594" t="s">
        <v>996</v>
      </c>
      <c r="C3518" s="594" t="s">
        <v>322</v>
      </c>
      <c r="D3518" s="594" t="s">
        <v>2662</v>
      </c>
      <c r="E3518" s="594" t="s">
        <v>156</v>
      </c>
      <c r="F3518" s="594" t="s">
        <v>159</v>
      </c>
      <c r="G3518" s="596" t="s">
        <v>160</v>
      </c>
      <c r="H3518" s="597">
        <v>93756700</v>
      </c>
    </row>
    <row r="3519" spans="1:8">
      <c r="A3519" s="594" t="s">
        <v>132</v>
      </c>
      <c r="B3519" s="594" t="s">
        <v>996</v>
      </c>
      <c r="C3519" s="594" t="s">
        <v>322</v>
      </c>
      <c r="D3519" s="594" t="s">
        <v>2662</v>
      </c>
      <c r="E3519" s="594" t="s">
        <v>156</v>
      </c>
      <c r="F3519" s="594" t="s">
        <v>161</v>
      </c>
      <c r="G3519" s="596" t="s">
        <v>162</v>
      </c>
      <c r="H3519" s="597">
        <v>62497400</v>
      </c>
    </row>
    <row r="3520" spans="1:8">
      <c r="A3520" s="594" t="s">
        <v>132</v>
      </c>
      <c r="B3520" s="594" t="s">
        <v>996</v>
      </c>
      <c r="C3520" s="594" t="s">
        <v>322</v>
      </c>
      <c r="D3520" s="594" t="s">
        <v>2662</v>
      </c>
      <c r="E3520" s="594" t="s">
        <v>156</v>
      </c>
      <c r="F3520" s="594" t="s">
        <v>1</v>
      </c>
      <c r="G3520" s="596" t="s">
        <v>2</v>
      </c>
      <c r="H3520" s="597">
        <v>6839900</v>
      </c>
    </row>
    <row r="3521" spans="1:8">
      <c r="A3521" s="594" t="s">
        <v>132</v>
      </c>
      <c r="B3521" s="594" t="s">
        <v>996</v>
      </c>
      <c r="C3521" s="594" t="s">
        <v>322</v>
      </c>
      <c r="D3521" s="594" t="s">
        <v>2662</v>
      </c>
      <c r="E3521" s="594" t="s">
        <v>163</v>
      </c>
      <c r="F3521" s="595" t="s">
        <v>411</v>
      </c>
      <c r="G3521" s="596" t="s">
        <v>164</v>
      </c>
      <c r="H3521" s="597">
        <v>183600000</v>
      </c>
    </row>
    <row r="3522" spans="1:8">
      <c r="A3522" s="594" t="s">
        <v>132</v>
      </c>
      <c r="B3522" s="594" t="s">
        <v>996</v>
      </c>
      <c r="C3522" s="594" t="s">
        <v>322</v>
      </c>
      <c r="D3522" s="594" t="s">
        <v>2662</v>
      </c>
      <c r="E3522" s="594" t="s">
        <v>163</v>
      </c>
      <c r="F3522" s="594" t="s">
        <v>1060</v>
      </c>
      <c r="G3522" s="596" t="s">
        <v>2672</v>
      </c>
      <c r="H3522" s="597">
        <v>183600000</v>
      </c>
    </row>
    <row r="3523" spans="1:8">
      <c r="A3523" s="594" t="s">
        <v>132</v>
      </c>
      <c r="B3523" s="594" t="s">
        <v>996</v>
      </c>
      <c r="C3523" s="594" t="s">
        <v>322</v>
      </c>
      <c r="D3523" s="594" t="s">
        <v>2662</v>
      </c>
      <c r="E3523" s="594" t="s">
        <v>167</v>
      </c>
      <c r="F3523" s="595" t="s">
        <v>411</v>
      </c>
      <c r="G3523" s="596" t="s">
        <v>168</v>
      </c>
      <c r="H3523" s="597">
        <v>140516182</v>
      </c>
    </row>
    <row r="3524" spans="1:8">
      <c r="A3524" s="594" t="s">
        <v>132</v>
      </c>
      <c r="B3524" s="594" t="s">
        <v>996</v>
      </c>
      <c r="C3524" s="594" t="s">
        <v>322</v>
      </c>
      <c r="D3524" s="594" t="s">
        <v>2662</v>
      </c>
      <c r="E3524" s="594" t="s">
        <v>167</v>
      </c>
      <c r="F3524" s="594" t="s">
        <v>228</v>
      </c>
      <c r="G3524" s="596" t="s">
        <v>2673</v>
      </c>
      <c r="H3524" s="597">
        <v>78308685</v>
      </c>
    </row>
    <row r="3525" spans="1:8">
      <c r="A3525" s="594" t="s">
        <v>132</v>
      </c>
      <c r="B3525" s="594" t="s">
        <v>996</v>
      </c>
      <c r="C3525" s="594" t="s">
        <v>322</v>
      </c>
      <c r="D3525" s="594" t="s">
        <v>2662</v>
      </c>
      <c r="E3525" s="594" t="s">
        <v>167</v>
      </c>
      <c r="F3525" s="594" t="s">
        <v>169</v>
      </c>
      <c r="G3525" s="596" t="s">
        <v>2674</v>
      </c>
      <c r="H3525" s="597">
        <v>12566497</v>
      </c>
    </row>
    <row r="3526" spans="1:8">
      <c r="A3526" s="594" t="s">
        <v>132</v>
      </c>
      <c r="B3526" s="594" t="s">
        <v>996</v>
      </c>
      <c r="C3526" s="594" t="s">
        <v>322</v>
      </c>
      <c r="D3526" s="594" t="s">
        <v>2662</v>
      </c>
      <c r="E3526" s="594" t="s">
        <v>167</v>
      </c>
      <c r="F3526" s="594" t="s">
        <v>230</v>
      </c>
      <c r="G3526" s="596" t="s">
        <v>2675</v>
      </c>
      <c r="H3526" s="597">
        <v>22398000</v>
      </c>
    </row>
    <row r="3527" spans="1:8">
      <c r="A3527" s="594" t="s">
        <v>132</v>
      </c>
      <c r="B3527" s="594" t="s">
        <v>996</v>
      </c>
      <c r="C3527" s="594" t="s">
        <v>322</v>
      </c>
      <c r="D3527" s="594" t="s">
        <v>2662</v>
      </c>
      <c r="E3527" s="594" t="s">
        <v>167</v>
      </c>
      <c r="F3527" s="594" t="s">
        <v>214</v>
      </c>
      <c r="G3527" s="596" t="s">
        <v>2676</v>
      </c>
      <c r="H3527" s="597">
        <v>1860000</v>
      </c>
    </row>
    <row r="3528" spans="1:8">
      <c r="A3528" s="594" t="s">
        <v>132</v>
      </c>
      <c r="B3528" s="594" t="s">
        <v>996</v>
      </c>
      <c r="C3528" s="594" t="s">
        <v>322</v>
      </c>
      <c r="D3528" s="594" t="s">
        <v>2662</v>
      </c>
      <c r="E3528" s="594" t="s">
        <v>167</v>
      </c>
      <c r="F3528" s="594" t="s">
        <v>354</v>
      </c>
      <c r="G3528" s="596" t="s">
        <v>2736</v>
      </c>
      <c r="H3528" s="597">
        <v>19973000</v>
      </c>
    </row>
    <row r="3529" spans="1:8">
      <c r="A3529" s="594" t="s">
        <v>132</v>
      </c>
      <c r="B3529" s="594" t="s">
        <v>996</v>
      </c>
      <c r="C3529" s="594" t="s">
        <v>322</v>
      </c>
      <c r="D3529" s="594" t="s">
        <v>2662</v>
      </c>
      <c r="E3529" s="594" t="s">
        <v>167</v>
      </c>
      <c r="F3529" s="594" t="s">
        <v>232</v>
      </c>
      <c r="G3529" s="596" t="s">
        <v>195</v>
      </c>
      <c r="H3529" s="597">
        <v>5410000</v>
      </c>
    </row>
    <row r="3530" spans="1:8">
      <c r="A3530" s="594" t="s">
        <v>132</v>
      </c>
      <c r="B3530" s="594" t="s">
        <v>996</v>
      </c>
      <c r="C3530" s="594" t="s">
        <v>322</v>
      </c>
      <c r="D3530" s="594" t="s">
        <v>2662</v>
      </c>
      <c r="E3530" s="594" t="s">
        <v>171</v>
      </c>
      <c r="F3530" s="595" t="s">
        <v>411</v>
      </c>
      <c r="G3530" s="596" t="s">
        <v>2677</v>
      </c>
      <c r="H3530" s="597">
        <v>78569500</v>
      </c>
    </row>
    <row r="3531" spans="1:8">
      <c r="A3531" s="594" t="s">
        <v>132</v>
      </c>
      <c r="B3531" s="594" t="s">
        <v>996</v>
      </c>
      <c r="C3531" s="594" t="s">
        <v>322</v>
      </c>
      <c r="D3531" s="594" t="s">
        <v>2662</v>
      </c>
      <c r="E3531" s="594" t="s">
        <v>171</v>
      </c>
      <c r="F3531" s="594" t="s">
        <v>173</v>
      </c>
      <c r="G3531" s="596" t="s">
        <v>174</v>
      </c>
      <c r="H3531" s="597">
        <v>29312000</v>
      </c>
    </row>
    <row r="3532" spans="1:8">
      <c r="A3532" s="594" t="s">
        <v>132</v>
      </c>
      <c r="B3532" s="594" t="s">
        <v>996</v>
      </c>
      <c r="C3532" s="594" t="s">
        <v>322</v>
      </c>
      <c r="D3532" s="594" t="s">
        <v>2662</v>
      </c>
      <c r="E3532" s="594" t="s">
        <v>171</v>
      </c>
      <c r="F3532" s="594" t="s">
        <v>216</v>
      </c>
      <c r="G3532" s="596" t="s">
        <v>217</v>
      </c>
      <c r="H3532" s="597">
        <v>11450000</v>
      </c>
    </row>
    <row r="3533" spans="1:8">
      <c r="A3533" s="594" t="s">
        <v>132</v>
      </c>
      <c r="B3533" s="594" t="s">
        <v>996</v>
      </c>
      <c r="C3533" s="594" t="s">
        <v>322</v>
      </c>
      <c r="D3533" s="594" t="s">
        <v>2662</v>
      </c>
      <c r="E3533" s="594" t="s">
        <v>171</v>
      </c>
      <c r="F3533" s="594" t="s">
        <v>5</v>
      </c>
      <c r="G3533" s="596" t="s">
        <v>2678</v>
      </c>
      <c r="H3533" s="597">
        <v>10200000</v>
      </c>
    </row>
    <row r="3534" spans="1:8">
      <c r="A3534" s="594" t="s">
        <v>132</v>
      </c>
      <c r="B3534" s="594" t="s">
        <v>996</v>
      </c>
      <c r="C3534" s="594" t="s">
        <v>322</v>
      </c>
      <c r="D3534" s="594" t="s">
        <v>2662</v>
      </c>
      <c r="E3534" s="594" t="s">
        <v>171</v>
      </c>
      <c r="F3534" s="594" t="s">
        <v>175</v>
      </c>
      <c r="G3534" s="596" t="s">
        <v>176</v>
      </c>
      <c r="H3534" s="597">
        <v>27607500</v>
      </c>
    </row>
    <row r="3535" spans="1:8">
      <c r="A3535" s="594" t="s">
        <v>132</v>
      </c>
      <c r="B3535" s="594" t="s">
        <v>996</v>
      </c>
      <c r="C3535" s="594" t="s">
        <v>322</v>
      </c>
      <c r="D3535" s="594" t="s">
        <v>2662</v>
      </c>
      <c r="E3535" s="594" t="s">
        <v>177</v>
      </c>
      <c r="F3535" s="595" t="s">
        <v>411</v>
      </c>
      <c r="G3535" s="596" t="s">
        <v>178</v>
      </c>
      <c r="H3535" s="597">
        <v>161215825</v>
      </c>
    </row>
    <row r="3536" spans="1:8">
      <c r="A3536" s="594" t="s">
        <v>132</v>
      </c>
      <c r="B3536" s="594" t="s">
        <v>996</v>
      </c>
      <c r="C3536" s="594" t="s">
        <v>322</v>
      </c>
      <c r="D3536" s="594" t="s">
        <v>2662</v>
      </c>
      <c r="E3536" s="594" t="s">
        <v>177</v>
      </c>
      <c r="F3536" s="594" t="s">
        <v>179</v>
      </c>
      <c r="G3536" s="596" t="s">
        <v>2679</v>
      </c>
      <c r="H3536" s="597">
        <v>24722157</v>
      </c>
    </row>
    <row r="3537" spans="1:8">
      <c r="A3537" s="594" t="s">
        <v>132</v>
      </c>
      <c r="B3537" s="594" t="s">
        <v>996</v>
      </c>
      <c r="C3537" s="594" t="s">
        <v>322</v>
      </c>
      <c r="D3537" s="594" t="s">
        <v>2662</v>
      </c>
      <c r="E3537" s="594" t="s">
        <v>177</v>
      </c>
      <c r="F3537" s="594" t="s">
        <v>181</v>
      </c>
      <c r="G3537" s="596" t="s">
        <v>182</v>
      </c>
      <c r="H3537" s="597">
        <v>2826000</v>
      </c>
    </row>
    <row r="3538" spans="1:8">
      <c r="A3538" s="594" t="s">
        <v>132</v>
      </c>
      <c r="B3538" s="594" t="s">
        <v>996</v>
      </c>
      <c r="C3538" s="594" t="s">
        <v>322</v>
      </c>
      <c r="D3538" s="594" t="s">
        <v>2662</v>
      </c>
      <c r="E3538" s="594" t="s">
        <v>177</v>
      </c>
      <c r="F3538" s="594" t="s">
        <v>1290</v>
      </c>
      <c r="G3538" s="596" t="s">
        <v>2721</v>
      </c>
      <c r="H3538" s="597">
        <v>14642668</v>
      </c>
    </row>
    <row r="3539" spans="1:8">
      <c r="A3539" s="594" t="s">
        <v>132</v>
      </c>
      <c r="B3539" s="594" t="s">
        <v>996</v>
      </c>
      <c r="C3539" s="594" t="s">
        <v>322</v>
      </c>
      <c r="D3539" s="594" t="s">
        <v>2662</v>
      </c>
      <c r="E3539" s="594" t="s">
        <v>177</v>
      </c>
      <c r="F3539" s="594" t="s">
        <v>441</v>
      </c>
      <c r="G3539" s="596" t="s">
        <v>2728</v>
      </c>
      <c r="H3539" s="597">
        <v>86370000</v>
      </c>
    </row>
    <row r="3540" spans="1:8">
      <c r="A3540" s="594" t="s">
        <v>132</v>
      </c>
      <c r="B3540" s="594" t="s">
        <v>996</v>
      </c>
      <c r="C3540" s="594" t="s">
        <v>322</v>
      </c>
      <c r="D3540" s="594" t="s">
        <v>2662</v>
      </c>
      <c r="E3540" s="594" t="s">
        <v>177</v>
      </c>
      <c r="F3540" s="594" t="s">
        <v>1297</v>
      </c>
      <c r="G3540" s="596" t="s">
        <v>2680</v>
      </c>
      <c r="H3540" s="597">
        <v>21255000</v>
      </c>
    </row>
    <row r="3541" spans="1:8">
      <c r="A3541" s="594" t="s">
        <v>132</v>
      </c>
      <c r="B3541" s="594" t="s">
        <v>996</v>
      </c>
      <c r="C3541" s="594" t="s">
        <v>322</v>
      </c>
      <c r="D3541" s="594" t="s">
        <v>2662</v>
      </c>
      <c r="E3541" s="594" t="s">
        <v>177</v>
      </c>
      <c r="F3541" s="594" t="s">
        <v>237</v>
      </c>
      <c r="G3541" s="596" t="s">
        <v>2681</v>
      </c>
      <c r="H3541" s="597">
        <v>11400000</v>
      </c>
    </row>
    <row r="3542" spans="1:8">
      <c r="A3542" s="594" t="s">
        <v>132</v>
      </c>
      <c r="B3542" s="594" t="s">
        <v>996</v>
      </c>
      <c r="C3542" s="594" t="s">
        <v>322</v>
      </c>
      <c r="D3542" s="594" t="s">
        <v>2662</v>
      </c>
      <c r="E3542" s="594" t="s">
        <v>240</v>
      </c>
      <c r="F3542" s="595" t="s">
        <v>411</v>
      </c>
      <c r="G3542" s="596" t="s">
        <v>241</v>
      </c>
      <c r="H3542" s="597">
        <v>167715000</v>
      </c>
    </row>
    <row r="3543" spans="1:8">
      <c r="A3543" s="594" t="s">
        <v>132</v>
      </c>
      <c r="B3543" s="594" t="s">
        <v>996</v>
      </c>
      <c r="C3543" s="594" t="s">
        <v>322</v>
      </c>
      <c r="D3543" s="594" t="s">
        <v>2662</v>
      </c>
      <c r="E3543" s="594" t="s">
        <v>240</v>
      </c>
      <c r="F3543" s="594" t="s">
        <v>242</v>
      </c>
      <c r="G3543" s="596" t="s">
        <v>243</v>
      </c>
      <c r="H3543" s="597">
        <v>11060000</v>
      </c>
    </row>
    <row r="3544" spans="1:8">
      <c r="A3544" s="594" t="s">
        <v>132</v>
      </c>
      <c r="B3544" s="594" t="s">
        <v>996</v>
      </c>
      <c r="C3544" s="594" t="s">
        <v>322</v>
      </c>
      <c r="D3544" s="594" t="s">
        <v>2662</v>
      </c>
      <c r="E3544" s="594" t="s">
        <v>240</v>
      </c>
      <c r="F3544" s="594" t="s">
        <v>728</v>
      </c>
      <c r="G3544" s="596" t="s">
        <v>729</v>
      </c>
      <c r="H3544" s="597">
        <v>28000000</v>
      </c>
    </row>
    <row r="3545" spans="1:8">
      <c r="A3545" s="594" t="s">
        <v>132</v>
      </c>
      <c r="B3545" s="594" t="s">
        <v>996</v>
      </c>
      <c r="C3545" s="594" t="s">
        <v>322</v>
      </c>
      <c r="D3545" s="594" t="s">
        <v>2662</v>
      </c>
      <c r="E3545" s="594" t="s">
        <v>240</v>
      </c>
      <c r="F3545" s="594" t="s">
        <v>731</v>
      </c>
      <c r="G3545" s="596" t="s">
        <v>732</v>
      </c>
      <c r="H3545" s="597">
        <v>48000000</v>
      </c>
    </row>
    <row r="3546" spans="1:8">
      <c r="A3546" s="594" t="s">
        <v>132</v>
      </c>
      <c r="B3546" s="594" t="s">
        <v>996</v>
      </c>
      <c r="C3546" s="594" t="s">
        <v>322</v>
      </c>
      <c r="D3546" s="594" t="s">
        <v>2662</v>
      </c>
      <c r="E3546" s="594" t="s">
        <v>240</v>
      </c>
      <c r="F3546" s="594" t="s">
        <v>597</v>
      </c>
      <c r="G3546" s="596" t="s">
        <v>2682</v>
      </c>
      <c r="H3546" s="597">
        <v>200000</v>
      </c>
    </row>
    <row r="3547" spans="1:8">
      <c r="A3547" s="594" t="s">
        <v>132</v>
      </c>
      <c r="B3547" s="594" t="s">
        <v>996</v>
      </c>
      <c r="C3547" s="594" t="s">
        <v>322</v>
      </c>
      <c r="D3547" s="594" t="s">
        <v>2662</v>
      </c>
      <c r="E3547" s="594" t="s">
        <v>240</v>
      </c>
      <c r="F3547" s="594" t="s">
        <v>735</v>
      </c>
      <c r="G3547" s="596" t="s">
        <v>193</v>
      </c>
      <c r="H3547" s="597">
        <v>80455000</v>
      </c>
    </row>
    <row r="3548" spans="1:8">
      <c r="A3548" s="594" t="s">
        <v>132</v>
      </c>
      <c r="B3548" s="594" t="s">
        <v>996</v>
      </c>
      <c r="C3548" s="594" t="s">
        <v>322</v>
      </c>
      <c r="D3548" s="594" t="s">
        <v>2662</v>
      </c>
      <c r="E3548" s="594" t="s">
        <v>183</v>
      </c>
      <c r="F3548" s="595" t="s">
        <v>411</v>
      </c>
      <c r="G3548" s="596" t="s">
        <v>184</v>
      </c>
      <c r="H3548" s="597">
        <v>119374000</v>
      </c>
    </row>
    <row r="3549" spans="1:8">
      <c r="A3549" s="594" t="s">
        <v>132</v>
      </c>
      <c r="B3549" s="594" t="s">
        <v>996</v>
      </c>
      <c r="C3549" s="594" t="s">
        <v>322</v>
      </c>
      <c r="D3549" s="594" t="s">
        <v>2662</v>
      </c>
      <c r="E3549" s="594" t="s">
        <v>183</v>
      </c>
      <c r="F3549" s="594" t="s">
        <v>587</v>
      </c>
      <c r="G3549" s="596" t="s">
        <v>588</v>
      </c>
      <c r="H3549" s="597">
        <v>8414000</v>
      </c>
    </row>
    <row r="3550" spans="1:8">
      <c r="A3550" s="594" t="s">
        <v>132</v>
      </c>
      <c r="B3550" s="594" t="s">
        <v>996</v>
      </c>
      <c r="C3550" s="594" t="s">
        <v>322</v>
      </c>
      <c r="D3550" s="594" t="s">
        <v>2662</v>
      </c>
      <c r="E3550" s="594" t="s">
        <v>183</v>
      </c>
      <c r="F3550" s="594" t="s">
        <v>736</v>
      </c>
      <c r="G3550" s="596" t="s">
        <v>737</v>
      </c>
      <c r="H3550" s="597">
        <v>41940000</v>
      </c>
    </row>
    <row r="3551" spans="1:8">
      <c r="A3551" s="594" t="s">
        <v>132</v>
      </c>
      <c r="B3551" s="594" t="s">
        <v>996</v>
      </c>
      <c r="C3551" s="594" t="s">
        <v>322</v>
      </c>
      <c r="D3551" s="594" t="s">
        <v>2662</v>
      </c>
      <c r="E3551" s="594" t="s">
        <v>183</v>
      </c>
      <c r="F3551" s="594" t="s">
        <v>185</v>
      </c>
      <c r="G3551" s="596" t="s">
        <v>186</v>
      </c>
      <c r="H3551" s="597">
        <v>49450000</v>
      </c>
    </row>
    <row r="3552" spans="1:8">
      <c r="A3552" s="594" t="s">
        <v>132</v>
      </c>
      <c r="B3552" s="594" t="s">
        <v>996</v>
      </c>
      <c r="C3552" s="594" t="s">
        <v>322</v>
      </c>
      <c r="D3552" s="594" t="s">
        <v>2662</v>
      </c>
      <c r="E3552" s="594" t="s">
        <v>183</v>
      </c>
      <c r="F3552" s="594" t="s">
        <v>187</v>
      </c>
      <c r="G3552" s="596" t="s">
        <v>2683</v>
      </c>
      <c r="H3552" s="597">
        <v>19500000</v>
      </c>
    </row>
    <row r="3553" spans="1:8">
      <c r="A3553" s="594" t="s">
        <v>132</v>
      </c>
      <c r="B3553" s="594" t="s">
        <v>996</v>
      </c>
      <c r="C3553" s="594" t="s">
        <v>322</v>
      </c>
      <c r="D3553" s="594" t="s">
        <v>2662</v>
      </c>
      <c r="E3553" s="594" t="s">
        <v>183</v>
      </c>
      <c r="F3553" s="594" t="s">
        <v>772</v>
      </c>
      <c r="G3553" s="596" t="s">
        <v>195</v>
      </c>
      <c r="H3553" s="597">
        <v>70000</v>
      </c>
    </row>
    <row r="3554" spans="1:8">
      <c r="A3554" s="594" t="s">
        <v>132</v>
      </c>
      <c r="B3554" s="594" t="s">
        <v>996</v>
      </c>
      <c r="C3554" s="594" t="s">
        <v>322</v>
      </c>
      <c r="D3554" s="594" t="s">
        <v>2662</v>
      </c>
      <c r="E3554" s="594" t="s">
        <v>738</v>
      </c>
      <c r="F3554" s="595" t="s">
        <v>411</v>
      </c>
      <c r="G3554" s="596" t="s">
        <v>739</v>
      </c>
      <c r="H3554" s="597">
        <v>93806000</v>
      </c>
    </row>
    <row r="3555" spans="1:8">
      <c r="A3555" s="594" t="s">
        <v>132</v>
      </c>
      <c r="B3555" s="594" t="s">
        <v>996</v>
      </c>
      <c r="C3555" s="594" t="s">
        <v>322</v>
      </c>
      <c r="D3555" s="594" t="s">
        <v>2662</v>
      </c>
      <c r="E3555" s="594" t="s">
        <v>738</v>
      </c>
      <c r="F3555" s="594" t="s">
        <v>296</v>
      </c>
      <c r="G3555" s="596" t="s">
        <v>297</v>
      </c>
      <c r="H3555" s="597">
        <v>34206000</v>
      </c>
    </row>
    <row r="3556" spans="1:8">
      <c r="A3556" s="594" t="s">
        <v>132</v>
      </c>
      <c r="B3556" s="594" t="s">
        <v>996</v>
      </c>
      <c r="C3556" s="594" t="s">
        <v>322</v>
      </c>
      <c r="D3556" s="594" t="s">
        <v>2662</v>
      </c>
      <c r="E3556" s="594" t="s">
        <v>738</v>
      </c>
      <c r="F3556" s="594" t="s">
        <v>742</v>
      </c>
      <c r="G3556" s="596" t="s">
        <v>743</v>
      </c>
      <c r="H3556" s="597">
        <v>59600000</v>
      </c>
    </row>
    <row r="3557" spans="1:8">
      <c r="A3557" s="594" t="s">
        <v>132</v>
      </c>
      <c r="B3557" s="594" t="s">
        <v>996</v>
      </c>
      <c r="C3557" s="594" t="s">
        <v>322</v>
      </c>
      <c r="D3557" s="594" t="s">
        <v>2662</v>
      </c>
      <c r="E3557" s="594" t="s">
        <v>555</v>
      </c>
      <c r="F3557" s="595" t="s">
        <v>411</v>
      </c>
      <c r="G3557" s="596" t="s">
        <v>556</v>
      </c>
      <c r="H3557" s="597">
        <v>337930000</v>
      </c>
    </row>
    <row r="3558" spans="1:8">
      <c r="A3558" s="594" t="s">
        <v>132</v>
      </c>
      <c r="B3558" s="594" t="s">
        <v>996</v>
      </c>
      <c r="C3558" s="594" t="s">
        <v>322</v>
      </c>
      <c r="D3558" s="594" t="s">
        <v>2662</v>
      </c>
      <c r="E3558" s="594" t="s">
        <v>555</v>
      </c>
      <c r="F3558" s="594" t="s">
        <v>557</v>
      </c>
      <c r="G3558" s="596" t="s">
        <v>2685</v>
      </c>
      <c r="H3558" s="597">
        <v>48220000</v>
      </c>
    </row>
    <row r="3559" spans="1:8">
      <c r="A3559" s="594" t="s">
        <v>132</v>
      </c>
      <c r="B3559" s="594" t="s">
        <v>996</v>
      </c>
      <c r="C3559" s="594" t="s">
        <v>322</v>
      </c>
      <c r="D3559" s="594" t="s">
        <v>2662</v>
      </c>
      <c r="E3559" s="594" t="s">
        <v>555</v>
      </c>
      <c r="F3559" s="594" t="s">
        <v>1287</v>
      </c>
      <c r="G3559" s="596" t="s">
        <v>186</v>
      </c>
      <c r="H3559" s="597">
        <v>125580000</v>
      </c>
    </row>
    <row r="3560" spans="1:8">
      <c r="A3560" s="594" t="s">
        <v>132</v>
      </c>
      <c r="B3560" s="594" t="s">
        <v>996</v>
      </c>
      <c r="C3560" s="594" t="s">
        <v>322</v>
      </c>
      <c r="D3560" s="594" t="s">
        <v>2662</v>
      </c>
      <c r="E3560" s="594" t="s">
        <v>555</v>
      </c>
      <c r="F3560" s="594" t="s">
        <v>1269</v>
      </c>
      <c r="G3560" s="596" t="s">
        <v>2737</v>
      </c>
      <c r="H3560" s="597">
        <v>58050000</v>
      </c>
    </row>
    <row r="3561" spans="1:8">
      <c r="A3561" s="594" t="s">
        <v>132</v>
      </c>
      <c r="B3561" s="594" t="s">
        <v>996</v>
      </c>
      <c r="C3561" s="594" t="s">
        <v>322</v>
      </c>
      <c r="D3561" s="594" t="s">
        <v>2662</v>
      </c>
      <c r="E3561" s="594" t="s">
        <v>555</v>
      </c>
      <c r="F3561" s="594" t="s">
        <v>1273</v>
      </c>
      <c r="G3561" s="596" t="s">
        <v>195</v>
      </c>
      <c r="H3561" s="597">
        <v>106080000</v>
      </c>
    </row>
    <row r="3562" spans="1:8">
      <c r="A3562" s="594" t="s">
        <v>132</v>
      </c>
      <c r="B3562" s="594" t="s">
        <v>996</v>
      </c>
      <c r="C3562" s="594" t="s">
        <v>322</v>
      </c>
      <c r="D3562" s="594" t="s">
        <v>2662</v>
      </c>
      <c r="E3562" s="594" t="s">
        <v>1307</v>
      </c>
      <c r="F3562" s="595" t="s">
        <v>411</v>
      </c>
      <c r="G3562" s="596" t="s">
        <v>1310</v>
      </c>
      <c r="H3562" s="597">
        <v>1600000</v>
      </c>
    </row>
    <row r="3563" spans="1:8">
      <c r="A3563" s="594" t="s">
        <v>132</v>
      </c>
      <c r="B3563" s="594" t="s">
        <v>996</v>
      </c>
      <c r="C3563" s="594" t="s">
        <v>322</v>
      </c>
      <c r="D3563" s="594" t="s">
        <v>2662</v>
      </c>
      <c r="E3563" s="594" t="s">
        <v>1307</v>
      </c>
      <c r="F3563" s="594" t="s">
        <v>1306</v>
      </c>
      <c r="G3563" s="596" t="s">
        <v>195</v>
      </c>
      <c r="H3563" s="597">
        <v>1600000</v>
      </c>
    </row>
    <row r="3564" spans="1:8">
      <c r="A3564" s="594" t="s">
        <v>132</v>
      </c>
      <c r="B3564" s="594" t="s">
        <v>996</v>
      </c>
      <c r="C3564" s="594" t="s">
        <v>322</v>
      </c>
      <c r="D3564" s="594" t="s">
        <v>2662</v>
      </c>
      <c r="E3564" s="594" t="s">
        <v>744</v>
      </c>
      <c r="F3564" s="595" t="s">
        <v>411</v>
      </c>
      <c r="G3564" s="596" t="s">
        <v>2686</v>
      </c>
      <c r="H3564" s="597">
        <v>274025314</v>
      </c>
    </row>
    <row r="3565" spans="1:8">
      <c r="A3565" s="594" t="s">
        <v>132</v>
      </c>
      <c r="B3565" s="594" t="s">
        <v>996</v>
      </c>
      <c r="C3565" s="594" t="s">
        <v>322</v>
      </c>
      <c r="D3565" s="594" t="s">
        <v>2662</v>
      </c>
      <c r="E3565" s="594" t="s">
        <v>744</v>
      </c>
      <c r="F3565" s="594" t="s">
        <v>1061</v>
      </c>
      <c r="G3565" s="596" t="s">
        <v>2729</v>
      </c>
      <c r="H3565" s="597">
        <v>104086314</v>
      </c>
    </row>
    <row r="3566" spans="1:8">
      <c r="A3566" s="594" t="s">
        <v>132</v>
      </c>
      <c r="B3566" s="594" t="s">
        <v>996</v>
      </c>
      <c r="C3566" s="594" t="s">
        <v>322</v>
      </c>
      <c r="D3566" s="594" t="s">
        <v>2662</v>
      </c>
      <c r="E3566" s="594" t="s">
        <v>744</v>
      </c>
      <c r="F3566" s="594" t="s">
        <v>7</v>
      </c>
      <c r="G3566" s="596" t="s">
        <v>8</v>
      </c>
      <c r="H3566" s="597">
        <v>99879000</v>
      </c>
    </row>
    <row r="3567" spans="1:8">
      <c r="A3567" s="594" t="s">
        <v>132</v>
      </c>
      <c r="B3567" s="594" t="s">
        <v>996</v>
      </c>
      <c r="C3567" s="594" t="s">
        <v>322</v>
      </c>
      <c r="D3567" s="594" t="s">
        <v>2662</v>
      </c>
      <c r="E3567" s="594" t="s">
        <v>744</v>
      </c>
      <c r="F3567" s="594" t="s">
        <v>572</v>
      </c>
      <c r="G3567" s="596" t="s">
        <v>2689</v>
      </c>
      <c r="H3567" s="597">
        <v>41570000</v>
      </c>
    </row>
    <row r="3568" spans="1:8">
      <c r="A3568" s="594" t="s">
        <v>132</v>
      </c>
      <c r="B3568" s="594" t="s">
        <v>996</v>
      </c>
      <c r="C3568" s="594" t="s">
        <v>322</v>
      </c>
      <c r="D3568" s="594" t="s">
        <v>2662</v>
      </c>
      <c r="E3568" s="594" t="s">
        <v>744</v>
      </c>
      <c r="F3568" s="594" t="s">
        <v>746</v>
      </c>
      <c r="G3568" s="596" t="s">
        <v>2690</v>
      </c>
      <c r="H3568" s="597">
        <v>2650000</v>
      </c>
    </row>
    <row r="3569" spans="1:8">
      <c r="A3569" s="594" t="s">
        <v>132</v>
      </c>
      <c r="B3569" s="594" t="s">
        <v>996</v>
      </c>
      <c r="C3569" s="594" t="s">
        <v>322</v>
      </c>
      <c r="D3569" s="594" t="s">
        <v>2662</v>
      </c>
      <c r="E3569" s="594" t="s">
        <v>744</v>
      </c>
      <c r="F3569" s="594" t="s">
        <v>11</v>
      </c>
      <c r="G3569" s="596" t="s">
        <v>2691</v>
      </c>
      <c r="H3569" s="597">
        <v>25840000</v>
      </c>
    </row>
    <row r="3570" spans="1:8">
      <c r="A3570" s="594" t="s">
        <v>132</v>
      </c>
      <c r="B3570" s="594" t="s">
        <v>996</v>
      </c>
      <c r="C3570" s="594" t="s">
        <v>322</v>
      </c>
      <c r="D3570" s="594" t="s">
        <v>2662</v>
      </c>
      <c r="E3570" s="594" t="s">
        <v>2692</v>
      </c>
      <c r="F3570" s="595" t="s">
        <v>411</v>
      </c>
      <c r="G3570" s="596" t="s">
        <v>2693</v>
      </c>
      <c r="H3570" s="597">
        <v>53650000</v>
      </c>
    </row>
    <row r="3571" spans="1:8">
      <c r="A3571" s="594" t="s">
        <v>132</v>
      </c>
      <c r="B3571" s="594" t="s">
        <v>996</v>
      </c>
      <c r="C3571" s="594" t="s">
        <v>322</v>
      </c>
      <c r="D3571" s="594" t="s">
        <v>2662</v>
      </c>
      <c r="E3571" s="594" t="s">
        <v>2692</v>
      </c>
      <c r="F3571" s="594" t="s">
        <v>2722</v>
      </c>
      <c r="G3571" s="596" t="s">
        <v>2690</v>
      </c>
      <c r="H3571" s="597">
        <v>36000000</v>
      </c>
    </row>
    <row r="3572" spans="1:8">
      <c r="A3572" s="594" t="s">
        <v>132</v>
      </c>
      <c r="B3572" s="594" t="s">
        <v>996</v>
      </c>
      <c r="C3572" s="594" t="s">
        <v>322</v>
      </c>
      <c r="D3572" s="594" t="s">
        <v>2662</v>
      </c>
      <c r="E3572" s="594" t="s">
        <v>2692</v>
      </c>
      <c r="F3572" s="594" t="s">
        <v>2694</v>
      </c>
      <c r="G3572" s="596" t="s">
        <v>2689</v>
      </c>
      <c r="H3572" s="597">
        <v>17650000</v>
      </c>
    </row>
    <row r="3573" spans="1:8">
      <c r="A3573" s="594" t="s">
        <v>132</v>
      </c>
      <c r="B3573" s="594" t="s">
        <v>996</v>
      </c>
      <c r="C3573" s="594" t="s">
        <v>322</v>
      </c>
      <c r="D3573" s="594" t="s">
        <v>2662</v>
      </c>
      <c r="E3573" s="594" t="s">
        <v>189</v>
      </c>
      <c r="F3573" s="595" t="s">
        <v>411</v>
      </c>
      <c r="G3573" s="596" t="s">
        <v>190</v>
      </c>
      <c r="H3573" s="597">
        <v>1635674378</v>
      </c>
    </row>
    <row r="3574" spans="1:8">
      <c r="A3574" s="594" t="s">
        <v>132</v>
      </c>
      <c r="B3574" s="594" t="s">
        <v>996</v>
      </c>
      <c r="C3574" s="594" t="s">
        <v>322</v>
      </c>
      <c r="D3574" s="594" t="s">
        <v>2662</v>
      </c>
      <c r="E3574" s="594" t="s">
        <v>189</v>
      </c>
      <c r="F3574" s="594" t="s">
        <v>13</v>
      </c>
      <c r="G3574" s="596" t="s">
        <v>2732</v>
      </c>
      <c r="H3574" s="597">
        <v>7010000</v>
      </c>
    </row>
    <row r="3575" spans="1:8">
      <c r="A3575" s="594" t="s">
        <v>132</v>
      </c>
      <c r="B3575" s="594" t="s">
        <v>996</v>
      </c>
      <c r="C3575" s="594" t="s">
        <v>322</v>
      </c>
      <c r="D3575" s="594" t="s">
        <v>2662</v>
      </c>
      <c r="E3575" s="594" t="s">
        <v>189</v>
      </c>
      <c r="F3575" s="594" t="s">
        <v>37</v>
      </c>
      <c r="G3575" s="596" t="s">
        <v>2696</v>
      </c>
      <c r="H3575" s="597">
        <v>679898960</v>
      </c>
    </row>
    <row r="3576" spans="1:8">
      <c r="A3576" s="594" t="s">
        <v>132</v>
      </c>
      <c r="B3576" s="594" t="s">
        <v>996</v>
      </c>
      <c r="C3576" s="594" t="s">
        <v>322</v>
      </c>
      <c r="D3576" s="594" t="s">
        <v>2662</v>
      </c>
      <c r="E3576" s="594" t="s">
        <v>189</v>
      </c>
      <c r="F3576" s="594" t="s">
        <v>192</v>
      </c>
      <c r="G3576" s="596" t="s">
        <v>195</v>
      </c>
      <c r="H3576" s="597">
        <v>948765418</v>
      </c>
    </row>
    <row r="3577" spans="1:8">
      <c r="A3577" s="594" t="s">
        <v>132</v>
      </c>
      <c r="B3577" s="594" t="s">
        <v>996</v>
      </c>
      <c r="C3577" s="594" t="s">
        <v>322</v>
      </c>
      <c r="D3577" s="594" t="s">
        <v>2662</v>
      </c>
      <c r="E3577" s="594" t="s">
        <v>2756</v>
      </c>
      <c r="F3577" s="595" t="s">
        <v>411</v>
      </c>
      <c r="G3577" s="596" t="s">
        <v>2757</v>
      </c>
      <c r="H3577" s="597">
        <v>15000000</v>
      </c>
    </row>
    <row r="3578" spans="1:8">
      <c r="A3578" s="594" t="s">
        <v>132</v>
      </c>
      <c r="B3578" s="594" t="s">
        <v>996</v>
      </c>
      <c r="C3578" s="594" t="s">
        <v>322</v>
      </c>
      <c r="D3578" s="594" t="s">
        <v>2662</v>
      </c>
      <c r="E3578" s="594" t="s">
        <v>2756</v>
      </c>
      <c r="F3578" s="594" t="s">
        <v>2842</v>
      </c>
      <c r="G3578" s="596" t="s">
        <v>195</v>
      </c>
      <c r="H3578" s="597">
        <v>15000000</v>
      </c>
    </row>
    <row r="3579" spans="1:8">
      <c r="A3579" s="594" t="s">
        <v>132</v>
      </c>
      <c r="B3579" s="594" t="s">
        <v>996</v>
      </c>
      <c r="C3579" s="594" t="s">
        <v>322</v>
      </c>
      <c r="D3579" s="594" t="s">
        <v>2662</v>
      </c>
      <c r="E3579" s="594" t="s">
        <v>194</v>
      </c>
      <c r="F3579" s="595" t="s">
        <v>411</v>
      </c>
      <c r="G3579" s="596" t="s">
        <v>195</v>
      </c>
      <c r="H3579" s="597">
        <v>92742400</v>
      </c>
    </row>
    <row r="3580" spans="1:8">
      <c r="A3580" s="594" t="s">
        <v>132</v>
      </c>
      <c r="B3580" s="594" t="s">
        <v>996</v>
      </c>
      <c r="C3580" s="594" t="s">
        <v>322</v>
      </c>
      <c r="D3580" s="594" t="s">
        <v>2662</v>
      </c>
      <c r="E3580" s="594" t="s">
        <v>194</v>
      </c>
      <c r="F3580" s="594" t="s">
        <v>15</v>
      </c>
      <c r="G3580" s="596" t="s">
        <v>2701</v>
      </c>
      <c r="H3580" s="597">
        <v>5867900</v>
      </c>
    </row>
    <row r="3581" spans="1:8">
      <c r="A3581" s="594" t="s">
        <v>132</v>
      </c>
      <c r="B3581" s="594" t="s">
        <v>996</v>
      </c>
      <c r="C3581" s="594" t="s">
        <v>322</v>
      </c>
      <c r="D3581" s="594" t="s">
        <v>2662</v>
      </c>
      <c r="E3581" s="594" t="s">
        <v>194</v>
      </c>
      <c r="F3581" s="594" t="s">
        <v>39</v>
      </c>
      <c r="G3581" s="596" t="s">
        <v>2702</v>
      </c>
      <c r="H3581" s="597">
        <v>24453500</v>
      </c>
    </row>
    <row r="3582" spans="1:8">
      <c r="A3582" s="594" t="s">
        <v>132</v>
      </c>
      <c r="B3582" s="594" t="s">
        <v>996</v>
      </c>
      <c r="C3582" s="594" t="s">
        <v>322</v>
      </c>
      <c r="D3582" s="594" t="s">
        <v>2662</v>
      </c>
      <c r="E3582" s="594" t="s">
        <v>194</v>
      </c>
      <c r="F3582" s="594" t="s">
        <v>198</v>
      </c>
      <c r="G3582" s="596" t="s">
        <v>199</v>
      </c>
      <c r="H3582" s="597">
        <v>39341000</v>
      </c>
    </row>
    <row r="3583" spans="1:8">
      <c r="A3583" s="594" t="s">
        <v>132</v>
      </c>
      <c r="B3583" s="594" t="s">
        <v>996</v>
      </c>
      <c r="C3583" s="594" t="s">
        <v>322</v>
      </c>
      <c r="D3583" s="594" t="s">
        <v>2662</v>
      </c>
      <c r="E3583" s="594" t="s">
        <v>194</v>
      </c>
      <c r="F3583" s="594" t="s">
        <v>200</v>
      </c>
      <c r="G3583" s="596" t="s">
        <v>201</v>
      </c>
      <c r="H3583" s="597">
        <v>23080000</v>
      </c>
    </row>
    <row r="3584" spans="1:8">
      <c r="A3584" s="594" t="s">
        <v>132</v>
      </c>
      <c r="B3584" s="594" t="s">
        <v>996</v>
      </c>
      <c r="C3584" s="594" t="s">
        <v>322</v>
      </c>
      <c r="D3584" s="594" t="s">
        <v>2662</v>
      </c>
      <c r="E3584" s="594" t="s">
        <v>573</v>
      </c>
      <c r="F3584" s="595" t="s">
        <v>411</v>
      </c>
      <c r="G3584" s="596" t="s">
        <v>2703</v>
      </c>
      <c r="H3584" s="597">
        <v>18058000</v>
      </c>
    </row>
    <row r="3585" spans="1:8">
      <c r="A3585" s="594" t="s">
        <v>132</v>
      </c>
      <c r="B3585" s="594" t="s">
        <v>996</v>
      </c>
      <c r="C3585" s="594" t="s">
        <v>322</v>
      </c>
      <c r="D3585" s="594" t="s">
        <v>2662</v>
      </c>
      <c r="E3585" s="594" t="s">
        <v>573</v>
      </c>
      <c r="F3585" s="594" t="s">
        <v>574</v>
      </c>
      <c r="G3585" s="596" t="s">
        <v>2704</v>
      </c>
      <c r="H3585" s="597">
        <v>18058000</v>
      </c>
    </row>
    <row r="3586" spans="1:8">
      <c r="A3586" s="594" t="s">
        <v>132</v>
      </c>
      <c r="B3586" s="594" t="s">
        <v>996</v>
      </c>
      <c r="C3586" s="594" t="s">
        <v>322</v>
      </c>
      <c r="D3586" s="594" t="s">
        <v>2662</v>
      </c>
      <c r="E3586" s="594" t="s">
        <v>550</v>
      </c>
      <c r="F3586" s="595" t="s">
        <v>411</v>
      </c>
      <c r="G3586" s="596" t="s">
        <v>2705</v>
      </c>
      <c r="H3586" s="597">
        <v>26430000</v>
      </c>
    </row>
    <row r="3587" spans="1:8">
      <c r="A3587" s="594" t="s">
        <v>132</v>
      </c>
      <c r="B3587" s="594" t="s">
        <v>996</v>
      </c>
      <c r="C3587" s="594" t="s">
        <v>322</v>
      </c>
      <c r="D3587" s="594" t="s">
        <v>2662</v>
      </c>
      <c r="E3587" s="594" t="s">
        <v>550</v>
      </c>
      <c r="F3587" s="594" t="s">
        <v>2706</v>
      </c>
      <c r="G3587" s="596" t="s">
        <v>72</v>
      </c>
      <c r="H3587" s="597">
        <v>26430000</v>
      </c>
    </row>
    <row r="3588" spans="1:8">
      <c r="A3588" s="594" t="s">
        <v>132</v>
      </c>
      <c r="B3588" s="594" t="s">
        <v>996</v>
      </c>
      <c r="C3588" s="594" t="s">
        <v>1369</v>
      </c>
      <c r="D3588" s="595" t="s">
        <v>411</v>
      </c>
      <c r="E3588" s="595" t="s">
        <v>411</v>
      </c>
      <c r="F3588" s="595" t="s">
        <v>411</v>
      </c>
      <c r="G3588" s="596" t="s">
        <v>1968</v>
      </c>
      <c r="H3588" s="597">
        <v>43217319747</v>
      </c>
    </row>
    <row r="3589" spans="1:8">
      <c r="A3589" s="594" t="s">
        <v>132</v>
      </c>
      <c r="B3589" s="594" t="s">
        <v>996</v>
      </c>
      <c r="C3589" s="594" t="s">
        <v>1369</v>
      </c>
      <c r="D3589" s="594" t="s">
        <v>1380</v>
      </c>
      <c r="E3589" s="595" t="s">
        <v>411</v>
      </c>
      <c r="F3589" s="595" t="s">
        <v>411</v>
      </c>
      <c r="G3589" s="596" t="s">
        <v>2708</v>
      </c>
      <c r="H3589" s="597">
        <v>5672384000</v>
      </c>
    </row>
    <row r="3590" spans="1:8">
      <c r="A3590" s="594" t="s">
        <v>132</v>
      </c>
      <c r="B3590" s="594" t="s">
        <v>996</v>
      </c>
      <c r="C3590" s="594" t="s">
        <v>1369</v>
      </c>
      <c r="D3590" s="594" t="s">
        <v>1380</v>
      </c>
      <c r="E3590" s="594" t="s">
        <v>142</v>
      </c>
      <c r="F3590" s="595" t="s">
        <v>411</v>
      </c>
      <c r="G3590" s="596" t="s">
        <v>143</v>
      </c>
      <c r="H3590" s="597">
        <v>1159199000</v>
      </c>
    </row>
    <row r="3591" spans="1:8">
      <c r="A3591" s="594" t="s">
        <v>132</v>
      </c>
      <c r="B3591" s="594" t="s">
        <v>996</v>
      </c>
      <c r="C3591" s="594" t="s">
        <v>1369</v>
      </c>
      <c r="D3591" s="594" t="s">
        <v>1380</v>
      </c>
      <c r="E3591" s="594" t="s">
        <v>142</v>
      </c>
      <c r="F3591" s="594" t="s">
        <v>144</v>
      </c>
      <c r="G3591" s="596" t="s">
        <v>2664</v>
      </c>
      <c r="H3591" s="597">
        <v>1159199000</v>
      </c>
    </row>
    <row r="3592" spans="1:8">
      <c r="A3592" s="594" t="s">
        <v>132</v>
      </c>
      <c r="B3592" s="594" t="s">
        <v>996</v>
      </c>
      <c r="C3592" s="594" t="s">
        <v>1369</v>
      </c>
      <c r="D3592" s="594" t="s">
        <v>1380</v>
      </c>
      <c r="E3592" s="594" t="s">
        <v>148</v>
      </c>
      <c r="F3592" s="595" t="s">
        <v>411</v>
      </c>
      <c r="G3592" s="596" t="s">
        <v>149</v>
      </c>
      <c r="H3592" s="597">
        <v>507201000</v>
      </c>
    </row>
    <row r="3593" spans="1:8">
      <c r="A3593" s="594" t="s">
        <v>132</v>
      </c>
      <c r="B3593" s="594" t="s">
        <v>996</v>
      </c>
      <c r="C3593" s="594" t="s">
        <v>1369</v>
      </c>
      <c r="D3593" s="594" t="s">
        <v>1380</v>
      </c>
      <c r="E3593" s="594" t="s">
        <v>148</v>
      </c>
      <c r="F3593" s="594" t="s">
        <v>223</v>
      </c>
      <c r="G3593" s="596" t="s">
        <v>224</v>
      </c>
      <c r="H3593" s="597">
        <v>53697100</v>
      </c>
    </row>
    <row r="3594" spans="1:8">
      <c r="A3594" s="594" t="s">
        <v>132</v>
      </c>
      <c r="B3594" s="594" t="s">
        <v>996</v>
      </c>
      <c r="C3594" s="594" t="s">
        <v>1369</v>
      </c>
      <c r="D3594" s="594" t="s">
        <v>1380</v>
      </c>
      <c r="E3594" s="594" t="s">
        <v>148</v>
      </c>
      <c r="F3594" s="594" t="s">
        <v>1075</v>
      </c>
      <c r="G3594" s="596" t="s">
        <v>2666</v>
      </c>
      <c r="H3594" s="597">
        <v>416121900</v>
      </c>
    </row>
    <row r="3595" spans="1:8">
      <c r="A3595" s="594" t="s">
        <v>132</v>
      </c>
      <c r="B3595" s="594" t="s">
        <v>996</v>
      </c>
      <c r="C3595" s="594" t="s">
        <v>1369</v>
      </c>
      <c r="D3595" s="594" t="s">
        <v>1380</v>
      </c>
      <c r="E3595" s="594" t="s">
        <v>148</v>
      </c>
      <c r="F3595" s="594" t="s">
        <v>26</v>
      </c>
      <c r="G3595" s="596" t="s">
        <v>2727</v>
      </c>
      <c r="H3595" s="597">
        <v>29540000</v>
      </c>
    </row>
    <row r="3596" spans="1:8">
      <c r="A3596" s="594" t="s">
        <v>132</v>
      </c>
      <c r="B3596" s="594" t="s">
        <v>996</v>
      </c>
      <c r="C3596" s="594" t="s">
        <v>1369</v>
      </c>
      <c r="D3596" s="594" t="s">
        <v>1380</v>
      </c>
      <c r="E3596" s="594" t="s">
        <v>148</v>
      </c>
      <c r="F3596" s="594" t="s">
        <v>150</v>
      </c>
      <c r="G3596" s="596" t="s">
        <v>151</v>
      </c>
      <c r="H3596" s="597">
        <v>4842000</v>
      </c>
    </row>
    <row r="3597" spans="1:8">
      <c r="A3597" s="594" t="s">
        <v>132</v>
      </c>
      <c r="B3597" s="594" t="s">
        <v>996</v>
      </c>
      <c r="C3597" s="594" t="s">
        <v>1369</v>
      </c>
      <c r="D3597" s="594" t="s">
        <v>1380</v>
      </c>
      <c r="E3597" s="594" t="s">
        <v>148</v>
      </c>
      <c r="F3597" s="594" t="s">
        <v>457</v>
      </c>
      <c r="G3597" s="596" t="s">
        <v>458</v>
      </c>
      <c r="H3597" s="597">
        <v>3000000</v>
      </c>
    </row>
    <row r="3598" spans="1:8">
      <c r="A3598" s="594" t="s">
        <v>132</v>
      </c>
      <c r="B3598" s="594" t="s">
        <v>996</v>
      </c>
      <c r="C3598" s="594" t="s">
        <v>1369</v>
      </c>
      <c r="D3598" s="594" t="s">
        <v>1380</v>
      </c>
      <c r="E3598" s="594" t="s">
        <v>582</v>
      </c>
      <c r="F3598" s="595" t="s">
        <v>411</v>
      </c>
      <c r="G3598" s="596" t="s">
        <v>583</v>
      </c>
      <c r="H3598" s="597">
        <v>15985000</v>
      </c>
    </row>
    <row r="3599" spans="1:8">
      <c r="A3599" s="594" t="s">
        <v>132</v>
      </c>
      <c r="B3599" s="594" t="s">
        <v>996</v>
      </c>
      <c r="C3599" s="594" t="s">
        <v>1369</v>
      </c>
      <c r="D3599" s="594" t="s">
        <v>1380</v>
      </c>
      <c r="E3599" s="594" t="s">
        <v>582</v>
      </c>
      <c r="F3599" s="594" t="s">
        <v>584</v>
      </c>
      <c r="G3599" s="596" t="s">
        <v>2670</v>
      </c>
      <c r="H3599" s="597">
        <v>15985000</v>
      </c>
    </row>
    <row r="3600" spans="1:8">
      <c r="A3600" s="594" t="s">
        <v>132</v>
      </c>
      <c r="B3600" s="594" t="s">
        <v>996</v>
      </c>
      <c r="C3600" s="594" t="s">
        <v>1369</v>
      </c>
      <c r="D3600" s="594" t="s">
        <v>1380</v>
      </c>
      <c r="E3600" s="594" t="s">
        <v>152</v>
      </c>
      <c r="F3600" s="595" t="s">
        <v>411</v>
      </c>
      <c r="G3600" s="596" t="s">
        <v>153</v>
      </c>
      <c r="H3600" s="597">
        <v>241070000</v>
      </c>
    </row>
    <row r="3601" spans="1:8">
      <c r="A3601" s="594" t="s">
        <v>132</v>
      </c>
      <c r="B3601" s="594" t="s">
        <v>996</v>
      </c>
      <c r="C3601" s="594" t="s">
        <v>1369</v>
      </c>
      <c r="D3601" s="594" t="s">
        <v>1380</v>
      </c>
      <c r="E3601" s="594" t="s">
        <v>152</v>
      </c>
      <c r="F3601" s="594" t="s">
        <v>606</v>
      </c>
      <c r="G3601" s="596" t="s">
        <v>195</v>
      </c>
      <c r="H3601" s="597">
        <v>241070000</v>
      </c>
    </row>
    <row r="3602" spans="1:8">
      <c r="A3602" s="594" t="s">
        <v>132</v>
      </c>
      <c r="B3602" s="594" t="s">
        <v>996</v>
      </c>
      <c r="C3602" s="594" t="s">
        <v>1369</v>
      </c>
      <c r="D3602" s="594" t="s">
        <v>1380</v>
      </c>
      <c r="E3602" s="594" t="s">
        <v>156</v>
      </c>
      <c r="F3602" s="595" t="s">
        <v>411</v>
      </c>
      <c r="G3602" s="596" t="s">
        <v>514</v>
      </c>
      <c r="H3602" s="597">
        <v>292387700</v>
      </c>
    </row>
    <row r="3603" spans="1:8">
      <c r="A3603" s="594" t="s">
        <v>132</v>
      </c>
      <c r="B3603" s="594" t="s">
        <v>996</v>
      </c>
      <c r="C3603" s="594" t="s">
        <v>1369</v>
      </c>
      <c r="D3603" s="594" t="s">
        <v>1380</v>
      </c>
      <c r="E3603" s="594" t="s">
        <v>156</v>
      </c>
      <c r="F3603" s="594" t="s">
        <v>157</v>
      </c>
      <c r="G3603" s="596" t="s">
        <v>158</v>
      </c>
      <c r="H3603" s="597">
        <v>218415100</v>
      </c>
    </row>
    <row r="3604" spans="1:8">
      <c r="A3604" s="594" t="s">
        <v>132</v>
      </c>
      <c r="B3604" s="594" t="s">
        <v>996</v>
      </c>
      <c r="C3604" s="594" t="s">
        <v>1369</v>
      </c>
      <c r="D3604" s="594" t="s">
        <v>1380</v>
      </c>
      <c r="E3604" s="594" t="s">
        <v>156</v>
      </c>
      <c r="F3604" s="594" t="s">
        <v>159</v>
      </c>
      <c r="G3604" s="596" t="s">
        <v>160</v>
      </c>
      <c r="H3604" s="597">
        <v>37813100</v>
      </c>
    </row>
    <row r="3605" spans="1:8">
      <c r="A3605" s="594" t="s">
        <v>132</v>
      </c>
      <c r="B3605" s="594" t="s">
        <v>996</v>
      </c>
      <c r="C3605" s="594" t="s">
        <v>1369</v>
      </c>
      <c r="D3605" s="594" t="s">
        <v>1380</v>
      </c>
      <c r="E3605" s="594" t="s">
        <v>156</v>
      </c>
      <c r="F3605" s="594" t="s">
        <v>161</v>
      </c>
      <c r="G3605" s="596" t="s">
        <v>162</v>
      </c>
      <c r="H3605" s="597">
        <v>24469000</v>
      </c>
    </row>
    <row r="3606" spans="1:8">
      <c r="A3606" s="594" t="s">
        <v>132</v>
      </c>
      <c r="B3606" s="594" t="s">
        <v>996</v>
      </c>
      <c r="C3606" s="594" t="s">
        <v>1369</v>
      </c>
      <c r="D3606" s="594" t="s">
        <v>1380</v>
      </c>
      <c r="E3606" s="594" t="s">
        <v>156</v>
      </c>
      <c r="F3606" s="594" t="s">
        <v>1</v>
      </c>
      <c r="G3606" s="596" t="s">
        <v>2</v>
      </c>
      <c r="H3606" s="597">
        <v>11690500</v>
      </c>
    </row>
    <row r="3607" spans="1:8">
      <c r="A3607" s="594" t="s">
        <v>132</v>
      </c>
      <c r="B3607" s="594" t="s">
        <v>996</v>
      </c>
      <c r="C3607" s="594" t="s">
        <v>1369</v>
      </c>
      <c r="D3607" s="594" t="s">
        <v>1380</v>
      </c>
      <c r="E3607" s="594" t="s">
        <v>167</v>
      </c>
      <c r="F3607" s="595" t="s">
        <v>411</v>
      </c>
      <c r="G3607" s="596" t="s">
        <v>168</v>
      </c>
      <c r="H3607" s="597">
        <v>145520840</v>
      </c>
    </row>
    <row r="3608" spans="1:8">
      <c r="A3608" s="594" t="s">
        <v>132</v>
      </c>
      <c r="B3608" s="594" t="s">
        <v>996</v>
      </c>
      <c r="C3608" s="594" t="s">
        <v>1369</v>
      </c>
      <c r="D3608" s="594" t="s">
        <v>1380</v>
      </c>
      <c r="E3608" s="594" t="s">
        <v>167</v>
      </c>
      <c r="F3608" s="594" t="s">
        <v>228</v>
      </c>
      <c r="G3608" s="596" t="s">
        <v>2673</v>
      </c>
      <c r="H3608" s="597">
        <v>19156200</v>
      </c>
    </row>
    <row r="3609" spans="1:8">
      <c r="A3609" s="594" t="s">
        <v>132</v>
      </c>
      <c r="B3609" s="594" t="s">
        <v>996</v>
      </c>
      <c r="C3609" s="594" t="s">
        <v>1369</v>
      </c>
      <c r="D3609" s="594" t="s">
        <v>1380</v>
      </c>
      <c r="E3609" s="594" t="s">
        <v>167</v>
      </c>
      <c r="F3609" s="594" t="s">
        <v>169</v>
      </c>
      <c r="G3609" s="596" t="s">
        <v>2674</v>
      </c>
      <c r="H3609" s="597">
        <v>14228100</v>
      </c>
    </row>
    <row r="3610" spans="1:8">
      <c r="A3610" s="594" t="s">
        <v>132</v>
      </c>
      <c r="B3610" s="594" t="s">
        <v>996</v>
      </c>
      <c r="C3610" s="594" t="s">
        <v>1369</v>
      </c>
      <c r="D3610" s="594" t="s">
        <v>1380</v>
      </c>
      <c r="E3610" s="594" t="s">
        <v>167</v>
      </c>
      <c r="F3610" s="594" t="s">
        <v>230</v>
      </c>
      <c r="G3610" s="596" t="s">
        <v>2675</v>
      </c>
      <c r="H3610" s="597">
        <v>91400540</v>
      </c>
    </row>
    <row r="3611" spans="1:8">
      <c r="A3611" s="594" t="s">
        <v>132</v>
      </c>
      <c r="B3611" s="594" t="s">
        <v>996</v>
      </c>
      <c r="C3611" s="594" t="s">
        <v>1369</v>
      </c>
      <c r="D3611" s="594" t="s">
        <v>1380</v>
      </c>
      <c r="E3611" s="594" t="s">
        <v>167</v>
      </c>
      <c r="F3611" s="594" t="s">
        <v>214</v>
      </c>
      <c r="G3611" s="596" t="s">
        <v>2676</v>
      </c>
      <c r="H3611" s="597">
        <v>1860000</v>
      </c>
    </row>
    <row r="3612" spans="1:8">
      <c r="A3612" s="594" t="s">
        <v>132</v>
      </c>
      <c r="B3612" s="594" t="s">
        <v>996</v>
      </c>
      <c r="C3612" s="594" t="s">
        <v>1369</v>
      </c>
      <c r="D3612" s="594" t="s">
        <v>1380</v>
      </c>
      <c r="E3612" s="594" t="s">
        <v>167</v>
      </c>
      <c r="F3612" s="594" t="s">
        <v>354</v>
      </c>
      <c r="G3612" s="596" t="s">
        <v>2736</v>
      </c>
      <c r="H3612" s="597">
        <v>14339000</v>
      </c>
    </row>
    <row r="3613" spans="1:8">
      <c r="A3613" s="594" t="s">
        <v>132</v>
      </c>
      <c r="B3613" s="594" t="s">
        <v>996</v>
      </c>
      <c r="C3613" s="594" t="s">
        <v>1369</v>
      </c>
      <c r="D3613" s="594" t="s">
        <v>1380</v>
      </c>
      <c r="E3613" s="594" t="s">
        <v>167</v>
      </c>
      <c r="F3613" s="594" t="s">
        <v>232</v>
      </c>
      <c r="G3613" s="596" t="s">
        <v>195</v>
      </c>
      <c r="H3613" s="597">
        <v>4537000</v>
      </c>
    </row>
    <row r="3614" spans="1:8">
      <c r="A3614" s="594" t="s">
        <v>132</v>
      </c>
      <c r="B3614" s="594" t="s">
        <v>996</v>
      </c>
      <c r="C3614" s="594" t="s">
        <v>1369</v>
      </c>
      <c r="D3614" s="594" t="s">
        <v>1380</v>
      </c>
      <c r="E3614" s="594" t="s">
        <v>171</v>
      </c>
      <c r="F3614" s="595" t="s">
        <v>411</v>
      </c>
      <c r="G3614" s="596" t="s">
        <v>2677</v>
      </c>
      <c r="H3614" s="597">
        <v>109267819</v>
      </c>
    </row>
    <row r="3615" spans="1:8">
      <c r="A3615" s="594" t="s">
        <v>132</v>
      </c>
      <c r="B3615" s="594" t="s">
        <v>996</v>
      </c>
      <c r="C3615" s="594" t="s">
        <v>1369</v>
      </c>
      <c r="D3615" s="594" t="s">
        <v>1380</v>
      </c>
      <c r="E3615" s="594" t="s">
        <v>171</v>
      </c>
      <c r="F3615" s="594" t="s">
        <v>173</v>
      </c>
      <c r="G3615" s="596" t="s">
        <v>174</v>
      </c>
      <c r="H3615" s="597">
        <v>99262819</v>
      </c>
    </row>
    <row r="3616" spans="1:8">
      <c r="A3616" s="594" t="s">
        <v>132</v>
      </c>
      <c r="B3616" s="594" t="s">
        <v>996</v>
      </c>
      <c r="C3616" s="594" t="s">
        <v>1369</v>
      </c>
      <c r="D3616" s="594" t="s">
        <v>1380</v>
      </c>
      <c r="E3616" s="594" t="s">
        <v>171</v>
      </c>
      <c r="F3616" s="594" t="s">
        <v>216</v>
      </c>
      <c r="G3616" s="596" t="s">
        <v>217</v>
      </c>
      <c r="H3616" s="597">
        <v>10005000</v>
      </c>
    </row>
    <row r="3617" spans="1:8">
      <c r="A3617" s="594" t="s">
        <v>132</v>
      </c>
      <c r="B3617" s="594" t="s">
        <v>996</v>
      </c>
      <c r="C3617" s="594" t="s">
        <v>1369</v>
      </c>
      <c r="D3617" s="594" t="s">
        <v>1380</v>
      </c>
      <c r="E3617" s="594" t="s">
        <v>177</v>
      </c>
      <c r="F3617" s="595" t="s">
        <v>411</v>
      </c>
      <c r="G3617" s="596" t="s">
        <v>178</v>
      </c>
      <c r="H3617" s="597">
        <v>108128122</v>
      </c>
    </row>
    <row r="3618" spans="1:8">
      <c r="A3618" s="594" t="s">
        <v>132</v>
      </c>
      <c r="B3618" s="594" t="s">
        <v>996</v>
      </c>
      <c r="C3618" s="594" t="s">
        <v>1369</v>
      </c>
      <c r="D3618" s="594" t="s">
        <v>1380</v>
      </c>
      <c r="E3618" s="594" t="s">
        <v>177</v>
      </c>
      <c r="F3618" s="594" t="s">
        <v>179</v>
      </c>
      <c r="G3618" s="596" t="s">
        <v>2679</v>
      </c>
      <c r="H3618" s="597">
        <v>1946500</v>
      </c>
    </row>
    <row r="3619" spans="1:8">
      <c r="A3619" s="594" t="s">
        <v>132</v>
      </c>
      <c r="B3619" s="594" t="s">
        <v>996</v>
      </c>
      <c r="C3619" s="594" t="s">
        <v>1369</v>
      </c>
      <c r="D3619" s="594" t="s">
        <v>1380</v>
      </c>
      <c r="E3619" s="594" t="s">
        <v>177</v>
      </c>
      <c r="F3619" s="594" t="s">
        <v>181</v>
      </c>
      <c r="G3619" s="596" t="s">
        <v>182</v>
      </c>
      <c r="H3619" s="597">
        <v>37395622</v>
      </c>
    </row>
    <row r="3620" spans="1:8">
      <c r="A3620" s="594" t="s">
        <v>132</v>
      </c>
      <c r="B3620" s="594" t="s">
        <v>996</v>
      </c>
      <c r="C3620" s="594" t="s">
        <v>1369</v>
      </c>
      <c r="D3620" s="594" t="s">
        <v>1380</v>
      </c>
      <c r="E3620" s="594" t="s">
        <v>177</v>
      </c>
      <c r="F3620" s="594" t="s">
        <v>1290</v>
      </c>
      <c r="G3620" s="596" t="s">
        <v>2721</v>
      </c>
      <c r="H3620" s="597">
        <v>16500000</v>
      </c>
    </row>
    <row r="3621" spans="1:8">
      <c r="A3621" s="594" t="s">
        <v>132</v>
      </c>
      <c r="B3621" s="594" t="s">
        <v>996</v>
      </c>
      <c r="C3621" s="594" t="s">
        <v>1369</v>
      </c>
      <c r="D3621" s="594" t="s">
        <v>1380</v>
      </c>
      <c r="E3621" s="594" t="s">
        <v>177</v>
      </c>
      <c r="F3621" s="594" t="s">
        <v>441</v>
      </c>
      <c r="G3621" s="596" t="s">
        <v>2728</v>
      </c>
      <c r="H3621" s="597">
        <v>41054000</v>
      </c>
    </row>
    <row r="3622" spans="1:8">
      <c r="A3622" s="594" t="s">
        <v>132</v>
      </c>
      <c r="B3622" s="594" t="s">
        <v>996</v>
      </c>
      <c r="C3622" s="594" t="s">
        <v>1369</v>
      </c>
      <c r="D3622" s="594" t="s">
        <v>1380</v>
      </c>
      <c r="E3622" s="594" t="s">
        <v>177</v>
      </c>
      <c r="F3622" s="594" t="s">
        <v>1297</v>
      </c>
      <c r="G3622" s="596" t="s">
        <v>2680</v>
      </c>
      <c r="H3622" s="597">
        <v>11232000</v>
      </c>
    </row>
    <row r="3623" spans="1:8">
      <c r="A3623" s="594" t="s">
        <v>132</v>
      </c>
      <c r="B3623" s="594" t="s">
        <v>996</v>
      </c>
      <c r="C3623" s="594" t="s">
        <v>1369</v>
      </c>
      <c r="D3623" s="594" t="s">
        <v>1380</v>
      </c>
      <c r="E3623" s="594" t="s">
        <v>240</v>
      </c>
      <c r="F3623" s="595" t="s">
        <v>411</v>
      </c>
      <c r="G3623" s="596" t="s">
        <v>241</v>
      </c>
      <c r="H3623" s="597">
        <v>3120000</v>
      </c>
    </row>
    <row r="3624" spans="1:8">
      <c r="A3624" s="594" t="s">
        <v>132</v>
      </c>
      <c r="B3624" s="594" t="s">
        <v>996</v>
      </c>
      <c r="C3624" s="594" t="s">
        <v>1369</v>
      </c>
      <c r="D3624" s="594" t="s">
        <v>1380</v>
      </c>
      <c r="E3624" s="594" t="s">
        <v>240</v>
      </c>
      <c r="F3624" s="594" t="s">
        <v>597</v>
      </c>
      <c r="G3624" s="596" t="s">
        <v>2682</v>
      </c>
      <c r="H3624" s="597">
        <v>300000</v>
      </c>
    </row>
    <row r="3625" spans="1:8">
      <c r="A3625" s="594" t="s">
        <v>132</v>
      </c>
      <c r="B3625" s="594" t="s">
        <v>996</v>
      </c>
      <c r="C3625" s="594" t="s">
        <v>1369</v>
      </c>
      <c r="D3625" s="594" t="s">
        <v>1380</v>
      </c>
      <c r="E3625" s="594" t="s">
        <v>240</v>
      </c>
      <c r="F3625" s="594" t="s">
        <v>735</v>
      </c>
      <c r="G3625" s="596" t="s">
        <v>193</v>
      </c>
      <c r="H3625" s="597">
        <v>2820000</v>
      </c>
    </row>
    <row r="3626" spans="1:8">
      <c r="A3626" s="594" t="s">
        <v>132</v>
      </c>
      <c r="B3626" s="594" t="s">
        <v>996</v>
      </c>
      <c r="C3626" s="594" t="s">
        <v>1369</v>
      </c>
      <c r="D3626" s="594" t="s">
        <v>1380</v>
      </c>
      <c r="E3626" s="594" t="s">
        <v>183</v>
      </c>
      <c r="F3626" s="595" t="s">
        <v>411</v>
      </c>
      <c r="G3626" s="596" t="s">
        <v>184</v>
      </c>
      <c r="H3626" s="597">
        <v>365174600</v>
      </c>
    </row>
    <row r="3627" spans="1:8">
      <c r="A3627" s="594" t="s">
        <v>132</v>
      </c>
      <c r="B3627" s="594" t="s">
        <v>996</v>
      </c>
      <c r="C3627" s="594" t="s">
        <v>1369</v>
      </c>
      <c r="D3627" s="594" t="s">
        <v>1380</v>
      </c>
      <c r="E3627" s="594" t="s">
        <v>183</v>
      </c>
      <c r="F3627" s="594" t="s">
        <v>587</v>
      </c>
      <c r="G3627" s="596" t="s">
        <v>588</v>
      </c>
      <c r="H3627" s="597">
        <v>56919600</v>
      </c>
    </row>
    <row r="3628" spans="1:8">
      <c r="A3628" s="594" t="s">
        <v>132</v>
      </c>
      <c r="B3628" s="594" t="s">
        <v>996</v>
      </c>
      <c r="C3628" s="594" t="s">
        <v>1369</v>
      </c>
      <c r="D3628" s="594" t="s">
        <v>1380</v>
      </c>
      <c r="E3628" s="594" t="s">
        <v>183</v>
      </c>
      <c r="F3628" s="594" t="s">
        <v>736</v>
      </c>
      <c r="G3628" s="596" t="s">
        <v>737</v>
      </c>
      <c r="H3628" s="597">
        <v>91290000</v>
      </c>
    </row>
    <row r="3629" spans="1:8">
      <c r="A3629" s="594" t="s">
        <v>132</v>
      </c>
      <c r="B3629" s="594" t="s">
        <v>996</v>
      </c>
      <c r="C3629" s="594" t="s">
        <v>1369</v>
      </c>
      <c r="D3629" s="594" t="s">
        <v>1380</v>
      </c>
      <c r="E3629" s="594" t="s">
        <v>183</v>
      </c>
      <c r="F3629" s="594" t="s">
        <v>185</v>
      </c>
      <c r="G3629" s="596" t="s">
        <v>186</v>
      </c>
      <c r="H3629" s="597">
        <v>88365000</v>
      </c>
    </row>
    <row r="3630" spans="1:8">
      <c r="A3630" s="594" t="s">
        <v>132</v>
      </c>
      <c r="B3630" s="594" t="s">
        <v>996</v>
      </c>
      <c r="C3630" s="594" t="s">
        <v>1369</v>
      </c>
      <c r="D3630" s="594" t="s">
        <v>1380</v>
      </c>
      <c r="E3630" s="594" t="s">
        <v>183</v>
      </c>
      <c r="F3630" s="594" t="s">
        <v>187</v>
      </c>
      <c r="G3630" s="596" t="s">
        <v>2683</v>
      </c>
      <c r="H3630" s="597">
        <v>128600000</v>
      </c>
    </row>
    <row r="3631" spans="1:8">
      <c r="A3631" s="594" t="s">
        <v>132</v>
      </c>
      <c r="B3631" s="594" t="s">
        <v>996</v>
      </c>
      <c r="C3631" s="594" t="s">
        <v>1369</v>
      </c>
      <c r="D3631" s="594" t="s">
        <v>1380</v>
      </c>
      <c r="E3631" s="594" t="s">
        <v>738</v>
      </c>
      <c r="F3631" s="595" t="s">
        <v>411</v>
      </c>
      <c r="G3631" s="596" t="s">
        <v>739</v>
      </c>
      <c r="H3631" s="597">
        <v>85388800</v>
      </c>
    </row>
    <row r="3632" spans="1:8">
      <c r="A3632" s="594" t="s">
        <v>132</v>
      </c>
      <c r="B3632" s="594" t="s">
        <v>996</v>
      </c>
      <c r="C3632" s="594" t="s">
        <v>1369</v>
      </c>
      <c r="D3632" s="594" t="s">
        <v>1380</v>
      </c>
      <c r="E3632" s="594" t="s">
        <v>738</v>
      </c>
      <c r="F3632" s="594" t="s">
        <v>740</v>
      </c>
      <c r="G3632" s="596" t="s">
        <v>741</v>
      </c>
      <c r="H3632" s="597">
        <v>57000000</v>
      </c>
    </row>
    <row r="3633" spans="1:8">
      <c r="A3633" s="594" t="s">
        <v>132</v>
      </c>
      <c r="B3633" s="594" t="s">
        <v>996</v>
      </c>
      <c r="C3633" s="594" t="s">
        <v>1369</v>
      </c>
      <c r="D3633" s="594" t="s">
        <v>1380</v>
      </c>
      <c r="E3633" s="594" t="s">
        <v>738</v>
      </c>
      <c r="F3633" s="594" t="s">
        <v>356</v>
      </c>
      <c r="G3633" s="596" t="s">
        <v>357</v>
      </c>
      <c r="H3633" s="597">
        <v>24388800</v>
      </c>
    </row>
    <row r="3634" spans="1:8">
      <c r="A3634" s="594" t="s">
        <v>132</v>
      </c>
      <c r="B3634" s="594" t="s">
        <v>996</v>
      </c>
      <c r="C3634" s="594" t="s">
        <v>1369</v>
      </c>
      <c r="D3634" s="594" t="s">
        <v>1380</v>
      </c>
      <c r="E3634" s="594" t="s">
        <v>738</v>
      </c>
      <c r="F3634" s="594" t="s">
        <v>296</v>
      </c>
      <c r="G3634" s="596" t="s">
        <v>297</v>
      </c>
      <c r="H3634" s="597">
        <v>4000000</v>
      </c>
    </row>
    <row r="3635" spans="1:8">
      <c r="A3635" s="594" t="s">
        <v>132</v>
      </c>
      <c r="B3635" s="594" t="s">
        <v>996</v>
      </c>
      <c r="C3635" s="594" t="s">
        <v>1369</v>
      </c>
      <c r="D3635" s="594" t="s">
        <v>1380</v>
      </c>
      <c r="E3635" s="594" t="s">
        <v>1307</v>
      </c>
      <c r="F3635" s="595" t="s">
        <v>411</v>
      </c>
      <c r="G3635" s="596" t="s">
        <v>1310</v>
      </c>
      <c r="H3635" s="597">
        <v>12265000</v>
      </c>
    </row>
    <row r="3636" spans="1:8">
      <c r="A3636" s="594" t="s">
        <v>132</v>
      </c>
      <c r="B3636" s="594" t="s">
        <v>996</v>
      </c>
      <c r="C3636" s="594" t="s">
        <v>1369</v>
      </c>
      <c r="D3636" s="594" t="s">
        <v>1380</v>
      </c>
      <c r="E3636" s="594" t="s">
        <v>1307</v>
      </c>
      <c r="F3636" s="594" t="s">
        <v>1309</v>
      </c>
      <c r="G3636" s="596" t="s">
        <v>2685</v>
      </c>
      <c r="H3636" s="597">
        <v>12265000</v>
      </c>
    </row>
    <row r="3637" spans="1:8">
      <c r="A3637" s="594" t="s">
        <v>132</v>
      </c>
      <c r="B3637" s="594" t="s">
        <v>996</v>
      </c>
      <c r="C3637" s="594" t="s">
        <v>1369</v>
      </c>
      <c r="D3637" s="594" t="s">
        <v>1380</v>
      </c>
      <c r="E3637" s="594" t="s">
        <v>744</v>
      </c>
      <c r="F3637" s="595" t="s">
        <v>411</v>
      </c>
      <c r="G3637" s="596" t="s">
        <v>2686</v>
      </c>
      <c r="H3637" s="597">
        <v>59575300</v>
      </c>
    </row>
    <row r="3638" spans="1:8">
      <c r="A3638" s="594" t="s">
        <v>132</v>
      </c>
      <c r="B3638" s="594" t="s">
        <v>996</v>
      </c>
      <c r="C3638" s="594" t="s">
        <v>1369</v>
      </c>
      <c r="D3638" s="594" t="s">
        <v>1380</v>
      </c>
      <c r="E3638" s="594" t="s">
        <v>744</v>
      </c>
      <c r="F3638" s="594" t="s">
        <v>1061</v>
      </c>
      <c r="G3638" s="596" t="s">
        <v>2729</v>
      </c>
      <c r="H3638" s="597">
        <v>8938000</v>
      </c>
    </row>
    <row r="3639" spans="1:8">
      <c r="A3639" s="594" t="s">
        <v>132</v>
      </c>
      <c r="B3639" s="594" t="s">
        <v>996</v>
      </c>
      <c r="C3639" s="594" t="s">
        <v>1369</v>
      </c>
      <c r="D3639" s="594" t="s">
        <v>1380</v>
      </c>
      <c r="E3639" s="594" t="s">
        <v>744</v>
      </c>
      <c r="F3639" s="594" t="s">
        <v>286</v>
      </c>
      <c r="G3639" s="596" t="s">
        <v>2688</v>
      </c>
      <c r="H3639" s="597">
        <v>3598000</v>
      </c>
    </row>
    <row r="3640" spans="1:8">
      <c r="A3640" s="594" t="s">
        <v>132</v>
      </c>
      <c r="B3640" s="594" t="s">
        <v>996</v>
      </c>
      <c r="C3640" s="594" t="s">
        <v>1369</v>
      </c>
      <c r="D3640" s="594" t="s">
        <v>1380</v>
      </c>
      <c r="E3640" s="594" t="s">
        <v>744</v>
      </c>
      <c r="F3640" s="594" t="s">
        <v>7</v>
      </c>
      <c r="G3640" s="596" t="s">
        <v>8</v>
      </c>
      <c r="H3640" s="597">
        <v>19783600</v>
      </c>
    </row>
    <row r="3641" spans="1:8">
      <c r="A3641" s="594" t="s">
        <v>132</v>
      </c>
      <c r="B3641" s="594" t="s">
        <v>996</v>
      </c>
      <c r="C3641" s="594" t="s">
        <v>1369</v>
      </c>
      <c r="D3641" s="594" t="s">
        <v>1380</v>
      </c>
      <c r="E3641" s="594" t="s">
        <v>744</v>
      </c>
      <c r="F3641" s="594" t="s">
        <v>572</v>
      </c>
      <c r="G3641" s="596" t="s">
        <v>2689</v>
      </c>
      <c r="H3641" s="597">
        <v>10045700</v>
      </c>
    </row>
    <row r="3642" spans="1:8">
      <c r="A3642" s="594" t="s">
        <v>132</v>
      </c>
      <c r="B3642" s="594" t="s">
        <v>996</v>
      </c>
      <c r="C3642" s="594" t="s">
        <v>1369</v>
      </c>
      <c r="D3642" s="594" t="s">
        <v>1380</v>
      </c>
      <c r="E3642" s="594" t="s">
        <v>744</v>
      </c>
      <c r="F3642" s="594" t="s">
        <v>746</v>
      </c>
      <c r="G3642" s="596" t="s">
        <v>2690</v>
      </c>
      <c r="H3642" s="597">
        <v>6500000</v>
      </c>
    </row>
    <row r="3643" spans="1:8">
      <c r="A3643" s="594" t="s">
        <v>132</v>
      </c>
      <c r="B3643" s="594" t="s">
        <v>996</v>
      </c>
      <c r="C3643" s="594" t="s">
        <v>1369</v>
      </c>
      <c r="D3643" s="594" t="s">
        <v>1380</v>
      </c>
      <c r="E3643" s="594" t="s">
        <v>744</v>
      </c>
      <c r="F3643" s="594" t="s">
        <v>11</v>
      </c>
      <c r="G3643" s="596" t="s">
        <v>2691</v>
      </c>
      <c r="H3643" s="597">
        <v>680000</v>
      </c>
    </row>
    <row r="3644" spans="1:8">
      <c r="A3644" s="594" t="s">
        <v>132</v>
      </c>
      <c r="B3644" s="594" t="s">
        <v>996</v>
      </c>
      <c r="C3644" s="594" t="s">
        <v>1369</v>
      </c>
      <c r="D3644" s="594" t="s">
        <v>1380</v>
      </c>
      <c r="E3644" s="594" t="s">
        <v>744</v>
      </c>
      <c r="F3644" s="594" t="s">
        <v>748</v>
      </c>
      <c r="G3644" s="596" t="s">
        <v>35</v>
      </c>
      <c r="H3644" s="597">
        <v>10030000</v>
      </c>
    </row>
    <row r="3645" spans="1:8">
      <c r="A3645" s="594" t="s">
        <v>132</v>
      </c>
      <c r="B3645" s="594" t="s">
        <v>996</v>
      </c>
      <c r="C3645" s="594" t="s">
        <v>1369</v>
      </c>
      <c r="D3645" s="594" t="s">
        <v>1380</v>
      </c>
      <c r="E3645" s="594" t="s">
        <v>2692</v>
      </c>
      <c r="F3645" s="595" t="s">
        <v>411</v>
      </c>
      <c r="G3645" s="596" t="s">
        <v>2693</v>
      </c>
      <c r="H3645" s="597">
        <v>9800000</v>
      </c>
    </row>
    <row r="3646" spans="1:8">
      <c r="A3646" s="594" t="s">
        <v>132</v>
      </c>
      <c r="B3646" s="594" t="s">
        <v>996</v>
      </c>
      <c r="C3646" s="594" t="s">
        <v>1369</v>
      </c>
      <c r="D3646" s="594" t="s">
        <v>1380</v>
      </c>
      <c r="E3646" s="594" t="s">
        <v>2692</v>
      </c>
      <c r="F3646" s="594" t="s">
        <v>2694</v>
      </c>
      <c r="G3646" s="596" t="s">
        <v>2689</v>
      </c>
      <c r="H3646" s="597">
        <v>9800000</v>
      </c>
    </row>
    <row r="3647" spans="1:8">
      <c r="A3647" s="594" t="s">
        <v>132</v>
      </c>
      <c r="B3647" s="594" t="s">
        <v>996</v>
      </c>
      <c r="C3647" s="594" t="s">
        <v>1369</v>
      </c>
      <c r="D3647" s="594" t="s">
        <v>1380</v>
      </c>
      <c r="E3647" s="594" t="s">
        <v>189</v>
      </c>
      <c r="F3647" s="595" t="s">
        <v>411</v>
      </c>
      <c r="G3647" s="596" t="s">
        <v>190</v>
      </c>
      <c r="H3647" s="597">
        <v>16635000</v>
      </c>
    </row>
    <row r="3648" spans="1:8">
      <c r="A3648" s="594" t="s">
        <v>132</v>
      </c>
      <c r="B3648" s="594" t="s">
        <v>996</v>
      </c>
      <c r="C3648" s="594" t="s">
        <v>1369</v>
      </c>
      <c r="D3648" s="594" t="s">
        <v>1380</v>
      </c>
      <c r="E3648" s="594" t="s">
        <v>189</v>
      </c>
      <c r="F3648" s="594" t="s">
        <v>37</v>
      </c>
      <c r="G3648" s="596" t="s">
        <v>2696</v>
      </c>
      <c r="H3648" s="597">
        <v>1496000</v>
      </c>
    </row>
    <row r="3649" spans="1:8">
      <c r="A3649" s="594" t="s">
        <v>132</v>
      </c>
      <c r="B3649" s="594" t="s">
        <v>996</v>
      </c>
      <c r="C3649" s="594" t="s">
        <v>1369</v>
      </c>
      <c r="D3649" s="594" t="s">
        <v>1380</v>
      </c>
      <c r="E3649" s="594" t="s">
        <v>189</v>
      </c>
      <c r="F3649" s="594" t="s">
        <v>192</v>
      </c>
      <c r="G3649" s="596" t="s">
        <v>195</v>
      </c>
      <c r="H3649" s="597">
        <v>15139000</v>
      </c>
    </row>
    <row r="3650" spans="1:8">
      <c r="A3650" s="594" t="s">
        <v>132</v>
      </c>
      <c r="B3650" s="594" t="s">
        <v>996</v>
      </c>
      <c r="C3650" s="594" t="s">
        <v>1369</v>
      </c>
      <c r="D3650" s="594" t="s">
        <v>1380</v>
      </c>
      <c r="E3650" s="594" t="s">
        <v>2697</v>
      </c>
      <c r="F3650" s="595" t="s">
        <v>411</v>
      </c>
      <c r="G3650" s="596" t="s">
        <v>2698</v>
      </c>
      <c r="H3650" s="597">
        <v>590000</v>
      </c>
    </row>
    <row r="3651" spans="1:8">
      <c r="A3651" s="594" t="s">
        <v>132</v>
      </c>
      <c r="B3651" s="594" t="s">
        <v>996</v>
      </c>
      <c r="C3651" s="594" t="s">
        <v>1369</v>
      </c>
      <c r="D3651" s="594" t="s">
        <v>1380</v>
      </c>
      <c r="E3651" s="594" t="s">
        <v>2697</v>
      </c>
      <c r="F3651" s="594" t="s">
        <v>2699</v>
      </c>
      <c r="G3651" s="596" t="s">
        <v>2700</v>
      </c>
      <c r="H3651" s="597">
        <v>590000</v>
      </c>
    </row>
    <row r="3652" spans="1:8">
      <c r="A3652" s="594" t="s">
        <v>132</v>
      </c>
      <c r="B3652" s="594" t="s">
        <v>996</v>
      </c>
      <c r="C3652" s="594" t="s">
        <v>1369</v>
      </c>
      <c r="D3652" s="594" t="s">
        <v>1380</v>
      </c>
      <c r="E3652" s="594" t="s">
        <v>628</v>
      </c>
      <c r="F3652" s="595" t="s">
        <v>411</v>
      </c>
      <c r="G3652" s="596" t="s">
        <v>2709</v>
      </c>
      <c r="H3652" s="597">
        <v>1093095719</v>
      </c>
    </row>
    <row r="3653" spans="1:8">
      <c r="A3653" s="594" t="s">
        <v>132</v>
      </c>
      <c r="B3653" s="594" t="s">
        <v>996</v>
      </c>
      <c r="C3653" s="594" t="s">
        <v>1369</v>
      </c>
      <c r="D3653" s="594" t="s">
        <v>1380</v>
      </c>
      <c r="E3653" s="594" t="s">
        <v>628</v>
      </c>
      <c r="F3653" s="594" t="s">
        <v>619</v>
      </c>
      <c r="G3653" s="596" t="s">
        <v>195</v>
      </c>
      <c r="H3653" s="597">
        <v>1093095719</v>
      </c>
    </row>
    <row r="3654" spans="1:8">
      <c r="A3654" s="594" t="s">
        <v>132</v>
      </c>
      <c r="B3654" s="594" t="s">
        <v>996</v>
      </c>
      <c r="C3654" s="594" t="s">
        <v>1369</v>
      </c>
      <c r="D3654" s="594" t="s">
        <v>1380</v>
      </c>
      <c r="E3654" s="594" t="s">
        <v>2756</v>
      </c>
      <c r="F3654" s="595" t="s">
        <v>411</v>
      </c>
      <c r="G3654" s="596" t="s">
        <v>2757</v>
      </c>
      <c r="H3654" s="597">
        <v>1298522000</v>
      </c>
    </row>
    <row r="3655" spans="1:8">
      <c r="A3655" s="594" t="s">
        <v>132</v>
      </c>
      <c r="B3655" s="594" t="s">
        <v>996</v>
      </c>
      <c r="C3655" s="594" t="s">
        <v>1369</v>
      </c>
      <c r="D3655" s="594" t="s">
        <v>1380</v>
      </c>
      <c r="E3655" s="594" t="s">
        <v>2756</v>
      </c>
      <c r="F3655" s="594" t="s">
        <v>2843</v>
      </c>
      <c r="G3655" s="596" t="s">
        <v>2844</v>
      </c>
      <c r="H3655" s="597">
        <v>1208538000</v>
      </c>
    </row>
    <row r="3656" spans="1:8">
      <c r="A3656" s="594" t="s">
        <v>132</v>
      </c>
      <c r="B3656" s="594" t="s">
        <v>996</v>
      </c>
      <c r="C3656" s="594" t="s">
        <v>1369</v>
      </c>
      <c r="D3656" s="594" t="s">
        <v>1380</v>
      </c>
      <c r="E3656" s="594" t="s">
        <v>2756</v>
      </c>
      <c r="F3656" s="594" t="s">
        <v>2842</v>
      </c>
      <c r="G3656" s="596" t="s">
        <v>195</v>
      </c>
      <c r="H3656" s="597">
        <v>89984000</v>
      </c>
    </row>
    <row r="3657" spans="1:8">
      <c r="A3657" s="594" t="s">
        <v>132</v>
      </c>
      <c r="B3657" s="594" t="s">
        <v>996</v>
      </c>
      <c r="C3657" s="594" t="s">
        <v>1369</v>
      </c>
      <c r="D3657" s="594" t="s">
        <v>1380</v>
      </c>
      <c r="E3657" s="594" t="s">
        <v>194</v>
      </c>
      <c r="F3657" s="595" t="s">
        <v>411</v>
      </c>
      <c r="G3657" s="596" t="s">
        <v>195</v>
      </c>
      <c r="H3657" s="597">
        <v>138473600</v>
      </c>
    </row>
    <row r="3658" spans="1:8">
      <c r="A3658" s="594" t="s">
        <v>132</v>
      </c>
      <c r="B3658" s="594" t="s">
        <v>996</v>
      </c>
      <c r="C3658" s="594" t="s">
        <v>1369</v>
      </c>
      <c r="D3658" s="594" t="s">
        <v>1380</v>
      </c>
      <c r="E3658" s="594" t="s">
        <v>194</v>
      </c>
      <c r="F3658" s="594" t="s">
        <v>15</v>
      </c>
      <c r="G3658" s="596" t="s">
        <v>2701</v>
      </c>
      <c r="H3658" s="597">
        <v>7550000</v>
      </c>
    </row>
    <row r="3659" spans="1:8">
      <c r="A3659" s="594" t="s">
        <v>132</v>
      </c>
      <c r="B3659" s="594" t="s">
        <v>996</v>
      </c>
      <c r="C3659" s="594" t="s">
        <v>1369</v>
      </c>
      <c r="D3659" s="594" t="s">
        <v>1380</v>
      </c>
      <c r="E3659" s="594" t="s">
        <v>194</v>
      </c>
      <c r="F3659" s="594" t="s">
        <v>39</v>
      </c>
      <c r="G3659" s="596" t="s">
        <v>2702</v>
      </c>
      <c r="H3659" s="597">
        <v>21721100</v>
      </c>
    </row>
    <row r="3660" spans="1:8">
      <c r="A3660" s="594" t="s">
        <v>132</v>
      </c>
      <c r="B3660" s="594" t="s">
        <v>996</v>
      </c>
      <c r="C3660" s="594" t="s">
        <v>1369</v>
      </c>
      <c r="D3660" s="594" t="s">
        <v>1380</v>
      </c>
      <c r="E3660" s="594" t="s">
        <v>194</v>
      </c>
      <c r="F3660" s="594" t="s">
        <v>198</v>
      </c>
      <c r="G3660" s="596" t="s">
        <v>199</v>
      </c>
      <c r="H3660" s="597">
        <v>91229000</v>
      </c>
    </row>
    <row r="3661" spans="1:8">
      <c r="A3661" s="594" t="s">
        <v>132</v>
      </c>
      <c r="B3661" s="594" t="s">
        <v>996</v>
      </c>
      <c r="C3661" s="594" t="s">
        <v>1369</v>
      </c>
      <c r="D3661" s="594" t="s">
        <v>1380</v>
      </c>
      <c r="E3661" s="594" t="s">
        <v>194</v>
      </c>
      <c r="F3661" s="594" t="s">
        <v>200</v>
      </c>
      <c r="G3661" s="596" t="s">
        <v>201</v>
      </c>
      <c r="H3661" s="597">
        <v>17973500</v>
      </c>
    </row>
    <row r="3662" spans="1:8">
      <c r="A3662" s="594" t="s">
        <v>132</v>
      </c>
      <c r="B3662" s="594" t="s">
        <v>996</v>
      </c>
      <c r="C3662" s="594" t="s">
        <v>1369</v>
      </c>
      <c r="D3662" s="594" t="s">
        <v>1380</v>
      </c>
      <c r="E3662" s="594" t="s">
        <v>573</v>
      </c>
      <c r="F3662" s="595" t="s">
        <v>411</v>
      </c>
      <c r="G3662" s="596" t="s">
        <v>2703</v>
      </c>
      <c r="H3662" s="597">
        <v>4842000</v>
      </c>
    </row>
    <row r="3663" spans="1:8">
      <c r="A3663" s="594" t="s">
        <v>132</v>
      </c>
      <c r="B3663" s="594" t="s">
        <v>996</v>
      </c>
      <c r="C3663" s="594" t="s">
        <v>1369</v>
      </c>
      <c r="D3663" s="594" t="s">
        <v>1380</v>
      </c>
      <c r="E3663" s="594" t="s">
        <v>573</v>
      </c>
      <c r="F3663" s="594" t="s">
        <v>574</v>
      </c>
      <c r="G3663" s="596" t="s">
        <v>2704</v>
      </c>
      <c r="H3663" s="597">
        <v>4842000</v>
      </c>
    </row>
    <row r="3664" spans="1:8">
      <c r="A3664" s="594" t="s">
        <v>132</v>
      </c>
      <c r="B3664" s="594" t="s">
        <v>996</v>
      </c>
      <c r="C3664" s="594" t="s">
        <v>1369</v>
      </c>
      <c r="D3664" s="594" t="s">
        <v>1380</v>
      </c>
      <c r="E3664" s="594" t="s">
        <v>550</v>
      </c>
      <c r="F3664" s="595" t="s">
        <v>411</v>
      </c>
      <c r="G3664" s="596" t="s">
        <v>2705</v>
      </c>
      <c r="H3664" s="597">
        <v>6142500</v>
      </c>
    </row>
    <row r="3665" spans="1:8">
      <c r="A3665" s="594" t="s">
        <v>132</v>
      </c>
      <c r="B3665" s="594" t="s">
        <v>996</v>
      </c>
      <c r="C3665" s="594" t="s">
        <v>1369</v>
      </c>
      <c r="D3665" s="594" t="s">
        <v>1380</v>
      </c>
      <c r="E3665" s="594" t="s">
        <v>550</v>
      </c>
      <c r="F3665" s="594" t="s">
        <v>2706</v>
      </c>
      <c r="G3665" s="596" t="s">
        <v>72</v>
      </c>
      <c r="H3665" s="597">
        <v>6142500</v>
      </c>
    </row>
    <row r="3666" spans="1:8">
      <c r="A3666" s="594" t="s">
        <v>132</v>
      </c>
      <c r="B3666" s="594" t="s">
        <v>996</v>
      </c>
      <c r="C3666" s="594" t="s">
        <v>1369</v>
      </c>
      <c r="D3666" s="594" t="s">
        <v>1368</v>
      </c>
      <c r="E3666" s="595" t="s">
        <v>411</v>
      </c>
      <c r="F3666" s="595" t="s">
        <v>411</v>
      </c>
      <c r="G3666" s="596" t="s">
        <v>2845</v>
      </c>
      <c r="H3666" s="597">
        <v>1656576100</v>
      </c>
    </row>
    <row r="3667" spans="1:8">
      <c r="A3667" s="594" t="s">
        <v>132</v>
      </c>
      <c r="B3667" s="594" t="s">
        <v>996</v>
      </c>
      <c r="C3667" s="594" t="s">
        <v>1369</v>
      </c>
      <c r="D3667" s="594" t="s">
        <v>1368</v>
      </c>
      <c r="E3667" s="594" t="s">
        <v>142</v>
      </c>
      <c r="F3667" s="595" t="s">
        <v>411</v>
      </c>
      <c r="G3667" s="596" t="s">
        <v>143</v>
      </c>
      <c r="H3667" s="597">
        <v>470469714</v>
      </c>
    </row>
    <row r="3668" spans="1:8">
      <c r="A3668" s="594" t="s">
        <v>132</v>
      </c>
      <c r="B3668" s="594" t="s">
        <v>996</v>
      </c>
      <c r="C3668" s="594" t="s">
        <v>1369</v>
      </c>
      <c r="D3668" s="594" t="s">
        <v>1368</v>
      </c>
      <c r="E3668" s="594" t="s">
        <v>142</v>
      </c>
      <c r="F3668" s="594" t="s">
        <v>144</v>
      </c>
      <c r="G3668" s="596" t="s">
        <v>2664</v>
      </c>
      <c r="H3668" s="597">
        <v>470469714</v>
      </c>
    </row>
    <row r="3669" spans="1:8">
      <c r="A3669" s="594" t="s">
        <v>132</v>
      </c>
      <c r="B3669" s="594" t="s">
        <v>996</v>
      </c>
      <c r="C3669" s="594" t="s">
        <v>1369</v>
      </c>
      <c r="D3669" s="594" t="s">
        <v>1368</v>
      </c>
      <c r="E3669" s="594" t="s">
        <v>148</v>
      </c>
      <c r="F3669" s="595" t="s">
        <v>411</v>
      </c>
      <c r="G3669" s="596" t="s">
        <v>149</v>
      </c>
      <c r="H3669" s="597">
        <v>72900544</v>
      </c>
    </row>
    <row r="3670" spans="1:8">
      <c r="A3670" s="594" t="s">
        <v>132</v>
      </c>
      <c r="B3670" s="594" t="s">
        <v>996</v>
      </c>
      <c r="C3670" s="594" t="s">
        <v>1369</v>
      </c>
      <c r="D3670" s="594" t="s">
        <v>1368</v>
      </c>
      <c r="E3670" s="594" t="s">
        <v>148</v>
      </c>
      <c r="F3670" s="594" t="s">
        <v>223</v>
      </c>
      <c r="G3670" s="596" t="s">
        <v>224</v>
      </c>
      <c r="H3670" s="597">
        <v>10547180</v>
      </c>
    </row>
    <row r="3671" spans="1:8">
      <c r="A3671" s="594" t="s">
        <v>132</v>
      </c>
      <c r="B3671" s="594" t="s">
        <v>996</v>
      </c>
      <c r="C3671" s="594" t="s">
        <v>1369</v>
      </c>
      <c r="D3671" s="594" t="s">
        <v>1368</v>
      </c>
      <c r="E3671" s="594" t="s">
        <v>148</v>
      </c>
      <c r="F3671" s="594" t="s">
        <v>1075</v>
      </c>
      <c r="G3671" s="596" t="s">
        <v>2666</v>
      </c>
      <c r="H3671" s="597">
        <v>51372364</v>
      </c>
    </row>
    <row r="3672" spans="1:8">
      <c r="A3672" s="594" t="s">
        <v>132</v>
      </c>
      <c r="B3672" s="594" t="s">
        <v>996</v>
      </c>
      <c r="C3672" s="594" t="s">
        <v>1369</v>
      </c>
      <c r="D3672" s="594" t="s">
        <v>1368</v>
      </c>
      <c r="E3672" s="594" t="s">
        <v>148</v>
      </c>
      <c r="F3672" s="594" t="s">
        <v>150</v>
      </c>
      <c r="G3672" s="596" t="s">
        <v>151</v>
      </c>
      <c r="H3672" s="597">
        <v>4286000</v>
      </c>
    </row>
    <row r="3673" spans="1:8">
      <c r="A3673" s="594" t="s">
        <v>132</v>
      </c>
      <c r="B3673" s="594" t="s">
        <v>996</v>
      </c>
      <c r="C3673" s="594" t="s">
        <v>1369</v>
      </c>
      <c r="D3673" s="594" t="s">
        <v>1368</v>
      </c>
      <c r="E3673" s="594" t="s">
        <v>148</v>
      </c>
      <c r="F3673" s="594" t="s">
        <v>605</v>
      </c>
      <c r="G3673" s="596" t="s">
        <v>2668</v>
      </c>
      <c r="H3673" s="597">
        <v>6695000</v>
      </c>
    </row>
    <row r="3674" spans="1:8">
      <c r="A3674" s="594" t="s">
        <v>132</v>
      </c>
      <c r="B3674" s="594" t="s">
        <v>996</v>
      </c>
      <c r="C3674" s="594" t="s">
        <v>1369</v>
      </c>
      <c r="D3674" s="594" t="s">
        <v>1368</v>
      </c>
      <c r="E3674" s="594" t="s">
        <v>582</v>
      </c>
      <c r="F3674" s="595" t="s">
        <v>411</v>
      </c>
      <c r="G3674" s="596" t="s">
        <v>583</v>
      </c>
      <c r="H3674" s="597">
        <v>4604000</v>
      </c>
    </row>
    <row r="3675" spans="1:8">
      <c r="A3675" s="594" t="s">
        <v>132</v>
      </c>
      <c r="B3675" s="594" t="s">
        <v>996</v>
      </c>
      <c r="C3675" s="594" t="s">
        <v>1369</v>
      </c>
      <c r="D3675" s="594" t="s">
        <v>1368</v>
      </c>
      <c r="E3675" s="594" t="s">
        <v>582</v>
      </c>
      <c r="F3675" s="594" t="s">
        <v>478</v>
      </c>
      <c r="G3675" s="596" t="s">
        <v>2775</v>
      </c>
      <c r="H3675" s="597">
        <v>4604000</v>
      </c>
    </row>
    <row r="3676" spans="1:8">
      <c r="A3676" s="594" t="s">
        <v>132</v>
      </c>
      <c r="B3676" s="594" t="s">
        <v>996</v>
      </c>
      <c r="C3676" s="594" t="s">
        <v>1369</v>
      </c>
      <c r="D3676" s="594" t="s">
        <v>1368</v>
      </c>
      <c r="E3676" s="594" t="s">
        <v>152</v>
      </c>
      <c r="F3676" s="595" t="s">
        <v>411</v>
      </c>
      <c r="G3676" s="596" t="s">
        <v>153</v>
      </c>
      <c r="H3676" s="597">
        <v>110746000</v>
      </c>
    </row>
    <row r="3677" spans="1:8">
      <c r="A3677" s="594" t="s">
        <v>132</v>
      </c>
      <c r="B3677" s="594" t="s">
        <v>996</v>
      </c>
      <c r="C3677" s="594" t="s">
        <v>1369</v>
      </c>
      <c r="D3677" s="594" t="s">
        <v>1368</v>
      </c>
      <c r="E3677" s="594" t="s">
        <v>152</v>
      </c>
      <c r="F3677" s="594" t="s">
        <v>606</v>
      </c>
      <c r="G3677" s="596" t="s">
        <v>195</v>
      </c>
      <c r="H3677" s="597">
        <v>110746000</v>
      </c>
    </row>
    <row r="3678" spans="1:8">
      <c r="A3678" s="594" t="s">
        <v>132</v>
      </c>
      <c r="B3678" s="594" t="s">
        <v>996</v>
      </c>
      <c r="C3678" s="594" t="s">
        <v>1369</v>
      </c>
      <c r="D3678" s="594" t="s">
        <v>1368</v>
      </c>
      <c r="E3678" s="594" t="s">
        <v>156</v>
      </c>
      <c r="F3678" s="595" t="s">
        <v>411</v>
      </c>
      <c r="G3678" s="596" t="s">
        <v>514</v>
      </c>
      <c r="H3678" s="597">
        <v>122474965</v>
      </c>
    </row>
    <row r="3679" spans="1:8">
      <c r="A3679" s="594" t="s">
        <v>132</v>
      </c>
      <c r="B3679" s="594" t="s">
        <v>996</v>
      </c>
      <c r="C3679" s="594" t="s">
        <v>1369</v>
      </c>
      <c r="D3679" s="594" t="s">
        <v>1368</v>
      </c>
      <c r="E3679" s="594" t="s">
        <v>156</v>
      </c>
      <c r="F3679" s="594" t="s">
        <v>157</v>
      </c>
      <c r="G3679" s="596" t="s">
        <v>158</v>
      </c>
      <c r="H3679" s="597">
        <v>98742009</v>
      </c>
    </row>
    <row r="3680" spans="1:8">
      <c r="A3680" s="594" t="s">
        <v>132</v>
      </c>
      <c r="B3680" s="594" t="s">
        <v>996</v>
      </c>
      <c r="C3680" s="594" t="s">
        <v>1369</v>
      </c>
      <c r="D3680" s="594" t="s">
        <v>1368</v>
      </c>
      <c r="E3680" s="594" t="s">
        <v>156</v>
      </c>
      <c r="F3680" s="594" t="s">
        <v>159</v>
      </c>
      <c r="G3680" s="596" t="s">
        <v>160</v>
      </c>
      <c r="H3680" s="597">
        <v>10819751</v>
      </c>
    </row>
    <row r="3681" spans="1:8">
      <c r="A3681" s="594" t="s">
        <v>132</v>
      </c>
      <c r="B3681" s="594" t="s">
        <v>996</v>
      </c>
      <c r="C3681" s="594" t="s">
        <v>1369</v>
      </c>
      <c r="D3681" s="594" t="s">
        <v>1368</v>
      </c>
      <c r="E3681" s="594" t="s">
        <v>156</v>
      </c>
      <c r="F3681" s="594" t="s">
        <v>161</v>
      </c>
      <c r="G3681" s="596" t="s">
        <v>162</v>
      </c>
      <c r="H3681" s="597">
        <v>10031721</v>
      </c>
    </row>
    <row r="3682" spans="1:8">
      <c r="A3682" s="594" t="s">
        <v>132</v>
      </c>
      <c r="B3682" s="594" t="s">
        <v>996</v>
      </c>
      <c r="C3682" s="594" t="s">
        <v>1369</v>
      </c>
      <c r="D3682" s="594" t="s">
        <v>1368</v>
      </c>
      <c r="E3682" s="594" t="s">
        <v>156</v>
      </c>
      <c r="F3682" s="594" t="s">
        <v>1</v>
      </c>
      <c r="G3682" s="596" t="s">
        <v>2</v>
      </c>
      <c r="H3682" s="597">
        <v>2881484</v>
      </c>
    </row>
    <row r="3683" spans="1:8">
      <c r="A3683" s="594" t="s">
        <v>132</v>
      </c>
      <c r="B3683" s="594" t="s">
        <v>996</v>
      </c>
      <c r="C3683" s="594" t="s">
        <v>1369</v>
      </c>
      <c r="D3683" s="594" t="s">
        <v>1368</v>
      </c>
      <c r="E3683" s="594" t="s">
        <v>163</v>
      </c>
      <c r="F3683" s="595" t="s">
        <v>411</v>
      </c>
      <c r="G3683" s="596" t="s">
        <v>164</v>
      </c>
      <c r="H3683" s="597">
        <v>10013370</v>
      </c>
    </row>
    <row r="3684" spans="1:8">
      <c r="A3684" s="594" t="s">
        <v>132</v>
      </c>
      <c r="B3684" s="594" t="s">
        <v>996</v>
      </c>
      <c r="C3684" s="594" t="s">
        <v>1369</v>
      </c>
      <c r="D3684" s="594" t="s">
        <v>1368</v>
      </c>
      <c r="E3684" s="594" t="s">
        <v>163</v>
      </c>
      <c r="F3684" s="594" t="s">
        <v>1060</v>
      </c>
      <c r="G3684" s="596" t="s">
        <v>2672</v>
      </c>
      <c r="H3684" s="597">
        <v>10013370</v>
      </c>
    </row>
    <row r="3685" spans="1:8">
      <c r="A3685" s="594" t="s">
        <v>132</v>
      </c>
      <c r="B3685" s="594" t="s">
        <v>996</v>
      </c>
      <c r="C3685" s="594" t="s">
        <v>1369</v>
      </c>
      <c r="D3685" s="594" t="s">
        <v>1368</v>
      </c>
      <c r="E3685" s="594" t="s">
        <v>167</v>
      </c>
      <c r="F3685" s="595" t="s">
        <v>411</v>
      </c>
      <c r="G3685" s="596" t="s">
        <v>168</v>
      </c>
      <c r="H3685" s="597">
        <v>38915802</v>
      </c>
    </row>
    <row r="3686" spans="1:8">
      <c r="A3686" s="594" t="s">
        <v>132</v>
      </c>
      <c r="B3686" s="594" t="s">
        <v>996</v>
      </c>
      <c r="C3686" s="594" t="s">
        <v>1369</v>
      </c>
      <c r="D3686" s="594" t="s">
        <v>1368</v>
      </c>
      <c r="E3686" s="594" t="s">
        <v>167</v>
      </c>
      <c r="F3686" s="594" t="s">
        <v>228</v>
      </c>
      <c r="G3686" s="596" t="s">
        <v>2673</v>
      </c>
      <c r="H3686" s="597">
        <v>12987102</v>
      </c>
    </row>
    <row r="3687" spans="1:8">
      <c r="A3687" s="594" t="s">
        <v>132</v>
      </c>
      <c r="B3687" s="594" t="s">
        <v>996</v>
      </c>
      <c r="C3687" s="594" t="s">
        <v>1369</v>
      </c>
      <c r="D3687" s="594" t="s">
        <v>1368</v>
      </c>
      <c r="E3687" s="594" t="s">
        <v>167</v>
      </c>
      <c r="F3687" s="594" t="s">
        <v>169</v>
      </c>
      <c r="G3687" s="596" t="s">
        <v>2674</v>
      </c>
      <c r="H3687" s="597">
        <v>1453400</v>
      </c>
    </row>
    <row r="3688" spans="1:8">
      <c r="A3688" s="594" t="s">
        <v>132</v>
      </c>
      <c r="B3688" s="594" t="s">
        <v>996</v>
      </c>
      <c r="C3688" s="594" t="s">
        <v>1369</v>
      </c>
      <c r="D3688" s="594" t="s">
        <v>1368</v>
      </c>
      <c r="E3688" s="594" t="s">
        <v>167</v>
      </c>
      <c r="F3688" s="594" t="s">
        <v>230</v>
      </c>
      <c r="G3688" s="596" t="s">
        <v>2675</v>
      </c>
      <c r="H3688" s="597">
        <v>12531300</v>
      </c>
    </row>
    <row r="3689" spans="1:8">
      <c r="A3689" s="594" t="s">
        <v>132</v>
      </c>
      <c r="B3689" s="594" t="s">
        <v>996</v>
      </c>
      <c r="C3689" s="594" t="s">
        <v>1369</v>
      </c>
      <c r="D3689" s="594" t="s">
        <v>1368</v>
      </c>
      <c r="E3689" s="594" t="s">
        <v>167</v>
      </c>
      <c r="F3689" s="594" t="s">
        <v>214</v>
      </c>
      <c r="G3689" s="596" t="s">
        <v>2676</v>
      </c>
      <c r="H3689" s="597">
        <v>1860000</v>
      </c>
    </row>
    <row r="3690" spans="1:8">
      <c r="A3690" s="594" t="s">
        <v>132</v>
      </c>
      <c r="B3690" s="594" t="s">
        <v>996</v>
      </c>
      <c r="C3690" s="594" t="s">
        <v>1369</v>
      </c>
      <c r="D3690" s="594" t="s">
        <v>1368</v>
      </c>
      <c r="E3690" s="594" t="s">
        <v>167</v>
      </c>
      <c r="F3690" s="594" t="s">
        <v>354</v>
      </c>
      <c r="G3690" s="596" t="s">
        <v>2736</v>
      </c>
      <c r="H3690" s="597">
        <v>8740000</v>
      </c>
    </row>
    <row r="3691" spans="1:8">
      <c r="A3691" s="594" t="s">
        <v>132</v>
      </c>
      <c r="B3691" s="594" t="s">
        <v>996</v>
      </c>
      <c r="C3691" s="594" t="s">
        <v>1369</v>
      </c>
      <c r="D3691" s="594" t="s">
        <v>1368</v>
      </c>
      <c r="E3691" s="594" t="s">
        <v>167</v>
      </c>
      <c r="F3691" s="594" t="s">
        <v>232</v>
      </c>
      <c r="G3691" s="596" t="s">
        <v>195</v>
      </c>
      <c r="H3691" s="597">
        <v>1344000</v>
      </c>
    </row>
    <row r="3692" spans="1:8">
      <c r="A3692" s="594" t="s">
        <v>132</v>
      </c>
      <c r="B3692" s="594" t="s">
        <v>996</v>
      </c>
      <c r="C3692" s="594" t="s">
        <v>1369</v>
      </c>
      <c r="D3692" s="594" t="s">
        <v>1368</v>
      </c>
      <c r="E3692" s="594" t="s">
        <v>171</v>
      </c>
      <c r="F3692" s="595" t="s">
        <v>411</v>
      </c>
      <c r="G3692" s="596" t="s">
        <v>2677</v>
      </c>
      <c r="H3692" s="597">
        <v>15444000</v>
      </c>
    </row>
    <row r="3693" spans="1:8">
      <c r="A3693" s="594" t="s">
        <v>132</v>
      </c>
      <c r="B3693" s="594" t="s">
        <v>996</v>
      </c>
      <c r="C3693" s="594" t="s">
        <v>1369</v>
      </c>
      <c r="D3693" s="594" t="s">
        <v>1368</v>
      </c>
      <c r="E3693" s="594" t="s">
        <v>171</v>
      </c>
      <c r="F3693" s="594" t="s">
        <v>173</v>
      </c>
      <c r="G3693" s="596" t="s">
        <v>174</v>
      </c>
      <c r="H3693" s="597">
        <v>8009000</v>
      </c>
    </row>
    <row r="3694" spans="1:8">
      <c r="A3694" s="594" t="s">
        <v>132</v>
      </c>
      <c r="B3694" s="594" t="s">
        <v>996</v>
      </c>
      <c r="C3694" s="594" t="s">
        <v>1369</v>
      </c>
      <c r="D3694" s="594" t="s">
        <v>1368</v>
      </c>
      <c r="E3694" s="594" t="s">
        <v>171</v>
      </c>
      <c r="F3694" s="594" t="s">
        <v>216</v>
      </c>
      <c r="G3694" s="596" t="s">
        <v>217</v>
      </c>
      <c r="H3694" s="597">
        <v>6015000</v>
      </c>
    </row>
    <row r="3695" spans="1:8">
      <c r="A3695" s="594" t="s">
        <v>132</v>
      </c>
      <c r="B3695" s="594" t="s">
        <v>996</v>
      </c>
      <c r="C3695" s="594" t="s">
        <v>1369</v>
      </c>
      <c r="D3695" s="594" t="s">
        <v>1368</v>
      </c>
      <c r="E3695" s="594" t="s">
        <v>171</v>
      </c>
      <c r="F3695" s="594" t="s">
        <v>175</v>
      </c>
      <c r="G3695" s="596" t="s">
        <v>176</v>
      </c>
      <c r="H3695" s="597">
        <v>1420000</v>
      </c>
    </row>
    <row r="3696" spans="1:8">
      <c r="A3696" s="594" t="s">
        <v>132</v>
      </c>
      <c r="B3696" s="594" t="s">
        <v>996</v>
      </c>
      <c r="C3696" s="594" t="s">
        <v>1369</v>
      </c>
      <c r="D3696" s="594" t="s">
        <v>1368</v>
      </c>
      <c r="E3696" s="594" t="s">
        <v>177</v>
      </c>
      <c r="F3696" s="595" t="s">
        <v>411</v>
      </c>
      <c r="G3696" s="596" t="s">
        <v>178</v>
      </c>
      <c r="H3696" s="597">
        <v>7168387</v>
      </c>
    </row>
    <row r="3697" spans="1:8">
      <c r="A3697" s="594" t="s">
        <v>132</v>
      </c>
      <c r="B3697" s="594" t="s">
        <v>996</v>
      </c>
      <c r="C3697" s="594" t="s">
        <v>1369</v>
      </c>
      <c r="D3697" s="594" t="s">
        <v>1368</v>
      </c>
      <c r="E3697" s="594" t="s">
        <v>177</v>
      </c>
      <c r="F3697" s="594" t="s">
        <v>179</v>
      </c>
      <c r="G3697" s="596" t="s">
        <v>2679</v>
      </c>
      <c r="H3697" s="597">
        <v>1370819</v>
      </c>
    </row>
    <row r="3698" spans="1:8">
      <c r="A3698" s="594" t="s">
        <v>132</v>
      </c>
      <c r="B3698" s="594" t="s">
        <v>996</v>
      </c>
      <c r="C3698" s="594" t="s">
        <v>1369</v>
      </c>
      <c r="D3698" s="594" t="s">
        <v>1368</v>
      </c>
      <c r="E3698" s="594" t="s">
        <v>177</v>
      </c>
      <c r="F3698" s="594" t="s">
        <v>181</v>
      </c>
      <c r="G3698" s="596" t="s">
        <v>182</v>
      </c>
      <c r="H3698" s="597">
        <v>4804068</v>
      </c>
    </row>
    <row r="3699" spans="1:8">
      <c r="A3699" s="594" t="s">
        <v>132</v>
      </c>
      <c r="B3699" s="594" t="s">
        <v>996</v>
      </c>
      <c r="C3699" s="594" t="s">
        <v>1369</v>
      </c>
      <c r="D3699" s="594" t="s">
        <v>1368</v>
      </c>
      <c r="E3699" s="594" t="s">
        <v>177</v>
      </c>
      <c r="F3699" s="594" t="s">
        <v>1290</v>
      </c>
      <c r="G3699" s="596" t="s">
        <v>2721</v>
      </c>
      <c r="H3699" s="597">
        <v>732000</v>
      </c>
    </row>
    <row r="3700" spans="1:8">
      <c r="A3700" s="594" t="s">
        <v>132</v>
      </c>
      <c r="B3700" s="594" t="s">
        <v>996</v>
      </c>
      <c r="C3700" s="594" t="s">
        <v>1369</v>
      </c>
      <c r="D3700" s="594" t="s">
        <v>1368</v>
      </c>
      <c r="E3700" s="594" t="s">
        <v>177</v>
      </c>
      <c r="F3700" s="594" t="s">
        <v>1297</v>
      </c>
      <c r="G3700" s="596" t="s">
        <v>2680</v>
      </c>
      <c r="H3700" s="597">
        <v>261500</v>
      </c>
    </row>
    <row r="3701" spans="1:8">
      <c r="A3701" s="594" t="s">
        <v>132</v>
      </c>
      <c r="B3701" s="594" t="s">
        <v>996</v>
      </c>
      <c r="C3701" s="594" t="s">
        <v>1369</v>
      </c>
      <c r="D3701" s="594" t="s">
        <v>1368</v>
      </c>
      <c r="E3701" s="594" t="s">
        <v>240</v>
      </c>
      <c r="F3701" s="595" t="s">
        <v>411</v>
      </c>
      <c r="G3701" s="596" t="s">
        <v>241</v>
      </c>
      <c r="H3701" s="597">
        <v>116634000</v>
      </c>
    </row>
    <row r="3702" spans="1:8">
      <c r="A3702" s="594" t="s">
        <v>132</v>
      </c>
      <c r="B3702" s="594" t="s">
        <v>996</v>
      </c>
      <c r="C3702" s="594" t="s">
        <v>1369</v>
      </c>
      <c r="D3702" s="594" t="s">
        <v>1368</v>
      </c>
      <c r="E3702" s="594" t="s">
        <v>240</v>
      </c>
      <c r="F3702" s="594" t="s">
        <v>242</v>
      </c>
      <c r="G3702" s="596" t="s">
        <v>243</v>
      </c>
      <c r="H3702" s="597">
        <v>19650000</v>
      </c>
    </row>
    <row r="3703" spans="1:8">
      <c r="A3703" s="594" t="s">
        <v>132</v>
      </c>
      <c r="B3703" s="594" t="s">
        <v>996</v>
      </c>
      <c r="C3703" s="594" t="s">
        <v>1369</v>
      </c>
      <c r="D3703" s="594" t="s">
        <v>1368</v>
      </c>
      <c r="E3703" s="594" t="s">
        <v>240</v>
      </c>
      <c r="F3703" s="594" t="s">
        <v>728</v>
      </c>
      <c r="G3703" s="596" t="s">
        <v>729</v>
      </c>
      <c r="H3703" s="597">
        <v>12000000</v>
      </c>
    </row>
    <row r="3704" spans="1:8">
      <c r="A3704" s="594" t="s">
        <v>132</v>
      </c>
      <c r="B3704" s="594" t="s">
        <v>996</v>
      </c>
      <c r="C3704" s="594" t="s">
        <v>1369</v>
      </c>
      <c r="D3704" s="594" t="s">
        <v>1368</v>
      </c>
      <c r="E3704" s="594" t="s">
        <v>240</v>
      </c>
      <c r="F3704" s="594" t="s">
        <v>731</v>
      </c>
      <c r="G3704" s="596" t="s">
        <v>732</v>
      </c>
      <c r="H3704" s="597">
        <v>6000000</v>
      </c>
    </row>
    <row r="3705" spans="1:8">
      <c r="A3705" s="594" t="s">
        <v>132</v>
      </c>
      <c r="B3705" s="594" t="s">
        <v>996</v>
      </c>
      <c r="C3705" s="594" t="s">
        <v>1369</v>
      </c>
      <c r="D3705" s="594" t="s">
        <v>1368</v>
      </c>
      <c r="E3705" s="594" t="s">
        <v>240</v>
      </c>
      <c r="F3705" s="594" t="s">
        <v>597</v>
      </c>
      <c r="G3705" s="596" t="s">
        <v>2682</v>
      </c>
      <c r="H3705" s="597">
        <v>22000000</v>
      </c>
    </row>
    <row r="3706" spans="1:8">
      <c r="A3706" s="594" t="s">
        <v>132</v>
      </c>
      <c r="B3706" s="594" t="s">
        <v>996</v>
      </c>
      <c r="C3706" s="594" t="s">
        <v>1369</v>
      </c>
      <c r="D3706" s="594" t="s">
        <v>1368</v>
      </c>
      <c r="E3706" s="594" t="s">
        <v>240</v>
      </c>
      <c r="F3706" s="594" t="s">
        <v>733</v>
      </c>
      <c r="G3706" s="596" t="s">
        <v>734</v>
      </c>
      <c r="H3706" s="597">
        <v>28640000</v>
      </c>
    </row>
    <row r="3707" spans="1:8">
      <c r="A3707" s="594" t="s">
        <v>132</v>
      </c>
      <c r="B3707" s="594" t="s">
        <v>996</v>
      </c>
      <c r="C3707" s="594" t="s">
        <v>1369</v>
      </c>
      <c r="D3707" s="594" t="s">
        <v>1368</v>
      </c>
      <c r="E3707" s="594" t="s">
        <v>240</v>
      </c>
      <c r="F3707" s="594" t="s">
        <v>735</v>
      </c>
      <c r="G3707" s="596" t="s">
        <v>193</v>
      </c>
      <c r="H3707" s="597">
        <v>28344000</v>
      </c>
    </row>
    <row r="3708" spans="1:8">
      <c r="A3708" s="594" t="s">
        <v>132</v>
      </c>
      <c r="B3708" s="594" t="s">
        <v>996</v>
      </c>
      <c r="C3708" s="594" t="s">
        <v>1369</v>
      </c>
      <c r="D3708" s="594" t="s">
        <v>1368</v>
      </c>
      <c r="E3708" s="594" t="s">
        <v>183</v>
      </c>
      <c r="F3708" s="595" t="s">
        <v>411</v>
      </c>
      <c r="G3708" s="596" t="s">
        <v>184</v>
      </c>
      <c r="H3708" s="597">
        <v>67290000</v>
      </c>
    </row>
    <row r="3709" spans="1:8">
      <c r="A3709" s="594" t="s">
        <v>132</v>
      </c>
      <c r="B3709" s="594" t="s">
        <v>996</v>
      </c>
      <c r="C3709" s="594" t="s">
        <v>1369</v>
      </c>
      <c r="D3709" s="594" t="s">
        <v>1368</v>
      </c>
      <c r="E3709" s="594" t="s">
        <v>183</v>
      </c>
      <c r="F3709" s="594" t="s">
        <v>587</v>
      </c>
      <c r="G3709" s="596" t="s">
        <v>588</v>
      </c>
      <c r="H3709" s="597">
        <v>5080000</v>
      </c>
    </row>
    <row r="3710" spans="1:8">
      <c r="A3710" s="594" t="s">
        <v>132</v>
      </c>
      <c r="B3710" s="594" t="s">
        <v>996</v>
      </c>
      <c r="C3710" s="594" t="s">
        <v>1369</v>
      </c>
      <c r="D3710" s="594" t="s">
        <v>1368</v>
      </c>
      <c r="E3710" s="594" t="s">
        <v>183</v>
      </c>
      <c r="F3710" s="594" t="s">
        <v>736</v>
      </c>
      <c r="G3710" s="596" t="s">
        <v>737</v>
      </c>
      <c r="H3710" s="597">
        <v>22860000</v>
      </c>
    </row>
    <row r="3711" spans="1:8">
      <c r="A3711" s="594" t="s">
        <v>132</v>
      </c>
      <c r="B3711" s="594" t="s">
        <v>996</v>
      </c>
      <c r="C3711" s="594" t="s">
        <v>1369</v>
      </c>
      <c r="D3711" s="594" t="s">
        <v>1368</v>
      </c>
      <c r="E3711" s="594" t="s">
        <v>183</v>
      </c>
      <c r="F3711" s="594" t="s">
        <v>185</v>
      </c>
      <c r="G3711" s="596" t="s">
        <v>186</v>
      </c>
      <c r="H3711" s="597">
        <v>21750000</v>
      </c>
    </row>
    <row r="3712" spans="1:8">
      <c r="A3712" s="594" t="s">
        <v>132</v>
      </c>
      <c r="B3712" s="594" t="s">
        <v>996</v>
      </c>
      <c r="C3712" s="594" t="s">
        <v>1369</v>
      </c>
      <c r="D3712" s="594" t="s">
        <v>1368</v>
      </c>
      <c r="E3712" s="594" t="s">
        <v>183</v>
      </c>
      <c r="F3712" s="594" t="s">
        <v>187</v>
      </c>
      <c r="G3712" s="596" t="s">
        <v>2683</v>
      </c>
      <c r="H3712" s="597">
        <v>17600000</v>
      </c>
    </row>
    <row r="3713" spans="1:8">
      <c r="A3713" s="594" t="s">
        <v>132</v>
      </c>
      <c r="B3713" s="594" t="s">
        <v>996</v>
      </c>
      <c r="C3713" s="594" t="s">
        <v>1369</v>
      </c>
      <c r="D3713" s="594" t="s">
        <v>1368</v>
      </c>
      <c r="E3713" s="594" t="s">
        <v>738</v>
      </c>
      <c r="F3713" s="595" t="s">
        <v>411</v>
      </c>
      <c r="G3713" s="596" t="s">
        <v>739</v>
      </c>
      <c r="H3713" s="597">
        <v>35500000</v>
      </c>
    </row>
    <row r="3714" spans="1:8">
      <c r="A3714" s="594" t="s">
        <v>132</v>
      </c>
      <c r="B3714" s="594" t="s">
        <v>996</v>
      </c>
      <c r="C3714" s="594" t="s">
        <v>1369</v>
      </c>
      <c r="D3714" s="594" t="s">
        <v>1368</v>
      </c>
      <c r="E3714" s="594" t="s">
        <v>738</v>
      </c>
      <c r="F3714" s="594" t="s">
        <v>740</v>
      </c>
      <c r="G3714" s="596" t="s">
        <v>741</v>
      </c>
      <c r="H3714" s="597">
        <v>20600000</v>
      </c>
    </row>
    <row r="3715" spans="1:8">
      <c r="A3715" s="594" t="s">
        <v>132</v>
      </c>
      <c r="B3715" s="594" t="s">
        <v>996</v>
      </c>
      <c r="C3715" s="594" t="s">
        <v>1369</v>
      </c>
      <c r="D3715" s="594" t="s">
        <v>1368</v>
      </c>
      <c r="E3715" s="594" t="s">
        <v>738</v>
      </c>
      <c r="F3715" s="594" t="s">
        <v>356</v>
      </c>
      <c r="G3715" s="596" t="s">
        <v>357</v>
      </c>
      <c r="H3715" s="597">
        <v>6800000</v>
      </c>
    </row>
    <row r="3716" spans="1:8">
      <c r="A3716" s="594" t="s">
        <v>132</v>
      </c>
      <c r="B3716" s="594" t="s">
        <v>996</v>
      </c>
      <c r="C3716" s="594" t="s">
        <v>1369</v>
      </c>
      <c r="D3716" s="594" t="s">
        <v>1368</v>
      </c>
      <c r="E3716" s="594" t="s">
        <v>738</v>
      </c>
      <c r="F3716" s="594" t="s">
        <v>742</v>
      </c>
      <c r="G3716" s="596" t="s">
        <v>743</v>
      </c>
      <c r="H3716" s="597">
        <v>8100000</v>
      </c>
    </row>
    <row r="3717" spans="1:8">
      <c r="A3717" s="594" t="s">
        <v>132</v>
      </c>
      <c r="B3717" s="594" t="s">
        <v>996</v>
      </c>
      <c r="C3717" s="594" t="s">
        <v>1369</v>
      </c>
      <c r="D3717" s="594" t="s">
        <v>1368</v>
      </c>
      <c r="E3717" s="594" t="s">
        <v>744</v>
      </c>
      <c r="F3717" s="595" t="s">
        <v>411</v>
      </c>
      <c r="G3717" s="596" t="s">
        <v>2686</v>
      </c>
      <c r="H3717" s="597">
        <v>190995000</v>
      </c>
    </row>
    <row r="3718" spans="1:8">
      <c r="A3718" s="594" t="s">
        <v>132</v>
      </c>
      <c r="B3718" s="594" t="s">
        <v>996</v>
      </c>
      <c r="C3718" s="594" t="s">
        <v>1369</v>
      </c>
      <c r="D3718" s="594" t="s">
        <v>1368</v>
      </c>
      <c r="E3718" s="594" t="s">
        <v>744</v>
      </c>
      <c r="F3718" s="594" t="s">
        <v>1061</v>
      </c>
      <c r="G3718" s="596" t="s">
        <v>2729</v>
      </c>
      <c r="H3718" s="597">
        <v>39600000</v>
      </c>
    </row>
    <row r="3719" spans="1:8">
      <c r="A3719" s="594" t="s">
        <v>132</v>
      </c>
      <c r="B3719" s="594" t="s">
        <v>996</v>
      </c>
      <c r="C3719" s="594" t="s">
        <v>1369</v>
      </c>
      <c r="D3719" s="594" t="s">
        <v>1368</v>
      </c>
      <c r="E3719" s="594" t="s">
        <v>744</v>
      </c>
      <c r="F3719" s="594" t="s">
        <v>745</v>
      </c>
      <c r="G3719" s="596" t="s">
        <v>2687</v>
      </c>
      <c r="H3719" s="597">
        <v>39650000</v>
      </c>
    </row>
    <row r="3720" spans="1:8">
      <c r="A3720" s="594" t="s">
        <v>132</v>
      </c>
      <c r="B3720" s="594" t="s">
        <v>996</v>
      </c>
      <c r="C3720" s="594" t="s">
        <v>1369</v>
      </c>
      <c r="D3720" s="594" t="s">
        <v>1368</v>
      </c>
      <c r="E3720" s="594" t="s">
        <v>744</v>
      </c>
      <c r="F3720" s="594" t="s">
        <v>7</v>
      </c>
      <c r="G3720" s="596" t="s">
        <v>8</v>
      </c>
      <c r="H3720" s="597">
        <v>85044000</v>
      </c>
    </row>
    <row r="3721" spans="1:8">
      <c r="A3721" s="594" t="s">
        <v>132</v>
      </c>
      <c r="B3721" s="594" t="s">
        <v>996</v>
      </c>
      <c r="C3721" s="594" t="s">
        <v>1369</v>
      </c>
      <c r="D3721" s="594" t="s">
        <v>1368</v>
      </c>
      <c r="E3721" s="594" t="s">
        <v>744</v>
      </c>
      <c r="F3721" s="594" t="s">
        <v>572</v>
      </c>
      <c r="G3721" s="596" t="s">
        <v>2689</v>
      </c>
      <c r="H3721" s="597">
        <v>6700000</v>
      </c>
    </row>
    <row r="3722" spans="1:8">
      <c r="A3722" s="594" t="s">
        <v>132</v>
      </c>
      <c r="B3722" s="594" t="s">
        <v>996</v>
      </c>
      <c r="C3722" s="594" t="s">
        <v>1369</v>
      </c>
      <c r="D3722" s="594" t="s">
        <v>1368</v>
      </c>
      <c r="E3722" s="594" t="s">
        <v>744</v>
      </c>
      <c r="F3722" s="594" t="s">
        <v>11</v>
      </c>
      <c r="G3722" s="596" t="s">
        <v>2691</v>
      </c>
      <c r="H3722" s="597">
        <v>4401000</v>
      </c>
    </row>
    <row r="3723" spans="1:8">
      <c r="A3723" s="594" t="s">
        <v>132</v>
      </c>
      <c r="B3723" s="594" t="s">
        <v>996</v>
      </c>
      <c r="C3723" s="594" t="s">
        <v>1369</v>
      </c>
      <c r="D3723" s="594" t="s">
        <v>1368</v>
      </c>
      <c r="E3723" s="594" t="s">
        <v>744</v>
      </c>
      <c r="F3723" s="594" t="s">
        <v>748</v>
      </c>
      <c r="G3723" s="596" t="s">
        <v>35</v>
      </c>
      <c r="H3723" s="597">
        <v>15600000</v>
      </c>
    </row>
    <row r="3724" spans="1:8">
      <c r="A3724" s="594" t="s">
        <v>132</v>
      </c>
      <c r="B3724" s="594" t="s">
        <v>996</v>
      </c>
      <c r="C3724" s="594" t="s">
        <v>1369</v>
      </c>
      <c r="D3724" s="594" t="s">
        <v>1368</v>
      </c>
      <c r="E3724" s="594" t="s">
        <v>2692</v>
      </c>
      <c r="F3724" s="595" t="s">
        <v>411</v>
      </c>
      <c r="G3724" s="596" t="s">
        <v>2693</v>
      </c>
      <c r="H3724" s="597">
        <v>29800000</v>
      </c>
    </row>
    <row r="3725" spans="1:8">
      <c r="A3725" s="594" t="s">
        <v>132</v>
      </c>
      <c r="B3725" s="594" t="s">
        <v>996</v>
      </c>
      <c r="C3725" s="594" t="s">
        <v>1369</v>
      </c>
      <c r="D3725" s="594" t="s">
        <v>1368</v>
      </c>
      <c r="E3725" s="594" t="s">
        <v>2692</v>
      </c>
      <c r="F3725" s="594" t="s">
        <v>2722</v>
      </c>
      <c r="G3725" s="596" t="s">
        <v>2690</v>
      </c>
      <c r="H3725" s="597">
        <v>29800000</v>
      </c>
    </row>
    <row r="3726" spans="1:8">
      <c r="A3726" s="594" t="s">
        <v>132</v>
      </c>
      <c r="B3726" s="594" t="s">
        <v>996</v>
      </c>
      <c r="C3726" s="594" t="s">
        <v>1369</v>
      </c>
      <c r="D3726" s="594" t="s">
        <v>1368</v>
      </c>
      <c r="E3726" s="594" t="s">
        <v>189</v>
      </c>
      <c r="F3726" s="595" t="s">
        <v>411</v>
      </c>
      <c r="G3726" s="596" t="s">
        <v>190</v>
      </c>
      <c r="H3726" s="597">
        <v>311115000</v>
      </c>
    </row>
    <row r="3727" spans="1:8">
      <c r="A3727" s="594" t="s">
        <v>132</v>
      </c>
      <c r="B3727" s="594" t="s">
        <v>996</v>
      </c>
      <c r="C3727" s="594" t="s">
        <v>1369</v>
      </c>
      <c r="D3727" s="594" t="s">
        <v>1368</v>
      </c>
      <c r="E3727" s="594" t="s">
        <v>189</v>
      </c>
      <c r="F3727" s="594" t="s">
        <v>773</v>
      </c>
      <c r="G3727" s="596" t="s">
        <v>2695</v>
      </c>
      <c r="H3727" s="597">
        <v>1350000</v>
      </c>
    </row>
    <row r="3728" spans="1:8">
      <c r="A3728" s="594" t="s">
        <v>132</v>
      </c>
      <c r="B3728" s="594" t="s">
        <v>996</v>
      </c>
      <c r="C3728" s="594" t="s">
        <v>1369</v>
      </c>
      <c r="D3728" s="594" t="s">
        <v>1368</v>
      </c>
      <c r="E3728" s="594" t="s">
        <v>189</v>
      </c>
      <c r="F3728" s="594" t="s">
        <v>37</v>
      </c>
      <c r="G3728" s="596" t="s">
        <v>2696</v>
      </c>
      <c r="H3728" s="597">
        <v>135000</v>
      </c>
    </row>
    <row r="3729" spans="1:8">
      <c r="A3729" s="594" t="s">
        <v>132</v>
      </c>
      <c r="B3729" s="594" t="s">
        <v>996</v>
      </c>
      <c r="C3729" s="594" t="s">
        <v>1369</v>
      </c>
      <c r="D3729" s="594" t="s">
        <v>1368</v>
      </c>
      <c r="E3729" s="594" t="s">
        <v>189</v>
      </c>
      <c r="F3729" s="594" t="s">
        <v>192</v>
      </c>
      <c r="G3729" s="596" t="s">
        <v>195</v>
      </c>
      <c r="H3729" s="597">
        <v>309630000</v>
      </c>
    </row>
    <row r="3730" spans="1:8">
      <c r="A3730" s="594" t="s">
        <v>132</v>
      </c>
      <c r="B3730" s="594" t="s">
        <v>996</v>
      </c>
      <c r="C3730" s="594" t="s">
        <v>1369</v>
      </c>
      <c r="D3730" s="594" t="s">
        <v>1368</v>
      </c>
      <c r="E3730" s="594" t="s">
        <v>2697</v>
      </c>
      <c r="F3730" s="595" t="s">
        <v>411</v>
      </c>
      <c r="G3730" s="596" t="s">
        <v>2698</v>
      </c>
      <c r="H3730" s="597">
        <v>300000</v>
      </c>
    </row>
    <row r="3731" spans="1:8">
      <c r="A3731" s="594" t="s">
        <v>132</v>
      </c>
      <c r="B3731" s="594" t="s">
        <v>996</v>
      </c>
      <c r="C3731" s="594" t="s">
        <v>1369</v>
      </c>
      <c r="D3731" s="594" t="s">
        <v>1368</v>
      </c>
      <c r="E3731" s="594" t="s">
        <v>2697</v>
      </c>
      <c r="F3731" s="594" t="s">
        <v>2699</v>
      </c>
      <c r="G3731" s="596" t="s">
        <v>2700</v>
      </c>
      <c r="H3731" s="597">
        <v>300000</v>
      </c>
    </row>
    <row r="3732" spans="1:8">
      <c r="A3732" s="594" t="s">
        <v>132</v>
      </c>
      <c r="B3732" s="594" t="s">
        <v>996</v>
      </c>
      <c r="C3732" s="594" t="s">
        <v>1369</v>
      </c>
      <c r="D3732" s="594" t="s">
        <v>1368</v>
      </c>
      <c r="E3732" s="594" t="s">
        <v>2756</v>
      </c>
      <c r="F3732" s="595" t="s">
        <v>411</v>
      </c>
      <c r="G3732" s="596" t="s">
        <v>2757</v>
      </c>
      <c r="H3732" s="597">
        <v>9222100</v>
      </c>
    </row>
    <row r="3733" spans="1:8">
      <c r="A3733" s="594" t="s">
        <v>132</v>
      </c>
      <c r="B3733" s="594" t="s">
        <v>996</v>
      </c>
      <c r="C3733" s="594" t="s">
        <v>1369</v>
      </c>
      <c r="D3733" s="594" t="s">
        <v>1368</v>
      </c>
      <c r="E3733" s="594" t="s">
        <v>2756</v>
      </c>
      <c r="F3733" s="594" t="s">
        <v>2842</v>
      </c>
      <c r="G3733" s="596" t="s">
        <v>195</v>
      </c>
      <c r="H3733" s="597">
        <v>9222100</v>
      </c>
    </row>
    <row r="3734" spans="1:8">
      <c r="A3734" s="594" t="s">
        <v>132</v>
      </c>
      <c r="B3734" s="594" t="s">
        <v>996</v>
      </c>
      <c r="C3734" s="594" t="s">
        <v>1369</v>
      </c>
      <c r="D3734" s="594" t="s">
        <v>1368</v>
      </c>
      <c r="E3734" s="594" t="s">
        <v>194</v>
      </c>
      <c r="F3734" s="595" t="s">
        <v>411</v>
      </c>
      <c r="G3734" s="596" t="s">
        <v>195</v>
      </c>
      <c r="H3734" s="597">
        <v>35991400</v>
      </c>
    </row>
    <row r="3735" spans="1:8">
      <c r="A3735" s="594" t="s">
        <v>132</v>
      </c>
      <c r="B3735" s="594" t="s">
        <v>996</v>
      </c>
      <c r="C3735" s="594" t="s">
        <v>1369</v>
      </c>
      <c r="D3735" s="594" t="s">
        <v>1368</v>
      </c>
      <c r="E3735" s="594" t="s">
        <v>194</v>
      </c>
      <c r="F3735" s="594" t="s">
        <v>15</v>
      </c>
      <c r="G3735" s="596" t="s">
        <v>2701</v>
      </c>
      <c r="H3735" s="597">
        <v>286000</v>
      </c>
    </row>
    <row r="3736" spans="1:8">
      <c r="A3736" s="594" t="s">
        <v>132</v>
      </c>
      <c r="B3736" s="594" t="s">
        <v>996</v>
      </c>
      <c r="C3736" s="594" t="s">
        <v>1369</v>
      </c>
      <c r="D3736" s="594" t="s">
        <v>1368</v>
      </c>
      <c r="E3736" s="594" t="s">
        <v>194</v>
      </c>
      <c r="F3736" s="594" t="s">
        <v>39</v>
      </c>
      <c r="G3736" s="596" t="s">
        <v>2702</v>
      </c>
      <c r="H3736" s="597">
        <v>6733400</v>
      </c>
    </row>
    <row r="3737" spans="1:8">
      <c r="A3737" s="594" t="s">
        <v>132</v>
      </c>
      <c r="B3737" s="594" t="s">
        <v>996</v>
      </c>
      <c r="C3737" s="594" t="s">
        <v>1369</v>
      </c>
      <c r="D3737" s="594" t="s">
        <v>1368</v>
      </c>
      <c r="E3737" s="594" t="s">
        <v>194</v>
      </c>
      <c r="F3737" s="594" t="s">
        <v>198</v>
      </c>
      <c r="G3737" s="596" t="s">
        <v>199</v>
      </c>
      <c r="H3737" s="597">
        <v>26372000</v>
      </c>
    </row>
    <row r="3738" spans="1:8">
      <c r="A3738" s="594" t="s">
        <v>132</v>
      </c>
      <c r="B3738" s="594" t="s">
        <v>996</v>
      </c>
      <c r="C3738" s="594" t="s">
        <v>1369</v>
      </c>
      <c r="D3738" s="594" t="s">
        <v>1368</v>
      </c>
      <c r="E3738" s="594" t="s">
        <v>194</v>
      </c>
      <c r="F3738" s="594" t="s">
        <v>200</v>
      </c>
      <c r="G3738" s="596" t="s">
        <v>201</v>
      </c>
      <c r="H3738" s="597">
        <v>2600000</v>
      </c>
    </row>
    <row r="3739" spans="1:8">
      <c r="A3739" s="594" t="s">
        <v>132</v>
      </c>
      <c r="B3739" s="594" t="s">
        <v>996</v>
      </c>
      <c r="C3739" s="594" t="s">
        <v>1369</v>
      </c>
      <c r="D3739" s="594" t="s">
        <v>1368</v>
      </c>
      <c r="E3739" s="594" t="s">
        <v>573</v>
      </c>
      <c r="F3739" s="595" t="s">
        <v>411</v>
      </c>
      <c r="G3739" s="596" t="s">
        <v>2703</v>
      </c>
      <c r="H3739" s="597">
        <v>4842000</v>
      </c>
    </row>
    <row r="3740" spans="1:8">
      <c r="A3740" s="594" t="s">
        <v>132</v>
      </c>
      <c r="B3740" s="594" t="s">
        <v>996</v>
      </c>
      <c r="C3740" s="594" t="s">
        <v>1369</v>
      </c>
      <c r="D3740" s="594" t="s">
        <v>1368</v>
      </c>
      <c r="E3740" s="594" t="s">
        <v>573</v>
      </c>
      <c r="F3740" s="594" t="s">
        <v>574</v>
      </c>
      <c r="G3740" s="596" t="s">
        <v>2704</v>
      </c>
      <c r="H3740" s="597">
        <v>4842000</v>
      </c>
    </row>
    <row r="3741" spans="1:8">
      <c r="A3741" s="594" t="s">
        <v>132</v>
      </c>
      <c r="B3741" s="594" t="s">
        <v>996</v>
      </c>
      <c r="C3741" s="594" t="s">
        <v>1369</v>
      </c>
      <c r="D3741" s="594" t="s">
        <v>1368</v>
      </c>
      <c r="E3741" s="594" t="s">
        <v>550</v>
      </c>
      <c r="F3741" s="595" t="s">
        <v>411</v>
      </c>
      <c r="G3741" s="596" t="s">
        <v>2705</v>
      </c>
      <c r="H3741" s="597">
        <v>2149818</v>
      </c>
    </row>
    <row r="3742" spans="1:8">
      <c r="A3742" s="594" t="s">
        <v>132</v>
      </c>
      <c r="B3742" s="594" t="s">
        <v>996</v>
      </c>
      <c r="C3742" s="594" t="s">
        <v>1369</v>
      </c>
      <c r="D3742" s="594" t="s">
        <v>1368</v>
      </c>
      <c r="E3742" s="594" t="s">
        <v>550</v>
      </c>
      <c r="F3742" s="594" t="s">
        <v>2706</v>
      </c>
      <c r="G3742" s="596" t="s">
        <v>72</v>
      </c>
      <c r="H3742" s="597">
        <v>2149818</v>
      </c>
    </row>
    <row r="3743" spans="1:8">
      <c r="A3743" s="594" t="s">
        <v>132</v>
      </c>
      <c r="B3743" s="594" t="s">
        <v>996</v>
      </c>
      <c r="C3743" s="594" t="s">
        <v>1369</v>
      </c>
      <c r="D3743" s="594" t="s">
        <v>2846</v>
      </c>
      <c r="E3743" s="595" t="s">
        <v>411</v>
      </c>
      <c r="F3743" s="595" t="s">
        <v>411</v>
      </c>
      <c r="G3743" s="596" t="s">
        <v>2847</v>
      </c>
      <c r="H3743" s="597">
        <v>35888359647</v>
      </c>
    </row>
    <row r="3744" spans="1:8">
      <c r="A3744" s="594" t="s">
        <v>132</v>
      </c>
      <c r="B3744" s="594" t="s">
        <v>996</v>
      </c>
      <c r="C3744" s="594" t="s">
        <v>1369</v>
      </c>
      <c r="D3744" s="594" t="s">
        <v>2846</v>
      </c>
      <c r="E3744" s="594" t="s">
        <v>142</v>
      </c>
      <c r="F3744" s="595" t="s">
        <v>411</v>
      </c>
      <c r="G3744" s="596" t="s">
        <v>143</v>
      </c>
      <c r="H3744" s="597">
        <v>2947996680</v>
      </c>
    </row>
    <row r="3745" spans="1:8">
      <c r="A3745" s="594" t="s">
        <v>132</v>
      </c>
      <c r="B3745" s="594" t="s">
        <v>996</v>
      </c>
      <c r="C3745" s="594" t="s">
        <v>1369</v>
      </c>
      <c r="D3745" s="594" t="s">
        <v>2846</v>
      </c>
      <c r="E3745" s="594" t="s">
        <v>142</v>
      </c>
      <c r="F3745" s="594" t="s">
        <v>144</v>
      </c>
      <c r="G3745" s="596" t="s">
        <v>2664</v>
      </c>
      <c r="H3745" s="597">
        <v>2494642630</v>
      </c>
    </row>
    <row r="3746" spans="1:8">
      <c r="A3746" s="594" t="s">
        <v>132</v>
      </c>
      <c r="B3746" s="594" t="s">
        <v>996</v>
      </c>
      <c r="C3746" s="594" t="s">
        <v>1369</v>
      </c>
      <c r="D3746" s="594" t="s">
        <v>2846</v>
      </c>
      <c r="E3746" s="594" t="s">
        <v>142</v>
      </c>
      <c r="F3746" s="594" t="s">
        <v>146</v>
      </c>
      <c r="G3746" s="596" t="s">
        <v>2665</v>
      </c>
      <c r="H3746" s="597">
        <v>453354050</v>
      </c>
    </row>
    <row r="3747" spans="1:8">
      <c r="A3747" s="594" t="s">
        <v>132</v>
      </c>
      <c r="B3747" s="594" t="s">
        <v>996</v>
      </c>
      <c r="C3747" s="594" t="s">
        <v>1369</v>
      </c>
      <c r="D3747" s="594" t="s">
        <v>2846</v>
      </c>
      <c r="E3747" s="594" t="s">
        <v>148</v>
      </c>
      <c r="F3747" s="595" t="s">
        <v>411</v>
      </c>
      <c r="G3747" s="596" t="s">
        <v>149</v>
      </c>
      <c r="H3747" s="597">
        <v>1986510111</v>
      </c>
    </row>
    <row r="3748" spans="1:8">
      <c r="A3748" s="594" t="s">
        <v>132</v>
      </c>
      <c r="B3748" s="594" t="s">
        <v>996</v>
      </c>
      <c r="C3748" s="594" t="s">
        <v>1369</v>
      </c>
      <c r="D3748" s="594" t="s">
        <v>2846</v>
      </c>
      <c r="E3748" s="594" t="s">
        <v>148</v>
      </c>
      <c r="F3748" s="594" t="s">
        <v>223</v>
      </c>
      <c r="G3748" s="596" t="s">
        <v>224</v>
      </c>
      <c r="H3748" s="597">
        <v>81507000</v>
      </c>
    </row>
    <row r="3749" spans="1:8">
      <c r="A3749" s="594" t="s">
        <v>132</v>
      </c>
      <c r="B3749" s="594" t="s">
        <v>996</v>
      </c>
      <c r="C3749" s="594" t="s">
        <v>1369</v>
      </c>
      <c r="D3749" s="594" t="s">
        <v>2846</v>
      </c>
      <c r="E3749" s="594" t="s">
        <v>148</v>
      </c>
      <c r="F3749" s="594" t="s">
        <v>591</v>
      </c>
      <c r="G3749" s="596" t="s">
        <v>592</v>
      </c>
      <c r="H3749" s="597">
        <v>135500000</v>
      </c>
    </row>
    <row r="3750" spans="1:8">
      <c r="A3750" s="594" t="s">
        <v>132</v>
      </c>
      <c r="B3750" s="594" t="s">
        <v>996</v>
      </c>
      <c r="C3750" s="594" t="s">
        <v>1369</v>
      </c>
      <c r="D3750" s="594" t="s">
        <v>2846</v>
      </c>
      <c r="E3750" s="594" t="s">
        <v>148</v>
      </c>
      <c r="F3750" s="594" t="s">
        <v>1075</v>
      </c>
      <c r="G3750" s="596" t="s">
        <v>2666</v>
      </c>
      <c r="H3750" s="597">
        <v>274419720</v>
      </c>
    </row>
    <row r="3751" spans="1:8">
      <c r="A3751" s="594" t="s">
        <v>132</v>
      </c>
      <c r="B3751" s="594" t="s">
        <v>996</v>
      </c>
      <c r="C3751" s="594" t="s">
        <v>1369</v>
      </c>
      <c r="D3751" s="594" t="s">
        <v>2846</v>
      </c>
      <c r="E3751" s="594" t="s">
        <v>148</v>
      </c>
      <c r="F3751" s="594" t="s">
        <v>26</v>
      </c>
      <c r="G3751" s="596" t="s">
        <v>2727</v>
      </c>
      <c r="H3751" s="597">
        <v>69536000</v>
      </c>
    </row>
    <row r="3752" spans="1:8">
      <c r="A3752" s="594" t="s">
        <v>132</v>
      </c>
      <c r="B3752" s="594" t="s">
        <v>996</v>
      </c>
      <c r="C3752" s="594" t="s">
        <v>1369</v>
      </c>
      <c r="D3752" s="594" t="s">
        <v>2846</v>
      </c>
      <c r="E3752" s="594" t="s">
        <v>148</v>
      </c>
      <c r="F3752" s="594" t="s">
        <v>593</v>
      </c>
      <c r="G3752" s="596" t="s">
        <v>594</v>
      </c>
      <c r="H3752" s="597">
        <v>1299193099</v>
      </c>
    </row>
    <row r="3753" spans="1:8">
      <c r="A3753" s="594" t="s">
        <v>132</v>
      </c>
      <c r="B3753" s="594" t="s">
        <v>996</v>
      </c>
      <c r="C3753" s="594" t="s">
        <v>1369</v>
      </c>
      <c r="D3753" s="594" t="s">
        <v>2846</v>
      </c>
      <c r="E3753" s="594" t="s">
        <v>148</v>
      </c>
      <c r="F3753" s="594" t="s">
        <v>150</v>
      </c>
      <c r="G3753" s="596" t="s">
        <v>151</v>
      </c>
      <c r="H3753" s="597">
        <v>12262000</v>
      </c>
    </row>
    <row r="3754" spans="1:8">
      <c r="A3754" s="594" t="s">
        <v>132</v>
      </c>
      <c r="B3754" s="594" t="s">
        <v>996</v>
      </c>
      <c r="C3754" s="594" t="s">
        <v>1369</v>
      </c>
      <c r="D3754" s="594" t="s">
        <v>2846</v>
      </c>
      <c r="E3754" s="594" t="s">
        <v>148</v>
      </c>
      <c r="F3754" s="594" t="s">
        <v>457</v>
      </c>
      <c r="G3754" s="596" t="s">
        <v>458</v>
      </c>
      <c r="H3754" s="597">
        <v>108189000</v>
      </c>
    </row>
    <row r="3755" spans="1:8">
      <c r="A3755" s="594" t="s">
        <v>132</v>
      </c>
      <c r="B3755" s="594" t="s">
        <v>996</v>
      </c>
      <c r="C3755" s="594" t="s">
        <v>1369</v>
      </c>
      <c r="D3755" s="594" t="s">
        <v>2846</v>
      </c>
      <c r="E3755" s="594" t="s">
        <v>148</v>
      </c>
      <c r="F3755" s="594" t="s">
        <v>605</v>
      </c>
      <c r="G3755" s="596" t="s">
        <v>2668</v>
      </c>
      <c r="H3755" s="597">
        <v>5903292</v>
      </c>
    </row>
    <row r="3756" spans="1:8">
      <c r="A3756" s="594" t="s">
        <v>132</v>
      </c>
      <c r="B3756" s="594" t="s">
        <v>996</v>
      </c>
      <c r="C3756" s="594" t="s">
        <v>1369</v>
      </c>
      <c r="D3756" s="594" t="s">
        <v>2846</v>
      </c>
      <c r="E3756" s="594" t="s">
        <v>582</v>
      </c>
      <c r="F3756" s="595" t="s">
        <v>411</v>
      </c>
      <c r="G3756" s="596" t="s">
        <v>583</v>
      </c>
      <c r="H3756" s="597">
        <v>71288944</v>
      </c>
    </row>
    <row r="3757" spans="1:8">
      <c r="A3757" s="594" t="s">
        <v>132</v>
      </c>
      <c r="B3757" s="594" t="s">
        <v>996</v>
      </c>
      <c r="C3757" s="594" t="s">
        <v>1369</v>
      </c>
      <c r="D3757" s="594" t="s">
        <v>2846</v>
      </c>
      <c r="E3757" s="594" t="s">
        <v>582</v>
      </c>
      <c r="F3757" s="594" t="s">
        <v>584</v>
      </c>
      <c r="G3757" s="596" t="s">
        <v>2670</v>
      </c>
      <c r="H3757" s="597">
        <v>41483944</v>
      </c>
    </row>
    <row r="3758" spans="1:8">
      <c r="A3758" s="594" t="s">
        <v>132</v>
      </c>
      <c r="B3758" s="594" t="s">
        <v>996</v>
      </c>
      <c r="C3758" s="594" t="s">
        <v>1369</v>
      </c>
      <c r="D3758" s="594" t="s">
        <v>2846</v>
      </c>
      <c r="E3758" s="594" t="s">
        <v>582</v>
      </c>
      <c r="F3758" s="594" t="s">
        <v>478</v>
      </c>
      <c r="G3758" s="596" t="s">
        <v>2775</v>
      </c>
      <c r="H3758" s="597">
        <v>27105000</v>
      </c>
    </row>
    <row r="3759" spans="1:8">
      <c r="A3759" s="594" t="s">
        <v>132</v>
      </c>
      <c r="B3759" s="594" t="s">
        <v>996</v>
      </c>
      <c r="C3759" s="594" t="s">
        <v>1369</v>
      </c>
      <c r="D3759" s="594" t="s">
        <v>2846</v>
      </c>
      <c r="E3759" s="594" t="s">
        <v>582</v>
      </c>
      <c r="F3759" s="594" t="s">
        <v>586</v>
      </c>
      <c r="G3759" s="596" t="s">
        <v>2671</v>
      </c>
      <c r="H3759" s="597">
        <v>2700000</v>
      </c>
    </row>
    <row r="3760" spans="1:8">
      <c r="A3760" s="594" t="s">
        <v>132</v>
      </c>
      <c r="B3760" s="594" t="s">
        <v>996</v>
      </c>
      <c r="C3760" s="594" t="s">
        <v>1369</v>
      </c>
      <c r="D3760" s="594" t="s">
        <v>2846</v>
      </c>
      <c r="E3760" s="594" t="s">
        <v>152</v>
      </c>
      <c r="F3760" s="595" t="s">
        <v>411</v>
      </c>
      <c r="G3760" s="596" t="s">
        <v>153</v>
      </c>
      <c r="H3760" s="597">
        <v>549217700</v>
      </c>
    </row>
    <row r="3761" spans="1:8">
      <c r="A3761" s="594" t="s">
        <v>132</v>
      </c>
      <c r="B3761" s="594" t="s">
        <v>996</v>
      </c>
      <c r="C3761" s="594" t="s">
        <v>1369</v>
      </c>
      <c r="D3761" s="594" t="s">
        <v>2846</v>
      </c>
      <c r="E3761" s="594" t="s">
        <v>152</v>
      </c>
      <c r="F3761" s="594" t="s">
        <v>480</v>
      </c>
      <c r="G3761" s="596" t="s">
        <v>481</v>
      </c>
      <c r="H3761" s="597">
        <v>1934000</v>
      </c>
    </row>
    <row r="3762" spans="1:8">
      <c r="A3762" s="594" t="s">
        <v>132</v>
      </c>
      <c r="B3762" s="594" t="s">
        <v>996</v>
      </c>
      <c r="C3762" s="594" t="s">
        <v>1369</v>
      </c>
      <c r="D3762" s="594" t="s">
        <v>2846</v>
      </c>
      <c r="E3762" s="594" t="s">
        <v>152</v>
      </c>
      <c r="F3762" s="594" t="s">
        <v>606</v>
      </c>
      <c r="G3762" s="596" t="s">
        <v>195</v>
      </c>
      <c r="H3762" s="597">
        <v>547283700</v>
      </c>
    </row>
    <row r="3763" spans="1:8">
      <c r="A3763" s="594" t="s">
        <v>132</v>
      </c>
      <c r="B3763" s="594" t="s">
        <v>996</v>
      </c>
      <c r="C3763" s="594" t="s">
        <v>1369</v>
      </c>
      <c r="D3763" s="594" t="s">
        <v>2846</v>
      </c>
      <c r="E3763" s="594" t="s">
        <v>156</v>
      </c>
      <c r="F3763" s="595" t="s">
        <v>411</v>
      </c>
      <c r="G3763" s="596" t="s">
        <v>514</v>
      </c>
      <c r="H3763" s="597">
        <v>713049776</v>
      </c>
    </row>
    <row r="3764" spans="1:8">
      <c r="A3764" s="594" t="s">
        <v>132</v>
      </c>
      <c r="B3764" s="594" t="s">
        <v>996</v>
      </c>
      <c r="C3764" s="594" t="s">
        <v>1369</v>
      </c>
      <c r="D3764" s="594" t="s">
        <v>2846</v>
      </c>
      <c r="E3764" s="594" t="s">
        <v>156</v>
      </c>
      <c r="F3764" s="594" t="s">
        <v>157</v>
      </c>
      <c r="G3764" s="596" t="s">
        <v>158</v>
      </c>
      <c r="H3764" s="597">
        <v>534105068</v>
      </c>
    </row>
    <row r="3765" spans="1:8">
      <c r="A3765" s="594" t="s">
        <v>132</v>
      </c>
      <c r="B3765" s="594" t="s">
        <v>996</v>
      </c>
      <c r="C3765" s="594" t="s">
        <v>1369</v>
      </c>
      <c r="D3765" s="594" t="s">
        <v>2846</v>
      </c>
      <c r="E3765" s="594" t="s">
        <v>156</v>
      </c>
      <c r="F3765" s="594" t="s">
        <v>159</v>
      </c>
      <c r="G3765" s="596" t="s">
        <v>160</v>
      </c>
      <c r="H3765" s="597">
        <v>90074459</v>
      </c>
    </row>
    <row r="3766" spans="1:8">
      <c r="A3766" s="594" t="s">
        <v>132</v>
      </c>
      <c r="B3766" s="594" t="s">
        <v>996</v>
      </c>
      <c r="C3766" s="594" t="s">
        <v>1369</v>
      </c>
      <c r="D3766" s="594" t="s">
        <v>2846</v>
      </c>
      <c r="E3766" s="594" t="s">
        <v>156</v>
      </c>
      <c r="F3766" s="594" t="s">
        <v>161</v>
      </c>
      <c r="G3766" s="596" t="s">
        <v>162</v>
      </c>
      <c r="H3766" s="597">
        <v>60716311</v>
      </c>
    </row>
    <row r="3767" spans="1:8">
      <c r="A3767" s="594" t="s">
        <v>132</v>
      </c>
      <c r="B3767" s="594" t="s">
        <v>996</v>
      </c>
      <c r="C3767" s="594" t="s">
        <v>1369</v>
      </c>
      <c r="D3767" s="594" t="s">
        <v>2846</v>
      </c>
      <c r="E3767" s="594" t="s">
        <v>156</v>
      </c>
      <c r="F3767" s="594" t="s">
        <v>1</v>
      </c>
      <c r="G3767" s="596" t="s">
        <v>2</v>
      </c>
      <c r="H3767" s="597">
        <v>28153938</v>
      </c>
    </row>
    <row r="3768" spans="1:8">
      <c r="A3768" s="594" t="s">
        <v>132</v>
      </c>
      <c r="B3768" s="594" t="s">
        <v>996</v>
      </c>
      <c r="C3768" s="594" t="s">
        <v>1369</v>
      </c>
      <c r="D3768" s="594" t="s">
        <v>2846</v>
      </c>
      <c r="E3768" s="594" t="s">
        <v>163</v>
      </c>
      <c r="F3768" s="595" t="s">
        <v>411</v>
      </c>
      <c r="G3768" s="596" t="s">
        <v>164</v>
      </c>
      <c r="H3768" s="597">
        <v>96566627</v>
      </c>
    </row>
    <row r="3769" spans="1:8">
      <c r="A3769" s="594" t="s">
        <v>132</v>
      </c>
      <c r="B3769" s="594" t="s">
        <v>996</v>
      </c>
      <c r="C3769" s="594" t="s">
        <v>1369</v>
      </c>
      <c r="D3769" s="594" t="s">
        <v>2846</v>
      </c>
      <c r="E3769" s="594" t="s">
        <v>163</v>
      </c>
      <c r="F3769" s="594" t="s">
        <v>1060</v>
      </c>
      <c r="G3769" s="596" t="s">
        <v>2672</v>
      </c>
      <c r="H3769" s="597">
        <v>96566627</v>
      </c>
    </row>
    <row r="3770" spans="1:8">
      <c r="A3770" s="594" t="s">
        <v>132</v>
      </c>
      <c r="B3770" s="594" t="s">
        <v>996</v>
      </c>
      <c r="C3770" s="594" t="s">
        <v>1369</v>
      </c>
      <c r="D3770" s="594" t="s">
        <v>2846</v>
      </c>
      <c r="E3770" s="594" t="s">
        <v>167</v>
      </c>
      <c r="F3770" s="595" t="s">
        <v>411</v>
      </c>
      <c r="G3770" s="596" t="s">
        <v>168</v>
      </c>
      <c r="H3770" s="597">
        <v>279215988</v>
      </c>
    </row>
    <row r="3771" spans="1:8">
      <c r="A3771" s="594" t="s">
        <v>132</v>
      </c>
      <c r="B3771" s="594" t="s">
        <v>996</v>
      </c>
      <c r="C3771" s="594" t="s">
        <v>1369</v>
      </c>
      <c r="D3771" s="594" t="s">
        <v>2846</v>
      </c>
      <c r="E3771" s="594" t="s">
        <v>167</v>
      </c>
      <c r="F3771" s="594" t="s">
        <v>228</v>
      </c>
      <c r="G3771" s="596" t="s">
        <v>2673</v>
      </c>
      <c r="H3771" s="597">
        <v>55927051</v>
      </c>
    </row>
    <row r="3772" spans="1:8">
      <c r="A3772" s="594" t="s">
        <v>132</v>
      </c>
      <c r="B3772" s="594" t="s">
        <v>996</v>
      </c>
      <c r="C3772" s="594" t="s">
        <v>1369</v>
      </c>
      <c r="D3772" s="594" t="s">
        <v>2846</v>
      </c>
      <c r="E3772" s="594" t="s">
        <v>167</v>
      </c>
      <c r="F3772" s="594" t="s">
        <v>169</v>
      </c>
      <c r="G3772" s="596" t="s">
        <v>2674</v>
      </c>
      <c r="H3772" s="597">
        <v>19042000</v>
      </c>
    </row>
    <row r="3773" spans="1:8">
      <c r="A3773" s="594" t="s">
        <v>132</v>
      </c>
      <c r="B3773" s="594" t="s">
        <v>996</v>
      </c>
      <c r="C3773" s="594" t="s">
        <v>1369</v>
      </c>
      <c r="D3773" s="594" t="s">
        <v>2846</v>
      </c>
      <c r="E3773" s="594" t="s">
        <v>167</v>
      </c>
      <c r="F3773" s="594" t="s">
        <v>230</v>
      </c>
      <c r="G3773" s="596" t="s">
        <v>2675</v>
      </c>
      <c r="H3773" s="597">
        <v>138641937</v>
      </c>
    </row>
    <row r="3774" spans="1:8">
      <c r="A3774" s="594" t="s">
        <v>132</v>
      </c>
      <c r="B3774" s="594" t="s">
        <v>996</v>
      </c>
      <c r="C3774" s="594" t="s">
        <v>1369</v>
      </c>
      <c r="D3774" s="594" t="s">
        <v>2846</v>
      </c>
      <c r="E3774" s="594" t="s">
        <v>167</v>
      </c>
      <c r="F3774" s="594" t="s">
        <v>214</v>
      </c>
      <c r="G3774" s="596" t="s">
        <v>2676</v>
      </c>
      <c r="H3774" s="597">
        <v>4500000</v>
      </c>
    </row>
    <row r="3775" spans="1:8">
      <c r="A3775" s="594" t="s">
        <v>132</v>
      </c>
      <c r="B3775" s="594" t="s">
        <v>996</v>
      </c>
      <c r="C3775" s="594" t="s">
        <v>1369</v>
      </c>
      <c r="D3775" s="594" t="s">
        <v>2846</v>
      </c>
      <c r="E3775" s="594" t="s">
        <v>167</v>
      </c>
      <c r="F3775" s="594" t="s">
        <v>354</v>
      </c>
      <c r="G3775" s="596" t="s">
        <v>2736</v>
      </c>
      <c r="H3775" s="597">
        <v>55710000</v>
      </c>
    </row>
    <row r="3776" spans="1:8">
      <c r="A3776" s="594" t="s">
        <v>132</v>
      </c>
      <c r="B3776" s="594" t="s">
        <v>996</v>
      </c>
      <c r="C3776" s="594" t="s">
        <v>1369</v>
      </c>
      <c r="D3776" s="594" t="s">
        <v>2846</v>
      </c>
      <c r="E3776" s="594" t="s">
        <v>167</v>
      </c>
      <c r="F3776" s="594" t="s">
        <v>232</v>
      </c>
      <c r="G3776" s="596" t="s">
        <v>195</v>
      </c>
      <c r="H3776" s="597">
        <v>5395000</v>
      </c>
    </row>
    <row r="3777" spans="1:8">
      <c r="A3777" s="594" t="s">
        <v>132</v>
      </c>
      <c r="B3777" s="594" t="s">
        <v>996</v>
      </c>
      <c r="C3777" s="594" t="s">
        <v>1369</v>
      </c>
      <c r="D3777" s="594" t="s">
        <v>2846</v>
      </c>
      <c r="E3777" s="594" t="s">
        <v>171</v>
      </c>
      <c r="F3777" s="595" t="s">
        <v>411</v>
      </c>
      <c r="G3777" s="596" t="s">
        <v>2677</v>
      </c>
      <c r="H3777" s="597">
        <v>263521145</v>
      </c>
    </row>
    <row r="3778" spans="1:8">
      <c r="A3778" s="594" t="s">
        <v>132</v>
      </c>
      <c r="B3778" s="594" t="s">
        <v>996</v>
      </c>
      <c r="C3778" s="594" t="s">
        <v>1369</v>
      </c>
      <c r="D3778" s="594" t="s">
        <v>2846</v>
      </c>
      <c r="E3778" s="594" t="s">
        <v>171</v>
      </c>
      <c r="F3778" s="594" t="s">
        <v>173</v>
      </c>
      <c r="G3778" s="596" t="s">
        <v>174</v>
      </c>
      <c r="H3778" s="597">
        <v>118256145</v>
      </c>
    </row>
    <row r="3779" spans="1:8">
      <c r="A3779" s="594" t="s">
        <v>132</v>
      </c>
      <c r="B3779" s="594" t="s">
        <v>996</v>
      </c>
      <c r="C3779" s="594" t="s">
        <v>1369</v>
      </c>
      <c r="D3779" s="594" t="s">
        <v>2846</v>
      </c>
      <c r="E3779" s="594" t="s">
        <v>171</v>
      </c>
      <c r="F3779" s="594" t="s">
        <v>216</v>
      </c>
      <c r="G3779" s="596" t="s">
        <v>217</v>
      </c>
      <c r="H3779" s="597">
        <v>130080000</v>
      </c>
    </row>
    <row r="3780" spans="1:8">
      <c r="A3780" s="594" t="s">
        <v>132</v>
      </c>
      <c r="B3780" s="594" t="s">
        <v>996</v>
      </c>
      <c r="C3780" s="594" t="s">
        <v>1369</v>
      </c>
      <c r="D3780" s="594" t="s">
        <v>2846</v>
      </c>
      <c r="E3780" s="594" t="s">
        <v>171</v>
      </c>
      <c r="F3780" s="594" t="s">
        <v>175</v>
      </c>
      <c r="G3780" s="596" t="s">
        <v>176</v>
      </c>
      <c r="H3780" s="597">
        <v>15185000</v>
      </c>
    </row>
    <row r="3781" spans="1:8">
      <c r="A3781" s="594" t="s">
        <v>132</v>
      </c>
      <c r="B3781" s="594" t="s">
        <v>996</v>
      </c>
      <c r="C3781" s="594" t="s">
        <v>1369</v>
      </c>
      <c r="D3781" s="594" t="s">
        <v>2846</v>
      </c>
      <c r="E3781" s="594" t="s">
        <v>177</v>
      </c>
      <c r="F3781" s="595" t="s">
        <v>411</v>
      </c>
      <c r="G3781" s="596" t="s">
        <v>178</v>
      </c>
      <c r="H3781" s="597">
        <v>799511469</v>
      </c>
    </row>
    <row r="3782" spans="1:8">
      <c r="A3782" s="594" t="s">
        <v>132</v>
      </c>
      <c r="B3782" s="594" t="s">
        <v>996</v>
      </c>
      <c r="C3782" s="594" t="s">
        <v>1369</v>
      </c>
      <c r="D3782" s="594" t="s">
        <v>2846</v>
      </c>
      <c r="E3782" s="594" t="s">
        <v>177</v>
      </c>
      <c r="F3782" s="594" t="s">
        <v>179</v>
      </c>
      <c r="G3782" s="596" t="s">
        <v>2679</v>
      </c>
      <c r="H3782" s="597">
        <v>12421734</v>
      </c>
    </row>
    <row r="3783" spans="1:8">
      <c r="A3783" s="594" t="s">
        <v>132</v>
      </c>
      <c r="B3783" s="594" t="s">
        <v>996</v>
      </c>
      <c r="C3783" s="594" t="s">
        <v>1369</v>
      </c>
      <c r="D3783" s="594" t="s">
        <v>2846</v>
      </c>
      <c r="E3783" s="594" t="s">
        <v>177</v>
      </c>
      <c r="F3783" s="594" t="s">
        <v>181</v>
      </c>
      <c r="G3783" s="596" t="s">
        <v>182</v>
      </c>
      <c r="H3783" s="597">
        <v>954000</v>
      </c>
    </row>
    <row r="3784" spans="1:8">
      <c r="A3784" s="594" t="s">
        <v>132</v>
      </c>
      <c r="B3784" s="594" t="s">
        <v>996</v>
      </c>
      <c r="C3784" s="594" t="s">
        <v>1369</v>
      </c>
      <c r="D3784" s="594" t="s">
        <v>2846</v>
      </c>
      <c r="E3784" s="594" t="s">
        <v>177</v>
      </c>
      <c r="F3784" s="594" t="s">
        <v>1290</v>
      </c>
      <c r="G3784" s="596" t="s">
        <v>2721</v>
      </c>
      <c r="H3784" s="597">
        <v>8336335</v>
      </c>
    </row>
    <row r="3785" spans="1:8">
      <c r="A3785" s="594" t="s">
        <v>132</v>
      </c>
      <c r="B3785" s="594" t="s">
        <v>996</v>
      </c>
      <c r="C3785" s="594" t="s">
        <v>1369</v>
      </c>
      <c r="D3785" s="594" t="s">
        <v>2846</v>
      </c>
      <c r="E3785" s="594" t="s">
        <v>177</v>
      </c>
      <c r="F3785" s="594" t="s">
        <v>441</v>
      </c>
      <c r="G3785" s="596" t="s">
        <v>2728</v>
      </c>
      <c r="H3785" s="597">
        <v>774960000</v>
      </c>
    </row>
    <row r="3786" spans="1:8">
      <c r="A3786" s="594" t="s">
        <v>132</v>
      </c>
      <c r="B3786" s="594" t="s">
        <v>996</v>
      </c>
      <c r="C3786" s="594" t="s">
        <v>1369</v>
      </c>
      <c r="D3786" s="594" t="s">
        <v>2846</v>
      </c>
      <c r="E3786" s="594" t="s">
        <v>177</v>
      </c>
      <c r="F3786" s="594" t="s">
        <v>1297</v>
      </c>
      <c r="G3786" s="596" t="s">
        <v>2680</v>
      </c>
      <c r="H3786" s="597">
        <v>2839400</v>
      </c>
    </row>
    <row r="3787" spans="1:8">
      <c r="A3787" s="594" t="s">
        <v>132</v>
      </c>
      <c r="B3787" s="594" t="s">
        <v>996</v>
      </c>
      <c r="C3787" s="594" t="s">
        <v>1369</v>
      </c>
      <c r="D3787" s="594" t="s">
        <v>2846</v>
      </c>
      <c r="E3787" s="594" t="s">
        <v>240</v>
      </c>
      <c r="F3787" s="595" t="s">
        <v>411</v>
      </c>
      <c r="G3787" s="596" t="s">
        <v>241</v>
      </c>
      <c r="H3787" s="597">
        <v>1075209700</v>
      </c>
    </row>
    <row r="3788" spans="1:8">
      <c r="A3788" s="594" t="s">
        <v>132</v>
      </c>
      <c r="B3788" s="594" t="s">
        <v>996</v>
      </c>
      <c r="C3788" s="594" t="s">
        <v>1369</v>
      </c>
      <c r="D3788" s="594" t="s">
        <v>2846</v>
      </c>
      <c r="E3788" s="594" t="s">
        <v>240</v>
      </c>
      <c r="F3788" s="594" t="s">
        <v>242</v>
      </c>
      <c r="G3788" s="596" t="s">
        <v>243</v>
      </c>
      <c r="H3788" s="597">
        <v>188763700</v>
      </c>
    </row>
    <row r="3789" spans="1:8">
      <c r="A3789" s="594" t="s">
        <v>132</v>
      </c>
      <c r="B3789" s="594" t="s">
        <v>996</v>
      </c>
      <c r="C3789" s="594" t="s">
        <v>1369</v>
      </c>
      <c r="D3789" s="594" t="s">
        <v>2846</v>
      </c>
      <c r="E3789" s="594" t="s">
        <v>240</v>
      </c>
      <c r="F3789" s="594" t="s">
        <v>728</v>
      </c>
      <c r="G3789" s="596" t="s">
        <v>729</v>
      </c>
      <c r="H3789" s="597">
        <v>119100000</v>
      </c>
    </row>
    <row r="3790" spans="1:8">
      <c r="A3790" s="594" t="s">
        <v>132</v>
      </c>
      <c r="B3790" s="594" t="s">
        <v>996</v>
      </c>
      <c r="C3790" s="594" t="s">
        <v>1369</v>
      </c>
      <c r="D3790" s="594" t="s">
        <v>2846</v>
      </c>
      <c r="E3790" s="594" t="s">
        <v>240</v>
      </c>
      <c r="F3790" s="594" t="s">
        <v>1268</v>
      </c>
      <c r="G3790" s="596" t="s">
        <v>1267</v>
      </c>
      <c r="H3790" s="597">
        <v>2383000</v>
      </c>
    </row>
    <row r="3791" spans="1:8">
      <c r="A3791" s="594" t="s">
        <v>132</v>
      </c>
      <c r="B3791" s="594" t="s">
        <v>996</v>
      </c>
      <c r="C3791" s="594" t="s">
        <v>1369</v>
      </c>
      <c r="D3791" s="594" t="s">
        <v>2846</v>
      </c>
      <c r="E3791" s="594" t="s">
        <v>240</v>
      </c>
      <c r="F3791" s="594" t="s">
        <v>730</v>
      </c>
      <c r="G3791" s="596" t="s">
        <v>186</v>
      </c>
      <c r="H3791" s="597">
        <v>2800000</v>
      </c>
    </row>
    <row r="3792" spans="1:8">
      <c r="A3792" s="594" t="s">
        <v>132</v>
      </c>
      <c r="B3792" s="594" t="s">
        <v>996</v>
      </c>
      <c r="C3792" s="594" t="s">
        <v>1369</v>
      </c>
      <c r="D3792" s="594" t="s">
        <v>2846</v>
      </c>
      <c r="E3792" s="594" t="s">
        <v>240</v>
      </c>
      <c r="F3792" s="594" t="s">
        <v>731</v>
      </c>
      <c r="G3792" s="596" t="s">
        <v>732</v>
      </c>
      <c r="H3792" s="597">
        <v>113600000</v>
      </c>
    </row>
    <row r="3793" spans="1:8">
      <c r="A3793" s="594" t="s">
        <v>132</v>
      </c>
      <c r="B3793" s="594" t="s">
        <v>996</v>
      </c>
      <c r="C3793" s="594" t="s">
        <v>1369</v>
      </c>
      <c r="D3793" s="594" t="s">
        <v>2846</v>
      </c>
      <c r="E3793" s="594" t="s">
        <v>240</v>
      </c>
      <c r="F3793" s="594" t="s">
        <v>597</v>
      </c>
      <c r="G3793" s="596" t="s">
        <v>2682</v>
      </c>
      <c r="H3793" s="597">
        <v>51250000</v>
      </c>
    </row>
    <row r="3794" spans="1:8">
      <c r="A3794" s="594" t="s">
        <v>132</v>
      </c>
      <c r="B3794" s="594" t="s">
        <v>996</v>
      </c>
      <c r="C3794" s="594" t="s">
        <v>1369</v>
      </c>
      <c r="D3794" s="594" t="s">
        <v>2846</v>
      </c>
      <c r="E3794" s="594" t="s">
        <v>240</v>
      </c>
      <c r="F3794" s="594" t="s">
        <v>733</v>
      </c>
      <c r="G3794" s="596" t="s">
        <v>734</v>
      </c>
      <c r="H3794" s="597">
        <v>119620000</v>
      </c>
    </row>
    <row r="3795" spans="1:8">
      <c r="A3795" s="594" t="s">
        <v>132</v>
      </c>
      <c r="B3795" s="594" t="s">
        <v>996</v>
      </c>
      <c r="C3795" s="594" t="s">
        <v>1369</v>
      </c>
      <c r="D3795" s="594" t="s">
        <v>2846</v>
      </c>
      <c r="E3795" s="594" t="s">
        <v>240</v>
      </c>
      <c r="F3795" s="594" t="s">
        <v>735</v>
      </c>
      <c r="G3795" s="596" t="s">
        <v>193</v>
      </c>
      <c r="H3795" s="597">
        <v>477693000</v>
      </c>
    </row>
    <row r="3796" spans="1:8">
      <c r="A3796" s="594" t="s">
        <v>132</v>
      </c>
      <c r="B3796" s="594" t="s">
        <v>996</v>
      </c>
      <c r="C3796" s="594" t="s">
        <v>1369</v>
      </c>
      <c r="D3796" s="594" t="s">
        <v>2846</v>
      </c>
      <c r="E3796" s="594" t="s">
        <v>183</v>
      </c>
      <c r="F3796" s="595" t="s">
        <v>411</v>
      </c>
      <c r="G3796" s="596" t="s">
        <v>184</v>
      </c>
      <c r="H3796" s="597">
        <v>591876200</v>
      </c>
    </row>
    <row r="3797" spans="1:8">
      <c r="A3797" s="594" t="s">
        <v>132</v>
      </c>
      <c r="B3797" s="594" t="s">
        <v>996</v>
      </c>
      <c r="C3797" s="594" t="s">
        <v>1369</v>
      </c>
      <c r="D3797" s="594" t="s">
        <v>2846</v>
      </c>
      <c r="E3797" s="594" t="s">
        <v>183</v>
      </c>
      <c r="F3797" s="594" t="s">
        <v>587</v>
      </c>
      <c r="G3797" s="596" t="s">
        <v>588</v>
      </c>
      <c r="H3797" s="597">
        <v>55701200</v>
      </c>
    </row>
    <row r="3798" spans="1:8">
      <c r="A3798" s="594" t="s">
        <v>132</v>
      </c>
      <c r="B3798" s="594" t="s">
        <v>996</v>
      </c>
      <c r="C3798" s="594" t="s">
        <v>1369</v>
      </c>
      <c r="D3798" s="594" t="s">
        <v>2846</v>
      </c>
      <c r="E3798" s="594" t="s">
        <v>183</v>
      </c>
      <c r="F3798" s="594" t="s">
        <v>736</v>
      </c>
      <c r="G3798" s="596" t="s">
        <v>737</v>
      </c>
      <c r="H3798" s="597">
        <v>181680000</v>
      </c>
    </row>
    <row r="3799" spans="1:8">
      <c r="A3799" s="594" t="s">
        <v>132</v>
      </c>
      <c r="B3799" s="594" t="s">
        <v>996</v>
      </c>
      <c r="C3799" s="594" t="s">
        <v>1369</v>
      </c>
      <c r="D3799" s="594" t="s">
        <v>2846</v>
      </c>
      <c r="E3799" s="594" t="s">
        <v>183</v>
      </c>
      <c r="F3799" s="594" t="s">
        <v>185</v>
      </c>
      <c r="G3799" s="596" t="s">
        <v>186</v>
      </c>
      <c r="H3799" s="597">
        <v>259095000</v>
      </c>
    </row>
    <row r="3800" spans="1:8">
      <c r="A3800" s="594" t="s">
        <v>132</v>
      </c>
      <c r="B3800" s="594" t="s">
        <v>996</v>
      </c>
      <c r="C3800" s="594" t="s">
        <v>1369</v>
      </c>
      <c r="D3800" s="594" t="s">
        <v>2846</v>
      </c>
      <c r="E3800" s="594" t="s">
        <v>183</v>
      </c>
      <c r="F3800" s="594" t="s">
        <v>187</v>
      </c>
      <c r="G3800" s="596" t="s">
        <v>2683</v>
      </c>
      <c r="H3800" s="597">
        <v>95400000</v>
      </c>
    </row>
    <row r="3801" spans="1:8">
      <c r="A3801" s="594" t="s">
        <v>132</v>
      </c>
      <c r="B3801" s="594" t="s">
        <v>996</v>
      </c>
      <c r="C3801" s="594" t="s">
        <v>1369</v>
      </c>
      <c r="D3801" s="594" t="s">
        <v>2846</v>
      </c>
      <c r="E3801" s="594" t="s">
        <v>738</v>
      </c>
      <c r="F3801" s="595" t="s">
        <v>411</v>
      </c>
      <c r="G3801" s="596" t="s">
        <v>739</v>
      </c>
      <c r="H3801" s="597">
        <v>44600000</v>
      </c>
    </row>
    <row r="3802" spans="1:8">
      <c r="A3802" s="594" t="s">
        <v>132</v>
      </c>
      <c r="B3802" s="594" t="s">
        <v>996</v>
      </c>
      <c r="C3802" s="594" t="s">
        <v>1369</v>
      </c>
      <c r="D3802" s="594" t="s">
        <v>2846</v>
      </c>
      <c r="E3802" s="594" t="s">
        <v>738</v>
      </c>
      <c r="F3802" s="594" t="s">
        <v>740</v>
      </c>
      <c r="G3802" s="596" t="s">
        <v>741</v>
      </c>
      <c r="H3802" s="597">
        <v>11400000</v>
      </c>
    </row>
    <row r="3803" spans="1:8">
      <c r="A3803" s="594" t="s">
        <v>132</v>
      </c>
      <c r="B3803" s="594" t="s">
        <v>996</v>
      </c>
      <c r="C3803" s="594" t="s">
        <v>1369</v>
      </c>
      <c r="D3803" s="594" t="s">
        <v>2846</v>
      </c>
      <c r="E3803" s="594" t="s">
        <v>738</v>
      </c>
      <c r="F3803" s="594" t="s">
        <v>356</v>
      </c>
      <c r="G3803" s="596" t="s">
        <v>357</v>
      </c>
      <c r="H3803" s="597">
        <v>16200000</v>
      </c>
    </row>
    <row r="3804" spans="1:8">
      <c r="A3804" s="594" t="s">
        <v>132</v>
      </c>
      <c r="B3804" s="594" t="s">
        <v>996</v>
      </c>
      <c r="C3804" s="594" t="s">
        <v>1369</v>
      </c>
      <c r="D3804" s="594" t="s">
        <v>2846</v>
      </c>
      <c r="E3804" s="594" t="s">
        <v>738</v>
      </c>
      <c r="F3804" s="594" t="s">
        <v>296</v>
      </c>
      <c r="G3804" s="596" t="s">
        <v>297</v>
      </c>
      <c r="H3804" s="597">
        <v>17000000</v>
      </c>
    </row>
    <row r="3805" spans="1:8">
      <c r="A3805" s="594" t="s">
        <v>132</v>
      </c>
      <c r="B3805" s="594" t="s">
        <v>996</v>
      </c>
      <c r="C3805" s="594" t="s">
        <v>1369</v>
      </c>
      <c r="D3805" s="594" t="s">
        <v>2846</v>
      </c>
      <c r="E3805" s="594" t="s">
        <v>744</v>
      </c>
      <c r="F3805" s="595" t="s">
        <v>411</v>
      </c>
      <c r="G3805" s="596" t="s">
        <v>2686</v>
      </c>
      <c r="H3805" s="597">
        <v>1758482800</v>
      </c>
    </row>
    <row r="3806" spans="1:8">
      <c r="A3806" s="594" t="s">
        <v>132</v>
      </c>
      <c r="B3806" s="594" t="s">
        <v>996</v>
      </c>
      <c r="C3806" s="594" t="s">
        <v>1369</v>
      </c>
      <c r="D3806" s="594" t="s">
        <v>2846</v>
      </c>
      <c r="E3806" s="594" t="s">
        <v>744</v>
      </c>
      <c r="F3806" s="594" t="s">
        <v>286</v>
      </c>
      <c r="G3806" s="596" t="s">
        <v>2688</v>
      </c>
      <c r="H3806" s="597">
        <v>186891500</v>
      </c>
    </row>
    <row r="3807" spans="1:8">
      <c r="A3807" s="594" t="s">
        <v>132</v>
      </c>
      <c r="B3807" s="594" t="s">
        <v>996</v>
      </c>
      <c r="C3807" s="594" t="s">
        <v>1369</v>
      </c>
      <c r="D3807" s="594" t="s">
        <v>2846</v>
      </c>
      <c r="E3807" s="594" t="s">
        <v>744</v>
      </c>
      <c r="F3807" s="594" t="s">
        <v>7</v>
      </c>
      <c r="G3807" s="596" t="s">
        <v>8</v>
      </c>
      <c r="H3807" s="597">
        <v>1277608500</v>
      </c>
    </row>
    <row r="3808" spans="1:8">
      <c r="A3808" s="594" t="s">
        <v>132</v>
      </c>
      <c r="B3808" s="594" t="s">
        <v>996</v>
      </c>
      <c r="C3808" s="594" t="s">
        <v>1369</v>
      </c>
      <c r="D3808" s="594" t="s">
        <v>2846</v>
      </c>
      <c r="E3808" s="594" t="s">
        <v>744</v>
      </c>
      <c r="F3808" s="594" t="s">
        <v>572</v>
      </c>
      <c r="G3808" s="596" t="s">
        <v>2689</v>
      </c>
      <c r="H3808" s="597">
        <v>32185000</v>
      </c>
    </row>
    <row r="3809" spans="1:8">
      <c r="A3809" s="594" t="s">
        <v>132</v>
      </c>
      <c r="B3809" s="594" t="s">
        <v>996</v>
      </c>
      <c r="C3809" s="594" t="s">
        <v>1369</v>
      </c>
      <c r="D3809" s="594" t="s">
        <v>2846</v>
      </c>
      <c r="E3809" s="594" t="s">
        <v>744</v>
      </c>
      <c r="F3809" s="594" t="s">
        <v>11</v>
      </c>
      <c r="G3809" s="596" t="s">
        <v>2691</v>
      </c>
      <c r="H3809" s="597">
        <v>37539000</v>
      </c>
    </row>
    <row r="3810" spans="1:8">
      <c r="A3810" s="594" t="s">
        <v>132</v>
      </c>
      <c r="B3810" s="594" t="s">
        <v>996</v>
      </c>
      <c r="C3810" s="594" t="s">
        <v>1369</v>
      </c>
      <c r="D3810" s="594" t="s">
        <v>2846</v>
      </c>
      <c r="E3810" s="594" t="s">
        <v>744</v>
      </c>
      <c r="F3810" s="594" t="s">
        <v>748</v>
      </c>
      <c r="G3810" s="596" t="s">
        <v>35</v>
      </c>
      <c r="H3810" s="597">
        <v>224258800</v>
      </c>
    </row>
    <row r="3811" spans="1:8">
      <c r="A3811" s="594" t="s">
        <v>132</v>
      </c>
      <c r="B3811" s="594" t="s">
        <v>996</v>
      </c>
      <c r="C3811" s="594" t="s">
        <v>1369</v>
      </c>
      <c r="D3811" s="594" t="s">
        <v>2846</v>
      </c>
      <c r="E3811" s="594" t="s">
        <v>2692</v>
      </c>
      <c r="F3811" s="595" t="s">
        <v>411</v>
      </c>
      <c r="G3811" s="596" t="s">
        <v>2693</v>
      </c>
      <c r="H3811" s="597">
        <v>192830000</v>
      </c>
    </row>
    <row r="3812" spans="1:8">
      <c r="A3812" s="594" t="s">
        <v>132</v>
      </c>
      <c r="B3812" s="594" t="s">
        <v>996</v>
      </c>
      <c r="C3812" s="594" t="s">
        <v>1369</v>
      </c>
      <c r="D3812" s="594" t="s">
        <v>2846</v>
      </c>
      <c r="E3812" s="594" t="s">
        <v>2692</v>
      </c>
      <c r="F3812" s="594" t="s">
        <v>2722</v>
      </c>
      <c r="G3812" s="596" t="s">
        <v>2690</v>
      </c>
      <c r="H3812" s="597">
        <v>23900000</v>
      </c>
    </row>
    <row r="3813" spans="1:8">
      <c r="A3813" s="594" t="s">
        <v>132</v>
      </c>
      <c r="B3813" s="594" t="s">
        <v>996</v>
      </c>
      <c r="C3813" s="594" t="s">
        <v>1369</v>
      </c>
      <c r="D3813" s="594" t="s">
        <v>2846</v>
      </c>
      <c r="E3813" s="594" t="s">
        <v>2692</v>
      </c>
      <c r="F3813" s="594" t="s">
        <v>2694</v>
      </c>
      <c r="G3813" s="596" t="s">
        <v>2689</v>
      </c>
      <c r="H3813" s="597">
        <v>22790000</v>
      </c>
    </row>
    <row r="3814" spans="1:8">
      <c r="A3814" s="594" t="s">
        <v>132</v>
      </c>
      <c r="B3814" s="594" t="s">
        <v>996</v>
      </c>
      <c r="C3814" s="594" t="s">
        <v>1369</v>
      </c>
      <c r="D3814" s="594" t="s">
        <v>2846</v>
      </c>
      <c r="E3814" s="594" t="s">
        <v>2692</v>
      </c>
      <c r="F3814" s="594" t="s">
        <v>2730</v>
      </c>
      <c r="G3814" s="596" t="s">
        <v>2731</v>
      </c>
      <c r="H3814" s="597">
        <v>146140000</v>
      </c>
    </row>
    <row r="3815" spans="1:8">
      <c r="A3815" s="594" t="s">
        <v>132</v>
      </c>
      <c r="B3815" s="594" t="s">
        <v>996</v>
      </c>
      <c r="C3815" s="594" t="s">
        <v>1369</v>
      </c>
      <c r="D3815" s="594" t="s">
        <v>2846</v>
      </c>
      <c r="E3815" s="594" t="s">
        <v>189</v>
      </c>
      <c r="F3815" s="595" t="s">
        <v>411</v>
      </c>
      <c r="G3815" s="596" t="s">
        <v>190</v>
      </c>
      <c r="H3815" s="597">
        <v>3670296874</v>
      </c>
    </row>
    <row r="3816" spans="1:8">
      <c r="A3816" s="594" t="s">
        <v>132</v>
      </c>
      <c r="B3816" s="594" t="s">
        <v>996</v>
      </c>
      <c r="C3816" s="594" t="s">
        <v>1369</v>
      </c>
      <c r="D3816" s="594" t="s">
        <v>2846</v>
      </c>
      <c r="E3816" s="594" t="s">
        <v>189</v>
      </c>
      <c r="F3816" s="594" t="s">
        <v>773</v>
      </c>
      <c r="G3816" s="596" t="s">
        <v>2695</v>
      </c>
      <c r="H3816" s="597">
        <v>37649000</v>
      </c>
    </row>
    <row r="3817" spans="1:8">
      <c r="A3817" s="594" t="s">
        <v>132</v>
      </c>
      <c r="B3817" s="594" t="s">
        <v>996</v>
      </c>
      <c r="C3817" s="594" t="s">
        <v>1369</v>
      </c>
      <c r="D3817" s="594" t="s">
        <v>2846</v>
      </c>
      <c r="E3817" s="594" t="s">
        <v>189</v>
      </c>
      <c r="F3817" s="594" t="s">
        <v>13</v>
      </c>
      <c r="G3817" s="596" t="s">
        <v>2732</v>
      </c>
      <c r="H3817" s="597">
        <v>26380000</v>
      </c>
    </row>
    <row r="3818" spans="1:8">
      <c r="A3818" s="594" t="s">
        <v>132</v>
      </c>
      <c r="B3818" s="594" t="s">
        <v>996</v>
      </c>
      <c r="C3818" s="594" t="s">
        <v>1369</v>
      </c>
      <c r="D3818" s="594" t="s">
        <v>2846</v>
      </c>
      <c r="E3818" s="594" t="s">
        <v>189</v>
      </c>
      <c r="F3818" s="594" t="s">
        <v>37</v>
      </c>
      <c r="G3818" s="596" t="s">
        <v>2696</v>
      </c>
      <c r="H3818" s="597">
        <v>1424425000</v>
      </c>
    </row>
    <row r="3819" spans="1:8">
      <c r="A3819" s="594" t="s">
        <v>132</v>
      </c>
      <c r="B3819" s="594" t="s">
        <v>996</v>
      </c>
      <c r="C3819" s="594" t="s">
        <v>1369</v>
      </c>
      <c r="D3819" s="594" t="s">
        <v>2846</v>
      </c>
      <c r="E3819" s="594" t="s">
        <v>189</v>
      </c>
      <c r="F3819" s="594" t="s">
        <v>192</v>
      </c>
      <c r="G3819" s="596" t="s">
        <v>195</v>
      </c>
      <c r="H3819" s="597">
        <v>2181842874</v>
      </c>
    </row>
    <row r="3820" spans="1:8">
      <c r="A3820" s="594" t="s">
        <v>132</v>
      </c>
      <c r="B3820" s="594" t="s">
        <v>996</v>
      </c>
      <c r="C3820" s="594" t="s">
        <v>1369</v>
      </c>
      <c r="D3820" s="594" t="s">
        <v>2846</v>
      </c>
      <c r="E3820" s="594" t="s">
        <v>2697</v>
      </c>
      <c r="F3820" s="595" t="s">
        <v>411</v>
      </c>
      <c r="G3820" s="596" t="s">
        <v>2698</v>
      </c>
      <c r="H3820" s="597">
        <v>200000</v>
      </c>
    </row>
    <row r="3821" spans="1:8">
      <c r="A3821" s="594" t="s">
        <v>132</v>
      </c>
      <c r="B3821" s="594" t="s">
        <v>996</v>
      </c>
      <c r="C3821" s="594" t="s">
        <v>1369</v>
      </c>
      <c r="D3821" s="594" t="s">
        <v>2846</v>
      </c>
      <c r="E3821" s="594" t="s">
        <v>2697</v>
      </c>
      <c r="F3821" s="594" t="s">
        <v>2699</v>
      </c>
      <c r="G3821" s="596" t="s">
        <v>2700</v>
      </c>
      <c r="H3821" s="597">
        <v>200000</v>
      </c>
    </row>
    <row r="3822" spans="1:8">
      <c r="A3822" s="594" t="s">
        <v>132</v>
      </c>
      <c r="B3822" s="594" t="s">
        <v>996</v>
      </c>
      <c r="C3822" s="594" t="s">
        <v>1369</v>
      </c>
      <c r="D3822" s="594" t="s">
        <v>2846</v>
      </c>
      <c r="E3822" s="594" t="s">
        <v>2756</v>
      </c>
      <c r="F3822" s="595" t="s">
        <v>411</v>
      </c>
      <c r="G3822" s="596" t="s">
        <v>2757</v>
      </c>
      <c r="H3822" s="597">
        <v>2960526473</v>
      </c>
    </row>
    <row r="3823" spans="1:8">
      <c r="A3823" s="594" t="s">
        <v>132</v>
      </c>
      <c r="B3823" s="594" t="s">
        <v>996</v>
      </c>
      <c r="C3823" s="594" t="s">
        <v>1369</v>
      </c>
      <c r="D3823" s="594" t="s">
        <v>2846</v>
      </c>
      <c r="E3823" s="594" t="s">
        <v>2756</v>
      </c>
      <c r="F3823" s="594" t="s">
        <v>2843</v>
      </c>
      <c r="G3823" s="596" t="s">
        <v>2844</v>
      </c>
      <c r="H3823" s="597">
        <v>2362526473</v>
      </c>
    </row>
    <row r="3824" spans="1:8">
      <c r="A3824" s="594" t="s">
        <v>132</v>
      </c>
      <c r="B3824" s="594" t="s">
        <v>996</v>
      </c>
      <c r="C3824" s="594" t="s">
        <v>1369</v>
      </c>
      <c r="D3824" s="594" t="s">
        <v>2846</v>
      </c>
      <c r="E3824" s="594" t="s">
        <v>2756</v>
      </c>
      <c r="F3824" s="594" t="s">
        <v>2842</v>
      </c>
      <c r="G3824" s="596" t="s">
        <v>195</v>
      </c>
      <c r="H3824" s="597">
        <v>598000000</v>
      </c>
    </row>
    <row r="3825" spans="1:8">
      <c r="A3825" s="594" t="s">
        <v>132</v>
      </c>
      <c r="B3825" s="594" t="s">
        <v>996</v>
      </c>
      <c r="C3825" s="594" t="s">
        <v>1369</v>
      </c>
      <c r="D3825" s="594" t="s">
        <v>2846</v>
      </c>
      <c r="E3825" s="594" t="s">
        <v>194</v>
      </c>
      <c r="F3825" s="595" t="s">
        <v>411</v>
      </c>
      <c r="G3825" s="596" t="s">
        <v>195</v>
      </c>
      <c r="H3825" s="597">
        <v>267404260</v>
      </c>
    </row>
    <row r="3826" spans="1:8">
      <c r="A3826" s="594" t="s">
        <v>132</v>
      </c>
      <c r="B3826" s="594" t="s">
        <v>996</v>
      </c>
      <c r="C3826" s="594" t="s">
        <v>1369</v>
      </c>
      <c r="D3826" s="594" t="s">
        <v>2846</v>
      </c>
      <c r="E3826" s="594" t="s">
        <v>194</v>
      </c>
      <c r="F3826" s="594" t="s">
        <v>15</v>
      </c>
      <c r="G3826" s="596" t="s">
        <v>2701</v>
      </c>
      <c r="H3826" s="597">
        <v>2560000</v>
      </c>
    </row>
    <row r="3827" spans="1:8">
      <c r="A3827" s="594" t="s">
        <v>132</v>
      </c>
      <c r="B3827" s="594" t="s">
        <v>996</v>
      </c>
      <c r="C3827" s="594" t="s">
        <v>1369</v>
      </c>
      <c r="D3827" s="594" t="s">
        <v>2846</v>
      </c>
      <c r="E3827" s="594" t="s">
        <v>194</v>
      </c>
      <c r="F3827" s="594" t="s">
        <v>39</v>
      </c>
      <c r="G3827" s="596" t="s">
        <v>2702</v>
      </c>
      <c r="H3827" s="597">
        <v>9820560</v>
      </c>
    </row>
    <row r="3828" spans="1:8">
      <c r="A3828" s="594" t="s">
        <v>132</v>
      </c>
      <c r="B3828" s="594" t="s">
        <v>996</v>
      </c>
      <c r="C3828" s="594" t="s">
        <v>1369</v>
      </c>
      <c r="D3828" s="594" t="s">
        <v>2846</v>
      </c>
      <c r="E3828" s="594" t="s">
        <v>194</v>
      </c>
      <c r="F3828" s="594" t="s">
        <v>198</v>
      </c>
      <c r="G3828" s="596" t="s">
        <v>199</v>
      </c>
      <c r="H3828" s="597">
        <v>203448700</v>
      </c>
    </row>
    <row r="3829" spans="1:8">
      <c r="A3829" s="594" t="s">
        <v>132</v>
      </c>
      <c r="B3829" s="594" t="s">
        <v>996</v>
      </c>
      <c r="C3829" s="594" t="s">
        <v>1369</v>
      </c>
      <c r="D3829" s="594" t="s">
        <v>2846</v>
      </c>
      <c r="E3829" s="594" t="s">
        <v>194</v>
      </c>
      <c r="F3829" s="594" t="s">
        <v>200</v>
      </c>
      <c r="G3829" s="596" t="s">
        <v>201</v>
      </c>
      <c r="H3829" s="597">
        <v>51575000</v>
      </c>
    </row>
    <row r="3830" spans="1:8">
      <c r="A3830" s="594" t="s">
        <v>132</v>
      </c>
      <c r="B3830" s="594" t="s">
        <v>996</v>
      </c>
      <c r="C3830" s="594" t="s">
        <v>1369</v>
      </c>
      <c r="D3830" s="594" t="s">
        <v>2846</v>
      </c>
      <c r="E3830" s="594" t="s">
        <v>573</v>
      </c>
      <c r="F3830" s="595" t="s">
        <v>411</v>
      </c>
      <c r="G3830" s="596" t="s">
        <v>2703</v>
      </c>
      <c r="H3830" s="597">
        <v>400000</v>
      </c>
    </row>
    <row r="3831" spans="1:8">
      <c r="A3831" s="594" t="s">
        <v>132</v>
      </c>
      <c r="B3831" s="594" t="s">
        <v>996</v>
      </c>
      <c r="C3831" s="594" t="s">
        <v>1369</v>
      </c>
      <c r="D3831" s="594" t="s">
        <v>2846</v>
      </c>
      <c r="E3831" s="594" t="s">
        <v>573</v>
      </c>
      <c r="F3831" s="594" t="s">
        <v>574</v>
      </c>
      <c r="G3831" s="596" t="s">
        <v>2704</v>
      </c>
      <c r="H3831" s="597">
        <v>400000</v>
      </c>
    </row>
    <row r="3832" spans="1:8">
      <c r="A3832" s="594" t="s">
        <v>132</v>
      </c>
      <c r="B3832" s="594" t="s">
        <v>996</v>
      </c>
      <c r="C3832" s="594" t="s">
        <v>1369</v>
      </c>
      <c r="D3832" s="594" t="s">
        <v>2846</v>
      </c>
      <c r="E3832" s="594" t="s">
        <v>550</v>
      </c>
      <c r="F3832" s="595" t="s">
        <v>411</v>
      </c>
      <c r="G3832" s="596" t="s">
        <v>2705</v>
      </c>
      <c r="H3832" s="597">
        <v>20751000</v>
      </c>
    </row>
    <row r="3833" spans="1:8">
      <c r="A3833" s="594" t="s">
        <v>132</v>
      </c>
      <c r="B3833" s="594" t="s">
        <v>996</v>
      </c>
      <c r="C3833" s="594" t="s">
        <v>1369</v>
      </c>
      <c r="D3833" s="594" t="s">
        <v>2846</v>
      </c>
      <c r="E3833" s="594" t="s">
        <v>550</v>
      </c>
      <c r="F3833" s="594" t="s">
        <v>2706</v>
      </c>
      <c r="G3833" s="596" t="s">
        <v>72</v>
      </c>
      <c r="H3833" s="597">
        <v>20751000</v>
      </c>
    </row>
    <row r="3834" spans="1:8">
      <c r="A3834" s="594" t="s">
        <v>132</v>
      </c>
      <c r="B3834" s="594" t="s">
        <v>996</v>
      </c>
      <c r="C3834" s="594" t="s">
        <v>1369</v>
      </c>
      <c r="D3834" s="594" t="s">
        <v>2846</v>
      </c>
      <c r="E3834" s="594" t="s">
        <v>260</v>
      </c>
      <c r="F3834" s="595" t="s">
        <v>411</v>
      </c>
      <c r="G3834" s="596" t="s">
        <v>261</v>
      </c>
      <c r="H3834" s="597">
        <v>14351574900</v>
      </c>
    </row>
    <row r="3835" spans="1:8">
      <c r="A3835" s="594" t="s">
        <v>132</v>
      </c>
      <c r="B3835" s="594" t="s">
        <v>996</v>
      </c>
      <c r="C3835" s="594" t="s">
        <v>1369</v>
      </c>
      <c r="D3835" s="594" t="s">
        <v>2846</v>
      </c>
      <c r="E3835" s="594" t="s">
        <v>260</v>
      </c>
      <c r="F3835" s="594" t="s">
        <v>262</v>
      </c>
      <c r="G3835" s="596" t="s">
        <v>2707</v>
      </c>
      <c r="H3835" s="597">
        <v>14351574900</v>
      </c>
    </row>
    <row r="3836" spans="1:8">
      <c r="A3836" s="594" t="s">
        <v>132</v>
      </c>
      <c r="B3836" s="594" t="s">
        <v>996</v>
      </c>
      <c r="C3836" s="594" t="s">
        <v>1369</v>
      </c>
      <c r="D3836" s="594" t="s">
        <v>2846</v>
      </c>
      <c r="E3836" s="594" t="s">
        <v>49</v>
      </c>
      <c r="F3836" s="595" t="s">
        <v>411</v>
      </c>
      <c r="G3836" s="596" t="s">
        <v>50</v>
      </c>
      <c r="H3836" s="597">
        <v>1353640000</v>
      </c>
    </row>
    <row r="3837" spans="1:8">
      <c r="A3837" s="594" t="s">
        <v>132</v>
      </c>
      <c r="B3837" s="594" t="s">
        <v>996</v>
      </c>
      <c r="C3837" s="594" t="s">
        <v>1369</v>
      </c>
      <c r="D3837" s="594" t="s">
        <v>2846</v>
      </c>
      <c r="E3837" s="594" t="s">
        <v>49</v>
      </c>
      <c r="F3837" s="594" t="s">
        <v>51</v>
      </c>
      <c r="G3837" s="596" t="s">
        <v>2786</v>
      </c>
      <c r="H3837" s="597">
        <v>1353640000</v>
      </c>
    </row>
    <row r="3838" spans="1:8">
      <c r="A3838" s="594" t="s">
        <v>132</v>
      </c>
      <c r="B3838" s="594" t="s">
        <v>996</v>
      </c>
      <c r="C3838" s="594" t="s">
        <v>1369</v>
      </c>
      <c r="D3838" s="594" t="s">
        <v>2846</v>
      </c>
      <c r="E3838" s="594" t="s">
        <v>53</v>
      </c>
      <c r="F3838" s="595" t="s">
        <v>411</v>
      </c>
      <c r="G3838" s="596" t="s">
        <v>193</v>
      </c>
      <c r="H3838" s="597">
        <v>1893689000</v>
      </c>
    </row>
    <row r="3839" spans="1:8">
      <c r="A3839" s="594" t="s">
        <v>132</v>
      </c>
      <c r="B3839" s="594" t="s">
        <v>996</v>
      </c>
      <c r="C3839" s="594" t="s">
        <v>1369</v>
      </c>
      <c r="D3839" s="594" t="s">
        <v>2846</v>
      </c>
      <c r="E3839" s="594" t="s">
        <v>53</v>
      </c>
      <c r="F3839" s="594" t="s">
        <v>56</v>
      </c>
      <c r="G3839" s="596" t="s">
        <v>57</v>
      </c>
      <c r="H3839" s="597">
        <v>1893689000</v>
      </c>
    </row>
    <row r="3840" spans="1:8">
      <c r="A3840" s="594" t="s">
        <v>132</v>
      </c>
      <c r="B3840" s="594" t="s">
        <v>1364</v>
      </c>
      <c r="C3840" s="595" t="s">
        <v>411</v>
      </c>
      <c r="D3840" s="595" t="s">
        <v>411</v>
      </c>
      <c r="E3840" s="595" t="s">
        <v>411</v>
      </c>
      <c r="F3840" s="595" t="s">
        <v>411</v>
      </c>
      <c r="G3840" s="596" t="s">
        <v>2848</v>
      </c>
      <c r="H3840" s="597">
        <v>25484880000</v>
      </c>
    </row>
    <row r="3841" spans="1:8">
      <c r="A3841" s="594" t="s">
        <v>132</v>
      </c>
      <c r="B3841" s="594" t="s">
        <v>1364</v>
      </c>
      <c r="C3841" s="594" t="s">
        <v>570</v>
      </c>
      <c r="D3841" s="595" t="s">
        <v>411</v>
      </c>
      <c r="E3841" s="595" t="s">
        <v>411</v>
      </c>
      <c r="F3841" s="595" t="s">
        <v>411</v>
      </c>
      <c r="G3841" s="596" t="s">
        <v>2711</v>
      </c>
      <c r="H3841" s="597">
        <v>518910000</v>
      </c>
    </row>
    <row r="3842" spans="1:8">
      <c r="A3842" s="594" t="s">
        <v>132</v>
      </c>
      <c r="B3842" s="594" t="s">
        <v>1364</v>
      </c>
      <c r="C3842" s="594" t="s">
        <v>570</v>
      </c>
      <c r="D3842" s="594" t="s">
        <v>2713</v>
      </c>
      <c r="E3842" s="595" t="s">
        <v>411</v>
      </c>
      <c r="F3842" s="595" t="s">
        <v>411</v>
      </c>
      <c r="G3842" s="596" t="s">
        <v>2714</v>
      </c>
      <c r="H3842" s="597">
        <v>518910000</v>
      </c>
    </row>
    <row r="3843" spans="1:8">
      <c r="A3843" s="594" t="s">
        <v>132</v>
      </c>
      <c r="B3843" s="594" t="s">
        <v>1364</v>
      </c>
      <c r="C3843" s="594" t="s">
        <v>570</v>
      </c>
      <c r="D3843" s="594" t="s">
        <v>2713</v>
      </c>
      <c r="E3843" s="594" t="s">
        <v>240</v>
      </c>
      <c r="F3843" s="595" t="s">
        <v>411</v>
      </c>
      <c r="G3843" s="596" t="s">
        <v>241</v>
      </c>
      <c r="H3843" s="597">
        <v>518910000</v>
      </c>
    </row>
    <row r="3844" spans="1:8">
      <c r="A3844" s="594" t="s">
        <v>132</v>
      </c>
      <c r="B3844" s="594" t="s">
        <v>1364</v>
      </c>
      <c r="C3844" s="594" t="s">
        <v>570</v>
      </c>
      <c r="D3844" s="594" t="s">
        <v>2713</v>
      </c>
      <c r="E3844" s="594" t="s">
        <v>240</v>
      </c>
      <c r="F3844" s="594" t="s">
        <v>242</v>
      </c>
      <c r="G3844" s="596" t="s">
        <v>243</v>
      </c>
      <c r="H3844" s="597">
        <v>43900000</v>
      </c>
    </row>
    <row r="3845" spans="1:8">
      <c r="A3845" s="594" t="s">
        <v>132</v>
      </c>
      <c r="B3845" s="594" t="s">
        <v>1364</v>
      </c>
      <c r="C3845" s="594" t="s">
        <v>570</v>
      </c>
      <c r="D3845" s="594" t="s">
        <v>2713</v>
      </c>
      <c r="E3845" s="594" t="s">
        <v>240</v>
      </c>
      <c r="F3845" s="594" t="s">
        <v>728</v>
      </c>
      <c r="G3845" s="596" t="s">
        <v>729</v>
      </c>
      <c r="H3845" s="597">
        <v>68000000</v>
      </c>
    </row>
    <row r="3846" spans="1:8">
      <c r="A3846" s="594" t="s">
        <v>132</v>
      </c>
      <c r="B3846" s="594" t="s">
        <v>1364</v>
      </c>
      <c r="C3846" s="594" t="s">
        <v>570</v>
      </c>
      <c r="D3846" s="594" t="s">
        <v>2713</v>
      </c>
      <c r="E3846" s="594" t="s">
        <v>240</v>
      </c>
      <c r="F3846" s="594" t="s">
        <v>731</v>
      </c>
      <c r="G3846" s="596" t="s">
        <v>732</v>
      </c>
      <c r="H3846" s="597">
        <v>43000000</v>
      </c>
    </row>
    <row r="3847" spans="1:8">
      <c r="A3847" s="594" t="s">
        <v>132</v>
      </c>
      <c r="B3847" s="594" t="s">
        <v>1364</v>
      </c>
      <c r="C3847" s="594" t="s">
        <v>570</v>
      </c>
      <c r="D3847" s="594" t="s">
        <v>2713</v>
      </c>
      <c r="E3847" s="594" t="s">
        <v>240</v>
      </c>
      <c r="F3847" s="594" t="s">
        <v>597</v>
      </c>
      <c r="G3847" s="596" t="s">
        <v>2682</v>
      </c>
      <c r="H3847" s="597">
        <v>2500000</v>
      </c>
    </row>
    <row r="3848" spans="1:8">
      <c r="A3848" s="594" t="s">
        <v>132</v>
      </c>
      <c r="B3848" s="594" t="s">
        <v>1364</v>
      </c>
      <c r="C3848" s="594" t="s">
        <v>570</v>
      </c>
      <c r="D3848" s="594" t="s">
        <v>2713</v>
      </c>
      <c r="E3848" s="594" t="s">
        <v>240</v>
      </c>
      <c r="F3848" s="594" t="s">
        <v>733</v>
      </c>
      <c r="G3848" s="596" t="s">
        <v>734</v>
      </c>
      <c r="H3848" s="597">
        <v>27000000</v>
      </c>
    </row>
    <row r="3849" spans="1:8">
      <c r="A3849" s="594" t="s">
        <v>132</v>
      </c>
      <c r="B3849" s="594" t="s">
        <v>1364</v>
      </c>
      <c r="C3849" s="594" t="s">
        <v>570</v>
      </c>
      <c r="D3849" s="594" t="s">
        <v>2713</v>
      </c>
      <c r="E3849" s="594" t="s">
        <v>240</v>
      </c>
      <c r="F3849" s="594" t="s">
        <v>735</v>
      </c>
      <c r="G3849" s="596" t="s">
        <v>193</v>
      </c>
      <c r="H3849" s="597">
        <v>334510000</v>
      </c>
    </row>
    <row r="3850" spans="1:8">
      <c r="A3850" s="594" t="s">
        <v>132</v>
      </c>
      <c r="B3850" s="594" t="s">
        <v>1364</v>
      </c>
      <c r="C3850" s="594" t="s">
        <v>577</v>
      </c>
      <c r="D3850" s="595" t="s">
        <v>411</v>
      </c>
      <c r="E3850" s="595" t="s">
        <v>411</v>
      </c>
      <c r="F3850" s="595" t="s">
        <v>411</v>
      </c>
      <c r="G3850" s="596" t="s">
        <v>2748</v>
      </c>
      <c r="H3850" s="597">
        <v>8762164000</v>
      </c>
    </row>
    <row r="3851" spans="1:8">
      <c r="A3851" s="594" t="s">
        <v>132</v>
      </c>
      <c r="B3851" s="594" t="s">
        <v>1364</v>
      </c>
      <c r="C3851" s="594" t="s">
        <v>577</v>
      </c>
      <c r="D3851" s="594" t="s">
        <v>265</v>
      </c>
      <c r="E3851" s="595" t="s">
        <v>411</v>
      </c>
      <c r="F3851" s="595" t="s">
        <v>411</v>
      </c>
      <c r="G3851" s="596" t="s">
        <v>2849</v>
      </c>
      <c r="H3851" s="597">
        <v>8762164000</v>
      </c>
    </row>
    <row r="3852" spans="1:8">
      <c r="A3852" s="594" t="s">
        <v>132</v>
      </c>
      <c r="B3852" s="594" t="s">
        <v>1364</v>
      </c>
      <c r="C3852" s="594" t="s">
        <v>577</v>
      </c>
      <c r="D3852" s="594" t="s">
        <v>265</v>
      </c>
      <c r="E3852" s="594" t="s">
        <v>744</v>
      </c>
      <c r="F3852" s="595" t="s">
        <v>411</v>
      </c>
      <c r="G3852" s="596" t="s">
        <v>2686</v>
      </c>
      <c r="H3852" s="597">
        <v>284646000</v>
      </c>
    </row>
    <row r="3853" spans="1:8">
      <c r="A3853" s="594" t="s">
        <v>132</v>
      </c>
      <c r="B3853" s="594" t="s">
        <v>1364</v>
      </c>
      <c r="C3853" s="594" t="s">
        <v>577</v>
      </c>
      <c r="D3853" s="594" t="s">
        <v>265</v>
      </c>
      <c r="E3853" s="594" t="s">
        <v>744</v>
      </c>
      <c r="F3853" s="594" t="s">
        <v>533</v>
      </c>
      <c r="G3853" s="596" t="s">
        <v>2814</v>
      </c>
      <c r="H3853" s="597">
        <v>284646000</v>
      </c>
    </row>
    <row r="3854" spans="1:8">
      <c r="A3854" s="594" t="s">
        <v>132</v>
      </c>
      <c r="B3854" s="594" t="s">
        <v>1364</v>
      </c>
      <c r="C3854" s="594" t="s">
        <v>577</v>
      </c>
      <c r="D3854" s="594" t="s">
        <v>265</v>
      </c>
      <c r="E3854" s="594" t="s">
        <v>260</v>
      </c>
      <c r="F3854" s="595" t="s">
        <v>411</v>
      </c>
      <c r="G3854" s="596" t="s">
        <v>261</v>
      </c>
      <c r="H3854" s="597">
        <v>7622677000</v>
      </c>
    </row>
    <row r="3855" spans="1:8">
      <c r="A3855" s="594" t="s">
        <v>132</v>
      </c>
      <c r="B3855" s="594" t="s">
        <v>1364</v>
      </c>
      <c r="C3855" s="594" t="s">
        <v>577</v>
      </c>
      <c r="D3855" s="594" t="s">
        <v>265</v>
      </c>
      <c r="E3855" s="594" t="s">
        <v>260</v>
      </c>
      <c r="F3855" s="594" t="s">
        <v>262</v>
      </c>
      <c r="G3855" s="596" t="s">
        <v>2707</v>
      </c>
      <c r="H3855" s="597">
        <v>7622677000</v>
      </c>
    </row>
    <row r="3856" spans="1:8">
      <c r="A3856" s="594" t="s">
        <v>132</v>
      </c>
      <c r="B3856" s="594" t="s">
        <v>1364</v>
      </c>
      <c r="C3856" s="594" t="s">
        <v>577</v>
      </c>
      <c r="D3856" s="594" t="s">
        <v>265</v>
      </c>
      <c r="E3856" s="594" t="s">
        <v>53</v>
      </c>
      <c r="F3856" s="595" t="s">
        <v>411</v>
      </c>
      <c r="G3856" s="596" t="s">
        <v>193</v>
      </c>
      <c r="H3856" s="597">
        <v>854841000</v>
      </c>
    </row>
    <row r="3857" spans="1:8">
      <c r="A3857" s="594" t="s">
        <v>132</v>
      </c>
      <c r="B3857" s="594" t="s">
        <v>1364</v>
      </c>
      <c r="C3857" s="594" t="s">
        <v>577</v>
      </c>
      <c r="D3857" s="594" t="s">
        <v>265</v>
      </c>
      <c r="E3857" s="594" t="s">
        <v>53</v>
      </c>
      <c r="F3857" s="594" t="s">
        <v>54</v>
      </c>
      <c r="G3857" s="596" t="s">
        <v>55</v>
      </c>
      <c r="H3857" s="597">
        <v>130662000</v>
      </c>
    </row>
    <row r="3858" spans="1:8">
      <c r="A3858" s="594" t="s">
        <v>132</v>
      </c>
      <c r="B3858" s="594" t="s">
        <v>1364</v>
      </c>
      <c r="C3858" s="594" t="s">
        <v>577</v>
      </c>
      <c r="D3858" s="594" t="s">
        <v>265</v>
      </c>
      <c r="E3858" s="594" t="s">
        <v>53</v>
      </c>
      <c r="F3858" s="594" t="s">
        <v>56</v>
      </c>
      <c r="G3858" s="596" t="s">
        <v>57</v>
      </c>
      <c r="H3858" s="597">
        <v>724179000</v>
      </c>
    </row>
    <row r="3859" spans="1:8">
      <c r="A3859" s="594" t="s">
        <v>132</v>
      </c>
      <c r="B3859" s="594" t="s">
        <v>1364</v>
      </c>
      <c r="C3859" s="594" t="s">
        <v>276</v>
      </c>
      <c r="D3859" s="595" t="s">
        <v>411</v>
      </c>
      <c r="E3859" s="595" t="s">
        <v>411</v>
      </c>
      <c r="F3859" s="595" t="s">
        <v>411</v>
      </c>
      <c r="G3859" s="596" t="s">
        <v>1966</v>
      </c>
      <c r="H3859" s="597">
        <v>12776623000</v>
      </c>
    </row>
    <row r="3860" spans="1:8">
      <c r="A3860" s="594" t="s">
        <v>132</v>
      </c>
      <c r="B3860" s="594" t="s">
        <v>1364</v>
      </c>
      <c r="C3860" s="594" t="s">
        <v>276</v>
      </c>
      <c r="D3860" s="594" t="s">
        <v>2769</v>
      </c>
      <c r="E3860" s="595" t="s">
        <v>411</v>
      </c>
      <c r="F3860" s="595" t="s">
        <v>411</v>
      </c>
      <c r="G3860" s="596" t="s">
        <v>2770</v>
      </c>
      <c r="H3860" s="597">
        <v>858623000</v>
      </c>
    </row>
    <row r="3861" spans="1:8">
      <c r="A3861" s="594" t="s">
        <v>132</v>
      </c>
      <c r="B3861" s="594" t="s">
        <v>1364</v>
      </c>
      <c r="C3861" s="594" t="s">
        <v>276</v>
      </c>
      <c r="D3861" s="594" t="s">
        <v>2769</v>
      </c>
      <c r="E3861" s="594" t="s">
        <v>260</v>
      </c>
      <c r="F3861" s="595" t="s">
        <v>411</v>
      </c>
      <c r="G3861" s="596" t="s">
        <v>261</v>
      </c>
      <c r="H3861" s="597">
        <v>728816000</v>
      </c>
    </row>
    <row r="3862" spans="1:8">
      <c r="A3862" s="594" t="s">
        <v>132</v>
      </c>
      <c r="B3862" s="594" t="s">
        <v>1364</v>
      </c>
      <c r="C3862" s="594" t="s">
        <v>276</v>
      </c>
      <c r="D3862" s="594" t="s">
        <v>2769</v>
      </c>
      <c r="E3862" s="594" t="s">
        <v>260</v>
      </c>
      <c r="F3862" s="594" t="s">
        <v>262</v>
      </c>
      <c r="G3862" s="596" t="s">
        <v>2707</v>
      </c>
      <c r="H3862" s="597">
        <v>728816000</v>
      </c>
    </row>
    <row r="3863" spans="1:8">
      <c r="A3863" s="594" t="s">
        <v>132</v>
      </c>
      <c r="B3863" s="594" t="s">
        <v>1364</v>
      </c>
      <c r="C3863" s="594" t="s">
        <v>276</v>
      </c>
      <c r="D3863" s="594" t="s">
        <v>2769</v>
      </c>
      <c r="E3863" s="594" t="s">
        <v>53</v>
      </c>
      <c r="F3863" s="595" t="s">
        <v>411</v>
      </c>
      <c r="G3863" s="596" t="s">
        <v>193</v>
      </c>
      <c r="H3863" s="597">
        <v>129807000</v>
      </c>
    </row>
    <row r="3864" spans="1:8">
      <c r="A3864" s="594" t="s">
        <v>132</v>
      </c>
      <c r="B3864" s="594" t="s">
        <v>1364</v>
      </c>
      <c r="C3864" s="594" t="s">
        <v>276</v>
      </c>
      <c r="D3864" s="594" t="s">
        <v>2769</v>
      </c>
      <c r="E3864" s="594" t="s">
        <v>53</v>
      </c>
      <c r="F3864" s="594" t="s">
        <v>54</v>
      </c>
      <c r="G3864" s="596" t="s">
        <v>55</v>
      </c>
      <c r="H3864" s="597">
        <v>27578000</v>
      </c>
    </row>
    <row r="3865" spans="1:8">
      <c r="A3865" s="594" t="s">
        <v>132</v>
      </c>
      <c r="B3865" s="594" t="s">
        <v>1364</v>
      </c>
      <c r="C3865" s="594" t="s">
        <v>276</v>
      </c>
      <c r="D3865" s="594" t="s">
        <v>2769</v>
      </c>
      <c r="E3865" s="594" t="s">
        <v>53</v>
      </c>
      <c r="F3865" s="594" t="s">
        <v>56</v>
      </c>
      <c r="G3865" s="596" t="s">
        <v>57</v>
      </c>
      <c r="H3865" s="597">
        <v>102229000</v>
      </c>
    </row>
    <row r="3866" spans="1:8">
      <c r="A3866" s="594" t="s">
        <v>132</v>
      </c>
      <c r="B3866" s="594" t="s">
        <v>1364</v>
      </c>
      <c r="C3866" s="594" t="s">
        <v>276</v>
      </c>
      <c r="D3866" s="594" t="s">
        <v>2850</v>
      </c>
      <c r="E3866" s="595" t="s">
        <v>411</v>
      </c>
      <c r="F3866" s="595" t="s">
        <v>411</v>
      </c>
      <c r="G3866" s="596" t="s">
        <v>2851</v>
      </c>
      <c r="H3866" s="597">
        <v>11918000000</v>
      </c>
    </row>
    <row r="3867" spans="1:8">
      <c r="A3867" s="594" t="s">
        <v>132</v>
      </c>
      <c r="B3867" s="594" t="s">
        <v>1364</v>
      </c>
      <c r="C3867" s="594" t="s">
        <v>276</v>
      </c>
      <c r="D3867" s="594" t="s">
        <v>2850</v>
      </c>
      <c r="E3867" s="594" t="s">
        <v>142</v>
      </c>
      <c r="F3867" s="595" t="s">
        <v>411</v>
      </c>
      <c r="G3867" s="596" t="s">
        <v>143</v>
      </c>
      <c r="H3867" s="597">
        <v>438475800</v>
      </c>
    </row>
    <row r="3868" spans="1:8">
      <c r="A3868" s="594" t="s">
        <v>132</v>
      </c>
      <c r="B3868" s="594" t="s">
        <v>1364</v>
      </c>
      <c r="C3868" s="594" t="s">
        <v>276</v>
      </c>
      <c r="D3868" s="594" t="s">
        <v>2850</v>
      </c>
      <c r="E3868" s="594" t="s">
        <v>142</v>
      </c>
      <c r="F3868" s="594" t="s">
        <v>144</v>
      </c>
      <c r="G3868" s="596" t="s">
        <v>2664</v>
      </c>
      <c r="H3868" s="597">
        <v>314577000</v>
      </c>
    </row>
    <row r="3869" spans="1:8">
      <c r="A3869" s="594" t="s">
        <v>132</v>
      </c>
      <c r="B3869" s="594" t="s">
        <v>1364</v>
      </c>
      <c r="C3869" s="594" t="s">
        <v>276</v>
      </c>
      <c r="D3869" s="594" t="s">
        <v>2850</v>
      </c>
      <c r="E3869" s="594" t="s">
        <v>142</v>
      </c>
      <c r="F3869" s="594" t="s">
        <v>146</v>
      </c>
      <c r="G3869" s="596" t="s">
        <v>2665</v>
      </c>
      <c r="H3869" s="597">
        <v>123898800</v>
      </c>
    </row>
    <row r="3870" spans="1:8">
      <c r="A3870" s="594" t="s">
        <v>132</v>
      </c>
      <c r="B3870" s="594" t="s">
        <v>1364</v>
      </c>
      <c r="C3870" s="594" t="s">
        <v>276</v>
      </c>
      <c r="D3870" s="594" t="s">
        <v>2850</v>
      </c>
      <c r="E3870" s="594" t="s">
        <v>148</v>
      </c>
      <c r="F3870" s="595" t="s">
        <v>411</v>
      </c>
      <c r="G3870" s="596" t="s">
        <v>149</v>
      </c>
      <c r="H3870" s="597">
        <v>33894000</v>
      </c>
    </row>
    <row r="3871" spans="1:8">
      <c r="A3871" s="594" t="s">
        <v>132</v>
      </c>
      <c r="B3871" s="594" t="s">
        <v>1364</v>
      </c>
      <c r="C3871" s="594" t="s">
        <v>276</v>
      </c>
      <c r="D3871" s="594" t="s">
        <v>2850</v>
      </c>
      <c r="E3871" s="594" t="s">
        <v>148</v>
      </c>
      <c r="F3871" s="594" t="s">
        <v>223</v>
      </c>
      <c r="G3871" s="596" t="s">
        <v>224</v>
      </c>
      <c r="H3871" s="597">
        <v>30666000</v>
      </c>
    </row>
    <row r="3872" spans="1:8">
      <c r="A3872" s="594" t="s">
        <v>132</v>
      </c>
      <c r="B3872" s="594" t="s">
        <v>1364</v>
      </c>
      <c r="C3872" s="594" t="s">
        <v>276</v>
      </c>
      <c r="D3872" s="594" t="s">
        <v>2850</v>
      </c>
      <c r="E3872" s="594" t="s">
        <v>148</v>
      </c>
      <c r="F3872" s="594" t="s">
        <v>150</v>
      </c>
      <c r="G3872" s="596" t="s">
        <v>151</v>
      </c>
      <c r="H3872" s="597">
        <v>3228000</v>
      </c>
    </row>
    <row r="3873" spans="1:8">
      <c r="A3873" s="594" t="s">
        <v>132</v>
      </c>
      <c r="B3873" s="594" t="s">
        <v>1364</v>
      </c>
      <c r="C3873" s="594" t="s">
        <v>276</v>
      </c>
      <c r="D3873" s="594" t="s">
        <v>2850</v>
      </c>
      <c r="E3873" s="594" t="s">
        <v>152</v>
      </c>
      <c r="F3873" s="595" t="s">
        <v>411</v>
      </c>
      <c r="G3873" s="596" t="s">
        <v>153</v>
      </c>
      <c r="H3873" s="597">
        <v>152066000</v>
      </c>
    </row>
    <row r="3874" spans="1:8">
      <c r="A3874" s="594" t="s">
        <v>132</v>
      </c>
      <c r="B3874" s="594" t="s">
        <v>1364</v>
      </c>
      <c r="C3874" s="594" t="s">
        <v>276</v>
      </c>
      <c r="D3874" s="594" t="s">
        <v>2850</v>
      </c>
      <c r="E3874" s="594" t="s">
        <v>152</v>
      </c>
      <c r="F3874" s="594" t="s">
        <v>606</v>
      </c>
      <c r="G3874" s="596" t="s">
        <v>195</v>
      </c>
      <c r="H3874" s="597">
        <v>152066000</v>
      </c>
    </row>
    <row r="3875" spans="1:8">
      <c r="A3875" s="594" t="s">
        <v>132</v>
      </c>
      <c r="B3875" s="594" t="s">
        <v>1364</v>
      </c>
      <c r="C3875" s="594" t="s">
        <v>276</v>
      </c>
      <c r="D3875" s="594" t="s">
        <v>2850</v>
      </c>
      <c r="E3875" s="594" t="s">
        <v>156</v>
      </c>
      <c r="F3875" s="595" t="s">
        <v>411</v>
      </c>
      <c r="G3875" s="596" t="s">
        <v>514</v>
      </c>
      <c r="H3875" s="597">
        <v>116481400</v>
      </c>
    </row>
    <row r="3876" spans="1:8">
      <c r="A3876" s="594" t="s">
        <v>132</v>
      </c>
      <c r="B3876" s="594" t="s">
        <v>1364</v>
      </c>
      <c r="C3876" s="594" t="s">
        <v>276</v>
      </c>
      <c r="D3876" s="594" t="s">
        <v>2850</v>
      </c>
      <c r="E3876" s="594" t="s">
        <v>156</v>
      </c>
      <c r="F3876" s="594" t="s">
        <v>157</v>
      </c>
      <c r="G3876" s="596" t="s">
        <v>158</v>
      </c>
      <c r="H3876" s="597">
        <v>82665300</v>
      </c>
    </row>
    <row r="3877" spans="1:8">
      <c r="A3877" s="594" t="s">
        <v>132</v>
      </c>
      <c r="B3877" s="594" t="s">
        <v>1364</v>
      </c>
      <c r="C3877" s="594" t="s">
        <v>276</v>
      </c>
      <c r="D3877" s="594" t="s">
        <v>2850</v>
      </c>
      <c r="E3877" s="594" t="s">
        <v>156</v>
      </c>
      <c r="F3877" s="594" t="s">
        <v>159</v>
      </c>
      <c r="G3877" s="596" t="s">
        <v>160</v>
      </c>
      <c r="H3877" s="597">
        <v>14073300</v>
      </c>
    </row>
    <row r="3878" spans="1:8">
      <c r="A3878" s="594" t="s">
        <v>132</v>
      </c>
      <c r="B3878" s="594" t="s">
        <v>1364</v>
      </c>
      <c r="C3878" s="594" t="s">
        <v>276</v>
      </c>
      <c r="D3878" s="594" t="s">
        <v>2850</v>
      </c>
      <c r="E3878" s="594" t="s">
        <v>156</v>
      </c>
      <c r="F3878" s="594" t="s">
        <v>161</v>
      </c>
      <c r="G3878" s="596" t="s">
        <v>162</v>
      </c>
      <c r="H3878" s="597">
        <v>9381600</v>
      </c>
    </row>
    <row r="3879" spans="1:8">
      <c r="A3879" s="594" t="s">
        <v>132</v>
      </c>
      <c r="B3879" s="594" t="s">
        <v>1364</v>
      </c>
      <c r="C3879" s="594" t="s">
        <v>276</v>
      </c>
      <c r="D3879" s="594" t="s">
        <v>2850</v>
      </c>
      <c r="E3879" s="594" t="s">
        <v>156</v>
      </c>
      <c r="F3879" s="594" t="s">
        <v>1</v>
      </c>
      <c r="G3879" s="596" t="s">
        <v>2</v>
      </c>
      <c r="H3879" s="597">
        <v>10361200</v>
      </c>
    </row>
    <row r="3880" spans="1:8">
      <c r="A3880" s="594" t="s">
        <v>132</v>
      </c>
      <c r="B3880" s="594" t="s">
        <v>1364</v>
      </c>
      <c r="C3880" s="594" t="s">
        <v>276</v>
      </c>
      <c r="D3880" s="594" t="s">
        <v>2850</v>
      </c>
      <c r="E3880" s="594" t="s">
        <v>163</v>
      </c>
      <c r="F3880" s="595" t="s">
        <v>411</v>
      </c>
      <c r="G3880" s="596" t="s">
        <v>164</v>
      </c>
      <c r="H3880" s="597">
        <v>27000000</v>
      </c>
    </row>
    <row r="3881" spans="1:8">
      <c r="A3881" s="594" t="s">
        <v>132</v>
      </c>
      <c r="B3881" s="594" t="s">
        <v>1364</v>
      </c>
      <c r="C3881" s="594" t="s">
        <v>276</v>
      </c>
      <c r="D3881" s="594" t="s">
        <v>2850</v>
      </c>
      <c r="E3881" s="594" t="s">
        <v>163</v>
      </c>
      <c r="F3881" s="594" t="s">
        <v>1060</v>
      </c>
      <c r="G3881" s="596" t="s">
        <v>2672</v>
      </c>
      <c r="H3881" s="597">
        <v>27000000</v>
      </c>
    </row>
    <row r="3882" spans="1:8">
      <c r="A3882" s="594" t="s">
        <v>132</v>
      </c>
      <c r="B3882" s="594" t="s">
        <v>1364</v>
      </c>
      <c r="C3882" s="594" t="s">
        <v>276</v>
      </c>
      <c r="D3882" s="594" t="s">
        <v>2850</v>
      </c>
      <c r="E3882" s="594" t="s">
        <v>167</v>
      </c>
      <c r="F3882" s="595" t="s">
        <v>411</v>
      </c>
      <c r="G3882" s="596" t="s">
        <v>168</v>
      </c>
      <c r="H3882" s="597">
        <v>85023700</v>
      </c>
    </row>
    <row r="3883" spans="1:8">
      <c r="A3883" s="594" t="s">
        <v>132</v>
      </c>
      <c r="B3883" s="594" t="s">
        <v>1364</v>
      </c>
      <c r="C3883" s="594" t="s">
        <v>276</v>
      </c>
      <c r="D3883" s="594" t="s">
        <v>2850</v>
      </c>
      <c r="E3883" s="594" t="s">
        <v>167</v>
      </c>
      <c r="F3883" s="594" t="s">
        <v>228</v>
      </c>
      <c r="G3883" s="596" t="s">
        <v>2673</v>
      </c>
      <c r="H3883" s="597">
        <v>11755400</v>
      </c>
    </row>
    <row r="3884" spans="1:8">
      <c r="A3884" s="594" t="s">
        <v>132</v>
      </c>
      <c r="B3884" s="594" t="s">
        <v>1364</v>
      </c>
      <c r="C3884" s="594" t="s">
        <v>276</v>
      </c>
      <c r="D3884" s="594" t="s">
        <v>2850</v>
      </c>
      <c r="E3884" s="594" t="s">
        <v>167</v>
      </c>
      <c r="F3884" s="594" t="s">
        <v>169</v>
      </c>
      <c r="G3884" s="596" t="s">
        <v>2674</v>
      </c>
      <c r="H3884" s="597">
        <v>7331300</v>
      </c>
    </row>
    <row r="3885" spans="1:8">
      <c r="A3885" s="594" t="s">
        <v>132</v>
      </c>
      <c r="B3885" s="594" t="s">
        <v>1364</v>
      </c>
      <c r="C3885" s="594" t="s">
        <v>276</v>
      </c>
      <c r="D3885" s="594" t="s">
        <v>2850</v>
      </c>
      <c r="E3885" s="594" t="s">
        <v>167</v>
      </c>
      <c r="F3885" s="594" t="s">
        <v>230</v>
      </c>
      <c r="G3885" s="596" t="s">
        <v>2675</v>
      </c>
      <c r="H3885" s="597">
        <v>60587000</v>
      </c>
    </row>
    <row r="3886" spans="1:8">
      <c r="A3886" s="594" t="s">
        <v>132</v>
      </c>
      <c r="B3886" s="594" t="s">
        <v>1364</v>
      </c>
      <c r="C3886" s="594" t="s">
        <v>276</v>
      </c>
      <c r="D3886" s="594" t="s">
        <v>2850</v>
      </c>
      <c r="E3886" s="594" t="s">
        <v>167</v>
      </c>
      <c r="F3886" s="594" t="s">
        <v>214</v>
      </c>
      <c r="G3886" s="596" t="s">
        <v>2676</v>
      </c>
      <c r="H3886" s="597">
        <v>465000</v>
      </c>
    </row>
    <row r="3887" spans="1:8">
      <c r="A3887" s="594" t="s">
        <v>132</v>
      </c>
      <c r="B3887" s="594" t="s">
        <v>1364</v>
      </c>
      <c r="C3887" s="594" t="s">
        <v>276</v>
      </c>
      <c r="D3887" s="594" t="s">
        <v>2850</v>
      </c>
      <c r="E3887" s="594" t="s">
        <v>167</v>
      </c>
      <c r="F3887" s="594" t="s">
        <v>232</v>
      </c>
      <c r="G3887" s="596" t="s">
        <v>195</v>
      </c>
      <c r="H3887" s="597">
        <v>4885000</v>
      </c>
    </row>
    <row r="3888" spans="1:8">
      <c r="A3888" s="594" t="s">
        <v>132</v>
      </c>
      <c r="B3888" s="594" t="s">
        <v>1364</v>
      </c>
      <c r="C3888" s="594" t="s">
        <v>276</v>
      </c>
      <c r="D3888" s="594" t="s">
        <v>2850</v>
      </c>
      <c r="E3888" s="594" t="s">
        <v>171</v>
      </c>
      <c r="F3888" s="595" t="s">
        <v>411</v>
      </c>
      <c r="G3888" s="596" t="s">
        <v>2677</v>
      </c>
      <c r="H3888" s="597">
        <v>47809000</v>
      </c>
    </row>
    <row r="3889" spans="1:8">
      <c r="A3889" s="594" t="s">
        <v>132</v>
      </c>
      <c r="B3889" s="594" t="s">
        <v>1364</v>
      </c>
      <c r="C3889" s="594" t="s">
        <v>276</v>
      </c>
      <c r="D3889" s="594" t="s">
        <v>2850</v>
      </c>
      <c r="E3889" s="594" t="s">
        <v>171</v>
      </c>
      <c r="F3889" s="594" t="s">
        <v>173</v>
      </c>
      <c r="G3889" s="596" t="s">
        <v>174</v>
      </c>
      <c r="H3889" s="597">
        <v>19375000</v>
      </c>
    </row>
    <row r="3890" spans="1:8">
      <c r="A3890" s="594" t="s">
        <v>132</v>
      </c>
      <c r="B3890" s="594" t="s">
        <v>1364</v>
      </c>
      <c r="C3890" s="594" t="s">
        <v>276</v>
      </c>
      <c r="D3890" s="594" t="s">
        <v>2850</v>
      </c>
      <c r="E3890" s="594" t="s">
        <v>171</v>
      </c>
      <c r="F3890" s="594" t="s">
        <v>216</v>
      </c>
      <c r="G3890" s="596" t="s">
        <v>217</v>
      </c>
      <c r="H3890" s="597">
        <v>6400000</v>
      </c>
    </row>
    <row r="3891" spans="1:8">
      <c r="A3891" s="594" t="s">
        <v>132</v>
      </c>
      <c r="B3891" s="594" t="s">
        <v>1364</v>
      </c>
      <c r="C3891" s="594" t="s">
        <v>276</v>
      </c>
      <c r="D3891" s="594" t="s">
        <v>2850</v>
      </c>
      <c r="E3891" s="594" t="s">
        <v>171</v>
      </c>
      <c r="F3891" s="594" t="s">
        <v>175</v>
      </c>
      <c r="G3891" s="596" t="s">
        <v>176</v>
      </c>
      <c r="H3891" s="597">
        <v>22034000</v>
      </c>
    </row>
    <row r="3892" spans="1:8">
      <c r="A3892" s="594" t="s">
        <v>132</v>
      </c>
      <c r="B3892" s="594" t="s">
        <v>1364</v>
      </c>
      <c r="C3892" s="594" t="s">
        <v>276</v>
      </c>
      <c r="D3892" s="594" t="s">
        <v>2850</v>
      </c>
      <c r="E3892" s="594" t="s">
        <v>177</v>
      </c>
      <c r="F3892" s="595" t="s">
        <v>411</v>
      </c>
      <c r="G3892" s="596" t="s">
        <v>178</v>
      </c>
      <c r="H3892" s="597">
        <v>1568043300</v>
      </c>
    </row>
    <row r="3893" spans="1:8">
      <c r="A3893" s="594" t="s">
        <v>132</v>
      </c>
      <c r="B3893" s="594" t="s">
        <v>1364</v>
      </c>
      <c r="C3893" s="594" t="s">
        <v>276</v>
      </c>
      <c r="D3893" s="594" t="s">
        <v>2850</v>
      </c>
      <c r="E3893" s="594" t="s">
        <v>177</v>
      </c>
      <c r="F3893" s="594" t="s">
        <v>179</v>
      </c>
      <c r="G3893" s="596" t="s">
        <v>2679</v>
      </c>
      <c r="H3893" s="597">
        <v>4213300</v>
      </c>
    </row>
    <row r="3894" spans="1:8">
      <c r="A3894" s="594" t="s">
        <v>132</v>
      </c>
      <c r="B3894" s="594" t="s">
        <v>1364</v>
      </c>
      <c r="C3894" s="594" t="s">
        <v>276</v>
      </c>
      <c r="D3894" s="594" t="s">
        <v>2850</v>
      </c>
      <c r="E3894" s="594" t="s">
        <v>177</v>
      </c>
      <c r="F3894" s="594" t="s">
        <v>441</v>
      </c>
      <c r="G3894" s="596" t="s">
        <v>2728</v>
      </c>
      <c r="H3894" s="597">
        <v>1557350000</v>
      </c>
    </row>
    <row r="3895" spans="1:8">
      <c r="A3895" s="594" t="s">
        <v>132</v>
      </c>
      <c r="B3895" s="594" t="s">
        <v>1364</v>
      </c>
      <c r="C3895" s="594" t="s">
        <v>276</v>
      </c>
      <c r="D3895" s="594" t="s">
        <v>2850</v>
      </c>
      <c r="E3895" s="594" t="s">
        <v>177</v>
      </c>
      <c r="F3895" s="594" t="s">
        <v>1297</v>
      </c>
      <c r="G3895" s="596" t="s">
        <v>2680</v>
      </c>
      <c r="H3895" s="597">
        <v>480000</v>
      </c>
    </row>
    <row r="3896" spans="1:8">
      <c r="A3896" s="594" t="s">
        <v>132</v>
      </c>
      <c r="B3896" s="594" t="s">
        <v>1364</v>
      </c>
      <c r="C3896" s="594" t="s">
        <v>276</v>
      </c>
      <c r="D3896" s="594" t="s">
        <v>2850</v>
      </c>
      <c r="E3896" s="594" t="s">
        <v>177</v>
      </c>
      <c r="F3896" s="594" t="s">
        <v>237</v>
      </c>
      <c r="G3896" s="596" t="s">
        <v>2681</v>
      </c>
      <c r="H3896" s="597">
        <v>6000000</v>
      </c>
    </row>
    <row r="3897" spans="1:8">
      <c r="A3897" s="594" t="s">
        <v>132</v>
      </c>
      <c r="B3897" s="594" t="s">
        <v>1364</v>
      </c>
      <c r="C3897" s="594" t="s">
        <v>276</v>
      </c>
      <c r="D3897" s="594" t="s">
        <v>2850</v>
      </c>
      <c r="E3897" s="594" t="s">
        <v>240</v>
      </c>
      <c r="F3897" s="595" t="s">
        <v>411</v>
      </c>
      <c r="G3897" s="596" t="s">
        <v>241</v>
      </c>
      <c r="H3897" s="597">
        <v>587880000</v>
      </c>
    </row>
    <row r="3898" spans="1:8">
      <c r="A3898" s="594" t="s">
        <v>132</v>
      </c>
      <c r="B3898" s="594" t="s">
        <v>1364</v>
      </c>
      <c r="C3898" s="594" t="s">
        <v>276</v>
      </c>
      <c r="D3898" s="594" t="s">
        <v>2850</v>
      </c>
      <c r="E3898" s="594" t="s">
        <v>240</v>
      </c>
      <c r="F3898" s="594" t="s">
        <v>242</v>
      </c>
      <c r="G3898" s="596" t="s">
        <v>243</v>
      </c>
      <c r="H3898" s="597">
        <v>21500000</v>
      </c>
    </row>
    <row r="3899" spans="1:8">
      <c r="A3899" s="594" t="s">
        <v>132</v>
      </c>
      <c r="B3899" s="594" t="s">
        <v>1364</v>
      </c>
      <c r="C3899" s="594" t="s">
        <v>276</v>
      </c>
      <c r="D3899" s="594" t="s">
        <v>2850</v>
      </c>
      <c r="E3899" s="594" t="s">
        <v>240</v>
      </c>
      <c r="F3899" s="594" t="s">
        <v>728</v>
      </c>
      <c r="G3899" s="596" t="s">
        <v>729</v>
      </c>
      <c r="H3899" s="597">
        <v>12000000</v>
      </c>
    </row>
    <row r="3900" spans="1:8">
      <c r="A3900" s="594" t="s">
        <v>132</v>
      </c>
      <c r="B3900" s="594" t="s">
        <v>1364</v>
      </c>
      <c r="C3900" s="594" t="s">
        <v>276</v>
      </c>
      <c r="D3900" s="594" t="s">
        <v>2850</v>
      </c>
      <c r="E3900" s="594" t="s">
        <v>240</v>
      </c>
      <c r="F3900" s="594" t="s">
        <v>731</v>
      </c>
      <c r="G3900" s="596" t="s">
        <v>732</v>
      </c>
      <c r="H3900" s="597">
        <v>146500000</v>
      </c>
    </row>
    <row r="3901" spans="1:8">
      <c r="A3901" s="594" t="s">
        <v>132</v>
      </c>
      <c r="B3901" s="594" t="s">
        <v>1364</v>
      </c>
      <c r="C3901" s="594" t="s">
        <v>276</v>
      </c>
      <c r="D3901" s="594" t="s">
        <v>2850</v>
      </c>
      <c r="E3901" s="594" t="s">
        <v>240</v>
      </c>
      <c r="F3901" s="594" t="s">
        <v>597</v>
      </c>
      <c r="G3901" s="596" t="s">
        <v>2682</v>
      </c>
      <c r="H3901" s="597">
        <v>47700000</v>
      </c>
    </row>
    <row r="3902" spans="1:8">
      <c r="A3902" s="594" t="s">
        <v>132</v>
      </c>
      <c r="B3902" s="594" t="s">
        <v>1364</v>
      </c>
      <c r="C3902" s="594" t="s">
        <v>276</v>
      </c>
      <c r="D3902" s="594" t="s">
        <v>2850</v>
      </c>
      <c r="E3902" s="594" t="s">
        <v>240</v>
      </c>
      <c r="F3902" s="594" t="s">
        <v>733</v>
      </c>
      <c r="G3902" s="596" t="s">
        <v>734</v>
      </c>
      <c r="H3902" s="597">
        <v>17250000</v>
      </c>
    </row>
    <row r="3903" spans="1:8">
      <c r="A3903" s="594" t="s">
        <v>132</v>
      </c>
      <c r="B3903" s="594" t="s">
        <v>1364</v>
      </c>
      <c r="C3903" s="594" t="s">
        <v>276</v>
      </c>
      <c r="D3903" s="594" t="s">
        <v>2850</v>
      </c>
      <c r="E3903" s="594" t="s">
        <v>240</v>
      </c>
      <c r="F3903" s="594" t="s">
        <v>735</v>
      </c>
      <c r="G3903" s="596" t="s">
        <v>193</v>
      </c>
      <c r="H3903" s="597">
        <v>342930000</v>
      </c>
    </row>
    <row r="3904" spans="1:8">
      <c r="A3904" s="594" t="s">
        <v>132</v>
      </c>
      <c r="B3904" s="594" t="s">
        <v>1364</v>
      </c>
      <c r="C3904" s="594" t="s">
        <v>276</v>
      </c>
      <c r="D3904" s="594" t="s">
        <v>2850</v>
      </c>
      <c r="E3904" s="594" t="s">
        <v>183</v>
      </c>
      <c r="F3904" s="595" t="s">
        <v>411</v>
      </c>
      <c r="G3904" s="596" t="s">
        <v>184</v>
      </c>
      <c r="H3904" s="597">
        <v>598577700</v>
      </c>
    </row>
    <row r="3905" spans="1:8">
      <c r="A3905" s="594" t="s">
        <v>132</v>
      </c>
      <c r="B3905" s="594" t="s">
        <v>1364</v>
      </c>
      <c r="C3905" s="594" t="s">
        <v>276</v>
      </c>
      <c r="D3905" s="594" t="s">
        <v>2850</v>
      </c>
      <c r="E3905" s="594" t="s">
        <v>183</v>
      </c>
      <c r="F3905" s="594" t="s">
        <v>587</v>
      </c>
      <c r="G3905" s="596" t="s">
        <v>588</v>
      </c>
      <c r="H3905" s="597">
        <v>294407700</v>
      </c>
    </row>
    <row r="3906" spans="1:8">
      <c r="A3906" s="594" t="s">
        <v>132</v>
      </c>
      <c r="B3906" s="594" t="s">
        <v>1364</v>
      </c>
      <c r="C3906" s="594" t="s">
        <v>276</v>
      </c>
      <c r="D3906" s="594" t="s">
        <v>2850</v>
      </c>
      <c r="E3906" s="594" t="s">
        <v>183</v>
      </c>
      <c r="F3906" s="594" t="s">
        <v>736</v>
      </c>
      <c r="G3906" s="596" t="s">
        <v>737</v>
      </c>
      <c r="H3906" s="597">
        <v>100060000</v>
      </c>
    </row>
    <row r="3907" spans="1:8">
      <c r="A3907" s="594" t="s">
        <v>132</v>
      </c>
      <c r="B3907" s="594" t="s">
        <v>1364</v>
      </c>
      <c r="C3907" s="594" t="s">
        <v>276</v>
      </c>
      <c r="D3907" s="594" t="s">
        <v>2850</v>
      </c>
      <c r="E3907" s="594" t="s">
        <v>183</v>
      </c>
      <c r="F3907" s="594" t="s">
        <v>185</v>
      </c>
      <c r="G3907" s="596" t="s">
        <v>186</v>
      </c>
      <c r="H3907" s="597">
        <v>168565000</v>
      </c>
    </row>
    <row r="3908" spans="1:8">
      <c r="A3908" s="594" t="s">
        <v>132</v>
      </c>
      <c r="B3908" s="594" t="s">
        <v>1364</v>
      </c>
      <c r="C3908" s="594" t="s">
        <v>276</v>
      </c>
      <c r="D3908" s="594" t="s">
        <v>2850</v>
      </c>
      <c r="E3908" s="594" t="s">
        <v>183</v>
      </c>
      <c r="F3908" s="594" t="s">
        <v>187</v>
      </c>
      <c r="G3908" s="596" t="s">
        <v>2683</v>
      </c>
      <c r="H3908" s="597">
        <v>33200000</v>
      </c>
    </row>
    <row r="3909" spans="1:8">
      <c r="A3909" s="594" t="s">
        <v>132</v>
      </c>
      <c r="B3909" s="594" t="s">
        <v>1364</v>
      </c>
      <c r="C3909" s="594" t="s">
        <v>276</v>
      </c>
      <c r="D3909" s="594" t="s">
        <v>2850</v>
      </c>
      <c r="E3909" s="594" t="s">
        <v>183</v>
      </c>
      <c r="F3909" s="594" t="s">
        <v>772</v>
      </c>
      <c r="G3909" s="596" t="s">
        <v>195</v>
      </c>
      <c r="H3909" s="597">
        <v>2345000</v>
      </c>
    </row>
    <row r="3910" spans="1:8">
      <c r="A3910" s="594" t="s">
        <v>132</v>
      </c>
      <c r="B3910" s="594" t="s">
        <v>1364</v>
      </c>
      <c r="C3910" s="594" t="s">
        <v>276</v>
      </c>
      <c r="D3910" s="594" t="s">
        <v>2850</v>
      </c>
      <c r="E3910" s="594" t="s">
        <v>738</v>
      </c>
      <c r="F3910" s="595" t="s">
        <v>411</v>
      </c>
      <c r="G3910" s="596" t="s">
        <v>739</v>
      </c>
      <c r="H3910" s="597">
        <v>239468900</v>
      </c>
    </row>
    <row r="3911" spans="1:8">
      <c r="A3911" s="594" t="s">
        <v>132</v>
      </c>
      <c r="B3911" s="594" t="s">
        <v>1364</v>
      </c>
      <c r="C3911" s="594" t="s">
        <v>276</v>
      </c>
      <c r="D3911" s="594" t="s">
        <v>2850</v>
      </c>
      <c r="E3911" s="594" t="s">
        <v>738</v>
      </c>
      <c r="F3911" s="594" t="s">
        <v>740</v>
      </c>
      <c r="G3911" s="596" t="s">
        <v>741</v>
      </c>
      <c r="H3911" s="597">
        <v>104468900</v>
      </c>
    </row>
    <row r="3912" spans="1:8">
      <c r="A3912" s="594" t="s">
        <v>132</v>
      </c>
      <c r="B3912" s="594" t="s">
        <v>1364</v>
      </c>
      <c r="C3912" s="594" t="s">
        <v>276</v>
      </c>
      <c r="D3912" s="594" t="s">
        <v>2850</v>
      </c>
      <c r="E3912" s="594" t="s">
        <v>738</v>
      </c>
      <c r="F3912" s="594" t="s">
        <v>1271</v>
      </c>
      <c r="G3912" s="596" t="s">
        <v>2776</v>
      </c>
      <c r="H3912" s="597">
        <v>102000000</v>
      </c>
    </row>
    <row r="3913" spans="1:8">
      <c r="A3913" s="594" t="s">
        <v>132</v>
      </c>
      <c r="B3913" s="594" t="s">
        <v>1364</v>
      </c>
      <c r="C3913" s="594" t="s">
        <v>276</v>
      </c>
      <c r="D3913" s="594" t="s">
        <v>2850</v>
      </c>
      <c r="E3913" s="594" t="s">
        <v>738</v>
      </c>
      <c r="F3913" s="594" t="s">
        <v>356</v>
      </c>
      <c r="G3913" s="596" t="s">
        <v>357</v>
      </c>
      <c r="H3913" s="597">
        <v>13000000</v>
      </c>
    </row>
    <row r="3914" spans="1:8">
      <c r="A3914" s="594" t="s">
        <v>132</v>
      </c>
      <c r="B3914" s="594" t="s">
        <v>1364</v>
      </c>
      <c r="C3914" s="594" t="s">
        <v>276</v>
      </c>
      <c r="D3914" s="594" t="s">
        <v>2850</v>
      </c>
      <c r="E3914" s="594" t="s">
        <v>738</v>
      </c>
      <c r="F3914" s="594" t="s">
        <v>296</v>
      </c>
      <c r="G3914" s="596" t="s">
        <v>297</v>
      </c>
      <c r="H3914" s="597">
        <v>2000000</v>
      </c>
    </row>
    <row r="3915" spans="1:8">
      <c r="A3915" s="594" t="s">
        <v>132</v>
      </c>
      <c r="B3915" s="594" t="s">
        <v>1364</v>
      </c>
      <c r="C3915" s="594" t="s">
        <v>276</v>
      </c>
      <c r="D3915" s="594" t="s">
        <v>2850</v>
      </c>
      <c r="E3915" s="594" t="s">
        <v>738</v>
      </c>
      <c r="F3915" s="594" t="s">
        <v>742</v>
      </c>
      <c r="G3915" s="596" t="s">
        <v>743</v>
      </c>
      <c r="H3915" s="597">
        <v>18000000</v>
      </c>
    </row>
    <row r="3916" spans="1:8">
      <c r="A3916" s="594" t="s">
        <v>132</v>
      </c>
      <c r="B3916" s="594" t="s">
        <v>1364</v>
      </c>
      <c r="C3916" s="594" t="s">
        <v>276</v>
      </c>
      <c r="D3916" s="594" t="s">
        <v>2850</v>
      </c>
      <c r="E3916" s="594" t="s">
        <v>555</v>
      </c>
      <c r="F3916" s="595" t="s">
        <v>411</v>
      </c>
      <c r="G3916" s="596" t="s">
        <v>556</v>
      </c>
      <c r="H3916" s="597">
        <v>1033140100</v>
      </c>
    </row>
    <row r="3917" spans="1:8">
      <c r="A3917" s="594" t="s">
        <v>132</v>
      </c>
      <c r="B3917" s="594" t="s">
        <v>1364</v>
      </c>
      <c r="C3917" s="594" t="s">
        <v>276</v>
      </c>
      <c r="D3917" s="594" t="s">
        <v>2850</v>
      </c>
      <c r="E3917" s="594" t="s">
        <v>555</v>
      </c>
      <c r="F3917" s="594" t="s">
        <v>1270</v>
      </c>
      <c r="G3917" s="596" t="s">
        <v>2684</v>
      </c>
      <c r="H3917" s="597">
        <v>405901600</v>
      </c>
    </row>
    <row r="3918" spans="1:8">
      <c r="A3918" s="594" t="s">
        <v>132</v>
      </c>
      <c r="B3918" s="594" t="s">
        <v>1364</v>
      </c>
      <c r="C3918" s="594" t="s">
        <v>276</v>
      </c>
      <c r="D3918" s="594" t="s">
        <v>2850</v>
      </c>
      <c r="E3918" s="594" t="s">
        <v>555</v>
      </c>
      <c r="F3918" s="594" t="s">
        <v>557</v>
      </c>
      <c r="G3918" s="596" t="s">
        <v>2685</v>
      </c>
      <c r="H3918" s="597">
        <v>154655500</v>
      </c>
    </row>
    <row r="3919" spans="1:8">
      <c r="A3919" s="594" t="s">
        <v>132</v>
      </c>
      <c r="B3919" s="594" t="s">
        <v>1364</v>
      </c>
      <c r="C3919" s="594" t="s">
        <v>276</v>
      </c>
      <c r="D3919" s="594" t="s">
        <v>2850</v>
      </c>
      <c r="E3919" s="594" t="s">
        <v>555</v>
      </c>
      <c r="F3919" s="594" t="s">
        <v>1287</v>
      </c>
      <c r="G3919" s="596" t="s">
        <v>186</v>
      </c>
      <c r="H3919" s="597">
        <v>149065200</v>
      </c>
    </row>
    <row r="3920" spans="1:8">
      <c r="A3920" s="594" t="s">
        <v>132</v>
      </c>
      <c r="B3920" s="594" t="s">
        <v>1364</v>
      </c>
      <c r="C3920" s="594" t="s">
        <v>276</v>
      </c>
      <c r="D3920" s="594" t="s">
        <v>2850</v>
      </c>
      <c r="E3920" s="594" t="s">
        <v>555</v>
      </c>
      <c r="F3920" s="594" t="s">
        <v>1269</v>
      </c>
      <c r="G3920" s="596" t="s">
        <v>2737</v>
      </c>
      <c r="H3920" s="597">
        <v>5507200</v>
      </c>
    </row>
    <row r="3921" spans="1:8">
      <c r="A3921" s="594" t="s">
        <v>132</v>
      </c>
      <c r="B3921" s="594" t="s">
        <v>1364</v>
      </c>
      <c r="C3921" s="594" t="s">
        <v>276</v>
      </c>
      <c r="D3921" s="594" t="s">
        <v>2850</v>
      </c>
      <c r="E3921" s="594" t="s">
        <v>555</v>
      </c>
      <c r="F3921" s="594" t="s">
        <v>1273</v>
      </c>
      <c r="G3921" s="596" t="s">
        <v>195</v>
      </c>
      <c r="H3921" s="597">
        <v>318010600</v>
      </c>
    </row>
    <row r="3922" spans="1:8">
      <c r="A3922" s="594" t="s">
        <v>132</v>
      </c>
      <c r="B3922" s="594" t="s">
        <v>1364</v>
      </c>
      <c r="C3922" s="594" t="s">
        <v>276</v>
      </c>
      <c r="D3922" s="594" t="s">
        <v>2850</v>
      </c>
      <c r="E3922" s="594" t="s">
        <v>1307</v>
      </c>
      <c r="F3922" s="595" t="s">
        <v>411</v>
      </c>
      <c r="G3922" s="596" t="s">
        <v>1310</v>
      </c>
      <c r="H3922" s="597">
        <v>208207000</v>
      </c>
    </row>
    <row r="3923" spans="1:8">
      <c r="A3923" s="594" t="s">
        <v>132</v>
      </c>
      <c r="B3923" s="594" t="s">
        <v>1364</v>
      </c>
      <c r="C3923" s="594" t="s">
        <v>276</v>
      </c>
      <c r="D3923" s="594" t="s">
        <v>2850</v>
      </c>
      <c r="E3923" s="594" t="s">
        <v>1307</v>
      </c>
      <c r="F3923" s="594" t="s">
        <v>1309</v>
      </c>
      <c r="G3923" s="596" t="s">
        <v>2685</v>
      </c>
      <c r="H3923" s="597">
        <v>51157000</v>
      </c>
    </row>
    <row r="3924" spans="1:8">
      <c r="A3924" s="594" t="s">
        <v>132</v>
      </c>
      <c r="B3924" s="594" t="s">
        <v>1364</v>
      </c>
      <c r="C3924" s="594" t="s">
        <v>276</v>
      </c>
      <c r="D3924" s="594" t="s">
        <v>2850</v>
      </c>
      <c r="E3924" s="594" t="s">
        <v>1307</v>
      </c>
      <c r="F3924" s="594" t="s">
        <v>1306</v>
      </c>
      <c r="G3924" s="596" t="s">
        <v>195</v>
      </c>
      <c r="H3924" s="597">
        <v>157050000</v>
      </c>
    </row>
    <row r="3925" spans="1:8">
      <c r="A3925" s="594" t="s">
        <v>132</v>
      </c>
      <c r="B3925" s="594" t="s">
        <v>1364</v>
      </c>
      <c r="C3925" s="594" t="s">
        <v>276</v>
      </c>
      <c r="D3925" s="594" t="s">
        <v>2850</v>
      </c>
      <c r="E3925" s="594" t="s">
        <v>744</v>
      </c>
      <c r="F3925" s="595" t="s">
        <v>411</v>
      </c>
      <c r="G3925" s="596" t="s">
        <v>2686</v>
      </c>
      <c r="H3925" s="597">
        <v>20380000</v>
      </c>
    </row>
    <row r="3926" spans="1:8">
      <c r="A3926" s="594" t="s">
        <v>132</v>
      </c>
      <c r="B3926" s="594" t="s">
        <v>1364</v>
      </c>
      <c r="C3926" s="594" t="s">
        <v>276</v>
      </c>
      <c r="D3926" s="594" t="s">
        <v>2850</v>
      </c>
      <c r="E3926" s="594" t="s">
        <v>744</v>
      </c>
      <c r="F3926" s="594" t="s">
        <v>572</v>
      </c>
      <c r="G3926" s="596" t="s">
        <v>2689</v>
      </c>
      <c r="H3926" s="597">
        <v>5380000</v>
      </c>
    </row>
    <row r="3927" spans="1:8">
      <c r="A3927" s="594" t="s">
        <v>132</v>
      </c>
      <c r="B3927" s="594" t="s">
        <v>1364</v>
      </c>
      <c r="C3927" s="594" t="s">
        <v>276</v>
      </c>
      <c r="D3927" s="594" t="s">
        <v>2850</v>
      </c>
      <c r="E3927" s="594" t="s">
        <v>744</v>
      </c>
      <c r="F3927" s="594" t="s">
        <v>748</v>
      </c>
      <c r="G3927" s="596" t="s">
        <v>35</v>
      </c>
      <c r="H3927" s="597">
        <v>15000000</v>
      </c>
    </row>
    <row r="3928" spans="1:8">
      <c r="A3928" s="594" t="s">
        <v>132</v>
      </c>
      <c r="B3928" s="594" t="s">
        <v>1364</v>
      </c>
      <c r="C3928" s="594" t="s">
        <v>276</v>
      </c>
      <c r="D3928" s="594" t="s">
        <v>2850</v>
      </c>
      <c r="E3928" s="594" t="s">
        <v>189</v>
      </c>
      <c r="F3928" s="595" t="s">
        <v>411</v>
      </c>
      <c r="G3928" s="596" t="s">
        <v>190</v>
      </c>
      <c r="H3928" s="597">
        <v>6184639313</v>
      </c>
    </row>
    <row r="3929" spans="1:8">
      <c r="A3929" s="594" t="s">
        <v>132</v>
      </c>
      <c r="B3929" s="594" t="s">
        <v>1364</v>
      </c>
      <c r="C3929" s="594" t="s">
        <v>276</v>
      </c>
      <c r="D3929" s="594" t="s">
        <v>2850</v>
      </c>
      <c r="E3929" s="594" t="s">
        <v>189</v>
      </c>
      <c r="F3929" s="594" t="s">
        <v>37</v>
      </c>
      <c r="G3929" s="596" t="s">
        <v>2696</v>
      </c>
      <c r="H3929" s="597">
        <v>1029036313</v>
      </c>
    </row>
    <row r="3930" spans="1:8">
      <c r="A3930" s="594" t="s">
        <v>132</v>
      </c>
      <c r="B3930" s="594" t="s">
        <v>1364</v>
      </c>
      <c r="C3930" s="594" t="s">
        <v>276</v>
      </c>
      <c r="D3930" s="594" t="s">
        <v>2850</v>
      </c>
      <c r="E3930" s="594" t="s">
        <v>189</v>
      </c>
      <c r="F3930" s="594" t="s">
        <v>192</v>
      </c>
      <c r="G3930" s="596" t="s">
        <v>195</v>
      </c>
      <c r="H3930" s="597">
        <v>5155603000</v>
      </c>
    </row>
    <row r="3931" spans="1:8">
      <c r="A3931" s="594" t="s">
        <v>132</v>
      </c>
      <c r="B3931" s="594" t="s">
        <v>1364</v>
      </c>
      <c r="C3931" s="594" t="s">
        <v>276</v>
      </c>
      <c r="D3931" s="594" t="s">
        <v>2850</v>
      </c>
      <c r="E3931" s="594" t="s">
        <v>194</v>
      </c>
      <c r="F3931" s="595" t="s">
        <v>411</v>
      </c>
      <c r="G3931" s="596" t="s">
        <v>195</v>
      </c>
      <c r="H3931" s="597">
        <v>562623787</v>
      </c>
    </row>
    <row r="3932" spans="1:8">
      <c r="A3932" s="594" t="s">
        <v>132</v>
      </c>
      <c r="B3932" s="594" t="s">
        <v>1364</v>
      </c>
      <c r="C3932" s="594" t="s">
        <v>276</v>
      </c>
      <c r="D3932" s="594" t="s">
        <v>2850</v>
      </c>
      <c r="E3932" s="594" t="s">
        <v>194</v>
      </c>
      <c r="F3932" s="594" t="s">
        <v>198</v>
      </c>
      <c r="G3932" s="596" t="s">
        <v>199</v>
      </c>
      <c r="H3932" s="597">
        <v>323377787</v>
      </c>
    </row>
    <row r="3933" spans="1:8">
      <c r="A3933" s="594" t="s">
        <v>132</v>
      </c>
      <c r="B3933" s="594" t="s">
        <v>1364</v>
      </c>
      <c r="C3933" s="594" t="s">
        <v>276</v>
      </c>
      <c r="D3933" s="594" t="s">
        <v>2850</v>
      </c>
      <c r="E3933" s="594" t="s">
        <v>194</v>
      </c>
      <c r="F3933" s="594" t="s">
        <v>200</v>
      </c>
      <c r="G3933" s="596" t="s">
        <v>201</v>
      </c>
      <c r="H3933" s="597">
        <v>239246000</v>
      </c>
    </row>
    <row r="3934" spans="1:8">
      <c r="A3934" s="594" t="s">
        <v>132</v>
      </c>
      <c r="B3934" s="594" t="s">
        <v>1364</v>
      </c>
      <c r="C3934" s="594" t="s">
        <v>276</v>
      </c>
      <c r="D3934" s="594" t="s">
        <v>2850</v>
      </c>
      <c r="E3934" s="594" t="s">
        <v>550</v>
      </c>
      <c r="F3934" s="595" t="s">
        <v>411</v>
      </c>
      <c r="G3934" s="596" t="s">
        <v>2705</v>
      </c>
      <c r="H3934" s="597">
        <v>14290000</v>
      </c>
    </row>
    <row r="3935" spans="1:8">
      <c r="A3935" s="594" t="s">
        <v>132</v>
      </c>
      <c r="B3935" s="594" t="s">
        <v>1364</v>
      </c>
      <c r="C3935" s="594" t="s">
        <v>276</v>
      </c>
      <c r="D3935" s="594" t="s">
        <v>2850</v>
      </c>
      <c r="E3935" s="594" t="s">
        <v>550</v>
      </c>
      <c r="F3935" s="594" t="s">
        <v>2706</v>
      </c>
      <c r="G3935" s="596" t="s">
        <v>72</v>
      </c>
      <c r="H3935" s="597">
        <v>14290000</v>
      </c>
    </row>
    <row r="3936" spans="1:8">
      <c r="A3936" s="594" t="s">
        <v>132</v>
      </c>
      <c r="B3936" s="594" t="s">
        <v>1364</v>
      </c>
      <c r="C3936" s="594" t="s">
        <v>322</v>
      </c>
      <c r="D3936" s="595" t="s">
        <v>411</v>
      </c>
      <c r="E3936" s="595" t="s">
        <v>411</v>
      </c>
      <c r="F3936" s="595" t="s">
        <v>411</v>
      </c>
      <c r="G3936" s="596" t="s">
        <v>2661</v>
      </c>
      <c r="H3936" s="597">
        <v>3283808000</v>
      </c>
    </row>
    <row r="3937" spans="1:8">
      <c r="A3937" s="594" t="s">
        <v>132</v>
      </c>
      <c r="B3937" s="594" t="s">
        <v>1364</v>
      </c>
      <c r="C3937" s="594" t="s">
        <v>322</v>
      </c>
      <c r="D3937" s="594" t="s">
        <v>2662</v>
      </c>
      <c r="E3937" s="595" t="s">
        <v>411</v>
      </c>
      <c r="F3937" s="595" t="s">
        <v>411</v>
      </c>
      <c r="G3937" s="596" t="s">
        <v>2663</v>
      </c>
      <c r="H3937" s="597">
        <v>3283808000</v>
      </c>
    </row>
    <row r="3938" spans="1:8">
      <c r="A3938" s="594" t="s">
        <v>132</v>
      </c>
      <c r="B3938" s="594" t="s">
        <v>1364</v>
      </c>
      <c r="C3938" s="594" t="s">
        <v>322</v>
      </c>
      <c r="D3938" s="594" t="s">
        <v>2662</v>
      </c>
      <c r="E3938" s="594" t="s">
        <v>142</v>
      </c>
      <c r="F3938" s="595" t="s">
        <v>411</v>
      </c>
      <c r="G3938" s="596" t="s">
        <v>143</v>
      </c>
      <c r="H3938" s="597">
        <v>946046000</v>
      </c>
    </row>
    <row r="3939" spans="1:8">
      <c r="A3939" s="594" t="s">
        <v>132</v>
      </c>
      <c r="B3939" s="594" t="s">
        <v>1364</v>
      </c>
      <c r="C3939" s="594" t="s">
        <v>322</v>
      </c>
      <c r="D3939" s="594" t="s">
        <v>2662</v>
      </c>
      <c r="E3939" s="594" t="s">
        <v>142</v>
      </c>
      <c r="F3939" s="594" t="s">
        <v>144</v>
      </c>
      <c r="G3939" s="596" t="s">
        <v>2664</v>
      </c>
      <c r="H3939" s="597">
        <v>851516000</v>
      </c>
    </row>
    <row r="3940" spans="1:8">
      <c r="A3940" s="594" t="s">
        <v>132</v>
      </c>
      <c r="B3940" s="594" t="s">
        <v>1364</v>
      </c>
      <c r="C3940" s="594" t="s">
        <v>322</v>
      </c>
      <c r="D3940" s="594" t="s">
        <v>2662</v>
      </c>
      <c r="E3940" s="594" t="s">
        <v>142</v>
      </c>
      <c r="F3940" s="594" t="s">
        <v>146</v>
      </c>
      <c r="G3940" s="596" t="s">
        <v>2665</v>
      </c>
      <c r="H3940" s="597">
        <v>94530000</v>
      </c>
    </row>
    <row r="3941" spans="1:8">
      <c r="A3941" s="594" t="s">
        <v>132</v>
      </c>
      <c r="B3941" s="594" t="s">
        <v>1364</v>
      </c>
      <c r="C3941" s="594" t="s">
        <v>322</v>
      </c>
      <c r="D3941" s="594" t="s">
        <v>2662</v>
      </c>
      <c r="E3941" s="594" t="s">
        <v>148</v>
      </c>
      <c r="F3941" s="595" t="s">
        <v>411</v>
      </c>
      <c r="G3941" s="596" t="s">
        <v>149</v>
      </c>
      <c r="H3941" s="597">
        <v>355051000</v>
      </c>
    </row>
    <row r="3942" spans="1:8">
      <c r="A3942" s="594" t="s">
        <v>132</v>
      </c>
      <c r="B3942" s="594" t="s">
        <v>1364</v>
      </c>
      <c r="C3942" s="594" t="s">
        <v>322</v>
      </c>
      <c r="D3942" s="594" t="s">
        <v>2662</v>
      </c>
      <c r="E3942" s="594" t="s">
        <v>148</v>
      </c>
      <c r="F3942" s="594" t="s">
        <v>223</v>
      </c>
      <c r="G3942" s="596" t="s">
        <v>224</v>
      </c>
      <c r="H3942" s="597">
        <v>85546000</v>
      </c>
    </row>
    <row r="3943" spans="1:8">
      <c r="A3943" s="594" t="s">
        <v>132</v>
      </c>
      <c r="B3943" s="594" t="s">
        <v>1364</v>
      </c>
      <c r="C3943" s="594" t="s">
        <v>322</v>
      </c>
      <c r="D3943" s="594" t="s">
        <v>2662</v>
      </c>
      <c r="E3943" s="594" t="s">
        <v>148</v>
      </c>
      <c r="F3943" s="594" t="s">
        <v>150</v>
      </c>
      <c r="G3943" s="596" t="s">
        <v>151</v>
      </c>
      <c r="H3943" s="597">
        <v>4842000</v>
      </c>
    </row>
    <row r="3944" spans="1:8">
      <c r="A3944" s="594" t="s">
        <v>132</v>
      </c>
      <c r="B3944" s="594" t="s">
        <v>1364</v>
      </c>
      <c r="C3944" s="594" t="s">
        <v>322</v>
      </c>
      <c r="D3944" s="594" t="s">
        <v>2662</v>
      </c>
      <c r="E3944" s="594" t="s">
        <v>148</v>
      </c>
      <c r="F3944" s="594" t="s">
        <v>605</v>
      </c>
      <c r="G3944" s="596" t="s">
        <v>2668</v>
      </c>
      <c r="H3944" s="597">
        <v>6888000</v>
      </c>
    </row>
    <row r="3945" spans="1:8">
      <c r="A3945" s="594" t="s">
        <v>132</v>
      </c>
      <c r="B3945" s="594" t="s">
        <v>1364</v>
      </c>
      <c r="C3945" s="594" t="s">
        <v>322</v>
      </c>
      <c r="D3945" s="594" t="s">
        <v>2662</v>
      </c>
      <c r="E3945" s="594" t="s">
        <v>148</v>
      </c>
      <c r="F3945" s="594" t="s">
        <v>212</v>
      </c>
      <c r="G3945" s="596" t="s">
        <v>213</v>
      </c>
      <c r="H3945" s="597">
        <v>242679000</v>
      </c>
    </row>
    <row r="3946" spans="1:8">
      <c r="A3946" s="594" t="s">
        <v>132</v>
      </c>
      <c r="B3946" s="594" t="s">
        <v>1364</v>
      </c>
      <c r="C3946" s="594" t="s">
        <v>322</v>
      </c>
      <c r="D3946" s="594" t="s">
        <v>2662</v>
      </c>
      <c r="E3946" s="594" t="s">
        <v>148</v>
      </c>
      <c r="F3946" s="594" t="s">
        <v>227</v>
      </c>
      <c r="G3946" s="596" t="s">
        <v>2669</v>
      </c>
      <c r="H3946" s="597">
        <v>15096000</v>
      </c>
    </row>
    <row r="3947" spans="1:8">
      <c r="A3947" s="594" t="s">
        <v>132</v>
      </c>
      <c r="B3947" s="594" t="s">
        <v>1364</v>
      </c>
      <c r="C3947" s="594" t="s">
        <v>322</v>
      </c>
      <c r="D3947" s="594" t="s">
        <v>2662</v>
      </c>
      <c r="E3947" s="594" t="s">
        <v>582</v>
      </c>
      <c r="F3947" s="595" t="s">
        <v>411</v>
      </c>
      <c r="G3947" s="596" t="s">
        <v>583</v>
      </c>
      <c r="H3947" s="597">
        <v>22350000</v>
      </c>
    </row>
    <row r="3948" spans="1:8">
      <c r="A3948" s="594" t="s">
        <v>132</v>
      </c>
      <c r="B3948" s="594" t="s">
        <v>1364</v>
      </c>
      <c r="C3948" s="594" t="s">
        <v>322</v>
      </c>
      <c r="D3948" s="594" t="s">
        <v>2662</v>
      </c>
      <c r="E3948" s="594" t="s">
        <v>582</v>
      </c>
      <c r="F3948" s="594" t="s">
        <v>584</v>
      </c>
      <c r="G3948" s="596" t="s">
        <v>2670</v>
      </c>
      <c r="H3948" s="597">
        <v>20670000</v>
      </c>
    </row>
    <row r="3949" spans="1:8">
      <c r="A3949" s="594" t="s">
        <v>132</v>
      </c>
      <c r="B3949" s="594" t="s">
        <v>1364</v>
      </c>
      <c r="C3949" s="594" t="s">
        <v>322</v>
      </c>
      <c r="D3949" s="594" t="s">
        <v>2662</v>
      </c>
      <c r="E3949" s="594" t="s">
        <v>582</v>
      </c>
      <c r="F3949" s="594" t="s">
        <v>586</v>
      </c>
      <c r="G3949" s="596" t="s">
        <v>2671</v>
      </c>
      <c r="H3949" s="597">
        <v>1680000</v>
      </c>
    </row>
    <row r="3950" spans="1:8">
      <c r="A3950" s="594" t="s">
        <v>132</v>
      </c>
      <c r="B3950" s="594" t="s">
        <v>1364</v>
      </c>
      <c r="C3950" s="594" t="s">
        <v>322</v>
      </c>
      <c r="D3950" s="594" t="s">
        <v>2662</v>
      </c>
      <c r="E3950" s="594" t="s">
        <v>152</v>
      </c>
      <c r="F3950" s="595" t="s">
        <v>411</v>
      </c>
      <c r="G3950" s="596" t="s">
        <v>153</v>
      </c>
      <c r="H3950" s="597">
        <v>206995000</v>
      </c>
    </row>
    <row r="3951" spans="1:8">
      <c r="A3951" s="594" t="s">
        <v>132</v>
      </c>
      <c r="B3951" s="594" t="s">
        <v>1364</v>
      </c>
      <c r="C3951" s="594" t="s">
        <v>322</v>
      </c>
      <c r="D3951" s="594" t="s">
        <v>2662</v>
      </c>
      <c r="E3951" s="594" t="s">
        <v>152</v>
      </c>
      <c r="F3951" s="594" t="s">
        <v>606</v>
      </c>
      <c r="G3951" s="596" t="s">
        <v>195</v>
      </c>
      <c r="H3951" s="597">
        <v>206995000</v>
      </c>
    </row>
    <row r="3952" spans="1:8">
      <c r="A3952" s="594" t="s">
        <v>132</v>
      </c>
      <c r="B3952" s="594" t="s">
        <v>1364</v>
      </c>
      <c r="C3952" s="594" t="s">
        <v>322</v>
      </c>
      <c r="D3952" s="594" t="s">
        <v>2662</v>
      </c>
      <c r="E3952" s="594" t="s">
        <v>156</v>
      </c>
      <c r="F3952" s="595" t="s">
        <v>411</v>
      </c>
      <c r="G3952" s="596" t="s">
        <v>514</v>
      </c>
      <c r="H3952" s="597">
        <v>241066000</v>
      </c>
    </row>
    <row r="3953" spans="1:8">
      <c r="A3953" s="594" t="s">
        <v>132</v>
      </c>
      <c r="B3953" s="594" t="s">
        <v>1364</v>
      </c>
      <c r="C3953" s="594" t="s">
        <v>322</v>
      </c>
      <c r="D3953" s="594" t="s">
        <v>2662</v>
      </c>
      <c r="E3953" s="594" t="s">
        <v>156</v>
      </c>
      <c r="F3953" s="594" t="s">
        <v>157</v>
      </c>
      <c r="G3953" s="596" t="s">
        <v>158</v>
      </c>
      <c r="H3953" s="597">
        <v>187667000</v>
      </c>
    </row>
    <row r="3954" spans="1:8">
      <c r="A3954" s="594" t="s">
        <v>132</v>
      </c>
      <c r="B3954" s="594" t="s">
        <v>1364</v>
      </c>
      <c r="C3954" s="594" t="s">
        <v>322</v>
      </c>
      <c r="D3954" s="594" t="s">
        <v>2662</v>
      </c>
      <c r="E3954" s="594" t="s">
        <v>156</v>
      </c>
      <c r="F3954" s="594" t="s">
        <v>159</v>
      </c>
      <c r="G3954" s="596" t="s">
        <v>160</v>
      </c>
      <c r="H3954" s="597">
        <v>31094000</v>
      </c>
    </row>
    <row r="3955" spans="1:8">
      <c r="A3955" s="594" t="s">
        <v>132</v>
      </c>
      <c r="B3955" s="594" t="s">
        <v>1364</v>
      </c>
      <c r="C3955" s="594" t="s">
        <v>322</v>
      </c>
      <c r="D3955" s="594" t="s">
        <v>2662</v>
      </c>
      <c r="E3955" s="594" t="s">
        <v>156</v>
      </c>
      <c r="F3955" s="594" t="s">
        <v>161</v>
      </c>
      <c r="G3955" s="596" t="s">
        <v>162</v>
      </c>
      <c r="H3955" s="597">
        <v>20682000</v>
      </c>
    </row>
    <row r="3956" spans="1:8">
      <c r="A3956" s="594" t="s">
        <v>132</v>
      </c>
      <c r="B3956" s="594" t="s">
        <v>1364</v>
      </c>
      <c r="C3956" s="594" t="s">
        <v>322</v>
      </c>
      <c r="D3956" s="594" t="s">
        <v>2662</v>
      </c>
      <c r="E3956" s="594" t="s">
        <v>156</v>
      </c>
      <c r="F3956" s="594" t="s">
        <v>1</v>
      </c>
      <c r="G3956" s="596" t="s">
        <v>2</v>
      </c>
      <c r="H3956" s="597">
        <v>1623000</v>
      </c>
    </row>
    <row r="3957" spans="1:8">
      <c r="A3957" s="594" t="s">
        <v>132</v>
      </c>
      <c r="B3957" s="594" t="s">
        <v>1364</v>
      </c>
      <c r="C3957" s="594" t="s">
        <v>322</v>
      </c>
      <c r="D3957" s="594" t="s">
        <v>2662</v>
      </c>
      <c r="E3957" s="594" t="s">
        <v>163</v>
      </c>
      <c r="F3957" s="595" t="s">
        <v>411</v>
      </c>
      <c r="G3957" s="596" t="s">
        <v>164</v>
      </c>
      <c r="H3957" s="597">
        <v>91808000</v>
      </c>
    </row>
    <row r="3958" spans="1:8">
      <c r="A3958" s="594" t="s">
        <v>132</v>
      </c>
      <c r="B3958" s="594" t="s">
        <v>1364</v>
      </c>
      <c r="C3958" s="594" t="s">
        <v>322</v>
      </c>
      <c r="D3958" s="594" t="s">
        <v>2662</v>
      </c>
      <c r="E3958" s="594" t="s">
        <v>163</v>
      </c>
      <c r="F3958" s="594" t="s">
        <v>165</v>
      </c>
      <c r="G3958" s="596" t="s">
        <v>195</v>
      </c>
      <c r="H3958" s="597">
        <v>91808000</v>
      </c>
    </row>
    <row r="3959" spans="1:8">
      <c r="A3959" s="594" t="s">
        <v>132</v>
      </c>
      <c r="B3959" s="594" t="s">
        <v>1364</v>
      </c>
      <c r="C3959" s="594" t="s">
        <v>322</v>
      </c>
      <c r="D3959" s="594" t="s">
        <v>2662</v>
      </c>
      <c r="E3959" s="594" t="s">
        <v>167</v>
      </c>
      <c r="F3959" s="595" t="s">
        <v>411</v>
      </c>
      <c r="G3959" s="596" t="s">
        <v>168</v>
      </c>
      <c r="H3959" s="597">
        <v>127551900</v>
      </c>
    </row>
    <row r="3960" spans="1:8">
      <c r="A3960" s="594" t="s">
        <v>132</v>
      </c>
      <c r="B3960" s="594" t="s">
        <v>1364</v>
      </c>
      <c r="C3960" s="594" t="s">
        <v>322</v>
      </c>
      <c r="D3960" s="594" t="s">
        <v>2662</v>
      </c>
      <c r="E3960" s="594" t="s">
        <v>167</v>
      </c>
      <c r="F3960" s="594" t="s">
        <v>228</v>
      </c>
      <c r="G3960" s="596" t="s">
        <v>2673</v>
      </c>
      <c r="H3960" s="597">
        <v>50035300</v>
      </c>
    </row>
    <row r="3961" spans="1:8">
      <c r="A3961" s="594" t="s">
        <v>132</v>
      </c>
      <c r="B3961" s="594" t="s">
        <v>1364</v>
      </c>
      <c r="C3961" s="594" t="s">
        <v>322</v>
      </c>
      <c r="D3961" s="594" t="s">
        <v>2662</v>
      </c>
      <c r="E3961" s="594" t="s">
        <v>167</v>
      </c>
      <c r="F3961" s="594" t="s">
        <v>169</v>
      </c>
      <c r="G3961" s="596" t="s">
        <v>2674</v>
      </c>
      <c r="H3961" s="597">
        <v>12733000</v>
      </c>
    </row>
    <row r="3962" spans="1:8">
      <c r="A3962" s="594" t="s">
        <v>132</v>
      </c>
      <c r="B3962" s="594" t="s">
        <v>1364</v>
      </c>
      <c r="C3962" s="594" t="s">
        <v>322</v>
      </c>
      <c r="D3962" s="594" t="s">
        <v>2662</v>
      </c>
      <c r="E3962" s="594" t="s">
        <v>167</v>
      </c>
      <c r="F3962" s="594" t="s">
        <v>230</v>
      </c>
      <c r="G3962" s="596" t="s">
        <v>2675</v>
      </c>
      <c r="H3962" s="597">
        <v>58473600</v>
      </c>
    </row>
    <row r="3963" spans="1:8">
      <c r="A3963" s="594" t="s">
        <v>132</v>
      </c>
      <c r="B3963" s="594" t="s">
        <v>1364</v>
      </c>
      <c r="C3963" s="594" t="s">
        <v>322</v>
      </c>
      <c r="D3963" s="594" t="s">
        <v>2662</v>
      </c>
      <c r="E3963" s="594" t="s">
        <v>167</v>
      </c>
      <c r="F3963" s="594" t="s">
        <v>214</v>
      </c>
      <c r="G3963" s="596" t="s">
        <v>2676</v>
      </c>
      <c r="H3963" s="597">
        <v>2015000</v>
      </c>
    </row>
    <row r="3964" spans="1:8">
      <c r="A3964" s="594" t="s">
        <v>132</v>
      </c>
      <c r="B3964" s="594" t="s">
        <v>1364</v>
      </c>
      <c r="C3964" s="594" t="s">
        <v>322</v>
      </c>
      <c r="D3964" s="594" t="s">
        <v>2662</v>
      </c>
      <c r="E3964" s="594" t="s">
        <v>167</v>
      </c>
      <c r="F3964" s="594" t="s">
        <v>232</v>
      </c>
      <c r="G3964" s="596" t="s">
        <v>195</v>
      </c>
      <c r="H3964" s="597">
        <v>4295000</v>
      </c>
    </row>
    <row r="3965" spans="1:8">
      <c r="A3965" s="594" t="s">
        <v>132</v>
      </c>
      <c r="B3965" s="594" t="s">
        <v>1364</v>
      </c>
      <c r="C3965" s="594" t="s">
        <v>322</v>
      </c>
      <c r="D3965" s="594" t="s">
        <v>2662</v>
      </c>
      <c r="E3965" s="594" t="s">
        <v>171</v>
      </c>
      <c r="F3965" s="595" t="s">
        <v>411</v>
      </c>
      <c r="G3965" s="596" t="s">
        <v>2677</v>
      </c>
      <c r="H3965" s="597">
        <v>84219000</v>
      </c>
    </row>
    <row r="3966" spans="1:8">
      <c r="A3966" s="594" t="s">
        <v>132</v>
      </c>
      <c r="B3966" s="594" t="s">
        <v>1364</v>
      </c>
      <c r="C3966" s="594" t="s">
        <v>322</v>
      </c>
      <c r="D3966" s="594" t="s">
        <v>2662</v>
      </c>
      <c r="E3966" s="594" t="s">
        <v>171</v>
      </c>
      <c r="F3966" s="594" t="s">
        <v>173</v>
      </c>
      <c r="G3966" s="596" t="s">
        <v>174</v>
      </c>
      <c r="H3966" s="597">
        <v>3507000</v>
      </c>
    </row>
    <row r="3967" spans="1:8">
      <c r="A3967" s="594" t="s">
        <v>132</v>
      </c>
      <c r="B3967" s="594" t="s">
        <v>1364</v>
      </c>
      <c r="C3967" s="594" t="s">
        <v>322</v>
      </c>
      <c r="D3967" s="594" t="s">
        <v>2662</v>
      </c>
      <c r="E3967" s="594" t="s">
        <v>171</v>
      </c>
      <c r="F3967" s="594" t="s">
        <v>216</v>
      </c>
      <c r="G3967" s="596" t="s">
        <v>217</v>
      </c>
      <c r="H3967" s="597">
        <v>50450000</v>
      </c>
    </row>
    <row r="3968" spans="1:8">
      <c r="A3968" s="594" t="s">
        <v>132</v>
      </c>
      <c r="B3968" s="594" t="s">
        <v>1364</v>
      </c>
      <c r="C3968" s="594" t="s">
        <v>322</v>
      </c>
      <c r="D3968" s="594" t="s">
        <v>2662</v>
      </c>
      <c r="E3968" s="594" t="s">
        <v>171</v>
      </c>
      <c r="F3968" s="594" t="s">
        <v>5</v>
      </c>
      <c r="G3968" s="596" t="s">
        <v>2678</v>
      </c>
      <c r="H3968" s="597">
        <v>14100000</v>
      </c>
    </row>
    <row r="3969" spans="1:8">
      <c r="A3969" s="594" t="s">
        <v>132</v>
      </c>
      <c r="B3969" s="594" t="s">
        <v>1364</v>
      </c>
      <c r="C3969" s="594" t="s">
        <v>322</v>
      </c>
      <c r="D3969" s="594" t="s">
        <v>2662</v>
      </c>
      <c r="E3969" s="594" t="s">
        <v>171</v>
      </c>
      <c r="F3969" s="594" t="s">
        <v>175</v>
      </c>
      <c r="G3969" s="596" t="s">
        <v>176</v>
      </c>
      <c r="H3969" s="597">
        <v>16162000</v>
      </c>
    </row>
    <row r="3970" spans="1:8">
      <c r="A3970" s="594" t="s">
        <v>132</v>
      </c>
      <c r="B3970" s="594" t="s">
        <v>1364</v>
      </c>
      <c r="C3970" s="594" t="s">
        <v>322</v>
      </c>
      <c r="D3970" s="594" t="s">
        <v>2662</v>
      </c>
      <c r="E3970" s="594" t="s">
        <v>177</v>
      </c>
      <c r="F3970" s="595" t="s">
        <v>411</v>
      </c>
      <c r="G3970" s="596" t="s">
        <v>178</v>
      </c>
      <c r="H3970" s="597">
        <v>332673200</v>
      </c>
    </row>
    <row r="3971" spans="1:8">
      <c r="A3971" s="594" t="s">
        <v>132</v>
      </c>
      <c r="B3971" s="594" t="s">
        <v>1364</v>
      </c>
      <c r="C3971" s="594" t="s">
        <v>322</v>
      </c>
      <c r="D3971" s="594" t="s">
        <v>2662</v>
      </c>
      <c r="E3971" s="594" t="s">
        <v>177</v>
      </c>
      <c r="F3971" s="594" t="s">
        <v>179</v>
      </c>
      <c r="G3971" s="596" t="s">
        <v>2679</v>
      </c>
      <c r="H3971" s="597">
        <v>8236500</v>
      </c>
    </row>
    <row r="3972" spans="1:8">
      <c r="A3972" s="594" t="s">
        <v>132</v>
      </c>
      <c r="B3972" s="594" t="s">
        <v>1364</v>
      </c>
      <c r="C3972" s="594" t="s">
        <v>322</v>
      </c>
      <c r="D3972" s="594" t="s">
        <v>2662</v>
      </c>
      <c r="E3972" s="594" t="s">
        <v>177</v>
      </c>
      <c r="F3972" s="594" t="s">
        <v>181</v>
      </c>
      <c r="G3972" s="596" t="s">
        <v>182</v>
      </c>
      <c r="H3972" s="597">
        <v>6540100</v>
      </c>
    </row>
    <row r="3973" spans="1:8">
      <c r="A3973" s="594" t="s">
        <v>132</v>
      </c>
      <c r="B3973" s="594" t="s">
        <v>1364</v>
      </c>
      <c r="C3973" s="594" t="s">
        <v>322</v>
      </c>
      <c r="D3973" s="594" t="s">
        <v>2662</v>
      </c>
      <c r="E3973" s="594" t="s">
        <v>177</v>
      </c>
      <c r="F3973" s="594" t="s">
        <v>1290</v>
      </c>
      <c r="G3973" s="596" t="s">
        <v>2721</v>
      </c>
      <c r="H3973" s="597">
        <v>7446600</v>
      </c>
    </row>
    <row r="3974" spans="1:8">
      <c r="A3974" s="594" t="s">
        <v>132</v>
      </c>
      <c r="B3974" s="594" t="s">
        <v>1364</v>
      </c>
      <c r="C3974" s="594" t="s">
        <v>322</v>
      </c>
      <c r="D3974" s="594" t="s">
        <v>2662</v>
      </c>
      <c r="E3974" s="594" t="s">
        <v>177</v>
      </c>
      <c r="F3974" s="594" t="s">
        <v>441</v>
      </c>
      <c r="G3974" s="596" t="s">
        <v>2728</v>
      </c>
      <c r="H3974" s="597">
        <v>297750000</v>
      </c>
    </row>
    <row r="3975" spans="1:8">
      <c r="A3975" s="594" t="s">
        <v>132</v>
      </c>
      <c r="B3975" s="594" t="s">
        <v>1364</v>
      </c>
      <c r="C3975" s="594" t="s">
        <v>322</v>
      </c>
      <c r="D3975" s="594" t="s">
        <v>2662</v>
      </c>
      <c r="E3975" s="594" t="s">
        <v>177</v>
      </c>
      <c r="F3975" s="594" t="s">
        <v>237</v>
      </c>
      <c r="G3975" s="596" t="s">
        <v>2681</v>
      </c>
      <c r="H3975" s="597">
        <v>12700000</v>
      </c>
    </row>
    <row r="3976" spans="1:8">
      <c r="A3976" s="594" t="s">
        <v>132</v>
      </c>
      <c r="B3976" s="594" t="s">
        <v>1364</v>
      </c>
      <c r="C3976" s="594" t="s">
        <v>322</v>
      </c>
      <c r="D3976" s="594" t="s">
        <v>2662</v>
      </c>
      <c r="E3976" s="594" t="s">
        <v>183</v>
      </c>
      <c r="F3976" s="595" t="s">
        <v>411</v>
      </c>
      <c r="G3976" s="596" t="s">
        <v>184</v>
      </c>
      <c r="H3976" s="597">
        <v>99237000</v>
      </c>
    </row>
    <row r="3977" spans="1:8">
      <c r="A3977" s="594" t="s">
        <v>132</v>
      </c>
      <c r="B3977" s="594" t="s">
        <v>1364</v>
      </c>
      <c r="C3977" s="594" t="s">
        <v>322</v>
      </c>
      <c r="D3977" s="594" t="s">
        <v>2662</v>
      </c>
      <c r="E3977" s="594" t="s">
        <v>183</v>
      </c>
      <c r="F3977" s="594" t="s">
        <v>587</v>
      </c>
      <c r="G3977" s="596" t="s">
        <v>588</v>
      </c>
      <c r="H3977" s="597">
        <v>14117000</v>
      </c>
    </row>
    <row r="3978" spans="1:8">
      <c r="A3978" s="594" t="s">
        <v>132</v>
      </c>
      <c r="B3978" s="594" t="s">
        <v>1364</v>
      </c>
      <c r="C3978" s="594" t="s">
        <v>322</v>
      </c>
      <c r="D3978" s="594" t="s">
        <v>2662</v>
      </c>
      <c r="E3978" s="594" t="s">
        <v>183</v>
      </c>
      <c r="F3978" s="594" t="s">
        <v>736</v>
      </c>
      <c r="G3978" s="596" t="s">
        <v>737</v>
      </c>
      <c r="H3978" s="597">
        <v>27750000</v>
      </c>
    </row>
    <row r="3979" spans="1:8">
      <c r="A3979" s="594" t="s">
        <v>132</v>
      </c>
      <c r="B3979" s="594" t="s">
        <v>1364</v>
      </c>
      <c r="C3979" s="594" t="s">
        <v>322</v>
      </c>
      <c r="D3979" s="594" t="s">
        <v>2662</v>
      </c>
      <c r="E3979" s="594" t="s">
        <v>183</v>
      </c>
      <c r="F3979" s="594" t="s">
        <v>185</v>
      </c>
      <c r="G3979" s="596" t="s">
        <v>186</v>
      </c>
      <c r="H3979" s="597">
        <v>17110000</v>
      </c>
    </row>
    <row r="3980" spans="1:8">
      <c r="A3980" s="594" t="s">
        <v>132</v>
      </c>
      <c r="B3980" s="594" t="s">
        <v>1364</v>
      </c>
      <c r="C3980" s="594" t="s">
        <v>322</v>
      </c>
      <c r="D3980" s="594" t="s">
        <v>2662</v>
      </c>
      <c r="E3980" s="594" t="s">
        <v>183</v>
      </c>
      <c r="F3980" s="594" t="s">
        <v>187</v>
      </c>
      <c r="G3980" s="596" t="s">
        <v>2683</v>
      </c>
      <c r="H3980" s="597">
        <v>40260000</v>
      </c>
    </row>
    <row r="3981" spans="1:8">
      <c r="A3981" s="594" t="s">
        <v>132</v>
      </c>
      <c r="B3981" s="594" t="s">
        <v>1364</v>
      </c>
      <c r="C3981" s="594" t="s">
        <v>322</v>
      </c>
      <c r="D3981" s="594" t="s">
        <v>2662</v>
      </c>
      <c r="E3981" s="594" t="s">
        <v>738</v>
      </c>
      <c r="F3981" s="595" t="s">
        <v>411</v>
      </c>
      <c r="G3981" s="596" t="s">
        <v>739</v>
      </c>
      <c r="H3981" s="597">
        <v>15815000</v>
      </c>
    </row>
    <row r="3982" spans="1:8">
      <c r="A3982" s="594" t="s">
        <v>132</v>
      </c>
      <c r="B3982" s="594" t="s">
        <v>1364</v>
      </c>
      <c r="C3982" s="594" t="s">
        <v>322</v>
      </c>
      <c r="D3982" s="594" t="s">
        <v>2662</v>
      </c>
      <c r="E3982" s="594" t="s">
        <v>738</v>
      </c>
      <c r="F3982" s="594" t="s">
        <v>296</v>
      </c>
      <c r="G3982" s="596" t="s">
        <v>297</v>
      </c>
      <c r="H3982" s="597">
        <v>15815000</v>
      </c>
    </row>
    <row r="3983" spans="1:8">
      <c r="A3983" s="594" t="s">
        <v>132</v>
      </c>
      <c r="B3983" s="594" t="s">
        <v>1364</v>
      </c>
      <c r="C3983" s="594" t="s">
        <v>322</v>
      </c>
      <c r="D3983" s="594" t="s">
        <v>2662</v>
      </c>
      <c r="E3983" s="594" t="s">
        <v>744</v>
      </c>
      <c r="F3983" s="595" t="s">
        <v>411</v>
      </c>
      <c r="G3983" s="596" t="s">
        <v>2686</v>
      </c>
      <c r="H3983" s="597">
        <v>23889800</v>
      </c>
    </row>
    <row r="3984" spans="1:8">
      <c r="A3984" s="594" t="s">
        <v>132</v>
      </c>
      <c r="B3984" s="594" t="s">
        <v>1364</v>
      </c>
      <c r="C3984" s="594" t="s">
        <v>322</v>
      </c>
      <c r="D3984" s="594" t="s">
        <v>2662</v>
      </c>
      <c r="E3984" s="594" t="s">
        <v>744</v>
      </c>
      <c r="F3984" s="594" t="s">
        <v>745</v>
      </c>
      <c r="G3984" s="596" t="s">
        <v>2687</v>
      </c>
      <c r="H3984" s="597">
        <v>18889800</v>
      </c>
    </row>
    <row r="3985" spans="1:8">
      <c r="A3985" s="594" t="s">
        <v>132</v>
      </c>
      <c r="B3985" s="594" t="s">
        <v>1364</v>
      </c>
      <c r="C3985" s="594" t="s">
        <v>322</v>
      </c>
      <c r="D3985" s="594" t="s">
        <v>2662</v>
      </c>
      <c r="E3985" s="594" t="s">
        <v>744</v>
      </c>
      <c r="F3985" s="594" t="s">
        <v>572</v>
      </c>
      <c r="G3985" s="596" t="s">
        <v>2689</v>
      </c>
      <c r="H3985" s="597">
        <v>5000000</v>
      </c>
    </row>
    <row r="3986" spans="1:8">
      <c r="A3986" s="594" t="s">
        <v>132</v>
      </c>
      <c r="B3986" s="594" t="s">
        <v>1364</v>
      </c>
      <c r="C3986" s="594" t="s">
        <v>322</v>
      </c>
      <c r="D3986" s="594" t="s">
        <v>2662</v>
      </c>
      <c r="E3986" s="594" t="s">
        <v>2692</v>
      </c>
      <c r="F3986" s="595" t="s">
        <v>411</v>
      </c>
      <c r="G3986" s="596" t="s">
        <v>2693</v>
      </c>
      <c r="H3986" s="597">
        <v>56040000</v>
      </c>
    </row>
    <row r="3987" spans="1:8">
      <c r="A3987" s="594" t="s">
        <v>132</v>
      </c>
      <c r="B3987" s="594" t="s">
        <v>1364</v>
      </c>
      <c r="C3987" s="594" t="s">
        <v>322</v>
      </c>
      <c r="D3987" s="594" t="s">
        <v>2662</v>
      </c>
      <c r="E3987" s="594" t="s">
        <v>2692</v>
      </c>
      <c r="F3987" s="594" t="s">
        <v>2694</v>
      </c>
      <c r="G3987" s="596" t="s">
        <v>2689</v>
      </c>
      <c r="H3987" s="597">
        <v>56040000</v>
      </c>
    </row>
    <row r="3988" spans="1:8">
      <c r="A3988" s="594" t="s">
        <v>132</v>
      </c>
      <c r="B3988" s="594" t="s">
        <v>1364</v>
      </c>
      <c r="C3988" s="594" t="s">
        <v>322</v>
      </c>
      <c r="D3988" s="594" t="s">
        <v>2662</v>
      </c>
      <c r="E3988" s="594" t="s">
        <v>189</v>
      </c>
      <c r="F3988" s="595" t="s">
        <v>411</v>
      </c>
      <c r="G3988" s="596" t="s">
        <v>190</v>
      </c>
      <c r="H3988" s="597">
        <v>603360000</v>
      </c>
    </row>
    <row r="3989" spans="1:8">
      <c r="A3989" s="594" t="s">
        <v>132</v>
      </c>
      <c r="B3989" s="594" t="s">
        <v>1364</v>
      </c>
      <c r="C3989" s="594" t="s">
        <v>322</v>
      </c>
      <c r="D3989" s="594" t="s">
        <v>2662</v>
      </c>
      <c r="E3989" s="594" t="s">
        <v>189</v>
      </c>
      <c r="F3989" s="594" t="s">
        <v>37</v>
      </c>
      <c r="G3989" s="596" t="s">
        <v>2696</v>
      </c>
      <c r="H3989" s="597">
        <v>1110000</v>
      </c>
    </row>
    <row r="3990" spans="1:8">
      <c r="A3990" s="594" t="s">
        <v>132</v>
      </c>
      <c r="B3990" s="594" t="s">
        <v>1364</v>
      </c>
      <c r="C3990" s="594" t="s">
        <v>322</v>
      </c>
      <c r="D3990" s="594" t="s">
        <v>2662</v>
      </c>
      <c r="E3990" s="594" t="s">
        <v>189</v>
      </c>
      <c r="F3990" s="594" t="s">
        <v>192</v>
      </c>
      <c r="G3990" s="596" t="s">
        <v>195</v>
      </c>
      <c r="H3990" s="597">
        <v>602250000</v>
      </c>
    </row>
    <row r="3991" spans="1:8">
      <c r="A3991" s="594" t="s">
        <v>132</v>
      </c>
      <c r="B3991" s="594" t="s">
        <v>1364</v>
      </c>
      <c r="C3991" s="594" t="s">
        <v>322</v>
      </c>
      <c r="D3991" s="594" t="s">
        <v>2662</v>
      </c>
      <c r="E3991" s="594" t="s">
        <v>194</v>
      </c>
      <c r="F3991" s="595" t="s">
        <v>411</v>
      </c>
      <c r="G3991" s="596" t="s">
        <v>195</v>
      </c>
      <c r="H3991" s="597">
        <v>42086100</v>
      </c>
    </row>
    <row r="3992" spans="1:8">
      <c r="A3992" s="594" t="s">
        <v>132</v>
      </c>
      <c r="B3992" s="594" t="s">
        <v>1364</v>
      </c>
      <c r="C3992" s="594" t="s">
        <v>322</v>
      </c>
      <c r="D3992" s="594" t="s">
        <v>2662</v>
      </c>
      <c r="E3992" s="594" t="s">
        <v>194</v>
      </c>
      <c r="F3992" s="594" t="s">
        <v>15</v>
      </c>
      <c r="G3992" s="596" t="s">
        <v>2701</v>
      </c>
      <c r="H3992" s="597">
        <v>3488000</v>
      </c>
    </row>
    <row r="3993" spans="1:8">
      <c r="A3993" s="594" t="s">
        <v>132</v>
      </c>
      <c r="B3993" s="594" t="s">
        <v>1364</v>
      </c>
      <c r="C3993" s="594" t="s">
        <v>322</v>
      </c>
      <c r="D3993" s="594" t="s">
        <v>2662</v>
      </c>
      <c r="E3993" s="594" t="s">
        <v>194</v>
      </c>
      <c r="F3993" s="594" t="s">
        <v>39</v>
      </c>
      <c r="G3993" s="596" t="s">
        <v>2702</v>
      </c>
      <c r="H3993" s="597">
        <v>13664100</v>
      </c>
    </row>
    <row r="3994" spans="1:8">
      <c r="A3994" s="594" t="s">
        <v>132</v>
      </c>
      <c r="B3994" s="594" t="s">
        <v>1364</v>
      </c>
      <c r="C3994" s="594" t="s">
        <v>322</v>
      </c>
      <c r="D3994" s="594" t="s">
        <v>2662</v>
      </c>
      <c r="E3994" s="594" t="s">
        <v>194</v>
      </c>
      <c r="F3994" s="594" t="s">
        <v>198</v>
      </c>
      <c r="G3994" s="596" t="s">
        <v>199</v>
      </c>
      <c r="H3994" s="597">
        <v>12609000</v>
      </c>
    </row>
    <row r="3995" spans="1:8">
      <c r="A3995" s="594" t="s">
        <v>132</v>
      </c>
      <c r="B3995" s="594" t="s">
        <v>1364</v>
      </c>
      <c r="C3995" s="594" t="s">
        <v>322</v>
      </c>
      <c r="D3995" s="594" t="s">
        <v>2662</v>
      </c>
      <c r="E3995" s="594" t="s">
        <v>194</v>
      </c>
      <c r="F3995" s="594" t="s">
        <v>200</v>
      </c>
      <c r="G3995" s="596" t="s">
        <v>201</v>
      </c>
      <c r="H3995" s="597">
        <v>12325000</v>
      </c>
    </row>
    <row r="3996" spans="1:8">
      <c r="A3996" s="594" t="s">
        <v>132</v>
      </c>
      <c r="B3996" s="594" t="s">
        <v>1364</v>
      </c>
      <c r="C3996" s="594" t="s">
        <v>322</v>
      </c>
      <c r="D3996" s="594" t="s">
        <v>2662</v>
      </c>
      <c r="E3996" s="594" t="s">
        <v>573</v>
      </c>
      <c r="F3996" s="595" t="s">
        <v>411</v>
      </c>
      <c r="G3996" s="596" t="s">
        <v>2703</v>
      </c>
      <c r="H3996" s="597">
        <v>17940000</v>
      </c>
    </row>
    <row r="3997" spans="1:8">
      <c r="A3997" s="594" t="s">
        <v>132</v>
      </c>
      <c r="B3997" s="594" t="s">
        <v>1364</v>
      </c>
      <c r="C3997" s="594" t="s">
        <v>322</v>
      </c>
      <c r="D3997" s="594" t="s">
        <v>2662</v>
      </c>
      <c r="E3997" s="594" t="s">
        <v>573</v>
      </c>
      <c r="F3997" s="594" t="s">
        <v>574</v>
      </c>
      <c r="G3997" s="596" t="s">
        <v>2704</v>
      </c>
      <c r="H3997" s="597">
        <v>17940000</v>
      </c>
    </row>
    <row r="3998" spans="1:8">
      <c r="A3998" s="594" t="s">
        <v>132</v>
      </c>
      <c r="B3998" s="594" t="s">
        <v>1364</v>
      </c>
      <c r="C3998" s="594" t="s">
        <v>322</v>
      </c>
      <c r="D3998" s="594" t="s">
        <v>2662</v>
      </c>
      <c r="E3998" s="594" t="s">
        <v>550</v>
      </c>
      <c r="F3998" s="595" t="s">
        <v>411</v>
      </c>
      <c r="G3998" s="596" t="s">
        <v>2705</v>
      </c>
      <c r="H3998" s="597">
        <v>17680000</v>
      </c>
    </row>
    <row r="3999" spans="1:8">
      <c r="A3999" s="594" t="s">
        <v>132</v>
      </c>
      <c r="B3999" s="594" t="s">
        <v>1364</v>
      </c>
      <c r="C3999" s="594" t="s">
        <v>322</v>
      </c>
      <c r="D3999" s="594" t="s">
        <v>2662</v>
      </c>
      <c r="E3999" s="594" t="s">
        <v>550</v>
      </c>
      <c r="F3999" s="594" t="s">
        <v>2706</v>
      </c>
      <c r="G3999" s="596" t="s">
        <v>72</v>
      </c>
      <c r="H3999" s="597">
        <v>17680000</v>
      </c>
    </row>
    <row r="4000" spans="1:8">
      <c r="A4000" s="594" t="s">
        <v>132</v>
      </c>
      <c r="B4000" s="594" t="s">
        <v>1364</v>
      </c>
      <c r="C4000" s="594" t="s">
        <v>1369</v>
      </c>
      <c r="D4000" s="595" t="s">
        <v>411</v>
      </c>
      <c r="E4000" s="595" t="s">
        <v>411</v>
      </c>
      <c r="F4000" s="595" t="s">
        <v>411</v>
      </c>
      <c r="G4000" s="596" t="s">
        <v>1968</v>
      </c>
      <c r="H4000" s="597">
        <v>143375000</v>
      </c>
    </row>
    <row r="4001" spans="1:8">
      <c r="A4001" s="594" t="s">
        <v>132</v>
      </c>
      <c r="B4001" s="594" t="s">
        <v>1364</v>
      </c>
      <c r="C4001" s="594" t="s">
        <v>1369</v>
      </c>
      <c r="D4001" s="594" t="s">
        <v>1380</v>
      </c>
      <c r="E4001" s="595" t="s">
        <v>411</v>
      </c>
      <c r="F4001" s="595" t="s">
        <v>411</v>
      </c>
      <c r="G4001" s="596" t="s">
        <v>2708</v>
      </c>
      <c r="H4001" s="597">
        <v>143375000</v>
      </c>
    </row>
    <row r="4002" spans="1:8">
      <c r="A4002" s="594" t="s">
        <v>132</v>
      </c>
      <c r="B4002" s="594" t="s">
        <v>1364</v>
      </c>
      <c r="C4002" s="594" t="s">
        <v>1369</v>
      </c>
      <c r="D4002" s="594" t="s">
        <v>1380</v>
      </c>
      <c r="E4002" s="594" t="s">
        <v>260</v>
      </c>
      <c r="F4002" s="595" t="s">
        <v>411</v>
      </c>
      <c r="G4002" s="596" t="s">
        <v>261</v>
      </c>
      <c r="H4002" s="597">
        <v>133375000</v>
      </c>
    </row>
    <row r="4003" spans="1:8">
      <c r="A4003" s="594" t="s">
        <v>132</v>
      </c>
      <c r="B4003" s="594" t="s">
        <v>1364</v>
      </c>
      <c r="C4003" s="594" t="s">
        <v>1369</v>
      </c>
      <c r="D4003" s="594" t="s">
        <v>1380</v>
      </c>
      <c r="E4003" s="594" t="s">
        <v>260</v>
      </c>
      <c r="F4003" s="594" t="s">
        <v>262</v>
      </c>
      <c r="G4003" s="596" t="s">
        <v>2707</v>
      </c>
      <c r="H4003" s="597">
        <v>133375000</v>
      </c>
    </row>
    <row r="4004" spans="1:8">
      <c r="A4004" s="594" t="s">
        <v>132</v>
      </c>
      <c r="B4004" s="594" t="s">
        <v>1364</v>
      </c>
      <c r="C4004" s="594" t="s">
        <v>1369</v>
      </c>
      <c r="D4004" s="594" t="s">
        <v>1380</v>
      </c>
      <c r="E4004" s="594" t="s">
        <v>53</v>
      </c>
      <c r="F4004" s="595" t="s">
        <v>411</v>
      </c>
      <c r="G4004" s="596" t="s">
        <v>193</v>
      </c>
      <c r="H4004" s="597">
        <v>10000000</v>
      </c>
    </row>
    <row r="4005" spans="1:8">
      <c r="A4005" s="594" t="s">
        <v>132</v>
      </c>
      <c r="B4005" s="594" t="s">
        <v>1364</v>
      </c>
      <c r="C4005" s="594" t="s">
        <v>1369</v>
      </c>
      <c r="D4005" s="594" t="s">
        <v>1380</v>
      </c>
      <c r="E4005" s="594" t="s">
        <v>53</v>
      </c>
      <c r="F4005" s="594" t="s">
        <v>56</v>
      </c>
      <c r="G4005" s="596" t="s">
        <v>57</v>
      </c>
      <c r="H4005" s="597">
        <v>10000000</v>
      </c>
    </row>
    <row r="4006" spans="1:8">
      <c r="A4006" s="594" t="s">
        <v>132</v>
      </c>
      <c r="B4006" s="594" t="s">
        <v>401</v>
      </c>
      <c r="C4006" s="595" t="s">
        <v>411</v>
      </c>
      <c r="D4006" s="595" t="s">
        <v>411</v>
      </c>
      <c r="E4006" s="595" t="s">
        <v>411</v>
      </c>
      <c r="F4006" s="595" t="s">
        <v>411</v>
      </c>
      <c r="G4006" s="596" t="s">
        <v>402</v>
      </c>
      <c r="H4006" s="597">
        <v>138498709106</v>
      </c>
    </row>
    <row r="4007" spans="1:8">
      <c r="A4007" s="594" t="s">
        <v>132</v>
      </c>
      <c r="B4007" s="594" t="s">
        <v>401</v>
      </c>
      <c r="C4007" s="594" t="s">
        <v>301</v>
      </c>
      <c r="D4007" s="595" t="s">
        <v>411</v>
      </c>
      <c r="E4007" s="595" t="s">
        <v>411</v>
      </c>
      <c r="F4007" s="595" t="s">
        <v>411</v>
      </c>
      <c r="G4007" s="596" t="s">
        <v>1965</v>
      </c>
      <c r="H4007" s="597">
        <v>38773121331</v>
      </c>
    </row>
    <row r="4008" spans="1:8">
      <c r="A4008" s="594" t="s">
        <v>132</v>
      </c>
      <c r="B4008" s="594" t="s">
        <v>401</v>
      </c>
      <c r="C4008" s="594" t="s">
        <v>301</v>
      </c>
      <c r="D4008" s="594" t="s">
        <v>1304</v>
      </c>
      <c r="E4008" s="595" t="s">
        <v>411</v>
      </c>
      <c r="F4008" s="595" t="s">
        <v>411</v>
      </c>
      <c r="G4008" s="596" t="s">
        <v>2852</v>
      </c>
      <c r="H4008" s="597">
        <v>2298000000</v>
      </c>
    </row>
    <row r="4009" spans="1:8">
      <c r="A4009" s="594" t="s">
        <v>132</v>
      </c>
      <c r="B4009" s="594" t="s">
        <v>401</v>
      </c>
      <c r="C4009" s="594" t="s">
        <v>301</v>
      </c>
      <c r="D4009" s="594" t="s">
        <v>1304</v>
      </c>
      <c r="E4009" s="594" t="s">
        <v>142</v>
      </c>
      <c r="F4009" s="595" t="s">
        <v>411</v>
      </c>
      <c r="G4009" s="596" t="s">
        <v>143</v>
      </c>
      <c r="H4009" s="597">
        <v>577472726</v>
      </c>
    </row>
    <row r="4010" spans="1:8">
      <c r="A4010" s="594" t="s">
        <v>132</v>
      </c>
      <c r="B4010" s="594" t="s">
        <v>401</v>
      </c>
      <c r="C4010" s="594" t="s">
        <v>301</v>
      </c>
      <c r="D4010" s="594" t="s">
        <v>1304</v>
      </c>
      <c r="E4010" s="594" t="s">
        <v>142</v>
      </c>
      <c r="F4010" s="594" t="s">
        <v>144</v>
      </c>
      <c r="G4010" s="596" t="s">
        <v>2664</v>
      </c>
      <c r="H4010" s="597">
        <v>577472726</v>
      </c>
    </row>
    <row r="4011" spans="1:8">
      <c r="A4011" s="594" t="s">
        <v>132</v>
      </c>
      <c r="B4011" s="594" t="s">
        <v>401</v>
      </c>
      <c r="C4011" s="594" t="s">
        <v>301</v>
      </c>
      <c r="D4011" s="594" t="s">
        <v>1304</v>
      </c>
      <c r="E4011" s="594" t="s">
        <v>148</v>
      </c>
      <c r="F4011" s="595" t="s">
        <v>411</v>
      </c>
      <c r="G4011" s="596" t="s">
        <v>149</v>
      </c>
      <c r="H4011" s="597">
        <v>38137750</v>
      </c>
    </row>
    <row r="4012" spans="1:8">
      <c r="A4012" s="594" t="s">
        <v>132</v>
      </c>
      <c r="B4012" s="594" t="s">
        <v>401</v>
      </c>
      <c r="C4012" s="594" t="s">
        <v>301</v>
      </c>
      <c r="D4012" s="594" t="s">
        <v>1304</v>
      </c>
      <c r="E4012" s="594" t="s">
        <v>148</v>
      </c>
      <c r="F4012" s="594" t="s">
        <v>223</v>
      </c>
      <c r="G4012" s="596" t="s">
        <v>224</v>
      </c>
      <c r="H4012" s="597">
        <v>34129750</v>
      </c>
    </row>
    <row r="4013" spans="1:8">
      <c r="A4013" s="594" t="s">
        <v>132</v>
      </c>
      <c r="B4013" s="594" t="s">
        <v>401</v>
      </c>
      <c r="C4013" s="594" t="s">
        <v>301</v>
      </c>
      <c r="D4013" s="594" t="s">
        <v>1304</v>
      </c>
      <c r="E4013" s="594" t="s">
        <v>148</v>
      </c>
      <c r="F4013" s="594" t="s">
        <v>150</v>
      </c>
      <c r="G4013" s="596" t="s">
        <v>151</v>
      </c>
      <c r="H4013" s="597">
        <v>4008000</v>
      </c>
    </row>
    <row r="4014" spans="1:8">
      <c r="A4014" s="594" t="s">
        <v>132</v>
      </c>
      <c r="B4014" s="594" t="s">
        <v>401</v>
      </c>
      <c r="C4014" s="594" t="s">
        <v>301</v>
      </c>
      <c r="D4014" s="594" t="s">
        <v>1304</v>
      </c>
      <c r="E4014" s="594" t="s">
        <v>156</v>
      </c>
      <c r="F4014" s="595" t="s">
        <v>411</v>
      </c>
      <c r="G4014" s="596" t="s">
        <v>514</v>
      </c>
      <c r="H4014" s="597">
        <v>169980305</v>
      </c>
    </row>
    <row r="4015" spans="1:8">
      <c r="A4015" s="594" t="s">
        <v>132</v>
      </c>
      <c r="B4015" s="594" t="s">
        <v>401</v>
      </c>
      <c r="C4015" s="594" t="s">
        <v>301</v>
      </c>
      <c r="D4015" s="594" t="s">
        <v>1304</v>
      </c>
      <c r="E4015" s="594" t="s">
        <v>156</v>
      </c>
      <c r="F4015" s="594" t="s">
        <v>157</v>
      </c>
      <c r="G4015" s="596" t="s">
        <v>158</v>
      </c>
      <c r="H4015" s="597">
        <v>126595867</v>
      </c>
    </row>
    <row r="4016" spans="1:8">
      <c r="A4016" s="594" t="s">
        <v>132</v>
      </c>
      <c r="B4016" s="594" t="s">
        <v>401</v>
      </c>
      <c r="C4016" s="594" t="s">
        <v>301</v>
      </c>
      <c r="D4016" s="594" t="s">
        <v>1304</v>
      </c>
      <c r="E4016" s="594" t="s">
        <v>156</v>
      </c>
      <c r="F4016" s="594" t="s">
        <v>159</v>
      </c>
      <c r="G4016" s="596" t="s">
        <v>160</v>
      </c>
      <c r="H4016" s="597">
        <v>21703344</v>
      </c>
    </row>
    <row r="4017" spans="1:8">
      <c r="A4017" s="594" t="s">
        <v>132</v>
      </c>
      <c r="B4017" s="594" t="s">
        <v>401</v>
      </c>
      <c r="C4017" s="594" t="s">
        <v>301</v>
      </c>
      <c r="D4017" s="594" t="s">
        <v>1304</v>
      </c>
      <c r="E4017" s="594" t="s">
        <v>156</v>
      </c>
      <c r="F4017" s="594" t="s">
        <v>161</v>
      </c>
      <c r="G4017" s="596" t="s">
        <v>162</v>
      </c>
      <c r="H4017" s="597">
        <v>14446646</v>
      </c>
    </row>
    <row r="4018" spans="1:8">
      <c r="A4018" s="594" t="s">
        <v>132</v>
      </c>
      <c r="B4018" s="594" t="s">
        <v>401</v>
      </c>
      <c r="C4018" s="594" t="s">
        <v>301</v>
      </c>
      <c r="D4018" s="594" t="s">
        <v>1304</v>
      </c>
      <c r="E4018" s="594" t="s">
        <v>156</v>
      </c>
      <c r="F4018" s="594" t="s">
        <v>1</v>
      </c>
      <c r="G4018" s="596" t="s">
        <v>2</v>
      </c>
      <c r="H4018" s="597">
        <v>7234448</v>
      </c>
    </row>
    <row r="4019" spans="1:8">
      <c r="A4019" s="594" t="s">
        <v>132</v>
      </c>
      <c r="B4019" s="594" t="s">
        <v>401</v>
      </c>
      <c r="C4019" s="594" t="s">
        <v>301</v>
      </c>
      <c r="D4019" s="594" t="s">
        <v>1304</v>
      </c>
      <c r="E4019" s="594" t="s">
        <v>171</v>
      </c>
      <c r="F4019" s="595" t="s">
        <v>411</v>
      </c>
      <c r="G4019" s="596" t="s">
        <v>2677</v>
      </c>
      <c r="H4019" s="597">
        <v>3000000</v>
      </c>
    </row>
    <row r="4020" spans="1:8">
      <c r="A4020" s="594" t="s">
        <v>132</v>
      </c>
      <c r="B4020" s="594" t="s">
        <v>401</v>
      </c>
      <c r="C4020" s="594" t="s">
        <v>301</v>
      </c>
      <c r="D4020" s="594" t="s">
        <v>1304</v>
      </c>
      <c r="E4020" s="594" t="s">
        <v>171</v>
      </c>
      <c r="F4020" s="594" t="s">
        <v>173</v>
      </c>
      <c r="G4020" s="596" t="s">
        <v>174</v>
      </c>
      <c r="H4020" s="597">
        <v>3000000</v>
      </c>
    </row>
    <row r="4021" spans="1:8">
      <c r="A4021" s="594" t="s">
        <v>132</v>
      </c>
      <c r="B4021" s="594" t="s">
        <v>401</v>
      </c>
      <c r="C4021" s="594" t="s">
        <v>301</v>
      </c>
      <c r="D4021" s="594" t="s">
        <v>1304</v>
      </c>
      <c r="E4021" s="594" t="s">
        <v>177</v>
      </c>
      <c r="F4021" s="595" t="s">
        <v>411</v>
      </c>
      <c r="G4021" s="596" t="s">
        <v>178</v>
      </c>
      <c r="H4021" s="597">
        <v>1700000</v>
      </c>
    </row>
    <row r="4022" spans="1:8">
      <c r="A4022" s="594" t="s">
        <v>132</v>
      </c>
      <c r="B4022" s="594" t="s">
        <v>401</v>
      </c>
      <c r="C4022" s="594" t="s">
        <v>301</v>
      </c>
      <c r="D4022" s="594" t="s">
        <v>1304</v>
      </c>
      <c r="E4022" s="594" t="s">
        <v>177</v>
      </c>
      <c r="F4022" s="594" t="s">
        <v>237</v>
      </c>
      <c r="G4022" s="596" t="s">
        <v>2681</v>
      </c>
      <c r="H4022" s="597">
        <v>1700000</v>
      </c>
    </row>
    <row r="4023" spans="1:8">
      <c r="A4023" s="594" t="s">
        <v>132</v>
      </c>
      <c r="B4023" s="594" t="s">
        <v>401</v>
      </c>
      <c r="C4023" s="594" t="s">
        <v>301</v>
      </c>
      <c r="D4023" s="594" t="s">
        <v>1304</v>
      </c>
      <c r="E4023" s="594" t="s">
        <v>183</v>
      </c>
      <c r="F4023" s="595" t="s">
        <v>411</v>
      </c>
      <c r="G4023" s="596" t="s">
        <v>184</v>
      </c>
      <c r="H4023" s="597">
        <v>13000000</v>
      </c>
    </row>
    <row r="4024" spans="1:8">
      <c r="A4024" s="594" t="s">
        <v>132</v>
      </c>
      <c r="B4024" s="594" t="s">
        <v>401</v>
      </c>
      <c r="C4024" s="594" t="s">
        <v>301</v>
      </c>
      <c r="D4024" s="594" t="s">
        <v>1304</v>
      </c>
      <c r="E4024" s="594" t="s">
        <v>183</v>
      </c>
      <c r="F4024" s="594" t="s">
        <v>187</v>
      </c>
      <c r="G4024" s="596" t="s">
        <v>2683</v>
      </c>
      <c r="H4024" s="597">
        <v>13000000</v>
      </c>
    </row>
    <row r="4025" spans="1:8">
      <c r="A4025" s="594" t="s">
        <v>132</v>
      </c>
      <c r="B4025" s="594" t="s">
        <v>401</v>
      </c>
      <c r="C4025" s="594" t="s">
        <v>301</v>
      </c>
      <c r="D4025" s="594" t="s">
        <v>1304</v>
      </c>
      <c r="E4025" s="594" t="s">
        <v>738</v>
      </c>
      <c r="F4025" s="595" t="s">
        <v>411</v>
      </c>
      <c r="G4025" s="596" t="s">
        <v>739</v>
      </c>
      <c r="H4025" s="597">
        <v>202100000</v>
      </c>
    </row>
    <row r="4026" spans="1:8">
      <c r="A4026" s="594" t="s">
        <v>132</v>
      </c>
      <c r="B4026" s="594" t="s">
        <v>401</v>
      </c>
      <c r="C4026" s="594" t="s">
        <v>301</v>
      </c>
      <c r="D4026" s="594" t="s">
        <v>1304</v>
      </c>
      <c r="E4026" s="594" t="s">
        <v>738</v>
      </c>
      <c r="F4026" s="594" t="s">
        <v>740</v>
      </c>
      <c r="G4026" s="596" t="s">
        <v>741</v>
      </c>
      <c r="H4026" s="597">
        <v>202100000</v>
      </c>
    </row>
    <row r="4027" spans="1:8">
      <c r="A4027" s="594" t="s">
        <v>132</v>
      </c>
      <c r="B4027" s="594" t="s">
        <v>401</v>
      </c>
      <c r="C4027" s="594" t="s">
        <v>301</v>
      </c>
      <c r="D4027" s="594" t="s">
        <v>1304</v>
      </c>
      <c r="E4027" s="594" t="s">
        <v>744</v>
      </c>
      <c r="F4027" s="595" t="s">
        <v>411</v>
      </c>
      <c r="G4027" s="596" t="s">
        <v>2686</v>
      </c>
      <c r="H4027" s="597">
        <v>701219</v>
      </c>
    </row>
    <row r="4028" spans="1:8">
      <c r="A4028" s="594" t="s">
        <v>132</v>
      </c>
      <c r="B4028" s="594" t="s">
        <v>401</v>
      </c>
      <c r="C4028" s="594" t="s">
        <v>301</v>
      </c>
      <c r="D4028" s="594" t="s">
        <v>1304</v>
      </c>
      <c r="E4028" s="594" t="s">
        <v>744</v>
      </c>
      <c r="F4028" s="594" t="s">
        <v>746</v>
      </c>
      <c r="G4028" s="596" t="s">
        <v>2690</v>
      </c>
      <c r="H4028" s="597">
        <v>701219</v>
      </c>
    </row>
    <row r="4029" spans="1:8">
      <c r="A4029" s="594" t="s">
        <v>132</v>
      </c>
      <c r="B4029" s="594" t="s">
        <v>401</v>
      </c>
      <c r="C4029" s="594" t="s">
        <v>301</v>
      </c>
      <c r="D4029" s="594" t="s">
        <v>1304</v>
      </c>
      <c r="E4029" s="594" t="s">
        <v>189</v>
      </c>
      <c r="F4029" s="595" t="s">
        <v>411</v>
      </c>
      <c r="G4029" s="596" t="s">
        <v>190</v>
      </c>
      <c r="H4029" s="597">
        <v>1287900000</v>
      </c>
    </row>
    <row r="4030" spans="1:8">
      <c r="A4030" s="594" t="s">
        <v>132</v>
      </c>
      <c r="B4030" s="594" t="s">
        <v>401</v>
      </c>
      <c r="C4030" s="594" t="s">
        <v>301</v>
      </c>
      <c r="D4030" s="594" t="s">
        <v>1304</v>
      </c>
      <c r="E4030" s="594" t="s">
        <v>189</v>
      </c>
      <c r="F4030" s="594" t="s">
        <v>773</v>
      </c>
      <c r="G4030" s="596" t="s">
        <v>2695</v>
      </c>
      <c r="H4030" s="597">
        <v>127122700</v>
      </c>
    </row>
    <row r="4031" spans="1:8">
      <c r="A4031" s="594" t="s">
        <v>132</v>
      </c>
      <c r="B4031" s="594" t="s">
        <v>401</v>
      </c>
      <c r="C4031" s="594" t="s">
        <v>301</v>
      </c>
      <c r="D4031" s="594" t="s">
        <v>1304</v>
      </c>
      <c r="E4031" s="594" t="s">
        <v>189</v>
      </c>
      <c r="F4031" s="594" t="s">
        <v>13</v>
      </c>
      <c r="G4031" s="596" t="s">
        <v>2732</v>
      </c>
      <c r="H4031" s="597">
        <v>6800000</v>
      </c>
    </row>
    <row r="4032" spans="1:8">
      <c r="A4032" s="594" t="s">
        <v>132</v>
      </c>
      <c r="B4032" s="594" t="s">
        <v>401</v>
      </c>
      <c r="C4032" s="594" t="s">
        <v>301</v>
      </c>
      <c r="D4032" s="594" t="s">
        <v>1304</v>
      </c>
      <c r="E4032" s="594" t="s">
        <v>189</v>
      </c>
      <c r="F4032" s="594" t="s">
        <v>37</v>
      </c>
      <c r="G4032" s="596" t="s">
        <v>2696</v>
      </c>
      <c r="H4032" s="597">
        <v>943559300</v>
      </c>
    </row>
    <row r="4033" spans="1:8">
      <c r="A4033" s="594" t="s">
        <v>132</v>
      </c>
      <c r="B4033" s="594" t="s">
        <v>401</v>
      </c>
      <c r="C4033" s="594" t="s">
        <v>301</v>
      </c>
      <c r="D4033" s="594" t="s">
        <v>1304</v>
      </c>
      <c r="E4033" s="594" t="s">
        <v>189</v>
      </c>
      <c r="F4033" s="594" t="s">
        <v>192</v>
      </c>
      <c r="G4033" s="596" t="s">
        <v>195</v>
      </c>
      <c r="H4033" s="597">
        <v>210418000</v>
      </c>
    </row>
    <row r="4034" spans="1:8">
      <c r="A4034" s="594" t="s">
        <v>132</v>
      </c>
      <c r="B4034" s="594" t="s">
        <v>401</v>
      </c>
      <c r="C4034" s="594" t="s">
        <v>301</v>
      </c>
      <c r="D4034" s="594" t="s">
        <v>1304</v>
      </c>
      <c r="E4034" s="594" t="s">
        <v>573</v>
      </c>
      <c r="F4034" s="595" t="s">
        <v>411</v>
      </c>
      <c r="G4034" s="596" t="s">
        <v>2703</v>
      </c>
      <c r="H4034" s="597">
        <v>4008000</v>
      </c>
    </row>
    <row r="4035" spans="1:8">
      <c r="A4035" s="594" t="s">
        <v>132</v>
      </c>
      <c r="B4035" s="594" t="s">
        <v>401</v>
      </c>
      <c r="C4035" s="594" t="s">
        <v>301</v>
      </c>
      <c r="D4035" s="594" t="s">
        <v>1304</v>
      </c>
      <c r="E4035" s="594" t="s">
        <v>573</v>
      </c>
      <c r="F4035" s="594" t="s">
        <v>574</v>
      </c>
      <c r="G4035" s="596" t="s">
        <v>2704</v>
      </c>
      <c r="H4035" s="597">
        <v>4008000</v>
      </c>
    </row>
    <row r="4036" spans="1:8">
      <c r="A4036" s="594" t="s">
        <v>132</v>
      </c>
      <c r="B4036" s="594" t="s">
        <v>401</v>
      </c>
      <c r="C4036" s="594" t="s">
        <v>301</v>
      </c>
      <c r="D4036" s="594" t="s">
        <v>2751</v>
      </c>
      <c r="E4036" s="595" t="s">
        <v>411</v>
      </c>
      <c r="F4036" s="595" t="s">
        <v>411</v>
      </c>
      <c r="G4036" s="596" t="s">
        <v>2752</v>
      </c>
      <c r="H4036" s="597">
        <v>36475121331</v>
      </c>
    </row>
    <row r="4037" spans="1:8">
      <c r="A4037" s="594" t="s">
        <v>132</v>
      </c>
      <c r="B4037" s="594" t="s">
        <v>401</v>
      </c>
      <c r="C4037" s="594" t="s">
        <v>301</v>
      </c>
      <c r="D4037" s="594" t="s">
        <v>2751</v>
      </c>
      <c r="E4037" s="594" t="s">
        <v>269</v>
      </c>
      <c r="F4037" s="595" t="s">
        <v>411</v>
      </c>
      <c r="G4037" s="596" t="s">
        <v>2762</v>
      </c>
      <c r="H4037" s="597">
        <v>968584650</v>
      </c>
    </row>
    <row r="4038" spans="1:8">
      <c r="A4038" s="594" t="s">
        <v>132</v>
      </c>
      <c r="B4038" s="594" t="s">
        <v>401</v>
      </c>
      <c r="C4038" s="594" t="s">
        <v>301</v>
      </c>
      <c r="D4038" s="594" t="s">
        <v>2751</v>
      </c>
      <c r="E4038" s="594" t="s">
        <v>269</v>
      </c>
      <c r="F4038" s="594" t="s">
        <v>271</v>
      </c>
      <c r="G4038" s="596" t="s">
        <v>2763</v>
      </c>
      <c r="H4038" s="597">
        <v>945089650</v>
      </c>
    </row>
    <row r="4039" spans="1:8">
      <c r="A4039" s="594" t="s">
        <v>132</v>
      </c>
      <c r="B4039" s="594" t="s">
        <v>401</v>
      </c>
      <c r="C4039" s="594" t="s">
        <v>301</v>
      </c>
      <c r="D4039" s="594" t="s">
        <v>2751</v>
      </c>
      <c r="E4039" s="594" t="s">
        <v>269</v>
      </c>
      <c r="F4039" s="594" t="s">
        <v>1175</v>
      </c>
      <c r="G4039" s="596" t="s">
        <v>2791</v>
      </c>
      <c r="H4039" s="597">
        <v>23495000</v>
      </c>
    </row>
    <row r="4040" spans="1:8">
      <c r="A4040" s="594" t="s">
        <v>132</v>
      </c>
      <c r="B4040" s="594" t="s">
        <v>401</v>
      </c>
      <c r="C4040" s="594" t="s">
        <v>301</v>
      </c>
      <c r="D4040" s="594" t="s">
        <v>2751</v>
      </c>
      <c r="E4040" s="594" t="s">
        <v>260</v>
      </c>
      <c r="F4040" s="595" t="s">
        <v>411</v>
      </c>
      <c r="G4040" s="596" t="s">
        <v>261</v>
      </c>
      <c r="H4040" s="597">
        <v>34141171681</v>
      </c>
    </row>
    <row r="4041" spans="1:8">
      <c r="A4041" s="594" t="s">
        <v>132</v>
      </c>
      <c r="B4041" s="594" t="s">
        <v>401</v>
      </c>
      <c r="C4041" s="594" t="s">
        <v>301</v>
      </c>
      <c r="D4041" s="594" t="s">
        <v>2751</v>
      </c>
      <c r="E4041" s="594" t="s">
        <v>260</v>
      </c>
      <c r="F4041" s="594" t="s">
        <v>262</v>
      </c>
      <c r="G4041" s="596" t="s">
        <v>2707</v>
      </c>
      <c r="H4041" s="597">
        <v>34141171681</v>
      </c>
    </row>
    <row r="4042" spans="1:8">
      <c r="A4042" s="594" t="s">
        <v>132</v>
      </c>
      <c r="B4042" s="594" t="s">
        <v>401</v>
      </c>
      <c r="C4042" s="594" t="s">
        <v>301</v>
      </c>
      <c r="D4042" s="594" t="s">
        <v>2751</v>
      </c>
      <c r="E4042" s="594" t="s">
        <v>49</v>
      </c>
      <c r="F4042" s="595" t="s">
        <v>411</v>
      </c>
      <c r="G4042" s="596" t="s">
        <v>50</v>
      </c>
      <c r="H4042" s="597">
        <v>51419000</v>
      </c>
    </row>
    <row r="4043" spans="1:8">
      <c r="A4043" s="594" t="s">
        <v>132</v>
      </c>
      <c r="B4043" s="594" t="s">
        <v>401</v>
      </c>
      <c r="C4043" s="594" t="s">
        <v>301</v>
      </c>
      <c r="D4043" s="594" t="s">
        <v>2751</v>
      </c>
      <c r="E4043" s="594" t="s">
        <v>49</v>
      </c>
      <c r="F4043" s="594" t="s">
        <v>1186</v>
      </c>
      <c r="G4043" s="596" t="s">
        <v>1185</v>
      </c>
      <c r="H4043" s="597">
        <v>51419000</v>
      </c>
    </row>
    <row r="4044" spans="1:8">
      <c r="A4044" s="594" t="s">
        <v>132</v>
      </c>
      <c r="B4044" s="594" t="s">
        <v>401</v>
      </c>
      <c r="C4044" s="594" t="s">
        <v>301</v>
      </c>
      <c r="D4044" s="594" t="s">
        <v>2751</v>
      </c>
      <c r="E4044" s="594" t="s">
        <v>53</v>
      </c>
      <c r="F4044" s="595" t="s">
        <v>411</v>
      </c>
      <c r="G4044" s="596" t="s">
        <v>193</v>
      </c>
      <c r="H4044" s="597">
        <v>1313946000</v>
      </c>
    </row>
    <row r="4045" spans="1:8">
      <c r="A4045" s="594" t="s">
        <v>132</v>
      </c>
      <c r="B4045" s="594" t="s">
        <v>401</v>
      </c>
      <c r="C4045" s="594" t="s">
        <v>301</v>
      </c>
      <c r="D4045" s="594" t="s">
        <v>2751</v>
      </c>
      <c r="E4045" s="594" t="s">
        <v>53</v>
      </c>
      <c r="F4045" s="594" t="s">
        <v>54</v>
      </c>
      <c r="G4045" s="596" t="s">
        <v>55</v>
      </c>
      <c r="H4045" s="597">
        <v>559725000</v>
      </c>
    </row>
    <row r="4046" spans="1:8">
      <c r="A4046" s="594" t="s">
        <v>132</v>
      </c>
      <c r="B4046" s="594" t="s">
        <v>401</v>
      </c>
      <c r="C4046" s="594" t="s">
        <v>301</v>
      </c>
      <c r="D4046" s="594" t="s">
        <v>2751</v>
      </c>
      <c r="E4046" s="594" t="s">
        <v>53</v>
      </c>
      <c r="F4046" s="594" t="s">
        <v>56</v>
      </c>
      <c r="G4046" s="596" t="s">
        <v>57</v>
      </c>
      <c r="H4046" s="597">
        <v>754221000</v>
      </c>
    </row>
    <row r="4047" spans="1:8">
      <c r="A4047" s="594" t="s">
        <v>132</v>
      </c>
      <c r="B4047" s="594" t="s">
        <v>401</v>
      </c>
      <c r="C4047" s="594" t="s">
        <v>276</v>
      </c>
      <c r="D4047" s="595" t="s">
        <v>411</v>
      </c>
      <c r="E4047" s="595" t="s">
        <v>411</v>
      </c>
      <c r="F4047" s="595" t="s">
        <v>411</v>
      </c>
      <c r="G4047" s="596" t="s">
        <v>1966</v>
      </c>
      <c r="H4047" s="597">
        <v>83530889210</v>
      </c>
    </row>
    <row r="4048" spans="1:8">
      <c r="A4048" s="594" t="s">
        <v>132</v>
      </c>
      <c r="B4048" s="594" t="s">
        <v>401</v>
      </c>
      <c r="C4048" s="594" t="s">
        <v>276</v>
      </c>
      <c r="D4048" s="594" t="s">
        <v>278</v>
      </c>
      <c r="E4048" s="595" t="s">
        <v>411</v>
      </c>
      <c r="F4048" s="595" t="s">
        <v>411</v>
      </c>
      <c r="G4048" s="596" t="s">
        <v>2771</v>
      </c>
      <c r="H4048" s="597">
        <v>311300132</v>
      </c>
    </row>
    <row r="4049" spans="1:8">
      <c r="A4049" s="594" t="s">
        <v>132</v>
      </c>
      <c r="B4049" s="594" t="s">
        <v>401</v>
      </c>
      <c r="C4049" s="594" t="s">
        <v>276</v>
      </c>
      <c r="D4049" s="594" t="s">
        <v>278</v>
      </c>
      <c r="E4049" s="594" t="s">
        <v>269</v>
      </c>
      <c r="F4049" s="595" t="s">
        <v>411</v>
      </c>
      <c r="G4049" s="596" t="s">
        <v>2762</v>
      </c>
      <c r="H4049" s="597">
        <v>154796417</v>
      </c>
    </row>
    <row r="4050" spans="1:8">
      <c r="A4050" s="594" t="s">
        <v>132</v>
      </c>
      <c r="B4050" s="594" t="s">
        <v>401</v>
      </c>
      <c r="C4050" s="594" t="s">
        <v>276</v>
      </c>
      <c r="D4050" s="594" t="s">
        <v>278</v>
      </c>
      <c r="E4050" s="594" t="s">
        <v>269</v>
      </c>
      <c r="F4050" s="594" t="s">
        <v>271</v>
      </c>
      <c r="G4050" s="596" t="s">
        <v>2763</v>
      </c>
      <c r="H4050" s="597">
        <v>154796417</v>
      </c>
    </row>
    <row r="4051" spans="1:8">
      <c r="A4051" s="594" t="s">
        <v>132</v>
      </c>
      <c r="B4051" s="594" t="s">
        <v>401</v>
      </c>
      <c r="C4051" s="594" t="s">
        <v>276</v>
      </c>
      <c r="D4051" s="594" t="s">
        <v>278</v>
      </c>
      <c r="E4051" s="594" t="s">
        <v>53</v>
      </c>
      <c r="F4051" s="595" t="s">
        <v>411</v>
      </c>
      <c r="G4051" s="596" t="s">
        <v>193</v>
      </c>
      <c r="H4051" s="597">
        <v>156503715</v>
      </c>
    </row>
    <row r="4052" spans="1:8">
      <c r="A4052" s="594" t="s">
        <v>132</v>
      </c>
      <c r="B4052" s="594" t="s">
        <v>401</v>
      </c>
      <c r="C4052" s="594" t="s">
        <v>276</v>
      </c>
      <c r="D4052" s="594" t="s">
        <v>278</v>
      </c>
      <c r="E4052" s="594" t="s">
        <v>53</v>
      </c>
      <c r="F4052" s="594" t="s">
        <v>54</v>
      </c>
      <c r="G4052" s="596" t="s">
        <v>55</v>
      </c>
      <c r="H4052" s="597">
        <v>156503715</v>
      </c>
    </row>
    <row r="4053" spans="1:8">
      <c r="A4053" s="594" t="s">
        <v>132</v>
      </c>
      <c r="B4053" s="594" t="s">
        <v>401</v>
      </c>
      <c r="C4053" s="594" t="s">
        <v>276</v>
      </c>
      <c r="D4053" s="594" t="s">
        <v>2734</v>
      </c>
      <c r="E4053" s="595" t="s">
        <v>411</v>
      </c>
      <c r="F4053" s="595" t="s">
        <v>411</v>
      </c>
      <c r="G4053" s="596" t="s">
        <v>2735</v>
      </c>
      <c r="H4053" s="597">
        <v>83219589078</v>
      </c>
    </row>
    <row r="4054" spans="1:8">
      <c r="A4054" s="594" t="s">
        <v>132</v>
      </c>
      <c r="B4054" s="594" t="s">
        <v>401</v>
      </c>
      <c r="C4054" s="594" t="s">
        <v>276</v>
      </c>
      <c r="D4054" s="594" t="s">
        <v>2734</v>
      </c>
      <c r="E4054" s="594" t="s">
        <v>142</v>
      </c>
      <c r="F4054" s="595" t="s">
        <v>411</v>
      </c>
      <c r="G4054" s="596" t="s">
        <v>143</v>
      </c>
      <c r="H4054" s="597">
        <v>5122284013</v>
      </c>
    </row>
    <row r="4055" spans="1:8">
      <c r="A4055" s="594" t="s">
        <v>132</v>
      </c>
      <c r="B4055" s="594" t="s">
        <v>401</v>
      </c>
      <c r="C4055" s="594" t="s">
        <v>276</v>
      </c>
      <c r="D4055" s="594" t="s">
        <v>2734</v>
      </c>
      <c r="E4055" s="594" t="s">
        <v>142</v>
      </c>
      <c r="F4055" s="594" t="s">
        <v>144</v>
      </c>
      <c r="G4055" s="596" t="s">
        <v>2664</v>
      </c>
      <c r="H4055" s="597">
        <v>4845611613</v>
      </c>
    </row>
    <row r="4056" spans="1:8">
      <c r="A4056" s="594" t="s">
        <v>132</v>
      </c>
      <c r="B4056" s="594" t="s">
        <v>401</v>
      </c>
      <c r="C4056" s="594" t="s">
        <v>276</v>
      </c>
      <c r="D4056" s="594" t="s">
        <v>2734</v>
      </c>
      <c r="E4056" s="594" t="s">
        <v>142</v>
      </c>
      <c r="F4056" s="594" t="s">
        <v>146</v>
      </c>
      <c r="G4056" s="596" t="s">
        <v>2665</v>
      </c>
      <c r="H4056" s="597">
        <v>276672400</v>
      </c>
    </row>
    <row r="4057" spans="1:8">
      <c r="A4057" s="594" t="s">
        <v>132</v>
      </c>
      <c r="B4057" s="594" t="s">
        <v>401</v>
      </c>
      <c r="C4057" s="594" t="s">
        <v>276</v>
      </c>
      <c r="D4057" s="594" t="s">
        <v>2734</v>
      </c>
      <c r="E4057" s="594" t="s">
        <v>202</v>
      </c>
      <c r="F4057" s="595" t="s">
        <v>411</v>
      </c>
      <c r="G4057" s="596" t="s">
        <v>2719</v>
      </c>
      <c r="H4057" s="597">
        <v>56820900</v>
      </c>
    </row>
    <row r="4058" spans="1:8">
      <c r="A4058" s="594" t="s">
        <v>132</v>
      </c>
      <c r="B4058" s="594" t="s">
        <v>401</v>
      </c>
      <c r="C4058" s="594" t="s">
        <v>276</v>
      </c>
      <c r="D4058" s="594" t="s">
        <v>2734</v>
      </c>
      <c r="E4058" s="594" t="s">
        <v>202</v>
      </c>
      <c r="F4058" s="594" t="s">
        <v>767</v>
      </c>
      <c r="G4058" s="596" t="s">
        <v>2720</v>
      </c>
      <c r="H4058" s="597">
        <v>56820900</v>
      </c>
    </row>
    <row r="4059" spans="1:8">
      <c r="A4059" s="594" t="s">
        <v>132</v>
      </c>
      <c r="B4059" s="594" t="s">
        <v>401</v>
      </c>
      <c r="C4059" s="594" t="s">
        <v>276</v>
      </c>
      <c r="D4059" s="594" t="s">
        <v>2734</v>
      </c>
      <c r="E4059" s="594" t="s">
        <v>148</v>
      </c>
      <c r="F4059" s="595" t="s">
        <v>411</v>
      </c>
      <c r="G4059" s="596" t="s">
        <v>149</v>
      </c>
      <c r="H4059" s="597">
        <v>1225539657</v>
      </c>
    </row>
    <row r="4060" spans="1:8">
      <c r="A4060" s="594" t="s">
        <v>132</v>
      </c>
      <c r="B4060" s="594" t="s">
        <v>401</v>
      </c>
      <c r="C4060" s="594" t="s">
        <v>276</v>
      </c>
      <c r="D4060" s="594" t="s">
        <v>2734</v>
      </c>
      <c r="E4060" s="594" t="s">
        <v>148</v>
      </c>
      <c r="F4060" s="594" t="s">
        <v>223</v>
      </c>
      <c r="G4060" s="596" t="s">
        <v>224</v>
      </c>
      <c r="H4060" s="597">
        <v>233057775</v>
      </c>
    </row>
    <row r="4061" spans="1:8">
      <c r="A4061" s="594" t="s">
        <v>132</v>
      </c>
      <c r="B4061" s="594" t="s">
        <v>401</v>
      </c>
      <c r="C4061" s="594" t="s">
        <v>276</v>
      </c>
      <c r="D4061" s="594" t="s">
        <v>2734</v>
      </c>
      <c r="E4061" s="594" t="s">
        <v>148</v>
      </c>
      <c r="F4061" s="594" t="s">
        <v>603</v>
      </c>
      <c r="G4061" s="596" t="s">
        <v>604</v>
      </c>
      <c r="H4061" s="597">
        <v>38736000</v>
      </c>
    </row>
    <row r="4062" spans="1:8">
      <c r="A4062" s="594" t="s">
        <v>132</v>
      </c>
      <c r="B4062" s="594" t="s">
        <v>401</v>
      </c>
      <c r="C4062" s="594" t="s">
        <v>276</v>
      </c>
      <c r="D4062" s="594" t="s">
        <v>2734</v>
      </c>
      <c r="E4062" s="594" t="s">
        <v>148</v>
      </c>
      <c r="F4062" s="594" t="s">
        <v>1075</v>
      </c>
      <c r="G4062" s="596" t="s">
        <v>2666</v>
      </c>
      <c r="H4062" s="597">
        <v>897751982</v>
      </c>
    </row>
    <row r="4063" spans="1:8">
      <c r="A4063" s="594" t="s">
        <v>132</v>
      </c>
      <c r="B4063" s="594" t="s">
        <v>401</v>
      </c>
      <c r="C4063" s="594" t="s">
        <v>276</v>
      </c>
      <c r="D4063" s="594" t="s">
        <v>2734</v>
      </c>
      <c r="E4063" s="594" t="s">
        <v>148</v>
      </c>
      <c r="F4063" s="594" t="s">
        <v>26</v>
      </c>
      <c r="G4063" s="596" t="s">
        <v>2727</v>
      </c>
      <c r="H4063" s="597">
        <v>9424000</v>
      </c>
    </row>
    <row r="4064" spans="1:8">
      <c r="A4064" s="594" t="s">
        <v>132</v>
      </c>
      <c r="B4064" s="594" t="s">
        <v>401</v>
      </c>
      <c r="C4064" s="594" t="s">
        <v>276</v>
      </c>
      <c r="D4064" s="594" t="s">
        <v>2734</v>
      </c>
      <c r="E4064" s="594" t="s">
        <v>148</v>
      </c>
      <c r="F4064" s="594" t="s">
        <v>150</v>
      </c>
      <c r="G4064" s="596" t="s">
        <v>151</v>
      </c>
      <c r="H4064" s="597">
        <v>32306800</v>
      </c>
    </row>
    <row r="4065" spans="1:8">
      <c r="A4065" s="594" t="s">
        <v>132</v>
      </c>
      <c r="B4065" s="594" t="s">
        <v>401</v>
      </c>
      <c r="C4065" s="594" t="s">
        <v>276</v>
      </c>
      <c r="D4065" s="594" t="s">
        <v>2734</v>
      </c>
      <c r="E4065" s="594" t="s">
        <v>148</v>
      </c>
      <c r="F4065" s="594" t="s">
        <v>605</v>
      </c>
      <c r="G4065" s="596" t="s">
        <v>2668</v>
      </c>
      <c r="H4065" s="597">
        <v>13873100</v>
      </c>
    </row>
    <row r="4066" spans="1:8">
      <c r="A4066" s="594" t="s">
        <v>132</v>
      </c>
      <c r="B4066" s="594" t="s">
        <v>401</v>
      </c>
      <c r="C4066" s="594" t="s">
        <v>276</v>
      </c>
      <c r="D4066" s="594" t="s">
        <v>2734</v>
      </c>
      <c r="E4066" s="594" t="s">
        <v>148</v>
      </c>
      <c r="F4066" s="594" t="s">
        <v>624</v>
      </c>
      <c r="G4066" s="596" t="s">
        <v>2774</v>
      </c>
      <c r="H4066" s="597">
        <v>390000</v>
      </c>
    </row>
    <row r="4067" spans="1:8">
      <c r="A4067" s="594" t="s">
        <v>132</v>
      </c>
      <c r="B4067" s="594" t="s">
        <v>401</v>
      </c>
      <c r="C4067" s="594" t="s">
        <v>276</v>
      </c>
      <c r="D4067" s="594" t="s">
        <v>2734</v>
      </c>
      <c r="E4067" s="594" t="s">
        <v>156</v>
      </c>
      <c r="F4067" s="595" t="s">
        <v>411</v>
      </c>
      <c r="G4067" s="596" t="s">
        <v>514</v>
      </c>
      <c r="H4067" s="597">
        <v>1268035492</v>
      </c>
    </row>
    <row r="4068" spans="1:8">
      <c r="A4068" s="594" t="s">
        <v>132</v>
      </c>
      <c r="B4068" s="594" t="s">
        <v>401</v>
      </c>
      <c r="C4068" s="594" t="s">
        <v>276</v>
      </c>
      <c r="D4068" s="594" t="s">
        <v>2734</v>
      </c>
      <c r="E4068" s="594" t="s">
        <v>156</v>
      </c>
      <c r="F4068" s="594" t="s">
        <v>157</v>
      </c>
      <c r="G4068" s="596" t="s">
        <v>158</v>
      </c>
      <c r="H4068" s="597">
        <v>948398894</v>
      </c>
    </row>
    <row r="4069" spans="1:8">
      <c r="A4069" s="594" t="s">
        <v>132</v>
      </c>
      <c r="B4069" s="594" t="s">
        <v>401</v>
      </c>
      <c r="C4069" s="594" t="s">
        <v>276</v>
      </c>
      <c r="D4069" s="594" t="s">
        <v>2734</v>
      </c>
      <c r="E4069" s="594" t="s">
        <v>156</v>
      </c>
      <c r="F4069" s="594" t="s">
        <v>159</v>
      </c>
      <c r="G4069" s="596" t="s">
        <v>160</v>
      </c>
      <c r="H4069" s="597">
        <v>162587013</v>
      </c>
    </row>
    <row r="4070" spans="1:8">
      <c r="A4070" s="594" t="s">
        <v>132</v>
      </c>
      <c r="B4070" s="594" t="s">
        <v>401</v>
      </c>
      <c r="C4070" s="594" t="s">
        <v>276</v>
      </c>
      <c r="D4070" s="594" t="s">
        <v>2734</v>
      </c>
      <c r="E4070" s="594" t="s">
        <v>156</v>
      </c>
      <c r="F4070" s="594" t="s">
        <v>161</v>
      </c>
      <c r="G4070" s="596" t="s">
        <v>162</v>
      </c>
      <c r="H4070" s="597">
        <v>105106842</v>
      </c>
    </row>
    <row r="4071" spans="1:8">
      <c r="A4071" s="594" t="s">
        <v>132</v>
      </c>
      <c r="B4071" s="594" t="s">
        <v>401</v>
      </c>
      <c r="C4071" s="594" t="s">
        <v>276</v>
      </c>
      <c r="D4071" s="594" t="s">
        <v>2734</v>
      </c>
      <c r="E4071" s="594" t="s">
        <v>156</v>
      </c>
      <c r="F4071" s="594" t="s">
        <v>1</v>
      </c>
      <c r="G4071" s="596" t="s">
        <v>2</v>
      </c>
      <c r="H4071" s="597">
        <v>51942743</v>
      </c>
    </row>
    <row r="4072" spans="1:8">
      <c r="A4072" s="594" t="s">
        <v>132</v>
      </c>
      <c r="B4072" s="594" t="s">
        <v>401</v>
      </c>
      <c r="C4072" s="594" t="s">
        <v>276</v>
      </c>
      <c r="D4072" s="594" t="s">
        <v>2734</v>
      </c>
      <c r="E4072" s="594" t="s">
        <v>163</v>
      </c>
      <c r="F4072" s="595" t="s">
        <v>411</v>
      </c>
      <c r="G4072" s="596" t="s">
        <v>164</v>
      </c>
      <c r="H4072" s="597">
        <v>305199300</v>
      </c>
    </row>
    <row r="4073" spans="1:8">
      <c r="A4073" s="594" t="s">
        <v>132</v>
      </c>
      <c r="B4073" s="594" t="s">
        <v>401</v>
      </c>
      <c r="C4073" s="594" t="s">
        <v>276</v>
      </c>
      <c r="D4073" s="594" t="s">
        <v>2734</v>
      </c>
      <c r="E4073" s="594" t="s">
        <v>163</v>
      </c>
      <c r="F4073" s="594" t="s">
        <v>1060</v>
      </c>
      <c r="G4073" s="596" t="s">
        <v>2672</v>
      </c>
      <c r="H4073" s="597">
        <v>305199300</v>
      </c>
    </row>
    <row r="4074" spans="1:8">
      <c r="A4074" s="594" t="s">
        <v>132</v>
      </c>
      <c r="B4074" s="594" t="s">
        <v>401</v>
      </c>
      <c r="C4074" s="594" t="s">
        <v>276</v>
      </c>
      <c r="D4074" s="594" t="s">
        <v>2734</v>
      </c>
      <c r="E4074" s="594" t="s">
        <v>167</v>
      </c>
      <c r="F4074" s="595" t="s">
        <v>411</v>
      </c>
      <c r="G4074" s="596" t="s">
        <v>168</v>
      </c>
      <c r="H4074" s="597">
        <v>1106385810</v>
      </c>
    </row>
    <row r="4075" spans="1:8">
      <c r="A4075" s="594" t="s">
        <v>132</v>
      </c>
      <c r="B4075" s="594" t="s">
        <v>401</v>
      </c>
      <c r="C4075" s="594" t="s">
        <v>276</v>
      </c>
      <c r="D4075" s="594" t="s">
        <v>2734</v>
      </c>
      <c r="E4075" s="594" t="s">
        <v>167</v>
      </c>
      <c r="F4075" s="594" t="s">
        <v>228</v>
      </c>
      <c r="G4075" s="596" t="s">
        <v>2673</v>
      </c>
      <c r="H4075" s="597">
        <v>231570667</v>
      </c>
    </row>
    <row r="4076" spans="1:8">
      <c r="A4076" s="594" t="s">
        <v>132</v>
      </c>
      <c r="B4076" s="594" t="s">
        <v>401</v>
      </c>
      <c r="C4076" s="594" t="s">
        <v>276</v>
      </c>
      <c r="D4076" s="594" t="s">
        <v>2734</v>
      </c>
      <c r="E4076" s="594" t="s">
        <v>167</v>
      </c>
      <c r="F4076" s="594" t="s">
        <v>169</v>
      </c>
      <c r="G4076" s="596" t="s">
        <v>2674</v>
      </c>
      <c r="H4076" s="597">
        <v>13638296</v>
      </c>
    </row>
    <row r="4077" spans="1:8">
      <c r="A4077" s="594" t="s">
        <v>132</v>
      </c>
      <c r="B4077" s="594" t="s">
        <v>401</v>
      </c>
      <c r="C4077" s="594" t="s">
        <v>276</v>
      </c>
      <c r="D4077" s="594" t="s">
        <v>2734</v>
      </c>
      <c r="E4077" s="594" t="s">
        <v>167</v>
      </c>
      <c r="F4077" s="594" t="s">
        <v>230</v>
      </c>
      <c r="G4077" s="596" t="s">
        <v>2675</v>
      </c>
      <c r="H4077" s="597">
        <v>720930799</v>
      </c>
    </row>
    <row r="4078" spans="1:8">
      <c r="A4078" s="594" t="s">
        <v>132</v>
      </c>
      <c r="B4078" s="594" t="s">
        <v>401</v>
      </c>
      <c r="C4078" s="594" t="s">
        <v>276</v>
      </c>
      <c r="D4078" s="594" t="s">
        <v>2734</v>
      </c>
      <c r="E4078" s="594" t="s">
        <v>167</v>
      </c>
      <c r="F4078" s="594" t="s">
        <v>214</v>
      </c>
      <c r="G4078" s="596" t="s">
        <v>2676</v>
      </c>
      <c r="H4078" s="597">
        <v>930000</v>
      </c>
    </row>
    <row r="4079" spans="1:8">
      <c r="A4079" s="594" t="s">
        <v>132</v>
      </c>
      <c r="B4079" s="594" t="s">
        <v>401</v>
      </c>
      <c r="C4079" s="594" t="s">
        <v>276</v>
      </c>
      <c r="D4079" s="594" t="s">
        <v>2734</v>
      </c>
      <c r="E4079" s="594" t="s">
        <v>167</v>
      </c>
      <c r="F4079" s="594" t="s">
        <v>354</v>
      </c>
      <c r="G4079" s="596" t="s">
        <v>2736</v>
      </c>
      <c r="H4079" s="597">
        <v>109556048</v>
      </c>
    </row>
    <row r="4080" spans="1:8">
      <c r="A4080" s="594" t="s">
        <v>132</v>
      </c>
      <c r="B4080" s="594" t="s">
        <v>401</v>
      </c>
      <c r="C4080" s="594" t="s">
        <v>276</v>
      </c>
      <c r="D4080" s="594" t="s">
        <v>2734</v>
      </c>
      <c r="E4080" s="594" t="s">
        <v>167</v>
      </c>
      <c r="F4080" s="594" t="s">
        <v>232</v>
      </c>
      <c r="G4080" s="596" t="s">
        <v>195</v>
      </c>
      <c r="H4080" s="597">
        <v>29760000</v>
      </c>
    </row>
    <row r="4081" spans="1:8">
      <c r="A4081" s="594" t="s">
        <v>132</v>
      </c>
      <c r="B4081" s="594" t="s">
        <v>401</v>
      </c>
      <c r="C4081" s="594" t="s">
        <v>276</v>
      </c>
      <c r="D4081" s="594" t="s">
        <v>2734</v>
      </c>
      <c r="E4081" s="594" t="s">
        <v>171</v>
      </c>
      <c r="F4081" s="595" t="s">
        <v>411</v>
      </c>
      <c r="G4081" s="596" t="s">
        <v>2677</v>
      </c>
      <c r="H4081" s="597">
        <v>423213283</v>
      </c>
    </row>
    <row r="4082" spans="1:8">
      <c r="A4082" s="594" t="s">
        <v>132</v>
      </c>
      <c r="B4082" s="594" t="s">
        <v>401</v>
      </c>
      <c r="C4082" s="594" t="s">
        <v>276</v>
      </c>
      <c r="D4082" s="594" t="s">
        <v>2734</v>
      </c>
      <c r="E4082" s="594" t="s">
        <v>171</v>
      </c>
      <c r="F4082" s="594" t="s">
        <v>173</v>
      </c>
      <c r="G4082" s="596" t="s">
        <v>174</v>
      </c>
      <c r="H4082" s="597">
        <v>245465283</v>
      </c>
    </row>
    <row r="4083" spans="1:8">
      <c r="A4083" s="594" t="s">
        <v>132</v>
      </c>
      <c r="B4083" s="594" t="s">
        <v>401</v>
      </c>
      <c r="C4083" s="594" t="s">
        <v>276</v>
      </c>
      <c r="D4083" s="594" t="s">
        <v>2734</v>
      </c>
      <c r="E4083" s="594" t="s">
        <v>171</v>
      </c>
      <c r="F4083" s="594" t="s">
        <v>216</v>
      </c>
      <c r="G4083" s="596" t="s">
        <v>217</v>
      </c>
      <c r="H4083" s="597">
        <v>54616000</v>
      </c>
    </row>
    <row r="4084" spans="1:8">
      <c r="A4084" s="594" t="s">
        <v>132</v>
      </c>
      <c r="B4084" s="594" t="s">
        <v>401</v>
      </c>
      <c r="C4084" s="594" t="s">
        <v>276</v>
      </c>
      <c r="D4084" s="594" t="s">
        <v>2734</v>
      </c>
      <c r="E4084" s="594" t="s">
        <v>171</v>
      </c>
      <c r="F4084" s="594" t="s">
        <v>5</v>
      </c>
      <c r="G4084" s="596" t="s">
        <v>2678</v>
      </c>
      <c r="H4084" s="597">
        <v>112500000</v>
      </c>
    </row>
    <row r="4085" spans="1:8">
      <c r="A4085" s="594" t="s">
        <v>132</v>
      </c>
      <c r="B4085" s="594" t="s">
        <v>401</v>
      </c>
      <c r="C4085" s="594" t="s">
        <v>276</v>
      </c>
      <c r="D4085" s="594" t="s">
        <v>2734</v>
      </c>
      <c r="E4085" s="594" t="s">
        <v>171</v>
      </c>
      <c r="F4085" s="594" t="s">
        <v>175</v>
      </c>
      <c r="G4085" s="596" t="s">
        <v>176</v>
      </c>
      <c r="H4085" s="597">
        <v>10632000</v>
      </c>
    </row>
    <row r="4086" spans="1:8">
      <c r="A4086" s="594" t="s">
        <v>132</v>
      </c>
      <c r="B4086" s="594" t="s">
        <v>401</v>
      </c>
      <c r="C4086" s="594" t="s">
        <v>276</v>
      </c>
      <c r="D4086" s="594" t="s">
        <v>2734</v>
      </c>
      <c r="E4086" s="594" t="s">
        <v>177</v>
      </c>
      <c r="F4086" s="595" t="s">
        <v>411</v>
      </c>
      <c r="G4086" s="596" t="s">
        <v>178</v>
      </c>
      <c r="H4086" s="597">
        <v>534830405</v>
      </c>
    </row>
    <row r="4087" spans="1:8">
      <c r="A4087" s="594" t="s">
        <v>132</v>
      </c>
      <c r="B4087" s="594" t="s">
        <v>401</v>
      </c>
      <c r="C4087" s="594" t="s">
        <v>276</v>
      </c>
      <c r="D4087" s="594" t="s">
        <v>2734</v>
      </c>
      <c r="E4087" s="594" t="s">
        <v>177</v>
      </c>
      <c r="F4087" s="594" t="s">
        <v>179</v>
      </c>
      <c r="G4087" s="596" t="s">
        <v>2679</v>
      </c>
      <c r="H4087" s="597">
        <v>64208438</v>
      </c>
    </row>
    <row r="4088" spans="1:8">
      <c r="A4088" s="594" t="s">
        <v>132</v>
      </c>
      <c r="B4088" s="594" t="s">
        <v>401</v>
      </c>
      <c r="C4088" s="594" t="s">
        <v>276</v>
      </c>
      <c r="D4088" s="594" t="s">
        <v>2734</v>
      </c>
      <c r="E4088" s="594" t="s">
        <v>177</v>
      </c>
      <c r="F4088" s="594" t="s">
        <v>181</v>
      </c>
      <c r="G4088" s="596" t="s">
        <v>182</v>
      </c>
      <c r="H4088" s="597">
        <v>88040867</v>
      </c>
    </row>
    <row r="4089" spans="1:8">
      <c r="A4089" s="594" t="s">
        <v>132</v>
      </c>
      <c r="B4089" s="594" t="s">
        <v>401</v>
      </c>
      <c r="C4089" s="594" t="s">
        <v>276</v>
      </c>
      <c r="D4089" s="594" t="s">
        <v>2734</v>
      </c>
      <c r="E4089" s="594" t="s">
        <v>177</v>
      </c>
      <c r="F4089" s="594" t="s">
        <v>1290</v>
      </c>
      <c r="G4089" s="596" t="s">
        <v>2721</v>
      </c>
      <c r="H4089" s="597">
        <v>6600000</v>
      </c>
    </row>
    <row r="4090" spans="1:8">
      <c r="A4090" s="594" t="s">
        <v>132</v>
      </c>
      <c r="B4090" s="594" t="s">
        <v>401</v>
      </c>
      <c r="C4090" s="594" t="s">
        <v>276</v>
      </c>
      <c r="D4090" s="594" t="s">
        <v>2734</v>
      </c>
      <c r="E4090" s="594" t="s">
        <v>177</v>
      </c>
      <c r="F4090" s="594" t="s">
        <v>441</v>
      </c>
      <c r="G4090" s="596" t="s">
        <v>2728</v>
      </c>
      <c r="H4090" s="597">
        <v>367688000</v>
      </c>
    </row>
    <row r="4091" spans="1:8">
      <c r="A4091" s="594" t="s">
        <v>132</v>
      </c>
      <c r="B4091" s="594" t="s">
        <v>401</v>
      </c>
      <c r="C4091" s="594" t="s">
        <v>276</v>
      </c>
      <c r="D4091" s="594" t="s">
        <v>2734</v>
      </c>
      <c r="E4091" s="594" t="s">
        <v>177</v>
      </c>
      <c r="F4091" s="594" t="s">
        <v>1297</v>
      </c>
      <c r="G4091" s="596" t="s">
        <v>2680</v>
      </c>
      <c r="H4091" s="597">
        <v>2343100</v>
      </c>
    </row>
    <row r="4092" spans="1:8">
      <c r="A4092" s="594" t="s">
        <v>132</v>
      </c>
      <c r="B4092" s="594" t="s">
        <v>401</v>
      </c>
      <c r="C4092" s="594" t="s">
        <v>276</v>
      </c>
      <c r="D4092" s="594" t="s">
        <v>2734</v>
      </c>
      <c r="E4092" s="594" t="s">
        <v>177</v>
      </c>
      <c r="F4092" s="594" t="s">
        <v>237</v>
      </c>
      <c r="G4092" s="596" t="s">
        <v>2681</v>
      </c>
      <c r="H4092" s="597">
        <v>5950000</v>
      </c>
    </row>
    <row r="4093" spans="1:8">
      <c r="A4093" s="594" t="s">
        <v>132</v>
      </c>
      <c r="B4093" s="594" t="s">
        <v>401</v>
      </c>
      <c r="C4093" s="594" t="s">
        <v>276</v>
      </c>
      <c r="D4093" s="594" t="s">
        <v>2734</v>
      </c>
      <c r="E4093" s="594" t="s">
        <v>240</v>
      </c>
      <c r="F4093" s="595" t="s">
        <v>411</v>
      </c>
      <c r="G4093" s="596" t="s">
        <v>241</v>
      </c>
      <c r="H4093" s="597">
        <v>352758667</v>
      </c>
    </row>
    <row r="4094" spans="1:8">
      <c r="A4094" s="594" t="s">
        <v>132</v>
      </c>
      <c r="B4094" s="594" t="s">
        <v>401</v>
      </c>
      <c r="C4094" s="594" t="s">
        <v>276</v>
      </c>
      <c r="D4094" s="594" t="s">
        <v>2734</v>
      </c>
      <c r="E4094" s="594" t="s">
        <v>240</v>
      </c>
      <c r="F4094" s="594" t="s">
        <v>242</v>
      </c>
      <c r="G4094" s="596" t="s">
        <v>243</v>
      </c>
      <c r="H4094" s="597">
        <v>76799000</v>
      </c>
    </row>
    <row r="4095" spans="1:8">
      <c r="A4095" s="594" t="s">
        <v>132</v>
      </c>
      <c r="B4095" s="594" t="s">
        <v>401</v>
      </c>
      <c r="C4095" s="594" t="s">
        <v>276</v>
      </c>
      <c r="D4095" s="594" t="s">
        <v>2734</v>
      </c>
      <c r="E4095" s="594" t="s">
        <v>240</v>
      </c>
      <c r="F4095" s="594" t="s">
        <v>728</v>
      </c>
      <c r="G4095" s="596" t="s">
        <v>729</v>
      </c>
      <c r="H4095" s="597">
        <v>49450000</v>
      </c>
    </row>
    <row r="4096" spans="1:8">
      <c r="A4096" s="594" t="s">
        <v>132</v>
      </c>
      <c r="B4096" s="594" t="s">
        <v>401</v>
      </c>
      <c r="C4096" s="594" t="s">
        <v>276</v>
      </c>
      <c r="D4096" s="594" t="s">
        <v>2734</v>
      </c>
      <c r="E4096" s="594" t="s">
        <v>240</v>
      </c>
      <c r="F4096" s="594" t="s">
        <v>730</v>
      </c>
      <c r="G4096" s="596" t="s">
        <v>186</v>
      </c>
      <c r="H4096" s="597">
        <v>5900000</v>
      </c>
    </row>
    <row r="4097" spans="1:8">
      <c r="A4097" s="594" t="s">
        <v>132</v>
      </c>
      <c r="B4097" s="594" t="s">
        <v>401</v>
      </c>
      <c r="C4097" s="594" t="s">
        <v>276</v>
      </c>
      <c r="D4097" s="594" t="s">
        <v>2734</v>
      </c>
      <c r="E4097" s="594" t="s">
        <v>240</v>
      </c>
      <c r="F4097" s="594" t="s">
        <v>731</v>
      </c>
      <c r="G4097" s="596" t="s">
        <v>732</v>
      </c>
      <c r="H4097" s="597">
        <v>14000000</v>
      </c>
    </row>
    <row r="4098" spans="1:8">
      <c r="A4098" s="594" t="s">
        <v>132</v>
      </c>
      <c r="B4098" s="594" t="s">
        <v>401</v>
      </c>
      <c r="C4098" s="594" t="s">
        <v>276</v>
      </c>
      <c r="D4098" s="594" t="s">
        <v>2734</v>
      </c>
      <c r="E4098" s="594" t="s">
        <v>240</v>
      </c>
      <c r="F4098" s="594" t="s">
        <v>733</v>
      </c>
      <c r="G4098" s="596" t="s">
        <v>734</v>
      </c>
      <c r="H4098" s="597">
        <v>67900000</v>
      </c>
    </row>
    <row r="4099" spans="1:8">
      <c r="A4099" s="594" t="s">
        <v>132</v>
      </c>
      <c r="B4099" s="594" t="s">
        <v>401</v>
      </c>
      <c r="C4099" s="594" t="s">
        <v>276</v>
      </c>
      <c r="D4099" s="594" t="s">
        <v>2734</v>
      </c>
      <c r="E4099" s="594" t="s">
        <v>240</v>
      </c>
      <c r="F4099" s="594" t="s">
        <v>735</v>
      </c>
      <c r="G4099" s="596" t="s">
        <v>193</v>
      </c>
      <c r="H4099" s="597">
        <v>138709667</v>
      </c>
    </row>
    <row r="4100" spans="1:8">
      <c r="A4100" s="594" t="s">
        <v>132</v>
      </c>
      <c r="B4100" s="594" t="s">
        <v>401</v>
      </c>
      <c r="C4100" s="594" t="s">
        <v>276</v>
      </c>
      <c r="D4100" s="594" t="s">
        <v>2734</v>
      </c>
      <c r="E4100" s="594" t="s">
        <v>183</v>
      </c>
      <c r="F4100" s="595" t="s">
        <v>411</v>
      </c>
      <c r="G4100" s="596" t="s">
        <v>184</v>
      </c>
      <c r="H4100" s="597">
        <v>878316000</v>
      </c>
    </row>
    <row r="4101" spans="1:8">
      <c r="A4101" s="594" t="s">
        <v>132</v>
      </c>
      <c r="B4101" s="594" t="s">
        <v>401</v>
      </c>
      <c r="C4101" s="594" t="s">
        <v>276</v>
      </c>
      <c r="D4101" s="594" t="s">
        <v>2734</v>
      </c>
      <c r="E4101" s="594" t="s">
        <v>183</v>
      </c>
      <c r="F4101" s="594" t="s">
        <v>587</v>
      </c>
      <c r="G4101" s="596" t="s">
        <v>588</v>
      </c>
      <c r="H4101" s="597">
        <v>192405000</v>
      </c>
    </row>
    <row r="4102" spans="1:8">
      <c r="A4102" s="594" t="s">
        <v>132</v>
      </c>
      <c r="B4102" s="594" t="s">
        <v>401</v>
      </c>
      <c r="C4102" s="594" t="s">
        <v>276</v>
      </c>
      <c r="D4102" s="594" t="s">
        <v>2734</v>
      </c>
      <c r="E4102" s="594" t="s">
        <v>183</v>
      </c>
      <c r="F4102" s="594" t="s">
        <v>736</v>
      </c>
      <c r="G4102" s="596" t="s">
        <v>737</v>
      </c>
      <c r="H4102" s="597">
        <v>179400000</v>
      </c>
    </row>
    <row r="4103" spans="1:8">
      <c r="A4103" s="594" t="s">
        <v>132</v>
      </c>
      <c r="B4103" s="594" t="s">
        <v>401</v>
      </c>
      <c r="C4103" s="594" t="s">
        <v>276</v>
      </c>
      <c r="D4103" s="594" t="s">
        <v>2734</v>
      </c>
      <c r="E4103" s="594" t="s">
        <v>183</v>
      </c>
      <c r="F4103" s="594" t="s">
        <v>185</v>
      </c>
      <c r="G4103" s="596" t="s">
        <v>186</v>
      </c>
      <c r="H4103" s="597">
        <v>316811000</v>
      </c>
    </row>
    <row r="4104" spans="1:8">
      <c r="A4104" s="594" t="s">
        <v>132</v>
      </c>
      <c r="B4104" s="594" t="s">
        <v>401</v>
      </c>
      <c r="C4104" s="594" t="s">
        <v>276</v>
      </c>
      <c r="D4104" s="594" t="s">
        <v>2734</v>
      </c>
      <c r="E4104" s="594" t="s">
        <v>183</v>
      </c>
      <c r="F4104" s="594" t="s">
        <v>187</v>
      </c>
      <c r="G4104" s="596" t="s">
        <v>2683</v>
      </c>
      <c r="H4104" s="597">
        <v>189700000</v>
      </c>
    </row>
    <row r="4105" spans="1:8">
      <c r="A4105" s="594" t="s">
        <v>132</v>
      </c>
      <c r="B4105" s="594" t="s">
        <v>401</v>
      </c>
      <c r="C4105" s="594" t="s">
        <v>276</v>
      </c>
      <c r="D4105" s="594" t="s">
        <v>2734</v>
      </c>
      <c r="E4105" s="594" t="s">
        <v>738</v>
      </c>
      <c r="F4105" s="595" t="s">
        <v>411</v>
      </c>
      <c r="G4105" s="596" t="s">
        <v>739</v>
      </c>
      <c r="H4105" s="597">
        <v>168300000</v>
      </c>
    </row>
    <row r="4106" spans="1:8">
      <c r="A4106" s="594" t="s">
        <v>132</v>
      </c>
      <c r="B4106" s="594" t="s">
        <v>401</v>
      </c>
      <c r="C4106" s="594" t="s">
        <v>276</v>
      </c>
      <c r="D4106" s="594" t="s">
        <v>2734</v>
      </c>
      <c r="E4106" s="594" t="s">
        <v>738</v>
      </c>
      <c r="F4106" s="594" t="s">
        <v>740</v>
      </c>
      <c r="G4106" s="596" t="s">
        <v>741</v>
      </c>
      <c r="H4106" s="597">
        <v>165300000</v>
      </c>
    </row>
    <row r="4107" spans="1:8">
      <c r="A4107" s="594" t="s">
        <v>132</v>
      </c>
      <c r="B4107" s="594" t="s">
        <v>401</v>
      </c>
      <c r="C4107" s="594" t="s">
        <v>276</v>
      </c>
      <c r="D4107" s="594" t="s">
        <v>2734</v>
      </c>
      <c r="E4107" s="594" t="s">
        <v>738</v>
      </c>
      <c r="F4107" s="594" t="s">
        <v>296</v>
      </c>
      <c r="G4107" s="596" t="s">
        <v>297</v>
      </c>
      <c r="H4107" s="597">
        <v>3000000</v>
      </c>
    </row>
    <row r="4108" spans="1:8">
      <c r="A4108" s="594" t="s">
        <v>132</v>
      </c>
      <c r="B4108" s="594" t="s">
        <v>401</v>
      </c>
      <c r="C4108" s="594" t="s">
        <v>276</v>
      </c>
      <c r="D4108" s="594" t="s">
        <v>2734</v>
      </c>
      <c r="E4108" s="594" t="s">
        <v>744</v>
      </c>
      <c r="F4108" s="595" t="s">
        <v>411</v>
      </c>
      <c r="G4108" s="596" t="s">
        <v>2686</v>
      </c>
      <c r="H4108" s="597">
        <v>523274933</v>
      </c>
    </row>
    <row r="4109" spans="1:8">
      <c r="A4109" s="594" t="s">
        <v>132</v>
      </c>
      <c r="B4109" s="594" t="s">
        <v>401</v>
      </c>
      <c r="C4109" s="594" t="s">
        <v>276</v>
      </c>
      <c r="D4109" s="594" t="s">
        <v>2734</v>
      </c>
      <c r="E4109" s="594" t="s">
        <v>744</v>
      </c>
      <c r="F4109" s="594" t="s">
        <v>1061</v>
      </c>
      <c r="G4109" s="596" t="s">
        <v>2729</v>
      </c>
      <c r="H4109" s="597">
        <v>77768000</v>
      </c>
    </row>
    <row r="4110" spans="1:8">
      <c r="A4110" s="594" t="s">
        <v>132</v>
      </c>
      <c r="B4110" s="594" t="s">
        <v>401</v>
      </c>
      <c r="C4110" s="594" t="s">
        <v>276</v>
      </c>
      <c r="D4110" s="594" t="s">
        <v>2734</v>
      </c>
      <c r="E4110" s="594" t="s">
        <v>744</v>
      </c>
      <c r="F4110" s="594" t="s">
        <v>745</v>
      </c>
      <c r="G4110" s="596" t="s">
        <v>2687</v>
      </c>
      <c r="H4110" s="597">
        <v>31800000</v>
      </c>
    </row>
    <row r="4111" spans="1:8">
      <c r="A4111" s="594" t="s">
        <v>132</v>
      </c>
      <c r="B4111" s="594" t="s">
        <v>401</v>
      </c>
      <c r="C4111" s="594" t="s">
        <v>276</v>
      </c>
      <c r="D4111" s="594" t="s">
        <v>2734</v>
      </c>
      <c r="E4111" s="594" t="s">
        <v>744</v>
      </c>
      <c r="F4111" s="594" t="s">
        <v>446</v>
      </c>
      <c r="G4111" s="596" t="s">
        <v>2765</v>
      </c>
      <c r="H4111" s="597">
        <v>1500000</v>
      </c>
    </row>
    <row r="4112" spans="1:8">
      <c r="A4112" s="594" t="s">
        <v>132</v>
      </c>
      <c r="B4112" s="594" t="s">
        <v>401</v>
      </c>
      <c r="C4112" s="594" t="s">
        <v>276</v>
      </c>
      <c r="D4112" s="594" t="s">
        <v>2734</v>
      </c>
      <c r="E4112" s="594" t="s">
        <v>744</v>
      </c>
      <c r="F4112" s="594" t="s">
        <v>7</v>
      </c>
      <c r="G4112" s="596" t="s">
        <v>8</v>
      </c>
      <c r="H4112" s="597">
        <v>2500000</v>
      </c>
    </row>
    <row r="4113" spans="1:8">
      <c r="A4113" s="594" t="s">
        <v>132</v>
      </c>
      <c r="B4113" s="594" t="s">
        <v>401</v>
      </c>
      <c r="C4113" s="594" t="s">
        <v>276</v>
      </c>
      <c r="D4113" s="594" t="s">
        <v>2734</v>
      </c>
      <c r="E4113" s="594" t="s">
        <v>744</v>
      </c>
      <c r="F4113" s="594" t="s">
        <v>572</v>
      </c>
      <c r="G4113" s="596" t="s">
        <v>2689</v>
      </c>
      <c r="H4113" s="597">
        <v>186009333</v>
      </c>
    </row>
    <row r="4114" spans="1:8">
      <c r="A4114" s="594" t="s">
        <v>132</v>
      </c>
      <c r="B4114" s="594" t="s">
        <v>401</v>
      </c>
      <c r="C4114" s="594" t="s">
        <v>276</v>
      </c>
      <c r="D4114" s="594" t="s">
        <v>2734</v>
      </c>
      <c r="E4114" s="594" t="s">
        <v>744</v>
      </c>
      <c r="F4114" s="594" t="s">
        <v>746</v>
      </c>
      <c r="G4114" s="596" t="s">
        <v>2690</v>
      </c>
      <c r="H4114" s="597">
        <v>99130000</v>
      </c>
    </row>
    <row r="4115" spans="1:8">
      <c r="A4115" s="594" t="s">
        <v>132</v>
      </c>
      <c r="B4115" s="594" t="s">
        <v>401</v>
      </c>
      <c r="C4115" s="594" t="s">
        <v>276</v>
      </c>
      <c r="D4115" s="594" t="s">
        <v>2734</v>
      </c>
      <c r="E4115" s="594" t="s">
        <v>744</v>
      </c>
      <c r="F4115" s="594" t="s">
        <v>11</v>
      </c>
      <c r="G4115" s="596" t="s">
        <v>2691</v>
      </c>
      <c r="H4115" s="597">
        <v>114567600</v>
      </c>
    </row>
    <row r="4116" spans="1:8">
      <c r="A4116" s="594" t="s">
        <v>132</v>
      </c>
      <c r="B4116" s="594" t="s">
        <v>401</v>
      </c>
      <c r="C4116" s="594" t="s">
        <v>276</v>
      </c>
      <c r="D4116" s="594" t="s">
        <v>2734</v>
      </c>
      <c r="E4116" s="594" t="s">
        <v>744</v>
      </c>
      <c r="F4116" s="594" t="s">
        <v>748</v>
      </c>
      <c r="G4116" s="596" t="s">
        <v>35</v>
      </c>
      <c r="H4116" s="597">
        <v>10000000</v>
      </c>
    </row>
    <row r="4117" spans="1:8">
      <c r="A4117" s="594" t="s">
        <v>132</v>
      </c>
      <c r="B4117" s="594" t="s">
        <v>401</v>
      </c>
      <c r="C4117" s="594" t="s">
        <v>276</v>
      </c>
      <c r="D4117" s="594" t="s">
        <v>2734</v>
      </c>
      <c r="E4117" s="594" t="s">
        <v>2692</v>
      </c>
      <c r="F4117" s="595" t="s">
        <v>411</v>
      </c>
      <c r="G4117" s="596" t="s">
        <v>2693</v>
      </c>
      <c r="H4117" s="597">
        <v>689850000</v>
      </c>
    </row>
    <row r="4118" spans="1:8">
      <c r="A4118" s="594" t="s">
        <v>132</v>
      </c>
      <c r="B4118" s="594" t="s">
        <v>401</v>
      </c>
      <c r="C4118" s="594" t="s">
        <v>276</v>
      </c>
      <c r="D4118" s="594" t="s">
        <v>2734</v>
      </c>
      <c r="E4118" s="594" t="s">
        <v>2692</v>
      </c>
      <c r="F4118" s="594" t="s">
        <v>2777</v>
      </c>
      <c r="G4118" s="596" t="s">
        <v>2765</v>
      </c>
      <c r="H4118" s="597">
        <v>24500000</v>
      </c>
    </row>
    <row r="4119" spans="1:8">
      <c r="A4119" s="594" t="s">
        <v>132</v>
      </c>
      <c r="B4119" s="594" t="s">
        <v>401</v>
      </c>
      <c r="C4119" s="594" t="s">
        <v>276</v>
      </c>
      <c r="D4119" s="594" t="s">
        <v>2734</v>
      </c>
      <c r="E4119" s="594" t="s">
        <v>2692</v>
      </c>
      <c r="F4119" s="594" t="s">
        <v>2722</v>
      </c>
      <c r="G4119" s="596" t="s">
        <v>2690</v>
      </c>
      <c r="H4119" s="597">
        <v>199850000</v>
      </c>
    </row>
    <row r="4120" spans="1:8">
      <c r="A4120" s="594" t="s">
        <v>132</v>
      </c>
      <c r="B4120" s="594" t="s">
        <v>401</v>
      </c>
      <c r="C4120" s="594" t="s">
        <v>276</v>
      </c>
      <c r="D4120" s="594" t="s">
        <v>2734</v>
      </c>
      <c r="E4120" s="594" t="s">
        <v>2692</v>
      </c>
      <c r="F4120" s="594" t="s">
        <v>2694</v>
      </c>
      <c r="G4120" s="596" t="s">
        <v>2689</v>
      </c>
      <c r="H4120" s="597">
        <v>335240000</v>
      </c>
    </row>
    <row r="4121" spans="1:8">
      <c r="A4121" s="594" t="s">
        <v>132</v>
      </c>
      <c r="B4121" s="594" t="s">
        <v>401</v>
      </c>
      <c r="C4121" s="594" t="s">
        <v>276</v>
      </c>
      <c r="D4121" s="594" t="s">
        <v>2734</v>
      </c>
      <c r="E4121" s="594" t="s">
        <v>2692</v>
      </c>
      <c r="F4121" s="594" t="s">
        <v>2730</v>
      </c>
      <c r="G4121" s="596" t="s">
        <v>2731</v>
      </c>
      <c r="H4121" s="597">
        <v>130260000</v>
      </c>
    </row>
    <row r="4122" spans="1:8">
      <c r="A4122" s="594" t="s">
        <v>132</v>
      </c>
      <c r="B4122" s="594" t="s">
        <v>401</v>
      </c>
      <c r="C4122" s="594" t="s">
        <v>276</v>
      </c>
      <c r="D4122" s="594" t="s">
        <v>2734</v>
      </c>
      <c r="E4122" s="594" t="s">
        <v>189</v>
      </c>
      <c r="F4122" s="595" t="s">
        <v>411</v>
      </c>
      <c r="G4122" s="596" t="s">
        <v>190</v>
      </c>
      <c r="H4122" s="597">
        <v>30551709949</v>
      </c>
    </row>
    <row r="4123" spans="1:8">
      <c r="A4123" s="594" t="s">
        <v>132</v>
      </c>
      <c r="B4123" s="594" t="s">
        <v>401</v>
      </c>
      <c r="C4123" s="594" t="s">
        <v>276</v>
      </c>
      <c r="D4123" s="594" t="s">
        <v>2734</v>
      </c>
      <c r="E4123" s="594" t="s">
        <v>189</v>
      </c>
      <c r="F4123" s="594" t="s">
        <v>773</v>
      </c>
      <c r="G4123" s="596" t="s">
        <v>2695</v>
      </c>
      <c r="H4123" s="597">
        <v>836806500</v>
      </c>
    </row>
    <row r="4124" spans="1:8">
      <c r="A4124" s="594" t="s">
        <v>132</v>
      </c>
      <c r="B4124" s="594" t="s">
        <v>401</v>
      </c>
      <c r="C4124" s="594" t="s">
        <v>276</v>
      </c>
      <c r="D4124" s="594" t="s">
        <v>2734</v>
      </c>
      <c r="E4124" s="594" t="s">
        <v>189</v>
      </c>
      <c r="F4124" s="594" t="s">
        <v>13</v>
      </c>
      <c r="G4124" s="596" t="s">
        <v>2732</v>
      </c>
      <c r="H4124" s="597">
        <v>32836000</v>
      </c>
    </row>
    <row r="4125" spans="1:8">
      <c r="A4125" s="594" t="s">
        <v>132</v>
      </c>
      <c r="B4125" s="594" t="s">
        <v>401</v>
      </c>
      <c r="C4125" s="594" t="s">
        <v>276</v>
      </c>
      <c r="D4125" s="594" t="s">
        <v>2734</v>
      </c>
      <c r="E4125" s="594" t="s">
        <v>189</v>
      </c>
      <c r="F4125" s="594" t="s">
        <v>37</v>
      </c>
      <c r="G4125" s="596" t="s">
        <v>2696</v>
      </c>
      <c r="H4125" s="597">
        <v>1993625931</v>
      </c>
    </row>
    <row r="4126" spans="1:8">
      <c r="A4126" s="594" t="s">
        <v>132</v>
      </c>
      <c r="B4126" s="594" t="s">
        <v>401</v>
      </c>
      <c r="C4126" s="594" t="s">
        <v>276</v>
      </c>
      <c r="D4126" s="594" t="s">
        <v>2734</v>
      </c>
      <c r="E4126" s="594" t="s">
        <v>189</v>
      </c>
      <c r="F4126" s="594" t="s">
        <v>192</v>
      </c>
      <c r="G4126" s="596" t="s">
        <v>195</v>
      </c>
      <c r="H4126" s="597">
        <v>27688441518</v>
      </c>
    </row>
    <row r="4127" spans="1:8">
      <c r="A4127" s="594" t="s">
        <v>132</v>
      </c>
      <c r="B4127" s="594" t="s">
        <v>401</v>
      </c>
      <c r="C4127" s="594" t="s">
        <v>276</v>
      </c>
      <c r="D4127" s="594" t="s">
        <v>2734</v>
      </c>
      <c r="E4127" s="594" t="s">
        <v>194</v>
      </c>
      <c r="F4127" s="595" t="s">
        <v>411</v>
      </c>
      <c r="G4127" s="596" t="s">
        <v>195</v>
      </c>
      <c r="H4127" s="597">
        <v>2374628286</v>
      </c>
    </row>
    <row r="4128" spans="1:8">
      <c r="A4128" s="594" t="s">
        <v>132</v>
      </c>
      <c r="B4128" s="594" t="s">
        <v>401</v>
      </c>
      <c r="C4128" s="594" t="s">
        <v>276</v>
      </c>
      <c r="D4128" s="594" t="s">
        <v>2734</v>
      </c>
      <c r="E4128" s="594" t="s">
        <v>194</v>
      </c>
      <c r="F4128" s="594" t="s">
        <v>15</v>
      </c>
      <c r="G4128" s="596" t="s">
        <v>2701</v>
      </c>
      <c r="H4128" s="597">
        <v>12556000</v>
      </c>
    </row>
    <row r="4129" spans="1:8">
      <c r="A4129" s="594" t="s">
        <v>132</v>
      </c>
      <c r="B4129" s="594" t="s">
        <v>401</v>
      </c>
      <c r="C4129" s="594" t="s">
        <v>276</v>
      </c>
      <c r="D4129" s="594" t="s">
        <v>2734</v>
      </c>
      <c r="E4129" s="594" t="s">
        <v>194</v>
      </c>
      <c r="F4129" s="594" t="s">
        <v>39</v>
      </c>
      <c r="G4129" s="596" t="s">
        <v>2702</v>
      </c>
      <c r="H4129" s="597">
        <v>46214100</v>
      </c>
    </row>
    <row r="4130" spans="1:8">
      <c r="A4130" s="594" t="s">
        <v>132</v>
      </c>
      <c r="B4130" s="594" t="s">
        <v>401</v>
      </c>
      <c r="C4130" s="594" t="s">
        <v>276</v>
      </c>
      <c r="D4130" s="594" t="s">
        <v>2734</v>
      </c>
      <c r="E4130" s="594" t="s">
        <v>194</v>
      </c>
      <c r="F4130" s="594" t="s">
        <v>198</v>
      </c>
      <c r="G4130" s="596" t="s">
        <v>199</v>
      </c>
      <c r="H4130" s="597">
        <v>2243374066</v>
      </c>
    </row>
    <row r="4131" spans="1:8">
      <c r="A4131" s="594" t="s">
        <v>132</v>
      </c>
      <c r="B4131" s="594" t="s">
        <v>401</v>
      </c>
      <c r="C4131" s="594" t="s">
        <v>276</v>
      </c>
      <c r="D4131" s="594" t="s">
        <v>2734</v>
      </c>
      <c r="E4131" s="594" t="s">
        <v>194</v>
      </c>
      <c r="F4131" s="594" t="s">
        <v>200</v>
      </c>
      <c r="G4131" s="596" t="s">
        <v>201</v>
      </c>
      <c r="H4131" s="597">
        <v>72484120</v>
      </c>
    </row>
    <row r="4132" spans="1:8">
      <c r="A4132" s="594" t="s">
        <v>132</v>
      </c>
      <c r="B4132" s="594" t="s">
        <v>401</v>
      </c>
      <c r="C4132" s="594" t="s">
        <v>276</v>
      </c>
      <c r="D4132" s="594" t="s">
        <v>2734</v>
      </c>
      <c r="E4132" s="594" t="s">
        <v>573</v>
      </c>
      <c r="F4132" s="595" t="s">
        <v>411</v>
      </c>
      <c r="G4132" s="596" t="s">
        <v>2703</v>
      </c>
      <c r="H4132" s="597">
        <v>17727000</v>
      </c>
    </row>
    <row r="4133" spans="1:8">
      <c r="A4133" s="594" t="s">
        <v>132</v>
      </c>
      <c r="B4133" s="594" t="s">
        <v>401</v>
      </c>
      <c r="C4133" s="594" t="s">
        <v>276</v>
      </c>
      <c r="D4133" s="594" t="s">
        <v>2734</v>
      </c>
      <c r="E4133" s="594" t="s">
        <v>573</v>
      </c>
      <c r="F4133" s="594" t="s">
        <v>574</v>
      </c>
      <c r="G4133" s="596" t="s">
        <v>2704</v>
      </c>
      <c r="H4133" s="597">
        <v>17727000</v>
      </c>
    </row>
    <row r="4134" spans="1:8">
      <c r="A4134" s="594" t="s">
        <v>132</v>
      </c>
      <c r="B4134" s="594" t="s">
        <v>401</v>
      </c>
      <c r="C4134" s="594" t="s">
        <v>276</v>
      </c>
      <c r="D4134" s="594" t="s">
        <v>2734</v>
      </c>
      <c r="E4134" s="594" t="s">
        <v>550</v>
      </c>
      <c r="F4134" s="595" t="s">
        <v>411</v>
      </c>
      <c r="G4134" s="596" t="s">
        <v>2705</v>
      </c>
      <c r="H4134" s="597">
        <v>114245000</v>
      </c>
    </row>
    <row r="4135" spans="1:8">
      <c r="A4135" s="594" t="s">
        <v>132</v>
      </c>
      <c r="B4135" s="594" t="s">
        <v>401</v>
      </c>
      <c r="C4135" s="594" t="s">
        <v>276</v>
      </c>
      <c r="D4135" s="594" t="s">
        <v>2734</v>
      </c>
      <c r="E4135" s="594" t="s">
        <v>550</v>
      </c>
      <c r="F4135" s="594" t="s">
        <v>2706</v>
      </c>
      <c r="G4135" s="596" t="s">
        <v>72</v>
      </c>
      <c r="H4135" s="597">
        <v>114245000</v>
      </c>
    </row>
    <row r="4136" spans="1:8">
      <c r="A4136" s="594" t="s">
        <v>132</v>
      </c>
      <c r="B4136" s="594" t="s">
        <v>401</v>
      </c>
      <c r="C4136" s="594" t="s">
        <v>276</v>
      </c>
      <c r="D4136" s="594" t="s">
        <v>2734</v>
      </c>
      <c r="E4136" s="594" t="s">
        <v>1293</v>
      </c>
      <c r="F4136" s="595" t="s">
        <v>411</v>
      </c>
      <c r="G4136" s="596" t="s">
        <v>2797</v>
      </c>
      <c r="H4136" s="597">
        <v>131000000</v>
      </c>
    </row>
    <row r="4137" spans="1:8">
      <c r="A4137" s="594" t="s">
        <v>132</v>
      </c>
      <c r="B4137" s="594" t="s">
        <v>401</v>
      </c>
      <c r="C4137" s="594" t="s">
        <v>276</v>
      </c>
      <c r="D4137" s="594" t="s">
        <v>2734</v>
      </c>
      <c r="E4137" s="594" t="s">
        <v>1293</v>
      </c>
      <c r="F4137" s="594" t="s">
        <v>1295</v>
      </c>
      <c r="G4137" s="596" t="s">
        <v>2798</v>
      </c>
      <c r="H4137" s="597">
        <v>131000000</v>
      </c>
    </row>
    <row r="4138" spans="1:8">
      <c r="A4138" s="594" t="s">
        <v>132</v>
      </c>
      <c r="B4138" s="594" t="s">
        <v>401</v>
      </c>
      <c r="C4138" s="594" t="s">
        <v>276</v>
      </c>
      <c r="D4138" s="594" t="s">
        <v>2734</v>
      </c>
      <c r="E4138" s="594" t="s">
        <v>580</v>
      </c>
      <c r="F4138" s="595" t="s">
        <v>411</v>
      </c>
      <c r="G4138" s="596" t="s">
        <v>581</v>
      </c>
      <c r="H4138" s="597">
        <v>37375470383</v>
      </c>
    </row>
    <row r="4139" spans="1:8">
      <c r="A4139" s="594" t="s">
        <v>132</v>
      </c>
      <c r="B4139" s="594" t="s">
        <v>401</v>
      </c>
      <c r="C4139" s="594" t="s">
        <v>276</v>
      </c>
      <c r="D4139" s="594" t="s">
        <v>2734</v>
      </c>
      <c r="E4139" s="594" t="s">
        <v>580</v>
      </c>
      <c r="F4139" s="594" t="s">
        <v>293</v>
      </c>
      <c r="G4139" s="596" t="s">
        <v>195</v>
      </c>
      <c r="H4139" s="597">
        <v>37375470383</v>
      </c>
    </row>
    <row r="4140" spans="1:8">
      <c r="A4140" s="594" t="s">
        <v>132</v>
      </c>
      <c r="B4140" s="594" t="s">
        <v>401</v>
      </c>
      <c r="C4140" s="594" t="s">
        <v>322</v>
      </c>
      <c r="D4140" s="595" t="s">
        <v>411</v>
      </c>
      <c r="E4140" s="595" t="s">
        <v>411</v>
      </c>
      <c r="F4140" s="595" t="s">
        <v>411</v>
      </c>
      <c r="G4140" s="596" t="s">
        <v>2661</v>
      </c>
      <c r="H4140" s="597">
        <v>16194698565</v>
      </c>
    </row>
    <row r="4141" spans="1:8">
      <c r="A4141" s="594" t="s">
        <v>132</v>
      </c>
      <c r="B4141" s="594" t="s">
        <v>401</v>
      </c>
      <c r="C4141" s="594" t="s">
        <v>322</v>
      </c>
      <c r="D4141" s="594" t="s">
        <v>2662</v>
      </c>
      <c r="E4141" s="595" t="s">
        <v>411</v>
      </c>
      <c r="F4141" s="595" t="s">
        <v>411</v>
      </c>
      <c r="G4141" s="596" t="s">
        <v>2663</v>
      </c>
      <c r="H4141" s="597">
        <v>16194698565</v>
      </c>
    </row>
    <row r="4142" spans="1:8">
      <c r="A4142" s="594" t="s">
        <v>132</v>
      </c>
      <c r="B4142" s="594" t="s">
        <v>401</v>
      </c>
      <c r="C4142" s="594" t="s">
        <v>322</v>
      </c>
      <c r="D4142" s="594" t="s">
        <v>2662</v>
      </c>
      <c r="E4142" s="594" t="s">
        <v>142</v>
      </c>
      <c r="F4142" s="595" t="s">
        <v>411</v>
      </c>
      <c r="G4142" s="596" t="s">
        <v>143</v>
      </c>
      <c r="H4142" s="597">
        <v>4155007675</v>
      </c>
    </row>
    <row r="4143" spans="1:8">
      <c r="A4143" s="594" t="s">
        <v>132</v>
      </c>
      <c r="B4143" s="594" t="s">
        <v>401</v>
      </c>
      <c r="C4143" s="594" t="s">
        <v>322</v>
      </c>
      <c r="D4143" s="594" t="s">
        <v>2662</v>
      </c>
      <c r="E4143" s="594" t="s">
        <v>142</v>
      </c>
      <c r="F4143" s="594" t="s">
        <v>144</v>
      </c>
      <c r="G4143" s="596" t="s">
        <v>2664</v>
      </c>
      <c r="H4143" s="597">
        <v>3994799671</v>
      </c>
    </row>
    <row r="4144" spans="1:8">
      <c r="A4144" s="594" t="s">
        <v>132</v>
      </c>
      <c r="B4144" s="594" t="s">
        <v>401</v>
      </c>
      <c r="C4144" s="594" t="s">
        <v>322</v>
      </c>
      <c r="D4144" s="594" t="s">
        <v>2662</v>
      </c>
      <c r="E4144" s="594" t="s">
        <v>142</v>
      </c>
      <c r="F4144" s="594" t="s">
        <v>146</v>
      </c>
      <c r="G4144" s="596" t="s">
        <v>2665</v>
      </c>
      <c r="H4144" s="597">
        <v>160208004</v>
      </c>
    </row>
    <row r="4145" spans="1:8">
      <c r="A4145" s="594" t="s">
        <v>132</v>
      </c>
      <c r="B4145" s="594" t="s">
        <v>401</v>
      </c>
      <c r="C4145" s="594" t="s">
        <v>322</v>
      </c>
      <c r="D4145" s="594" t="s">
        <v>2662</v>
      </c>
      <c r="E4145" s="594" t="s">
        <v>202</v>
      </c>
      <c r="F4145" s="595" t="s">
        <v>411</v>
      </c>
      <c r="G4145" s="596" t="s">
        <v>2719</v>
      </c>
      <c r="H4145" s="597">
        <v>393880800</v>
      </c>
    </row>
    <row r="4146" spans="1:8">
      <c r="A4146" s="594" t="s">
        <v>132</v>
      </c>
      <c r="B4146" s="594" t="s">
        <v>401</v>
      </c>
      <c r="C4146" s="594" t="s">
        <v>322</v>
      </c>
      <c r="D4146" s="594" t="s">
        <v>2662</v>
      </c>
      <c r="E4146" s="594" t="s">
        <v>202</v>
      </c>
      <c r="F4146" s="594" t="s">
        <v>767</v>
      </c>
      <c r="G4146" s="596" t="s">
        <v>2720</v>
      </c>
      <c r="H4146" s="597">
        <v>393880800</v>
      </c>
    </row>
    <row r="4147" spans="1:8">
      <c r="A4147" s="594" t="s">
        <v>132</v>
      </c>
      <c r="B4147" s="594" t="s">
        <v>401</v>
      </c>
      <c r="C4147" s="594" t="s">
        <v>322</v>
      </c>
      <c r="D4147" s="594" t="s">
        <v>2662</v>
      </c>
      <c r="E4147" s="594" t="s">
        <v>148</v>
      </c>
      <c r="F4147" s="595" t="s">
        <v>411</v>
      </c>
      <c r="G4147" s="596" t="s">
        <v>149</v>
      </c>
      <c r="H4147" s="597">
        <v>1602463009</v>
      </c>
    </row>
    <row r="4148" spans="1:8">
      <c r="A4148" s="594" t="s">
        <v>132</v>
      </c>
      <c r="B4148" s="594" t="s">
        <v>401</v>
      </c>
      <c r="C4148" s="594" t="s">
        <v>322</v>
      </c>
      <c r="D4148" s="594" t="s">
        <v>2662</v>
      </c>
      <c r="E4148" s="594" t="s">
        <v>148</v>
      </c>
      <c r="F4148" s="594" t="s">
        <v>223</v>
      </c>
      <c r="G4148" s="596" t="s">
        <v>224</v>
      </c>
      <c r="H4148" s="597">
        <v>262375600</v>
      </c>
    </row>
    <row r="4149" spans="1:8">
      <c r="A4149" s="594" t="s">
        <v>132</v>
      </c>
      <c r="B4149" s="594" t="s">
        <v>401</v>
      </c>
      <c r="C4149" s="594" t="s">
        <v>322</v>
      </c>
      <c r="D4149" s="594" t="s">
        <v>2662</v>
      </c>
      <c r="E4149" s="594" t="s">
        <v>148</v>
      </c>
      <c r="F4149" s="594" t="s">
        <v>1075</v>
      </c>
      <c r="G4149" s="596" t="s">
        <v>2666</v>
      </c>
      <c r="H4149" s="597">
        <v>114870700</v>
      </c>
    </row>
    <row r="4150" spans="1:8">
      <c r="A4150" s="594" t="s">
        <v>132</v>
      </c>
      <c r="B4150" s="594" t="s">
        <v>401</v>
      </c>
      <c r="C4150" s="594" t="s">
        <v>322</v>
      </c>
      <c r="D4150" s="594" t="s">
        <v>2662</v>
      </c>
      <c r="E4150" s="594" t="s">
        <v>148</v>
      </c>
      <c r="F4150" s="594" t="s">
        <v>150</v>
      </c>
      <c r="G4150" s="596" t="s">
        <v>151</v>
      </c>
      <c r="H4150" s="597">
        <v>29240400</v>
      </c>
    </row>
    <row r="4151" spans="1:8">
      <c r="A4151" s="594" t="s">
        <v>132</v>
      </c>
      <c r="B4151" s="594" t="s">
        <v>401</v>
      </c>
      <c r="C4151" s="594" t="s">
        <v>322</v>
      </c>
      <c r="D4151" s="594" t="s">
        <v>2662</v>
      </c>
      <c r="E4151" s="594" t="s">
        <v>148</v>
      </c>
      <c r="F4151" s="594" t="s">
        <v>605</v>
      </c>
      <c r="G4151" s="596" t="s">
        <v>2668</v>
      </c>
      <c r="H4151" s="597">
        <v>55781509</v>
      </c>
    </row>
    <row r="4152" spans="1:8">
      <c r="A4152" s="594" t="s">
        <v>132</v>
      </c>
      <c r="B4152" s="594" t="s">
        <v>401</v>
      </c>
      <c r="C4152" s="594" t="s">
        <v>322</v>
      </c>
      <c r="D4152" s="594" t="s">
        <v>2662</v>
      </c>
      <c r="E4152" s="594" t="s">
        <v>148</v>
      </c>
      <c r="F4152" s="594" t="s">
        <v>472</v>
      </c>
      <c r="G4152" s="596" t="s">
        <v>473</v>
      </c>
      <c r="H4152" s="597">
        <v>114524415</v>
      </c>
    </row>
    <row r="4153" spans="1:8">
      <c r="A4153" s="594" t="s">
        <v>132</v>
      </c>
      <c r="B4153" s="594" t="s">
        <v>401</v>
      </c>
      <c r="C4153" s="594" t="s">
        <v>322</v>
      </c>
      <c r="D4153" s="594" t="s">
        <v>2662</v>
      </c>
      <c r="E4153" s="594" t="s">
        <v>148</v>
      </c>
      <c r="F4153" s="594" t="s">
        <v>624</v>
      </c>
      <c r="G4153" s="596" t="s">
        <v>2774</v>
      </c>
      <c r="H4153" s="597">
        <v>4842000</v>
      </c>
    </row>
    <row r="4154" spans="1:8">
      <c r="A4154" s="594" t="s">
        <v>132</v>
      </c>
      <c r="B4154" s="594" t="s">
        <v>401</v>
      </c>
      <c r="C4154" s="594" t="s">
        <v>322</v>
      </c>
      <c r="D4154" s="594" t="s">
        <v>2662</v>
      </c>
      <c r="E4154" s="594" t="s">
        <v>148</v>
      </c>
      <c r="F4154" s="594" t="s">
        <v>212</v>
      </c>
      <c r="G4154" s="596" t="s">
        <v>213</v>
      </c>
      <c r="H4154" s="597">
        <v>1004092018</v>
      </c>
    </row>
    <row r="4155" spans="1:8">
      <c r="A4155" s="594" t="s">
        <v>132</v>
      </c>
      <c r="B4155" s="594" t="s">
        <v>401</v>
      </c>
      <c r="C4155" s="594" t="s">
        <v>322</v>
      </c>
      <c r="D4155" s="594" t="s">
        <v>2662</v>
      </c>
      <c r="E4155" s="594" t="s">
        <v>148</v>
      </c>
      <c r="F4155" s="594" t="s">
        <v>227</v>
      </c>
      <c r="G4155" s="596" t="s">
        <v>2669</v>
      </c>
      <c r="H4155" s="597">
        <v>16736367</v>
      </c>
    </row>
    <row r="4156" spans="1:8">
      <c r="A4156" s="594" t="s">
        <v>132</v>
      </c>
      <c r="B4156" s="594" t="s">
        <v>401</v>
      </c>
      <c r="C4156" s="594" t="s">
        <v>322</v>
      </c>
      <c r="D4156" s="594" t="s">
        <v>2662</v>
      </c>
      <c r="E4156" s="594" t="s">
        <v>582</v>
      </c>
      <c r="F4156" s="595" t="s">
        <v>411</v>
      </c>
      <c r="G4156" s="596" t="s">
        <v>583</v>
      </c>
      <c r="H4156" s="597">
        <v>84968000</v>
      </c>
    </row>
    <row r="4157" spans="1:8">
      <c r="A4157" s="594" t="s">
        <v>132</v>
      </c>
      <c r="B4157" s="594" t="s">
        <v>401</v>
      </c>
      <c r="C4157" s="594" t="s">
        <v>322</v>
      </c>
      <c r="D4157" s="594" t="s">
        <v>2662</v>
      </c>
      <c r="E4157" s="594" t="s">
        <v>582</v>
      </c>
      <c r="F4157" s="594" t="s">
        <v>584</v>
      </c>
      <c r="G4157" s="596" t="s">
        <v>2670</v>
      </c>
      <c r="H4157" s="597">
        <v>65520000</v>
      </c>
    </row>
    <row r="4158" spans="1:8">
      <c r="A4158" s="594" t="s">
        <v>132</v>
      </c>
      <c r="B4158" s="594" t="s">
        <v>401</v>
      </c>
      <c r="C4158" s="594" t="s">
        <v>322</v>
      </c>
      <c r="D4158" s="594" t="s">
        <v>2662</v>
      </c>
      <c r="E4158" s="594" t="s">
        <v>582</v>
      </c>
      <c r="F4158" s="594" t="s">
        <v>586</v>
      </c>
      <c r="G4158" s="596" t="s">
        <v>2671</v>
      </c>
      <c r="H4158" s="597">
        <v>19448000</v>
      </c>
    </row>
    <row r="4159" spans="1:8">
      <c r="A4159" s="594" t="s">
        <v>132</v>
      </c>
      <c r="B4159" s="594" t="s">
        <v>401</v>
      </c>
      <c r="C4159" s="594" t="s">
        <v>322</v>
      </c>
      <c r="D4159" s="594" t="s">
        <v>2662</v>
      </c>
      <c r="E4159" s="594" t="s">
        <v>152</v>
      </c>
      <c r="F4159" s="595" t="s">
        <v>411</v>
      </c>
      <c r="G4159" s="596" t="s">
        <v>153</v>
      </c>
      <c r="H4159" s="597">
        <v>490291000</v>
      </c>
    </row>
    <row r="4160" spans="1:8">
      <c r="A4160" s="594" t="s">
        <v>132</v>
      </c>
      <c r="B4160" s="594" t="s">
        <v>401</v>
      </c>
      <c r="C4160" s="594" t="s">
        <v>322</v>
      </c>
      <c r="D4160" s="594" t="s">
        <v>2662</v>
      </c>
      <c r="E4160" s="594" t="s">
        <v>152</v>
      </c>
      <c r="F4160" s="594" t="s">
        <v>480</v>
      </c>
      <c r="G4160" s="596" t="s">
        <v>481</v>
      </c>
      <c r="H4160" s="597">
        <v>19378000</v>
      </c>
    </row>
    <row r="4161" spans="1:8">
      <c r="A4161" s="594" t="s">
        <v>132</v>
      </c>
      <c r="B4161" s="594" t="s">
        <v>401</v>
      </c>
      <c r="C4161" s="594" t="s">
        <v>322</v>
      </c>
      <c r="D4161" s="594" t="s">
        <v>2662</v>
      </c>
      <c r="E4161" s="594" t="s">
        <v>152</v>
      </c>
      <c r="F4161" s="594" t="s">
        <v>606</v>
      </c>
      <c r="G4161" s="596" t="s">
        <v>195</v>
      </c>
      <c r="H4161" s="597">
        <v>470913000</v>
      </c>
    </row>
    <row r="4162" spans="1:8">
      <c r="A4162" s="594" t="s">
        <v>132</v>
      </c>
      <c r="B4162" s="594" t="s">
        <v>401</v>
      </c>
      <c r="C4162" s="594" t="s">
        <v>322</v>
      </c>
      <c r="D4162" s="594" t="s">
        <v>2662</v>
      </c>
      <c r="E4162" s="594" t="s">
        <v>156</v>
      </c>
      <c r="F4162" s="595" t="s">
        <v>411</v>
      </c>
      <c r="G4162" s="596" t="s">
        <v>514</v>
      </c>
      <c r="H4162" s="597">
        <v>1117476820</v>
      </c>
    </row>
    <row r="4163" spans="1:8">
      <c r="A4163" s="594" t="s">
        <v>132</v>
      </c>
      <c r="B4163" s="594" t="s">
        <v>401</v>
      </c>
      <c r="C4163" s="594" t="s">
        <v>322</v>
      </c>
      <c r="D4163" s="594" t="s">
        <v>2662</v>
      </c>
      <c r="E4163" s="594" t="s">
        <v>156</v>
      </c>
      <c r="F4163" s="594" t="s">
        <v>157</v>
      </c>
      <c r="G4163" s="596" t="s">
        <v>158</v>
      </c>
      <c r="H4163" s="597">
        <v>863763736</v>
      </c>
    </row>
    <row r="4164" spans="1:8">
      <c r="A4164" s="594" t="s">
        <v>132</v>
      </c>
      <c r="B4164" s="594" t="s">
        <v>401</v>
      </c>
      <c r="C4164" s="594" t="s">
        <v>322</v>
      </c>
      <c r="D4164" s="594" t="s">
        <v>2662</v>
      </c>
      <c r="E4164" s="594" t="s">
        <v>156</v>
      </c>
      <c r="F4164" s="594" t="s">
        <v>159</v>
      </c>
      <c r="G4164" s="596" t="s">
        <v>160</v>
      </c>
      <c r="H4164" s="597">
        <v>144121061</v>
      </c>
    </row>
    <row r="4165" spans="1:8">
      <c r="A4165" s="594" t="s">
        <v>132</v>
      </c>
      <c r="B4165" s="594" t="s">
        <v>401</v>
      </c>
      <c r="C4165" s="594" t="s">
        <v>322</v>
      </c>
      <c r="D4165" s="594" t="s">
        <v>2662</v>
      </c>
      <c r="E4165" s="594" t="s">
        <v>156</v>
      </c>
      <c r="F4165" s="594" t="s">
        <v>161</v>
      </c>
      <c r="G4165" s="596" t="s">
        <v>162</v>
      </c>
      <c r="H4165" s="597">
        <v>96330213</v>
      </c>
    </row>
    <row r="4166" spans="1:8">
      <c r="A4166" s="594" t="s">
        <v>132</v>
      </c>
      <c r="B4166" s="594" t="s">
        <v>401</v>
      </c>
      <c r="C4166" s="594" t="s">
        <v>322</v>
      </c>
      <c r="D4166" s="594" t="s">
        <v>2662</v>
      </c>
      <c r="E4166" s="594" t="s">
        <v>156</v>
      </c>
      <c r="F4166" s="594" t="s">
        <v>1</v>
      </c>
      <c r="G4166" s="596" t="s">
        <v>2</v>
      </c>
      <c r="H4166" s="597">
        <v>13261810</v>
      </c>
    </row>
    <row r="4167" spans="1:8">
      <c r="A4167" s="594" t="s">
        <v>132</v>
      </c>
      <c r="B4167" s="594" t="s">
        <v>401</v>
      </c>
      <c r="C4167" s="594" t="s">
        <v>322</v>
      </c>
      <c r="D4167" s="594" t="s">
        <v>2662</v>
      </c>
      <c r="E4167" s="594" t="s">
        <v>163</v>
      </c>
      <c r="F4167" s="595" t="s">
        <v>411</v>
      </c>
      <c r="G4167" s="596" t="s">
        <v>164</v>
      </c>
      <c r="H4167" s="597">
        <v>480639493</v>
      </c>
    </row>
    <row r="4168" spans="1:8">
      <c r="A4168" s="594" t="s">
        <v>132</v>
      </c>
      <c r="B4168" s="594" t="s">
        <v>401</v>
      </c>
      <c r="C4168" s="594" t="s">
        <v>322</v>
      </c>
      <c r="D4168" s="594" t="s">
        <v>2662</v>
      </c>
      <c r="E4168" s="594" t="s">
        <v>163</v>
      </c>
      <c r="F4168" s="594" t="s">
        <v>1060</v>
      </c>
      <c r="G4168" s="596" t="s">
        <v>2672</v>
      </c>
      <c r="H4168" s="597">
        <v>453741493</v>
      </c>
    </row>
    <row r="4169" spans="1:8">
      <c r="A4169" s="594" t="s">
        <v>132</v>
      </c>
      <c r="B4169" s="594" t="s">
        <v>401</v>
      </c>
      <c r="C4169" s="594" t="s">
        <v>322</v>
      </c>
      <c r="D4169" s="594" t="s">
        <v>2662</v>
      </c>
      <c r="E4169" s="594" t="s">
        <v>163</v>
      </c>
      <c r="F4169" s="594" t="s">
        <v>165</v>
      </c>
      <c r="G4169" s="596" t="s">
        <v>195</v>
      </c>
      <c r="H4169" s="597">
        <v>26898000</v>
      </c>
    </row>
    <row r="4170" spans="1:8">
      <c r="A4170" s="594" t="s">
        <v>132</v>
      </c>
      <c r="B4170" s="594" t="s">
        <v>401</v>
      </c>
      <c r="C4170" s="594" t="s">
        <v>322</v>
      </c>
      <c r="D4170" s="594" t="s">
        <v>2662</v>
      </c>
      <c r="E4170" s="594" t="s">
        <v>167</v>
      </c>
      <c r="F4170" s="595" t="s">
        <v>411</v>
      </c>
      <c r="G4170" s="596" t="s">
        <v>168</v>
      </c>
      <c r="H4170" s="597">
        <v>125598234</v>
      </c>
    </row>
    <row r="4171" spans="1:8">
      <c r="A4171" s="594" t="s">
        <v>132</v>
      </c>
      <c r="B4171" s="594" t="s">
        <v>401</v>
      </c>
      <c r="C4171" s="594" t="s">
        <v>322</v>
      </c>
      <c r="D4171" s="594" t="s">
        <v>2662</v>
      </c>
      <c r="E4171" s="594" t="s">
        <v>167</v>
      </c>
      <c r="F4171" s="594" t="s">
        <v>228</v>
      </c>
      <c r="G4171" s="596" t="s">
        <v>2673</v>
      </c>
      <c r="H4171" s="597">
        <v>78725791</v>
      </c>
    </row>
    <row r="4172" spans="1:8">
      <c r="A4172" s="594" t="s">
        <v>132</v>
      </c>
      <c r="B4172" s="594" t="s">
        <v>401</v>
      </c>
      <c r="C4172" s="594" t="s">
        <v>322</v>
      </c>
      <c r="D4172" s="594" t="s">
        <v>2662</v>
      </c>
      <c r="E4172" s="594" t="s">
        <v>167</v>
      </c>
      <c r="F4172" s="594" t="s">
        <v>169</v>
      </c>
      <c r="G4172" s="596" t="s">
        <v>2674</v>
      </c>
      <c r="H4172" s="597">
        <v>13530228</v>
      </c>
    </row>
    <row r="4173" spans="1:8">
      <c r="A4173" s="594" t="s">
        <v>132</v>
      </c>
      <c r="B4173" s="594" t="s">
        <v>401</v>
      </c>
      <c r="C4173" s="594" t="s">
        <v>322</v>
      </c>
      <c r="D4173" s="594" t="s">
        <v>2662</v>
      </c>
      <c r="E4173" s="594" t="s">
        <v>167</v>
      </c>
      <c r="F4173" s="594" t="s">
        <v>230</v>
      </c>
      <c r="G4173" s="596" t="s">
        <v>2675</v>
      </c>
      <c r="H4173" s="597">
        <v>29922215</v>
      </c>
    </row>
    <row r="4174" spans="1:8">
      <c r="A4174" s="594" t="s">
        <v>132</v>
      </c>
      <c r="B4174" s="594" t="s">
        <v>401</v>
      </c>
      <c r="C4174" s="594" t="s">
        <v>322</v>
      </c>
      <c r="D4174" s="594" t="s">
        <v>2662</v>
      </c>
      <c r="E4174" s="594" t="s">
        <v>167</v>
      </c>
      <c r="F4174" s="594" t="s">
        <v>214</v>
      </c>
      <c r="G4174" s="596" t="s">
        <v>2676</v>
      </c>
      <c r="H4174" s="597">
        <v>2790000</v>
      </c>
    </row>
    <row r="4175" spans="1:8">
      <c r="A4175" s="594" t="s">
        <v>132</v>
      </c>
      <c r="B4175" s="594" t="s">
        <v>401</v>
      </c>
      <c r="C4175" s="594" t="s">
        <v>322</v>
      </c>
      <c r="D4175" s="594" t="s">
        <v>2662</v>
      </c>
      <c r="E4175" s="594" t="s">
        <v>167</v>
      </c>
      <c r="F4175" s="594" t="s">
        <v>232</v>
      </c>
      <c r="G4175" s="596" t="s">
        <v>195</v>
      </c>
      <c r="H4175" s="597">
        <v>630000</v>
      </c>
    </row>
    <row r="4176" spans="1:8">
      <c r="A4176" s="594" t="s">
        <v>132</v>
      </c>
      <c r="B4176" s="594" t="s">
        <v>401</v>
      </c>
      <c r="C4176" s="594" t="s">
        <v>322</v>
      </c>
      <c r="D4176" s="594" t="s">
        <v>2662</v>
      </c>
      <c r="E4176" s="594" t="s">
        <v>171</v>
      </c>
      <c r="F4176" s="595" t="s">
        <v>411</v>
      </c>
      <c r="G4176" s="596" t="s">
        <v>2677</v>
      </c>
      <c r="H4176" s="597">
        <v>176629445</v>
      </c>
    </row>
    <row r="4177" spans="1:8">
      <c r="A4177" s="594" t="s">
        <v>132</v>
      </c>
      <c r="B4177" s="594" t="s">
        <v>401</v>
      </c>
      <c r="C4177" s="594" t="s">
        <v>322</v>
      </c>
      <c r="D4177" s="594" t="s">
        <v>2662</v>
      </c>
      <c r="E4177" s="594" t="s">
        <v>171</v>
      </c>
      <c r="F4177" s="594" t="s">
        <v>173</v>
      </c>
      <c r="G4177" s="596" t="s">
        <v>174</v>
      </c>
      <c r="H4177" s="597">
        <v>86859445</v>
      </c>
    </row>
    <row r="4178" spans="1:8">
      <c r="A4178" s="594" t="s">
        <v>132</v>
      </c>
      <c r="B4178" s="594" t="s">
        <v>401</v>
      </c>
      <c r="C4178" s="594" t="s">
        <v>322</v>
      </c>
      <c r="D4178" s="594" t="s">
        <v>2662</v>
      </c>
      <c r="E4178" s="594" t="s">
        <v>171</v>
      </c>
      <c r="F4178" s="594" t="s">
        <v>216</v>
      </c>
      <c r="G4178" s="596" t="s">
        <v>217</v>
      </c>
      <c r="H4178" s="597">
        <v>51050000</v>
      </c>
    </row>
    <row r="4179" spans="1:8">
      <c r="A4179" s="594" t="s">
        <v>132</v>
      </c>
      <c r="B4179" s="594" t="s">
        <v>401</v>
      </c>
      <c r="C4179" s="594" t="s">
        <v>322</v>
      </c>
      <c r="D4179" s="594" t="s">
        <v>2662</v>
      </c>
      <c r="E4179" s="594" t="s">
        <v>171</v>
      </c>
      <c r="F4179" s="594" t="s">
        <v>5</v>
      </c>
      <c r="G4179" s="596" t="s">
        <v>2678</v>
      </c>
      <c r="H4179" s="597">
        <v>25900000</v>
      </c>
    </row>
    <row r="4180" spans="1:8">
      <c r="A4180" s="594" t="s">
        <v>132</v>
      </c>
      <c r="B4180" s="594" t="s">
        <v>401</v>
      </c>
      <c r="C4180" s="594" t="s">
        <v>322</v>
      </c>
      <c r="D4180" s="594" t="s">
        <v>2662</v>
      </c>
      <c r="E4180" s="594" t="s">
        <v>171</v>
      </c>
      <c r="F4180" s="594" t="s">
        <v>175</v>
      </c>
      <c r="G4180" s="596" t="s">
        <v>176</v>
      </c>
      <c r="H4180" s="597">
        <v>12820000</v>
      </c>
    </row>
    <row r="4181" spans="1:8">
      <c r="A4181" s="594" t="s">
        <v>132</v>
      </c>
      <c r="B4181" s="594" t="s">
        <v>401</v>
      </c>
      <c r="C4181" s="594" t="s">
        <v>322</v>
      </c>
      <c r="D4181" s="594" t="s">
        <v>2662</v>
      </c>
      <c r="E4181" s="594" t="s">
        <v>177</v>
      </c>
      <c r="F4181" s="595" t="s">
        <v>411</v>
      </c>
      <c r="G4181" s="596" t="s">
        <v>178</v>
      </c>
      <c r="H4181" s="597">
        <v>88714080</v>
      </c>
    </row>
    <row r="4182" spans="1:8">
      <c r="A4182" s="594" t="s">
        <v>132</v>
      </c>
      <c r="B4182" s="594" t="s">
        <v>401</v>
      </c>
      <c r="C4182" s="594" t="s">
        <v>322</v>
      </c>
      <c r="D4182" s="594" t="s">
        <v>2662</v>
      </c>
      <c r="E4182" s="594" t="s">
        <v>177</v>
      </c>
      <c r="F4182" s="594" t="s">
        <v>179</v>
      </c>
      <c r="G4182" s="596" t="s">
        <v>2679</v>
      </c>
      <c r="H4182" s="597">
        <v>7743456</v>
      </c>
    </row>
    <row r="4183" spans="1:8">
      <c r="A4183" s="594" t="s">
        <v>132</v>
      </c>
      <c r="B4183" s="594" t="s">
        <v>401</v>
      </c>
      <c r="C4183" s="594" t="s">
        <v>322</v>
      </c>
      <c r="D4183" s="594" t="s">
        <v>2662</v>
      </c>
      <c r="E4183" s="594" t="s">
        <v>177</v>
      </c>
      <c r="F4183" s="594" t="s">
        <v>181</v>
      </c>
      <c r="G4183" s="596" t="s">
        <v>182</v>
      </c>
      <c r="H4183" s="597">
        <v>6495024</v>
      </c>
    </row>
    <row r="4184" spans="1:8">
      <c r="A4184" s="594" t="s">
        <v>132</v>
      </c>
      <c r="B4184" s="594" t="s">
        <v>401</v>
      </c>
      <c r="C4184" s="594" t="s">
        <v>322</v>
      </c>
      <c r="D4184" s="594" t="s">
        <v>2662</v>
      </c>
      <c r="E4184" s="594" t="s">
        <v>177</v>
      </c>
      <c r="F4184" s="594" t="s">
        <v>1290</v>
      </c>
      <c r="G4184" s="596" t="s">
        <v>2721</v>
      </c>
      <c r="H4184" s="597">
        <v>13200000</v>
      </c>
    </row>
    <row r="4185" spans="1:8">
      <c r="A4185" s="594" t="s">
        <v>132</v>
      </c>
      <c r="B4185" s="594" t="s">
        <v>401</v>
      </c>
      <c r="C4185" s="594" t="s">
        <v>322</v>
      </c>
      <c r="D4185" s="594" t="s">
        <v>2662</v>
      </c>
      <c r="E4185" s="594" t="s">
        <v>177</v>
      </c>
      <c r="F4185" s="594" t="s">
        <v>441</v>
      </c>
      <c r="G4185" s="596" t="s">
        <v>2728</v>
      </c>
      <c r="H4185" s="597">
        <v>37000000</v>
      </c>
    </row>
    <row r="4186" spans="1:8">
      <c r="A4186" s="594" t="s">
        <v>132</v>
      </c>
      <c r="B4186" s="594" t="s">
        <v>401</v>
      </c>
      <c r="C4186" s="594" t="s">
        <v>322</v>
      </c>
      <c r="D4186" s="594" t="s">
        <v>2662</v>
      </c>
      <c r="E4186" s="594" t="s">
        <v>177</v>
      </c>
      <c r="F4186" s="594" t="s">
        <v>1297</v>
      </c>
      <c r="G4186" s="596" t="s">
        <v>2680</v>
      </c>
      <c r="H4186" s="597">
        <v>12875600</v>
      </c>
    </row>
    <row r="4187" spans="1:8">
      <c r="A4187" s="594" t="s">
        <v>132</v>
      </c>
      <c r="B4187" s="594" t="s">
        <v>401</v>
      </c>
      <c r="C4187" s="594" t="s">
        <v>322</v>
      </c>
      <c r="D4187" s="594" t="s">
        <v>2662</v>
      </c>
      <c r="E4187" s="594" t="s">
        <v>177</v>
      </c>
      <c r="F4187" s="594" t="s">
        <v>237</v>
      </c>
      <c r="G4187" s="596" t="s">
        <v>2681</v>
      </c>
      <c r="H4187" s="597">
        <v>11400000</v>
      </c>
    </row>
    <row r="4188" spans="1:8">
      <c r="A4188" s="594" t="s">
        <v>132</v>
      </c>
      <c r="B4188" s="594" t="s">
        <v>401</v>
      </c>
      <c r="C4188" s="594" t="s">
        <v>322</v>
      </c>
      <c r="D4188" s="594" t="s">
        <v>2662</v>
      </c>
      <c r="E4188" s="594" t="s">
        <v>240</v>
      </c>
      <c r="F4188" s="595" t="s">
        <v>411</v>
      </c>
      <c r="G4188" s="596" t="s">
        <v>241</v>
      </c>
      <c r="H4188" s="597">
        <v>1500000</v>
      </c>
    </row>
    <row r="4189" spans="1:8">
      <c r="A4189" s="594" t="s">
        <v>132</v>
      </c>
      <c r="B4189" s="594" t="s">
        <v>401</v>
      </c>
      <c r="C4189" s="594" t="s">
        <v>322</v>
      </c>
      <c r="D4189" s="594" t="s">
        <v>2662</v>
      </c>
      <c r="E4189" s="594" t="s">
        <v>240</v>
      </c>
      <c r="F4189" s="594" t="s">
        <v>735</v>
      </c>
      <c r="G4189" s="596" t="s">
        <v>193</v>
      </c>
      <c r="H4189" s="597">
        <v>1500000</v>
      </c>
    </row>
    <row r="4190" spans="1:8">
      <c r="A4190" s="594" t="s">
        <v>132</v>
      </c>
      <c r="B4190" s="594" t="s">
        <v>401</v>
      </c>
      <c r="C4190" s="594" t="s">
        <v>322</v>
      </c>
      <c r="D4190" s="594" t="s">
        <v>2662</v>
      </c>
      <c r="E4190" s="594" t="s">
        <v>183</v>
      </c>
      <c r="F4190" s="595" t="s">
        <v>411</v>
      </c>
      <c r="G4190" s="596" t="s">
        <v>184</v>
      </c>
      <c r="H4190" s="597">
        <v>315596000</v>
      </c>
    </row>
    <row r="4191" spans="1:8">
      <c r="A4191" s="594" t="s">
        <v>132</v>
      </c>
      <c r="B4191" s="594" t="s">
        <v>401</v>
      </c>
      <c r="C4191" s="594" t="s">
        <v>322</v>
      </c>
      <c r="D4191" s="594" t="s">
        <v>2662</v>
      </c>
      <c r="E4191" s="594" t="s">
        <v>183</v>
      </c>
      <c r="F4191" s="594" t="s">
        <v>587</v>
      </c>
      <c r="G4191" s="596" t="s">
        <v>588</v>
      </c>
      <c r="H4191" s="597">
        <v>17836000</v>
      </c>
    </row>
    <row r="4192" spans="1:8">
      <c r="A4192" s="594" t="s">
        <v>132</v>
      </c>
      <c r="B4192" s="594" t="s">
        <v>401</v>
      </c>
      <c r="C4192" s="594" t="s">
        <v>322</v>
      </c>
      <c r="D4192" s="594" t="s">
        <v>2662</v>
      </c>
      <c r="E4192" s="594" t="s">
        <v>183</v>
      </c>
      <c r="F4192" s="594" t="s">
        <v>736</v>
      </c>
      <c r="G4192" s="596" t="s">
        <v>737</v>
      </c>
      <c r="H4192" s="597">
        <v>6410000</v>
      </c>
    </row>
    <row r="4193" spans="1:8">
      <c r="A4193" s="594" t="s">
        <v>132</v>
      </c>
      <c r="B4193" s="594" t="s">
        <v>401</v>
      </c>
      <c r="C4193" s="594" t="s">
        <v>322</v>
      </c>
      <c r="D4193" s="594" t="s">
        <v>2662</v>
      </c>
      <c r="E4193" s="594" t="s">
        <v>183</v>
      </c>
      <c r="F4193" s="594" t="s">
        <v>185</v>
      </c>
      <c r="G4193" s="596" t="s">
        <v>186</v>
      </c>
      <c r="H4193" s="597">
        <v>1200000</v>
      </c>
    </row>
    <row r="4194" spans="1:8">
      <c r="A4194" s="594" t="s">
        <v>132</v>
      </c>
      <c r="B4194" s="594" t="s">
        <v>401</v>
      </c>
      <c r="C4194" s="594" t="s">
        <v>322</v>
      </c>
      <c r="D4194" s="594" t="s">
        <v>2662</v>
      </c>
      <c r="E4194" s="594" t="s">
        <v>183</v>
      </c>
      <c r="F4194" s="594" t="s">
        <v>187</v>
      </c>
      <c r="G4194" s="596" t="s">
        <v>2683</v>
      </c>
      <c r="H4194" s="597">
        <v>290150000</v>
      </c>
    </row>
    <row r="4195" spans="1:8">
      <c r="A4195" s="594" t="s">
        <v>132</v>
      </c>
      <c r="B4195" s="594" t="s">
        <v>401</v>
      </c>
      <c r="C4195" s="594" t="s">
        <v>322</v>
      </c>
      <c r="D4195" s="594" t="s">
        <v>2662</v>
      </c>
      <c r="E4195" s="594" t="s">
        <v>738</v>
      </c>
      <c r="F4195" s="595" t="s">
        <v>411</v>
      </c>
      <c r="G4195" s="596" t="s">
        <v>739</v>
      </c>
      <c r="H4195" s="597">
        <v>73200000</v>
      </c>
    </row>
    <row r="4196" spans="1:8">
      <c r="A4196" s="594" t="s">
        <v>132</v>
      </c>
      <c r="B4196" s="594" t="s">
        <v>401</v>
      </c>
      <c r="C4196" s="594" t="s">
        <v>322</v>
      </c>
      <c r="D4196" s="594" t="s">
        <v>2662</v>
      </c>
      <c r="E4196" s="594" t="s">
        <v>738</v>
      </c>
      <c r="F4196" s="594" t="s">
        <v>740</v>
      </c>
      <c r="G4196" s="596" t="s">
        <v>741</v>
      </c>
      <c r="H4196" s="597">
        <v>6500000</v>
      </c>
    </row>
    <row r="4197" spans="1:8">
      <c r="A4197" s="594" t="s">
        <v>132</v>
      </c>
      <c r="B4197" s="594" t="s">
        <v>401</v>
      </c>
      <c r="C4197" s="594" t="s">
        <v>322</v>
      </c>
      <c r="D4197" s="594" t="s">
        <v>2662</v>
      </c>
      <c r="E4197" s="594" t="s">
        <v>738</v>
      </c>
      <c r="F4197" s="594" t="s">
        <v>356</v>
      </c>
      <c r="G4197" s="596" t="s">
        <v>357</v>
      </c>
      <c r="H4197" s="597">
        <v>5800000</v>
      </c>
    </row>
    <row r="4198" spans="1:8">
      <c r="A4198" s="594" t="s">
        <v>132</v>
      </c>
      <c r="B4198" s="594" t="s">
        <v>401</v>
      </c>
      <c r="C4198" s="594" t="s">
        <v>322</v>
      </c>
      <c r="D4198" s="594" t="s">
        <v>2662</v>
      </c>
      <c r="E4198" s="594" t="s">
        <v>738</v>
      </c>
      <c r="F4198" s="594" t="s">
        <v>296</v>
      </c>
      <c r="G4198" s="596" t="s">
        <v>297</v>
      </c>
      <c r="H4198" s="597">
        <v>4300000</v>
      </c>
    </row>
    <row r="4199" spans="1:8">
      <c r="A4199" s="594" t="s">
        <v>132</v>
      </c>
      <c r="B4199" s="594" t="s">
        <v>401</v>
      </c>
      <c r="C4199" s="594" t="s">
        <v>322</v>
      </c>
      <c r="D4199" s="594" t="s">
        <v>2662</v>
      </c>
      <c r="E4199" s="594" t="s">
        <v>738</v>
      </c>
      <c r="F4199" s="594" t="s">
        <v>742</v>
      </c>
      <c r="G4199" s="596" t="s">
        <v>743</v>
      </c>
      <c r="H4199" s="597">
        <v>56600000</v>
      </c>
    </row>
    <row r="4200" spans="1:8">
      <c r="A4200" s="594" t="s">
        <v>132</v>
      </c>
      <c r="B4200" s="594" t="s">
        <v>401</v>
      </c>
      <c r="C4200" s="594" t="s">
        <v>322</v>
      </c>
      <c r="D4200" s="594" t="s">
        <v>2662</v>
      </c>
      <c r="E4200" s="594" t="s">
        <v>744</v>
      </c>
      <c r="F4200" s="595" t="s">
        <v>411</v>
      </c>
      <c r="G4200" s="596" t="s">
        <v>2686</v>
      </c>
      <c r="H4200" s="597">
        <v>169120000</v>
      </c>
    </row>
    <row r="4201" spans="1:8">
      <c r="A4201" s="594" t="s">
        <v>132</v>
      </c>
      <c r="B4201" s="594" t="s">
        <v>401</v>
      </c>
      <c r="C4201" s="594" t="s">
        <v>322</v>
      </c>
      <c r="D4201" s="594" t="s">
        <v>2662</v>
      </c>
      <c r="E4201" s="594" t="s">
        <v>744</v>
      </c>
      <c r="F4201" s="594" t="s">
        <v>1061</v>
      </c>
      <c r="G4201" s="596" t="s">
        <v>2729</v>
      </c>
      <c r="H4201" s="597">
        <v>37190000</v>
      </c>
    </row>
    <row r="4202" spans="1:8">
      <c r="A4202" s="594" t="s">
        <v>132</v>
      </c>
      <c r="B4202" s="594" t="s">
        <v>401</v>
      </c>
      <c r="C4202" s="594" t="s">
        <v>322</v>
      </c>
      <c r="D4202" s="594" t="s">
        <v>2662</v>
      </c>
      <c r="E4202" s="594" t="s">
        <v>744</v>
      </c>
      <c r="F4202" s="594" t="s">
        <v>745</v>
      </c>
      <c r="G4202" s="596" t="s">
        <v>2687</v>
      </c>
      <c r="H4202" s="597">
        <v>36411000</v>
      </c>
    </row>
    <row r="4203" spans="1:8">
      <c r="A4203" s="594" t="s">
        <v>132</v>
      </c>
      <c r="B4203" s="594" t="s">
        <v>401</v>
      </c>
      <c r="C4203" s="594" t="s">
        <v>322</v>
      </c>
      <c r="D4203" s="594" t="s">
        <v>2662</v>
      </c>
      <c r="E4203" s="594" t="s">
        <v>744</v>
      </c>
      <c r="F4203" s="594" t="s">
        <v>286</v>
      </c>
      <c r="G4203" s="596" t="s">
        <v>2688</v>
      </c>
      <c r="H4203" s="597">
        <v>990000</v>
      </c>
    </row>
    <row r="4204" spans="1:8">
      <c r="A4204" s="594" t="s">
        <v>132</v>
      </c>
      <c r="B4204" s="594" t="s">
        <v>401</v>
      </c>
      <c r="C4204" s="594" t="s">
        <v>322</v>
      </c>
      <c r="D4204" s="594" t="s">
        <v>2662</v>
      </c>
      <c r="E4204" s="594" t="s">
        <v>744</v>
      </c>
      <c r="F4204" s="594" t="s">
        <v>572</v>
      </c>
      <c r="G4204" s="596" t="s">
        <v>2689</v>
      </c>
      <c r="H4204" s="597">
        <v>39789000</v>
      </c>
    </row>
    <row r="4205" spans="1:8">
      <c r="A4205" s="594" t="s">
        <v>132</v>
      </c>
      <c r="B4205" s="594" t="s">
        <v>401</v>
      </c>
      <c r="C4205" s="594" t="s">
        <v>322</v>
      </c>
      <c r="D4205" s="594" t="s">
        <v>2662</v>
      </c>
      <c r="E4205" s="594" t="s">
        <v>744</v>
      </c>
      <c r="F4205" s="594" t="s">
        <v>746</v>
      </c>
      <c r="G4205" s="596" t="s">
        <v>2690</v>
      </c>
      <c r="H4205" s="597">
        <v>37640000</v>
      </c>
    </row>
    <row r="4206" spans="1:8">
      <c r="A4206" s="594" t="s">
        <v>132</v>
      </c>
      <c r="B4206" s="594" t="s">
        <v>401</v>
      </c>
      <c r="C4206" s="594" t="s">
        <v>322</v>
      </c>
      <c r="D4206" s="594" t="s">
        <v>2662</v>
      </c>
      <c r="E4206" s="594" t="s">
        <v>744</v>
      </c>
      <c r="F4206" s="594" t="s">
        <v>11</v>
      </c>
      <c r="G4206" s="596" t="s">
        <v>2691</v>
      </c>
      <c r="H4206" s="597">
        <v>9350000</v>
      </c>
    </row>
    <row r="4207" spans="1:8">
      <c r="A4207" s="594" t="s">
        <v>132</v>
      </c>
      <c r="B4207" s="594" t="s">
        <v>401</v>
      </c>
      <c r="C4207" s="594" t="s">
        <v>322</v>
      </c>
      <c r="D4207" s="594" t="s">
        <v>2662</v>
      </c>
      <c r="E4207" s="594" t="s">
        <v>744</v>
      </c>
      <c r="F4207" s="594" t="s">
        <v>748</v>
      </c>
      <c r="G4207" s="596" t="s">
        <v>35</v>
      </c>
      <c r="H4207" s="597">
        <v>7750000</v>
      </c>
    </row>
    <row r="4208" spans="1:8">
      <c r="A4208" s="594" t="s">
        <v>132</v>
      </c>
      <c r="B4208" s="594" t="s">
        <v>401</v>
      </c>
      <c r="C4208" s="594" t="s">
        <v>322</v>
      </c>
      <c r="D4208" s="594" t="s">
        <v>2662</v>
      </c>
      <c r="E4208" s="594" t="s">
        <v>2692</v>
      </c>
      <c r="F4208" s="595" t="s">
        <v>411</v>
      </c>
      <c r="G4208" s="596" t="s">
        <v>2693</v>
      </c>
      <c r="H4208" s="597">
        <v>34200000</v>
      </c>
    </row>
    <row r="4209" spans="1:8">
      <c r="A4209" s="594" t="s">
        <v>132</v>
      </c>
      <c r="B4209" s="594" t="s">
        <v>401</v>
      </c>
      <c r="C4209" s="594" t="s">
        <v>322</v>
      </c>
      <c r="D4209" s="594" t="s">
        <v>2662</v>
      </c>
      <c r="E4209" s="594" t="s">
        <v>2692</v>
      </c>
      <c r="F4209" s="594" t="s">
        <v>2694</v>
      </c>
      <c r="G4209" s="596" t="s">
        <v>2689</v>
      </c>
      <c r="H4209" s="597">
        <v>34200000</v>
      </c>
    </row>
    <row r="4210" spans="1:8">
      <c r="A4210" s="594" t="s">
        <v>132</v>
      </c>
      <c r="B4210" s="594" t="s">
        <v>401</v>
      </c>
      <c r="C4210" s="594" t="s">
        <v>322</v>
      </c>
      <c r="D4210" s="594" t="s">
        <v>2662</v>
      </c>
      <c r="E4210" s="594" t="s">
        <v>189</v>
      </c>
      <c r="F4210" s="595" t="s">
        <v>411</v>
      </c>
      <c r="G4210" s="596" t="s">
        <v>190</v>
      </c>
      <c r="H4210" s="597">
        <v>47948894</v>
      </c>
    </row>
    <row r="4211" spans="1:8">
      <c r="A4211" s="594" t="s">
        <v>132</v>
      </c>
      <c r="B4211" s="594" t="s">
        <v>401</v>
      </c>
      <c r="C4211" s="594" t="s">
        <v>322</v>
      </c>
      <c r="D4211" s="594" t="s">
        <v>2662</v>
      </c>
      <c r="E4211" s="594" t="s">
        <v>189</v>
      </c>
      <c r="F4211" s="594" t="s">
        <v>773</v>
      </c>
      <c r="G4211" s="596" t="s">
        <v>2695</v>
      </c>
      <c r="H4211" s="597">
        <v>45649894</v>
      </c>
    </row>
    <row r="4212" spans="1:8">
      <c r="A4212" s="594" t="s">
        <v>132</v>
      </c>
      <c r="B4212" s="594" t="s">
        <v>401</v>
      </c>
      <c r="C4212" s="594" t="s">
        <v>322</v>
      </c>
      <c r="D4212" s="594" t="s">
        <v>2662</v>
      </c>
      <c r="E4212" s="594" t="s">
        <v>189</v>
      </c>
      <c r="F4212" s="594" t="s">
        <v>37</v>
      </c>
      <c r="G4212" s="596" t="s">
        <v>2696</v>
      </c>
      <c r="H4212" s="597">
        <v>1800000</v>
      </c>
    </row>
    <row r="4213" spans="1:8">
      <c r="A4213" s="594" t="s">
        <v>132</v>
      </c>
      <c r="B4213" s="594" t="s">
        <v>401</v>
      </c>
      <c r="C4213" s="594" t="s">
        <v>322</v>
      </c>
      <c r="D4213" s="594" t="s">
        <v>2662</v>
      </c>
      <c r="E4213" s="594" t="s">
        <v>189</v>
      </c>
      <c r="F4213" s="594" t="s">
        <v>192</v>
      </c>
      <c r="G4213" s="596" t="s">
        <v>195</v>
      </c>
      <c r="H4213" s="597">
        <v>499000</v>
      </c>
    </row>
    <row r="4214" spans="1:8">
      <c r="A4214" s="594" t="s">
        <v>132</v>
      </c>
      <c r="B4214" s="594" t="s">
        <v>401</v>
      </c>
      <c r="C4214" s="594" t="s">
        <v>322</v>
      </c>
      <c r="D4214" s="594" t="s">
        <v>2662</v>
      </c>
      <c r="E4214" s="594" t="s">
        <v>2697</v>
      </c>
      <c r="F4214" s="595" t="s">
        <v>411</v>
      </c>
      <c r="G4214" s="596" t="s">
        <v>2698</v>
      </c>
      <c r="H4214" s="597">
        <v>7093000</v>
      </c>
    </row>
    <row r="4215" spans="1:8">
      <c r="A4215" s="594" t="s">
        <v>132</v>
      </c>
      <c r="B4215" s="594" t="s">
        <v>401</v>
      </c>
      <c r="C4215" s="594" t="s">
        <v>322</v>
      </c>
      <c r="D4215" s="594" t="s">
        <v>2662</v>
      </c>
      <c r="E4215" s="594" t="s">
        <v>2697</v>
      </c>
      <c r="F4215" s="594" t="s">
        <v>2699</v>
      </c>
      <c r="G4215" s="596" t="s">
        <v>2700</v>
      </c>
      <c r="H4215" s="597">
        <v>7093000</v>
      </c>
    </row>
    <row r="4216" spans="1:8">
      <c r="A4216" s="594" t="s">
        <v>132</v>
      </c>
      <c r="B4216" s="594" t="s">
        <v>401</v>
      </c>
      <c r="C4216" s="594" t="s">
        <v>322</v>
      </c>
      <c r="D4216" s="594" t="s">
        <v>2662</v>
      </c>
      <c r="E4216" s="594" t="s">
        <v>194</v>
      </c>
      <c r="F4216" s="595" t="s">
        <v>411</v>
      </c>
      <c r="G4216" s="596" t="s">
        <v>195</v>
      </c>
      <c r="H4216" s="597">
        <v>261422550</v>
      </c>
    </row>
    <row r="4217" spans="1:8">
      <c r="A4217" s="594" t="s">
        <v>132</v>
      </c>
      <c r="B4217" s="594" t="s">
        <v>401</v>
      </c>
      <c r="C4217" s="594" t="s">
        <v>322</v>
      </c>
      <c r="D4217" s="594" t="s">
        <v>2662</v>
      </c>
      <c r="E4217" s="594" t="s">
        <v>194</v>
      </c>
      <c r="F4217" s="594" t="s">
        <v>15</v>
      </c>
      <c r="G4217" s="596" t="s">
        <v>2701</v>
      </c>
      <c r="H4217" s="597">
        <v>4801000</v>
      </c>
    </row>
    <row r="4218" spans="1:8">
      <c r="A4218" s="594" t="s">
        <v>132</v>
      </c>
      <c r="B4218" s="594" t="s">
        <v>401</v>
      </c>
      <c r="C4218" s="594" t="s">
        <v>322</v>
      </c>
      <c r="D4218" s="594" t="s">
        <v>2662</v>
      </c>
      <c r="E4218" s="594" t="s">
        <v>194</v>
      </c>
      <c r="F4218" s="594" t="s">
        <v>39</v>
      </c>
      <c r="G4218" s="596" t="s">
        <v>2702</v>
      </c>
      <c r="H4218" s="597">
        <v>10079300</v>
      </c>
    </row>
    <row r="4219" spans="1:8">
      <c r="A4219" s="594" t="s">
        <v>132</v>
      </c>
      <c r="B4219" s="594" t="s">
        <v>401</v>
      </c>
      <c r="C4219" s="594" t="s">
        <v>322</v>
      </c>
      <c r="D4219" s="594" t="s">
        <v>2662</v>
      </c>
      <c r="E4219" s="594" t="s">
        <v>194</v>
      </c>
      <c r="F4219" s="594" t="s">
        <v>198</v>
      </c>
      <c r="G4219" s="596" t="s">
        <v>199</v>
      </c>
      <c r="H4219" s="597">
        <v>216511250</v>
      </c>
    </row>
    <row r="4220" spans="1:8">
      <c r="A4220" s="594" t="s">
        <v>132</v>
      </c>
      <c r="B4220" s="594" t="s">
        <v>401</v>
      </c>
      <c r="C4220" s="594" t="s">
        <v>322</v>
      </c>
      <c r="D4220" s="594" t="s">
        <v>2662</v>
      </c>
      <c r="E4220" s="594" t="s">
        <v>194</v>
      </c>
      <c r="F4220" s="594" t="s">
        <v>200</v>
      </c>
      <c r="G4220" s="596" t="s">
        <v>201</v>
      </c>
      <c r="H4220" s="597">
        <v>30031000</v>
      </c>
    </row>
    <row r="4221" spans="1:8">
      <c r="A4221" s="594" t="s">
        <v>132</v>
      </c>
      <c r="B4221" s="594" t="s">
        <v>401</v>
      </c>
      <c r="C4221" s="594" t="s">
        <v>322</v>
      </c>
      <c r="D4221" s="594" t="s">
        <v>2662</v>
      </c>
      <c r="E4221" s="594" t="s">
        <v>573</v>
      </c>
      <c r="F4221" s="595" t="s">
        <v>411</v>
      </c>
      <c r="G4221" s="596" t="s">
        <v>2703</v>
      </c>
      <c r="H4221" s="597">
        <v>29469000</v>
      </c>
    </row>
    <row r="4222" spans="1:8">
      <c r="A4222" s="594" t="s">
        <v>132</v>
      </c>
      <c r="B4222" s="594" t="s">
        <v>401</v>
      </c>
      <c r="C4222" s="594" t="s">
        <v>322</v>
      </c>
      <c r="D4222" s="594" t="s">
        <v>2662</v>
      </c>
      <c r="E4222" s="594" t="s">
        <v>573</v>
      </c>
      <c r="F4222" s="594" t="s">
        <v>574</v>
      </c>
      <c r="G4222" s="596" t="s">
        <v>2704</v>
      </c>
      <c r="H4222" s="597">
        <v>29469000</v>
      </c>
    </row>
    <row r="4223" spans="1:8">
      <c r="A4223" s="594" t="s">
        <v>132</v>
      </c>
      <c r="B4223" s="594" t="s">
        <v>401</v>
      </c>
      <c r="C4223" s="594" t="s">
        <v>322</v>
      </c>
      <c r="D4223" s="594" t="s">
        <v>2662</v>
      </c>
      <c r="E4223" s="594" t="s">
        <v>550</v>
      </c>
      <c r="F4223" s="595" t="s">
        <v>411</v>
      </c>
      <c r="G4223" s="596" t="s">
        <v>2705</v>
      </c>
      <c r="H4223" s="597">
        <v>65680000</v>
      </c>
    </row>
    <row r="4224" spans="1:8">
      <c r="A4224" s="594" t="s">
        <v>132</v>
      </c>
      <c r="B4224" s="594" t="s">
        <v>401</v>
      </c>
      <c r="C4224" s="594" t="s">
        <v>322</v>
      </c>
      <c r="D4224" s="594" t="s">
        <v>2662</v>
      </c>
      <c r="E4224" s="594" t="s">
        <v>550</v>
      </c>
      <c r="F4224" s="594" t="s">
        <v>2706</v>
      </c>
      <c r="G4224" s="596" t="s">
        <v>72</v>
      </c>
      <c r="H4224" s="597">
        <v>65680000</v>
      </c>
    </row>
    <row r="4225" spans="1:8">
      <c r="A4225" s="594" t="s">
        <v>132</v>
      </c>
      <c r="B4225" s="594" t="s">
        <v>401</v>
      </c>
      <c r="C4225" s="594" t="s">
        <v>322</v>
      </c>
      <c r="D4225" s="594" t="s">
        <v>2662</v>
      </c>
      <c r="E4225" s="594" t="s">
        <v>260</v>
      </c>
      <c r="F4225" s="595" t="s">
        <v>411</v>
      </c>
      <c r="G4225" s="596" t="s">
        <v>261</v>
      </c>
      <c r="H4225" s="597">
        <v>2157800565</v>
      </c>
    </row>
    <row r="4226" spans="1:8">
      <c r="A4226" s="594" t="s">
        <v>132</v>
      </c>
      <c r="B4226" s="594" t="s">
        <v>401</v>
      </c>
      <c r="C4226" s="594" t="s">
        <v>322</v>
      </c>
      <c r="D4226" s="594" t="s">
        <v>2662</v>
      </c>
      <c r="E4226" s="594" t="s">
        <v>260</v>
      </c>
      <c r="F4226" s="594" t="s">
        <v>262</v>
      </c>
      <c r="G4226" s="596" t="s">
        <v>2707</v>
      </c>
      <c r="H4226" s="597">
        <v>2157800565</v>
      </c>
    </row>
    <row r="4227" spans="1:8">
      <c r="A4227" s="594" t="s">
        <v>132</v>
      </c>
      <c r="B4227" s="594" t="s">
        <v>401</v>
      </c>
      <c r="C4227" s="594" t="s">
        <v>322</v>
      </c>
      <c r="D4227" s="594" t="s">
        <v>2662</v>
      </c>
      <c r="E4227" s="594" t="s">
        <v>49</v>
      </c>
      <c r="F4227" s="595" t="s">
        <v>411</v>
      </c>
      <c r="G4227" s="596" t="s">
        <v>50</v>
      </c>
      <c r="H4227" s="597">
        <v>1564102000</v>
      </c>
    </row>
    <row r="4228" spans="1:8">
      <c r="A4228" s="594" t="s">
        <v>132</v>
      </c>
      <c r="B4228" s="594" t="s">
        <v>401</v>
      </c>
      <c r="C4228" s="594" t="s">
        <v>322</v>
      </c>
      <c r="D4228" s="594" t="s">
        <v>2662</v>
      </c>
      <c r="E4228" s="594" t="s">
        <v>49</v>
      </c>
      <c r="F4228" s="594" t="s">
        <v>51</v>
      </c>
      <c r="G4228" s="596" t="s">
        <v>2786</v>
      </c>
      <c r="H4228" s="597">
        <v>1564102000</v>
      </c>
    </row>
    <row r="4229" spans="1:8">
      <c r="A4229" s="594" t="s">
        <v>132</v>
      </c>
      <c r="B4229" s="594" t="s">
        <v>401</v>
      </c>
      <c r="C4229" s="594" t="s">
        <v>322</v>
      </c>
      <c r="D4229" s="594" t="s">
        <v>2662</v>
      </c>
      <c r="E4229" s="594" t="s">
        <v>53</v>
      </c>
      <c r="F4229" s="595" t="s">
        <v>411</v>
      </c>
      <c r="G4229" s="596" t="s">
        <v>193</v>
      </c>
      <c r="H4229" s="597">
        <v>2751898000</v>
      </c>
    </row>
    <row r="4230" spans="1:8">
      <c r="A4230" s="594" t="s">
        <v>132</v>
      </c>
      <c r="B4230" s="594" t="s">
        <v>401</v>
      </c>
      <c r="C4230" s="594" t="s">
        <v>322</v>
      </c>
      <c r="D4230" s="594" t="s">
        <v>2662</v>
      </c>
      <c r="E4230" s="594" t="s">
        <v>53</v>
      </c>
      <c r="F4230" s="594" t="s">
        <v>54</v>
      </c>
      <c r="G4230" s="596" t="s">
        <v>55</v>
      </c>
      <c r="H4230" s="597">
        <v>659417000</v>
      </c>
    </row>
    <row r="4231" spans="1:8">
      <c r="A4231" s="594" t="s">
        <v>132</v>
      </c>
      <c r="B4231" s="594" t="s">
        <v>401</v>
      </c>
      <c r="C4231" s="594" t="s">
        <v>322</v>
      </c>
      <c r="D4231" s="594" t="s">
        <v>2662</v>
      </c>
      <c r="E4231" s="594" t="s">
        <v>53</v>
      </c>
      <c r="F4231" s="594" t="s">
        <v>56</v>
      </c>
      <c r="G4231" s="596" t="s">
        <v>57</v>
      </c>
      <c r="H4231" s="597">
        <v>2069481000</v>
      </c>
    </row>
    <row r="4232" spans="1:8">
      <c r="A4232" s="594" t="s">
        <v>132</v>
      </c>
      <c r="B4232" s="594" t="s">
        <v>401</v>
      </c>
      <c r="C4232" s="594" t="s">
        <v>322</v>
      </c>
      <c r="D4232" s="594" t="s">
        <v>2662</v>
      </c>
      <c r="E4232" s="594" t="s">
        <v>53</v>
      </c>
      <c r="F4232" s="594" t="s">
        <v>358</v>
      </c>
      <c r="G4232" s="596" t="s">
        <v>195</v>
      </c>
      <c r="H4232" s="597">
        <v>23000000</v>
      </c>
    </row>
    <row r="4233" spans="1:8">
      <c r="A4233" s="594" t="s">
        <v>132</v>
      </c>
      <c r="B4233" s="594" t="s">
        <v>1362</v>
      </c>
      <c r="C4233" s="595" t="s">
        <v>411</v>
      </c>
      <c r="D4233" s="595" t="s">
        <v>411</v>
      </c>
      <c r="E4233" s="595" t="s">
        <v>411</v>
      </c>
      <c r="F4233" s="595" t="s">
        <v>411</v>
      </c>
      <c r="G4233" s="596" t="s">
        <v>1363</v>
      </c>
      <c r="H4233" s="597">
        <v>17828154400</v>
      </c>
    </row>
    <row r="4234" spans="1:8">
      <c r="A4234" s="594" t="s">
        <v>132</v>
      </c>
      <c r="B4234" s="594" t="s">
        <v>1362</v>
      </c>
      <c r="C4234" s="594" t="s">
        <v>570</v>
      </c>
      <c r="D4234" s="595" t="s">
        <v>411</v>
      </c>
      <c r="E4234" s="595" t="s">
        <v>411</v>
      </c>
      <c r="F4234" s="595" t="s">
        <v>411</v>
      </c>
      <c r="G4234" s="596" t="s">
        <v>2711</v>
      </c>
      <c r="H4234" s="597">
        <v>128150000</v>
      </c>
    </row>
    <row r="4235" spans="1:8">
      <c r="A4235" s="594" t="s">
        <v>132</v>
      </c>
      <c r="B4235" s="594" t="s">
        <v>1362</v>
      </c>
      <c r="C4235" s="594" t="s">
        <v>570</v>
      </c>
      <c r="D4235" s="594" t="s">
        <v>2713</v>
      </c>
      <c r="E4235" s="595" t="s">
        <v>411</v>
      </c>
      <c r="F4235" s="595" t="s">
        <v>411</v>
      </c>
      <c r="G4235" s="596" t="s">
        <v>2714</v>
      </c>
      <c r="H4235" s="597">
        <v>128150000</v>
      </c>
    </row>
    <row r="4236" spans="1:8">
      <c r="A4236" s="594" t="s">
        <v>132</v>
      </c>
      <c r="B4236" s="594" t="s">
        <v>1362</v>
      </c>
      <c r="C4236" s="594" t="s">
        <v>570</v>
      </c>
      <c r="D4236" s="594" t="s">
        <v>2713</v>
      </c>
      <c r="E4236" s="594" t="s">
        <v>738</v>
      </c>
      <c r="F4236" s="595" t="s">
        <v>411</v>
      </c>
      <c r="G4236" s="596" t="s">
        <v>739</v>
      </c>
      <c r="H4236" s="597">
        <v>128150000</v>
      </c>
    </row>
    <row r="4237" spans="1:8">
      <c r="A4237" s="594" t="s">
        <v>132</v>
      </c>
      <c r="B4237" s="594" t="s">
        <v>1362</v>
      </c>
      <c r="C4237" s="594" t="s">
        <v>570</v>
      </c>
      <c r="D4237" s="594" t="s">
        <v>2713</v>
      </c>
      <c r="E4237" s="594" t="s">
        <v>738</v>
      </c>
      <c r="F4237" s="594" t="s">
        <v>296</v>
      </c>
      <c r="G4237" s="596" t="s">
        <v>297</v>
      </c>
      <c r="H4237" s="597">
        <v>128150000</v>
      </c>
    </row>
    <row r="4238" spans="1:8">
      <c r="A4238" s="594" t="s">
        <v>132</v>
      </c>
      <c r="B4238" s="594" t="s">
        <v>1362</v>
      </c>
      <c r="C4238" s="594" t="s">
        <v>577</v>
      </c>
      <c r="D4238" s="595" t="s">
        <v>411</v>
      </c>
      <c r="E4238" s="595" t="s">
        <v>411</v>
      </c>
      <c r="F4238" s="595" t="s">
        <v>411</v>
      </c>
      <c r="G4238" s="596" t="s">
        <v>2748</v>
      </c>
      <c r="H4238" s="597">
        <v>3155498000</v>
      </c>
    </row>
    <row r="4239" spans="1:8">
      <c r="A4239" s="594" t="s">
        <v>132</v>
      </c>
      <c r="B4239" s="594" t="s">
        <v>1362</v>
      </c>
      <c r="C4239" s="594" t="s">
        <v>577</v>
      </c>
      <c r="D4239" s="594" t="s">
        <v>2749</v>
      </c>
      <c r="E4239" s="595" t="s">
        <v>411</v>
      </c>
      <c r="F4239" s="595" t="s">
        <v>411</v>
      </c>
      <c r="G4239" s="596" t="s">
        <v>2750</v>
      </c>
      <c r="H4239" s="597">
        <v>3155498000</v>
      </c>
    </row>
    <row r="4240" spans="1:8">
      <c r="A4240" s="594" t="s">
        <v>132</v>
      </c>
      <c r="B4240" s="594" t="s">
        <v>1362</v>
      </c>
      <c r="C4240" s="594" t="s">
        <v>577</v>
      </c>
      <c r="D4240" s="594" t="s">
        <v>2749</v>
      </c>
      <c r="E4240" s="594" t="s">
        <v>148</v>
      </c>
      <c r="F4240" s="595" t="s">
        <v>411</v>
      </c>
      <c r="G4240" s="596" t="s">
        <v>149</v>
      </c>
      <c r="H4240" s="597">
        <v>6376000</v>
      </c>
    </row>
    <row r="4241" spans="1:8">
      <c r="A4241" s="594" t="s">
        <v>132</v>
      </c>
      <c r="B4241" s="594" t="s">
        <v>1362</v>
      </c>
      <c r="C4241" s="594" t="s">
        <v>577</v>
      </c>
      <c r="D4241" s="594" t="s">
        <v>2749</v>
      </c>
      <c r="E4241" s="594" t="s">
        <v>148</v>
      </c>
      <c r="F4241" s="594" t="s">
        <v>1075</v>
      </c>
      <c r="G4241" s="596" t="s">
        <v>2666</v>
      </c>
      <c r="H4241" s="597">
        <v>6376000</v>
      </c>
    </row>
    <row r="4242" spans="1:8">
      <c r="A4242" s="594" t="s">
        <v>132</v>
      </c>
      <c r="B4242" s="594" t="s">
        <v>1362</v>
      </c>
      <c r="C4242" s="594" t="s">
        <v>577</v>
      </c>
      <c r="D4242" s="594" t="s">
        <v>2749</v>
      </c>
      <c r="E4242" s="594" t="s">
        <v>167</v>
      </c>
      <c r="F4242" s="595" t="s">
        <v>411</v>
      </c>
      <c r="G4242" s="596" t="s">
        <v>168</v>
      </c>
      <c r="H4242" s="597">
        <v>20819000</v>
      </c>
    </row>
    <row r="4243" spans="1:8">
      <c r="A4243" s="594" t="s">
        <v>132</v>
      </c>
      <c r="B4243" s="594" t="s">
        <v>1362</v>
      </c>
      <c r="C4243" s="594" t="s">
        <v>577</v>
      </c>
      <c r="D4243" s="594" t="s">
        <v>2749</v>
      </c>
      <c r="E4243" s="594" t="s">
        <v>167</v>
      </c>
      <c r="F4243" s="594" t="s">
        <v>230</v>
      </c>
      <c r="G4243" s="596" t="s">
        <v>2675</v>
      </c>
      <c r="H4243" s="597">
        <v>20389000</v>
      </c>
    </row>
    <row r="4244" spans="1:8">
      <c r="A4244" s="594" t="s">
        <v>132</v>
      </c>
      <c r="B4244" s="594" t="s">
        <v>1362</v>
      </c>
      <c r="C4244" s="594" t="s">
        <v>577</v>
      </c>
      <c r="D4244" s="594" t="s">
        <v>2749</v>
      </c>
      <c r="E4244" s="594" t="s">
        <v>167</v>
      </c>
      <c r="F4244" s="594" t="s">
        <v>232</v>
      </c>
      <c r="G4244" s="596" t="s">
        <v>195</v>
      </c>
      <c r="H4244" s="597">
        <v>430000</v>
      </c>
    </row>
    <row r="4245" spans="1:8">
      <c r="A4245" s="594" t="s">
        <v>132</v>
      </c>
      <c r="B4245" s="594" t="s">
        <v>1362</v>
      </c>
      <c r="C4245" s="594" t="s">
        <v>577</v>
      </c>
      <c r="D4245" s="594" t="s">
        <v>2749</v>
      </c>
      <c r="E4245" s="594" t="s">
        <v>171</v>
      </c>
      <c r="F4245" s="595" t="s">
        <v>411</v>
      </c>
      <c r="G4245" s="596" t="s">
        <v>2677</v>
      </c>
      <c r="H4245" s="597">
        <v>2671000</v>
      </c>
    </row>
    <row r="4246" spans="1:8">
      <c r="A4246" s="594" t="s">
        <v>132</v>
      </c>
      <c r="B4246" s="594" t="s">
        <v>1362</v>
      </c>
      <c r="C4246" s="594" t="s">
        <v>577</v>
      </c>
      <c r="D4246" s="594" t="s">
        <v>2749</v>
      </c>
      <c r="E4246" s="594" t="s">
        <v>171</v>
      </c>
      <c r="F4246" s="594" t="s">
        <v>173</v>
      </c>
      <c r="G4246" s="596" t="s">
        <v>174</v>
      </c>
      <c r="H4246" s="597">
        <v>2671000</v>
      </c>
    </row>
    <row r="4247" spans="1:8">
      <c r="A4247" s="594" t="s">
        <v>132</v>
      </c>
      <c r="B4247" s="594" t="s">
        <v>1362</v>
      </c>
      <c r="C4247" s="594" t="s">
        <v>577</v>
      </c>
      <c r="D4247" s="594" t="s">
        <v>2749</v>
      </c>
      <c r="E4247" s="594" t="s">
        <v>177</v>
      </c>
      <c r="F4247" s="595" t="s">
        <v>411</v>
      </c>
      <c r="G4247" s="596" t="s">
        <v>178</v>
      </c>
      <c r="H4247" s="597">
        <v>84840000</v>
      </c>
    </row>
    <row r="4248" spans="1:8">
      <c r="A4248" s="594" t="s">
        <v>132</v>
      </c>
      <c r="B4248" s="594" t="s">
        <v>1362</v>
      </c>
      <c r="C4248" s="594" t="s">
        <v>577</v>
      </c>
      <c r="D4248" s="594" t="s">
        <v>2749</v>
      </c>
      <c r="E4248" s="594" t="s">
        <v>177</v>
      </c>
      <c r="F4248" s="594" t="s">
        <v>441</v>
      </c>
      <c r="G4248" s="596" t="s">
        <v>2728</v>
      </c>
      <c r="H4248" s="597">
        <v>84840000</v>
      </c>
    </row>
    <row r="4249" spans="1:8">
      <c r="A4249" s="594" t="s">
        <v>132</v>
      </c>
      <c r="B4249" s="594" t="s">
        <v>1362</v>
      </c>
      <c r="C4249" s="594" t="s">
        <v>577</v>
      </c>
      <c r="D4249" s="594" t="s">
        <v>2749</v>
      </c>
      <c r="E4249" s="594" t="s">
        <v>240</v>
      </c>
      <c r="F4249" s="595" t="s">
        <v>411</v>
      </c>
      <c r="G4249" s="596" t="s">
        <v>241</v>
      </c>
      <c r="H4249" s="597">
        <v>126118000</v>
      </c>
    </row>
    <row r="4250" spans="1:8">
      <c r="A4250" s="594" t="s">
        <v>132</v>
      </c>
      <c r="B4250" s="594" t="s">
        <v>1362</v>
      </c>
      <c r="C4250" s="594" t="s">
        <v>577</v>
      </c>
      <c r="D4250" s="594" t="s">
        <v>2749</v>
      </c>
      <c r="E4250" s="594" t="s">
        <v>240</v>
      </c>
      <c r="F4250" s="594" t="s">
        <v>242</v>
      </c>
      <c r="G4250" s="596" t="s">
        <v>243</v>
      </c>
      <c r="H4250" s="597">
        <v>10800000</v>
      </c>
    </row>
    <row r="4251" spans="1:8">
      <c r="A4251" s="594" t="s">
        <v>132</v>
      </c>
      <c r="B4251" s="594" t="s">
        <v>1362</v>
      </c>
      <c r="C4251" s="594" t="s">
        <v>577</v>
      </c>
      <c r="D4251" s="594" t="s">
        <v>2749</v>
      </c>
      <c r="E4251" s="594" t="s">
        <v>240</v>
      </c>
      <c r="F4251" s="594" t="s">
        <v>728</v>
      </c>
      <c r="G4251" s="596" t="s">
        <v>729</v>
      </c>
      <c r="H4251" s="597">
        <v>6000000</v>
      </c>
    </row>
    <row r="4252" spans="1:8">
      <c r="A4252" s="594" t="s">
        <v>132</v>
      </c>
      <c r="B4252" s="594" t="s">
        <v>1362</v>
      </c>
      <c r="C4252" s="594" t="s">
        <v>577</v>
      </c>
      <c r="D4252" s="594" t="s">
        <v>2749</v>
      </c>
      <c r="E4252" s="594" t="s">
        <v>240</v>
      </c>
      <c r="F4252" s="594" t="s">
        <v>731</v>
      </c>
      <c r="G4252" s="596" t="s">
        <v>732</v>
      </c>
      <c r="H4252" s="597">
        <v>1500000</v>
      </c>
    </row>
    <row r="4253" spans="1:8">
      <c r="A4253" s="594" t="s">
        <v>132</v>
      </c>
      <c r="B4253" s="594" t="s">
        <v>1362</v>
      </c>
      <c r="C4253" s="594" t="s">
        <v>577</v>
      </c>
      <c r="D4253" s="594" t="s">
        <v>2749</v>
      </c>
      <c r="E4253" s="594" t="s">
        <v>240</v>
      </c>
      <c r="F4253" s="594" t="s">
        <v>597</v>
      </c>
      <c r="G4253" s="596" t="s">
        <v>2682</v>
      </c>
      <c r="H4253" s="597">
        <v>88830000</v>
      </c>
    </row>
    <row r="4254" spans="1:8">
      <c r="A4254" s="594" t="s">
        <v>132</v>
      </c>
      <c r="B4254" s="594" t="s">
        <v>1362</v>
      </c>
      <c r="C4254" s="594" t="s">
        <v>577</v>
      </c>
      <c r="D4254" s="594" t="s">
        <v>2749</v>
      </c>
      <c r="E4254" s="594" t="s">
        <v>240</v>
      </c>
      <c r="F4254" s="594" t="s">
        <v>735</v>
      </c>
      <c r="G4254" s="596" t="s">
        <v>193</v>
      </c>
      <c r="H4254" s="597">
        <v>18988000</v>
      </c>
    </row>
    <row r="4255" spans="1:8">
      <c r="A4255" s="594" t="s">
        <v>132</v>
      </c>
      <c r="B4255" s="594" t="s">
        <v>1362</v>
      </c>
      <c r="C4255" s="594" t="s">
        <v>577</v>
      </c>
      <c r="D4255" s="594" t="s">
        <v>2749</v>
      </c>
      <c r="E4255" s="594" t="s">
        <v>183</v>
      </c>
      <c r="F4255" s="595" t="s">
        <v>411</v>
      </c>
      <c r="G4255" s="596" t="s">
        <v>184</v>
      </c>
      <c r="H4255" s="597">
        <v>8627000</v>
      </c>
    </row>
    <row r="4256" spans="1:8">
      <c r="A4256" s="594" t="s">
        <v>132</v>
      </c>
      <c r="B4256" s="594" t="s">
        <v>1362</v>
      </c>
      <c r="C4256" s="594" t="s">
        <v>577</v>
      </c>
      <c r="D4256" s="594" t="s">
        <v>2749</v>
      </c>
      <c r="E4256" s="594" t="s">
        <v>183</v>
      </c>
      <c r="F4256" s="594" t="s">
        <v>736</v>
      </c>
      <c r="G4256" s="596" t="s">
        <v>737</v>
      </c>
      <c r="H4256" s="597">
        <v>7427000</v>
      </c>
    </row>
    <row r="4257" spans="1:8">
      <c r="A4257" s="594" t="s">
        <v>132</v>
      </c>
      <c r="B4257" s="594" t="s">
        <v>1362</v>
      </c>
      <c r="C4257" s="594" t="s">
        <v>577</v>
      </c>
      <c r="D4257" s="594" t="s">
        <v>2749</v>
      </c>
      <c r="E4257" s="594" t="s">
        <v>183</v>
      </c>
      <c r="F4257" s="594" t="s">
        <v>185</v>
      </c>
      <c r="G4257" s="596" t="s">
        <v>186</v>
      </c>
      <c r="H4257" s="597">
        <v>1200000</v>
      </c>
    </row>
    <row r="4258" spans="1:8">
      <c r="A4258" s="594" t="s">
        <v>132</v>
      </c>
      <c r="B4258" s="594" t="s">
        <v>1362</v>
      </c>
      <c r="C4258" s="594" t="s">
        <v>577</v>
      </c>
      <c r="D4258" s="594" t="s">
        <v>2749</v>
      </c>
      <c r="E4258" s="594" t="s">
        <v>2692</v>
      </c>
      <c r="F4258" s="595" t="s">
        <v>411</v>
      </c>
      <c r="G4258" s="596" t="s">
        <v>2693</v>
      </c>
      <c r="H4258" s="597">
        <v>987137000</v>
      </c>
    </row>
    <row r="4259" spans="1:8">
      <c r="A4259" s="594" t="s">
        <v>132</v>
      </c>
      <c r="B4259" s="594" t="s">
        <v>1362</v>
      </c>
      <c r="C4259" s="594" t="s">
        <v>577</v>
      </c>
      <c r="D4259" s="594" t="s">
        <v>2749</v>
      </c>
      <c r="E4259" s="594" t="s">
        <v>2692</v>
      </c>
      <c r="F4259" s="594" t="s">
        <v>2777</v>
      </c>
      <c r="G4259" s="596" t="s">
        <v>2765</v>
      </c>
      <c r="H4259" s="597">
        <v>479410000</v>
      </c>
    </row>
    <row r="4260" spans="1:8">
      <c r="A4260" s="594" t="s">
        <v>132</v>
      </c>
      <c r="B4260" s="594" t="s">
        <v>1362</v>
      </c>
      <c r="C4260" s="594" t="s">
        <v>577</v>
      </c>
      <c r="D4260" s="594" t="s">
        <v>2749</v>
      </c>
      <c r="E4260" s="594" t="s">
        <v>2692</v>
      </c>
      <c r="F4260" s="594" t="s">
        <v>2730</v>
      </c>
      <c r="G4260" s="596" t="s">
        <v>2731</v>
      </c>
      <c r="H4260" s="597">
        <v>507727000</v>
      </c>
    </row>
    <row r="4261" spans="1:8">
      <c r="A4261" s="594" t="s">
        <v>132</v>
      </c>
      <c r="B4261" s="594" t="s">
        <v>1362</v>
      </c>
      <c r="C4261" s="594" t="s">
        <v>577</v>
      </c>
      <c r="D4261" s="594" t="s">
        <v>2749</v>
      </c>
      <c r="E4261" s="594" t="s">
        <v>189</v>
      </c>
      <c r="F4261" s="595" t="s">
        <v>411</v>
      </c>
      <c r="G4261" s="596" t="s">
        <v>190</v>
      </c>
      <c r="H4261" s="597">
        <v>1918910000</v>
      </c>
    </row>
    <row r="4262" spans="1:8">
      <c r="A4262" s="594" t="s">
        <v>132</v>
      </c>
      <c r="B4262" s="594" t="s">
        <v>1362</v>
      </c>
      <c r="C4262" s="594" t="s">
        <v>577</v>
      </c>
      <c r="D4262" s="594" t="s">
        <v>2749</v>
      </c>
      <c r="E4262" s="594" t="s">
        <v>189</v>
      </c>
      <c r="F4262" s="594" t="s">
        <v>192</v>
      </c>
      <c r="G4262" s="596" t="s">
        <v>195</v>
      </c>
      <c r="H4262" s="597">
        <v>1918910000</v>
      </c>
    </row>
    <row r="4263" spans="1:8">
      <c r="A4263" s="594" t="s">
        <v>132</v>
      </c>
      <c r="B4263" s="594" t="s">
        <v>1362</v>
      </c>
      <c r="C4263" s="594" t="s">
        <v>276</v>
      </c>
      <c r="D4263" s="595" t="s">
        <v>411</v>
      </c>
      <c r="E4263" s="595" t="s">
        <v>411</v>
      </c>
      <c r="F4263" s="595" t="s">
        <v>411</v>
      </c>
      <c r="G4263" s="596" t="s">
        <v>1966</v>
      </c>
      <c r="H4263" s="597">
        <v>3092817400</v>
      </c>
    </row>
    <row r="4264" spans="1:8">
      <c r="A4264" s="594" t="s">
        <v>132</v>
      </c>
      <c r="B4264" s="594" t="s">
        <v>1362</v>
      </c>
      <c r="C4264" s="594" t="s">
        <v>276</v>
      </c>
      <c r="D4264" s="594" t="s">
        <v>2717</v>
      </c>
      <c r="E4264" s="595" t="s">
        <v>411</v>
      </c>
      <c r="F4264" s="595" t="s">
        <v>411</v>
      </c>
      <c r="G4264" s="596" t="s">
        <v>2718</v>
      </c>
      <c r="H4264" s="597">
        <v>3092817400</v>
      </c>
    </row>
    <row r="4265" spans="1:8">
      <c r="A4265" s="594" t="s">
        <v>132</v>
      </c>
      <c r="B4265" s="594" t="s">
        <v>1362</v>
      </c>
      <c r="C4265" s="594" t="s">
        <v>276</v>
      </c>
      <c r="D4265" s="594" t="s">
        <v>2717</v>
      </c>
      <c r="E4265" s="594" t="s">
        <v>142</v>
      </c>
      <c r="F4265" s="595" t="s">
        <v>411</v>
      </c>
      <c r="G4265" s="596" t="s">
        <v>143</v>
      </c>
      <c r="H4265" s="597">
        <v>606804757</v>
      </c>
    </row>
    <row r="4266" spans="1:8">
      <c r="A4266" s="594" t="s">
        <v>132</v>
      </c>
      <c r="B4266" s="594" t="s">
        <v>1362</v>
      </c>
      <c r="C4266" s="594" t="s">
        <v>276</v>
      </c>
      <c r="D4266" s="594" t="s">
        <v>2717</v>
      </c>
      <c r="E4266" s="594" t="s">
        <v>142</v>
      </c>
      <c r="F4266" s="594" t="s">
        <v>144</v>
      </c>
      <c r="G4266" s="596" t="s">
        <v>2664</v>
      </c>
      <c r="H4266" s="597">
        <v>606804757</v>
      </c>
    </row>
    <row r="4267" spans="1:8">
      <c r="A4267" s="594" t="s">
        <v>132</v>
      </c>
      <c r="B4267" s="594" t="s">
        <v>1362</v>
      </c>
      <c r="C4267" s="594" t="s">
        <v>276</v>
      </c>
      <c r="D4267" s="594" t="s">
        <v>2717</v>
      </c>
      <c r="E4267" s="594" t="s">
        <v>148</v>
      </c>
      <c r="F4267" s="595" t="s">
        <v>411</v>
      </c>
      <c r="G4267" s="596" t="s">
        <v>149</v>
      </c>
      <c r="H4267" s="597">
        <v>47459564</v>
      </c>
    </row>
    <row r="4268" spans="1:8">
      <c r="A4268" s="594" t="s">
        <v>132</v>
      </c>
      <c r="B4268" s="594" t="s">
        <v>1362</v>
      </c>
      <c r="C4268" s="594" t="s">
        <v>276</v>
      </c>
      <c r="D4268" s="594" t="s">
        <v>2717</v>
      </c>
      <c r="E4268" s="594" t="s">
        <v>148</v>
      </c>
      <c r="F4268" s="594" t="s">
        <v>223</v>
      </c>
      <c r="G4268" s="596" t="s">
        <v>224</v>
      </c>
      <c r="H4268" s="597">
        <v>28685546</v>
      </c>
    </row>
    <row r="4269" spans="1:8">
      <c r="A4269" s="594" t="s">
        <v>132</v>
      </c>
      <c r="B4269" s="594" t="s">
        <v>1362</v>
      </c>
      <c r="C4269" s="594" t="s">
        <v>276</v>
      </c>
      <c r="D4269" s="594" t="s">
        <v>2717</v>
      </c>
      <c r="E4269" s="594" t="s">
        <v>148</v>
      </c>
      <c r="F4269" s="594" t="s">
        <v>1075</v>
      </c>
      <c r="G4269" s="596" t="s">
        <v>2666</v>
      </c>
      <c r="H4269" s="597">
        <v>15434018</v>
      </c>
    </row>
    <row r="4270" spans="1:8">
      <c r="A4270" s="594" t="s">
        <v>132</v>
      </c>
      <c r="B4270" s="594" t="s">
        <v>1362</v>
      </c>
      <c r="C4270" s="594" t="s">
        <v>276</v>
      </c>
      <c r="D4270" s="594" t="s">
        <v>2717</v>
      </c>
      <c r="E4270" s="594" t="s">
        <v>148</v>
      </c>
      <c r="F4270" s="594" t="s">
        <v>150</v>
      </c>
      <c r="G4270" s="596" t="s">
        <v>151</v>
      </c>
      <c r="H4270" s="597">
        <v>3340000</v>
      </c>
    </row>
    <row r="4271" spans="1:8">
      <c r="A4271" s="594" t="s">
        <v>132</v>
      </c>
      <c r="B4271" s="594" t="s">
        <v>1362</v>
      </c>
      <c r="C4271" s="594" t="s">
        <v>276</v>
      </c>
      <c r="D4271" s="594" t="s">
        <v>2717</v>
      </c>
      <c r="E4271" s="594" t="s">
        <v>152</v>
      </c>
      <c r="F4271" s="595" t="s">
        <v>411</v>
      </c>
      <c r="G4271" s="596" t="s">
        <v>153</v>
      </c>
      <c r="H4271" s="597">
        <v>23771327</v>
      </c>
    </row>
    <row r="4272" spans="1:8">
      <c r="A4272" s="594" t="s">
        <v>132</v>
      </c>
      <c r="B4272" s="594" t="s">
        <v>1362</v>
      </c>
      <c r="C4272" s="594" t="s">
        <v>276</v>
      </c>
      <c r="D4272" s="594" t="s">
        <v>2717</v>
      </c>
      <c r="E4272" s="594" t="s">
        <v>152</v>
      </c>
      <c r="F4272" s="594" t="s">
        <v>480</v>
      </c>
      <c r="G4272" s="596" t="s">
        <v>481</v>
      </c>
      <c r="H4272" s="597">
        <v>18271327</v>
      </c>
    </row>
    <row r="4273" spans="1:8">
      <c r="A4273" s="594" t="s">
        <v>132</v>
      </c>
      <c r="B4273" s="594" t="s">
        <v>1362</v>
      </c>
      <c r="C4273" s="594" t="s">
        <v>276</v>
      </c>
      <c r="D4273" s="594" t="s">
        <v>2717</v>
      </c>
      <c r="E4273" s="594" t="s">
        <v>152</v>
      </c>
      <c r="F4273" s="594" t="s">
        <v>606</v>
      </c>
      <c r="G4273" s="596" t="s">
        <v>195</v>
      </c>
      <c r="H4273" s="597">
        <v>5500000</v>
      </c>
    </row>
    <row r="4274" spans="1:8">
      <c r="A4274" s="594" t="s">
        <v>132</v>
      </c>
      <c r="B4274" s="594" t="s">
        <v>1362</v>
      </c>
      <c r="C4274" s="594" t="s">
        <v>276</v>
      </c>
      <c r="D4274" s="594" t="s">
        <v>2717</v>
      </c>
      <c r="E4274" s="594" t="s">
        <v>156</v>
      </c>
      <c r="F4274" s="595" t="s">
        <v>411</v>
      </c>
      <c r="G4274" s="596" t="s">
        <v>514</v>
      </c>
      <c r="H4274" s="597">
        <v>149932273</v>
      </c>
    </row>
    <row r="4275" spans="1:8">
      <c r="A4275" s="594" t="s">
        <v>132</v>
      </c>
      <c r="B4275" s="594" t="s">
        <v>1362</v>
      </c>
      <c r="C4275" s="594" t="s">
        <v>276</v>
      </c>
      <c r="D4275" s="594" t="s">
        <v>2717</v>
      </c>
      <c r="E4275" s="594" t="s">
        <v>156</v>
      </c>
      <c r="F4275" s="594" t="s">
        <v>157</v>
      </c>
      <c r="G4275" s="596" t="s">
        <v>158</v>
      </c>
      <c r="H4275" s="597">
        <v>112281103</v>
      </c>
    </row>
    <row r="4276" spans="1:8">
      <c r="A4276" s="594" t="s">
        <v>132</v>
      </c>
      <c r="B4276" s="594" t="s">
        <v>1362</v>
      </c>
      <c r="C4276" s="594" t="s">
        <v>276</v>
      </c>
      <c r="D4276" s="594" t="s">
        <v>2717</v>
      </c>
      <c r="E4276" s="594" t="s">
        <v>156</v>
      </c>
      <c r="F4276" s="594" t="s">
        <v>159</v>
      </c>
      <c r="G4276" s="596" t="s">
        <v>160</v>
      </c>
      <c r="H4276" s="597">
        <v>19168857</v>
      </c>
    </row>
    <row r="4277" spans="1:8">
      <c r="A4277" s="594" t="s">
        <v>132</v>
      </c>
      <c r="B4277" s="594" t="s">
        <v>1362</v>
      </c>
      <c r="C4277" s="594" t="s">
        <v>276</v>
      </c>
      <c r="D4277" s="594" t="s">
        <v>2717</v>
      </c>
      <c r="E4277" s="594" t="s">
        <v>156</v>
      </c>
      <c r="F4277" s="594" t="s">
        <v>161</v>
      </c>
      <c r="G4277" s="596" t="s">
        <v>162</v>
      </c>
      <c r="H4277" s="597">
        <v>12779238</v>
      </c>
    </row>
    <row r="4278" spans="1:8">
      <c r="A4278" s="594" t="s">
        <v>132</v>
      </c>
      <c r="B4278" s="594" t="s">
        <v>1362</v>
      </c>
      <c r="C4278" s="594" t="s">
        <v>276</v>
      </c>
      <c r="D4278" s="594" t="s">
        <v>2717</v>
      </c>
      <c r="E4278" s="594" t="s">
        <v>156</v>
      </c>
      <c r="F4278" s="594" t="s">
        <v>1</v>
      </c>
      <c r="G4278" s="596" t="s">
        <v>2</v>
      </c>
      <c r="H4278" s="597">
        <v>5703075</v>
      </c>
    </row>
    <row r="4279" spans="1:8">
      <c r="A4279" s="594" t="s">
        <v>132</v>
      </c>
      <c r="B4279" s="594" t="s">
        <v>1362</v>
      </c>
      <c r="C4279" s="594" t="s">
        <v>276</v>
      </c>
      <c r="D4279" s="594" t="s">
        <v>2717</v>
      </c>
      <c r="E4279" s="594" t="s">
        <v>163</v>
      </c>
      <c r="F4279" s="595" t="s">
        <v>411</v>
      </c>
      <c r="G4279" s="596" t="s">
        <v>164</v>
      </c>
      <c r="H4279" s="597">
        <v>30720000</v>
      </c>
    </row>
    <row r="4280" spans="1:8">
      <c r="A4280" s="594" t="s">
        <v>132</v>
      </c>
      <c r="B4280" s="594" t="s">
        <v>1362</v>
      </c>
      <c r="C4280" s="594" t="s">
        <v>276</v>
      </c>
      <c r="D4280" s="594" t="s">
        <v>2717</v>
      </c>
      <c r="E4280" s="594" t="s">
        <v>163</v>
      </c>
      <c r="F4280" s="594" t="s">
        <v>1060</v>
      </c>
      <c r="G4280" s="596" t="s">
        <v>2672</v>
      </c>
      <c r="H4280" s="597">
        <v>30720000</v>
      </c>
    </row>
    <row r="4281" spans="1:8">
      <c r="A4281" s="594" t="s">
        <v>132</v>
      </c>
      <c r="B4281" s="594" t="s">
        <v>1362</v>
      </c>
      <c r="C4281" s="594" t="s">
        <v>276</v>
      </c>
      <c r="D4281" s="594" t="s">
        <v>2717</v>
      </c>
      <c r="E4281" s="594" t="s">
        <v>167</v>
      </c>
      <c r="F4281" s="595" t="s">
        <v>411</v>
      </c>
      <c r="G4281" s="596" t="s">
        <v>168</v>
      </c>
      <c r="H4281" s="597">
        <v>139347997</v>
      </c>
    </row>
    <row r="4282" spans="1:8">
      <c r="A4282" s="594" t="s">
        <v>132</v>
      </c>
      <c r="B4282" s="594" t="s">
        <v>1362</v>
      </c>
      <c r="C4282" s="594" t="s">
        <v>276</v>
      </c>
      <c r="D4282" s="594" t="s">
        <v>2717</v>
      </c>
      <c r="E4282" s="594" t="s">
        <v>167</v>
      </c>
      <c r="F4282" s="594" t="s">
        <v>228</v>
      </c>
      <c r="G4282" s="596" t="s">
        <v>2673</v>
      </c>
      <c r="H4282" s="597">
        <v>20735503</v>
      </c>
    </row>
    <row r="4283" spans="1:8">
      <c r="A4283" s="594" t="s">
        <v>132</v>
      </c>
      <c r="B4283" s="594" t="s">
        <v>1362</v>
      </c>
      <c r="C4283" s="594" t="s">
        <v>276</v>
      </c>
      <c r="D4283" s="594" t="s">
        <v>2717</v>
      </c>
      <c r="E4283" s="594" t="s">
        <v>167</v>
      </c>
      <c r="F4283" s="594" t="s">
        <v>169</v>
      </c>
      <c r="G4283" s="596" t="s">
        <v>2674</v>
      </c>
      <c r="H4283" s="597">
        <v>6065874</v>
      </c>
    </row>
    <row r="4284" spans="1:8">
      <c r="A4284" s="594" t="s">
        <v>132</v>
      </c>
      <c r="B4284" s="594" t="s">
        <v>1362</v>
      </c>
      <c r="C4284" s="594" t="s">
        <v>276</v>
      </c>
      <c r="D4284" s="594" t="s">
        <v>2717</v>
      </c>
      <c r="E4284" s="594" t="s">
        <v>167</v>
      </c>
      <c r="F4284" s="594" t="s">
        <v>230</v>
      </c>
      <c r="G4284" s="596" t="s">
        <v>2675</v>
      </c>
      <c r="H4284" s="597">
        <v>104441620</v>
      </c>
    </row>
    <row r="4285" spans="1:8">
      <c r="A4285" s="594" t="s">
        <v>132</v>
      </c>
      <c r="B4285" s="594" t="s">
        <v>1362</v>
      </c>
      <c r="C4285" s="594" t="s">
        <v>276</v>
      </c>
      <c r="D4285" s="594" t="s">
        <v>2717</v>
      </c>
      <c r="E4285" s="594" t="s">
        <v>167</v>
      </c>
      <c r="F4285" s="594" t="s">
        <v>214</v>
      </c>
      <c r="G4285" s="596" t="s">
        <v>2676</v>
      </c>
      <c r="H4285" s="597">
        <v>930000</v>
      </c>
    </row>
    <row r="4286" spans="1:8">
      <c r="A4286" s="594" t="s">
        <v>132</v>
      </c>
      <c r="B4286" s="594" t="s">
        <v>1362</v>
      </c>
      <c r="C4286" s="594" t="s">
        <v>276</v>
      </c>
      <c r="D4286" s="594" t="s">
        <v>2717</v>
      </c>
      <c r="E4286" s="594" t="s">
        <v>167</v>
      </c>
      <c r="F4286" s="594" t="s">
        <v>232</v>
      </c>
      <c r="G4286" s="596" t="s">
        <v>195</v>
      </c>
      <c r="H4286" s="597">
        <v>7175000</v>
      </c>
    </row>
    <row r="4287" spans="1:8">
      <c r="A4287" s="594" t="s">
        <v>132</v>
      </c>
      <c r="B4287" s="594" t="s">
        <v>1362</v>
      </c>
      <c r="C4287" s="594" t="s">
        <v>276</v>
      </c>
      <c r="D4287" s="594" t="s">
        <v>2717</v>
      </c>
      <c r="E4287" s="594" t="s">
        <v>171</v>
      </c>
      <c r="F4287" s="595" t="s">
        <v>411</v>
      </c>
      <c r="G4287" s="596" t="s">
        <v>2677</v>
      </c>
      <c r="H4287" s="597">
        <v>63129000</v>
      </c>
    </row>
    <row r="4288" spans="1:8">
      <c r="A4288" s="594" t="s">
        <v>132</v>
      </c>
      <c r="B4288" s="594" t="s">
        <v>1362</v>
      </c>
      <c r="C4288" s="594" t="s">
        <v>276</v>
      </c>
      <c r="D4288" s="594" t="s">
        <v>2717</v>
      </c>
      <c r="E4288" s="594" t="s">
        <v>171</v>
      </c>
      <c r="F4288" s="594" t="s">
        <v>173</v>
      </c>
      <c r="G4288" s="596" t="s">
        <v>174</v>
      </c>
      <c r="H4288" s="597">
        <v>30779000</v>
      </c>
    </row>
    <row r="4289" spans="1:8">
      <c r="A4289" s="594" t="s">
        <v>132</v>
      </c>
      <c r="B4289" s="594" t="s">
        <v>1362</v>
      </c>
      <c r="C4289" s="594" t="s">
        <v>276</v>
      </c>
      <c r="D4289" s="594" t="s">
        <v>2717</v>
      </c>
      <c r="E4289" s="594" t="s">
        <v>171</v>
      </c>
      <c r="F4289" s="594" t="s">
        <v>216</v>
      </c>
      <c r="G4289" s="596" t="s">
        <v>217</v>
      </c>
      <c r="H4289" s="597">
        <v>32350000</v>
      </c>
    </row>
    <row r="4290" spans="1:8">
      <c r="A4290" s="594" t="s">
        <v>132</v>
      </c>
      <c r="B4290" s="594" t="s">
        <v>1362</v>
      </c>
      <c r="C4290" s="594" t="s">
        <v>276</v>
      </c>
      <c r="D4290" s="594" t="s">
        <v>2717</v>
      </c>
      <c r="E4290" s="594" t="s">
        <v>177</v>
      </c>
      <c r="F4290" s="595" t="s">
        <v>411</v>
      </c>
      <c r="G4290" s="596" t="s">
        <v>178</v>
      </c>
      <c r="H4290" s="597">
        <v>137600364</v>
      </c>
    </row>
    <row r="4291" spans="1:8">
      <c r="A4291" s="594" t="s">
        <v>132</v>
      </c>
      <c r="B4291" s="594" t="s">
        <v>1362</v>
      </c>
      <c r="C4291" s="594" t="s">
        <v>276</v>
      </c>
      <c r="D4291" s="594" t="s">
        <v>2717</v>
      </c>
      <c r="E4291" s="594" t="s">
        <v>177</v>
      </c>
      <c r="F4291" s="594" t="s">
        <v>179</v>
      </c>
      <c r="G4291" s="596" t="s">
        <v>2679</v>
      </c>
      <c r="H4291" s="597">
        <v>3196817</v>
      </c>
    </row>
    <row r="4292" spans="1:8">
      <c r="A4292" s="594" t="s">
        <v>132</v>
      </c>
      <c r="B4292" s="594" t="s">
        <v>1362</v>
      </c>
      <c r="C4292" s="594" t="s">
        <v>276</v>
      </c>
      <c r="D4292" s="594" t="s">
        <v>2717</v>
      </c>
      <c r="E4292" s="594" t="s">
        <v>177</v>
      </c>
      <c r="F4292" s="594" t="s">
        <v>181</v>
      </c>
      <c r="G4292" s="596" t="s">
        <v>182</v>
      </c>
      <c r="H4292" s="597">
        <v>22747379</v>
      </c>
    </row>
    <row r="4293" spans="1:8">
      <c r="A4293" s="594" t="s">
        <v>132</v>
      </c>
      <c r="B4293" s="594" t="s">
        <v>1362</v>
      </c>
      <c r="C4293" s="594" t="s">
        <v>276</v>
      </c>
      <c r="D4293" s="594" t="s">
        <v>2717</v>
      </c>
      <c r="E4293" s="594" t="s">
        <v>177</v>
      </c>
      <c r="F4293" s="594" t="s">
        <v>1290</v>
      </c>
      <c r="G4293" s="596" t="s">
        <v>2721</v>
      </c>
      <c r="H4293" s="597">
        <v>111656168</v>
      </c>
    </row>
    <row r="4294" spans="1:8">
      <c r="A4294" s="594" t="s">
        <v>132</v>
      </c>
      <c r="B4294" s="594" t="s">
        <v>1362</v>
      </c>
      <c r="C4294" s="594" t="s">
        <v>276</v>
      </c>
      <c r="D4294" s="594" t="s">
        <v>2717</v>
      </c>
      <c r="E4294" s="594" t="s">
        <v>240</v>
      </c>
      <c r="F4294" s="595" t="s">
        <v>411</v>
      </c>
      <c r="G4294" s="596" t="s">
        <v>241</v>
      </c>
      <c r="H4294" s="597">
        <v>153072399</v>
      </c>
    </row>
    <row r="4295" spans="1:8">
      <c r="A4295" s="594" t="s">
        <v>132</v>
      </c>
      <c r="B4295" s="594" t="s">
        <v>1362</v>
      </c>
      <c r="C4295" s="594" t="s">
        <v>276</v>
      </c>
      <c r="D4295" s="594" t="s">
        <v>2717</v>
      </c>
      <c r="E4295" s="594" t="s">
        <v>240</v>
      </c>
      <c r="F4295" s="594" t="s">
        <v>242</v>
      </c>
      <c r="G4295" s="596" t="s">
        <v>243</v>
      </c>
      <c r="H4295" s="597">
        <v>40610000</v>
      </c>
    </row>
    <row r="4296" spans="1:8">
      <c r="A4296" s="594" t="s">
        <v>132</v>
      </c>
      <c r="B4296" s="594" t="s">
        <v>1362</v>
      </c>
      <c r="C4296" s="594" t="s">
        <v>276</v>
      </c>
      <c r="D4296" s="594" t="s">
        <v>2717</v>
      </c>
      <c r="E4296" s="594" t="s">
        <v>240</v>
      </c>
      <c r="F4296" s="594" t="s">
        <v>728</v>
      </c>
      <c r="G4296" s="596" t="s">
        <v>729</v>
      </c>
      <c r="H4296" s="597">
        <v>54600000</v>
      </c>
    </row>
    <row r="4297" spans="1:8">
      <c r="A4297" s="594" t="s">
        <v>132</v>
      </c>
      <c r="B4297" s="594" t="s">
        <v>1362</v>
      </c>
      <c r="C4297" s="594" t="s">
        <v>276</v>
      </c>
      <c r="D4297" s="594" t="s">
        <v>2717</v>
      </c>
      <c r="E4297" s="594" t="s">
        <v>240</v>
      </c>
      <c r="F4297" s="594" t="s">
        <v>1268</v>
      </c>
      <c r="G4297" s="596" t="s">
        <v>1267</v>
      </c>
      <c r="H4297" s="597">
        <v>3960000</v>
      </c>
    </row>
    <row r="4298" spans="1:8">
      <c r="A4298" s="594" t="s">
        <v>132</v>
      </c>
      <c r="B4298" s="594" t="s">
        <v>1362</v>
      </c>
      <c r="C4298" s="594" t="s">
        <v>276</v>
      </c>
      <c r="D4298" s="594" t="s">
        <v>2717</v>
      </c>
      <c r="E4298" s="594" t="s">
        <v>240</v>
      </c>
      <c r="F4298" s="594" t="s">
        <v>730</v>
      </c>
      <c r="G4298" s="596" t="s">
        <v>186</v>
      </c>
      <c r="H4298" s="597">
        <v>1550000</v>
      </c>
    </row>
    <row r="4299" spans="1:8">
      <c r="A4299" s="594" t="s">
        <v>132</v>
      </c>
      <c r="B4299" s="594" t="s">
        <v>1362</v>
      </c>
      <c r="C4299" s="594" t="s">
        <v>276</v>
      </c>
      <c r="D4299" s="594" t="s">
        <v>2717</v>
      </c>
      <c r="E4299" s="594" t="s">
        <v>240</v>
      </c>
      <c r="F4299" s="594" t="s">
        <v>597</v>
      </c>
      <c r="G4299" s="596" t="s">
        <v>2682</v>
      </c>
      <c r="H4299" s="597">
        <v>14820000</v>
      </c>
    </row>
    <row r="4300" spans="1:8">
      <c r="A4300" s="594" t="s">
        <v>132</v>
      </c>
      <c r="B4300" s="594" t="s">
        <v>1362</v>
      </c>
      <c r="C4300" s="594" t="s">
        <v>276</v>
      </c>
      <c r="D4300" s="594" t="s">
        <v>2717</v>
      </c>
      <c r="E4300" s="594" t="s">
        <v>240</v>
      </c>
      <c r="F4300" s="594" t="s">
        <v>735</v>
      </c>
      <c r="G4300" s="596" t="s">
        <v>193</v>
      </c>
      <c r="H4300" s="597">
        <v>37532399</v>
      </c>
    </row>
    <row r="4301" spans="1:8">
      <c r="A4301" s="594" t="s">
        <v>132</v>
      </c>
      <c r="B4301" s="594" t="s">
        <v>1362</v>
      </c>
      <c r="C4301" s="594" t="s">
        <v>276</v>
      </c>
      <c r="D4301" s="594" t="s">
        <v>2717</v>
      </c>
      <c r="E4301" s="594" t="s">
        <v>183</v>
      </c>
      <c r="F4301" s="595" t="s">
        <v>411</v>
      </c>
      <c r="G4301" s="596" t="s">
        <v>184</v>
      </c>
      <c r="H4301" s="597">
        <v>181722100</v>
      </c>
    </row>
    <row r="4302" spans="1:8">
      <c r="A4302" s="594" t="s">
        <v>132</v>
      </c>
      <c r="B4302" s="594" t="s">
        <v>1362</v>
      </c>
      <c r="C4302" s="594" t="s">
        <v>276</v>
      </c>
      <c r="D4302" s="594" t="s">
        <v>2717</v>
      </c>
      <c r="E4302" s="594" t="s">
        <v>183</v>
      </c>
      <c r="F4302" s="594" t="s">
        <v>587</v>
      </c>
      <c r="G4302" s="596" t="s">
        <v>588</v>
      </c>
      <c r="H4302" s="597">
        <v>47612100</v>
      </c>
    </row>
    <row r="4303" spans="1:8">
      <c r="A4303" s="594" t="s">
        <v>132</v>
      </c>
      <c r="B4303" s="594" t="s">
        <v>1362</v>
      </c>
      <c r="C4303" s="594" t="s">
        <v>276</v>
      </c>
      <c r="D4303" s="594" t="s">
        <v>2717</v>
      </c>
      <c r="E4303" s="594" t="s">
        <v>183</v>
      </c>
      <c r="F4303" s="594" t="s">
        <v>736</v>
      </c>
      <c r="G4303" s="596" t="s">
        <v>737</v>
      </c>
      <c r="H4303" s="597">
        <v>60710000</v>
      </c>
    </row>
    <row r="4304" spans="1:8">
      <c r="A4304" s="594" t="s">
        <v>132</v>
      </c>
      <c r="B4304" s="594" t="s">
        <v>1362</v>
      </c>
      <c r="C4304" s="594" t="s">
        <v>276</v>
      </c>
      <c r="D4304" s="594" t="s">
        <v>2717</v>
      </c>
      <c r="E4304" s="594" t="s">
        <v>183</v>
      </c>
      <c r="F4304" s="594" t="s">
        <v>185</v>
      </c>
      <c r="G4304" s="596" t="s">
        <v>186</v>
      </c>
      <c r="H4304" s="597">
        <v>48300000</v>
      </c>
    </row>
    <row r="4305" spans="1:8">
      <c r="A4305" s="594" t="s">
        <v>132</v>
      </c>
      <c r="B4305" s="594" t="s">
        <v>1362</v>
      </c>
      <c r="C4305" s="594" t="s">
        <v>276</v>
      </c>
      <c r="D4305" s="594" t="s">
        <v>2717</v>
      </c>
      <c r="E4305" s="594" t="s">
        <v>183</v>
      </c>
      <c r="F4305" s="594" t="s">
        <v>187</v>
      </c>
      <c r="G4305" s="596" t="s">
        <v>2683</v>
      </c>
      <c r="H4305" s="597">
        <v>25100000</v>
      </c>
    </row>
    <row r="4306" spans="1:8">
      <c r="A4306" s="594" t="s">
        <v>132</v>
      </c>
      <c r="B4306" s="594" t="s">
        <v>1362</v>
      </c>
      <c r="C4306" s="594" t="s">
        <v>276</v>
      </c>
      <c r="D4306" s="594" t="s">
        <v>2717</v>
      </c>
      <c r="E4306" s="594" t="s">
        <v>738</v>
      </c>
      <c r="F4306" s="595" t="s">
        <v>411</v>
      </c>
      <c r="G4306" s="596" t="s">
        <v>739</v>
      </c>
      <c r="H4306" s="597">
        <v>27385000</v>
      </c>
    </row>
    <row r="4307" spans="1:8">
      <c r="A4307" s="594" t="s">
        <v>132</v>
      </c>
      <c r="B4307" s="594" t="s">
        <v>1362</v>
      </c>
      <c r="C4307" s="594" t="s">
        <v>276</v>
      </c>
      <c r="D4307" s="594" t="s">
        <v>2717</v>
      </c>
      <c r="E4307" s="594" t="s">
        <v>738</v>
      </c>
      <c r="F4307" s="594" t="s">
        <v>740</v>
      </c>
      <c r="G4307" s="596" t="s">
        <v>741</v>
      </c>
      <c r="H4307" s="597">
        <v>25000000</v>
      </c>
    </row>
    <row r="4308" spans="1:8">
      <c r="A4308" s="594" t="s">
        <v>132</v>
      </c>
      <c r="B4308" s="594" t="s">
        <v>1362</v>
      </c>
      <c r="C4308" s="594" t="s">
        <v>276</v>
      </c>
      <c r="D4308" s="594" t="s">
        <v>2717</v>
      </c>
      <c r="E4308" s="594" t="s">
        <v>738</v>
      </c>
      <c r="F4308" s="594" t="s">
        <v>296</v>
      </c>
      <c r="G4308" s="596" t="s">
        <v>297</v>
      </c>
      <c r="H4308" s="597">
        <v>2385000</v>
      </c>
    </row>
    <row r="4309" spans="1:8">
      <c r="A4309" s="594" t="s">
        <v>132</v>
      </c>
      <c r="B4309" s="594" t="s">
        <v>1362</v>
      </c>
      <c r="C4309" s="594" t="s">
        <v>276</v>
      </c>
      <c r="D4309" s="594" t="s">
        <v>2717</v>
      </c>
      <c r="E4309" s="594" t="s">
        <v>744</v>
      </c>
      <c r="F4309" s="595" t="s">
        <v>411</v>
      </c>
      <c r="G4309" s="596" t="s">
        <v>2686</v>
      </c>
      <c r="H4309" s="597">
        <v>10750000</v>
      </c>
    </row>
    <row r="4310" spans="1:8">
      <c r="A4310" s="594" t="s">
        <v>132</v>
      </c>
      <c r="B4310" s="594" t="s">
        <v>1362</v>
      </c>
      <c r="C4310" s="594" t="s">
        <v>276</v>
      </c>
      <c r="D4310" s="594" t="s">
        <v>2717</v>
      </c>
      <c r="E4310" s="594" t="s">
        <v>744</v>
      </c>
      <c r="F4310" s="594" t="s">
        <v>1061</v>
      </c>
      <c r="G4310" s="596" t="s">
        <v>2729</v>
      </c>
      <c r="H4310" s="597">
        <v>6280000</v>
      </c>
    </row>
    <row r="4311" spans="1:8">
      <c r="A4311" s="594" t="s">
        <v>132</v>
      </c>
      <c r="B4311" s="594" t="s">
        <v>1362</v>
      </c>
      <c r="C4311" s="594" t="s">
        <v>276</v>
      </c>
      <c r="D4311" s="594" t="s">
        <v>2717</v>
      </c>
      <c r="E4311" s="594" t="s">
        <v>744</v>
      </c>
      <c r="F4311" s="594" t="s">
        <v>286</v>
      </c>
      <c r="G4311" s="596" t="s">
        <v>2688</v>
      </c>
      <c r="H4311" s="597">
        <v>1350000</v>
      </c>
    </row>
    <row r="4312" spans="1:8">
      <c r="A4312" s="594" t="s">
        <v>132</v>
      </c>
      <c r="B4312" s="594" t="s">
        <v>1362</v>
      </c>
      <c r="C4312" s="594" t="s">
        <v>276</v>
      </c>
      <c r="D4312" s="594" t="s">
        <v>2717</v>
      </c>
      <c r="E4312" s="594" t="s">
        <v>744</v>
      </c>
      <c r="F4312" s="594" t="s">
        <v>11</v>
      </c>
      <c r="G4312" s="596" t="s">
        <v>2691</v>
      </c>
      <c r="H4312" s="597">
        <v>3120000</v>
      </c>
    </row>
    <row r="4313" spans="1:8">
      <c r="A4313" s="594" t="s">
        <v>132</v>
      </c>
      <c r="B4313" s="594" t="s">
        <v>1362</v>
      </c>
      <c r="C4313" s="594" t="s">
        <v>276</v>
      </c>
      <c r="D4313" s="594" t="s">
        <v>2717</v>
      </c>
      <c r="E4313" s="594" t="s">
        <v>2692</v>
      </c>
      <c r="F4313" s="595" t="s">
        <v>411</v>
      </c>
      <c r="G4313" s="596" t="s">
        <v>2693</v>
      </c>
      <c r="H4313" s="597">
        <v>808505400</v>
      </c>
    </row>
    <row r="4314" spans="1:8">
      <c r="A4314" s="594" t="s">
        <v>132</v>
      </c>
      <c r="B4314" s="594" t="s">
        <v>1362</v>
      </c>
      <c r="C4314" s="594" t="s">
        <v>276</v>
      </c>
      <c r="D4314" s="594" t="s">
        <v>2717</v>
      </c>
      <c r="E4314" s="594" t="s">
        <v>2692</v>
      </c>
      <c r="F4314" s="594" t="s">
        <v>2722</v>
      </c>
      <c r="G4314" s="596" t="s">
        <v>2690</v>
      </c>
      <c r="H4314" s="597">
        <v>10000000</v>
      </c>
    </row>
    <row r="4315" spans="1:8">
      <c r="A4315" s="594" t="s">
        <v>132</v>
      </c>
      <c r="B4315" s="594" t="s">
        <v>1362</v>
      </c>
      <c r="C4315" s="594" t="s">
        <v>276</v>
      </c>
      <c r="D4315" s="594" t="s">
        <v>2717</v>
      </c>
      <c r="E4315" s="594" t="s">
        <v>2692</v>
      </c>
      <c r="F4315" s="594" t="s">
        <v>2694</v>
      </c>
      <c r="G4315" s="596" t="s">
        <v>2689</v>
      </c>
      <c r="H4315" s="597">
        <v>12100000</v>
      </c>
    </row>
    <row r="4316" spans="1:8">
      <c r="A4316" s="594" t="s">
        <v>132</v>
      </c>
      <c r="B4316" s="594" t="s">
        <v>1362</v>
      </c>
      <c r="C4316" s="594" t="s">
        <v>276</v>
      </c>
      <c r="D4316" s="594" t="s">
        <v>2717</v>
      </c>
      <c r="E4316" s="594" t="s">
        <v>2692</v>
      </c>
      <c r="F4316" s="594" t="s">
        <v>2730</v>
      </c>
      <c r="G4316" s="596" t="s">
        <v>2731</v>
      </c>
      <c r="H4316" s="597">
        <v>786405400</v>
      </c>
    </row>
    <row r="4317" spans="1:8">
      <c r="A4317" s="594" t="s">
        <v>132</v>
      </c>
      <c r="B4317" s="594" t="s">
        <v>1362</v>
      </c>
      <c r="C4317" s="594" t="s">
        <v>276</v>
      </c>
      <c r="D4317" s="594" t="s">
        <v>2717</v>
      </c>
      <c r="E4317" s="594" t="s">
        <v>189</v>
      </c>
      <c r="F4317" s="595" t="s">
        <v>411</v>
      </c>
      <c r="G4317" s="596" t="s">
        <v>190</v>
      </c>
      <c r="H4317" s="597">
        <v>529597519</v>
      </c>
    </row>
    <row r="4318" spans="1:8">
      <c r="A4318" s="594" t="s">
        <v>132</v>
      </c>
      <c r="B4318" s="594" t="s">
        <v>1362</v>
      </c>
      <c r="C4318" s="594" t="s">
        <v>276</v>
      </c>
      <c r="D4318" s="594" t="s">
        <v>2717</v>
      </c>
      <c r="E4318" s="594" t="s">
        <v>189</v>
      </c>
      <c r="F4318" s="594" t="s">
        <v>37</v>
      </c>
      <c r="G4318" s="596" t="s">
        <v>2696</v>
      </c>
      <c r="H4318" s="597">
        <v>26025519</v>
      </c>
    </row>
    <row r="4319" spans="1:8">
      <c r="A4319" s="594" t="s">
        <v>132</v>
      </c>
      <c r="B4319" s="594" t="s">
        <v>1362</v>
      </c>
      <c r="C4319" s="594" t="s">
        <v>276</v>
      </c>
      <c r="D4319" s="594" t="s">
        <v>2717</v>
      </c>
      <c r="E4319" s="594" t="s">
        <v>189</v>
      </c>
      <c r="F4319" s="594" t="s">
        <v>192</v>
      </c>
      <c r="G4319" s="596" t="s">
        <v>195</v>
      </c>
      <c r="H4319" s="597">
        <v>503572000</v>
      </c>
    </row>
    <row r="4320" spans="1:8">
      <c r="A4320" s="594" t="s">
        <v>132</v>
      </c>
      <c r="B4320" s="594" t="s">
        <v>1362</v>
      </c>
      <c r="C4320" s="594" t="s">
        <v>276</v>
      </c>
      <c r="D4320" s="594" t="s">
        <v>2717</v>
      </c>
      <c r="E4320" s="594" t="s">
        <v>194</v>
      </c>
      <c r="F4320" s="595" t="s">
        <v>411</v>
      </c>
      <c r="G4320" s="596" t="s">
        <v>195</v>
      </c>
      <c r="H4320" s="597">
        <v>43707700</v>
      </c>
    </row>
    <row r="4321" spans="1:8">
      <c r="A4321" s="594" t="s">
        <v>132</v>
      </c>
      <c r="B4321" s="594" t="s">
        <v>1362</v>
      </c>
      <c r="C4321" s="594" t="s">
        <v>276</v>
      </c>
      <c r="D4321" s="594" t="s">
        <v>2717</v>
      </c>
      <c r="E4321" s="594" t="s">
        <v>194</v>
      </c>
      <c r="F4321" s="594" t="s">
        <v>15</v>
      </c>
      <c r="G4321" s="596" t="s">
        <v>2701</v>
      </c>
      <c r="H4321" s="597">
        <v>2864000</v>
      </c>
    </row>
    <row r="4322" spans="1:8">
      <c r="A4322" s="594" t="s">
        <v>132</v>
      </c>
      <c r="B4322" s="594" t="s">
        <v>1362</v>
      </c>
      <c r="C4322" s="594" t="s">
        <v>276</v>
      </c>
      <c r="D4322" s="594" t="s">
        <v>2717</v>
      </c>
      <c r="E4322" s="594" t="s">
        <v>194</v>
      </c>
      <c r="F4322" s="594" t="s">
        <v>39</v>
      </c>
      <c r="G4322" s="596" t="s">
        <v>2702</v>
      </c>
      <c r="H4322" s="597">
        <v>6050700</v>
      </c>
    </row>
    <row r="4323" spans="1:8">
      <c r="A4323" s="594" t="s">
        <v>132</v>
      </c>
      <c r="B4323" s="594" t="s">
        <v>1362</v>
      </c>
      <c r="C4323" s="594" t="s">
        <v>276</v>
      </c>
      <c r="D4323" s="594" t="s">
        <v>2717</v>
      </c>
      <c r="E4323" s="594" t="s">
        <v>194</v>
      </c>
      <c r="F4323" s="594" t="s">
        <v>198</v>
      </c>
      <c r="G4323" s="596" t="s">
        <v>199</v>
      </c>
      <c r="H4323" s="597">
        <v>34603000</v>
      </c>
    </row>
    <row r="4324" spans="1:8">
      <c r="A4324" s="594" t="s">
        <v>132</v>
      </c>
      <c r="B4324" s="594" t="s">
        <v>1362</v>
      </c>
      <c r="C4324" s="594" t="s">
        <v>276</v>
      </c>
      <c r="D4324" s="594" t="s">
        <v>2717</v>
      </c>
      <c r="E4324" s="594" t="s">
        <v>194</v>
      </c>
      <c r="F4324" s="594" t="s">
        <v>200</v>
      </c>
      <c r="G4324" s="596" t="s">
        <v>201</v>
      </c>
      <c r="H4324" s="597">
        <v>190000</v>
      </c>
    </row>
    <row r="4325" spans="1:8">
      <c r="A4325" s="594" t="s">
        <v>132</v>
      </c>
      <c r="B4325" s="594" t="s">
        <v>1362</v>
      </c>
      <c r="C4325" s="594" t="s">
        <v>276</v>
      </c>
      <c r="D4325" s="594" t="s">
        <v>2717</v>
      </c>
      <c r="E4325" s="594" t="s">
        <v>550</v>
      </c>
      <c r="F4325" s="595" t="s">
        <v>411</v>
      </c>
      <c r="G4325" s="596" t="s">
        <v>2705</v>
      </c>
      <c r="H4325" s="597">
        <v>900000</v>
      </c>
    </row>
    <row r="4326" spans="1:8">
      <c r="A4326" s="594" t="s">
        <v>132</v>
      </c>
      <c r="B4326" s="594" t="s">
        <v>1362</v>
      </c>
      <c r="C4326" s="594" t="s">
        <v>276</v>
      </c>
      <c r="D4326" s="594" t="s">
        <v>2717</v>
      </c>
      <c r="E4326" s="594" t="s">
        <v>550</v>
      </c>
      <c r="F4326" s="594" t="s">
        <v>2706</v>
      </c>
      <c r="G4326" s="596" t="s">
        <v>72</v>
      </c>
      <c r="H4326" s="597">
        <v>900000</v>
      </c>
    </row>
    <row r="4327" spans="1:8">
      <c r="A4327" s="594" t="s">
        <v>132</v>
      </c>
      <c r="B4327" s="594" t="s">
        <v>1362</v>
      </c>
      <c r="C4327" s="594" t="s">
        <v>276</v>
      </c>
      <c r="D4327" s="594" t="s">
        <v>2717</v>
      </c>
      <c r="E4327" s="594" t="s">
        <v>53</v>
      </c>
      <c r="F4327" s="595" t="s">
        <v>411</v>
      </c>
      <c r="G4327" s="596" t="s">
        <v>193</v>
      </c>
      <c r="H4327" s="597">
        <v>138412000</v>
      </c>
    </row>
    <row r="4328" spans="1:8">
      <c r="A4328" s="594" t="s">
        <v>132</v>
      </c>
      <c r="B4328" s="594" t="s">
        <v>1362</v>
      </c>
      <c r="C4328" s="594" t="s">
        <v>276</v>
      </c>
      <c r="D4328" s="594" t="s">
        <v>2717</v>
      </c>
      <c r="E4328" s="594" t="s">
        <v>53</v>
      </c>
      <c r="F4328" s="594" t="s">
        <v>56</v>
      </c>
      <c r="G4328" s="596" t="s">
        <v>57</v>
      </c>
      <c r="H4328" s="597">
        <v>137412000</v>
      </c>
    </row>
    <row r="4329" spans="1:8">
      <c r="A4329" s="594" t="s">
        <v>132</v>
      </c>
      <c r="B4329" s="594" t="s">
        <v>1362</v>
      </c>
      <c r="C4329" s="594" t="s">
        <v>276</v>
      </c>
      <c r="D4329" s="594" t="s">
        <v>2717</v>
      </c>
      <c r="E4329" s="594" t="s">
        <v>53</v>
      </c>
      <c r="F4329" s="594" t="s">
        <v>358</v>
      </c>
      <c r="G4329" s="596" t="s">
        <v>195</v>
      </c>
      <c r="H4329" s="597">
        <v>1000000</v>
      </c>
    </row>
    <row r="4330" spans="1:8">
      <c r="A4330" s="594" t="s">
        <v>132</v>
      </c>
      <c r="B4330" s="594" t="s">
        <v>1362</v>
      </c>
      <c r="C4330" s="594" t="s">
        <v>322</v>
      </c>
      <c r="D4330" s="595" t="s">
        <v>411</v>
      </c>
      <c r="E4330" s="595" t="s">
        <v>411</v>
      </c>
      <c r="F4330" s="595" t="s">
        <v>411</v>
      </c>
      <c r="G4330" s="596" t="s">
        <v>2661</v>
      </c>
      <c r="H4330" s="597">
        <v>11451689000</v>
      </c>
    </row>
    <row r="4331" spans="1:8">
      <c r="A4331" s="594" t="s">
        <v>132</v>
      </c>
      <c r="B4331" s="594" t="s">
        <v>1362</v>
      </c>
      <c r="C4331" s="594" t="s">
        <v>322</v>
      </c>
      <c r="D4331" s="594" t="s">
        <v>2662</v>
      </c>
      <c r="E4331" s="595" t="s">
        <v>411</v>
      </c>
      <c r="F4331" s="595" t="s">
        <v>411</v>
      </c>
      <c r="G4331" s="596" t="s">
        <v>2663</v>
      </c>
      <c r="H4331" s="597">
        <v>11451689000</v>
      </c>
    </row>
    <row r="4332" spans="1:8">
      <c r="A4332" s="594" t="s">
        <v>132</v>
      </c>
      <c r="B4332" s="594" t="s">
        <v>1362</v>
      </c>
      <c r="C4332" s="594" t="s">
        <v>322</v>
      </c>
      <c r="D4332" s="594" t="s">
        <v>2662</v>
      </c>
      <c r="E4332" s="594" t="s">
        <v>142</v>
      </c>
      <c r="F4332" s="595" t="s">
        <v>411</v>
      </c>
      <c r="G4332" s="596" t="s">
        <v>143</v>
      </c>
      <c r="H4332" s="597">
        <v>1699389850</v>
      </c>
    </row>
    <row r="4333" spans="1:8">
      <c r="A4333" s="594" t="s">
        <v>132</v>
      </c>
      <c r="B4333" s="594" t="s">
        <v>1362</v>
      </c>
      <c r="C4333" s="594" t="s">
        <v>322</v>
      </c>
      <c r="D4333" s="594" t="s">
        <v>2662</v>
      </c>
      <c r="E4333" s="594" t="s">
        <v>142</v>
      </c>
      <c r="F4333" s="594" t="s">
        <v>144</v>
      </c>
      <c r="G4333" s="596" t="s">
        <v>2664</v>
      </c>
      <c r="H4333" s="597">
        <v>1699389850</v>
      </c>
    </row>
    <row r="4334" spans="1:8">
      <c r="A4334" s="594" t="s">
        <v>132</v>
      </c>
      <c r="B4334" s="594" t="s">
        <v>1362</v>
      </c>
      <c r="C4334" s="594" t="s">
        <v>322</v>
      </c>
      <c r="D4334" s="594" t="s">
        <v>2662</v>
      </c>
      <c r="E4334" s="594" t="s">
        <v>148</v>
      </c>
      <c r="F4334" s="595" t="s">
        <v>411</v>
      </c>
      <c r="G4334" s="596" t="s">
        <v>149</v>
      </c>
      <c r="H4334" s="597">
        <v>701326189</v>
      </c>
    </row>
    <row r="4335" spans="1:8">
      <c r="A4335" s="594" t="s">
        <v>132</v>
      </c>
      <c r="B4335" s="594" t="s">
        <v>1362</v>
      </c>
      <c r="C4335" s="594" t="s">
        <v>322</v>
      </c>
      <c r="D4335" s="594" t="s">
        <v>2662</v>
      </c>
      <c r="E4335" s="594" t="s">
        <v>148</v>
      </c>
      <c r="F4335" s="594" t="s">
        <v>223</v>
      </c>
      <c r="G4335" s="596" t="s">
        <v>224</v>
      </c>
      <c r="H4335" s="597">
        <v>124502000</v>
      </c>
    </row>
    <row r="4336" spans="1:8">
      <c r="A4336" s="594" t="s">
        <v>132</v>
      </c>
      <c r="B4336" s="594" t="s">
        <v>1362</v>
      </c>
      <c r="C4336" s="594" t="s">
        <v>322</v>
      </c>
      <c r="D4336" s="594" t="s">
        <v>2662</v>
      </c>
      <c r="E4336" s="594" t="s">
        <v>148</v>
      </c>
      <c r="F4336" s="594" t="s">
        <v>591</v>
      </c>
      <c r="G4336" s="596" t="s">
        <v>592</v>
      </c>
      <c r="H4336" s="597">
        <v>16140000</v>
      </c>
    </row>
    <row r="4337" spans="1:8">
      <c r="A4337" s="594" t="s">
        <v>132</v>
      </c>
      <c r="B4337" s="594" t="s">
        <v>1362</v>
      </c>
      <c r="C4337" s="594" t="s">
        <v>322</v>
      </c>
      <c r="D4337" s="594" t="s">
        <v>2662</v>
      </c>
      <c r="E4337" s="594" t="s">
        <v>148</v>
      </c>
      <c r="F4337" s="594" t="s">
        <v>1075</v>
      </c>
      <c r="G4337" s="596" t="s">
        <v>2666</v>
      </c>
      <c r="H4337" s="597">
        <v>77743933</v>
      </c>
    </row>
    <row r="4338" spans="1:8">
      <c r="A4338" s="594" t="s">
        <v>132</v>
      </c>
      <c r="B4338" s="594" t="s">
        <v>1362</v>
      </c>
      <c r="C4338" s="594" t="s">
        <v>322</v>
      </c>
      <c r="D4338" s="594" t="s">
        <v>2662</v>
      </c>
      <c r="E4338" s="594" t="s">
        <v>148</v>
      </c>
      <c r="F4338" s="594" t="s">
        <v>150</v>
      </c>
      <c r="G4338" s="596" t="s">
        <v>151</v>
      </c>
      <c r="H4338" s="597">
        <v>40266120</v>
      </c>
    </row>
    <row r="4339" spans="1:8">
      <c r="A4339" s="594" t="s">
        <v>132</v>
      </c>
      <c r="B4339" s="594" t="s">
        <v>1362</v>
      </c>
      <c r="C4339" s="594" t="s">
        <v>322</v>
      </c>
      <c r="D4339" s="594" t="s">
        <v>2662</v>
      </c>
      <c r="E4339" s="594" t="s">
        <v>148</v>
      </c>
      <c r="F4339" s="594" t="s">
        <v>605</v>
      </c>
      <c r="G4339" s="596" t="s">
        <v>2668</v>
      </c>
      <c r="H4339" s="597">
        <v>18446234</v>
      </c>
    </row>
    <row r="4340" spans="1:8">
      <c r="A4340" s="594" t="s">
        <v>132</v>
      </c>
      <c r="B4340" s="594" t="s">
        <v>1362</v>
      </c>
      <c r="C4340" s="594" t="s">
        <v>322</v>
      </c>
      <c r="D4340" s="594" t="s">
        <v>2662</v>
      </c>
      <c r="E4340" s="594" t="s">
        <v>148</v>
      </c>
      <c r="F4340" s="594" t="s">
        <v>212</v>
      </c>
      <c r="G4340" s="596" t="s">
        <v>213</v>
      </c>
      <c r="H4340" s="597">
        <v>409701902</v>
      </c>
    </row>
    <row r="4341" spans="1:8">
      <c r="A4341" s="594" t="s">
        <v>132</v>
      </c>
      <c r="B4341" s="594" t="s">
        <v>1362</v>
      </c>
      <c r="C4341" s="594" t="s">
        <v>322</v>
      </c>
      <c r="D4341" s="594" t="s">
        <v>2662</v>
      </c>
      <c r="E4341" s="594" t="s">
        <v>148</v>
      </c>
      <c r="F4341" s="594" t="s">
        <v>227</v>
      </c>
      <c r="G4341" s="596" t="s">
        <v>2669</v>
      </c>
      <c r="H4341" s="597">
        <v>14526000</v>
      </c>
    </row>
    <row r="4342" spans="1:8">
      <c r="A4342" s="594" t="s">
        <v>132</v>
      </c>
      <c r="B4342" s="594" t="s">
        <v>1362</v>
      </c>
      <c r="C4342" s="594" t="s">
        <v>322</v>
      </c>
      <c r="D4342" s="594" t="s">
        <v>2662</v>
      </c>
      <c r="E4342" s="594" t="s">
        <v>582</v>
      </c>
      <c r="F4342" s="595" t="s">
        <v>411</v>
      </c>
      <c r="G4342" s="596" t="s">
        <v>583</v>
      </c>
      <c r="H4342" s="597">
        <v>41979000</v>
      </c>
    </row>
    <row r="4343" spans="1:8">
      <c r="A4343" s="594" t="s">
        <v>132</v>
      </c>
      <c r="B4343" s="594" t="s">
        <v>1362</v>
      </c>
      <c r="C4343" s="594" t="s">
        <v>322</v>
      </c>
      <c r="D4343" s="594" t="s">
        <v>2662</v>
      </c>
      <c r="E4343" s="594" t="s">
        <v>582</v>
      </c>
      <c r="F4343" s="594" t="s">
        <v>584</v>
      </c>
      <c r="G4343" s="596" t="s">
        <v>2670</v>
      </c>
      <c r="H4343" s="597">
        <v>34710000</v>
      </c>
    </row>
    <row r="4344" spans="1:8">
      <c r="A4344" s="594" t="s">
        <v>132</v>
      </c>
      <c r="B4344" s="594" t="s">
        <v>1362</v>
      </c>
      <c r="C4344" s="594" t="s">
        <v>322</v>
      </c>
      <c r="D4344" s="594" t="s">
        <v>2662</v>
      </c>
      <c r="E4344" s="594" t="s">
        <v>582</v>
      </c>
      <c r="F4344" s="594" t="s">
        <v>478</v>
      </c>
      <c r="G4344" s="596" t="s">
        <v>2775</v>
      </c>
      <c r="H4344" s="597">
        <v>1251000</v>
      </c>
    </row>
    <row r="4345" spans="1:8">
      <c r="A4345" s="594" t="s">
        <v>132</v>
      </c>
      <c r="B4345" s="594" t="s">
        <v>1362</v>
      </c>
      <c r="C4345" s="594" t="s">
        <v>322</v>
      </c>
      <c r="D4345" s="594" t="s">
        <v>2662</v>
      </c>
      <c r="E4345" s="594" t="s">
        <v>582</v>
      </c>
      <c r="F4345" s="594" t="s">
        <v>586</v>
      </c>
      <c r="G4345" s="596" t="s">
        <v>2671</v>
      </c>
      <c r="H4345" s="597">
        <v>6018000</v>
      </c>
    </row>
    <row r="4346" spans="1:8">
      <c r="A4346" s="594" t="s">
        <v>132</v>
      </c>
      <c r="B4346" s="594" t="s">
        <v>1362</v>
      </c>
      <c r="C4346" s="594" t="s">
        <v>322</v>
      </c>
      <c r="D4346" s="594" t="s">
        <v>2662</v>
      </c>
      <c r="E4346" s="594" t="s">
        <v>152</v>
      </c>
      <c r="F4346" s="595" t="s">
        <v>411</v>
      </c>
      <c r="G4346" s="596" t="s">
        <v>153</v>
      </c>
      <c r="H4346" s="597">
        <v>462335000</v>
      </c>
    </row>
    <row r="4347" spans="1:8">
      <c r="A4347" s="594" t="s">
        <v>132</v>
      </c>
      <c r="B4347" s="594" t="s">
        <v>1362</v>
      </c>
      <c r="C4347" s="594" t="s">
        <v>322</v>
      </c>
      <c r="D4347" s="594" t="s">
        <v>2662</v>
      </c>
      <c r="E4347" s="594" t="s">
        <v>152</v>
      </c>
      <c r="F4347" s="594" t="s">
        <v>480</v>
      </c>
      <c r="G4347" s="596" t="s">
        <v>481</v>
      </c>
      <c r="H4347" s="597">
        <v>5630000</v>
      </c>
    </row>
    <row r="4348" spans="1:8">
      <c r="A4348" s="594" t="s">
        <v>132</v>
      </c>
      <c r="B4348" s="594" t="s">
        <v>1362</v>
      </c>
      <c r="C4348" s="594" t="s">
        <v>322</v>
      </c>
      <c r="D4348" s="594" t="s">
        <v>2662</v>
      </c>
      <c r="E4348" s="594" t="s">
        <v>152</v>
      </c>
      <c r="F4348" s="594" t="s">
        <v>606</v>
      </c>
      <c r="G4348" s="596" t="s">
        <v>195</v>
      </c>
      <c r="H4348" s="597">
        <v>456705000</v>
      </c>
    </row>
    <row r="4349" spans="1:8">
      <c r="A4349" s="594" t="s">
        <v>132</v>
      </c>
      <c r="B4349" s="594" t="s">
        <v>1362</v>
      </c>
      <c r="C4349" s="594" t="s">
        <v>322</v>
      </c>
      <c r="D4349" s="594" t="s">
        <v>2662</v>
      </c>
      <c r="E4349" s="594" t="s">
        <v>156</v>
      </c>
      <c r="F4349" s="595" t="s">
        <v>411</v>
      </c>
      <c r="G4349" s="596" t="s">
        <v>514</v>
      </c>
      <c r="H4349" s="597">
        <v>419154368</v>
      </c>
    </row>
    <row r="4350" spans="1:8">
      <c r="A4350" s="594" t="s">
        <v>132</v>
      </c>
      <c r="B4350" s="594" t="s">
        <v>1362</v>
      </c>
      <c r="C4350" s="594" t="s">
        <v>322</v>
      </c>
      <c r="D4350" s="594" t="s">
        <v>2662</v>
      </c>
      <c r="E4350" s="594" t="s">
        <v>156</v>
      </c>
      <c r="F4350" s="594" t="s">
        <v>157</v>
      </c>
      <c r="G4350" s="596" t="s">
        <v>158</v>
      </c>
      <c r="H4350" s="597">
        <v>322449808</v>
      </c>
    </row>
    <row r="4351" spans="1:8">
      <c r="A4351" s="594" t="s">
        <v>132</v>
      </c>
      <c r="B4351" s="594" t="s">
        <v>1362</v>
      </c>
      <c r="C4351" s="594" t="s">
        <v>322</v>
      </c>
      <c r="D4351" s="594" t="s">
        <v>2662</v>
      </c>
      <c r="E4351" s="594" t="s">
        <v>156</v>
      </c>
      <c r="F4351" s="594" t="s">
        <v>159</v>
      </c>
      <c r="G4351" s="596" t="s">
        <v>160</v>
      </c>
      <c r="H4351" s="597">
        <v>55277109</v>
      </c>
    </row>
    <row r="4352" spans="1:8">
      <c r="A4352" s="594" t="s">
        <v>132</v>
      </c>
      <c r="B4352" s="594" t="s">
        <v>1362</v>
      </c>
      <c r="C4352" s="594" t="s">
        <v>322</v>
      </c>
      <c r="D4352" s="594" t="s">
        <v>2662</v>
      </c>
      <c r="E4352" s="594" t="s">
        <v>156</v>
      </c>
      <c r="F4352" s="594" t="s">
        <v>161</v>
      </c>
      <c r="G4352" s="596" t="s">
        <v>162</v>
      </c>
      <c r="H4352" s="597">
        <v>37245718</v>
      </c>
    </row>
    <row r="4353" spans="1:8">
      <c r="A4353" s="594" t="s">
        <v>132</v>
      </c>
      <c r="B4353" s="594" t="s">
        <v>1362</v>
      </c>
      <c r="C4353" s="594" t="s">
        <v>322</v>
      </c>
      <c r="D4353" s="594" t="s">
        <v>2662</v>
      </c>
      <c r="E4353" s="594" t="s">
        <v>156</v>
      </c>
      <c r="F4353" s="594" t="s">
        <v>1</v>
      </c>
      <c r="G4353" s="596" t="s">
        <v>2</v>
      </c>
      <c r="H4353" s="597">
        <v>4181733</v>
      </c>
    </row>
    <row r="4354" spans="1:8">
      <c r="A4354" s="594" t="s">
        <v>132</v>
      </c>
      <c r="B4354" s="594" t="s">
        <v>1362</v>
      </c>
      <c r="C4354" s="594" t="s">
        <v>322</v>
      </c>
      <c r="D4354" s="594" t="s">
        <v>2662</v>
      </c>
      <c r="E4354" s="594" t="s">
        <v>163</v>
      </c>
      <c r="F4354" s="595" t="s">
        <v>411</v>
      </c>
      <c r="G4354" s="596" t="s">
        <v>164</v>
      </c>
      <c r="H4354" s="597">
        <v>130253875</v>
      </c>
    </row>
    <row r="4355" spans="1:8">
      <c r="A4355" s="594" t="s">
        <v>132</v>
      </c>
      <c r="B4355" s="594" t="s">
        <v>1362</v>
      </c>
      <c r="C4355" s="594" t="s">
        <v>322</v>
      </c>
      <c r="D4355" s="594" t="s">
        <v>2662</v>
      </c>
      <c r="E4355" s="594" t="s">
        <v>163</v>
      </c>
      <c r="F4355" s="594" t="s">
        <v>1060</v>
      </c>
      <c r="G4355" s="596" t="s">
        <v>2672</v>
      </c>
      <c r="H4355" s="597">
        <v>122800000</v>
      </c>
    </row>
    <row r="4356" spans="1:8">
      <c r="A4356" s="594" t="s">
        <v>132</v>
      </c>
      <c r="B4356" s="594" t="s">
        <v>1362</v>
      </c>
      <c r="C4356" s="594" t="s">
        <v>322</v>
      </c>
      <c r="D4356" s="594" t="s">
        <v>2662</v>
      </c>
      <c r="E4356" s="594" t="s">
        <v>163</v>
      </c>
      <c r="F4356" s="594" t="s">
        <v>165</v>
      </c>
      <c r="G4356" s="596" t="s">
        <v>195</v>
      </c>
      <c r="H4356" s="597">
        <v>7453875</v>
      </c>
    </row>
    <row r="4357" spans="1:8">
      <c r="A4357" s="594" t="s">
        <v>132</v>
      </c>
      <c r="B4357" s="594" t="s">
        <v>1362</v>
      </c>
      <c r="C4357" s="594" t="s">
        <v>322</v>
      </c>
      <c r="D4357" s="594" t="s">
        <v>2662</v>
      </c>
      <c r="E4357" s="594" t="s">
        <v>167</v>
      </c>
      <c r="F4357" s="595" t="s">
        <v>411</v>
      </c>
      <c r="G4357" s="596" t="s">
        <v>168</v>
      </c>
      <c r="H4357" s="597">
        <v>304061978</v>
      </c>
    </row>
    <row r="4358" spans="1:8">
      <c r="A4358" s="594" t="s">
        <v>132</v>
      </c>
      <c r="B4358" s="594" t="s">
        <v>1362</v>
      </c>
      <c r="C4358" s="594" t="s">
        <v>322</v>
      </c>
      <c r="D4358" s="594" t="s">
        <v>2662</v>
      </c>
      <c r="E4358" s="594" t="s">
        <v>167</v>
      </c>
      <c r="F4358" s="594" t="s">
        <v>228</v>
      </c>
      <c r="G4358" s="596" t="s">
        <v>2673</v>
      </c>
      <c r="H4358" s="597">
        <v>236196680</v>
      </c>
    </row>
    <row r="4359" spans="1:8">
      <c r="A4359" s="594" t="s">
        <v>132</v>
      </c>
      <c r="B4359" s="594" t="s">
        <v>1362</v>
      </c>
      <c r="C4359" s="594" t="s">
        <v>322</v>
      </c>
      <c r="D4359" s="594" t="s">
        <v>2662</v>
      </c>
      <c r="E4359" s="594" t="s">
        <v>167</v>
      </c>
      <c r="F4359" s="594" t="s">
        <v>169</v>
      </c>
      <c r="G4359" s="596" t="s">
        <v>2674</v>
      </c>
      <c r="H4359" s="597">
        <v>6033298</v>
      </c>
    </row>
    <row r="4360" spans="1:8">
      <c r="A4360" s="594" t="s">
        <v>132</v>
      </c>
      <c r="B4360" s="594" t="s">
        <v>1362</v>
      </c>
      <c r="C4360" s="594" t="s">
        <v>322</v>
      </c>
      <c r="D4360" s="594" t="s">
        <v>2662</v>
      </c>
      <c r="E4360" s="594" t="s">
        <v>167</v>
      </c>
      <c r="F4360" s="594" t="s">
        <v>230</v>
      </c>
      <c r="G4360" s="596" t="s">
        <v>2675</v>
      </c>
      <c r="H4360" s="597">
        <v>56964000</v>
      </c>
    </row>
    <row r="4361" spans="1:8">
      <c r="A4361" s="594" t="s">
        <v>132</v>
      </c>
      <c r="B4361" s="594" t="s">
        <v>1362</v>
      </c>
      <c r="C4361" s="594" t="s">
        <v>322</v>
      </c>
      <c r="D4361" s="594" t="s">
        <v>2662</v>
      </c>
      <c r="E4361" s="594" t="s">
        <v>167</v>
      </c>
      <c r="F4361" s="594" t="s">
        <v>214</v>
      </c>
      <c r="G4361" s="596" t="s">
        <v>2676</v>
      </c>
      <c r="H4361" s="597">
        <v>930000</v>
      </c>
    </row>
    <row r="4362" spans="1:8">
      <c r="A4362" s="594" t="s">
        <v>132</v>
      </c>
      <c r="B4362" s="594" t="s">
        <v>1362</v>
      </c>
      <c r="C4362" s="594" t="s">
        <v>322</v>
      </c>
      <c r="D4362" s="594" t="s">
        <v>2662</v>
      </c>
      <c r="E4362" s="594" t="s">
        <v>167</v>
      </c>
      <c r="F4362" s="594" t="s">
        <v>232</v>
      </c>
      <c r="G4362" s="596" t="s">
        <v>195</v>
      </c>
      <c r="H4362" s="597">
        <v>3938000</v>
      </c>
    </row>
    <row r="4363" spans="1:8">
      <c r="A4363" s="594" t="s">
        <v>132</v>
      </c>
      <c r="B4363" s="594" t="s">
        <v>1362</v>
      </c>
      <c r="C4363" s="594" t="s">
        <v>322</v>
      </c>
      <c r="D4363" s="594" t="s">
        <v>2662</v>
      </c>
      <c r="E4363" s="594" t="s">
        <v>171</v>
      </c>
      <c r="F4363" s="595" t="s">
        <v>411</v>
      </c>
      <c r="G4363" s="596" t="s">
        <v>2677</v>
      </c>
      <c r="H4363" s="597">
        <v>220525210</v>
      </c>
    </row>
    <row r="4364" spans="1:8">
      <c r="A4364" s="594" t="s">
        <v>132</v>
      </c>
      <c r="B4364" s="594" t="s">
        <v>1362</v>
      </c>
      <c r="C4364" s="594" t="s">
        <v>322</v>
      </c>
      <c r="D4364" s="594" t="s">
        <v>2662</v>
      </c>
      <c r="E4364" s="594" t="s">
        <v>171</v>
      </c>
      <c r="F4364" s="594" t="s">
        <v>173</v>
      </c>
      <c r="G4364" s="596" t="s">
        <v>174</v>
      </c>
      <c r="H4364" s="597">
        <v>83394410</v>
      </c>
    </row>
    <row r="4365" spans="1:8">
      <c r="A4365" s="594" t="s">
        <v>132</v>
      </c>
      <c r="B4365" s="594" t="s">
        <v>1362</v>
      </c>
      <c r="C4365" s="594" t="s">
        <v>322</v>
      </c>
      <c r="D4365" s="594" t="s">
        <v>2662</v>
      </c>
      <c r="E4365" s="594" t="s">
        <v>171</v>
      </c>
      <c r="F4365" s="594" t="s">
        <v>216</v>
      </c>
      <c r="G4365" s="596" t="s">
        <v>217</v>
      </c>
      <c r="H4365" s="597">
        <v>63650000</v>
      </c>
    </row>
    <row r="4366" spans="1:8">
      <c r="A4366" s="594" t="s">
        <v>132</v>
      </c>
      <c r="B4366" s="594" t="s">
        <v>1362</v>
      </c>
      <c r="C4366" s="594" t="s">
        <v>322</v>
      </c>
      <c r="D4366" s="594" t="s">
        <v>2662</v>
      </c>
      <c r="E4366" s="594" t="s">
        <v>171</v>
      </c>
      <c r="F4366" s="594" t="s">
        <v>5</v>
      </c>
      <c r="G4366" s="596" t="s">
        <v>2678</v>
      </c>
      <c r="H4366" s="597">
        <v>66090000</v>
      </c>
    </row>
    <row r="4367" spans="1:8">
      <c r="A4367" s="594" t="s">
        <v>132</v>
      </c>
      <c r="B4367" s="594" t="s">
        <v>1362</v>
      </c>
      <c r="C4367" s="594" t="s">
        <v>322</v>
      </c>
      <c r="D4367" s="594" t="s">
        <v>2662</v>
      </c>
      <c r="E4367" s="594" t="s">
        <v>171</v>
      </c>
      <c r="F4367" s="594" t="s">
        <v>175</v>
      </c>
      <c r="G4367" s="596" t="s">
        <v>176</v>
      </c>
      <c r="H4367" s="597">
        <v>7390800</v>
      </c>
    </row>
    <row r="4368" spans="1:8">
      <c r="A4368" s="594" t="s">
        <v>132</v>
      </c>
      <c r="B4368" s="594" t="s">
        <v>1362</v>
      </c>
      <c r="C4368" s="594" t="s">
        <v>322</v>
      </c>
      <c r="D4368" s="594" t="s">
        <v>2662</v>
      </c>
      <c r="E4368" s="594" t="s">
        <v>177</v>
      </c>
      <c r="F4368" s="595" t="s">
        <v>411</v>
      </c>
      <c r="G4368" s="596" t="s">
        <v>178</v>
      </c>
      <c r="H4368" s="597">
        <v>366484513</v>
      </c>
    </row>
    <row r="4369" spans="1:8">
      <c r="A4369" s="594" t="s">
        <v>132</v>
      </c>
      <c r="B4369" s="594" t="s">
        <v>1362</v>
      </c>
      <c r="C4369" s="594" t="s">
        <v>322</v>
      </c>
      <c r="D4369" s="594" t="s">
        <v>2662</v>
      </c>
      <c r="E4369" s="594" t="s">
        <v>177</v>
      </c>
      <c r="F4369" s="594" t="s">
        <v>179</v>
      </c>
      <c r="G4369" s="596" t="s">
        <v>2679</v>
      </c>
      <c r="H4369" s="597">
        <v>13125249</v>
      </c>
    </row>
    <row r="4370" spans="1:8">
      <c r="A4370" s="594" t="s">
        <v>132</v>
      </c>
      <c r="B4370" s="594" t="s">
        <v>1362</v>
      </c>
      <c r="C4370" s="594" t="s">
        <v>322</v>
      </c>
      <c r="D4370" s="594" t="s">
        <v>2662</v>
      </c>
      <c r="E4370" s="594" t="s">
        <v>177</v>
      </c>
      <c r="F4370" s="594" t="s">
        <v>181</v>
      </c>
      <c r="G4370" s="596" t="s">
        <v>182</v>
      </c>
      <c r="H4370" s="597">
        <v>17384778</v>
      </c>
    </row>
    <row r="4371" spans="1:8">
      <c r="A4371" s="594" t="s">
        <v>132</v>
      </c>
      <c r="B4371" s="594" t="s">
        <v>1362</v>
      </c>
      <c r="C4371" s="594" t="s">
        <v>322</v>
      </c>
      <c r="D4371" s="594" t="s">
        <v>2662</v>
      </c>
      <c r="E4371" s="594" t="s">
        <v>177</v>
      </c>
      <c r="F4371" s="594" t="s">
        <v>1290</v>
      </c>
      <c r="G4371" s="596" t="s">
        <v>2721</v>
      </c>
      <c r="H4371" s="597">
        <v>18674486</v>
      </c>
    </row>
    <row r="4372" spans="1:8">
      <c r="A4372" s="594" t="s">
        <v>132</v>
      </c>
      <c r="B4372" s="594" t="s">
        <v>1362</v>
      </c>
      <c r="C4372" s="594" t="s">
        <v>322</v>
      </c>
      <c r="D4372" s="594" t="s">
        <v>2662</v>
      </c>
      <c r="E4372" s="594" t="s">
        <v>177</v>
      </c>
      <c r="F4372" s="594" t="s">
        <v>441</v>
      </c>
      <c r="G4372" s="596" t="s">
        <v>2728</v>
      </c>
      <c r="H4372" s="597">
        <v>305000000</v>
      </c>
    </row>
    <row r="4373" spans="1:8">
      <c r="A4373" s="594" t="s">
        <v>132</v>
      </c>
      <c r="B4373" s="594" t="s">
        <v>1362</v>
      </c>
      <c r="C4373" s="594" t="s">
        <v>322</v>
      </c>
      <c r="D4373" s="594" t="s">
        <v>2662</v>
      </c>
      <c r="E4373" s="594" t="s">
        <v>177</v>
      </c>
      <c r="F4373" s="594" t="s">
        <v>237</v>
      </c>
      <c r="G4373" s="596" t="s">
        <v>2681</v>
      </c>
      <c r="H4373" s="597">
        <v>12300000</v>
      </c>
    </row>
    <row r="4374" spans="1:8">
      <c r="A4374" s="594" t="s">
        <v>132</v>
      </c>
      <c r="B4374" s="594" t="s">
        <v>1362</v>
      </c>
      <c r="C4374" s="594" t="s">
        <v>322</v>
      </c>
      <c r="D4374" s="594" t="s">
        <v>2662</v>
      </c>
      <c r="E4374" s="594" t="s">
        <v>240</v>
      </c>
      <c r="F4374" s="595" t="s">
        <v>411</v>
      </c>
      <c r="G4374" s="596" t="s">
        <v>241</v>
      </c>
      <c r="H4374" s="597">
        <v>256516000</v>
      </c>
    </row>
    <row r="4375" spans="1:8">
      <c r="A4375" s="594" t="s">
        <v>132</v>
      </c>
      <c r="B4375" s="594" t="s">
        <v>1362</v>
      </c>
      <c r="C4375" s="594" t="s">
        <v>322</v>
      </c>
      <c r="D4375" s="594" t="s">
        <v>2662</v>
      </c>
      <c r="E4375" s="594" t="s">
        <v>240</v>
      </c>
      <c r="F4375" s="594" t="s">
        <v>242</v>
      </c>
      <c r="G4375" s="596" t="s">
        <v>243</v>
      </c>
      <c r="H4375" s="597">
        <v>26716000</v>
      </c>
    </row>
    <row r="4376" spans="1:8">
      <c r="A4376" s="594" t="s">
        <v>132</v>
      </c>
      <c r="B4376" s="594" t="s">
        <v>1362</v>
      </c>
      <c r="C4376" s="594" t="s">
        <v>322</v>
      </c>
      <c r="D4376" s="594" t="s">
        <v>2662</v>
      </c>
      <c r="E4376" s="594" t="s">
        <v>240</v>
      </c>
      <c r="F4376" s="594" t="s">
        <v>728</v>
      </c>
      <c r="G4376" s="596" t="s">
        <v>729</v>
      </c>
      <c r="H4376" s="597">
        <v>3000000</v>
      </c>
    </row>
    <row r="4377" spans="1:8">
      <c r="A4377" s="594" t="s">
        <v>132</v>
      </c>
      <c r="B4377" s="594" t="s">
        <v>1362</v>
      </c>
      <c r="C4377" s="594" t="s">
        <v>322</v>
      </c>
      <c r="D4377" s="594" t="s">
        <v>2662</v>
      </c>
      <c r="E4377" s="594" t="s">
        <v>240</v>
      </c>
      <c r="F4377" s="594" t="s">
        <v>1268</v>
      </c>
      <c r="G4377" s="596" t="s">
        <v>1267</v>
      </c>
      <c r="H4377" s="597">
        <v>4500000</v>
      </c>
    </row>
    <row r="4378" spans="1:8">
      <c r="A4378" s="594" t="s">
        <v>132</v>
      </c>
      <c r="B4378" s="594" t="s">
        <v>1362</v>
      </c>
      <c r="C4378" s="594" t="s">
        <v>322</v>
      </c>
      <c r="D4378" s="594" t="s">
        <v>2662</v>
      </c>
      <c r="E4378" s="594" t="s">
        <v>240</v>
      </c>
      <c r="F4378" s="594" t="s">
        <v>731</v>
      </c>
      <c r="G4378" s="596" t="s">
        <v>732</v>
      </c>
      <c r="H4378" s="597">
        <v>11000000</v>
      </c>
    </row>
    <row r="4379" spans="1:8">
      <c r="A4379" s="594" t="s">
        <v>132</v>
      </c>
      <c r="B4379" s="594" t="s">
        <v>1362</v>
      </c>
      <c r="C4379" s="594" t="s">
        <v>322</v>
      </c>
      <c r="D4379" s="594" t="s">
        <v>2662</v>
      </c>
      <c r="E4379" s="594" t="s">
        <v>240</v>
      </c>
      <c r="F4379" s="594" t="s">
        <v>597</v>
      </c>
      <c r="G4379" s="596" t="s">
        <v>2682</v>
      </c>
      <c r="H4379" s="597">
        <v>2500000</v>
      </c>
    </row>
    <row r="4380" spans="1:8">
      <c r="A4380" s="594" t="s">
        <v>132</v>
      </c>
      <c r="B4380" s="594" t="s">
        <v>1362</v>
      </c>
      <c r="C4380" s="594" t="s">
        <v>322</v>
      </c>
      <c r="D4380" s="594" t="s">
        <v>2662</v>
      </c>
      <c r="E4380" s="594" t="s">
        <v>240</v>
      </c>
      <c r="F4380" s="594" t="s">
        <v>735</v>
      </c>
      <c r="G4380" s="596" t="s">
        <v>193</v>
      </c>
      <c r="H4380" s="597">
        <v>208800000</v>
      </c>
    </row>
    <row r="4381" spans="1:8">
      <c r="A4381" s="594" t="s">
        <v>132</v>
      </c>
      <c r="B4381" s="594" t="s">
        <v>1362</v>
      </c>
      <c r="C4381" s="594" t="s">
        <v>322</v>
      </c>
      <c r="D4381" s="594" t="s">
        <v>2662</v>
      </c>
      <c r="E4381" s="594" t="s">
        <v>183</v>
      </c>
      <c r="F4381" s="595" t="s">
        <v>411</v>
      </c>
      <c r="G4381" s="596" t="s">
        <v>184</v>
      </c>
      <c r="H4381" s="597">
        <v>125288000</v>
      </c>
    </row>
    <row r="4382" spans="1:8">
      <c r="A4382" s="594" t="s">
        <v>132</v>
      </c>
      <c r="B4382" s="594" t="s">
        <v>1362</v>
      </c>
      <c r="C4382" s="594" t="s">
        <v>322</v>
      </c>
      <c r="D4382" s="594" t="s">
        <v>2662</v>
      </c>
      <c r="E4382" s="594" t="s">
        <v>183</v>
      </c>
      <c r="F4382" s="594" t="s">
        <v>587</v>
      </c>
      <c r="G4382" s="596" t="s">
        <v>588</v>
      </c>
      <c r="H4382" s="597">
        <v>25083000</v>
      </c>
    </row>
    <row r="4383" spans="1:8">
      <c r="A4383" s="594" t="s">
        <v>132</v>
      </c>
      <c r="B4383" s="594" t="s">
        <v>1362</v>
      </c>
      <c r="C4383" s="594" t="s">
        <v>322</v>
      </c>
      <c r="D4383" s="594" t="s">
        <v>2662</v>
      </c>
      <c r="E4383" s="594" t="s">
        <v>183</v>
      </c>
      <c r="F4383" s="594" t="s">
        <v>736</v>
      </c>
      <c r="G4383" s="596" t="s">
        <v>737</v>
      </c>
      <c r="H4383" s="597">
        <v>24750000</v>
      </c>
    </row>
    <row r="4384" spans="1:8">
      <c r="A4384" s="594" t="s">
        <v>132</v>
      </c>
      <c r="B4384" s="594" t="s">
        <v>1362</v>
      </c>
      <c r="C4384" s="594" t="s">
        <v>322</v>
      </c>
      <c r="D4384" s="594" t="s">
        <v>2662</v>
      </c>
      <c r="E4384" s="594" t="s">
        <v>183</v>
      </c>
      <c r="F4384" s="594" t="s">
        <v>185</v>
      </c>
      <c r="G4384" s="596" t="s">
        <v>186</v>
      </c>
      <c r="H4384" s="597">
        <v>18525000</v>
      </c>
    </row>
    <row r="4385" spans="1:8">
      <c r="A4385" s="594" t="s">
        <v>132</v>
      </c>
      <c r="B4385" s="594" t="s">
        <v>1362</v>
      </c>
      <c r="C4385" s="594" t="s">
        <v>322</v>
      </c>
      <c r="D4385" s="594" t="s">
        <v>2662</v>
      </c>
      <c r="E4385" s="594" t="s">
        <v>183</v>
      </c>
      <c r="F4385" s="594" t="s">
        <v>187</v>
      </c>
      <c r="G4385" s="596" t="s">
        <v>2683</v>
      </c>
      <c r="H4385" s="597">
        <v>56930000</v>
      </c>
    </row>
    <row r="4386" spans="1:8">
      <c r="A4386" s="594" t="s">
        <v>132</v>
      </c>
      <c r="B4386" s="594" t="s">
        <v>1362</v>
      </c>
      <c r="C4386" s="594" t="s">
        <v>322</v>
      </c>
      <c r="D4386" s="594" t="s">
        <v>2662</v>
      </c>
      <c r="E4386" s="594" t="s">
        <v>738</v>
      </c>
      <c r="F4386" s="595" t="s">
        <v>411</v>
      </c>
      <c r="G4386" s="596" t="s">
        <v>739</v>
      </c>
      <c r="H4386" s="597">
        <v>74502000</v>
      </c>
    </row>
    <row r="4387" spans="1:8">
      <c r="A4387" s="594" t="s">
        <v>132</v>
      </c>
      <c r="B4387" s="594" t="s">
        <v>1362</v>
      </c>
      <c r="C4387" s="594" t="s">
        <v>322</v>
      </c>
      <c r="D4387" s="594" t="s">
        <v>2662</v>
      </c>
      <c r="E4387" s="594" t="s">
        <v>738</v>
      </c>
      <c r="F4387" s="594" t="s">
        <v>740</v>
      </c>
      <c r="G4387" s="596" t="s">
        <v>741</v>
      </c>
      <c r="H4387" s="597">
        <v>35600000</v>
      </c>
    </row>
    <row r="4388" spans="1:8">
      <c r="A4388" s="594" t="s">
        <v>132</v>
      </c>
      <c r="B4388" s="594" t="s">
        <v>1362</v>
      </c>
      <c r="C4388" s="594" t="s">
        <v>322</v>
      </c>
      <c r="D4388" s="594" t="s">
        <v>2662</v>
      </c>
      <c r="E4388" s="594" t="s">
        <v>738</v>
      </c>
      <c r="F4388" s="594" t="s">
        <v>356</v>
      </c>
      <c r="G4388" s="596" t="s">
        <v>357</v>
      </c>
      <c r="H4388" s="597">
        <v>6000000</v>
      </c>
    </row>
    <row r="4389" spans="1:8">
      <c r="A4389" s="594" t="s">
        <v>132</v>
      </c>
      <c r="B4389" s="594" t="s">
        <v>1362</v>
      </c>
      <c r="C4389" s="594" t="s">
        <v>322</v>
      </c>
      <c r="D4389" s="594" t="s">
        <v>2662</v>
      </c>
      <c r="E4389" s="594" t="s">
        <v>738</v>
      </c>
      <c r="F4389" s="594" t="s">
        <v>296</v>
      </c>
      <c r="G4389" s="596" t="s">
        <v>297</v>
      </c>
      <c r="H4389" s="597">
        <v>32902000</v>
      </c>
    </row>
    <row r="4390" spans="1:8">
      <c r="A4390" s="594" t="s">
        <v>132</v>
      </c>
      <c r="B4390" s="594" t="s">
        <v>1362</v>
      </c>
      <c r="C4390" s="594" t="s">
        <v>322</v>
      </c>
      <c r="D4390" s="594" t="s">
        <v>2662</v>
      </c>
      <c r="E4390" s="594" t="s">
        <v>555</v>
      </c>
      <c r="F4390" s="595" t="s">
        <v>411</v>
      </c>
      <c r="G4390" s="596" t="s">
        <v>556</v>
      </c>
      <c r="H4390" s="597">
        <v>30000000</v>
      </c>
    </row>
    <row r="4391" spans="1:8">
      <c r="A4391" s="594" t="s">
        <v>132</v>
      </c>
      <c r="B4391" s="594" t="s">
        <v>1362</v>
      </c>
      <c r="C4391" s="594" t="s">
        <v>322</v>
      </c>
      <c r="D4391" s="594" t="s">
        <v>2662</v>
      </c>
      <c r="E4391" s="594" t="s">
        <v>555</v>
      </c>
      <c r="F4391" s="594" t="s">
        <v>1058</v>
      </c>
      <c r="G4391" s="596" t="s">
        <v>554</v>
      </c>
      <c r="H4391" s="597">
        <v>118750</v>
      </c>
    </row>
    <row r="4392" spans="1:8">
      <c r="A4392" s="594" t="s">
        <v>132</v>
      </c>
      <c r="B4392" s="594" t="s">
        <v>1362</v>
      </c>
      <c r="C4392" s="594" t="s">
        <v>322</v>
      </c>
      <c r="D4392" s="594" t="s">
        <v>2662</v>
      </c>
      <c r="E4392" s="594" t="s">
        <v>555</v>
      </c>
      <c r="F4392" s="594" t="s">
        <v>1269</v>
      </c>
      <c r="G4392" s="596" t="s">
        <v>2737</v>
      </c>
      <c r="H4392" s="597">
        <v>25588125</v>
      </c>
    </row>
    <row r="4393" spans="1:8">
      <c r="A4393" s="594" t="s">
        <v>132</v>
      </c>
      <c r="B4393" s="594" t="s">
        <v>1362</v>
      </c>
      <c r="C4393" s="594" t="s">
        <v>322</v>
      </c>
      <c r="D4393" s="594" t="s">
        <v>2662</v>
      </c>
      <c r="E4393" s="594" t="s">
        <v>555</v>
      </c>
      <c r="F4393" s="594" t="s">
        <v>1273</v>
      </c>
      <c r="G4393" s="596" t="s">
        <v>195</v>
      </c>
      <c r="H4393" s="597">
        <v>4293125</v>
      </c>
    </row>
    <row r="4394" spans="1:8">
      <c r="A4394" s="594" t="s">
        <v>132</v>
      </c>
      <c r="B4394" s="594" t="s">
        <v>1362</v>
      </c>
      <c r="C4394" s="594" t="s">
        <v>322</v>
      </c>
      <c r="D4394" s="594" t="s">
        <v>2662</v>
      </c>
      <c r="E4394" s="594" t="s">
        <v>744</v>
      </c>
      <c r="F4394" s="595" t="s">
        <v>411</v>
      </c>
      <c r="G4394" s="596" t="s">
        <v>2686</v>
      </c>
      <c r="H4394" s="597">
        <v>390804504</v>
      </c>
    </row>
    <row r="4395" spans="1:8">
      <c r="A4395" s="594" t="s">
        <v>132</v>
      </c>
      <c r="B4395" s="594" t="s">
        <v>1362</v>
      </c>
      <c r="C4395" s="594" t="s">
        <v>322</v>
      </c>
      <c r="D4395" s="594" t="s">
        <v>2662</v>
      </c>
      <c r="E4395" s="594" t="s">
        <v>744</v>
      </c>
      <c r="F4395" s="594" t="s">
        <v>1061</v>
      </c>
      <c r="G4395" s="596" t="s">
        <v>2729</v>
      </c>
      <c r="H4395" s="597">
        <v>40970000</v>
      </c>
    </row>
    <row r="4396" spans="1:8">
      <c r="A4396" s="594" t="s">
        <v>132</v>
      </c>
      <c r="B4396" s="594" t="s">
        <v>1362</v>
      </c>
      <c r="C4396" s="594" t="s">
        <v>322</v>
      </c>
      <c r="D4396" s="594" t="s">
        <v>2662</v>
      </c>
      <c r="E4396" s="594" t="s">
        <v>744</v>
      </c>
      <c r="F4396" s="594" t="s">
        <v>745</v>
      </c>
      <c r="G4396" s="596" t="s">
        <v>2687</v>
      </c>
      <c r="H4396" s="597">
        <v>54279500</v>
      </c>
    </row>
    <row r="4397" spans="1:8">
      <c r="A4397" s="594" t="s">
        <v>132</v>
      </c>
      <c r="B4397" s="594" t="s">
        <v>1362</v>
      </c>
      <c r="C4397" s="594" t="s">
        <v>322</v>
      </c>
      <c r="D4397" s="594" t="s">
        <v>2662</v>
      </c>
      <c r="E4397" s="594" t="s">
        <v>744</v>
      </c>
      <c r="F4397" s="594" t="s">
        <v>7</v>
      </c>
      <c r="G4397" s="596" t="s">
        <v>8</v>
      </c>
      <c r="H4397" s="597">
        <v>23980000</v>
      </c>
    </row>
    <row r="4398" spans="1:8">
      <c r="A4398" s="594" t="s">
        <v>132</v>
      </c>
      <c r="B4398" s="594" t="s">
        <v>1362</v>
      </c>
      <c r="C4398" s="594" t="s">
        <v>322</v>
      </c>
      <c r="D4398" s="594" t="s">
        <v>2662</v>
      </c>
      <c r="E4398" s="594" t="s">
        <v>744</v>
      </c>
      <c r="F4398" s="594" t="s">
        <v>572</v>
      </c>
      <c r="G4398" s="596" t="s">
        <v>2689</v>
      </c>
      <c r="H4398" s="597">
        <v>110130000</v>
      </c>
    </row>
    <row r="4399" spans="1:8">
      <c r="A4399" s="594" t="s">
        <v>132</v>
      </c>
      <c r="B4399" s="594" t="s">
        <v>1362</v>
      </c>
      <c r="C4399" s="594" t="s">
        <v>322</v>
      </c>
      <c r="D4399" s="594" t="s">
        <v>2662</v>
      </c>
      <c r="E4399" s="594" t="s">
        <v>744</v>
      </c>
      <c r="F4399" s="594" t="s">
        <v>746</v>
      </c>
      <c r="G4399" s="596" t="s">
        <v>2690</v>
      </c>
      <c r="H4399" s="597">
        <v>75230000</v>
      </c>
    </row>
    <row r="4400" spans="1:8">
      <c r="A4400" s="594" t="s">
        <v>132</v>
      </c>
      <c r="B4400" s="594" t="s">
        <v>1362</v>
      </c>
      <c r="C4400" s="594" t="s">
        <v>322</v>
      </c>
      <c r="D4400" s="594" t="s">
        <v>2662</v>
      </c>
      <c r="E4400" s="594" t="s">
        <v>744</v>
      </c>
      <c r="F4400" s="594" t="s">
        <v>11</v>
      </c>
      <c r="G4400" s="596" t="s">
        <v>2691</v>
      </c>
      <c r="H4400" s="597">
        <v>12925004</v>
      </c>
    </row>
    <row r="4401" spans="1:8">
      <c r="A4401" s="594" t="s">
        <v>132</v>
      </c>
      <c r="B4401" s="594" t="s">
        <v>1362</v>
      </c>
      <c r="C4401" s="594" t="s">
        <v>322</v>
      </c>
      <c r="D4401" s="594" t="s">
        <v>2662</v>
      </c>
      <c r="E4401" s="594" t="s">
        <v>744</v>
      </c>
      <c r="F4401" s="594" t="s">
        <v>748</v>
      </c>
      <c r="G4401" s="596" t="s">
        <v>35</v>
      </c>
      <c r="H4401" s="597">
        <v>73290000</v>
      </c>
    </row>
    <row r="4402" spans="1:8">
      <c r="A4402" s="594" t="s">
        <v>132</v>
      </c>
      <c r="B4402" s="594" t="s">
        <v>1362</v>
      </c>
      <c r="C4402" s="594" t="s">
        <v>322</v>
      </c>
      <c r="D4402" s="594" t="s">
        <v>2662</v>
      </c>
      <c r="E4402" s="594" t="s">
        <v>2692</v>
      </c>
      <c r="F4402" s="595" t="s">
        <v>411</v>
      </c>
      <c r="G4402" s="596" t="s">
        <v>2693</v>
      </c>
      <c r="H4402" s="597">
        <v>1049550000</v>
      </c>
    </row>
    <row r="4403" spans="1:8">
      <c r="A4403" s="594" t="s">
        <v>132</v>
      </c>
      <c r="B4403" s="594" t="s">
        <v>1362</v>
      </c>
      <c r="C4403" s="594" t="s">
        <v>322</v>
      </c>
      <c r="D4403" s="594" t="s">
        <v>2662</v>
      </c>
      <c r="E4403" s="594" t="s">
        <v>2692</v>
      </c>
      <c r="F4403" s="594" t="s">
        <v>2777</v>
      </c>
      <c r="G4403" s="596" t="s">
        <v>2765</v>
      </c>
      <c r="H4403" s="597">
        <v>1000000000</v>
      </c>
    </row>
    <row r="4404" spans="1:8">
      <c r="A4404" s="594" t="s">
        <v>132</v>
      </c>
      <c r="B4404" s="594" t="s">
        <v>1362</v>
      </c>
      <c r="C4404" s="594" t="s">
        <v>322</v>
      </c>
      <c r="D4404" s="594" t="s">
        <v>2662</v>
      </c>
      <c r="E4404" s="594" t="s">
        <v>2692</v>
      </c>
      <c r="F4404" s="594" t="s">
        <v>2722</v>
      </c>
      <c r="G4404" s="596" t="s">
        <v>2690</v>
      </c>
      <c r="H4404" s="597">
        <v>38750000</v>
      </c>
    </row>
    <row r="4405" spans="1:8">
      <c r="A4405" s="594" t="s">
        <v>132</v>
      </c>
      <c r="B4405" s="594" t="s">
        <v>1362</v>
      </c>
      <c r="C4405" s="594" t="s">
        <v>322</v>
      </c>
      <c r="D4405" s="594" t="s">
        <v>2662</v>
      </c>
      <c r="E4405" s="594" t="s">
        <v>2692</v>
      </c>
      <c r="F4405" s="594" t="s">
        <v>2730</v>
      </c>
      <c r="G4405" s="596" t="s">
        <v>2731</v>
      </c>
      <c r="H4405" s="597">
        <v>10800000</v>
      </c>
    </row>
    <row r="4406" spans="1:8">
      <c r="A4406" s="594" t="s">
        <v>132</v>
      </c>
      <c r="B4406" s="594" t="s">
        <v>1362</v>
      </c>
      <c r="C4406" s="594" t="s">
        <v>322</v>
      </c>
      <c r="D4406" s="594" t="s">
        <v>2662</v>
      </c>
      <c r="E4406" s="594" t="s">
        <v>189</v>
      </c>
      <c r="F4406" s="595" t="s">
        <v>411</v>
      </c>
      <c r="G4406" s="596" t="s">
        <v>190</v>
      </c>
      <c r="H4406" s="597">
        <v>932569158</v>
      </c>
    </row>
    <row r="4407" spans="1:8">
      <c r="A4407" s="594" t="s">
        <v>132</v>
      </c>
      <c r="B4407" s="594" t="s">
        <v>1362</v>
      </c>
      <c r="C4407" s="594" t="s">
        <v>322</v>
      </c>
      <c r="D4407" s="594" t="s">
        <v>2662</v>
      </c>
      <c r="E4407" s="594" t="s">
        <v>189</v>
      </c>
      <c r="F4407" s="594" t="s">
        <v>37</v>
      </c>
      <c r="G4407" s="596" t="s">
        <v>2696</v>
      </c>
      <c r="H4407" s="597">
        <v>31630000</v>
      </c>
    </row>
    <row r="4408" spans="1:8">
      <c r="A4408" s="594" t="s">
        <v>132</v>
      </c>
      <c r="B4408" s="594" t="s">
        <v>1362</v>
      </c>
      <c r="C4408" s="594" t="s">
        <v>322</v>
      </c>
      <c r="D4408" s="594" t="s">
        <v>2662</v>
      </c>
      <c r="E4408" s="594" t="s">
        <v>189</v>
      </c>
      <c r="F4408" s="594" t="s">
        <v>192</v>
      </c>
      <c r="G4408" s="596" t="s">
        <v>195</v>
      </c>
      <c r="H4408" s="597">
        <v>900939158</v>
      </c>
    </row>
    <row r="4409" spans="1:8">
      <c r="A4409" s="594" t="s">
        <v>132</v>
      </c>
      <c r="B4409" s="594" t="s">
        <v>1362</v>
      </c>
      <c r="C4409" s="594" t="s">
        <v>322</v>
      </c>
      <c r="D4409" s="594" t="s">
        <v>2662</v>
      </c>
      <c r="E4409" s="594" t="s">
        <v>2697</v>
      </c>
      <c r="F4409" s="595" t="s">
        <v>411</v>
      </c>
      <c r="G4409" s="596" t="s">
        <v>2698</v>
      </c>
      <c r="H4409" s="597">
        <v>300000</v>
      </c>
    </row>
    <row r="4410" spans="1:8">
      <c r="A4410" s="594" t="s">
        <v>132</v>
      </c>
      <c r="B4410" s="594" t="s">
        <v>1362</v>
      </c>
      <c r="C4410" s="594" t="s">
        <v>322</v>
      </c>
      <c r="D4410" s="594" t="s">
        <v>2662</v>
      </c>
      <c r="E4410" s="594" t="s">
        <v>2697</v>
      </c>
      <c r="F4410" s="594" t="s">
        <v>2699</v>
      </c>
      <c r="G4410" s="596" t="s">
        <v>2700</v>
      </c>
      <c r="H4410" s="597">
        <v>300000</v>
      </c>
    </row>
    <row r="4411" spans="1:8">
      <c r="A4411" s="594" t="s">
        <v>132</v>
      </c>
      <c r="B4411" s="594" t="s">
        <v>1362</v>
      </c>
      <c r="C4411" s="594" t="s">
        <v>322</v>
      </c>
      <c r="D4411" s="594" t="s">
        <v>2662</v>
      </c>
      <c r="E4411" s="594" t="s">
        <v>194</v>
      </c>
      <c r="F4411" s="595" t="s">
        <v>411</v>
      </c>
      <c r="G4411" s="596" t="s">
        <v>195</v>
      </c>
      <c r="H4411" s="597">
        <v>324365355</v>
      </c>
    </row>
    <row r="4412" spans="1:8">
      <c r="A4412" s="594" t="s">
        <v>132</v>
      </c>
      <c r="B4412" s="594" t="s">
        <v>1362</v>
      </c>
      <c r="C4412" s="594" t="s">
        <v>322</v>
      </c>
      <c r="D4412" s="594" t="s">
        <v>2662</v>
      </c>
      <c r="E4412" s="594" t="s">
        <v>194</v>
      </c>
      <c r="F4412" s="594" t="s">
        <v>15</v>
      </c>
      <c r="G4412" s="596" t="s">
        <v>2701</v>
      </c>
      <c r="H4412" s="597">
        <v>2895500</v>
      </c>
    </row>
    <row r="4413" spans="1:8">
      <c r="A4413" s="594" t="s">
        <v>132</v>
      </c>
      <c r="B4413" s="594" t="s">
        <v>1362</v>
      </c>
      <c r="C4413" s="594" t="s">
        <v>322</v>
      </c>
      <c r="D4413" s="594" t="s">
        <v>2662</v>
      </c>
      <c r="E4413" s="594" t="s">
        <v>194</v>
      </c>
      <c r="F4413" s="594" t="s">
        <v>39</v>
      </c>
      <c r="G4413" s="596" t="s">
        <v>2702</v>
      </c>
      <c r="H4413" s="597">
        <v>20814517</v>
      </c>
    </row>
    <row r="4414" spans="1:8">
      <c r="A4414" s="594" t="s">
        <v>132</v>
      </c>
      <c r="B4414" s="594" t="s">
        <v>1362</v>
      </c>
      <c r="C4414" s="594" t="s">
        <v>322</v>
      </c>
      <c r="D4414" s="594" t="s">
        <v>2662</v>
      </c>
      <c r="E4414" s="594" t="s">
        <v>194</v>
      </c>
      <c r="F4414" s="594" t="s">
        <v>198</v>
      </c>
      <c r="G4414" s="596" t="s">
        <v>199</v>
      </c>
      <c r="H4414" s="597">
        <v>280840338</v>
      </c>
    </row>
    <row r="4415" spans="1:8">
      <c r="A4415" s="594" t="s">
        <v>132</v>
      </c>
      <c r="B4415" s="594" t="s">
        <v>1362</v>
      </c>
      <c r="C4415" s="594" t="s">
        <v>322</v>
      </c>
      <c r="D4415" s="594" t="s">
        <v>2662</v>
      </c>
      <c r="E4415" s="594" t="s">
        <v>194</v>
      </c>
      <c r="F4415" s="594" t="s">
        <v>200</v>
      </c>
      <c r="G4415" s="596" t="s">
        <v>201</v>
      </c>
      <c r="H4415" s="597">
        <v>19815000</v>
      </c>
    </row>
    <row r="4416" spans="1:8">
      <c r="A4416" s="594" t="s">
        <v>132</v>
      </c>
      <c r="B4416" s="594" t="s">
        <v>1362</v>
      </c>
      <c r="C4416" s="594" t="s">
        <v>322</v>
      </c>
      <c r="D4416" s="594" t="s">
        <v>2662</v>
      </c>
      <c r="E4416" s="594" t="s">
        <v>573</v>
      </c>
      <c r="F4416" s="595" t="s">
        <v>411</v>
      </c>
      <c r="G4416" s="596" t="s">
        <v>2703</v>
      </c>
      <c r="H4416" s="597">
        <v>23430000</v>
      </c>
    </row>
    <row r="4417" spans="1:8">
      <c r="A4417" s="594" t="s">
        <v>132</v>
      </c>
      <c r="B4417" s="594" t="s">
        <v>1362</v>
      </c>
      <c r="C4417" s="594" t="s">
        <v>322</v>
      </c>
      <c r="D4417" s="594" t="s">
        <v>2662</v>
      </c>
      <c r="E4417" s="594" t="s">
        <v>573</v>
      </c>
      <c r="F4417" s="594" t="s">
        <v>574</v>
      </c>
      <c r="G4417" s="596" t="s">
        <v>2704</v>
      </c>
      <c r="H4417" s="597">
        <v>23430000</v>
      </c>
    </row>
    <row r="4418" spans="1:8">
      <c r="A4418" s="594" t="s">
        <v>132</v>
      </c>
      <c r="B4418" s="594" t="s">
        <v>1362</v>
      </c>
      <c r="C4418" s="594" t="s">
        <v>322</v>
      </c>
      <c r="D4418" s="594" t="s">
        <v>2662</v>
      </c>
      <c r="E4418" s="594" t="s">
        <v>550</v>
      </c>
      <c r="F4418" s="595" t="s">
        <v>411</v>
      </c>
      <c r="G4418" s="596" t="s">
        <v>2705</v>
      </c>
      <c r="H4418" s="597">
        <v>71165000</v>
      </c>
    </row>
    <row r="4419" spans="1:8">
      <c r="A4419" s="594" t="s">
        <v>132</v>
      </c>
      <c r="B4419" s="594" t="s">
        <v>1362</v>
      </c>
      <c r="C4419" s="594" t="s">
        <v>322</v>
      </c>
      <c r="D4419" s="594" t="s">
        <v>2662</v>
      </c>
      <c r="E4419" s="594" t="s">
        <v>550</v>
      </c>
      <c r="F4419" s="594" t="s">
        <v>2706</v>
      </c>
      <c r="G4419" s="596" t="s">
        <v>72</v>
      </c>
      <c r="H4419" s="597">
        <v>71165000</v>
      </c>
    </row>
    <row r="4420" spans="1:8">
      <c r="A4420" s="594" t="s">
        <v>132</v>
      </c>
      <c r="B4420" s="594" t="s">
        <v>1362</v>
      </c>
      <c r="C4420" s="594" t="s">
        <v>322</v>
      </c>
      <c r="D4420" s="594" t="s">
        <v>2662</v>
      </c>
      <c r="E4420" s="594" t="s">
        <v>49</v>
      </c>
      <c r="F4420" s="595" t="s">
        <v>411</v>
      </c>
      <c r="G4420" s="596" t="s">
        <v>50</v>
      </c>
      <c r="H4420" s="597">
        <v>3728715000</v>
      </c>
    </row>
    <row r="4421" spans="1:8">
      <c r="A4421" s="594" t="s">
        <v>132</v>
      </c>
      <c r="B4421" s="594" t="s">
        <v>1362</v>
      </c>
      <c r="C4421" s="594" t="s">
        <v>322</v>
      </c>
      <c r="D4421" s="594" t="s">
        <v>2662</v>
      </c>
      <c r="E4421" s="594" t="s">
        <v>49</v>
      </c>
      <c r="F4421" s="594" t="s">
        <v>1071</v>
      </c>
      <c r="G4421" s="596" t="s">
        <v>1072</v>
      </c>
      <c r="H4421" s="597">
        <v>3250000000</v>
      </c>
    </row>
    <row r="4422" spans="1:8">
      <c r="A4422" s="594" t="s">
        <v>132</v>
      </c>
      <c r="B4422" s="594" t="s">
        <v>1362</v>
      </c>
      <c r="C4422" s="594" t="s">
        <v>322</v>
      </c>
      <c r="D4422" s="594" t="s">
        <v>2662</v>
      </c>
      <c r="E4422" s="594" t="s">
        <v>49</v>
      </c>
      <c r="F4422" s="594" t="s">
        <v>1305</v>
      </c>
      <c r="G4422" s="596" t="s">
        <v>2853</v>
      </c>
      <c r="H4422" s="597">
        <v>478715000</v>
      </c>
    </row>
    <row r="4423" spans="1:8">
      <c r="A4423" s="594" t="s">
        <v>132</v>
      </c>
      <c r="B4423" s="594" t="s">
        <v>1362</v>
      </c>
      <c r="C4423" s="594" t="s">
        <v>322</v>
      </c>
      <c r="D4423" s="594" t="s">
        <v>2662</v>
      </c>
      <c r="E4423" s="594" t="s">
        <v>53</v>
      </c>
      <c r="F4423" s="595" t="s">
        <v>411</v>
      </c>
      <c r="G4423" s="596" t="s">
        <v>193</v>
      </c>
      <c r="H4423" s="597">
        <v>98974000</v>
      </c>
    </row>
    <row r="4424" spans="1:8">
      <c r="A4424" s="594" t="s">
        <v>132</v>
      </c>
      <c r="B4424" s="594" t="s">
        <v>1362</v>
      </c>
      <c r="C4424" s="594" t="s">
        <v>322</v>
      </c>
      <c r="D4424" s="594" t="s">
        <v>2662</v>
      </c>
      <c r="E4424" s="594" t="s">
        <v>53</v>
      </c>
      <c r="F4424" s="594" t="s">
        <v>56</v>
      </c>
      <c r="G4424" s="596" t="s">
        <v>57</v>
      </c>
      <c r="H4424" s="597">
        <v>60974000</v>
      </c>
    </row>
    <row r="4425" spans="1:8">
      <c r="A4425" s="594" t="s">
        <v>132</v>
      </c>
      <c r="B4425" s="594" t="s">
        <v>1362</v>
      </c>
      <c r="C4425" s="594" t="s">
        <v>322</v>
      </c>
      <c r="D4425" s="594" t="s">
        <v>2662</v>
      </c>
      <c r="E4425" s="594" t="s">
        <v>53</v>
      </c>
      <c r="F4425" s="594" t="s">
        <v>358</v>
      </c>
      <c r="G4425" s="596" t="s">
        <v>195</v>
      </c>
      <c r="H4425" s="597">
        <v>38000000</v>
      </c>
    </row>
    <row r="4426" spans="1:8">
      <c r="A4426" s="594" t="s">
        <v>132</v>
      </c>
      <c r="B4426" s="594" t="s">
        <v>2854</v>
      </c>
      <c r="C4426" s="595" t="s">
        <v>411</v>
      </c>
      <c r="D4426" s="595" t="s">
        <v>411</v>
      </c>
      <c r="E4426" s="595" t="s">
        <v>411</v>
      </c>
      <c r="F4426" s="595" t="s">
        <v>411</v>
      </c>
      <c r="G4426" s="596" t="s">
        <v>1756</v>
      </c>
      <c r="H4426" s="597">
        <v>2862395000</v>
      </c>
    </row>
    <row r="4427" spans="1:8">
      <c r="A4427" s="594" t="s">
        <v>132</v>
      </c>
      <c r="B4427" s="594" t="s">
        <v>2854</v>
      </c>
      <c r="C4427" s="594" t="s">
        <v>276</v>
      </c>
      <c r="D4427" s="595" t="s">
        <v>411</v>
      </c>
      <c r="E4427" s="595" t="s">
        <v>411</v>
      </c>
      <c r="F4427" s="595" t="s">
        <v>411</v>
      </c>
      <c r="G4427" s="596" t="s">
        <v>1966</v>
      </c>
      <c r="H4427" s="597">
        <v>2862395000</v>
      </c>
    </row>
    <row r="4428" spans="1:8">
      <c r="A4428" s="594" t="s">
        <v>132</v>
      </c>
      <c r="B4428" s="594" t="s">
        <v>2854</v>
      </c>
      <c r="C4428" s="594" t="s">
        <v>276</v>
      </c>
      <c r="D4428" s="594" t="s">
        <v>2769</v>
      </c>
      <c r="E4428" s="595" t="s">
        <v>411</v>
      </c>
      <c r="F4428" s="595" t="s">
        <v>411</v>
      </c>
      <c r="G4428" s="596" t="s">
        <v>2770</v>
      </c>
      <c r="H4428" s="597">
        <v>2862395000</v>
      </c>
    </row>
    <row r="4429" spans="1:8">
      <c r="A4429" s="594" t="s">
        <v>132</v>
      </c>
      <c r="B4429" s="594" t="s">
        <v>2854</v>
      </c>
      <c r="C4429" s="594" t="s">
        <v>276</v>
      </c>
      <c r="D4429" s="594" t="s">
        <v>2769</v>
      </c>
      <c r="E4429" s="594" t="s">
        <v>260</v>
      </c>
      <c r="F4429" s="595" t="s">
        <v>411</v>
      </c>
      <c r="G4429" s="596" t="s">
        <v>261</v>
      </c>
      <c r="H4429" s="597">
        <v>2357527000</v>
      </c>
    </row>
    <row r="4430" spans="1:8">
      <c r="A4430" s="594" t="s">
        <v>132</v>
      </c>
      <c r="B4430" s="594" t="s">
        <v>2854</v>
      </c>
      <c r="C4430" s="594" t="s">
        <v>276</v>
      </c>
      <c r="D4430" s="594" t="s">
        <v>2769</v>
      </c>
      <c r="E4430" s="594" t="s">
        <v>260</v>
      </c>
      <c r="F4430" s="594" t="s">
        <v>262</v>
      </c>
      <c r="G4430" s="596" t="s">
        <v>2707</v>
      </c>
      <c r="H4430" s="597">
        <v>2357527000</v>
      </c>
    </row>
    <row r="4431" spans="1:8">
      <c r="A4431" s="594" t="s">
        <v>132</v>
      </c>
      <c r="B4431" s="594" t="s">
        <v>2854</v>
      </c>
      <c r="C4431" s="594" t="s">
        <v>276</v>
      </c>
      <c r="D4431" s="594" t="s">
        <v>2769</v>
      </c>
      <c r="E4431" s="594" t="s">
        <v>53</v>
      </c>
      <c r="F4431" s="595" t="s">
        <v>411</v>
      </c>
      <c r="G4431" s="596" t="s">
        <v>193</v>
      </c>
      <c r="H4431" s="597">
        <v>504868000</v>
      </c>
    </row>
    <row r="4432" spans="1:8">
      <c r="A4432" s="594" t="s">
        <v>132</v>
      </c>
      <c r="B4432" s="594" t="s">
        <v>2854</v>
      </c>
      <c r="C4432" s="594" t="s">
        <v>276</v>
      </c>
      <c r="D4432" s="594" t="s">
        <v>2769</v>
      </c>
      <c r="E4432" s="594" t="s">
        <v>53</v>
      </c>
      <c r="F4432" s="594" t="s">
        <v>54</v>
      </c>
      <c r="G4432" s="596" t="s">
        <v>55</v>
      </c>
      <c r="H4432" s="597">
        <v>74776000</v>
      </c>
    </row>
    <row r="4433" spans="1:8">
      <c r="A4433" s="594" t="s">
        <v>132</v>
      </c>
      <c r="B4433" s="594" t="s">
        <v>2854</v>
      </c>
      <c r="C4433" s="594" t="s">
        <v>276</v>
      </c>
      <c r="D4433" s="594" t="s">
        <v>2769</v>
      </c>
      <c r="E4433" s="594" t="s">
        <v>53</v>
      </c>
      <c r="F4433" s="594" t="s">
        <v>56</v>
      </c>
      <c r="G4433" s="596" t="s">
        <v>57</v>
      </c>
      <c r="H4433" s="597">
        <v>430092000</v>
      </c>
    </row>
    <row r="4434" spans="1:8">
      <c r="A4434" s="594" t="s">
        <v>132</v>
      </c>
      <c r="B4434" s="594" t="s">
        <v>2738</v>
      </c>
      <c r="C4434" s="595" t="s">
        <v>411</v>
      </c>
      <c r="D4434" s="595" t="s">
        <v>411</v>
      </c>
      <c r="E4434" s="595" t="s">
        <v>411</v>
      </c>
      <c r="F4434" s="595" t="s">
        <v>411</v>
      </c>
      <c r="G4434" s="596" t="s">
        <v>2655</v>
      </c>
      <c r="H4434" s="597">
        <v>85811504000</v>
      </c>
    </row>
    <row r="4435" spans="1:8">
      <c r="A4435" s="594" t="s">
        <v>132</v>
      </c>
      <c r="B4435" s="594" t="s">
        <v>2738</v>
      </c>
      <c r="C4435" s="594" t="s">
        <v>570</v>
      </c>
      <c r="D4435" s="595" t="s">
        <v>411</v>
      </c>
      <c r="E4435" s="595" t="s">
        <v>411</v>
      </c>
      <c r="F4435" s="595" t="s">
        <v>411</v>
      </c>
      <c r="G4435" s="596" t="s">
        <v>2711</v>
      </c>
      <c r="H4435" s="597">
        <v>60000000</v>
      </c>
    </row>
    <row r="4436" spans="1:8">
      <c r="A4436" s="594" t="s">
        <v>132</v>
      </c>
      <c r="B4436" s="594" t="s">
        <v>2738</v>
      </c>
      <c r="C4436" s="594" t="s">
        <v>570</v>
      </c>
      <c r="D4436" s="594" t="s">
        <v>2713</v>
      </c>
      <c r="E4436" s="595" t="s">
        <v>411</v>
      </c>
      <c r="F4436" s="595" t="s">
        <v>411</v>
      </c>
      <c r="G4436" s="596" t="s">
        <v>2714</v>
      </c>
      <c r="H4436" s="597">
        <v>60000000</v>
      </c>
    </row>
    <row r="4437" spans="1:8">
      <c r="A4437" s="594" t="s">
        <v>132</v>
      </c>
      <c r="B4437" s="594" t="s">
        <v>2738</v>
      </c>
      <c r="C4437" s="594" t="s">
        <v>570</v>
      </c>
      <c r="D4437" s="594" t="s">
        <v>2713</v>
      </c>
      <c r="E4437" s="594" t="s">
        <v>189</v>
      </c>
      <c r="F4437" s="595" t="s">
        <v>411</v>
      </c>
      <c r="G4437" s="596" t="s">
        <v>190</v>
      </c>
      <c r="H4437" s="597">
        <v>60000000</v>
      </c>
    </row>
    <row r="4438" spans="1:8">
      <c r="A4438" s="594" t="s">
        <v>132</v>
      </c>
      <c r="B4438" s="594" t="s">
        <v>2738</v>
      </c>
      <c r="C4438" s="594" t="s">
        <v>570</v>
      </c>
      <c r="D4438" s="594" t="s">
        <v>2713</v>
      </c>
      <c r="E4438" s="594" t="s">
        <v>189</v>
      </c>
      <c r="F4438" s="594" t="s">
        <v>37</v>
      </c>
      <c r="G4438" s="596" t="s">
        <v>2696</v>
      </c>
      <c r="H4438" s="597">
        <v>60000000</v>
      </c>
    </row>
    <row r="4439" spans="1:8">
      <c r="A4439" s="594" t="s">
        <v>132</v>
      </c>
      <c r="B4439" s="594" t="s">
        <v>2738</v>
      </c>
      <c r="C4439" s="594" t="s">
        <v>577</v>
      </c>
      <c r="D4439" s="595" t="s">
        <v>411</v>
      </c>
      <c r="E4439" s="595" t="s">
        <v>411</v>
      </c>
      <c r="F4439" s="595" t="s">
        <v>411</v>
      </c>
      <c r="G4439" s="596" t="s">
        <v>2748</v>
      </c>
      <c r="H4439" s="597">
        <v>62263460000</v>
      </c>
    </row>
    <row r="4440" spans="1:8">
      <c r="A4440" s="594" t="s">
        <v>132</v>
      </c>
      <c r="B4440" s="594" t="s">
        <v>2738</v>
      </c>
      <c r="C4440" s="594" t="s">
        <v>577</v>
      </c>
      <c r="D4440" s="594" t="s">
        <v>265</v>
      </c>
      <c r="E4440" s="595" t="s">
        <v>411</v>
      </c>
      <c r="F4440" s="595" t="s">
        <v>411</v>
      </c>
      <c r="G4440" s="596" t="s">
        <v>2849</v>
      </c>
      <c r="H4440" s="597">
        <v>59945460000</v>
      </c>
    </row>
    <row r="4441" spans="1:8">
      <c r="A4441" s="594" t="s">
        <v>132</v>
      </c>
      <c r="B4441" s="594" t="s">
        <v>2738</v>
      </c>
      <c r="C4441" s="594" t="s">
        <v>577</v>
      </c>
      <c r="D4441" s="594" t="s">
        <v>265</v>
      </c>
      <c r="E4441" s="594" t="s">
        <v>142</v>
      </c>
      <c r="F4441" s="595" t="s">
        <v>411</v>
      </c>
      <c r="G4441" s="596" t="s">
        <v>143</v>
      </c>
      <c r="H4441" s="597">
        <v>6621663919</v>
      </c>
    </row>
    <row r="4442" spans="1:8">
      <c r="A4442" s="594" t="s">
        <v>132</v>
      </c>
      <c r="B4442" s="594" t="s">
        <v>2738</v>
      </c>
      <c r="C4442" s="594" t="s">
        <v>577</v>
      </c>
      <c r="D4442" s="594" t="s">
        <v>265</v>
      </c>
      <c r="E4442" s="594" t="s">
        <v>142</v>
      </c>
      <c r="F4442" s="594" t="s">
        <v>144</v>
      </c>
      <c r="G4442" s="596" t="s">
        <v>2664</v>
      </c>
      <c r="H4442" s="597">
        <v>5819765482</v>
      </c>
    </row>
    <row r="4443" spans="1:8">
      <c r="A4443" s="594" t="s">
        <v>132</v>
      </c>
      <c r="B4443" s="594" t="s">
        <v>2738</v>
      </c>
      <c r="C4443" s="594" t="s">
        <v>577</v>
      </c>
      <c r="D4443" s="594" t="s">
        <v>265</v>
      </c>
      <c r="E4443" s="594" t="s">
        <v>142</v>
      </c>
      <c r="F4443" s="594" t="s">
        <v>146</v>
      </c>
      <c r="G4443" s="596" t="s">
        <v>2665</v>
      </c>
      <c r="H4443" s="597">
        <v>801898437</v>
      </c>
    </row>
    <row r="4444" spans="1:8">
      <c r="A4444" s="594" t="s">
        <v>132</v>
      </c>
      <c r="B4444" s="594" t="s">
        <v>2738</v>
      </c>
      <c r="C4444" s="594" t="s">
        <v>577</v>
      </c>
      <c r="D4444" s="594" t="s">
        <v>265</v>
      </c>
      <c r="E4444" s="594" t="s">
        <v>148</v>
      </c>
      <c r="F4444" s="595" t="s">
        <v>411</v>
      </c>
      <c r="G4444" s="596" t="s">
        <v>149</v>
      </c>
      <c r="H4444" s="597">
        <v>1116438707</v>
      </c>
    </row>
    <row r="4445" spans="1:8">
      <c r="A4445" s="594" t="s">
        <v>132</v>
      </c>
      <c r="B4445" s="594" t="s">
        <v>2738</v>
      </c>
      <c r="C4445" s="594" t="s">
        <v>577</v>
      </c>
      <c r="D4445" s="594" t="s">
        <v>265</v>
      </c>
      <c r="E4445" s="594" t="s">
        <v>148</v>
      </c>
      <c r="F4445" s="594" t="s">
        <v>223</v>
      </c>
      <c r="G4445" s="596" t="s">
        <v>224</v>
      </c>
      <c r="H4445" s="597">
        <v>190524942</v>
      </c>
    </row>
    <row r="4446" spans="1:8">
      <c r="A4446" s="594" t="s">
        <v>132</v>
      </c>
      <c r="B4446" s="594" t="s">
        <v>2738</v>
      </c>
      <c r="C4446" s="594" t="s">
        <v>577</v>
      </c>
      <c r="D4446" s="594" t="s">
        <v>265</v>
      </c>
      <c r="E4446" s="594" t="s">
        <v>148</v>
      </c>
      <c r="F4446" s="594" t="s">
        <v>603</v>
      </c>
      <c r="G4446" s="596" t="s">
        <v>604</v>
      </c>
      <c r="H4446" s="597">
        <v>69966000</v>
      </c>
    </row>
    <row r="4447" spans="1:8">
      <c r="A4447" s="594" t="s">
        <v>132</v>
      </c>
      <c r="B4447" s="594" t="s">
        <v>2738</v>
      </c>
      <c r="C4447" s="594" t="s">
        <v>577</v>
      </c>
      <c r="D4447" s="594" t="s">
        <v>265</v>
      </c>
      <c r="E4447" s="594" t="s">
        <v>148</v>
      </c>
      <c r="F4447" s="594" t="s">
        <v>1075</v>
      </c>
      <c r="G4447" s="596" t="s">
        <v>2666</v>
      </c>
      <c r="H4447" s="597">
        <v>34727738</v>
      </c>
    </row>
    <row r="4448" spans="1:8">
      <c r="A4448" s="594" t="s">
        <v>132</v>
      </c>
      <c r="B4448" s="594" t="s">
        <v>2738</v>
      </c>
      <c r="C4448" s="594" t="s">
        <v>577</v>
      </c>
      <c r="D4448" s="594" t="s">
        <v>265</v>
      </c>
      <c r="E4448" s="594" t="s">
        <v>148</v>
      </c>
      <c r="F4448" s="594" t="s">
        <v>26</v>
      </c>
      <c r="G4448" s="596" t="s">
        <v>2727</v>
      </c>
      <c r="H4448" s="597">
        <v>199181000</v>
      </c>
    </row>
    <row r="4449" spans="1:8">
      <c r="A4449" s="594" t="s">
        <v>132</v>
      </c>
      <c r="B4449" s="594" t="s">
        <v>2738</v>
      </c>
      <c r="C4449" s="594" t="s">
        <v>577</v>
      </c>
      <c r="D4449" s="594" t="s">
        <v>265</v>
      </c>
      <c r="E4449" s="594" t="s">
        <v>148</v>
      </c>
      <c r="F4449" s="594" t="s">
        <v>593</v>
      </c>
      <c r="G4449" s="596" t="s">
        <v>594</v>
      </c>
      <c r="H4449" s="597">
        <v>295187462</v>
      </c>
    </row>
    <row r="4450" spans="1:8">
      <c r="A4450" s="594" t="s">
        <v>132</v>
      </c>
      <c r="B4450" s="594" t="s">
        <v>2738</v>
      </c>
      <c r="C4450" s="594" t="s">
        <v>577</v>
      </c>
      <c r="D4450" s="594" t="s">
        <v>265</v>
      </c>
      <c r="E4450" s="594" t="s">
        <v>148</v>
      </c>
      <c r="F4450" s="594" t="s">
        <v>150</v>
      </c>
      <c r="G4450" s="596" t="s">
        <v>151</v>
      </c>
      <c r="H4450" s="597">
        <v>28662000</v>
      </c>
    </row>
    <row r="4451" spans="1:8">
      <c r="A4451" s="594" t="s">
        <v>132</v>
      </c>
      <c r="B4451" s="594" t="s">
        <v>2738</v>
      </c>
      <c r="C4451" s="594" t="s">
        <v>577</v>
      </c>
      <c r="D4451" s="594" t="s">
        <v>265</v>
      </c>
      <c r="E4451" s="594" t="s">
        <v>148</v>
      </c>
      <c r="F4451" s="594" t="s">
        <v>605</v>
      </c>
      <c r="G4451" s="596" t="s">
        <v>2668</v>
      </c>
      <c r="H4451" s="597">
        <v>200800565</v>
      </c>
    </row>
    <row r="4452" spans="1:8">
      <c r="A4452" s="594" t="s">
        <v>132</v>
      </c>
      <c r="B4452" s="594" t="s">
        <v>2738</v>
      </c>
      <c r="C4452" s="594" t="s">
        <v>577</v>
      </c>
      <c r="D4452" s="594" t="s">
        <v>265</v>
      </c>
      <c r="E4452" s="594" t="s">
        <v>148</v>
      </c>
      <c r="F4452" s="594" t="s">
        <v>474</v>
      </c>
      <c r="G4452" s="596" t="s">
        <v>2773</v>
      </c>
      <c r="H4452" s="597">
        <v>41400000</v>
      </c>
    </row>
    <row r="4453" spans="1:8">
      <c r="A4453" s="594" t="s">
        <v>132</v>
      </c>
      <c r="B4453" s="594" t="s">
        <v>2738</v>
      </c>
      <c r="C4453" s="594" t="s">
        <v>577</v>
      </c>
      <c r="D4453" s="594" t="s">
        <v>265</v>
      </c>
      <c r="E4453" s="594" t="s">
        <v>148</v>
      </c>
      <c r="F4453" s="594" t="s">
        <v>227</v>
      </c>
      <c r="G4453" s="596" t="s">
        <v>2669</v>
      </c>
      <c r="H4453" s="597">
        <v>55989000</v>
      </c>
    </row>
    <row r="4454" spans="1:8">
      <c r="A4454" s="594" t="s">
        <v>132</v>
      </c>
      <c r="B4454" s="594" t="s">
        <v>2738</v>
      </c>
      <c r="C4454" s="594" t="s">
        <v>577</v>
      </c>
      <c r="D4454" s="594" t="s">
        <v>265</v>
      </c>
      <c r="E4454" s="594" t="s">
        <v>582</v>
      </c>
      <c r="F4454" s="595" t="s">
        <v>411</v>
      </c>
      <c r="G4454" s="596" t="s">
        <v>583</v>
      </c>
      <c r="H4454" s="597">
        <v>138843000</v>
      </c>
    </row>
    <row r="4455" spans="1:8">
      <c r="A4455" s="594" t="s">
        <v>132</v>
      </c>
      <c r="B4455" s="594" t="s">
        <v>2738</v>
      </c>
      <c r="C4455" s="594" t="s">
        <v>577</v>
      </c>
      <c r="D4455" s="594" t="s">
        <v>265</v>
      </c>
      <c r="E4455" s="594" t="s">
        <v>582</v>
      </c>
      <c r="F4455" s="594" t="s">
        <v>584</v>
      </c>
      <c r="G4455" s="596" t="s">
        <v>2670</v>
      </c>
      <c r="H4455" s="597">
        <v>125373000</v>
      </c>
    </row>
    <row r="4456" spans="1:8">
      <c r="A4456" s="594" t="s">
        <v>132</v>
      </c>
      <c r="B4456" s="594" t="s">
        <v>2738</v>
      </c>
      <c r="C4456" s="594" t="s">
        <v>577</v>
      </c>
      <c r="D4456" s="594" t="s">
        <v>265</v>
      </c>
      <c r="E4456" s="594" t="s">
        <v>582</v>
      </c>
      <c r="F4456" s="594" t="s">
        <v>586</v>
      </c>
      <c r="G4456" s="596" t="s">
        <v>2671</v>
      </c>
      <c r="H4456" s="597">
        <v>13470000</v>
      </c>
    </row>
    <row r="4457" spans="1:8">
      <c r="A4457" s="594" t="s">
        <v>132</v>
      </c>
      <c r="B4457" s="594" t="s">
        <v>2738</v>
      </c>
      <c r="C4457" s="594" t="s">
        <v>577</v>
      </c>
      <c r="D4457" s="594" t="s">
        <v>265</v>
      </c>
      <c r="E4457" s="594" t="s">
        <v>152</v>
      </c>
      <c r="F4457" s="595" t="s">
        <v>411</v>
      </c>
      <c r="G4457" s="596" t="s">
        <v>153</v>
      </c>
      <c r="H4457" s="597">
        <v>959820000</v>
      </c>
    </row>
    <row r="4458" spans="1:8">
      <c r="A4458" s="594" t="s">
        <v>132</v>
      </c>
      <c r="B4458" s="594" t="s">
        <v>2738</v>
      </c>
      <c r="C4458" s="594" t="s">
        <v>577</v>
      </c>
      <c r="D4458" s="594" t="s">
        <v>265</v>
      </c>
      <c r="E4458" s="594" t="s">
        <v>152</v>
      </c>
      <c r="F4458" s="594" t="s">
        <v>480</v>
      </c>
      <c r="G4458" s="596" t="s">
        <v>481</v>
      </c>
      <c r="H4458" s="597">
        <v>1980000</v>
      </c>
    </row>
    <row r="4459" spans="1:8">
      <c r="A4459" s="594" t="s">
        <v>132</v>
      </c>
      <c r="B4459" s="594" t="s">
        <v>2738</v>
      </c>
      <c r="C4459" s="594" t="s">
        <v>577</v>
      </c>
      <c r="D4459" s="594" t="s">
        <v>265</v>
      </c>
      <c r="E4459" s="594" t="s">
        <v>152</v>
      </c>
      <c r="F4459" s="594" t="s">
        <v>606</v>
      </c>
      <c r="G4459" s="596" t="s">
        <v>195</v>
      </c>
      <c r="H4459" s="597">
        <v>957840000</v>
      </c>
    </row>
    <row r="4460" spans="1:8">
      <c r="A4460" s="594" t="s">
        <v>132</v>
      </c>
      <c r="B4460" s="594" t="s">
        <v>2738</v>
      </c>
      <c r="C4460" s="594" t="s">
        <v>577</v>
      </c>
      <c r="D4460" s="594" t="s">
        <v>265</v>
      </c>
      <c r="E4460" s="594" t="s">
        <v>156</v>
      </c>
      <c r="F4460" s="595" t="s">
        <v>411</v>
      </c>
      <c r="G4460" s="596" t="s">
        <v>514</v>
      </c>
      <c r="H4460" s="597">
        <v>1591731247</v>
      </c>
    </row>
    <row r="4461" spans="1:8">
      <c r="A4461" s="594" t="s">
        <v>132</v>
      </c>
      <c r="B4461" s="594" t="s">
        <v>2738</v>
      </c>
      <c r="C4461" s="594" t="s">
        <v>577</v>
      </c>
      <c r="D4461" s="594" t="s">
        <v>265</v>
      </c>
      <c r="E4461" s="594" t="s">
        <v>156</v>
      </c>
      <c r="F4461" s="594" t="s">
        <v>157</v>
      </c>
      <c r="G4461" s="596" t="s">
        <v>158</v>
      </c>
      <c r="H4461" s="597">
        <v>1179495033</v>
      </c>
    </row>
    <row r="4462" spans="1:8">
      <c r="A4462" s="594" t="s">
        <v>132</v>
      </c>
      <c r="B4462" s="594" t="s">
        <v>2738</v>
      </c>
      <c r="C4462" s="594" t="s">
        <v>577</v>
      </c>
      <c r="D4462" s="594" t="s">
        <v>265</v>
      </c>
      <c r="E4462" s="594" t="s">
        <v>156</v>
      </c>
      <c r="F4462" s="594" t="s">
        <v>159</v>
      </c>
      <c r="G4462" s="596" t="s">
        <v>160</v>
      </c>
      <c r="H4462" s="597">
        <v>205196877</v>
      </c>
    </row>
    <row r="4463" spans="1:8">
      <c r="A4463" s="594" t="s">
        <v>132</v>
      </c>
      <c r="B4463" s="594" t="s">
        <v>2738</v>
      </c>
      <c r="C4463" s="594" t="s">
        <v>577</v>
      </c>
      <c r="D4463" s="594" t="s">
        <v>265</v>
      </c>
      <c r="E4463" s="594" t="s">
        <v>156</v>
      </c>
      <c r="F4463" s="594" t="s">
        <v>161</v>
      </c>
      <c r="G4463" s="596" t="s">
        <v>162</v>
      </c>
      <c r="H4463" s="597">
        <v>139141223</v>
      </c>
    </row>
    <row r="4464" spans="1:8">
      <c r="A4464" s="594" t="s">
        <v>132</v>
      </c>
      <c r="B4464" s="594" t="s">
        <v>2738</v>
      </c>
      <c r="C4464" s="594" t="s">
        <v>577</v>
      </c>
      <c r="D4464" s="594" t="s">
        <v>265</v>
      </c>
      <c r="E4464" s="594" t="s">
        <v>156</v>
      </c>
      <c r="F4464" s="594" t="s">
        <v>1</v>
      </c>
      <c r="G4464" s="596" t="s">
        <v>2</v>
      </c>
      <c r="H4464" s="597">
        <v>67898114</v>
      </c>
    </row>
    <row r="4465" spans="1:8">
      <c r="A4465" s="594" t="s">
        <v>132</v>
      </c>
      <c r="B4465" s="594" t="s">
        <v>2738</v>
      </c>
      <c r="C4465" s="594" t="s">
        <v>577</v>
      </c>
      <c r="D4465" s="594" t="s">
        <v>265</v>
      </c>
      <c r="E4465" s="594" t="s">
        <v>163</v>
      </c>
      <c r="F4465" s="595" t="s">
        <v>411</v>
      </c>
      <c r="G4465" s="596" t="s">
        <v>164</v>
      </c>
      <c r="H4465" s="597">
        <v>622240000</v>
      </c>
    </row>
    <row r="4466" spans="1:8">
      <c r="A4466" s="594" t="s">
        <v>132</v>
      </c>
      <c r="B4466" s="594" t="s">
        <v>2738</v>
      </c>
      <c r="C4466" s="594" t="s">
        <v>577</v>
      </c>
      <c r="D4466" s="594" t="s">
        <v>265</v>
      </c>
      <c r="E4466" s="594" t="s">
        <v>163</v>
      </c>
      <c r="F4466" s="594" t="s">
        <v>1060</v>
      </c>
      <c r="G4466" s="596" t="s">
        <v>2672</v>
      </c>
      <c r="H4466" s="597">
        <v>598350000</v>
      </c>
    </row>
    <row r="4467" spans="1:8">
      <c r="A4467" s="594" t="s">
        <v>132</v>
      </c>
      <c r="B4467" s="594" t="s">
        <v>2738</v>
      </c>
      <c r="C4467" s="594" t="s">
        <v>577</v>
      </c>
      <c r="D4467" s="594" t="s">
        <v>265</v>
      </c>
      <c r="E4467" s="594" t="s">
        <v>163</v>
      </c>
      <c r="F4467" s="594" t="s">
        <v>165</v>
      </c>
      <c r="G4467" s="596" t="s">
        <v>195</v>
      </c>
      <c r="H4467" s="597">
        <v>23890000</v>
      </c>
    </row>
    <row r="4468" spans="1:8">
      <c r="A4468" s="594" t="s">
        <v>132</v>
      </c>
      <c r="B4468" s="594" t="s">
        <v>2738</v>
      </c>
      <c r="C4468" s="594" t="s">
        <v>577</v>
      </c>
      <c r="D4468" s="594" t="s">
        <v>265</v>
      </c>
      <c r="E4468" s="594" t="s">
        <v>167</v>
      </c>
      <c r="F4468" s="595" t="s">
        <v>411</v>
      </c>
      <c r="G4468" s="596" t="s">
        <v>168</v>
      </c>
      <c r="H4468" s="597">
        <v>367299926</v>
      </c>
    </row>
    <row r="4469" spans="1:8">
      <c r="A4469" s="594" t="s">
        <v>132</v>
      </c>
      <c r="B4469" s="594" t="s">
        <v>2738</v>
      </c>
      <c r="C4469" s="594" t="s">
        <v>577</v>
      </c>
      <c r="D4469" s="594" t="s">
        <v>265</v>
      </c>
      <c r="E4469" s="594" t="s">
        <v>167</v>
      </c>
      <c r="F4469" s="594" t="s">
        <v>228</v>
      </c>
      <c r="G4469" s="596" t="s">
        <v>2673</v>
      </c>
      <c r="H4469" s="597">
        <v>150200226</v>
      </c>
    </row>
    <row r="4470" spans="1:8">
      <c r="A4470" s="594" t="s">
        <v>132</v>
      </c>
      <c r="B4470" s="594" t="s">
        <v>2738</v>
      </c>
      <c r="C4470" s="594" t="s">
        <v>577</v>
      </c>
      <c r="D4470" s="594" t="s">
        <v>265</v>
      </c>
      <c r="E4470" s="594" t="s">
        <v>167</v>
      </c>
      <c r="F4470" s="594" t="s">
        <v>169</v>
      </c>
      <c r="G4470" s="596" t="s">
        <v>2674</v>
      </c>
      <c r="H4470" s="597">
        <v>65455300</v>
      </c>
    </row>
    <row r="4471" spans="1:8">
      <c r="A4471" s="594" t="s">
        <v>132</v>
      </c>
      <c r="B4471" s="594" t="s">
        <v>2738</v>
      </c>
      <c r="C4471" s="594" t="s">
        <v>577</v>
      </c>
      <c r="D4471" s="594" t="s">
        <v>265</v>
      </c>
      <c r="E4471" s="594" t="s">
        <v>167</v>
      </c>
      <c r="F4471" s="594" t="s">
        <v>230</v>
      </c>
      <c r="G4471" s="596" t="s">
        <v>2675</v>
      </c>
      <c r="H4471" s="597">
        <v>122581400</v>
      </c>
    </row>
    <row r="4472" spans="1:8">
      <c r="A4472" s="594" t="s">
        <v>132</v>
      </c>
      <c r="B4472" s="594" t="s">
        <v>2738</v>
      </c>
      <c r="C4472" s="594" t="s">
        <v>577</v>
      </c>
      <c r="D4472" s="594" t="s">
        <v>265</v>
      </c>
      <c r="E4472" s="594" t="s">
        <v>167</v>
      </c>
      <c r="F4472" s="594" t="s">
        <v>214</v>
      </c>
      <c r="G4472" s="596" t="s">
        <v>2676</v>
      </c>
      <c r="H4472" s="597">
        <v>9300000</v>
      </c>
    </row>
    <row r="4473" spans="1:8">
      <c r="A4473" s="594" t="s">
        <v>132</v>
      </c>
      <c r="B4473" s="594" t="s">
        <v>2738</v>
      </c>
      <c r="C4473" s="594" t="s">
        <v>577</v>
      </c>
      <c r="D4473" s="594" t="s">
        <v>265</v>
      </c>
      <c r="E4473" s="594" t="s">
        <v>167</v>
      </c>
      <c r="F4473" s="594" t="s">
        <v>354</v>
      </c>
      <c r="G4473" s="596" t="s">
        <v>2736</v>
      </c>
      <c r="H4473" s="597">
        <v>14661000</v>
      </c>
    </row>
    <row r="4474" spans="1:8">
      <c r="A4474" s="594" t="s">
        <v>132</v>
      </c>
      <c r="B4474" s="594" t="s">
        <v>2738</v>
      </c>
      <c r="C4474" s="594" t="s">
        <v>577</v>
      </c>
      <c r="D4474" s="594" t="s">
        <v>265</v>
      </c>
      <c r="E4474" s="594" t="s">
        <v>167</v>
      </c>
      <c r="F4474" s="594" t="s">
        <v>232</v>
      </c>
      <c r="G4474" s="596" t="s">
        <v>195</v>
      </c>
      <c r="H4474" s="597">
        <v>5102000</v>
      </c>
    </row>
    <row r="4475" spans="1:8">
      <c r="A4475" s="594" t="s">
        <v>132</v>
      </c>
      <c r="B4475" s="594" t="s">
        <v>2738</v>
      </c>
      <c r="C4475" s="594" t="s">
        <v>577</v>
      </c>
      <c r="D4475" s="594" t="s">
        <v>265</v>
      </c>
      <c r="E4475" s="594" t="s">
        <v>171</v>
      </c>
      <c r="F4475" s="595" t="s">
        <v>411</v>
      </c>
      <c r="G4475" s="596" t="s">
        <v>2677</v>
      </c>
      <c r="H4475" s="597">
        <v>213628366</v>
      </c>
    </row>
    <row r="4476" spans="1:8">
      <c r="A4476" s="594" t="s">
        <v>132</v>
      </c>
      <c r="B4476" s="594" t="s">
        <v>2738</v>
      </c>
      <c r="C4476" s="594" t="s">
        <v>577</v>
      </c>
      <c r="D4476" s="594" t="s">
        <v>265</v>
      </c>
      <c r="E4476" s="594" t="s">
        <v>171</v>
      </c>
      <c r="F4476" s="594" t="s">
        <v>173</v>
      </c>
      <c r="G4476" s="596" t="s">
        <v>174</v>
      </c>
      <c r="H4476" s="597">
        <v>63067366</v>
      </c>
    </row>
    <row r="4477" spans="1:8">
      <c r="A4477" s="594" t="s">
        <v>132</v>
      </c>
      <c r="B4477" s="594" t="s">
        <v>2738</v>
      </c>
      <c r="C4477" s="594" t="s">
        <v>577</v>
      </c>
      <c r="D4477" s="594" t="s">
        <v>265</v>
      </c>
      <c r="E4477" s="594" t="s">
        <v>171</v>
      </c>
      <c r="F4477" s="594" t="s">
        <v>216</v>
      </c>
      <c r="G4477" s="596" t="s">
        <v>217</v>
      </c>
      <c r="H4477" s="597">
        <v>67340000</v>
      </c>
    </row>
    <row r="4478" spans="1:8">
      <c r="A4478" s="594" t="s">
        <v>132</v>
      </c>
      <c r="B4478" s="594" t="s">
        <v>2738</v>
      </c>
      <c r="C4478" s="594" t="s">
        <v>577</v>
      </c>
      <c r="D4478" s="594" t="s">
        <v>265</v>
      </c>
      <c r="E4478" s="594" t="s">
        <v>171</v>
      </c>
      <c r="F4478" s="594" t="s">
        <v>5</v>
      </c>
      <c r="G4478" s="596" t="s">
        <v>2678</v>
      </c>
      <c r="H4478" s="597">
        <v>6200000</v>
      </c>
    </row>
    <row r="4479" spans="1:8">
      <c r="A4479" s="594" t="s">
        <v>132</v>
      </c>
      <c r="B4479" s="594" t="s">
        <v>2738</v>
      </c>
      <c r="C4479" s="594" t="s">
        <v>577</v>
      </c>
      <c r="D4479" s="594" t="s">
        <v>265</v>
      </c>
      <c r="E4479" s="594" t="s">
        <v>171</v>
      </c>
      <c r="F4479" s="594" t="s">
        <v>175</v>
      </c>
      <c r="G4479" s="596" t="s">
        <v>176</v>
      </c>
      <c r="H4479" s="597">
        <v>77021000</v>
      </c>
    </row>
    <row r="4480" spans="1:8">
      <c r="A4480" s="594" t="s">
        <v>132</v>
      </c>
      <c r="B4480" s="594" t="s">
        <v>2738</v>
      </c>
      <c r="C4480" s="594" t="s">
        <v>577</v>
      </c>
      <c r="D4480" s="594" t="s">
        <v>265</v>
      </c>
      <c r="E4480" s="594" t="s">
        <v>177</v>
      </c>
      <c r="F4480" s="595" t="s">
        <v>411</v>
      </c>
      <c r="G4480" s="596" t="s">
        <v>178</v>
      </c>
      <c r="H4480" s="597">
        <v>135281368</v>
      </c>
    </row>
    <row r="4481" spans="1:8">
      <c r="A4481" s="594" t="s">
        <v>132</v>
      </c>
      <c r="B4481" s="594" t="s">
        <v>2738</v>
      </c>
      <c r="C4481" s="594" t="s">
        <v>577</v>
      </c>
      <c r="D4481" s="594" t="s">
        <v>265</v>
      </c>
      <c r="E4481" s="594" t="s">
        <v>177</v>
      </c>
      <c r="F4481" s="594" t="s">
        <v>179</v>
      </c>
      <c r="G4481" s="596" t="s">
        <v>2679</v>
      </c>
      <c r="H4481" s="597">
        <v>23483615</v>
      </c>
    </row>
    <row r="4482" spans="1:8">
      <c r="A4482" s="594" t="s">
        <v>132</v>
      </c>
      <c r="B4482" s="594" t="s">
        <v>2738</v>
      </c>
      <c r="C4482" s="594" t="s">
        <v>577</v>
      </c>
      <c r="D4482" s="594" t="s">
        <v>265</v>
      </c>
      <c r="E4482" s="594" t="s">
        <v>177</v>
      </c>
      <c r="F4482" s="594" t="s">
        <v>181</v>
      </c>
      <c r="G4482" s="596" t="s">
        <v>182</v>
      </c>
      <c r="H4482" s="597">
        <v>4930000</v>
      </c>
    </row>
    <row r="4483" spans="1:8">
      <c r="A4483" s="594" t="s">
        <v>132</v>
      </c>
      <c r="B4483" s="594" t="s">
        <v>2738</v>
      </c>
      <c r="C4483" s="594" t="s">
        <v>577</v>
      </c>
      <c r="D4483" s="594" t="s">
        <v>265</v>
      </c>
      <c r="E4483" s="594" t="s">
        <v>177</v>
      </c>
      <c r="F4483" s="594" t="s">
        <v>1290</v>
      </c>
      <c r="G4483" s="596" t="s">
        <v>2721</v>
      </c>
      <c r="H4483" s="597">
        <v>13442153</v>
      </c>
    </row>
    <row r="4484" spans="1:8">
      <c r="A4484" s="594" t="s">
        <v>132</v>
      </c>
      <c r="B4484" s="594" t="s">
        <v>2738</v>
      </c>
      <c r="C4484" s="594" t="s">
        <v>577</v>
      </c>
      <c r="D4484" s="594" t="s">
        <v>265</v>
      </c>
      <c r="E4484" s="594" t="s">
        <v>177</v>
      </c>
      <c r="F4484" s="594" t="s">
        <v>1297</v>
      </c>
      <c r="G4484" s="596" t="s">
        <v>2680</v>
      </c>
      <c r="H4484" s="597">
        <v>73025600</v>
      </c>
    </row>
    <row r="4485" spans="1:8">
      <c r="A4485" s="594" t="s">
        <v>132</v>
      </c>
      <c r="B4485" s="594" t="s">
        <v>2738</v>
      </c>
      <c r="C4485" s="594" t="s">
        <v>577</v>
      </c>
      <c r="D4485" s="594" t="s">
        <v>265</v>
      </c>
      <c r="E4485" s="594" t="s">
        <v>177</v>
      </c>
      <c r="F4485" s="594" t="s">
        <v>237</v>
      </c>
      <c r="G4485" s="596" t="s">
        <v>2681</v>
      </c>
      <c r="H4485" s="597">
        <v>20400000</v>
      </c>
    </row>
    <row r="4486" spans="1:8">
      <c r="A4486" s="594" t="s">
        <v>132</v>
      </c>
      <c r="B4486" s="594" t="s">
        <v>2738</v>
      </c>
      <c r="C4486" s="594" t="s">
        <v>577</v>
      </c>
      <c r="D4486" s="594" t="s">
        <v>265</v>
      </c>
      <c r="E4486" s="594" t="s">
        <v>240</v>
      </c>
      <c r="F4486" s="595" t="s">
        <v>411</v>
      </c>
      <c r="G4486" s="596" t="s">
        <v>241</v>
      </c>
      <c r="H4486" s="597">
        <v>24832000</v>
      </c>
    </row>
    <row r="4487" spans="1:8">
      <c r="A4487" s="594" t="s">
        <v>132</v>
      </c>
      <c r="B4487" s="594" t="s">
        <v>2738</v>
      </c>
      <c r="C4487" s="594" t="s">
        <v>577</v>
      </c>
      <c r="D4487" s="594" t="s">
        <v>265</v>
      </c>
      <c r="E4487" s="594" t="s">
        <v>240</v>
      </c>
      <c r="F4487" s="594" t="s">
        <v>242</v>
      </c>
      <c r="G4487" s="596" t="s">
        <v>243</v>
      </c>
      <c r="H4487" s="597">
        <v>7500000</v>
      </c>
    </row>
    <row r="4488" spans="1:8">
      <c r="A4488" s="594" t="s">
        <v>132</v>
      </c>
      <c r="B4488" s="594" t="s">
        <v>2738</v>
      </c>
      <c r="C4488" s="594" t="s">
        <v>577</v>
      </c>
      <c r="D4488" s="594" t="s">
        <v>265</v>
      </c>
      <c r="E4488" s="594" t="s">
        <v>240</v>
      </c>
      <c r="F4488" s="594" t="s">
        <v>731</v>
      </c>
      <c r="G4488" s="596" t="s">
        <v>732</v>
      </c>
      <c r="H4488" s="597">
        <v>5000000</v>
      </c>
    </row>
    <row r="4489" spans="1:8">
      <c r="A4489" s="594" t="s">
        <v>132</v>
      </c>
      <c r="B4489" s="594" t="s">
        <v>2738</v>
      </c>
      <c r="C4489" s="594" t="s">
        <v>577</v>
      </c>
      <c r="D4489" s="594" t="s">
        <v>265</v>
      </c>
      <c r="E4489" s="594" t="s">
        <v>240</v>
      </c>
      <c r="F4489" s="594" t="s">
        <v>735</v>
      </c>
      <c r="G4489" s="596" t="s">
        <v>193</v>
      </c>
      <c r="H4489" s="597">
        <v>12332000</v>
      </c>
    </row>
    <row r="4490" spans="1:8">
      <c r="A4490" s="594" t="s">
        <v>132</v>
      </c>
      <c r="B4490" s="594" t="s">
        <v>2738</v>
      </c>
      <c r="C4490" s="594" t="s">
        <v>577</v>
      </c>
      <c r="D4490" s="594" t="s">
        <v>265</v>
      </c>
      <c r="E4490" s="594" t="s">
        <v>183</v>
      </c>
      <c r="F4490" s="595" t="s">
        <v>411</v>
      </c>
      <c r="G4490" s="596" t="s">
        <v>184</v>
      </c>
      <c r="H4490" s="597">
        <v>596584000</v>
      </c>
    </row>
    <row r="4491" spans="1:8">
      <c r="A4491" s="594" t="s">
        <v>132</v>
      </c>
      <c r="B4491" s="594" t="s">
        <v>2738</v>
      </c>
      <c r="C4491" s="594" t="s">
        <v>577</v>
      </c>
      <c r="D4491" s="594" t="s">
        <v>265</v>
      </c>
      <c r="E4491" s="594" t="s">
        <v>183</v>
      </c>
      <c r="F4491" s="594" t="s">
        <v>587</v>
      </c>
      <c r="G4491" s="596" t="s">
        <v>588</v>
      </c>
      <c r="H4491" s="597">
        <v>53224000</v>
      </c>
    </row>
    <row r="4492" spans="1:8">
      <c r="A4492" s="594" t="s">
        <v>132</v>
      </c>
      <c r="B4492" s="594" t="s">
        <v>2738</v>
      </c>
      <c r="C4492" s="594" t="s">
        <v>577</v>
      </c>
      <c r="D4492" s="594" t="s">
        <v>265</v>
      </c>
      <c r="E4492" s="594" t="s">
        <v>183</v>
      </c>
      <c r="F4492" s="594" t="s">
        <v>736</v>
      </c>
      <c r="G4492" s="596" t="s">
        <v>737</v>
      </c>
      <c r="H4492" s="597">
        <v>259360000</v>
      </c>
    </row>
    <row r="4493" spans="1:8">
      <c r="A4493" s="594" t="s">
        <v>132</v>
      </c>
      <c r="B4493" s="594" t="s">
        <v>2738</v>
      </c>
      <c r="C4493" s="594" t="s">
        <v>577</v>
      </c>
      <c r="D4493" s="594" t="s">
        <v>265</v>
      </c>
      <c r="E4493" s="594" t="s">
        <v>183</v>
      </c>
      <c r="F4493" s="594" t="s">
        <v>185</v>
      </c>
      <c r="G4493" s="596" t="s">
        <v>186</v>
      </c>
      <c r="H4493" s="597">
        <v>122350000</v>
      </c>
    </row>
    <row r="4494" spans="1:8">
      <c r="A4494" s="594" t="s">
        <v>132</v>
      </c>
      <c r="B4494" s="594" t="s">
        <v>2738</v>
      </c>
      <c r="C4494" s="594" t="s">
        <v>577</v>
      </c>
      <c r="D4494" s="594" t="s">
        <v>265</v>
      </c>
      <c r="E4494" s="594" t="s">
        <v>183</v>
      </c>
      <c r="F4494" s="594" t="s">
        <v>187</v>
      </c>
      <c r="G4494" s="596" t="s">
        <v>2683</v>
      </c>
      <c r="H4494" s="597">
        <v>160650000</v>
      </c>
    </row>
    <row r="4495" spans="1:8">
      <c r="A4495" s="594" t="s">
        <v>132</v>
      </c>
      <c r="B4495" s="594" t="s">
        <v>2738</v>
      </c>
      <c r="C4495" s="594" t="s">
        <v>577</v>
      </c>
      <c r="D4495" s="594" t="s">
        <v>265</v>
      </c>
      <c r="E4495" s="594" t="s">
        <v>183</v>
      </c>
      <c r="F4495" s="594" t="s">
        <v>772</v>
      </c>
      <c r="G4495" s="596" t="s">
        <v>195</v>
      </c>
      <c r="H4495" s="597">
        <v>1000000</v>
      </c>
    </row>
    <row r="4496" spans="1:8">
      <c r="A4496" s="594" t="s">
        <v>132</v>
      </c>
      <c r="B4496" s="594" t="s">
        <v>2738</v>
      </c>
      <c r="C4496" s="594" t="s">
        <v>577</v>
      </c>
      <c r="D4496" s="594" t="s">
        <v>265</v>
      </c>
      <c r="E4496" s="594" t="s">
        <v>738</v>
      </c>
      <c r="F4496" s="595" t="s">
        <v>411</v>
      </c>
      <c r="G4496" s="596" t="s">
        <v>739</v>
      </c>
      <c r="H4496" s="597">
        <v>136840000</v>
      </c>
    </row>
    <row r="4497" spans="1:8">
      <c r="A4497" s="594" t="s">
        <v>132</v>
      </c>
      <c r="B4497" s="594" t="s">
        <v>2738</v>
      </c>
      <c r="C4497" s="594" t="s">
        <v>577</v>
      </c>
      <c r="D4497" s="594" t="s">
        <v>265</v>
      </c>
      <c r="E4497" s="594" t="s">
        <v>738</v>
      </c>
      <c r="F4497" s="594" t="s">
        <v>740</v>
      </c>
      <c r="G4497" s="596" t="s">
        <v>741</v>
      </c>
      <c r="H4497" s="597">
        <v>46200000</v>
      </c>
    </row>
    <row r="4498" spans="1:8">
      <c r="A4498" s="594" t="s">
        <v>132</v>
      </c>
      <c r="B4498" s="594" t="s">
        <v>2738</v>
      </c>
      <c r="C4498" s="594" t="s">
        <v>577</v>
      </c>
      <c r="D4498" s="594" t="s">
        <v>265</v>
      </c>
      <c r="E4498" s="594" t="s">
        <v>738</v>
      </c>
      <c r="F4498" s="594" t="s">
        <v>356</v>
      </c>
      <c r="G4498" s="596" t="s">
        <v>357</v>
      </c>
      <c r="H4498" s="597">
        <v>36940000</v>
      </c>
    </row>
    <row r="4499" spans="1:8">
      <c r="A4499" s="594" t="s">
        <v>132</v>
      </c>
      <c r="B4499" s="594" t="s">
        <v>2738</v>
      </c>
      <c r="C4499" s="594" t="s">
        <v>577</v>
      </c>
      <c r="D4499" s="594" t="s">
        <v>265</v>
      </c>
      <c r="E4499" s="594" t="s">
        <v>738</v>
      </c>
      <c r="F4499" s="594" t="s">
        <v>296</v>
      </c>
      <c r="G4499" s="596" t="s">
        <v>297</v>
      </c>
      <c r="H4499" s="597">
        <v>40000000</v>
      </c>
    </row>
    <row r="4500" spans="1:8">
      <c r="A4500" s="594" t="s">
        <v>132</v>
      </c>
      <c r="B4500" s="594" t="s">
        <v>2738</v>
      </c>
      <c r="C4500" s="594" t="s">
        <v>577</v>
      </c>
      <c r="D4500" s="594" t="s">
        <v>265</v>
      </c>
      <c r="E4500" s="594" t="s">
        <v>738</v>
      </c>
      <c r="F4500" s="594" t="s">
        <v>742</v>
      </c>
      <c r="G4500" s="596" t="s">
        <v>743</v>
      </c>
      <c r="H4500" s="597">
        <v>13700000</v>
      </c>
    </row>
    <row r="4501" spans="1:8">
      <c r="A4501" s="594" t="s">
        <v>132</v>
      </c>
      <c r="B4501" s="594" t="s">
        <v>2738</v>
      </c>
      <c r="C4501" s="594" t="s">
        <v>577</v>
      </c>
      <c r="D4501" s="594" t="s">
        <v>265</v>
      </c>
      <c r="E4501" s="594" t="s">
        <v>744</v>
      </c>
      <c r="F4501" s="595" t="s">
        <v>411</v>
      </c>
      <c r="G4501" s="596" t="s">
        <v>2686</v>
      </c>
      <c r="H4501" s="597">
        <v>5923467000</v>
      </c>
    </row>
    <row r="4502" spans="1:8">
      <c r="A4502" s="594" t="s">
        <v>132</v>
      </c>
      <c r="B4502" s="594" t="s">
        <v>2738</v>
      </c>
      <c r="C4502" s="594" t="s">
        <v>577</v>
      </c>
      <c r="D4502" s="594" t="s">
        <v>265</v>
      </c>
      <c r="E4502" s="594" t="s">
        <v>744</v>
      </c>
      <c r="F4502" s="594" t="s">
        <v>286</v>
      </c>
      <c r="G4502" s="596" t="s">
        <v>2688</v>
      </c>
      <c r="H4502" s="597">
        <v>99650000</v>
      </c>
    </row>
    <row r="4503" spans="1:8">
      <c r="A4503" s="594" t="s">
        <v>132</v>
      </c>
      <c r="B4503" s="594" t="s">
        <v>2738</v>
      </c>
      <c r="C4503" s="594" t="s">
        <v>577</v>
      </c>
      <c r="D4503" s="594" t="s">
        <v>265</v>
      </c>
      <c r="E4503" s="594" t="s">
        <v>744</v>
      </c>
      <c r="F4503" s="594" t="s">
        <v>446</v>
      </c>
      <c r="G4503" s="596" t="s">
        <v>2765</v>
      </c>
      <c r="H4503" s="597">
        <v>305170000</v>
      </c>
    </row>
    <row r="4504" spans="1:8">
      <c r="A4504" s="594" t="s">
        <v>132</v>
      </c>
      <c r="B4504" s="594" t="s">
        <v>2738</v>
      </c>
      <c r="C4504" s="594" t="s">
        <v>577</v>
      </c>
      <c r="D4504" s="594" t="s">
        <v>265</v>
      </c>
      <c r="E4504" s="594" t="s">
        <v>744</v>
      </c>
      <c r="F4504" s="594" t="s">
        <v>7</v>
      </c>
      <c r="G4504" s="596" t="s">
        <v>8</v>
      </c>
      <c r="H4504" s="597">
        <v>40983000</v>
      </c>
    </row>
    <row r="4505" spans="1:8">
      <c r="A4505" s="594" t="s">
        <v>132</v>
      </c>
      <c r="B4505" s="594" t="s">
        <v>2738</v>
      </c>
      <c r="C4505" s="594" t="s">
        <v>577</v>
      </c>
      <c r="D4505" s="594" t="s">
        <v>265</v>
      </c>
      <c r="E4505" s="594" t="s">
        <v>744</v>
      </c>
      <c r="F4505" s="594" t="s">
        <v>572</v>
      </c>
      <c r="G4505" s="596" t="s">
        <v>2689</v>
      </c>
      <c r="H4505" s="597">
        <v>137284000</v>
      </c>
    </row>
    <row r="4506" spans="1:8">
      <c r="A4506" s="594" t="s">
        <v>132</v>
      </c>
      <c r="B4506" s="594" t="s">
        <v>2738</v>
      </c>
      <c r="C4506" s="594" t="s">
        <v>577</v>
      </c>
      <c r="D4506" s="594" t="s">
        <v>265</v>
      </c>
      <c r="E4506" s="594" t="s">
        <v>744</v>
      </c>
      <c r="F4506" s="594" t="s">
        <v>746</v>
      </c>
      <c r="G4506" s="596" t="s">
        <v>2690</v>
      </c>
      <c r="H4506" s="597">
        <v>16280000</v>
      </c>
    </row>
    <row r="4507" spans="1:8">
      <c r="A4507" s="594" t="s">
        <v>132</v>
      </c>
      <c r="B4507" s="594" t="s">
        <v>2738</v>
      </c>
      <c r="C4507" s="594" t="s">
        <v>577</v>
      </c>
      <c r="D4507" s="594" t="s">
        <v>265</v>
      </c>
      <c r="E4507" s="594" t="s">
        <v>744</v>
      </c>
      <c r="F4507" s="594" t="s">
        <v>533</v>
      </c>
      <c r="G4507" s="596" t="s">
        <v>2814</v>
      </c>
      <c r="H4507" s="597">
        <v>5176241000</v>
      </c>
    </row>
    <row r="4508" spans="1:8">
      <c r="A4508" s="594" t="s">
        <v>132</v>
      </c>
      <c r="B4508" s="594" t="s">
        <v>2738</v>
      </c>
      <c r="C4508" s="594" t="s">
        <v>577</v>
      </c>
      <c r="D4508" s="594" t="s">
        <v>265</v>
      </c>
      <c r="E4508" s="594" t="s">
        <v>744</v>
      </c>
      <c r="F4508" s="594" t="s">
        <v>11</v>
      </c>
      <c r="G4508" s="596" t="s">
        <v>2691</v>
      </c>
      <c r="H4508" s="597">
        <v>17825000</v>
      </c>
    </row>
    <row r="4509" spans="1:8">
      <c r="A4509" s="594" t="s">
        <v>132</v>
      </c>
      <c r="B4509" s="594" t="s">
        <v>2738</v>
      </c>
      <c r="C4509" s="594" t="s">
        <v>577</v>
      </c>
      <c r="D4509" s="594" t="s">
        <v>265</v>
      </c>
      <c r="E4509" s="594" t="s">
        <v>744</v>
      </c>
      <c r="F4509" s="594" t="s">
        <v>748</v>
      </c>
      <c r="G4509" s="596" t="s">
        <v>35</v>
      </c>
      <c r="H4509" s="597">
        <v>130034000</v>
      </c>
    </row>
    <row r="4510" spans="1:8">
      <c r="A4510" s="594" t="s">
        <v>132</v>
      </c>
      <c r="B4510" s="594" t="s">
        <v>2738</v>
      </c>
      <c r="C4510" s="594" t="s">
        <v>577</v>
      </c>
      <c r="D4510" s="594" t="s">
        <v>265</v>
      </c>
      <c r="E4510" s="594" t="s">
        <v>2692</v>
      </c>
      <c r="F4510" s="595" t="s">
        <v>411</v>
      </c>
      <c r="G4510" s="596" t="s">
        <v>2693</v>
      </c>
      <c r="H4510" s="597">
        <v>2861997000</v>
      </c>
    </row>
    <row r="4511" spans="1:8">
      <c r="A4511" s="594" t="s">
        <v>132</v>
      </c>
      <c r="B4511" s="594" t="s">
        <v>2738</v>
      </c>
      <c r="C4511" s="594" t="s">
        <v>577</v>
      </c>
      <c r="D4511" s="594" t="s">
        <v>265</v>
      </c>
      <c r="E4511" s="594" t="s">
        <v>2692</v>
      </c>
      <c r="F4511" s="594" t="s">
        <v>2777</v>
      </c>
      <c r="G4511" s="596" t="s">
        <v>2765</v>
      </c>
      <c r="H4511" s="597">
        <v>540726000</v>
      </c>
    </row>
    <row r="4512" spans="1:8">
      <c r="A4512" s="594" t="s">
        <v>132</v>
      </c>
      <c r="B4512" s="594" t="s">
        <v>2738</v>
      </c>
      <c r="C4512" s="594" t="s">
        <v>577</v>
      </c>
      <c r="D4512" s="594" t="s">
        <v>265</v>
      </c>
      <c r="E4512" s="594" t="s">
        <v>2692</v>
      </c>
      <c r="F4512" s="594" t="s">
        <v>2722</v>
      </c>
      <c r="G4512" s="596" t="s">
        <v>2690</v>
      </c>
      <c r="H4512" s="597">
        <v>98050000</v>
      </c>
    </row>
    <row r="4513" spans="1:8">
      <c r="A4513" s="594" t="s">
        <v>132</v>
      </c>
      <c r="B4513" s="594" t="s">
        <v>2738</v>
      </c>
      <c r="C4513" s="594" t="s">
        <v>577</v>
      </c>
      <c r="D4513" s="594" t="s">
        <v>265</v>
      </c>
      <c r="E4513" s="594" t="s">
        <v>2692</v>
      </c>
      <c r="F4513" s="594" t="s">
        <v>2694</v>
      </c>
      <c r="G4513" s="596" t="s">
        <v>2689</v>
      </c>
      <c r="H4513" s="597">
        <v>322272600</v>
      </c>
    </row>
    <row r="4514" spans="1:8">
      <c r="A4514" s="594" t="s">
        <v>132</v>
      </c>
      <c r="B4514" s="594" t="s">
        <v>2738</v>
      </c>
      <c r="C4514" s="594" t="s">
        <v>577</v>
      </c>
      <c r="D4514" s="594" t="s">
        <v>265</v>
      </c>
      <c r="E4514" s="594" t="s">
        <v>2692</v>
      </c>
      <c r="F4514" s="594" t="s">
        <v>2730</v>
      </c>
      <c r="G4514" s="596" t="s">
        <v>2731</v>
      </c>
      <c r="H4514" s="597">
        <v>1900948400</v>
      </c>
    </row>
    <row r="4515" spans="1:8">
      <c r="A4515" s="594" t="s">
        <v>132</v>
      </c>
      <c r="B4515" s="594" t="s">
        <v>2738</v>
      </c>
      <c r="C4515" s="594" t="s">
        <v>577</v>
      </c>
      <c r="D4515" s="594" t="s">
        <v>265</v>
      </c>
      <c r="E4515" s="594" t="s">
        <v>189</v>
      </c>
      <c r="F4515" s="595" t="s">
        <v>411</v>
      </c>
      <c r="G4515" s="596" t="s">
        <v>190</v>
      </c>
      <c r="H4515" s="597">
        <v>3339382000</v>
      </c>
    </row>
    <row r="4516" spans="1:8">
      <c r="A4516" s="594" t="s">
        <v>132</v>
      </c>
      <c r="B4516" s="594" t="s">
        <v>2738</v>
      </c>
      <c r="C4516" s="594" t="s">
        <v>577</v>
      </c>
      <c r="D4516" s="594" t="s">
        <v>265</v>
      </c>
      <c r="E4516" s="594" t="s">
        <v>189</v>
      </c>
      <c r="F4516" s="594" t="s">
        <v>773</v>
      </c>
      <c r="G4516" s="596" t="s">
        <v>2695</v>
      </c>
      <c r="H4516" s="597">
        <v>172452000</v>
      </c>
    </row>
    <row r="4517" spans="1:8">
      <c r="A4517" s="594" t="s">
        <v>132</v>
      </c>
      <c r="B4517" s="594" t="s">
        <v>2738</v>
      </c>
      <c r="C4517" s="594" t="s">
        <v>577</v>
      </c>
      <c r="D4517" s="594" t="s">
        <v>265</v>
      </c>
      <c r="E4517" s="594" t="s">
        <v>189</v>
      </c>
      <c r="F4517" s="594" t="s">
        <v>13</v>
      </c>
      <c r="G4517" s="596" t="s">
        <v>2732</v>
      </c>
      <c r="H4517" s="597">
        <v>12250000</v>
      </c>
    </row>
    <row r="4518" spans="1:8">
      <c r="A4518" s="594" t="s">
        <v>132</v>
      </c>
      <c r="B4518" s="594" t="s">
        <v>2738</v>
      </c>
      <c r="C4518" s="594" t="s">
        <v>577</v>
      </c>
      <c r="D4518" s="594" t="s">
        <v>265</v>
      </c>
      <c r="E4518" s="594" t="s">
        <v>189</v>
      </c>
      <c r="F4518" s="594" t="s">
        <v>37</v>
      </c>
      <c r="G4518" s="596" t="s">
        <v>2696</v>
      </c>
      <c r="H4518" s="597">
        <v>486220000</v>
      </c>
    </row>
    <row r="4519" spans="1:8">
      <c r="A4519" s="594" t="s">
        <v>132</v>
      </c>
      <c r="B4519" s="594" t="s">
        <v>2738</v>
      </c>
      <c r="C4519" s="594" t="s">
        <v>577</v>
      </c>
      <c r="D4519" s="594" t="s">
        <v>265</v>
      </c>
      <c r="E4519" s="594" t="s">
        <v>189</v>
      </c>
      <c r="F4519" s="594" t="s">
        <v>192</v>
      </c>
      <c r="G4519" s="596" t="s">
        <v>195</v>
      </c>
      <c r="H4519" s="597">
        <v>2668460000</v>
      </c>
    </row>
    <row r="4520" spans="1:8">
      <c r="A4520" s="594" t="s">
        <v>132</v>
      </c>
      <c r="B4520" s="594" t="s">
        <v>2738</v>
      </c>
      <c r="C4520" s="594" t="s">
        <v>577</v>
      </c>
      <c r="D4520" s="594" t="s">
        <v>265</v>
      </c>
      <c r="E4520" s="594" t="s">
        <v>2697</v>
      </c>
      <c r="F4520" s="595" t="s">
        <v>411</v>
      </c>
      <c r="G4520" s="596" t="s">
        <v>2698</v>
      </c>
      <c r="H4520" s="597">
        <v>7520000</v>
      </c>
    </row>
    <row r="4521" spans="1:8">
      <c r="A4521" s="594" t="s">
        <v>132</v>
      </c>
      <c r="B4521" s="594" t="s">
        <v>2738</v>
      </c>
      <c r="C4521" s="594" t="s">
        <v>577</v>
      </c>
      <c r="D4521" s="594" t="s">
        <v>265</v>
      </c>
      <c r="E4521" s="594" t="s">
        <v>2697</v>
      </c>
      <c r="F4521" s="594" t="s">
        <v>2699</v>
      </c>
      <c r="G4521" s="596" t="s">
        <v>2700</v>
      </c>
      <c r="H4521" s="597">
        <v>7520000</v>
      </c>
    </row>
    <row r="4522" spans="1:8">
      <c r="A4522" s="594" t="s">
        <v>132</v>
      </c>
      <c r="B4522" s="594" t="s">
        <v>2738</v>
      </c>
      <c r="C4522" s="594" t="s">
        <v>577</v>
      </c>
      <c r="D4522" s="594" t="s">
        <v>265</v>
      </c>
      <c r="E4522" s="594" t="s">
        <v>194</v>
      </c>
      <c r="F4522" s="595" t="s">
        <v>411</v>
      </c>
      <c r="G4522" s="596" t="s">
        <v>195</v>
      </c>
      <c r="H4522" s="597">
        <v>753718400</v>
      </c>
    </row>
    <row r="4523" spans="1:8">
      <c r="A4523" s="594" t="s">
        <v>132</v>
      </c>
      <c r="B4523" s="594" t="s">
        <v>2738</v>
      </c>
      <c r="C4523" s="594" t="s">
        <v>577</v>
      </c>
      <c r="D4523" s="594" t="s">
        <v>265</v>
      </c>
      <c r="E4523" s="594" t="s">
        <v>194</v>
      </c>
      <c r="F4523" s="594" t="s">
        <v>15</v>
      </c>
      <c r="G4523" s="596" t="s">
        <v>2701</v>
      </c>
      <c r="H4523" s="597">
        <v>33151000</v>
      </c>
    </row>
    <row r="4524" spans="1:8">
      <c r="A4524" s="594" t="s">
        <v>132</v>
      </c>
      <c r="B4524" s="594" t="s">
        <v>2738</v>
      </c>
      <c r="C4524" s="594" t="s">
        <v>577</v>
      </c>
      <c r="D4524" s="594" t="s">
        <v>265</v>
      </c>
      <c r="E4524" s="594" t="s">
        <v>194</v>
      </c>
      <c r="F4524" s="594" t="s">
        <v>39</v>
      </c>
      <c r="G4524" s="596" t="s">
        <v>2702</v>
      </c>
      <c r="H4524" s="597">
        <v>81293400</v>
      </c>
    </row>
    <row r="4525" spans="1:8">
      <c r="A4525" s="594" t="s">
        <v>132</v>
      </c>
      <c r="B4525" s="594" t="s">
        <v>2738</v>
      </c>
      <c r="C4525" s="594" t="s">
        <v>577</v>
      </c>
      <c r="D4525" s="594" t="s">
        <v>265</v>
      </c>
      <c r="E4525" s="594" t="s">
        <v>194</v>
      </c>
      <c r="F4525" s="594" t="s">
        <v>198</v>
      </c>
      <c r="G4525" s="596" t="s">
        <v>199</v>
      </c>
      <c r="H4525" s="597">
        <v>521185000</v>
      </c>
    </row>
    <row r="4526" spans="1:8">
      <c r="A4526" s="594" t="s">
        <v>132</v>
      </c>
      <c r="B4526" s="594" t="s">
        <v>2738</v>
      </c>
      <c r="C4526" s="594" t="s">
        <v>577</v>
      </c>
      <c r="D4526" s="594" t="s">
        <v>265</v>
      </c>
      <c r="E4526" s="594" t="s">
        <v>194</v>
      </c>
      <c r="F4526" s="594" t="s">
        <v>200</v>
      </c>
      <c r="G4526" s="596" t="s">
        <v>201</v>
      </c>
      <c r="H4526" s="597">
        <v>118089000</v>
      </c>
    </row>
    <row r="4527" spans="1:8">
      <c r="A4527" s="594" t="s">
        <v>132</v>
      </c>
      <c r="B4527" s="594" t="s">
        <v>2738</v>
      </c>
      <c r="C4527" s="594" t="s">
        <v>577</v>
      </c>
      <c r="D4527" s="594" t="s">
        <v>265</v>
      </c>
      <c r="E4527" s="594" t="s">
        <v>573</v>
      </c>
      <c r="F4527" s="595" t="s">
        <v>411</v>
      </c>
      <c r="G4527" s="596" t="s">
        <v>2703</v>
      </c>
      <c r="H4527" s="597">
        <v>850000</v>
      </c>
    </row>
    <row r="4528" spans="1:8">
      <c r="A4528" s="594" t="s">
        <v>132</v>
      </c>
      <c r="B4528" s="594" t="s">
        <v>2738</v>
      </c>
      <c r="C4528" s="594" t="s">
        <v>577</v>
      </c>
      <c r="D4528" s="594" t="s">
        <v>265</v>
      </c>
      <c r="E4528" s="594" t="s">
        <v>573</v>
      </c>
      <c r="F4528" s="594" t="s">
        <v>574</v>
      </c>
      <c r="G4528" s="596" t="s">
        <v>2704</v>
      </c>
      <c r="H4528" s="597">
        <v>850000</v>
      </c>
    </row>
    <row r="4529" spans="1:8">
      <c r="A4529" s="594" t="s">
        <v>132</v>
      </c>
      <c r="B4529" s="594" t="s">
        <v>2738</v>
      </c>
      <c r="C4529" s="594" t="s">
        <v>577</v>
      </c>
      <c r="D4529" s="594" t="s">
        <v>265</v>
      </c>
      <c r="E4529" s="594" t="s">
        <v>550</v>
      </c>
      <c r="F4529" s="595" t="s">
        <v>411</v>
      </c>
      <c r="G4529" s="596" t="s">
        <v>2705</v>
      </c>
      <c r="H4529" s="597">
        <v>80129000</v>
      </c>
    </row>
    <row r="4530" spans="1:8">
      <c r="A4530" s="594" t="s">
        <v>132</v>
      </c>
      <c r="B4530" s="594" t="s">
        <v>2738</v>
      </c>
      <c r="C4530" s="594" t="s">
        <v>577</v>
      </c>
      <c r="D4530" s="594" t="s">
        <v>265</v>
      </c>
      <c r="E4530" s="594" t="s">
        <v>550</v>
      </c>
      <c r="F4530" s="594" t="s">
        <v>2706</v>
      </c>
      <c r="G4530" s="596" t="s">
        <v>72</v>
      </c>
      <c r="H4530" s="597">
        <v>80129000</v>
      </c>
    </row>
    <row r="4531" spans="1:8">
      <c r="A4531" s="594" t="s">
        <v>132</v>
      </c>
      <c r="B4531" s="594" t="s">
        <v>2738</v>
      </c>
      <c r="C4531" s="594" t="s">
        <v>577</v>
      </c>
      <c r="D4531" s="594" t="s">
        <v>265</v>
      </c>
      <c r="E4531" s="594" t="s">
        <v>1293</v>
      </c>
      <c r="F4531" s="595" t="s">
        <v>411</v>
      </c>
      <c r="G4531" s="596" t="s">
        <v>2797</v>
      </c>
      <c r="H4531" s="597">
        <v>29395067</v>
      </c>
    </row>
    <row r="4532" spans="1:8">
      <c r="A4532" s="594" t="s">
        <v>132</v>
      </c>
      <c r="B4532" s="594" t="s">
        <v>2738</v>
      </c>
      <c r="C4532" s="594" t="s">
        <v>577</v>
      </c>
      <c r="D4532" s="594" t="s">
        <v>265</v>
      </c>
      <c r="E4532" s="594" t="s">
        <v>1293</v>
      </c>
      <c r="F4532" s="594" t="s">
        <v>1296</v>
      </c>
      <c r="G4532" s="596" t="s">
        <v>2824</v>
      </c>
      <c r="H4532" s="597">
        <v>29395067</v>
      </c>
    </row>
    <row r="4533" spans="1:8">
      <c r="A4533" s="594" t="s">
        <v>132</v>
      </c>
      <c r="B4533" s="594" t="s">
        <v>2738</v>
      </c>
      <c r="C4533" s="594" t="s">
        <v>577</v>
      </c>
      <c r="D4533" s="594" t="s">
        <v>265</v>
      </c>
      <c r="E4533" s="594" t="s">
        <v>498</v>
      </c>
      <c r="F4533" s="595" t="s">
        <v>411</v>
      </c>
      <c r="G4533" s="596" t="s">
        <v>499</v>
      </c>
      <c r="H4533" s="597">
        <v>367544000</v>
      </c>
    </row>
    <row r="4534" spans="1:8">
      <c r="A4534" s="594" t="s">
        <v>132</v>
      </c>
      <c r="B4534" s="594" t="s">
        <v>2738</v>
      </c>
      <c r="C4534" s="594" t="s">
        <v>577</v>
      </c>
      <c r="D4534" s="594" t="s">
        <v>265</v>
      </c>
      <c r="E4534" s="594" t="s">
        <v>498</v>
      </c>
      <c r="F4534" s="594" t="s">
        <v>552</v>
      </c>
      <c r="G4534" s="596" t="s">
        <v>2819</v>
      </c>
      <c r="H4534" s="597">
        <v>367544000</v>
      </c>
    </row>
    <row r="4535" spans="1:8">
      <c r="A4535" s="594" t="s">
        <v>132</v>
      </c>
      <c r="B4535" s="594" t="s">
        <v>2738</v>
      </c>
      <c r="C4535" s="594" t="s">
        <v>577</v>
      </c>
      <c r="D4535" s="594" t="s">
        <v>265</v>
      </c>
      <c r="E4535" s="594" t="s">
        <v>260</v>
      </c>
      <c r="F4535" s="595" t="s">
        <v>411</v>
      </c>
      <c r="G4535" s="596" t="s">
        <v>261</v>
      </c>
      <c r="H4535" s="597">
        <v>22336095000</v>
      </c>
    </row>
    <row r="4536" spans="1:8">
      <c r="A4536" s="594" t="s">
        <v>132</v>
      </c>
      <c r="B4536" s="594" t="s">
        <v>2738</v>
      </c>
      <c r="C4536" s="594" t="s">
        <v>577</v>
      </c>
      <c r="D4536" s="594" t="s">
        <v>265</v>
      </c>
      <c r="E4536" s="594" t="s">
        <v>260</v>
      </c>
      <c r="F4536" s="594" t="s">
        <v>262</v>
      </c>
      <c r="G4536" s="596" t="s">
        <v>2707</v>
      </c>
      <c r="H4536" s="597">
        <v>22336095000</v>
      </c>
    </row>
    <row r="4537" spans="1:8">
      <c r="A4537" s="594" t="s">
        <v>132</v>
      </c>
      <c r="B4537" s="594" t="s">
        <v>2738</v>
      </c>
      <c r="C4537" s="594" t="s">
        <v>577</v>
      </c>
      <c r="D4537" s="594" t="s">
        <v>265</v>
      </c>
      <c r="E4537" s="594" t="s">
        <v>49</v>
      </c>
      <c r="F4537" s="595" t="s">
        <v>411</v>
      </c>
      <c r="G4537" s="596" t="s">
        <v>50</v>
      </c>
      <c r="H4537" s="597">
        <v>9349971000</v>
      </c>
    </row>
    <row r="4538" spans="1:8">
      <c r="A4538" s="594" t="s">
        <v>132</v>
      </c>
      <c r="B4538" s="594" t="s">
        <v>2738</v>
      </c>
      <c r="C4538" s="594" t="s">
        <v>577</v>
      </c>
      <c r="D4538" s="594" t="s">
        <v>265</v>
      </c>
      <c r="E4538" s="594" t="s">
        <v>49</v>
      </c>
      <c r="F4538" s="594" t="s">
        <v>51</v>
      </c>
      <c r="G4538" s="596" t="s">
        <v>2786</v>
      </c>
      <c r="H4538" s="597">
        <v>9349971000</v>
      </c>
    </row>
    <row r="4539" spans="1:8">
      <c r="A4539" s="594" t="s">
        <v>132</v>
      </c>
      <c r="B4539" s="594" t="s">
        <v>2738</v>
      </c>
      <c r="C4539" s="594" t="s">
        <v>577</v>
      </c>
      <c r="D4539" s="594" t="s">
        <v>265</v>
      </c>
      <c r="E4539" s="594" t="s">
        <v>53</v>
      </c>
      <c r="F4539" s="595" t="s">
        <v>411</v>
      </c>
      <c r="G4539" s="596" t="s">
        <v>193</v>
      </c>
      <c r="H4539" s="597">
        <v>2370189000</v>
      </c>
    </row>
    <row r="4540" spans="1:8">
      <c r="A4540" s="594" t="s">
        <v>132</v>
      </c>
      <c r="B4540" s="594" t="s">
        <v>2738</v>
      </c>
      <c r="C4540" s="594" t="s">
        <v>577</v>
      </c>
      <c r="D4540" s="594" t="s">
        <v>265</v>
      </c>
      <c r="E4540" s="594" t="s">
        <v>53</v>
      </c>
      <c r="F4540" s="594" t="s">
        <v>54</v>
      </c>
      <c r="G4540" s="596" t="s">
        <v>55</v>
      </c>
      <c r="H4540" s="597">
        <v>372887000</v>
      </c>
    </row>
    <row r="4541" spans="1:8">
      <c r="A4541" s="594" t="s">
        <v>132</v>
      </c>
      <c r="B4541" s="594" t="s">
        <v>2738</v>
      </c>
      <c r="C4541" s="594" t="s">
        <v>577</v>
      </c>
      <c r="D4541" s="594" t="s">
        <v>265</v>
      </c>
      <c r="E4541" s="594" t="s">
        <v>53</v>
      </c>
      <c r="F4541" s="594" t="s">
        <v>56</v>
      </c>
      <c r="G4541" s="596" t="s">
        <v>57</v>
      </c>
      <c r="H4541" s="597">
        <v>1997302000</v>
      </c>
    </row>
    <row r="4542" spans="1:8">
      <c r="A4542" s="594" t="s">
        <v>132</v>
      </c>
      <c r="B4542" s="594" t="s">
        <v>2738</v>
      </c>
      <c r="C4542" s="594" t="s">
        <v>577</v>
      </c>
      <c r="D4542" s="594" t="s">
        <v>2749</v>
      </c>
      <c r="E4542" s="595" t="s">
        <v>411</v>
      </c>
      <c r="F4542" s="595" t="s">
        <v>411</v>
      </c>
      <c r="G4542" s="596" t="s">
        <v>2750</v>
      </c>
      <c r="H4542" s="597">
        <v>2318000000</v>
      </c>
    </row>
    <row r="4543" spans="1:8">
      <c r="A4543" s="594" t="s">
        <v>132</v>
      </c>
      <c r="B4543" s="594" t="s">
        <v>2738</v>
      </c>
      <c r="C4543" s="594" t="s">
        <v>577</v>
      </c>
      <c r="D4543" s="594" t="s">
        <v>2749</v>
      </c>
      <c r="E4543" s="594" t="s">
        <v>142</v>
      </c>
      <c r="F4543" s="595" t="s">
        <v>411</v>
      </c>
      <c r="G4543" s="596" t="s">
        <v>143</v>
      </c>
      <c r="H4543" s="597">
        <v>579595800</v>
      </c>
    </row>
    <row r="4544" spans="1:8">
      <c r="A4544" s="594" t="s">
        <v>132</v>
      </c>
      <c r="B4544" s="594" t="s">
        <v>2738</v>
      </c>
      <c r="C4544" s="594" t="s">
        <v>577</v>
      </c>
      <c r="D4544" s="594" t="s">
        <v>2749</v>
      </c>
      <c r="E4544" s="594" t="s">
        <v>142</v>
      </c>
      <c r="F4544" s="594" t="s">
        <v>144</v>
      </c>
      <c r="G4544" s="596" t="s">
        <v>2664</v>
      </c>
      <c r="H4544" s="597">
        <v>538590420</v>
      </c>
    </row>
    <row r="4545" spans="1:8">
      <c r="A4545" s="594" t="s">
        <v>132</v>
      </c>
      <c r="B4545" s="594" t="s">
        <v>2738</v>
      </c>
      <c r="C4545" s="594" t="s">
        <v>577</v>
      </c>
      <c r="D4545" s="594" t="s">
        <v>2749</v>
      </c>
      <c r="E4545" s="594" t="s">
        <v>142</v>
      </c>
      <c r="F4545" s="594" t="s">
        <v>146</v>
      </c>
      <c r="G4545" s="596" t="s">
        <v>2665</v>
      </c>
      <c r="H4545" s="597">
        <v>41005380</v>
      </c>
    </row>
    <row r="4546" spans="1:8">
      <c r="A4546" s="594" t="s">
        <v>132</v>
      </c>
      <c r="B4546" s="594" t="s">
        <v>2738</v>
      </c>
      <c r="C4546" s="594" t="s">
        <v>577</v>
      </c>
      <c r="D4546" s="594" t="s">
        <v>2749</v>
      </c>
      <c r="E4546" s="594" t="s">
        <v>148</v>
      </c>
      <c r="F4546" s="595" t="s">
        <v>411</v>
      </c>
      <c r="G4546" s="596" t="s">
        <v>149</v>
      </c>
      <c r="H4546" s="597">
        <v>73446054</v>
      </c>
    </row>
    <row r="4547" spans="1:8">
      <c r="A4547" s="594" t="s">
        <v>132</v>
      </c>
      <c r="B4547" s="594" t="s">
        <v>2738</v>
      </c>
      <c r="C4547" s="594" t="s">
        <v>577</v>
      </c>
      <c r="D4547" s="594" t="s">
        <v>2749</v>
      </c>
      <c r="E4547" s="594" t="s">
        <v>148</v>
      </c>
      <c r="F4547" s="594" t="s">
        <v>223</v>
      </c>
      <c r="G4547" s="596" t="s">
        <v>224</v>
      </c>
      <c r="H4547" s="597">
        <v>30666000</v>
      </c>
    </row>
    <row r="4548" spans="1:8">
      <c r="A4548" s="594" t="s">
        <v>132</v>
      </c>
      <c r="B4548" s="594" t="s">
        <v>2738</v>
      </c>
      <c r="C4548" s="594" t="s">
        <v>577</v>
      </c>
      <c r="D4548" s="594" t="s">
        <v>2749</v>
      </c>
      <c r="E4548" s="594" t="s">
        <v>148</v>
      </c>
      <c r="F4548" s="594" t="s">
        <v>1075</v>
      </c>
      <c r="G4548" s="596" t="s">
        <v>2666</v>
      </c>
      <c r="H4548" s="597">
        <v>25045194</v>
      </c>
    </row>
    <row r="4549" spans="1:8">
      <c r="A4549" s="594" t="s">
        <v>132</v>
      </c>
      <c r="B4549" s="594" t="s">
        <v>2738</v>
      </c>
      <c r="C4549" s="594" t="s">
        <v>577</v>
      </c>
      <c r="D4549" s="594" t="s">
        <v>2749</v>
      </c>
      <c r="E4549" s="594" t="s">
        <v>148</v>
      </c>
      <c r="F4549" s="594" t="s">
        <v>150</v>
      </c>
      <c r="G4549" s="596" t="s">
        <v>151</v>
      </c>
      <c r="H4549" s="597">
        <v>12858000</v>
      </c>
    </row>
    <row r="4550" spans="1:8">
      <c r="A4550" s="594" t="s">
        <v>132</v>
      </c>
      <c r="B4550" s="594" t="s">
        <v>2738</v>
      </c>
      <c r="C4550" s="594" t="s">
        <v>577</v>
      </c>
      <c r="D4550" s="594" t="s">
        <v>2749</v>
      </c>
      <c r="E4550" s="594" t="s">
        <v>148</v>
      </c>
      <c r="F4550" s="594" t="s">
        <v>605</v>
      </c>
      <c r="G4550" s="596" t="s">
        <v>2668</v>
      </c>
      <c r="H4550" s="597">
        <v>4018860</v>
      </c>
    </row>
    <row r="4551" spans="1:8">
      <c r="A4551" s="594" t="s">
        <v>132</v>
      </c>
      <c r="B4551" s="594" t="s">
        <v>2738</v>
      </c>
      <c r="C4551" s="594" t="s">
        <v>577</v>
      </c>
      <c r="D4551" s="594" t="s">
        <v>2749</v>
      </c>
      <c r="E4551" s="594" t="s">
        <v>148</v>
      </c>
      <c r="F4551" s="594" t="s">
        <v>227</v>
      </c>
      <c r="G4551" s="596" t="s">
        <v>2669</v>
      </c>
      <c r="H4551" s="597">
        <v>858000</v>
      </c>
    </row>
    <row r="4552" spans="1:8">
      <c r="A4552" s="594" t="s">
        <v>132</v>
      </c>
      <c r="B4552" s="594" t="s">
        <v>2738</v>
      </c>
      <c r="C4552" s="594" t="s">
        <v>577</v>
      </c>
      <c r="D4552" s="594" t="s">
        <v>2749</v>
      </c>
      <c r="E4552" s="594" t="s">
        <v>582</v>
      </c>
      <c r="F4552" s="595" t="s">
        <v>411</v>
      </c>
      <c r="G4552" s="596" t="s">
        <v>583</v>
      </c>
      <c r="H4552" s="597">
        <v>6110000</v>
      </c>
    </row>
    <row r="4553" spans="1:8">
      <c r="A4553" s="594" t="s">
        <v>132</v>
      </c>
      <c r="B4553" s="594" t="s">
        <v>2738</v>
      </c>
      <c r="C4553" s="594" t="s">
        <v>577</v>
      </c>
      <c r="D4553" s="594" t="s">
        <v>2749</v>
      </c>
      <c r="E4553" s="594" t="s">
        <v>582</v>
      </c>
      <c r="F4553" s="594" t="s">
        <v>584</v>
      </c>
      <c r="G4553" s="596" t="s">
        <v>2670</v>
      </c>
      <c r="H4553" s="597">
        <v>6110000</v>
      </c>
    </row>
    <row r="4554" spans="1:8">
      <c r="A4554" s="594" t="s">
        <v>132</v>
      </c>
      <c r="B4554" s="594" t="s">
        <v>2738</v>
      </c>
      <c r="C4554" s="594" t="s">
        <v>577</v>
      </c>
      <c r="D4554" s="594" t="s">
        <v>2749</v>
      </c>
      <c r="E4554" s="594" t="s">
        <v>152</v>
      </c>
      <c r="F4554" s="595" t="s">
        <v>411</v>
      </c>
      <c r="G4554" s="596" t="s">
        <v>153</v>
      </c>
      <c r="H4554" s="597">
        <v>58417159</v>
      </c>
    </row>
    <row r="4555" spans="1:8">
      <c r="A4555" s="594" t="s">
        <v>132</v>
      </c>
      <c r="B4555" s="594" t="s">
        <v>2738</v>
      </c>
      <c r="C4555" s="594" t="s">
        <v>577</v>
      </c>
      <c r="D4555" s="594" t="s">
        <v>2749</v>
      </c>
      <c r="E4555" s="594" t="s">
        <v>152</v>
      </c>
      <c r="F4555" s="594" t="s">
        <v>480</v>
      </c>
      <c r="G4555" s="596" t="s">
        <v>481</v>
      </c>
      <c r="H4555" s="597">
        <v>21027159</v>
      </c>
    </row>
    <row r="4556" spans="1:8">
      <c r="A4556" s="594" t="s">
        <v>132</v>
      </c>
      <c r="B4556" s="594" t="s">
        <v>2738</v>
      </c>
      <c r="C4556" s="594" t="s">
        <v>577</v>
      </c>
      <c r="D4556" s="594" t="s">
        <v>2749</v>
      </c>
      <c r="E4556" s="594" t="s">
        <v>152</v>
      </c>
      <c r="F4556" s="594" t="s">
        <v>606</v>
      </c>
      <c r="G4556" s="596" t="s">
        <v>195</v>
      </c>
      <c r="H4556" s="597">
        <v>37390000</v>
      </c>
    </row>
    <row r="4557" spans="1:8">
      <c r="A4557" s="594" t="s">
        <v>132</v>
      </c>
      <c r="B4557" s="594" t="s">
        <v>2738</v>
      </c>
      <c r="C4557" s="594" t="s">
        <v>577</v>
      </c>
      <c r="D4557" s="594" t="s">
        <v>2749</v>
      </c>
      <c r="E4557" s="594" t="s">
        <v>156</v>
      </c>
      <c r="F4557" s="595" t="s">
        <v>411</v>
      </c>
      <c r="G4557" s="596" t="s">
        <v>514</v>
      </c>
      <c r="H4557" s="597">
        <v>152644334</v>
      </c>
    </row>
    <row r="4558" spans="1:8">
      <c r="A4558" s="594" t="s">
        <v>132</v>
      </c>
      <c r="B4558" s="594" t="s">
        <v>2738</v>
      </c>
      <c r="C4558" s="594" t="s">
        <v>577</v>
      </c>
      <c r="D4558" s="594" t="s">
        <v>2749</v>
      </c>
      <c r="E4558" s="594" t="s">
        <v>156</v>
      </c>
      <c r="F4558" s="594" t="s">
        <v>157</v>
      </c>
      <c r="G4558" s="596" t="s">
        <v>158</v>
      </c>
      <c r="H4558" s="597">
        <v>114214673</v>
      </c>
    </row>
    <row r="4559" spans="1:8">
      <c r="A4559" s="594" t="s">
        <v>132</v>
      </c>
      <c r="B4559" s="594" t="s">
        <v>2738</v>
      </c>
      <c r="C4559" s="594" t="s">
        <v>577</v>
      </c>
      <c r="D4559" s="594" t="s">
        <v>2749</v>
      </c>
      <c r="E4559" s="594" t="s">
        <v>156</v>
      </c>
      <c r="F4559" s="594" t="s">
        <v>159</v>
      </c>
      <c r="G4559" s="596" t="s">
        <v>160</v>
      </c>
      <c r="H4559" s="597">
        <v>19578585</v>
      </c>
    </row>
    <row r="4560" spans="1:8">
      <c r="A4560" s="594" t="s">
        <v>132</v>
      </c>
      <c r="B4560" s="594" t="s">
        <v>2738</v>
      </c>
      <c r="C4560" s="594" t="s">
        <v>577</v>
      </c>
      <c r="D4560" s="594" t="s">
        <v>2749</v>
      </c>
      <c r="E4560" s="594" t="s">
        <v>156</v>
      </c>
      <c r="F4560" s="594" t="s">
        <v>161</v>
      </c>
      <c r="G4560" s="596" t="s">
        <v>162</v>
      </c>
      <c r="H4560" s="597">
        <v>13023824</v>
      </c>
    </row>
    <row r="4561" spans="1:8">
      <c r="A4561" s="594" t="s">
        <v>132</v>
      </c>
      <c r="B4561" s="594" t="s">
        <v>2738</v>
      </c>
      <c r="C4561" s="594" t="s">
        <v>577</v>
      </c>
      <c r="D4561" s="594" t="s">
        <v>2749</v>
      </c>
      <c r="E4561" s="594" t="s">
        <v>156</v>
      </c>
      <c r="F4561" s="594" t="s">
        <v>1</v>
      </c>
      <c r="G4561" s="596" t="s">
        <v>2</v>
      </c>
      <c r="H4561" s="597">
        <v>5827252</v>
      </c>
    </row>
    <row r="4562" spans="1:8">
      <c r="A4562" s="594" t="s">
        <v>132</v>
      </c>
      <c r="B4562" s="594" t="s">
        <v>2738</v>
      </c>
      <c r="C4562" s="594" t="s">
        <v>577</v>
      </c>
      <c r="D4562" s="594" t="s">
        <v>2749</v>
      </c>
      <c r="E4562" s="594" t="s">
        <v>163</v>
      </c>
      <c r="F4562" s="595" t="s">
        <v>411</v>
      </c>
      <c r="G4562" s="596" t="s">
        <v>164</v>
      </c>
      <c r="H4562" s="597">
        <v>132124714</v>
      </c>
    </row>
    <row r="4563" spans="1:8">
      <c r="A4563" s="594" t="s">
        <v>132</v>
      </c>
      <c r="B4563" s="594" t="s">
        <v>2738</v>
      </c>
      <c r="C4563" s="594" t="s">
        <v>577</v>
      </c>
      <c r="D4563" s="594" t="s">
        <v>2749</v>
      </c>
      <c r="E4563" s="594" t="s">
        <v>163</v>
      </c>
      <c r="F4563" s="594" t="s">
        <v>1060</v>
      </c>
      <c r="G4563" s="596" t="s">
        <v>2672</v>
      </c>
      <c r="H4563" s="597">
        <v>132124714</v>
      </c>
    </row>
    <row r="4564" spans="1:8">
      <c r="A4564" s="594" t="s">
        <v>132</v>
      </c>
      <c r="B4564" s="594" t="s">
        <v>2738</v>
      </c>
      <c r="C4564" s="594" t="s">
        <v>577</v>
      </c>
      <c r="D4564" s="594" t="s">
        <v>2749</v>
      </c>
      <c r="E4564" s="594" t="s">
        <v>167</v>
      </c>
      <c r="F4564" s="595" t="s">
        <v>411</v>
      </c>
      <c r="G4564" s="596" t="s">
        <v>168</v>
      </c>
      <c r="H4564" s="597">
        <v>11435284</v>
      </c>
    </row>
    <row r="4565" spans="1:8">
      <c r="A4565" s="594" t="s">
        <v>132</v>
      </c>
      <c r="B4565" s="594" t="s">
        <v>2738</v>
      </c>
      <c r="C4565" s="594" t="s">
        <v>577</v>
      </c>
      <c r="D4565" s="594" t="s">
        <v>2749</v>
      </c>
      <c r="E4565" s="594" t="s">
        <v>167</v>
      </c>
      <c r="F4565" s="594" t="s">
        <v>228</v>
      </c>
      <c r="G4565" s="596" t="s">
        <v>2673</v>
      </c>
      <c r="H4565" s="597">
        <v>9575284</v>
      </c>
    </row>
    <row r="4566" spans="1:8">
      <c r="A4566" s="594" t="s">
        <v>132</v>
      </c>
      <c r="B4566" s="594" t="s">
        <v>2738</v>
      </c>
      <c r="C4566" s="594" t="s">
        <v>577</v>
      </c>
      <c r="D4566" s="594" t="s">
        <v>2749</v>
      </c>
      <c r="E4566" s="594" t="s">
        <v>167</v>
      </c>
      <c r="F4566" s="594" t="s">
        <v>214</v>
      </c>
      <c r="G4566" s="596" t="s">
        <v>2676</v>
      </c>
      <c r="H4566" s="597">
        <v>1860000</v>
      </c>
    </row>
    <row r="4567" spans="1:8">
      <c r="A4567" s="594" t="s">
        <v>132</v>
      </c>
      <c r="B4567" s="594" t="s">
        <v>2738</v>
      </c>
      <c r="C4567" s="594" t="s">
        <v>577</v>
      </c>
      <c r="D4567" s="594" t="s">
        <v>2749</v>
      </c>
      <c r="E4567" s="594" t="s">
        <v>171</v>
      </c>
      <c r="F4567" s="595" t="s">
        <v>411</v>
      </c>
      <c r="G4567" s="596" t="s">
        <v>2677</v>
      </c>
      <c r="H4567" s="597">
        <v>55554000</v>
      </c>
    </row>
    <row r="4568" spans="1:8">
      <c r="A4568" s="594" t="s">
        <v>132</v>
      </c>
      <c r="B4568" s="594" t="s">
        <v>2738</v>
      </c>
      <c r="C4568" s="594" t="s">
        <v>577</v>
      </c>
      <c r="D4568" s="594" t="s">
        <v>2749</v>
      </c>
      <c r="E4568" s="594" t="s">
        <v>171</v>
      </c>
      <c r="F4568" s="594" t="s">
        <v>173</v>
      </c>
      <c r="G4568" s="596" t="s">
        <v>174</v>
      </c>
      <c r="H4568" s="597">
        <v>15235000</v>
      </c>
    </row>
    <row r="4569" spans="1:8">
      <c r="A4569" s="594" t="s">
        <v>132</v>
      </c>
      <c r="B4569" s="594" t="s">
        <v>2738</v>
      </c>
      <c r="C4569" s="594" t="s">
        <v>577</v>
      </c>
      <c r="D4569" s="594" t="s">
        <v>2749</v>
      </c>
      <c r="E4569" s="594" t="s">
        <v>171</v>
      </c>
      <c r="F4569" s="594" t="s">
        <v>216</v>
      </c>
      <c r="G4569" s="596" t="s">
        <v>217</v>
      </c>
      <c r="H4569" s="597">
        <v>23969000</v>
      </c>
    </row>
    <row r="4570" spans="1:8">
      <c r="A4570" s="594" t="s">
        <v>132</v>
      </c>
      <c r="B4570" s="594" t="s">
        <v>2738</v>
      </c>
      <c r="C4570" s="594" t="s">
        <v>577</v>
      </c>
      <c r="D4570" s="594" t="s">
        <v>2749</v>
      </c>
      <c r="E4570" s="594" t="s">
        <v>171</v>
      </c>
      <c r="F4570" s="594" t="s">
        <v>5</v>
      </c>
      <c r="G4570" s="596" t="s">
        <v>2678</v>
      </c>
      <c r="H4570" s="597">
        <v>9000000</v>
      </c>
    </row>
    <row r="4571" spans="1:8">
      <c r="A4571" s="594" t="s">
        <v>132</v>
      </c>
      <c r="B4571" s="594" t="s">
        <v>2738</v>
      </c>
      <c r="C4571" s="594" t="s">
        <v>577</v>
      </c>
      <c r="D4571" s="594" t="s">
        <v>2749</v>
      </c>
      <c r="E4571" s="594" t="s">
        <v>171</v>
      </c>
      <c r="F4571" s="594" t="s">
        <v>175</v>
      </c>
      <c r="G4571" s="596" t="s">
        <v>176</v>
      </c>
      <c r="H4571" s="597">
        <v>7350000</v>
      </c>
    </row>
    <row r="4572" spans="1:8">
      <c r="A4572" s="594" t="s">
        <v>132</v>
      </c>
      <c r="B4572" s="594" t="s">
        <v>2738</v>
      </c>
      <c r="C4572" s="594" t="s">
        <v>577</v>
      </c>
      <c r="D4572" s="594" t="s">
        <v>2749</v>
      </c>
      <c r="E4572" s="594" t="s">
        <v>177</v>
      </c>
      <c r="F4572" s="595" t="s">
        <v>411</v>
      </c>
      <c r="G4572" s="596" t="s">
        <v>178</v>
      </c>
      <c r="H4572" s="597">
        <v>36968822</v>
      </c>
    </row>
    <row r="4573" spans="1:8">
      <c r="A4573" s="594" t="s">
        <v>132</v>
      </c>
      <c r="B4573" s="594" t="s">
        <v>2738</v>
      </c>
      <c r="C4573" s="594" t="s">
        <v>577</v>
      </c>
      <c r="D4573" s="594" t="s">
        <v>2749</v>
      </c>
      <c r="E4573" s="594" t="s">
        <v>177</v>
      </c>
      <c r="F4573" s="594" t="s">
        <v>179</v>
      </c>
      <c r="G4573" s="596" t="s">
        <v>2679</v>
      </c>
      <c r="H4573" s="597">
        <v>1978238</v>
      </c>
    </row>
    <row r="4574" spans="1:8">
      <c r="A4574" s="594" t="s">
        <v>132</v>
      </c>
      <c r="B4574" s="594" t="s">
        <v>2738</v>
      </c>
      <c r="C4574" s="594" t="s">
        <v>577</v>
      </c>
      <c r="D4574" s="594" t="s">
        <v>2749</v>
      </c>
      <c r="E4574" s="594" t="s">
        <v>177</v>
      </c>
      <c r="F4574" s="594" t="s">
        <v>181</v>
      </c>
      <c r="G4574" s="596" t="s">
        <v>182</v>
      </c>
      <c r="H4574" s="597">
        <v>11019543</v>
      </c>
    </row>
    <row r="4575" spans="1:8">
      <c r="A4575" s="594" t="s">
        <v>132</v>
      </c>
      <c r="B4575" s="594" t="s">
        <v>2738</v>
      </c>
      <c r="C4575" s="594" t="s">
        <v>577</v>
      </c>
      <c r="D4575" s="594" t="s">
        <v>2749</v>
      </c>
      <c r="E4575" s="594" t="s">
        <v>177</v>
      </c>
      <c r="F4575" s="594" t="s">
        <v>1290</v>
      </c>
      <c r="G4575" s="596" t="s">
        <v>2721</v>
      </c>
      <c r="H4575" s="597">
        <v>8160000</v>
      </c>
    </row>
    <row r="4576" spans="1:8">
      <c r="A4576" s="594" t="s">
        <v>132</v>
      </c>
      <c r="B4576" s="594" t="s">
        <v>2738</v>
      </c>
      <c r="C4576" s="594" t="s">
        <v>577</v>
      </c>
      <c r="D4576" s="594" t="s">
        <v>2749</v>
      </c>
      <c r="E4576" s="594" t="s">
        <v>177</v>
      </c>
      <c r="F4576" s="594" t="s">
        <v>441</v>
      </c>
      <c r="G4576" s="596" t="s">
        <v>2728</v>
      </c>
      <c r="H4576" s="597">
        <v>2502041</v>
      </c>
    </row>
    <row r="4577" spans="1:8">
      <c r="A4577" s="594" t="s">
        <v>132</v>
      </c>
      <c r="B4577" s="594" t="s">
        <v>2738</v>
      </c>
      <c r="C4577" s="594" t="s">
        <v>577</v>
      </c>
      <c r="D4577" s="594" t="s">
        <v>2749</v>
      </c>
      <c r="E4577" s="594" t="s">
        <v>177</v>
      </c>
      <c r="F4577" s="594" t="s">
        <v>1297</v>
      </c>
      <c r="G4577" s="596" t="s">
        <v>2680</v>
      </c>
      <c r="H4577" s="597">
        <v>6709000</v>
      </c>
    </row>
    <row r="4578" spans="1:8">
      <c r="A4578" s="594" t="s">
        <v>132</v>
      </c>
      <c r="B4578" s="594" t="s">
        <v>2738</v>
      </c>
      <c r="C4578" s="594" t="s">
        <v>577</v>
      </c>
      <c r="D4578" s="594" t="s">
        <v>2749</v>
      </c>
      <c r="E4578" s="594" t="s">
        <v>177</v>
      </c>
      <c r="F4578" s="594" t="s">
        <v>237</v>
      </c>
      <c r="G4578" s="596" t="s">
        <v>2681</v>
      </c>
      <c r="H4578" s="597">
        <v>6600000</v>
      </c>
    </row>
    <row r="4579" spans="1:8">
      <c r="A4579" s="594" t="s">
        <v>132</v>
      </c>
      <c r="B4579" s="594" t="s">
        <v>2738</v>
      </c>
      <c r="C4579" s="594" t="s">
        <v>577</v>
      </c>
      <c r="D4579" s="594" t="s">
        <v>2749</v>
      </c>
      <c r="E4579" s="594" t="s">
        <v>240</v>
      </c>
      <c r="F4579" s="595" t="s">
        <v>411</v>
      </c>
      <c r="G4579" s="596" t="s">
        <v>241</v>
      </c>
      <c r="H4579" s="597">
        <v>45600000</v>
      </c>
    </row>
    <row r="4580" spans="1:8">
      <c r="A4580" s="594" t="s">
        <v>132</v>
      </c>
      <c r="B4580" s="594" t="s">
        <v>2738</v>
      </c>
      <c r="C4580" s="594" t="s">
        <v>577</v>
      </c>
      <c r="D4580" s="594" t="s">
        <v>2749</v>
      </c>
      <c r="E4580" s="594" t="s">
        <v>240</v>
      </c>
      <c r="F4580" s="594" t="s">
        <v>242</v>
      </c>
      <c r="G4580" s="596" t="s">
        <v>243</v>
      </c>
      <c r="H4580" s="597">
        <v>2750000</v>
      </c>
    </row>
    <row r="4581" spans="1:8">
      <c r="A4581" s="594" t="s">
        <v>132</v>
      </c>
      <c r="B4581" s="594" t="s">
        <v>2738</v>
      </c>
      <c r="C4581" s="594" t="s">
        <v>577</v>
      </c>
      <c r="D4581" s="594" t="s">
        <v>2749</v>
      </c>
      <c r="E4581" s="594" t="s">
        <v>240</v>
      </c>
      <c r="F4581" s="594" t="s">
        <v>1268</v>
      </c>
      <c r="G4581" s="596" t="s">
        <v>1267</v>
      </c>
      <c r="H4581" s="597">
        <v>4500000</v>
      </c>
    </row>
    <row r="4582" spans="1:8">
      <c r="A4582" s="594" t="s">
        <v>132</v>
      </c>
      <c r="B4582" s="594" t="s">
        <v>2738</v>
      </c>
      <c r="C4582" s="594" t="s">
        <v>577</v>
      </c>
      <c r="D4582" s="594" t="s">
        <v>2749</v>
      </c>
      <c r="E4582" s="594" t="s">
        <v>240</v>
      </c>
      <c r="F4582" s="594" t="s">
        <v>730</v>
      </c>
      <c r="G4582" s="596" t="s">
        <v>186</v>
      </c>
      <c r="H4582" s="597">
        <v>3150000</v>
      </c>
    </row>
    <row r="4583" spans="1:8">
      <c r="A4583" s="594" t="s">
        <v>132</v>
      </c>
      <c r="B4583" s="594" t="s">
        <v>2738</v>
      </c>
      <c r="C4583" s="594" t="s">
        <v>577</v>
      </c>
      <c r="D4583" s="594" t="s">
        <v>2749</v>
      </c>
      <c r="E4583" s="594" t="s">
        <v>240</v>
      </c>
      <c r="F4583" s="594" t="s">
        <v>731</v>
      </c>
      <c r="G4583" s="596" t="s">
        <v>732</v>
      </c>
      <c r="H4583" s="597">
        <v>5550000</v>
      </c>
    </row>
    <row r="4584" spans="1:8">
      <c r="A4584" s="594" t="s">
        <v>132</v>
      </c>
      <c r="B4584" s="594" t="s">
        <v>2738</v>
      </c>
      <c r="C4584" s="594" t="s">
        <v>577</v>
      </c>
      <c r="D4584" s="594" t="s">
        <v>2749</v>
      </c>
      <c r="E4584" s="594" t="s">
        <v>240</v>
      </c>
      <c r="F4584" s="594" t="s">
        <v>733</v>
      </c>
      <c r="G4584" s="596" t="s">
        <v>734</v>
      </c>
      <c r="H4584" s="597">
        <v>21450000</v>
      </c>
    </row>
    <row r="4585" spans="1:8">
      <c r="A4585" s="594" t="s">
        <v>132</v>
      </c>
      <c r="B4585" s="594" t="s">
        <v>2738</v>
      </c>
      <c r="C4585" s="594" t="s">
        <v>577</v>
      </c>
      <c r="D4585" s="594" t="s">
        <v>2749</v>
      </c>
      <c r="E4585" s="594" t="s">
        <v>240</v>
      </c>
      <c r="F4585" s="594" t="s">
        <v>735</v>
      </c>
      <c r="G4585" s="596" t="s">
        <v>193</v>
      </c>
      <c r="H4585" s="597">
        <v>8200000</v>
      </c>
    </row>
    <row r="4586" spans="1:8">
      <c r="A4586" s="594" t="s">
        <v>132</v>
      </c>
      <c r="B4586" s="594" t="s">
        <v>2738</v>
      </c>
      <c r="C4586" s="594" t="s">
        <v>577</v>
      </c>
      <c r="D4586" s="594" t="s">
        <v>2749</v>
      </c>
      <c r="E4586" s="594" t="s">
        <v>183</v>
      </c>
      <c r="F4586" s="595" t="s">
        <v>411</v>
      </c>
      <c r="G4586" s="596" t="s">
        <v>184</v>
      </c>
      <c r="H4586" s="597">
        <v>97312000</v>
      </c>
    </row>
    <row r="4587" spans="1:8">
      <c r="A4587" s="594" t="s">
        <v>132</v>
      </c>
      <c r="B4587" s="594" t="s">
        <v>2738</v>
      </c>
      <c r="C4587" s="594" t="s">
        <v>577</v>
      </c>
      <c r="D4587" s="594" t="s">
        <v>2749</v>
      </c>
      <c r="E4587" s="594" t="s">
        <v>183</v>
      </c>
      <c r="F4587" s="594" t="s">
        <v>587</v>
      </c>
      <c r="G4587" s="596" t="s">
        <v>588</v>
      </c>
      <c r="H4587" s="597">
        <v>6152000</v>
      </c>
    </row>
    <row r="4588" spans="1:8">
      <c r="A4588" s="594" t="s">
        <v>132</v>
      </c>
      <c r="B4588" s="594" t="s">
        <v>2738</v>
      </c>
      <c r="C4588" s="594" t="s">
        <v>577</v>
      </c>
      <c r="D4588" s="594" t="s">
        <v>2749</v>
      </c>
      <c r="E4588" s="594" t="s">
        <v>183</v>
      </c>
      <c r="F4588" s="594" t="s">
        <v>736</v>
      </c>
      <c r="G4588" s="596" t="s">
        <v>737</v>
      </c>
      <c r="H4588" s="597">
        <v>16520000</v>
      </c>
    </row>
    <row r="4589" spans="1:8">
      <c r="A4589" s="594" t="s">
        <v>132</v>
      </c>
      <c r="B4589" s="594" t="s">
        <v>2738</v>
      </c>
      <c r="C4589" s="594" t="s">
        <v>577</v>
      </c>
      <c r="D4589" s="594" t="s">
        <v>2749</v>
      </c>
      <c r="E4589" s="594" t="s">
        <v>183</v>
      </c>
      <c r="F4589" s="594" t="s">
        <v>185</v>
      </c>
      <c r="G4589" s="596" t="s">
        <v>186</v>
      </c>
      <c r="H4589" s="597">
        <v>8640000</v>
      </c>
    </row>
    <row r="4590" spans="1:8">
      <c r="A4590" s="594" t="s">
        <v>132</v>
      </c>
      <c r="B4590" s="594" t="s">
        <v>2738</v>
      </c>
      <c r="C4590" s="594" t="s">
        <v>577</v>
      </c>
      <c r="D4590" s="594" t="s">
        <v>2749</v>
      </c>
      <c r="E4590" s="594" t="s">
        <v>183</v>
      </c>
      <c r="F4590" s="594" t="s">
        <v>187</v>
      </c>
      <c r="G4590" s="596" t="s">
        <v>2683</v>
      </c>
      <c r="H4590" s="597">
        <v>66000000</v>
      </c>
    </row>
    <row r="4591" spans="1:8">
      <c r="A4591" s="594" t="s">
        <v>132</v>
      </c>
      <c r="B4591" s="594" t="s">
        <v>2738</v>
      </c>
      <c r="C4591" s="594" t="s">
        <v>577</v>
      </c>
      <c r="D4591" s="594" t="s">
        <v>2749</v>
      </c>
      <c r="E4591" s="594" t="s">
        <v>738</v>
      </c>
      <c r="F4591" s="595" t="s">
        <v>411</v>
      </c>
      <c r="G4591" s="596" t="s">
        <v>739</v>
      </c>
      <c r="H4591" s="597">
        <v>94872600</v>
      </c>
    </row>
    <row r="4592" spans="1:8">
      <c r="A4592" s="594" t="s">
        <v>132</v>
      </c>
      <c r="B4592" s="594" t="s">
        <v>2738</v>
      </c>
      <c r="C4592" s="594" t="s">
        <v>577</v>
      </c>
      <c r="D4592" s="594" t="s">
        <v>2749</v>
      </c>
      <c r="E4592" s="594" t="s">
        <v>738</v>
      </c>
      <c r="F4592" s="594" t="s">
        <v>740</v>
      </c>
      <c r="G4592" s="596" t="s">
        <v>741</v>
      </c>
      <c r="H4592" s="597">
        <v>15950000</v>
      </c>
    </row>
    <row r="4593" spans="1:8">
      <c r="A4593" s="594" t="s">
        <v>132</v>
      </c>
      <c r="B4593" s="594" t="s">
        <v>2738</v>
      </c>
      <c r="C4593" s="594" t="s">
        <v>577</v>
      </c>
      <c r="D4593" s="594" t="s">
        <v>2749</v>
      </c>
      <c r="E4593" s="594" t="s">
        <v>738</v>
      </c>
      <c r="F4593" s="594" t="s">
        <v>356</v>
      </c>
      <c r="G4593" s="596" t="s">
        <v>357</v>
      </c>
      <c r="H4593" s="597">
        <v>66567600</v>
      </c>
    </row>
    <row r="4594" spans="1:8">
      <c r="A4594" s="594" t="s">
        <v>132</v>
      </c>
      <c r="B4594" s="594" t="s">
        <v>2738</v>
      </c>
      <c r="C4594" s="594" t="s">
        <v>577</v>
      </c>
      <c r="D4594" s="594" t="s">
        <v>2749</v>
      </c>
      <c r="E4594" s="594" t="s">
        <v>738</v>
      </c>
      <c r="F4594" s="594" t="s">
        <v>296</v>
      </c>
      <c r="G4594" s="596" t="s">
        <v>297</v>
      </c>
      <c r="H4594" s="597">
        <v>12355000</v>
      </c>
    </row>
    <row r="4595" spans="1:8">
      <c r="A4595" s="594" t="s">
        <v>132</v>
      </c>
      <c r="B4595" s="594" t="s">
        <v>2738</v>
      </c>
      <c r="C4595" s="594" t="s">
        <v>577</v>
      </c>
      <c r="D4595" s="594" t="s">
        <v>2749</v>
      </c>
      <c r="E4595" s="594" t="s">
        <v>744</v>
      </c>
      <c r="F4595" s="595" t="s">
        <v>411</v>
      </c>
      <c r="G4595" s="596" t="s">
        <v>2686</v>
      </c>
      <c r="H4595" s="597">
        <v>44208000</v>
      </c>
    </row>
    <row r="4596" spans="1:8">
      <c r="A4596" s="594" t="s">
        <v>132</v>
      </c>
      <c r="B4596" s="594" t="s">
        <v>2738</v>
      </c>
      <c r="C4596" s="594" t="s">
        <v>577</v>
      </c>
      <c r="D4596" s="594" t="s">
        <v>2749</v>
      </c>
      <c r="E4596" s="594" t="s">
        <v>744</v>
      </c>
      <c r="F4596" s="594" t="s">
        <v>446</v>
      </c>
      <c r="G4596" s="596" t="s">
        <v>2765</v>
      </c>
      <c r="H4596" s="597">
        <v>700000</v>
      </c>
    </row>
    <row r="4597" spans="1:8">
      <c r="A4597" s="594" t="s">
        <v>132</v>
      </c>
      <c r="B4597" s="594" t="s">
        <v>2738</v>
      </c>
      <c r="C4597" s="594" t="s">
        <v>577</v>
      </c>
      <c r="D4597" s="594" t="s">
        <v>2749</v>
      </c>
      <c r="E4597" s="594" t="s">
        <v>744</v>
      </c>
      <c r="F4597" s="594" t="s">
        <v>7</v>
      </c>
      <c r="G4597" s="596" t="s">
        <v>8</v>
      </c>
      <c r="H4597" s="597">
        <v>3135000</v>
      </c>
    </row>
    <row r="4598" spans="1:8">
      <c r="A4598" s="594" t="s">
        <v>132</v>
      </c>
      <c r="B4598" s="594" t="s">
        <v>2738</v>
      </c>
      <c r="C4598" s="594" t="s">
        <v>577</v>
      </c>
      <c r="D4598" s="594" t="s">
        <v>2749</v>
      </c>
      <c r="E4598" s="594" t="s">
        <v>744</v>
      </c>
      <c r="F4598" s="594" t="s">
        <v>572</v>
      </c>
      <c r="G4598" s="596" t="s">
        <v>2689</v>
      </c>
      <c r="H4598" s="597">
        <v>21778000</v>
      </c>
    </row>
    <row r="4599" spans="1:8">
      <c r="A4599" s="594" t="s">
        <v>132</v>
      </c>
      <c r="B4599" s="594" t="s">
        <v>2738</v>
      </c>
      <c r="C4599" s="594" t="s">
        <v>577</v>
      </c>
      <c r="D4599" s="594" t="s">
        <v>2749</v>
      </c>
      <c r="E4599" s="594" t="s">
        <v>744</v>
      </c>
      <c r="F4599" s="594" t="s">
        <v>746</v>
      </c>
      <c r="G4599" s="596" t="s">
        <v>2690</v>
      </c>
      <c r="H4599" s="597">
        <v>16460000</v>
      </c>
    </row>
    <row r="4600" spans="1:8">
      <c r="A4600" s="594" t="s">
        <v>132</v>
      </c>
      <c r="B4600" s="594" t="s">
        <v>2738</v>
      </c>
      <c r="C4600" s="594" t="s">
        <v>577</v>
      </c>
      <c r="D4600" s="594" t="s">
        <v>2749</v>
      </c>
      <c r="E4600" s="594" t="s">
        <v>744</v>
      </c>
      <c r="F4600" s="594" t="s">
        <v>11</v>
      </c>
      <c r="G4600" s="596" t="s">
        <v>2691</v>
      </c>
      <c r="H4600" s="597">
        <v>2135000</v>
      </c>
    </row>
    <row r="4601" spans="1:8">
      <c r="A4601" s="594" t="s">
        <v>132</v>
      </c>
      <c r="B4601" s="594" t="s">
        <v>2738</v>
      </c>
      <c r="C4601" s="594" t="s">
        <v>577</v>
      </c>
      <c r="D4601" s="594" t="s">
        <v>2749</v>
      </c>
      <c r="E4601" s="594" t="s">
        <v>2692</v>
      </c>
      <c r="F4601" s="595" t="s">
        <v>411</v>
      </c>
      <c r="G4601" s="596" t="s">
        <v>2693</v>
      </c>
      <c r="H4601" s="597">
        <v>31400000</v>
      </c>
    </row>
    <row r="4602" spans="1:8">
      <c r="A4602" s="594" t="s">
        <v>132</v>
      </c>
      <c r="B4602" s="594" t="s">
        <v>2738</v>
      </c>
      <c r="C4602" s="594" t="s">
        <v>577</v>
      </c>
      <c r="D4602" s="594" t="s">
        <v>2749</v>
      </c>
      <c r="E4602" s="594" t="s">
        <v>2692</v>
      </c>
      <c r="F4602" s="594" t="s">
        <v>2694</v>
      </c>
      <c r="G4602" s="596" t="s">
        <v>2689</v>
      </c>
      <c r="H4602" s="597">
        <v>14600000</v>
      </c>
    </row>
    <row r="4603" spans="1:8">
      <c r="A4603" s="594" t="s">
        <v>132</v>
      </c>
      <c r="B4603" s="594" t="s">
        <v>2738</v>
      </c>
      <c r="C4603" s="594" t="s">
        <v>577</v>
      </c>
      <c r="D4603" s="594" t="s">
        <v>2749</v>
      </c>
      <c r="E4603" s="594" t="s">
        <v>2692</v>
      </c>
      <c r="F4603" s="594" t="s">
        <v>2730</v>
      </c>
      <c r="G4603" s="596" t="s">
        <v>2731</v>
      </c>
      <c r="H4603" s="597">
        <v>16800000</v>
      </c>
    </row>
    <row r="4604" spans="1:8">
      <c r="A4604" s="594" t="s">
        <v>132</v>
      </c>
      <c r="B4604" s="594" t="s">
        <v>2738</v>
      </c>
      <c r="C4604" s="594" t="s">
        <v>577</v>
      </c>
      <c r="D4604" s="594" t="s">
        <v>2749</v>
      </c>
      <c r="E4604" s="594" t="s">
        <v>189</v>
      </c>
      <c r="F4604" s="595" t="s">
        <v>411</v>
      </c>
      <c r="G4604" s="596" t="s">
        <v>190</v>
      </c>
      <c r="H4604" s="597">
        <v>782203174</v>
      </c>
    </row>
    <row r="4605" spans="1:8">
      <c r="A4605" s="594" t="s">
        <v>132</v>
      </c>
      <c r="B4605" s="594" t="s">
        <v>2738</v>
      </c>
      <c r="C4605" s="594" t="s">
        <v>577</v>
      </c>
      <c r="D4605" s="594" t="s">
        <v>2749</v>
      </c>
      <c r="E4605" s="594" t="s">
        <v>189</v>
      </c>
      <c r="F4605" s="594" t="s">
        <v>773</v>
      </c>
      <c r="G4605" s="596" t="s">
        <v>2695</v>
      </c>
      <c r="H4605" s="597">
        <v>46393000</v>
      </c>
    </row>
    <row r="4606" spans="1:8">
      <c r="A4606" s="594" t="s">
        <v>132</v>
      </c>
      <c r="B4606" s="594" t="s">
        <v>2738</v>
      </c>
      <c r="C4606" s="594" t="s">
        <v>577</v>
      </c>
      <c r="D4606" s="594" t="s">
        <v>2749</v>
      </c>
      <c r="E4606" s="594" t="s">
        <v>189</v>
      </c>
      <c r="F4606" s="594" t="s">
        <v>37</v>
      </c>
      <c r="G4606" s="596" t="s">
        <v>2696</v>
      </c>
      <c r="H4606" s="597">
        <v>447846780</v>
      </c>
    </row>
    <row r="4607" spans="1:8">
      <c r="A4607" s="594" t="s">
        <v>132</v>
      </c>
      <c r="B4607" s="594" t="s">
        <v>2738</v>
      </c>
      <c r="C4607" s="594" t="s">
        <v>577</v>
      </c>
      <c r="D4607" s="594" t="s">
        <v>2749</v>
      </c>
      <c r="E4607" s="594" t="s">
        <v>189</v>
      </c>
      <c r="F4607" s="594" t="s">
        <v>192</v>
      </c>
      <c r="G4607" s="596" t="s">
        <v>195</v>
      </c>
      <c r="H4607" s="597">
        <v>287963394</v>
      </c>
    </row>
    <row r="4608" spans="1:8">
      <c r="A4608" s="594" t="s">
        <v>132</v>
      </c>
      <c r="B4608" s="594" t="s">
        <v>2738</v>
      </c>
      <c r="C4608" s="594" t="s">
        <v>577</v>
      </c>
      <c r="D4608" s="594" t="s">
        <v>2749</v>
      </c>
      <c r="E4608" s="594" t="s">
        <v>2697</v>
      </c>
      <c r="F4608" s="595" t="s">
        <v>411</v>
      </c>
      <c r="G4608" s="596" t="s">
        <v>2698</v>
      </c>
      <c r="H4608" s="597">
        <v>598000</v>
      </c>
    </row>
    <row r="4609" spans="1:8">
      <c r="A4609" s="594" t="s">
        <v>132</v>
      </c>
      <c r="B4609" s="594" t="s">
        <v>2738</v>
      </c>
      <c r="C4609" s="594" t="s">
        <v>577</v>
      </c>
      <c r="D4609" s="594" t="s">
        <v>2749</v>
      </c>
      <c r="E4609" s="594" t="s">
        <v>2697</v>
      </c>
      <c r="F4609" s="594" t="s">
        <v>2699</v>
      </c>
      <c r="G4609" s="596" t="s">
        <v>2700</v>
      </c>
      <c r="H4609" s="597">
        <v>598000</v>
      </c>
    </row>
    <row r="4610" spans="1:8">
      <c r="A4610" s="594" t="s">
        <v>132</v>
      </c>
      <c r="B4610" s="594" t="s">
        <v>2738</v>
      </c>
      <c r="C4610" s="594" t="s">
        <v>577</v>
      </c>
      <c r="D4610" s="594" t="s">
        <v>2749</v>
      </c>
      <c r="E4610" s="594" t="s">
        <v>194</v>
      </c>
      <c r="F4610" s="595" t="s">
        <v>411</v>
      </c>
      <c r="G4610" s="596" t="s">
        <v>195</v>
      </c>
      <c r="H4610" s="597">
        <v>39917500</v>
      </c>
    </row>
    <row r="4611" spans="1:8">
      <c r="A4611" s="594" t="s">
        <v>132</v>
      </c>
      <c r="B4611" s="594" t="s">
        <v>2738</v>
      </c>
      <c r="C4611" s="594" t="s">
        <v>577</v>
      </c>
      <c r="D4611" s="594" t="s">
        <v>2749</v>
      </c>
      <c r="E4611" s="594" t="s">
        <v>194</v>
      </c>
      <c r="F4611" s="594" t="s">
        <v>15</v>
      </c>
      <c r="G4611" s="596" t="s">
        <v>2701</v>
      </c>
      <c r="H4611" s="597">
        <v>632500</v>
      </c>
    </row>
    <row r="4612" spans="1:8">
      <c r="A4612" s="594" t="s">
        <v>132</v>
      </c>
      <c r="B4612" s="594" t="s">
        <v>2738</v>
      </c>
      <c r="C4612" s="594" t="s">
        <v>577</v>
      </c>
      <c r="D4612" s="594" t="s">
        <v>2749</v>
      </c>
      <c r="E4612" s="594" t="s">
        <v>194</v>
      </c>
      <c r="F4612" s="594" t="s">
        <v>198</v>
      </c>
      <c r="G4612" s="596" t="s">
        <v>199</v>
      </c>
      <c r="H4612" s="597">
        <v>32316000</v>
      </c>
    </row>
    <row r="4613" spans="1:8">
      <c r="A4613" s="594" t="s">
        <v>132</v>
      </c>
      <c r="B4613" s="594" t="s">
        <v>2738</v>
      </c>
      <c r="C4613" s="594" t="s">
        <v>577</v>
      </c>
      <c r="D4613" s="594" t="s">
        <v>2749</v>
      </c>
      <c r="E4613" s="594" t="s">
        <v>194</v>
      </c>
      <c r="F4613" s="594" t="s">
        <v>200</v>
      </c>
      <c r="G4613" s="596" t="s">
        <v>201</v>
      </c>
      <c r="H4613" s="597">
        <v>6969000</v>
      </c>
    </row>
    <row r="4614" spans="1:8">
      <c r="A4614" s="594" t="s">
        <v>132</v>
      </c>
      <c r="B4614" s="594" t="s">
        <v>2738</v>
      </c>
      <c r="C4614" s="594" t="s">
        <v>577</v>
      </c>
      <c r="D4614" s="594" t="s">
        <v>2749</v>
      </c>
      <c r="E4614" s="594" t="s">
        <v>573</v>
      </c>
      <c r="F4614" s="595" t="s">
        <v>411</v>
      </c>
      <c r="G4614" s="596" t="s">
        <v>2703</v>
      </c>
      <c r="H4614" s="597">
        <v>4842000</v>
      </c>
    </row>
    <row r="4615" spans="1:8">
      <c r="A4615" s="594" t="s">
        <v>132</v>
      </c>
      <c r="B4615" s="594" t="s">
        <v>2738</v>
      </c>
      <c r="C4615" s="594" t="s">
        <v>577</v>
      </c>
      <c r="D4615" s="594" t="s">
        <v>2749</v>
      </c>
      <c r="E4615" s="594" t="s">
        <v>573</v>
      </c>
      <c r="F4615" s="594" t="s">
        <v>574</v>
      </c>
      <c r="G4615" s="596" t="s">
        <v>2704</v>
      </c>
      <c r="H4615" s="597">
        <v>4842000</v>
      </c>
    </row>
    <row r="4616" spans="1:8">
      <c r="A4616" s="594" t="s">
        <v>132</v>
      </c>
      <c r="B4616" s="594" t="s">
        <v>2738</v>
      </c>
      <c r="C4616" s="594" t="s">
        <v>577</v>
      </c>
      <c r="D4616" s="594" t="s">
        <v>2749</v>
      </c>
      <c r="E4616" s="594" t="s">
        <v>550</v>
      </c>
      <c r="F4616" s="595" t="s">
        <v>411</v>
      </c>
      <c r="G4616" s="596" t="s">
        <v>2705</v>
      </c>
      <c r="H4616" s="597">
        <v>12438000</v>
      </c>
    </row>
    <row r="4617" spans="1:8">
      <c r="A4617" s="594" t="s">
        <v>132</v>
      </c>
      <c r="B4617" s="594" t="s">
        <v>2738</v>
      </c>
      <c r="C4617" s="594" t="s">
        <v>577</v>
      </c>
      <c r="D4617" s="594" t="s">
        <v>2749</v>
      </c>
      <c r="E4617" s="594" t="s">
        <v>550</v>
      </c>
      <c r="F4617" s="594" t="s">
        <v>2706</v>
      </c>
      <c r="G4617" s="596" t="s">
        <v>72</v>
      </c>
      <c r="H4617" s="597">
        <v>12438000</v>
      </c>
    </row>
    <row r="4618" spans="1:8">
      <c r="A4618" s="594" t="s">
        <v>132</v>
      </c>
      <c r="B4618" s="594" t="s">
        <v>2738</v>
      </c>
      <c r="C4618" s="594" t="s">
        <v>577</v>
      </c>
      <c r="D4618" s="594" t="s">
        <v>2749</v>
      </c>
      <c r="E4618" s="594" t="s">
        <v>1293</v>
      </c>
      <c r="F4618" s="595" t="s">
        <v>411</v>
      </c>
      <c r="G4618" s="596" t="s">
        <v>2797</v>
      </c>
      <c r="H4618" s="597">
        <v>58312559</v>
      </c>
    </row>
    <row r="4619" spans="1:8">
      <c r="A4619" s="594" t="s">
        <v>132</v>
      </c>
      <c r="B4619" s="594" t="s">
        <v>2738</v>
      </c>
      <c r="C4619" s="594" t="s">
        <v>577</v>
      </c>
      <c r="D4619" s="594" t="s">
        <v>2749</v>
      </c>
      <c r="E4619" s="594" t="s">
        <v>1293</v>
      </c>
      <c r="F4619" s="594" t="s">
        <v>1296</v>
      </c>
      <c r="G4619" s="596" t="s">
        <v>2824</v>
      </c>
      <c r="H4619" s="597">
        <v>32071907</v>
      </c>
    </row>
    <row r="4620" spans="1:8">
      <c r="A4620" s="594" t="s">
        <v>132</v>
      </c>
      <c r="B4620" s="594" t="s">
        <v>2738</v>
      </c>
      <c r="C4620" s="594" t="s">
        <v>577</v>
      </c>
      <c r="D4620" s="594" t="s">
        <v>2749</v>
      </c>
      <c r="E4620" s="594" t="s">
        <v>1293</v>
      </c>
      <c r="F4620" s="594" t="s">
        <v>1295</v>
      </c>
      <c r="G4620" s="596" t="s">
        <v>2798</v>
      </c>
      <c r="H4620" s="597">
        <v>17493768</v>
      </c>
    </row>
    <row r="4621" spans="1:8">
      <c r="A4621" s="594" t="s">
        <v>132</v>
      </c>
      <c r="B4621" s="594" t="s">
        <v>2738</v>
      </c>
      <c r="C4621" s="594" t="s">
        <v>577</v>
      </c>
      <c r="D4621" s="594" t="s">
        <v>2749</v>
      </c>
      <c r="E4621" s="594" t="s">
        <v>1293</v>
      </c>
      <c r="F4621" s="594" t="s">
        <v>1294</v>
      </c>
      <c r="G4621" s="596" t="s">
        <v>2799</v>
      </c>
      <c r="H4621" s="597">
        <v>2915628</v>
      </c>
    </row>
    <row r="4622" spans="1:8">
      <c r="A4622" s="594" t="s">
        <v>132</v>
      </c>
      <c r="B4622" s="594" t="s">
        <v>2738</v>
      </c>
      <c r="C4622" s="594" t="s">
        <v>577</v>
      </c>
      <c r="D4622" s="594" t="s">
        <v>2749</v>
      </c>
      <c r="E4622" s="594" t="s">
        <v>1293</v>
      </c>
      <c r="F4622" s="594" t="s">
        <v>1292</v>
      </c>
      <c r="G4622" s="596" t="s">
        <v>2818</v>
      </c>
      <c r="H4622" s="597">
        <v>5831256</v>
      </c>
    </row>
    <row r="4623" spans="1:8">
      <c r="A4623" s="594" t="s">
        <v>132</v>
      </c>
      <c r="B4623" s="594" t="s">
        <v>2738</v>
      </c>
      <c r="C4623" s="594" t="s">
        <v>245</v>
      </c>
      <c r="D4623" s="595" t="s">
        <v>411</v>
      </c>
      <c r="E4623" s="595" t="s">
        <v>411</v>
      </c>
      <c r="F4623" s="595" t="s">
        <v>411</v>
      </c>
      <c r="G4623" s="596" t="s">
        <v>2855</v>
      </c>
      <c r="H4623" s="597">
        <v>15384954000</v>
      </c>
    </row>
    <row r="4624" spans="1:8">
      <c r="A4624" s="594" t="s">
        <v>132</v>
      </c>
      <c r="B4624" s="594" t="s">
        <v>2738</v>
      </c>
      <c r="C4624" s="594" t="s">
        <v>245</v>
      </c>
      <c r="D4624" s="594" t="s">
        <v>2856</v>
      </c>
      <c r="E4624" s="595" t="s">
        <v>411</v>
      </c>
      <c r="F4624" s="595" t="s">
        <v>411</v>
      </c>
      <c r="G4624" s="596" t="s">
        <v>2857</v>
      </c>
      <c r="H4624" s="597">
        <v>15384954000</v>
      </c>
    </row>
    <row r="4625" spans="1:8">
      <c r="A4625" s="594" t="s">
        <v>132</v>
      </c>
      <c r="B4625" s="594" t="s">
        <v>2738</v>
      </c>
      <c r="C4625" s="594" t="s">
        <v>245</v>
      </c>
      <c r="D4625" s="594" t="s">
        <v>2856</v>
      </c>
      <c r="E4625" s="594" t="s">
        <v>142</v>
      </c>
      <c r="F4625" s="595" t="s">
        <v>411</v>
      </c>
      <c r="G4625" s="596" t="s">
        <v>143</v>
      </c>
      <c r="H4625" s="597">
        <v>1495282520</v>
      </c>
    </row>
    <row r="4626" spans="1:8">
      <c r="A4626" s="594" t="s">
        <v>132</v>
      </c>
      <c r="B4626" s="594" t="s">
        <v>2738</v>
      </c>
      <c r="C4626" s="594" t="s">
        <v>245</v>
      </c>
      <c r="D4626" s="594" t="s">
        <v>2856</v>
      </c>
      <c r="E4626" s="594" t="s">
        <v>142</v>
      </c>
      <c r="F4626" s="594" t="s">
        <v>144</v>
      </c>
      <c r="G4626" s="596" t="s">
        <v>2664</v>
      </c>
      <c r="H4626" s="597">
        <v>1268981180</v>
      </c>
    </row>
    <row r="4627" spans="1:8">
      <c r="A4627" s="594" t="s">
        <v>132</v>
      </c>
      <c r="B4627" s="594" t="s">
        <v>2738</v>
      </c>
      <c r="C4627" s="594" t="s">
        <v>245</v>
      </c>
      <c r="D4627" s="594" t="s">
        <v>2856</v>
      </c>
      <c r="E4627" s="594" t="s">
        <v>142</v>
      </c>
      <c r="F4627" s="594" t="s">
        <v>146</v>
      </c>
      <c r="G4627" s="596" t="s">
        <v>2665</v>
      </c>
      <c r="H4627" s="597">
        <v>226301340</v>
      </c>
    </row>
    <row r="4628" spans="1:8">
      <c r="A4628" s="594" t="s">
        <v>132</v>
      </c>
      <c r="B4628" s="594" t="s">
        <v>2738</v>
      </c>
      <c r="C4628" s="594" t="s">
        <v>245</v>
      </c>
      <c r="D4628" s="594" t="s">
        <v>2856</v>
      </c>
      <c r="E4628" s="594" t="s">
        <v>148</v>
      </c>
      <c r="F4628" s="595" t="s">
        <v>411</v>
      </c>
      <c r="G4628" s="596" t="s">
        <v>149</v>
      </c>
      <c r="H4628" s="597">
        <v>113223809</v>
      </c>
    </row>
    <row r="4629" spans="1:8">
      <c r="A4629" s="594" t="s">
        <v>132</v>
      </c>
      <c r="B4629" s="594" t="s">
        <v>2738</v>
      </c>
      <c r="C4629" s="594" t="s">
        <v>245</v>
      </c>
      <c r="D4629" s="594" t="s">
        <v>2856</v>
      </c>
      <c r="E4629" s="594" t="s">
        <v>148</v>
      </c>
      <c r="F4629" s="594" t="s">
        <v>223</v>
      </c>
      <c r="G4629" s="596" t="s">
        <v>224</v>
      </c>
      <c r="H4629" s="597">
        <v>39181400</v>
      </c>
    </row>
    <row r="4630" spans="1:8">
      <c r="A4630" s="594" t="s">
        <v>132</v>
      </c>
      <c r="B4630" s="594" t="s">
        <v>2738</v>
      </c>
      <c r="C4630" s="594" t="s">
        <v>245</v>
      </c>
      <c r="D4630" s="594" t="s">
        <v>2856</v>
      </c>
      <c r="E4630" s="594" t="s">
        <v>148</v>
      </c>
      <c r="F4630" s="594" t="s">
        <v>1075</v>
      </c>
      <c r="G4630" s="596" t="s">
        <v>2666</v>
      </c>
      <c r="H4630" s="597">
        <v>46470609</v>
      </c>
    </row>
    <row r="4631" spans="1:8">
      <c r="A4631" s="594" t="s">
        <v>132</v>
      </c>
      <c r="B4631" s="594" t="s">
        <v>2738</v>
      </c>
      <c r="C4631" s="594" t="s">
        <v>245</v>
      </c>
      <c r="D4631" s="594" t="s">
        <v>2856</v>
      </c>
      <c r="E4631" s="594" t="s">
        <v>148</v>
      </c>
      <c r="F4631" s="594" t="s">
        <v>150</v>
      </c>
      <c r="G4631" s="596" t="s">
        <v>151</v>
      </c>
      <c r="H4631" s="597">
        <v>15198000</v>
      </c>
    </row>
    <row r="4632" spans="1:8">
      <c r="A4632" s="594" t="s">
        <v>132</v>
      </c>
      <c r="B4632" s="594" t="s">
        <v>2738</v>
      </c>
      <c r="C4632" s="594" t="s">
        <v>245</v>
      </c>
      <c r="D4632" s="594" t="s">
        <v>2856</v>
      </c>
      <c r="E4632" s="594" t="s">
        <v>148</v>
      </c>
      <c r="F4632" s="594" t="s">
        <v>605</v>
      </c>
      <c r="G4632" s="596" t="s">
        <v>2668</v>
      </c>
      <c r="H4632" s="597">
        <v>4434100</v>
      </c>
    </row>
    <row r="4633" spans="1:8">
      <c r="A4633" s="594" t="s">
        <v>132</v>
      </c>
      <c r="B4633" s="594" t="s">
        <v>2738</v>
      </c>
      <c r="C4633" s="594" t="s">
        <v>245</v>
      </c>
      <c r="D4633" s="594" t="s">
        <v>2856</v>
      </c>
      <c r="E4633" s="594" t="s">
        <v>148</v>
      </c>
      <c r="F4633" s="594" t="s">
        <v>227</v>
      </c>
      <c r="G4633" s="596" t="s">
        <v>2669</v>
      </c>
      <c r="H4633" s="597">
        <v>7939700</v>
      </c>
    </row>
    <row r="4634" spans="1:8">
      <c r="A4634" s="594" t="s">
        <v>132</v>
      </c>
      <c r="B4634" s="594" t="s">
        <v>2738</v>
      </c>
      <c r="C4634" s="594" t="s">
        <v>245</v>
      </c>
      <c r="D4634" s="594" t="s">
        <v>2856</v>
      </c>
      <c r="E4634" s="594" t="s">
        <v>582</v>
      </c>
      <c r="F4634" s="595" t="s">
        <v>411</v>
      </c>
      <c r="G4634" s="596" t="s">
        <v>583</v>
      </c>
      <c r="H4634" s="597">
        <v>39480000</v>
      </c>
    </row>
    <row r="4635" spans="1:8">
      <c r="A4635" s="594" t="s">
        <v>132</v>
      </c>
      <c r="B4635" s="594" t="s">
        <v>2738</v>
      </c>
      <c r="C4635" s="594" t="s">
        <v>245</v>
      </c>
      <c r="D4635" s="594" t="s">
        <v>2856</v>
      </c>
      <c r="E4635" s="594" t="s">
        <v>582</v>
      </c>
      <c r="F4635" s="594" t="s">
        <v>584</v>
      </c>
      <c r="G4635" s="596" t="s">
        <v>2670</v>
      </c>
      <c r="H4635" s="597">
        <v>12480000</v>
      </c>
    </row>
    <row r="4636" spans="1:8">
      <c r="A4636" s="594" t="s">
        <v>132</v>
      </c>
      <c r="B4636" s="594" t="s">
        <v>2738</v>
      </c>
      <c r="C4636" s="594" t="s">
        <v>245</v>
      </c>
      <c r="D4636" s="594" t="s">
        <v>2856</v>
      </c>
      <c r="E4636" s="594" t="s">
        <v>582</v>
      </c>
      <c r="F4636" s="594" t="s">
        <v>478</v>
      </c>
      <c r="G4636" s="596" t="s">
        <v>2775</v>
      </c>
      <c r="H4636" s="597">
        <v>27000000</v>
      </c>
    </row>
    <row r="4637" spans="1:8">
      <c r="A4637" s="594" t="s">
        <v>132</v>
      </c>
      <c r="B4637" s="594" t="s">
        <v>2738</v>
      </c>
      <c r="C4637" s="594" t="s">
        <v>245</v>
      </c>
      <c r="D4637" s="594" t="s">
        <v>2856</v>
      </c>
      <c r="E4637" s="594" t="s">
        <v>152</v>
      </c>
      <c r="F4637" s="595" t="s">
        <v>411</v>
      </c>
      <c r="G4637" s="596" t="s">
        <v>153</v>
      </c>
      <c r="H4637" s="597">
        <v>196774300</v>
      </c>
    </row>
    <row r="4638" spans="1:8">
      <c r="A4638" s="594" t="s">
        <v>132</v>
      </c>
      <c r="B4638" s="594" t="s">
        <v>2738</v>
      </c>
      <c r="C4638" s="594" t="s">
        <v>245</v>
      </c>
      <c r="D4638" s="594" t="s">
        <v>2856</v>
      </c>
      <c r="E4638" s="594" t="s">
        <v>152</v>
      </c>
      <c r="F4638" s="594" t="s">
        <v>606</v>
      </c>
      <c r="G4638" s="596" t="s">
        <v>195</v>
      </c>
      <c r="H4638" s="597">
        <v>196774300</v>
      </c>
    </row>
    <row r="4639" spans="1:8">
      <c r="A4639" s="594" t="s">
        <v>132</v>
      </c>
      <c r="B4639" s="594" t="s">
        <v>2738</v>
      </c>
      <c r="C4639" s="594" t="s">
        <v>245</v>
      </c>
      <c r="D4639" s="594" t="s">
        <v>2856</v>
      </c>
      <c r="E4639" s="594" t="s">
        <v>156</v>
      </c>
      <c r="F4639" s="595" t="s">
        <v>411</v>
      </c>
      <c r="G4639" s="596" t="s">
        <v>514</v>
      </c>
      <c r="H4639" s="597">
        <v>380398560</v>
      </c>
    </row>
    <row r="4640" spans="1:8">
      <c r="A4640" s="594" t="s">
        <v>132</v>
      </c>
      <c r="B4640" s="594" t="s">
        <v>2738</v>
      </c>
      <c r="C4640" s="594" t="s">
        <v>245</v>
      </c>
      <c r="D4640" s="594" t="s">
        <v>2856</v>
      </c>
      <c r="E4640" s="594" t="s">
        <v>156</v>
      </c>
      <c r="F4640" s="594" t="s">
        <v>157</v>
      </c>
      <c r="G4640" s="596" t="s">
        <v>158</v>
      </c>
      <c r="H4640" s="597">
        <v>284485920</v>
      </c>
    </row>
    <row r="4641" spans="1:8">
      <c r="A4641" s="594" t="s">
        <v>132</v>
      </c>
      <c r="B4641" s="594" t="s">
        <v>2738</v>
      </c>
      <c r="C4641" s="594" t="s">
        <v>245</v>
      </c>
      <c r="D4641" s="594" t="s">
        <v>2856</v>
      </c>
      <c r="E4641" s="594" t="s">
        <v>156</v>
      </c>
      <c r="F4641" s="594" t="s">
        <v>159</v>
      </c>
      <c r="G4641" s="596" t="s">
        <v>160</v>
      </c>
      <c r="H4641" s="597">
        <v>48969680</v>
      </c>
    </row>
    <row r="4642" spans="1:8">
      <c r="A4642" s="594" t="s">
        <v>132</v>
      </c>
      <c r="B4642" s="594" t="s">
        <v>2738</v>
      </c>
      <c r="C4642" s="594" t="s">
        <v>245</v>
      </c>
      <c r="D4642" s="594" t="s">
        <v>2856</v>
      </c>
      <c r="E4642" s="594" t="s">
        <v>156</v>
      </c>
      <c r="F4642" s="594" t="s">
        <v>161</v>
      </c>
      <c r="G4642" s="596" t="s">
        <v>162</v>
      </c>
      <c r="H4642" s="597">
        <v>31076340</v>
      </c>
    </row>
    <row r="4643" spans="1:8">
      <c r="A4643" s="594" t="s">
        <v>132</v>
      </c>
      <c r="B4643" s="594" t="s">
        <v>2738</v>
      </c>
      <c r="C4643" s="594" t="s">
        <v>245</v>
      </c>
      <c r="D4643" s="594" t="s">
        <v>2856</v>
      </c>
      <c r="E4643" s="594" t="s">
        <v>156</v>
      </c>
      <c r="F4643" s="594" t="s">
        <v>1</v>
      </c>
      <c r="G4643" s="596" t="s">
        <v>2</v>
      </c>
      <c r="H4643" s="597">
        <v>15866620</v>
      </c>
    </row>
    <row r="4644" spans="1:8">
      <c r="A4644" s="594" t="s">
        <v>132</v>
      </c>
      <c r="B4644" s="594" t="s">
        <v>2738</v>
      </c>
      <c r="C4644" s="594" t="s">
        <v>245</v>
      </c>
      <c r="D4644" s="594" t="s">
        <v>2856</v>
      </c>
      <c r="E4644" s="594" t="s">
        <v>163</v>
      </c>
      <c r="F4644" s="595" t="s">
        <v>411</v>
      </c>
      <c r="G4644" s="596" t="s">
        <v>164</v>
      </c>
      <c r="H4644" s="597">
        <v>2010730000</v>
      </c>
    </row>
    <row r="4645" spans="1:8">
      <c r="A4645" s="594" t="s">
        <v>132</v>
      </c>
      <c r="B4645" s="594" t="s">
        <v>2738</v>
      </c>
      <c r="C4645" s="594" t="s">
        <v>245</v>
      </c>
      <c r="D4645" s="594" t="s">
        <v>2856</v>
      </c>
      <c r="E4645" s="594" t="s">
        <v>163</v>
      </c>
      <c r="F4645" s="594" t="s">
        <v>3</v>
      </c>
      <c r="G4645" s="596" t="s">
        <v>4</v>
      </c>
      <c r="H4645" s="597">
        <v>2010730000</v>
      </c>
    </row>
    <row r="4646" spans="1:8">
      <c r="A4646" s="594" t="s">
        <v>132</v>
      </c>
      <c r="B4646" s="594" t="s">
        <v>2738</v>
      </c>
      <c r="C4646" s="594" t="s">
        <v>245</v>
      </c>
      <c r="D4646" s="594" t="s">
        <v>2856</v>
      </c>
      <c r="E4646" s="594" t="s">
        <v>167</v>
      </c>
      <c r="F4646" s="595" t="s">
        <v>411</v>
      </c>
      <c r="G4646" s="596" t="s">
        <v>168</v>
      </c>
      <c r="H4646" s="597">
        <v>98384439</v>
      </c>
    </row>
    <row r="4647" spans="1:8">
      <c r="A4647" s="594" t="s">
        <v>132</v>
      </c>
      <c r="B4647" s="594" t="s">
        <v>2738</v>
      </c>
      <c r="C4647" s="594" t="s">
        <v>245</v>
      </c>
      <c r="D4647" s="594" t="s">
        <v>2856</v>
      </c>
      <c r="E4647" s="594" t="s">
        <v>167</v>
      </c>
      <c r="F4647" s="594" t="s">
        <v>228</v>
      </c>
      <c r="G4647" s="596" t="s">
        <v>2673</v>
      </c>
      <c r="H4647" s="597">
        <v>56571644</v>
      </c>
    </row>
    <row r="4648" spans="1:8">
      <c r="A4648" s="594" t="s">
        <v>132</v>
      </c>
      <c r="B4648" s="594" t="s">
        <v>2738</v>
      </c>
      <c r="C4648" s="594" t="s">
        <v>245</v>
      </c>
      <c r="D4648" s="594" t="s">
        <v>2856</v>
      </c>
      <c r="E4648" s="594" t="s">
        <v>167</v>
      </c>
      <c r="F4648" s="594" t="s">
        <v>169</v>
      </c>
      <c r="G4648" s="596" t="s">
        <v>2674</v>
      </c>
      <c r="H4648" s="597">
        <v>24551795</v>
      </c>
    </row>
    <row r="4649" spans="1:8">
      <c r="A4649" s="594" t="s">
        <v>132</v>
      </c>
      <c r="B4649" s="594" t="s">
        <v>2738</v>
      </c>
      <c r="C4649" s="594" t="s">
        <v>245</v>
      </c>
      <c r="D4649" s="594" t="s">
        <v>2856</v>
      </c>
      <c r="E4649" s="594" t="s">
        <v>167</v>
      </c>
      <c r="F4649" s="594" t="s">
        <v>230</v>
      </c>
      <c r="G4649" s="596" t="s">
        <v>2675</v>
      </c>
      <c r="H4649" s="597">
        <v>7442000</v>
      </c>
    </row>
    <row r="4650" spans="1:8">
      <c r="A4650" s="594" t="s">
        <v>132</v>
      </c>
      <c r="B4650" s="594" t="s">
        <v>2738</v>
      </c>
      <c r="C4650" s="594" t="s">
        <v>245</v>
      </c>
      <c r="D4650" s="594" t="s">
        <v>2856</v>
      </c>
      <c r="E4650" s="594" t="s">
        <v>167</v>
      </c>
      <c r="F4650" s="594" t="s">
        <v>214</v>
      </c>
      <c r="G4650" s="596" t="s">
        <v>2676</v>
      </c>
      <c r="H4650" s="597">
        <v>3720000</v>
      </c>
    </row>
    <row r="4651" spans="1:8">
      <c r="A4651" s="594" t="s">
        <v>132</v>
      </c>
      <c r="B4651" s="594" t="s">
        <v>2738</v>
      </c>
      <c r="C4651" s="594" t="s">
        <v>245</v>
      </c>
      <c r="D4651" s="594" t="s">
        <v>2856</v>
      </c>
      <c r="E4651" s="594" t="s">
        <v>167</v>
      </c>
      <c r="F4651" s="594" t="s">
        <v>354</v>
      </c>
      <c r="G4651" s="596" t="s">
        <v>2736</v>
      </c>
      <c r="H4651" s="597">
        <v>5539000</v>
      </c>
    </row>
    <row r="4652" spans="1:8">
      <c r="A4652" s="594" t="s">
        <v>132</v>
      </c>
      <c r="B4652" s="594" t="s">
        <v>2738</v>
      </c>
      <c r="C4652" s="594" t="s">
        <v>245</v>
      </c>
      <c r="D4652" s="594" t="s">
        <v>2856</v>
      </c>
      <c r="E4652" s="594" t="s">
        <v>167</v>
      </c>
      <c r="F4652" s="594" t="s">
        <v>232</v>
      </c>
      <c r="G4652" s="596" t="s">
        <v>195</v>
      </c>
      <c r="H4652" s="597">
        <v>560000</v>
      </c>
    </row>
    <row r="4653" spans="1:8">
      <c r="A4653" s="594" t="s">
        <v>132</v>
      </c>
      <c r="B4653" s="594" t="s">
        <v>2738</v>
      </c>
      <c r="C4653" s="594" t="s">
        <v>245</v>
      </c>
      <c r="D4653" s="594" t="s">
        <v>2856</v>
      </c>
      <c r="E4653" s="594" t="s">
        <v>171</v>
      </c>
      <c r="F4653" s="595" t="s">
        <v>411</v>
      </c>
      <c r="G4653" s="596" t="s">
        <v>2677</v>
      </c>
      <c r="H4653" s="597">
        <v>40621631</v>
      </c>
    </row>
    <row r="4654" spans="1:8">
      <c r="A4654" s="594" t="s">
        <v>132</v>
      </c>
      <c r="B4654" s="594" t="s">
        <v>2738</v>
      </c>
      <c r="C4654" s="594" t="s">
        <v>245</v>
      </c>
      <c r="D4654" s="594" t="s">
        <v>2856</v>
      </c>
      <c r="E4654" s="594" t="s">
        <v>171</v>
      </c>
      <c r="F4654" s="594" t="s">
        <v>173</v>
      </c>
      <c r="G4654" s="596" t="s">
        <v>174</v>
      </c>
      <c r="H4654" s="597">
        <v>24971466</v>
      </c>
    </row>
    <row r="4655" spans="1:8">
      <c r="A4655" s="594" t="s">
        <v>132</v>
      </c>
      <c r="B4655" s="594" t="s">
        <v>2738</v>
      </c>
      <c r="C4655" s="594" t="s">
        <v>245</v>
      </c>
      <c r="D4655" s="594" t="s">
        <v>2856</v>
      </c>
      <c r="E4655" s="594" t="s">
        <v>171</v>
      </c>
      <c r="F4655" s="594" t="s">
        <v>216</v>
      </c>
      <c r="G4655" s="596" t="s">
        <v>217</v>
      </c>
      <c r="H4655" s="597">
        <v>10040000</v>
      </c>
    </row>
    <row r="4656" spans="1:8">
      <c r="A4656" s="594" t="s">
        <v>132</v>
      </c>
      <c r="B4656" s="594" t="s">
        <v>2738</v>
      </c>
      <c r="C4656" s="594" t="s">
        <v>245</v>
      </c>
      <c r="D4656" s="594" t="s">
        <v>2856</v>
      </c>
      <c r="E4656" s="594" t="s">
        <v>171</v>
      </c>
      <c r="F4656" s="594" t="s">
        <v>5</v>
      </c>
      <c r="G4656" s="596" t="s">
        <v>2678</v>
      </c>
      <c r="H4656" s="597">
        <v>1800000</v>
      </c>
    </row>
    <row r="4657" spans="1:8">
      <c r="A4657" s="594" t="s">
        <v>132</v>
      </c>
      <c r="B4657" s="594" t="s">
        <v>2738</v>
      </c>
      <c r="C4657" s="594" t="s">
        <v>245</v>
      </c>
      <c r="D4657" s="594" t="s">
        <v>2856</v>
      </c>
      <c r="E4657" s="594" t="s">
        <v>171</v>
      </c>
      <c r="F4657" s="594" t="s">
        <v>175</v>
      </c>
      <c r="G4657" s="596" t="s">
        <v>176</v>
      </c>
      <c r="H4657" s="597">
        <v>3810165</v>
      </c>
    </row>
    <row r="4658" spans="1:8">
      <c r="A4658" s="594" t="s">
        <v>132</v>
      </c>
      <c r="B4658" s="594" t="s">
        <v>2738</v>
      </c>
      <c r="C4658" s="594" t="s">
        <v>245</v>
      </c>
      <c r="D4658" s="594" t="s">
        <v>2856</v>
      </c>
      <c r="E4658" s="594" t="s">
        <v>177</v>
      </c>
      <c r="F4658" s="595" t="s">
        <v>411</v>
      </c>
      <c r="G4658" s="596" t="s">
        <v>178</v>
      </c>
      <c r="H4658" s="597">
        <v>31691941</v>
      </c>
    </row>
    <row r="4659" spans="1:8">
      <c r="A4659" s="594" t="s">
        <v>132</v>
      </c>
      <c r="B4659" s="594" t="s">
        <v>2738</v>
      </c>
      <c r="C4659" s="594" t="s">
        <v>245</v>
      </c>
      <c r="D4659" s="594" t="s">
        <v>2856</v>
      </c>
      <c r="E4659" s="594" t="s">
        <v>177</v>
      </c>
      <c r="F4659" s="594" t="s">
        <v>179</v>
      </c>
      <c r="G4659" s="596" t="s">
        <v>2679</v>
      </c>
      <c r="H4659" s="597">
        <v>4155139</v>
      </c>
    </row>
    <row r="4660" spans="1:8">
      <c r="A4660" s="594" t="s">
        <v>132</v>
      </c>
      <c r="B4660" s="594" t="s">
        <v>2738</v>
      </c>
      <c r="C4660" s="594" t="s">
        <v>245</v>
      </c>
      <c r="D4660" s="594" t="s">
        <v>2856</v>
      </c>
      <c r="E4660" s="594" t="s">
        <v>177</v>
      </c>
      <c r="F4660" s="594" t="s">
        <v>181</v>
      </c>
      <c r="G4660" s="596" t="s">
        <v>182</v>
      </c>
      <c r="H4660" s="597">
        <v>53000</v>
      </c>
    </row>
    <row r="4661" spans="1:8">
      <c r="A4661" s="594" t="s">
        <v>132</v>
      </c>
      <c r="B4661" s="594" t="s">
        <v>2738</v>
      </c>
      <c r="C4661" s="594" t="s">
        <v>245</v>
      </c>
      <c r="D4661" s="594" t="s">
        <v>2856</v>
      </c>
      <c r="E4661" s="594" t="s">
        <v>177</v>
      </c>
      <c r="F4661" s="594" t="s">
        <v>1290</v>
      </c>
      <c r="G4661" s="596" t="s">
        <v>2721</v>
      </c>
      <c r="H4661" s="597">
        <v>18713802</v>
      </c>
    </row>
    <row r="4662" spans="1:8">
      <c r="A4662" s="594" t="s">
        <v>132</v>
      </c>
      <c r="B4662" s="594" t="s">
        <v>2738</v>
      </c>
      <c r="C4662" s="594" t="s">
        <v>245</v>
      </c>
      <c r="D4662" s="594" t="s">
        <v>2856</v>
      </c>
      <c r="E4662" s="594" t="s">
        <v>177</v>
      </c>
      <c r="F4662" s="594" t="s">
        <v>1297</v>
      </c>
      <c r="G4662" s="596" t="s">
        <v>2680</v>
      </c>
      <c r="H4662" s="597">
        <v>720000</v>
      </c>
    </row>
    <row r="4663" spans="1:8">
      <c r="A4663" s="594" t="s">
        <v>132</v>
      </c>
      <c r="B4663" s="594" t="s">
        <v>2738</v>
      </c>
      <c r="C4663" s="594" t="s">
        <v>245</v>
      </c>
      <c r="D4663" s="594" t="s">
        <v>2856</v>
      </c>
      <c r="E4663" s="594" t="s">
        <v>177</v>
      </c>
      <c r="F4663" s="594" t="s">
        <v>237</v>
      </c>
      <c r="G4663" s="596" t="s">
        <v>2681</v>
      </c>
      <c r="H4663" s="597">
        <v>8050000</v>
      </c>
    </row>
    <row r="4664" spans="1:8">
      <c r="A4664" s="594" t="s">
        <v>132</v>
      </c>
      <c r="B4664" s="594" t="s">
        <v>2738</v>
      </c>
      <c r="C4664" s="594" t="s">
        <v>245</v>
      </c>
      <c r="D4664" s="594" t="s">
        <v>2856</v>
      </c>
      <c r="E4664" s="594" t="s">
        <v>240</v>
      </c>
      <c r="F4664" s="595" t="s">
        <v>411</v>
      </c>
      <c r="G4664" s="596" t="s">
        <v>241</v>
      </c>
      <c r="H4664" s="597">
        <v>3400000</v>
      </c>
    </row>
    <row r="4665" spans="1:8">
      <c r="A4665" s="594" t="s">
        <v>132</v>
      </c>
      <c r="B4665" s="594" t="s">
        <v>2738</v>
      </c>
      <c r="C4665" s="594" t="s">
        <v>245</v>
      </c>
      <c r="D4665" s="594" t="s">
        <v>2856</v>
      </c>
      <c r="E4665" s="594" t="s">
        <v>240</v>
      </c>
      <c r="F4665" s="594" t="s">
        <v>735</v>
      </c>
      <c r="G4665" s="596" t="s">
        <v>193</v>
      </c>
      <c r="H4665" s="597">
        <v>3400000</v>
      </c>
    </row>
    <row r="4666" spans="1:8">
      <c r="A4666" s="594" t="s">
        <v>132</v>
      </c>
      <c r="B4666" s="594" t="s">
        <v>2738</v>
      </c>
      <c r="C4666" s="594" t="s">
        <v>245</v>
      </c>
      <c r="D4666" s="594" t="s">
        <v>2856</v>
      </c>
      <c r="E4666" s="594" t="s">
        <v>183</v>
      </c>
      <c r="F4666" s="595" t="s">
        <v>411</v>
      </c>
      <c r="G4666" s="596" t="s">
        <v>184</v>
      </c>
      <c r="H4666" s="597">
        <v>306435000</v>
      </c>
    </row>
    <row r="4667" spans="1:8">
      <c r="A4667" s="594" t="s">
        <v>132</v>
      </c>
      <c r="B4667" s="594" t="s">
        <v>2738</v>
      </c>
      <c r="C4667" s="594" t="s">
        <v>245</v>
      </c>
      <c r="D4667" s="594" t="s">
        <v>2856</v>
      </c>
      <c r="E4667" s="594" t="s">
        <v>183</v>
      </c>
      <c r="F4667" s="594" t="s">
        <v>587</v>
      </c>
      <c r="G4667" s="596" t="s">
        <v>588</v>
      </c>
      <c r="H4667" s="597">
        <v>69630000</v>
      </c>
    </row>
    <row r="4668" spans="1:8">
      <c r="A4668" s="594" t="s">
        <v>132</v>
      </c>
      <c r="B4668" s="594" t="s">
        <v>2738</v>
      </c>
      <c r="C4668" s="594" t="s">
        <v>245</v>
      </c>
      <c r="D4668" s="594" t="s">
        <v>2856</v>
      </c>
      <c r="E4668" s="594" t="s">
        <v>183</v>
      </c>
      <c r="F4668" s="594" t="s">
        <v>736</v>
      </c>
      <c r="G4668" s="596" t="s">
        <v>737</v>
      </c>
      <c r="H4668" s="597">
        <v>56390000</v>
      </c>
    </row>
    <row r="4669" spans="1:8">
      <c r="A4669" s="594" t="s">
        <v>132</v>
      </c>
      <c r="B4669" s="594" t="s">
        <v>2738</v>
      </c>
      <c r="C4669" s="594" t="s">
        <v>245</v>
      </c>
      <c r="D4669" s="594" t="s">
        <v>2856</v>
      </c>
      <c r="E4669" s="594" t="s">
        <v>183</v>
      </c>
      <c r="F4669" s="594" t="s">
        <v>185</v>
      </c>
      <c r="G4669" s="596" t="s">
        <v>186</v>
      </c>
      <c r="H4669" s="597">
        <v>112015000</v>
      </c>
    </row>
    <row r="4670" spans="1:8">
      <c r="A4670" s="594" t="s">
        <v>132</v>
      </c>
      <c r="B4670" s="594" t="s">
        <v>2738</v>
      </c>
      <c r="C4670" s="594" t="s">
        <v>245</v>
      </c>
      <c r="D4670" s="594" t="s">
        <v>2856</v>
      </c>
      <c r="E4670" s="594" t="s">
        <v>183</v>
      </c>
      <c r="F4670" s="594" t="s">
        <v>187</v>
      </c>
      <c r="G4670" s="596" t="s">
        <v>2683</v>
      </c>
      <c r="H4670" s="597">
        <v>68400000</v>
      </c>
    </row>
    <row r="4671" spans="1:8">
      <c r="A4671" s="594" t="s">
        <v>132</v>
      </c>
      <c r="B4671" s="594" t="s">
        <v>2738</v>
      </c>
      <c r="C4671" s="594" t="s">
        <v>245</v>
      </c>
      <c r="D4671" s="594" t="s">
        <v>2856</v>
      </c>
      <c r="E4671" s="594" t="s">
        <v>738</v>
      </c>
      <c r="F4671" s="595" t="s">
        <v>411</v>
      </c>
      <c r="G4671" s="596" t="s">
        <v>739</v>
      </c>
      <c r="H4671" s="597">
        <v>277600000</v>
      </c>
    </row>
    <row r="4672" spans="1:8">
      <c r="A4672" s="594" t="s">
        <v>132</v>
      </c>
      <c r="B4672" s="594" t="s">
        <v>2738</v>
      </c>
      <c r="C4672" s="594" t="s">
        <v>245</v>
      </c>
      <c r="D4672" s="594" t="s">
        <v>2856</v>
      </c>
      <c r="E4672" s="594" t="s">
        <v>738</v>
      </c>
      <c r="F4672" s="594" t="s">
        <v>740</v>
      </c>
      <c r="G4672" s="596" t="s">
        <v>741</v>
      </c>
      <c r="H4672" s="597">
        <v>33000000</v>
      </c>
    </row>
    <row r="4673" spans="1:8">
      <c r="A4673" s="594" t="s">
        <v>132</v>
      </c>
      <c r="B4673" s="594" t="s">
        <v>2738</v>
      </c>
      <c r="C4673" s="594" t="s">
        <v>245</v>
      </c>
      <c r="D4673" s="594" t="s">
        <v>2856</v>
      </c>
      <c r="E4673" s="594" t="s">
        <v>738</v>
      </c>
      <c r="F4673" s="594" t="s">
        <v>1264</v>
      </c>
      <c r="G4673" s="596" t="s">
        <v>1263</v>
      </c>
      <c r="H4673" s="597">
        <v>158600000</v>
      </c>
    </row>
    <row r="4674" spans="1:8">
      <c r="A4674" s="594" t="s">
        <v>132</v>
      </c>
      <c r="B4674" s="594" t="s">
        <v>2738</v>
      </c>
      <c r="C4674" s="594" t="s">
        <v>245</v>
      </c>
      <c r="D4674" s="594" t="s">
        <v>2856</v>
      </c>
      <c r="E4674" s="594" t="s">
        <v>738</v>
      </c>
      <c r="F4674" s="594" t="s">
        <v>356</v>
      </c>
      <c r="G4674" s="596" t="s">
        <v>357</v>
      </c>
      <c r="H4674" s="597">
        <v>79000000</v>
      </c>
    </row>
    <row r="4675" spans="1:8">
      <c r="A4675" s="594" t="s">
        <v>132</v>
      </c>
      <c r="B4675" s="594" t="s">
        <v>2738</v>
      </c>
      <c r="C4675" s="594" t="s">
        <v>245</v>
      </c>
      <c r="D4675" s="594" t="s">
        <v>2856</v>
      </c>
      <c r="E4675" s="594" t="s">
        <v>738</v>
      </c>
      <c r="F4675" s="594" t="s">
        <v>296</v>
      </c>
      <c r="G4675" s="596" t="s">
        <v>297</v>
      </c>
      <c r="H4675" s="597">
        <v>7000000</v>
      </c>
    </row>
    <row r="4676" spans="1:8">
      <c r="A4676" s="594" t="s">
        <v>132</v>
      </c>
      <c r="B4676" s="594" t="s">
        <v>2738</v>
      </c>
      <c r="C4676" s="594" t="s">
        <v>245</v>
      </c>
      <c r="D4676" s="594" t="s">
        <v>2856</v>
      </c>
      <c r="E4676" s="594" t="s">
        <v>744</v>
      </c>
      <c r="F4676" s="595" t="s">
        <v>411</v>
      </c>
      <c r="G4676" s="596" t="s">
        <v>2686</v>
      </c>
      <c r="H4676" s="597">
        <v>715027000</v>
      </c>
    </row>
    <row r="4677" spans="1:8">
      <c r="A4677" s="594" t="s">
        <v>132</v>
      </c>
      <c r="B4677" s="594" t="s">
        <v>2738</v>
      </c>
      <c r="C4677" s="594" t="s">
        <v>245</v>
      </c>
      <c r="D4677" s="594" t="s">
        <v>2856</v>
      </c>
      <c r="E4677" s="594" t="s">
        <v>744</v>
      </c>
      <c r="F4677" s="594" t="s">
        <v>7</v>
      </c>
      <c r="G4677" s="596" t="s">
        <v>8</v>
      </c>
      <c r="H4677" s="597">
        <v>395788000</v>
      </c>
    </row>
    <row r="4678" spans="1:8">
      <c r="A4678" s="594" t="s">
        <v>132</v>
      </c>
      <c r="B4678" s="594" t="s">
        <v>2738</v>
      </c>
      <c r="C4678" s="594" t="s">
        <v>245</v>
      </c>
      <c r="D4678" s="594" t="s">
        <v>2856</v>
      </c>
      <c r="E4678" s="594" t="s">
        <v>744</v>
      </c>
      <c r="F4678" s="594" t="s">
        <v>572</v>
      </c>
      <c r="G4678" s="596" t="s">
        <v>2689</v>
      </c>
      <c r="H4678" s="597">
        <v>8206000</v>
      </c>
    </row>
    <row r="4679" spans="1:8">
      <c r="A4679" s="594" t="s">
        <v>132</v>
      </c>
      <c r="B4679" s="594" t="s">
        <v>2738</v>
      </c>
      <c r="C4679" s="594" t="s">
        <v>245</v>
      </c>
      <c r="D4679" s="594" t="s">
        <v>2856</v>
      </c>
      <c r="E4679" s="594" t="s">
        <v>744</v>
      </c>
      <c r="F4679" s="594" t="s">
        <v>746</v>
      </c>
      <c r="G4679" s="596" t="s">
        <v>2690</v>
      </c>
      <c r="H4679" s="597">
        <v>13425000</v>
      </c>
    </row>
    <row r="4680" spans="1:8">
      <c r="A4680" s="594" t="s">
        <v>132</v>
      </c>
      <c r="B4680" s="594" t="s">
        <v>2738</v>
      </c>
      <c r="C4680" s="594" t="s">
        <v>245</v>
      </c>
      <c r="D4680" s="594" t="s">
        <v>2856</v>
      </c>
      <c r="E4680" s="594" t="s">
        <v>744</v>
      </c>
      <c r="F4680" s="594" t="s">
        <v>533</v>
      </c>
      <c r="G4680" s="596" t="s">
        <v>2814</v>
      </c>
      <c r="H4680" s="597">
        <v>296608000</v>
      </c>
    </row>
    <row r="4681" spans="1:8">
      <c r="A4681" s="594" t="s">
        <v>132</v>
      </c>
      <c r="B4681" s="594" t="s">
        <v>2738</v>
      </c>
      <c r="C4681" s="594" t="s">
        <v>245</v>
      </c>
      <c r="D4681" s="594" t="s">
        <v>2856</v>
      </c>
      <c r="E4681" s="594" t="s">
        <v>744</v>
      </c>
      <c r="F4681" s="594" t="s">
        <v>748</v>
      </c>
      <c r="G4681" s="596" t="s">
        <v>35</v>
      </c>
      <c r="H4681" s="597">
        <v>1000000</v>
      </c>
    </row>
    <row r="4682" spans="1:8">
      <c r="A4682" s="594" t="s">
        <v>132</v>
      </c>
      <c r="B4682" s="594" t="s">
        <v>2738</v>
      </c>
      <c r="C4682" s="594" t="s">
        <v>245</v>
      </c>
      <c r="D4682" s="594" t="s">
        <v>2856</v>
      </c>
      <c r="E4682" s="594" t="s">
        <v>2692</v>
      </c>
      <c r="F4682" s="595" t="s">
        <v>411</v>
      </c>
      <c r="G4682" s="596" t="s">
        <v>2693</v>
      </c>
      <c r="H4682" s="597">
        <v>1753848000</v>
      </c>
    </row>
    <row r="4683" spans="1:8">
      <c r="A4683" s="594" t="s">
        <v>132</v>
      </c>
      <c r="B4683" s="594" t="s">
        <v>2738</v>
      </c>
      <c r="C4683" s="594" t="s">
        <v>245</v>
      </c>
      <c r="D4683" s="594" t="s">
        <v>2856</v>
      </c>
      <c r="E4683" s="594" t="s">
        <v>2692</v>
      </c>
      <c r="F4683" s="594" t="s">
        <v>2722</v>
      </c>
      <c r="G4683" s="596" t="s">
        <v>2690</v>
      </c>
      <c r="H4683" s="597">
        <v>38040000</v>
      </c>
    </row>
    <row r="4684" spans="1:8">
      <c r="A4684" s="594" t="s">
        <v>132</v>
      </c>
      <c r="B4684" s="594" t="s">
        <v>2738</v>
      </c>
      <c r="C4684" s="594" t="s">
        <v>245</v>
      </c>
      <c r="D4684" s="594" t="s">
        <v>2856</v>
      </c>
      <c r="E4684" s="594" t="s">
        <v>2692</v>
      </c>
      <c r="F4684" s="594" t="s">
        <v>2694</v>
      </c>
      <c r="G4684" s="596" t="s">
        <v>2689</v>
      </c>
      <c r="H4684" s="597">
        <v>14800000</v>
      </c>
    </row>
    <row r="4685" spans="1:8">
      <c r="A4685" s="594" t="s">
        <v>132</v>
      </c>
      <c r="B4685" s="594" t="s">
        <v>2738</v>
      </c>
      <c r="C4685" s="594" t="s">
        <v>245</v>
      </c>
      <c r="D4685" s="594" t="s">
        <v>2856</v>
      </c>
      <c r="E4685" s="594" t="s">
        <v>2692</v>
      </c>
      <c r="F4685" s="594" t="s">
        <v>2730</v>
      </c>
      <c r="G4685" s="596" t="s">
        <v>2731</v>
      </c>
      <c r="H4685" s="597">
        <v>1701008000</v>
      </c>
    </row>
    <row r="4686" spans="1:8">
      <c r="A4686" s="594" t="s">
        <v>132</v>
      </c>
      <c r="B4686" s="594" t="s">
        <v>2738</v>
      </c>
      <c r="C4686" s="594" t="s">
        <v>245</v>
      </c>
      <c r="D4686" s="594" t="s">
        <v>2856</v>
      </c>
      <c r="E4686" s="594" t="s">
        <v>189</v>
      </c>
      <c r="F4686" s="595" t="s">
        <v>411</v>
      </c>
      <c r="G4686" s="596" t="s">
        <v>190</v>
      </c>
      <c r="H4686" s="597">
        <v>7542997400</v>
      </c>
    </row>
    <row r="4687" spans="1:8">
      <c r="A4687" s="594" t="s">
        <v>132</v>
      </c>
      <c r="B4687" s="594" t="s">
        <v>2738</v>
      </c>
      <c r="C4687" s="594" t="s">
        <v>245</v>
      </c>
      <c r="D4687" s="594" t="s">
        <v>2856</v>
      </c>
      <c r="E4687" s="594" t="s">
        <v>189</v>
      </c>
      <c r="F4687" s="594" t="s">
        <v>773</v>
      </c>
      <c r="G4687" s="596" t="s">
        <v>2695</v>
      </c>
      <c r="H4687" s="597">
        <v>473146000</v>
      </c>
    </row>
    <row r="4688" spans="1:8">
      <c r="A4688" s="594" t="s">
        <v>132</v>
      </c>
      <c r="B4688" s="594" t="s">
        <v>2738</v>
      </c>
      <c r="C4688" s="594" t="s">
        <v>245</v>
      </c>
      <c r="D4688" s="594" t="s">
        <v>2856</v>
      </c>
      <c r="E4688" s="594" t="s">
        <v>189</v>
      </c>
      <c r="F4688" s="594" t="s">
        <v>13</v>
      </c>
      <c r="G4688" s="596" t="s">
        <v>2732</v>
      </c>
      <c r="H4688" s="597">
        <v>63350000</v>
      </c>
    </row>
    <row r="4689" spans="1:8">
      <c r="A4689" s="594" t="s">
        <v>132</v>
      </c>
      <c r="B4689" s="594" t="s">
        <v>2738</v>
      </c>
      <c r="C4689" s="594" t="s">
        <v>245</v>
      </c>
      <c r="D4689" s="594" t="s">
        <v>2856</v>
      </c>
      <c r="E4689" s="594" t="s">
        <v>189</v>
      </c>
      <c r="F4689" s="594" t="s">
        <v>37</v>
      </c>
      <c r="G4689" s="596" t="s">
        <v>2696</v>
      </c>
      <c r="H4689" s="597">
        <v>1892403000</v>
      </c>
    </row>
    <row r="4690" spans="1:8">
      <c r="A4690" s="594" t="s">
        <v>132</v>
      </c>
      <c r="B4690" s="594" t="s">
        <v>2738</v>
      </c>
      <c r="C4690" s="594" t="s">
        <v>245</v>
      </c>
      <c r="D4690" s="594" t="s">
        <v>2856</v>
      </c>
      <c r="E4690" s="594" t="s">
        <v>189</v>
      </c>
      <c r="F4690" s="594" t="s">
        <v>192</v>
      </c>
      <c r="G4690" s="596" t="s">
        <v>195</v>
      </c>
      <c r="H4690" s="597">
        <v>5114098400</v>
      </c>
    </row>
    <row r="4691" spans="1:8">
      <c r="A4691" s="594" t="s">
        <v>132</v>
      </c>
      <c r="B4691" s="594" t="s">
        <v>2738</v>
      </c>
      <c r="C4691" s="594" t="s">
        <v>245</v>
      </c>
      <c r="D4691" s="594" t="s">
        <v>2856</v>
      </c>
      <c r="E4691" s="594" t="s">
        <v>194</v>
      </c>
      <c r="F4691" s="595" t="s">
        <v>411</v>
      </c>
      <c r="G4691" s="596" t="s">
        <v>195</v>
      </c>
      <c r="H4691" s="597">
        <v>269486000</v>
      </c>
    </row>
    <row r="4692" spans="1:8">
      <c r="A4692" s="594" t="s">
        <v>132</v>
      </c>
      <c r="B4692" s="594" t="s">
        <v>2738</v>
      </c>
      <c r="C4692" s="594" t="s">
        <v>245</v>
      </c>
      <c r="D4692" s="594" t="s">
        <v>2856</v>
      </c>
      <c r="E4692" s="594" t="s">
        <v>194</v>
      </c>
      <c r="F4692" s="594" t="s">
        <v>15</v>
      </c>
      <c r="G4692" s="596" t="s">
        <v>2701</v>
      </c>
      <c r="H4692" s="597">
        <v>4125000</v>
      </c>
    </row>
    <row r="4693" spans="1:8">
      <c r="A4693" s="594" t="s">
        <v>132</v>
      </c>
      <c r="B4693" s="594" t="s">
        <v>2738</v>
      </c>
      <c r="C4693" s="594" t="s">
        <v>245</v>
      </c>
      <c r="D4693" s="594" t="s">
        <v>2856</v>
      </c>
      <c r="E4693" s="594" t="s">
        <v>194</v>
      </c>
      <c r="F4693" s="594" t="s">
        <v>198</v>
      </c>
      <c r="G4693" s="596" t="s">
        <v>199</v>
      </c>
      <c r="H4693" s="597">
        <v>233024000</v>
      </c>
    </row>
    <row r="4694" spans="1:8">
      <c r="A4694" s="594" t="s">
        <v>132</v>
      </c>
      <c r="B4694" s="594" t="s">
        <v>2738</v>
      </c>
      <c r="C4694" s="594" t="s">
        <v>245</v>
      </c>
      <c r="D4694" s="594" t="s">
        <v>2856</v>
      </c>
      <c r="E4694" s="594" t="s">
        <v>194</v>
      </c>
      <c r="F4694" s="594" t="s">
        <v>200</v>
      </c>
      <c r="G4694" s="596" t="s">
        <v>201</v>
      </c>
      <c r="H4694" s="597">
        <v>32337000</v>
      </c>
    </row>
    <row r="4695" spans="1:8">
      <c r="A4695" s="594" t="s">
        <v>132</v>
      </c>
      <c r="B4695" s="594" t="s">
        <v>2738</v>
      </c>
      <c r="C4695" s="594" t="s">
        <v>245</v>
      </c>
      <c r="D4695" s="594" t="s">
        <v>2856</v>
      </c>
      <c r="E4695" s="594" t="s">
        <v>550</v>
      </c>
      <c r="F4695" s="595" t="s">
        <v>411</v>
      </c>
      <c r="G4695" s="596" t="s">
        <v>2705</v>
      </c>
      <c r="H4695" s="597">
        <v>46833400</v>
      </c>
    </row>
    <row r="4696" spans="1:8">
      <c r="A4696" s="594" t="s">
        <v>132</v>
      </c>
      <c r="B4696" s="594" t="s">
        <v>2738</v>
      </c>
      <c r="C4696" s="594" t="s">
        <v>245</v>
      </c>
      <c r="D4696" s="594" t="s">
        <v>2856</v>
      </c>
      <c r="E4696" s="594" t="s">
        <v>550</v>
      </c>
      <c r="F4696" s="594" t="s">
        <v>2706</v>
      </c>
      <c r="G4696" s="596" t="s">
        <v>72</v>
      </c>
      <c r="H4696" s="597">
        <v>46833400</v>
      </c>
    </row>
    <row r="4697" spans="1:8">
      <c r="A4697" s="594" t="s">
        <v>132</v>
      </c>
      <c r="B4697" s="594" t="s">
        <v>2738</v>
      </c>
      <c r="C4697" s="594" t="s">
        <v>245</v>
      </c>
      <c r="D4697" s="594" t="s">
        <v>2856</v>
      </c>
      <c r="E4697" s="594" t="s">
        <v>1293</v>
      </c>
      <c r="F4697" s="595" t="s">
        <v>411</v>
      </c>
      <c r="G4697" s="596" t="s">
        <v>2797</v>
      </c>
      <c r="H4697" s="597">
        <v>62740000</v>
      </c>
    </row>
    <row r="4698" spans="1:8">
      <c r="A4698" s="594" t="s">
        <v>132</v>
      </c>
      <c r="B4698" s="594" t="s">
        <v>2738</v>
      </c>
      <c r="C4698" s="594" t="s">
        <v>245</v>
      </c>
      <c r="D4698" s="594" t="s">
        <v>2856</v>
      </c>
      <c r="E4698" s="594" t="s">
        <v>1293</v>
      </c>
      <c r="F4698" s="594" t="s">
        <v>1295</v>
      </c>
      <c r="G4698" s="596" t="s">
        <v>2798</v>
      </c>
      <c r="H4698" s="597">
        <v>62740000</v>
      </c>
    </row>
    <row r="4699" spans="1:8">
      <c r="A4699" s="594" t="s">
        <v>132</v>
      </c>
      <c r="B4699" s="594" t="s">
        <v>2738</v>
      </c>
      <c r="C4699" s="594" t="s">
        <v>322</v>
      </c>
      <c r="D4699" s="595" t="s">
        <v>411</v>
      </c>
      <c r="E4699" s="595" t="s">
        <v>411</v>
      </c>
      <c r="F4699" s="595" t="s">
        <v>411</v>
      </c>
      <c r="G4699" s="596" t="s">
        <v>2661</v>
      </c>
      <c r="H4699" s="597">
        <v>8103090000</v>
      </c>
    </row>
    <row r="4700" spans="1:8">
      <c r="A4700" s="594" t="s">
        <v>132</v>
      </c>
      <c r="B4700" s="594" t="s">
        <v>2738</v>
      </c>
      <c r="C4700" s="594" t="s">
        <v>322</v>
      </c>
      <c r="D4700" s="594" t="s">
        <v>2662</v>
      </c>
      <c r="E4700" s="595" t="s">
        <v>411</v>
      </c>
      <c r="F4700" s="595" t="s">
        <v>411</v>
      </c>
      <c r="G4700" s="596" t="s">
        <v>2663</v>
      </c>
      <c r="H4700" s="597">
        <v>6613090000</v>
      </c>
    </row>
    <row r="4701" spans="1:8">
      <c r="A4701" s="594" t="s">
        <v>132</v>
      </c>
      <c r="B4701" s="594" t="s">
        <v>2738</v>
      </c>
      <c r="C4701" s="594" t="s">
        <v>322</v>
      </c>
      <c r="D4701" s="594" t="s">
        <v>2662</v>
      </c>
      <c r="E4701" s="594" t="s">
        <v>142</v>
      </c>
      <c r="F4701" s="595" t="s">
        <v>411</v>
      </c>
      <c r="G4701" s="596" t="s">
        <v>143</v>
      </c>
      <c r="H4701" s="597">
        <v>1770727695</v>
      </c>
    </row>
    <row r="4702" spans="1:8">
      <c r="A4702" s="594" t="s">
        <v>132</v>
      </c>
      <c r="B4702" s="594" t="s">
        <v>2738</v>
      </c>
      <c r="C4702" s="594" t="s">
        <v>322</v>
      </c>
      <c r="D4702" s="594" t="s">
        <v>2662</v>
      </c>
      <c r="E4702" s="594" t="s">
        <v>142</v>
      </c>
      <c r="F4702" s="594" t="s">
        <v>144</v>
      </c>
      <c r="G4702" s="596" t="s">
        <v>2664</v>
      </c>
      <c r="H4702" s="597">
        <v>1595837400</v>
      </c>
    </row>
    <row r="4703" spans="1:8">
      <c r="A4703" s="594" t="s">
        <v>132</v>
      </c>
      <c r="B4703" s="594" t="s">
        <v>2738</v>
      </c>
      <c r="C4703" s="594" t="s">
        <v>322</v>
      </c>
      <c r="D4703" s="594" t="s">
        <v>2662</v>
      </c>
      <c r="E4703" s="594" t="s">
        <v>142</v>
      </c>
      <c r="F4703" s="594" t="s">
        <v>146</v>
      </c>
      <c r="G4703" s="596" t="s">
        <v>2665</v>
      </c>
      <c r="H4703" s="597">
        <v>174890295</v>
      </c>
    </row>
    <row r="4704" spans="1:8">
      <c r="A4704" s="594" t="s">
        <v>132</v>
      </c>
      <c r="B4704" s="594" t="s">
        <v>2738</v>
      </c>
      <c r="C4704" s="594" t="s">
        <v>322</v>
      </c>
      <c r="D4704" s="594" t="s">
        <v>2662</v>
      </c>
      <c r="E4704" s="594" t="s">
        <v>148</v>
      </c>
      <c r="F4704" s="595" t="s">
        <v>411</v>
      </c>
      <c r="G4704" s="596" t="s">
        <v>149</v>
      </c>
      <c r="H4704" s="597">
        <v>706638164</v>
      </c>
    </row>
    <row r="4705" spans="1:8">
      <c r="A4705" s="594" t="s">
        <v>132</v>
      </c>
      <c r="B4705" s="594" t="s">
        <v>2738</v>
      </c>
      <c r="C4705" s="594" t="s">
        <v>322</v>
      </c>
      <c r="D4705" s="594" t="s">
        <v>2662</v>
      </c>
      <c r="E4705" s="594" t="s">
        <v>148</v>
      </c>
      <c r="F4705" s="594" t="s">
        <v>223</v>
      </c>
      <c r="G4705" s="596" t="s">
        <v>224</v>
      </c>
      <c r="H4705" s="597">
        <v>136016000</v>
      </c>
    </row>
    <row r="4706" spans="1:8">
      <c r="A4706" s="594" t="s">
        <v>132</v>
      </c>
      <c r="B4706" s="594" t="s">
        <v>2738</v>
      </c>
      <c r="C4706" s="594" t="s">
        <v>322</v>
      </c>
      <c r="D4706" s="594" t="s">
        <v>2662</v>
      </c>
      <c r="E4706" s="594" t="s">
        <v>148</v>
      </c>
      <c r="F4706" s="594" t="s">
        <v>1075</v>
      </c>
      <c r="G4706" s="596" t="s">
        <v>2666</v>
      </c>
      <c r="H4706" s="597">
        <v>35419000</v>
      </c>
    </row>
    <row r="4707" spans="1:8">
      <c r="A4707" s="594" t="s">
        <v>132</v>
      </c>
      <c r="B4707" s="594" t="s">
        <v>2738</v>
      </c>
      <c r="C4707" s="594" t="s">
        <v>322</v>
      </c>
      <c r="D4707" s="594" t="s">
        <v>2662</v>
      </c>
      <c r="E4707" s="594" t="s">
        <v>148</v>
      </c>
      <c r="F4707" s="594" t="s">
        <v>150</v>
      </c>
      <c r="G4707" s="596" t="s">
        <v>151</v>
      </c>
      <c r="H4707" s="597">
        <v>51184850</v>
      </c>
    </row>
    <row r="4708" spans="1:8">
      <c r="A4708" s="594" t="s">
        <v>132</v>
      </c>
      <c r="B4708" s="594" t="s">
        <v>2738</v>
      </c>
      <c r="C4708" s="594" t="s">
        <v>322</v>
      </c>
      <c r="D4708" s="594" t="s">
        <v>2662</v>
      </c>
      <c r="E4708" s="594" t="s">
        <v>148</v>
      </c>
      <c r="F4708" s="594" t="s">
        <v>605</v>
      </c>
      <c r="G4708" s="596" t="s">
        <v>2668</v>
      </c>
      <c r="H4708" s="597">
        <v>12938553</v>
      </c>
    </row>
    <row r="4709" spans="1:8">
      <c r="A4709" s="594" t="s">
        <v>132</v>
      </c>
      <c r="B4709" s="594" t="s">
        <v>2738</v>
      </c>
      <c r="C4709" s="594" t="s">
        <v>322</v>
      </c>
      <c r="D4709" s="594" t="s">
        <v>2662</v>
      </c>
      <c r="E4709" s="594" t="s">
        <v>148</v>
      </c>
      <c r="F4709" s="594" t="s">
        <v>212</v>
      </c>
      <c r="G4709" s="596" t="s">
        <v>213</v>
      </c>
      <c r="H4709" s="597">
        <v>460405761</v>
      </c>
    </row>
    <row r="4710" spans="1:8">
      <c r="A4710" s="594" t="s">
        <v>132</v>
      </c>
      <c r="B4710" s="594" t="s">
        <v>2738</v>
      </c>
      <c r="C4710" s="594" t="s">
        <v>322</v>
      </c>
      <c r="D4710" s="594" t="s">
        <v>2662</v>
      </c>
      <c r="E4710" s="594" t="s">
        <v>148</v>
      </c>
      <c r="F4710" s="594" t="s">
        <v>227</v>
      </c>
      <c r="G4710" s="596" t="s">
        <v>2669</v>
      </c>
      <c r="H4710" s="597">
        <v>10674000</v>
      </c>
    </row>
    <row r="4711" spans="1:8">
      <c r="A4711" s="594" t="s">
        <v>132</v>
      </c>
      <c r="B4711" s="594" t="s">
        <v>2738</v>
      </c>
      <c r="C4711" s="594" t="s">
        <v>322</v>
      </c>
      <c r="D4711" s="594" t="s">
        <v>2662</v>
      </c>
      <c r="E4711" s="594" t="s">
        <v>582</v>
      </c>
      <c r="F4711" s="595" t="s">
        <v>411</v>
      </c>
      <c r="G4711" s="596" t="s">
        <v>583</v>
      </c>
      <c r="H4711" s="597">
        <v>21000000</v>
      </c>
    </row>
    <row r="4712" spans="1:8">
      <c r="A4712" s="594" t="s">
        <v>132</v>
      </c>
      <c r="B4712" s="594" t="s">
        <v>2738</v>
      </c>
      <c r="C4712" s="594" t="s">
        <v>322</v>
      </c>
      <c r="D4712" s="594" t="s">
        <v>2662</v>
      </c>
      <c r="E4712" s="594" t="s">
        <v>582</v>
      </c>
      <c r="F4712" s="594" t="s">
        <v>478</v>
      </c>
      <c r="G4712" s="596" t="s">
        <v>2775</v>
      </c>
      <c r="H4712" s="597">
        <v>21000000</v>
      </c>
    </row>
    <row r="4713" spans="1:8">
      <c r="A4713" s="594" t="s">
        <v>132</v>
      </c>
      <c r="B4713" s="594" t="s">
        <v>2738</v>
      </c>
      <c r="C4713" s="594" t="s">
        <v>322</v>
      </c>
      <c r="D4713" s="594" t="s">
        <v>2662</v>
      </c>
      <c r="E4713" s="594" t="s">
        <v>152</v>
      </c>
      <c r="F4713" s="595" t="s">
        <v>411</v>
      </c>
      <c r="G4713" s="596" t="s">
        <v>153</v>
      </c>
      <c r="H4713" s="597">
        <v>483996000</v>
      </c>
    </row>
    <row r="4714" spans="1:8">
      <c r="A4714" s="594" t="s">
        <v>132</v>
      </c>
      <c r="B4714" s="594" t="s">
        <v>2738</v>
      </c>
      <c r="C4714" s="594" t="s">
        <v>322</v>
      </c>
      <c r="D4714" s="594" t="s">
        <v>2662</v>
      </c>
      <c r="E4714" s="594" t="s">
        <v>152</v>
      </c>
      <c r="F4714" s="594" t="s">
        <v>606</v>
      </c>
      <c r="G4714" s="596" t="s">
        <v>195</v>
      </c>
      <c r="H4714" s="597">
        <v>483996000</v>
      </c>
    </row>
    <row r="4715" spans="1:8">
      <c r="A4715" s="594" t="s">
        <v>132</v>
      </c>
      <c r="B4715" s="594" t="s">
        <v>2738</v>
      </c>
      <c r="C4715" s="594" t="s">
        <v>322</v>
      </c>
      <c r="D4715" s="594" t="s">
        <v>2662</v>
      </c>
      <c r="E4715" s="594" t="s">
        <v>156</v>
      </c>
      <c r="F4715" s="595" t="s">
        <v>411</v>
      </c>
      <c r="G4715" s="596" t="s">
        <v>514</v>
      </c>
      <c r="H4715" s="597">
        <v>436632508</v>
      </c>
    </row>
    <row r="4716" spans="1:8">
      <c r="A4716" s="594" t="s">
        <v>132</v>
      </c>
      <c r="B4716" s="594" t="s">
        <v>2738</v>
      </c>
      <c r="C4716" s="594" t="s">
        <v>322</v>
      </c>
      <c r="D4716" s="594" t="s">
        <v>2662</v>
      </c>
      <c r="E4716" s="594" t="s">
        <v>156</v>
      </c>
      <c r="F4716" s="594" t="s">
        <v>157</v>
      </c>
      <c r="G4716" s="596" t="s">
        <v>158</v>
      </c>
      <c r="H4716" s="597">
        <v>338717393</v>
      </c>
    </row>
    <row r="4717" spans="1:8">
      <c r="A4717" s="594" t="s">
        <v>132</v>
      </c>
      <c r="B4717" s="594" t="s">
        <v>2738</v>
      </c>
      <c r="C4717" s="594" t="s">
        <v>322</v>
      </c>
      <c r="D4717" s="594" t="s">
        <v>2662</v>
      </c>
      <c r="E4717" s="594" t="s">
        <v>156</v>
      </c>
      <c r="F4717" s="594" t="s">
        <v>159</v>
      </c>
      <c r="G4717" s="596" t="s">
        <v>160</v>
      </c>
      <c r="H4717" s="597">
        <v>57444884</v>
      </c>
    </row>
    <row r="4718" spans="1:8">
      <c r="A4718" s="594" t="s">
        <v>132</v>
      </c>
      <c r="B4718" s="594" t="s">
        <v>2738</v>
      </c>
      <c r="C4718" s="594" t="s">
        <v>322</v>
      </c>
      <c r="D4718" s="594" t="s">
        <v>2662</v>
      </c>
      <c r="E4718" s="594" t="s">
        <v>156</v>
      </c>
      <c r="F4718" s="594" t="s">
        <v>161</v>
      </c>
      <c r="G4718" s="596" t="s">
        <v>162</v>
      </c>
      <c r="H4718" s="597">
        <v>38285257</v>
      </c>
    </row>
    <row r="4719" spans="1:8">
      <c r="A4719" s="594" t="s">
        <v>132</v>
      </c>
      <c r="B4719" s="594" t="s">
        <v>2738</v>
      </c>
      <c r="C4719" s="594" t="s">
        <v>322</v>
      </c>
      <c r="D4719" s="594" t="s">
        <v>2662</v>
      </c>
      <c r="E4719" s="594" t="s">
        <v>156</v>
      </c>
      <c r="F4719" s="594" t="s">
        <v>1</v>
      </c>
      <c r="G4719" s="596" t="s">
        <v>2</v>
      </c>
      <c r="H4719" s="597">
        <v>2184974</v>
      </c>
    </row>
    <row r="4720" spans="1:8">
      <c r="A4720" s="594" t="s">
        <v>132</v>
      </c>
      <c r="B4720" s="594" t="s">
        <v>2738</v>
      </c>
      <c r="C4720" s="594" t="s">
        <v>322</v>
      </c>
      <c r="D4720" s="594" t="s">
        <v>2662</v>
      </c>
      <c r="E4720" s="594" t="s">
        <v>163</v>
      </c>
      <c r="F4720" s="595" t="s">
        <v>411</v>
      </c>
      <c r="G4720" s="596" t="s">
        <v>164</v>
      </c>
      <c r="H4720" s="597">
        <v>72160000</v>
      </c>
    </row>
    <row r="4721" spans="1:8">
      <c r="A4721" s="594" t="s">
        <v>132</v>
      </c>
      <c r="B4721" s="594" t="s">
        <v>2738</v>
      </c>
      <c r="C4721" s="594" t="s">
        <v>322</v>
      </c>
      <c r="D4721" s="594" t="s">
        <v>2662</v>
      </c>
      <c r="E4721" s="594" t="s">
        <v>163</v>
      </c>
      <c r="F4721" s="594" t="s">
        <v>1060</v>
      </c>
      <c r="G4721" s="596" t="s">
        <v>2672</v>
      </c>
      <c r="H4721" s="597">
        <v>72160000</v>
      </c>
    </row>
    <row r="4722" spans="1:8">
      <c r="A4722" s="594" t="s">
        <v>132</v>
      </c>
      <c r="B4722" s="594" t="s">
        <v>2738</v>
      </c>
      <c r="C4722" s="594" t="s">
        <v>322</v>
      </c>
      <c r="D4722" s="594" t="s">
        <v>2662</v>
      </c>
      <c r="E4722" s="594" t="s">
        <v>167</v>
      </c>
      <c r="F4722" s="595" t="s">
        <v>411</v>
      </c>
      <c r="G4722" s="596" t="s">
        <v>168</v>
      </c>
      <c r="H4722" s="597">
        <v>151992987</v>
      </c>
    </row>
    <row r="4723" spans="1:8">
      <c r="A4723" s="594" t="s">
        <v>132</v>
      </c>
      <c r="B4723" s="594" t="s">
        <v>2738</v>
      </c>
      <c r="C4723" s="594" t="s">
        <v>322</v>
      </c>
      <c r="D4723" s="594" t="s">
        <v>2662</v>
      </c>
      <c r="E4723" s="594" t="s">
        <v>167</v>
      </c>
      <c r="F4723" s="594" t="s">
        <v>228</v>
      </c>
      <c r="G4723" s="596" t="s">
        <v>2673</v>
      </c>
      <c r="H4723" s="597">
        <v>49253367</v>
      </c>
    </row>
    <row r="4724" spans="1:8">
      <c r="A4724" s="594" t="s">
        <v>132</v>
      </c>
      <c r="B4724" s="594" t="s">
        <v>2738</v>
      </c>
      <c r="C4724" s="594" t="s">
        <v>322</v>
      </c>
      <c r="D4724" s="594" t="s">
        <v>2662</v>
      </c>
      <c r="E4724" s="594" t="s">
        <v>167</v>
      </c>
      <c r="F4724" s="594" t="s">
        <v>169</v>
      </c>
      <c r="G4724" s="596" t="s">
        <v>2674</v>
      </c>
      <c r="H4724" s="597">
        <v>6059620</v>
      </c>
    </row>
    <row r="4725" spans="1:8">
      <c r="A4725" s="594" t="s">
        <v>132</v>
      </c>
      <c r="B4725" s="594" t="s">
        <v>2738</v>
      </c>
      <c r="C4725" s="594" t="s">
        <v>322</v>
      </c>
      <c r="D4725" s="594" t="s">
        <v>2662</v>
      </c>
      <c r="E4725" s="594" t="s">
        <v>167</v>
      </c>
      <c r="F4725" s="594" t="s">
        <v>230</v>
      </c>
      <c r="G4725" s="596" t="s">
        <v>2675</v>
      </c>
      <c r="H4725" s="597">
        <v>89595000</v>
      </c>
    </row>
    <row r="4726" spans="1:8">
      <c r="A4726" s="594" t="s">
        <v>132</v>
      </c>
      <c r="B4726" s="594" t="s">
        <v>2738</v>
      </c>
      <c r="C4726" s="594" t="s">
        <v>322</v>
      </c>
      <c r="D4726" s="594" t="s">
        <v>2662</v>
      </c>
      <c r="E4726" s="594" t="s">
        <v>167</v>
      </c>
      <c r="F4726" s="594" t="s">
        <v>214</v>
      </c>
      <c r="G4726" s="596" t="s">
        <v>2676</v>
      </c>
      <c r="H4726" s="597">
        <v>1860000</v>
      </c>
    </row>
    <row r="4727" spans="1:8">
      <c r="A4727" s="594" t="s">
        <v>132</v>
      </c>
      <c r="B4727" s="594" t="s">
        <v>2738</v>
      </c>
      <c r="C4727" s="594" t="s">
        <v>322</v>
      </c>
      <c r="D4727" s="594" t="s">
        <v>2662</v>
      </c>
      <c r="E4727" s="594" t="s">
        <v>167</v>
      </c>
      <c r="F4727" s="594" t="s">
        <v>232</v>
      </c>
      <c r="G4727" s="596" t="s">
        <v>195</v>
      </c>
      <c r="H4727" s="597">
        <v>5225000</v>
      </c>
    </row>
    <row r="4728" spans="1:8">
      <c r="A4728" s="594" t="s">
        <v>132</v>
      </c>
      <c r="B4728" s="594" t="s">
        <v>2738</v>
      </c>
      <c r="C4728" s="594" t="s">
        <v>322</v>
      </c>
      <c r="D4728" s="594" t="s">
        <v>2662</v>
      </c>
      <c r="E4728" s="594" t="s">
        <v>171</v>
      </c>
      <c r="F4728" s="595" t="s">
        <v>411</v>
      </c>
      <c r="G4728" s="596" t="s">
        <v>2677</v>
      </c>
      <c r="H4728" s="597">
        <v>129783000</v>
      </c>
    </row>
    <row r="4729" spans="1:8">
      <c r="A4729" s="594" t="s">
        <v>132</v>
      </c>
      <c r="B4729" s="594" t="s">
        <v>2738</v>
      </c>
      <c r="C4729" s="594" t="s">
        <v>322</v>
      </c>
      <c r="D4729" s="594" t="s">
        <v>2662</v>
      </c>
      <c r="E4729" s="594" t="s">
        <v>171</v>
      </c>
      <c r="F4729" s="594" t="s">
        <v>173</v>
      </c>
      <c r="G4729" s="596" t="s">
        <v>174</v>
      </c>
      <c r="H4729" s="597">
        <v>26130000</v>
      </c>
    </row>
    <row r="4730" spans="1:8">
      <c r="A4730" s="594" t="s">
        <v>132</v>
      </c>
      <c r="B4730" s="594" t="s">
        <v>2738</v>
      </c>
      <c r="C4730" s="594" t="s">
        <v>322</v>
      </c>
      <c r="D4730" s="594" t="s">
        <v>2662</v>
      </c>
      <c r="E4730" s="594" t="s">
        <v>171</v>
      </c>
      <c r="F4730" s="594" t="s">
        <v>216</v>
      </c>
      <c r="G4730" s="596" t="s">
        <v>217</v>
      </c>
      <c r="H4730" s="597">
        <v>62583000</v>
      </c>
    </row>
    <row r="4731" spans="1:8">
      <c r="A4731" s="594" t="s">
        <v>132</v>
      </c>
      <c r="B4731" s="594" t="s">
        <v>2738</v>
      </c>
      <c r="C4731" s="594" t="s">
        <v>322</v>
      </c>
      <c r="D4731" s="594" t="s">
        <v>2662</v>
      </c>
      <c r="E4731" s="594" t="s">
        <v>171</v>
      </c>
      <c r="F4731" s="594" t="s">
        <v>5</v>
      </c>
      <c r="G4731" s="596" t="s">
        <v>2678</v>
      </c>
      <c r="H4731" s="597">
        <v>34900000</v>
      </c>
    </row>
    <row r="4732" spans="1:8">
      <c r="A4732" s="594" t="s">
        <v>132</v>
      </c>
      <c r="B4732" s="594" t="s">
        <v>2738</v>
      </c>
      <c r="C4732" s="594" t="s">
        <v>322</v>
      </c>
      <c r="D4732" s="594" t="s">
        <v>2662</v>
      </c>
      <c r="E4732" s="594" t="s">
        <v>171</v>
      </c>
      <c r="F4732" s="594" t="s">
        <v>175</v>
      </c>
      <c r="G4732" s="596" t="s">
        <v>176</v>
      </c>
      <c r="H4732" s="597">
        <v>6170000</v>
      </c>
    </row>
    <row r="4733" spans="1:8">
      <c r="A4733" s="594" t="s">
        <v>132</v>
      </c>
      <c r="B4733" s="594" t="s">
        <v>2738</v>
      </c>
      <c r="C4733" s="594" t="s">
        <v>322</v>
      </c>
      <c r="D4733" s="594" t="s">
        <v>2662</v>
      </c>
      <c r="E4733" s="594" t="s">
        <v>177</v>
      </c>
      <c r="F4733" s="595" t="s">
        <v>411</v>
      </c>
      <c r="G4733" s="596" t="s">
        <v>178</v>
      </c>
      <c r="H4733" s="597">
        <v>172776000</v>
      </c>
    </row>
    <row r="4734" spans="1:8">
      <c r="A4734" s="594" t="s">
        <v>132</v>
      </c>
      <c r="B4734" s="594" t="s">
        <v>2738</v>
      </c>
      <c r="C4734" s="594" t="s">
        <v>322</v>
      </c>
      <c r="D4734" s="594" t="s">
        <v>2662</v>
      </c>
      <c r="E4734" s="594" t="s">
        <v>177</v>
      </c>
      <c r="F4734" s="594" t="s">
        <v>179</v>
      </c>
      <c r="G4734" s="596" t="s">
        <v>2679</v>
      </c>
      <c r="H4734" s="597">
        <v>9140500</v>
      </c>
    </row>
    <row r="4735" spans="1:8">
      <c r="A4735" s="594" t="s">
        <v>132</v>
      </c>
      <c r="B4735" s="594" t="s">
        <v>2738</v>
      </c>
      <c r="C4735" s="594" t="s">
        <v>322</v>
      </c>
      <c r="D4735" s="594" t="s">
        <v>2662</v>
      </c>
      <c r="E4735" s="594" t="s">
        <v>177</v>
      </c>
      <c r="F4735" s="594" t="s">
        <v>181</v>
      </c>
      <c r="G4735" s="596" t="s">
        <v>182</v>
      </c>
      <c r="H4735" s="597">
        <v>9078000</v>
      </c>
    </row>
    <row r="4736" spans="1:8">
      <c r="A4736" s="594" t="s">
        <v>132</v>
      </c>
      <c r="B4736" s="594" t="s">
        <v>2738</v>
      </c>
      <c r="C4736" s="594" t="s">
        <v>322</v>
      </c>
      <c r="D4736" s="594" t="s">
        <v>2662</v>
      </c>
      <c r="E4736" s="594" t="s">
        <v>177</v>
      </c>
      <c r="F4736" s="594" t="s">
        <v>1290</v>
      </c>
      <c r="G4736" s="596" t="s">
        <v>2721</v>
      </c>
      <c r="H4736" s="597">
        <v>13176000</v>
      </c>
    </row>
    <row r="4737" spans="1:8">
      <c r="A4737" s="594" t="s">
        <v>132</v>
      </c>
      <c r="B4737" s="594" t="s">
        <v>2738</v>
      </c>
      <c r="C4737" s="594" t="s">
        <v>322</v>
      </c>
      <c r="D4737" s="594" t="s">
        <v>2662</v>
      </c>
      <c r="E4737" s="594" t="s">
        <v>177</v>
      </c>
      <c r="F4737" s="594" t="s">
        <v>441</v>
      </c>
      <c r="G4737" s="596" t="s">
        <v>2728</v>
      </c>
      <c r="H4737" s="597">
        <v>74270000</v>
      </c>
    </row>
    <row r="4738" spans="1:8">
      <c r="A4738" s="594" t="s">
        <v>132</v>
      </c>
      <c r="B4738" s="594" t="s">
        <v>2738</v>
      </c>
      <c r="C4738" s="594" t="s">
        <v>322</v>
      </c>
      <c r="D4738" s="594" t="s">
        <v>2662</v>
      </c>
      <c r="E4738" s="594" t="s">
        <v>177</v>
      </c>
      <c r="F4738" s="594" t="s">
        <v>1297</v>
      </c>
      <c r="G4738" s="596" t="s">
        <v>2680</v>
      </c>
      <c r="H4738" s="597">
        <v>54911500</v>
      </c>
    </row>
    <row r="4739" spans="1:8">
      <c r="A4739" s="594" t="s">
        <v>132</v>
      </c>
      <c r="B4739" s="594" t="s">
        <v>2738</v>
      </c>
      <c r="C4739" s="594" t="s">
        <v>322</v>
      </c>
      <c r="D4739" s="594" t="s">
        <v>2662</v>
      </c>
      <c r="E4739" s="594" t="s">
        <v>177</v>
      </c>
      <c r="F4739" s="594" t="s">
        <v>237</v>
      </c>
      <c r="G4739" s="596" t="s">
        <v>2681</v>
      </c>
      <c r="H4739" s="597">
        <v>12200000</v>
      </c>
    </row>
    <row r="4740" spans="1:8">
      <c r="A4740" s="594" t="s">
        <v>132</v>
      </c>
      <c r="B4740" s="594" t="s">
        <v>2738</v>
      </c>
      <c r="C4740" s="594" t="s">
        <v>322</v>
      </c>
      <c r="D4740" s="594" t="s">
        <v>2662</v>
      </c>
      <c r="E4740" s="594" t="s">
        <v>240</v>
      </c>
      <c r="F4740" s="595" t="s">
        <v>411</v>
      </c>
      <c r="G4740" s="596" t="s">
        <v>241</v>
      </c>
      <c r="H4740" s="597">
        <v>86567000</v>
      </c>
    </row>
    <row r="4741" spans="1:8">
      <c r="A4741" s="594" t="s">
        <v>132</v>
      </c>
      <c r="B4741" s="594" t="s">
        <v>2738</v>
      </c>
      <c r="C4741" s="594" t="s">
        <v>322</v>
      </c>
      <c r="D4741" s="594" t="s">
        <v>2662</v>
      </c>
      <c r="E4741" s="594" t="s">
        <v>240</v>
      </c>
      <c r="F4741" s="594" t="s">
        <v>242</v>
      </c>
      <c r="G4741" s="596" t="s">
        <v>243</v>
      </c>
      <c r="H4741" s="597">
        <v>14864000</v>
      </c>
    </row>
    <row r="4742" spans="1:8">
      <c r="A4742" s="594" t="s">
        <v>132</v>
      </c>
      <c r="B4742" s="594" t="s">
        <v>2738</v>
      </c>
      <c r="C4742" s="594" t="s">
        <v>322</v>
      </c>
      <c r="D4742" s="594" t="s">
        <v>2662</v>
      </c>
      <c r="E4742" s="594" t="s">
        <v>240</v>
      </c>
      <c r="F4742" s="594" t="s">
        <v>728</v>
      </c>
      <c r="G4742" s="596" t="s">
        <v>729</v>
      </c>
      <c r="H4742" s="597">
        <v>5800000</v>
      </c>
    </row>
    <row r="4743" spans="1:8">
      <c r="A4743" s="594" t="s">
        <v>132</v>
      </c>
      <c r="B4743" s="594" t="s">
        <v>2738</v>
      </c>
      <c r="C4743" s="594" t="s">
        <v>322</v>
      </c>
      <c r="D4743" s="594" t="s">
        <v>2662</v>
      </c>
      <c r="E4743" s="594" t="s">
        <v>240</v>
      </c>
      <c r="F4743" s="594" t="s">
        <v>1268</v>
      </c>
      <c r="G4743" s="596" t="s">
        <v>1267</v>
      </c>
      <c r="H4743" s="597">
        <v>10350000</v>
      </c>
    </row>
    <row r="4744" spans="1:8">
      <c r="A4744" s="594" t="s">
        <v>132</v>
      </c>
      <c r="B4744" s="594" t="s">
        <v>2738</v>
      </c>
      <c r="C4744" s="594" t="s">
        <v>322</v>
      </c>
      <c r="D4744" s="594" t="s">
        <v>2662</v>
      </c>
      <c r="E4744" s="594" t="s">
        <v>240</v>
      </c>
      <c r="F4744" s="594" t="s">
        <v>731</v>
      </c>
      <c r="G4744" s="596" t="s">
        <v>732</v>
      </c>
      <c r="H4744" s="597">
        <v>6000000</v>
      </c>
    </row>
    <row r="4745" spans="1:8">
      <c r="A4745" s="594" t="s">
        <v>132</v>
      </c>
      <c r="B4745" s="594" t="s">
        <v>2738</v>
      </c>
      <c r="C4745" s="594" t="s">
        <v>322</v>
      </c>
      <c r="D4745" s="594" t="s">
        <v>2662</v>
      </c>
      <c r="E4745" s="594" t="s">
        <v>240</v>
      </c>
      <c r="F4745" s="594" t="s">
        <v>733</v>
      </c>
      <c r="G4745" s="596" t="s">
        <v>734</v>
      </c>
      <c r="H4745" s="597">
        <v>18750000</v>
      </c>
    </row>
    <row r="4746" spans="1:8">
      <c r="A4746" s="594" t="s">
        <v>132</v>
      </c>
      <c r="B4746" s="594" t="s">
        <v>2738</v>
      </c>
      <c r="C4746" s="594" t="s">
        <v>322</v>
      </c>
      <c r="D4746" s="594" t="s">
        <v>2662</v>
      </c>
      <c r="E4746" s="594" t="s">
        <v>240</v>
      </c>
      <c r="F4746" s="594" t="s">
        <v>735</v>
      </c>
      <c r="G4746" s="596" t="s">
        <v>193</v>
      </c>
      <c r="H4746" s="597">
        <v>30803000</v>
      </c>
    </row>
    <row r="4747" spans="1:8">
      <c r="A4747" s="594" t="s">
        <v>132</v>
      </c>
      <c r="B4747" s="594" t="s">
        <v>2738</v>
      </c>
      <c r="C4747" s="594" t="s">
        <v>322</v>
      </c>
      <c r="D4747" s="594" t="s">
        <v>2662</v>
      </c>
      <c r="E4747" s="594" t="s">
        <v>183</v>
      </c>
      <c r="F4747" s="595" t="s">
        <v>411</v>
      </c>
      <c r="G4747" s="596" t="s">
        <v>184</v>
      </c>
      <c r="H4747" s="597">
        <v>189947000</v>
      </c>
    </row>
    <row r="4748" spans="1:8">
      <c r="A4748" s="594" t="s">
        <v>132</v>
      </c>
      <c r="B4748" s="594" t="s">
        <v>2738</v>
      </c>
      <c r="C4748" s="594" t="s">
        <v>322</v>
      </c>
      <c r="D4748" s="594" t="s">
        <v>2662</v>
      </c>
      <c r="E4748" s="594" t="s">
        <v>183</v>
      </c>
      <c r="F4748" s="594" t="s">
        <v>587</v>
      </c>
      <c r="G4748" s="596" t="s">
        <v>588</v>
      </c>
      <c r="H4748" s="597">
        <v>25497000</v>
      </c>
    </row>
    <row r="4749" spans="1:8">
      <c r="A4749" s="594" t="s">
        <v>132</v>
      </c>
      <c r="B4749" s="594" t="s">
        <v>2738</v>
      </c>
      <c r="C4749" s="594" t="s">
        <v>322</v>
      </c>
      <c r="D4749" s="594" t="s">
        <v>2662</v>
      </c>
      <c r="E4749" s="594" t="s">
        <v>183</v>
      </c>
      <c r="F4749" s="594" t="s">
        <v>736</v>
      </c>
      <c r="G4749" s="596" t="s">
        <v>737</v>
      </c>
      <c r="H4749" s="597">
        <v>37150000</v>
      </c>
    </row>
    <row r="4750" spans="1:8">
      <c r="A4750" s="594" t="s">
        <v>132</v>
      </c>
      <c r="B4750" s="594" t="s">
        <v>2738</v>
      </c>
      <c r="C4750" s="594" t="s">
        <v>322</v>
      </c>
      <c r="D4750" s="594" t="s">
        <v>2662</v>
      </c>
      <c r="E4750" s="594" t="s">
        <v>183</v>
      </c>
      <c r="F4750" s="594" t="s">
        <v>185</v>
      </c>
      <c r="G4750" s="596" t="s">
        <v>186</v>
      </c>
      <c r="H4750" s="597">
        <v>49320000</v>
      </c>
    </row>
    <row r="4751" spans="1:8">
      <c r="A4751" s="594" t="s">
        <v>132</v>
      </c>
      <c r="B4751" s="594" t="s">
        <v>2738</v>
      </c>
      <c r="C4751" s="594" t="s">
        <v>322</v>
      </c>
      <c r="D4751" s="594" t="s">
        <v>2662</v>
      </c>
      <c r="E4751" s="594" t="s">
        <v>183</v>
      </c>
      <c r="F4751" s="594" t="s">
        <v>187</v>
      </c>
      <c r="G4751" s="596" t="s">
        <v>2683</v>
      </c>
      <c r="H4751" s="597">
        <v>72980000</v>
      </c>
    </row>
    <row r="4752" spans="1:8">
      <c r="A4752" s="594" t="s">
        <v>132</v>
      </c>
      <c r="B4752" s="594" t="s">
        <v>2738</v>
      </c>
      <c r="C4752" s="594" t="s">
        <v>322</v>
      </c>
      <c r="D4752" s="594" t="s">
        <v>2662</v>
      </c>
      <c r="E4752" s="594" t="s">
        <v>183</v>
      </c>
      <c r="F4752" s="594" t="s">
        <v>772</v>
      </c>
      <c r="G4752" s="596" t="s">
        <v>195</v>
      </c>
      <c r="H4752" s="597">
        <v>5000000</v>
      </c>
    </row>
    <row r="4753" spans="1:8">
      <c r="A4753" s="594" t="s">
        <v>132</v>
      </c>
      <c r="B4753" s="594" t="s">
        <v>2738</v>
      </c>
      <c r="C4753" s="594" t="s">
        <v>322</v>
      </c>
      <c r="D4753" s="594" t="s">
        <v>2662</v>
      </c>
      <c r="E4753" s="594" t="s">
        <v>738</v>
      </c>
      <c r="F4753" s="595" t="s">
        <v>411</v>
      </c>
      <c r="G4753" s="596" t="s">
        <v>739</v>
      </c>
      <c r="H4753" s="597">
        <v>31000000</v>
      </c>
    </row>
    <row r="4754" spans="1:8">
      <c r="A4754" s="594" t="s">
        <v>132</v>
      </c>
      <c r="B4754" s="594" t="s">
        <v>2738</v>
      </c>
      <c r="C4754" s="594" t="s">
        <v>322</v>
      </c>
      <c r="D4754" s="594" t="s">
        <v>2662</v>
      </c>
      <c r="E4754" s="594" t="s">
        <v>738</v>
      </c>
      <c r="F4754" s="594" t="s">
        <v>356</v>
      </c>
      <c r="G4754" s="596" t="s">
        <v>357</v>
      </c>
      <c r="H4754" s="597">
        <v>25000000</v>
      </c>
    </row>
    <row r="4755" spans="1:8">
      <c r="A4755" s="594" t="s">
        <v>132</v>
      </c>
      <c r="B4755" s="594" t="s">
        <v>2738</v>
      </c>
      <c r="C4755" s="594" t="s">
        <v>322</v>
      </c>
      <c r="D4755" s="594" t="s">
        <v>2662</v>
      </c>
      <c r="E4755" s="594" t="s">
        <v>738</v>
      </c>
      <c r="F4755" s="594" t="s">
        <v>296</v>
      </c>
      <c r="G4755" s="596" t="s">
        <v>297</v>
      </c>
      <c r="H4755" s="597">
        <v>6000000</v>
      </c>
    </row>
    <row r="4756" spans="1:8">
      <c r="A4756" s="594" t="s">
        <v>132</v>
      </c>
      <c r="B4756" s="594" t="s">
        <v>2738</v>
      </c>
      <c r="C4756" s="594" t="s">
        <v>322</v>
      </c>
      <c r="D4756" s="594" t="s">
        <v>2662</v>
      </c>
      <c r="E4756" s="594" t="s">
        <v>555</v>
      </c>
      <c r="F4756" s="595" t="s">
        <v>411</v>
      </c>
      <c r="G4756" s="596" t="s">
        <v>556</v>
      </c>
      <c r="H4756" s="597">
        <v>130738000</v>
      </c>
    </row>
    <row r="4757" spans="1:8">
      <c r="A4757" s="594" t="s">
        <v>132</v>
      </c>
      <c r="B4757" s="594" t="s">
        <v>2738</v>
      </c>
      <c r="C4757" s="594" t="s">
        <v>322</v>
      </c>
      <c r="D4757" s="594" t="s">
        <v>2662</v>
      </c>
      <c r="E4757" s="594" t="s">
        <v>555</v>
      </c>
      <c r="F4757" s="594" t="s">
        <v>1270</v>
      </c>
      <c r="G4757" s="596" t="s">
        <v>2684</v>
      </c>
      <c r="H4757" s="597">
        <v>35000000</v>
      </c>
    </row>
    <row r="4758" spans="1:8">
      <c r="A4758" s="594" t="s">
        <v>132</v>
      </c>
      <c r="B4758" s="594" t="s">
        <v>2738</v>
      </c>
      <c r="C4758" s="594" t="s">
        <v>322</v>
      </c>
      <c r="D4758" s="594" t="s">
        <v>2662</v>
      </c>
      <c r="E4758" s="594" t="s">
        <v>555</v>
      </c>
      <c r="F4758" s="594" t="s">
        <v>557</v>
      </c>
      <c r="G4758" s="596" t="s">
        <v>2685</v>
      </c>
      <c r="H4758" s="597">
        <v>42030000</v>
      </c>
    </row>
    <row r="4759" spans="1:8">
      <c r="A4759" s="594" t="s">
        <v>132</v>
      </c>
      <c r="B4759" s="594" t="s">
        <v>2738</v>
      </c>
      <c r="C4759" s="594" t="s">
        <v>322</v>
      </c>
      <c r="D4759" s="594" t="s">
        <v>2662</v>
      </c>
      <c r="E4759" s="594" t="s">
        <v>555</v>
      </c>
      <c r="F4759" s="594" t="s">
        <v>1287</v>
      </c>
      <c r="G4759" s="596" t="s">
        <v>186</v>
      </c>
      <c r="H4759" s="597">
        <v>38520000</v>
      </c>
    </row>
    <row r="4760" spans="1:8">
      <c r="A4760" s="594" t="s">
        <v>132</v>
      </c>
      <c r="B4760" s="594" t="s">
        <v>2738</v>
      </c>
      <c r="C4760" s="594" t="s">
        <v>322</v>
      </c>
      <c r="D4760" s="594" t="s">
        <v>2662</v>
      </c>
      <c r="E4760" s="594" t="s">
        <v>555</v>
      </c>
      <c r="F4760" s="594" t="s">
        <v>1269</v>
      </c>
      <c r="G4760" s="596" t="s">
        <v>2737</v>
      </c>
      <c r="H4760" s="597">
        <v>1868000</v>
      </c>
    </row>
    <row r="4761" spans="1:8">
      <c r="A4761" s="594" t="s">
        <v>132</v>
      </c>
      <c r="B4761" s="594" t="s">
        <v>2738</v>
      </c>
      <c r="C4761" s="594" t="s">
        <v>322</v>
      </c>
      <c r="D4761" s="594" t="s">
        <v>2662</v>
      </c>
      <c r="E4761" s="594" t="s">
        <v>555</v>
      </c>
      <c r="F4761" s="594" t="s">
        <v>1273</v>
      </c>
      <c r="G4761" s="596" t="s">
        <v>195</v>
      </c>
      <c r="H4761" s="597">
        <v>13320000</v>
      </c>
    </row>
    <row r="4762" spans="1:8">
      <c r="A4762" s="594" t="s">
        <v>132</v>
      </c>
      <c r="B4762" s="594" t="s">
        <v>2738</v>
      </c>
      <c r="C4762" s="594" t="s">
        <v>322</v>
      </c>
      <c r="D4762" s="594" t="s">
        <v>2662</v>
      </c>
      <c r="E4762" s="594" t="s">
        <v>744</v>
      </c>
      <c r="F4762" s="595" t="s">
        <v>411</v>
      </c>
      <c r="G4762" s="596" t="s">
        <v>2686</v>
      </c>
      <c r="H4762" s="597">
        <v>88056396</v>
      </c>
    </row>
    <row r="4763" spans="1:8">
      <c r="A4763" s="594" t="s">
        <v>132</v>
      </c>
      <c r="B4763" s="594" t="s">
        <v>2738</v>
      </c>
      <c r="C4763" s="594" t="s">
        <v>322</v>
      </c>
      <c r="D4763" s="594" t="s">
        <v>2662</v>
      </c>
      <c r="E4763" s="594" t="s">
        <v>744</v>
      </c>
      <c r="F4763" s="594" t="s">
        <v>1061</v>
      </c>
      <c r="G4763" s="596" t="s">
        <v>2729</v>
      </c>
      <c r="H4763" s="597">
        <v>7357000</v>
      </c>
    </row>
    <row r="4764" spans="1:8">
      <c r="A4764" s="594" t="s">
        <v>132</v>
      </c>
      <c r="B4764" s="594" t="s">
        <v>2738</v>
      </c>
      <c r="C4764" s="594" t="s">
        <v>322</v>
      </c>
      <c r="D4764" s="594" t="s">
        <v>2662</v>
      </c>
      <c r="E4764" s="594" t="s">
        <v>744</v>
      </c>
      <c r="F4764" s="594" t="s">
        <v>745</v>
      </c>
      <c r="G4764" s="596" t="s">
        <v>2687</v>
      </c>
      <c r="H4764" s="597">
        <v>26374396</v>
      </c>
    </row>
    <row r="4765" spans="1:8">
      <c r="A4765" s="594" t="s">
        <v>132</v>
      </c>
      <c r="B4765" s="594" t="s">
        <v>2738</v>
      </c>
      <c r="C4765" s="594" t="s">
        <v>322</v>
      </c>
      <c r="D4765" s="594" t="s">
        <v>2662</v>
      </c>
      <c r="E4765" s="594" t="s">
        <v>744</v>
      </c>
      <c r="F4765" s="594" t="s">
        <v>446</v>
      </c>
      <c r="G4765" s="596" t="s">
        <v>2765</v>
      </c>
      <c r="H4765" s="597">
        <v>2340000</v>
      </c>
    </row>
    <row r="4766" spans="1:8">
      <c r="A4766" s="594" t="s">
        <v>132</v>
      </c>
      <c r="B4766" s="594" t="s">
        <v>2738</v>
      </c>
      <c r="C4766" s="594" t="s">
        <v>322</v>
      </c>
      <c r="D4766" s="594" t="s">
        <v>2662</v>
      </c>
      <c r="E4766" s="594" t="s">
        <v>744</v>
      </c>
      <c r="F4766" s="594" t="s">
        <v>7</v>
      </c>
      <c r="G4766" s="596" t="s">
        <v>8</v>
      </c>
      <c r="H4766" s="597">
        <v>845000</v>
      </c>
    </row>
    <row r="4767" spans="1:8">
      <c r="A4767" s="594" t="s">
        <v>132</v>
      </c>
      <c r="B4767" s="594" t="s">
        <v>2738</v>
      </c>
      <c r="C4767" s="594" t="s">
        <v>322</v>
      </c>
      <c r="D4767" s="594" t="s">
        <v>2662</v>
      </c>
      <c r="E4767" s="594" t="s">
        <v>744</v>
      </c>
      <c r="F4767" s="594" t="s">
        <v>572</v>
      </c>
      <c r="G4767" s="596" t="s">
        <v>2689</v>
      </c>
      <c r="H4767" s="597">
        <v>14750000</v>
      </c>
    </row>
    <row r="4768" spans="1:8">
      <c r="A4768" s="594" t="s">
        <v>132</v>
      </c>
      <c r="B4768" s="594" t="s">
        <v>2738</v>
      </c>
      <c r="C4768" s="594" t="s">
        <v>322</v>
      </c>
      <c r="D4768" s="594" t="s">
        <v>2662</v>
      </c>
      <c r="E4768" s="594" t="s">
        <v>744</v>
      </c>
      <c r="F4768" s="594" t="s">
        <v>746</v>
      </c>
      <c r="G4768" s="596" t="s">
        <v>2690</v>
      </c>
      <c r="H4768" s="597">
        <v>36390000</v>
      </c>
    </row>
    <row r="4769" spans="1:8">
      <c r="A4769" s="594" t="s">
        <v>132</v>
      </c>
      <c r="B4769" s="594" t="s">
        <v>2738</v>
      </c>
      <c r="C4769" s="594" t="s">
        <v>322</v>
      </c>
      <c r="D4769" s="594" t="s">
        <v>2662</v>
      </c>
      <c r="E4769" s="594" t="s">
        <v>2692</v>
      </c>
      <c r="F4769" s="595" t="s">
        <v>411</v>
      </c>
      <c r="G4769" s="596" t="s">
        <v>2693</v>
      </c>
      <c r="H4769" s="597">
        <v>1011155000</v>
      </c>
    </row>
    <row r="4770" spans="1:8">
      <c r="A4770" s="594" t="s">
        <v>132</v>
      </c>
      <c r="B4770" s="594" t="s">
        <v>2738</v>
      </c>
      <c r="C4770" s="594" t="s">
        <v>322</v>
      </c>
      <c r="D4770" s="594" t="s">
        <v>2662</v>
      </c>
      <c r="E4770" s="594" t="s">
        <v>2692</v>
      </c>
      <c r="F4770" s="594" t="s">
        <v>2722</v>
      </c>
      <c r="G4770" s="596" t="s">
        <v>2690</v>
      </c>
      <c r="H4770" s="597">
        <v>10000000</v>
      </c>
    </row>
    <row r="4771" spans="1:8">
      <c r="A4771" s="594" t="s">
        <v>132</v>
      </c>
      <c r="B4771" s="594" t="s">
        <v>2738</v>
      </c>
      <c r="C4771" s="594" t="s">
        <v>322</v>
      </c>
      <c r="D4771" s="594" t="s">
        <v>2662</v>
      </c>
      <c r="E4771" s="594" t="s">
        <v>2692</v>
      </c>
      <c r="F4771" s="594" t="s">
        <v>2694</v>
      </c>
      <c r="G4771" s="596" t="s">
        <v>2689</v>
      </c>
      <c r="H4771" s="597">
        <v>51800000</v>
      </c>
    </row>
    <row r="4772" spans="1:8">
      <c r="A4772" s="594" t="s">
        <v>132</v>
      </c>
      <c r="B4772" s="594" t="s">
        <v>2738</v>
      </c>
      <c r="C4772" s="594" t="s">
        <v>322</v>
      </c>
      <c r="D4772" s="594" t="s">
        <v>2662</v>
      </c>
      <c r="E4772" s="594" t="s">
        <v>2692</v>
      </c>
      <c r="F4772" s="594" t="s">
        <v>2730</v>
      </c>
      <c r="G4772" s="596" t="s">
        <v>2731</v>
      </c>
      <c r="H4772" s="597">
        <v>949355000</v>
      </c>
    </row>
    <row r="4773" spans="1:8">
      <c r="A4773" s="594" t="s">
        <v>132</v>
      </c>
      <c r="B4773" s="594" t="s">
        <v>2738</v>
      </c>
      <c r="C4773" s="594" t="s">
        <v>322</v>
      </c>
      <c r="D4773" s="594" t="s">
        <v>2662</v>
      </c>
      <c r="E4773" s="594" t="s">
        <v>189</v>
      </c>
      <c r="F4773" s="595" t="s">
        <v>411</v>
      </c>
      <c r="G4773" s="596" t="s">
        <v>190</v>
      </c>
      <c r="H4773" s="597">
        <v>792786000</v>
      </c>
    </row>
    <row r="4774" spans="1:8">
      <c r="A4774" s="594" t="s">
        <v>132</v>
      </c>
      <c r="B4774" s="594" t="s">
        <v>2738</v>
      </c>
      <c r="C4774" s="594" t="s">
        <v>322</v>
      </c>
      <c r="D4774" s="594" t="s">
        <v>2662</v>
      </c>
      <c r="E4774" s="594" t="s">
        <v>189</v>
      </c>
      <c r="F4774" s="594" t="s">
        <v>773</v>
      </c>
      <c r="G4774" s="596" t="s">
        <v>2695</v>
      </c>
      <c r="H4774" s="597">
        <v>1100000</v>
      </c>
    </row>
    <row r="4775" spans="1:8">
      <c r="A4775" s="594" t="s">
        <v>132</v>
      </c>
      <c r="B4775" s="594" t="s">
        <v>2738</v>
      </c>
      <c r="C4775" s="594" t="s">
        <v>322</v>
      </c>
      <c r="D4775" s="594" t="s">
        <v>2662</v>
      </c>
      <c r="E4775" s="594" t="s">
        <v>189</v>
      </c>
      <c r="F4775" s="594" t="s">
        <v>37</v>
      </c>
      <c r="G4775" s="596" t="s">
        <v>2696</v>
      </c>
      <c r="H4775" s="597">
        <v>4983000</v>
      </c>
    </row>
    <row r="4776" spans="1:8">
      <c r="A4776" s="594" t="s">
        <v>132</v>
      </c>
      <c r="B4776" s="594" t="s">
        <v>2738</v>
      </c>
      <c r="C4776" s="594" t="s">
        <v>322</v>
      </c>
      <c r="D4776" s="594" t="s">
        <v>2662</v>
      </c>
      <c r="E4776" s="594" t="s">
        <v>189</v>
      </c>
      <c r="F4776" s="594" t="s">
        <v>192</v>
      </c>
      <c r="G4776" s="596" t="s">
        <v>195</v>
      </c>
      <c r="H4776" s="597">
        <v>786703000</v>
      </c>
    </row>
    <row r="4777" spans="1:8">
      <c r="A4777" s="594" t="s">
        <v>132</v>
      </c>
      <c r="B4777" s="594" t="s">
        <v>2738</v>
      </c>
      <c r="C4777" s="594" t="s">
        <v>322</v>
      </c>
      <c r="D4777" s="594" t="s">
        <v>2662</v>
      </c>
      <c r="E4777" s="594" t="s">
        <v>194</v>
      </c>
      <c r="F4777" s="595" t="s">
        <v>411</v>
      </c>
      <c r="G4777" s="596" t="s">
        <v>195</v>
      </c>
      <c r="H4777" s="597">
        <v>230815000</v>
      </c>
    </row>
    <row r="4778" spans="1:8">
      <c r="A4778" s="594" t="s">
        <v>132</v>
      </c>
      <c r="B4778" s="594" t="s">
        <v>2738</v>
      </c>
      <c r="C4778" s="594" t="s">
        <v>322</v>
      </c>
      <c r="D4778" s="594" t="s">
        <v>2662</v>
      </c>
      <c r="E4778" s="594" t="s">
        <v>194</v>
      </c>
      <c r="F4778" s="594" t="s">
        <v>15</v>
      </c>
      <c r="G4778" s="596" t="s">
        <v>2701</v>
      </c>
      <c r="H4778" s="597">
        <v>10533000</v>
      </c>
    </row>
    <row r="4779" spans="1:8">
      <c r="A4779" s="594" t="s">
        <v>132</v>
      </c>
      <c r="B4779" s="594" t="s">
        <v>2738</v>
      </c>
      <c r="C4779" s="594" t="s">
        <v>322</v>
      </c>
      <c r="D4779" s="594" t="s">
        <v>2662</v>
      </c>
      <c r="E4779" s="594" t="s">
        <v>194</v>
      </c>
      <c r="F4779" s="594" t="s">
        <v>39</v>
      </c>
      <c r="G4779" s="596" t="s">
        <v>2702</v>
      </c>
      <c r="H4779" s="597">
        <v>8561000</v>
      </c>
    </row>
    <row r="4780" spans="1:8">
      <c r="A4780" s="594" t="s">
        <v>132</v>
      </c>
      <c r="B4780" s="594" t="s">
        <v>2738</v>
      </c>
      <c r="C4780" s="594" t="s">
        <v>322</v>
      </c>
      <c r="D4780" s="594" t="s">
        <v>2662</v>
      </c>
      <c r="E4780" s="594" t="s">
        <v>194</v>
      </c>
      <c r="F4780" s="594" t="s">
        <v>198</v>
      </c>
      <c r="G4780" s="596" t="s">
        <v>199</v>
      </c>
      <c r="H4780" s="597">
        <v>203265000</v>
      </c>
    </row>
    <row r="4781" spans="1:8">
      <c r="A4781" s="594" t="s">
        <v>132</v>
      </c>
      <c r="B4781" s="594" t="s">
        <v>2738</v>
      </c>
      <c r="C4781" s="594" t="s">
        <v>322</v>
      </c>
      <c r="D4781" s="594" t="s">
        <v>2662</v>
      </c>
      <c r="E4781" s="594" t="s">
        <v>194</v>
      </c>
      <c r="F4781" s="594" t="s">
        <v>200</v>
      </c>
      <c r="G4781" s="596" t="s">
        <v>201</v>
      </c>
      <c r="H4781" s="597">
        <v>8456000</v>
      </c>
    </row>
    <row r="4782" spans="1:8">
      <c r="A4782" s="594" t="s">
        <v>132</v>
      </c>
      <c r="B4782" s="594" t="s">
        <v>2738</v>
      </c>
      <c r="C4782" s="594" t="s">
        <v>322</v>
      </c>
      <c r="D4782" s="594" t="s">
        <v>2662</v>
      </c>
      <c r="E4782" s="594" t="s">
        <v>573</v>
      </c>
      <c r="F4782" s="595" t="s">
        <v>411</v>
      </c>
      <c r="G4782" s="596" t="s">
        <v>2703</v>
      </c>
      <c r="H4782" s="597">
        <v>53262000</v>
      </c>
    </row>
    <row r="4783" spans="1:8">
      <c r="A4783" s="594" t="s">
        <v>132</v>
      </c>
      <c r="B4783" s="594" t="s">
        <v>2738</v>
      </c>
      <c r="C4783" s="594" t="s">
        <v>322</v>
      </c>
      <c r="D4783" s="594" t="s">
        <v>2662</v>
      </c>
      <c r="E4783" s="594" t="s">
        <v>573</v>
      </c>
      <c r="F4783" s="594" t="s">
        <v>574</v>
      </c>
      <c r="G4783" s="596" t="s">
        <v>2704</v>
      </c>
      <c r="H4783" s="597">
        <v>53262000</v>
      </c>
    </row>
    <row r="4784" spans="1:8">
      <c r="A4784" s="594" t="s">
        <v>132</v>
      </c>
      <c r="B4784" s="594" t="s">
        <v>2738</v>
      </c>
      <c r="C4784" s="594" t="s">
        <v>322</v>
      </c>
      <c r="D4784" s="594" t="s">
        <v>2662</v>
      </c>
      <c r="E4784" s="594" t="s">
        <v>550</v>
      </c>
      <c r="F4784" s="595" t="s">
        <v>411</v>
      </c>
      <c r="G4784" s="596" t="s">
        <v>2705</v>
      </c>
      <c r="H4784" s="597">
        <v>53057250</v>
      </c>
    </row>
    <row r="4785" spans="1:8">
      <c r="A4785" s="594" t="s">
        <v>132</v>
      </c>
      <c r="B4785" s="594" t="s">
        <v>2738</v>
      </c>
      <c r="C4785" s="594" t="s">
        <v>322</v>
      </c>
      <c r="D4785" s="594" t="s">
        <v>2662</v>
      </c>
      <c r="E4785" s="594" t="s">
        <v>550</v>
      </c>
      <c r="F4785" s="594" t="s">
        <v>2706</v>
      </c>
      <c r="G4785" s="596" t="s">
        <v>72</v>
      </c>
      <c r="H4785" s="597">
        <v>53057250</v>
      </c>
    </row>
    <row r="4786" spans="1:8">
      <c r="A4786" s="594" t="s">
        <v>132</v>
      </c>
      <c r="B4786" s="594" t="s">
        <v>2738</v>
      </c>
      <c r="C4786" s="594" t="s">
        <v>322</v>
      </c>
      <c r="D4786" s="594" t="s">
        <v>2858</v>
      </c>
      <c r="E4786" s="595" t="s">
        <v>411</v>
      </c>
      <c r="F4786" s="595" t="s">
        <v>411</v>
      </c>
      <c r="G4786" s="596" t="s">
        <v>2859</v>
      </c>
      <c r="H4786" s="597">
        <v>1490000000</v>
      </c>
    </row>
    <row r="4787" spans="1:8">
      <c r="A4787" s="594" t="s">
        <v>132</v>
      </c>
      <c r="B4787" s="594" t="s">
        <v>2738</v>
      </c>
      <c r="C4787" s="594" t="s">
        <v>322</v>
      </c>
      <c r="D4787" s="594" t="s">
        <v>2858</v>
      </c>
      <c r="E4787" s="594" t="s">
        <v>260</v>
      </c>
      <c r="F4787" s="595" t="s">
        <v>411</v>
      </c>
      <c r="G4787" s="596" t="s">
        <v>261</v>
      </c>
      <c r="H4787" s="597">
        <v>1283950000</v>
      </c>
    </row>
    <row r="4788" spans="1:8">
      <c r="A4788" s="594" t="s">
        <v>132</v>
      </c>
      <c r="B4788" s="594" t="s">
        <v>2738</v>
      </c>
      <c r="C4788" s="594" t="s">
        <v>322</v>
      </c>
      <c r="D4788" s="594" t="s">
        <v>2858</v>
      </c>
      <c r="E4788" s="594" t="s">
        <v>260</v>
      </c>
      <c r="F4788" s="594" t="s">
        <v>262</v>
      </c>
      <c r="G4788" s="596" t="s">
        <v>2707</v>
      </c>
      <c r="H4788" s="597">
        <v>1283950000</v>
      </c>
    </row>
    <row r="4789" spans="1:8">
      <c r="A4789" s="594" t="s">
        <v>132</v>
      </c>
      <c r="B4789" s="594" t="s">
        <v>2738</v>
      </c>
      <c r="C4789" s="594" t="s">
        <v>322</v>
      </c>
      <c r="D4789" s="594" t="s">
        <v>2858</v>
      </c>
      <c r="E4789" s="594" t="s">
        <v>53</v>
      </c>
      <c r="F4789" s="595" t="s">
        <v>411</v>
      </c>
      <c r="G4789" s="596" t="s">
        <v>193</v>
      </c>
      <c r="H4789" s="597">
        <v>206050000</v>
      </c>
    </row>
    <row r="4790" spans="1:8">
      <c r="A4790" s="594" t="s">
        <v>132</v>
      </c>
      <c r="B4790" s="594" t="s">
        <v>2738</v>
      </c>
      <c r="C4790" s="594" t="s">
        <v>322</v>
      </c>
      <c r="D4790" s="594" t="s">
        <v>2858</v>
      </c>
      <c r="E4790" s="594" t="s">
        <v>53</v>
      </c>
      <c r="F4790" s="594" t="s">
        <v>56</v>
      </c>
      <c r="G4790" s="596" t="s">
        <v>57</v>
      </c>
      <c r="H4790" s="597">
        <v>206050000</v>
      </c>
    </row>
    <row r="4791" spans="1:8">
      <c r="A4791" s="594" t="s">
        <v>132</v>
      </c>
      <c r="B4791" s="594" t="s">
        <v>1360</v>
      </c>
      <c r="C4791" s="595" t="s">
        <v>411</v>
      </c>
      <c r="D4791" s="595" t="s">
        <v>411</v>
      </c>
      <c r="E4791" s="595" t="s">
        <v>411</v>
      </c>
      <c r="F4791" s="595" t="s">
        <v>411</v>
      </c>
      <c r="G4791" s="596" t="s">
        <v>1361</v>
      </c>
      <c r="H4791" s="597">
        <v>38430925249</v>
      </c>
    </row>
    <row r="4792" spans="1:8">
      <c r="A4792" s="594" t="s">
        <v>132</v>
      </c>
      <c r="B4792" s="594" t="s">
        <v>1360</v>
      </c>
      <c r="C4792" s="594" t="s">
        <v>570</v>
      </c>
      <c r="D4792" s="595" t="s">
        <v>411</v>
      </c>
      <c r="E4792" s="595" t="s">
        <v>411</v>
      </c>
      <c r="F4792" s="595" t="s">
        <v>411</v>
      </c>
      <c r="G4792" s="596" t="s">
        <v>2711</v>
      </c>
      <c r="H4792" s="597">
        <v>2124414053</v>
      </c>
    </row>
    <row r="4793" spans="1:8">
      <c r="A4793" s="594" t="s">
        <v>132</v>
      </c>
      <c r="B4793" s="594" t="s">
        <v>1360</v>
      </c>
      <c r="C4793" s="594" t="s">
        <v>570</v>
      </c>
      <c r="D4793" s="594" t="s">
        <v>2822</v>
      </c>
      <c r="E4793" s="595" t="s">
        <v>411</v>
      </c>
      <c r="F4793" s="595" t="s">
        <v>411</v>
      </c>
      <c r="G4793" s="596" t="s">
        <v>2823</v>
      </c>
      <c r="H4793" s="597">
        <v>307200000</v>
      </c>
    </row>
    <row r="4794" spans="1:8">
      <c r="A4794" s="594" t="s">
        <v>132</v>
      </c>
      <c r="B4794" s="594" t="s">
        <v>1360</v>
      </c>
      <c r="C4794" s="594" t="s">
        <v>570</v>
      </c>
      <c r="D4794" s="594" t="s">
        <v>2822</v>
      </c>
      <c r="E4794" s="594" t="s">
        <v>738</v>
      </c>
      <c r="F4794" s="595" t="s">
        <v>411</v>
      </c>
      <c r="G4794" s="596" t="s">
        <v>739</v>
      </c>
      <c r="H4794" s="597">
        <v>307200000</v>
      </c>
    </row>
    <row r="4795" spans="1:8">
      <c r="A4795" s="594" t="s">
        <v>132</v>
      </c>
      <c r="B4795" s="594" t="s">
        <v>1360</v>
      </c>
      <c r="C4795" s="594" t="s">
        <v>570</v>
      </c>
      <c r="D4795" s="594" t="s">
        <v>2822</v>
      </c>
      <c r="E4795" s="594" t="s">
        <v>738</v>
      </c>
      <c r="F4795" s="594" t="s">
        <v>296</v>
      </c>
      <c r="G4795" s="596" t="s">
        <v>297</v>
      </c>
      <c r="H4795" s="597">
        <v>307200000</v>
      </c>
    </row>
    <row r="4796" spans="1:8">
      <c r="A4796" s="594" t="s">
        <v>132</v>
      </c>
      <c r="B4796" s="594" t="s">
        <v>1360</v>
      </c>
      <c r="C4796" s="594" t="s">
        <v>570</v>
      </c>
      <c r="D4796" s="594" t="s">
        <v>2713</v>
      </c>
      <c r="E4796" s="595" t="s">
        <v>411</v>
      </c>
      <c r="F4796" s="595" t="s">
        <v>411</v>
      </c>
      <c r="G4796" s="596" t="s">
        <v>2714</v>
      </c>
      <c r="H4796" s="597">
        <v>1817214053</v>
      </c>
    </row>
    <row r="4797" spans="1:8">
      <c r="A4797" s="594" t="s">
        <v>132</v>
      </c>
      <c r="B4797" s="594" t="s">
        <v>1360</v>
      </c>
      <c r="C4797" s="594" t="s">
        <v>570</v>
      </c>
      <c r="D4797" s="594" t="s">
        <v>2713</v>
      </c>
      <c r="E4797" s="594" t="s">
        <v>148</v>
      </c>
      <c r="F4797" s="595" t="s">
        <v>411</v>
      </c>
      <c r="G4797" s="596" t="s">
        <v>149</v>
      </c>
      <c r="H4797" s="597">
        <v>27724600</v>
      </c>
    </row>
    <row r="4798" spans="1:8">
      <c r="A4798" s="594" t="s">
        <v>132</v>
      </c>
      <c r="B4798" s="594" t="s">
        <v>1360</v>
      </c>
      <c r="C4798" s="594" t="s">
        <v>570</v>
      </c>
      <c r="D4798" s="594" t="s">
        <v>2713</v>
      </c>
      <c r="E4798" s="594" t="s">
        <v>148</v>
      </c>
      <c r="F4798" s="594" t="s">
        <v>1075</v>
      </c>
      <c r="G4798" s="596" t="s">
        <v>2666</v>
      </c>
      <c r="H4798" s="597">
        <v>27724600</v>
      </c>
    </row>
    <row r="4799" spans="1:8">
      <c r="A4799" s="594" t="s">
        <v>132</v>
      </c>
      <c r="B4799" s="594" t="s">
        <v>1360</v>
      </c>
      <c r="C4799" s="594" t="s">
        <v>570</v>
      </c>
      <c r="D4799" s="594" t="s">
        <v>2713</v>
      </c>
      <c r="E4799" s="594" t="s">
        <v>177</v>
      </c>
      <c r="F4799" s="595" t="s">
        <v>411</v>
      </c>
      <c r="G4799" s="596" t="s">
        <v>178</v>
      </c>
      <c r="H4799" s="597">
        <v>4895700</v>
      </c>
    </row>
    <row r="4800" spans="1:8">
      <c r="A4800" s="594" t="s">
        <v>132</v>
      </c>
      <c r="B4800" s="594" t="s">
        <v>1360</v>
      </c>
      <c r="C4800" s="594" t="s">
        <v>570</v>
      </c>
      <c r="D4800" s="594" t="s">
        <v>2713</v>
      </c>
      <c r="E4800" s="594" t="s">
        <v>177</v>
      </c>
      <c r="F4800" s="594" t="s">
        <v>181</v>
      </c>
      <c r="G4800" s="596" t="s">
        <v>182</v>
      </c>
      <c r="H4800" s="597">
        <v>3905700</v>
      </c>
    </row>
    <row r="4801" spans="1:8">
      <c r="A4801" s="594" t="s">
        <v>132</v>
      </c>
      <c r="B4801" s="594" t="s">
        <v>1360</v>
      </c>
      <c r="C4801" s="594" t="s">
        <v>570</v>
      </c>
      <c r="D4801" s="594" t="s">
        <v>2713</v>
      </c>
      <c r="E4801" s="594" t="s">
        <v>177</v>
      </c>
      <c r="F4801" s="594" t="s">
        <v>1290</v>
      </c>
      <c r="G4801" s="596" t="s">
        <v>2721</v>
      </c>
      <c r="H4801" s="597">
        <v>990000</v>
      </c>
    </row>
    <row r="4802" spans="1:8">
      <c r="A4802" s="594" t="s">
        <v>132</v>
      </c>
      <c r="B4802" s="594" t="s">
        <v>1360</v>
      </c>
      <c r="C4802" s="594" t="s">
        <v>570</v>
      </c>
      <c r="D4802" s="594" t="s">
        <v>2713</v>
      </c>
      <c r="E4802" s="594" t="s">
        <v>240</v>
      </c>
      <c r="F4802" s="595" t="s">
        <v>411</v>
      </c>
      <c r="G4802" s="596" t="s">
        <v>241</v>
      </c>
      <c r="H4802" s="597">
        <v>54400000</v>
      </c>
    </row>
    <row r="4803" spans="1:8">
      <c r="A4803" s="594" t="s">
        <v>132</v>
      </c>
      <c r="B4803" s="594" t="s">
        <v>1360</v>
      </c>
      <c r="C4803" s="594" t="s">
        <v>570</v>
      </c>
      <c r="D4803" s="594" t="s">
        <v>2713</v>
      </c>
      <c r="E4803" s="594" t="s">
        <v>240</v>
      </c>
      <c r="F4803" s="594" t="s">
        <v>242</v>
      </c>
      <c r="G4803" s="596" t="s">
        <v>243</v>
      </c>
      <c r="H4803" s="597">
        <v>25000000</v>
      </c>
    </row>
    <row r="4804" spans="1:8">
      <c r="A4804" s="594" t="s">
        <v>132</v>
      </c>
      <c r="B4804" s="594" t="s">
        <v>1360</v>
      </c>
      <c r="C4804" s="594" t="s">
        <v>570</v>
      </c>
      <c r="D4804" s="594" t="s">
        <v>2713</v>
      </c>
      <c r="E4804" s="594" t="s">
        <v>240</v>
      </c>
      <c r="F4804" s="594" t="s">
        <v>728</v>
      </c>
      <c r="G4804" s="596" t="s">
        <v>729</v>
      </c>
      <c r="H4804" s="597">
        <v>3000000</v>
      </c>
    </row>
    <row r="4805" spans="1:8">
      <c r="A4805" s="594" t="s">
        <v>132</v>
      </c>
      <c r="B4805" s="594" t="s">
        <v>1360</v>
      </c>
      <c r="C4805" s="594" t="s">
        <v>570</v>
      </c>
      <c r="D4805" s="594" t="s">
        <v>2713</v>
      </c>
      <c r="E4805" s="594" t="s">
        <v>240</v>
      </c>
      <c r="F4805" s="594" t="s">
        <v>731</v>
      </c>
      <c r="G4805" s="596" t="s">
        <v>732</v>
      </c>
      <c r="H4805" s="597">
        <v>8000000</v>
      </c>
    </row>
    <row r="4806" spans="1:8">
      <c r="A4806" s="594" t="s">
        <v>132</v>
      </c>
      <c r="B4806" s="594" t="s">
        <v>1360</v>
      </c>
      <c r="C4806" s="594" t="s">
        <v>570</v>
      </c>
      <c r="D4806" s="594" t="s">
        <v>2713</v>
      </c>
      <c r="E4806" s="594" t="s">
        <v>240</v>
      </c>
      <c r="F4806" s="594" t="s">
        <v>735</v>
      </c>
      <c r="G4806" s="596" t="s">
        <v>193</v>
      </c>
      <c r="H4806" s="597">
        <v>18400000</v>
      </c>
    </row>
    <row r="4807" spans="1:8">
      <c r="A4807" s="594" t="s">
        <v>132</v>
      </c>
      <c r="B4807" s="594" t="s">
        <v>1360</v>
      </c>
      <c r="C4807" s="594" t="s">
        <v>570</v>
      </c>
      <c r="D4807" s="594" t="s">
        <v>2713</v>
      </c>
      <c r="E4807" s="594" t="s">
        <v>183</v>
      </c>
      <c r="F4807" s="595" t="s">
        <v>411</v>
      </c>
      <c r="G4807" s="596" t="s">
        <v>184</v>
      </c>
      <c r="H4807" s="597">
        <v>8193000</v>
      </c>
    </row>
    <row r="4808" spans="1:8">
      <c r="A4808" s="594" t="s">
        <v>132</v>
      </c>
      <c r="B4808" s="594" t="s">
        <v>1360</v>
      </c>
      <c r="C4808" s="594" t="s">
        <v>570</v>
      </c>
      <c r="D4808" s="594" t="s">
        <v>2713</v>
      </c>
      <c r="E4808" s="594" t="s">
        <v>183</v>
      </c>
      <c r="F4808" s="594" t="s">
        <v>587</v>
      </c>
      <c r="G4808" s="596" t="s">
        <v>588</v>
      </c>
      <c r="H4808" s="597">
        <v>4393000</v>
      </c>
    </row>
    <row r="4809" spans="1:8">
      <c r="A4809" s="594" t="s">
        <v>132</v>
      </c>
      <c r="B4809" s="594" t="s">
        <v>1360</v>
      </c>
      <c r="C4809" s="594" t="s">
        <v>570</v>
      </c>
      <c r="D4809" s="594" t="s">
        <v>2713</v>
      </c>
      <c r="E4809" s="594" t="s">
        <v>183</v>
      </c>
      <c r="F4809" s="594" t="s">
        <v>736</v>
      </c>
      <c r="G4809" s="596" t="s">
        <v>737</v>
      </c>
      <c r="H4809" s="597">
        <v>1350000</v>
      </c>
    </row>
    <row r="4810" spans="1:8">
      <c r="A4810" s="594" t="s">
        <v>132</v>
      </c>
      <c r="B4810" s="594" t="s">
        <v>1360</v>
      </c>
      <c r="C4810" s="594" t="s">
        <v>570</v>
      </c>
      <c r="D4810" s="594" t="s">
        <v>2713</v>
      </c>
      <c r="E4810" s="594" t="s">
        <v>183</v>
      </c>
      <c r="F4810" s="594" t="s">
        <v>185</v>
      </c>
      <c r="G4810" s="596" t="s">
        <v>186</v>
      </c>
      <c r="H4810" s="597">
        <v>2450000</v>
      </c>
    </row>
    <row r="4811" spans="1:8">
      <c r="A4811" s="594" t="s">
        <v>132</v>
      </c>
      <c r="B4811" s="594" t="s">
        <v>1360</v>
      </c>
      <c r="C4811" s="594" t="s">
        <v>570</v>
      </c>
      <c r="D4811" s="594" t="s">
        <v>2713</v>
      </c>
      <c r="E4811" s="594" t="s">
        <v>738</v>
      </c>
      <c r="F4811" s="595" t="s">
        <v>411</v>
      </c>
      <c r="G4811" s="596" t="s">
        <v>739</v>
      </c>
      <c r="H4811" s="597">
        <v>1722000753</v>
      </c>
    </row>
    <row r="4812" spans="1:8">
      <c r="A4812" s="594" t="s">
        <v>132</v>
      </c>
      <c r="B4812" s="594" t="s">
        <v>1360</v>
      </c>
      <c r="C4812" s="594" t="s">
        <v>570</v>
      </c>
      <c r="D4812" s="594" t="s">
        <v>2713</v>
      </c>
      <c r="E4812" s="594" t="s">
        <v>738</v>
      </c>
      <c r="F4812" s="594" t="s">
        <v>740</v>
      </c>
      <c r="G4812" s="596" t="s">
        <v>741</v>
      </c>
      <c r="H4812" s="597">
        <v>28000000</v>
      </c>
    </row>
    <row r="4813" spans="1:8">
      <c r="A4813" s="594" t="s">
        <v>132</v>
      </c>
      <c r="B4813" s="594" t="s">
        <v>1360</v>
      </c>
      <c r="C4813" s="594" t="s">
        <v>570</v>
      </c>
      <c r="D4813" s="594" t="s">
        <v>2713</v>
      </c>
      <c r="E4813" s="594" t="s">
        <v>738</v>
      </c>
      <c r="F4813" s="594" t="s">
        <v>296</v>
      </c>
      <c r="G4813" s="596" t="s">
        <v>297</v>
      </c>
      <c r="H4813" s="597">
        <v>1694000753</v>
      </c>
    </row>
    <row r="4814" spans="1:8">
      <c r="A4814" s="594" t="s">
        <v>132</v>
      </c>
      <c r="B4814" s="594" t="s">
        <v>1360</v>
      </c>
      <c r="C4814" s="594" t="s">
        <v>577</v>
      </c>
      <c r="D4814" s="595" t="s">
        <v>411</v>
      </c>
      <c r="E4814" s="595" t="s">
        <v>411</v>
      </c>
      <c r="F4814" s="595" t="s">
        <v>411</v>
      </c>
      <c r="G4814" s="596" t="s">
        <v>2748</v>
      </c>
      <c r="H4814" s="597">
        <v>3866011196</v>
      </c>
    </row>
    <row r="4815" spans="1:8">
      <c r="A4815" s="594" t="s">
        <v>132</v>
      </c>
      <c r="B4815" s="594" t="s">
        <v>1360</v>
      </c>
      <c r="C4815" s="594" t="s">
        <v>577</v>
      </c>
      <c r="D4815" s="594" t="s">
        <v>265</v>
      </c>
      <c r="E4815" s="595" t="s">
        <v>411</v>
      </c>
      <c r="F4815" s="595" t="s">
        <v>411</v>
      </c>
      <c r="G4815" s="596" t="s">
        <v>2849</v>
      </c>
      <c r="H4815" s="597">
        <v>3866011196</v>
      </c>
    </row>
    <row r="4816" spans="1:8">
      <c r="A4816" s="594" t="s">
        <v>132</v>
      </c>
      <c r="B4816" s="594" t="s">
        <v>1360</v>
      </c>
      <c r="C4816" s="594" t="s">
        <v>577</v>
      </c>
      <c r="D4816" s="594" t="s">
        <v>265</v>
      </c>
      <c r="E4816" s="594" t="s">
        <v>142</v>
      </c>
      <c r="F4816" s="595" t="s">
        <v>411</v>
      </c>
      <c r="G4816" s="596" t="s">
        <v>143</v>
      </c>
      <c r="H4816" s="597">
        <v>543579959</v>
      </c>
    </row>
    <row r="4817" spans="1:8">
      <c r="A4817" s="594" t="s">
        <v>132</v>
      </c>
      <c r="B4817" s="594" t="s">
        <v>1360</v>
      </c>
      <c r="C4817" s="594" t="s">
        <v>577</v>
      </c>
      <c r="D4817" s="594" t="s">
        <v>265</v>
      </c>
      <c r="E4817" s="594" t="s">
        <v>142</v>
      </c>
      <c r="F4817" s="594" t="s">
        <v>144</v>
      </c>
      <c r="G4817" s="596" t="s">
        <v>2664</v>
      </c>
      <c r="H4817" s="597">
        <v>543579959</v>
      </c>
    </row>
    <row r="4818" spans="1:8">
      <c r="A4818" s="594" t="s">
        <v>132</v>
      </c>
      <c r="B4818" s="594" t="s">
        <v>1360</v>
      </c>
      <c r="C4818" s="594" t="s">
        <v>577</v>
      </c>
      <c r="D4818" s="594" t="s">
        <v>265</v>
      </c>
      <c r="E4818" s="594" t="s">
        <v>202</v>
      </c>
      <c r="F4818" s="595" t="s">
        <v>411</v>
      </c>
      <c r="G4818" s="596" t="s">
        <v>2719</v>
      </c>
      <c r="H4818" s="597">
        <v>353031702</v>
      </c>
    </row>
    <row r="4819" spans="1:8">
      <c r="A4819" s="594" t="s">
        <v>132</v>
      </c>
      <c r="B4819" s="594" t="s">
        <v>1360</v>
      </c>
      <c r="C4819" s="594" t="s">
        <v>577</v>
      </c>
      <c r="D4819" s="594" t="s">
        <v>265</v>
      </c>
      <c r="E4819" s="594" t="s">
        <v>202</v>
      </c>
      <c r="F4819" s="594" t="s">
        <v>767</v>
      </c>
      <c r="G4819" s="596" t="s">
        <v>2720</v>
      </c>
      <c r="H4819" s="597">
        <v>353031702</v>
      </c>
    </row>
    <row r="4820" spans="1:8">
      <c r="A4820" s="594" t="s">
        <v>132</v>
      </c>
      <c r="B4820" s="594" t="s">
        <v>1360</v>
      </c>
      <c r="C4820" s="594" t="s">
        <v>577</v>
      </c>
      <c r="D4820" s="594" t="s">
        <v>265</v>
      </c>
      <c r="E4820" s="594" t="s">
        <v>148</v>
      </c>
      <c r="F4820" s="595" t="s">
        <v>411</v>
      </c>
      <c r="G4820" s="596" t="s">
        <v>149</v>
      </c>
      <c r="H4820" s="597">
        <v>199460331</v>
      </c>
    </row>
    <row r="4821" spans="1:8">
      <c r="A4821" s="594" t="s">
        <v>132</v>
      </c>
      <c r="B4821" s="594" t="s">
        <v>1360</v>
      </c>
      <c r="C4821" s="594" t="s">
        <v>577</v>
      </c>
      <c r="D4821" s="594" t="s">
        <v>265</v>
      </c>
      <c r="E4821" s="594" t="s">
        <v>148</v>
      </c>
      <c r="F4821" s="594" t="s">
        <v>223</v>
      </c>
      <c r="G4821" s="596" t="s">
        <v>224</v>
      </c>
      <c r="H4821" s="597">
        <v>12403590</v>
      </c>
    </row>
    <row r="4822" spans="1:8">
      <c r="A4822" s="594" t="s">
        <v>132</v>
      </c>
      <c r="B4822" s="594" t="s">
        <v>1360</v>
      </c>
      <c r="C4822" s="594" t="s">
        <v>577</v>
      </c>
      <c r="D4822" s="594" t="s">
        <v>265</v>
      </c>
      <c r="E4822" s="594" t="s">
        <v>148</v>
      </c>
      <c r="F4822" s="594" t="s">
        <v>1075</v>
      </c>
      <c r="G4822" s="596" t="s">
        <v>2666</v>
      </c>
      <c r="H4822" s="597">
        <v>93991741</v>
      </c>
    </row>
    <row r="4823" spans="1:8">
      <c r="A4823" s="594" t="s">
        <v>132</v>
      </c>
      <c r="B4823" s="594" t="s">
        <v>1360</v>
      </c>
      <c r="C4823" s="594" t="s">
        <v>577</v>
      </c>
      <c r="D4823" s="594" t="s">
        <v>265</v>
      </c>
      <c r="E4823" s="594" t="s">
        <v>148</v>
      </c>
      <c r="F4823" s="594" t="s">
        <v>26</v>
      </c>
      <c r="G4823" s="596" t="s">
        <v>2727</v>
      </c>
      <c r="H4823" s="597">
        <v>56368000</v>
      </c>
    </row>
    <row r="4824" spans="1:8">
      <c r="A4824" s="594" t="s">
        <v>132</v>
      </c>
      <c r="B4824" s="594" t="s">
        <v>1360</v>
      </c>
      <c r="C4824" s="594" t="s">
        <v>577</v>
      </c>
      <c r="D4824" s="594" t="s">
        <v>265</v>
      </c>
      <c r="E4824" s="594" t="s">
        <v>148</v>
      </c>
      <c r="F4824" s="594" t="s">
        <v>150</v>
      </c>
      <c r="G4824" s="596" t="s">
        <v>151</v>
      </c>
      <c r="H4824" s="597">
        <v>13885000</v>
      </c>
    </row>
    <row r="4825" spans="1:8">
      <c r="A4825" s="594" t="s">
        <v>132</v>
      </c>
      <c r="B4825" s="594" t="s">
        <v>1360</v>
      </c>
      <c r="C4825" s="594" t="s">
        <v>577</v>
      </c>
      <c r="D4825" s="594" t="s">
        <v>265</v>
      </c>
      <c r="E4825" s="594" t="s">
        <v>148</v>
      </c>
      <c r="F4825" s="594" t="s">
        <v>457</v>
      </c>
      <c r="G4825" s="596" t="s">
        <v>458</v>
      </c>
      <c r="H4825" s="597">
        <v>7500000</v>
      </c>
    </row>
    <row r="4826" spans="1:8">
      <c r="A4826" s="594" t="s">
        <v>132</v>
      </c>
      <c r="B4826" s="594" t="s">
        <v>1360</v>
      </c>
      <c r="C4826" s="594" t="s">
        <v>577</v>
      </c>
      <c r="D4826" s="594" t="s">
        <v>265</v>
      </c>
      <c r="E4826" s="594" t="s">
        <v>148</v>
      </c>
      <c r="F4826" s="594" t="s">
        <v>227</v>
      </c>
      <c r="G4826" s="596" t="s">
        <v>2669</v>
      </c>
      <c r="H4826" s="597">
        <v>15312000</v>
      </c>
    </row>
    <row r="4827" spans="1:8">
      <c r="A4827" s="594" t="s">
        <v>132</v>
      </c>
      <c r="B4827" s="594" t="s">
        <v>1360</v>
      </c>
      <c r="C4827" s="594" t="s">
        <v>577</v>
      </c>
      <c r="D4827" s="594" t="s">
        <v>265</v>
      </c>
      <c r="E4827" s="594" t="s">
        <v>582</v>
      </c>
      <c r="F4827" s="595" t="s">
        <v>411</v>
      </c>
      <c r="G4827" s="596" t="s">
        <v>583</v>
      </c>
      <c r="H4827" s="597">
        <v>20816000</v>
      </c>
    </row>
    <row r="4828" spans="1:8">
      <c r="A4828" s="594" t="s">
        <v>132</v>
      </c>
      <c r="B4828" s="594" t="s">
        <v>1360</v>
      </c>
      <c r="C4828" s="594" t="s">
        <v>577</v>
      </c>
      <c r="D4828" s="594" t="s">
        <v>265</v>
      </c>
      <c r="E4828" s="594" t="s">
        <v>582</v>
      </c>
      <c r="F4828" s="594" t="s">
        <v>584</v>
      </c>
      <c r="G4828" s="596" t="s">
        <v>2670</v>
      </c>
      <c r="H4828" s="597">
        <v>20816000</v>
      </c>
    </row>
    <row r="4829" spans="1:8">
      <c r="A4829" s="594" t="s">
        <v>132</v>
      </c>
      <c r="B4829" s="594" t="s">
        <v>1360</v>
      </c>
      <c r="C4829" s="594" t="s">
        <v>577</v>
      </c>
      <c r="D4829" s="594" t="s">
        <v>265</v>
      </c>
      <c r="E4829" s="594" t="s">
        <v>152</v>
      </c>
      <c r="F4829" s="595" t="s">
        <v>411</v>
      </c>
      <c r="G4829" s="596" t="s">
        <v>153</v>
      </c>
      <c r="H4829" s="597">
        <v>415828073</v>
      </c>
    </row>
    <row r="4830" spans="1:8">
      <c r="A4830" s="594" t="s">
        <v>132</v>
      </c>
      <c r="B4830" s="594" t="s">
        <v>1360</v>
      </c>
      <c r="C4830" s="594" t="s">
        <v>577</v>
      </c>
      <c r="D4830" s="594" t="s">
        <v>265</v>
      </c>
      <c r="E4830" s="594" t="s">
        <v>152</v>
      </c>
      <c r="F4830" s="594" t="s">
        <v>480</v>
      </c>
      <c r="G4830" s="596" t="s">
        <v>481</v>
      </c>
      <c r="H4830" s="597">
        <v>21598073</v>
      </c>
    </row>
    <row r="4831" spans="1:8">
      <c r="A4831" s="594" t="s">
        <v>132</v>
      </c>
      <c r="B4831" s="594" t="s">
        <v>1360</v>
      </c>
      <c r="C4831" s="594" t="s">
        <v>577</v>
      </c>
      <c r="D4831" s="594" t="s">
        <v>265</v>
      </c>
      <c r="E4831" s="594" t="s">
        <v>152</v>
      </c>
      <c r="F4831" s="594" t="s">
        <v>606</v>
      </c>
      <c r="G4831" s="596" t="s">
        <v>195</v>
      </c>
      <c r="H4831" s="597">
        <v>394230000</v>
      </c>
    </row>
    <row r="4832" spans="1:8">
      <c r="A4832" s="594" t="s">
        <v>132</v>
      </c>
      <c r="B4832" s="594" t="s">
        <v>1360</v>
      </c>
      <c r="C4832" s="594" t="s">
        <v>577</v>
      </c>
      <c r="D4832" s="594" t="s">
        <v>265</v>
      </c>
      <c r="E4832" s="594" t="s">
        <v>156</v>
      </c>
      <c r="F4832" s="595" t="s">
        <v>411</v>
      </c>
      <c r="G4832" s="596" t="s">
        <v>514</v>
      </c>
      <c r="H4832" s="597">
        <v>265796971</v>
      </c>
    </row>
    <row r="4833" spans="1:8">
      <c r="A4833" s="594" t="s">
        <v>132</v>
      </c>
      <c r="B4833" s="594" t="s">
        <v>1360</v>
      </c>
      <c r="C4833" s="594" t="s">
        <v>577</v>
      </c>
      <c r="D4833" s="594" t="s">
        <v>265</v>
      </c>
      <c r="E4833" s="594" t="s">
        <v>156</v>
      </c>
      <c r="F4833" s="594" t="s">
        <v>157</v>
      </c>
      <c r="G4833" s="596" t="s">
        <v>158</v>
      </c>
      <c r="H4833" s="597">
        <v>202103791</v>
      </c>
    </row>
    <row r="4834" spans="1:8">
      <c r="A4834" s="594" t="s">
        <v>132</v>
      </c>
      <c r="B4834" s="594" t="s">
        <v>1360</v>
      </c>
      <c r="C4834" s="594" t="s">
        <v>577</v>
      </c>
      <c r="D4834" s="594" t="s">
        <v>265</v>
      </c>
      <c r="E4834" s="594" t="s">
        <v>156</v>
      </c>
      <c r="F4834" s="594" t="s">
        <v>159</v>
      </c>
      <c r="G4834" s="596" t="s">
        <v>160</v>
      </c>
      <c r="H4834" s="597">
        <v>34646364</v>
      </c>
    </row>
    <row r="4835" spans="1:8">
      <c r="A4835" s="594" t="s">
        <v>132</v>
      </c>
      <c r="B4835" s="594" t="s">
        <v>1360</v>
      </c>
      <c r="C4835" s="594" t="s">
        <v>577</v>
      </c>
      <c r="D4835" s="594" t="s">
        <v>265</v>
      </c>
      <c r="E4835" s="594" t="s">
        <v>156</v>
      </c>
      <c r="F4835" s="594" t="s">
        <v>161</v>
      </c>
      <c r="G4835" s="596" t="s">
        <v>162</v>
      </c>
      <c r="H4835" s="597">
        <v>16722274</v>
      </c>
    </row>
    <row r="4836" spans="1:8">
      <c r="A4836" s="594" t="s">
        <v>132</v>
      </c>
      <c r="B4836" s="594" t="s">
        <v>1360</v>
      </c>
      <c r="C4836" s="594" t="s">
        <v>577</v>
      </c>
      <c r="D4836" s="594" t="s">
        <v>265</v>
      </c>
      <c r="E4836" s="594" t="s">
        <v>156</v>
      </c>
      <c r="F4836" s="594" t="s">
        <v>1</v>
      </c>
      <c r="G4836" s="596" t="s">
        <v>2</v>
      </c>
      <c r="H4836" s="597">
        <v>12324542</v>
      </c>
    </row>
    <row r="4837" spans="1:8">
      <c r="A4837" s="594" t="s">
        <v>132</v>
      </c>
      <c r="B4837" s="594" t="s">
        <v>1360</v>
      </c>
      <c r="C4837" s="594" t="s">
        <v>577</v>
      </c>
      <c r="D4837" s="594" t="s">
        <v>265</v>
      </c>
      <c r="E4837" s="594" t="s">
        <v>163</v>
      </c>
      <c r="F4837" s="595" t="s">
        <v>411</v>
      </c>
      <c r="G4837" s="596" t="s">
        <v>164</v>
      </c>
      <c r="H4837" s="597">
        <v>341804043</v>
      </c>
    </row>
    <row r="4838" spans="1:8">
      <c r="A4838" s="594" t="s">
        <v>132</v>
      </c>
      <c r="B4838" s="594" t="s">
        <v>1360</v>
      </c>
      <c r="C4838" s="594" t="s">
        <v>577</v>
      </c>
      <c r="D4838" s="594" t="s">
        <v>265</v>
      </c>
      <c r="E4838" s="594" t="s">
        <v>163</v>
      </c>
      <c r="F4838" s="594" t="s">
        <v>1060</v>
      </c>
      <c r="G4838" s="596" t="s">
        <v>2672</v>
      </c>
      <c r="H4838" s="597">
        <v>338680043</v>
      </c>
    </row>
    <row r="4839" spans="1:8">
      <c r="A4839" s="594" t="s">
        <v>132</v>
      </c>
      <c r="B4839" s="594" t="s">
        <v>1360</v>
      </c>
      <c r="C4839" s="594" t="s">
        <v>577</v>
      </c>
      <c r="D4839" s="594" t="s">
        <v>265</v>
      </c>
      <c r="E4839" s="594" t="s">
        <v>163</v>
      </c>
      <c r="F4839" s="594" t="s">
        <v>165</v>
      </c>
      <c r="G4839" s="596" t="s">
        <v>195</v>
      </c>
      <c r="H4839" s="597">
        <v>3124000</v>
      </c>
    </row>
    <row r="4840" spans="1:8">
      <c r="A4840" s="594" t="s">
        <v>132</v>
      </c>
      <c r="B4840" s="594" t="s">
        <v>1360</v>
      </c>
      <c r="C4840" s="594" t="s">
        <v>577</v>
      </c>
      <c r="D4840" s="594" t="s">
        <v>265</v>
      </c>
      <c r="E4840" s="594" t="s">
        <v>167</v>
      </c>
      <c r="F4840" s="595" t="s">
        <v>411</v>
      </c>
      <c r="G4840" s="596" t="s">
        <v>168</v>
      </c>
      <c r="H4840" s="597">
        <v>38058100</v>
      </c>
    </row>
    <row r="4841" spans="1:8">
      <c r="A4841" s="594" t="s">
        <v>132</v>
      </c>
      <c r="B4841" s="594" t="s">
        <v>1360</v>
      </c>
      <c r="C4841" s="594" t="s">
        <v>577</v>
      </c>
      <c r="D4841" s="594" t="s">
        <v>265</v>
      </c>
      <c r="E4841" s="594" t="s">
        <v>167</v>
      </c>
      <c r="F4841" s="594" t="s">
        <v>228</v>
      </c>
      <c r="G4841" s="596" t="s">
        <v>2673</v>
      </c>
      <c r="H4841" s="597">
        <v>35590700</v>
      </c>
    </row>
    <row r="4842" spans="1:8">
      <c r="A4842" s="594" t="s">
        <v>132</v>
      </c>
      <c r="B4842" s="594" t="s">
        <v>1360</v>
      </c>
      <c r="C4842" s="594" t="s">
        <v>577</v>
      </c>
      <c r="D4842" s="594" t="s">
        <v>265</v>
      </c>
      <c r="E4842" s="594" t="s">
        <v>167</v>
      </c>
      <c r="F4842" s="594" t="s">
        <v>169</v>
      </c>
      <c r="G4842" s="596" t="s">
        <v>2674</v>
      </c>
      <c r="H4842" s="597">
        <v>2467400</v>
      </c>
    </row>
    <row r="4843" spans="1:8">
      <c r="A4843" s="594" t="s">
        <v>132</v>
      </c>
      <c r="B4843" s="594" t="s">
        <v>1360</v>
      </c>
      <c r="C4843" s="594" t="s">
        <v>577</v>
      </c>
      <c r="D4843" s="594" t="s">
        <v>265</v>
      </c>
      <c r="E4843" s="594" t="s">
        <v>171</v>
      </c>
      <c r="F4843" s="595" t="s">
        <v>411</v>
      </c>
      <c r="G4843" s="596" t="s">
        <v>2677</v>
      </c>
      <c r="H4843" s="597">
        <v>108151000</v>
      </c>
    </row>
    <row r="4844" spans="1:8">
      <c r="A4844" s="594" t="s">
        <v>132</v>
      </c>
      <c r="B4844" s="594" t="s">
        <v>1360</v>
      </c>
      <c r="C4844" s="594" t="s">
        <v>577</v>
      </c>
      <c r="D4844" s="594" t="s">
        <v>265</v>
      </c>
      <c r="E4844" s="594" t="s">
        <v>171</v>
      </c>
      <c r="F4844" s="594" t="s">
        <v>173</v>
      </c>
      <c r="G4844" s="596" t="s">
        <v>174</v>
      </c>
      <c r="H4844" s="597">
        <v>51861000</v>
      </c>
    </row>
    <row r="4845" spans="1:8">
      <c r="A4845" s="594" t="s">
        <v>132</v>
      </c>
      <c r="B4845" s="594" t="s">
        <v>1360</v>
      </c>
      <c r="C4845" s="594" t="s">
        <v>577</v>
      </c>
      <c r="D4845" s="594" t="s">
        <v>265</v>
      </c>
      <c r="E4845" s="594" t="s">
        <v>171</v>
      </c>
      <c r="F4845" s="594" t="s">
        <v>216</v>
      </c>
      <c r="G4845" s="596" t="s">
        <v>217</v>
      </c>
      <c r="H4845" s="597">
        <v>21500000</v>
      </c>
    </row>
    <row r="4846" spans="1:8">
      <c r="A4846" s="594" t="s">
        <v>132</v>
      </c>
      <c r="B4846" s="594" t="s">
        <v>1360</v>
      </c>
      <c r="C4846" s="594" t="s">
        <v>577</v>
      </c>
      <c r="D4846" s="594" t="s">
        <v>265</v>
      </c>
      <c r="E4846" s="594" t="s">
        <v>171</v>
      </c>
      <c r="F4846" s="594" t="s">
        <v>5</v>
      </c>
      <c r="G4846" s="596" t="s">
        <v>2678</v>
      </c>
      <c r="H4846" s="597">
        <v>12050000</v>
      </c>
    </row>
    <row r="4847" spans="1:8">
      <c r="A4847" s="594" t="s">
        <v>132</v>
      </c>
      <c r="B4847" s="594" t="s">
        <v>1360</v>
      </c>
      <c r="C4847" s="594" t="s">
        <v>577</v>
      </c>
      <c r="D4847" s="594" t="s">
        <v>265</v>
      </c>
      <c r="E4847" s="594" t="s">
        <v>171</v>
      </c>
      <c r="F4847" s="594" t="s">
        <v>175</v>
      </c>
      <c r="G4847" s="596" t="s">
        <v>176</v>
      </c>
      <c r="H4847" s="597">
        <v>22740000</v>
      </c>
    </row>
    <row r="4848" spans="1:8">
      <c r="A4848" s="594" t="s">
        <v>132</v>
      </c>
      <c r="B4848" s="594" t="s">
        <v>1360</v>
      </c>
      <c r="C4848" s="594" t="s">
        <v>577</v>
      </c>
      <c r="D4848" s="594" t="s">
        <v>265</v>
      </c>
      <c r="E4848" s="594" t="s">
        <v>177</v>
      </c>
      <c r="F4848" s="595" t="s">
        <v>411</v>
      </c>
      <c r="G4848" s="596" t="s">
        <v>178</v>
      </c>
      <c r="H4848" s="597">
        <v>18725067</v>
      </c>
    </row>
    <row r="4849" spans="1:8">
      <c r="A4849" s="594" t="s">
        <v>132</v>
      </c>
      <c r="B4849" s="594" t="s">
        <v>1360</v>
      </c>
      <c r="C4849" s="594" t="s">
        <v>577</v>
      </c>
      <c r="D4849" s="594" t="s">
        <v>265</v>
      </c>
      <c r="E4849" s="594" t="s">
        <v>177</v>
      </c>
      <c r="F4849" s="594" t="s">
        <v>1290</v>
      </c>
      <c r="G4849" s="596" t="s">
        <v>2721</v>
      </c>
      <c r="H4849" s="597">
        <v>4325067</v>
      </c>
    </row>
    <row r="4850" spans="1:8">
      <c r="A4850" s="594" t="s">
        <v>132</v>
      </c>
      <c r="B4850" s="594" t="s">
        <v>1360</v>
      </c>
      <c r="C4850" s="594" t="s">
        <v>577</v>
      </c>
      <c r="D4850" s="594" t="s">
        <v>265</v>
      </c>
      <c r="E4850" s="594" t="s">
        <v>177</v>
      </c>
      <c r="F4850" s="594" t="s">
        <v>237</v>
      </c>
      <c r="G4850" s="596" t="s">
        <v>2681</v>
      </c>
      <c r="H4850" s="597">
        <v>14400000</v>
      </c>
    </row>
    <row r="4851" spans="1:8">
      <c r="A4851" s="594" t="s">
        <v>132</v>
      </c>
      <c r="B4851" s="594" t="s">
        <v>1360</v>
      </c>
      <c r="C4851" s="594" t="s">
        <v>577</v>
      </c>
      <c r="D4851" s="594" t="s">
        <v>265</v>
      </c>
      <c r="E4851" s="594" t="s">
        <v>183</v>
      </c>
      <c r="F4851" s="595" t="s">
        <v>411</v>
      </c>
      <c r="G4851" s="596" t="s">
        <v>184</v>
      </c>
      <c r="H4851" s="597">
        <v>145253000</v>
      </c>
    </row>
    <row r="4852" spans="1:8">
      <c r="A4852" s="594" t="s">
        <v>132</v>
      </c>
      <c r="B4852" s="594" t="s">
        <v>1360</v>
      </c>
      <c r="C4852" s="594" t="s">
        <v>577</v>
      </c>
      <c r="D4852" s="594" t="s">
        <v>265</v>
      </c>
      <c r="E4852" s="594" t="s">
        <v>183</v>
      </c>
      <c r="F4852" s="594" t="s">
        <v>587</v>
      </c>
      <c r="G4852" s="596" t="s">
        <v>588</v>
      </c>
      <c r="H4852" s="597">
        <v>7833000</v>
      </c>
    </row>
    <row r="4853" spans="1:8">
      <c r="A4853" s="594" t="s">
        <v>132</v>
      </c>
      <c r="B4853" s="594" t="s">
        <v>1360</v>
      </c>
      <c r="C4853" s="594" t="s">
        <v>577</v>
      </c>
      <c r="D4853" s="594" t="s">
        <v>265</v>
      </c>
      <c r="E4853" s="594" t="s">
        <v>183</v>
      </c>
      <c r="F4853" s="594" t="s">
        <v>736</v>
      </c>
      <c r="G4853" s="596" t="s">
        <v>737</v>
      </c>
      <c r="H4853" s="597">
        <v>22450000</v>
      </c>
    </row>
    <row r="4854" spans="1:8">
      <c r="A4854" s="594" t="s">
        <v>132</v>
      </c>
      <c r="B4854" s="594" t="s">
        <v>1360</v>
      </c>
      <c r="C4854" s="594" t="s">
        <v>577</v>
      </c>
      <c r="D4854" s="594" t="s">
        <v>265</v>
      </c>
      <c r="E4854" s="594" t="s">
        <v>183</v>
      </c>
      <c r="F4854" s="594" t="s">
        <v>185</v>
      </c>
      <c r="G4854" s="596" t="s">
        <v>186</v>
      </c>
      <c r="H4854" s="597">
        <v>34860000</v>
      </c>
    </row>
    <row r="4855" spans="1:8">
      <c r="A4855" s="594" t="s">
        <v>132</v>
      </c>
      <c r="B4855" s="594" t="s">
        <v>1360</v>
      </c>
      <c r="C4855" s="594" t="s">
        <v>577</v>
      </c>
      <c r="D4855" s="594" t="s">
        <v>265</v>
      </c>
      <c r="E4855" s="594" t="s">
        <v>183</v>
      </c>
      <c r="F4855" s="594" t="s">
        <v>187</v>
      </c>
      <c r="G4855" s="596" t="s">
        <v>2683</v>
      </c>
      <c r="H4855" s="597">
        <v>80110000</v>
      </c>
    </row>
    <row r="4856" spans="1:8">
      <c r="A4856" s="594" t="s">
        <v>132</v>
      </c>
      <c r="B4856" s="594" t="s">
        <v>1360</v>
      </c>
      <c r="C4856" s="594" t="s">
        <v>577</v>
      </c>
      <c r="D4856" s="594" t="s">
        <v>265</v>
      </c>
      <c r="E4856" s="594" t="s">
        <v>738</v>
      </c>
      <c r="F4856" s="595" t="s">
        <v>411</v>
      </c>
      <c r="G4856" s="596" t="s">
        <v>739</v>
      </c>
      <c r="H4856" s="597">
        <v>332611430</v>
      </c>
    </row>
    <row r="4857" spans="1:8">
      <c r="A4857" s="594" t="s">
        <v>132</v>
      </c>
      <c r="B4857" s="594" t="s">
        <v>1360</v>
      </c>
      <c r="C4857" s="594" t="s">
        <v>577</v>
      </c>
      <c r="D4857" s="594" t="s">
        <v>265</v>
      </c>
      <c r="E4857" s="594" t="s">
        <v>738</v>
      </c>
      <c r="F4857" s="594" t="s">
        <v>740</v>
      </c>
      <c r="G4857" s="596" t="s">
        <v>741</v>
      </c>
      <c r="H4857" s="597">
        <v>16580000</v>
      </c>
    </row>
    <row r="4858" spans="1:8">
      <c r="A4858" s="594" t="s">
        <v>132</v>
      </c>
      <c r="B4858" s="594" t="s">
        <v>1360</v>
      </c>
      <c r="C4858" s="594" t="s">
        <v>577</v>
      </c>
      <c r="D4858" s="594" t="s">
        <v>265</v>
      </c>
      <c r="E4858" s="594" t="s">
        <v>738</v>
      </c>
      <c r="F4858" s="594" t="s">
        <v>1199</v>
      </c>
      <c r="G4858" s="596" t="s">
        <v>1198</v>
      </c>
      <c r="H4858" s="597">
        <v>37800000</v>
      </c>
    </row>
    <row r="4859" spans="1:8">
      <c r="A4859" s="594" t="s">
        <v>132</v>
      </c>
      <c r="B4859" s="594" t="s">
        <v>1360</v>
      </c>
      <c r="C4859" s="594" t="s">
        <v>577</v>
      </c>
      <c r="D4859" s="594" t="s">
        <v>265</v>
      </c>
      <c r="E4859" s="594" t="s">
        <v>738</v>
      </c>
      <c r="F4859" s="594" t="s">
        <v>356</v>
      </c>
      <c r="G4859" s="596" t="s">
        <v>357</v>
      </c>
      <c r="H4859" s="597">
        <v>275231430</v>
      </c>
    </row>
    <row r="4860" spans="1:8">
      <c r="A4860" s="594" t="s">
        <v>132</v>
      </c>
      <c r="B4860" s="594" t="s">
        <v>1360</v>
      </c>
      <c r="C4860" s="594" t="s">
        <v>577</v>
      </c>
      <c r="D4860" s="594" t="s">
        <v>265</v>
      </c>
      <c r="E4860" s="594" t="s">
        <v>738</v>
      </c>
      <c r="F4860" s="594" t="s">
        <v>296</v>
      </c>
      <c r="G4860" s="596" t="s">
        <v>297</v>
      </c>
      <c r="H4860" s="597">
        <v>3000000</v>
      </c>
    </row>
    <row r="4861" spans="1:8">
      <c r="A4861" s="594" t="s">
        <v>132</v>
      </c>
      <c r="B4861" s="594" t="s">
        <v>1360</v>
      </c>
      <c r="C4861" s="594" t="s">
        <v>577</v>
      </c>
      <c r="D4861" s="594" t="s">
        <v>265</v>
      </c>
      <c r="E4861" s="594" t="s">
        <v>744</v>
      </c>
      <c r="F4861" s="595" t="s">
        <v>411</v>
      </c>
      <c r="G4861" s="596" t="s">
        <v>2686</v>
      </c>
      <c r="H4861" s="597">
        <v>203761220</v>
      </c>
    </row>
    <row r="4862" spans="1:8">
      <c r="A4862" s="594" t="s">
        <v>132</v>
      </c>
      <c r="B4862" s="594" t="s">
        <v>1360</v>
      </c>
      <c r="C4862" s="594" t="s">
        <v>577</v>
      </c>
      <c r="D4862" s="594" t="s">
        <v>265</v>
      </c>
      <c r="E4862" s="594" t="s">
        <v>744</v>
      </c>
      <c r="F4862" s="594" t="s">
        <v>7</v>
      </c>
      <c r="G4862" s="596" t="s">
        <v>8</v>
      </c>
      <c r="H4862" s="597">
        <v>51238000</v>
      </c>
    </row>
    <row r="4863" spans="1:8">
      <c r="A4863" s="594" t="s">
        <v>132</v>
      </c>
      <c r="B4863" s="594" t="s">
        <v>1360</v>
      </c>
      <c r="C4863" s="594" t="s">
        <v>577</v>
      </c>
      <c r="D4863" s="594" t="s">
        <v>265</v>
      </c>
      <c r="E4863" s="594" t="s">
        <v>744</v>
      </c>
      <c r="F4863" s="594" t="s">
        <v>572</v>
      </c>
      <c r="G4863" s="596" t="s">
        <v>2689</v>
      </c>
      <c r="H4863" s="597">
        <v>85380220</v>
      </c>
    </row>
    <row r="4864" spans="1:8">
      <c r="A4864" s="594" t="s">
        <v>132</v>
      </c>
      <c r="B4864" s="594" t="s">
        <v>1360</v>
      </c>
      <c r="C4864" s="594" t="s">
        <v>577</v>
      </c>
      <c r="D4864" s="594" t="s">
        <v>265</v>
      </c>
      <c r="E4864" s="594" t="s">
        <v>744</v>
      </c>
      <c r="F4864" s="594" t="s">
        <v>746</v>
      </c>
      <c r="G4864" s="596" t="s">
        <v>2690</v>
      </c>
      <c r="H4864" s="597">
        <v>19160000</v>
      </c>
    </row>
    <row r="4865" spans="1:8">
      <c r="A4865" s="594" t="s">
        <v>132</v>
      </c>
      <c r="B4865" s="594" t="s">
        <v>1360</v>
      </c>
      <c r="C4865" s="594" t="s">
        <v>577</v>
      </c>
      <c r="D4865" s="594" t="s">
        <v>265</v>
      </c>
      <c r="E4865" s="594" t="s">
        <v>744</v>
      </c>
      <c r="F4865" s="594" t="s">
        <v>11</v>
      </c>
      <c r="G4865" s="596" t="s">
        <v>2691</v>
      </c>
      <c r="H4865" s="597">
        <v>3727000</v>
      </c>
    </row>
    <row r="4866" spans="1:8">
      <c r="A4866" s="594" t="s">
        <v>132</v>
      </c>
      <c r="B4866" s="594" t="s">
        <v>1360</v>
      </c>
      <c r="C4866" s="594" t="s">
        <v>577</v>
      </c>
      <c r="D4866" s="594" t="s">
        <v>265</v>
      </c>
      <c r="E4866" s="594" t="s">
        <v>744</v>
      </c>
      <c r="F4866" s="594" t="s">
        <v>748</v>
      </c>
      <c r="G4866" s="596" t="s">
        <v>35</v>
      </c>
      <c r="H4866" s="597">
        <v>44256000</v>
      </c>
    </row>
    <row r="4867" spans="1:8">
      <c r="A4867" s="594" t="s">
        <v>132</v>
      </c>
      <c r="B4867" s="594" t="s">
        <v>1360</v>
      </c>
      <c r="C4867" s="594" t="s">
        <v>577</v>
      </c>
      <c r="D4867" s="594" t="s">
        <v>265</v>
      </c>
      <c r="E4867" s="594" t="s">
        <v>2692</v>
      </c>
      <c r="F4867" s="595" t="s">
        <v>411</v>
      </c>
      <c r="G4867" s="596" t="s">
        <v>2693</v>
      </c>
      <c r="H4867" s="597">
        <v>4400000</v>
      </c>
    </row>
    <row r="4868" spans="1:8">
      <c r="A4868" s="594" t="s">
        <v>132</v>
      </c>
      <c r="B4868" s="594" t="s">
        <v>1360</v>
      </c>
      <c r="C4868" s="594" t="s">
        <v>577</v>
      </c>
      <c r="D4868" s="594" t="s">
        <v>265</v>
      </c>
      <c r="E4868" s="594" t="s">
        <v>2692</v>
      </c>
      <c r="F4868" s="594" t="s">
        <v>2722</v>
      </c>
      <c r="G4868" s="596" t="s">
        <v>2690</v>
      </c>
      <c r="H4868" s="597">
        <v>4400000</v>
      </c>
    </row>
    <row r="4869" spans="1:8">
      <c r="A4869" s="594" t="s">
        <v>132</v>
      </c>
      <c r="B4869" s="594" t="s">
        <v>1360</v>
      </c>
      <c r="C4869" s="594" t="s">
        <v>577</v>
      </c>
      <c r="D4869" s="594" t="s">
        <v>265</v>
      </c>
      <c r="E4869" s="594" t="s">
        <v>189</v>
      </c>
      <c r="F4869" s="595" t="s">
        <v>411</v>
      </c>
      <c r="G4869" s="596" t="s">
        <v>190</v>
      </c>
      <c r="H4869" s="597">
        <v>705334500</v>
      </c>
    </row>
    <row r="4870" spans="1:8">
      <c r="A4870" s="594" t="s">
        <v>132</v>
      </c>
      <c r="B4870" s="594" t="s">
        <v>1360</v>
      </c>
      <c r="C4870" s="594" t="s">
        <v>577</v>
      </c>
      <c r="D4870" s="594" t="s">
        <v>265</v>
      </c>
      <c r="E4870" s="594" t="s">
        <v>189</v>
      </c>
      <c r="F4870" s="594" t="s">
        <v>773</v>
      </c>
      <c r="G4870" s="596" t="s">
        <v>2695</v>
      </c>
      <c r="H4870" s="597">
        <v>500380000</v>
      </c>
    </row>
    <row r="4871" spans="1:8">
      <c r="A4871" s="594" t="s">
        <v>132</v>
      </c>
      <c r="B4871" s="594" t="s">
        <v>1360</v>
      </c>
      <c r="C4871" s="594" t="s">
        <v>577</v>
      </c>
      <c r="D4871" s="594" t="s">
        <v>265</v>
      </c>
      <c r="E4871" s="594" t="s">
        <v>189</v>
      </c>
      <c r="F4871" s="594" t="s">
        <v>192</v>
      </c>
      <c r="G4871" s="596" t="s">
        <v>195</v>
      </c>
      <c r="H4871" s="597">
        <v>204954500</v>
      </c>
    </row>
    <row r="4872" spans="1:8">
      <c r="A4872" s="594" t="s">
        <v>132</v>
      </c>
      <c r="B4872" s="594" t="s">
        <v>1360</v>
      </c>
      <c r="C4872" s="594" t="s">
        <v>577</v>
      </c>
      <c r="D4872" s="594" t="s">
        <v>265</v>
      </c>
      <c r="E4872" s="594" t="s">
        <v>2697</v>
      </c>
      <c r="F4872" s="595" t="s">
        <v>411</v>
      </c>
      <c r="G4872" s="596" t="s">
        <v>2698</v>
      </c>
      <c r="H4872" s="597">
        <v>3588000</v>
      </c>
    </row>
    <row r="4873" spans="1:8">
      <c r="A4873" s="594" t="s">
        <v>132</v>
      </c>
      <c r="B4873" s="594" t="s">
        <v>1360</v>
      </c>
      <c r="C4873" s="594" t="s">
        <v>577</v>
      </c>
      <c r="D4873" s="594" t="s">
        <v>265</v>
      </c>
      <c r="E4873" s="594" t="s">
        <v>2697</v>
      </c>
      <c r="F4873" s="594" t="s">
        <v>2699</v>
      </c>
      <c r="G4873" s="596" t="s">
        <v>2700</v>
      </c>
      <c r="H4873" s="597">
        <v>3588000</v>
      </c>
    </row>
    <row r="4874" spans="1:8">
      <c r="A4874" s="594" t="s">
        <v>132</v>
      </c>
      <c r="B4874" s="594" t="s">
        <v>1360</v>
      </c>
      <c r="C4874" s="594" t="s">
        <v>577</v>
      </c>
      <c r="D4874" s="594" t="s">
        <v>265</v>
      </c>
      <c r="E4874" s="594" t="s">
        <v>194</v>
      </c>
      <c r="F4874" s="595" t="s">
        <v>411</v>
      </c>
      <c r="G4874" s="596" t="s">
        <v>195</v>
      </c>
      <c r="H4874" s="597">
        <v>131042800</v>
      </c>
    </row>
    <row r="4875" spans="1:8">
      <c r="A4875" s="594" t="s">
        <v>132</v>
      </c>
      <c r="B4875" s="594" t="s">
        <v>1360</v>
      </c>
      <c r="C4875" s="594" t="s">
        <v>577</v>
      </c>
      <c r="D4875" s="594" t="s">
        <v>265</v>
      </c>
      <c r="E4875" s="594" t="s">
        <v>194</v>
      </c>
      <c r="F4875" s="594" t="s">
        <v>198</v>
      </c>
      <c r="G4875" s="596" t="s">
        <v>199</v>
      </c>
      <c r="H4875" s="597">
        <v>128542800</v>
      </c>
    </row>
    <row r="4876" spans="1:8">
      <c r="A4876" s="594" t="s">
        <v>132</v>
      </c>
      <c r="B4876" s="594" t="s">
        <v>1360</v>
      </c>
      <c r="C4876" s="594" t="s">
        <v>577</v>
      </c>
      <c r="D4876" s="594" t="s">
        <v>265</v>
      </c>
      <c r="E4876" s="594" t="s">
        <v>194</v>
      </c>
      <c r="F4876" s="594" t="s">
        <v>200</v>
      </c>
      <c r="G4876" s="596" t="s">
        <v>201</v>
      </c>
      <c r="H4876" s="597">
        <v>2500000</v>
      </c>
    </row>
    <row r="4877" spans="1:8">
      <c r="A4877" s="594" t="s">
        <v>132</v>
      </c>
      <c r="B4877" s="594" t="s">
        <v>1360</v>
      </c>
      <c r="C4877" s="594" t="s">
        <v>577</v>
      </c>
      <c r="D4877" s="594" t="s">
        <v>265</v>
      </c>
      <c r="E4877" s="594" t="s">
        <v>550</v>
      </c>
      <c r="F4877" s="595" t="s">
        <v>411</v>
      </c>
      <c r="G4877" s="596" t="s">
        <v>2705</v>
      </c>
      <c r="H4877" s="597">
        <v>34769000</v>
      </c>
    </row>
    <row r="4878" spans="1:8">
      <c r="A4878" s="594" t="s">
        <v>132</v>
      </c>
      <c r="B4878" s="594" t="s">
        <v>1360</v>
      </c>
      <c r="C4878" s="594" t="s">
        <v>577</v>
      </c>
      <c r="D4878" s="594" t="s">
        <v>265</v>
      </c>
      <c r="E4878" s="594" t="s">
        <v>550</v>
      </c>
      <c r="F4878" s="594" t="s">
        <v>2706</v>
      </c>
      <c r="G4878" s="596" t="s">
        <v>72</v>
      </c>
      <c r="H4878" s="597">
        <v>34769000</v>
      </c>
    </row>
    <row r="4879" spans="1:8">
      <c r="A4879" s="594" t="s">
        <v>132</v>
      </c>
      <c r="B4879" s="594" t="s">
        <v>1360</v>
      </c>
      <c r="C4879" s="594" t="s">
        <v>322</v>
      </c>
      <c r="D4879" s="595" t="s">
        <v>411</v>
      </c>
      <c r="E4879" s="595" t="s">
        <v>411</v>
      </c>
      <c r="F4879" s="595" t="s">
        <v>411</v>
      </c>
      <c r="G4879" s="596" t="s">
        <v>2661</v>
      </c>
      <c r="H4879" s="597">
        <v>32440500000</v>
      </c>
    </row>
    <row r="4880" spans="1:8">
      <c r="A4880" s="594" t="s">
        <v>132</v>
      </c>
      <c r="B4880" s="594" t="s">
        <v>1360</v>
      </c>
      <c r="C4880" s="594" t="s">
        <v>322</v>
      </c>
      <c r="D4880" s="594" t="s">
        <v>2662</v>
      </c>
      <c r="E4880" s="595" t="s">
        <v>411</v>
      </c>
      <c r="F4880" s="595" t="s">
        <v>411</v>
      </c>
      <c r="G4880" s="596" t="s">
        <v>2663</v>
      </c>
      <c r="H4880" s="597">
        <v>32440500000</v>
      </c>
    </row>
    <row r="4881" spans="1:8">
      <c r="A4881" s="594" t="s">
        <v>132</v>
      </c>
      <c r="B4881" s="594" t="s">
        <v>1360</v>
      </c>
      <c r="C4881" s="594" t="s">
        <v>322</v>
      </c>
      <c r="D4881" s="594" t="s">
        <v>2662</v>
      </c>
      <c r="E4881" s="594" t="s">
        <v>142</v>
      </c>
      <c r="F4881" s="595" t="s">
        <v>411</v>
      </c>
      <c r="G4881" s="596" t="s">
        <v>143</v>
      </c>
      <c r="H4881" s="597">
        <v>4332000528</v>
      </c>
    </row>
    <row r="4882" spans="1:8">
      <c r="A4882" s="594" t="s">
        <v>132</v>
      </c>
      <c r="B4882" s="594" t="s">
        <v>1360</v>
      </c>
      <c r="C4882" s="594" t="s">
        <v>322</v>
      </c>
      <c r="D4882" s="594" t="s">
        <v>2662</v>
      </c>
      <c r="E4882" s="594" t="s">
        <v>142</v>
      </c>
      <c r="F4882" s="594" t="s">
        <v>144</v>
      </c>
      <c r="G4882" s="596" t="s">
        <v>2664</v>
      </c>
      <c r="H4882" s="597">
        <v>4315867528</v>
      </c>
    </row>
    <row r="4883" spans="1:8">
      <c r="A4883" s="594" t="s">
        <v>132</v>
      </c>
      <c r="B4883" s="594" t="s">
        <v>1360</v>
      </c>
      <c r="C4883" s="594" t="s">
        <v>322</v>
      </c>
      <c r="D4883" s="594" t="s">
        <v>2662</v>
      </c>
      <c r="E4883" s="594" t="s">
        <v>142</v>
      </c>
      <c r="F4883" s="594" t="s">
        <v>146</v>
      </c>
      <c r="G4883" s="596" t="s">
        <v>2665</v>
      </c>
      <c r="H4883" s="597">
        <v>16133000</v>
      </c>
    </row>
    <row r="4884" spans="1:8">
      <c r="A4884" s="594" t="s">
        <v>132</v>
      </c>
      <c r="B4884" s="594" t="s">
        <v>1360</v>
      </c>
      <c r="C4884" s="594" t="s">
        <v>322</v>
      </c>
      <c r="D4884" s="594" t="s">
        <v>2662</v>
      </c>
      <c r="E4884" s="594" t="s">
        <v>202</v>
      </c>
      <c r="F4884" s="595" t="s">
        <v>411</v>
      </c>
      <c r="G4884" s="596" t="s">
        <v>2719</v>
      </c>
      <c r="H4884" s="597">
        <v>329005000</v>
      </c>
    </row>
    <row r="4885" spans="1:8">
      <c r="A4885" s="594" t="s">
        <v>132</v>
      </c>
      <c r="B4885" s="594" t="s">
        <v>1360</v>
      </c>
      <c r="C4885" s="594" t="s">
        <v>322</v>
      </c>
      <c r="D4885" s="594" t="s">
        <v>2662</v>
      </c>
      <c r="E4885" s="594" t="s">
        <v>202</v>
      </c>
      <c r="F4885" s="594" t="s">
        <v>767</v>
      </c>
      <c r="G4885" s="596" t="s">
        <v>2720</v>
      </c>
      <c r="H4885" s="597">
        <v>329005000</v>
      </c>
    </row>
    <row r="4886" spans="1:8">
      <c r="A4886" s="594" t="s">
        <v>132</v>
      </c>
      <c r="B4886" s="594" t="s">
        <v>1360</v>
      </c>
      <c r="C4886" s="594" t="s">
        <v>322</v>
      </c>
      <c r="D4886" s="594" t="s">
        <v>2662</v>
      </c>
      <c r="E4886" s="594" t="s">
        <v>148</v>
      </c>
      <c r="F4886" s="595" t="s">
        <v>411</v>
      </c>
      <c r="G4886" s="596" t="s">
        <v>149</v>
      </c>
      <c r="H4886" s="597">
        <v>1805345338</v>
      </c>
    </row>
    <row r="4887" spans="1:8">
      <c r="A4887" s="594" t="s">
        <v>132</v>
      </c>
      <c r="B4887" s="594" t="s">
        <v>1360</v>
      </c>
      <c r="C4887" s="594" t="s">
        <v>322</v>
      </c>
      <c r="D4887" s="594" t="s">
        <v>2662</v>
      </c>
      <c r="E4887" s="594" t="s">
        <v>148</v>
      </c>
      <c r="F4887" s="594" t="s">
        <v>223</v>
      </c>
      <c r="G4887" s="596" t="s">
        <v>224</v>
      </c>
      <c r="H4887" s="597">
        <v>278472000</v>
      </c>
    </row>
    <row r="4888" spans="1:8">
      <c r="A4888" s="594" t="s">
        <v>132</v>
      </c>
      <c r="B4888" s="594" t="s">
        <v>1360</v>
      </c>
      <c r="C4888" s="594" t="s">
        <v>322</v>
      </c>
      <c r="D4888" s="594" t="s">
        <v>2662</v>
      </c>
      <c r="E4888" s="594" t="s">
        <v>148</v>
      </c>
      <c r="F4888" s="594" t="s">
        <v>1075</v>
      </c>
      <c r="G4888" s="596" t="s">
        <v>2666</v>
      </c>
      <c r="H4888" s="597">
        <v>188088838</v>
      </c>
    </row>
    <row r="4889" spans="1:8">
      <c r="A4889" s="594" t="s">
        <v>132</v>
      </c>
      <c r="B4889" s="594" t="s">
        <v>1360</v>
      </c>
      <c r="C4889" s="594" t="s">
        <v>322</v>
      </c>
      <c r="D4889" s="594" t="s">
        <v>2662</v>
      </c>
      <c r="E4889" s="594" t="s">
        <v>148</v>
      </c>
      <c r="F4889" s="594" t="s">
        <v>26</v>
      </c>
      <c r="G4889" s="596" t="s">
        <v>2727</v>
      </c>
      <c r="H4889" s="597">
        <v>3228000</v>
      </c>
    </row>
    <row r="4890" spans="1:8">
      <c r="A4890" s="594" t="s">
        <v>132</v>
      </c>
      <c r="B4890" s="594" t="s">
        <v>1360</v>
      </c>
      <c r="C4890" s="594" t="s">
        <v>322</v>
      </c>
      <c r="D4890" s="594" t="s">
        <v>2662</v>
      </c>
      <c r="E4890" s="594" t="s">
        <v>148</v>
      </c>
      <c r="F4890" s="594" t="s">
        <v>150</v>
      </c>
      <c r="G4890" s="596" t="s">
        <v>151</v>
      </c>
      <c r="H4890" s="597">
        <v>72689010</v>
      </c>
    </row>
    <row r="4891" spans="1:8">
      <c r="A4891" s="594" t="s">
        <v>132</v>
      </c>
      <c r="B4891" s="594" t="s">
        <v>1360</v>
      </c>
      <c r="C4891" s="594" t="s">
        <v>322</v>
      </c>
      <c r="D4891" s="594" t="s">
        <v>2662</v>
      </c>
      <c r="E4891" s="594" t="s">
        <v>148</v>
      </c>
      <c r="F4891" s="594" t="s">
        <v>605</v>
      </c>
      <c r="G4891" s="596" t="s">
        <v>2668</v>
      </c>
      <c r="H4891" s="597">
        <v>22799612</v>
      </c>
    </row>
    <row r="4892" spans="1:8">
      <c r="A4892" s="594" t="s">
        <v>132</v>
      </c>
      <c r="B4892" s="594" t="s">
        <v>1360</v>
      </c>
      <c r="C4892" s="594" t="s">
        <v>322</v>
      </c>
      <c r="D4892" s="594" t="s">
        <v>2662</v>
      </c>
      <c r="E4892" s="594" t="s">
        <v>148</v>
      </c>
      <c r="F4892" s="594" t="s">
        <v>624</v>
      </c>
      <c r="G4892" s="596" t="s">
        <v>2774</v>
      </c>
      <c r="H4892" s="597">
        <v>390000</v>
      </c>
    </row>
    <row r="4893" spans="1:8">
      <c r="A4893" s="594" t="s">
        <v>132</v>
      </c>
      <c r="B4893" s="594" t="s">
        <v>1360</v>
      </c>
      <c r="C4893" s="594" t="s">
        <v>322</v>
      </c>
      <c r="D4893" s="594" t="s">
        <v>2662</v>
      </c>
      <c r="E4893" s="594" t="s">
        <v>148</v>
      </c>
      <c r="F4893" s="594" t="s">
        <v>212</v>
      </c>
      <c r="G4893" s="596" t="s">
        <v>213</v>
      </c>
      <c r="H4893" s="597">
        <v>1119919078</v>
      </c>
    </row>
    <row r="4894" spans="1:8">
      <c r="A4894" s="594" t="s">
        <v>132</v>
      </c>
      <c r="B4894" s="594" t="s">
        <v>1360</v>
      </c>
      <c r="C4894" s="594" t="s">
        <v>322</v>
      </c>
      <c r="D4894" s="594" t="s">
        <v>2662</v>
      </c>
      <c r="E4894" s="594" t="s">
        <v>148</v>
      </c>
      <c r="F4894" s="594" t="s">
        <v>227</v>
      </c>
      <c r="G4894" s="596" t="s">
        <v>2669</v>
      </c>
      <c r="H4894" s="597">
        <v>119758800</v>
      </c>
    </row>
    <row r="4895" spans="1:8">
      <c r="A4895" s="594" t="s">
        <v>132</v>
      </c>
      <c r="B4895" s="594" t="s">
        <v>1360</v>
      </c>
      <c r="C4895" s="594" t="s">
        <v>322</v>
      </c>
      <c r="D4895" s="594" t="s">
        <v>2662</v>
      </c>
      <c r="E4895" s="594" t="s">
        <v>582</v>
      </c>
      <c r="F4895" s="595" t="s">
        <v>411</v>
      </c>
      <c r="G4895" s="596" t="s">
        <v>583</v>
      </c>
      <c r="H4895" s="597">
        <v>11346944000</v>
      </c>
    </row>
    <row r="4896" spans="1:8">
      <c r="A4896" s="594" t="s">
        <v>132</v>
      </c>
      <c r="B4896" s="594" t="s">
        <v>1360</v>
      </c>
      <c r="C4896" s="594" t="s">
        <v>322</v>
      </c>
      <c r="D4896" s="594" t="s">
        <v>2662</v>
      </c>
      <c r="E4896" s="594" t="s">
        <v>582</v>
      </c>
      <c r="F4896" s="594" t="s">
        <v>584</v>
      </c>
      <c r="G4896" s="596" t="s">
        <v>2670</v>
      </c>
      <c r="H4896" s="597">
        <v>11101468000</v>
      </c>
    </row>
    <row r="4897" spans="1:8">
      <c r="A4897" s="594" t="s">
        <v>132</v>
      </c>
      <c r="B4897" s="594" t="s">
        <v>1360</v>
      </c>
      <c r="C4897" s="594" t="s">
        <v>322</v>
      </c>
      <c r="D4897" s="594" t="s">
        <v>2662</v>
      </c>
      <c r="E4897" s="594" t="s">
        <v>582</v>
      </c>
      <c r="F4897" s="594" t="s">
        <v>478</v>
      </c>
      <c r="G4897" s="596" t="s">
        <v>2775</v>
      </c>
      <c r="H4897" s="597">
        <v>237100000</v>
      </c>
    </row>
    <row r="4898" spans="1:8">
      <c r="A4898" s="594" t="s">
        <v>132</v>
      </c>
      <c r="B4898" s="594" t="s">
        <v>1360</v>
      </c>
      <c r="C4898" s="594" t="s">
        <v>322</v>
      </c>
      <c r="D4898" s="594" t="s">
        <v>2662</v>
      </c>
      <c r="E4898" s="594" t="s">
        <v>582</v>
      </c>
      <c r="F4898" s="594" t="s">
        <v>586</v>
      </c>
      <c r="G4898" s="596" t="s">
        <v>2671</v>
      </c>
      <c r="H4898" s="597">
        <v>8376000</v>
      </c>
    </row>
    <row r="4899" spans="1:8">
      <c r="A4899" s="594" t="s">
        <v>132</v>
      </c>
      <c r="B4899" s="594" t="s">
        <v>1360</v>
      </c>
      <c r="C4899" s="594" t="s">
        <v>322</v>
      </c>
      <c r="D4899" s="594" t="s">
        <v>2662</v>
      </c>
      <c r="E4899" s="594" t="s">
        <v>152</v>
      </c>
      <c r="F4899" s="595" t="s">
        <v>411</v>
      </c>
      <c r="G4899" s="596" t="s">
        <v>153</v>
      </c>
      <c r="H4899" s="597">
        <v>836457250</v>
      </c>
    </row>
    <row r="4900" spans="1:8">
      <c r="A4900" s="594" t="s">
        <v>132</v>
      </c>
      <c r="B4900" s="594" t="s">
        <v>1360</v>
      </c>
      <c r="C4900" s="594" t="s">
        <v>322</v>
      </c>
      <c r="D4900" s="594" t="s">
        <v>2662</v>
      </c>
      <c r="E4900" s="594" t="s">
        <v>152</v>
      </c>
      <c r="F4900" s="594" t="s">
        <v>606</v>
      </c>
      <c r="G4900" s="596" t="s">
        <v>195</v>
      </c>
      <c r="H4900" s="597">
        <v>836457250</v>
      </c>
    </row>
    <row r="4901" spans="1:8">
      <c r="A4901" s="594" t="s">
        <v>132</v>
      </c>
      <c r="B4901" s="594" t="s">
        <v>1360</v>
      </c>
      <c r="C4901" s="594" t="s">
        <v>322</v>
      </c>
      <c r="D4901" s="594" t="s">
        <v>2662</v>
      </c>
      <c r="E4901" s="594" t="s">
        <v>156</v>
      </c>
      <c r="F4901" s="595" t="s">
        <v>411</v>
      </c>
      <c r="G4901" s="596" t="s">
        <v>514</v>
      </c>
      <c r="H4901" s="597">
        <v>1128253426</v>
      </c>
    </row>
    <row r="4902" spans="1:8">
      <c r="A4902" s="594" t="s">
        <v>132</v>
      </c>
      <c r="B4902" s="594" t="s">
        <v>1360</v>
      </c>
      <c r="C4902" s="594" t="s">
        <v>322</v>
      </c>
      <c r="D4902" s="594" t="s">
        <v>2662</v>
      </c>
      <c r="E4902" s="594" t="s">
        <v>156</v>
      </c>
      <c r="F4902" s="594" t="s">
        <v>157</v>
      </c>
      <c r="G4902" s="596" t="s">
        <v>158</v>
      </c>
      <c r="H4902" s="597">
        <v>869916438</v>
      </c>
    </row>
    <row r="4903" spans="1:8">
      <c r="A4903" s="594" t="s">
        <v>132</v>
      </c>
      <c r="B4903" s="594" t="s">
        <v>1360</v>
      </c>
      <c r="C4903" s="594" t="s">
        <v>322</v>
      </c>
      <c r="D4903" s="594" t="s">
        <v>2662</v>
      </c>
      <c r="E4903" s="594" t="s">
        <v>156</v>
      </c>
      <c r="F4903" s="594" t="s">
        <v>159</v>
      </c>
      <c r="G4903" s="596" t="s">
        <v>160</v>
      </c>
      <c r="H4903" s="597">
        <v>149281396</v>
      </c>
    </row>
    <row r="4904" spans="1:8">
      <c r="A4904" s="594" t="s">
        <v>132</v>
      </c>
      <c r="B4904" s="594" t="s">
        <v>1360</v>
      </c>
      <c r="C4904" s="594" t="s">
        <v>322</v>
      </c>
      <c r="D4904" s="594" t="s">
        <v>2662</v>
      </c>
      <c r="E4904" s="594" t="s">
        <v>156</v>
      </c>
      <c r="F4904" s="594" t="s">
        <v>161</v>
      </c>
      <c r="G4904" s="596" t="s">
        <v>162</v>
      </c>
      <c r="H4904" s="597">
        <v>99096162</v>
      </c>
    </row>
    <row r="4905" spans="1:8">
      <c r="A4905" s="594" t="s">
        <v>132</v>
      </c>
      <c r="B4905" s="594" t="s">
        <v>1360</v>
      </c>
      <c r="C4905" s="594" t="s">
        <v>322</v>
      </c>
      <c r="D4905" s="594" t="s">
        <v>2662</v>
      </c>
      <c r="E4905" s="594" t="s">
        <v>156</v>
      </c>
      <c r="F4905" s="594" t="s">
        <v>1</v>
      </c>
      <c r="G4905" s="596" t="s">
        <v>2</v>
      </c>
      <c r="H4905" s="597">
        <v>9959430</v>
      </c>
    </row>
    <row r="4906" spans="1:8">
      <c r="A4906" s="594" t="s">
        <v>132</v>
      </c>
      <c r="B4906" s="594" t="s">
        <v>1360</v>
      </c>
      <c r="C4906" s="594" t="s">
        <v>322</v>
      </c>
      <c r="D4906" s="594" t="s">
        <v>2662</v>
      </c>
      <c r="E4906" s="594" t="s">
        <v>163</v>
      </c>
      <c r="F4906" s="595" t="s">
        <v>411</v>
      </c>
      <c r="G4906" s="596" t="s">
        <v>164</v>
      </c>
      <c r="H4906" s="597">
        <v>93058757</v>
      </c>
    </row>
    <row r="4907" spans="1:8">
      <c r="A4907" s="594" t="s">
        <v>132</v>
      </c>
      <c r="B4907" s="594" t="s">
        <v>1360</v>
      </c>
      <c r="C4907" s="594" t="s">
        <v>322</v>
      </c>
      <c r="D4907" s="594" t="s">
        <v>2662</v>
      </c>
      <c r="E4907" s="594" t="s">
        <v>163</v>
      </c>
      <c r="F4907" s="594" t="s">
        <v>1060</v>
      </c>
      <c r="G4907" s="596" t="s">
        <v>2672</v>
      </c>
      <c r="H4907" s="597">
        <v>93058757</v>
      </c>
    </row>
    <row r="4908" spans="1:8">
      <c r="A4908" s="594" t="s">
        <v>132</v>
      </c>
      <c r="B4908" s="594" t="s">
        <v>1360</v>
      </c>
      <c r="C4908" s="594" t="s">
        <v>322</v>
      </c>
      <c r="D4908" s="594" t="s">
        <v>2662</v>
      </c>
      <c r="E4908" s="594" t="s">
        <v>167</v>
      </c>
      <c r="F4908" s="595" t="s">
        <v>411</v>
      </c>
      <c r="G4908" s="596" t="s">
        <v>168</v>
      </c>
      <c r="H4908" s="597">
        <v>430201888</v>
      </c>
    </row>
    <row r="4909" spans="1:8">
      <c r="A4909" s="594" t="s">
        <v>132</v>
      </c>
      <c r="B4909" s="594" t="s">
        <v>1360</v>
      </c>
      <c r="C4909" s="594" t="s">
        <v>322</v>
      </c>
      <c r="D4909" s="594" t="s">
        <v>2662</v>
      </c>
      <c r="E4909" s="594" t="s">
        <v>167</v>
      </c>
      <c r="F4909" s="594" t="s">
        <v>228</v>
      </c>
      <c r="G4909" s="596" t="s">
        <v>2673</v>
      </c>
      <c r="H4909" s="597">
        <v>106188952</v>
      </c>
    </row>
    <row r="4910" spans="1:8">
      <c r="A4910" s="594" t="s">
        <v>132</v>
      </c>
      <c r="B4910" s="594" t="s">
        <v>1360</v>
      </c>
      <c r="C4910" s="594" t="s">
        <v>322</v>
      </c>
      <c r="D4910" s="594" t="s">
        <v>2662</v>
      </c>
      <c r="E4910" s="594" t="s">
        <v>167</v>
      </c>
      <c r="F4910" s="594" t="s">
        <v>169</v>
      </c>
      <c r="G4910" s="596" t="s">
        <v>2674</v>
      </c>
      <c r="H4910" s="597">
        <v>23343336</v>
      </c>
    </row>
    <row r="4911" spans="1:8">
      <c r="A4911" s="594" t="s">
        <v>132</v>
      </c>
      <c r="B4911" s="594" t="s">
        <v>1360</v>
      </c>
      <c r="C4911" s="594" t="s">
        <v>322</v>
      </c>
      <c r="D4911" s="594" t="s">
        <v>2662</v>
      </c>
      <c r="E4911" s="594" t="s">
        <v>167</v>
      </c>
      <c r="F4911" s="594" t="s">
        <v>230</v>
      </c>
      <c r="G4911" s="596" t="s">
        <v>2675</v>
      </c>
      <c r="H4911" s="597">
        <v>268282100</v>
      </c>
    </row>
    <row r="4912" spans="1:8">
      <c r="A4912" s="594" t="s">
        <v>132</v>
      </c>
      <c r="B4912" s="594" t="s">
        <v>1360</v>
      </c>
      <c r="C4912" s="594" t="s">
        <v>322</v>
      </c>
      <c r="D4912" s="594" t="s">
        <v>2662</v>
      </c>
      <c r="E4912" s="594" t="s">
        <v>167</v>
      </c>
      <c r="F4912" s="594" t="s">
        <v>214</v>
      </c>
      <c r="G4912" s="596" t="s">
        <v>2676</v>
      </c>
      <c r="H4912" s="597">
        <v>6568500</v>
      </c>
    </row>
    <row r="4913" spans="1:8">
      <c r="A4913" s="594" t="s">
        <v>132</v>
      </c>
      <c r="B4913" s="594" t="s">
        <v>1360</v>
      </c>
      <c r="C4913" s="594" t="s">
        <v>322</v>
      </c>
      <c r="D4913" s="594" t="s">
        <v>2662</v>
      </c>
      <c r="E4913" s="594" t="s">
        <v>167</v>
      </c>
      <c r="F4913" s="594" t="s">
        <v>354</v>
      </c>
      <c r="G4913" s="596" t="s">
        <v>2736</v>
      </c>
      <c r="H4913" s="597">
        <v>9129000</v>
      </c>
    </row>
    <row r="4914" spans="1:8">
      <c r="A4914" s="594" t="s">
        <v>132</v>
      </c>
      <c r="B4914" s="594" t="s">
        <v>1360</v>
      </c>
      <c r="C4914" s="594" t="s">
        <v>322</v>
      </c>
      <c r="D4914" s="594" t="s">
        <v>2662</v>
      </c>
      <c r="E4914" s="594" t="s">
        <v>167</v>
      </c>
      <c r="F4914" s="594" t="s">
        <v>232</v>
      </c>
      <c r="G4914" s="596" t="s">
        <v>195</v>
      </c>
      <c r="H4914" s="597">
        <v>16690000</v>
      </c>
    </row>
    <row r="4915" spans="1:8">
      <c r="A4915" s="594" t="s">
        <v>132</v>
      </c>
      <c r="B4915" s="594" t="s">
        <v>1360</v>
      </c>
      <c r="C4915" s="594" t="s">
        <v>322</v>
      </c>
      <c r="D4915" s="594" t="s">
        <v>2662</v>
      </c>
      <c r="E4915" s="594" t="s">
        <v>171</v>
      </c>
      <c r="F4915" s="595" t="s">
        <v>411</v>
      </c>
      <c r="G4915" s="596" t="s">
        <v>2677</v>
      </c>
      <c r="H4915" s="597">
        <v>265117221</v>
      </c>
    </row>
    <row r="4916" spans="1:8">
      <c r="A4916" s="594" t="s">
        <v>132</v>
      </c>
      <c r="B4916" s="594" t="s">
        <v>1360</v>
      </c>
      <c r="C4916" s="594" t="s">
        <v>322</v>
      </c>
      <c r="D4916" s="594" t="s">
        <v>2662</v>
      </c>
      <c r="E4916" s="594" t="s">
        <v>171</v>
      </c>
      <c r="F4916" s="594" t="s">
        <v>173</v>
      </c>
      <c r="G4916" s="596" t="s">
        <v>174</v>
      </c>
      <c r="H4916" s="597">
        <v>84457221</v>
      </c>
    </row>
    <row r="4917" spans="1:8">
      <c r="A4917" s="594" t="s">
        <v>132</v>
      </c>
      <c r="B4917" s="594" t="s">
        <v>1360</v>
      </c>
      <c r="C4917" s="594" t="s">
        <v>322</v>
      </c>
      <c r="D4917" s="594" t="s">
        <v>2662</v>
      </c>
      <c r="E4917" s="594" t="s">
        <v>171</v>
      </c>
      <c r="F4917" s="594" t="s">
        <v>216</v>
      </c>
      <c r="G4917" s="596" t="s">
        <v>217</v>
      </c>
      <c r="H4917" s="597">
        <v>47490000</v>
      </c>
    </row>
    <row r="4918" spans="1:8">
      <c r="A4918" s="594" t="s">
        <v>132</v>
      </c>
      <c r="B4918" s="594" t="s">
        <v>1360</v>
      </c>
      <c r="C4918" s="594" t="s">
        <v>322</v>
      </c>
      <c r="D4918" s="594" t="s">
        <v>2662</v>
      </c>
      <c r="E4918" s="594" t="s">
        <v>171</v>
      </c>
      <c r="F4918" s="594" t="s">
        <v>5</v>
      </c>
      <c r="G4918" s="596" t="s">
        <v>2678</v>
      </c>
      <c r="H4918" s="597">
        <v>104670000</v>
      </c>
    </row>
    <row r="4919" spans="1:8">
      <c r="A4919" s="594" t="s">
        <v>132</v>
      </c>
      <c r="B4919" s="594" t="s">
        <v>1360</v>
      </c>
      <c r="C4919" s="594" t="s">
        <v>322</v>
      </c>
      <c r="D4919" s="594" t="s">
        <v>2662</v>
      </c>
      <c r="E4919" s="594" t="s">
        <v>171</v>
      </c>
      <c r="F4919" s="594" t="s">
        <v>175</v>
      </c>
      <c r="G4919" s="596" t="s">
        <v>176</v>
      </c>
      <c r="H4919" s="597">
        <v>28500000</v>
      </c>
    </row>
    <row r="4920" spans="1:8">
      <c r="A4920" s="594" t="s">
        <v>132</v>
      </c>
      <c r="B4920" s="594" t="s">
        <v>1360</v>
      </c>
      <c r="C4920" s="594" t="s">
        <v>322</v>
      </c>
      <c r="D4920" s="594" t="s">
        <v>2662</v>
      </c>
      <c r="E4920" s="594" t="s">
        <v>177</v>
      </c>
      <c r="F4920" s="595" t="s">
        <v>411</v>
      </c>
      <c r="G4920" s="596" t="s">
        <v>178</v>
      </c>
      <c r="H4920" s="597">
        <v>456338592</v>
      </c>
    </row>
    <row r="4921" spans="1:8">
      <c r="A4921" s="594" t="s">
        <v>132</v>
      </c>
      <c r="B4921" s="594" t="s">
        <v>1360</v>
      </c>
      <c r="C4921" s="594" t="s">
        <v>322</v>
      </c>
      <c r="D4921" s="594" t="s">
        <v>2662</v>
      </c>
      <c r="E4921" s="594" t="s">
        <v>177</v>
      </c>
      <c r="F4921" s="594" t="s">
        <v>179</v>
      </c>
      <c r="G4921" s="596" t="s">
        <v>2679</v>
      </c>
      <c r="H4921" s="597">
        <v>277000</v>
      </c>
    </row>
    <row r="4922" spans="1:8">
      <c r="A4922" s="594" t="s">
        <v>132</v>
      </c>
      <c r="B4922" s="594" t="s">
        <v>1360</v>
      </c>
      <c r="C4922" s="594" t="s">
        <v>322</v>
      </c>
      <c r="D4922" s="594" t="s">
        <v>2662</v>
      </c>
      <c r="E4922" s="594" t="s">
        <v>177</v>
      </c>
      <c r="F4922" s="594" t="s">
        <v>181</v>
      </c>
      <c r="G4922" s="596" t="s">
        <v>182</v>
      </c>
      <c r="H4922" s="597">
        <v>57674492</v>
      </c>
    </row>
    <row r="4923" spans="1:8">
      <c r="A4923" s="594" t="s">
        <v>132</v>
      </c>
      <c r="B4923" s="594" t="s">
        <v>1360</v>
      </c>
      <c r="C4923" s="594" t="s">
        <v>322</v>
      </c>
      <c r="D4923" s="594" t="s">
        <v>2662</v>
      </c>
      <c r="E4923" s="594" t="s">
        <v>177</v>
      </c>
      <c r="F4923" s="594" t="s">
        <v>1290</v>
      </c>
      <c r="G4923" s="596" t="s">
        <v>2721</v>
      </c>
      <c r="H4923" s="597">
        <v>29813000</v>
      </c>
    </row>
    <row r="4924" spans="1:8">
      <c r="A4924" s="594" t="s">
        <v>132</v>
      </c>
      <c r="B4924" s="594" t="s">
        <v>1360</v>
      </c>
      <c r="C4924" s="594" t="s">
        <v>322</v>
      </c>
      <c r="D4924" s="594" t="s">
        <v>2662</v>
      </c>
      <c r="E4924" s="594" t="s">
        <v>177</v>
      </c>
      <c r="F4924" s="594" t="s">
        <v>441</v>
      </c>
      <c r="G4924" s="596" t="s">
        <v>2728</v>
      </c>
      <c r="H4924" s="597">
        <v>266800000</v>
      </c>
    </row>
    <row r="4925" spans="1:8">
      <c r="A4925" s="594" t="s">
        <v>132</v>
      </c>
      <c r="B4925" s="594" t="s">
        <v>1360</v>
      </c>
      <c r="C4925" s="594" t="s">
        <v>322</v>
      </c>
      <c r="D4925" s="594" t="s">
        <v>2662</v>
      </c>
      <c r="E4925" s="594" t="s">
        <v>177</v>
      </c>
      <c r="F4925" s="594" t="s">
        <v>1297</v>
      </c>
      <c r="G4925" s="596" t="s">
        <v>2680</v>
      </c>
      <c r="H4925" s="597">
        <v>14204100</v>
      </c>
    </row>
    <row r="4926" spans="1:8">
      <c r="A4926" s="594" t="s">
        <v>132</v>
      </c>
      <c r="B4926" s="594" t="s">
        <v>1360</v>
      </c>
      <c r="C4926" s="594" t="s">
        <v>322</v>
      </c>
      <c r="D4926" s="594" t="s">
        <v>2662</v>
      </c>
      <c r="E4926" s="594" t="s">
        <v>177</v>
      </c>
      <c r="F4926" s="594" t="s">
        <v>237</v>
      </c>
      <c r="G4926" s="596" t="s">
        <v>2681</v>
      </c>
      <c r="H4926" s="597">
        <v>85650000</v>
      </c>
    </row>
    <row r="4927" spans="1:8">
      <c r="A4927" s="594" t="s">
        <v>132</v>
      </c>
      <c r="B4927" s="594" t="s">
        <v>1360</v>
      </c>
      <c r="C4927" s="594" t="s">
        <v>322</v>
      </c>
      <c r="D4927" s="594" t="s">
        <v>2662</v>
      </c>
      <c r="E4927" s="594" t="s">
        <v>177</v>
      </c>
      <c r="F4927" s="594" t="s">
        <v>239</v>
      </c>
      <c r="G4927" s="596" t="s">
        <v>205</v>
      </c>
      <c r="H4927" s="597">
        <v>1920000</v>
      </c>
    </row>
    <row r="4928" spans="1:8">
      <c r="A4928" s="594" t="s">
        <v>132</v>
      </c>
      <c r="B4928" s="594" t="s">
        <v>1360</v>
      </c>
      <c r="C4928" s="594" t="s">
        <v>322</v>
      </c>
      <c r="D4928" s="594" t="s">
        <v>2662</v>
      </c>
      <c r="E4928" s="594" t="s">
        <v>240</v>
      </c>
      <c r="F4928" s="595" t="s">
        <v>411</v>
      </c>
      <c r="G4928" s="596" t="s">
        <v>241</v>
      </c>
      <c r="H4928" s="597">
        <v>339084500</v>
      </c>
    </row>
    <row r="4929" spans="1:8">
      <c r="A4929" s="594" t="s">
        <v>132</v>
      </c>
      <c r="B4929" s="594" t="s">
        <v>1360</v>
      </c>
      <c r="C4929" s="594" t="s">
        <v>322</v>
      </c>
      <c r="D4929" s="594" t="s">
        <v>2662</v>
      </c>
      <c r="E4929" s="594" t="s">
        <v>240</v>
      </c>
      <c r="F4929" s="594" t="s">
        <v>242</v>
      </c>
      <c r="G4929" s="596" t="s">
        <v>243</v>
      </c>
      <c r="H4929" s="597">
        <v>45122500</v>
      </c>
    </row>
    <row r="4930" spans="1:8">
      <c r="A4930" s="594" t="s">
        <v>132</v>
      </c>
      <c r="B4930" s="594" t="s">
        <v>1360</v>
      </c>
      <c r="C4930" s="594" t="s">
        <v>322</v>
      </c>
      <c r="D4930" s="594" t="s">
        <v>2662</v>
      </c>
      <c r="E4930" s="594" t="s">
        <v>240</v>
      </c>
      <c r="F4930" s="594" t="s">
        <v>728</v>
      </c>
      <c r="G4930" s="596" t="s">
        <v>729</v>
      </c>
      <c r="H4930" s="597">
        <v>10800000</v>
      </c>
    </row>
    <row r="4931" spans="1:8">
      <c r="A4931" s="594" t="s">
        <v>132</v>
      </c>
      <c r="B4931" s="594" t="s">
        <v>1360</v>
      </c>
      <c r="C4931" s="594" t="s">
        <v>322</v>
      </c>
      <c r="D4931" s="594" t="s">
        <v>2662</v>
      </c>
      <c r="E4931" s="594" t="s">
        <v>240</v>
      </c>
      <c r="F4931" s="594" t="s">
        <v>731</v>
      </c>
      <c r="G4931" s="596" t="s">
        <v>732</v>
      </c>
      <c r="H4931" s="597">
        <v>55680000</v>
      </c>
    </row>
    <row r="4932" spans="1:8">
      <c r="A4932" s="594" t="s">
        <v>132</v>
      </c>
      <c r="B4932" s="594" t="s">
        <v>1360</v>
      </c>
      <c r="C4932" s="594" t="s">
        <v>322</v>
      </c>
      <c r="D4932" s="594" t="s">
        <v>2662</v>
      </c>
      <c r="E4932" s="594" t="s">
        <v>240</v>
      </c>
      <c r="F4932" s="594" t="s">
        <v>733</v>
      </c>
      <c r="G4932" s="596" t="s">
        <v>734</v>
      </c>
      <c r="H4932" s="597">
        <v>20700000</v>
      </c>
    </row>
    <row r="4933" spans="1:8">
      <c r="A4933" s="594" t="s">
        <v>132</v>
      </c>
      <c r="B4933" s="594" t="s">
        <v>1360</v>
      </c>
      <c r="C4933" s="594" t="s">
        <v>322</v>
      </c>
      <c r="D4933" s="594" t="s">
        <v>2662</v>
      </c>
      <c r="E4933" s="594" t="s">
        <v>240</v>
      </c>
      <c r="F4933" s="594" t="s">
        <v>735</v>
      </c>
      <c r="G4933" s="596" t="s">
        <v>193</v>
      </c>
      <c r="H4933" s="597">
        <v>206782000</v>
      </c>
    </row>
    <row r="4934" spans="1:8">
      <c r="A4934" s="594" t="s">
        <v>132</v>
      </c>
      <c r="B4934" s="594" t="s">
        <v>1360</v>
      </c>
      <c r="C4934" s="594" t="s">
        <v>322</v>
      </c>
      <c r="D4934" s="594" t="s">
        <v>2662</v>
      </c>
      <c r="E4934" s="594" t="s">
        <v>183</v>
      </c>
      <c r="F4934" s="595" t="s">
        <v>411</v>
      </c>
      <c r="G4934" s="596" t="s">
        <v>184</v>
      </c>
      <c r="H4934" s="597">
        <v>743093000</v>
      </c>
    </row>
    <row r="4935" spans="1:8">
      <c r="A4935" s="594" t="s">
        <v>132</v>
      </c>
      <c r="B4935" s="594" t="s">
        <v>1360</v>
      </c>
      <c r="C4935" s="594" t="s">
        <v>322</v>
      </c>
      <c r="D4935" s="594" t="s">
        <v>2662</v>
      </c>
      <c r="E4935" s="594" t="s">
        <v>183</v>
      </c>
      <c r="F4935" s="594" t="s">
        <v>587</v>
      </c>
      <c r="G4935" s="596" t="s">
        <v>588</v>
      </c>
      <c r="H4935" s="597">
        <v>156913000</v>
      </c>
    </row>
    <row r="4936" spans="1:8">
      <c r="A4936" s="594" t="s">
        <v>132</v>
      </c>
      <c r="B4936" s="594" t="s">
        <v>1360</v>
      </c>
      <c r="C4936" s="594" t="s">
        <v>322</v>
      </c>
      <c r="D4936" s="594" t="s">
        <v>2662</v>
      </c>
      <c r="E4936" s="594" t="s">
        <v>183</v>
      </c>
      <c r="F4936" s="594" t="s">
        <v>736</v>
      </c>
      <c r="G4936" s="596" t="s">
        <v>737</v>
      </c>
      <c r="H4936" s="597">
        <v>144280000</v>
      </c>
    </row>
    <row r="4937" spans="1:8">
      <c r="A4937" s="594" t="s">
        <v>132</v>
      </c>
      <c r="B4937" s="594" t="s">
        <v>1360</v>
      </c>
      <c r="C4937" s="594" t="s">
        <v>322</v>
      </c>
      <c r="D4937" s="594" t="s">
        <v>2662</v>
      </c>
      <c r="E4937" s="594" t="s">
        <v>183</v>
      </c>
      <c r="F4937" s="594" t="s">
        <v>185</v>
      </c>
      <c r="G4937" s="596" t="s">
        <v>186</v>
      </c>
      <c r="H4937" s="597">
        <v>162750000</v>
      </c>
    </row>
    <row r="4938" spans="1:8">
      <c r="A4938" s="594" t="s">
        <v>132</v>
      </c>
      <c r="B4938" s="594" t="s">
        <v>1360</v>
      </c>
      <c r="C4938" s="594" t="s">
        <v>322</v>
      </c>
      <c r="D4938" s="594" t="s">
        <v>2662</v>
      </c>
      <c r="E4938" s="594" t="s">
        <v>183</v>
      </c>
      <c r="F4938" s="594" t="s">
        <v>187</v>
      </c>
      <c r="G4938" s="596" t="s">
        <v>2683</v>
      </c>
      <c r="H4938" s="597">
        <v>279150000</v>
      </c>
    </row>
    <row r="4939" spans="1:8">
      <c r="A4939" s="594" t="s">
        <v>132</v>
      </c>
      <c r="B4939" s="594" t="s">
        <v>1360</v>
      </c>
      <c r="C4939" s="594" t="s">
        <v>322</v>
      </c>
      <c r="D4939" s="594" t="s">
        <v>2662</v>
      </c>
      <c r="E4939" s="594" t="s">
        <v>738</v>
      </c>
      <c r="F4939" s="595" t="s">
        <v>411</v>
      </c>
      <c r="G4939" s="596" t="s">
        <v>739</v>
      </c>
      <c r="H4939" s="597">
        <v>397744000</v>
      </c>
    </row>
    <row r="4940" spans="1:8">
      <c r="A4940" s="594" t="s">
        <v>132</v>
      </c>
      <c r="B4940" s="594" t="s">
        <v>1360</v>
      </c>
      <c r="C4940" s="594" t="s">
        <v>322</v>
      </c>
      <c r="D4940" s="594" t="s">
        <v>2662</v>
      </c>
      <c r="E4940" s="594" t="s">
        <v>738</v>
      </c>
      <c r="F4940" s="594" t="s">
        <v>740</v>
      </c>
      <c r="G4940" s="596" t="s">
        <v>741</v>
      </c>
      <c r="H4940" s="597">
        <v>126107000</v>
      </c>
    </row>
    <row r="4941" spans="1:8">
      <c r="A4941" s="594" t="s">
        <v>132</v>
      </c>
      <c r="B4941" s="594" t="s">
        <v>1360</v>
      </c>
      <c r="C4941" s="594" t="s">
        <v>322</v>
      </c>
      <c r="D4941" s="594" t="s">
        <v>2662</v>
      </c>
      <c r="E4941" s="594" t="s">
        <v>738</v>
      </c>
      <c r="F4941" s="594" t="s">
        <v>1264</v>
      </c>
      <c r="G4941" s="596" t="s">
        <v>1263</v>
      </c>
      <c r="H4941" s="597">
        <v>16660000</v>
      </c>
    </row>
    <row r="4942" spans="1:8">
      <c r="A4942" s="594" t="s">
        <v>132</v>
      </c>
      <c r="B4942" s="594" t="s">
        <v>1360</v>
      </c>
      <c r="C4942" s="594" t="s">
        <v>322</v>
      </c>
      <c r="D4942" s="594" t="s">
        <v>2662</v>
      </c>
      <c r="E4942" s="594" t="s">
        <v>738</v>
      </c>
      <c r="F4942" s="594" t="s">
        <v>356</v>
      </c>
      <c r="G4942" s="596" t="s">
        <v>357</v>
      </c>
      <c r="H4942" s="597">
        <v>21182000</v>
      </c>
    </row>
    <row r="4943" spans="1:8">
      <c r="A4943" s="594" t="s">
        <v>132</v>
      </c>
      <c r="B4943" s="594" t="s">
        <v>1360</v>
      </c>
      <c r="C4943" s="594" t="s">
        <v>322</v>
      </c>
      <c r="D4943" s="594" t="s">
        <v>2662</v>
      </c>
      <c r="E4943" s="594" t="s">
        <v>738</v>
      </c>
      <c r="F4943" s="594" t="s">
        <v>296</v>
      </c>
      <c r="G4943" s="596" t="s">
        <v>297</v>
      </c>
      <c r="H4943" s="597">
        <v>161965000</v>
      </c>
    </row>
    <row r="4944" spans="1:8">
      <c r="A4944" s="594" t="s">
        <v>132</v>
      </c>
      <c r="B4944" s="594" t="s">
        <v>1360</v>
      </c>
      <c r="C4944" s="594" t="s">
        <v>322</v>
      </c>
      <c r="D4944" s="594" t="s">
        <v>2662</v>
      </c>
      <c r="E4944" s="594" t="s">
        <v>738</v>
      </c>
      <c r="F4944" s="594" t="s">
        <v>742</v>
      </c>
      <c r="G4944" s="596" t="s">
        <v>743</v>
      </c>
      <c r="H4944" s="597">
        <v>71830000</v>
      </c>
    </row>
    <row r="4945" spans="1:8">
      <c r="A4945" s="594" t="s">
        <v>132</v>
      </c>
      <c r="B4945" s="594" t="s">
        <v>1360</v>
      </c>
      <c r="C4945" s="594" t="s">
        <v>322</v>
      </c>
      <c r="D4945" s="594" t="s">
        <v>2662</v>
      </c>
      <c r="E4945" s="594" t="s">
        <v>744</v>
      </c>
      <c r="F4945" s="595" t="s">
        <v>411</v>
      </c>
      <c r="G4945" s="596" t="s">
        <v>2686</v>
      </c>
      <c r="H4945" s="597">
        <v>449451000</v>
      </c>
    </row>
    <row r="4946" spans="1:8">
      <c r="A4946" s="594" t="s">
        <v>132</v>
      </c>
      <c r="B4946" s="594" t="s">
        <v>1360</v>
      </c>
      <c r="C4946" s="594" t="s">
        <v>322</v>
      </c>
      <c r="D4946" s="594" t="s">
        <v>2662</v>
      </c>
      <c r="E4946" s="594" t="s">
        <v>744</v>
      </c>
      <c r="F4946" s="594" t="s">
        <v>1061</v>
      </c>
      <c r="G4946" s="596" t="s">
        <v>2729</v>
      </c>
      <c r="H4946" s="597">
        <v>157361000</v>
      </c>
    </row>
    <row r="4947" spans="1:8">
      <c r="A4947" s="594" t="s">
        <v>132</v>
      </c>
      <c r="B4947" s="594" t="s">
        <v>1360</v>
      </c>
      <c r="C4947" s="594" t="s">
        <v>322</v>
      </c>
      <c r="D4947" s="594" t="s">
        <v>2662</v>
      </c>
      <c r="E4947" s="594" t="s">
        <v>744</v>
      </c>
      <c r="F4947" s="594" t="s">
        <v>745</v>
      </c>
      <c r="G4947" s="596" t="s">
        <v>2687</v>
      </c>
      <c r="H4947" s="597">
        <v>8037000</v>
      </c>
    </row>
    <row r="4948" spans="1:8">
      <c r="A4948" s="594" t="s">
        <v>132</v>
      </c>
      <c r="B4948" s="594" t="s">
        <v>1360</v>
      </c>
      <c r="C4948" s="594" t="s">
        <v>322</v>
      </c>
      <c r="D4948" s="594" t="s">
        <v>2662</v>
      </c>
      <c r="E4948" s="594" t="s">
        <v>744</v>
      </c>
      <c r="F4948" s="594" t="s">
        <v>7</v>
      </c>
      <c r="G4948" s="596" t="s">
        <v>8</v>
      </c>
      <c r="H4948" s="597">
        <v>98272000</v>
      </c>
    </row>
    <row r="4949" spans="1:8">
      <c r="A4949" s="594" t="s">
        <v>132</v>
      </c>
      <c r="B4949" s="594" t="s">
        <v>1360</v>
      </c>
      <c r="C4949" s="594" t="s">
        <v>322</v>
      </c>
      <c r="D4949" s="594" t="s">
        <v>2662</v>
      </c>
      <c r="E4949" s="594" t="s">
        <v>744</v>
      </c>
      <c r="F4949" s="594" t="s">
        <v>572</v>
      </c>
      <c r="G4949" s="596" t="s">
        <v>2689</v>
      </c>
      <c r="H4949" s="597">
        <v>77686000</v>
      </c>
    </row>
    <row r="4950" spans="1:8">
      <c r="A4950" s="594" t="s">
        <v>132</v>
      </c>
      <c r="B4950" s="594" t="s">
        <v>1360</v>
      </c>
      <c r="C4950" s="594" t="s">
        <v>322</v>
      </c>
      <c r="D4950" s="594" t="s">
        <v>2662</v>
      </c>
      <c r="E4950" s="594" t="s">
        <v>744</v>
      </c>
      <c r="F4950" s="594" t="s">
        <v>746</v>
      </c>
      <c r="G4950" s="596" t="s">
        <v>2690</v>
      </c>
      <c r="H4950" s="597">
        <v>13169000</v>
      </c>
    </row>
    <row r="4951" spans="1:8">
      <c r="A4951" s="594" t="s">
        <v>132</v>
      </c>
      <c r="B4951" s="594" t="s">
        <v>1360</v>
      </c>
      <c r="C4951" s="594" t="s">
        <v>322</v>
      </c>
      <c r="D4951" s="594" t="s">
        <v>2662</v>
      </c>
      <c r="E4951" s="594" t="s">
        <v>744</v>
      </c>
      <c r="F4951" s="594" t="s">
        <v>11</v>
      </c>
      <c r="G4951" s="596" t="s">
        <v>2691</v>
      </c>
      <c r="H4951" s="597">
        <v>13871000</v>
      </c>
    </row>
    <row r="4952" spans="1:8">
      <c r="A4952" s="594" t="s">
        <v>132</v>
      </c>
      <c r="B4952" s="594" t="s">
        <v>1360</v>
      </c>
      <c r="C4952" s="594" t="s">
        <v>322</v>
      </c>
      <c r="D4952" s="594" t="s">
        <v>2662</v>
      </c>
      <c r="E4952" s="594" t="s">
        <v>744</v>
      </c>
      <c r="F4952" s="594" t="s">
        <v>748</v>
      </c>
      <c r="G4952" s="596" t="s">
        <v>35</v>
      </c>
      <c r="H4952" s="597">
        <v>81055000</v>
      </c>
    </row>
    <row r="4953" spans="1:8">
      <c r="A4953" s="594" t="s">
        <v>132</v>
      </c>
      <c r="B4953" s="594" t="s">
        <v>1360</v>
      </c>
      <c r="C4953" s="594" t="s">
        <v>322</v>
      </c>
      <c r="D4953" s="594" t="s">
        <v>2662</v>
      </c>
      <c r="E4953" s="594" t="s">
        <v>2692</v>
      </c>
      <c r="F4953" s="595" t="s">
        <v>411</v>
      </c>
      <c r="G4953" s="596" t="s">
        <v>2693</v>
      </c>
      <c r="H4953" s="597">
        <v>106500000</v>
      </c>
    </row>
    <row r="4954" spans="1:8">
      <c r="A4954" s="594" t="s">
        <v>132</v>
      </c>
      <c r="B4954" s="594" t="s">
        <v>1360</v>
      </c>
      <c r="C4954" s="594" t="s">
        <v>322</v>
      </c>
      <c r="D4954" s="594" t="s">
        <v>2662</v>
      </c>
      <c r="E4954" s="594" t="s">
        <v>2692</v>
      </c>
      <c r="F4954" s="594" t="s">
        <v>2722</v>
      </c>
      <c r="G4954" s="596" t="s">
        <v>2690</v>
      </c>
      <c r="H4954" s="597">
        <v>5000000</v>
      </c>
    </row>
    <row r="4955" spans="1:8">
      <c r="A4955" s="594" t="s">
        <v>132</v>
      </c>
      <c r="B4955" s="594" t="s">
        <v>1360</v>
      </c>
      <c r="C4955" s="594" t="s">
        <v>322</v>
      </c>
      <c r="D4955" s="594" t="s">
        <v>2662</v>
      </c>
      <c r="E4955" s="594" t="s">
        <v>2692</v>
      </c>
      <c r="F4955" s="594" t="s">
        <v>2694</v>
      </c>
      <c r="G4955" s="596" t="s">
        <v>2689</v>
      </c>
      <c r="H4955" s="597">
        <v>101500000</v>
      </c>
    </row>
    <row r="4956" spans="1:8">
      <c r="A4956" s="594" t="s">
        <v>132</v>
      </c>
      <c r="B4956" s="594" t="s">
        <v>1360</v>
      </c>
      <c r="C4956" s="594" t="s">
        <v>322</v>
      </c>
      <c r="D4956" s="594" t="s">
        <v>2662</v>
      </c>
      <c r="E4956" s="594" t="s">
        <v>189</v>
      </c>
      <c r="F4956" s="595" t="s">
        <v>411</v>
      </c>
      <c r="G4956" s="596" t="s">
        <v>190</v>
      </c>
      <c r="H4956" s="597">
        <v>1901884700</v>
      </c>
    </row>
    <row r="4957" spans="1:8">
      <c r="A4957" s="594" t="s">
        <v>132</v>
      </c>
      <c r="B4957" s="594" t="s">
        <v>1360</v>
      </c>
      <c r="C4957" s="594" t="s">
        <v>322</v>
      </c>
      <c r="D4957" s="594" t="s">
        <v>2662</v>
      </c>
      <c r="E4957" s="594" t="s">
        <v>189</v>
      </c>
      <c r="F4957" s="594" t="s">
        <v>773</v>
      </c>
      <c r="G4957" s="596" t="s">
        <v>2695</v>
      </c>
      <c r="H4957" s="597">
        <v>237587000</v>
      </c>
    </row>
    <row r="4958" spans="1:8">
      <c r="A4958" s="594" t="s">
        <v>132</v>
      </c>
      <c r="B4958" s="594" t="s">
        <v>1360</v>
      </c>
      <c r="C4958" s="594" t="s">
        <v>322</v>
      </c>
      <c r="D4958" s="594" t="s">
        <v>2662</v>
      </c>
      <c r="E4958" s="594" t="s">
        <v>189</v>
      </c>
      <c r="F4958" s="594" t="s">
        <v>13</v>
      </c>
      <c r="G4958" s="596" t="s">
        <v>2732</v>
      </c>
      <c r="H4958" s="597">
        <v>9933000</v>
      </c>
    </row>
    <row r="4959" spans="1:8">
      <c r="A4959" s="594" t="s">
        <v>132</v>
      </c>
      <c r="B4959" s="594" t="s">
        <v>1360</v>
      </c>
      <c r="C4959" s="594" t="s">
        <v>322</v>
      </c>
      <c r="D4959" s="594" t="s">
        <v>2662</v>
      </c>
      <c r="E4959" s="594" t="s">
        <v>189</v>
      </c>
      <c r="F4959" s="594" t="s">
        <v>37</v>
      </c>
      <c r="G4959" s="596" t="s">
        <v>2696</v>
      </c>
      <c r="H4959" s="597">
        <v>22072000</v>
      </c>
    </row>
    <row r="4960" spans="1:8">
      <c r="A4960" s="594" t="s">
        <v>132</v>
      </c>
      <c r="B4960" s="594" t="s">
        <v>1360</v>
      </c>
      <c r="C4960" s="594" t="s">
        <v>322</v>
      </c>
      <c r="D4960" s="594" t="s">
        <v>2662</v>
      </c>
      <c r="E4960" s="594" t="s">
        <v>189</v>
      </c>
      <c r="F4960" s="594" t="s">
        <v>192</v>
      </c>
      <c r="G4960" s="596" t="s">
        <v>195</v>
      </c>
      <c r="H4960" s="597">
        <v>1632292700</v>
      </c>
    </row>
    <row r="4961" spans="1:8">
      <c r="A4961" s="594" t="s">
        <v>132</v>
      </c>
      <c r="B4961" s="594" t="s">
        <v>1360</v>
      </c>
      <c r="C4961" s="594" t="s">
        <v>322</v>
      </c>
      <c r="D4961" s="594" t="s">
        <v>2662</v>
      </c>
      <c r="E4961" s="594" t="s">
        <v>2697</v>
      </c>
      <c r="F4961" s="595" t="s">
        <v>411</v>
      </c>
      <c r="G4961" s="596" t="s">
        <v>2698</v>
      </c>
      <c r="H4961" s="597">
        <v>15735000</v>
      </c>
    </row>
    <row r="4962" spans="1:8">
      <c r="A4962" s="594" t="s">
        <v>132</v>
      </c>
      <c r="B4962" s="594" t="s">
        <v>1360</v>
      </c>
      <c r="C4962" s="594" t="s">
        <v>322</v>
      </c>
      <c r="D4962" s="594" t="s">
        <v>2662</v>
      </c>
      <c r="E4962" s="594" t="s">
        <v>2697</v>
      </c>
      <c r="F4962" s="594" t="s">
        <v>2699</v>
      </c>
      <c r="G4962" s="596" t="s">
        <v>2700</v>
      </c>
      <c r="H4962" s="597">
        <v>15735000</v>
      </c>
    </row>
    <row r="4963" spans="1:8">
      <c r="A4963" s="594" t="s">
        <v>132</v>
      </c>
      <c r="B4963" s="594" t="s">
        <v>1360</v>
      </c>
      <c r="C4963" s="594" t="s">
        <v>322</v>
      </c>
      <c r="D4963" s="594" t="s">
        <v>2662</v>
      </c>
      <c r="E4963" s="594" t="s">
        <v>194</v>
      </c>
      <c r="F4963" s="595" t="s">
        <v>411</v>
      </c>
      <c r="G4963" s="596" t="s">
        <v>195</v>
      </c>
      <c r="H4963" s="597">
        <v>621712800</v>
      </c>
    </row>
    <row r="4964" spans="1:8">
      <c r="A4964" s="594" t="s">
        <v>132</v>
      </c>
      <c r="B4964" s="594" t="s">
        <v>1360</v>
      </c>
      <c r="C4964" s="594" t="s">
        <v>322</v>
      </c>
      <c r="D4964" s="594" t="s">
        <v>2662</v>
      </c>
      <c r="E4964" s="594" t="s">
        <v>194</v>
      </c>
      <c r="F4964" s="594" t="s">
        <v>15</v>
      </c>
      <c r="G4964" s="596" t="s">
        <v>2701</v>
      </c>
      <c r="H4964" s="597">
        <v>15205000</v>
      </c>
    </row>
    <row r="4965" spans="1:8">
      <c r="A4965" s="594" t="s">
        <v>132</v>
      </c>
      <c r="B4965" s="594" t="s">
        <v>1360</v>
      </c>
      <c r="C4965" s="594" t="s">
        <v>322</v>
      </c>
      <c r="D4965" s="594" t="s">
        <v>2662</v>
      </c>
      <c r="E4965" s="594" t="s">
        <v>194</v>
      </c>
      <c r="F4965" s="594" t="s">
        <v>39</v>
      </c>
      <c r="G4965" s="596" t="s">
        <v>2702</v>
      </c>
      <c r="H4965" s="597">
        <v>38409800</v>
      </c>
    </row>
    <row r="4966" spans="1:8">
      <c r="A4966" s="594" t="s">
        <v>132</v>
      </c>
      <c r="B4966" s="594" t="s">
        <v>1360</v>
      </c>
      <c r="C4966" s="594" t="s">
        <v>322</v>
      </c>
      <c r="D4966" s="594" t="s">
        <v>2662</v>
      </c>
      <c r="E4966" s="594" t="s">
        <v>194</v>
      </c>
      <c r="F4966" s="594" t="s">
        <v>198</v>
      </c>
      <c r="G4966" s="596" t="s">
        <v>199</v>
      </c>
      <c r="H4966" s="597">
        <v>541253000</v>
      </c>
    </row>
    <row r="4967" spans="1:8">
      <c r="A4967" s="594" t="s">
        <v>132</v>
      </c>
      <c r="B4967" s="594" t="s">
        <v>1360</v>
      </c>
      <c r="C4967" s="594" t="s">
        <v>322</v>
      </c>
      <c r="D4967" s="594" t="s">
        <v>2662</v>
      </c>
      <c r="E4967" s="594" t="s">
        <v>194</v>
      </c>
      <c r="F4967" s="594" t="s">
        <v>200</v>
      </c>
      <c r="G4967" s="596" t="s">
        <v>201</v>
      </c>
      <c r="H4967" s="597">
        <v>26845000</v>
      </c>
    </row>
    <row r="4968" spans="1:8">
      <c r="A4968" s="594" t="s">
        <v>132</v>
      </c>
      <c r="B4968" s="594" t="s">
        <v>1360</v>
      </c>
      <c r="C4968" s="594" t="s">
        <v>322</v>
      </c>
      <c r="D4968" s="594" t="s">
        <v>2662</v>
      </c>
      <c r="E4968" s="594" t="s">
        <v>573</v>
      </c>
      <c r="F4968" s="595" t="s">
        <v>411</v>
      </c>
      <c r="G4968" s="596" t="s">
        <v>2703</v>
      </c>
      <c r="H4968" s="597">
        <v>38546000</v>
      </c>
    </row>
    <row r="4969" spans="1:8">
      <c r="A4969" s="594" t="s">
        <v>132</v>
      </c>
      <c r="B4969" s="594" t="s">
        <v>1360</v>
      </c>
      <c r="C4969" s="594" t="s">
        <v>322</v>
      </c>
      <c r="D4969" s="594" t="s">
        <v>2662</v>
      </c>
      <c r="E4969" s="594" t="s">
        <v>573</v>
      </c>
      <c r="F4969" s="594" t="s">
        <v>574</v>
      </c>
      <c r="G4969" s="596" t="s">
        <v>2704</v>
      </c>
      <c r="H4969" s="597">
        <v>38546000</v>
      </c>
    </row>
    <row r="4970" spans="1:8">
      <c r="A4970" s="594" t="s">
        <v>132</v>
      </c>
      <c r="B4970" s="594" t="s">
        <v>1360</v>
      </c>
      <c r="C4970" s="594" t="s">
        <v>322</v>
      </c>
      <c r="D4970" s="594" t="s">
        <v>2662</v>
      </c>
      <c r="E4970" s="594" t="s">
        <v>550</v>
      </c>
      <c r="F4970" s="595" t="s">
        <v>411</v>
      </c>
      <c r="G4970" s="596" t="s">
        <v>2705</v>
      </c>
      <c r="H4970" s="597">
        <v>62527000</v>
      </c>
    </row>
    <row r="4971" spans="1:8">
      <c r="A4971" s="594" t="s">
        <v>132</v>
      </c>
      <c r="B4971" s="594" t="s">
        <v>1360</v>
      </c>
      <c r="C4971" s="594" t="s">
        <v>322</v>
      </c>
      <c r="D4971" s="594" t="s">
        <v>2662</v>
      </c>
      <c r="E4971" s="594" t="s">
        <v>550</v>
      </c>
      <c r="F4971" s="594" t="s">
        <v>2706</v>
      </c>
      <c r="G4971" s="596" t="s">
        <v>72</v>
      </c>
      <c r="H4971" s="597">
        <v>62527000</v>
      </c>
    </row>
    <row r="4972" spans="1:8">
      <c r="A4972" s="594" t="s">
        <v>132</v>
      </c>
      <c r="B4972" s="594" t="s">
        <v>1360</v>
      </c>
      <c r="C4972" s="594" t="s">
        <v>322</v>
      </c>
      <c r="D4972" s="594" t="s">
        <v>2662</v>
      </c>
      <c r="E4972" s="594" t="s">
        <v>260</v>
      </c>
      <c r="F4972" s="595" t="s">
        <v>411</v>
      </c>
      <c r="G4972" s="596" t="s">
        <v>261</v>
      </c>
      <c r="H4972" s="597">
        <v>5667040803</v>
      </c>
    </row>
    <row r="4973" spans="1:8">
      <c r="A4973" s="594" t="s">
        <v>132</v>
      </c>
      <c r="B4973" s="594" t="s">
        <v>1360</v>
      </c>
      <c r="C4973" s="594" t="s">
        <v>322</v>
      </c>
      <c r="D4973" s="594" t="s">
        <v>2662</v>
      </c>
      <c r="E4973" s="594" t="s">
        <v>260</v>
      </c>
      <c r="F4973" s="594" t="s">
        <v>262</v>
      </c>
      <c r="G4973" s="596" t="s">
        <v>2707</v>
      </c>
      <c r="H4973" s="597">
        <v>5667040803</v>
      </c>
    </row>
    <row r="4974" spans="1:8">
      <c r="A4974" s="594" t="s">
        <v>132</v>
      </c>
      <c r="B4974" s="594" t="s">
        <v>1360</v>
      </c>
      <c r="C4974" s="594" t="s">
        <v>322</v>
      </c>
      <c r="D4974" s="594" t="s">
        <v>2662</v>
      </c>
      <c r="E4974" s="594" t="s">
        <v>49</v>
      </c>
      <c r="F4974" s="595" t="s">
        <v>411</v>
      </c>
      <c r="G4974" s="596" t="s">
        <v>50</v>
      </c>
      <c r="H4974" s="597">
        <v>735537197</v>
      </c>
    </row>
    <row r="4975" spans="1:8">
      <c r="A4975" s="594" t="s">
        <v>132</v>
      </c>
      <c r="B4975" s="594" t="s">
        <v>1360</v>
      </c>
      <c r="C4975" s="594" t="s">
        <v>322</v>
      </c>
      <c r="D4975" s="594" t="s">
        <v>2662</v>
      </c>
      <c r="E4975" s="594" t="s">
        <v>49</v>
      </c>
      <c r="F4975" s="594" t="s">
        <v>51</v>
      </c>
      <c r="G4975" s="596" t="s">
        <v>2786</v>
      </c>
      <c r="H4975" s="597">
        <v>735537197</v>
      </c>
    </row>
    <row r="4976" spans="1:8">
      <c r="A4976" s="594" t="s">
        <v>132</v>
      </c>
      <c r="B4976" s="594" t="s">
        <v>1360</v>
      </c>
      <c r="C4976" s="594" t="s">
        <v>322</v>
      </c>
      <c r="D4976" s="594" t="s">
        <v>2662</v>
      </c>
      <c r="E4976" s="594" t="s">
        <v>53</v>
      </c>
      <c r="F4976" s="595" t="s">
        <v>411</v>
      </c>
      <c r="G4976" s="596" t="s">
        <v>193</v>
      </c>
      <c r="H4976" s="597">
        <v>338922000</v>
      </c>
    </row>
    <row r="4977" spans="1:8">
      <c r="A4977" s="594" t="s">
        <v>132</v>
      </c>
      <c r="B4977" s="594" t="s">
        <v>1360</v>
      </c>
      <c r="C4977" s="594" t="s">
        <v>322</v>
      </c>
      <c r="D4977" s="594" t="s">
        <v>2662</v>
      </c>
      <c r="E4977" s="594" t="s">
        <v>53</v>
      </c>
      <c r="F4977" s="594" t="s">
        <v>54</v>
      </c>
      <c r="G4977" s="596" t="s">
        <v>55</v>
      </c>
      <c r="H4977" s="597">
        <v>132468000</v>
      </c>
    </row>
    <row r="4978" spans="1:8">
      <c r="A4978" s="594" t="s">
        <v>132</v>
      </c>
      <c r="B4978" s="594" t="s">
        <v>1360</v>
      </c>
      <c r="C4978" s="594" t="s">
        <v>322</v>
      </c>
      <c r="D4978" s="594" t="s">
        <v>2662</v>
      </c>
      <c r="E4978" s="594" t="s">
        <v>53</v>
      </c>
      <c r="F4978" s="594" t="s">
        <v>56</v>
      </c>
      <c r="G4978" s="596" t="s">
        <v>57</v>
      </c>
      <c r="H4978" s="597">
        <v>206454000</v>
      </c>
    </row>
    <row r="4979" spans="1:8">
      <c r="A4979" s="594" t="s">
        <v>132</v>
      </c>
      <c r="B4979" s="594" t="s">
        <v>1357</v>
      </c>
      <c r="C4979" s="595" t="s">
        <v>411</v>
      </c>
      <c r="D4979" s="595" t="s">
        <v>411</v>
      </c>
      <c r="E4979" s="595" t="s">
        <v>411</v>
      </c>
      <c r="F4979" s="595" t="s">
        <v>411</v>
      </c>
      <c r="G4979" s="596" t="s">
        <v>1358</v>
      </c>
      <c r="H4979" s="597">
        <v>7051876000</v>
      </c>
    </row>
    <row r="4980" spans="1:8">
      <c r="A4980" s="594" t="s">
        <v>132</v>
      </c>
      <c r="B4980" s="594" t="s">
        <v>1357</v>
      </c>
      <c r="C4980" s="594" t="s">
        <v>322</v>
      </c>
      <c r="D4980" s="595" t="s">
        <v>411</v>
      </c>
      <c r="E4980" s="595" t="s">
        <v>411</v>
      </c>
      <c r="F4980" s="595" t="s">
        <v>411</v>
      </c>
      <c r="G4980" s="596" t="s">
        <v>2661</v>
      </c>
      <c r="H4980" s="597">
        <v>7051876000</v>
      </c>
    </row>
    <row r="4981" spans="1:8">
      <c r="A4981" s="594" t="s">
        <v>132</v>
      </c>
      <c r="B4981" s="594" t="s">
        <v>1357</v>
      </c>
      <c r="C4981" s="594" t="s">
        <v>322</v>
      </c>
      <c r="D4981" s="594" t="s">
        <v>2662</v>
      </c>
      <c r="E4981" s="595" t="s">
        <v>411</v>
      </c>
      <c r="F4981" s="595" t="s">
        <v>411</v>
      </c>
      <c r="G4981" s="596" t="s">
        <v>2663</v>
      </c>
      <c r="H4981" s="597">
        <v>7051876000</v>
      </c>
    </row>
    <row r="4982" spans="1:8">
      <c r="A4982" s="594" t="s">
        <v>132</v>
      </c>
      <c r="B4982" s="594" t="s">
        <v>1357</v>
      </c>
      <c r="C4982" s="594" t="s">
        <v>322</v>
      </c>
      <c r="D4982" s="594" t="s">
        <v>2662</v>
      </c>
      <c r="E4982" s="594" t="s">
        <v>142</v>
      </c>
      <c r="F4982" s="595" t="s">
        <v>411</v>
      </c>
      <c r="G4982" s="596" t="s">
        <v>143</v>
      </c>
      <c r="H4982" s="597">
        <v>2264474584</v>
      </c>
    </row>
    <row r="4983" spans="1:8">
      <c r="A4983" s="594" t="s">
        <v>132</v>
      </c>
      <c r="B4983" s="594" t="s">
        <v>1357</v>
      </c>
      <c r="C4983" s="594" t="s">
        <v>322</v>
      </c>
      <c r="D4983" s="594" t="s">
        <v>2662</v>
      </c>
      <c r="E4983" s="594" t="s">
        <v>142</v>
      </c>
      <c r="F4983" s="594" t="s">
        <v>144</v>
      </c>
      <c r="G4983" s="596" t="s">
        <v>2664</v>
      </c>
      <c r="H4983" s="597">
        <v>2256374039</v>
      </c>
    </row>
    <row r="4984" spans="1:8">
      <c r="A4984" s="594" t="s">
        <v>132</v>
      </c>
      <c r="B4984" s="594" t="s">
        <v>1357</v>
      </c>
      <c r="C4984" s="594" t="s">
        <v>322</v>
      </c>
      <c r="D4984" s="594" t="s">
        <v>2662</v>
      </c>
      <c r="E4984" s="594" t="s">
        <v>142</v>
      </c>
      <c r="F4984" s="594" t="s">
        <v>146</v>
      </c>
      <c r="G4984" s="596" t="s">
        <v>2665</v>
      </c>
      <c r="H4984" s="597">
        <v>8100545</v>
      </c>
    </row>
    <row r="4985" spans="1:8">
      <c r="A4985" s="594" t="s">
        <v>132</v>
      </c>
      <c r="B4985" s="594" t="s">
        <v>1357</v>
      </c>
      <c r="C4985" s="594" t="s">
        <v>322</v>
      </c>
      <c r="D4985" s="594" t="s">
        <v>2662</v>
      </c>
      <c r="E4985" s="594" t="s">
        <v>202</v>
      </c>
      <c r="F4985" s="595" t="s">
        <v>411</v>
      </c>
      <c r="G4985" s="596" t="s">
        <v>2719</v>
      </c>
      <c r="H4985" s="597">
        <v>109747786</v>
      </c>
    </row>
    <row r="4986" spans="1:8">
      <c r="A4986" s="594" t="s">
        <v>132</v>
      </c>
      <c r="B4986" s="594" t="s">
        <v>1357</v>
      </c>
      <c r="C4986" s="594" t="s">
        <v>322</v>
      </c>
      <c r="D4986" s="594" t="s">
        <v>2662</v>
      </c>
      <c r="E4986" s="594" t="s">
        <v>202</v>
      </c>
      <c r="F4986" s="594" t="s">
        <v>767</v>
      </c>
      <c r="G4986" s="596" t="s">
        <v>2720</v>
      </c>
      <c r="H4986" s="597">
        <v>109747786</v>
      </c>
    </row>
    <row r="4987" spans="1:8">
      <c r="A4987" s="594" t="s">
        <v>132</v>
      </c>
      <c r="B4987" s="594" t="s">
        <v>1357</v>
      </c>
      <c r="C4987" s="594" t="s">
        <v>322</v>
      </c>
      <c r="D4987" s="594" t="s">
        <v>2662</v>
      </c>
      <c r="E4987" s="594" t="s">
        <v>148</v>
      </c>
      <c r="F4987" s="595" t="s">
        <v>411</v>
      </c>
      <c r="G4987" s="596" t="s">
        <v>149</v>
      </c>
      <c r="H4987" s="597">
        <v>1487990590</v>
      </c>
    </row>
    <row r="4988" spans="1:8">
      <c r="A4988" s="594" t="s">
        <v>132</v>
      </c>
      <c r="B4988" s="594" t="s">
        <v>1357</v>
      </c>
      <c r="C4988" s="594" t="s">
        <v>322</v>
      </c>
      <c r="D4988" s="594" t="s">
        <v>2662</v>
      </c>
      <c r="E4988" s="594" t="s">
        <v>148</v>
      </c>
      <c r="F4988" s="594" t="s">
        <v>223</v>
      </c>
      <c r="G4988" s="596" t="s">
        <v>224</v>
      </c>
      <c r="H4988" s="597">
        <v>137733860</v>
      </c>
    </row>
    <row r="4989" spans="1:8">
      <c r="A4989" s="594" t="s">
        <v>132</v>
      </c>
      <c r="B4989" s="594" t="s">
        <v>1357</v>
      </c>
      <c r="C4989" s="594" t="s">
        <v>322</v>
      </c>
      <c r="D4989" s="594" t="s">
        <v>2662</v>
      </c>
      <c r="E4989" s="594" t="s">
        <v>148</v>
      </c>
      <c r="F4989" s="594" t="s">
        <v>1075</v>
      </c>
      <c r="G4989" s="596" t="s">
        <v>2666</v>
      </c>
      <c r="H4989" s="597">
        <v>4808944</v>
      </c>
    </row>
    <row r="4990" spans="1:8">
      <c r="A4990" s="594" t="s">
        <v>132</v>
      </c>
      <c r="B4990" s="594" t="s">
        <v>1357</v>
      </c>
      <c r="C4990" s="594" t="s">
        <v>322</v>
      </c>
      <c r="D4990" s="594" t="s">
        <v>2662</v>
      </c>
      <c r="E4990" s="594" t="s">
        <v>148</v>
      </c>
      <c r="F4990" s="594" t="s">
        <v>26</v>
      </c>
      <c r="G4990" s="596" t="s">
        <v>2727</v>
      </c>
      <c r="H4990" s="597">
        <v>3228000</v>
      </c>
    </row>
    <row r="4991" spans="1:8">
      <c r="A4991" s="594" t="s">
        <v>132</v>
      </c>
      <c r="B4991" s="594" t="s">
        <v>1357</v>
      </c>
      <c r="C4991" s="594" t="s">
        <v>322</v>
      </c>
      <c r="D4991" s="594" t="s">
        <v>2662</v>
      </c>
      <c r="E4991" s="594" t="s">
        <v>148</v>
      </c>
      <c r="F4991" s="594" t="s">
        <v>150</v>
      </c>
      <c r="G4991" s="596" t="s">
        <v>151</v>
      </c>
      <c r="H4991" s="597">
        <v>474403800</v>
      </c>
    </row>
    <row r="4992" spans="1:8">
      <c r="A4992" s="594" t="s">
        <v>132</v>
      </c>
      <c r="B4992" s="594" t="s">
        <v>1357</v>
      </c>
      <c r="C4992" s="594" t="s">
        <v>322</v>
      </c>
      <c r="D4992" s="594" t="s">
        <v>2662</v>
      </c>
      <c r="E4992" s="594" t="s">
        <v>148</v>
      </c>
      <c r="F4992" s="594" t="s">
        <v>605</v>
      </c>
      <c r="G4992" s="596" t="s">
        <v>2668</v>
      </c>
      <c r="H4992" s="597">
        <v>244707410</v>
      </c>
    </row>
    <row r="4993" spans="1:8">
      <c r="A4993" s="594" t="s">
        <v>132</v>
      </c>
      <c r="B4993" s="594" t="s">
        <v>1357</v>
      </c>
      <c r="C4993" s="594" t="s">
        <v>322</v>
      </c>
      <c r="D4993" s="594" t="s">
        <v>2662</v>
      </c>
      <c r="E4993" s="594" t="s">
        <v>148</v>
      </c>
      <c r="F4993" s="594" t="s">
        <v>212</v>
      </c>
      <c r="G4993" s="596" t="s">
        <v>213</v>
      </c>
      <c r="H4993" s="597">
        <v>598177040</v>
      </c>
    </row>
    <row r="4994" spans="1:8">
      <c r="A4994" s="594" t="s">
        <v>132</v>
      </c>
      <c r="B4994" s="594" t="s">
        <v>1357</v>
      </c>
      <c r="C4994" s="594" t="s">
        <v>322</v>
      </c>
      <c r="D4994" s="594" t="s">
        <v>2662</v>
      </c>
      <c r="E4994" s="594" t="s">
        <v>148</v>
      </c>
      <c r="F4994" s="594" t="s">
        <v>227</v>
      </c>
      <c r="G4994" s="596" t="s">
        <v>2669</v>
      </c>
      <c r="H4994" s="597">
        <v>24931536</v>
      </c>
    </row>
    <row r="4995" spans="1:8">
      <c r="A4995" s="594" t="s">
        <v>132</v>
      </c>
      <c r="B4995" s="594" t="s">
        <v>1357</v>
      </c>
      <c r="C4995" s="594" t="s">
        <v>322</v>
      </c>
      <c r="D4995" s="594" t="s">
        <v>2662</v>
      </c>
      <c r="E4995" s="594" t="s">
        <v>582</v>
      </c>
      <c r="F4995" s="595" t="s">
        <v>411</v>
      </c>
      <c r="G4995" s="596" t="s">
        <v>583</v>
      </c>
      <c r="H4995" s="597">
        <v>2320000</v>
      </c>
    </row>
    <row r="4996" spans="1:8">
      <c r="A4996" s="594" t="s">
        <v>132</v>
      </c>
      <c r="B4996" s="594" t="s">
        <v>1357</v>
      </c>
      <c r="C4996" s="594" t="s">
        <v>322</v>
      </c>
      <c r="D4996" s="594" t="s">
        <v>2662</v>
      </c>
      <c r="E4996" s="594" t="s">
        <v>582</v>
      </c>
      <c r="F4996" s="594" t="s">
        <v>586</v>
      </c>
      <c r="G4996" s="596" t="s">
        <v>2671</v>
      </c>
      <c r="H4996" s="597">
        <v>2320000</v>
      </c>
    </row>
    <row r="4997" spans="1:8">
      <c r="A4997" s="594" t="s">
        <v>132</v>
      </c>
      <c r="B4997" s="594" t="s">
        <v>1357</v>
      </c>
      <c r="C4997" s="594" t="s">
        <v>322</v>
      </c>
      <c r="D4997" s="594" t="s">
        <v>2662</v>
      </c>
      <c r="E4997" s="594" t="s">
        <v>152</v>
      </c>
      <c r="F4997" s="595" t="s">
        <v>411</v>
      </c>
      <c r="G4997" s="596" t="s">
        <v>153</v>
      </c>
      <c r="H4997" s="597">
        <v>558970795</v>
      </c>
    </row>
    <row r="4998" spans="1:8">
      <c r="A4998" s="594" t="s">
        <v>132</v>
      </c>
      <c r="B4998" s="594" t="s">
        <v>1357</v>
      </c>
      <c r="C4998" s="594" t="s">
        <v>322</v>
      </c>
      <c r="D4998" s="594" t="s">
        <v>2662</v>
      </c>
      <c r="E4998" s="594" t="s">
        <v>152</v>
      </c>
      <c r="F4998" s="594" t="s">
        <v>606</v>
      </c>
      <c r="G4998" s="596" t="s">
        <v>195</v>
      </c>
      <c r="H4998" s="597">
        <v>558970795</v>
      </c>
    </row>
    <row r="4999" spans="1:8">
      <c r="A4999" s="594" t="s">
        <v>132</v>
      </c>
      <c r="B4999" s="594" t="s">
        <v>1357</v>
      </c>
      <c r="C4999" s="594" t="s">
        <v>322</v>
      </c>
      <c r="D4999" s="594" t="s">
        <v>2662</v>
      </c>
      <c r="E4999" s="594" t="s">
        <v>156</v>
      </c>
      <c r="F4999" s="595" t="s">
        <v>411</v>
      </c>
      <c r="G4999" s="596" t="s">
        <v>514</v>
      </c>
      <c r="H4999" s="597">
        <v>679718468</v>
      </c>
    </row>
    <row r="5000" spans="1:8">
      <c r="A5000" s="594" t="s">
        <v>132</v>
      </c>
      <c r="B5000" s="594" t="s">
        <v>1357</v>
      </c>
      <c r="C5000" s="594" t="s">
        <v>322</v>
      </c>
      <c r="D5000" s="594" t="s">
        <v>2662</v>
      </c>
      <c r="E5000" s="594" t="s">
        <v>156</v>
      </c>
      <c r="F5000" s="594" t="s">
        <v>157</v>
      </c>
      <c r="G5000" s="596" t="s">
        <v>158</v>
      </c>
      <c r="H5000" s="597">
        <v>489778944</v>
      </c>
    </row>
    <row r="5001" spans="1:8">
      <c r="A5001" s="594" t="s">
        <v>132</v>
      </c>
      <c r="B5001" s="594" t="s">
        <v>1357</v>
      </c>
      <c r="C5001" s="594" t="s">
        <v>322</v>
      </c>
      <c r="D5001" s="594" t="s">
        <v>2662</v>
      </c>
      <c r="E5001" s="594" t="s">
        <v>156</v>
      </c>
      <c r="F5001" s="594" t="s">
        <v>159</v>
      </c>
      <c r="G5001" s="596" t="s">
        <v>160</v>
      </c>
      <c r="H5001" s="597">
        <v>137448196</v>
      </c>
    </row>
    <row r="5002" spans="1:8">
      <c r="A5002" s="594" t="s">
        <v>132</v>
      </c>
      <c r="B5002" s="594" t="s">
        <v>1357</v>
      </c>
      <c r="C5002" s="594" t="s">
        <v>322</v>
      </c>
      <c r="D5002" s="594" t="s">
        <v>2662</v>
      </c>
      <c r="E5002" s="594" t="s">
        <v>156</v>
      </c>
      <c r="F5002" s="594" t="s">
        <v>161</v>
      </c>
      <c r="G5002" s="596" t="s">
        <v>162</v>
      </c>
      <c r="H5002" s="597">
        <v>52491328</v>
      </c>
    </row>
    <row r="5003" spans="1:8">
      <c r="A5003" s="594" t="s">
        <v>132</v>
      </c>
      <c r="B5003" s="594" t="s">
        <v>1357</v>
      </c>
      <c r="C5003" s="594" t="s">
        <v>322</v>
      </c>
      <c r="D5003" s="594" t="s">
        <v>2662</v>
      </c>
      <c r="E5003" s="594" t="s">
        <v>163</v>
      </c>
      <c r="F5003" s="595" t="s">
        <v>411</v>
      </c>
      <c r="G5003" s="596" t="s">
        <v>164</v>
      </c>
      <c r="H5003" s="597">
        <v>86570000</v>
      </c>
    </row>
    <row r="5004" spans="1:8">
      <c r="A5004" s="594" t="s">
        <v>132</v>
      </c>
      <c r="B5004" s="594" t="s">
        <v>1357</v>
      </c>
      <c r="C5004" s="594" t="s">
        <v>322</v>
      </c>
      <c r="D5004" s="594" t="s">
        <v>2662</v>
      </c>
      <c r="E5004" s="594" t="s">
        <v>163</v>
      </c>
      <c r="F5004" s="594" t="s">
        <v>1060</v>
      </c>
      <c r="G5004" s="596" t="s">
        <v>2672</v>
      </c>
      <c r="H5004" s="597">
        <v>73320000</v>
      </c>
    </row>
    <row r="5005" spans="1:8">
      <c r="A5005" s="594" t="s">
        <v>132</v>
      </c>
      <c r="B5005" s="594" t="s">
        <v>1357</v>
      </c>
      <c r="C5005" s="594" t="s">
        <v>322</v>
      </c>
      <c r="D5005" s="594" t="s">
        <v>2662</v>
      </c>
      <c r="E5005" s="594" t="s">
        <v>163</v>
      </c>
      <c r="F5005" s="594" t="s">
        <v>165</v>
      </c>
      <c r="G5005" s="596" t="s">
        <v>195</v>
      </c>
      <c r="H5005" s="597">
        <v>13250000</v>
      </c>
    </row>
    <row r="5006" spans="1:8">
      <c r="A5006" s="594" t="s">
        <v>132</v>
      </c>
      <c r="B5006" s="594" t="s">
        <v>1357</v>
      </c>
      <c r="C5006" s="594" t="s">
        <v>322</v>
      </c>
      <c r="D5006" s="594" t="s">
        <v>2662</v>
      </c>
      <c r="E5006" s="594" t="s">
        <v>167</v>
      </c>
      <c r="F5006" s="595" t="s">
        <v>411</v>
      </c>
      <c r="G5006" s="596" t="s">
        <v>168</v>
      </c>
      <c r="H5006" s="597">
        <v>160365226</v>
      </c>
    </row>
    <row r="5007" spans="1:8">
      <c r="A5007" s="594" t="s">
        <v>132</v>
      </c>
      <c r="B5007" s="594" t="s">
        <v>1357</v>
      </c>
      <c r="C5007" s="594" t="s">
        <v>322</v>
      </c>
      <c r="D5007" s="594" t="s">
        <v>2662</v>
      </c>
      <c r="E5007" s="594" t="s">
        <v>167</v>
      </c>
      <c r="F5007" s="594" t="s">
        <v>228</v>
      </c>
      <c r="G5007" s="596" t="s">
        <v>2673</v>
      </c>
      <c r="H5007" s="597">
        <v>60824266</v>
      </c>
    </row>
    <row r="5008" spans="1:8">
      <c r="A5008" s="594" t="s">
        <v>132</v>
      </c>
      <c r="B5008" s="594" t="s">
        <v>1357</v>
      </c>
      <c r="C5008" s="594" t="s">
        <v>322</v>
      </c>
      <c r="D5008" s="594" t="s">
        <v>2662</v>
      </c>
      <c r="E5008" s="594" t="s">
        <v>167</v>
      </c>
      <c r="F5008" s="594" t="s">
        <v>169</v>
      </c>
      <c r="G5008" s="596" t="s">
        <v>2674</v>
      </c>
      <c r="H5008" s="597">
        <v>2565960</v>
      </c>
    </row>
    <row r="5009" spans="1:8">
      <c r="A5009" s="594" t="s">
        <v>132</v>
      </c>
      <c r="B5009" s="594" t="s">
        <v>1357</v>
      </c>
      <c r="C5009" s="594" t="s">
        <v>322</v>
      </c>
      <c r="D5009" s="594" t="s">
        <v>2662</v>
      </c>
      <c r="E5009" s="594" t="s">
        <v>167</v>
      </c>
      <c r="F5009" s="594" t="s">
        <v>230</v>
      </c>
      <c r="G5009" s="596" t="s">
        <v>2675</v>
      </c>
      <c r="H5009" s="597">
        <v>82415000</v>
      </c>
    </row>
    <row r="5010" spans="1:8">
      <c r="A5010" s="594" t="s">
        <v>132</v>
      </c>
      <c r="B5010" s="594" t="s">
        <v>1357</v>
      </c>
      <c r="C5010" s="594" t="s">
        <v>322</v>
      </c>
      <c r="D5010" s="594" t="s">
        <v>2662</v>
      </c>
      <c r="E5010" s="594" t="s">
        <v>167</v>
      </c>
      <c r="F5010" s="594" t="s">
        <v>214</v>
      </c>
      <c r="G5010" s="596" t="s">
        <v>2676</v>
      </c>
      <c r="H5010" s="597">
        <v>1860000</v>
      </c>
    </row>
    <row r="5011" spans="1:8">
      <c r="A5011" s="594" t="s">
        <v>132</v>
      </c>
      <c r="B5011" s="594" t="s">
        <v>1357</v>
      </c>
      <c r="C5011" s="594" t="s">
        <v>322</v>
      </c>
      <c r="D5011" s="594" t="s">
        <v>2662</v>
      </c>
      <c r="E5011" s="594" t="s">
        <v>167</v>
      </c>
      <c r="F5011" s="594" t="s">
        <v>354</v>
      </c>
      <c r="G5011" s="596" t="s">
        <v>2736</v>
      </c>
      <c r="H5011" s="597">
        <v>2880000</v>
      </c>
    </row>
    <row r="5012" spans="1:8">
      <c r="A5012" s="594" t="s">
        <v>132</v>
      </c>
      <c r="B5012" s="594" t="s">
        <v>1357</v>
      </c>
      <c r="C5012" s="594" t="s">
        <v>322</v>
      </c>
      <c r="D5012" s="594" t="s">
        <v>2662</v>
      </c>
      <c r="E5012" s="594" t="s">
        <v>167</v>
      </c>
      <c r="F5012" s="594" t="s">
        <v>232</v>
      </c>
      <c r="G5012" s="596" t="s">
        <v>195</v>
      </c>
      <c r="H5012" s="597">
        <v>9820000</v>
      </c>
    </row>
    <row r="5013" spans="1:8">
      <c r="A5013" s="594" t="s">
        <v>132</v>
      </c>
      <c r="B5013" s="594" t="s">
        <v>1357</v>
      </c>
      <c r="C5013" s="594" t="s">
        <v>322</v>
      </c>
      <c r="D5013" s="594" t="s">
        <v>2662</v>
      </c>
      <c r="E5013" s="594" t="s">
        <v>171</v>
      </c>
      <c r="F5013" s="595" t="s">
        <v>411</v>
      </c>
      <c r="G5013" s="596" t="s">
        <v>2677</v>
      </c>
      <c r="H5013" s="597">
        <v>101021000</v>
      </c>
    </row>
    <row r="5014" spans="1:8">
      <c r="A5014" s="594" t="s">
        <v>132</v>
      </c>
      <c r="B5014" s="594" t="s">
        <v>1357</v>
      </c>
      <c r="C5014" s="594" t="s">
        <v>322</v>
      </c>
      <c r="D5014" s="594" t="s">
        <v>2662</v>
      </c>
      <c r="E5014" s="594" t="s">
        <v>171</v>
      </c>
      <c r="F5014" s="594" t="s">
        <v>173</v>
      </c>
      <c r="G5014" s="596" t="s">
        <v>174</v>
      </c>
      <c r="H5014" s="597">
        <v>44721000</v>
      </c>
    </row>
    <row r="5015" spans="1:8">
      <c r="A5015" s="594" t="s">
        <v>132</v>
      </c>
      <c r="B5015" s="594" t="s">
        <v>1357</v>
      </c>
      <c r="C5015" s="594" t="s">
        <v>322</v>
      </c>
      <c r="D5015" s="594" t="s">
        <v>2662</v>
      </c>
      <c r="E5015" s="594" t="s">
        <v>171</v>
      </c>
      <c r="F5015" s="594" t="s">
        <v>216</v>
      </c>
      <c r="G5015" s="596" t="s">
        <v>217</v>
      </c>
      <c r="H5015" s="597">
        <v>37750000</v>
      </c>
    </row>
    <row r="5016" spans="1:8">
      <c r="A5016" s="594" t="s">
        <v>132</v>
      </c>
      <c r="B5016" s="594" t="s">
        <v>1357</v>
      </c>
      <c r="C5016" s="594" t="s">
        <v>322</v>
      </c>
      <c r="D5016" s="594" t="s">
        <v>2662</v>
      </c>
      <c r="E5016" s="594" t="s">
        <v>171</v>
      </c>
      <c r="F5016" s="594" t="s">
        <v>5</v>
      </c>
      <c r="G5016" s="596" t="s">
        <v>2678</v>
      </c>
      <c r="H5016" s="597">
        <v>17350000</v>
      </c>
    </row>
    <row r="5017" spans="1:8">
      <c r="A5017" s="594" t="s">
        <v>132</v>
      </c>
      <c r="B5017" s="594" t="s">
        <v>1357</v>
      </c>
      <c r="C5017" s="594" t="s">
        <v>322</v>
      </c>
      <c r="D5017" s="594" t="s">
        <v>2662</v>
      </c>
      <c r="E5017" s="594" t="s">
        <v>171</v>
      </c>
      <c r="F5017" s="594" t="s">
        <v>175</v>
      </c>
      <c r="G5017" s="596" t="s">
        <v>176</v>
      </c>
      <c r="H5017" s="597">
        <v>1200000</v>
      </c>
    </row>
    <row r="5018" spans="1:8">
      <c r="A5018" s="594" t="s">
        <v>132</v>
      </c>
      <c r="B5018" s="594" t="s">
        <v>1357</v>
      </c>
      <c r="C5018" s="594" t="s">
        <v>322</v>
      </c>
      <c r="D5018" s="594" t="s">
        <v>2662</v>
      </c>
      <c r="E5018" s="594" t="s">
        <v>177</v>
      </c>
      <c r="F5018" s="595" t="s">
        <v>411</v>
      </c>
      <c r="G5018" s="596" t="s">
        <v>178</v>
      </c>
      <c r="H5018" s="597">
        <v>68734651</v>
      </c>
    </row>
    <row r="5019" spans="1:8">
      <c r="A5019" s="594" t="s">
        <v>132</v>
      </c>
      <c r="B5019" s="594" t="s">
        <v>1357</v>
      </c>
      <c r="C5019" s="594" t="s">
        <v>322</v>
      </c>
      <c r="D5019" s="594" t="s">
        <v>2662</v>
      </c>
      <c r="E5019" s="594" t="s">
        <v>177</v>
      </c>
      <c r="F5019" s="594" t="s">
        <v>179</v>
      </c>
      <c r="G5019" s="596" t="s">
        <v>2679</v>
      </c>
      <c r="H5019" s="597">
        <v>19819889</v>
      </c>
    </row>
    <row r="5020" spans="1:8">
      <c r="A5020" s="594" t="s">
        <v>132</v>
      </c>
      <c r="B5020" s="594" t="s">
        <v>1357</v>
      </c>
      <c r="C5020" s="594" t="s">
        <v>322</v>
      </c>
      <c r="D5020" s="594" t="s">
        <v>2662</v>
      </c>
      <c r="E5020" s="594" t="s">
        <v>177</v>
      </c>
      <c r="F5020" s="594" t="s">
        <v>181</v>
      </c>
      <c r="G5020" s="596" t="s">
        <v>182</v>
      </c>
      <c r="H5020" s="597">
        <v>28428062</v>
      </c>
    </row>
    <row r="5021" spans="1:8">
      <c r="A5021" s="594" t="s">
        <v>132</v>
      </c>
      <c r="B5021" s="594" t="s">
        <v>1357</v>
      </c>
      <c r="C5021" s="594" t="s">
        <v>322</v>
      </c>
      <c r="D5021" s="594" t="s">
        <v>2662</v>
      </c>
      <c r="E5021" s="594" t="s">
        <v>177</v>
      </c>
      <c r="F5021" s="594" t="s">
        <v>1290</v>
      </c>
      <c r="G5021" s="596" t="s">
        <v>2721</v>
      </c>
      <c r="H5021" s="597">
        <v>968000</v>
      </c>
    </row>
    <row r="5022" spans="1:8">
      <c r="A5022" s="594" t="s">
        <v>132</v>
      </c>
      <c r="B5022" s="594" t="s">
        <v>1357</v>
      </c>
      <c r="C5022" s="594" t="s">
        <v>322</v>
      </c>
      <c r="D5022" s="594" t="s">
        <v>2662</v>
      </c>
      <c r="E5022" s="594" t="s">
        <v>177</v>
      </c>
      <c r="F5022" s="594" t="s">
        <v>441</v>
      </c>
      <c r="G5022" s="596" t="s">
        <v>2728</v>
      </c>
      <c r="H5022" s="597">
        <v>3187000</v>
      </c>
    </row>
    <row r="5023" spans="1:8">
      <c r="A5023" s="594" t="s">
        <v>132</v>
      </c>
      <c r="B5023" s="594" t="s">
        <v>1357</v>
      </c>
      <c r="C5023" s="594" t="s">
        <v>322</v>
      </c>
      <c r="D5023" s="594" t="s">
        <v>2662</v>
      </c>
      <c r="E5023" s="594" t="s">
        <v>177</v>
      </c>
      <c r="F5023" s="594" t="s">
        <v>1297</v>
      </c>
      <c r="G5023" s="596" t="s">
        <v>2680</v>
      </c>
      <c r="H5023" s="597">
        <v>3131700</v>
      </c>
    </row>
    <row r="5024" spans="1:8">
      <c r="A5024" s="594" t="s">
        <v>132</v>
      </c>
      <c r="B5024" s="594" t="s">
        <v>1357</v>
      </c>
      <c r="C5024" s="594" t="s">
        <v>322</v>
      </c>
      <c r="D5024" s="594" t="s">
        <v>2662</v>
      </c>
      <c r="E5024" s="594" t="s">
        <v>177</v>
      </c>
      <c r="F5024" s="594" t="s">
        <v>237</v>
      </c>
      <c r="G5024" s="596" t="s">
        <v>2681</v>
      </c>
      <c r="H5024" s="597">
        <v>13200000</v>
      </c>
    </row>
    <row r="5025" spans="1:8">
      <c r="A5025" s="594" t="s">
        <v>132</v>
      </c>
      <c r="B5025" s="594" t="s">
        <v>1357</v>
      </c>
      <c r="C5025" s="594" t="s">
        <v>322</v>
      </c>
      <c r="D5025" s="594" t="s">
        <v>2662</v>
      </c>
      <c r="E5025" s="594" t="s">
        <v>240</v>
      </c>
      <c r="F5025" s="595" t="s">
        <v>411</v>
      </c>
      <c r="G5025" s="596" t="s">
        <v>241</v>
      </c>
      <c r="H5025" s="597">
        <v>154918000</v>
      </c>
    </row>
    <row r="5026" spans="1:8">
      <c r="A5026" s="594" t="s">
        <v>132</v>
      </c>
      <c r="B5026" s="594" t="s">
        <v>1357</v>
      </c>
      <c r="C5026" s="594" t="s">
        <v>322</v>
      </c>
      <c r="D5026" s="594" t="s">
        <v>2662</v>
      </c>
      <c r="E5026" s="594" t="s">
        <v>240</v>
      </c>
      <c r="F5026" s="594" t="s">
        <v>242</v>
      </c>
      <c r="G5026" s="596" t="s">
        <v>243</v>
      </c>
      <c r="H5026" s="597">
        <v>12560000</v>
      </c>
    </row>
    <row r="5027" spans="1:8">
      <c r="A5027" s="594" t="s">
        <v>132</v>
      </c>
      <c r="B5027" s="594" t="s">
        <v>1357</v>
      </c>
      <c r="C5027" s="594" t="s">
        <v>322</v>
      </c>
      <c r="D5027" s="594" t="s">
        <v>2662</v>
      </c>
      <c r="E5027" s="594" t="s">
        <v>240</v>
      </c>
      <c r="F5027" s="594" t="s">
        <v>728</v>
      </c>
      <c r="G5027" s="596" t="s">
        <v>729</v>
      </c>
      <c r="H5027" s="597">
        <v>70400000</v>
      </c>
    </row>
    <row r="5028" spans="1:8">
      <c r="A5028" s="594" t="s">
        <v>132</v>
      </c>
      <c r="B5028" s="594" t="s">
        <v>1357</v>
      </c>
      <c r="C5028" s="594" t="s">
        <v>322</v>
      </c>
      <c r="D5028" s="594" t="s">
        <v>2662</v>
      </c>
      <c r="E5028" s="594" t="s">
        <v>240</v>
      </c>
      <c r="F5028" s="594" t="s">
        <v>1268</v>
      </c>
      <c r="G5028" s="596" t="s">
        <v>1267</v>
      </c>
      <c r="H5028" s="597">
        <v>16285000</v>
      </c>
    </row>
    <row r="5029" spans="1:8">
      <c r="A5029" s="594" t="s">
        <v>132</v>
      </c>
      <c r="B5029" s="594" t="s">
        <v>1357</v>
      </c>
      <c r="C5029" s="594" t="s">
        <v>322</v>
      </c>
      <c r="D5029" s="594" t="s">
        <v>2662</v>
      </c>
      <c r="E5029" s="594" t="s">
        <v>240</v>
      </c>
      <c r="F5029" s="594" t="s">
        <v>731</v>
      </c>
      <c r="G5029" s="596" t="s">
        <v>732</v>
      </c>
      <c r="H5029" s="597">
        <v>30000000</v>
      </c>
    </row>
    <row r="5030" spans="1:8">
      <c r="A5030" s="594" t="s">
        <v>132</v>
      </c>
      <c r="B5030" s="594" t="s">
        <v>1357</v>
      </c>
      <c r="C5030" s="594" t="s">
        <v>322</v>
      </c>
      <c r="D5030" s="594" t="s">
        <v>2662</v>
      </c>
      <c r="E5030" s="594" t="s">
        <v>240</v>
      </c>
      <c r="F5030" s="594" t="s">
        <v>735</v>
      </c>
      <c r="G5030" s="596" t="s">
        <v>193</v>
      </c>
      <c r="H5030" s="597">
        <v>25673000</v>
      </c>
    </row>
    <row r="5031" spans="1:8">
      <c r="A5031" s="594" t="s">
        <v>132</v>
      </c>
      <c r="B5031" s="594" t="s">
        <v>1357</v>
      </c>
      <c r="C5031" s="594" t="s">
        <v>322</v>
      </c>
      <c r="D5031" s="594" t="s">
        <v>2662</v>
      </c>
      <c r="E5031" s="594" t="s">
        <v>183</v>
      </c>
      <c r="F5031" s="595" t="s">
        <v>411</v>
      </c>
      <c r="G5031" s="596" t="s">
        <v>184</v>
      </c>
      <c r="H5031" s="597">
        <v>234944000</v>
      </c>
    </row>
    <row r="5032" spans="1:8">
      <c r="A5032" s="594" t="s">
        <v>132</v>
      </c>
      <c r="B5032" s="594" t="s">
        <v>1357</v>
      </c>
      <c r="C5032" s="594" t="s">
        <v>322</v>
      </c>
      <c r="D5032" s="594" t="s">
        <v>2662</v>
      </c>
      <c r="E5032" s="594" t="s">
        <v>183</v>
      </c>
      <c r="F5032" s="594" t="s">
        <v>587</v>
      </c>
      <c r="G5032" s="596" t="s">
        <v>588</v>
      </c>
      <c r="H5032" s="597">
        <v>35012000</v>
      </c>
    </row>
    <row r="5033" spans="1:8">
      <c r="A5033" s="594" t="s">
        <v>132</v>
      </c>
      <c r="B5033" s="594" t="s">
        <v>1357</v>
      </c>
      <c r="C5033" s="594" t="s">
        <v>322</v>
      </c>
      <c r="D5033" s="594" t="s">
        <v>2662</v>
      </c>
      <c r="E5033" s="594" t="s">
        <v>183</v>
      </c>
      <c r="F5033" s="594" t="s">
        <v>736</v>
      </c>
      <c r="G5033" s="596" t="s">
        <v>737</v>
      </c>
      <c r="H5033" s="597">
        <v>37070000</v>
      </c>
    </row>
    <row r="5034" spans="1:8">
      <c r="A5034" s="594" t="s">
        <v>132</v>
      </c>
      <c r="B5034" s="594" t="s">
        <v>1357</v>
      </c>
      <c r="C5034" s="594" t="s">
        <v>322</v>
      </c>
      <c r="D5034" s="594" t="s">
        <v>2662</v>
      </c>
      <c r="E5034" s="594" t="s">
        <v>183</v>
      </c>
      <c r="F5034" s="594" t="s">
        <v>185</v>
      </c>
      <c r="G5034" s="596" t="s">
        <v>186</v>
      </c>
      <c r="H5034" s="597">
        <v>34462000</v>
      </c>
    </row>
    <row r="5035" spans="1:8">
      <c r="A5035" s="594" t="s">
        <v>132</v>
      </c>
      <c r="B5035" s="594" t="s">
        <v>1357</v>
      </c>
      <c r="C5035" s="594" t="s">
        <v>322</v>
      </c>
      <c r="D5035" s="594" t="s">
        <v>2662</v>
      </c>
      <c r="E5035" s="594" t="s">
        <v>183</v>
      </c>
      <c r="F5035" s="594" t="s">
        <v>187</v>
      </c>
      <c r="G5035" s="596" t="s">
        <v>2683</v>
      </c>
      <c r="H5035" s="597">
        <v>128400000</v>
      </c>
    </row>
    <row r="5036" spans="1:8">
      <c r="A5036" s="594" t="s">
        <v>132</v>
      </c>
      <c r="B5036" s="594" t="s">
        <v>1357</v>
      </c>
      <c r="C5036" s="594" t="s">
        <v>322</v>
      </c>
      <c r="D5036" s="594" t="s">
        <v>2662</v>
      </c>
      <c r="E5036" s="594" t="s">
        <v>738</v>
      </c>
      <c r="F5036" s="595" t="s">
        <v>411</v>
      </c>
      <c r="G5036" s="596" t="s">
        <v>739</v>
      </c>
      <c r="H5036" s="597">
        <v>28840000</v>
      </c>
    </row>
    <row r="5037" spans="1:8">
      <c r="A5037" s="594" t="s">
        <v>132</v>
      </c>
      <c r="B5037" s="594" t="s">
        <v>1357</v>
      </c>
      <c r="C5037" s="594" t="s">
        <v>322</v>
      </c>
      <c r="D5037" s="594" t="s">
        <v>2662</v>
      </c>
      <c r="E5037" s="594" t="s">
        <v>738</v>
      </c>
      <c r="F5037" s="594" t="s">
        <v>740</v>
      </c>
      <c r="G5037" s="596" t="s">
        <v>741</v>
      </c>
      <c r="H5037" s="597">
        <v>1200000</v>
      </c>
    </row>
    <row r="5038" spans="1:8">
      <c r="A5038" s="594" t="s">
        <v>132</v>
      </c>
      <c r="B5038" s="594" t="s">
        <v>1357</v>
      </c>
      <c r="C5038" s="594" t="s">
        <v>322</v>
      </c>
      <c r="D5038" s="594" t="s">
        <v>2662</v>
      </c>
      <c r="E5038" s="594" t="s">
        <v>738</v>
      </c>
      <c r="F5038" s="594" t="s">
        <v>296</v>
      </c>
      <c r="G5038" s="596" t="s">
        <v>297</v>
      </c>
      <c r="H5038" s="597">
        <v>27640000</v>
      </c>
    </row>
    <row r="5039" spans="1:8">
      <c r="A5039" s="594" t="s">
        <v>132</v>
      </c>
      <c r="B5039" s="594" t="s">
        <v>1357</v>
      </c>
      <c r="C5039" s="594" t="s">
        <v>322</v>
      </c>
      <c r="D5039" s="594" t="s">
        <v>2662</v>
      </c>
      <c r="E5039" s="594" t="s">
        <v>744</v>
      </c>
      <c r="F5039" s="595" t="s">
        <v>411</v>
      </c>
      <c r="G5039" s="596" t="s">
        <v>2686</v>
      </c>
      <c r="H5039" s="597">
        <v>118376000</v>
      </c>
    </row>
    <row r="5040" spans="1:8">
      <c r="A5040" s="594" t="s">
        <v>132</v>
      </c>
      <c r="B5040" s="594" t="s">
        <v>1357</v>
      </c>
      <c r="C5040" s="594" t="s">
        <v>322</v>
      </c>
      <c r="D5040" s="594" t="s">
        <v>2662</v>
      </c>
      <c r="E5040" s="594" t="s">
        <v>744</v>
      </c>
      <c r="F5040" s="594" t="s">
        <v>1061</v>
      </c>
      <c r="G5040" s="596" t="s">
        <v>2729</v>
      </c>
      <c r="H5040" s="597">
        <v>85206000</v>
      </c>
    </row>
    <row r="5041" spans="1:8">
      <c r="A5041" s="594" t="s">
        <v>132</v>
      </c>
      <c r="B5041" s="594" t="s">
        <v>1357</v>
      </c>
      <c r="C5041" s="594" t="s">
        <v>322</v>
      </c>
      <c r="D5041" s="594" t="s">
        <v>2662</v>
      </c>
      <c r="E5041" s="594" t="s">
        <v>744</v>
      </c>
      <c r="F5041" s="594" t="s">
        <v>7</v>
      </c>
      <c r="G5041" s="596" t="s">
        <v>8</v>
      </c>
      <c r="H5041" s="597">
        <v>5840000</v>
      </c>
    </row>
    <row r="5042" spans="1:8">
      <c r="A5042" s="594" t="s">
        <v>132</v>
      </c>
      <c r="B5042" s="594" t="s">
        <v>1357</v>
      </c>
      <c r="C5042" s="594" t="s">
        <v>322</v>
      </c>
      <c r="D5042" s="594" t="s">
        <v>2662</v>
      </c>
      <c r="E5042" s="594" t="s">
        <v>744</v>
      </c>
      <c r="F5042" s="594" t="s">
        <v>572</v>
      </c>
      <c r="G5042" s="596" t="s">
        <v>2689</v>
      </c>
      <c r="H5042" s="597">
        <v>21617000</v>
      </c>
    </row>
    <row r="5043" spans="1:8">
      <c r="A5043" s="594" t="s">
        <v>132</v>
      </c>
      <c r="B5043" s="594" t="s">
        <v>1357</v>
      </c>
      <c r="C5043" s="594" t="s">
        <v>322</v>
      </c>
      <c r="D5043" s="594" t="s">
        <v>2662</v>
      </c>
      <c r="E5043" s="594" t="s">
        <v>744</v>
      </c>
      <c r="F5043" s="594" t="s">
        <v>746</v>
      </c>
      <c r="G5043" s="596" t="s">
        <v>2690</v>
      </c>
      <c r="H5043" s="597">
        <v>3963000</v>
      </c>
    </row>
    <row r="5044" spans="1:8">
      <c r="A5044" s="594" t="s">
        <v>132</v>
      </c>
      <c r="B5044" s="594" t="s">
        <v>1357</v>
      </c>
      <c r="C5044" s="594" t="s">
        <v>322</v>
      </c>
      <c r="D5044" s="594" t="s">
        <v>2662</v>
      </c>
      <c r="E5044" s="594" t="s">
        <v>744</v>
      </c>
      <c r="F5044" s="594" t="s">
        <v>11</v>
      </c>
      <c r="G5044" s="596" t="s">
        <v>2691</v>
      </c>
      <c r="H5044" s="597">
        <v>1410000</v>
      </c>
    </row>
    <row r="5045" spans="1:8">
      <c r="A5045" s="594" t="s">
        <v>132</v>
      </c>
      <c r="B5045" s="594" t="s">
        <v>1357</v>
      </c>
      <c r="C5045" s="594" t="s">
        <v>322</v>
      </c>
      <c r="D5045" s="594" t="s">
        <v>2662</v>
      </c>
      <c r="E5045" s="594" t="s">
        <v>744</v>
      </c>
      <c r="F5045" s="594" t="s">
        <v>748</v>
      </c>
      <c r="G5045" s="596" t="s">
        <v>35</v>
      </c>
      <c r="H5045" s="597">
        <v>340000</v>
      </c>
    </row>
    <row r="5046" spans="1:8">
      <c r="A5046" s="594" t="s">
        <v>132</v>
      </c>
      <c r="B5046" s="594" t="s">
        <v>1357</v>
      </c>
      <c r="C5046" s="594" t="s">
        <v>322</v>
      </c>
      <c r="D5046" s="594" t="s">
        <v>2662</v>
      </c>
      <c r="E5046" s="594" t="s">
        <v>2692</v>
      </c>
      <c r="F5046" s="595" t="s">
        <v>411</v>
      </c>
      <c r="G5046" s="596" t="s">
        <v>2693</v>
      </c>
      <c r="H5046" s="597">
        <v>105593000</v>
      </c>
    </row>
    <row r="5047" spans="1:8">
      <c r="A5047" s="594" t="s">
        <v>132</v>
      </c>
      <c r="B5047" s="594" t="s">
        <v>1357</v>
      </c>
      <c r="C5047" s="594" t="s">
        <v>322</v>
      </c>
      <c r="D5047" s="594" t="s">
        <v>2662</v>
      </c>
      <c r="E5047" s="594" t="s">
        <v>2692</v>
      </c>
      <c r="F5047" s="594" t="s">
        <v>2722</v>
      </c>
      <c r="G5047" s="596" t="s">
        <v>2690</v>
      </c>
      <c r="H5047" s="597">
        <v>8015000</v>
      </c>
    </row>
    <row r="5048" spans="1:8">
      <c r="A5048" s="594" t="s">
        <v>132</v>
      </c>
      <c r="B5048" s="594" t="s">
        <v>1357</v>
      </c>
      <c r="C5048" s="594" t="s">
        <v>322</v>
      </c>
      <c r="D5048" s="594" t="s">
        <v>2662</v>
      </c>
      <c r="E5048" s="594" t="s">
        <v>2692</v>
      </c>
      <c r="F5048" s="594" t="s">
        <v>2694</v>
      </c>
      <c r="G5048" s="596" t="s">
        <v>2689</v>
      </c>
      <c r="H5048" s="597">
        <v>97578000</v>
      </c>
    </row>
    <row r="5049" spans="1:8">
      <c r="A5049" s="594" t="s">
        <v>132</v>
      </c>
      <c r="B5049" s="594" t="s">
        <v>1357</v>
      </c>
      <c r="C5049" s="594" t="s">
        <v>322</v>
      </c>
      <c r="D5049" s="594" t="s">
        <v>2662</v>
      </c>
      <c r="E5049" s="594" t="s">
        <v>189</v>
      </c>
      <c r="F5049" s="595" t="s">
        <v>411</v>
      </c>
      <c r="G5049" s="596" t="s">
        <v>190</v>
      </c>
      <c r="H5049" s="597">
        <v>65551000</v>
      </c>
    </row>
    <row r="5050" spans="1:8">
      <c r="A5050" s="594" t="s">
        <v>132</v>
      </c>
      <c r="B5050" s="594" t="s">
        <v>1357</v>
      </c>
      <c r="C5050" s="594" t="s">
        <v>322</v>
      </c>
      <c r="D5050" s="594" t="s">
        <v>2662</v>
      </c>
      <c r="E5050" s="594" t="s">
        <v>189</v>
      </c>
      <c r="F5050" s="594" t="s">
        <v>13</v>
      </c>
      <c r="G5050" s="596" t="s">
        <v>2732</v>
      </c>
      <c r="H5050" s="597">
        <v>59551000</v>
      </c>
    </row>
    <row r="5051" spans="1:8">
      <c r="A5051" s="594" t="s">
        <v>132</v>
      </c>
      <c r="B5051" s="594" t="s">
        <v>1357</v>
      </c>
      <c r="C5051" s="594" t="s">
        <v>322</v>
      </c>
      <c r="D5051" s="594" t="s">
        <v>2662</v>
      </c>
      <c r="E5051" s="594" t="s">
        <v>189</v>
      </c>
      <c r="F5051" s="594" t="s">
        <v>192</v>
      </c>
      <c r="G5051" s="596" t="s">
        <v>195</v>
      </c>
      <c r="H5051" s="597">
        <v>6000000</v>
      </c>
    </row>
    <row r="5052" spans="1:8">
      <c r="A5052" s="594" t="s">
        <v>132</v>
      </c>
      <c r="B5052" s="594" t="s">
        <v>1357</v>
      </c>
      <c r="C5052" s="594" t="s">
        <v>322</v>
      </c>
      <c r="D5052" s="594" t="s">
        <v>2662</v>
      </c>
      <c r="E5052" s="594" t="s">
        <v>194</v>
      </c>
      <c r="F5052" s="595" t="s">
        <v>411</v>
      </c>
      <c r="G5052" s="596" t="s">
        <v>195</v>
      </c>
      <c r="H5052" s="597">
        <v>470125900</v>
      </c>
    </row>
    <row r="5053" spans="1:8">
      <c r="A5053" s="594" t="s">
        <v>132</v>
      </c>
      <c r="B5053" s="594" t="s">
        <v>1357</v>
      </c>
      <c r="C5053" s="594" t="s">
        <v>322</v>
      </c>
      <c r="D5053" s="594" t="s">
        <v>2662</v>
      </c>
      <c r="E5053" s="594" t="s">
        <v>194</v>
      </c>
      <c r="F5053" s="594" t="s">
        <v>15</v>
      </c>
      <c r="G5053" s="596" t="s">
        <v>2701</v>
      </c>
      <c r="H5053" s="597">
        <v>3325000</v>
      </c>
    </row>
    <row r="5054" spans="1:8">
      <c r="A5054" s="594" t="s">
        <v>132</v>
      </c>
      <c r="B5054" s="594" t="s">
        <v>1357</v>
      </c>
      <c r="C5054" s="594" t="s">
        <v>322</v>
      </c>
      <c r="D5054" s="594" t="s">
        <v>2662</v>
      </c>
      <c r="E5054" s="594" t="s">
        <v>194</v>
      </c>
      <c r="F5054" s="594" t="s">
        <v>39</v>
      </c>
      <c r="G5054" s="596" t="s">
        <v>2702</v>
      </c>
      <c r="H5054" s="597">
        <v>19421400</v>
      </c>
    </row>
    <row r="5055" spans="1:8">
      <c r="A5055" s="594" t="s">
        <v>132</v>
      </c>
      <c r="B5055" s="594" t="s">
        <v>1357</v>
      </c>
      <c r="C5055" s="594" t="s">
        <v>322</v>
      </c>
      <c r="D5055" s="594" t="s">
        <v>2662</v>
      </c>
      <c r="E5055" s="594" t="s">
        <v>194</v>
      </c>
      <c r="F5055" s="594" t="s">
        <v>198</v>
      </c>
      <c r="G5055" s="596" t="s">
        <v>199</v>
      </c>
      <c r="H5055" s="597">
        <v>418250500</v>
      </c>
    </row>
    <row r="5056" spans="1:8">
      <c r="A5056" s="594" t="s">
        <v>132</v>
      </c>
      <c r="B5056" s="594" t="s">
        <v>1357</v>
      </c>
      <c r="C5056" s="594" t="s">
        <v>322</v>
      </c>
      <c r="D5056" s="594" t="s">
        <v>2662</v>
      </c>
      <c r="E5056" s="594" t="s">
        <v>194</v>
      </c>
      <c r="F5056" s="594" t="s">
        <v>200</v>
      </c>
      <c r="G5056" s="596" t="s">
        <v>201</v>
      </c>
      <c r="H5056" s="597">
        <v>29129000</v>
      </c>
    </row>
    <row r="5057" spans="1:8">
      <c r="A5057" s="594" t="s">
        <v>132</v>
      </c>
      <c r="B5057" s="594" t="s">
        <v>1357</v>
      </c>
      <c r="C5057" s="594" t="s">
        <v>322</v>
      </c>
      <c r="D5057" s="594" t="s">
        <v>2662</v>
      </c>
      <c r="E5057" s="594" t="s">
        <v>573</v>
      </c>
      <c r="F5057" s="595" t="s">
        <v>411</v>
      </c>
      <c r="G5057" s="596" t="s">
        <v>2703</v>
      </c>
      <c r="H5057" s="597">
        <v>34394000</v>
      </c>
    </row>
    <row r="5058" spans="1:8">
      <c r="A5058" s="594" t="s">
        <v>132</v>
      </c>
      <c r="B5058" s="594" t="s">
        <v>1357</v>
      </c>
      <c r="C5058" s="594" t="s">
        <v>322</v>
      </c>
      <c r="D5058" s="594" t="s">
        <v>2662</v>
      </c>
      <c r="E5058" s="594" t="s">
        <v>573</v>
      </c>
      <c r="F5058" s="594" t="s">
        <v>574</v>
      </c>
      <c r="G5058" s="596" t="s">
        <v>2704</v>
      </c>
      <c r="H5058" s="597">
        <v>34394000</v>
      </c>
    </row>
    <row r="5059" spans="1:8">
      <c r="A5059" s="594" t="s">
        <v>132</v>
      </c>
      <c r="B5059" s="594" t="s">
        <v>1357</v>
      </c>
      <c r="C5059" s="594" t="s">
        <v>322</v>
      </c>
      <c r="D5059" s="594" t="s">
        <v>2662</v>
      </c>
      <c r="E5059" s="594" t="s">
        <v>550</v>
      </c>
      <c r="F5059" s="595" t="s">
        <v>411</v>
      </c>
      <c r="G5059" s="596" t="s">
        <v>2705</v>
      </c>
      <c r="H5059" s="597">
        <v>49255000</v>
      </c>
    </row>
    <row r="5060" spans="1:8">
      <c r="A5060" s="594" t="s">
        <v>132</v>
      </c>
      <c r="B5060" s="594" t="s">
        <v>1357</v>
      </c>
      <c r="C5060" s="594" t="s">
        <v>322</v>
      </c>
      <c r="D5060" s="594" t="s">
        <v>2662</v>
      </c>
      <c r="E5060" s="594" t="s">
        <v>550</v>
      </c>
      <c r="F5060" s="594" t="s">
        <v>2706</v>
      </c>
      <c r="G5060" s="596" t="s">
        <v>72</v>
      </c>
      <c r="H5060" s="597">
        <v>49255000</v>
      </c>
    </row>
    <row r="5061" spans="1:8">
      <c r="A5061" s="594" t="s">
        <v>132</v>
      </c>
      <c r="B5061" s="594" t="s">
        <v>1357</v>
      </c>
      <c r="C5061" s="594" t="s">
        <v>322</v>
      </c>
      <c r="D5061" s="594" t="s">
        <v>2662</v>
      </c>
      <c r="E5061" s="594" t="s">
        <v>260</v>
      </c>
      <c r="F5061" s="595" t="s">
        <v>411</v>
      </c>
      <c r="G5061" s="596" t="s">
        <v>261</v>
      </c>
      <c r="H5061" s="597">
        <v>179839000</v>
      </c>
    </row>
    <row r="5062" spans="1:8">
      <c r="A5062" s="594" t="s">
        <v>132</v>
      </c>
      <c r="B5062" s="594" t="s">
        <v>1357</v>
      </c>
      <c r="C5062" s="594" t="s">
        <v>322</v>
      </c>
      <c r="D5062" s="594" t="s">
        <v>2662</v>
      </c>
      <c r="E5062" s="594" t="s">
        <v>260</v>
      </c>
      <c r="F5062" s="594" t="s">
        <v>262</v>
      </c>
      <c r="G5062" s="596" t="s">
        <v>2707</v>
      </c>
      <c r="H5062" s="597">
        <v>179839000</v>
      </c>
    </row>
    <row r="5063" spans="1:8">
      <c r="A5063" s="594" t="s">
        <v>132</v>
      </c>
      <c r="B5063" s="594" t="s">
        <v>1357</v>
      </c>
      <c r="C5063" s="594" t="s">
        <v>322</v>
      </c>
      <c r="D5063" s="594" t="s">
        <v>2662</v>
      </c>
      <c r="E5063" s="594" t="s">
        <v>53</v>
      </c>
      <c r="F5063" s="595" t="s">
        <v>411</v>
      </c>
      <c r="G5063" s="596" t="s">
        <v>193</v>
      </c>
      <c r="H5063" s="597">
        <v>90127000</v>
      </c>
    </row>
    <row r="5064" spans="1:8">
      <c r="A5064" s="594" t="s">
        <v>132</v>
      </c>
      <c r="B5064" s="594" t="s">
        <v>1357</v>
      </c>
      <c r="C5064" s="594" t="s">
        <v>322</v>
      </c>
      <c r="D5064" s="594" t="s">
        <v>2662</v>
      </c>
      <c r="E5064" s="594" t="s">
        <v>53</v>
      </c>
      <c r="F5064" s="594" t="s">
        <v>54</v>
      </c>
      <c r="G5064" s="596" t="s">
        <v>55</v>
      </c>
      <c r="H5064" s="597">
        <v>19283000</v>
      </c>
    </row>
    <row r="5065" spans="1:8">
      <c r="A5065" s="594" t="s">
        <v>132</v>
      </c>
      <c r="B5065" s="594" t="s">
        <v>1357</v>
      </c>
      <c r="C5065" s="594" t="s">
        <v>322</v>
      </c>
      <c r="D5065" s="594" t="s">
        <v>2662</v>
      </c>
      <c r="E5065" s="594" t="s">
        <v>53</v>
      </c>
      <c r="F5065" s="594" t="s">
        <v>56</v>
      </c>
      <c r="G5065" s="596" t="s">
        <v>57</v>
      </c>
      <c r="H5065" s="597">
        <v>70844000</v>
      </c>
    </row>
    <row r="5066" spans="1:8">
      <c r="A5066" s="594" t="s">
        <v>132</v>
      </c>
      <c r="B5066" s="594" t="s">
        <v>1355</v>
      </c>
      <c r="C5066" s="595" t="s">
        <v>411</v>
      </c>
      <c r="D5066" s="595" t="s">
        <v>411</v>
      </c>
      <c r="E5066" s="595" t="s">
        <v>411</v>
      </c>
      <c r="F5066" s="595" t="s">
        <v>411</v>
      </c>
      <c r="G5066" s="596" t="s">
        <v>2656</v>
      </c>
      <c r="H5066" s="597">
        <v>22858150000</v>
      </c>
    </row>
    <row r="5067" spans="1:8">
      <c r="A5067" s="594" t="s">
        <v>132</v>
      </c>
      <c r="B5067" s="594" t="s">
        <v>1355</v>
      </c>
      <c r="C5067" s="594" t="s">
        <v>570</v>
      </c>
      <c r="D5067" s="595" t="s">
        <v>411</v>
      </c>
      <c r="E5067" s="595" t="s">
        <v>411</v>
      </c>
      <c r="F5067" s="595" t="s">
        <v>411</v>
      </c>
      <c r="G5067" s="596" t="s">
        <v>2711</v>
      </c>
      <c r="H5067" s="597">
        <v>73150000</v>
      </c>
    </row>
    <row r="5068" spans="1:8">
      <c r="A5068" s="594" t="s">
        <v>132</v>
      </c>
      <c r="B5068" s="594" t="s">
        <v>1355</v>
      </c>
      <c r="C5068" s="594" t="s">
        <v>570</v>
      </c>
      <c r="D5068" s="594" t="s">
        <v>2713</v>
      </c>
      <c r="E5068" s="595" t="s">
        <v>411</v>
      </c>
      <c r="F5068" s="595" t="s">
        <v>411</v>
      </c>
      <c r="G5068" s="596" t="s">
        <v>2714</v>
      </c>
      <c r="H5068" s="597">
        <v>73150000</v>
      </c>
    </row>
    <row r="5069" spans="1:8">
      <c r="A5069" s="594" t="s">
        <v>132</v>
      </c>
      <c r="B5069" s="594" t="s">
        <v>1355</v>
      </c>
      <c r="C5069" s="594" t="s">
        <v>570</v>
      </c>
      <c r="D5069" s="594" t="s">
        <v>2713</v>
      </c>
      <c r="E5069" s="594" t="s">
        <v>240</v>
      </c>
      <c r="F5069" s="595" t="s">
        <v>411</v>
      </c>
      <c r="G5069" s="596" t="s">
        <v>241</v>
      </c>
      <c r="H5069" s="597">
        <v>31000000</v>
      </c>
    </row>
    <row r="5070" spans="1:8">
      <c r="A5070" s="594" t="s">
        <v>132</v>
      </c>
      <c r="B5070" s="594" t="s">
        <v>1355</v>
      </c>
      <c r="C5070" s="594" t="s">
        <v>570</v>
      </c>
      <c r="D5070" s="594" t="s">
        <v>2713</v>
      </c>
      <c r="E5070" s="594" t="s">
        <v>240</v>
      </c>
      <c r="F5070" s="594" t="s">
        <v>735</v>
      </c>
      <c r="G5070" s="596" t="s">
        <v>193</v>
      </c>
      <c r="H5070" s="597">
        <v>31000000</v>
      </c>
    </row>
    <row r="5071" spans="1:8">
      <c r="A5071" s="594" t="s">
        <v>132</v>
      </c>
      <c r="B5071" s="594" t="s">
        <v>1355</v>
      </c>
      <c r="C5071" s="594" t="s">
        <v>570</v>
      </c>
      <c r="D5071" s="594" t="s">
        <v>2713</v>
      </c>
      <c r="E5071" s="594" t="s">
        <v>738</v>
      </c>
      <c r="F5071" s="595" t="s">
        <v>411</v>
      </c>
      <c r="G5071" s="596" t="s">
        <v>739</v>
      </c>
      <c r="H5071" s="597">
        <v>42150000</v>
      </c>
    </row>
    <row r="5072" spans="1:8">
      <c r="A5072" s="594" t="s">
        <v>132</v>
      </c>
      <c r="B5072" s="594" t="s">
        <v>1355</v>
      </c>
      <c r="C5072" s="594" t="s">
        <v>570</v>
      </c>
      <c r="D5072" s="594" t="s">
        <v>2713</v>
      </c>
      <c r="E5072" s="594" t="s">
        <v>738</v>
      </c>
      <c r="F5072" s="594" t="s">
        <v>296</v>
      </c>
      <c r="G5072" s="596" t="s">
        <v>297</v>
      </c>
      <c r="H5072" s="597">
        <v>42150000</v>
      </c>
    </row>
    <row r="5073" spans="1:8">
      <c r="A5073" s="594" t="s">
        <v>132</v>
      </c>
      <c r="B5073" s="594" t="s">
        <v>1355</v>
      </c>
      <c r="C5073" s="594" t="s">
        <v>1963</v>
      </c>
      <c r="D5073" s="595" t="s">
        <v>411</v>
      </c>
      <c r="E5073" s="595" t="s">
        <v>411</v>
      </c>
      <c r="F5073" s="595" t="s">
        <v>411</v>
      </c>
      <c r="G5073" s="596" t="s">
        <v>1964</v>
      </c>
      <c r="H5073" s="597">
        <v>22785000000</v>
      </c>
    </row>
    <row r="5074" spans="1:8">
      <c r="A5074" s="594" t="s">
        <v>132</v>
      </c>
      <c r="B5074" s="594" t="s">
        <v>1355</v>
      </c>
      <c r="C5074" s="594" t="s">
        <v>1963</v>
      </c>
      <c r="D5074" s="594" t="s">
        <v>2860</v>
      </c>
      <c r="E5074" s="595" t="s">
        <v>411</v>
      </c>
      <c r="F5074" s="595" t="s">
        <v>411</v>
      </c>
      <c r="G5074" s="596" t="s">
        <v>2861</v>
      </c>
      <c r="H5074" s="597">
        <v>22785000000</v>
      </c>
    </row>
    <row r="5075" spans="1:8">
      <c r="A5075" s="594" t="s">
        <v>132</v>
      </c>
      <c r="B5075" s="594" t="s">
        <v>1355</v>
      </c>
      <c r="C5075" s="594" t="s">
        <v>1963</v>
      </c>
      <c r="D5075" s="594" t="s">
        <v>2860</v>
      </c>
      <c r="E5075" s="594" t="s">
        <v>142</v>
      </c>
      <c r="F5075" s="595" t="s">
        <v>411</v>
      </c>
      <c r="G5075" s="596" t="s">
        <v>143</v>
      </c>
      <c r="H5075" s="597">
        <v>3924961888</v>
      </c>
    </row>
    <row r="5076" spans="1:8">
      <c r="A5076" s="594" t="s">
        <v>132</v>
      </c>
      <c r="B5076" s="594" t="s">
        <v>1355</v>
      </c>
      <c r="C5076" s="594" t="s">
        <v>1963</v>
      </c>
      <c r="D5076" s="594" t="s">
        <v>2860</v>
      </c>
      <c r="E5076" s="594" t="s">
        <v>142</v>
      </c>
      <c r="F5076" s="594" t="s">
        <v>144</v>
      </c>
      <c r="G5076" s="596" t="s">
        <v>2664</v>
      </c>
      <c r="H5076" s="597">
        <v>3924961888</v>
      </c>
    </row>
    <row r="5077" spans="1:8">
      <c r="A5077" s="594" t="s">
        <v>132</v>
      </c>
      <c r="B5077" s="594" t="s">
        <v>1355</v>
      </c>
      <c r="C5077" s="594" t="s">
        <v>1963</v>
      </c>
      <c r="D5077" s="594" t="s">
        <v>2860</v>
      </c>
      <c r="E5077" s="594" t="s">
        <v>148</v>
      </c>
      <c r="F5077" s="595" t="s">
        <v>411</v>
      </c>
      <c r="G5077" s="596" t="s">
        <v>149</v>
      </c>
      <c r="H5077" s="597">
        <v>354602027</v>
      </c>
    </row>
    <row r="5078" spans="1:8">
      <c r="A5078" s="594" t="s">
        <v>132</v>
      </c>
      <c r="B5078" s="594" t="s">
        <v>1355</v>
      </c>
      <c r="C5078" s="594" t="s">
        <v>1963</v>
      </c>
      <c r="D5078" s="594" t="s">
        <v>2860</v>
      </c>
      <c r="E5078" s="594" t="s">
        <v>148</v>
      </c>
      <c r="F5078" s="594" t="s">
        <v>223</v>
      </c>
      <c r="G5078" s="596" t="s">
        <v>224</v>
      </c>
      <c r="H5078" s="597">
        <v>170861418</v>
      </c>
    </row>
    <row r="5079" spans="1:8">
      <c r="A5079" s="594" t="s">
        <v>132</v>
      </c>
      <c r="B5079" s="594" t="s">
        <v>1355</v>
      </c>
      <c r="C5079" s="594" t="s">
        <v>1963</v>
      </c>
      <c r="D5079" s="594" t="s">
        <v>2860</v>
      </c>
      <c r="E5079" s="594" t="s">
        <v>148</v>
      </c>
      <c r="F5079" s="594" t="s">
        <v>1075</v>
      </c>
      <c r="G5079" s="596" t="s">
        <v>2666</v>
      </c>
      <c r="H5079" s="597">
        <v>34861000</v>
      </c>
    </row>
    <row r="5080" spans="1:8">
      <c r="A5080" s="594" t="s">
        <v>132</v>
      </c>
      <c r="B5080" s="594" t="s">
        <v>1355</v>
      </c>
      <c r="C5080" s="594" t="s">
        <v>1963</v>
      </c>
      <c r="D5080" s="594" t="s">
        <v>2860</v>
      </c>
      <c r="E5080" s="594" t="s">
        <v>148</v>
      </c>
      <c r="F5080" s="594" t="s">
        <v>26</v>
      </c>
      <c r="G5080" s="596" t="s">
        <v>2727</v>
      </c>
      <c r="H5080" s="597">
        <v>77826000</v>
      </c>
    </row>
    <row r="5081" spans="1:8">
      <c r="A5081" s="594" t="s">
        <v>132</v>
      </c>
      <c r="B5081" s="594" t="s">
        <v>1355</v>
      </c>
      <c r="C5081" s="594" t="s">
        <v>1963</v>
      </c>
      <c r="D5081" s="594" t="s">
        <v>2860</v>
      </c>
      <c r="E5081" s="594" t="s">
        <v>148</v>
      </c>
      <c r="F5081" s="594" t="s">
        <v>150</v>
      </c>
      <c r="G5081" s="596" t="s">
        <v>151</v>
      </c>
      <c r="H5081" s="597">
        <v>4842000</v>
      </c>
    </row>
    <row r="5082" spans="1:8">
      <c r="A5082" s="594" t="s">
        <v>132</v>
      </c>
      <c r="B5082" s="594" t="s">
        <v>1355</v>
      </c>
      <c r="C5082" s="594" t="s">
        <v>1963</v>
      </c>
      <c r="D5082" s="594" t="s">
        <v>2860</v>
      </c>
      <c r="E5082" s="594" t="s">
        <v>148</v>
      </c>
      <c r="F5082" s="594" t="s">
        <v>605</v>
      </c>
      <c r="G5082" s="596" t="s">
        <v>2668</v>
      </c>
      <c r="H5082" s="597">
        <v>29867899</v>
      </c>
    </row>
    <row r="5083" spans="1:8">
      <c r="A5083" s="594" t="s">
        <v>132</v>
      </c>
      <c r="B5083" s="594" t="s">
        <v>1355</v>
      </c>
      <c r="C5083" s="594" t="s">
        <v>1963</v>
      </c>
      <c r="D5083" s="594" t="s">
        <v>2860</v>
      </c>
      <c r="E5083" s="594" t="s">
        <v>148</v>
      </c>
      <c r="F5083" s="594" t="s">
        <v>227</v>
      </c>
      <c r="G5083" s="596" t="s">
        <v>2669</v>
      </c>
      <c r="H5083" s="597">
        <v>36343710</v>
      </c>
    </row>
    <row r="5084" spans="1:8">
      <c r="A5084" s="594" t="s">
        <v>132</v>
      </c>
      <c r="B5084" s="594" t="s">
        <v>1355</v>
      </c>
      <c r="C5084" s="594" t="s">
        <v>1963</v>
      </c>
      <c r="D5084" s="594" t="s">
        <v>2860</v>
      </c>
      <c r="E5084" s="594" t="s">
        <v>582</v>
      </c>
      <c r="F5084" s="595" t="s">
        <v>411</v>
      </c>
      <c r="G5084" s="596" t="s">
        <v>583</v>
      </c>
      <c r="H5084" s="597">
        <v>6626000</v>
      </c>
    </row>
    <row r="5085" spans="1:8">
      <c r="A5085" s="594" t="s">
        <v>132</v>
      </c>
      <c r="B5085" s="594" t="s">
        <v>1355</v>
      </c>
      <c r="C5085" s="594" t="s">
        <v>1963</v>
      </c>
      <c r="D5085" s="594" t="s">
        <v>2860</v>
      </c>
      <c r="E5085" s="594" t="s">
        <v>582</v>
      </c>
      <c r="F5085" s="594" t="s">
        <v>584</v>
      </c>
      <c r="G5085" s="596" t="s">
        <v>2670</v>
      </c>
      <c r="H5085" s="597">
        <v>5070000</v>
      </c>
    </row>
    <row r="5086" spans="1:8">
      <c r="A5086" s="594" t="s">
        <v>132</v>
      </c>
      <c r="B5086" s="594" t="s">
        <v>1355</v>
      </c>
      <c r="C5086" s="594" t="s">
        <v>1963</v>
      </c>
      <c r="D5086" s="594" t="s">
        <v>2860</v>
      </c>
      <c r="E5086" s="594" t="s">
        <v>582</v>
      </c>
      <c r="F5086" s="594" t="s">
        <v>586</v>
      </c>
      <c r="G5086" s="596" t="s">
        <v>2671</v>
      </c>
      <c r="H5086" s="597">
        <v>1556000</v>
      </c>
    </row>
    <row r="5087" spans="1:8">
      <c r="A5087" s="594" t="s">
        <v>132</v>
      </c>
      <c r="B5087" s="594" t="s">
        <v>1355</v>
      </c>
      <c r="C5087" s="594" t="s">
        <v>1963</v>
      </c>
      <c r="D5087" s="594" t="s">
        <v>2860</v>
      </c>
      <c r="E5087" s="594" t="s">
        <v>152</v>
      </c>
      <c r="F5087" s="595" t="s">
        <v>411</v>
      </c>
      <c r="G5087" s="596" t="s">
        <v>153</v>
      </c>
      <c r="H5087" s="597">
        <v>9900000</v>
      </c>
    </row>
    <row r="5088" spans="1:8">
      <c r="A5088" s="594" t="s">
        <v>132</v>
      </c>
      <c r="B5088" s="594" t="s">
        <v>1355</v>
      </c>
      <c r="C5088" s="594" t="s">
        <v>1963</v>
      </c>
      <c r="D5088" s="594" t="s">
        <v>2860</v>
      </c>
      <c r="E5088" s="594" t="s">
        <v>152</v>
      </c>
      <c r="F5088" s="594" t="s">
        <v>606</v>
      </c>
      <c r="G5088" s="596" t="s">
        <v>195</v>
      </c>
      <c r="H5088" s="597">
        <v>9900000</v>
      </c>
    </row>
    <row r="5089" spans="1:8">
      <c r="A5089" s="594" t="s">
        <v>132</v>
      </c>
      <c r="B5089" s="594" t="s">
        <v>1355</v>
      </c>
      <c r="C5089" s="594" t="s">
        <v>1963</v>
      </c>
      <c r="D5089" s="594" t="s">
        <v>2860</v>
      </c>
      <c r="E5089" s="594" t="s">
        <v>156</v>
      </c>
      <c r="F5089" s="595" t="s">
        <v>411</v>
      </c>
      <c r="G5089" s="596" t="s">
        <v>514</v>
      </c>
      <c r="H5089" s="597">
        <v>1641021891</v>
      </c>
    </row>
    <row r="5090" spans="1:8">
      <c r="A5090" s="594" t="s">
        <v>132</v>
      </c>
      <c r="B5090" s="594" t="s">
        <v>1355</v>
      </c>
      <c r="C5090" s="594" t="s">
        <v>1963</v>
      </c>
      <c r="D5090" s="594" t="s">
        <v>2860</v>
      </c>
      <c r="E5090" s="594" t="s">
        <v>156</v>
      </c>
      <c r="F5090" s="594" t="s">
        <v>157</v>
      </c>
      <c r="G5090" s="596" t="s">
        <v>158</v>
      </c>
      <c r="H5090" s="597">
        <v>1236760548</v>
      </c>
    </row>
    <row r="5091" spans="1:8">
      <c r="A5091" s="594" t="s">
        <v>132</v>
      </c>
      <c r="B5091" s="594" t="s">
        <v>1355</v>
      </c>
      <c r="C5091" s="594" t="s">
        <v>1963</v>
      </c>
      <c r="D5091" s="594" t="s">
        <v>2860</v>
      </c>
      <c r="E5091" s="594" t="s">
        <v>156</v>
      </c>
      <c r="F5091" s="594" t="s">
        <v>159</v>
      </c>
      <c r="G5091" s="596" t="s">
        <v>160</v>
      </c>
      <c r="H5091" s="597">
        <v>218252226</v>
      </c>
    </row>
    <row r="5092" spans="1:8">
      <c r="A5092" s="594" t="s">
        <v>132</v>
      </c>
      <c r="B5092" s="594" t="s">
        <v>1355</v>
      </c>
      <c r="C5092" s="594" t="s">
        <v>1963</v>
      </c>
      <c r="D5092" s="594" t="s">
        <v>2860</v>
      </c>
      <c r="E5092" s="594" t="s">
        <v>156</v>
      </c>
      <c r="F5092" s="594" t="s">
        <v>161</v>
      </c>
      <c r="G5092" s="596" t="s">
        <v>162</v>
      </c>
      <c r="H5092" s="597">
        <v>95806122</v>
      </c>
    </row>
    <row r="5093" spans="1:8">
      <c r="A5093" s="594" t="s">
        <v>132</v>
      </c>
      <c r="B5093" s="594" t="s">
        <v>1355</v>
      </c>
      <c r="C5093" s="594" t="s">
        <v>1963</v>
      </c>
      <c r="D5093" s="594" t="s">
        <v>2860</v>
      </c>
      <c r="E5093" s="594" t="s">
        <v>156</v>
      </c>
      <c r="F5093" s="594" t="s">
        <v>1</v>
      </c>
      <c r="G5093" s="596" t="s">
        <v>2</v>
      </c>
      <c r="H5093" s="597">
        <v>90202995</v>
      </c>
    </row>
    <row r="5094" spans="1:8">
      <c r="A5094" s="594" t="s">
        <v>132</v>
      </c>
      <c r="B5094" s="594" t="s">
        <v>1355</v>
      </c>
      <c r="C5094" s="594" t="s">
        <v>1963</v>
      </c>
      <c r="D5094" s="594" t="s">
        <v>2860</v>
      </c>
      <c r="E5094" s="594" t="s">
        <v>167</v>
      </c>
      <c r="F5094" s="595" t="s">
        <v>411</v>
      </c>
      <c r="G5094" s="596" t="s">
        <v>168</v>
      </c>
      <c r="H5094" s="597">
        <v>1211412932</v>
      </c>
    </row>
    <row r="5095" spans="1:8">
      <c r="A5095" s="594" t="s">
        <v>132</v>
      </c>
      <c r="B5095" s="594" t="s">
        <v>1355</v>
      </c>
      <c r="C5095" s="594" t="s">
        <v>1963</v>
      </c>
      <c r="D5095" s="594" t="s">
        <v>2860</v>
      </c>
      <c r="E5095" s="594" t="s">
        <v>167</v>
      </c>
      <c r="F5095" s="594" t="s">
        <v>228</v>
      </c>
      <c r="G5095" s="596" t="s">
        <v>2673</v>
      </c>
      <c r="H5095" s="597">
        <v>778227024</v>
      </c>
    </row>
    <row r="5096" spans="1:8">
      <c r="A5096" s="594" t="s">
        <v>132</v>
      </c>
      <c r="B5096" s="594" t="s">
        <v>1355</v>
      </c>
      <c r="C5096" s="594" t="s">
        <v>1963</v>
      </c>
      <c r="D5096" s="594" t="s">
        <v>2860</v>
      </c>
      <c r="E5096" s="594" t="s">
        <v>167</v>
      </c>
      <c r="F5096" s="594" t="s">
        <v>169</v>
      </c>
      <c r="G5096" s="596" t="s">
        <v>2674</v>
      </c>
      <c r="H5096" s="597">
        <v>19108501</v>
      </c>
    </row>
    <row r="5097" spans="1:8">
      <c r="A5097" s="594" t="s">
        <v>132</v>
      </c>
      <c r="B5097" s="594" t="s">
        <v>1355</v>
      </c>
      <c r="C5097" s="594" t="s">
        <v>1963</v>
      </c>
      <c r="D5097" s="594" t="s">
        <v>2860</v>
      </c>
      <c r="E5097" s="594" t="s">
        <v>167</v>
      </c>
      <c r="F5097" s="594" t="s">
        <v>230</v>
      </c>
      <c r="G5097" s="596" t="s">
        <v>2675</v>
      </c>
      <c r="H5097" s="597">
        <v>398840407</v>
      </c>
    </row>
    <row r="5098" spans="1:8">
      <c r="A5098" s="594" t="s">
        <v>132</v>
      </c>
      <c r="B5098" s="594" t="s">
        <v>1355</v>
      </c>
      <c r="C5098" s="594" t="s">
        <v>1963</v>
      </c>
      <c r="D5098" s="594" t="s">
        <v>2860</v>
      </c>
      <c r="E5098" s="594" t="s">
        <v>167</v>
      </c>
      <c r="F5098" s="594" t="s">
        <v>232</v>
      </c>
      <c r="G5098" s="596" t="s">
        <v>195</v>
      </c>
      <c r="H5098" s="597">
        <v>15237000</v>
      </c>
    </row>
    <row r="5099" spans="1:8">
      <c r="A5099" s="594" t="s">
        <v>132</v>
      </c>
      <c r="B5099" s="594" t="s">
        <v>1355</v>
      </c>
      <c r="C5099" s="594" t="s">
        <v>1963</v>
      </c>
      <c r="D5099" s="594" t="s">
        <v>2860</v>
      </c>
      <c r="E5099" s="594" t="s">
        <v>171</v>
      </c>
      <c r="F5099" s="595" t="s">
        <v>411</v>
      </c>
      <c r="G5099" s="596" t="s">
        <v>2677</v>
      </c>
      <c r="H5099" s="597">
        <v>40208000</v>
      </c>
    </row>
    <row r="5100" spans="1:8">
      <c r="A5100" s="594" t="s">
        <v>132</v>
      </c>
      <c r="B5100" s="594" t="s">
        <v>1355</v>
      </c>
      <c r="C5100" s="594" t="s">
        <v>1963</v>
      </c>
      <c r="D5100" s="594" t="s">
        <v>2860</v>
      </c>
      <c r="E5100" s="594" t="s">
        <v>171</v>
      </c>
      <c r="F5100" s="594" t="s">
        <v>173</v>
      </c>
      <c r="G5100" s="596" t="s">
        <v>174</v>
      </c>
      <c r="H5100" s="597">
        <v>21158000</v>
      </c>
    </row>
    <row r="5101" spans="1:8">
      <c r="A5101" s="594" t="s">
        <v>132</v>
      </c>
      <c r="B5101" s="594" t="s">
        <v>1355</v>
      </c>
      <c r="C5101" s="594" t="s">
        <v>1963</v>
      </c>
      <c r="D5101" s="594" t="s">
        <v>2860</v>
      </c>
      <c r="E5101" s="594" t="s">
        <v>171</v>
      </c>
      <c r="F5101" s="594" t="s">
        <v>5</v>
      </c>
      <c r="G5101" s="596" t="s">
        <v>2678</v>
      </c>
      <c r="H5101" s="597">
        <v>18450000</v>
      </c>
    </row>
    <row r="5102" spans="1:8">
      <c r="A5102" s="594" t="s">
        <v>132</v>
      </c>
      <c r="B5102" s="594" t="s">
        <v>1355</v>
      </c>
      <c r="C5102" s="594" t="s">
        <v>1963</v>
      </c>
      <c r="D5102" s="594" t="s">
        <v>2860</v>
      </c>
      <c r="E5102" s="594" t="s">
        <v>171</v>
      </c>
      <c r="F5102" s="594" t="s">
        <v>175</v>
      </c>
      <c r="G5102" s="596" t="s">
        <v>176</v>
      </c>
      <c r="H5102" s="597">
        <v>600000</v>
      </c>
    </row>
    <row r="5103" spans="1:8">
      <c r="A5103" s="594" t="s">
        <v>132</v>
      </c>
      <c r="B5103" s="594" t="s">
        <v>1355</v>
      </c>
      <c r="C5103" s="594" t="s">
        <v>1963</v>
      </c>
      <c r="D5103" s="594" t="s">
        <v>2860</v>
      </c>
      <c r="E5103" s="594" t="s">
        <v>177</v>
      </c>
      <c r="F5103" s="595" t="s">
        <v>411</v>
      </c>
      <c r="G5103" s="596" t="s">
        <v>178</v>
      </c>
      <c r="H5103" s="597">
        <v>126621208</v>
      </c>
    </row>
    <row r="5104" spans="1:8">
      <c r="A5104" s="594" t="s">
        <v>132</v>
      </c>
      <c r="B5104" s="594" t="s">
        <v>1355</v>
      </c>
      <c r="C5104" s="594" t="s">
        <v>1963</v>
      </c>
      <c r="D5104" s="594" t="s">
        <v>2860</v>
      </c>
      <c r="E5104" s="594" t="s">
        <v>177</v>
      </c>
      <c r="F5104" s="594" t="s">
        <v>179</v>
      </c>
      <c r="G5104" s="596" t="s">
        <v>2679</v>
      </c>
      <c r="H5104" s="597">
        <v>8075451</v>
      </c>
    </row>
    <row r="5105" spans="1:8">
      <c r="A5105" s="594" t="s">
        <v>132</v>
      </c>
      <c r="B5105" s="594" t="s">
        <v>1355</v>
      </c>
      <c r="C5105" s="594" t="s">
        <v>1963</v>
      </c>
      <c r="D5105" s="594" t="s">
        <v>2860</v>
      </c>
      <c r="E5105" s="594" t="s">
        <v>177</v>
      </c>
      <c r="F5105" s="594" t="s">
        <v>181</v>
      </c>
      <c r="G5105" s="596" t="s">
        <v>182</v>
      </c>
      <c r="H5105" s="597">
        <v>14812706</v>
      </c>
    </row>
    <row r="5106" spans="1:8">
      <c r="A5106" s="594" t="s">
        <v>132</v>
      </c>
      <c r="B5106" s="594" t="s">
        <v>1355</v>
      </c>
      <c r="C5106" s="594" t="s">
        <v>1963</v>
      </c>
      <c r="D5106" s="594" t="s">
        <v>2860</v>
      </c>
      <c r="E5106" s="594" t="s">
        <v>177</v>
      </c>
      <c r="F5106" s="594" t="s">
        <v>1290</v>
      </c>
      <c r="G5106" s="596" t="s">
        <v>2721</v>
      </c>
      <c r="H5106" s="597">
        <v>103733051</v>
      </c>
    </row>
    <row r="5107" spans="1:8">
      <c r="A5107" s="594" t="s">
        <v>132</v>
      </c>
      <c r="B5107" s="594" t="s">
        <v>1355</v>
      </c>
      <c r="C5107" s="594" t="s">
        <v>1963</v>
      </c>
      <c r="D5107" s="594" t="s">
        <v>2860</v>
      </c>
      <c r="E5107" s="594" t="s">
        <v>240</v>
      </c>
      <c r="F5107" s="595" t="s">
        <v>411</v>
      </c>
      <c r="G5107" s="596" t="s">
        <v>241</v>
      </c>
      <c r="H5107" s="597">
        <v>1700000</v>
      </c>
    </row>
    <row r="5108" spans="1:8">
      <c r="A5108" s="594" t="s">
        <v>132</v>
      </c>
      <c r="B5108" s="594" t="s">
        <v>1355</v>
      </c>
      <c r="C5108" s="594" t="s">
        <v>1963</v>
      </c>
      <c r="D5108" s="594" t="s">
        <v>2860</v>
      </c>
      <c r="E5108" s="594" t="s">
        <v>240</v>
      </c>
      <c r="F5108" s="594" t="s">
        <v>735</v>
      </c>
      <c r="G5108" s="596" t="s">
        <v>193</v>
      </c>
      <c r="H5108" s="597">
        <v>1700000</v>
      </c>
    </row>
    <row r="5109" spans="1:8">
      <c r="A5109" s="594" t="s">
        <v>132</v>
      </c>
      <c r="B5109" s="594" t="s">
        <v>1355</v>
      </c>
      <c r="C5109" s="594" t="s">
        <v>1963</v>
      </c>
      <c r="D5109" s="594" t="s">
        <v>2860</v>
      </c>
      <c r="E5109" s="594" t="s">
        <v>183</v>
      </c>
      <c r="F5109" s="595" t="s">
        <v>411</v>
      </c>
      <c r="G5109" s="596" t="s">
        <v>184</v>
      </c>
      <c r="H5109" s="597">
        <v>142372000</v>
      </c>
    </row>
    <row r="5110" spans="1:8">
      <c r="A5110" s="594" t="s">
        <v>132</v>
      </c>
      <c r="B5110" s="594" t="s">
        <v>1355</v>
      </c>
      <c r="C5110" s="594" t="s">
        <v>1963</v>
      </c>
      <c r="D5110" s="594" t="s">
        <v>2860</v>
      </c>
      <c r="E5110" s="594" t="s">
        <v>183</v>
      </c>
      <c r="F5110" s="594" t="s">
        <v>587</v>
      </c>
      <c r="G5110" s="596" t="s">
        <v>588</v>
      </c>
      <c r="H5110" s="597">
        <v>50072000</v>
      </c>
    </row>
    <row r="5111" spans="1:8">
      <c r="A5111" s="594" t="s">
        <v>132</v>
      </c>
      <c r="B5111" s="594" t="s">
        <v>1355</v>
      </c>
      <c r="C5111" s="594" t="s">
        <v>1963</v>
      </c>
      <c r="D5111" s="594" t="s">
        <v>2860</v>
      </c>
      <c r="E5111" s="594" t="s">
        <v>183</v>
      </c>
      <c r="F5111" s="594" t="s">
        <v>736</v>
      </c>
      <c r="G5111" s="596" t="s">
        <v>737</v>
      </c>
      <c r="H5111" s="597">
        <v>58100000</v>
      </c>
    </row>
    <row r="5112" spans="1:8">
      <c r="A5112" s="594" t="s">
        <v>132</v>
      </c>
      <c r="B5112" s="594" t="s">
        <v>1355</v>
      </c>
      <c r="C5112" s="594" t="s">
        <v>1963</v>
      </c>
      <c r="D5112" s="594" t="s">
        <v>2860</v>
      </c>
      <c r="E5112" s="594" t="s">
        <v>183</v>
      </c>
      <c r="F5112" s="594" t="s">
        <v>185</v>
      </c>
      <c r="G5112" s="596" t="s">
        <v>186</v>
      </c>
      <c r="H5112" s="597">
        <v>34200000</v>
      </c>
    </row>
    <row r="5113" spans="1:8">
      <c r="A5113" s="594" t="s">
        <v>132</v>
      </c>
      <c r="B5113" s="594" t="s">
        <v>1355</v>
      </c>
      <c r="C5113" s="594" t="s">
        <v>1963</v>
      </c>
      <c r="D5113" s="594" t="s">
        <v>2860</v>
      </c>
      <c r="E5113" s="594" t="s">
        <v>738</v>
      </c>
      <c r="F5113" s="595" t="s">
        <v>411</v>
      </c>
      <c r="G5113" s="596" t="s">
        <v>739</v>
      </c>
      <c r="H5113" s="597">
        <v>7000000</v>
      </c>
    </row>
    <row r="5114" spans="1:8">
      <c r="A5114" s="594" t="s">
        <v>132</v>
      </c>
      <c r="B5114" s="594" t="s">
        <v>1355</v>
      </c>
      <c r="C5114" s="594" t="s">
        <v>1963</v>
      </c>
      <c r="D5114" s="594" t="s">
        <v>2860</v>
      </c>
      <c r="E5114" s="594" t="s">
        <v>738</v>
      </c>
      <c r="F5114" s="594" t="s">
        <v>296</v>
      </c>
      <c r="G5114" s="596" t="s">
        <v>297</v>
      </c>
      <c r="H5114" s="597">
        <v>7000000</v>
      </c>
    </row>
    <row r="5115" spans="1:8">
      <c r="A5115" s="594" t="s">
        <v>132</v>
      </c>
      <c r="B5115" s="594" t="s">
        <v>1355</v>
      </c>
      <c r="C5115" s="594" t="s">
        <v>1963</v>
      </c>
      <c r="D5115" s="594" t="s">
        <v>2860</v>
      </c>
      <c r="E5115" s="594" t="s">
        <v>744</v>
      </c>
      <c r="F5115" s="595" t="s">
        <v>411</v>
      </c>
      <c r="G5115" s="596" t="s">
        <v>2686</v>
      </c>
      <c r="H5115" s="597">
        <v>313522930</v>
      </c>
    </row>
    <row r="5116" spans="1:8">
      <c r="A5116" s="594" t="s">
        <v>132</v>
      </c>
      <c r="B5116" s="594" t="s">
        <v>1355</v>
      </c>
      <c r="C5116" s="594" t="s">
        <v>1963</v>
      </c>
      <c r="D5116" s="594" t="s">
        <v>2860</v>
      </c>
      <c r="E5116" s="594" t="s">
        <v>744</v>
      </c>
      <c r="F5116" s="594" t="s">
        <v>286</v>
      </c>
      <c r="G5116" s="596" t="s">
        <v>2688</v>
      </c>
      <c r="H5116" s="597">
        <v>263952130</v>
      </c>
    </row>
    <row r="5117" spans="1:8">
      <c r="A5117" s="594" t="s">
        <v>132</v>
      </c>
      <c r="B5117" s="594" t="s">
        <v>1355</v>
      </c>
      <c r="C5117" s="594" t="s">
        <v>1963</v>
      </c>
      <c r="D5117" s="594" t="s">
        <v>2860</v>
      </c>
      <c r="E5117" s="594" t="s">
        <v>744</v>
      </c>
      <c r="F5117" s="594" t="s">
        <v>446</v>
      </c>
      <c r="G5117" s="596" t="s">
        <v>2765</v>
      </c>
      <c r="H5117" s="597">
        <v>34875800</v>
      </c>
    </row>
    <row r="5118" spans="1:8">
      <c r="A5118" s="594" t="s">
        <v>132</v>
      </c>
      <c r="B5118" s="594" t="s">
        <v>1355</v>
      </c>
      <c r="C5118" s="594" t="s">
        <v>1963</v>
      </c>
      <c r="D5118" s="594" t="s">
        <v>2860</v>
      </c>
      <c r="E5118" s="594" t="s">
        <v>744</v>
      </c>
      <c r="F5118" s="594" t="s">
        <v>572</v>
      </c>
      <c r="G5118" s="596" t="s">
        <v>2689</v>
      </c>
      <c r="H5118" s="597">
        <v>12245000</v>
      </c>
    </row>
    <row r="5119" spans="1:8">
      <c r="A5119" s="594" t="s">
        <v>132</v>
      </c>
      <c r="B5119" s="594" t="s">
        <v>1355</v>
      </c>
      <c r="C5119" s="594" t="s">
        <v>1963</v>
      </c>
      <c r="D5119" s="594" t="s">
        <v>2860</v>
      </c>
      <c r="E5119" s="594" t="s">
        <v>744</v>
      </c>
      <c r="F5119" s="594" t="s">
        <v>746</v>
      </c>
      <c r="G5119" s="596" t="s">
        <v>2690</v>
      </c>
      <c r="H5119" s="597">
        <v>2450000</v>
      </c>
    </row>
    <row r="5120" spans="1:8">
      <c r="A5120" s="594" t="s">
        <v>132</v>
      </c>
      <c r="B5120" s="594" t="s">
        <v>1355</v>
      </c>
      <c r="C5120" s="594" t="s">
        <v>1963</v>
      </c>
      <c r="D5120" s="594" t="s">
        <v>2860</v>
      </c>
      <c r="E5120" s="594" t="s">
        <v>189</v>
      </c>
      <c r="F5120" s="595" t="s">
        <v>411</v>
      </c>
      <c r="G5120" s="596" t="s">
        <v>190</v>
      </c>
      <c r="H5120" s="597">
        <v>10997415624</v>
      </c>
    </row>
    <row r="5121" spans="1:8">
      <c r="A5121" s="594" t="s">
        <v>132</v>
      </c>
      <c r="B5121" s="594" t="s">
        <v>1355</v>
      </c>
      <c r="C5121" s="594" t="s">
        <v>1963</v>
      </c>
      <c r="D5121" s="594" t="s">
        <v>2860</v>
      </c>
      <c r="E5121" s="594" t="s">
        <v>189</v>
      </c>
      <c r="F5121" s="594" t="s">
        <v>773</v>
      </c>
      <c r="G5121" s="596" t="s">
        <v>2695</v>
      </c>
      <c r="H5121" s="597">
        <v>21604000</v>
      </c>
    </row>
    <row r="5122" spans="1:8">
      <c r="A5122" s="594" t="s">
        <v>132</v>
      </c>
      <c r="B5122" s="594" t="s">
        <v>1355</v>
      </c>
      <c r="C5122" s="594" t="s">
        <v>1963</v>
      </c>
      <c r="D5122" s="594" t="s">
        <v>2860</v>
      </c>
      <c r="E5122" s="594" t="s">
        <v>189</v>
      </c>
      <c r="F5122" s="594" t="s">
        <v>37</v>
      </c>
      <c r="G5122" s="596" t="s">
        <v>2696</v>
      </c>
      <c r="H5122" s="597">
        <v>6662769624</v>
      </c>
    </row>
    <row r="5123" spans="1:8">
      <c r="A5123" s="594" t="s">
        <v>132</v>
      </c>
      <c r="B5123" s="594" t="s">
        <v>1355</v>
      </c>
      <c r="C5123" s="594" t="s">
        <v>1963</v>
      </c>
      <c r="D5123" s="594" t="s">
        <v>2860</v>
      </c>
      <c r="E5123" s="594" t="s">
        <v>189</v>
      </c>
      <c r="F5123" s="594" t="s">
        <v>192</v>
      </c>
      <c r="G5123" s="596" t="s">
        <v>195</v>
      </c>
      <c r="H5123" s="597">
        <v>4313042000</v>
      </c>
    </row>
    <row r="5124" spans="1:8">
      <c r="A5124" s="594" t="s">
        <v>132</v>
      </c>
      <c r="B5124" s="594" t="s">
        <v>1355</v>
      </c>
      <c r="C5124" s="594" t="s">
        <v>1963</v>
      </c>
      <c r="D5124" s="594" t="s">
        <v>2860</v>
      </c>
      <c r="E5124" s="594" t="s">
        <v>2697</v>
      </c>
      <c r="F5124" s="595" t="s">
        <v>411</v>
      </c>
      <c r="G5124" s="596" t="s">
        <v>2698</v>
      </c>
      <c r="H5124" s="597">
        <v>6480000</v>
      </c>
    </row>
    <row r="5125" spans="1:8">
      <c r="A5125" s="594" t="s">
        <v>132</v>
      </c>
      <c r="B5125" s="594" t="s">
        <v>1355</v>
      </c>
      <c r="C5125" s="594" t="s">
        <v>1963</v>
      </c>
      <c r="D5125" s="594" t="s">
        <v>2860</v>
      </c>
      <c r="E5125" s="594" t="s">
        <v>2697</v>
      </c>
      <c r="F5125" s="594" t="s">
        <v>2699</v>
      </c>
      <c r="G5125" s="596" t="s">
        <v>2700</v>
      </c>
      <c r="H5125" s="597">
        <v>6480000</v>
      </c>
    </row>
    <row r="5126" spans="1:8">
      <c r="A5126" s="594" t="s">
        <v>132</v>
      </c>
      <c r="B5126" s="594" t="s">
        <v>1355</v>
      </c>
      <c r="C5126" s="594" t="s">
        <v>1963</v>
      </c>
      <c r="D5126" s="594" t="s">
        <v>2860</v>
      </c>
      <c r="E5126" s="594" t="s">
        <v>194</v>
      </c>
      <c r="F5126" s="595" t="s">
        <v>411</v>
      </c>
      <c r="G5126" s="596" t="s">
        <v>195</v>
      </c>
      <c r="H5126" s="597">
        <v>162792500</v>
      </c>
    </row>
    <row r="5127" spans="1:8">
      <c r="A5127" s="594" t="s">
        <v>132</v>
      </c>
      <c r="B5127" s="594" t="s">
        <v>1355</v>
      </c>
      <c r="C5127" s="594" t="s">
        <v>1963</v>
      </c>
      <c r="D5127" s="594" t="s">
        <v>2860</v>
      </c>
      <c r="E5127" s="594" t="s">
        <v>194</v>
      </c>
      <c r="F5127" s="594" t="s">
        <v>15</v>
      </c>
      <c r="G5127" s="596" t="s">
        <v>2701</v>
      </c>
      <c r="H5127" s="597">
        <v>11569000</v>
      </c>
    </row>
    <row r="5128" spans="1:8">
      <c r="A5128" s="594" t="s">
        <v>132</v>
      </c>
      <c r="B5128" s="594" t="s">
        <v>1355</v>
      </c>
      <c r="C5128" s="594" t="s">
        <v>1963</v>
      </c>
      <c r="D5128" s="594" t="s">
        <v>2860</v>
      </c>
      <c r="E5128" s="594" t="s">
        <v>194</v>
      </c>
      <c r="F5128" s="594" t="s">
        <v>39</v>
      </c>
      <c r="G5128" s="596" t="s">
        <v>2702</v>
      </c>
      <c r="H5128" s="597">
        <v>12795500</v>
      </c>
    </row>
    <row r="5129" spans="1:8">
      <c r="A5129" s="594" t="s">
        <v>132</v>
      </c>
      <c r="B5129" s="594" t="s">
        <v>1355</v>
      </c>
      <c r="C5129" s="594" t="s">
        <v>1963</v>
      </c>
      <c r="D5129" s="594" t="s">
        <v>2860</v>
      </c>
      <c r="E5129" s="594" t="s">
        <v>194</v>
      </c>
      <c r="F5129" s="594" t="s">
        <v>198</v>
      </c>
      <c r="G5129" s="596" t="s">
        <v>199</v>
      </c>
      <c r="H5129" s="597">
        <v>94043000</v>
      </c>
    </row>
    <row r="5130" spans="1:8">
      <c r="A5130" s="594" t="s">
        <v>132</v>
      </c>
      <c r="B5130" s="594" t="s">
        <v>1355</v>
      </c>
      <c r="C5130" s="594" t="s">
        <v>1963</v>
      </c>
      <c r="D5130" s="594" t="s">
        <v>2860</v>
      </c>
      <c r="E5130" s="594" t="s">
        <v>194</v>
      </c>
      <c r="F5130" s="594" t="s">
        <v>200</v>
      </c>
      <c r="G5130" s="596" t="s">
        <v>201</v>
      </c>
      <c r="H5130" s="597">
        <v>44385000</v>
      </c>
    </row>
    <row r="5131" spans="1:8">
      <c r="A5131" s="594" t="s">
        <v>132</v>
      </c>
      <c r="B5131" s="594" t="s">
        <v>1355</v>
      </c>
      <c r="C5131" s="594" t="s">
        <v>1963</v>
      </c>
      <c r="D5131" s="594" t="s">
        <v>2860</v>
      </c>
      <c r="E5131" s="594" t="s">
        <v>573</v>
      </c>
      <c r="F5131" s="595" t="s">
        <v>411</v>
      </c>
      <c r="G5131" s="596" t="s">
        <v>2703</v>
      </c>
      <c r="H5131" s="597">
        <v>43578000</v>
      </c>
    </row>
    <row r="5132" spans="1:8">
      <c r="A5132" s="594" t="s">
        <v>132</v>
      </c>
      <c r="B5132" s="594" t="s">
        <v>1355</v>
      </c>
      <c r="C5132" s="594" t="s">
        <v>1963</v>
      </c>
      <c r="D5132" s="594" t="s">
        <v>2860</v>
      </c>
      <c r="E5132" s="594" t="s">
        <v>573</v>
      </c>
      <c r="F5132" s="594" t="s">
        <v>574</v>
      </c>
      <c r="G5132" s="596" t="s">
        <v>2704</v>
      </c>
      <c r="H5132" s="597">
        <v>43578000</v>
      </c>
    </row>
    <row r="5133" spans="1:8">
      <c r="A5133" s="594" t="s">
        <v>132</v>
      </c>
      <c r="B5133" s="594" t="s">
        <v>1355</v>
      </c>
      <c r="C5133" s="594" t="s">
        <v>1963</v>
      </c>
      <c r="D5133" s="594" t="s">
        <v>2860</v>
      </c>
      <c r="E5133" s="594" t="s">
        <v>550</v>
      </c>
      <c r="F5133" s="595" t="s">
        <v>411</v>
      </c>
      <c r="G5133" s="596" t="s">
        <v>2705</v>
      </c>
      <c r="H5133" s="597">
        <v>27785000</v>
      </c>
    </row>
    <row r="5134" spans="1:8">
      <c r="A5134" s="594" t="s">
        <v>132</v>
      </c>
      <c r="B5134" s="594" t="s">
        <v>1355</v>
      </c>
      <c r="C5134" s="594" t="s">
        <v>1963</v>
      </c>
      <c r="D5134" s="594" t="s">
        <v>2860</v>
      </c>
      <c r="E5134" s="594" t="s">
        <v>550</v>
      </c>
      <c r="F5134" s="594" t="s">
        <v>2706</v>
      </c>
      <c r="G5134" s="596" t="s">
        <v>72</v>
      </c>
      <c r="H5134" s="597">
        <v>27785000</v>
      </c>
    </row>
    <row r="5135" spans="1:8">
      <c r="A5135" s="594" t="s">
        <v>132</v>
      </c>
      <c r="B5135" s="594" t="s">
        <v>1355</v>
      </c>
      <c r="C5135" s="594" t="s">
        <v>1963</v>
      </c>
      <c r="D5135" s="594" t="s">
        <v>2860</v>
      </c>
      <c r="E5135" s="594" t="s">
        <v>49</v>
      </c>
      <c r="F5135" s="595" t="s">
        <v>411</v>
      </c>
      <c r="G5135" s="596" t="s">
        <v>50</v>
      </c>
      <c r="H5135" s="597">
        <v>3767000000</v>
      </c>
    </row>
    <row r="5136" spans="1:8">
      <c r="A5136" s="594" t="s">
        <v>132</v>
      </c>
      <c r="B5136" s="594" t="s">
        <v>1355</v>
      </c>
      <c r="C5136" s="594" t="s">
        <v>1963</v>
      </c>
      <c r="D5136" s="594" t="s">
        <v>2860</v>
      </c>
      <c r="E5136" s="594" t="s">
        <v>49</v>
      </c>
      <c r="F5136" s="594" t="s">
        <v>51</v>
      </c>
      <c r="G5136" s="596" t="s">
        <v>2786</v>
      </c>
      <c r="H5136" s="597">
        <v>3767000000</v>
      </c>
    </row>
    <row r="5137" spans="1:8">
      <c r="A5137" s="594" t="s">
        <v>132</v>
      </c>
      <c r="B5137" s="594" t="s">
        <v>1354</v>
      </c>
      <c r="C5137" s="595" t="s">
        <v>411</v>
      </c>
      <c r="D5137" s="595" t="s">
        <v>411</v>
      </c>
      <c r="E5137" s="595" t="s">
        <v>411</v>
      </c>
      <c r="F5137" s="595" t="s">
        <v>411</v>
      </c>
      <c r="G5137" s="596" t="s">
        <v>2862</v>
      </c>
      <c r="H5137" s="597">
        <v>2421098000</v>
      </c>
    </row>
    <row r="5138" spans="1:8">
      <c r="A5138" s="594" t="s">
        <v>132</v>
      </c>
      <c r="B5138" s="594" t="s">
        <v>1354</v>
      </c>
      <c r="C5138" s="594" t="s">
        <v>570</v>
      </c>
      <c r="D5138" s="595" t="s">
        <v>411</v>
      </c>
      <c r="E5138" s="595" t="s">
        <v>411</v>
      </c>
      <c r="F5138" s="595" t="s">
        <v>411</v>
      </c>
      <c r="G5138" s="596" t="s">
        <v>2711</v>
      </c>
      <c r="H5138" s="597">
        <v>565098000</v>
      </c>
    </row>
    <row r="5139" spans="1:8">
      <c r="A5139" s="594" t="s">
        <v>132</v>
      </c>
      <c r="B5139" s="594" t="s">
        <v>1354</v>
      </c>
      <c r="C5139" s="594" t="s">
        <v>570</v>
      </c>
      <c r="D5139" s="594" t="s">
        <v>2713</v>
      </c>
      <c r="E5139" s="595" t="s">
        <v>411</v>
      </c>
      <c r="F5139" s="595" t="s">
        <v>411</v>
      </c>
      <c r="G5139" s="596" t="s">
        <v>2714</v>
      </c>
      <c r="H5139" s="597">
        <v>565098000</v>
      </c>
    </row>
    <row r="5140" spans="1:8">
      <c r="A5140" s="594" t="s">
        <v>132</v>
      </c>
      <c r="B5140" s="594" t="s">
        <v>1354</v>
      </c>
      <c r="C5140" s="594" t="s">
        <v>570</v>
      </c>
      <c r="D5140" s="594" t="s">
        <v>2713</v>
      </c>
      <c r="E5140" s="594" t="s">
        <v>738</v>
      </c>
      <c r="F5140" s="595" t="s">
        <v>411</v>
      </c>
      <c r="G5140" s="596" t="s">
        <v>739</v>
      </c>
      <c r="H5140" s="597">
        <v>535098000</v>
      </c>
    </row>
    <row r="5141" spans="1:8">
      <c r="A5141" s="594" t="s">
        <v>132</v>
      </c>
      <c r="B5141" s="594" t="s">
        <v>1354</v>
      </c>
      <c r="C5141" s="594" t="s">
        <v>570</v>
      </c>
      <c r="D5141" s="594" t="s">
        <v>2713</v>
      </c>
      <c r="E5141" s="594" t="s">
        <v>738</v>
      </c>
      <c r="F5141" s="594" t="s">
        <v>296</v>
      </c>
      <c r="G5141" s="596" t="s">
        <v>297</v>
      </c>
      <c r="H5141" s="597">
        <v>535098000</v>
      </c>
    </row>
    <row r="5142" spans="1:8">
      <c r="A5142" s="594" t="s">
        <v>132</v>
      </c>
      <c r="B5142" s="594" t="s">
        <v>1354</v>
      </c>
      <c r="C5142" s="594" t="s">
        <v>570</v>
      </c>
      <c r="D5142" s="594" t="s">
        <v>2713</v>
      </c>
      <c r="E5142" s="594" t="s">
        <v>189</v>
      </c>
      <c r="F5142" s="595" t="s">
        <v>411</v>
      </c>
      <c r="G5142" s="596" t="s">
        <v>190</v>
      </c>
      <c r="H5142" s="597">
        <v>26000000</v>
      </c>
    </row>
    <row r="5143" spans="1:8">
      <c r="A5143" s="594" t="s">
        <v>132</v>
      </c>
      <c r="B5143" s="594" t="s">
        <v>1354</v>
      </c>
      <c r="C5143" s="594" t="s">
        <v>570</v>
      </c>
      <c r="D5143" s="594" t="s">
        <v>2713</v>
      </c>
      <c r="E5143" s="594" t="s">
        <v>189</v>
      </c>
      <c r="F5143" s="594" t="s">
        <v>192</v>
      </c>
      <c r="G5143" s="596" t="s">
        <v>195</v>
      </c>
      <c r="H5143" s="597">
        <v>26000000</v>
      </c>
    </row>
    <row r="5144" spans="1:8">
      <c r="A5144" s="594" t="s">
        <v>132</v>
      </c>
      <c r="B5144" s="594" t="s">
        <v>1354</v>
      </c>
      <c r="C5144" s="594" t="s">
        <v>570</v>
      </c>
      <c r="D5144" s="594" t="s">
        <v>2713</v>
      </c>
      <c r="E5144" s="594" t="s">
        <v>1320</v>
      </c>
      <c r="F5144" s="595" t="s">
        <v>411</v>
      </c>
      <c r="G5144" s="596" t="s">
        <v>2793</v>
      </c>
      <c r="H5144" s="597">
        <v>4000000</v>
      </c>
    </row>
    <row r="5145" spans="1:8">
      <c r="A5145" s="594" t="s">
        <v>132</v>
      </c>
      <c r="B5145" s="594" t="s">
        <v>1354</v>
      </c>
      <c r="C5145" s="594" t="s">
        <v>570</v>
      </c>
      <c r="D5145" s="594" t="s">
        <v>2713</v>
      </c>
      <c r="E5145" s="594" t="s">
        <v>1320</v>
      </c>
      <c r="F5145" s="594" t="s">
        <v>1321</v>
      </c>
      <c r="G5145" s="596" t="s">
        <v>197</v>
      </c>
      <c r="H5145" s="597">
        <v>4000000</v>
      </c>
    </row>
    <row r="5146" spans="1:8">
      <c r="A5146" s="594" t="s">
        <v>132</v>
      </c>
      <c r="B5146" s="594" t="s">
        <v>1354</v>
      </c>
      <c r="C5146" s="594" t="s">
        <v>322</v>
      </c>
      <c r="D5146" s="595" t="s">
        <v>411</v>
      </c>
      <c r="E5146" s="595" t="s">
        <v>411</v>
      </c>
      <c r="F5146" s="595" t="s">
        <v>411</v>
      </c>
      <c r="G5146" s="596" t="s">
        <v>2661</v>
      </c>
      <c r="H5146" s="597">
        <v>1856000000</v>
      </c>
    </row>
    <row r="5147" spans="1:8">
      <c r="A5147" s="594" t="s">
        <v>132</v>
      </c>
      <c r="B5147" s="594" t="s">
        <v>1354</v>
      </c>
      <c r="C5147" s="594" t="s">
        <v>322</v>
      </c>
      <c r="D5147" s="594" t="s">
        <v>2787</v>
      </c>
      <c r="E5147" s="595" t="s">
        <v>411</v>
      </c>
      <c r="F5147" s="595" t="s">
        <v>411</v>
      </c>
      <c r="G5147" s="596" t="s">
        <v>2788</v>
      </c>
      <c r="H5147" s="597">
        <v>1856000000</v>
      </c>
    </row>
    <row r="5148" spans="1:8">
      <c r="A5148" s="594" t="s">
        <v>132</v>
      </c>
      <c r="B5148" s="594" t="s">
        <v>1354</v>
      </c>
      <c r="C5148" s="594" t="s">
        <v>322</v>
      </c>
      <c r="D5148" s="594" t="s">
        <v>2787</v>
      </c>
      <c r="E5148" s="594" t="s">
        <v>142</v>
      </c>
      <c r="F5148" s="595" t="s">
        <v>411</v>
      </c>
      <c r="G5148" s="596" t="s">
        <v>143</v>
      </c>
      <c r="H5148" s="597">
        <v>815652214</v>
      </c>
    </row>
    <row r="5149" spans="1:8">
      <c r="A5149" s="594" t="s">
        <v>132</v>
      </c>
      <c r="B5149" s="594" t="s">
        <v>1354</v>
      </c>
      <c r="C5149" s="594" t="s">
        <v>322</v>
      </c>
      <c r="D5149" s="594" t="s">
        <v>2787</v>
      </c>
      <c r="E5149" s="594" t="s">
        <v>142</v>
      </c>
      <c r="F5149" s="594" t="s">
        <v>144</v>
      </c>
      <c r="G5149" s="596" t="s">
        <v>2664</v>
      </c>
      <c r="H5149" s="597">
        <v>815652214</v>
      </c>
    </row>
    <row r="5150" spans="1:8">
      <c r="A5150" s="594" t="s">
        <v>132</v>
      </c>
      <c r="B5150" s="594" t="s">
        <v>1354</v>
      </c>
      <c r="C5150" s="594" t="s">
        <v>322</v>
      </c>
      <c r="D5150" s="594" t="s">
        <v>2787</v>
      </c>
      <c r="E5150" s="594" t="s">
        <v>202</v>
      </c>
      <c r="F5150" s="595" t="s">
        <v>411</v>
      </c>
      <c r="G5150" s="596" t="s">
        <v>2719</v>
      </c>
      <c r="H5150" s="597">
        <v>18738354</v>
      </c>
    </row>
    <row r="5151" spans="1:8">
      <c r="A5151" s="594" t="s">
        <v>132</v>
      </c>
      <c r="B5151" s="594" t="s">
        <v>1354</v>
      </c>
      <c r="C5151" s="594" t="s">
        <v>322</v>
      </c>
      <c r="D5151" s="594" t="s">
        <v>2787</v>
      </c>
      <c r="E5151" s="594" t="s">
        <v>202</v>
      </c>
      <c r="F5151" s="594" t="s">
        <v>767</v>
      </c>
      <c r="G5151" s="596" t="s">
        <v>2720</v>
      </c>
      <c r="H5151" s="597">
        <v>18738354</v>
      </c>
    </row>
    <row r="5152" spans="1:8">
      <c r="A5152" s="594" t="s">
        <v>132</v>
      </c>
      <c r="B5152" s="594" t="s">
        <v>1354</v>
      </c>
      <c r="C5152" s="594" t="s">
        <v>322</v>
      </c>
      <c r="D5152" s="594" t="s">
        <v>2787</v>
      </c>
      <c r="E5152" s="594" t="s">
        <v>148</v>
      </c>
      <c r="F5152" s="595" t="s">
        <v>411</v>
      </c>
      <c r="G5152" s="596" t="s">
        <v>149</v>
      </c>
      <c r="H5152" s="597">
        <v>119747385</v>
      </c>
    </row>
    <row r="5153" spans="1:8">
      <c r="A5153" s="594" t="s">
        <v>132</v>
      </c>
      <c r="B5153" s="594" t="s">
        <v>1354</v>
      </c>
      <c r="C5153" s="594" t="s">
        <v>322</v>
      </c>
      <c r="D5153" s="594" t="s">
        <v>2787</v>
      </c>
      <c r="E5153" s="594" t="s">
        <v>148</v>
      </c>
      <c r="F5153" s="594" t="s">
        <v>223</v>
      </c>
      <c r="G5153" s="596" t="s">
        <v>224</v>
      </c>
      <c r="H5153" s="597">
        <v>60819320</v>
      </c>
    </row>
    <row r="5154" spans="1:8">
      <c r="A5154" s="594" t="s">
        <v>132</v>
      </c>
      <c r="B5154" s="594" t="s">
        <v>1354</v>
      </c>
      <c r="C5154" s="594" t="s">
        <v>322</v>
      </c>
      <c r="D5154" s="594" t="s">
        <v>2787</v>
      </c>
      <c r="E5154" s="594" t="s">
        <v>148</v>
      </c>
      <c r="F5154" s="594" t="s">
        <v>150</v>
      </c>
      <c r="G5154" s="596" t="s">
        <v>151</v>
      </c>
      <c r="H5154" s="597">
        <v>4842000</v>
      </c>
    </row>
    <row r="5155" spans="1:8">
      <c r="A5155" s="594" t="s">
        <v>132</v>
      </c>
      <c r="B5155" s="594" t="s">
        <v>1354</v>
      </c>
      <c r="C5155" s="594" t="s">
        <v>322</v>
      </c>
      <c r="D5155" s="594" t="s">
        <v>2787</v>
      </c>
      <c r="E5155" s="594" t="s">
        <v>148</v>
      </c>
      <c r="F5155" s="594" t="s">
        <v>605</v>
      </c>
      <c r="G5155" s="596" t="s">
        <v>2668</v>
      </c>
      <c r="H5155" s="597">
        <v>22236263</v>
      </c>
    </row>
    <row r="5156" spans="1:8">
      <c r="A5156" s="594" t="s">
        <v>132</v>
      </c>
      <c r="B5156" s="594" t="s">
        <v>1354</v>
      </c>
      <c r="C5156" s="594" t="s">
        <v>322</v>
      </c>
      <c r="D5156" s="594" t="s">
        <v>2787</v>
      </c>
      <c r="E5156" s="594" t="s">
        <v>148</v>
      </c>
      <c r="F5156" s="594" t="s">
        <v>212</v>
      </c>
      <c r="G5156" s="596" t="s">
        <v>213</v>
      </c>
      <c r="H5156" s="597">
        <v>31849802</v>
      </c>
    </row>
    <row r="5157" spans="1:8">
      <c r="A5157" s="594" t="s">
        <v>132</v>
      </c>
      <c r="B5157" s="594" t="s">
        <v>1354</v>
      </c>
      <c r="C5157" s="594" t="s">
        <v>322</v>
      </c>
      <c r="D5157" s="594" t="s">
        <v>2787</v>
      </c>
      <c r="E5157" s="594" t="s">
        <v>152</v>
      </c>
      <c r="F5157" s="595" t="s">
        <v>411</v>
      </c>
      <c r="G5157" s="596" t="s">
        <v>153</v>
      </c>
      <c r="H5157" s="597">
        <v>47123000</v>
      </c>
    </row>
    <row r="5158" spans="1:8">
      <c r="A5158" s="594" t="s">
        <v>132</v>
      </c>
      <c r="B5158" s="594" t="s">
        <v>1354</v>
      </c>
      <c r="C5158" s="594" t="s">
        <v>322</v>
      </c>
      <c r="D5158" s="594" t="s">
        <v>2787</v>
      </c>
      <c r="E5158" s="594" t="s">
        <v>152</v>
      </c>
      <c r="F5158" s="594" t="s">
        <v>480</v>
      </c>
      <c r="G5158" s="596" t="s">
        <v>481</v>
      </c>
      <c r="H5158" s="597">
        <v>1799000</v>
      </c>
    </row>
    <row r="5159" spans="1:8">
      <c r="A5159" s="594" t="s">
        <v>132</v>
      </c>
      <c r="B5159" s="594" t="s">
        <v>1354</v>
      </c>
      <c r="C5159" s="594" t="s">
        <v>322</v>
      </c>
      <c r="D5159" s="594" t="s">
        <v>2787</v>
      </c>
      <c r="E5159" s="594" t="s">
        <v>152</v>
      </c>
      <c r="F5159" s="594" t="s">
        <v>606</v>
      </c>
      <c r="G5159" s="596" t="s">
        <v>195</v>
      </c>
      <c r="H5159" s="597">
        <v>45324000</v>
      </c>
    </row>
    <row r="5160" spans="1:8">
      <c r="A5160" s="594" t="s">
        <v>132</v>
      </c>
      <c r="B5160" s="594" t="s">
        <v>1354</v>
      </c>
      <c r="C5160" s="594" t="s">
        <v>322</v>
      </c>
      <c r="D5160" s="594" t="s">
        <v>2787</v>
      </c>
      <c r="E5160" s="594" t="s">
        <v>156</v>
      </c>
      <c r="F5160" s="595" t="s">
        <v>411</v>
      </c>
      <c r="G5160" s="596" t="s">
        <v>514</v>
      </c>
      <c r="H5160" s="597">
        <v>209339328</v>
      </c>
    </row>
    <row r="5161" spans="1:8">
      <c r="A5161" s="594" t="s">
        <v>132</v>
      </c>
      <c r="B5161" s="594" t="s">
        <v>1354</v>
      </c>
      <c r="C5161" s="594" t="s">
        <v>322</v>
      </c>
      <c r="D5161" s="594" t="s">
        <v>2787</v>
      </c>
      <c r="E5161" s="594" t="s">
        <v>156</v>
      </c>
      <c r="F5161" s="594" t="s">
        <v>157</v>
      </c>
      <c r="G5161" s="596" t="s">
        <v>158</v>
      </c>
      <c r="H5161" s="597">
        <v>158170597</v>
      </c>
    </row>
    <row r="5162" spans="1:8">
      <c r="A5162" s="594" t="s">
        <v>132</v>
      </c>
      <c r="B5162" s="594" t="s">
        <v>1354</v>
      </c>
      <c r="C5162" s="594" t="s">
        <v>322</v>
      </c>
      <c r="D5162" s="594" t="s">
        <v>2787</v>
      </c>
      <c r="E5162" s="594" t="s">
        <v>156</v>
      </c>
      <c r="F5162" s="594" t="s">
        <v>159</v>
      </c>
      <c r="G5162" s="596" t="s">
        <v>160</v>
      </c>
      <c r="H5162" s="597">
        <v>27841082</v>
      </c>
    </row>
    <row r="5163" spans="1:8">
      <c r="A5163" s="594" t="s">
        <v>132</v>
      </c>
      <c r="B5163" s="594" t="s">
        <v>1354</v>
      </c>
      <c r="C5163" s="594" t="s">
        <v>322</v>
      </c>
      <c r="D5163" s="594" t="s">
        <v>2787</v>
      </c>
      <c r="E5163" s="594" t="s">
        <v>156</v>
      </c>
      <c r="F5163" s="594" t="s">
        <v>161</v>
      </c>
      <c r="G5163" s="596" t="s">
        <v>162</v>
      </c>
      <c r="H5163" s="597">
        <v>18373760</v>
      </c>
    </row>
    <row r="5164" spans="1:8">
      <c r="A5164" s="594" t="s">
        <v>132</v>
      </c>
      <c r="B5164" s="594" t="s">
        <v>1354</v>
      </c>
      <c r="C5164" s="594" t="s">
        <v>322</v>
      </c>
      <c r="D5164" s="594" t="s">
        <v>2787</v>
      </c>
      <c r="E5164" s="594" t="s">
        <v>156</v>
      </c>
      <c r="F5164" s="594" t="s">
        <v>1</v>
      </c>
      <c r="G5164" s="596" t="s">
        <v>2</v>
      </c>
      <c r="H5164" s="597">
        <v>4953889</v>
      </c>
    </row>
    <row r="5165" spans="1:8">
      <c r="A5165" s="594" t="s">
        <v>132</v>
      </c>
      <c r="B5165" s="594" t="s">
        <v>1354</v>
      </c>
      <c r="C5165" s="594" t="s">
        <v>322</v>
      </c>
      <c r="D5165" s="594" t="s">
        <v>2787</v>
      </c>
      <c r="E5165" s="594" t="s">
        <v>167</v>
      </c>
      <c r="F5165" s="595" t="s">
        <v>411</v>
      </c>
      <c r="G5165" s="596" t="s">
        <v>168</v>
      </c>
      <c r="H5165" s="597">
        <v>75897731</v>
      </c>
    </row>
    <row r="5166" spans="1:8">
      <c r="A5166" s="594" t="s">
        <v>132</v>
      </c>
      <c r="B5166" s="594" t="s">
        <v>1354</v>
      </c>
      <c r="C5166" s="594" t="s">
        <v>322</v>
      </c>
      <c r="D5166" s="594" t="s">
        <v>2787</v>
      </c>
      <c r="E5166" s="594" t="s">
        <v>167</v>
      </c>
      <c r="F5166" s="594" t="s">
        <v>228</v>
      </c>
      <c r="G5166" s="596" t="s">
        <v>2673</v>
      </c>
      <c r="H5166" s="597">
        <v>26167931</v>
      </c>
    </row>
    <row r="5167" spans="1:8">
      <c r="A5167" s="594" t="s">
        <v>132</v>
      </c>
      <c r="B5167" s="594" t="s">
        <v>1354</v>
      </c>
      <c r="C5167" s="594" t="s">
        <v>322</v>
      </c>
      <c r="D5167" s="594" t="s">
        <v>2787</v>
      </c>
      <c r="E5167" s="594" t="s">
        <v>167</v>
      </c>
      <c r="F5167" s="594" t="s">
        <v>169</v>
      </c>
      <c r="G5167" s="596" t="s">
        <v>2674</v>
      </c>
      <c r="H5167" s="597">
        <v>9549209</v>
      </c>
    </row>
    <row r="5168" spans="1:8">
      <c r="A5168" s="594" t="s">
        <v>132</v>
      </c>
      <c r="B5168" s="594" t="s">
        <v>1354</v>
      </c>
      <c r="C5168" s="594" t="s">
        <v>322</v>
      </c>
      <c r="D5168" s="594" t="s">
        <v>2787</v>
      </c>
      <c r="E5168" s="594" t="s">
        <v>167</v>
      </c>
      <c r="F5168" s="594" t="s">
        <v>230</v>
      </c>
      <c r="G5168" s="596" t="s">
        <v>2675</v>
      </c>
      <c r="H5168" s="597">
        <v>37093591</v>
      </c>
    </row>
    <row r="5169" spans="1:8">
      <c r="A5169" s="594" t="s">
        <v>132</v>
      </c>
      <c r="B5169" s="594" t="s">
        <v>1354</v>
      </c>
      <c r="C5169" s="594" t="s">
        <v>322</v>
      </c>
      <c r="D5169" s="594" t="s">
        <v>2787</v>
      </c>
      <c r="E5169" s="594" t="s">
        <v>167</v>
      </c>
      <c r="F5169" s="594" t="s">
        <v>214</v>
      </c>
      <c r="G5169" s="596" t="s">
        <v>2676</v>
      </c>
      <c r="H5169" s="597">
        <v>1860000</v>
      </c>
    </row>
    <row r="5170" spans="1:8">
      <c r="A5170" s="594" t="s">
        <v>132</v>
      </c>
      <c r="B5170" s="594" t="s">
        <v>1354</v>
      </c>
      <c r="C5170" s="594" t="s">
        <v>322</v>
      </c>
      <c r="D5170" s="594" t="s">
        <v>2787</v>
      </c>
      <c r="E5170" s="594" t="s">
        <v>167</v>
      </c>
      <c r="F5170" s="594" t="s">
        <v>232</v>
      </c>
      <c r="G5170" s="596" t="s">
        <v>195</v>
      </c>
      <c r="H5170" s="597">
        <v>1227000</v>
      </c>
    </row>
    <row r="5171" spans="1:8">
      <c r="A5171" s="594" t="s">
        <v>132</v>
      </c>
      <c r="B5171" s="594" t="s">
        <v>1354</v>
      </c>
      <c r="C5171" s="594" t="s">
        <v>322</v>
      </c>
      <c r="D5171" s="594" t="s">
        <v>2787</v>
      </c>
      <c r="E5171" s="594" t="s">
        <v>171</v>
      </c>
      <c r="F5171" s="595" t="s">
        <v>411</v>
      </c>
      <c r="G5171" s="596" t="s">
        <v>2677</v>
      </c>
      <c r="H5171" s="597">
        <v>15095000</v>
      </c>
    </row>
    <row r="5172" spans="1:8">
      <c r="A5172" s="594" t="s">
        <v>132</v>
      </c>
      <c r="B5172" s="594" t="s">
        <v>1354</v>
      </c>
      <c r="C5172" s="594" t="s">
        <v>322</v>
      </c>
      <c r="D5172" s="594" t="s">
        <v>2787</v>
      </c>
      <c r="E5172" s="594" t="s">
        <v>171</v>
      </c>
      <c r="F5172" s="594" t="s">
        <v>173</v>
      </c>
      <c r="G5172" s="596" t="s">
        <v>174</v>
      </c>
      <c r="H5172" s="597">
        <v>9035000</v>
      </c>
    </row>
    <row r="5173" spans="1:8">
      <c r="A5173" s="594" t="s">
        <v>132</v>
      </c>
      <c r="B5173" s="594" t="s">
        <v>1354</v>
      </c>
      <c r="C5173" s="594" t="s">
        <v>322</v>
      </c>
      <c r="D5173" s="594" t="s">
        <v>2787</v>
      </c>
      <c r="E5173" s="594" t="s">
        <v>171</v>
      </c>
      <c r="F5173" s="594" t="s">
        <v>216</v>
      </c>
      <c r="G5173" s="596" t="s">
        <v>217</v>
      </c>
      <c r="H5173" s="597">
        <v>6060000</v>
      </c>
    </row>
    <row r="5174" spans="1:8">
      <c r="A5174" s="594" t="s">
        <v>132</v>
      </c>
      <c r="B5174" s="594" t="s">
        <v>1354</v>
      </c>
      <c r="C5174" s="594" t="s">
        <v>322</v>
      </c>
      <c r="D5174" s="594" t="s">
        <v>2787</v>
      </c>
      <c r="E5174" s="594" t="s">
        <v>177</v>
      </c>
      <c r="F5174" s="595" t="s">
        <v>411</v>
      </c>
      <c r="G5174" s="596" t="s">
        <v>178</v>
      </c>
      <c r="H5174" s="597">
        <v>86429340</v>
      </c>
    </row>
    <row r="5175" spans="1:8">
      <c r="A5175" s="594" t="s">
        <v>132</v>
      </c>
      <c r="B5175" s="594" t="s">
        <v>1354</v>
      </c>
      <c r="C5175" s="594" t="s">
        <v>322</v>
      </c>
      <c r="D5175" s="594" t="s">
        <v>2787</v>
      </c>
      <c r="E5175" s="594" t="s">
        <v>177</v>
      </c>
      <c r="F5175" s="594" t="s">
        <v>179</v>
      </c>
      <c r="G5175" s="596" t="s">
        <v>2679</v>
      </c>
      <c r="H5175" s="597">
        <v>7792995</v>
      </c>
    </row>
    <row r="5176" spans="1:8">
      <c r="A5176" s="594" t="s">
        <v>132</v>
      </c>
      <c r="B5176" s="594" t="s">
        <v>1354</v>
      </c>
      <c r="C5176" s="594" t="s">
        <v>322</v>
      </c>
      <c r="D5176" s="594" t="s">
        <v>2787</v>
      </c>
      <c r="E5176" s="594" t="s">
        <v>177</v>
      </c>
      <c r="F5176" s="594" t="s">
        <v>181</v>
      </c>
      <c r="G5176" s="596" t="s">
        <v>182</v>
      </c>
      <c r="H5176" s="597">
        <v>765445</v>
      </c>
    </row>
    <row r="5177" spans="1:8">
      <c r="A5177" s="594" t="s">
        <v>132</v>
      </c>
      <c r="B5177" s="594" t="s">
        <v>1354</v>
      </c>
      <c r="C5177" s="594" t="s">
        <v>322</v>
      </c>
      <c r="D5177" s="594" t="s">
        <v>2787</v>
      </c>
      <c r="E5177" s="594" t="s">
        <v>177</v>
      </c>
      <c r="F5177" s="594" t="s">
        <v>1290</v>
      </c>
      <c r="G5177" s="596" t="s">
        <v>2721</v>
      </c>
      <c r="H5177" s="597">
        <v>480000</v>
      </c>
    </row>
    <row r="5178" spans="1:8">
      <c r="A5178" s="594" t="s">
        <v>132</v>
      </c>
      <c r="B5178" s="594" t="s">
        <v>1354</v>
      </c>
      <c r="C5178" s="594" t="s">
        <v>322</v>
      </c>
      <c r="D5178" s="594" t="s">
        <v>2787</v>
      </c>
      <c r="E5178" s="594" t="s">
        <v>177</v>
      </c>
      <c r="F5178" s="594" t="s">
        <v>441</v>
      </c>
      <c r="G5178" s="596" t="s">
        <v>2728</v>
      </c>
      <c r="H5178" s="597">
        <v>63567000</v>
      </c>
    </row>
    <row r="5179" spans="1:8">
      <c r="A5179" s="594" t="s">
        <v>132</v>
      </c>
      <c r="B5179" s="594" t="s">
        <v>1354</v>
      </c>
      <c r="C5179" s="594" t="s">
        <v>322</v>
      </c>
      <c r="D5179" s="594" t="s">
        <v>2787</v>
      </c>
      <c r="E5179" s="594" t="s">
        <v>177</v>
      </c>
      <c r="F5179" s="594" t="s">
        <v>1297</v>
      </c>
      <c r="G5179" s="596" t="s">
        <v>2680</v>
      </c>
      <c r="H5179" s="597">
        <v>2224400</v>
      </c>
    </row>
    <row r="5180" spans="1:8">
      <c r="A5180" s="594" t="s">
        <v>132</v>
      </c>
      <c r="B5180" s="594" t="s">
        <v>1354</v>
      </c>
      <c r="C5180" s="594" t="s">
        <v>322</v>
      </c>
      <c r="D5180" s="594" t="s">
        <v>2787</v>
      </c>
      <c r="E5180" s="594" t="s">
        <v>177</v>
      </c>
      <c r="F5180" s="594" t="s">
        <v>237</v>
      </c>
      <c r="G5180" s="596" t="s">
        <v>2681</v>
      </c>
      <c r="H5180" s="597">
        <v>11400000</v>
      </c>
    </row>
    <row r="5181" spans="1:8">
      <c r="A5181" s="594" t="s">
        <v>132</v>
      </c>
      <c r="B5181" s="594" t="s">
        <v>1354</v>
      </c>
      <c r="C5181" s="594" t="s">
        <v>322</v>
      </c>
      <c r="D5181" s="594" t="s">
        <v>2787</v>
      </c>
      <c r="E5181" s="594" t="s">
        <v>177</v>
      </c>
      <c r="F5181" s="594" t="s">
        <v>239</v>
      </c>
      <c r="G5181" s="596" t="s">
        <v>205</v>
      </c>
      <c r="H5181" s="597">
        <v>199500</v>
      </c>
    </row>
    <row r="5182" spans="1:8">
      <c r="A5182" s="594" t="s">
        <v>132</v>
      </c>
      <c r="B5182" s="594" t="s">
        <v>1354</v>
      </c>
      <c r="C5182" s="594" t="s">
        <v>322</v>
      </c>
      <c r="D5182" s="594" t="s">
        <v>2787</v>
      </c>
      <c r="E5182" s="594" t="s">
        <v>240</v>
      </c>
      <c r="F5182" s="595" t="s">
        <v>411</v>
      </c>
      <c r="G5182" s="596" t="s">
        <v>241</v>
      </c>
      <c r="H5182" s="597">
        <v>64758000</v>
      </c>
    </row>
    <row r="5183" spans="1:8">
      <c r="A5183" s="594" t="s">
        <v>132</v>
      </c>
      <c r="B5183" s="594" t="s">
        <v>1354</v>
      </c>
      <c r="C5183" s="594" t="s">
        <v>322</v>
      </c>
      <c r="D5183" s="594" t="s">
        <v>2787</v>
      </c>
      <c r="E5183" s="594" t="s">
        <v>240</v>
      </c>
      <c r="F5183" s="594" t="s">
        <v>242</v>
      </c>
      <c r="G5183" s="596" t="s">
        <v>243</v>
      </c>
      <c r="H5183" s="597">
        <v>31653000</v>
      </c>
    </row>
    <row r="5184" spans="1:8">
      <c r="A5184" s="594" t="s">
        <v>132</v>
      </c>
      <c r="B5184" s="594" t="s">
        <v>1354</v>
      </c>
      <c r="C5184" s="594" t="s">
        <v>322</v>
      </c>
      <c r="D5184" s="594" t="s">
        <v>2787</v>
      </c>
      <c r="E5184" s="594" t="s">
        <v>240</v>
      </c>
      <c r="F5184" s="594" t="s">
        <v>730</v>
      </c>
      <c r="G5184" s="596" t="s">
        <v>186</v>
      </c>
      <c r="H5184" s="597">
        <v>3500000</v>
      </c>
    </row>
    <row r="5185" spans="1:8">
      <c r="A5185" s="594" t="s">
        <v>132</v>
      </c>
      <c r="B5185" s="594" t="s">
        <v>1354</v>
      </c>
      <c r="C5185" s="594" t="s">
        <v>322</v>
      </c>
      <c r="D5185" s="594" t="s">
        <v>2787</v>
      </c>
      <c r="E5185" s="594" t="s">
        <v>240</v>
      </c>
      <c r="F5185" s="594" t="s">
        <v>731</v>
      </c>
      <c r="G5185" s="596" t="s">
        <v>732</v>
      </c>
      <c r="H5185" s="597">
        <v>12000000</v>
      </c>
    </row>
    <row r="5186" spans="1:8">
      <c r="A5186" s="594" t="s">
        <v>132</v>
      </c>
      <c r="B5186" s="594" t="s">
        <v>1354</v>
      </c>
      <c r="C5186" s="594" t="s">
        <v>322</v>
      </c>
      <c r="D5186" s="594" t="s">
        <v>2787</v>
      </c>
      <c r="E5186" s="594" t="s">
        <v>240</v>
      </c>
      <c r="F5186" s="594" t="s">
        <v>733</v>
      </c>
      <c r="G5186" s="596" t="s">
        <v>734</v>
      </c>
      <c r="H5186" s="597">
        <v>5250000</v>
      </c>
    </row>
    <row r="5187" spans="1:8">
      <c r="A5187" s="594" t="s">
        <v>132</v>
      </c>
      <c r="B5187" s="594" t="s">
        <v>1354</v>
      </c>
      <c r="C5187" s="594" t="s">
        <v>322</v>
      </c>
      <c r="D5187" s="594" t="s">
        <v>2787</v>
      </c>
      <c r="E5187" s="594" t="s">
        <v>240</v>
      </c>
      <c r="F5187" s="594" t="s">
        <v>735</v>
      </c>
      <c r="G5187" s="596" t="s">
        <v>193</v>
      </c>
      <c r="H5187" s="597">
        <v>12355000</v>
      </c>
    </row>
    <row r="5188" spans="1:8">
      <c r="A5188" s="594" t="s">
        <v>132</v>
      </c>
      <c r="B5188" s="594" t="s">
        <v>1354</v>
      </c>
      <c r="C5188" s="594" t="s">
        <v>322</v>
      </c>
      <c r="D5188" s="594" t="s">
        <v>2787</v>
      </c>
      <c r="E5188" s="594" t="s">
        <v>183</v>
      </c>
      <c r="F5188" s="595" t="s">
        <v>411</v>
      </c>
      <c r="G5188" s="596" t="s">
        <v>184</v>
      </c>
      <c r="H5188" s="597">
        <v>86937648</v>
      </c>
    </row>
    <row r="5189" spans="1:8">
      <c r="A5189" s="594" t="s">
        <v>132</v>
      </c>
      <c r="B5189" s="594" t="s">
        <v>1354</v>
      </c>
      <c r="C5189" s="594" t="s">
        <v>322</v>
      </c>
      <c r="D5189" s="594" t="s">
        <v>2787</v>
      </c>
      <c r="E5189" s="594" t="s">
        <v>183</v>
      </c>
      <c r="F5189" s="594" t="s">
        <v>587</v>
      </c>
      <c r="G5189" s="596" t="s">
        <v>588</v>
      </c>
      <c r="H5189" s="597">
        <v>4557648</v>
      </c>
    </row>
    <row r="5190" spans="1:8">
      <c r="A5190" s="594" t="s">
        <v>132</v>
      </c>
      <c r="B5190" s="594" t="s">
        <v>1354</v>
      </c>
      <c r="C5190" s="594" t="s">
        <v>322</v>
      </c>
      <c r="D5190" s="594" t="s">
        <v>2787</v>
      </c>
      <c r="E5190" s="594" t="s">
        <v>183</v>
      </c>
      <c r="F5190" s="594" t="s">
        <v>736</v>
      </c>
      <c r="G5190" s="596" t="s">
        <v>737</v>
      </c>
      <c r="H5190" s="597">
        <v>20430000</v>
      </c>
    </row>
    <row r="5191" spans="1:8">
      <c r="A5191" s="594" t="s">
        <v>132</v>
      </c>
      <c r="B5191" s="594" t="s">
        <v>1354</v>
      </c>
      <c r="C5191" s="594" t="s">
        <v>322</v>
      </c>
      <c r="D5191" s="594" t="s">
        <v>2787</v>
      </c>
      <c r="E5191" s="594" t="s">
        <v>183</v>
      </c>
      <c r="F5191" s="594" t="s">
        <v>185</v>
      </c>
      <c r="G5191" s="596" t="s">
        <v>186</v>
      </c>
      <c r="H5191" s="597">
        <v>3750000</v>
      </c>
    </row>
    <row r="5192" spans="1:8">
      <c r="A5192" s="594" t="s">
        <v>132</v>
      </c>
      <c r="B5192" s="594" t="s">
        <v>1354</v>
      </c>
      <c r="C5192" s="594" t="s">
        <v>322</v>
      </c>
      <c r="D5192" s="594" t="s">
        <v>2787</v>
      </c>
      <c r="E5192" s="594" t="s">
        <v>183</v>
      </c>
      <c r="F5192" s="594" t="s">
        <v>187</v>
      </c>
      <c r="G5192" s="596" t="s">
        <v>2683</v>
      </c>
      <c r="H5192" s="597">
        <v>58200000</v>
      </c>
    </row>
    <row r="5193" spans="1:8">
      <c r="A5193" s="594" t="s">
        <v>132</v>
      </c>
      <c r="B5193" s="594" t="s">
        <v>1354</v>
      </c>
      <c r="C5193" s="594" t="s">
        <v>322</v>
      </c>
      <c r="D5193" s="594" t="s">
        <v>2787</v>
      </c>
      <c r="E5193" s="594" t="s">
        <v>738</v>
      </c>
      <c r="F5193" s="595" t="s">
        <v>411</v>
      </c>
      <c r="G5193" s="596" t="s">
        <v>739</v>
      </c>
      <c r="H5193" s="597">
        <v>2817000</v>
      </c>
    </row>
    <row r="5194" spans="1:8">
      <c r="A5194" s="594" t="s">
        <v>132</v>
      </c>
      <c r="B5194" s="594" t="s">
        <v>1354</v>
      </c>
      <c r="C5194" s="594" t="s">
        <v>322</v>
      </c>
      <c r="D5194" s="594" t="s">
        <v>2787</v>
      </c>
      <c r="E5194" s="594" t="s">
        <v>738</v>
      </c>
      <c r="F5194" s="594" t="s">
        <v>296</v>
      </c>
      <c r="G5194" s="596" t="s">
        <v>297</v>
      </c>
      <c r="H5194" s="597">
        <v>2817000</v>
      </c>
    </row>
    <row r="5195" spans="1:8">
      <c r="A5195" s="594" t="s">
        <v>132</v>
      </c>
      <c r="B5195" s="594" t="s">
        <v>1354</v>
      </c>
      <c r="C5195" s="594" t="s">
        <v>322</v>
      </c>
      <c r="D5195" s="594" t="s">
        <v>2787</v>
      </c>
      <c r="E5195" s="594" t="s">
        <v>744</v>
      </c>
      <c r="F5195" s="595" t="s">
        <v>411</v>
      </c>
      <c r="G5195" s="596" t="s">
        <v>2686</v>
      </c>
      <c r="H5195" s="597">
        <v>87411000</v>
      </c>
    </row>
    <row r="5196" spans="1:8">
      <c r="A5196" s="594" t="s">
        <v>132</v>
      </c>
      <c r="B5196" s="594" t="s">
        <v>1354</v>
      </c>
      <c r="C5196" s="594" t="s">
        <v>322</v>
      </c>
      <c r="D5196" s="594" t="s">
        <v>2787</v>
      </c>
      <c r="E5196" s="594" t="s">
        <v>744</v>
      </c>
      <c r="F5196" s="594" t="s">
        <v>1061</v>
      </c>
      <c r="G5196" s="596" t="s">
        <v>2729</v>
      </c>
      <c r="H5196" s="597">
        <v>20144000</v>
      </c>
    </row>
    <row r="5197" spans="1:8">
      <c r="A5197" s="594" t="s">
        <v>132</v>
      </c>
      <c r="B5197" s="594" t="s">
        <v>1354</v>
      </c>
      <c r="C5197" s="594" t="s">
        <v>322</v>
      </c>
      <c r="D5197" s="594" t="s">
        <v>2787</v>
      </c>
      <c r="E5197" s="594" t="s">
        <v>744</v>
      </c>
      <c r="F5197" s="594" t="s">
        <v>745</v>
      </c>
      <c r="G5197" s="596" t="s">
        <v>2687</v>
      </c>
      <c r="H5197" s="597">
        <v>28920000</v>
      </c>
    </row>
    <row r="5198" spans="1:8">
      <c r="A5198" s="594" t="s">
        <v>132</v>
      </c>
      <c r="B5198" s="594" t="s">
        <v>1354</v>
      </c>
      <c r="C5198" s="594" t="s">
        <v>322</v>
      </c>
      <c r="D5198" s="594" t="s">
        <v>2787</v>
      </c>
      <c r="E5198" s="594" t="s">
        <v>744</v>
      </c>
      <c r="F5198" s="594" t="s">
        <v>572</v>
      </c>
      <c r="G5198" s="596" t="s">
        <v>2689</v>
      </c>
      <c r="H5198" s="597">
        <v>13600000</v>
      </c>
    </row>
    <row r="5199" spans="1:8">
      <c r="A5199" s="594" t="s">
        <v>132</v>
      </c>
      <c r="B5199" s="594" t="s">
        <v>1354</v>
      </c>
      <c r="C5199" s="594" t="s">
        <v>322</v>
      </c>
      <c r="D5199" s="594" t="s">
        <v>2787</v>
      </c>
      <c r="E5199" s="594" t="s">
        <v>744</v>
      </c>
      <c r="F5199" s="594" t="s">
        <v>746</v>
      </c>
      <c r="G5199" s="596" t="s">
        <v>2690</v>
      </c>
      <c r="H5199" s="597">
        <v>1200000</v>
      </c>
    </row>
    <row r="5200" spans="1:8">
      <c r="A5200" s="594" t="s">
        <v>132</v>
      </c>
      <c r="B5200" s="594" t="s">
        <v>1354</v>
      </c>
      <c r="C5200" s="594" t="s">
        <v>322</v>
      </c>
      <c r="D5200" s="594" t="s">
        <v>2787</v>
      </c>
      <c r="E5200" s="594" t="s">
        <v>744</v>
      </c>
      <c r="F5200" s="594" t="s">
        <v>11</v>
      </c>
      <c r="G5200" s="596" t="s">
        <v>2691</v>
      </c>
      <c r="H5200" s="597">
        <v>23547000</v>
      </c>
    </row>
    <row r="5201" spans="1:8">
      <c r="A5201" s="594" t="s">
        <v>132</v>
      </c>
      <c r="B5201" s="594" t="s">
        <v>1354</v>
      </c>
      <c r="C5201" s="594" t="s">
        <v>322</v>
      </c>
      <c r="D5201" s="594" t="s">
        <v>2787</v>
      </c>
      <c r="E5201" s="594" t="s">
        <v>189</v>
      </c>
      <c r="F5201" s="595" t="s">
        <v>411</v>
      </c>
      <c r="G5201" s="596" t="s">
        <v>190</v>
      </c>
      <c r="H5201" s="597">
        <v>62581000</v>
      </c>
    </row>
    <row r="5202" spans="1:8">
      <c r="A5202" s="594" t="s">
        <v>132</v>
      </c>
      <c r="B5202" s="594" t="s">
        <v>1354</v>
      </c>
      <c r="C5202" s="594" t="s">
        <v>322</v>
      </c>
      <c r="D5202" s="594" t="s">
        <v>2787</v>
      </c>
      <c r="E5202" s="594" t="s">
        <v>189</v>
      </c>
      <c r="F5202" s="594" t="s">
        <v>192</v>
      </c>
      <c r="G5202" s="596" t="s">
        <v>195</v>
      </c>
      <c r="H5202" s="597">
        <v>62581000</v>
      </c>
    </row>
    <row r="5203" spans="1:8">
      <c r="A5203" s="594" t="s">
        <v>132</v>
      </c>
      <c r="B5203" s="594" t="s">
        <v>1354</v>
      </c>
      <c r="C5203" s="594" t="s">
        <v>322</v>
      </c>
      <c r="D5203" s="594" t="s">
        <v>2787</v>
      </c>
      <c r="E5203" s="594" t="s">
        <v>194</v>
      </c>
      <c r="F5203" s="595" t="s">
        <v>411</v>
      </c>
      <c r="G5203" s="596" t="s">
        <v>195</v>
      </c>
      <c r="H5203" s="597">
        <v>110074000</v>
      </c>
    </row>
    <row r="5204" spans="1:8">
      <c r="A5204" s="594" t="s">
        <v>132</v>
      </c>
      <c r="B5204" s="594" t="s">
        <v>1354</v>
      </c>
      <c r="C5204" s="594" t="s">
        <v>322</v>
      </c>
      <c r="D5204" s="594" t="s">
        <v>2787</v>
      </c>
      <c r="E5204" s="594" t="s">
        <v>194</v>
      </c>
      <c r="F5204" s="594" t="s">
        <v>15</v>
      </c>
      <c r="G5204" s="596" t="s">
        <v>2701</v>
      </c>
      <c r="H5204" s="597">
        <v>2852000</v>
      </c>
    </row>
    <row r="5205" spans="1:8">
      <c r="A5205" s="594" t="s">
        <v>132</v>
      </c>
      <c r="B5205" s="594" t="s">
        <v>1354</v>
      </c>
      <c r="C5205" s="594" t="s">
        <v>322</v>
      </c>
      <c r="D5205" s="594" t="s">
        <v>2787</v>
      </c>
      <c r="E5205" s="594" t="s">
        <v>194</v>
      </c>
      <c r="F5205" s="594" t="s">
        <v>198</v>
      </c>
      <c r="G5205" s="596" t="s">
        <v>199</v>
      </c>
      <c r="H5205" s="597">
        <v>77222000</v>
      </c>
    </row>
    <row r="5206" spans="1:8">
      <c r="A5206" s="594" t="s">
        <v>132</v>
      </c>
      <c r="B5206" s="594" t="s">
        <v>1354</v>
      </c>
      <c r="C5206" s="594" t="s">
        <v>322</v>
      </c>
      <c r="D5206" s="594" t="s">
        <v>2787</v>
      </c>
      <c r="E5206" s="594" t="s">
        <v>194</v>
      </c>
      <c r="F5206" s="594" t="s">
        <v>200</v>
      </c>
      <c r="G5206" s="596" t="s">
        <v>201</v>
      </c>
      <c r="H5206" s="597">
        <v>30000000</v>
      </c>
    </row>
    <row r="5207" spans="1:8">
      <c r="A5207" s="594" t="s">
        <v>132</v>
      </c>
      <c r="B5207" s="594" t="s">
        <v>1354</v>
      </c>
      <c r="C5207" s="594" t="s">
        <v>322</v>
      </c>
      <c r="D5207" s="594" t="s">
        <v>2787</v>
      </c>
      <c r="E5207" s="594" t="s">
        <v>573</v>
      </c>
      <c r="F5207" s="595" t="s">
        <v>411</v>
      </c>
      <c r="G5207" s="596" t="s">
        <v>2703</v>
      </c>
      <c r="H5207" s="597">
        <v>14526000</v>
      </c>
    </row>
    <row r="5208" spans="1:8">
      <c r="A5208" s="594" t="s">
        <v>132</v>
      </c>
      <c r="B5208" s="594" t="s">
        <v>1354</v>
      </c>
      <c r="C5208" s="594" t="s">
        <v>322</v>
      </c>
      <c r="D5208" s="594" t="s">
        <v>2787</v>
      </c>
      <c r="E5208" s="594" t="s">
        <v>573</v>
      </c>
      <c r="F5208" s="594" t="s">
        <v>574</v>
      </c>
      <c r="G5208" s="596" t="s">
        <v>2704</v>
      </c>
      <c r="H5208" s="597">
        <v>14526000</v>
      </c>
    </row>
    <row r="5209" spans="1:8">
      <c r="A5209" s="594" t="s">
        <v>132</v>
      </c>
      <c r="B5209" s="594" t="s">
        <v>1354</v>
      </c>
      <c r="C5209" s="594" t="s">
        <v>322</v>
      </c>
      <c r="D5209" s="594" t="s">
        <v>2787</v>
      </c>
      <c r="E5209" s="594" t="s">
        <v>550</v>
      </c>
      <c r="F5209" s="595" t="s">
        <v>411</v>
      </c>
      <c r="G5209" s="596" t="s">
        <v>2705</v>
      </c>
      <c r="H5209" s="597">
        <v>38873000</v>
      </c>
    </row>
    <row r="5210" spans="1:8">
      <c r="A5210" s="594" t="s">
        <v>132</v>
      </c>
      <c r="B5210" s="594" t="s">
        <v>1354</v>
      </c>
      <c r="C5210" s="594" t="s">
        <v>322</v>
      </c>
      <c r="D5210" s="594" t="s">
        <v>2787</v>
      </c>
      <c r="E5210" s="594" t="s">
        <v>550</v>
      </c>
      <c r="F5210" s="594" t="s">
        <v>2706</v>
      </c>
      <c r="G5210" s="596" t="s">
        <v>72</v>
      </c>
      <c r="H5210" s="597">
        <v>38873000</v>
      </c>
    </row>
    <row r="5211" spans="1:8">
      <c r="A5211" s="594" t="s">
        <v>132</v>
      </c>
      <c r="B5211" s="594" t="s">
        <v>1352</v>
      </c>
      <c r="C5211" s="595" t="s">
        <v>411</v>
      </c>
      <c r="D5211" s="595" t="s">
        <v>411</v>
      </c>
      <c r="E5211" s="595" t="s">
        <v>411</v>
      </c>
      <c r="F5211" s="595" t="s">
        <v>411</v>
      </c>
      <c r="G5211" s="596" t="s">
        <v>1353</v>
      </c>
      <c r="H5211" s="597">
        <v>9286154300</v>
      </c>
    </row>
    <row r="5212" spans="1:8">
      <c r="A5212" s="594" t="s">
        <v>132</v>
      </c>
      <c r="B5212" s="594" t="s">
        <v>1352</v>
      </c>
      <c r="C5212" s="594" t="s">
        <v>570</v>
      </c>
      <c r="D5212" s="595" t="s">
        <v>411</v>
      </c>
      <c r="E5212" s="595" t="s">
        <v>411</v>
      </c>
      <c r="F5212" s="595" t="s">
        <v>411</v>
      </c>
      <c r="G5212" s="596" t="s">
        <v>2711</v>
      </c>
      <c r="H5212" s="597">
        <v>22300000</v>
      </c>
    </row>
    <row r="5213" spans="1:8">
      <c r="A5213" s="594" t="s">
        <v>132</v>
      </c>
      <c r="B5213" s="594" t="s">
        <v>1352</v>
      </c>
      <c r="C5213" s="594" t="s">
        <v>570</v>
      </c>
      <c r="D5213" s="594" t="s">
        <v>2713</v>
      </c>
      <c r="E5213" s="595" t="s">
        <v>411</v>
      </c>
      <c r="F5213" s="595" t="s">
        <v>411</v>
      </c>
      <c r="G5213" s="596" t="s">
        <v>2714</v>
      </c>
      <c r="H5213" s="597">
        <v>22300000</v>
      </c>
    </row>
    <row r="5214" spans="1:8">
      <c r="A5214" s="594" t="s">
        <v>132</v>
      </c>
      <c r="B5214" s="594" t="s">
        <v>1352</v>
      </c>
      <c r="C5214" s="594" t="s">
        <v>570</v>
      </c>
      <c r="D5214" s="594" t="s">
        <v>2713</v>
      </c>
      <c r="E5214" s="594" t="s">
        <v>240</v>
      </c>
      <c r="F5214" s="595" t="s">
        <v>411</v>
      </c>
      <c r="G5214" s="596" t="s">
        <v>241</v>
      </c>
      <c r="H5214" s="597">
        <v>22300000</v>
      </c>
    </row>
    <row r="5215" spans="1:8">
      <c r="A5215" s="594" t="s">
        <v>132</v>
      </c>
      <c r="B5215" s="594" t="s">
        <v>1352</v>
      </c>
      <c r="C5215" s="594" t="s">
        <v>570</v>
      </c>
      <c r="D5215" s="594" t="s">
        <v>2713</v>
      </c>
      <c r="E5215" s="594" t="s">
        <v>240</v>
      </c>
      <c r="F5215" s="594" t="s">
        <v>242</v>
      </c>
      <c r="G5215" s="596" t="s">
        <v>243</v>
      </c>
      <c r="H5215" s="597">
        <v>5600000</v>
      </c>
    </row>
    <row r="5216" spans="1:8">
      <c r="A5216" s="594" t="s">
        <v>132</v>
      </c>
      <c r="B5216" s="594" t="s">
        <v>1352</v>
      </c>
      <c r="C5216" s="594" t="s">
        <v>570</v>
      </c>
      <c r="D5216" s="594" t="s">
        <v>2713</v>
      </c>
      <c r="E5216" s="594" t="s">
        <v>240</v>
      </c>
      <c r="F5216" s="594" t="s">
        <v>728</v>
      </c>
      <c r="G5216" s="596" t="s">
        <v>729</v>
      </c>
      <c r="H5216" s="597">
        <v>2000000</v>
      </c>
    </row>
    <row r="5217" spans="1:8">
      <c r="A5217" s="594" t="s">
        <v>132</v>
      </c>
      <c r="B5217" s="594" t="s">
        <v>1352</v>
      </c>
      <c r="C5217" s="594" t="s">
        <v>570</v>
      </c>
      <c r="D5217" s="594" t="s">
        <v>2713</v>
      </c>
      <c r="E5217" s="594" t="s">
        <v>240</v>
      </c>
      <c r="F5217" s="594" t="s">
        <v>731</v>
      </c>
      <c r="G5217" s="596" t="s">
        <v>732</v>
      </c>
      <c r="H5217" s="597">
        <v>4000000</v>
      </c>
    </row>
    <row r="5218" spans="1:8">
      <c r="A5218" s="594" t="s">
        <v>132</v>
      </c>
      <c r="B5218" s="594" t="s">
        <v>1352</v>
      </c>
      <c r="C5218" s="594" t="s">
        <v>570</v>
      </c>
      <c r="D5218" s="594" t="s">
        <v>2713</v>
      </c>
      <c r="E5218" s="594" t="s">
        <v>240</v>
      </c>
      <c r="F5218" s="594" t="s">
        <v>733</v>
      </c>
      <c r="G5218" s="596" t="s">
        <v>734</v>
      </c>
      <c r="H5218" s="597">
        <v>3800000</v>
      </c>
    </row>
    <row r="5219" spans="1:8">
      <c r="A5219" s="594" t="s">
        <v>132</v>
      </c>
      <c r="B5219" s="594" t="s">
        <v>1352</v>
      </c>
      <c r="C5219" s="594" t="s">
        <v>570</v>
      </c>
      <c r="D5219" s="594" t="s">
        <v>2713</v>
      </c>
      <c r="E5219" s="594" t="s">
        <v>240</v>
      </c>
      <c r="F5219" s="594" t="s">
        <v>735</v>
      </c>
      <c r="G5219" s="596" t="s">
        <v>193</v>
      </c>
      <c r="H5219" s="597">
        <v>6900000</v>
      </c>
    </row>
    <row r="5220" spans="1:8">
      <c r="A5220" s="594" t="s">
        <v>132</v>
      </c>
      <c r="B5220" s="594" t="s">
        <v>1352</v>
      </c>
      <c r="C5220" s="594" t="s">
        <v>322</v>
      </c>
      <c r="D5220" s="595" t="s">
        <v>411</v>
      </c>
      <c r="E5220" s="595" t="s">
        <v>411</v>
      </c>
      <c r="F5220" s="595" t="s">
        <v>411</v>
      </c>
      <c r="G5220" s="596" t="s">
        <v>2661</v>
      </c>
      <c r="H5220" s="597">
        <v>9263854300</v>
      </c>
    </row>
    <row r="5221" spans="1:8">
      <c r="A5221" s="594" t="s">
        <v>132</v>
      </c>
      <c r="B5221" s="594" t="s">
        <v>1352</v>
      </c>
      <c r="C5221" s="594" t="s">
        <v>322</v>
      </c>
      <c r="D5221" s="594" t="s">
        <v>2662</v>
      </c>
      <c r="E5221" s="595" t="s">
        <v>411</v>
      </c>
      <c r="F5221" s="595" t="s">
        <v>411</v>
      </c>
      <c r="G5221" s="596" t="s">
        <v>2663</v>
      </c>
      <c r="H5221" s="597">
        <v>9263854300</v>
      </c>
    </row>
    <row r="5222" spans="1:8">
      <c r="A5222" s="594" t="s">
        <v>132</v>
      </c>
      <c r="B5222" s="594" t="s">
        <v>1352</v>
      </c>
      <c r="C5222" s="594" t="s">
        <v>322</v>
      </c>
      <c r="D5222" s="594" t="s">
        <v>2662</v>
      </c>
      <c r="E5222" s="594" t="s">
        <v>142</v>
      </c>
      <c r="F5222" s="595" t="s">
        <v>411</v>
      </c>
      <c r="G5222" s="596" t="s">
        <v>143</v>
      </c>
      <c r="H5222" s="597">
        <v>1000833000</v>
      </c>
    </row>
    <row r="5223" spans="1:8">
      <c r="A5223" s="594" t="s">
        <v>132</v>
      </c>
      <c r="B5223" s="594" t="s">
        <v>1352</v>
      </c>
      <c r="C5223" s="594" t="s">
        <v>322</v>
      </c>
      <c r="D5223" s="594" t="s">
        <v>2662</v>
      </c>
      <c r="E5223" s="594" t="s">
        <v>142</v>
      </c>
      <c r="F5223" s="594" t="s">
        <v>144</v>
      </c>
      <c r="G5223" s="596" t="s">
        <v>2664</v>
      </c>
      <c r="H5223" s="597">
        <v>980007000</v>
      </c>
    </row>
    <row r="5224" spans="1:8">
      <c r="A5224" s="594" t="s">
        <v>132</v>
      </c>
      <c r="B5224" s="594" t="s">
        <v>1352</v>
      </c>
      <c r="C5224" s="594" t="s">
        <v>322</v>
      </c>
      <c r="D5224" s="594" t="s">
        <v>2662</v>
      </c>
      <c r="E5224" s="594" t="s">
        <v>142</v>
      </c>
      <c r="F5224" s="594" t="s">
        <v>146</v>
      </c>
      <c r="G5224" s="596" t="s">
        <v>2665</v>
      </c>
      <c r="H5224" s="597">
        <v>20826000</v>
      </c>
    </row>
    <row r="5225" spans="1:8">
      <c r="A5225" s="594" t="s">
        <v>132</v>
      </c>
      <c r="B5225" s="594" t="s">
        <v>1352</v>
      </c>
      <c r="C5225" s="594" t="s">
        <v>322</v>
      </c>
      <c r="D5225" s="594" t="s">
        <v>2662</v>
      </c>
      <c r="E5225" s="594" t="s">
        <v>202</v>
      </c>
      <c r="F5225" s="595" t="s">
        <v>411</v>
      </c>
      <c r="G5225" s="596" t="s">
        <v>2719</v>
      </c>
      <c r="H5225" s="597">
        <v>149136000</v>
      </c>
    </row>
    <row r="5226" spans="1:8">
      <c r="A5226" s="594" t="s">
        <v>132</v>
      </c>
      <c r="B5226" s="594" t="s">
        <v>1352</v>
      </c>
      <c r="C5226" s="594" t="s">
        <v>322</v>
      </c>
      <c r="D5226" s="594" t="s">
        <v>2662</v>
      </c>
      <c r="E5226" s="594" t="s">
        <v>202</v>
      </c>
      <c r="F5226" s="594" t="s">
        <v>767</v>
      </c>
      <c r="G5226" s="596" t="s">
        <v>2720</v>
      </c>
      <c r="H5226" s="597">
        <v>149136000</v>
      </c>
    </row>
    <row r="5227" spans="1:8">
      <c r="A5227" s="594" t="s">
        <v>132</v>
      </c>
      <c r="B5227" s="594" t="s">
        <v>1352</v>
      </c>
      <c r="C5227" s="594" t="s">
        <v>322</v>
      </c>
      <c r="D5227" s="594" t="s">
        <v>2662</v>
      </c>
      <c r="E5227" s="594" t="s">
        <v>148</v>
      </c>
      <c r="F5227" s="595" t="s">
        <v>411</v>
      </c>
      <c r="G5227" s="596" t="s">
        <v>149</v>
      </c>
      <c r="H5227" s="597">
        <v>467569000</v>
      </c>
    </row>
    <row r="5228" spans="1:8">
      <c r="A5228" s="594" t="s">
        <v>132</v>
      </c>
      <c r="B5228" s="594" t="s">
        <v>1352</v>
      </c>
      <c r="C5228" s="594" t="s">
        <v>322</v>
      </c>
      <c r="D5228" s="594" t="s">
        <v>2662</v>
      </c>
      <c r="E5228" s="594" t="s">
        <v>148</v>
      </c>
      <c r="F5228" s="594" t="s">
        <v>223</v>
      </c>
      <c r="G5228" s="596" t="s">
        <v>224</v>
      </c>
      <c r="H5228" s="597">
        <v>89106000</v>
      </c>
    </row>
    <row r="5229" spans="1:8">
      <c r="A5229" s="594" t="s">
        <v>132</v>
      </c>
      <c r="B5229" s="594" t="s">
        <v>1352</v>
      </c>
      <c r="C5229" s="594" t="s">
        <v>322</v>
      </c>
      <c r="D5229" s="594" t="s">
        <v>2662</v>
      </c>
      <c r="E5229" s="594" t="s">
        <v>148</v>
      </c>
      <c r="F5229" s="594" t="s">
        <v>1075</v>
      </c>
      <c r="G5229" s="596" t="s">
        <v>2666</v>
      </c>
      <c r="H5229" s="597">
        <v>7398000</v>
      </c>
    </row>
    <row r="5230" spans="1:8">
      <c r="A5230" s="594" t="s">
        <v>132</v>
      </c>
      <c r="B5230" s="594" t="s">
        <v>1352</v>
      </c>
      <c r="C5230" s="594" t="s">
        <v>322</v>
      </c>
      <c r="D5230" s="594" t="s">
        <v>2662</v>
      </c>
      <c r="E5230" s="594" t="s">
        <v>148</v>
      </c>
      <c r="F5230" s="594" t="s">
        <v>150</v>
      </c>
      <c r="G5230" s="596" t="s">
        <v>151</v>
      </c>
      <c r="H5230" s="597">
        <v>25665000</v>
      </c>
    </row>
    <row r="5231" spans="1:8">
      <c r="A5231" s="594" t="s">
        <v>132</v>
      </c>
      <c r="B5231" s="594" t="s">
        <v>1352</v>
      </c>
      <c r="C5231" s="594" t="s">
        <v>322</v>
      </c>
      <c r="D5231" s="594" t="s">
        <v>2662</v>
      </c>
      <c r="E5231" s="594" t="s">
        <v>148</v>
      </c>
      <c r="F5231" s="594" t="s">
        <v>605</v>
      </c>
      <c r="G5231" s="596" t="s">
        <v>2668</v>
      </c>
      <c r="H5231" s="597">
        <v>16524000</v>
      </c>
    </row>
    <row r="5232" spans="1:8">
      <c r="A5232" s="594" t="s">
        <v>132</v>
      </c>
      <c r="B5232" s="594" t="s">
        <v>1352</v>
      </c>
      <c r="C5232" s="594" t="s">
        <v>322</v>
      </c>
      <c r="D5232" s="594" t="s">
        <v>2662</v>
      </c>
      <c r="E5232" s="594" t="s">
        <v>148</v>
      </c>
      <c r="F5232" s="594" t="s">
        <v>212</v>
      </c>
      <c r="G5232" s="596" t="s">
        <v>213</v>
      </c>
      <c r="H5232" s="597">
        <v>300064000</v>
      </c>
    </row>
    <row r="5233" spans="1:8">
      <c r="A5233" s="594" t="s">
        <v>132</v>
      </c>
      <c r="B5233" s="594" t="s">
        <v>1352</v>
      </c>
      <c r="C5233" s="594" t="s">
        <v>322</v>
      </c>
      <c r="D5233" s="594" t="s">
        <v>2662</v>
      </c>
      <c r="E5233" s="594" t="s">
        <v>148</v>
      </c>
      <c r="F5233" s="594" t="s">
        <v>227</v>
      </c>
      <c r="G5233" s="596" t="s">
        <v>2669</v>
      </c>
      <c r="H5233" s="597">
        <v>28812000</v>
      </c>
    </row>
    <row r="5234" spans="1:8">
      <c r="A5234" s="594" t="s">
        <v>132</v>
      </c>
      <c r="B5234" s="594" t="s">
        <v>1352</v>
      </c>
      <c r="C5234" s="594" t="s">
        <v>322</v>
      </c>
      <c r="D5234" s="594" t="s">
        <v>2662</v>
      </c>
      <c r="E5234" s="594" t="s">
        <v>582</v>
      </c>
      <c r="F5234" s="595" t="s">
        <v>411</v>
      </c>
      <c r="G5234" s="596" t="s">
        <v>583</v>
      </c>
      <c r="H5234" s="597">
        <v>18980000</v>
      </c>
    </row>
    <row r="5235" spans="1:8">
      <c r="A5235" s="594" t="s">
        <v>132</v>
      </c>
      <c r="B5235" s="594" t="s">
        <v>1352</v>
      </c>
      <c r="C5235" s="594" t="s">
        <v>322</v>
      </c>
      <c r="D5235" s="594" t="s">
        <v>2662</v>
      </c>
      <c r="E5235" s="594" t="s">
        <v>582</v>
      </c>
      <c r="F5235" s="594" t="s">
        <v>584</v>
      </c>
      <c r="G5235" s="596" t="s">
        <v>2670</v>
      </c>
      <c r="H5235" s="597">
        <v>16770000</v>
      </c>
    </row>
    <row r="5236" spans="1:8">
      <c r="A5236" s="594" t="s">
        <v>132</v>
      </c>
      <c r="B5236" s="594" t="s">
        <v>1352</v>
      </c>
      <c r="C5236" s="594" t="s">
        <v>322</v>
      </c>
      <c r="D5236" s="594" t="s">
        <v>2662</v>
      </c>
      <c r="E5236" s="594" t="s">
        <v>582</v>
      </c>
      <c r="F5236" s="594" t="s">
        <v>586</v>
      </c>
      <c r="G5236" s="596" t="s">
        <v>2671</v>
      </c>
      <c r="H5236" s="597">
        <v>2210000</v>
      </c>
    </row>
    <row r="5237" spans="1:8">
      <c r="A5237" s="594" t="s">
        <v>132</v>
      </c>
      <c r="B5237" s="594" t="s">
        <v>1352</v>
      </c>
      <c r="C5237" s="594" t="s">
        <v>322</v>
      </c>
      <c r="D5237" s="594" t="s">
        <v>2662</v>
      </c>
      <c r="E5237" s="594" t="s">
        <v>152</v>
      </c>
      <c r="F5237" s="595" t="s">
        <v>411</v>
      </c>
      <c r="G5237" s="596" t="s">
        <v>153</v>
      </c>
      <c r="H5237" s="597">
        <v>311567000</v>
      </c>
    </row>
    <row r="5238" spans="1:8">
      <c r="A5238" s="594" t="s">
        <v>132</v>
      </c>
      <c r="B5238" s="594" t="s">
        <v>1352</v>
      </c>
      <c r="C5238" s="594" t="s">
        <v>322</v>
      </c>
      <c r="D5238" s="594" t="s">
        <v>2662</v>
      </c>
      <c r="E5238" s="594" t="s">
        <v>152</v>
      </c>
      <c r="F5238" s="594" t="s">
        <v>606</v>
      </c>
      <c r="G5238" s="596" t="s">
        <v>195</v>
      </c>
      <c r="H5238" s="597">
        <v>311567000</v>
      </c>
    </row>
    <row r="5239" spans="1:8">
      <c r="A5239" s="594" t="s">
        <v>132</v>
      </c>
      <c r="B5239" s="594" t="s">
        <v>1352</v>
      </c>
      <c r="C5239" s="594" t="s">
        <v>322</v>
      </c>
      <c r="D5239" s="594" t="s">
        <v>2662</v>
      </c>
      <c r="E5239" s="594" t="s">
        <v>156</v>
      </c>
      <c r="F5239" s="595" t="s">
        <v>411</v>
      </c>
      <c r="G5239" s="596" t="s">
        <v>514</v>
      </c>
      <c r="H5239" s="597">
        <v>284593000</v>
      </c>
    </row>
    <row r="5240" spans="1:8">
      <c r="A5240" s="594" t="s">
        <v>132</v>
      </c>
      <c r="B5240" s="594" t="s">
        <v>1352</v>
      </c>
      <c r="C5240" s="594" t="s">
        <v>322</v>
      </c>
      <c r="D5240" s="594" t="s">
        <v>2662</v>
      </c>
      <c r="E5240" s="594" t="s">
        <v>156</v>
      </c>
      <c r="F5240" s="594" t="s">
        <v>157</v>
      </c>
      <c r="G5240" s="596" t="s">
        <v>158</v>
      </c>
      <c r="H5240" s="597">
        <v>217638000</v>
      </c>
    </row>
    <row r="5241" spans="1:8">
      <c r="A5241" s="594" t="s">
        <v>132</v>
      </c>
      <c r="B5241" s="594" t="s">
        <v>1352</v>
      </c>
      <c r="C5241" s="594" t="s">
        <v>322</v>
      </c>
      <c r="D5241" s="594" t="s">
        <v>2662</v>
      </c>
      <c r="E5241" s="594" t="s">
        <v>156</v>
      </c>
      <c r="F5241" s="594" t="s">
        <v>159</v>
      </c>
      <c r="G5241" s="596" t="s">
        <v>160</v>
      </c>
      <c r="H5241" s="597">
        <v>37683000</v>
      </c>
    </row>
    <row r="5242" spans="1:8">
      <c r="A5242" s="594" t="s">
        <v>132</v>
      </c>
      <c r="B5242" s="594" t="s">
        <v>1352</v>
      </c>
      <c r="C5242" s="594" t="s">
        <v>322</v>
      </c>
      <c r="D5242" s="594" t="s">
        <v>2662</v>
      </c>
      <c r="E5242" s="594" t="s">
        <v>156</v>
      </c>
      <c r="F5242" s="594" t="s">
        <v>161</v>
      </c>
      <c r="G5242" s="596" t="s">
        <v>162</v>
      </c>
      <c r="H5242" s="597">
        <v>25092000</v>
      </c>
    </row>
    <row r="5243" spans="1:8">
      <c r="A5243" s="594" t="s">
        <v>132</v>
      </c>
      <c r="B5243" s="594" t="s">
        <v>1352</v>
      </c>
      <c r="C5243" s="594" t="s">
        <v>322</v>
      </c>
      <c r="D5243" s="594" t="s">
        <v>2662</v>
      </c>
      <c r="E5243" s="594" t="s">
        <v>156</v>
      </c>
      <c r="F5243" s="594" t="s">
        <v>1</v>
      </c>
      <c r="G5243" s="596" t="s">
        <v>2</v>
      </c>
      <c r="H5243" s="597">
        <v>2109000</v>
      </c>
    </row>
    <row r="5244" spans="1:8">
      <c r="A5244" s="594" t="s">
        <v>132</v>
      </c>
      <c r="B5244" s="594" t="s">
        <v>1352</v>
      </c>
      <c r="C5244" s="594" t="s">
        <v>322</v>
      </c>
      <c r="D5244" s="594" t="s">
        <v>2662</v>
      </c>
      <c r="E5244" s="594" t="s">
        <v>156</v>
      </c>
      <c r="F5244" s="594" t="s">
        <v>1073</v>
      </c>
      <c r="G5244" s="596" t="s">
        <v>2782</v>
      </c>
      <c r="H5244" s="597">
        <v>2071000</v>
      </c>
    </row>
    <row r="5245" spans="1:8">
      <c r="A5245" s="594" t="s">
        <v>132</v>
      </c>
      <c r="B5245" s="594" t="s">
        <v>1352</v>
      </c>
      <c r="C5245" s="594" t="s">
        <v>322</v>
      </c>
      <c r="D5245" s="594" t="s">
        <v>2662</v>
      </c>
      <c r="E5245" s="594" t="s">
        <v>163</v>
      </c>
      <c r="F5245" s="595" t="s">
        <v>411</v>
      </c>
      <c r="G5245" s="596" t="s">
        <v>164</v>
      </c>
      <c r="H5245" s="597">
        <v>109700000</v>
      </c>
    </row>
    <row r="5246" spans="1:8">
      <c r="A5246" s="594" t="s">
        <v>132</v>
      </c>
      <c r="B5246" s="594" t="s">
        <v>1352</v>
      </c>
      <c r="C5246" s="594" t="s">
        <v>322</v>
      </c>
      <c r="D5246" s="594" t="s">
        <v>2662</v>
      </c>
      <c r="E5246" s="594" t="s">
        <v>163</v>
      </c>
      <c r="F5246" s="594" t="s">
        <v>1060</v>
      </c>
      <c r="G5246" s="596" t="s">
        <v>2672</v>
      </c>
      <c r="H5246" s="597">
        <v>109700000</v>
      </c>
    </row>
    <row r="5247" spans="1:8">
      <c r="A5247" s="594" t="s">
        <v>132</v>
      </c>
      <c r="B5247" s="594" t="s">
        <v>1352</v>
      </c>
      <c r="C5247" s="594" t="s">
        <v>322</v>
      </c>
      <c r="D5247" s="594" t="s">
        <v>2662</v>
      </c>
      <c r="E5247" s="594" t="s">
        <v>167</v>
      </c>
      <c r="F5247" s="595" t="s">
        <v>411</v>
      </c>
      <c r="G5247" s="596" t="s">
        <v>168</v>
      </c>
      <c r="H5247" s="597">
        <v>151504800</v>
      </c>
    </row>
    <row r="5248" spans="1:8">
      <c r="A5248" s="594" t="s">
        <v>132</v>
      </c>
      <c r="B5248" s="594" t="s">
        <v>1352</v>
      </c>
      <c r="C5248" s="594" t="s">
        <v>322</v>
      </c>
      <c r="D5248" s="594" t="s">
        <v>2662</v>
      </c>
      <c r="E5248" s="594" t="s">
        <v>167</v>
      </c>
      <c r="F5248" s="594" t="s">
        <v>228</v>
      </c>
      <c r="G5248" s="596" t="s">
        <v>2673</v>
      </c>
      <c r="H5248" s="597">
        <v>24073500</v>
      </c>
    </row>
    <row r="5249" spans="1:8">
      <c r="A5249" s="594" t="s">
        <v>132</v>
      </c>
      <c r="B5249" s="594" t="s">
        <v>1352</v>
      </c>
      <c r="C5249" s="594" t="s">
        <v>322</v>
      </c>
      <c r="D5249" s="594" t="s">
        <v>2662</v>
      </c>
      <c r="E5249" s="594" t="s">
        <v>167</v>
      </c>
      <c r="F5249" s="594" t="s">
        <v>169</v>
      </c>
      <c r="G5249" s="596" t="s">
        <v>2674</v>
      </c>
      <c r="H5249" s="597">
        <v>9699900</v>
      </c>
    </row>
    <row r="5250" spans="1:8">
      <c r="A5250" s="594" t="s">
        <v>132</v>
      </c>
      <c r="B5250" s="594" t="s">
        <v>1352</v>
      </c>
      <c r="C5250" s="594" t="s">
        <v>322</v>
      </c>
      <c r="D5250" s="594" t="s">
        <v>2662</v>
      </c>
      <c r="E5250" s="594" t="s">
        <v>167</v>
      </c>
      <c r="F5250" s="594" t="s">
        <v>230</v>
      </c>
      <c r="G5250" s="596" t="s">
        <v>2675</v>
      </c>
      <c r="H5250" s="597">
        <v>110691400</v>
      </c>
    </row>
    <row r="5251" spans="1:8">
      <c r="A5251" s="594" t="s">
        <v>132</v>
      </c>
      <c r="B5251" s="594" t="s">
        <v>1352</v>
      </c>
      <c r="C5251" s="594" t="s">
        <v>322</v>
      </c>
      <c r="D5251" s="594" t="s">
        <v>2662</v>
      </c>
      <c r="E5251" s="594" t="s">
        <v>167</v>
      </c>
      <c r="F5251" s="594" t="s">
        <v>214</v>
      </c>
      <c r="G5251" s="596" t="s">
        <v>2676</v>
      </c>
      <c r="H5251" s="597">
        <v>1860000</v>
      </c>
    </row>
    <row r="5252" spans="1:8">
      <c r="A5252" s="594" t="s">
        <v>132</v>
      </c>
      <c r="B5252" s="594" t="s">
        <v>1352</v>
      </c>
      <c r="C5252" s="594" t="s">
        <v>322</v>
      </c>
      <c r="D5252" s="594" t="s">
        <v>2662</v>
      </c>
      <c r="E5252" s="594" t="s">
        <v>167</v>
      </c>
      <c r="F5252" s="594" t="s">
        <v>232</v>
      </c>
      <c r="G5252" s="596" t="s">
        <v>195</v>
      </c>
      <c r="H5252" s="597">
        <v>5180000</v>
      </c>
    </row>
    <row r="5253" spans="1:8">
      <c r="A5253" s="594" t="s">
        <v>132</v>
      </c>
      <c r="B5253" s="594" t="s">
        <v>1352</v>
      </c>
      <c r="C5253" s="594" t="s">
        <v>322</v>
      </c>
      <c r="D5253" s="594" t="s">
        <v>2662</v>
      </c>
      <c r="E5253" s="594" t="s">
        <v>171</v>
      </c>
      <c r="F5253" s="595" t="s">
        <v>411</v>
      </c>
      <c r="G5253" s="596" t="s">
        <v>2677</v>
      </c>
      <c r="H5253" s="597">
        <v>50764000</v>
      </c>
    </row>
    <row r="5254" spans="1:8">
      <c r="A5254" s="594" t="s">
        <v>132</v>
      </c>
      <c r="B5254" s="594" t="s">
        <v>1352</v>
      </c>
      <c r="C5254" s="594" t="s">
        <v>322</v>
      </c>
      <c r="D5254" s="594" t="s">
        <v>2662</v>
      </c>
      <c r="E5254" s="594" t="s">
        <v>171</v>
      </c>
      <c r="F5254" s="594" t="s">
        <v>173</v>
      </c>
      <c r="G5254" s="596" t="s">
        <v>174</v>
      </c>
      <c r="H5254" s="597">
        <v>20400000</v>
      </c>
    </row>
    <row r="5255" spans="1:8">
      <c r="A5255" s="594" t="s">
        <v>132</v>
      </c>
      <c r="B5255" s="594" t="s">
        <v>1352</v>
      </c>
      <c r="C5255" s="594" t="s">
        <v>322</v>
      </c>
      <c r="D5255" s="594" t="s">
        <v>2662</v>
      </c>
      <c r="E5255" s="594" t="s">
        <v>171</v>
      </c>
      <c r="F5255" s="594" t="s">
        <v>216</v>
      </c>
      <c r="G5255" s="596" t="s">
        <v>217</v>
      </c>
      <c r="H5255" s="597">
        <v>20759000</v>
      </c>
    </row>
    <row r="5256" spans="1:8">
      <c r="A5256" s="594" t="s">
        <v>132</v>
      </c>
      <c r="B5256" s="594" t="s">
        <v>1352</v>
      </c>
      <c r="C5256" s="594" t="s">
        <v>322</v>
      </c>
      <c r="D5256" s="594" t="s">
        <v>2662</v>
      </c>
      <c r="E5256" s="594" t="s">
        <v>171</v>
      </c>
      <c r="F5256" s="594" t="s">
        <v>5</v>
      </c>
      <c r="G5256" s="596" t="s">
        <v>2678</v>
      </c>
      <c r="H5256" s="597">
        <v>6720000</v>
      </c>
    </row>
    <row r="5257" spans="1:8">
      <c r="A5257" s="594" t="s">
        <v>132</v>
      </c>
      <c r="B5257" s="594" t="s">
        <v>1352</v>
      </c>
      <c r="C5257" s="594" t="s">
        <v>322</v>
      </c>
      <c r="D5257" s="594" t="s">
        <v>2662</v>
      </c>
      <c r="E5257" s="594" t="s">
        <v>171</v>
      </c>
      <c r="F5257" s="594" t="s">
        <v>175</v>
      </c>
      <c r="G5257" s="596" t="s">
        <v>176</v>
      </c>
      <c r="H5257" s="597">
        <v>2885000</v>
      </c>
    </row>
    <row r="5258" spans="1:8">
      <c r="A5258" s="594" t="s">
        <v>132</v>
      </c>
      <c r="B5258" s="594" t="s">
        <v>1352</v>
      </c>
      <c r="C5258" s="594" t="s">
        <v>322</v>
      </c>
      <c r="D5258" s="594" t="s">
        <v>2662</v>
      </c>
      <c r="E5258" s="594" t="s">
        <v>177</v>
      </c>
      <c r="F5258" s="595" t="s">
        <v>411</v>
      </c>
      <c r="G5258" s="596" t="s">
        <v>178</v>
      </c>
      <c r="H5258" s="597">
        <v>156966900</v>
      </c>
    </row>
    <row r="5259" spans="1:8">
      <c r="A5259" s="594" t="s">
        <v>132</v>
      </c>
      <c r="B5259" s="594" t="s">
        <v>1352</v>
      </c>
      <c r="C5259" s="594" t="s">
        <v>322</v>
      </c>
      <c r="D5259" s="594" t="s">
        <v>2662</v>
      </c>
      <c r="E5259" s="594" t="s">
        <v>177</v>
      </c>
      <c r="F5259" s="594" t="s">
        <v>179</v>
      </c>
      <c r="G5259" s="596" t="s">
        <v>2679</v>
      </c>
      <c r="H5259" s="597">
        <v>12504900</v>
      </c>
    </row>
    <row r="5260" spans="1:8">
      <c r="A5260" s="594" t="s">
        <v>132</v>
      </c>
      <c r="B5260" s="594" t="s">
        <v>1352</v>
      </c>
      <c r="C5260" s="594" t="s">
        <v>322</v>
      </c>
      <c r="D5260" s="594" t="s">
        <v>2662</v>
      </c>
      <c r="E5260" s="594" t="s">
        <v>177</v>
      </c>
      <c r="F5260" s="594" t="s">
        <v>181</v>
      </c>
      <c r="G5260" s="596" t="s">
        <v>182</v>
      </c>
      <c r="H5260" s="597">
        <v>12415700</v>
      </c>
    </row>
    <row r="5261" spans="1:8">
      <c r="A5261" s="594" t="s">
        <v>132</v>
      </c>
      <c r="B5261" s="594" t="s">
        <v>1352</v>
      </c>
      <c r="C5261" s="594" t="s">
        <v>322</v>
      </c>
      <c r="D5261" s="594" t="s">
        <v>2662</v>
      </c>
      <c r="E5261" s="594" t="s">
        <v>177</v>
      </c>
      <c r="F5261" s="594" t="s">
        <v>1290</v>
      </c>
      <c r="G5261" s="596" t="s">
        <v>2721</v>
      </c>
      <c r="H5261" s="597">
        <v>799000</v>
      </c>
    </row>
    <row r="5262" spans="1:8">
      <c r="A5262" s="594" t="s">
        <v>132</v>
      </c>
      <c r="B5262" s="594" t="s">
        <v>1352</v>
      </c>
      <c r="C5262" s="594" t="s">
        <v>322</v>
      </c>
      <c r="D5262" s="594" t="s">
        <v>2662</v>
      </c>
      <c r="E5262" s="594" t="s">
        <v>177</v>
      </c>
      <c r="F5262" s="594" t="s">
        <v>441</v>
      </c>
      <c r="G5262" s="596" t="s">
        <v>2728</v>
      </c>
      <c r="H5262" s="597">
        <v>110550000</v>
      </c>
    </row>
    <row r="5263" spans="1:8">
      <c r="A5263" s="594" t="s">
        <v>132</v>
      </c>
      <c r="B5263" s="594" t="s">
        <v>1352</v>
      </c>
      <c r="C5263" s="594" t="s">
        <v>322</v>
      </c>
      <c r="D5263" s="594" t="s">
        <v>2662</v>
      </c>
      <c r="E5263" s="594" t="s">
        <v>177</v>
      </c>
      <c r="F5263" s="594" t="s">
        <v>1297</v>
      </c>
      <c r="G5263" s="596" t="s">
        <v>2680</v>
      </c>
      <c r="H5263" s="597">
        <v>9297300</v>
      </c>
    </row>
    <row r="5264" spans="1:8">
      <c r="A5264" s="594" t="s">
        <v>132</v>
      </c>
      <c r="B5264" s="594" t="s">
        <v>1352</v>
      </c>
      <c r="C5264" s="594" t="s">
        <v>322</v>
      </c>
      <c r="D5264" s="594" t="s">
        <v>2662</v>
      </c>
      <c r="E5264" s="594" t="s">
        <v>177</v>
      </c>
      <c r="F5264" s="594" t="s">
        <v>237</v>
      </c>
      <c r="G5264" s="596" t="s">
        <v>2681</v>
      </c>
      <c r="H5264" s="597">
        <v>11400000</v>
      </c>
    </row>
    <row r="5265" spans="1:8">
      <c r="A5265" s="594" t="s">
        <v>132</v>
      </c>
      <c r="B5265" s="594" t="s">
        <v>1352</v>
      </c>
      <c r="C5265" s="594" t="s">
        <v>322</v>
      </c>
      <c r="D5265" s="594" t="s">
        <v>2662</v>
      </c>
      <c r="E5265" s="594" t="s">
        <v>240</v>
      </c>
      <c r="F5265" s="595" t="s">
        <v>411</v>
      </c>
      <c r="G5265" s="596" t="s">
        <v>241</v>
      </c>
      <c r="H5265" s="597">
        <v>1747161000</v>
      </c>
    </row>
    <row r="5266" spans="1:8">
      <c r="A5266" s="594" t="s">
        <v>132</v>
      </c>
      <c r="B5266" s="594" t="s">
        <v>1352</v>
      </c>
      <c r="C5266" s="594" t="s">
        <v>322</v>
      </c>
      <c r="D5266" s="594" t="s">
        <v>2662</v>
      </c>
      <c r="E5266" s="594" t="s">
        <v>240</v>
      </c>
      <c r="F5266" s="594" t="s">
        <v>242</v>
      </c>
      <c r="G5266" s="596" t="s">
        <v>243</v>
      </c>
      <c r="H5266" s="597">
        <v>114910000</v>
      </c>
    </row>
    <row r="5267" spans="1:8">
      <c r="A5267" s="594" t="s">
        <v>132</v>
      </c>
      <c r="B5267" s="594" t="s">
        <v>1352</v>
      </c>
      <c r="C5267" s="594" t="s">
        <v>322</v>
      </c>
      <c r="D5267" s="594" t="s">
        <v>2662</v>
      </c>
      <c r="E5267" s="594" t="s">
        <v>240</v>
      </c>
      <c r="F5267" s="594" t="s">
        <v>728</v>
      </c>
      <c r="G5267" s="596" t="s">
        <v>729</v>
      </c>
      <c r="H5267" s="597">
        <v>60800000</v>
      </c>
    </row>
    <row r="5268" spans="1:8">
      <c r="A5268" s="594" t="s">
        <v>132</v>
      </c>
      <c r="B5268" s="594" t="s">
        <v>1352</v>
      </c>
      <c r="C5268" s="594" t="s">
        <v>322</v>
      </c>
      <c r="D5268" s="594" t="s">
        <v>2662</v>
      </c>
      <c r="E5268" s="594" t="s">
        <v>240</v>
      </c>
      <c r="F5268" s="594" t="s">
        <v>1268</v>
      </c>
      <c r="G5268" s="596" t="s">
        <v>1267</v>
      </c>
      <c r="H5268" s="597">
        <v>208370000</v>
      </c>
    </row>
    <row r="5269" spans="1:8">
      <c r="A5269" s="594" t="s">
        <v>132</v>
      </c>
      <c r="B5269" s="594" t="s">
        <v>1352</v>
      </c>
      <c r="C5269" s="594" t="s">
        <v>322</v>
      </c>
      <c r="D5269" s="594" t="s">
        <v>2662</v>
      </c>
      <c r="E5269" s="594" t="s">
        <v>240</v>
      </c>
      <c r="F5269" s="594" t="s">
        <v>730</v>
      </c>
      <c r="G5269" s="596" t="s">
        <v>186</v>
      </c>
      <c r="H5269" s="597">
        <v>328000000</v>
      </c>
    </row>
    <row r="5270" spans="1:8">
      <c r="A5270" s="594" t="s">
        <v>132</v>
      </c>
      <c r="B5270" s="594" t="s">
        <v>1352</v>
      </c>
      <c r="C5270" s="594" t="s">
        <v>322</v>
      </c>
      <c r="D5270" s="594" t="s">
        <v>2662</v>
      </c>
      <c r="E5270" s="594" t="s">
        <v>240</v>
      </c>
      <c r="F5270" s="594" t="s">
        <v>731</v>
      </c>
      <c r="G5270" s="596" t="s">
        <v>732</v>
      </c>
      <c r="H5270" s="597">
        <v>235790000</v>
      </c>
    </row>
    <row r="5271" spans="1:8">
      <c r="A5271" s="594" t="s">
        <v>132</v>
      </c>
      <c r="B5271" s="594" t="s">
        <v>1352</v>
      </c>
      <c r="C5271" s="594" t="s">
        <v>322</v>
      </c>
      <c r="D5271" s="594" t="s">
        <v>2662</v>
      </c>
      <c r="E5271" s="594" t="s">
        <v>240</v>
      </c>
      <c r="F5271" s="594" t="s">
        <v>597</v>
      </c>
      <c r="G5271" s="596" t="s">
        <v>2682</v>
      </c>
      <c r="H5271" s="597">
        <v>61800000</v>
      </c>
    </row>
    <row r="5272" spans="1:8">
      <c r="A5272" s="594" t="s">
        <v>132</v>
      </c>
      <c r="B5272" s="594" t="s">
        <v>1352</v>
      </c>
      <c r="C5272" s="594" t="s">
        <v>322</v>
      </c>
      <c r="D5272" s="594" t="s">
        <v>2662</v>
      </c>
      <c r="E5272" s="594" t="s">
        <v>240</v>
      </c>
      <c r="F5272" s="594" t="s">
        <v>733</v>
      </c>
      <c r="G5272" s="596" t="s">
        <v>734</v>
      </c>
      <c r="H5272" s="597">
        <v>362820000</v>
      </c>
    </row>
    <row r="5273" spans="1:8">
      <c r="A5273" s="594" t="s">
        <v>132</v>
      </c>
      <c r="B5273" s="594" t="s">
        <v>1352</v>
      </c>
      <c r="C5273" s="594" t="s">
        <v>322</v>
      </c>
      <c r="D5273" s="594" t="s">
        <v>2662</v>
      </c>
      <c r="E5273" s="594" t="s">
        <v>240</v>
      </c>
      <c r="F5273" s="594" t="s">
        <v>735</v>
      </c>
      <c r="G5273" s="596" t="s">
        <v>193</v>
      </c>
      <c r="H5273" s="597">
        <v>374671000</v>
      </c>
    </row>
    <row r="5274" spans="1:8">
      <c r="A5274" s="594" t="s">
        <v>132</v>
      </c>
      <c r="B5274" s="594" t="s">
        <v>1352</v>
      </c>
      <c r="C5274" s="594" t="s">
        <v>322</v>
      </c>
      <c r="D5274" s="594" t="s">
        <v>2662</v>
      </c>
      <c r="E5274" s="594" t="s">
        <v>183</v>
      </c>
      <c r="F5274" s="595" t="s">
        <v>411</v>
      </c>
      <c r="G5274" s="596" t="s">
        <v>184</v>
      </c>
      <c r="H5274" s="597">
        <v>158670000</v>
      </c>
    </row>
    <row r="5275" spans="1:8">
      <c r="A5275" s="594" t="s">
        <v>132</v>
      </c>
      <c r="B5275" s="594" t="s">
        <v>1352</v>
      </c>
      <c r="C5275" s="594" t="s">
        <v>322</v>
      </c>
      <c r="D5275" s="594" t="s">
        <v>2662</v>
      </c>
      <c r="E5275" s="594" t="s">
        <v>183</v>
      </c>
      <c r="F5275" s="594" t="s">
        <v>587</v>
      </c>
      <c r="G5275" s="596" t="s">
        <v>588</v>
      </c>
      <c r="H5275" s="597">
        <v>5320000</v>
      </c>
    </row>
    <row r="5276" spans="1:8">
      <c r="A5276" s="594" t="s">
        <v>132</v>
      </c>
      <c r="B5276" s="594" t="s">
        <v>1352</v>
      </c>
      <c r="C5276" s="594" t="s">
        <v>322</v>
      </c>
      <c r="D5276" s="594" t="s">
        <v>2662</v>
      </c>
      <c r="E5276" s="594" t="s">
        <v>183</v>
      </c>
      <c r="F5276" s="594" t="s">
        <v>736</v>
      </c>
      <c r="G5276" s="596" t="s">
        <v>737</v>
      </c>
      <c r="H5276" s="597">
        <v>57100000</v>
      </c>
    </row>
    <row r="5277" spans="1:8">
      <c r="A5277" s="594" t="s">
        <v>132</v>
      </c>
      <c r="B5277" s="594" t="s">
        <v>1352</v>
      </c>
      <c r="C5277" s="594" t="s">
        <v>322</v>
      </c>
      <c r="D5277" s="594" t="s">
        <v>2662</v>
      </c>
      <c r="E5277" s="594" t="s">
        <v>183</v>
      </c>
      <c r="F5277" s="594" t="s">
        <v>185</v>
      </c>
      <c r="G5277" s="596" t="s">
        <v>186</v>
      </c>
      <c r="H5277" s="597">
        <v>53650000</v>
      </c>
    </row>
    <row r="5278" spans="1:8">
      <c r="A5278" s="594" t="s">
        <v>132</v>
      </c>
      <c r="B5278" s="594" t="s">
        <v>1352</v>
      </c>
      <c r="C5278" s="594" t="s">
        <v>322</v>
      </c>
      <c r="D5278" s="594" t="s">
        <v>2662</v>
      </c>
      <c r="E5278" s="594" t="s">
        <v>183</v>
      </c>
      <c r="F5278" s="594" t="s">
        <v>187</v>
      </c>
      <c r="G5278" s="596" t="s">
        <v>2683</v>
      </c>
      <c r="H5278" s="597">
        <v>42600000</v>
      </c>
    </row>
    <row r="5279" spans="1:8">
      <c r="A5279" s="594" t="s">
        <v>132</v>
      </c>
      <c r="B5279" s="594" t="s">
        <v>1352</v>
      </c>
      <c r="C5279" s="594" t="s">
        <v>322</v>
      </c>
      <c r="D5279" s="594" t="s">
        <v>2662</v>
      </c>
      <c r="E5279" s="594" t="s">
        <v>738</v>
      </c>
      <c r="F5279" s="595" t="s">
        <v>411</v>
      </c>
      <c r="G5279" s="596" t="s">
        <v>739</v>
      </c>
      <c r="H5279" s="597">
        <v>69360000</v>
      </c>
    </row>
    <row r="5280" spans="1:8">
      <c r="A5280" s="594" t="s">
        <v>132</v>
      </c>
      <c r="B5280" s="594" t="s">
        <v>1352</v>
      </c>
      <c r="C5280" s="594" t="s">
        <v>322</v>
      </c>
      <c r="D5280" s="594" t="s">
        <v>2662</v>
      </c>
      <c r="E5280" s="594" t="s">
        <v>738</v>
      </c>
      <c r="F5280" s="594" t="s">
        <v>740</v>
      </c>
      <c r="G5280" s="596" t="s">
        <v>741</v>
      </c>
      <c r="H5280" s="597">
        <v>26625000</v>
      </c>
    </row>
    <row r="5281" spans="1:8">
      <c r="A5281" s="594" t="s">
        <v>132</v>
      </c>
      <c r="B5281" s="594" t="s">
        <v>1352</v>
      </c>
      <c r="C5281" s="594" t="s">
        <v>322</v>
      </c>
      <c r="D5281" s="594" t="s">
        <v>2662</v>
      </c>
      <c r="E5281" s="594" t="s">
        <v>738</v>
      </c>
      <c r="F5281" s="594" t="s">
        <v>356</v>
      </c>
      <c r="G5281" s="596" t="s">
        <v>357</v>
      </c>
      <c r="H5281" s="597">
        <v>27500000</v>
      </c>
    </row>
    <row r="5282" spans="1:8">
      <c r="A5282" s="594" t="s">
        <v>132</v>
      </c>
      <c r="B5282" s="594" t="s">
        <v>1352</v>
      </c>
      <c r="C5282" s="594" t="s">
        <v>322</v>
      </c>
      <c r="D5282" s="594" t="s">
        <v>2662</v>
      </c>
      <c r="E5282" s="594" t="s">
        <v>738</v>
      </c>
      <c r="F5282" s="594" t="s">
        <v>296</v>
      </c>
      <c r="G5282" s="596" t="s">
        <v>297</v>
      </c>
      <c r="H5282" s="597">
        <v>15235000</v>
      </c>
    </row>
    <row r="5283" spans="1:8">
      <c r="A5283" s="594" t="s">
        <v>132</v>
      </c>
      <c r="B5283" s="594" t="s">
        <v>1352</v>
      </c>
      <c r="C5283" s="594" t="s">
        <v>322</v>
      </c>
      <c r="D5283" s="594" t="s">
        <v>2662</v>
      </c>
      <c r="E5283" s="594" t="s">
        <v>744</v>
      </c>
      <c r="F5283" s="595" t="s">
        <v>411</v>
      </c>
      <c r="G5283" s="596" t="s">
        <v>2686</v>
      </c>
      <c r="H5283" s="597">
        <v>56429000</v>
      </c>
    </row>
    <row r="5284" spans="1:8">
      <c r="A5284" s="594" t="s">
        <v>132</v>
      </c>
      <c r="B5284" s="594" t="s">
        <v>1352</v>
      </c>
      <c r="C5284" s="594" t="s">
        <v>322</v>
      </c>
      <c r="D5284" s="594" t="s">
        <v>2662</v>
      </c>
      <c r="E5284" s="594" t="s">
        <v>744</v>
      </c>
      <c r="F5284" s="594" t="s">
        <v>1061</v>
      </c>
      <c r="G5284" s="596" t="s">
        <v>2729</v>
      </c>
      <c r="H5284" s="597">
        <v>21907000</v>
      </c>
    </row>
    <row r="5285" spans="1:8">
      <c r="A5285" s="594" t="s">
        <v>132</v>
      </c>
      <c r="B5285" s="594" t="s">
        <v>1352</v>
      </c>
      <c r="C5285" s="594" t="s">
        <v>322</v>
      </c>
      <c r="D5285" s="594" t="s">
        <v>2662</v>
      </c>
      <c r="E5285" s="594" t="s">
        <v>744</v>
      </c>
      <c r="F5285" s="594" t="s">
        <v>745</v>
      </c>
      <c r="G5285" s="596" t="s">
        <v>2687</v>
      </c>
      <c r="H5285" s="597">
        <v>7900000</v>
      </c>
    </row>
    <row r="5286" spans="1:8">
      <c r="A5286" s="594" t="s">
        <v>132</v>
      </c>
      <c r="B5286" s="594" t="s">
        <v>1352</v>
      </c>
      <c r="C5286" s="594" t="s">
        <v>322</v>
      </c>
      <c r="D5286" s="594" t="s">
        <v>2662</v>
      </c>
      <c r="E5286" s="594" t="s">
        <v>744</v>
      </c>
      <c r="F5286" s="594" t="s">
        <v>572</v>
      </c>
      <c r="G5286" s="596" t="s">
        <v>2689</v>
      </c>
      <c r="H5286" s="597">
        <v>14548000</v>
      </c>
    </row>
    <row r="5287" spans="1:8">
      <c r="A5287" s="594" t="s">
        <v>132</v>
      </c>
      <c r="B5287" s="594" t="s">
        <v>1352</v>
      </c>
      <c r="C5287" s="594" t="s">
        <v>322</v>
      </c>
      <c r="D5287" s="594" t="s">
        <v>2662</v>
      </c>
      <c r="E5287" s="594" t="s">
        <v>744</v>
      </c>
      <c r="F5287" s="594" t="s">
        <v>746</v>
      </c>
      <c r="G5287" s="596" t="s">
        <v>2690</v>
      </c>
      <c r="H5287" s="597">
        <v>8420000</v>
      </c>
    </row>
    <row r="5288" spans="1:8">
      <c r="A5288" s="594" t="s">
        <v>132</v>
      </c>
      <c r="B5288" s="594" t="s">
        <v>1352</v>
      </c>
      <c r="C5288" s="594" t="s">
        <v>322</v>
      </c>
      <c r="D5288" s="594" t="s">
        <v>2662</v>
      </c>
      <c r="E5288" s="594" t="s">
        <v>744</v>
      </c>
      <c r="F5288" s="594" t="s">
        <v>11</v>
      </c>
      <c r="G5288" s="596" t="s">
        <v>2691</v>
      </c>
      <c r="H5288" s="597">
        <v>2654000</v>
      </c>
    </row>
    <row r="5289" spans="1:8">
      <c r="A5289" s="594" t="s">
        <v>132</v>
      </c>
      <c r="B5289" s="594" t="s">
        <v>1352</v>
      </c>
      <c r="C5289" s="594" t="s">
        <v>322</v>
      </c>
      <c r="D5289" s="594" t="s">
        <v>2662</v>
      </c>
      <c r="E5289" s="594" t="s">
        <v>744</v>
      </c>
      <c r="F5289" s="594" t="s">
        <v>748</v>
      </c>
      <c r="G5289" s="596" t="s">
        <v>35</v>
      </c>
      <c r="H5289" s="597">
        <v>1000000</v>
      </c>
    </row>
    <row r="5290" spans="1:8">
      <c r="A5290" s="594" t="s">
        <v>132</v>
      </c>
      <c r="B5290" s="594" t="s">
        <v>1352</v>
      </c>
      <c r="C5290" s="594" t="s">
        <v>322</v>
      </c>
      <c r="D5290" s="594" t="s">
        <v>2662</v>
      </c>
      <c r="E5290" s="594" t="s">
        <v>2692</v>
      </c>
      <c r="F5290" s="595" t="s">
        <v>411</v>
      </c>
      <c r="G5290" s="596" t="s">
        <v>2693</v>
      </c>
      <c r="H5290" s="597">
        <v>29850000</v>
      </c>
    </row>
    <row r="5291" spans="1:8">
      <c r="A5291" s="594" t="s">
        <v>132</v>
      </c>
      <c r="B5291" s="594" t="s">
        <v>1352</v>
      </c>
      <c r="C5291" s="594" t="s">
        <v>322</v>
      </c>
      <c r="D5291" s="594" t="s">
        <v>2662</v>
      </c>
      <c r="E5291" s="594" t="s">
        <v>2692</v>
      </c>
      <c r="F5291" s="594" t="s">
        <v>2694</v>
      </c>
      <c r="G5291" s="596" t="s">
        <v>2689</v>
      </c>
      <c r="H5291" s="597">
        <v>29850000</v>
      </c>
    </row>
    <row r="5292" spans="1:8">
      <c r="A5292" s="594" t="s">
        <v>132</v>
      </c>
      <c r="B5292" s="594" t="s">
        <v>1352</v>
      </c>
      <c r="C5292" s="594" t="s">
        <v>322</v>
      </c>
      <c r="D5292" s="594" t="s">
        <v>2662</v>
      </c>
      <c r="E5292" s="594" t="s">
        <v>189</v>
      </c>
      <c r="F5292" s="595" t="s">
        <v>411</v>
      </c>
      <c r="G5292" s="596" t="s">
        <v>190</v>
      </c>
      <c r="H5292" s="597">
        <v>223900000</v>
      </c>
    </row>
    <row r="5293" spans="1:8">
      <c r="A5293" s="594" t="s">
        <v>132</v>
      </c>
      <c r="B5293" s="594" t="s">
        <v>1352</v>
      </c>
      <c r="C5293" s="594" t="s">
        <v>322</v>
      </c>
      <c r="D5293" s="594" t="s">
        <v>2662</v>
      </c>
      <c r="E5293" s="594" t="s">
        <v>189</v>
      </c>
      <c r="F5293" s="594" t="s">
        <v>37</v>
      </c>
      <c r="G5293" s="596" t="s">
        <v>2696</v>
      </c>
      <c r="H5293" s="597">
        <v>2960000</v>
      </c>
    </row>
    <row r="5294" spans="1:8">
      <c r="A5294" s="594" t="s">
        <v>132</v>
      </c>
      <c r="B5294" s="594" t="s">
        <v>1352</v>
      </c>
      <c r="C5294" s="594" t="s">
        <v>322</v>
      </c>
      <c r="D5294" s="594" t="s">
        <v>2662</v>
      </c>
      <c r="E5294" s="594" t="s">
        <v>189</v>
      </c>
      <c r="F5294" s="594" t="s">
        <v>192</v>
      </c>
      <c r="G5294" s="596" t="s">
        <v>195</v>
      </c>
      <c r="H5294" s="597">
        <v>220940000</v>
      </c>
    </row>
    <row r="5295" spans="1:8">
      <c r="A5295" s="594" t="s">
        <v>132</v>
      </c>
      <c r="B5295" s="594" t="s">
        <v>1352</v>
      </c>
      <c r="C5295" s="594" t="s">
        <v>322</v>
      </c>
      <c r="D5295" s="594" t="s">
        <v>2662</v>
      </c>
      <c r="E5295" s="594" t="s">
        <v>77</v>
      </c>
      <c r="F5295" s="595" t="s">
        <v>411</v>
      </c>
      <c r="G5295" s="596" t="s">
        <v>78</v>
      </c>
      <c r="H5295" s="597">
        <v>270641000</v>
      </c>
    </row>
    <row r="5296" spans="1:8">
      <c r="A5296" s="594" t="s">
        <v>132</v>
      </c>
      <c r="B5296" s="594" t="s">
        <v>1352</v>
      </c>
      <c r="C5296" s="594" t="s">
        <v>322</v>
      </c>
      <c r="D5296" s="594" t="s">
        <v>2662</v>
      </c>
      <c r="E5296" s="594" t="s">
        <v>77</v>
      </c>
      <c r="F5296" s="594" t="s">
        <v>558</v>
      </c>
      <c r="G5296" s="596" t="s">
        <v>559</v>
      </c>
      <c r="H5296" s="597">
        <v>270641000</v>
      </c>
    </row>
    <row r="5297" spans="1:8">
      <c r="A5297" s="594" t="s">
        <v>132</v>
      </c>
      <c r="B5297" s="594" t="s">
        <v>1352</v>
      </c>
      <c r="C5297" s="594" t="s">
        <v>322</v>
      </c>
      <c r="D5297" s="594" t="s">
        <v>2662</v>
      </c>
      <c r="E5297" s="594" t="s">
        <v>1254</v>
      </c>
      <c r="F5297" s="595" t="s">
        <v>411</v>
      </c>
      <c r="G5297" s="596" t="s">
        <v>1255</v>
      </c>
      <c r="H5297" s="597">
        <v>3421412000</v>
      </c>
    </row>
    <row r="5298" spans="1:8">
      <c r="A5298" s="594" t="s">
        <v>132</v>
      </c>
      <c r="B5298" s="594" t="s">
        <v>1352</v>
      </c>
      <c r="C5298" s="594" t="s">
        <v>322</v>
      </c>
      <c r="D5298" s="594" t="s">
        <v>2662</v>
      </c>
      <c r="E5298" s="594" t="s">
        <v>1254</v>
      </c>
      <c r="F5298" s="594" t="s">
        <v>1289</v>
      </c>
      <c r="G5298" s="596" t="s">
        <v>1288</v>
      </c>
      <c r="H5298" s="597">
        <v>3421412000</v>
      </c>
    </row>
    <row r="5299" spans="1:8">
      <c r="A5299" s="594" t="s">
        <v>132</v>
      </c>
      <c r="B5299" s="594" t="s">
        <v>1352</v>
      </c>
      <c r="C5299" s="594" t="s">
        <v>322</v>
      </c>
      <c r="D5299" s="594" t="s">
        <v>2662</v>
      </c>
      <c r="E5299" s="594" t="s">
        <v>194</v>
      </c>
      <c r="F5299" s="595" t="s">
        <v>411</v>
      </c>
      <c r="G5299" s="596" t="s">
        <v>195</v>
      </c>
      <c r="H5299" s="597">
        <v>130754600</v>
      </c>
    </row>
    <row r="5300" spans="1:8">
      <c r="A5300" s="594" t="s">
        <v>132</v>
      </c>
      <c r="B5300" s="594" t="s">
        <v>1352</v>
      </c>
      <c r="C5300" s="594" t="s">
        <v>322</v>
      </c>
      <c r="D5300" s="594" t="s">
        <v>2662</v>
      </c>
      <c r="E5300" s="594" t="s">
        <v>194</v>
      </c>
      <c r="F5300" s="594" t="s">
        <v>15</v>
      </c>
      <c r="G5300" s="596" t="s">
        <v>2701</v>
      </c>
      <c r="H5300" s="597">
        <v>3232000</v>
      </c>
    </row>
    <row r="5301" spans="1:8">
      <c r="A5301" s="594" t="s">
        <v>132</v>
      </c>
      <c r="B5301" s="594" t="s">
        <v>1352</v>
      </c>
      <c r="C5301" s="594" t="s">
        <v>322</v>
      </c>
      <c r="D5301" s="594" t="s">
        <v>2662</v>
      </c>
      <c r="E5301" s="594" t="s">
        <v>194</v>
      </c>
      <c r="F5301" s="594" t="s">
        <v>39</v>
      </c>
      <c r="G5301" s="596" t="s">
        <v>2702</v>
      </c>
      <c r="H5301" s="597">
        <v>16932600</v>
      </c>
    </row>
    <row r="5302" spans="1:8">
      <c r="A5302" s="594" t="s">
        <v>132</v>
      </c>
      <c r="B5302" s="594" t="s">
        <v>1352</v>
      </c>
      <c r="C5302" s="594" t="s">
        <v>322</v>
      </c>
      <c r="D5302" s="594" t="s">
        <v>2662</v>
      </c>
      <c r="E5302" s="594" t="s">
        <v>194</v>
      </c>
      <c r="F5302" s="594" t="s">
        <v>198</v>
      </c>
      <c r="G5302" s="596" t="s">
        <v>199</v>
      </c>
      <c r="H5302" s="597">
        <v>74724000</v>
      </c>
    </row>
    <row r="5303" spans="1:8">
      <c r="A5303" s="594" t="s">
        <v>132</v>
      </c>
      <c r="B5303" s="594" t="s">
        <v>1352</v>
      </c>
      <c r="C5303" s="594" t="s">
        <v>322</v>
      </c>
      <c r="D5303" s="594" t="s">
        <v>2662</v>
      </c>
      <c r="E5303" s="594" t="s">
        <v>194</v>
      </c>
      <c r="F5303" s="594" t="s">
        <v>200</v>
      </c>
      <c r="G5303" s="596" t="s">
        <v>201</v>
      </c>
      <c r="H5303" s="597">
        <v>35866000</v>
      </c>
    </row>
    <row r="5304" spans="1:8">
      <c r="A5304" s="594" t="s">
        <v>132</v>
      </c>
      <c r="B5304" s="594" t="s">
        <v>1352</v>
      </c>
      <c r="C5304" s="594" t="s">
        <v>322</v>
      </c>
      <c r="D5304" s="594" t="s">
        <v>2662</v>
      </c>
      <c r="E5304" s="594" t="s">
        <v>573</v>
      </c>
      <c r="F5304" s="595" t="s">
        <v>411</v>
      </c>
      <c r="G5304" s="596" t="s">
        <v>2703</v>
      </c>
      <c r="H5304" s="597">
        <v>14526000</v>
      </c>
    </row>
    <row r="5305" spans="1:8">
      <c r="A5305" s="594" t="s">
        <v>132</v>
      </c>
      <c r="B5305" s="594" t="s">
        <v>1352</v>
      </c>
      <c r="C5305" s="594" t="s">
        <v>322</v>
      </c>
      <c r="D5305" s="594" t="s">
        <v>2662</v>
      </c>
      <c r="E5305" s="594" t="s">
        <v>573</v>
      </c>
      <c r="F5305" s="594" t="s">
        <v>574</v>
      </c>
      <c r="G5305" s="596" t="s">
        <v>2704</v>
      </c>
      <c r="H5305" s="597">
        <v>14526000</v>
      </c>
    </row>
    <row r="5306" spans="1:8">
      <c r="A5306" s="594" t="s">
        <v>132</v>
      </c>
      <c r="B5306" s="594" t="s">
        <v>1352</v>
      </c>
      <c r="C5306" s="594" t="s">
        <v>322</v>
      </c>
      <c r="D5306" s="594" t="s">
        <v>2662</v>
      </c>
      <c r="E5306" s="594" t="s">
        <v>550</v>
      </c>
      <c r="F5306" s="595" t="s">
        <v>411</v>
      </c>
      <c r="G5306" s="596" t="s">
        <v>2705</v>
      </c>
      <c r="H5306" s="597">
        <v>39537000</v>
      </c>
    </row>
    <row r="5307" spans="1:8">
      <c r="A5307" s="594" t="s">
        <v>132</v>
      </c>
      <c r="B5307" s="594" t="s">
        <v>1352</v>
      </c>
      <c r="C5307" s="594" t="s">
        <v>322</v>
      </c>
      <c r="D5307" s="594" t="s">
        <v>2662</v>
      </c>
      <c r="E5307" s="594" t="s">
        <v>550</v>
      </c>
      <c r="F5307" s="594" t="s">
        <v>2706</v>
      </c>
      <c r="G5307" s="596" t="s">
        <v>72</v>
      </c>
      <c r="H5307" s="597">
        <v>39537000</v>
      </c>
    </row>
    <row r="5308" spans="1:8">
      <c r="A5308" s="594" t="s">
        <v>132</v>
      </c>
      <c r="B5308" s="594" t="s">
        <v>1352</v>
      </c>
      <c r="C5308" s="594" t="s">
        <v>322</v>
      </c>
      <c r="D5308" s="594" t="s">
        <v>2662</v>
      </c>
      <c r="E5308" s="594" t="s">
        <v>260</v>
      </c>
      <c r="F5308" s="595" t="s">
        <v>411</v>
      </c>
      <c r="G5308" s="596" t="s">
        <v>261</v>
      </c>
      <c r="H5308" s="597">
        <v>400000000</v>
      </c>
    </row>
    <row r="5309" spans="1:8">
      <c r="A5309" s="594" t="s">
        <v>132</v>
      </c>
      <c r="B5309" s="594" t="s">
        <v>1352</v>
      </c>
      <c r="C5309" s="594" t="s">
        <v>322</v>
      </c>
      <c r="D5309" s="594" t="s">
        <v>2662</v>
      </c>
      <c r="E5309" s="594" t="s">
        <v>260</v>
      </c>
      <c r="F5309" s="594" t="s">
        <v>262</v>
      </c>
      <c r="G5309" s="596" t="s">
        <v>2707</v>
      </c>
      <c r="H5309" s="597">
        <v>400000000</v>
      </c>
    </row>
    <row r="5310" spans="1:8">
      <c r="A5310" s="594" t="s">
        <v>132</v>
      </c>
      <c r="B5310" s="594" t="s">
        <v>1163</v>
      </c>
      <c r="C5310" s="595" t="s">
        <v>411</v>
      </c>
      <c r="D5310" s="595" t="s">
        <v>411</v>
      </c>
      <c r="E5310" s="595" t="s">
        <v>411</v>
      </c>
      <c r="F5310" s="595" t="s">
        <v>411</v>
      </c>
      <c r="G5310" s="596" t="s">
        <v>1351</v>
      </c>
      <c r="H5310" s="597">
        <v>13659132359</v>
      </c>
    </row>
    <row r="5311" spans="1:8">
      <c r="A5311" s="594" t="s">
        <v>132</v>
      </c>
      <c r="B5311" s="594" t="s">
        <v>1163</v>
      </c>
      <c r="C5311" s="594" t="s">
        <v>276</v>
      </c>
      <c r="D5311" s="595" t="s">
        <v>411</v>
      </c>
      <c r="E5311" s="595" t="s">
        <v>411</v>
      </c>
      <c r="F5311" s="595" t="s">
        <v>411</v>
      </c>
      <c r="G5311" s="596" t="s">
        <v>1966</v>
      </c>
      <c r="H5311" s="597">
        <v>6208132359</v>
      </c>
    </row>
    <row r="5312" spans="1:8">
      <c r="A5312" s="594" t="s">
        <v>132</v>
      </c>
      <c r="B5312" s="594" t="s">
        <v>1163</v>
      </c>
      <c r="C5312" s="594" t="s">
        <v>276</v>
      </c>
      <c r="D5312" s="594" t="s">
        <v>2734</v>
      </c>
      <c r="E5312" s="595" t="s">
        <v>411</v>
      </c>
      <c r="F5312" s="595" t="s">
        <v>411</v>
      </c>
      <c r="G5312" s="596" t="s">
        <v>2735</v>
      </c>
      <c r="H5312" s="597">
        <v>6208132359</v>
      </c>
    </row>
    <row r="5313" spans="1:8">
      <c r="A5313" s="594" t="s">
        <v>132</v>
      </c>
      <c r="B5313" s="594" t="s">
        <v>1163</v>
      </c>
      <c r="C5313" s="594" t="s">
        <v>276</v>
      </c>
      <c r="D5313" s="594" t="s">
        <v>2734</v>
      </c>
      <c r="E5313" s="594" t="s">
        <v>142</v>
      </c>
      <c r="F5313" s="595" t="s">
        <v>411</v>
      </c>
      <c r="G5313" s="596" t="s">
        <v>143</v>
      </c>
      <c r="H5313" s="597">
        <v>809632500</v>
      </c>
    </row>
    <row r="5314" spans="1:8">
      <c r="A5314" s="594" t="s">
        <v>132</v>
      </c>
      <c r="B5314" s="594" t="s">
        <v>1163</v>
      </c>
      <c r="C5314" s="594" t="s">
        <v>276</v>
      </c>
      <c r="D5314" s="594" t="s">
        <v>2734</v>
      </c>
      <c r="E5314" s="594" t="s">
        <v>142</v>
      </c>
      <c r="F5314" s="594" t="s">
        <v>144</v>
      </c>
      <c r="G5314" s="596" t="s">
        <v>2664</v>
      </c>
      <c r="H5314" s="597">
        <v>742370500</v>
      </c>
    </row>
    <row r="5315" spans="1:8">
      <c r="A5315" s="594" t="s">
        <v>132</v>
      </c>
      <c r="B5315" s="594" t="s">
        <v>1163</v>
      </c>
      <c r="C5315" s="594" t="s">
        <v>276</v>
      </c>
      <c r="D5315" s="594" t="s">
        <v>2734</v>
      </c>
      <c r="E5315" s="594" t="s">
        <v>142</v>
      </c>
      <c r="F5315" s="594" t="s">
        <v>146</v>
      </c>
      <c r="G5315" s="596" t="s">
        <v>2665</v>
      </c>
      <c r="H5315" s="597">
        <v>67262000</v>
      </c>
    </row>
    <row r="5316" spans="1:8">
      <c r="A5316" s="594" t="s">
        <v>132</v>
      </c>
      <c r="B5316" s="594" t="s">
        <v>1163</v>
      </c>
      <c r="C5316" s="594" t="s">
        <v>276</v>
      </c>
      <c r="D5316" s="594" t="s">
        <v>2734</v>
      </c>
      <c r="E5316" s="594" t="s">
        <v>148</v>
      </c>
      <c r="F5316" s="595" t="s">
        <v>411</v>
      </c>
      <c r="G5316" s="596" t="s">
        <v>149</v>
      </c>
      <c r="H5316" s="597">
        <v>401082200</v>
      </c>
    </row>
    <row r="5317" spans="1:8">
      <c r="A5317" s="594" t="s">
        <v>132</v>
      </c>
      <c r="B5317" s="594" t="s">
        <v>1163</v>
      </c>
      <c r="C5317" s="594" t="s">
        <v>276</v>
      </c>
      <c r="D5317" s="594" t="s">
        <v>2734</v>
      </c>
      <c r="E5317" s="594" t="s">
        <v>148</v>
      </c>
      <c r="F5317" s="594" t="s">
        <v>223</v>
      </c>
      <c r="G5317" s="596" t="s">
        <v>224</v>
      </c>
      <c r="H5317" s="597">
        <v>48421100</v>
      </c>
    </row>
    <row r="5318" spans="1:8">
      <c r="A5318" s="594" t="s">
        <v>132</v>
      </c>
      <c r="B5318" s="594" t="s">
        <v>1163</v>
      </c>
      <c r="C5318" s="594" t="s">
        <v>276</v>
      </c>
      <c r="D5318" s="594" t="s">
        <v>2734</v>
      </c>
      <c r="E5318" s="594" t="s">
        <v>148</v>
      </c>
      <c r="F5318" s="594" t="s">
        <v>603</v>
      </c>
      <c r="G5318" s="596" t="s">
        <v>604</v>
      </c>
      <c r="H5318" s="597">
        <v>58548000</v>
      </c>
    </row>
    <row r="5319" spans="1:8">
      <c r="A5319" s="594" t="s">
        <v>132</v>
      </c>
      <c r="B5319" s="594" t="s">
        <v>1163</v>
      </c>
      <c r="C5319" s="594" t="s">
        <v>276</v>
      </c>
      <c r="D5319" s="594" t="s">
        <v>2734</v>
      </c>
      <c r="E5319" s="594" t="s">
        <v>148</v>
      </c>
      <c r="F5319" s="594" t="s">
        <v>591</v>
      </c>
      <c r="G5319" s="596" t="s">
        <v>592</v>
      </c>
      <c r="H5319" s="597">
        <v>84569700</v>
      </c>
    </row>
    <row r="5320" spans="1:8">
      <c r="A5320" s="594" t="s">
        <v>132</v>
      </c>
      <c r="B5320" s="594" t="s">
        <v>1163</v>
      </c>
      <c r="C5320" s="594" t="s">
        <v>276</v>
      </c>
      <c r="D5320" s="594" t="s">
        <v>2734</v>
      </c>
      <c r="E5320" s="594" t="s">
        <v>148</v>
      </c>
      <c r="F5320" s="594" t="s">
        <v>1075</v>
      </c>
      <c r="G5320" s="596" t="s">
        <v>2666</v>
      </c>
      <c r="H5320" s="597">
        <v>22435000</v>
      </c>
    </row>
    <row r="5321" spans="1:8">
      <c r="A5321" s="594" t="s">
        <v>132</v>
      </c>
      <c r="B5321" s="594" t="s">
        <v>1163</v>
      </c>
      <c r="C5321" s="594" t="s">
        <v>276</v>
      </c>
      <c r="D5321" s="594" t="s">
        <v>2734</v>
      </c>
      <c r="E5321" s="594" t="s">
        <v>148</v>
      </c>
      <c r="F5321" s="594" t="s">
        <v>26</v>
      </c>
      <c r="G5321" s="596" t="s">
        <v>2727</v>
      </c>
      <c r="H5321" s="597">
        <v>1614000</v>
      </c>
    </row>
    <row r="5322" spans="1:8">
      <c r="A5322" s="594" t="s">
        <v>132</v>
      </c>
      <c r="B5322" s="594" t="s">
        <v>1163</v>
      </c>
      <c r="C5322" s="594" t="s">
        <v>276</v>
      </c>
      <c r="D5322" s="594" t="s">
        <v>2734</v>
      </c>
      <c r="E5322" s="594" t="s">
        <v>148</v>
      </c>
      <c r="F5322" s="594" t="s">
        <v>150</v>
      </c>
      <c r="G5322" s="596" t="s">
        <v>151</v>
      </c>
      <c r="H5322" s="597">
        <v>12105000</v>
      </c>
    </row>
    <row r="5323" spans="1:8">
      <c r="A5323" s="594" t="s">
        <v>132</v>
      </c>
      <c r="B5323" s="594" t="s">
        <v>1163</v>
      </c>
      <c r="C5323" s="594" t="s">
        <v>276</v>
      </c>
      <c r="D5323" s="594" t="s">
        <v>2734</v>
      </c>
      <c r="E5323" s="594" t="s">
        <v>148</v>
      </c>
      <c r="F5323" s="594" t="s">
        <v>605</v>
      </c>
      <c r="G5323" s="596" t="s">
        <v>2668</v>
      </c>
      <c r="H5323" s="597">
        <v>6259000</v>
      </c>
    </row>
    <row r="5324" spans="1:8">
      <c r="A5324" s="594" t="s">
        <v>132</v>
      </c>
      <c r="B5324" s="594" t="s">
        <v>1163</v>
      </c>
      <c r="C5324" s="594" t="s">
        <v>276</v>
      </c>
      <c r="D5324" s="594" t="s">
        <v>2734</v>
      </c>
      <c r="E5324" s="594" t="s">
        <v>148</v>
      </c>
      <c r="F5324" s="594" t="s">
        <v>472</v>
      </c>
      <c r="G5324" s="596" t="s">
        <v>473</v>
      </c>
      <c r="H5324" s="597">
        <v>139692400</v>
      </c>
    </row>
    <row r="5325" spans="1:8">
      <c r="A5325" s="594" t="s">
        <v>132</v>
      </c>
      <c r="B5325" s="594" t="s">
        <v>1163</v>
      </c>
      <c r="C5325" s="594" t="s">
        <v>276</v>
      </c>
      <c r="D5325" s="594" t="s">
        <v>2734</v>
      </c>
      <c r="E5325" s="594" t="s">
        <v>148</v>
      </c>
      <c r="F5325" s="594" t="s">
        <v>474</v>
      </c>
      <c r="G5325" s="596" t="s">
        <v>2773</v>
      </c>
      <c r="H5325" s="597">
        <v>27438000</v>
      </c>
    </row>
    <row r="5326" spans="1:8">
      <c r="A5326" s="594" t="s">
        <v>132</v>
      </c>
      <c r="B5326" s="594" t="s">
        <v>1163</v>
      </c>
      <c r="C5326" s="594" t="s">
        <v>276</v>
      </c>
      <c r="D5326" s="594" t="s">
        <v>2734</v>
      </c>
      <c r="E5326" s="594" t="s">
        <v>152</v>
      </c>
      <c r="F5326" s="595" t="s">
        <v>411</v>
      </c>
      <c r="G5326" s="596" t="s">
        <v>153</v>
      </c>
      <c r="H5326" s="597">
        <v>4550000</v>
      </c>
    </row>
    <row r="5327" spans="1:8">
      <c r="A5327" s="594" t="s">
        <v>132</v>
      </c>
      <c r="B5327" s="594" t="s">
        <v>1163</v>
      </c>
      <c r="C5327" s="594" t="s">
        <v>276</v>
      </c>
      <c r="D5327" s="594" t="s">
        <v>2734</v>
      </c>
      <c r="E5327" s="594" t="s">
        <v>152</v>
      </c>
      <c r="F5327" s="594" t="s">
        <v>606</v>
      </c>
      <c r="G5327" s="596" t="s">
        <v>195</v>
      </c>
      <c r="H5327" s="597">
        <v>4550000</v>
      </c>
    </row>
    <row r="5328" spans="1:8">
      <c r="A5328" s="594" t="s">
        <v>132</v>
      </c>
      <c r="B5328" s="594" t="s">
        <v>1163</v>
      </c>
      <c r="C5328" s="594" t="s">
        <v>276</v>
      </c>
      <c r="D5328" s="594" t="s">
        <v>2734</v>
      </c>
      <c r="E5328" s="594" t="s">
        <v>156</v>
      </c>
      <c r="F5328" s="595" t="s">
        <v>411</v>
      </c>
      <c r="G5328" s="596" t="s">
        <v>514</v>
      </c>
      <c r="H5328" s="597">
        <v>336853600</v>
      </c>
    </row>
    <row r="5329" spans="1:8">
      <c r="A5329" s="594" t="s">
        <v>132</v>
      </c>
      <c r="B5329" s="594" t="s">
        <v>1163</v>
      </c>
      <c r="C5329" s="594" t="s">
        <v>276</v>
      </c>
      <c r="D5329" s="594" t="s">
        <v>2734</v>
      </c>
      <c r="E5329" s="594" t="s">
        <v>156</v>
      </c>
      <c r="F5329" s="594" t="s">
        <v>157</v>
      </c>
      <c r="G5329" s="596" t="s">
        <v>158</v>
      </c>
      <c r="H5329" s="597">
        <v>251586200</v>
      </c>
    </row>
    <row r="5330" spans="1:8">
      <c r="A5330" s="594" t="s">
        <v>132</v>
      </c>
      <c r="B5330" s="594" t="s">
        <v>1163</v>
      </c>
      <c r="C5330" s="594" t="s">
        <v>276</v>
      </c>
      <c r="D5330" s="594" t="s">
        <v>2734</v>
      </c>
      <c r="E5330" s="594" t="s">
        <v>156</v>
      </c>
      <c r="F5330" s="594" t="s">
        <v>159</v>
      </c>
      <c r="G5330" s="596" t="s">
        <v>160</v>
      </c>
      <c r="H5330" s="597">
        <v>43128900</v>
      </c>
    </row>
    <row r="5331" spans="1:8">
      <c r="A5331" s="594" t="s">
        <v>132</v>
      </c>
      <c r="B5331" s="594" t="s">
        <v>1163</v>
      </c>
      <c r="C5331" s="594" t="s">
        <v>276</v>
      </c>
      <c r="D5331" s="594" t="s">
        <v>2734</v>
      </c>
      <c r="E5331" s="594" t="s">
        <v>156</v>
      </c>
      <c r="F5331" s="594" t="s">
        <v>161</v>
      </c>
      <c r="G5331" s="596" t="s">
        <v>162</v>
      </c>
      <c r="H5331" s="597">
        <v>28569000</v>
      </c>
    </row>
    <row r="5332" spans="1:8">
      <c r="A5332" s="594" t="s">
        <v>132</v>
      </c>
      <c r="B5332" s="594" t="s">
        <v>1163</v>
      </c>
      <c r="C5332" s="594" t="s">
        <v>276</v>
      </c>
      <c r="D5332" s="594" t="s">
        <v>2734</v>
      </c>
      <c r="E5332" s="594" t="s">
        <v>156</v>
      </c>
      <c r="F5332" s="594" t="s">
        <v>1</v>
      </c>
      <c r="G5332" s="596" t="s">
        <v>2</v>
      </c>
      <c r="H5332" s="597">
        <v>13569500</v>
      </c>
    </row>
    <row r="5333" spans="1:8">
      <c r="A5333" s="594" t="s">
        <v>132</v>
      </c>
      <c r="B5333" s="594" t="s">
        <v>1163</v>
      </c>
      <c r="C5333" s="594" t="s">
        <v>276</v>
      </c>
      <c r="D5333" s="594" t="s">
        <v>2734</v>
      </c>
      <c r="E5333" s="594" t="s">
        <v>167</v>
      </c>
      <c r="F5333" s="595" t="s">
        <v>411</v>
      </c>
      <c r="G5333" s="596" t="s">
        <v>168</v>
      </c>
      <c r="H5333" s="597">
        <v>275338539</v>
      </c>
    </row>
    <row r="5334" spans="1:8">
      <c r="A5334" s="594" t="s">
        <v>132</v>
      </c>
      <c r="B5334" s="594" t="s">
        <v>1163</v>
      </c>
      <c r="C5334" s="594" t="s">
        <v>276</v>
      </c>
      <c r="D5334" s="594" t="s">
        <v>2734</v>
      </c>
      <c r="E5334" s="594" t="s">
        <v>167</v>
      </c>
      <c r="F5334" s="594" t="s">
        <v>228</v>
      </c>
      <c r="G5334" s="596" t="s">
        <v>2673</v>
      </c>
      <c r="H5334" s="597">
        <v>197132196</v>
      </c>
    </row>
    <row r="5335" spans="1:8">
      <c r="A5335" s="594" t="s">
        <v>132</v>
      </c>
      <c r="B5335" s="594" t="s">
        <v>1163</v>
      </c>
      <c r="C5335" s="594" t="s">
        <v>276</v>
      </c>
      <c r="D5335" s="594" t="s">
        <v>2734</v>
      </c>
      <c r="E5335" s="594" t="s">
        <v>167</v>
      </c>
      <c r="F5335" s="594" t="s">
        <v>169</v>
      </c>
      <c r="G5335" s="596" t="s">
        <v>2674</v>
      </c>
      <c r="H5335" s="597">
        <v>7244443</v>
      </c>
    </row>
    <row r="5336" spans="1:8">
      <c r="A5336" s="594" t="s">
        <v>132</v>
      </c>
      <c r="B5336" s="594" t="s">
        <v>1163</v>
      </c>
      <c r="C5336" s="594" t="s">
        <v>276</v>
      </c>
      <c r="D5336" s="594" t="s">
        <v>2734</v>
      </c>
      <c r="E5336" s="594" t="s">
        <v>167</v>
      </c>
      <c r="F5336" s="594" t="s">
        <v>230</v>
      </c>
      <c r="G5336" s="596" t="s">
        <v>2675</v>
      </c>
      <c r="H5336" s="597">
        <v>63135900</v>
      </c>
    </row>
    <row r="5337" spans="1:8">
      <c r="A5337" s="594" t="s">
        <v>132</v>
      </c>
      <c r="B5337" s="594" t="s">
        <v>1163</v>
      </c>
      <c r="C5337" s="594" t="s">
        <v>276</v>
      </c>
      <c r="D5337" s="594" t="s">
        <v>2734</v>
      </c>
      <c r="E5337" s="594" t="s">
        <v>167</v>
      </c>
      <c r="F5337" s="594" t="s">
        <v>354</v>
      </c>
      <c r="G5337" s="596" t="s">
        <v>2736</v>
      </c>
      <c r="H5337" s="597">
        <v>2520000</v>
      </c>
    </row>
    <row r="5338" spans="1:8">
      <c r="A5338" s="594" t="s">
        <v>132</v>
      </c>
      <c r="B5338" s="594" t="s">
        <v>1163</v>
      </c>
      <c r="C5338" s="594" t="s">
        <v>276</v>
      </c>
      <c r="D5338" s="594" t="s">
        <v>2734</v>
      </c>
      <c r="E5338" s="594" t="s">
        <v>167</v>
      </c>
      <c r="F5338" s="594" t="s">
        <v>232</v>
      </c>
      <c r="G5338" s="596" t="s">
        <v>195</v>
      </c>
      <c r="H5338" s="597">
        <v>5306000</v>
      </c>
    </row>
    <row r="5339" spans="1:8">
      <c r="A5339" s="594" t="s">
        <v>132</v>
      </c>
      <c r="B5339" s="594" t="s">
        <v>1163</v>
      </c>
      <c r="C5339" s="594" t="s">
        <v>276</v>
      </c>
      <c r="D5339" s="594" t="s">
        <v>2734</v>
      </c>
      <c r="E5339" s="594" t="s">
        <v>171</v>
      </c>
      <c r="F5339" s="595" t="s">
        <v>411</v>
      </c>
      <c r="G5339" s="596" t="s">
        <v>2677</v>
      </c>
      <c r="H5339" s="597">
        <v>52685000</v>
      </c>
    </row>
    <row r="5340" spans="1:8">
      <c r="A5340" s="594" t="s">
        <v>132</v>
      </c>
      <c r="B5340" s="594" t="s">
        <v>1163</v>
      </c>
      <c r="C5340" s="594" t="s">
        <v>276</v>
      </c>
      <c r="D5340" s="594" t="s">
        <v>2734</v>
      </c>
      <c r="E5340" s="594" t="s">
        <v>171</v>
      </c>
      <c r="F5340" s="594" t="s">
        <v>173</v>
      </c>
      <c r="G5340" s="596" t="s">
        <v>174</v>
      </c>
      <c r="H5340" s="597">
        <v>21202000</v>
      </c>
    </row>
    <row r="5341" spans="1:8">
      <c r="A5341" s="594" t="s">
        <v>132</v>
      </c>
      <c r="B5341" s="594" t="s">
        <v>1163</v>
      </c>
      <c r="C5341" s="594" t="s">
        <v>276</v>
      </c>
      <c r="D5341" s="594" t="s">
        <v>2734</v>
      </c>
      <c r="E5341" s="594" t="s">
        <v>171</v>
      </c>
      <c r="F5341" s="594" t="s">
        <v>216</v>
      </c>
      <c r="G5341" s="596" t="s">
        <v>217</v>
      </c>
      <c r="H5341" s="597">
        <v>23303000</v>
      </c>
    </row>
    <row r="5342" spans="1:8">
      <c r="A5342" s="594" t="s">
        <v>132</v>
      </c>
      <c r="B5342" s="594" t="s">
        <v>1163</v>
      </c>
      <c r="C5342" s="594" t="s">
        <v>276</v>
      </c>
      <c r="D5342" s="594" t="s">
        <v>2734</v>
      </c>
      <c r="E5342" s="594" t="s">
        <v>171</v>
      </c>
      <c r="F5342" s="594" t="s">
        <v>175</v>
      </c>
      <c r="G5342" s="596" t="s">
        <v>176</v>
      </c>
      <c r="H5342" s="597">
        <v>8180000</v>
      </c>
    </row>
    <row r="5343" spans="1:8">
      <c r="A5343" s="594" t="s">
        <v>132</v>
      </c>
      <c r="B5343" s="594" t="s">
        <v>1163</v>
      </c>
      <c r="C5343" s="594" t="s">
        <v>276</v>
      </c>
      <c r="D5343" s="594" t="s">
        <v>2734</v>
      </c>
      <c r="E5343" s="594" t="s">
        <v>177</v>
      </c>
      <c r="F5343" s="595" t="s">
        <v>411</v>
      </c>
      <c r="G5343" s="596" t="s">
        <v>178</v>
      </c>
      <c r="H5343" s="597">
        <v>83322708</v>
      </c>
    </row>
    <row r="5344" spans="1:8">
      <c r="A5344" s="594" t="s">
        <v>132</v>
      </c>
      <c r="B5344" s="594" t="s">
        <v>1163</v>
      </c>
      <c r="C5344" s="594" t="s">
        <v>276</v>
      </c>
      <c r="D5344" s="594" t="s">
        <v>2734</v>
      </c>
      <c r="E5344" s="594" t="s">
        <v>177</v>
      </c>
      <c r="F5344" s="594" t="s">
        <v>179</v>
      </c>
      <c r="G5344" s="596" t="s">
        <v>2679</v>
      </c>
      <c r="H5344" s="597">
        <v>1603958</v>
      </c>
    </row>
    <row r="5345" spans="1:8">
      <c r="A5345" s="594" t="s">
        <v>132</v>
      </c>
      <c r="B5345" s="594" t="s">
        <v>1163</v>
      </c>
      <c r="C5345" s="594" t="s">
        <v>276</v>
      </c>
      <c r="D5345" s="594" t="s">
        <v>2734</v>
      </c>
      <c r="E5345" s="594" t="s">
        <v>177</v>
      </c>
      <c r="F5345" s="594" t="s">
        <v>1290</v>
      </c>
      <c r="G5345" s="596" t="s">
        <v>2721</v>
      </c>
      <c r="H5345" s="597">
        <v>9518750</v>
      </c>
    </row>
    <row r="5346" spans="1:8">
      <c r="A5346" s="594" t="s">
        <v>132</v>
      </c>
      <c r="B5346" s="594" t="s">
        <v>1163</v>
      </c>
      <c r="C5346" s="594" t="s">
        <v>276</v>
      </c>
      <c r="D5346" s="594" t="s">
        <v>2734</v>
      </c>
      <c r="E5346" s="594" t="s">
        <v>177</v>
      </c>
      <c r="F5346" s="594" t="s">
        <v>441</v>
      </c>
      <c r="G5346" s="596" t="s">
        <v>2728</v>
      </c>
      <c r="H5346" s="597">
        <v>56000000</v>
      </c>
    </row>
    <row r="5347" spans="1:8">
      <c r="A5347" s="594" t="s">
        <v>132</v>
      </c>
      <c r="B5347" s="594" t="s">
        <v>1163</v>
      </c>
      <c r="C5347" s="594" t="s">
        <v>276</v>
      </c>
      <c r="D5347" s="594" t="s">
        <v>2734</v>
      </c>
      <c r="E5347" s="594" t="s">
        <v>177</v>
      </c>
      <c r="F5347" s="594" t="s">
        <v>237</v>
      </c>
      <c r="G5347" s="596" t="s">
        <v>2681</v>
      </c>
      <c r="H5347" s="597">
        <v>16200000</v>
      </c>
    </row>
    <row r="5348" spans="1:8">
      <c r="A5348" s="594" t="s">
        <v>132</v>
      </c>
      <c r="B5348" s="594" t="s">
        <v>1163</v>
      </c>
      <c r="C5348" s="594" t="s">
        <v>276</v>
      </c>
      <c r="D5348" s="594" t="s">
        <v>2734</v>
      </c>
      <c r="E5348" s="594" t="s">
        <v>240</v>
      </c>
      <c r="F5348" s="595" t="s">
        <v>411</v>
      </c>
      <c r="G5348" s="596" t="s">
        <v>241</v>
      </c>
      <c r="H5348" s="597">
        <v>33462000</v>
      </c>
    </row>
    <row r="5349" spans="1:8">
      <c r="A5349" s="594" t="s">
        <v>132</v>
      </c>
      <c r="B5349" s="594" t="s">
        <v>1163</v>
      </c>
      <c r="C5349" s="594" t="s">
        <v>276</v>
      </c>
      <c r="D5349" s="594" t="s">
        <v>2734</v>
      </c>
      <c r="E5349" s="594" t="s">
        <v>240</v>
      </c>
      <c r="F5349" s="594" t="s">
        <v>242</v>
      </c>
      <c r="G5349" s="596" t="s">
        <v>243</v>
      </c>
      <c r="H5349" s="597">
        <v>14725000</v>
      </c>
    </row>
    <row r="5350" spans="1:8">
      <c r="A5350" s="594" t="s">
        <v>132</v>
      </c>
      <c r="B5350" s="594" t="s">
        <v>1163</v>
      </c>
      <c r="C5350" s="594" t="s">
        <v>276</v>
      </c>
      <c r="D5350" s="594" t="s">
        <v>2734</v>
      </c>
      <c r="E5350" s="594" t="s">
        <v>240</v>
      </c>
      <c r="F5350" s="594" t="s">
        <v>728</v>
      </c>
      <c r="G5350" s="596" t="s">
        <v>729</v>
      </c>
      <c r="H5350" s="597">
        <v>700000</v>
      </c>
    </row>
    <row r="5351" spans="1:8">
      <c r="A5351" s="594" t="s">
        <v>132</v>
      </c>
      <c r="B5351" s="594" t="s">
        <v>1163</v>
      </c>
      <c r="C5351" s="594" t="s">
        <v>276</v>
      </c>
      <c r="D5351" s="594" t="s">
        <v>2734</v>
      </c>
      <c r="E5351" s="594" t="s">
        <v>240</v>
      </c>
      <c r="F5351" s="594" t="s">
        <v>731</v>
      </c>
      <c r="G5351" s="596" t="s">
        <v>732</v>
      </c>
      <c r="H5351" s="597">
        <v>2000000</v>
      </c>
    </row>
    <row r="5352" spans="1:8">
      <c r="A5352" s="594" t="s">
        <v>132</v>
      </c>
      <c r="B5352" s="594" t="s">
        <v>1163</v>
      </c>
      <c r="C5352" s="594" t="s">
        <v>276</v>
      </c>
      <c r="D5352" s="594" t="s">
        <v>2734</v>
      </c>
      <c r="E5352" s="594" t="s">
        <v>240</v>
      </c>
      <c r="F5352" s="594" t="s">
        <v>733</v>
      </c>
      <c r="G5352" s="596" t="s">
        <v>734</v>
      </c>
      <c r="H5352" s="597">
        <v>4800000</v>
      </c>
    </row>
    <row r="5353" spans="1:8">
      <c r="A5353" s="594" t="s">
        <v>132</v>
      </c>
      <c r="B5353" s="594" t="s">
        <v>1163</v>
      </c>
      <c r="C5353" s="594" t="s">
        <v>276</v>
      </c>
      <c r="D5353" s="594" t="s">
        <v>2734</v>
      </c>
      <c r="E5353" s="594" t="s">
        <v>240</v>
      </c>
      <c r="F5353" s="594" t="s">
        <v>735</v>
      </c>
      <c r="G5353" s="596" t="s">
        <v>193</v>
      </c>
      <c r="H5353" s="597">
        <v>11237000</v>
      </c>
    </row>
    <row r="5354" spans="1:8">
      <c r="A5354" s="594" t="s">
        <v>132</v>
      </c>
      <c r="B5354" s="594" t="s">
        <v>1163</v>
      </c>
      <c r="C5354" s="594" t="s">
        <v>276</v>
      </c>
      <c r="D5354" s="594" t="s">
        <v>2734</v>
      </c>
      <c r="E5354" s="594" t="s">
        <v>183</v>
      </c>
      <c r="F5354" s="595" t="s">
        <v>411</v>
      </c>
      <c r="G5354" s="596" t="s">
        <v>184</v>
      </c>
      <c r="H5354" s="597">
        <v>76036000</v>
      </c>
    </row>
    <row r="5355" spans="1:8">
      <c r="A5355" s="594" t="s">
        <v>132</v>
      </c>
      <c r="B5355" s="594" t="s">
        <v>1163</v>
      </c>
      <c r="C5355" s="594" t="s">
        <v>276</v>
      </c>
      <c r="D5355" s="594" t="s">
        <v>2734</v>
      </c>
      <c r="E5355" s="594" t="s">
        <v>183</v>
      </c>
      <c r="F5355" s="594" t="s">
        <v>587</v>
      </c>
      <c r="G5355" s="596" t="s">
        <v>588</v>
      </c>
      <c r="H5355" s="597">
        <v>3686000</v>
      </c>
    </row>
    <row r="5356" spans="1:8">
      <c r="A5356" s="594" t="s">
        <v>132</v>
      </c>
      <c r="B5356" s="594" t="s">
        <v>1163</v>
      </c>
      <c r="C5356" s="594" t="s">
        <v>276</v>
      </c>
      <c r="D5356" s="594" t="s">
        <v>2734</v>
      </c>
      <c r="E5356" s="594" t="s">
        <v>183</v>
      </c>
      <c r="F5356" s="594" t="s">
        <v>736</v>
      </c>
      <c r="G5356" s="596" t="s">
        <v>737</v>
      </c>
      <c r="H5356" s="597">
        <v>5550000</v>
      </c>
    </row>
    <row r="5357" spans="1:8">
      <c r="A5357" s="594" t="s">
        <v>132</v>
      </c>
      <c r="B5357" s="594" t="s">
        <v>1163</v>
      </c>
      <c r="C5357" s="594" t="s">
        <v>276</v>
      </c>
      <c r="D5357" s="594" t="s">
        <v>2734</v>
      </c>
      <c r="E5357" s="594" t="s">
        <v>183</v>
      </c>
      <c r="F5357" s="594" t="s">
        <v>185</v>
      </c>
      <c r="G5357" s="596" t="s">
        <v>186</v>
      </c>
      <c r="H5357" s="597">
        <v>2000000</v>
      </c>
    </row>
    <row r="5358" spans="1:8">
      <c r="A5358" s="594" t="s">
        <v>132</v>
      </c>
      <c r="B5358" s="594" t="s">
        <v>1163</v>
      </c>
      <c r="C5358" s="594" t="s">
        <v>276</v>
      </c>
      <c r="D5358" s="594" t="s">
        <v>2734</v>
      </c>
      <c r="E5358" s="594" t="s">
        <v>183</v>
      </c>
      <c r="F5358" s="594" t="s">
        <v>187</v>
      </c>
      <c r="G5358" s="596" t="s">
        <v>2683</v>
      </c>
      <c r="H5358" s="597">
        <v>64800000</v>
      </c>
    </row>
    <row r="5359" spans="1:8">
      <c r="A5359" s="594" t="s">
        <v>132</v>
      </c>
      <c r="B5359" s="594" t="s">
        <v>1163</v>
      </c>
      <c r="C5359" s="594" t="s">
        <v>276</v>
      </c>
      <c r="D5359" s="594" t="s">
        <v>2734</v>
      </c>
      <c r="E5359" s="594" t="s">
        <v>744</v>
      </c>
      <c r="F5359" s="595" t="s">
        <v>411</v>
      </c>
      <c r="G5359" s="596" t="s">
        <v>2686</v>
      </c>
      <c r="H5359" s="597">
        <v>340669300</v>
      </c>
    </row>
    <row r="5360" spans="1:8">
      <c r="A5360" s="594" t="s">
        <v>132</v>
      </c>
      <c r="B5360" s="594" t="s">
        <v>1163</v>
      </c>
      <c r="C5360" s="594" t="s">
        <v>276</v>
      </c>
      <c r="D5360" s="594" t="s">
        <v>2734</v>
      </c>
      <c r="E5360" s="594" t="s">
        <v>744</v>
      </c>
      <c r="F5360" s="594" t="s">
        <v>286</v>
      </c>
      <c r="G5360" s="596" t="s">
        <v>2688</v>
      </c>
      <c r="H5360" s="597">
        <v>17842000</v>
      </c>
    </row>
    <row r="5361" spans="1:8">
      <c r="A5361" s="594" t="s">
        <v>132</v>
      </c>
      <c r="B5361" s="594" t="s">
        <v>1163</v>
      </c>
      <c r="C5361" s="594" t="s">
        <v>276</v>
      </c>
      <c r="D5361" s="594" t="s">
        <v>2734</v>
      </c>
      <c r="E5361" s="594" t="s">
        <v>744</v>
      </c>
      <c r="F5361" s="594" t="s">
        <v>572</v>
      </c>
      <c r="G5361" s="596" t="s">
        <v>2689</v>
      </c>
      <c r="H5361" s="597">
        <v>44820000</v>
      </c>
    </row>
    <row r="5362" spans="1:8">
      <c r="A5362" s="594" t="s">
        <v>132</v>
      </c>
      <c r="B5362" s="594" t="s">
        <v>1163</v>
      </c>
      <c r="C5362" s="594" t="s">
        <v>276</v>
      </c>
      <c r="D5362" s="594" t="s">
        <v>2734</v>
      </c>
      <c r="E5362" s="594" t="s">
        <v>744</v>
      </c>
      <c r="F5362" s="594" t="s">
        <v>746</v>
      </c>
      <c r="G5362" s="596" t="s">
        <v>2690</v>
      </c>
      <c r="H5362" s="597">
        <v>26300000</v>
      </c>
    </row>
    <row r="5363" spans="1:8">
      <c r="A5363" s="594" t="s">
        <v>132</v>
      </c>
      <c r="B5363" s="594" t="s">
        <v>1163</v>
      </c>
      <c r="C5363" s="594" t="s">
        <v>276</v>
      </c>
      <c r="D5363" s="594" t="s">
        <v>2734</v>
      </c>
      <c r="E5363" s="594" t="s">
        <v>744</v>
      </c>
      <c r="F5363" s="594" t="s">
        <v>11</v>
      </c>
      <c r="G5363" s="596" t="s">
        <v>2691</v>
      </c>
      <c r="H5363" s="597">
        <v>29560300</v>
      </c>
    </row>
    <row r="5364" spans="1:8">
      <c r="A5364" s="594" t="s">
        <v>132</v>
      </c>
      <c r="B5364" s="594" t="s">
        <v>1163</v>
      </c>
      <c r="C5364" s="594" t="s">
        <v>276</v>
      </c>
      <c r="D5364" s="594" t="s">
        <v>2734</v>
      </c>
      <c r="E5364" s="594" t="s">
        <v>744</v>
      </c>
      <c r="F5364" s="594" t="s">
        <v>371</v>
      </c>
      <c r="G5364" s="596" t="s">
        <v>372</v>
      </c>
      <c r="H5364" s="597">
        <v>19000000</v>
      </c>
    </row>
    <row r="5365" spans="1:8">
      <c r="A5365" s="594" t="s">
        <v>132</v>
      </c>
      <c r="B5365" s="594" t="s">
        <v>1163</v>
      </c>
      <c r="C5365" s="594" t="s">
        <v>276</v>
      </c>
      <c r="D5365" s="594" t="s">
        <v>2734</v>
      </c>
      <c r="E5365" s="594" t="s">
        <v>744</v>
      </c>
      <c r="F5365" s="594" t="s">
        <v>748</v>
      </c>
      <c r="G5365" s="596" t="s">
        <v>35</v>
      </c>
      <c r="H5365" s="597">
        <v>203147000</v>
      </c>
    </row>
    <row r="5366" spans="1:8">
      <c r="A5366" s="594" t="s">
        <v>132</v>
      </c>
      <c r="B5366" s="594" t="s">
        <v>1163</v>
      </c>
      <c r="C5366" s="594" t="s">
        <v>276</v>
      </c>
      <c r="D5366" s="594" t="s">
        <v>2734</v>
      </c>
      <c r="E5366" s="594" t="s">
        <v>2692</v>
      </c>
      <c r="F5366" s="595" t="s">
        <v>411</v>
      </c>
      <c r="G5366" s="596" t="s">
        <v>2693</v>
      </c>
      <c r="H5366" s="597">
        <v>14000000</v>
      </c>
    </row>
    <row r="5367" spans="1:8">
      <c r="A5367" s="594" t="s">
        <v>132</v>
      </c>
      <c r="B5367" s="594" t="s">
        <v>1163</v>
      </c>
      <c r="C5367" s="594" t="s">
        <v>276</v>
      </c>
      <c r="D5367" s="594" t="s">
        <v>2734</v>
      </c>
      <c r="E5367" s="594" t="s">
        <v>2692</v>
      </c>
      <c r="F5367" s="594" t="s">
        <v>2694</v>
      </c>
      <c r="G5367" s="596" t="s">
        <v>2689</v>
      </c>
      <c r="H5367" s="597">
        <v>14000000</v>
      </c>
    </row>
    <row r="5368" spans="1:8">
      <c r="A5368" s="594" t="s">
        <v>132</v>
      </c>
      <c r="B5368" s="594" t="s">
        <v>1163</v>
      </c>
      <c r="C5368" s="594" t="s">
        <v>276</v>
      </c>
      <c r="D5368" s="594" t="s">
        <v>2734</v>
      </c>
      <c r="E5368" s="594" t="s">
        <v>189</v>
      </c>
      <c r="F5368" s="595" t="s">
        <v>411</v>
      </c>
      <c r="G5368" s="596" t="s">
        <v>190</v>
      </c>
      <c r="H5368" s="597">
        <v>1497814000</v>
      </c>
    </row>
    <row r="5369" spans="1:8">
      <c r="A5369" s="594" t="s">
        <v>132</v>
      </c>
      <c r="B5369" s="594" t="s">
        <v>1163</v>
      </c>
      <c r="C5369" s="594" t="s">
        <v>276</v>
      </c>
      <c r="D5369" s="594" t="s">
        <v>2734</v>
      </c>
      <c r="E5369" s="594" t="s">
        <v>189</v>
      </c>
      <c r="F5369" s="594" t="s">
        <v>773</v>
      </c>
      <c r="G5369" s="596" t="s">
        <v>2695</v>
      </c>
      <c r="H5369" s="597">
        <v>29260000</v>
      </c>
    </row>
    <row r="5370" spans="1:8">
      <c r="A5370" s="594" t="s">
        <v>132</v>
      </c>
      <c r="B5370" s="594" t="s">
        <v>1163</v>
      </c>
      <c r="C5370" s="594" t="s">
        <v>276</v>
      </c>
      <c r="D5370" s="594" t="s">
        <v>2734</v>
      </c>
      <c r="E5370" s="594" t="s">
        <v>189</v>
      </c>
      <c r="F5370" s="594" t="s">
        <v>37</v>
      </c>
      <c r="G5370" s="596" t="s">
        <v>2696</v>
      </c>
      <c r="H5370" s="597">
        <v>16280000</v>
      </c>
    </row>
    <row r="5371" spans="1:8">
      <c r="A5371" s="594" t="s">
        <v>132</v>
      </c>
      <c r="B5371" s="594" t="s">
        <v>1163</v>
      </c>
      <c r="C5371" s="594" t="s">
        <v>276</v>
      </c>
      <c r="D5371" s="594" t="s">
        <v>2734</v>
      </c>
      <c r="E5371" s="594" t="s">
        <v>189</v>
      </c>
      <c r="F5371" s="594" t="s">
        <v>192</v>
      </c>
      <c r="G5371" s="596" t="s">
        <v>195</v>
      </c>
      <c r="H5371" s="597">
        <v>1452274000</v>
      </c>
    </row>
    <row r="5372" spans="1:8">
      <c r="A5372" s="594" t="s">
        <v>132</v>
      </c>
      <c r="B5372" s="594" t="s">
        <v>1163</v>
      </c>
      <c r="C5372" s="594" t="s">
        <v>276</v>
      </c>
      <c r="D5372" s="594" t="s">
        <v>2734</v>
      </c>
      <c r="E5372" s="594" t="s">
        <v>2697</v>
      </c>
      <c r="F5372" s="595" t="s">
        <v>411</v>
      </c>
      <c r="G5372" s="596" t="s">
        <v>2698</v>
      </c>
      <c r="H5372" s="597">
        <v>1100000</v>
      </c>
    </row>
    <row r="5373" spans="1:8">
      <c r="A5373" s="594" t="s">
        <v>132</v>
      </c>
      <c r="B5373" s="594" t="s">
        <v>1163</v>
      </c>
      <c r="C5373" s="594" t="s">
        <v>276</v>
      </c>
      <c r="D5373" s="594" t="s">
        <v>2734</v>
      </c>
      <c r="E5373" s="594" t="s">
        <v>2697</v>
      </c>
      <c r="F5373" s="594" t="s">
        <v>2699</v>
      </c>
      <c r="G5373" s="596" t="s">
        <v>2700</v>
      </c>
      <c r="H5373" s="597">
        <v>1100000</v>
      </c>
    </row>
    <row r="5374" spans="1:8">
      <c r="A5374" s="594" t="s">
        <v>132</v>
      </c>
      <c r="B5374" s="594" t="s">
        <v>1163</v>
      </c>
      <c r="C5374" s="594" t="s">
        <v>276</v>
      </c>
      <c r="D5374" s="594" t="s">
        <v>2734</v>
      </c>
      <c r="E5374" s="594" t="s">
        <v>194</v>
      </c>
      <c r="F5374" s="595" t="s">
        <v>411</v>
      </c>
      <c r="G5374" s="596" t="s">
        <v>195</v>
      </c>
      <c r="H5374" s="597">
        <v>298709153</v>
      </c>
    </row>
    <row r="5375" spans="1:8">
      <c r="A5375" s="594" t="s">
        <v>132</v>
      </c>
      <c r="B5375" s="594" t="s">
        <v>1163</v>
      </c>
      <c r="C5375" s="594" t="s">
        <v>276</v>
      </c>
      <c r="D5375" s="594" t="s">
        <v>2734</v>
      </c>
      <c r="E5375" s="594" t="s">
        <v>194</v>
      </c>
      <c r="F5375" s="594" t="s">
        <v>15</v>
      </c>
      <c r="G5375" s="596" t="s">
        <v>2701</v>
      </c>
      <c r="H5375" s="597">
        <v>16222000</v>
      </c>
    </row>
    <row r="5376" spans="1:8">
      <c r="A5376" s="594" t="s">
        <v>132</v>
      </c>
      <c r="B5376" s="594" t="s">
        <v>1163</v>
      </c>
      <c r="C5376" s="594" t="s">
        <v>276</v>
      </c>
      <c r="D5376" s="594" t="s">
        <v>2734</v>
      </c>
      <c r="E5376" s="594" t="s">
        <v>194</v>
      </c>
      <c r="F5376" s="594" t="s">
        <v>39</v>
      </c>
      <c r="G5376" s="596" t="s">
        <v>2702</v>
      </c>
      <c r="H5376" s="597">
        <v>18697360</v>
      </c>
    </row>
    <row r="5377" spans="1:8">
      <c r="A5377" s="594" t="s">
        <v>132</v>
      </c>
      <c r="B5377" s="594" t="s">
        <v>1163</v>
      </c>
      <c r="C5377" s="594" t="s">
        <v>276</v>
      </c>
      <c r="D5377" s="594" t="s">
        <v>2734</v>
      </c>
      <c r="E5377" s="594" t="s">
        <v>194</v>
      </c>
      <c r="F5377" s="594" t="s">
        <v>198</v>
      </c>
      <c r="G5377" s="596" t="s">
        <v>199</v>
      </c>
      <c r="H5377" s="597">
        <v>135691200</v>
      </c>
    </row>
    <row r="5378" spans="1:8">
      <c r="A5378" s="594" t="s">
        <v>132</v>
      </c>
      <c r="B5378" s="594" t="s">
        <v>1163</v>
      </c>
      <c r="C5378" s="594" t="s">
        <v>276</v>
      </c>
      <c r="D5378" s="594" t="s">
        <v>2734</v>
      </c>
      <c r="E5378" s="594" t="s">
        <v>194</v>
      </c>
      <c r="F5378" s="594" t="s">
        <v>200</v>
      </c>
      <c r="G5378" s="596" t="s">
        <v>201</v>
      </c>
      <c r="H5378" s="597">
        <v>128098593</v>
      </c>
    </row>
    <row r="5379" spans="1:8">
      <c r="A5379" s="594" t="s">
        <v>132</v>
      </c>
      <c r="B5379" s="594" t="s">
        <v>1163</v>
      </c>
      <c r="C5379" s="594" t="s">
        <v>276</v>
      </c>
      <c r="D5379" s="594" t="s">
        <v>2734</v>
      </c>
      <c r="E5379" s="594" t="s">
        <v>573</v>
      </c>
      <c r="F5379" s="595" t="s">
        <v>411</v>
      </c>
      <c r="G5379" s="596" t="s">
        <v>2703</v>
      </c>
      <c r="H5379" s="597">
        <v>4842000</v>
      </c>
    </row>
    <row r="5380" spans="1:8">
      <c r="A5380" s="594" t="s">
        <v>132</v>
      </c>
      <c r="B5380" s="594" t="s">
        <v>1163</v>
      </c>
      <c r="C5380" s="594" t="s">
        <v>276</v>
      </c>
      <c r="D5380" s="594" t="s">
        <v>2734</v>
      </c>
      <c r="E5380" s="594" t="s">
        <v>573</v>
      </c>
      <c r="F5380" s="594" t="s">
        <v>574</v>
      </c>
      <c r="G5380" s="596" t="s">
        <v>2704</v>
      </c>
      <c r="H5380" s="597">
        <v>4842000</v>
      </c>
    </row>
    <row r="5381" spans="1:8">
      <c r="A5381" s="594" t="s">
        <v>132</v>
      </c>
      <c r="B5381" s="594" t="s">
        <v>1163</v>
      </c>
      <c r="C5381" s="594" t="s">
        <v>276</v>
      </c>
      <c r="D5381" s="594" t="s">
        <v>2734</v>
      </c>
      <c r="E5381" s="594" t="s">
        <v>580</v>
      </c>
      <c r="F5381" s="595" t="s">
        <v>411</v>
      </c>
      <c r="G5381" s="596" t="s">
        <v>581</v>
      </c>
      <c r="H5381" s="597">
        <v>1978035359</v>
      </c>
    </row>
    <row r="5382" spans="1:8">
      <c r="A5382" s="594" t="s">
        <v>132</v>
      </c>
      <c r="B5382" s="594" t="s">
        <v>1163</v>
      </c>
      <c r="C5382" s="594" t="s">
        <v>276</v>
      </c>
      <c r="D5382" s="594" t="s">
        <v>2734</v>
      </c>
      <c r="E5382" s="594" t="s">
        <v>580</v>
      </c>
      <c r="F5382" s="594" t="s">
        <v>1350</v>
      </c>
      <c r="G5382" s="596" t="s">
        <v>2781</v>
      </c>
      <c r="H5382" s="597">
        <v>1978035359</v>
      </c>
    </row>
    <row r="5383" spans="1:8">
      <c r="A5383" s="594" t="s">
        <v>132</v>
      </c>
      <c r="B5383" s="594" t="s">
        <v>1163</v>
      </c>
      <c r="C5383" s="594" t="s">
        <v>322</v>
      </c>
      <c r="D5383" s="595" t="s">
        <v>411</v>
      </c>
      <c r="E5383" s="595" t="s">
        <v>411</v>
      </c>
      <c r="F5383" s="595" t="s">
        <v>411</v>
      </c>
      <c r="G5383" s="596" t="s">
        <v>2661</v>
      </c>
      <c r="H5383" s="597">
        <v>7451000000</v>
      </c>
    </row>
    <row r="5384" spans="1:8">
      <c r="A5384" s="594" t="s">
        <v>132</v>
      </c>
      <c r="B5384" s="594" t="s">
        <v>1163</v>
      </c>
      <c r="C5384" s="594" t="s">
        <v>322</v>
      </c>
      <c r="D5384" s="594" t="s">
        <v>2662</v>
      </c>
      <c r="E5384" s="595" t="s">
        <v>411</v>
      </c>
      <c r="F5384" s="595" t="s">
        <v>411</v>
      </c>
      <c r="G5384" s="596" t="s">
        <v>2663</v>
      </c>
      <c r="H5384" s="597">
        <v>7451000000</v>
      </c>
    </row>
    <row r="5385" spans="1:8">
      <c r="A5385" s="594" t="s">
        <v>132</v>
      </c>
      <c r="B5385" s="594" t="s">
        <v>1163</v>
      </c>
      <c r="C5385" s="594" t="s">
        <v>322</v>
      </c>
      <c r="D5385" s="594" t="s">
        <v>2662</v>
      </c>
      <c r="E5385" s="594" t="s">
        <v>142</v>
      </c>
      <c r="F5385" s="595" t="s">
        <v>411</v>
      </c>
      <c r="G5385" s="596" t="s">
        <v>143</v>
      </c>
      <c r="H5385" s="597">
        <v>2250946687</v>
      </c>
    </row>
    <row r="5386" spans="1:8">
      <c r="A5386" s="594" t="s">
        <v>132</v>
      </c>
      <c r="B5386" s="594" t="s">
        <v>1163</v>
      </c>
      <c r="C5386" s="594" t="s">
        <v>322</v>
      </c>
      <c r="D5386" s="594" t="s">
        <v>2662</v>
      </c>
      <c r="E5386" s="594" t="s">
        <v>142</v>
      </c>
      <c r="F5386" s="594" t="s">
        <v>144</v>
      </c>
      <c r="G5386" s="596" t="s">
        <v>2664</v>
      </c>
      <c r="H5386" s="597">
        <v>2250946687</v>
      </c>
    </row>
    <row r="5387" spans="1:8">
      <c r="A5387" s="594" t="s">
        <v>132</v>
      </c>
      <c r="B5387" s="594" t="s">
        <v>1163</v>
      </c>
      <c r="C5387" s="594" t="s">
        <v>322</v>
      </c>
      <c r="D5387" s="594" t="s">
        <v>2662</v>
      </c>
      <c r="E5387" s="594" t="s">
        <v>202</v>
      </c>
      <c r="F5387" s="595" t="s">
        <v>411</v>
      </c>
      <c r="G5387" s="596" t="s">
        <v>2719</v>
      </c>
      <c r="H5387" s="597">
        <v>279976127</v>
      </c>
    </row>
    <row r="5388" spans="1:8">
      <c r="A5388" s="594" t="s">
        <v>132</v>
      </c>
      <c r="B5388" s="594" t="s">
        <v>1163</v>
      </c>
      <c r="C5388" s="594" t="s">
        <v>322</v>
      </c>
      <c r="D5388" s="594" t="s">
        <v>2662</v>
      </c>
      <c r="E5388" s="594" t="s">
        <v>202</v>
      </c>
      <c r="F5388" s="594" t="s">
        <v>767</v>
      </c>
      <c r="G5388" s="596" t="s">
        <v>2720</v>
      </c>
      <c r="H5388" s="597">
        <v>279976127</v>
      </c>
    </row>
    <row r="5389" spans="1:8">
      <c r="A5389" s="594" t="s">
        <v>132</v>
      </c>
      <c r="B5389" s="594" t="s">
        <v>1163</v>
      </c>
      <c r="C5389" s="594" t="s">
        <v>322</v>
      </c>
      <c r="D5389" s="594" t="s">
        <v>2662</v>
      </c>
      <c r="E5389" s="594" t="s">
        <v>148</v>
      </c>
      <c r="F5389" s="595" t="s">
        <v>411</v>
      </c>
      <c r="G5389" s="596" t="s">
        <v>149</v>
      </c>
      <c r="H5389" s="597">
        <v>1568471100</v>
      </c>
    </row>
    <row r="5390" spans="1:8">
      <c r="A5390" s="594" t="s">
        <v>132</v>
      </c>
      <c r="B5390" s="594" t="s">
        <v>1163</v>
      </c>
      <c r="C5390" s="594" t="s">
        <v>322</v>
      </c>
      <c r="D5390" s="594" t="s">
        <v>2662</v>
      </c>
      <c r="E5390" s="594" t="s">
        <v>148</v>
      </c>
      <c r="F5390" s="594" t="s">
        <v>223</v>
      </c>
      <c r="G5390" s="596" t="s">
        <v>224</v>
      </c>
      <c r="H5390" s="597">
        <v>144934570</v>
      </c>
    </row>
    <row r="5391" spans="1:8">
      <c r="A5391" s="594" t="s">
        <v>132</v>
      </c>
      <c r="B5391" s="594" t="s">
        <v>1163</v>
      </c>
      <c r="C5391" s="594" t="s">
        <v>322</v>
      </c>
      <c r="D5391" s="594" t="s">
        <v>2662</v>
      </c>
      <c r="E5391" s="594" t="s">
        <v>148</v>
      </c>
      <c r="F5391" s="594" t="s">
        <v>603</v>
      </c>
      <c r="G5391" s="596" t="s">
        <v>604</v>
      </c>
      <c r="H5391" s="597">
        <v>121634200</v>
      </c>
    </row>
    <row r="5392" spans="1:8">
      <c r="A5392" s="594" t="s">
        <v>132</v>
      </c>
      <c r="B5392" s="594" t="s">
        <v>1163</v>
      </c>
      <c r="C5392" s="594" t="s">
        <v>322</v>
      </c>
      <c r="D5392" s="594" t="s">
        <v>2662</v>
      </c>
      <c r="E5392" s="594" t="s">
        <v>148</v>
      </c>
      <c r="F5392" s="594" t="s">
        <v>591</v>
      </c>
      <c r="G5392" s="596" t="s">
        <v>592</v>
      </c>
      <c r="H5392" s="597">
        <v>271352580</v>
      </c>
    </row>
    <row r="5393" spans="1:8">
      <c r="A5393" s="594" t="s">
        <v>132</v>
      </c>
      <c r="B5393" s="594" t="s">
        <v>1163</v>
      </c>
      <c r="C5393" s="594" t="s">
        <v>322</v>
      </c>
      <c r="D5393" s="594" t="s">
        <v>2662</v>
      </c>
      <c r="E5393" s="594" t="s">
        <v>148</v>
      </c>
      <c r="F5393" s="594" t="s">
        <v>1075</v>
      </c>
      <c r="G5393" s="596" t="s">
        <v>2666</v>
      </c>
      <c r="H5393" s="597">
        <v>81474336</v>
      </c>
    </row>
    <row r="5394" spans="1:8">
      <c r="A5394" s="594" t="s">
        <v>132</v>
      </c>
      <c r="B5394" s="594" t="s">
        <v>1163</v>
      </c>
      <c r="C5394" s="594" t="s">
        <v>322</v>
      </c>
      <c r="D5394" s="594" t="s">
        <v>2662</v>
      </c>
      <c r="E5394" s="594" t="s">
        <v>148</v>
      </c>
      <c r="F5394" s="594" t="s">
        <v>150</v>
      </c>
      <c r="G5394" s="596" t="s">
        <v>151</v>
      </c>
      <c r="H5394" s="597">
        <v>9778600</v>
      </c>
    </row>
    <row r="5395" spans="1:8">
      <c r="A5395" s="594" t="s">
        <v>132</v>
      </c>
      <c r="B5395" s="594" t="s">
        <v>1163</v>
      </c>
      <c r="C5395" s="594" t="s">
        <v>322</v>
      </c>
      <c r="D5395" s="594" t="s">
        <v>2662</v>
      </c>
      <c r="E5395" s="594" t="s">
        <v>148</v>
      </c>
      <c r="F5395" s="594" t="s">
        <v>605</v>
      </c>
      <c r="G5395" s="596" t="s">
        <v>2668</v>
      </c>
      <c r="H5395" s="597">
        <v>14466109</v>
      </c>
    </row>
    <row r="5396" spans="1:8">
      <c r="A5396" s="594" t="s">
        <v>132</v>
      </c>
      <c r="B5396" s="594" t="s">
        <v>1163</v>
      </c>
      <c r="C5396" s="594" t="s">
        <v>322</v>
      </c>
      <c r="D5396" s="594" t="s">
        <v>2662</v>
      </c>
      <c r="E5396" s="594" t="s">
        <v>148</v>
      </c>
      <c r="F5396" s="594" t="s">
        <v>472</v>
      </c>
      <c r="G5396" s="596" t="s">
        <v>473</v>
      </c>
      <c r="H5396" s="597">
        <v>255230976</v>
      </c>
    </row>
    <row r="5397" spans="1:8">
      <c r="A5397" s="594" t="s">
        <v>132</v>
      </c>
      <c r="B5397" s="594" t="s">
        <v>1163</v>
      </c>
      <c r="C5397" s="594" t="s">
        <v>322</v>
      </c>
      <c r="D5397" s="594" t="s">
        <v>2662</v>
      </c>
      <c r="E5397" s="594" t="s">
        <v>148</v>
      </c>
      <c r="F5397" s="594" t="s">
        <v>474</v>
      </c>
      <c r="G5397" s="596" t="s">
        <v>2773</v>
      </c>
      <c r="H5397" s="597">
        <v>100678000</v>
      </c>
    </row>
    <row r="5398" spans="1:8">
      <c r="A5398" s="594" t="s">
        <v>132</v>
      </c>
      <c r="B5398" s="594" t="s">
        <v>1163</v>
      </c>
      <c r="C5398" s="594" t="s">
        <v>322</v>
      </c>
      <c r="D5398" s="594" t="s">
        <v>2662</v>
      </c>
      <c r="E5398" s="594" t="s">
        <v>148</v>
      </c>
      <c r="F5398" s="594" t="s">
        <v>212</v>
      </c>
      <c r="G5398" s="596" t="s">
        <v>213</v>
      </c>
      <c r="H5398" s="597">
        <v>540854067</v>
      </c>
    </row>
    <row r="5399" spans="1:8">
      <c r="A5399" s="594" t="s">
        <v>132</v>
      </c>
      <c r="B5399" s="594" t="s">
        <v>1163</v>
      </c>
      <c r="C5399" s="594" t="s">
        <v>322</v>
      </c>
      <c r="D5399" s="594" t="s">
        <v>2662</v>
      </c>
      <c r="E5399" s="594" t="s">
        <v>148</v>
      </c>
      <c r="F5399" s="594" t="s">
        <v>227</v>
      </c>
      <c r="G5399" s="596" t="s">
        <v>2669</v>
      </c>
      <c r="H5399" s="597">
        <v>28067662</v>
      </c>
    </row>
    <row r="5400" spans="1:8">
      <c r="A5400" s="594" t="s">
        <v>132</v>
      </c>
      <c r="B5400" s="594" t="s">
        <v>1163</v>
      </c>
      <c r="C5400" s="594" t="s">
        <v>322</v>
      </c>
      <c r="D5400" s="594" t="s">
        <v>2662</v>
      </c>
      <c r="E5400" s="594" t="s">
        <v>582</v>
      </c>
      <c r="F5400" s="595" t="s">
        <v>411</v>
      </c>
      <c r="G5400" s="596" t="s">
        <v>583</v>
      </c>
      <c r="H5400" s="597">
        <v>40246000</v>
      </c>
    </row>
    <row r="5401" spans="1:8">
      <c r="A5401" s="594" t="s">
        <v>132</v>
      </c>
      <c r="B5401" s="594" t="s">
        <v>1163</v>
      </c>
      <c r="C5401" s="594" t="s">
        <v>322</v>
      </c>
      <c r="D5401" s="594" t="s">
        <v>2662</v>
      </c>
      <c r="E5401" s="594" t="s">
        <v>582</v>
      </c>
      <c r="F5401" s="594" t="s">
        <v>584</v>
      </c>
      <c r="G5401" s="596" t="s">
        <v>2670</v>
      </c>
      <c r="H5401" s="597">
        <v>40246000</v>
      </c>
    </row>
    <row r="5402" spans="1:8">
      <c r="A5402" s="594" t="s">
        <v>132</v>
      </c>
      <c r="B5402" s="594" t="s">
        <v>1163</v>
      </c>
      <c r="C5402" s="594" t="s">
        <v>322</v>
      </c>
      <c r="D5402" s="594" t="s">
        <v>2662</v>
      </c>
      <c r="E5402" s="594" t="s">
        <v>152</v>
      </c>
      <c r="F5402" s="595" t="s">
        <v>411</v>
      </c>
      <c r="G5402" s="596" t="s">
        <v>153</v>
      </c>
      <c r="H5402" s="597">
        <v>537564788</v>
      </c>
    </row>
    <row r="5403" spans="1:8">
      <c r="A5403" s="594" t="s">
        <v>132</v>
      </c>
      <c r="B5403" s="594" t="s">
        <v>1163</v>
      </c>
      <c r="C5403" s="594" t="s">
        <v>322</v>
      </c>
      <c r="D5403" s="594" t="s">
        <v>2662</v>
      </c>
      <c r="E5403" s="594" t="s">
        <v>152</v>
      </c>
      <c r="F5403" s="594" t="s">
        <v>606</v>
      </c>
      <c r="G5403" s="596" t="s">
        <v>195</v>
      </c>
      <c r="H5403" s="597">
        <v>537564788</v>
      </c>
    </row>
    <row r="5404" spans="1:8">
      <c r="A5404" s="594" t="s">
        <v>132</v>
      </c>
      <c r="B5404" s="594" t="s">
        <v>1163</v>
      </c>
      <c r="C5404" s="594" t="s">
        <v>322</v>
      </c>
      <c r="D5404" s="594" t="s">
        <v>2662</v>
      </c>
      <c r="E5404" s="594" t="s">
        <v>156</v>
      </c>
      <c r="F5404" s="595" t="s">
        <v>411</v>
      </c>
      <c r="G5404" s="596" t="s">
        <v>514</v>
      </c>
      <c r="H5404" s="597">
        <v>603850271</v>
      </c>
    </row>
    <row r="5405" spans="1:8">
      <c r="A5405" s="594" t="s">
        <v>132</v>
      </c>
      <c r="B5405" s="594" t="s">
        <v>1163</v>
      </c>
      <c r="C5405" s="594" t="s">
        <v>322</v>
      </c>
      <c r="D5405" s="594" t="s">
        <v>2662</v>
      </c>
      <c r="E5405" s="594" t="s">
        <v>156</v>
      </c>
      <c r="F5405" s="594" t="s">
        <v>157</v>
      </c>
      <c r="G5405" s="596" t="s">
        <v>158</v>
      </c>
      <c r="H5405" s="597">
        <v>460658201</v>
      </c>
    </row>
    <row r="5406" spans="1:8">
      <c r="A5406" s="594" t="s">
        <v>132</v>
      </c>
      <c r="B5406" s="594" t="s">
        <v>1163</v>
      </c>
      <c r="C5406" s="594" t="s">
        <v>322</v>
      </c>
      <c r="D5406" s="594" t="s">
        <v>2662</v>
      </c>
      <c r="E5406" s="594" t="s">
        <v>156</v>
      </c>
      <c r="F5406" s="594" t="s">
        <v>159</v>
      </c>
      <c r="G5406" s="596" t="s">
        <v>160</v>
      </c>
      <c r="H5406" s="597">
        <v>79019523</v>
      </c>
    </row>
    <row r="5407" spans="1:8">
      <c r="A5407" s="594" t="s">
        <v>132</v>
      </c>
      <c r="B5407" s="594" t="s">
        <v>1163</v>
      </c>
      <c r="C5407" s="594" t="s">
        <v>322</v>
      </c>
      <c r="D5407" s="594" t="s">
        <v>2662</v>
      </c>
      <c r="E5407" s="594" t="s">
        <v>156</v>
      </c>
      <c r="F5407" s="594" t="s">
        <v>161</v>
      </c>
      <c r="G5407" s="596" t="s">
        <v>162</v>
      </c>
      <c r="H5407" s="597">
        <v>54066798</v>
      </c>
    </row>
    <row r="5408" spans="1:8">
      <c r="A5408" s="594" t="s">
        <v>132</v>
      </c>
      <c r="B5408" s="594" t="s">
        <v>1163</v>
      </c>
      <c r="C5408" s="594" t="s">
        <v>322</v>
      </c>
      <c r="D5408" s="594" t="s">
        <v>2662</v>
      </c>
      <c r="E5408" s="594" t="s">
        <v>156</v>
      </c>
      <c r="F5408" s="594" t="s">
        <v>1</v>
      </c>
      <c r="G5408" s="596" t="s">
        <v>2</v>
      </c>
      <c r="H5408" s="597">
        <v>10105749</v>
      </c>
    </row>
    <row r="5409" spans="1:8">
      <c r="A5409" s="594" t="s">
        <v>132</v>
      </c>
      <c r="B5409" s="594" t="s">
        <v>1163</v>
      </c>
      <c r="C5409" s="594" t="s">
        <v>322</v>
      </c>
      <c r="D5409" s="594" t="s">
        <v>2662</v>
      </c>
      <c r="E5409" s="594" t="s">
        <v>163</v>
      </c>
      <c r="F5409" s="595" t="s">
        <v>411</v>
      </c>
      <c r="G5409" s="596" t="s">
        <v>164</v>
      </c>
      <c r="H5409" s="597">
        <v>187182000</v>
      </c>
    </row>
    <row r="5410" spans="1:8">
      <c r="A5410" s="594" t="s">
        <v>132</v>
      </c>
      <c r="B5410" s="594" t="s">
        <v>1163</v>
      </c>
      <c r="C5410" s="594" t="s">
        <v>322</v>
      </c>
      <c r="D5410" s="594" t="s">
        <v>2662</v>
      </c>
      <c r="E5410" s="594" t="s">
        <v>163</v>
      </c>
      <c r="F5410" s="594" t="s">
        <v>1060</v>
      </c>
      <c r="G5410" s="596" t="s">
        <v>2672</v>
      </c>
      <c r="H5410" s="597">
        <v>187182000</v>
      </c>
    </row>
    <row r="5411" spans="1:8">
      <c r="A5411" s="594" t="s">
        <v>132</v>
      </c>
      <c r="B5411" s="594" t="s">
        <v>1163</v>
      </c>
      <c r="C5411" s="594" t="s">
        <v>322</v>
      </c>
      <c r="D5411" s="594" t="s">
        <v>2662</v>
      </c>
      <c r="E5411" s="594" t="s">
        <v>167</v>
      </c>
      <c r="F5411" s="595" t="s">
        <v>411</v>
      </c>
      <c r="G5411" s="596" t="s">
        <v>168</v>
      </c>
      <c r="H5411" s="597">
        <v>252067600</v>
      </c>
    </row>
    <row r="5412" spans="1:8">
      <c r="A5412" s="594" t="s">
        <v>132</v>
      </c>
      <c r="B5412" s="594" t="s">
        <v>1163</v>
      </c>
      <c r="C5412" s="594" t="s">
        <v>322</v>
      </c>
      <c r="D5412" s="594" t="s">
        <v>2662</v>
      </c>
      <c r="E5412" s="594" t="s">
        <v>167</v>
      </c>
      <c r="F5412" s="594" t="s">
        <v>228</v>
      </c>
      <c r="G5412" s="596" t="s">
        <v>2673</v>
      </c>
      <c r="H5412" s="597">
        <v>52780100</v>
      </c>
    </row>
    <row r="5413" spans="1:8">
      <c r="A5413" s="594" t="s">
        <v>132</v>
      </c>
      <c r="B5413" s="594" t="s">
        <v>1163</v>
      </c>
      <c r="C5413" s="594" t="s">
        <v>322</v>
      </c>
      <c r="D5413" s="594" t="s">
        <v>2662</v>
      </c>
      <c r="E5413" s="594" t="s">
        <v>167</v>
      </c>
      <c r="F5413" s="594" t="s">
        <v>169</v>
      </c>
      <c r="G5413" s="596" t="s">
        <v>2674</v>
      </c>
      <c r="H5413" s="597">
        <v>7440500</v>
      </c>
    </row>
    <row r="5414" spans="1:8">
      <c r="A5414" s="594" t="s">
        <v>132</v>
      </c>
      <c r="B5414" s="594" t="s">
        <v>1163</v>
      </c>
      <c r="C5414" s="594" t="s">
        <v>322</v>
      </c>
      <c r="D5414" s="594" t="s">
        <v>2662</v>
      </c>
      <c r="E5414" s="594" t="s">
        <v>167</v>
      </c>
      <c r="F5414" s="594" t="s">
        <v>230</v>
      </c>
      <c r="G5414" s="596" t="s">
        <v>2675</v>
      </c>
      <c r="H5414" s="597">
        <v>185947000</v>
      </c>
    </row>
    <row r="5415" spans="1:8">
      <c r="A5415" s="594" t="s">
        <v>132</v>
      </c>
      <c r="B5415" s="594" t="s">
        <v>1163</v>
      </c>
      <c r="C5415" s="594" t="s">
        <v>322</v>
      </c>
      <c r="D5415" s="594" t="s">
        <v>2662</v>
      </c>
      <c r="E5415" s="594" t="s">
        <v>167</v>
      </c>
      <c r="F5415" s="594" t="s">
        <v>214</v>
      </c>
      <c r="G5415" s="596" t="s">
        <v>2676</v>
      </c>
      <c r="H5415" s="597">
        <v>465000</v>
      </c>
    </row>
    <row r="5416" spans="1:8">
      <c r="A5416" s="594" t="s">
        <v>132</v>
      </c>
      <c r="B5416" s="594" t="s">
        <v>1163</v>
      </c>
      <c r="C5416" s="594" t="s">
        <v>322</v>
      </c>
      <c r="D5416" s="594" t="s">
        <v>2662</v>
      </c>
      <c r="E5416" s="594" t="s">
        <v>167</v>
      </c>
      <c r="F5416" s="594" t="s">
        <v>232</v>
      </c>
      <c r="G5416" s="596" t="s">
        <v>195</v>
      </c>
      <c r="H5416" s="597">
        <v>5435000</v>
      </c>
    </row>
    <row r="5417" spans="1:8">
      <c r="A5417" s="594" t="s">
        <v>132</v>
      </c>
      <c r="B5417" s="594" t="s">
        <v>1163</v>
      </c>
      <c r="C5417" s="594" t="s">
        <v>322</v>
      </c>
      <c r="D5417" s="594" t="s">
        <v>2662</v>
      </c>
      <c r="E5417" s="594" t="s">
        <v>171</v>
      </c>
      <c r="F5417" s="595" t="s">
        <v>411</v>
      </c>
      <c r="G5417" s="596" t="s">
        <v>2677</v>
      </c>
      <c r="H5417" s="597">
        <v>92592801</v>
      </c>
    </row>
    <row r="5418" spans="1:8">
      <c r="A5418" s="594" t="s">
        <v>132</v>
      </c>
      <c r="B5418" s="594" t="s">
        <v>1163</v>
      </c>
      <c r="C5418" s="594" t="s">
        <v>322</v>
      </c>
      <c r="D5418" s="594" t="s">
        <v>2662</v>
      </c>
      <c r="E5418" s="594" t="s">
        <v>171</v>
      </c>
      <c r="F5418" s="594" t="s">
        <v>173</v>
      </c>
      <c r="G5418" s="596" t="s">
        <v>174</v>
      </c>
      <c r="H5418" s="597">
        <v>44082801</v>
      </c>
    </row>
    <row r="5419" spans="1:8">
      <c r="A5419" s="594" t="s">
        <v>132</v>
      </c>
      <c r="B5419" s="594" t="s">
        <v>1163</v>
      </c>
      <c r="C5419" s="594" t="s">
        <v>322</v>
      </c>
      <c r="D5419" s="594" t="s">
        <v>2662</v>
      </c>
      <c r="E5419" s="594" t="s">
        <v>171</v>
      </c>
      <c r="F5419" s="594" t="s">
        <v>216</v>
      </c>
      <c r="G5419" s="596" t="s">
        <v>217</v>
      </c>
      <c r="H5419" s="597">
        <v>12340000</v>
      </c>
    </row>
    <row r="5420" spans="1:8">
      <c r="A5420" s="594" t="s">
        <v>132</v>
      </c>
      <c r="B5420" s="594" t="s">
        <v>1163</v>
      </c>
      <c r="C5420" s="594" t="s">
        <v>322</v>
      </c>
      <c r="D5420" s="594" t="s">
        <v>2662</v>
      </c>
      <c r="E5420" s="594" t="s">
        <v>171</v>
      </c>
      <c r="F5420" s="594" t="s">
        <v>175</v>
      </c>
      <c r="G5420" s="596" t="s">
        <v>176</v>
      </c>
      <c r="H5420" s="597">
        <v>36170000</v>
      </c>
    </row>
    <row r="5421" spans="1:8">
      <c r="A5421" s="594" t="s">
        <v>132</v>
      </c>
      <c r="B5421" s="594" t="s">
        <v>1163</v>
      </c>
      <c r="C5421" s="594" t="s">
        <v>322</v>
      </c>
      <c r="D5421" s="594" t="s">
        <v>2662</v>
      </c>
      <c r="E5421" s="594" t="s">
        <v>177</v>
      </c>
      <c r="F5421" s="595" t="s">
        <v>411</v>
      </c>
      <c r="G5421" s="596" t="s">
        <v>178</v>
      </c>
      <c r="H5421" s="597">
        <v>488513526</v>
      </c>
    </row>
    <row r="5422" spans="1:8">
      <c r="A5422" s="594" t="s">
        <v>132</v>
      </c>
      <c r="B5422" s="594" t="s">
        <v>1163</v>
      </c>
      <c r="C5422" s="594" t="s">
        <v>322</v>
      </c>
      <c r="D5422" s="594" t="s">
        <v>2662</v>
      </c>
      <c r="E5422" s="594" t="s">
        <v>177</v>
      </c>
      <c r="F5422" s="594" t="s">
        <v>179</v>
      </c>
      <c r="G5422" s="596" t="s">
        <v>2679</v>
      </c>
      <c r="H5422" s="597">
        <v>11290038</v>
      </c>
    </row>
    <row r="5423" spans="1:8">
      <c r="A5423" s="594" t="s">
        <v>132</v>
      </c>
      <c r="B5423" s="594" t="s">
        <v>1163</v>
      </c>
      <c r="C5423" s="594" t="s">
        <v>322</v>
      </c>
      <c r="D5423" s="594" t="s">
        <v>2662</v>
      </c>
      <c r="E5423" s="594" t="s">
        <v>177</v>
      </c>
      <c r="F5423" s="594" t="s">
        <v>181</v>
      </c>
      <c r="G5423" s="596" t="s">
        <v>182</v>
      </c>
      <c r="H5423" s="597">
        <v>11887400</v>
      </c>
    </row>
    <row r="5424" spans="1:8">
      <c r="A5424" s="594" t="s">
        <v>132</v>
      </c>
      <c r="B5424" s="594" t="s">
        <v>1163</v>
      </c>
      <c r="C5424" s="594" t="s">
        <v>322</v>
      </c>
      <c r="D5424" s="594" t="s">
        <v>2662</v>
      </c>
      <c r="E5424" s="594" t="s">
        <v>177</v>
      </c>
      <c r="F5424" s="594" t="s">
        <v>1290</v>
      </c>
      <c r="G5424" s="596" t="s">
        <v>2721</v>
      </c>
      <c r="H5424" s="597">
        <v>28303088</v>
      </c>
    </row>
    <row r="5425" spans="1:8">
      <c r="A5425" s="594" t="s">
        <v>132</v>
      </c>
      <c r="B5425" s="594" t="s">
        <v>1163</v>
      </c>
      <c r="C5425" s="594" t="s">
        <v>322</v>
      </c>
      <c r="D5425" s="594" t="s">
        <v>2662</v>
      </c>
      <c r="E5425" s="594" t="s">
        <v>177</v>
      </c>
      <c r="F5425" s="594" t="s">
        <v>441</v>
      </c>
      <c r="G5425" s="596" t="s">
        <v>2728</v>
      </c>
      <c r="H5425" s="597">
        <v>428256000</v>
      </c>
    </row>
    <row r="5426" spans="1:8">
      <c r="A5426" s="594" t="s">
        <v>132</v>
      </c>
      <c r="B5426" s="594" t="s">
        <v>1163</v>
      </c>
      <c r="C5426" s="594" t="s">
        <v>322</v>
      </c>
      <c r="D5426" s="594" t="s">
        <v>2662</v>
      </c>
      <c r="E5426" s="594" t="s">
        <v>177</v>
      </c>
      <c r="F5426" s="594" t="s">
        <v>1297</v>
      </c>
      <c r="G5426" s="596" t="s">
        <v>2680</v>
      </c>
      <c r="H5426" s="597">
        <v>1577000</v>
      </c>
    </row>
    <row r="5427" spans="1:8">
      <c r="A5427" s="594" t="s">
        <v>132</v>
      </c>
      <c r="B5427" s="594" t="s">
        <v>1163</v>
      </c>
      <c r="C5427" s="594" t="s">
        <v>322</v>
      </c>
      <c r="D5427" s="594" t="s">
        <v>2662</v>
      </c>
      <c r="E5427" s="594" t="s">
        <v>177</v>
      </c>
      <c r="F5427" s="594" t="s">
        <v>237</v>
      </c>
      <c r="G5427" s="596" t="s">
        <v>2681</v>
      </c>
      <c r="H5427" s="597">
        <v>7200000</v>
      </c>
    </row>
    <row r="5428" spans="1:8">
      <c r="A5428" s="594" t="s">
        <v>132</v>
      </c>
      <c r="B5428" s="594" t="s">
        <v>1163</v>
      </c>
      <c r="C5428" s="594" t="s">
        <v>322</v>
      </c>
      <c r="D5428" s="594" t="s">
        <v>2662</v>
      </c>
      <c r="E5428" s="594" t="s">
        <v>240</v>
      </c>
      <c r="F5428" s="595" t="s">
        <v>411</v>
      </c>
      <c r="G5428" s="596" t="s">
        <v>241</v>
      </c>
      <c r="H5428" s="597">
        <v>21404000</v>
      </c>
    </row>
    <row r="5429" spans="1:8">
      <c r="A5429" s="594" t="s">
        <v>132</v>
      </c>
      <c r="B5429" s="594" t="s">
        <v>1163</v>
      </c>
      <c r="C5429" s="594" t="s">
        <v>322</v>
      </c>
      <c r="D5429" s="594" t="s">
        <v>2662</v>
      </c>
      <c r="E5429" s="594" t="s">
        <v>240</v>
      </c>
      <c r="F5429" s="594" t="s">
        <v>730</v>
      </c>
      <c r="G5429" s="596" t="s">
        <v>186</v>
      </c>
      <c r="H5429" s="597">
        <v>1850000</v>
      </c>
    </row>
    <row r="5430" spans="1:8">
      <c r="A5430" s="594" t="s">
        <v>132</v>
      </c>
      <c r="B5430" s="594" t="s">
        <v>1163</v>
      </c>
      <c r="C5430" s="594" t="s">
        <v>322</v>
      </c>
      <c r="D5430" s="594" t="s">
        <v>2662</v>
      </c>
      <c r="E5430" s="594" t="s">
        <v>240</v>
      </c>
      <c r="F5430" s="594" t="s">
        <v>597</v>
      </c>
      <c r="G5430" s="596" t="s">
        <v>2682</v>
      </c>
      <c r="H5430" s="597">
        <v>80000</v>
      </c>
    </row>
    <row r="5431" spans="1:8">
      <c r="A5431" s="594" t="s">
        <v>132</v>
      </c>
      <c r="B5431" s="594" t="s">
        <v>1163</v>
      </c>
      <c r="C5431" s="594" t="s">
        <v>322</v>
      </c>
      <c r="D5431" s="594" t="s">
        <v>2662</v>
      </c>
      <c r="E5431" s="594" t="s">
        <v>240</v>
      </c>
      <c r="F5431" s="594" t="s">
        <v>735</v>
      </c>
      <c r="G5431" s="596" t="s">
        <v>193</v>
      </c>
      <c r="H5431" s="597">
        <v>19474000</v>
      </c>
    </row>
    <row r="5432" spans="1:8">
      <c r="A5432" s="594" t="s">
        <v>132</v>
      </c>
      <c r="B5432" s="594" t="s">
        <v>1163</v>
      </c>
      <c r="C5432" s="594" t="s">
        <v>322</v>
      </c>
      <c r="D5432" s="594" t="s">
        <v>2662</v>
      </c>
      <c r="E5432" s="594" t="s">
        <v>183</v>
      </c>
      <c r="F5432" s="595" t="s">
        <v>411</v>
      </c>
      <c r="G5432" s="596" t="s">
        <v>184</v>
      </c>
      <c r="H5432" s="597">
        <v>149029000</v>
      </c>
    </row>
    <row r="5433" spans="1:8">
      <c r="A5433" s="594" t="s">
        <v>132</v>
      </c>
      <c r="B5433" s="594" t="s">
        <v>1163</v>
      </c>
      <c r="C5433" s="594" t="s">
        <v>322</v>
      </c>
      <c r="D5433" s="594" t="s">
        <v>2662</v>
      </c>
      <c r="E5433" s="594" t="s">
        <v>183</v>
      </c>
      <c r="F5433" s="594" t="s">
        <v>587</v>
      </c>
      <c r="G5433" s="596" t="s">
        <v>588</v>
      </c>
      <c r="H5433" s="597">
        <v>49689000</v>
      </c>
    </row>
    <row r="5434" spans="1:8">
      <c r="A5434" s="594" t="s">
        <v>132</v>
      </c>
      <c r="B5434" s="594" t="s">
        <v>1163</v>
      </c>
      <c r="C5434" s="594" t="s">
        <v>322</v>
      </c>
      <c r="D5434" s="594" t="s">
        <v>2662</v>
      </c>
      <c r="E5434" s="594" t="s">
        <v>183</v>
      </c>
      <c r="F5434" s="594" t="s">
        <v>736</v>
      </c>
      <c r="G5434" s="596" t="s">
        <v>737</v>
      </c>
      <c r="H5434" s="597">
        <v>30150000</v>
      </c>
    </row>
    <row r="5435" spans="1:8">
      <c r="A5435" s="594" t="s">
        <v>132</v>
      </c>
      <c r="B5435" s="594" t="s">
        <v>1163</v>
      </c>
      <c r="C5435" s="594" t="s">
        <v>322</v>
      </c>
      <c r="D5435" s="594" t="s">
        <v>2662</v>
      </c>
      <c r="E5435" s="594" t="s">
        <v>183</v>
      </c>
      <c r="F5435" s="594" t="s">
        <v>185</v>
      </c>
      <c r="G5435" s="596" t="s">
        <v>186</v>
      </c>
      <c r="H5435" s="597">
        <v>34990000</v>
      </c>
    </row>
    <row r="5436" spans="1:8">
      <c r="A5436" s="594" t="s">
        <v>132</v>
      </c>
      <c r="B5436" s="594" t="s">
        <v>1163</v>
      </c>
      <c r="C5436" s="594" t="s">
        <v>322</v>
      </c>
      <c r="D5436" s="594" t="s">
        <v>2662</v>
      </c>
      <c r="E5436" s="594" t="s">
        <v>183</v>
      </c>
      <c r="F5436" s="594" t="s">
        <v>187</v>
      </c>
      <c r="G5436" s="596" t="s">
        <v>2683</v>
      </c>
      <c r="H5436" s="597">
        <v>34200000</v>
      </c>
    </row>
    <row r="5437" spans="1:8">
      <c r="A5437" s="594" t="s">
        <v>132</v>
      </c>
      <c r="B5437" s="594" t="s">
        <v>1163</v>
      </c>
      <c r="C5437" s="594" t="s">
        <v>322</v>
      </c>
      <c r="D5437" s="594" t="s">
        <v>2662</v>
      </c>
      <c r="E5437" s="594" t="s">
        <v>738</v>
      </c>
      <c r="F5437" s="595" t="s">
        <v>411</v>
      </c>
      <c r="G5437" s="596" t="s">
        <v>739</v>
      </c>
      <c r="H5437" s="597">
        <v>57641000</v>
      </c>
    </row>
    <row r="5438" spans="1:8">
      <c r="A5438" s="594" t="s">
        <v>132</v>
      </c>
      <c r="B5438" s="594" t="s">
        <v>1163</v>
      </c>
      <c r="C5438" s="594" t="s">
        <v>322</v>
      </c>
      <c r="D5438" s="594" t="s">
        <v>2662</v>
      </c>
      <c r="E5438" s="594" t="s">
        <v>738</v>
      </c>
      <c r="F5438" s="594" t="s">
        <v>296</v>
      </c>
      <c r="G5438" s="596" t="s">
        <v>297</v>
      </c>
      <c r="H5438" s="597">
        <v>14500000</v>
      </c>
    </row>
    <row r="5439" spans="1:8">
      <c r="A5439" s="594" t="s">
        <v>132</v>
      </c>
      <c r="B5439" s="594" t="s">
        <v>1163</v>
      </c>
      <c r="C5439" s="594" t="s">
        <v>322</v>
      </c>
      <c r="D5439" s="594" t="s">
        <v>2662</v>
      </c>
      <c r="E5439" s="594" t="s">
        <v>738</v>
      </c>
      <c r="F5439" s="594" t="s">
        <v>742</v>
      </c>
      <c r="G5439" s="596" t="s">
        <v>743</v>
      </c>
      <c r="H5439" s="597">
        <v>43141000</v>
      </c>
    </row>
    <row r="5440" spans="1:8">
      <c r="A5440" s="594" t="s">
        <v>132</v>
      </c>
      <c r="B5440" s="594" t="s">
        <v>1163</v>
      </c>
      <c r="C5440" s="594" t="s">
        <v>322</v>
      </c>
      <c r="D5440" s="594" t="s">
        <v>2662</v>
      </c>
      <c r="E5440" s="594" t="s">
        <v>744</v>
      </c>
      <c r="F5440" s="595" t="s">
        <v>411</v>
      </c>
      <c r="G5440" s="596" t="s">
        <v>2686</v>
      </c>
      <c r="H5440" s="597">
        <v>163980000</v>
      </c>
    </row>
    <row r="5441" spans="1:8">
      <c r="A5441" s="594" t="s">
        <v>132</v>
      </c>
      <c r="B5441" s="594" t="s">
        <v>1163</v>
      </c>
      <c r="C5441" s="594" t="s">
        <v>322</v>
      </c>
      <c r="D5441" s="594" t="s">
        <v>2662</v>
      </c>
      <c r="E5441" s="594" t="s">
        <v>744</v>
      </c>
      <c r="F5441" s="594" t="s">
        <v>1061</v>
      </c>
      <c r="G5441" s="596" t="s">
        <v>2729</v>
      </c>
      <c r="H5441" s="597">
        <v>66446719</v>
      </c>
    </row>
    <row r="5442" spans="1:8">
      <c r="A5442" s="594" t="s">
        <v>132</v>
      </c>
      <c r="B5442" s="594" t="s">
        <v>1163</v>
      </c>
      <c r="C5442" s="594" t="s">
        <v>322</v>
      </c>
      <c r="D5442" s="594" t="s">
        <v>2662</v>
      </c>
      <c r="E5442" s="594" t="s">
        <v>744</v>
      </c>
      <c r="F5442" s="594" t="s">
        <v>7</v>
      </c>
      <c r="G5442" s="596" t="s">
        <v>8</v>
      </c>
      <c r="H5442" s="597">
        <v>34090000</v>
      </c>
    </row>
    <row r="5443" spans="1:8">
      <c r="A5443" s="594" t="s">
        <v>132</v>
      </c>
      <c r="B5443" s="594" t="s">
        <v>1163</v>
      </c>
      <c r="C5443" s="594" t="s">
        <v>322</v>
      </c>
      <c r="D5443" s="594" t="s">
        <v>2662</v>
      </c>
      <c r="E5443" s="594" t="s">
        <v>744</v>
      </c>
      <c r="F5443" s="594" t="s">
        <v>572</v>
      </c>
      <c r="G5443" s="596" t="s">
        <v>2689</v>
      </c>
      <c r="H5443" s="597">
        <v>22948281</v>
      </c>
    </row>
    <row r="5444" spans="1:8">
      <c r="A5444" s="594" t="s">
        <v>132</v>
      </c>
      <c r="B5444" s="594" t="s">
        <v>1163</v>
      </c>
      <c r="C5444" s="594" t="s">
        <v>322</v>
      </c>
      <c r="D5444" s="594" t="s">
        <v>2662</v>
      </c>
      <c r="E5444" s="594" t="s">
        <v>744</v>
      </c>
      <c r="F5444" s="594" t="s">
        <v>746</v>
      </c>
      <c r="G5444" s="596" t="s">
        <v>2690</v>
      </c>
      <c r="H5444" s="597">
        <v>27524000</v>
      </c>
    </row>
    <row r="5445" spans="1:8">
      <c r="A5445" s="594" t="s">
        <v>132</v>
      </c>
      <c r="B5445" s="594" t="s">
        <v>1163</v>
      </c>
      <c r="C5445" s="594" t="s">
        <v>322</v>
      </c>
      <c r="D5445" s="594" t="s">
        <v>2662</v>
      </c>
      <c r="E5445" s="594" t="s">
        <v>744</v>
      </c>
      <c r="F5445" s="594" t="s">
        <v>11</v>
      </c>
      <c r="G5445" s="596" t="s">
        <v>2691</v>
      </c>
      <c r="H5445" s="597">
        <v>12971000</v>
      </c>
    </row>
    <row r="5446" spans="1:8">
      <c r="A5446" s="594" t="s">
        <v>132</v>
      </c>
      <c r="B5446" s="594" t="s">
        <v>1163</v>
      </c>
      <c r="C5446" s="594" t="s">
        <v>322</v>
      </c>
      <c r="D5446" s="594" t="s">
        <v>2662</v>
      </c>
      <c r="E5446" s="594" t="s">
        <v>2692</v>
      </c>
      <c r="F5446" s="595" t="s">
        <v>411</v>
      </c>
      <c r="G5446" s="596" t="s">
        <v>2693</v>
      </c>
      <c r="H5446" s="597">
        <v>158902000</v>
      </c>
    </row>
    <row r="5447" spans="1:8">
      <c r="A5447" s="594" t="s">
        <v>132</v>
      </c>
      <c r="B5447" s="594" t="s">
        <v>1163</v>
      </c>
      <c r="C5447" s="594" t="s">
        <v>322</v>
      </c>
      <c r="D5447" s="594" t="s">
        <v>2662</v>
      </c>
      <c r="E5447" s="594" t="s">
        <v>2692</v>
      </c>
      <c r="F5447" s="594" t="s">
        <v>2722</v>
      </c>
      <c r="G5447" s="596" t="s">
        <v>2690</v>
      </c>
      <c r="H5447" s="597">
        <v>129152000</v>
      </c>
    </row>
    <row r="5448" spans="1:8">
      <c r="A5448" s="594" t="s">
        <v>132</v>
      </c>
      <c r="B5448" s="594" t="s">
        <v>1163</v>
      </c>
      <c r="C5448" s="594" t="s">
        <v>322</v>
      </c>
      <c r="D5448" s="594" t="s">
        <v>2662</v>
      </c>
      <c r="E5448" s="594" t="s">
        <v>2692</v>
      </c>
      <c r="F5448" s="594" t="s">
        <v>2694</v>
      </c>
      <c r="G5448" s="596" t="s">
        <v>2689</v>
      </c>
      <c r="H5448" s="597">
        <v>21500000</v>
      </c>
    </row>
    <row r="5449" spans="1:8">
      <c r="A5449" s="594" t="s">
        <v>132</v>
      </c>
      <c r="B5449" s="594" t="s">
        <v>1163</v>
      </c>
      <c r="C5449" s="594" t="s">
        <v>322</v>
      </c>
      <c r="D5449" s="594" t="s">
        <v>2662</v>
      </c>
      <c r="E5449" s="594" t="s">
        <v>2692</v>
      </c>
      <c r="F5449" s="594" t="s">
        <v>2730</v>
      </c>
      <c r="G5449" s="596" t="s">
        <v>2731</v>
      </c>
      <c r="H5449" s="597">
        <v>8250000</v>
      </c>
    </row>
    <row r="5450" spans="1:8">
      <c r="A5450" s="594" t="s">
        <v>132</v>
      </c>
      <c r="B5450" s="594" t="s">
        <v>1163</v>
      </c>
      <c r="C5450" s="594" t="s">
        <v>322</v>
      </c>
      <c r="D5450" s="594" t="s">
        <v>2662</v>
      </c>
      <c r="E5450" s="594" t="s">
        <v>189</v>
      </c>
      <c r="F5450" s="595" t="s">
        <v>411</v>
      </c>
      <c r="G5450" s="596" t="s">
        <v>190</v>
      </c>
      <c r="H5450" s="597">
        <v>51379000</v>
      </c>
    </row>
    <row r="5451" spans="1:8">
      <c r="A5451" s="594" t="s">
        <v>132</v>
      </c>
      <c r="B5451" s="594" t="s">
        <v>1163</v>
      </c>
      <c r="C5451" s="594" t="s">
        <v>322</v>
      </c>
      <c r="D5451" s="594" t="s">
        <v>2662</v>
      </c>
      <c r="E5451" s="594" t="s">
        <v>189</v>
      </c>
      <c r="F5451" s="594" t="s">
        <v>773</v>
      </c>
      <c r="G5451" s="596" t="s">
        <v>2695</v>
      </c>
      <c r="H5451" s="597">
        <v>4610000</v>
      </c>
    </row>
    <row r="5452" spans="1:8">
      <c r="A5452" s="594" t="s">
        <v>132</v>
      </c>
      <c r="B5452" s="594" t="s">
        <v>1163</v>
      </c>
      <c r="C5452" s="594" t="s">
        <v>322</v>
      </c>
      <c r="D5452" s="594" t="s">
        <v>2662</v>
      </c>
      <c r="E5452" s="594" t="s">
        <v>189</v>
      </c>
      <c r="F5452" s="594" t="s">
        <v>13</v>
      </c>
      <c r="G5452" s="596" t="s">
        <v>2732</v>
      </c>
      <c r="H5452" s="597">
        <v>2300000</v>
      </c>
    </row>
    <row r="5453" spans="1:8">
      <c r="A5453" s="594" t="s">
        <v>132</v>
      </c>
      <c r="B5453" s="594" t="s">
        <v>1163</v>
      </c>
      <c r="C5453" s="594" t="s">
        <v>322</v>
      </c>
      <c r="D5453" s="594" t="s">
        <v>2662</v>
      </c>
      <c r="E5453" s="594" t="s">
        <v>189</v>
      </c>
      <c r="F5453" s="594" t="s">
        <v>37</v>
      </c>
      <c r="G5453" s="596" t="s">
        <v>2696</v>
      </c>
      <c r="H5453" s="597">
        <v>39219000</v>
      </c>
    </row>
    <row r="5454" spans="1:8">
      <c r="A5454" s="594" t="s">
        <v>132</v>
      </c>
      <c r="B5454" s="594" t="s">
        <v>1163</v>
      </c>
      <c r="C5454" s="594" t="s">
        <v>322</v>
      </c>
      <c r="D5454" s="594" t="s">
        <v>2662</v>
      </c>
      <c r="E5454" s="594" t="s">
        <v>189</v>
      </c>
      <c r="F5454" s="594" t="s">
        <v>192</v>
      </c>
      <c r="G5454" s="596" t="s">
        <v>195</v>
      </c>
      <c r="H5454" s="597">
        <v>5250000</v>
      </c>
    </row>
    <row r="5455" spans="1:8">
      <c r="A5455" s="594" t="s">
        <v>132</v>
      </c>
      <c r="B5455" s="594" t="s">
        <v>1163</v>
      </c>
      <c r="C5455" s="594" t="s">
        <v>322</v>
      </c>
      <c r="D5455" s="594" t="s">
        <v>2662</v>
      </c>
      <c r="E5455" s="594" t="s">
        <v>2697</v>
      </c>
      <c r="F5455" s="595" t="s">
        <v>411</v>
      </c>
      <c r="G5455" s="596" t="s">
        <v>2698</v>
      </c>
      <c r="H5455" s="597">
        <v>7800000</v>
      </c>
    </row>
    <row r="5456" spans="1:8">
      <c r="A5456" s="594" t="s">
        <v>132</v>
      </c>
      <c r="B5456" s="594" t="s">
        <v>1163</v>
      </c>
      <c r="C5456" s="594" t="s">
        <v>322</v>
      </c>
      <c r="D5456" s="594" t="s">
        <v>2662</v>
      </c>
      <c r="E5456" s="594" t="s">
        <v>2697</v>
      </c>
      <c r="F5456" s="594" t="s">
        <v>2699</v>
      </c>
      <c r="G5456" s="596" t="s">
        <v>2700</v>
      </c>
      <c r="H5456" s="597">
        <v>7800000</v>
      </c>
    </row>
    <row r="5457" spans="1:8">
      <c r="A5457" s="594" t="s">
        <v>132</v>
      </c>
      <c r="B5457" s="594" t="s">
        <v>1163</v>
      </c>
      <c r="C5457" s="594" t="s">
        <v>322</v>
      </c>
      <c r="D5457" s="594" t="s">
        <v>2662</v>
      </c>
      <c r="E5457" s="594" t="s">
        <v>194</v>
      </c>
      <c r="F5457" s="595" t="s">
        <v>411</v>
      </c>
      <c r="G5457" s="596" t="s">
        <v>195</v>
      </c>
      <c r="H5457" s="597">
        <v>463862900</v>
      </c>
    </row>
    <row r="5458" spans="1:8">
      <c r="A5458" s="594" t="s">
        <v>132</v>
      </c>
      <c r="B5458" s="594" t="s">
        <v>1163</v>
      </c>
      <c r="C5458" s="594" t="s">
        <v>322</v>
      </c>
      <c r="D5458" s="594" t="s">
        <v>2662</v>
      </c>
      <c r="E5458" s="594" t="s">
        <v>194</v>
      </c>
      <c r="F5458" s="594" t="s">
        <v>15</v>
      </c>
      <c r="G5458" s="596" t="s">
        <v>2701</v>
      </c>
      <c r="H5458" s="597">
        <v>6180000</v>
      </c>
    </row>
    <row r="5459" spans="1:8">
      <c r="A5459" s="594" t="s">
        <v>132</v>
      </c>
      <c r="B5459" s="594" t="s">
        <v>1163</v>
      </c>
      <c r="C5459" s="594" t="s">
        <v>322</v>
      </c>
      <c r="D5459" s="594" t="s">
        <v>2662</v>
      </c>
      <c r="E5459" s="594" t="s">
        <v>194</v>
      </c>
      <c r="F5459" s="594" t="s">
        <v>39</v>
      </c>
      <c r="G5459" s="596" t="s">
        <v>2702</v>
      </c>
      <c r="H5459" s="597">
        <v>77283900</v>
      </c>
    </row>
    <row r="5460" spans="1:8">
      <c r="A5460" s="594" t="s">
        <v>132</v>
      </c>
      <c r="B5460" s="594" t="s">
        <v>1163</v>
      </c>
      <c r="C5460" s="594" t="s">
        <v>322</v>
      </c>
      <c r="D5460" s="594" t="s">
        <v>2662</v>
      </c>
      <c r="E5460" s="594" t="s">
        <v>194</v>
      </c>
      <c r="F5460" s="594" t="s">
        <v>198</v>
      </c>
      <c r="G5460" s="596" t="s">
        <v>199</v>
      </c>
      <c r="H5460" s="597">
        <v>298932000</v>
      </c>
    </row>
    <row r="5461" spans="1:8">
      <c r="A5461" s="594" t="s">
        <v>132</v>
      </c>
      <c r="B5461" s="594" t="s">
        <v>1163</v>
      </c>
      <c r="C5461" s="594" t="s">
        <v>322</v>
      </c>
      <c r="D5461" s="594" t="s">
        <v>2662</v>
      </c>
      <c r="E5461" s="594" t="s">
        <v>194</v>
      </c>
      <c r="F5461" s="594" t="s">
        <v>200</v>
      </c>
      <c r="G5461" s="596" t="s">
        <v>201</v>
      </c>
      <c r="H5461" s="597">
        <v>81467000</v>
      </c>
    </row>
    <row r="5462" spans="1:8">
      <c r="A5462" s="594" t="s">
        <v>132</v>
      </c>
      <c r="B5462" s="594" t="s">
        <v>1163</v>
      </c>
      <c r="C5462" s="594" t="s">
        <v>322</v>
      </c>
      <c r="D5462" s="594" t="s">
        <v>2662</v>
      </c>
      <c r="E5462" s="594" t="s">
        <v>573</v>
      </c>
      <c r="F5462" s="595" t="s">
        <v>411</v>
      </c>
      <c r="G5462" s="596" t="s">
        <v>2703</v>
      </c>
      <c r="H5462" s="597">
        <v>37468000</v>
      </c>
    </row>
    <row r="5463" spans="1:8">
      <c r="A5463" s="594" t="s">
        <v>132</v>
      </c>
      <c r="B5463" s="594" t="s">
        <v>1163</v>
      </c>
      <c r="C5463" s="594" t="s">
        <v>322</v>
      </c>
      <c r="D5463" s="594" t="s">
        <v>2662</v>
      </c>
      <c r="E5463" s="594" t="s">
        <v>573</v>
      </c>
      <c r="F5463" s="594" t="s">
        <v>574</v>
      </c>
      <c r="G5463" s="596" t="s">
        <v>2704</v>
      </c>
      <c r="H5463" s="597">
        <v>37468000</v>
      </c>
    </row>
    <row r="5464" spans="1:8">
      <c r="A5464" s="594" t="s">
        <v>132</v>
      </c>
      <c r="B5464" s="594" t="s">
        <v>1163</v>
      </c>
      <c r="C5464" s="594" t="s">
        <v>322</v>
      </c>
      <c r="D5464" s="594" t="s">
        <v>2662</v>
      </c>
      <c r="E5464" s="594" t="s">
        <v>550</v>
      </c>
      <c r="F5464" s="595" t="s">
        <v>411</v>
      </c>
      <c r="G5464" s="596" t="s">
        <v>2705</v>
      </c>
      <c r="H5464" s="597">
        <v>38123200</v>
      </c>
    </row>
    <row r="5465" spans="1:8">
      <c r="A5465" s="594" t="s">
        <v>132</v>
      </c>
      <c r="B5465" s="594" t="s">
        <v>1163</v>
      </c>
      <c r="C5465" s="594" t="s">
        <v>322</v>
      </c>
      <c r="D5465" s="594" t="s">
        <v>2662</v>
      </c>
      <c r="E5465" s="594" t="s">
        <v>550</v>
      </c>
      <c r="F5465" s="594" t="s">
        <v>2706</v>
      </c>
      <c r="G5465" s="596" t="s">
        <v>72</v>
      </c>
      <c r="H5465" s="597">
        <v>38123200</v>
      </c>
    </row>
    <row r="5466" spans="1:8">
      <c r="A5466" s="594" t="s">
        <v>132</v>
      </c>
      <c r="B5466" s="594" t="s">
        <v>1348</v>
      </c>
      <c r="C5466" s="595" t="s">
        <v>411</v>
      </c>
      <c r="D5466" s="595" t="s">
        <v>411</v>
      </c>
      <c r="E5466" s="595" t="s">
        <v>411</v>
      </c>
      <c r="F5466" s="595" t="s">
        <v>411</v>
      </c>
      <c r="G5466" s="596" t="s">
        <v>2863</v>
      </c>
      <c r="H5466" s="597">
        <v>176938193138</v>
      </c>
    </row>
    <row r="5467" spans="1:8">
      <c r="A5467" s="594" t="s">
        <v>132</v>
      </c>
      <c r="B5467" s="594" t="s">
        <v>1348</v>
      </c>
      <c r="C5467" s="594" t="s">
        <v>570</v>
      </c>
      <c r="D5467" s="595" t="s">
        <v>411</v>
      </c>
      <c r="E5467" s="595" t="s">
        <v>411</v>
      </c>
      <c r="F5467" s="595" t="s">
        <v>411</v>
      </c>
      <c r="G5467" s="596" t="s">
        <v>2711</v>
      </c>
      <c r="H5467" s="597">
        <v>13166378000</v>
      </c>
    </row>
    <row r="5468" spans="1:8">
      <c r="A5468" s="594" t="s">
        <v>132</v>
      </c>
      <c r="B5468" s="594" t="s">
        <v>1348</v>
      </c>
      <c r="C5468" s="594" t="s">
        <v>570</v>
      </c>
      <c r="D5468" s="594" t="s">
        <v>2713</v>
      </c>
      <c r="E5468" s="595" t="s">
        <v>411</v>
      </c>
      <c r="F5468" s="595" t="s">
        <v>411</v>
      </c>
      <c r="G5468" s="596" t="s">
        <v>2714</v>
      </c>
      <c r="H5468" s="597">
        <v>13166378000</v>
      </c>
    </row>
    <row r="5469" spans="1:8">
      <c r="A5469" s="594" t="s">
        <v>132</v>
      </c>
      <c r="B5469" s="594" t="s">
        <v>1348</v>
      </c>
      <c r="C5469" s="594" t="s">
        <v>570</v>
      </c>
      <c r="D5469" s="594" t="s">
        <v>2713</v>
      </c>
      <c r="E5469" s="594" t="s">
        <v>142</v>
      </c>
      <c r="F5469" s="595" t="s">
        <v>411</v>
      </c>
      <c r="G5469" s="596" t="s">
        <v>143</v>
      </c>
      <c r="H5469" s="597">
        <v>2772189317</v>
      </c>
    </row>
    <row r="5470" spans="1:8">
      <c r="A5470" s="594" t="s">
        <v>132</v>
      </c>
      <c r="B5470" s="594" t="s">
        <v>1348</v>
      </c>
      <c r="C5470" s="594" t="s">
        <v>570</v>
      </c>
      <c r="D5470" s="594" t="s">
        <v>2713</v>
      </c>
      <c r="E5470" s="594" t="s">
        <v>142</v>
      </c>
      <c r="F5470" s="594" t="s">
        <v>144</v>
      </c>
      <c r="G5470" s="596" t="s">
        <v>2664</v>
      </c>
      <c r="H5470" s="597">
        <v>2772189317</v>
      </c>
    </row>
    <row r="5471" spans="1:8">
      <c r="A5471" s="594" t="s">
        <v>132</v>
      </c>
      <c r="B5471" s="594" t="s">
        <v>1348</v>
      </c>
      <c r="C5471" s="594" t="s">
        <v>570</v>
      </c>
      <c r="D5471" s="594" t="s">
        <v>2713</v>
      </c>
      <c r="E5471" s="594" t="s">
        <v>202</v>
      </c>
      <c r="F5471" s="595" t="s">
        <v>411</v>
      </c>
      <c r="G5471" s="596" t="s">
        <v>2719</v>
      </c>
      <c r="H5471" s="597">
        <v>157448400</v>
      </c>
    </row>
    <row r="5472" spans="1:8">
      <c r="A5472" s="594" t="s">
        <v>132</v>
      </c>
      <c r="B5472" s="594" t="s">
        <v>1348</v>
      </c>
      <c r="C5472" s="594" t="s">
        <v>570</v>
      </c>
      <c r="D5472" s="594" t="s">
        <v>2713</v>
      </c>
      <c r="E5472" s="594" t="s">
        <v>202</v>
      </c>
      <c r="F5472" s="594" t="s">
        <v>767</v>
      </c>
      <c r="G5472" s="596" t="s">
        <v>2720</v>
      </c>
      <c r="H5472" s="597">
        <v>157448400</v>
      </c>
    </row>
    <row r="5473" spans="1:8">
      <c r="A5473" s="594" t="s">
        <v>132</v>
      </c>
      <c r="B5473" s="594" t="s">
        <v>1348</v>
      </c>
      <c r="C5473" s="594" t="s">
        <v>570</v>
      </c>
      <c r="D5473" s="594" t="s">
        <v>2713</v>
      </c>
      <c r="E5473" s="594" t="s">
        <v>148</v>
      </c>
      <c r="F5473" s="595" t="s">
        <v>411</v>
      </c>
      <c r="G5473" s="596" t="s">
        <v>149</v>
      </c>
      <c r="H5473" s="597">
        <v>1464167495</v>
      </c>
    </row>
    <row r="5474" spans="1:8">
      <c r="A5474" s="594" t="s">
        <v>132</v>
      </c>
      <c r="B5474" s="594" t="s">
        <v>1348</v>
      </c>
      <c r="C5474" s="594" t="s">
        <v>570</v>
      </c>
      <c r="D5474" s="594" t="s">
        <v>2713</v>
      </c>
      <c r="E5474" s="594" t="s">
        <v>148</v>
      </c>
      <c r="F5474" s="594" t="s">
        <v>223</v>
      </c>
      <c r="G5474" s="596" t="s">
        <v>224</v>
      </c>
      <c r="H5474" s="597">
        <v>145000000</v>
      </c>
    </row>
    <row r="5475" spans="1:8">
      <c r="A5475" s="594" t="s">
        <v>132</v>
      </c>
      <c r="B5475" s="594" t="s">
        <v>1348</v>
      </c>
      <c r="C5475" s="594" t="s">
        <v>570</v>
      </c>
      <c r="D5475" s="594" t="s">
        <v>2713</v>
      </c>
      <c r="E5475" s="594" t="s">
        <v>148</v>
      </c>
      <c r="F5475" s="594" t="s">
        <v>1075</v>
      </c>
      <c r="G5475" s="596" t="s">
        <v>2666</v>
      </c>
      <c r="H5475" s="597">
        <v>132546295</v>
      </c>
    </row>
    <row r="5476" spans="1:8">
      <c r="A5476" s="594" t="s">
        <v>132</v>
      </c>
      <c r="B5476" s="594" t="s">
        <v>1348</v>
      </c>
      <c r="C5476" s="594" t="s">
        <v>570</v>
      </c>
      <c r="D5476" s="594" t="s">
        <v>2713</v>
      </c>
      <c r="E5476" s="594" t="s">
        <v>148</v>
      </c>
      <c r="F5476" s="594" t="s">
        <v>26</v>
      </c>
      <c r="G5476" s="596" t="s">
        <v>2727</v>
      </c>
      <c r="H5476" s="597">
        <v>3228000</v>
      </c>
    </row>
    <row r="5477" spans="1:8">
      <c r="A5477" s="594" t="s">
        <v>132</v>
      </c>
      <c r="B5477" s="594" t="s">
        <v>1348</v>
      </c>
      <c r="C5477" s="594" t="s">
        <v>570</v>
      </c>
      <c r="D5477" s="594" t="s">
        <v>2713</v>
      </c>
      <c r="E5477" s="594" t="s">
        <v>148</v>
      </c>
      <c r="F5477" s="594" t="s">
        <v>593</v>
      </c>
      <c r="G5477" s="596" t="s">
        <v>594</v>
      </c>
      <c r="H5477" s="597">
        <v>857247210</v>
      </c>
    </row>
    <row r="5478" spans="1:8">
      <c r="A5478" s="594" t="s">
        <v>132</v>
      </c>
      <c r="B5478" s="594" t="s">
        <v>1348</v>
      </c>
      <c r="C5478" s="594" t="s">
        <v>570</v>
      </c>
      <c r="D5478" s="594" t="s">
        <v>2713</v>
      </c>
      <c r="E5478" s="594" t="s">
        <v>148</v>
      </c>
      <c r="F5478" s="594" t="s">
        <v>150</v>
      </c>
      <c r="G5478" s="596" t="s">
        <v>151</v>
      </c>
      <c r="H5478" s="597">
        <v>6456000</v>
      </c>
    </row>
    <row r="5479" spans="1:8">
      <c r="A5479" s="594" t="s">
        <v>132</v>
      </c>
      <c r="B5479" s="594" t="s">
        <v>1348</v>
      </c>
      <c r="C5479" s="594" t="s">
        <v>570</v>
      </c>
      <c r="D5479" s="594" t="s">
        <v>2713</v>
      </c>
      <c r="E5479" s="594" t="s">
        <v>148</v>
      </c>
      <c r="F5479" s="594" t="s">
        <v>605</v>
      </c>
      <c r="G5479" s="596" t="s">
        <v>2668</v>
      </c>
      <c r="H5479" s="597">
        <v>292109926</v>
      </c>
    </row>
    <row r="5480" spans="1:8">
      <c r="A5480" s="594" t="s">
        <v>132</v>
      </c>
      <c r="B5480" s="594" t="s">
        <v>1348</v>
      </c>
      <c r="C5480" s="594" t="s">
        <v>570</v>
      </c>
      <c r="D5480" s="594" t="s">
        <v>2713</v>
      </c>
      <c r="E5480" s="594" t="s">
        <v>148</v>
      </c>
      <c r="F5480" s="594" t="s">
        <v>227</v>
      </c>
      <c r="G5480" s="596" t="s">
        <v>2669</v>
      </c>
      <c r="H5480" s="597">
        <v>27580064</v>
      </c>
    </row>
    <row r="5481" spans="1:8">
      <c r="A5481" s="594" t="s">
        <v>132</v>
      </c>
      <c r="B5481" s="594" t="s">
        <v>1348</v>
      </c>
      <c r="C5481" s="594" t="s">
        <v>570</v>
      </c>
      <c r="D5481" s="594" t="s">
        <v>2713</v>
      </c>
      <c r="E5481" s="594" t="s">
        <v>475</v>
      </c>
      <c r="F5481" s="595" t="s">
        <v>411</v>
      </c>
      <c r="G5481" s="596" t="s">
        <v>2806</v>
      </c>
      <c r="H5481" s="597">
        <v>861200000</v>
      </c>
    </row>
    <row r="5482" spans="1:8">
      <c r="A5482" s="594" t="s">
        <v>132</v>
      </c>
      <c r="B5482" s="594" t="s">
        <v>1348</v>
      </c>
      <c r="C5482" s="594" t="s">
        <v>570</v>
      </c>
      <c r="D5482" s="594" t="s">
        <v>2713</v>
      </c>
      <c r="E5482" s="594" t="s">
        <v>475</v>
      </c>
      <c r="F5482" s="594" t="s">
        <v>476</v>
      </c>
      <c r="G5482" s="596" t="s">
        <v>477</v>
      </c>
      <c r="H5482" s="597">
        <v>861200000</v>
      </c>
    </row>
    <row r="5483" spans="1:8">
      <c r="A5483" s="594" t="s">
        <v>132</v>
      </c>
      <c r="B5483" s="594" t="s">
        <v>1348</v>
      </c>
      <c r="C5483" s="594" t="s">
        <v>570</v>
      </c>
      <c r="D5483" s="594" t="s">
        <v>2713</v>
      </c>
      <c r="E5483" s="594" t="s">
        <v>152</v>
      </c>
      <c r="F5483" s="595" t="s">
        <v>411</v>
      </c>
      <c r="G5483" s="596" t="s">
        <v>153</v>
      </c>
      <c r="H5483" s="597">
        <v>462105000</v>
      </c>
    </row>
    <row r="5484" spans="1:8">
      <c r="A5484" s="594" t="s">
        <v>132</v>
      </c>
      <c r="B5484" s="594" t="s">
        <v>1348</v>
      </c>
      <c r="C5484" s="594" t="s">
        <v>570</v>
      </c>
      <c r="D5484" s="594" t="s">
        <v>2713</v>
      </c>
      <c r="E5484" s="594" t="s">
        <v>152</v>
      </c>
      <c r="F5484" s="594" t="s">
        <v>606</v>
      </c>
      <c r="G5484" s="596" t="s">
        <v>195</v>
      </c>
      <c r="H5484" s="597">
        <v>462105000</v>
      </c>
    </row>
    <row r="5485" spans="1:8">
      <c r="A5485" s="594" t="s">
        <v>132</v>
      </c>
      <c r="B5485" s="594" t="s">
        <v>1348</v>
      </c>
      <c r="C5485" s="594" t="s">
        <v>570</v>
      </c>
      <c r="D5485" s="594" t="s">
        <v>2713</v>
      </c>
      <c r="E5485" s="594" t="s">
        <v>156</v>
      </c>
      <c r="F5485" s="595" t="s">
        <v>411</v>
      </c>
      <c r="G5485" s="596" t="s">
        <v>514</v>
      </c>
      <c r="H5485" s="597">
        <v>811314083</v>
      </c>
    </row>
    <row r="5486" spans="1:8">
      <c r="A5486" s="594" t="s">
        <v>132</v>
      </c>
      <c r="B5486" s="594" t="s">
        <v>1348</v>
      </c>
      <c r="C5486" s="594" t="s">
        <v>570</v>
      </c>
      <c r="D5486" s="594" t="s">
        <v>2713</v>
      </c>
      <c r="E5486" s="594" t="s">
        <v>156</v>
      </c>
      <c r="F5486" s="594" t="s">
        <v>157</v>
      </c>
      <c r="G5486" s="596" t="s">
        <v>158</v>
      </c>
      <c r="H5486" s="597">
        <v>605066707</v>
      </c>
    </row>
    <row r="5487" spans="1:8">
      <c r="A5487" s="594" t="s">
        <v>132</v>
      </c>
      <c r="B5487" s="594" t="s">
        <v>1348</v>
      </c>
      <c r="C5487" s="594" t="s">
        <v>570</v>
      </c>
      <c r="D5487" s="594" t="s">
        <v>2713</v>
      </c>
      <c r="E5487" s="594" t="s">
        <v>156</v>
      </c>
      <c r="F5487" s="594" t="s">
        <v>159</v>
      </c>
      <c r="G5487" s="596" t="s">
        <v>160</v>
      </c>
      <c r="H5487" s="597">
        <v>103725705</v>
      </c>
    </row>
    <row r="5488" spans="1:8">
      <c r="A5488" s="594" t="s">
        <v>132</v>
      </c>
      <c r="B5488" s="594" t="s">
        <v>1348</v>
      </c>
      <c r="C5488" s="594" t="s">
        <v>570</v>
      </c>
      <c r="D5488" s="594" t="s">
        <v>2713</v>
      </c>
      <c r="E5488" s="594" t="s">
        <v>156</v>
      </c>
      <c r="F5488" s="594" t="s">
        <v>161</v>
      </c>
      <c r="G5488" s="596" t="s">
        <v>162</v>
      </c>
      <c r="H5488" s="597">
        <v>69150469</v>
      </c>
    </row>
    <row r="5489" spans="1:8">
      <c r="A5489" s="594" t="s">
        <v>132</v>
      </c>
      <c r="B5489" s="594" t="s">
        <v>1348</v>
      </c>
      <c r="C5489" s="594" t="s">
        <v>570</v>
      </c>
      <c r="D5489" s="594" t="s">
        <v>2713</v>
      </c>
      <c r="E5489" s="594" t="s">
        <v>156</v>
      </c>
      <c r="F5489" s="594" t="s">
        <v>1</v>
      </c>
      <c r="G5489" s="596" t="s">
        <v>2</v>
      </c>
      <c r="H5489" s="597">
        <v>33371202</v>
      </c>
    </row>
    <row r="5490" spans="1:8">
      <c r="A5490" s="594" t="s">
        <v>132</v>
      </c>
      <c r="B5490" s="594" t="s">
        <v>1348</v>
      </c>
      <c r="C5490" s="594" t="s">
        <v>570</v>
      </c>
      <c r="D5490" s="594" t="s">
        <v>2713</v>
      </c>
      <c r="E5490" s="594" t="s">
        <v>163</v>
      </c>
      <c r="F5490" s="595" t="s">
        <v>411</v>
      </c>
      <c r="G5490" s="596" t="s">
        <v>164</v>
      </c>
      <c r="H5490" s="597">
        <v>417000000</v>
      </c>
    </row>
    <row r="5491" spans="1:8">
      <c r="A5491" s="594" t="s">
        <v>132</v>
      </c>
      <c r="B5491" s="594" t="s">
        <v>1348</v>
      </c>
      <c r="C5491" s="594" t="s">
        <v>570</v>
      </c>
      <c r="D5491" s="594" t="s">
        <v>2713</v>
      </c>
      <c r="E5491" s="594" t="s">
        <v>163</v>
      </c>
      <c r="F5491" s="594" t="s">
        <v>165</v>
      </c>
      <c r="G5491" s="596" t="s">
        <v>195</v>
      </c>
      <c r="H5491" s="597">
        <v>417000000</v>
      </c>
    </row>
    <row r="5492" spans="1:8">
      <c r="A5492" s="594" t="s">
        <v>132</v>
      </c>
      <c r="B5492" s="594" t="s">
        <v>1348</v>
      </c>
      <c r="C5492" s="594" t="s">
        <v>570</v>
      </c>
      <c r="D5492" s="594" t="s">
        <v>2713</v>
      </c>
      <c r="E5492" s="594" t="s">
        <v>167</v>
      </c>
      <c r="F5492" s="595" t="s">
        <v>411</v>
      </c>
      <c r="G5492" s="596" t="s">
        <v>168</v>
      </c>
      <c r="H5492" s="597">
        <v>359434356</v>
      </c>
    </row>
    <row r="5493" spans="1:8">
      <c r="A5493" s="594" t="s">
        <v>132</v>
      </c>
      <c r="B5493" s="594" t="s">
        <v>1348</v>
      </c>
      <c r="C5493" s="594" t="s">
        <v>570</v>
      </c>
      <c r="D5493" s="594" t="s">
        <v>2713</v>
      </c>
      <c r="E5493" s="594" t="s">
        <v>167</v>
      </c>
      <c r="F5493" s="594" t="s">
        <v>228</v>
      </c>
      <c r="G5493" s="596" t="s">
        <v>2673</v>
      </c>
      <c r="H5493" s="597">
        <v>121096401</v>
      </c>
    </row>
    <row r="5494" spans="1:8">
      <c r="A5494" s="594" t="s">
        <v>132</v>
      </c>
      <c r="B5494" s="594" t="s">
        <v>1348</v>
      </c>
      <c r="C5494" s="594" t="s">
        <v>570</v>
      </c>
      <c r="D5494" s="594" t="s">
        <v>2713</v>
      </c>
      <c r="E5494" s="594" t="s">
        <v>167</v>
      </c>
      <c r="F5494" s="594" t="s">
        <v>169</v>
      </c>
      <c r="G5494" s="596" t="s">
        <v>2674</v>
      </c>
      <c r="H5494" s="597">
        <v>106269955</v>
      </c>
    </row>
    <row r="5495" spans="1:8">
      <c r="A5495" s="594" t="s">
        <v>132</v>
      </c>
      <c r="B5495" s="594" t="s">
        <v>1348</v>
      </c>
      <c r="C5495" s="594" t="s">
        <v>570</v>
      </c>
      <c r="D5495" s="594" t="s">
        <v>2713</v>
      </c>
      <c r="E5495" s="594" t="s">
        <v>167</v>
      </c>
      <c r="F5495" s="594" t="s">
        <v>230</v>
      </c>
      <c r="G5495" s="596" t="s">
        <v>2675</v>
      </c>
      <c r="H5495" s="597">
        <v>122718000</v>
      </c>
    </row>
    <row r="5496" spans="1:8">
      <c r="A5496" s="594" t="s">
        <v>132</v>
      </c>
      <c r="B5496" s="594" t="s">
        <v>1348</v>
      </c>
      <c r="C5496" s="594" t="s">
        <v>570</v>
      </c>
      <c r="D5496" s="594" t="s">
        <v>2713</v>
      </c>
      <c r="E5496" s="594" t="s">
        <v>167</v>
      </c>
      <c r="F5496" s="594" t="s">
        <v>214</v>
      </c>
      <c r="G5496" s="596" t="s">
        <v>2676</v>
      </c>
      <c r="H5496" s="597">
        <v>1860000</v>
      </c>
    </row>
    <row r="5497" spans="1:8">
      <c r="A5497" s="594" t="s">
        <v>132</v>
      </c>
      <c r="B5497" s="594" t="s">
        <v>1348</v>
      </c>
      <c r="C5497" s="594" t="s">
        <v>570</v>
      </c>
      <c r="D5497" s="594" t="s">
        <v>2713</v>
      </c>
      <c r="E5497" s="594" t="s">
        <v>167</v>
      </c>
      <c r="F5497" s="594" t="s">
        <v>232</v>
      </c>
      <c r="G5497" s="596" t="s">
        <v>195</v>
      </c>
      <c r="H5497" s="597">
        <v>7490000</v>
      </c>
    </row>
    <row r="5498" spans="1:8">
      <c r="A5498" s="594" t="s">
        <v>132</v>
      </c>
      <c r="B5498" s="594" t="s">
        <v>1348</v>
      </c>
      <c r="C5498" s="594" t="s">
        <v>570</v>
      </c>
      <c r="D5498" s="594" t="s">
        <v>2713</v>
      </c>
      <c r="E5498" s="594" t="s">
        <v>171</v>
      </c>
      <c r="F5498" s="595" t="s">
        <v>411</v>
      </c>
      <c r="G5498" s="596" t="s">
        <v>2677</v>
      </c>
      <c r="H5498" s="597">
        <v>501867000</v>
      </c>
    </row>
    <row r="5499" spans="1:8">
      <c r="A5499" s="594" t="s">
        <v>132</v>
      </c>
      <c r="B5499" s="594" t="s">
        <v>1348</v>
      </c>
      <c r="C5499" s="594" t="s">
        <v>570</v>
      </c>
      <c r="D5499" s="594" t="s">
        <v>2713</v>
      </c>
      <c r="E5499" s="594" t="s">
        <v>171</v>
      </c>
      <c r="F5499" s="594" t="s">
        <v>173</v>
      </c>
      <c r="G5499" s="596" t="s">
        <v>174</v>
      </c>
      <c r="H5499" s="597">
        <v>115642000</v>
      </c>
    </row>
    <row r="5500" spans="1:8">
      <c r="A5500" s="594" t="s">
        <v>132</v>
      </c>
      <c r="B5500" s="594" t="s">
        <v>1348</v>
      </c>
      <c r="C5500" s="594" t="s">
        <v>570</v>
      </c>
      <c r="D5500" s="594" t="s">
        <v>2713</v>
      </c>
      <c r="E5500" s="594" t="s">
        <v>171</v>
      </c>
      <c r="F5500" s="594" t="s">
        <v>216</v>
      </c>
      <c r="G5500" s="596" t="s">
        <v>217</v>
      </c>
      <c r="H5500" s="597">
        <v>242680000</v>
      </c>
    </row>
    <row r="5501" spans="1:8">
      <c r="A5501" s="594" t="s">
        <v>132</v>
      </c>
      <c r="B5501" s="594" t="s">
        <v>1348</v>
      </c>
      <c r="C5501" s="594" t="s">
        <v>570</v>
      </c>
      <c r="D5501" s="594" t="s">
        <v>2713</v>
      </c>
      <c r="E5501" s="594" t="s">
        <v>171</v>
      </c>
      <c r="F5501" s="594" t="s">
        <v>175</v>
      </c>
      <c r="G5501" s="596" t="s">
        <v>176</v>
      </c>
      <c r="H5501" s="597">
        <v>143545000</v>
      </c>
    </row>
    <row r="5502" spans="1:8">
      <c r="A5502" s="594" t="s">
        <v>132</v>
      </c>
      <c r="B5502" s="594" t="s">
        <v>1348</v>
      </c>
      <c r="C5502" s="594" t="s">
        <v>570</v>
      </c>
      <c r="D5502" s="594" t="s">
        <v>2713</v>
      </c>
      <c r="E5502" s="594" t="s">
        <v>177</v>
      </c>
      <c r="F5502" s="595" t="s">
        <v>411</v>
      </c>
      <c r="G5502" s="596" t="s">
        <v>178</v>
      </c>
      <c r="H5502" s="597">
        <v>100734312</v>
      </c>
    </row>
    <row r="5503" spans="1:8">
      <c r="A5503" s="594" t="s">
        <v>132</v>
      </c>
      <c r="B5503" s="594" t="s">
        <v>1348</v>
      </c>
      <c r="C5503" s="594" t="s">
        <v>570</v>
      </c>
      <c r="D5503" s="594" t="s">
        <v>2713</v>
      </c>
      <c r="E5503" s="594" t="s">
        <v>177</v>
      </c>
      <c r="F5503" s="594" t="s">
        <v>179</v>
      </c>
      <c r="G5503" s="596" t="s">
        <v>2679</v>
      </c>
      <c r="H5503" s="597">
        <v>9237992</v>
      </c>
    </row>
    <row r="5504" spans="1:8">
      <c r="A5504" s="594" t="s">
        <v>132</v>
      </c>
      <c r="B5504" s="594" t="s">
        <v>1348</v>
      </c>
      <c r="C5504" s="594" t="s">
        <v>570</v>
      </c>
      <c r="D5504" s="594" t="s">
        <v>2713</v>
      </c>
      <c r="E5504" s="594" t="s">
        <v>177</v>
      </c>
      <c r="F5504" s="594" t="s">
        <v>181</v>
      </c>
      <c r="G5504" s="596" t="s">
        <v>182</v>
      </c>
      <c r="H5504" s="597">
        <v>9520000</v>
      </c>
    </row>
    <row r="5505" spans="1:8">
      <c r="A5505" s="594" t="s">
        <v>132</v>
      </c>
      <c r="B5505" s="594" t="s">
        <v>1348</v>
      </c>
      <c r="C5505" s="594" t="s">
        <v>570</v>
      </c>
      <c r="D5505" s="594" t="s">
        <v>2713</v>
      </c>
      <c r="E5505" s="594" t="s">
        <v>177</v>
      </c>
      <c r="F5505" s="594" t="s">
        <v>1290</v>
      </c>
      <c r="G5505" s="596" t="s">
        <v>2721</v>
      </c>
      <c r="H5505" s="597">
        <v>37017920</v>
      </c>
    </row>
    <row r="5506" spans="1:8">
      <c r="A5506" s="594" t="s">
        <v>132</v>
      </c>
      <c r="B5506" s="594" t="s">
        <v>1348</v>
      </c>
      <c r="C5506" s="594" t="s">
        <v>570</v>
      </c>
      <c r="D5506" s="594" t="s">
        <v>2713</v>
      </c>
      <c r="E5506" s="594" t="s">
        <v>177</v>
      </c>
      <c r="F5506" s="594" t="s">
        <v>441</v>
      </c>
      <c r="G5506" s="596" t="s">
        <v>2728</v>
      </c>
      <c r="H5506" s="597">
        <v>5336000</v>
      </c>
    </row>
    <row r="5507" spans="1:8">
      <c r="A5507" s="594" t="s">
        <v>132</v>
      </c>
      <c r="B5507" s="594" t="s">
        <v>1348</v>
      </c>
      <c r="C5507" s="594" t="s">
        <v>570</v>
      </c>
      <c r="D5507" s="594" t="s">
        <v>2713</v>
      </c>
      <c r="E5507" s="594" t="s">
        <v>177</v>
      </c>
      <c r="F5507" s="594" t="s">
        <v>1297</v>
      </c>
      <c r="G5507" s="596" t="s">
        <v>2680</v>
      </c>
      <c r="H5507" s="597">
        <v>26672400</v>
      </c>
    </row>
    <row r="5508" spans="1:8">
      <c r="A5508" s="594" t="s">
        <v>132</v>
      </c>
      <c r="B5508" s="594" t="s">
        <v>1348</v>
      </c>
      <c r="C5508" s="594" t="s">
        <v>570</v>
      </c>
      <c r="D5508" s="594" t="s">
        <v>2713</v>
      </c>
      <c r="E5508" s="594" t="s">
        <v>177</v>
      </c>
      <c r="F5508" s="594" t="s">
        <v>237</v>
      </c>
      <c r="G5508" s="596" t="s">
        <v>2681</v>
      </c>
      <c r="H5508" s="597">
        <v>12950000</v>
      </c>
    </row>
    <row r="5509" spans="1:8">
      <c r="A5509" s="594" t="s">
        <v>132</v>
      </c>
      <c r="B5509" s="594" t="s">
        <v>1348</v>
      </c>
      <c r="C5509" s="594" t="s">
        <v>570</v>
      </c>
      <c r="D5509" s="594" t="s">
        <v>2713</v>
      </c>
      <c r="E5509" s="594" t="s">
        <v>240</v>
      </c>
      <c r="F5509" s="595" t="s">
        <v>411</v>
      </c>
      <c r="G5509" s="596" t="s">
        <v>241</v>
      </c>
      <c r="H5509" s="597">
        <v>281225000</v>
      </c>
    </row>
    <row r="5510" spans="1:8">
      <c r="A5510" s="594" t="s">
        <v>132</v>
      </c>
      <c r="B5510" s="594" t="s">
        <v>1348</v>
      </c>
      <c r="C5510" s="594" t="s">
        <v>570</v>
      </c>
      <c r="D5510" s="594" t="s">
        <v>2713</v>
      </c>
      <c r="E5510" s="594" t="s">
        <v>240</v>
      </c>
      <c r="F5510" s="594" t="s">
        <v>242</v>
      </c>
      <c r="G5510" s="596" t="s">
        <v>243</v>
      </c>
      <c r="H5510" s="597">
        <v>1600000</v>
      </c>
    </row>
    <row r="5511" spans="1:8">
      <c r="A5511" s="594" t="s">
        <v>132</v>
      </c>
      <c r="B5511" s="594" t="s">
        <v>1348</v>
      </c>
      <c r="C5511" s="594" t="s">
        <v>570</v>
      </c>
      <c r="D5511" s="594" t="s">
        <v>2713</v>
      </c>
      <c r="E5511" s="594" t="s">
        <v>240</v>
      </c>
      <c r="F5511" s="594" t="s">
        <v>728</v>
      </c>
      <c r="G5511" s="596" t="s">
        <v>729</v>
      </c>
      <c r="H5511" s="597">
        <v>5200000</v>
      </c>
    </row>
    <row r="5512" spans="1:8">
      <c r="A5512" s="594" t="s">
        <v>132</v>
      </c>
      <c r="B5512" s="594" t="s">
        <v>1348</v>
      </c>
      <c r="C5512" s="594" t="s">
        <v>570</v>
      </c>
      <c r="D5512" s="594" t="s">
        <v>2713</v>
      </c>
      <c r="E5512" s="594" t="s">
        <v>240</v>
      </c>
      <c r="F5512" s="594" t="s">
        <v>730</v>
      </c>
      <c r="G5512" s="596" t="s">
        <v>186</v>
      </c>
      <c r="H5512" s="597">
        <v>18000000</v>
      </c>
    </row>
    <row r="5513" spans="1:8">
      <c r="A5513" s="594" t="s">
        <v>132</v>
      </c>
      <c r="B5513" s="594" t="s">
        <v>1348</v>
      </c>
      <c r="C5513" s="594" t="s">
        <v>570</v>
      </c>
      <c r="D5513" s="594" t="s">
        <v>2713</v>
      </c>
      <c r="E5513" s="594" t="s">
        <v>240</v>
      </c>
      <c r="F5513" s="594" t="s">
        <v>733</v>
      </c>
      <c r="G5513" s="596" t="s">
        <v>734</v>
      </c>
      <c r="H5513" s="597">
        <v>2669000</v>
      </c>
    </row>
    <row r="5514" spans="1:8">
      <c r="A5514" s="594" t="s">
        <v>132</v>
      </c>
      <c r="B5514" s="594" t="s">
        <v>1348</v>
      </c>
      <c r="C5514" s="594" t="s">
        <v>570</v>
      </c>
      <c r="D5514" s="594" t="s">
        <v>2713</v>
      </c>
      <c r="E5514" s="594" t="s">
        <v>240</v>
      </c>
      <c r="F5514" s="594" t="s">
        <v>735</v>
      </c>
      <c r="G5514" s="596" t="s">
        <v>193</v>
      </c>
      <c r="H5514" s="597">
        <v>253756000</v>
      </c>
    </row>
    <row r="5515" spans="1:8">
      <c r="A5515" s="594" t="s">
        <v>132</v>
      </c>
      <c r="B5515" s="594" t="s">
        <v>1348</v>
      </c>
      <c r="C5515" s="594" t="s">
        <v>570</v>
      </c>
      <c r="D5515" s="594" t="s">
        <v>2713</v>
      </c>
      <c r="E5515" s="594" t="s">
        <v>183</v>
      </c>
      <c r="F5515" s="595" t="s">
        <v>411</v>
      </c>
      <c r="G5515" s="596" t="s">
        <v>184</v>
      </c>
      <c r="H5515" s="597">
        <v>276896000</v>
      </c>
    </row>
    <row r="5516" spans="1:8">
      <c r="A5516" s="594" t="s">
        <v>132</v>
      </c>
      <c r="B5516" s="594" t="s">
        <v>1348</v>
      </c>
      <c r="C5516" s="594" t="s">
        <v>570</v>
      </c>
      <c r="D5516" s="594" t="s">
        <v>2713</v>
      </c>
      <c r="E5516" s="594" t="s">
        <v>183</v>
      </c>
      <c r="F5516" s="594" t="s">
        <v>587</v>
      </c>
      <c r="G5516" s="596" t="s">
        <v>588</v>
      </c>
      <c r="H5516" s="597">
        <v>19471000</v>
      </c>
    </row>
    <row r="5517" spans="1:8">
      <c r="A5517" s="594" t="s">
        <v>132</v>
      </c>
      <c r="B5517" s="594" t="s">
        <v>1348</v>
      </c>
      <c r="C5517" s="594" t="s">
        <v>570</v>
      </c>
      <c r="D5517" s="594" t="s">
        <v>2713</v>
      </c>
      <c r="E5517" s="594" t="s">
        <v>183</v>
      </c>
      <c r="F5517" s="594" t="s">
        <v>736</v>
      </c>
      <c r="G5517" s="596" t="s">
        <v>737</v>
      </c>
      <c r="H5517" s="597">
        <v>30600000</v>
      </c>
    </row>
    <row r="5518" spans="1:8">
      <c r="A5518" s="594" t="s">
        <v>132</v>
      </c>
      <c r="B5518" s="594" t="s">
        <v>1348</v>
      </c>
      <c r="C5518" s="594" t="s">
        <v>570</v>
      </c>
      <c r="D5518" s="594" t="s">
        <v>2713</v>
      </c>
      <c r="E5518" s="594" t="s">
        <v>183</v>
      </c>
      <c r="F5518" s="594" t="s">
        <v>185</v>
      </c>
      <c r="G5518" s="596" t="s">
        <v>186</v>
      </c>
      <c r="H5518" s="597">
        <v>51025000</v>
      </c>
    </row>
    <row r="5519" spans="1:8">
      <c r="A5519" s="594" t="s">
        <v>132</v>
      </c>
      <c r="B5519" s="594" t="s">
        <v>1348</v>
      </c>
      <c r="C5519" s="594" t="s">
        <v>570</v>
      </c>
      <c r="D5519" s="594" t="s">
        <v>2713</v>
      </c>
      <c r="E5519" s="594" t="s">
        <v>183</v>
      </c>
      <c r="F5519" s="594" t="s">
        <v>187</v>
      </c>
      <c r="G5519" s="596" t="s">
        <v>2683</v>
      </c>
      <c r="H5519" s="597">
        <v>175800000</v>
      </c>
    </row>
    <row r="5520" spans="1:8">
      <c r="A5520" s="594" t="s">
        <v>132</v>
      </c>
      <c r="B5520" s="594" t="s">
        <v>1348</v>
      </c>
      <c r="C5520" s="594" t="s">
        <v>570</v>
      </c>
      <c r="D5520" s="594" t="s">
        <v>2713</v>
      </c>
      <c r="E5520" s="594" t="s">
        <v>738</v>
      </c>
      <c r="F5520" s="595" t="s">
        <v>411</v>
      </c>
      <c r="G5520" s="596" t="s">
        <v>739</v>
      </c>
      <c r="H5520" s="597">
        <v>870485000</v>
      </c>
    </row>
    <row r="5521" spans="1:8">
      <c r="A5521" s="594" t="s">
        <v>132</v>
      </c>
      <c r="B5521" s="594" t="s">
        <v>1348</v>
      </c>
      <c r="C5521" s="594" t="s">
        <v>570</v>
      </c>
      <c r="D5521" s="594" t="s">
        <v>2713</v>
      </c>
      <c r="E5521" s="594" t="s">
        <v>738</v>
      </c>
      <c r="F5521" s="594" t="s">
        <v>356</v>
      </c>
      <c r="G5521" s="596" t="s">
        <v>357</v>
      </c>
      <c r="H5521" s="597">
        <v>24000000</v>
      </c>
    </row>
    <row r="5522" spans="1:8">
      <c r="A5522" s="594" t="s">
        <v>132</v>
      </c>
      <c r="B5522" s="594" t="s">
        <v>1348</v>
      </c>
      <c r="C5522" s="594" t="s">
        <v>570</v>
      </c>
      <c r="D5522" s="594" t="s">
        <v>2713</v>
      </c>
      <c r="E5522" s="594" t="s">
        <v>738</v>
      </c>
      <c r="F5522" s="594" t="s">
        <v>296</v>
      </c>
      <c r="G5522" s="596" t="s">
        <v>297</v>
      </c>
      <c r="H5522" s="597">
        <v>367985000</v>
      </c>
    </row>
    <row r="5523" spans="1:8">
      <c r="A5523" s="594" t="s">
        <v>132</v>
      </c>
      <c r="B5523" s="594" t="s">
        <v>1348</v>
      </c>
      <c r="C5523" s="594" t="s">
        <v>570</v>
      </c>
      <c r="D5523" s="594" t="s">
        <v>2713</v>
      </c>
      <c r="E5523" s="594" t="s">
        <v>738</v>
      </c>
      <c r="F5523" s="594" t="s">
        <v>742</v>
      </c>
      <c r="G5523" s="596" t="s">
        <v>743</v>
      </c>
      <c r="H5523" s="597">
        <v>478500000</v>
      </c>
    </row>
    <row r="5524" spans="1:8">
      <c r="A5524" s="594" t="s">
        <v>132</v>
      </c>
      <c r="B5524" s="594" t="s">
        <v>1348</v>
      </c>
      <c r="C5524" s="594" t="s">
        <v>570</v>
      </c>
      <c r="D5524" s="594" t="s">
        <v>2713</v>
      </c>
      <c r="E5524" s="594" t="s">
        <v>555</v>
      </c>
      <c r="F5524" s="595" t="s">
        <v>411</v>
      </c>
      <c r="G5524" s="596" t="s">
        <v>556</v>
      </c>
      <c r="H5524" s="597">
        <v>245000000</v>
      </c>
    </row>
    <row r="5525" spans="1:8">
      <c r="A5525" s="594" t="s">
        <v>132</v>
      </c>
      <c r="B5525" s="594" t="s">
        <v>1348</v>
      </c>
      <c r="C5525" s="594" t="s">
        <v>570</v>
      </c>
      <c r="D5525" s="594" t="s">
        <v>2713</v>
      </c>
      <c r="E5525" s="594" t="s">
        <v>555</v>
      </c>
      <c r="F5525" s="594" t="s">
        <v>1273</v>
      </c>
      <c r="G5525" s="596" t="s">
        <v>195</v>
      </c>
      <c r="H5525" s="597">
        <v>245000000</v>
      </c>
    </row>
    <row r="5526" spans="1:8">
      <c r="A5526" s="594" t="s">
        <v>132</v>
      </c>
      <c r="B5526" s="594" t="s">
        <v>1348</v>
      </c>
      <c r="C5526" s="594" t="s">
        <v>570</v>
      </c>
      <c r="D5526" s="594" t="s">
        <v>2713</v>
      </c>
      <c r="E5526" s="594" t="s">
        <v>744</v>
      </c>
      <c r="F5526" s="595" t="s">
        <v>411</v>
      </c>
      <c r="G5526" s="596" t="s">
        <v>2686</v>
      </c>
      <c r="H5526" s="597">
        <v>154776000</v>
      </c>
    </row>
    <row r="5527" spans="1:8">
      <c r="A5527" s="594" t="s">
        <v>132</v>
      </c>
      <c r="B5527" s="594" t="s">
        <v>1348</v>
      </c>
      <c r="C5527" s="594" t="s">
        <v>570</v>
      </c>
      <c r="D5527" s="594" t="s">
        <v>2713</v>
      </c>
      <c r="E5527" s="594" t="s">
        <v>744</v>
      </c>
      <c r="F5527" s="594" t="s">
        <v>1061</v>
      </c>
      <c r="G5527" s="596" t="s">
        <v>2729</v>
      </c>
      <c r="H5527" s="597">
        <v>86175000</v>
      </c>
    </row>
    <row r="5528" spans="1:8">
      <c r="A5528" s="594" t="s">
        <v>132</v>
      </c>
      <c r="B5528" s="594" t="s">
        <v>1348</v>
      </c>
      <c r="C5528" s="594" t="s">
        <v>570</v>
      </c>
      <c r="D5528" s="594" t="s">
        <v>2713</v>
      </c>
      <c r="E5528" s="594" t="s">
        <v>744</v>
      </c>
      <c r="F5528" s="594" t="s">
        <v>745</v>
      </c>
      <c r="G5528" s="596" t="s">
        <v>2687</v>
      </c>
      <c r="H5528" s="597">
        <v>3025000</v>
      </c>
    </row>
    <row r="5529" spans="1:8">
      <c r="A5529" s="594" t="s">
        <v>132</v>
      </c>
      <c r="B5529" s="594" t="s">
        <v>1348</v>
      </c>
      <c r="C5529" s="594" t="s">
        <v>570</v>
      </c>
      <c r="D5529" s="594" t="s">
        <v>2713</v>
      </c>
      <c r="E5529" s="594" t="s">
        <v>744</v>
      </c>
      <c r="F5529" s="594" t="s">
        <v>572</v>
      </c>
      <c r="G5529" s="596" t="s">
        <v>2689</v>
      </c>
      <c r="H5529" s="597">
        <v>7900000</v>
      </c>
    </row>
    <row r="5530" spans="1:8">
      <c r="A5530" s="594" t="s">
        <v>132</v>
      </c>
      <c r="B5530" s="594" t="s">
        <v>1348</v>
      </c>
      <c r="C5530" s="594" t="s">
        <v>570</v>
      </c>
      <c r="D5530" s="594" t="s">
        <v>2713</v>
      </c>
      <c r="E5530" s="594" t="s">
        <v>744</v>
      </c>
      <c r="F5530" s="594" t="s">
        <v>746</v>
      </c>
      <c r="G5530" s="596" t="s">
        <v>2690</v>
      </c>
      <c r="H5530" s="597">
        <v>4850000</v>
      </c>
    </row>
    <row r="5531" spans="1:8">
      <c r="A5531" s="594" t="s">
        <v>132</v>
      </c>
      <c r="B5531" s="594" t="s">
        <v>1348</v>
      </c>
      <c r="C5531" s="594" t="s">
        <v>570</v>
      </c>
      <c r="D5531" s="594" t="s">
        <v>2713</v>
      </c>
      <c r="E5531" s="594" t="s">
        <v>744</v>
      </c>
      <c r="F5531" s="594" t="s">
        <v>11</v>
      </c>
      <c r="G5531" s="596" t="s">
        <v>2691</v>
      </c>
      <c r="H5531" s="597">
        <v>37926000</v>
      </c>
    </row>
    <row r="5532" spans="1:8">
      <c r="A5532" s="594" t="s">
        <v>132</v>
      </c>
      <c r="B5532" s="594" t="s">
        <v>1348</v>
      </c>
      <c r="C5532" s="594" t="s">
        <v>570</v>
      </c>
      <c r="D5532" s="594" t="s">
        <v>2713</v>
      </c>
      <c r="E5532" s="594" t="s">
        <v>744</v>
      </c>
      <c r="F5532" s="594" t="s">
        <v>748</v>
      </c>
      <c r="G5532" s="596" t="s">
        <v>35</v>
      </c>
      <c r="H5532" s="597">
        <v>14900000</v>
      </c>
    </row>
    <row r="5533" spans="1:8">
      <c r="A5533" s="594" t="s">
        <v>132</v>
      </c>
      <c r="B5533" s="594" t="s">
        <v>1348</v>
      </c>
      <c r="C5533" s="594" t="s">
        <v>570</v>
      </c>
      <c r="D5533" s="594" t="s">
        <v>2713</v>
      </c>
      <c r="E5533" s="594" t="s">
        <v>2692</v>
      </c>
      <c r="F5533" s="595" t="s">
        <v>411</v>
      </c>
      <c r="G5533" s="596" t="s">
        <v>2693</v>
      </c>
      <c r="H5533" s="597">
        <v>323650000</v>
      </c>
    </row>
    <row r="5534" spans="1:8">
      <c r="A5534" s="594" t="s">
        <v>132</v>
      </c>
      <c r="B5534" s="594" t="s">
        <v>1348</v>
      </c>
      <c r="C5534" s="594" t="s">
        <v>570</v>
      </c>
      <c r="D5534" s="594" t="s">
        <v>2713</v>
      </c>
      <c r="E5534" s="594" t="s">
        <v>2692</v>
      </c>
      <c r="F5534" s="594" t="s">
        <v>2777</v>
      </c>
      <c r="G5534" s="596" t="s">
        <v>2765</v>
      </c>
      <c r="H5534" s="597">
        <v>17700000</v>
      </c>
    </row>
    <row r="5535" spans="1:8">
      <c r="A5535" s="594" t="s">
        <v>132</v>
      </c>
      <c r="B5535" s="594" t="s">
        <v>1348</v>
      </c>
      <c r="C5535" s="594" t="s">
        <v>570</v>
      </c>
      <c r="D5535" s="594" t="s">
        <v>2713</v>
      </c>
      <c r="E5535" s="594" t="s">
        <v>2692</v>
      </c>
      <c r="F5535" s="594" t="s">
        <v>2722</v>
      </c>
      <c r="G5535" s="596" t="s">
        <v>2690</v>
      </c>
      <c r="H5535" s="597">
        <v>141650000</v>
      </c>
    </row>
    <row r="5536" spans="1:8">
      <c r="A5536" s="594" t="s">
        <v>132</v>
      </c>
      <c r="B5536" s="594" t="s">
        <v>1348</v>
      </c>
      <c r="C5536" s="594" t="s">
        <v>570</v>
      </c>
      <c r="D5536" s="594" t="s">
        <v>2713</v>
      </c>
      <c r="E5536" s="594" t="s">
        <v>2692</v>
      </c>
      <c r="F5536" s="594" t="s">
        <v>2694</v>
      </c>
      <c r="G5536" s="596" t="s">
        <v>2689</v>
      </c>
      <c r="H5536" s="597">
        <v>19000000</v>
      </c>
    </row>
    <row r="5537" spans="1:8">
      <c r="A5537" s="594" t="s">
        <v>132</v>
      </c>
      <c r="B5537" s="594" t="s">
        <v>1348</v>
      </c>
      <c r="C5537" s="594" t="s">
        <v>570</v>
      </c>
      <c r="D5537" s="594" t="s">
        <v>2713</v>
      </c>
      <c r="E5537" s="594" t="s">
        <v>2692</v>
      </c>
      <c r="F5537" s="594" t="s">
        <v>2730</v>
      </c>
      <c r="G5537" s="596" t="s">
        <v>2731</v>
      </c>
      <c r="H5537" s="597">
        <v>145300000</v>
      </c>
    </row>
    <row r="5538" spans="1:8">
      <c r="A5538" s="594" t="s">
        <v>132</v>
      </c>
      <c r="B5538" s="594" t="s">
        <v>1348</v>
      </c>
      <c r="C5538" s="594" t="s">
        <v>570</v>
      </c>
      <c r="D5538" s="594" t="s">
        <v>2713</v>
      </c>
      <c r="E5538" s="594" t="s">
        <v>189</v>
      </c>
      <c r="F5538" s="595" t="s">
        <v>411</v>
      </c>
      <c r="G5538" s="596" t="s">
        <v>190</v>
      </c>
      <c r="H5538" s="597">
        <v>1971464100</v>
      </c>
    </row>
    <row r="5539" spans="1:8">
      <c r="A5539" s="594" t="s">
        <v>132</v>
      </c>
      <c r="B5539" s="594" t="s">
        <v>1348</v>
      </c>
      <c r="C5539" s="594" t="s">
        <v>570</v>
      </c>
      <c r="D5539" s="594" t="s">
        <v>2713</v>
      </c>
      <c r="E5539" s="594" t="s">
        <v>189</v>
      </c>
      <c r="F5539" s="594" t="s">
        <v>773</v>
      </c>
      <c r="G5539" s="596" t="s">
        <v>2695</v>
      </c>
      <c r="H5539" s="597">
        <v>62260000</v>
      </c>
    </row>
    <row r="5540" spans="1:8">
      <c r="A5540" s="594" t="s">
        <v>132</v>
      </c>
      <c r="B5540" s="594" t="s">
        <v>1348</v>
      </c>
      <c r="C5540" s="594" t="s">
        <v>570</v>
      </c>
      <c r="D5540" s="594" t="s">
        <v>2713</v>
      </c>
      <c r="E5540" s="594" t="s">
        <v>189</v>
      </c>
      <c r="F5540" s="594" t="s">
        <v>13</v>
      </c>
      <c r="G5540" s="596" t="s">
        <v>2732</v>
      </c>
      <c r="H5540" s="597">
        <v>2340000</v>
      </c>
    </row>
    <row r="5541" spans="1:8">
      <c r="A5541" s="594" t="s">
        <v>132</v>
      </c>
      <c r="B5541" s="594" t="s">
        <v>1348</v>
      </c>
      <c r="C5541" s="594" t="s">
        <v>570</v>
      </c>
      <c r="D5541" s="594" t="s">
        <v>2713</v>
      </c>
      <c r="E5541" s="594" t="s">
        <v>189</v>
      </c>
      <c r="F5541" s="594" t="s">
        <v>37</v>
      </c>
      <c r="G5541" s="596" t="s">
        <v>2696</v>
      </c>
      <c r="H5541" s="597">
        <v>124800000</v>
      </c>
    </row>
    <row r="5542" spans="1:8">
      <c r="A5542" s="594" t="s">
        <v>132</v>
      </c>
      <c r="B5542" s="594" t="s">
        <v>1348</v>
      </c>
      <c r="C5542" s="594" t="s">
        <v>570</v>
      </c>
      <c r="D5542" s="594" t="s">
        <v>2713</v>
      </c>
      <c r="E5542" s="594" t="s">
        <v>189</v>
      </c>
      <c r="F5542" s="594" t="s">
        <v>192</v>
      </c>
      <c r="G5542" s="596" t="s">
        <v>195</v>
      </c>
      <c r="H5542" s="597">
        <v>1782064100</v>
      </c>
    </row>
    <row r="5543" spans="1:8">
      <c r="A5543" s="594" t="s">
        <v>132</v>
      </c>
      <c r="B5543" s="594" t="s">
        <v>1348</v>
      </c>
      <c r="C5543" s="594" t="s">
        <v>570</v>
      </c>
      <c r="D5543" s="594" t="s">
        <v>2713</v>
      </c>
      <c r="E5543" s="594" t="s">
        <v>2697</v>
      </c>
      <c r="F5543" s="595" t="s">
        <v>411</v>
      </c>
      <c r="G5543" s="596" t="s">
        <v>2698</v>
      </c>
      <c r="H5543" s="597">
        <v>2099000</v>
      </c>
    </row>
    <row r="5544" spans="1:8">
      <c r="A5544" s="594" t="s">
        <v>132</v>
      </c>
      <c r="B5544" s="594" t="s">
        <v>1348</v>
      </c>
      <c r="C5544" s="594" t="s">
        <v>570</v>
      </c>
      <c r="D5544" s="594" t="s">
        <v>2713</v>
      </c>
      <c r="E5544" s="594" t="s">
        <v>2697</v>
      </c>
      <c r="F5544" s="594" t="s">
        <v>2699</v>
      </c>
      <c r="G5544" s="596" t="s">
        <v>2700</v>
      </c>
      <c r="H5544" s="597">
        <v>2099000</v>
      </c>
    </row>
    <row r="5545" spans="1:8">
      <c r="A5545" s="594" t="s">
        <v>132</v>
      </c>
      <c r="B5545" s="594" t="s">
        <v>1348</v>
      </c>
      <c r="C5545" s="594" t="s">
        <v>570</v>
      </c>
      <c r="D5545" s="594" t="s">
        <v>2713</v>
      </c>
      <c r="E5545" s="594" t="s">
        <v>194</v>
      </c>
      <c r="F5545" s="595" t="s">
        <v>411</v>
      </c>
      <c r="G5545" s="596" t="s">
        <v>195</v>
      </c>
      <c r="H5545" s="597">
        <v>1082395187</v>
      </c>
    </row>
    <row r="5546" spans="1:8">
      <c r="A5546" s="594" t="s">
        <v>132</v>
      </c>
      <c r="B5546" s="594" t="s">
        <v>1348</v>
      </c>
      <c r="C5546" s="594" t="s">
        <v>570</v>
      </c>
      <c r="D5546" s="594" t="s">
        <v>2713</v>
      </c>
      <c r="E5546" s="594" t="s">
        <v>194</v>
      </c>
      <c r="F5546" s="594" t="s">
        <v>15</v>
      </c>
      <c r="G5546" s="596" t="s">
        <v>2701</v>
      </c>
      <c r="H5546" s="597">
        <v>4901000</v>
      </c>
    </row>
    <row r="5547" spans="1:8">
      <c r="A5547" s="594" t="s">
        <v>132</v>
      </c>
      <c r="B5547" s="594" t="s">
        <v>1348</v>
      </c>
      <c r="C5547" s="594" t="s">
        <v>570</v>
      </c>
      <c r="D5547" s="594" t="s">
        <v>2713</v>
      </c>
      <c r="E5547" s="594" t="s">
        <v>194</v>
      </c>
      <c r="F5547" s="594" t="s">
        <v>39</v>
      </c>
      <c r="G5547" s="596" t="s">
        <v>2702</v>
      </c>
      <c r="H5547" s="597">
        <v>25377700</v>
      </c>
    </row>
    <row r="5548" spans="1:8">
      <c r="A5548" s="594" t="s">
        <v>132</v>
      </c>
      <c r="B5548" s="594" t="s">
        <v>1348</v>
      </c>
      <c r="C5548" s="594" t="s">
        <v>570</v>
      </c>
      <c r="D5548" s="594" t="s">
        <v>2713</v>
      </c>
      <c r="E5548" s="594" t="s">
        <v>194</v>
      </c>
      <c r="F5548" s="594" t="s">
        <v>198</v>
      </c>
      <c r="G5548" s="596" t="s">
        <v>199</v>
      </c>
      <c r="H5548" s="597">
        <v>496659387</v>
      </c>
    </row>
    <row r="5549" spans="1:8">
      <c r="A5549" s="594" t="s">
        <v>132</v>
      </c>
      <c r="B5549" s="594" t="s">
        <v>1348</v>
      </c>
      <c r="C5549" s="594" t="s">
        <v>570</v>
      </c>
      <c r="D5549" s="594" t="s">
        <v>2713</v>
      </c>
      <c r="E5549" s="594" t="s">
        <v>194</v>
      </c>
      <c r="F5549" s="594" t="s">
        <v>200</v>
      </c>
      <c r="G5549" s="596" t="s">
        <v>201</v>
      </c>
      <c r="H5549" s="597">
        <v>555457100</v>
      </c>
    </row>
    <row r="5550" spans="1:8">
      <c r="A5550" s="594" t="s">
        <v>132</v>
      </c>
      <c r="B5550" s="594" t="s">
        <v>1348</v>
      </c>
      <c r="C5550" s="594" t="s">
        <v>570</v>
      </c>
      <c r="D5550" s="594" t="s">
        <v>2713</v>
      </c>
      <c r="E5550" s="594" t="s">
        <v>573</v>
      </c>
      <c r="F5550" s="595" t="s">
        <v>411</v>
      </c>
      <c r="G5550" s="596" t="s">
        <v>2703</v>
      </c>
      <c r="H5550" s="597">
        <v>37037000</v>
      </c>
    </row>
    <row r="5551" spans="1:8">
      <c r="A5551" s="594" t="s">
        <v>132</v>
      </c>
      <c r="B5551" s="594" t="s">
        <v>1348</v>
      </c>
      <c r="C5551" s="594" t="s">
        <v>570</v>
      </c>
      <c r="D5551" s="594" t="s">
        <v>2713</v>
      </c>
      <c r="E5551" s="594" t="s">
        <v>573</v>
      </c>
      <c r="F5551" s="594" t="s">
        <v>574</v>
      </c>
      <c r="G5551" s="596" t="s">
        <v>2704</v>
      </c>
      <c r="H5551" s="597">
        <v>36701000</v>
      </c>
    </row>
    <row r="5552" spans="1:8">
      <c r="A5552" s="594" t="s">
        <v>132</v>
      </c>
      <c r="B5552" s="594" t="s">
        <v>1348</v>
      </c>
      <c r="C5552" s="594" t="s">
        <v>570</v>
      </c>
      <c r="D5552" s="594" t="s">
        <v>2713</v>
      </c>
      <c r="E5552" s="594" t="s">
        <v>573</v>
      </c>
      <c r="F5552" s="594" t="s">
        <v>366</v>
      </c>
      <c r="G5552" s="596" t="s">
        <v>195</v>
      </c>
      <c r="H5552" s="597">
        <v>336000</v>
      </c>
    </row>
    <row r="5553" spans="1:8">
      <c r="A5553" s="594" t="s">
        <v>132</v>
      </c>
      <c r="B5553" s="594" t="s">
        <v>1348</v>
      </c>
      <c r="C5553" s="594" t="s">
        <v>570</v>
      </c>
      <c r="D5553" s="594" t="s">
        <v>2713</v>
      </c>
      <c r="E5553" s="594" t="s">
        <v>550</v>
      </c>
      <c r="F5553" s="595" t="s">
        <v>411</v>
      </c>
      <c r="G5553" s="596" t="s">
        <v>2705</v>
      </c>
      <c r="H5553" s="597">
        <v>13890750</v>
      </c>
    </row>
    <row r="5554" spans="1:8">
      <c r="A5554" s="594" t="s">
        <v>132</v>
      </c>
      <c r="B5554" s="594" t="s">
        <v>1348</v>
      </c>
      <c r="C5554" s="594" t="s">
        <v>570</v>
      </c>
      <c r="D5554" s="594" t="s">
        <v>2713</v>
      </c>
      <c r="E5554" s="594" t="s">
        <v>550</v>
      </c>
      <c r="F5554" s="594" t="s">
        <v>2706</v>
      </c>
      <c r="G5554" s="596" t="s">
        <v>72</v>
      </c>
      <c r="H5554" s="597">
        <v>13890750</v>
      </c>
    </row>
    <row r="5555" spans="1:8">
      <c r="A5555" s="594" t="s">
        <v>132</v>
      </c>
      <c r="B5555" s="594" t="s">
        <v>1348</v>
      </c>
      <c r="C5555" s="594" t="s">
        <v>1247</v>
      </c>
      <c r="D5555" s="595" t="s">
        <v>411</v>
      </c>
      <c r="E5555" s="595" t="s">
        <v>411</v>
      </c>
      <c r="F5555" s="595" t="s">
        <v>411</v>
      </c>
      <c r="G5555" s="596" t="s">
        <v>2746</v>
      </c>
      <c r="H5555" s="597">
        <v>4585000000</v>
      </c>
    </row>
    <row r="5556" spans="1:8">
      <c r="A5556" s="594" t="s">
        <v>132</v>
      </c>
      <c r="B5556" s="594" t="s">
        <v>1348</v>
      </c>
      <c r="C5556" s="594" t="s">
        <v>1247</v>
      </c>
      <c r="D5556" s="594" t="s">
        <v>2834</v>
      </c>
      <c r="E5556" s="595" t="s">
        <v>411</v>
      </c>
      <c r="F5556" s="595" t="s">
        <v>411</v>
      </c>
      <c r="G5556" s="596" t="s">
        <v>2835</v>
      </c>
      <c r="H5556" s="597">
        <v>4585000000</v>
      </c>
    </row>
    <row r="5557" spans="1:8">
      <c r="A5557" s="594" t="s">
        <v>132</v>
      </c>
      <c r="B5557" s="594" t="s">
        <v>1348</v>
      </c>
      <c r="C5557" s="594" t="s">
        <v>1247</v>
      </c>
      <c r="D5557" s="594" t="s">
        <v>2834</v>
      </c>
      <c r="E5557" s="594" t="s">
        <v>142</v>
      </c>
      <c r="F5557" s="595" t="s">
        <v>411</v>
      </c>
      <c r="G5557" s="596" t="s">
        <v>143</v>
      </c>
      <c r="H5557" s="597">
        <v>659766400</v>
      </c>
    </row>
    <row r="5558" spans="1:8">
      <c r="A5558" s="594" t="s">
        <v>132</v>
      </c>
      <c r="B5558" s="594" t="s">
        <v>1348</v>
      </c>
      <c r="C5558" s="594" t="s">
        <v>1247</v>
      </c>
      <c r="D5558" s="594" t="s">
        <v>2834</v>
      </c>
      <c r="E5558" s="594" t="s">
        <v>142</v>
      </c>
      <c r="F5558" s="594" t="s">
        <v>144</v>
      </c>
      <c r="G5558" s="596" t="s">
        <v>2664</v>
      </c>
      <c r="H5558" s="597">
        <v>659766400</v>
      </c>
    </row>
    <row r="5559" spans="1:8">
      <c r="A5559" s="594" t="s">
        <v>132</v>
      </c>
      <c r="B5559" s="594" t="s">
        <v>1348</v>
      </c>
      <c r="C5559" s="594" t="s">
        <v>1247</v>
      </c>
      <c r="D5559" s="594" t="s">
        <v>2834</v>
      </c>
      <c r="E5559" s="594" t="s">
        <v>148</v>
      </c>
      <c r="F5559" s="595" t="s">
        <v>411</v>
      </c>
      <c r="G5559" s="596" t="s">
        <v>149</v>
      </c>
      <c r="H5559" s="597">
        <v>1107119970</v>
      </c>
    </row>
    <row r="5560" spans="1:8">
      <c r="A5560" s="594" t="s">
        <v>132</v>
      </c>
      <c r="B5560" s="594" t="s">
        <v>1348</v>
      </c>
      <c r="C5560" s="594" t="s">
        <v>1247</v>
      </c>
      <c r="D5560" s="594" t="s">
        <v>2834</v>
      </c>
      <c r="E5560" s="594" t="s">
        <v>148</v>
      </c>
      <c r="F5560" s="594" t="s">
        <v>223</v>
      </c>
      <c r="G5560" s="596" t="s">
        <v>224</v>
      </c>
      <c r="H5560" s="597">
        <v>25824000</v>
      </c>
    </row>
    <row r="5561" spans="1:8">
      <c r="A5561" s="594" t="s">
        <v>132</v>
      </c>
      <c r="B5561" s="594" t="s">
        <v>1348</v>
      </c>
      <c r="C5561" s="594" t="s">
        <v>1247</v>
      </c>
      <c r="D5561" s="594" t="s">
        <v>2834</v>
      </c>
      <c r="E5561" s="594" t="s">
        <v>148</v>
      </c>
      <c r="F5561" s="594" t="s">
        <v>1075</v>
      </c>
      <c r="G5561" s="596" t="s">
        <v>2666</v>
      </c>
      <c r="H5561" s="597">
        <v>92907334</v>
      </c>
    </row>
    <row r="5562" spans="1:8">
      <c r="A5562" s="594" t="s">
        <v>132</v>
      </c>
      <c r="B5562" s="594" t="s">
        <v>1348</v>
      </c>
      <c r="C5562" s="594" t="s">
        <v>1247</v>
      </c>
      <c r="D5562" s="594" t="s">
        <v>2834</v>
      </c>
      <c r="E5562" s="594" t="s">
        <v>148</v>
      </c>
      <c r="F5562" s="594" t="s">
        <v>26</v>
      </c>
      <c r="G5562" s="596" t="s">
        <v>2727</v>
      </c>
      <c r="H5562" s="597">
        <v>21641000</v>
      </c>
    </row>
    <row r="5563" spans="1:8">
      <c r="A5563" s="594" t="s">
        <v>132</v>
      </c>
      <c r="B5563" s="594" t="s">
        <v>1348</v>
      </c>
      <c r="C5563" s="594" t="s">
        <v>1247</v>
      </c>
      <c r="D5563" s="594" t="s">
        <v>2834</v>
      </c>
      <c r="E5563" s="594" t="s">
        <v>148</v>
      </c>
      <c r="F5563" s="594" t="s">
        <v>593</v>
      </c>
      <c r="G5563" s="596" t="s">
        <v>594</v>
      </c>
      <c r="H5563" s="597">
        <v>11058840</v>
      </c>
    </row>
    <row r="5564" spans="1:8">
      <c r="A5564" s="594" t="s">
        <v>132</v>
      </c>
      <c r="B5564" s="594" t="s">
        <v>1348</v>
      </c>
      <c r="C5564" s="594" t="s">
        <v>1247</v>
      </c>
      <c r="D5564" s="594" t="s">
        <v>2834</v>
      </c>
      <c r="E5564" s="594" t="s">
        <v>148</v>
      </c>
      <c r="F5564" s="594" t="s">
        <v>150</v>
      </c>
      <c r="G5564" s="596" t="s">
        <v>151</v>
      </c>
      <c r="H5564" s="597">
        <v>60081000</v>
      </c>
    </row>
    <row r="5565" spans="1:8">
      <c r="A5565" s="594" t="s">
        <v>132</v>
      </c>
      <c r="B5565" s="594" t="s">
        <v>1348</v>
      </c>
      <c r="C5565" s="594" t="s">
        <v>1247</v>
      </c>
      <c r="D5565" s="594" t="s">
        <v>2834</v>
      </c>
      <c r="E5565" s="594" t="s">
        <v>148</v>
      </c>
      <c r="F5565" s="594" t="s">
        <v>457</v>
      </c>
      <c r="G5565" s="596" t="s">
        <v>458</v>
      </c>
      <c r="H5565" s="597">
        <v>86493000</v>
      </c>
    </row>
    <row r="5566" spans="1:8">
      <c r="A5566" s="594" t="s">
        <v>132</v>
      </c>
      <c r="B5566" s="594" t="s">
        <v>1348</v>
      </c>
      <c r="C5566" s="594" t="s">
        <v>1247</v>
      </c>
      <c r="D5566" s="594" t="s">
        <v>2834</v>
      </c>
      <c r="E5566" s="594" t="s">
        <v>148</v>
      </c>
      <c r="F5566" s="594" t="s">
        <v>605</v>
      </c>
      <c r="G5566" s="596" t="s">
        <v>2668</v>
      </c>
      <c r="H5566" s="597">
        <v>5879277</v>
      </c>
    </row>
    <row r="5567" spans="1:8">
      <c r="A5567" s="594" t="s">
        <v>132</v>
      </c>
      <c r="B5567" s="594" t="s">
        <v>1348</v>
      </c>
      <c r="C5567" s="594" t="s">
        <v>1247</v>
      </c>
      <c r="D5567" s="594" t="s">
        <v>2834</v>
      </c>
      <c r="E5567" s="594" t="s">
        <v>148</v>
      </c>
      <c r="F5567" s="594" t="s">
        <v>624</v>
      </c>
      <c r="G5567" s="596" t="s">
        <v>2774</v>
      </c>
      <c r="H5567" s="597">
        <v>281917946</v>
      </c>
    </row>
    <row r="5568" spans="1:8">
      <c r="A5568" s="594" t="s">
        <v>132</v>
      </c>
      <c r="B5568" s="594" t="s">
        <v>1348</v>
      </c>
      <c r="C5568" s="594" t="s">
        <v>1247</v>
      </c>
      <c r="D5568" s="594" t="s">
        <v>2834</v>
      </c>
      <c r="E5568" s="594" t="s">
        <v>148</v>
      </c>
      <c r="F5568" s="594" t="s">
        <v>212</v>
      </c>
      <c r="G5568" s="596" t="s">
        <v>213</v>
      </c>
      <c r="H5568" s="597">
        <v>158935573</v>
      </c>
    </row>
    <row r="5569" spans="1:8">
      <c r="A5569" s="594" t="s">
        <v>132</v>
      </c>
      <c r="B5569" s="594" t="s">
        <v>1348</v>
      </c>
      <c r="C5569" s="594" t="s">
        <v>1247</v>
      </c>
      <c r="D5569" s="594" t="s">
        <v>2834</v>
      </c>
      <c r="E5569" s="594" t="s">
        <v>148</v>
      </c>
      <c r="F5569" s="594" t="s">
        <v>227</v>
      </c>
      <c r="G5569" s="596" t="s">
        <v>2669</v>
      </c>
      <c r="H5569" s="597">
        <v>362382000</v>
      </c>
    </row>
    <row r="5570" spans="1:8">
      <c r="A5570" s="594" t="s">
        <v>132</v>
      </c>
      <c r="B5570" s="594" t="s">
        <v>1348</v>
      </c>
      <c r="C5570" s="594" t="s">
        <v>1247</v>
      </c>
      <c r="D5570" s="594" t="s">
        <v>2834</v>
      </c>
      <c r="E5570" s="594" t="s">
        <v>152</v>
      </c>
      <c r="F5570" s="595" t="s">
        <v>411</v>
      </c>
      <c r="G5570" s="596" t="s">
        <v>153</v>
      </c>
      <c r="H5570" s="597">
        <v>143530000</v>
      </c>
    </row>
    <row r="5571" spans="1:8">
      <c r="A5571" s="594" t="s">
        <v>132</v>
      </c>
      <c r="B5571" s="594" t="s">
        <v>1348</v>
      </c>
      <c r="C5571" s="594" t="s">
        <v>1247</v>
      </c>
      <c r="D5571" s="594" t="s">
        <v>2834</v>
      </c>
      <c r="E5571" s="594" t="s">
        <v>152</v>
      </c>
      <c r="F5571" s="594" t="s">
        <v>480</v>
      </c>
      <c r="G5571" s="596" t="s">
        <v>481</v>
      </c>
      <c r="H5571" s="597">
        <v>700000</v>
      </c>
    </row>
    <row r="5572" spans="1:8">
      <c r="A5572" s="594" t="s">
        <v>132</v>
      </c>
      <c r="B5572" s="594" t="s">
        <v>1348</v>
      </c>
      <c r="C5572" s="594" t="s">
        <v>1247</v>
      </c>
      <c r="D5572" s="594" t="s">
        <v>2834</v>
      </c>
      <c r="E5572" s="594" t="s">
        <v>152</v>
      </c>
      <c r="F5572" s="594" t="s">
        <v>606</v>
      </c>
      <c r="G5572" s="596" t="s">
        <v>195</v>
      </c>
      <c r="H5572" s="597">
        <v>142830000</v>
      </c>
    </row>
    <row r="5573" spans="1:8">
      <c r="A5573" s="594" t="s">
        <v>132</v>
      </c>
      <c r="B5573" s="594" t="s">
        <v>1348</v>
      </c>
      <c r="C5573" s="594" t="s">
        <v>1247</v>
      </c>
      <c r="D5573" s="594" t="s">
        <v>2834</v>
      </c>
      <c r="E5573" s="594" t="s">
        <v>156</v>
      </c>
      <c r="F5573" s="595" t="s">
        <v>411</v>
      </c>
      <c r="G5573" s="596" t="s">
        <v>514</v>
      </c>
      <c r="H5573" s="597">
        <v>124827404</v>
      </c>
    </row>
    <row r="5574" spans="1:8">
      <c r="A5574" s="594" t="s">
        <v>132</v>
      </c>
      <c r="B5574" s="594" t="s">
        <v>1348</v>
      </c>
      <c r="C5574" s="594" t="s">
        <v>1247</v>
      </c>
      <c r="D5574" s="594" t="s">
        <v>2834</v>
      </c>
      <c r="E5574" s="594" t="s">
        <v>156</v>
      </c>
      <c r="F5574" s="594" t="s">
        <v>157</v>
      </c>
      <c r="G5574" s="596" t="s">
        <v>158</v>
      </c>
      <c r="H5574" s="597">
        <v>104871428</v>
      </c>
    </row>
    <row r="5575" spans="1:8">
      <c r="A5575" s="594" t="s">
        <v>132</v>
      </c>
      <c r="B5575" s="594" t="s">
        <v>1348</v>
      </c>
      <c r="C5575" s="594" t="s">
        <v>1247</v>
      </c>
      <c r="D5575" s="594" t="s">
        <v>2834</v>
      </c>
      <c r="E5575" s="594" t="s">
        <v>156</v>
      </c>
      <c r="F5575" s="594" t="s">
        <v>159</v>
      </c>
      <c r="G5575" s="596" t="s">
        <v>160</v>
      </c>
      <c r="H5575" s="597">
        <v>11973588</v>
      </c>
    </row>
    <row r="5576" spans="1:8">
      <c r="A5576" s="594" t="s">
        <v>132</v>
      </c>
      <c r="B5576" s="594" t="s">
        <v>1348</v>
      </c>
      <c r="C5576" s="594" t="s">
        <v>1247</v>
      </c>
      <c r="D5576" s="594" t="s">
        <v>2834</v>
      </c>
      <c r="E5576" s="594" t="s">
        <v>156</v>
      </c>
      <c r="F5576" s="594" t="s">
        <v>161</v>
      </c>
      <c r="G5576" s="596" t="s">
        <v>162</v>
      </c>
      <c r="H5576" s="597">
        <v>7982388</v>
      </c>
    </row>
    <row r="5577" spans="1:8">
      <c r="A5577" s="594" t="s">
        <v>132</v>
      </c>
      <c r="B5577" s="594" t="s">
        <v>1348</v>
      </c>
      <c r="C5577" s="594" t="s">
        <v>1247</v>
      </c>
      <c r="D5577" s="594" t="s">
        <v>2834</v>
      </c>
      <c r="E5577" s="594" t="s">
        <v>163</v>
      </c>
      <c r="F5577" s="595" t="s">
        <v>411</v>
      </c>
      <c r="G5577" s="596" t="s">
        <v>164</v>
      </c>
      <c r="H5577" s="597">
        <v>36400000</v>
      </c>
    </row>
    <row r="5578" spans="1:8">
      <c r="A5578" s="594" t="s">
        <v>132</v>
      </c>
      <c r="B5578" s="594" t="s">
        <v>1348</v>
      </c>
      <c r="C5578" s="594" t="s">
        <v>1247</v>
      </c>
      <c r="D5578" s="594" t="s">
        <v>2834</v>
      </c>
      <c r="E5578" s="594" t="s">
        <v>163</v>
      </c>
      <c r="F5578" s="594" t="s">
        <v>165</v>
      </c>
      <c r="G5578" s="596" t="s">
        <v>195</v>
      </c>
      <c r="H5578" s="597">
        <v>36400000</v>
      </c>
    </row>
    <row r="5579" spans="1:8">
      <c r="A5579" s="594" t="s">
        <v>132</v>
      </c>
      <c r="B5579" s="594" t="s">
        <v>1348</v>
      </c>
      <c r="C5579" s="594" t="s">
        <v>1247</v>
      </c>
      <c r="D5579" s="594" t="s">
        <v>2834</v>
      </c>
      <c r="E5579" s="594" t="s">
        <v>167</v>
      </c>
      <c r="F5579" s="595" t="s">
        <v>411</v>
      </c>
      <c r="G5579" s="596" t="s">
        <v>168</v>
      </c>
      <c r="H5579" s="597">
        <v>84641587</v>
      </c>
    </row>
    <row r="5580" spans="1:8">
      <c r="A5580" s="594" t="s">
        <v>132</v>
      </c>
      <c r="B5580" s="594" t="s">
        <v>1348</v>
      </c>
      <c r="C5580" s="594" t="s">
        <v>1247</v>
      </c>
      <c r="D5580" s="594" t="s">
        <v>2834</v>
      </c>
      <c r="E5580" s="594" t="s">
        <v>167</v>
      </c>
      <c r="F5580" s="594" t="s">
        <v>228</v>
      </c>
      <c r="G5580" s="596" t="s">
        <v>2673</v>
      </c>
      <c r="H5580" s="597">
        <v>41568826</v>
      </c>
    </row>
    <row r="5581" spans="1:8">
      <c r="A5581" s="594" t="s">
        <v>132</v>
      </c>
      <c r="B5581" s="594" t="s">
        <v>1348</v>
      </c>
      <c r="C5581" s="594" t="s">
        <v>1247</v>
      </c>
      <c r="D5581" s="594" t="s">
        <v>2834</v>
      </c>
      <c r="E5581" s="594" t="s">
        <v>167</v>
      </c>
      <c r="F5581" s="594" t="s">
        <v>169</v>
      </c>
      <c r="G5581" s="596" t="s">
        <v>2674</v>
      </c>
      <c r="H5581" s="597">
        <v>3528392</v>
      </c>
    </row>
    <row r="5582" spans="1:8">
      <c r="A5582" s="594" t="s">
        <v>132</v>
      </c>
      <c r="B5582" s="594" t="s">
        <v>1348</v>
      </c>
      <c r="C5582" s="594" t="s">
        <v>1247</v>
      </c>
      <c r="D5582" s="594" t="s">
        <v>2834</v>
      </c>
      <c r="E5582" s="594" t="s">
        <v>167</v>
      </c>
      <c r="F5582" s="594" t="s">
        <v>230</v>
      </c>
      <c r="G5582" s="596" t="s">
        <v>2675</v>
      </c>
      <c r="H5582" s="597">
        <v>36624369</v>
      </c>
    </row>
    <row r="5583" spans="1:8">
      <c r="A5583" s="594" t="s">
        <v>132</v>
      </c>
      <c r="B5583" s="594" t="s">
        <v>1348</v>
      </c>
      <c r="C5583" s="594" t="s">
        <v>1247</v>
      </c>
      <c r="D5583" s="594" t="s">
        <v>2834</v>
      </c>
      <c r="E5583" s="594" t="s">
        <v>167</v>
      </c>
      <c r="F5583" s="594" t="s">
        <v>214</v>
      </c>
      <c r="G5583" s="596" t="s">
        <v>2676</v>
      </c>
      <c r="H5583" s="597">
        <v>1860000</v>
      </c>
    </row>
    <row r="5584" spans="1:8">
      <c r="A5584" s="594" t="s">
        <v>132</v>
      </c>
      <c r="B5584" s="594" t="s">
        <v>1348</v>
      </c>
      <c r="C5584" s="594" t="s">
        <v>1247</v>
      </c>
      <c r="D5584" s="594" t="s">
        <v>2834</v>
      </c>
      <c r="E5584" s="594" t="s">
        <v>167</v>
      </c>
      <c r="F5584" s="594" t="s">
        <v>232</v>
      </c>
      <c r="G5584" s="596" t="s">
        <v>195</v>
      </c>
      <c r="H5584" s="597">
        <v>1060000</v>
      </c>
    </row>
    <row r="5585" spans="1:8">
      <c r="A5585" s="594" t="s">
        <v>132</v>
      </c>
      <c r="B5585" s="594" t="s">
        <v>1348</v>
      </c>
      <c r="C5585" s="594" t="s">
        <v>1247</v>
      </c>
      <c r="D5585" s="594" t="s">
        <v>2834</v>
      </c>
      <c r="E5585" s="594" t="s">
        <v>171</v>
      </c>
      <c r="F5585" s="595" t="s">
        <v>411</v>
      </c>
      <c r="G5585" s="596" t="s">
        <v>2677</v>
      </c>
      <c r="H5585" s="597">
        <v>177096000</v>
      </c>
    </row>
    <row r="5586" spans="1:8">
      <c r="A5586" s="594" t="s">
        <v>132</v>
      </c>
      <c r="B5586" s="594" t="s">
        <v>1348</v>
      </c>
      <c r="C5586" s="594" t="s">
        <v>1247</v>
      </c>
      <c r="D5586" s="594" t="s">
        <v>2834</v>
      </c>
      <c r="E5586" s="594" t="s">
        <v>171</v>
      </c>
      <c r="F5586" s="594" t="s">
        <v>173</v>
      </c>
      <c r="G5586" s="596" t="s">
        <v>174</v>
      </c>
      <c r="H5586" s="597">
        <v>106882000</v>
      </c>
    </row>
    <row r="5587" spans="1:8">
      <c r="A5587" s="594" t="s">
        <v>132</v>
      </c>
      <c r="B5587" s="594" t="s">
        <v>1348</v>
      </c>
      <c r="C5587" s="594" t="s">
        <v>1247</v>
      </c>
      <c r="D5587" s="594" t="s">
        <v>2834</v>
      </c>
      <c r="E5587" s="594" t="s">
        <v>171</v>
      </c>
      <c r="F5587" s="594" t="s">
        <v>216</v>
      </c>
      <c r="G5587" s="596" t="s">
        <v>217</v>
      </c>
      <c r="H5587" s="597">
        <v>31690000</v>
      </c>
    </row>
    <row r="5588" spans="1:8">
      <c r="A5588" s="594" t="s">
        <v>132</v>
      </c>
      <c r="B5588" s="594" t="s">
        <v>1348</v>
      </c>
      <c r="C5588" s="594" t="s">
        <v>1247</v>
      </c>
      <c r="D5588" s="594" t="s">
        <v>2834</v>
      </c>
      <c r="E5588" s="594" t="s">
        <v>171</v>
      </c>
      <c r="F5588" s="594" t="s">
        <v>5</v>
      </c>
      <c r="G5588" s="596" t="s">
        <v>2678</v>
      </c>
      <c r="H5588" s="597">
        <v>32050000</v>
      </c>
    </row>
    <row r="5589" spans="1:8">
      <c r="A5589" s="594" t="s">
        <v>132</v>
      </c>
      <c r="B5589" s="594" t="s">
        <v>1348</v>
      </c>
      <c r="C5589" s="594" t="s">
        <v>1247</v>
      </c>
      <c r="D5589" s="594" t="s">
        <v>2834</v>
      </c>
      <c r="E5589" s="594" t="s">
        <v>171</v>
      </c>
      <c r="F5589" s="594" t="s">
        <v>175</v>
      </c>
      <c r="G5589" s="596" t="s">
        <v>176</v>
      </c>
      <c r="H5589" s="597">
        <v>6474000</v>
      </c>
    </row>
    <row r="5590" spans="1:8">
      <c r="A5590" s="594" t="s">
        <v>132</v>
      </c>
      <c r="B5590" s="594" t="s">
        <v>1348</v>
      </c>
      <c r="C5590" s="594" t="s">
        <v>1247</v>
      </c>
      <c r="D5590" s="594" t="s">
        <v>2834</v>
      </c>
      <c r="E5590" s="594" t="s">
        <v>177</v>
      </c>
      <c r="F5590" s="595" t="s">
        <v>411</v>
      </c>
      <c r="G5590" s="596" t="s">
        <v>178</v>
      </c>
      <c r="H5590" s="597">
        <v>22860982</v>
      </c>
    </row>
    <row r="5591" spans="1:8">
      <c r="A5591" s="594" t="s">
        <v>132</v>
      </c>
      <c r="B5591" s="594" t="s">
        <v>1348</v>
      </c>
      <c r="C5591" s="594" t="s">
        <v>1247</v>
      </c>
      <c r="D5591" s="594" t="s">
        <v>2834</v>
      </c>
      <c r="E5591" s="594" t="s">
        <v>177</v>
      </c>
      <c r="F5591" s="594" t="s">
        <v>179</v>
      </c>
      <c r="G5591" s="596" t="s">
        <v>2679</v>
      </c>
      <c r="H5591" s="597">
        <v>3154493</v>
      </c>
    </row>
    <row r="5592" spans="1:8">
      <c r="A5592" s="594" t="s">
        <v>132</v>
      </c>
      <c r="B5592" s="594" t="s">
        <v>1348</v>
      </c>
      <c r="C5592" s="594" t="s">
        <v>1247</v>
      </c>
      <c r="D5592" s="594" t="s">
        <v>2834</v>
      </c>
      <c r="E5592" s="594" t="s">
        <v>177</v>
      </c>
      <c r="F5592" s="594" t="s">
        <v>181</v>
      </c>
      <c r="G5592" s="596" t="s">
        <v>182</v>
      </c>
      <c r="H5592" s="597">
        <v>5208000</v>
      </c>
    </row>
    <row r="5593" spans="1:8">
      <c r="A5593" s="594" t="s">
        <v>132</v>
      </c>
      <c r="B5593" s="594" t="s">
        <v>1348</v>
      </c>
      <c r="C5593" s="594" t="s">
        <v>1247</v>
      </c>
      <c r="D5593" s="594" t="s">
        <v>2834</v>
      </c>
      <c r="E5593" s="594" t="s">
        <v>177</v>
      </c>
      <c r="F5593" s="594" t="s">
        <v>1290</v>
      </c>
      <c r="G5593" s="596" t="s">
        <v>2721</v>
      </c>
      <c r="H5593" s="597">
        <v>6247989</v>
      </c>
    </row>
    <row r="5594" spans="1:8">
      <c r="A5594" s="594" t="s">
        <v>132</v>
      </c>
      <c r="B5594" s="594" t="s">
        <v>1348</v>
      </c>
      <c r="C5594" s="594" t="s">
        <v>1247</v>
      </c>
      <c r="D5594" s="594" t="s">
        <v>2834</v>
      </c>
      <c r="E5594" s="594" t="s">
        <v>177</v>
      </c>
      <c r="F5594" s="594" t="s">
        <v>441</v>
      </c>
      <c r="G5594" s="596" t="s">
        <v>2728</v>
      </c>
      <c r="H5594" s="597">
        <v>1200000</v>
      </c>
    </row>
    <row r="5595" spans="1:8">
      <c r="A5595" s="594" t="s">
        <v>132</v>
      </c>
      <c r="B5595" s="594" t="s">
        <v>1348</v>
      </c>
      <c r="C5595" s="594" t="s">
        <v>1247</v>
      </c>
      <c r="D5595" s="594" t="s">
        <v>2834</v>
      </c>
      <c r="E5595" s="594" t="s">
        <v>177</v>
      </c>
      <c r="F5595" s="594" t="s">
        <v>1297</v>
      </c>
      <c r="G5595" s="596" t="s">
        <v>2680</v>
      </c>
      <c r="H5595" s="597">
        <v>3450500</v>
      </c>
    </row>
    <row r="5596" spans="1:8">
      <c r="A5596" s="594" t="s">
        <v>132</v>
      </c>
      <c r="B5596" s="594" t="s">
        <v>1348</v>
      </c>
      <c r="C5596" s="594" t="s">
        <v>1247</v>
      </c>
      <c r="D5596" s="594" t="s">
        <v>2834</v>
      </c>
      <c r="E5596" s="594" t="s">
        <v>177</v>
      </c>
      <c r="F5596" s="594" t="s">
        <v>237</v>
      </c>
      <c r="G5596" s="596" t="s">
        <v>2681</v>
      </c>
      <c r="H5596" s="597">
        <v>3600000</v>
      </c>
    </row>
    <row r="5597" spans="1:8">
      <c r="A5597" s="594" t="s">
        <v>132</v>
      </c>
      <c r="B5597" s="594" t="s">
        <v>1348</v>
      </c>
      <c r="C5597" s="594" t="s">
        <v>1247</v>
      </c>
      <c r="D5597" s="594" t="s">
        <v>2834</v>
      </c>
      <c r="E5597" s="594" t="s">
        <v>240</v>
      </c>
      <c r="F5597" s="595" t="s">
        <v>411</v>
      </c>
      <c r="G5597" s="596" t="s">
        <v>241</v>
      </c>
      <c r="H5597" s="597">
        <v>7520000</v>
      </c>
    </row>
    <row r="5598" spans="1:8">
      <c r="A5598" s="594" t="s">
        <v>132</v>
      </c>
      <c r="B5598" s="594" t="s">
        <v>1348</v>
      </c>
      <c r="C5598" s="594" t="s">
        <v>1247</v>
      </c>
      <c r="D5598" s="594" t="s">
        <v>2834</v>
      </c>
      <c r="E5598" s="594" t="s">
        <v>240</v>
      </c>
      <c r="F5598" s="594" t="s">
        <v>242</v>
      </c>
      <c r="G5598" s="596" t="s">
        <v>243</v>
      </c>
      <c r="H5598" s="597">
        <v>2660000</v>
      </c>
    </row>
    <row r="5599" spans="1:8">
      <c r="A5599" s="594" t="s">
        <v>132</v>
      </c>
      <c r="B5599" s="594" t="s">
        <v>1348</v>
      </c>
      <c r="C5599" s="594" t="s">
        <v>1247</v>
      </c>
      <c r="D5599" s="594" t="s">
        <v>2834</v>
      </c>
      <c r="E5599" s="594" t="s">
        <v>240</v>
      </c>
      <c r="F5599" s="594" t="s">
        <v>735</v>
      </c>
      <c r="G5599" s="596" t="s">
        <v>193</v>
      </c>
      <c r="H5599" s="597">
        <v>4860000</v>
      </c>
    </row>
    <row r="5600" spans="1:8">
      <c r="A5600" s="594" t="s">
        <v>132</v>
      </c>
      <c r="B5600" s="594" t="s">
        <v>1348</v>
      </c>
      <c r="C5600" s="594" t="s">
        <v>1247</v>
      </c>
      <c r="D5600" s="594" t="s">
        <v>2834</v>
      </c>
      <c r="E5600" s="594" t="s">
        <v>183</v>
      </c>
      <c r="F5600" s="595" t="s">
        <v>411</v>
      </c>
      <c r="G5600" s="596" t="s">
        <v>184</v>
      </c>
      <c r="H5600" s="597">
        <v>145165000</v>
      </c>
    </row>
    <row r="5601" spans="1:8">
      <c r="A5601" s="594" t="s">
        <v>132</v>
      </c>
      <c r="B5601" s="594" t="s">
        <v>1348</v>
      </c>
      <c r="C5601" s="594" t="s">
        <v>1247</v>
      </c>
      <c r="D5601" s="594" t="s">
        <v>2834</v>
      </c>
      <c r="E5601" s="594" t="s">
        <v>183</v>
      </c>
      <c r="F5601" s="594" t="s">
        <v>587</v>
      </c>
      <c r="G5601" s="596" t="s">
        <v>588</v>
      </c>
      <c r="H5601" s="597">
        <v>2915000</v>
      </c>
    </row>
    <row r="5602" spans="1:8">
      <c r="A5602" s="594" t="s">
        <v>132</v>
      </c>
      <c r="B5602" s="594" t="s">
        <v>1348</v>
      </c>
      <c r="C5602" s="594" t="s">
        <v>1247</v>
      </c>
      <c r="D5602" s="594" t="s">
        <v>2834</v>
      </c>
      <c r="E5602" s="594" t="s">
        <v>183</v>
      </c>
      <c r="F5602" s="594" t="s">
        <v>736</v>
      </c>
      <c r="G5602" s="596" t="s">
        <v>737</v>
      </c>
      <c r="H5602" s="597">
        <v>27600000</v>
      </c>
    </row>
    <row r="5603" spans="1:8">
      <c r="A5603" s="594" t="s">
        <v>132</v>
      </c>
      <c r="B5603" s="594" t="s">
        <v>1348</v>
      </c>
      <c r="C5603" s="594" t="s">
        <v>1247</v>
      </c>
      <c r="D5603" s="594" t="s">
        <v>2834</v>
      </c>
      <c r="E5603" s="594" t="s">
        <v>183</v>
      </c>
      <c r="F5603" s="594" t="s">
        <v>185</v>
      </c>
      <c r="G5603" s="596" t="s">
        <v>186</v>
      </c>
      <c r="H5603" s="597">
        <v>43250000</v>
      </c>
    </row>
    <row r="5604" spans="1:8">
      <c r="A5604" s="594" t="s">
        <v>132</v>
      </c>
      <c r="B5604" s="594" t="s">
        <v>1348</v>
      </c>
      <c r="C5604" s="594" t="s">
        <v>1247</v>
      </c>
      <c r="D5604" s="594" t="s">
        <v>2834</v>
      </c>
      <c r="E5604" s="594" t="s">
        <v>183</v>
      </c>
      <c r="F5604" s="594" t="s">
        <v>187</v>
      </c>
      <c r="G5604" s="596" t="s">
        <v>2683</v>
      </c>
      <c r="H5604" s="597">
        <v>71400000</v>
      </c>
    </row>
    <row r="5605" spans="1:8">
      <c r="A5605" s="594" t="s">
        <v>132</v>
      </c>
      <c r="B5605" s="594" t="s">
        <v>1348</v>
      </c>
      <c r="C5605" s="594" t="s">
        <v>1247</v>
      </c>
      <c r="D5605" s="594" t="s">
        <v>2834</v>
      </c>
      <c r="E5605" s="594" t="s">
        <v>738</v>
      </c>
      <c r="F5605" s="595" t="s">
        <v>411</v>
      </c>
      <c r="G5605" s="596" t="s">
        <v>739</v>
      </c>
      <c r="H5605" s="597">
        <v>82050000</v>
      </c>
    </row>
    <row r="5606" spans="1:8">
      <c r="A5606" s="594" t="s">
        <v>132</v>
      </c>
      <c r="B5606" s="594" t="s">
        <v>1348</v>
      </c>
      <c r="C5606" s="594" t="s">
        <v>1247</v>
      </c>
      <c r="D5606" s="594" t="s">
        <v>2834</v>
      </c>
      <c r="E5606" s="594" t="s">
        <v>738</v>
      </c>
      <c r="F5606" s="594" t="s">
        <v>740</v>
      </c>
      <c r="G5606" s="596" t="s">
        <v>741</v>
      </c>
      <c r="H5606" s="597">
        <v>36000000</v>
      </c>
    </row>
    <row r="5607" spans="1:8">
      <c r="A5607" s="594" t="s">
        <v>132</v>
      </c>
      <c r="B5607" s="594" t="s">
        <v>1348</v>
      </c>
      <c r="C5607" s="594" t="s">
        <v>1247</v>
      </c>
      <c r="D5607" s="594" t="s">
        <v>2834</v>
      </c>
      <c r="E5607" s="594" t="s">
        <v>738</v>
      </c>
      <c r="F5607" s="594" t="s">
        <v>356</v>
      </c>
      <c r="G5607" s="596" t="s">
        <v>357</v>
      </c>
      <c r="H5607" s="597">
        <v>3350000</v>
      </c>
    </row>
    <row r="5608" spans="1:8">
      <c r="A5608" s="594" t="s">
        <v>132</v>
      </c>
      <c r="B5608" s="594" t="s">
        <v>1348</v>
      </c>
      <c r="C5608" s="594" t="s">
        <v>1247</v>
      </c>
      <c r="D5608" s="594" t="s">
        <v>2834</v>
      </c>
      <c r="E5608" s="594" t="s">
        <v>738</v>
      </c>
      <c r="F5608" s="594" t="s">
        <v>296</v>
      </c>
      <c r="G5608" s="596" t="s">
        <v>297</v>
      </c>
      <c r="H5608" s="597">
        <v>42700000</v>
      </c>
    </row>
    <row r="5609" spans="1:8">
      <c r="A5609" s="594" t="s">
        <v>132</v>
      </c>
      <c r="B5609" s="594" t="s">
        <v>1348</v>
      </c>
      <c r="C5609" s="594" t="s">
        <v>1247</v>
      </c>
      <c r="D5609" s="594" t="s">
        <v>2834</v>
      </c>
      <c r="E5609" s="594" t="s">
        <v>744</v>
      </c>
      <c r="F5609" s="595" t="s">
        <v>411</v>
      </c>
      <c r="G5609" s="596" t="s">
        <v>2686</v>
      </c>
      <c r="H5609" s="597">
        <v>206973000</v>
      </c>
    </row>
    <row r="5610" spans="1:8">
      <c r="A5610" s="594" t="s">
        <v>132</v>
      </c>
      <c r="B5610" s="594" t="s">
        <v>1348</v>
      </c>
      <c r="C5610" s="594" t="s">
        <v>1247</v>
      </c>
      <c r="D5610" s="594" t="s">
        <v>2834</v>
      </c>
      <c r="E5610" s="594" t="s">
        <v>744</v>
      </c>
      <c r="F5610" s="594" t="s">
        <v>286</v>
      </c>
      <c r="G5610" s="596" t="s">
        <v>2688</v>
      </c>
      <c r="H5610" s="597">
        <v>95433000</v>
      </c>
    </row>
    <row r="5611" spans="1:8">
      <c r="A5611" s="594" t="s">
        <v>132</v>
      </c>
      <c r="B5611" s="594" t="s">
        <v>1348</v>
      </c>
      <c r="C5611" s="594" t="s">
        <v>1247</v>
      </c>
      <c r="D5611" s="594" t="s">
        <v>2834</v>
      </c>
      <c r="E5611" s="594" t="s">
        <v>744</v>
      </c>
      <c r="F5611" s="594" t="s">
        <v>446</v>
      </c>
      <c r="G5611" s="596" t="s">
        <v>2765</v>
      </c>
      <c r="H5611" s="597">
        <v>4150000</v>
      </c>
    </row>
    <row r="5612" spans="1:8">
      <c r="A5612" s="594" t="s">
        <v>132</v>
      </c>
      <c r="B5612" s="594" t="s">
        <v>1348</v>
      </c>
      <c r="C5612" s="594" t="s">
        <v>1247</v>
      </c>
      <c r="D5612" s="594" t="s">
        <v>2834</v>
      </c>
      <c r="E5612" s="594" t="s">
        <v>744</v>
      </c>
      <c r="F5612" s="594" t="s">
        <v>572</v>
      </c>
      <c r="G5612" s="596" t="s">
        <v>2689</v>
      </c>
      <c r="H5612" s="597">
        <v>67030000</v>
      </c>
    </row>
    <row r="5613" spans="1:8">
      <c r="A5613" s="594" t="s">
        <v>132</v>
      </c>
      <c r="B5613" s="594" t="s">
        <v>1348</v>
      </c>
      <c r="C5613" s="594" t="s">
        <v>1247</v>
      </c>
      <c r="D5613" s="594" t="s">
        <v>2834</v>
      </c>
      <c r="E5613" s="594" t="s">
        <v>744</v>
      </c>
      <c r="F5613" s="594" t="s">
        <v>746</v>
      </c>
      <c r="G5613" s="596" t="s">
        <v>2690</v>
      </c>
      <c r="H5613" s="597">
        <v>40180000</v>
      </c>
    </row>
    <row r="5614" spans="1:8">
      <c r="A5614" s="594" t="s">
        <v>132</v>
      </c>
      <c r="B5614" s="594" t="s">
        <v>1348</v>
      </c>
      <c r="C5614" s="594" t="s">
        <v>1247</v>
      </c>
      <c r="D5614" s="594" t="s">
        <v>2834</v>
      </c>
      <c r="E5614" s="594" t="s">
        <v>744</v>
      </c>
      <c r="F5614" s="594" t="s">
        <v>11</v>
      </c>
      <c r="G5614" s="596" t="s">
        <v>2691</v>
      </c>
      <c r="H5614" s="597">
        <v>180000</v>
      </c>
    </row>
    <row r="5615" spans="1:8">
      <c r="A5615" s="594" t="s">
        <v>132</v>
      </c>
      <c r="B5615" s="594" t="s">
        <v>1348</v>
      </c>
      <c r="C5615" s="594" t="s">
        <v>1247</v>
      </c>
      <c r="D5615" s="594" t="s">
        <v>2834</v>
      </c>
      <c r="E5615" s="594" t="s">
        <v>2692</v>
      </c>
      <c r="F5615" s="595" t="s">
        <v>411</v>
      </c>
      <c r="G5615" s="596" t="s">
        <v>2693</v>
      </c>
      <c r="H5615" s="597">
        <v>59200000</v>
      </c>
    </row>
    <row r="5616" spans="1:8">
      <c r="A5616" s="594" t="s">
        <v>132</v>
      </c>
      <c r="B5616" s="594" t="s">
        <v>1348</v>
      </c>
      <c r="C5616" s="594" t="s">
        <v>1247</v>
      </c>
      <c r="D5616" s="594" t="s">
        <v>2834</v>
      </c>
      <c r="E5616" s="594" t="s">
        <v>2692</v>
      </c>
      <c r="F5616" s="594" t="s">
        <v>2722</v>
      </c>
      <c r="G5616" s="596" t="s">
        <v>2690</v>
      </c>
      <c r="H5616" s="597">
        <v>44300000</v>
      </c>
    </row>
    <row r="5617" spans="1:8">
      <c r="A5617" s="594" t="s">
        <v>132</v>
      </c>
      <c r="B5617" s="594" t="s">
        <v>1348</v>
      </c>
      <c r="C5617" s="594" t="s">
        <v>1247</v>
      </c>
      <c r="D5617" s="594" t="s">
        <v>2834</v>
      </c>
      <c r="E5617" s="594" t="s">
        <v>2692</v>
      </c>
      <c r="F5617" s="594" t="s">
        <v>2694</v>
      </c>
      <c r="G5617" s="596" t="s">
        <v>2689</v>
      </c>
      <c r="H5617" s="597">
        <v>14900000</v>
      </c>
    </row>
    <row r="5618" spans="1:8">
      <c r="A5618" s="594" t="s">
        <v>132</v>
      </c>
      <c r="B5618" s="594" t="s">
        <v>1348</v>
      </c>
      <c r="C5618" s="594" t="s">
        <v>1247</v>
      </c>
      <c r="D5618" s="594" t="s">
        <v>2834</v>
      </c>
      <c r="E5618" s="594" t="s">
        <v>189</v>
      </c>
      <c r="F5618" s="595" t="s">
        <v>411</v>
      </c>
      <c r="G5618" s="596" t="s">
        <v>190</v>
      </c>
      <c r="H5618" s="597">
        <v>1480425657</v>
      </c>
    </row>
    <row r="5619" spans="1:8">
      <c r="A5619" s="594" t="s">
        <v>132</v>
      </c>
      <c r="B5619" s="594" t="s">
        <v>1348</v>
      </c>
      <c r="C5619" s="594" t="s">
        <v>1247</v>
      </c>
      <c r="D5619" s="594" t="s">
        <v>2834</v>
      </c>
      <c r="E5619" s="594" t="s">
        <v>189</v>
      </c>
      <c r="F5619" s="594" t="s">
        <v>773</v>
      </c>
      <c r="G5619" s="596" t="s">
        <v>2695</v>
      </c>
      <c r="H5619" s="597">
        <v>1232711722</v>
      </c>
    </row>
    <row r="5620" spans="1:8">
      <c r="A5620" s="594" t="s">
        <v>132</v>
      </c>
      <c r="B5620" s="594" t="s">
        <v>1348</v>
      </c>
      <c r="C5620" s="594" t="s">
        <v>1247</v>
      </c>
      <c r="D5620" s="594" t="s">
        <v>2834</v>
      </c>
      <c r="E5620" s="594" t="s">
        <v>189</v>
      </c>
      <c r="F5620" s="594" t="s">
        <v>13</v>
      </c>
      <c r="G5620" s="596" t="s">
        <v>2732</v>
      </c>
      <c r="H5620" s="597">
        <v>8352000</v>
      </c>
    </row>
    <row r="5621" spans="1:8">
      <c r="A5621" s="594" t="s">
        <v>132</v>
      </c>
      <c r="B5621" s="594" t="s">
        <v>1348</v>
      </c>
      <c r="C5621" s="594" t="s">
        <v>1247</v>
      </c>
      <c r="D5621" s="594" t="s">
        <v>2834</v>
      </c>
      <c r="E5621" s="594" t="s">
        <v>189</v>
      </c>
      <c r="F5621" s="594" t="s">
        <v>37</v>
      </c>
      <c r="G5621" s="596" t="s">
        <v>2696</v>
      </c>
      <c r="H5621" s="597">
        <v>208651655</v>
      </c>
    </row>
    <row r="5622" spans="1:8">
      <c r="A5622" s="594" t="s">
        <v>132</v>
      </c>
      <c r="B5622" s="594" t="s">
        <v>1348</v>
      </c>
      <c r="C5622" s="594" t="s">
        <v>1247</v>
      </c>
      <c r="D5622" s="594" t="s">
        <v>2834</v>
      </c>
      <c r="E5622" s="594" t="s">
        <v>189</v>
      </c>
      <c r="F5622" s="594" t="s">
        <v>192</v>
      </c>
      <c r="G5622" s="596" t="s">
        <v>195</v>
      </c>
      <c r="H5622" s="597">
        <v>30710280</v>
      </c>
    </row>
    <row r="5623" spans="1:8">
      <c r="A5623" s="594" t="s">
        <v>132</v>
      </c>
      <c r="B5623" s="594" t="s">
        <v>1348</v>
      </c>
      <c r="C5623" s="594" t="s">
        <v>1247</v>
      </c>
      <c r="D5623" s="594" t="s">
        <v>2834</v>
      </c>
      <c r="E5623" s="594" t="s">
        <v>2697</v>
      </c>
      <c r="F5623" s="595" t="s">
        <v>411</v>
      </c>
      <c r="G5623" s="596" t="s">
        <v>2698</v>
      </c>
      <c r="H5623" s="597">
        <v>2211000</v>
      </c>
    </row>
    <row r="5624" spans="1:8">
      <c r="A5624" s="594" t="s">
        <v>132</v>
      </c>
      <c r="B5624" s="594" t="s">
        <v>1348</v>
      </c>
      <c r="C5624" s="594" t="s">
        <v>1247</v>
      </c>
      <c r="D5624" s="594" t="s">
        <v>2834</v>
      </c>
      <c r="E5624" s="594" t="s">
        <v>2697</v>
      </c>
      <c r="F5624" s="594" t="s">
        <v>2699</v>
      </c>
      <c r="G5624" s="596" t="s">
        <v>2700</v>
      </c>
      <c r="H5624" s="597">
        <v>2211000</v>
      </c>
    </row>
    <row r="5625" spans="1:8">
      <c r="A5625" s="594" t="s">
        <v>132</v>
      </c>
      <c r="B5625" s="594" t="s">
        <v>1348</v>
      </c>
      <c r="C5625" s="594" t="s">
        <v>1247</v>
      </c>
      <c r="D5625" s="594" t="s">
        <v>2834</v>
      </c>
      <c r="E5625" s="594" t="s">
        <v>194</v>
      </c>
      <c r="F5625" s="595" t="s">
        <v>411</v>
      </c>
      <c r="G5625" s="596" t="s">
        <v>195</v>
      </c>
      <c r="H5625" s="597">
        <v>186923000</v>
      </c>
    </row>
    <row r="5626" spans="1:8">
      <c r="A5626" s="594" t="s">
        <v>132</v>
      </c>
      <c r="B5626" s="594" t="s">
        <v>1348</v>
      </c>
      <c r="C5626" s="594" t="s">
        <v>1247</v>
      </c>
      <c r="D5626" s="594" t="s">
        <v>2834</v>
      </c>
      <c r="E5626" s="594" t="s">
        <v>194</v>
      </c>
      <c r="F5626" s="594" t="s">
        <v>15</v>
      </c>
      <c r="G5626" s="596" t="s">
        <v>2701</v>
      </c>
      <c r="H5626" s="597">
        <v>3449900</v>
      </c>
    </row>
    <row r="5627" spans="1:8">
      <c r="A5627" s="594" t="s">
        <v>132</v>
      </c>
      <c r="B5627" s="594" t="s">
        <v>1348</v>
      </c>
      <c r="C5627" s="594" t="s">
        <v>1247</v>
      </c>
      <c r="D5627" s="594" t="s">
        <v>2834</v>
      </c>
      <c r="E5627" s="594" t="s">
        <v>194</v>
      </c>
      <c r="F5627" s="594" t="s">
        <v>39</v>
      </c>
      <c r="G5627" s="596" t="s">
        <v>2702</v>
      </c>
      <c r="H5627" s="597">
        <v>15044100</v>
      </c>
    </row>
    <row r="5628" spans="1:8">
      <c r="A5628" s="594" t="s">
        <v>132</v>
      </c>
      <c r="B5628" s="594" t="s">
        <v>1348</v>
      </c>
      <c r="C5628" s="594" t="s">
        <v>1247</v>
      </c>
      <c r="D5628" s="594" t="s">
        <v>2834</v>
      </c>
      <c r="E5628" s="594" t="s">
        <v>194</v>
      </c>
      <c r="F5628" s="594" t="s">
        <v>198</v>
      </c>
      <c r="G5628" s="596" t="s">
        <v>199</v>
      </c>
      <c r="H5628" s="597">
        <v>168429000</v>
      </c>
    </row>
    <row r="5629" spans="1:8">
      <c r="A5629" s="594" t="s">
        <v>132</v>
      </c>
      <c r="B5629" s="594" t="s">
        <v>1348</v>
      </c>
      <c r="C5629" s="594" t="s">
        <v>1247</v>
      </c>
      <c r="D5629" s="594" t="s">
        <v>2834</v>
      </c>
      <c r="E5629" s="594" t="s">
        <v>550</v>
      </c>
      <c r="F5629" s="595" t="s">
        <v>411</v>
      </c>
      <c r="G5629" s="596" t="s">
        <v>2705</v>
      </c>
      <c r="H5629" s="597">
        <v>58290000</v>
      </c>
    </row>
    <row r="5630" spans="1:8">
      <c r="A5630" s="594" t="s">
        <v>132</v>
      </c>
      <c r="B5630" s="594" t="s">
        <v>1348</v>
      </c>
      <c r="C5630" s="594" t="s">
        <v>1247</v>
      </c>
      <c r="D5630" s="594" t="s">
        <v>2834</v>
      </c>
      <c r="E5630" s="594" t="s">
        <v>550</v>
      </c>
      <c r="F5630" s="594" t="s">
        <v>2706</v>
      </c>
      <c r="G5630" s="596" t="s">
        <v>72</v>
      </c>
      <c r="H5630" s="597">
        <v>58290000</v>
      </c>
    </row>
    <row r="5631" spans="1:8">
      <c r="A5631" s="594" t="s">
        <v>132</v>
      </c>
      <c r="B5631" s="594" t="s">
        <v>1348</v>
      </c>
      <c r="C5631" s="594" t="s">
        <v>577</v>
      </c>
      <c r="D5631" s="595" t="s">
        <v>411</v>
      </c>
      <c r="E5631" s="595" t="s">
        <v>411</v>
      </c>
      <c r="F5631" s="595" t="s">
        <v>411</v>
      </c>
      <c r="G5631" s="596" t="s">
        <v>2748</v>
      </c>
      <c r="H5631" s="597">
        <v>14026000000</v>
      </c>
    </row>
    <row r="5632" spans="1:8">
      <c r="A5632" s="594" t="s">
        <v>132</v>
      </c>
      <c r="B5632" s="594" t="s">
        <v>1348</v>
      </c>
      <c r="C5632" s="594" t="s">
        <v>577</v>
      </c>
      <c r="D5632" s="594" t="s">
        <v>2749</v>
      </c>
      <c r="E5632" s="595" t="s">
        <v>411</v>
      </c>
      <c r="F5632" s="595" t="s">
        <v>411</v>
      </c>
      <c r="G5632" s="596" t="s">
        <v>2750</v>
      </c>
      <c r="H5632" s="597">
        <v>14026000000</v>
      </c>
    </row>
    <row r="5633" spans="1:8">
      <c r="A5633" s="594" t="s">
        <v>132</v>
      </c>
      <c r="B5633" s="594" t="s">
        <v>1348</v>
      </c>
      <c r="C5633" s="594" t="s">
        <v>577</v>
      </c>
      <c r="D5633" s="594" t="s">
        <v>2749</v>
      </c>
      <c r="E5633" s="594" t="s">
        <v>142</v>
      </c>
      <c r="F5633" s="595" t="s">
        <v>411</v>
      </c>
      <c r="G5633" s="596" t="s">
        <v>143</v>
      </c>
      <c r="H5633" s="597">
        <v>2333404899</v>
      </c>
    </row>
    <row r="5634" spans="1:8">
      <c r="A5634" s="594" t="s">
        <v>132</v>
      </c>
      <c r="B5634" s="594" t="s">
        <v>1348</v>
      </c>
      <c r="C5634" s="594" t="s">
        <v>577</v>
      </c>
      <c r="D5634" s="594" t="s">
        <v>2749</v>
      </c>
      <c r="E5634" s="594" t="s">
        <v>142</v>
      </c>
      <c r="F5634" s="594" t="s">
        <v>144</v>
      </c>
      <c r="G5634" s="596" t="s">
        <v>2664</v>
      </c>
      <c r="H5634" s="597">
        <v>2326202899</v>
      </c>
    </row>
    <row r="5635" spans="1:8">
      <c r="A5635" s="594" t="s">
        <v>132</v>
      </c>
      <c r="B5635" s="594" t="s">
        <v>1348</v>
      </c>
      <c r="C5635" s="594" t="s">
        <v>577</v>
      </c>
      <c r="D5635" s="594" t="s">
        <v>2749</v>
      </c>
      <c r="E5635" s="594" t="s">
        <v>142</v>
      </c>
      <c r="F5635" s="594" t="s">
        <v>146</v>
      </c>
      <c r="G5635" s="596" t="s">
        <v>2665</v>
      </c>
      <c r="H5635" s="597">
        <v>7202000</v>
      </c>
    </row>
    <row r="5636" spans="1:8">
      <c r="A5636" s="594" t="s">
        <v>132</v>
      </c>
      <c r="B5636" s="594" t="s">
        <v>1348</v>
      </c>
      <c r="C5636" s="594" t="s">
        <v>577</v>
      </c>
      <c r="D5636" s="594" t="s">
        <v>2749</v>
      </c>
      <c r="E5636" s="594" t="s">
        <v>202</v>
      </c>
      <c r="F5636" s="595" t="s">
        <v>411</v>
      </c>
      <c r="G5636" s="596" t="s">
        <v>2719</v>
      </c>
      <c r="H5636" s="597">
        <v>84416800</v>
      </c>
    </row>
    <row r="5637" spans="1:8">
      <c r="A5637" s="594" t="s">
        <v>132</v>
      </c>
      <c r="B5637" s="594" t="s">
        <v>1348</v>
      </c>
      <c r="C5637" s="594" t="s">
        <v>577</v>
      </c>
      <c r="D5637" s="594" t="s">
        <v>2749</v>
      </c>
      <c r="E5637" s="594" t="s">
        <v>202</v>
      </c>
      <c r="F5637" s="594" t="s">
        <v>767</v>
      </c>
      <c r="G5637" s="596" t="s">
        <v>2720</v>
      </c>
      <c r="H5637" s="597">
        <v>84416800</v>
      </c>
    </row>
    <row r="5638" spans="1:8">
      <c r="A5638" s="594" t="s">
        <v>132</v>
      </c>
      <c r="B5638" s="594" t="s">
        <v>1348</v>
      </c>
      <c r="C5638" s="594" t="s">
        <v>577</v>
      </c>
      <c r="D5638" s="594" t="s">
        <v>2749</v>
      </c>
      <c r="E5638" s="594" t="s">
        <v>148</v>
      </c>
      <c r="F5638" s="595" t="s">
        <v>411</v>
      </c>
      <c r="G5638" s="596" t="s">
        <v>149</v>
      </c>
      <c r="H5638" s="597">
        <v>377572818</v>
      </c>
    </row>
    <row r="5639" spans="1:8">
      <c r="A5639" s="594" t="s">
        <v>132</v>
      </c>
      <c r="B5639" s="594" t="s">
        <v>1348</v>
      </c>
      <c r="C5639" s="594" t="s">
        <v>577</v>
      </c>
      <c r="D5639" s="594" t="s">
        <v>2749</v>
      </c>
      <c r="E5639" s="594" t="s">
        <v>148</v>
      </c>
      <c r="F5639" s="594" t="s">
        <v>223</v>
      </c>
      <c r="G5639" s="596" t="s">
        <v>224</v>
      </c>
      <c r="H5639" s="597">
        <v>124830000</v>
      </c>
    </row>
    <row r="5640" spans="1:8">
      <c r="A5640" s="594" t="s">
        <v>132</v>
      </c>
      <c r="B5640" s="594" t="s">
        <v>1348</v>
      </c>
      <c r="C5640" s="594" t="s">
        <v>577</v>
      </c>
      <c r="D5640" s="594" t="s">
        <v>2749</v>
      </c>
      <c r="E5640" s="594" t="s">
        <v>148</v>
      </c>
      <c r="F5640" s="594" t="s">
        <v>1075</v>
      </c>
      <c r="G5640" s="596" t="s">
        <v>2666</v>
      </c>
      <c r="H5640" s="597">
        <v>215407812</v>
      </c>
    </row>
    <row r="5641" spans="1:8">
      <c r="A5641" s="594" t="s">
        <v>132</v>
      </c>
      <c r="B5641" s="594" t="s">
        <v>1348</v>
      </c>
      <c r="C5641" s="594" t="s">
        <v>577</v>
      </c>
      <c r="D5641" s="594" t="s">
        <v>2749</v>
      </c>
      <c r="E5641" s="594" t="s">
        <v>148</v>
      </c>
      <c r="F5641" s="594" t="s">
        <v>150</v>
      </c>
      <c r="G5641" s="596" t="s">
        <v>151</v>
      </c>
      <c r="H5641" s="597">
        <v>9980000</v>
      </c>
    </row>
    <row r="5642" spans="1:8">
      <c r="A5642" s="594" t="s">
        <v>132</v>
      </c>
      <c r="B5642" s="594" t="s">
        <v>1348</v>
      </c>
      <c r="C5642" s="594" t="s">
        <v>577</v>
      </c>
      <c r="D5642" s="594" t="s">
        <v>2749</v>
      </c>
      <c r="E5642" s="594" t="s">
        <v>148</v>
      </c>
      <c r="F5642" s="594" t="s">
        <v>605</v>
      </c>
      <c r="G5642" s="596" t="s">
        <v>2668</v>
      </c>
      <c r="H5642" s="597">
        <v>27355006</v>
      </c>
    </row>
    <row r="5643" spans="1:8">
      <c r="A5643" s="594" t="s">
        <v>132</v>
      </c>
      <c r="B5643" s="594" t="s">
        <v>1348</v>
      </c>
      <c r="C5643" s="594" t="s">
        <v>577</v>
      </c>
      <c r="D5643" s="594" t="s">
        <v>2749</v>
      </c>
      <c r="E5643" s="594" t="s">
        <v>156</v>
      </c>
      <c r="F5643" s="595" t="s">
        <v>411</v>
      </c>
      <c r="G5643" s="596" t="s">
        <v>514</v>
      </c>
      <c r="H5643" s="597">
        <v>609321760</v>
      </c>
    </row>
    <row r="5644" spans="1:8">
      <c r="A5644" s="594" t="s">
        <v>132</v>
      </c>
      <c r="B5644" s="594" t="s">
        <v>1348</v>
      </c>
      <c r="C5644" s="594" t="s">
        <v>577</v>
      </c>
      <c r="D5644" s="594" t="s">
        <v>2749</v>
      </c>
      <c r="E5644" s="594" t="s">
        <v>156</v>
      </c>
      <c r="F5644" s="594" t="s">
        <v>157</v>
      </c>
      <c r="G5644" s="596" t="s">
        <v>158</v>
      </c>
      <c r="H5644" s="597">
        <v>451768124</v>
      </c>
    </row>
    <row r="5645" spans="1:8">
      <c r="A5645" s="594" t="s">
        <v>132</v>
      </c>
      <c r="B5645" s="594" t="s">
        <v>1348</v>
      </c>
      <c r="C5645" s="594" t="s">
        <v>577</v>
      </c>
      <c r="D5645" s="594" t="s">
        <v>2749</v>
      </c>
      <c r="E5645" s="594" t="s">
        <v>156</v>
      </c>
      <c r="F5645" s="594" t="s">
        <v>159</v>
      </c>
      <c r="G5645" s="596" t="s">
        <v>160</v>
      </c>
      <c r="H5645" s="597">
        <v>77100201</v>
      </c>
    </row>
    <row r="5646" spans="1:8">
      <c r="A5646" s="594" t="s">
        <v>132</v>
      </c>
      <c r="B5646" s="594" t="s">
        <v>1348</v>
      </c>
      <c r="C5646" s="594" t="s">
        <v>577</v>
      </c>
      <c r="D5646" s="594" t="s">
        <v>2749</v>
      </c>
      <c r="E5646" s="594" t="s">
        <v>156</v>
      </c>
      <c r="F5646" s="594" t="s">
        <v>161</v>
      </c>
      <c r="G5646" s="596" t="s">
        <v>162</v>
      </c>
      <c r="H5646" s="597">
        <v>55887868</v>
      </c>
    </row>
    <row r="5647" spans="1:8">
      <c r="A5647" s="594" t="s">
        <v>132</v>
      </c>
      <c r="B5647" s="594" t="s">
        <v>1348</v>
      </c>
      <c r="C5647" s="594" t="s">
        <v>577</v>
      </c>
      <c r="D5647" s="594" t="s">
        <v>2749</v>
      </c>
      <c r="E5647" s="594" t="s">
        <v>156</v>
      </c>
      <c r="F5647" s="594" t="s">
        <v>1</v>
      </c>
      <c r="G5647" s="596" t="s">
        <v>2</v>
      </c>
      <c r="H5647" s="597">
        <v>24565567</v>
      </c>
    </row>
    <row r="5648" spans="1:8">
      <c r="A5648" s="594" t="s">
        <v>132</v>
      </c>
      <c r="B5648" s="594" t="s">
        <v>1348</v>
      </c>
      <c r="C5648" s="594" t="s">
        <v>577</v>
      </c>
      <c r="D5648" s="594" t="s">
        <v>2749</v>
      </c>
      <c r="E5648" s="594" t="s">
        <v>167</v>
      </c>
      <c r="F5648" s="595" t="s">
        <v>411</v>
      </c>
      <c r="G5648" s="596" t="s">
        <v>168</v>
      </c>
      <c r="H5648" s="597">
        <v>220440275</v>
      </c>
    </row>
    <row r="5649" spans="1:8">
      <c r="A5649" s="594" t="s">
        <v>132</v>
      </c>
      <c r="B5649" s="594" t="s">
        <v>1348</v>
      </c>
      <c r="C5649" s="594" t="s">
        <v>577</v>
      </c>
      <c r="D5649" s="594" t="s">
        <v>2749</v>
      </c>
      <c r="E5649" s="594" t="s">
        <v>167</v>
      </c>
      <c r="F5649" s="594" t="s">
        <v>228</v>
      </c>
      <c r="G5649" s="596" t="s">
        <v>2673</v>
      </c>
      <c r="H5649" s="597">
        <v>60258628</v>
      </c>
    </row>
    <row r="5650" spans="1:8">
      <c r="A5650" s="594" t="s">
        <v>132</v>
      </c>
      <c r="B5650" s="594" t="s">
        <v>1348</v>
      </c>
      <c r="C5650" s="594" t="s">
        <v>577</v>
      </c>
      <c r="D5650" s="594" t="s">
        <v>2749</v>
      </c>
      <c r="E5650" s="594" t="s">
        <v>167</v>
      </c>
      <c r="F5650" s="594" t="s">
        <v>169</v>
      </c>
      <c r="G5650" s="596" t="s">
        <v>2674</v>
      </c>
      <c r="H5650" s="597">
        <v>35429647</v>
      </c>
    </row>
    <row r="5651" spans="1:8">
      <c r="A5651" s="594" t="s">
        <v>132</v>
      </c>
      <c r="B5651" s="594" t="s">
        <v>1348</v>
      </c>
      <c r="C5651" s="594" t="s">
        <v>577</v>
      </c>
      <c r="D5651" s="594" t="s">
        <v>2749</v>
      </c>
      <c r="E5651" s="594" t="s">
        <v>167</v>
      </c>
      <c r="F5651" s="594" t="s">
        <v>230</v>
      </c>
      <c r="G5651" s="596" t="s">
        <v>2675</v>
      </c>
      <c r="H5651" s="597">
        <v>123822000</v>
      </c>
    </row>
    <row r="5652" spans="1:8">
      <c r="A5652" s="594" t="s">
        <v>132</v>
      </c>
      <c r="B5652" s="594" t="s">
        <v>1348</v>
      </c>
      <c r="C5652" s="594" t="s">
        <v>577</v>
      </c>
      <c r="D5652" s="594" t="s">
        <v>2749</v>
      </c>
      <c r="E5652" s="594" t="s">
        <v>167</v>
      </c>
      <c r="F5652" s="594" t="s">
        <v>214</v>
      </c>
      <c r="G5652" s="596" t="s">
        <v>2676</v>
      </c>
      <c r="H5652" s="597">
        <v>930000</v>
      </c>
    </row>
    <row r="5653" spans="1:8">
      <c r="A5653" s="594" t="s">
        <v>132</v>
      </c>
      <c r="B5653" s="594" t="s">
        <v>1348</v>
      </c>
      <c r="C5653" s="594" t="s">
        <v>577</v>
      </c>
      <c r="D5653" s="594" t="s">
        <v>2749</v>
      </c>
      <c r="E5653" s="594" t="s">
        <v>171</v>
      </c>
      <c r="F5653" s="595" t="s">
        <v>411</v>
      </c>
      <c r="G5653" s="596" t="s">
        <v>2677</v>
      </c>
      <c r="H5653" s="597">
        <v>75055000</v>
      </c>
    </row>
    <row r="5654" spans="1:8">
      <c r="A5654" s="594" t="s">
        <v>132</v>
      </c>
      <c r="B5654" s="594" t="s">
        <v>1348</v>
      </c>
      <c r="C5654" s="594" t="s">
        <v>577</v>
      </c>
      <c r="D5654" s="594" t="s">
        <v>2749</v>
      </c>
      <c r="E5654" s="594" t="s">
        <v>171</v>
      </c>
      <c r="F5654" s="594" t="s">
        <v>173</v>
      </c>
      <c r="G5654" s="596" t="s">
        <v>174</v>
      </c>
      <c r="H5654" s="597">
        <v>50435000</v>
      </c>
    </row>
    <row r="5655" spans="1:8">
      <c r="A5655" s="594" t="s">
        <v>132</v>
      </c>
      <c r="B5655" s="594" t="s">
        <v>1348</v>
      </c>
      <c r="C5655" s="594" t="s">
        <v>577</v>
      </c>
      <c r="D5655" s="594" t="s">
        <v>2749</v>
      </c>
      <c r="E5655" s="594" t="s">
        <v>171</v>
      </c>
      <c r="F5655" s="594" t="s">
        <v>216</v>
      </c>
      <c r="G5655" s="596" t="s">
        <v>217</v>
      </c>
      <c r="H5655" s="597">
        <v>7550000</v>
      </c>
    </row>
    <row r="5656" spans="1:8">
      <c r="A5656" s="594" t="s">
        <v>132</v>
      </c>
      <c r="B5656" s="594" t="s">
        <v>1348</v>
      </c>
      <c r="C5656" s="594" t="s">
        <v>577</v>
      </c>
      <c r="D5656" s="594" t="s">
        <v>2749</v>
      </c>
      <c r="E5656" s="594" t="s">
        <v>171</v>
      </c>
      <c r="F5656" s="594" t="s">
        <v>5</v>
      </c>
      <c r="G5656" s="596" t="s">
        <v>2678</v>
      </c>
      <c r="H5656" s="597">
        <v>17070000</v>
      </c>
    </row>
    <row r="5657" spans="1:8">
      <c r="A5657" s="594" t="s">
        <v>132</v>
      </c>
      <c r="B5657" s="594" t="s">
        <v>1348</v>
      </c>
      <c r="C5657" s="594" t="s">
        <v>577</v>
      </c>
      <c r="D5657" s="594" t="s">
        <v>2749</v>
      </c>
      <c r="E5657" s="594" t="s">
        <v>177</v>
      </c>
      <c r="F5657" s="595" t="s">
        <v>411</v>
      </c>
      <c r="G5657" s="596" t="s">
        <v>178</v>
      </c>
      <c r="H5657" s="597">
        <v>55405356</v>
      </c>
    </row>
    <row r="5658" spans="1:8">
      <c r="A5658" s="594" t="s">
        <v>132</v>
      </c>
      <c r="B5658" s="594" t="s">
        <v>1348</v>
      </c>
      <c r="C5658" s="594" t="s">
        <v>577</v>
      </c>
      <c r="D5658" s="594" t="s">
        <v>2749</v>
      </c>
      <c r="E5658" s="594" t="s">
        <v>177</v>
      </c>
      <c r="F5658" s="594" t="s">
        <v>179</v>
      </c>
      <c r="G5658" s="596" t="s">
        <v>2679</v>
      </c>
      <c r="H5658" s="597">
        <v>22709356</v>
      </c>
    </row>
    <row r="5659" spans="1:8">
      <c r="A5659" s="594" t="s">
        <v>132</v>
      </c>
      <c r="B5659" s="594" t="s">
        <v>1348</v>
      </c>
      <c r="C5659" s="594" t="s">
        <v>577</v>
      </c>
      <c r="D5659" s="594" t="s">
        <v>2749</v>
      </c>
      <c r="E5659" s="594" t="s">
        <v>177</v>
      </c>
      <c r="F5659" s="594" t="s">
        <v>181</v>
      </c>
      <c r="G5659" s="596" t="s">
        <v>182</v>
      </c>
      <c r="H5659" s="597">
        <v>32696000</v>
      </c>
    </row>
    <row r="5660" spans="1:8">
      <c r="A5660" s="594" t="s">
        <v>132</v>
      </c>
      <c r="B5660" s="594" t="s">
        <v>1348</v>
      </c>
      <c r="C5660" s="594" t="s">
        <v>577</v>
      </c>
      <c r="D5660" s="594" t="s">
        <v>2749</v>
      </c>
      <c r="E5660" s="594" t="s">
        <v>240</v>
      </c>
      <c r="F5660" s="595" t="s">
        <v>411</v>
      </c>
      <c r="G5660" s="596" t="s">
        <v>241</v>
      </c>
      <c r="H5660" s="597">
        <v>22050000</v>
      </c>
    </row>
    <row r="5661" spans="1:8">
      <c r="A5661" s="594" t="s">
        <v>132</v>
      </c>
      <c r="B5661" s="594" t="s">
        <v>1348</v>
      </c>
      <c r="C5661" s="594" t="s">
        <v>577</v>
      </c>
      <c r="D5661" s="594" t="s">
        <v>2749</v>
      </c>
      <c r="E5661" s="594" t="s">
        <v>240</v>
      </c>
      <c r="F5661" s="594" t="s">
        <v>730</v>
      </c>
      <c r="G5661" s="596" t="s">
        <v>186</v>
      </c>
      <c r="H5661" s="597">
        <v>2000000</v>
      </c>
    </row>
    <row r="5662" spans="1:8">
      <c r="A5662" s="594" t="s">
        <v>132</v>
      </c>
      <c r="B5662" s="594" t="s">
        <v>1348</v>
      </c>
      <c r="C5662" s="594" t="s">
        <v>577</v>
      </c>
      <c r="D5662" s="594" t="s">
        <v>2749</v>
      </c>
      <c r="E5662" s="594" t="s">
        <v>240</v>
      </c>
      <c r="F5662" s="594" t="s">
        <v>733</v>
      </c>
      <c r="G5662" s="596" t="s">
        <v>734</v>
      </c>
      <c r="H5662" s="597">
        <v>16350000</v>
      </c>
    </row>
    <row r="5663" spans="1:8">
      <c r="A5663" s="594" t="s">
        <v>132</v>
      </c>
      <c r="B5663" s="594" t="s">
        <v>1348</v>
      </c>
      <c r="C5663" s="594" t="s">
        <v>577</v>
      </c>
      <c r="D5663" s="594" t="s">
        <v>2749</v>
      </c>
      <c r="E5663" s="594" t="s">
        <v>240</v>
      </c>
      <c r="F5663" s="594" t="s">
        <v>735</v>
      </c>
      <c r="G5663" s="596" t="s">
        <v>193</v>
      </c>
      <c r="H5663" s="597">
        <v>3700000</v>
      </c>
    </row>
    <row r="5664" spans="1:8">
      <c r="A5664" s="594" t="s">
        <v>132</v>
      </c>
      <c r="B5664" s="594" t="s">
        <v>1348</v>
      </c>
      <c r="C5664" s="594" t="s">
        <v>577</v>
      </c>
      <c r="D5664" s="594" t="s">
        <v>2749</v>
      </c>
      <c r="E5664" s="594" t="s">
        <v>183</v>
      </c>
      <c r="F5664" s="595" t="s">
        <v>411</v>
      </c>
      <c r="G5664" s="596" t="s">
        <v>184</v>
      </c>
      <c r="H5664" s="597">
        <v>273443000</v>
      </c>
    </row>
    <row r="5665" spans="1:8">
      <c r="A5665" s="594" t="s">
        <v>132</v>
      </c>
      <c r="B5665" s="594" t="s">
        <v>1348</v>
      </c>
      <c r="C5665" s="594" t="s">
        <v>577</v>
      </c>
      <c r="D5665" s="594" t="s">
        <v>2749</v>
      </c>
      <c r="E5665" s="594" t="s">
        <v>183</v>
      </c>
      <c r="F5665" s="594" t="s">
        <v>587</v>
      </c>
      <c r="G5665" s="596" t="s">
        <v>588</v>
      </c>
      <c r="H5665" s="597">
        <v>11393000</v>
      </c>
    </row>
    <row r="5666" spans="1:8">
      <c r="A5666" s="594" t="s">
        <v>132</v>
      </c>
      <c r="B5666" s="594" t="s">
        <v>1348</v>
      </c>
      <c r="C5666" s="594" t="s">
        <v>577</v>
      </c>
      <c r="D5666" s="594" t="s">
        <v>2749</v>
      </c>
      <c r="E5666" s="594" t="s">
        <v>183</v>
      </c>
      <c r="F5666" s="594" t="s">
        <v>736</v>
      </c>
      <c r="G5666" s="596" t="s">
        <v>737</v>
      </c>
      <c r="H5666" s="597">
        <v>176050000</v>
      </c>
    </row>
    <row r="5667" spans="1:8">
      <c r="A5667" s="594" t="s">
        <v>132</v>
      </c>
      <c r="B5667" s="594" t="s">
        <v>1348</v>
      </c>
      <c r="C5667" s="594" t="s">
        <v>577</v>
      </c>
      <c r="D5667" s="594" t="s">
        <v>2749</v>
      </c>
      <c r="E5667" s="594" t="s">
        <v>183</v>
      </c>
      <c r="F5667" s="594" t="s">
        <v>185</v>
      </c>
      <c r="G5667" s="596" t="s">
        <v>186</v>
      </c>
      <c r="H5667" s="597">
        <v>22400000</v>
      </c>
    </row>
    <row r="5668" spans="1:8">
      <c r="A5668" s="594" t="s">
        <v>132</v>
      </c>
      <c r="B5668" s="594" t="s">
        <v>1348</v>
      </c>
      <c r="C5668" s="594" t="s">
        <v>577</v>
      </c>
      <c r="D5668" s="594" t="s">
        <v>2749</v>
      </c>
      <c r="E5668" s="594" t="s">
        <v>183</v>
      </c>
      <c r="F5668" s="594" t="s">
        <v>187</v>
      </c>
      <c r="G5668" s="596" t="s">
        <v>2683</v>
      </c>
      <c r="H5668" s="597">
        <v>63600000</v>
      </c>
    </row>
    <row r="5669" spans="1:8">
      <c r="A5669" s="594" t="s">
        <v>132</v>
      </c>
      <c r="B5669" s="594" t="s">
        <v>1348</v>
      </c>
      <c r="C5669" s="594" t="s">
        <v>577</v>
      </c>
      <c r="D5669" s="594" t="s">
        <v>2749</v>
      </c>
      <c r="E5669" s="594" t="s">
        <v>738</v>
      </c>
      <c r="F5669" s="595" t="s">
        <v>411</v>
      </c>
      <c r="G5669" s="596" t="s">
        <v>739</v>
      </c>
      <c r="H5669" s="597">
        <v>118800000</v>
      </c>
    </row>
    <row r="5670" spans="1:8">
      <c r="A5670" s="594" t="s">
        <v>132</v>
      </c>
      <c r="B5670" s="594" t="s">
        <v>1348</v>
      </c>
      <c r="C5670" s="594" t="s">
        <v>577</v>
      </c>
      <c r="D5670" s="594" t="s">
        <v>2749</v>
      </c>
      <c r="E5670" s="594" t="s">
        <v>738</v>
      </c>
      <c r="F5670" s="594" t="s">
        <v>742</v>
      </c>
      <c r="G5670" s="596" t="s">
        <v>743</v>
      </c>
      <c r="H5670" s="597">
        <v>118800000</v>
      </c>
    </row>
    <row r="5671" spans="1:8">
      <c r="A5671" s="594" t="s">
        <v>132</v>
      </c>
      <c r="B5671" s="594" t="s">
        <v>1348</v>
      </c>
      <c r="C5671" s="594" t="s">
        <v>577</v>
      </c>
      <c r="D5671" s="594" t="s">
        <v>2749</v>
      </c>
      <c r="E5671" s="594" t="s">
        <v>744</v>
      </c>
      <c r="F5671" s="595" t="s">
        <v>411</v>
      </c>
      <c r="G5671" s="596" t="s">
        <v>2686</v>
      </c>
      <c r="H5671" s="597">
        <v>123520000</v>
      </c>
    </row>
    <row r="5672" spans="1:8">
      <c r="A5672" s="594" t="s">
        <v>132</v>
      </c>
      <c r="B5672" s="594" t="s">
        <v>1348</v>
      </c>
      <c r="C5672" s="594" t="s">
        <v>577</v>
      </c>
      <c r="D5672" s="594" t="s">
        <v>2749</v>
      </c>
      <c r="E5672" s="594" t="s">
        <v>744</v>
      </c>
      <c r="F5672" s="594" t="s">
        <v>286</v>
      </c>
      <c r="G5672" s="596" t="s">
        <v>2688</v>
      </c>
      <c r="H5672" s="597">
        <v>59235000</v>
      </c>
    </row>
    <row r="5673" spans="1:8">
      <c r="A5673" s="594" t="s">
        <v>132</v>
      </c>
      <c r="B5673" s="594" t="s">
        <v>1348</v>
      </c>
      <c r="C5673" s="594" t="s">
        <v>577</v>
      </c>
      <c r="D5673" s="594" t="s">
        <v>2749</v>
      </c>
      <c r="E5673" s="594" t="s">
        <v>744</v>
      </c>
      <c r="F5673" s="594" t="s">
        <v>7</v>
      </c>
      <c r="G5673" s="596" t="s">
        <v>8</v>
      </c>
      <c r="H5673" s="597">
        <v>2427000</v>
      </c>
    </row>
    <row r="5674" spans="1:8">
      <c r="A5674" s="594" t="s">
        <v>132</v>
      </c>
      <c r="B5674" s="594" t="s">
        <v>1348</v>
      </c>
      <c r="C5674" s="594" t="s">
        <v>577</v>
      </c>
      <c r="D5674" s="594" t="s">
        <v>2749</v>
      </c>
      <c r="E5674" s="594" t="s">
        <v>744</v>
      </c>
      <c r="F5674" s="594" t="s">
        <v>572</v>
      </c>
      <c r="G5674" s="596" t="s">
        <v>2689</v>
      </c>
      <c r="H5674" s="597">
        <v>41785000</v>
      </c>
    </row>
    <row r="5675" spans="1:8">
      <c r="A5675" s="594" t="s">
        <v>132</v>
      </c>
      <c r="B5675" s="594" t="s">
        <v>1348</v>
      </c>
      <c r="C5675" s="594" t="s">
        <v>577</v>
      </c>
      <c r="D5675" s="594" t="s">
        <v>2749</v>
      </c>
      <c r="E5675" s="594" t="s">
        <v>744</v>
      </c>
      <c r="F5675" s="594" t="s">
        <v>746</v>
      </c>
      <c r="G5675" s="596" t="s">
        <v>2690</v>
      </c>
      <c r="H5675" s="597">
        <v>10503000</v>
      </c>
    </row>
    <row r="5676" spans="1:8">
      <c r="A5676" s="594" t="s">
        <v>132</v>
      </c>
      <c r="B5676" s="594" t="s">
        <v>1348</v>
      </c>
      <c r="C5676" s="594" t="s">
        <v>577</v>
      </c>
      <c r="D5676" s="594" t="s">
        <v>2749</v>
      </c>
      <c r="E5676" s="594" t="s">
        <v>744</v>
      </c>
      <c r="F5676" s="594" t="s">
        <v>11</v>
      </c>
      <c r="G5676" s="596" t="s">
        <v>2691</v>
      </c>
      <c r="H5676" s="597">
        <v>9570000</v>
      </c>
    </row>
    <row r="5677" spans="1:8">
      <c r="A5677" s="594" t="s">
        <v>132</v>
      </c>
      <c r="B5677" s="594" t="s">
        <v>1348</v>
      </c>
      <c r="C5677" s="594" t="s">
        <v>577</v>
      </c>
      <c r="D5677" s="594" t="s">
        <v>2749</v>
      </c>
      <c r="E5677" s="594" t="s">
        <v>2692</v>
      </c>
      <c r="F5677" s="595" t="s">
        <v>411</v>
      </c>
      <c r="G5677" s="596" t="s">
        <v>2693</v>
      </c>
      <c r="H5677" s="597">
        <v>20000000</v>
      </c>
    </row>
    <row r="5678" spans="1:8">
      <c r="A5678" s="594" t="s">
        <v>132</v>
      </c>
      <c r="B5678" s="594" t="s">
        <v>1348</v>
      </c>
      <c r="C5678" s="594" t="s">
        <v>577</v>
      </c>
      <c r="D5678" s="594" t="s">
        <v>2749</v>
      </c>
      <c r="E5678" s="594" t="s">
        <v>2692</v>
      </c>
      <c r="F5678" s="594" t="s">
        <v>2722</v>
      </c>
      <c r="G5678" s="596" t="s">
        <v>2690</v>
      </c>
      <c r="H5678" s="597">
        <v>20000000</v>
      </c>
    </row>
    <row r="5679" spans="1:8">
      <c r="A5679" s="594" t="s">
        <v>132</v>
      </c>
      <c r="B5679" s="594" t="s">
        <v>1348</v>
      </c>
      <c r="C5679" s="594" t="s">
        <v>577</v>
      </c>
      <c r="D5679" s="594" t="s">
        <v>2749</v>
      </c>
      <c r="E5679" s="594" t="s">
        <v>189</v>
      </c>
      <c r="F5679" s="595" t="s">
        <v>411</v>
      </c>
      <c r="G5679" s="596" t="s">
        <v>190</v>
      </c>
      <c r="H5679" s="597">
        <v>9542027692</v>
      </c>
    </row>
    <row r="5680" spans="1:8">
      <c r="A5680" s="594" t="s">
        <v>132</v>
      </c>
      <c r="B5680" s="594" t="s">
        <v>1348</v>
      </c>
      <c r="C5680" s="594" t="s">
        <v>577</v>
      </c>
      <c r="D5680" s="594" t="s">
        <v>2749</v>
      </c>
      <c r="E5680" s="594" t="s">
        <v>189</v>
      </c>
      <c r="F5680" s="594" t="s">
        <v>773</v>
      </c>
      <c r="G5680" s="596" t="s">
        <v>2695</v>
      </c>
      <c r="H5680" s="597">
        <v>247165000</v>
      </c>
    </row>
    <row r="5681" spans="1:8">
      <c r="A5681" s="594" t="s">
        <v>132</v>
      </c>
      <c r="B5681" s="594" t="s">
        <v>1348</v>
      </c>
      <c r="C5681" s="594" t="s">
        <v>577</v>
      </c>
      <c r="D5681" s="594" t="s">
        <v>2749</v>
      </c>
      <c r="E5681" s="594" t="s">
        <v>189</v>
      </c>
      <c r="F5681" s="594" t="s">
        <v>37</v>
      </c>
      <c r="G5681" s="596" t="s">
        <v>2696</v>
      </c>
      <c r="H5681" s="597">
        <v>8781112692</v>
      </c>
    </row>
    <row r="5682" spans="1:8">
      <c r="A5682" s="594" t="s">
        <v>132</v>
      </c>
      <c r="B5682" s="594" t="s">
        <v>1348</v>
      </c>
      <c r="C5682" s="594" t="s">
        <v>577</v>
      </c>
      <c r="D5682" s="594" t="s">
        <v>2749</v>
      </c>
      <c r="E5682" s="594" t="s">
        <v>189</v>
      </c>
      <c r="F5682" s="594" t="s">
        <v>192</v>
      </c>
      <c r="G5682" s="596" t="s">
        <v>195</v>
      </c>
      <c r="H5682" s="597">
        <v>513750000</v>
      </c>
    </row>
    <row r="5683" spans="1:8">
      <c r="A5683" s="594" t="s">
        <v>132</v>
      </c>
      <c r="B5683" s="594" t="s">
        <v>1348</v>
      </c>
      <c r="C5683" s="594" t="s">
        <v>577</v>
      </c>
      <c r="D5683" s="594" t="s">
        <v>2749</v>
      </c>
      <c r="E5683" s="594" t="s">
        <v>2697</v>
      </c>
      <c r="F5683" s="595" t="s">
        <v>411</v>
      </c>
      <c r="G5683" s="596" t="s">
        <v>2698</v>
      </c>
      <c r="H5683" s="597">
        <v>5092000</v>
      </c>
    </row>
    <row r="5684" spans="1:8">
      <c r="A5684" s="594" t="s">
        <v>132</v>
      </c>
      <c r="B5684" s="594" t="s">
        <v>1348</v>
      </c>
      <c r="C5684" s="594" t="s">
        <v>577</v>
      </c>
      <c r="D5684" s="594" t="s">
        <v>2749</v>
      </c>
      <c r="E5684" s="594" t="s">
        <v>2697</v>
      </c>
      <c r="F5684" s="594" t="s">
        <v>2699</v>
      </c>
      <c r="G5684" s="596" t="s">
        <v>2700</v>
      </c>
      <c r="H5684" s="597">
        <v>5092000</v>
      </c>
    </row>
    <row r="5685" spans="1:8">
      <c r="A5685" s="594" t="s">
        <v>132</v>
      </c>
      <c r="B5685" s="594" t="s">
        <v>1348</v>
      </c>
      <c r="C5685" s="594" t="s">
        <v>577</v>
      </c>
      <c r="D5685" s="594" t="s">
        <v>2749</v>
      </c>
      <c r="E5685" s="594" t="s">
        <v>194</v>
      </c>
      <c r="F5685" s="595" t="s">
        <v>411</v>
      </c>
      <c r="G5685" s="596" t="s">
        <v>195</v>
      </c>
      <c r="H5685" s="597">
        <v>146067400</v>
      </c>
    </row>
    <row r="5686" spans="1:8">
      <c r="A5686" s="594" t="s">
        <v>132</v>
      </c>
      <c r="B5686" s="594" t="s">
        <v>1348</v>
      </c>
      <c r="C5686" s="594" t="s">
        <v>577</v>
      </c>
      <c r="D5686" s="594" t="s">
        <v>2749</v>
      </c>
      <c r="E5686" s="594" t="s">
        <v>194</v>
      </c>
      <c r="F5686" s="594" t="s">
        <v>15</v>
      </c>
      <c r="G5686" s="596" t="s">
        <v>2701</v>
      </c>
      <c r="H5686" s="597">
        <v>5322000</v>
      </c>
    </row>
    <row r="5687" spans="1:8">
      <c r="A5687" s="594" t="s">
        <v>132</v>
      </c>
      <c r="B5687" s="594" t="s">
        <v>1348</v>
      </c>
      <c r="C5687" s="594" t="s">
        <v>577</v>
      </c>
      <c r="D5687" s="594" t="s">
        <v>2749</v>
      </c>
      <c r="E5687" s="594" t="s">
        <v>194</v>
      </c>
      <c r="F5687" s="594" t="s">
        <v>39</v>
      </c>
      <c r="G5687" s="596" t="s">
        <v>2702</v>
      </c>
      <c r="H5687" s="597">
        <v>12714400</v>
      </c>
    </row>
    <row r="5688" spans="1:8">
      <c r="A5688" s="594" t="s">
        <v>132</v>
      </c>
      <c r="B5688" s="594" t="s">
        <v>1348</v>
      </c>
      <c r="C5688" s="594" t="s">
        <v>577</v>
      </c>
      <c r="D5688" s="594" t="s">
        <v>2749</v>
      </c>
      <c r="E5688" s="594" t="s">
        <v>194</v>
      </c>
      <c r="F5688" s="594" t="s">
        <v>198</v>
      </c>
      <c r="G5688" s="596" t="s">
        <v>199</v>
      </c>
      <c r="H5688" s="597">
        <v>106444000</v>
      </c>
    </row>
    <row r="5689" spans="1:8">
      <c r="A5689" s="594" t="s">
        <v>132</v>
      </c>
      <c r="B5689" s="594" t="s">
        <v>1348</v>
      </c>
      <c r="C5689" s="594" t="s">
        <v>577</v>
      </c>
      <c r="D5689" s="594" t="s">
        <v>2749</v>
      </c>
      <c r="E5689" s="594" t="s">
        <v>194</v>
      </c>
      <c r="F5689" s="594" t="s">
        <v>200</v>
      </c>
      <c r="G5689" s="596" t="s">
        <v>201</v>
      </c>
      <c r="H5689" s="597">
        <v>21587000</v>
      </c>
    </row>
    <row r="5690" spans="1:8">
      <c r="A5690" s="594" t="s">
        <v>132</v>
      </c>
      <c r="B5690" s="594" t="s">
        <v>1348</v>
      </c>
      <c r="C5690" s="594" t="s">
        <v>577</v>
      </c>
      <c r="D5690" s="594" t="s">
        <v>2749</v>
      </c>
      <c r="E5690" s="594" t="s">
        <v>550</v>
      </c>
      <c r="F5690" s="595" t="s">
        <v>411</v>
      </c>
      <c r="G5690" s="596" t="s">
        <v>2705</v>
      </c>
      <c r="H5690" s="597">
        <v>19383000</v>
      </c>
    </row>
    <row r="5691" spans="1:8">
      <c r="A5691" s="594" t="s">
        <v>132</v>
      </c>
      <c r="B5691" s="594" t="s">
        <v>1348</v>
      </c>
      <c r="C5691" s="594" t="s">
        <v>577</v>
      </c>
      <c r="D5691" s="594" t="s">
        <v>2749</v>
      </c>
      <c r="E5691" s="594" t="s">
        <v>550</v>
      </c>
      <c r="F5691" s="594" t="s">
        <v>2706</v>
      </c>
      <c r="G5691" s="596" t="s">
        <v>72</v>
      </c>
      <c r="H5691" s="597">
        <v>18583000</v>
      </c>
    </row>
    <row r="5692" spans="1:8">
      <c r="A5692" s="594" t="s">
        <v>132</v>
      </c>
      <c r="B5692" s="594" t="s">
        <v>1348</v>
      </c>
      <c r="C5692" s="594" t="s">
        <v>577</v>
      </c>
      <c r="D5692" s="594" t="s">
        <v>2749</v>
      </c>
      <c r="E5692" s="594" t="s">
        <v>550</v>
      </c>
      <c r="F5692" s="594" t="s">
        <v>1082</v>
      </c>
      <c r="G5692" s="596" t="s">
        <v>195</v>
      </c>
      <c r="H5692" s="597">
        <v>800000</v>
      </c>
    </row>
    <row r="5693" spans="1:8">
      <c r="A5693" s="594" t="s">
        <v>132</v>
      </c>
      <c r="B5693" s="594" t="s">
        <v>1348</v>
      </c>
      <c r="C5693" s="594" t="s">
        <v>322</v>
      </c>
      <c r="D5693" s="595" t="s">
        <v>411</v>
      </c>
      <c r="E5693" s="595" t="s">
        <v>411</v>
      </c>
      <c r="F5693" s="595" t="s">
        <v>411</v>
      </c>
      <c r="G5693" s="596" t="s">
        <v>2661</v>
      </c>
      <c r="H5693" s="597">
        <v>121398815138</v>
      </c>
    </row>
    <row r="5694" spans="1:8">
      <c r="A5694" s="594" t="s">
        <v>132</v>
      </c>
      <c r="B5694" s="594" t="s">
        <v>1348</v>
      </c>
      <c r="C5694" s="594" t="s">
        <v>322</v>
      </c>
      <c r="D5694" s="594" t="s">
        <v>2662</v>
      </c>
      <c r="E5694" s="595" t="s">
        <v>411</v>
      </c>
      <c r="F5694" s="595" t="s">
        <v>411</v>
      </c>
      <c r="G5694" s="596" t="s">
        <v>2663</v>
      </c>
      <c r="H5694" s="597">
        <v>397635000</v>
      </c>
    </row>
    <row r="5695" spans="1:8">
      <c r="A5695" s="594" t="s">
        <v>132</v>
      </c>
      <c r="B5695" s="594" t="s">
        <v>1348</v>
      </c>
      <c r="C5695" s="594" t="s">
        <v>322</v>
      </c>
      <c r="D5695" s="594" t="s">
        <v>2662</v>
      </c>
      <c r="E5695" s="594" t="s">
        <v>744</v>
      </c>
      <c r="F5695" s="595" t="s">
        <v>411</v>
      </c>
      <c r="G5695" s="596" t="s">
        <v>2686</v>
      </c>
      <c r="H5695" s="597">
        <v>100000000</v>
      </c>
    </row>
    <row r="5696" spans="1:8">
      <c r="A5696" s="594" t="s">
        <v>132</v>
      </c>
      <c r="B5696" s="594" t="s">
        <v>1348</v>
      </c>
      <c r="C5696" s="594" t="s">
        <v>322</v>
      </c>
      <c r="D5696" s="594" t="s">
        <v>2662</v>
      </c>
      <c r="E5696" s="594" t="s">
        <v>744</v>
      </c>
      <c r="F5696" s="594" t="s">
        <v>7</v>
      </c>
      <c r="G5696" s="596" t="s">
        <v>8</v>
      </c>
      <c r="H5696" s="597">
        <v>100000000</v>
      </c>
    </row>
    <row r="5697" spans="1:8">
      <c r="A5697" s="594" t="s">
        <v>132</v>
      </c>
      <c r="B5697" s="594" t="s">
        <v>1348</v>
      </c>
      <c r="C5697" s="594" t="s">
        <v>322</v>
      </c>
      <c r="D5697" s="594" t="s">
        <v>2662</v>
      </c>
      <c r="E5697" s="594" t="s">
        <v>189</v>
      </c>
      <c r="F5697" s="595" t="s">
        <v>411</v>
      </c>
      <c r="G5697" s="596" t="s">
        <v>190</v>
      </c>
      <c r="H5697" s="597">
        <v>50000000</v>
      </c>
    </row>
    <row r="5698" spans="1:8">
      <c r="A5698" s="594" t="s">
        <v>132</v>
      </c>
      <c r="B5698" s="594" t="s">
        <v>1348</v>
      </c>
      <c r="C5698" s="594" t="s">
        <v>322</v>
      </c>
      <c r="D5698" s="594" t="s">
        <v>2662</v>
      </c>
      <c r="E5698" s="594" t="s">
        <v>189</v>
      </c>
      <c r="F5698" s="594" t="s">
        <v>37</v>
      </c>
      <c r="G5698" s="596" t="s">
        <v>2696</v>
      </c>
      <c r="H5698" s="597">
        <v>50000000</v>
      </c>
    </row>
    <row r="5699" spans="1:8">
      <c r="A5699" s="594" t="s">
        <v>132</v>
      </c>
      <c r="B5699" s="594" t="s">
        <v>1348</v>
      </c>
      <c r="C5699" s="594" t="s">
        <v>322</v>
      </c>
      <c r="D5699" s="594" t="s">
        <v>2662</v>
      </c>
      <c r="E5699" s="594" t="s">
        <v>260</v>
      </c>
      <c r="F5699" s="595" t="s">
        <v>411</v>
      </c>
      <c r="G5699" s="596" t="s">
        <v>261</v>
      </c>
      <c r="H5699" s="597">
        <v>225992000</v>
      </c>
    </row>
    <row r="5700" spans="1:8">
      <c r="A5700" s="594" t="s">
        <v>132</v>
      </c>
      <c r="B5700" s="594" t="s">
        <v>1348</v>
      </c>
      <c r="C5700" s="594" t="s">
        <v>322</v>
      </c>
      <c r="D5700" s="594" t="s">
        <v>2662</v>
      </c>
      <c r="E5700" s="594" t="s">
        <v>260</v>
      </c>
      <c r="F5700" s="594" t="s">
        <v>262</v>
      </c>
      <c r="G5700" s="596" t="s">
        <v>2707</v>
      </c>
      <c r="H5700" s="597">
        <v>225992000</v>
      </c>
    </row>
    <row r="5701" spans="1:8">
      <c r="A5701" s="594" t="s">
        <v>132</v>
      </c>
      <c r="B5701" s="594" t="s">
        <v>1348</v>
      </c>
      <c r="C5701" s="594" t="s">
        <v>322</v>
      </c>
      <c r="D5701" s="594" t="s">
        <v>2662</v>
      </c>
      <c r="E5701" s="594" t="s">
        <v>53</v>
      </c>
      <c r="F5701" s="595" t="s">
        <v>411</v>
      </c>
      <c r="G5701" s="596" t="s">
        <v>193</v>
      </c>
      <c r="H5701" s="597">
        <v>21643000</v>
      </c>
    </row>
    <row r="5702" spans="1:8">
      <c r="A5702" s="594" t="s">
        <v>132</v>
      </c>
      <c r="B5702" s="594" t="s">
        <v>1348</v>
      </c>
      <c r="C5702" s="594" t="s">
        <v>322</v>
      </c>
      <c r="D5702" s="594" t="s">
        <v>2662</v>
      </c>
      <c r="E5702" s="594" t="s">
        <v>53</v>
      </c>
      <c r="F5702" s="594" t="s">
        <v>56</v>
      </c>
      <c r="G5702" s="596" t="s">
        <v>57</v>
      </c>
      <c r="H5702" s="597">
        <v>21643000</v>
      </c>
    </row>
    <row r="5703" spans="1:8">
      <c r="A5703" s="594" t="s">
        <v>132</v>
      </c>
      <c r="B5703" s="594" t="s">
        <v>1348</v>
      </c>
      <c r="C5703" s="594" t="s">
        <v>322</v>
      </c>
      <c r="D5703" s="594" t="s">
        <v>2864</v>
      </c>
      <c r="E5703" s="595" t="s">
        <v>411</v>
      </c>
      <c r="F5703" s="595" t="s">
        <v>411</v>
      </c>
      <c r="G5703" s="596" t="s">
        <v>311</v>
      </c>
      <c r="H5703" s="597">
        <v>121001180138</v>
      </c>
    </row>
    <row r="5704" spans="1:8">
      <c r="A5704" s="594" t="s">
        <v>132</v>
      </c>
      <c r="B5704" s="594" t="s">
        <v>1348</v>
      </c>
      <c r="C5704" s="594" t="s">
        <v>322</v>
      </c>
      <c r="D5704" s="594" t="s">
        <v>2864</v>
      </c>
      <c r="E5704" s="594" t="s">
        <v>142</v>
      </c>
      <c r="F5704" s="595" t="s">
        <v>411</v>
      </c>
      <c r="G5704" s="596" t="s">
        <v>143</v>
      </c>
      <c r="H5704" s="597">
        <v>15237465800</v>
      </c>
    </row>
    <row r="5705" spans="1:8">
      <c r="A5705" s="594" t="s">
        <v>132</v>
      </c>
      <c r="B5705" s="594" t="s">
        <v>1348</v>
      </c>
      <c r="C5705" s="594" t="s">
        <v>322</v>
      </c>
      <c r="D5705" s="594" t="s">
        <v>2864</v>
      </c>
      <c r="E5705" s="594" t="s">
        <v>142</v>
      </c>
      <c r="F5705" s="594" t="s">
        <v>144</v>
      </c>
      <c r="G5705" s="596" t="s">
        <v>2664</v>
      </c>
      <c r="H5705" s="597">
        <v>15228465800</v>
      </c>
    </row>
    <row r="5706" spans="1:8">
      <c r="A5706" s="594" t="s">
        <v>132</v>
      </c>
      <c r="B5706" s="594" t="s">
        <v>1348</v>
      </c>
      <c r="C5706" s="594" t="s">
        <v>322</v>
      </c>
      <c r="D5706" s="594" t="s">
        <v>2864</v>
      </c>
      <c r="E5706" s="594" t="s">
        <v>142</v>
      </c>
      <c r="F5706" s="594" t="s">
        <v>221</v>
      </c>
      <c r="G5706" s="596" t="s">
        <v>222</v>
      </c>
      <c r="H5706" s="597">
        <v>9000000</v>
      </c>
    </row>
    <row r="5707" spans="1:8">
      <c r="A5707" s="594" t="s">
        <v>132</v>
      </c>
      <c r="B5707" s="594" t="s">
        <v>1348</v>
      </c>
      <c r="C5707" s="594" t="s">
        <v>322</v>
      </c>
      <c r="D5707" s="594" t="s">
        <v>2864</v>
      </c>
      <c r="E5707" s="594" t="s">
        <v>148</v>
      </c>
      <c r="F5707" s="595" t="s">
        <v>411</v>
      </c>
      <c r="G5707" s="596" t="s">
        <v>149</v>
      </c>
      <c r="H5707" s="597">
        <v>11804024200</v>
      </c>
    </row>
    <row r="5708" spans="1:8">
      <c r="A5708" s="594" t="s">
        <v>132</v>
      </c>
      <c r="B5708" s="594" t="s">
        <v>1348</v>
      </c>
      <c r="C5708" s="594" t="s">
        <v>322</v>
      </c>
      <c r="D5708" s="594" t="s">
        <v>2864</v>
      </c>
      <c r="E5708" s="594" t="s">
        <v>148</v>
      </c>
      <c r="F5708" s="594" t="s">
        <v>223</v>
      </c>
      <c r="G5708" s="596" t="s">
        <v>224</v>
      </c>
      <c r="H5708" s="597">
        <v>1512666000</v>
      </c>
    </row>
    <row r="5709" spans="1:8">
      <c r="A5709" s="594" t="s">
        <v>132</v>
      </c>
      <c r="B5709" s="594" t="s">
        <v>1348</v>
      </c>
      <c r="C5709" s="594" t="s">
        <v>322</v>
      </c>
      <c r="D5709" s="594" t="s">
        <v>2864</v>
      </c>
      <c r="E5709" s="594" t="s">
        <v>148</v>
      </c>
      <c r="F5709" s="594" t="s">
        <v>1075</v>
      </c>
      <c r="G5709" s="596" t="s">
        <v>2666</v>
      </c>
      <c r="H5709" s="597">
        <v>540000000</v>
      </c>
    </row>
    <row r="5710" spans="1:8">
      <c r="A5710" s="594" t="s">
        <v>132</v>
      </c>
      <c r="B5710" s="594" t="s">
        <v>1348</v>
      </c>
      <c r="C5710" s="594" t="s">
        <v>322</v>
      </c>
      <c r="D5710" s="594" t="s">
        <v>2864</v>
      </c>
      <c r="E5710" s="594" t="s">
        <v>148</v>
      </c>
      <c r="F5710" s="594" t="s">
        <v>26</v>
      </c>
      <c r="G5710" s="596" t="s">
        <v>2727</v>
      </c>
      <c r="H5710" s="597">
        <v>900000</v>
      </c>
    </row>
    <row r="5711" spans="1:8">
      <c r="A5711" s="594" t="s">
        <v>132</v>
      </c>
      <c r="B5711" s="594" t="s">
        <v>1348</v>
      </c>
      <c r="C5711" s="594" t="s">
        <v>322</v>
      </c>
      <c r="D5711" s="594" t="s">
        <v>2864</v>
      </c>
      <c r="E5711" s="594" t="s">
        <v>148</v>
      </c>
      <c r="F5711" s="594" t="s">
        <v>593</v>
      </c>
      <c r="G5711" s="596" t="s">
        <v>594</v>
      </c>
      <c r="H5711" s="597">
        <v>140605800</v>
      </c>
    </row>
    <row r="5712" spans="1:8">
      <c r="A5712" s="594" t="s">
        <v>132</v>
      </c>
      <c r="B5712" s="594" t="s">
        <v>1348</v>
      </c>
      <c r="C5712" s="594" t="s">
        <v>322</v>
      </c>
      <c r="D5712" s="594" t="s">
        <v>2864</v>
      </c>
      <c r="E5712" s="594" t="s">
        <v>148</v>
      </c>
      <c r="F5712" s="594" t="s">
        <v>150</v>
      </c>
      <c r="G5712" s="596" t="s">
        <v>151</v>
      </c>
      <c r="H5712" s="597">
        <v>334404000</v>
      </c>
    </row>
    <row r="5713" spans="1:8">
      <c r="A5713" s="594" t="s">
        <v>132</v>
      </c>
      <c r="B5713" s="594" t="s">
        <v>1348</v>
      </c>
      <c r="C5713" s="594" t="s">
        <v>322</v>
      </c>
      <c r="D5713" s="594" t="s">
        <v>2864</v>
      </c>
      <c r="E5713" s="594" t="s">
        <v>148</v>
      </c>
      <c r="F5713" s="594" t="s">
        <v>457</v>
      </c>
      <c r="G5713" s="596" t="s">
        <v>458</v>
      </c>
      <c r="H5713" s="597">
        <v>55000000</v>
      </c>
    </row>
    <row r="5714" spans="1:8">
      <c r="A5714" s="594" t="s">
        <v>132</v>
      </c>
      <c r="B5714" s="594" t="s">
        <v>1348</v>
      </c>
      <c r="C5714" s="594" t="s">
        <v>322</v>
      </c>
      <c r="D5714" s="594" t="s">
        <v>2864</v>
      </c>
      <c r="E5714" s="594" t="s">
        <v>148</v>
      </c>
      <c r="F5714" s="594" t="s">
        <v>605</v>
      </c>
      <c r="G5714" s="596" t="s">
        <v>2668</v>
      </c>
      <c r="H5714" s="597">
        <v>469802000</v>
      </c>
    </row>
    <row r="5715" spans="1:8">
      <c r="A5715" s="594" t="s">
        <v>132</v>
      </c>
      <c r="B5715" s="594" t="s">
        <v>1348</v>
      </c>
      <c r="C5715" s="594" t="s">
        <v>322</v>
      </c>
      <c r="D5715" s="594" t="s">
        <v>2864</v>
      </c>
      <c r="E5715" s="594" t="s">
        <v>148</v>
      </c>
      <c r="F5715" s="594" t="s">
        <v>472</v>
      </c>
      <c r="G5715" s="596" t="s">
        <v>473</v>
      </c>
      <c r="H5715" s="597">
        <v>274112000</v>
      </c>
    </row>
    <row r="5716" spans="1:8">
      <c r="A5716" s="594" t="s">
        <v>132</v>
      </c>
      <c r="B5716" s="594" t="s">
        <v>1348</v>
      </c>
      <c r="C5716" s="594" t="s">
        <v>322</v>
      </c>
      <c r="D5716" s="594" t="s">
        <v>2864</v>
      </c>
      <c r="E5716" s="594" t="s">
        <v>148</v>
      </c>
      <c r="F5716" s="594" t="s">
        <v>624</v>
      </c>
      <c r="G5716" s="596" t="s">
        <v>2774</v>
      </c>
      <c r="H5716" s="597">
        <v>3964153000</v>
      </c>
    </row>
    <row r="5717" spans="1:8">
      <c r="A5717" s="594" t="s">
        <v>132</v>
      </c>
      <c r="B5717" s="594" t="s">
        <v>1348</v>
      </c>
      <c r="C5717" s="594" t="s">
        <v>322</v>
      </c>
      <c r="D5717" s="594" t="s">
        <v>2864</v>
      </c>
      <c r="E5717" s="594" t="s">
        <v>148</v>
      </c>
      <c r="F5717" s="594" t="s">
        <v>212</v>
      </c>
      <c r="G5717" s="596" t="s">
        <v>213</v>
      </c>
      <c r="H5717" s="597">
        <v>3753981400</v>
      </c>
    </row>
    <row r="5718" spans="1:8">
      <c r="A5718" s="594" t="s">
        <v>132</v>
      </c>
      <c r="B5718" s="594" t="s">
        <v>1348</v>
      </c>
      <c r="C5718" s="594" t="s">
        <v>322</v>
      </c>
      <c r="D5718" s="594" t="s">
        <v>2864</v>
      </c>
      <c r="E5718" s="594" t="s">
        <v>148</v>
      </c>
      <c r="F5718" s="594" t="s">
        <v>227</v>
      </c>
      <c r="G5718" s="596" t="s">
        <v>2669</v>
      </c>
      <c r="H5718" s="597">
        <v>758400000</v>
      </c>
    </row>
    <row r="5719" spans="1:8">
      <c r="A5719" s="594" t="s">
        <v>132</v>
      </c>
      <c r="B5719" s="594" t="s">
        <v>1348</v>
      </c>
      <c r="C5719" s="594" t="s">
        <v>322</v>
      </c>
      <c r="D5719" s="594" t="s">
        <v>2864</v>
      </c>
      <c r="E5719" s="594" t="s">
        <v>475</v>
      </c>
      <c r="F5719" s="595" t="s">
        <v>411</v>
      </c>
      <c r="G5719" s="596" t="s">
        <v>2806</v>
      </c>
      <c r="H5719" s="597">
        <v>28220000</v>
      </c>
    </row>
    <row r="5720" spans="1:8">
      <c r="A5720" s="594" t="s">
        <v>132</v>
      </c>
      <c r="B5720" s="594" t="s">
        <v>1348</v>
      </c>
      <c r="C5720" s="594" t="s">
        <v>322</v>
      </c>
      <c r="D5720" s="594" t="s">
        <v>2864</v>
      </c>
      <c r="E5720" s="594" t="s">
        <v>475</v>
      </c>
      <c r="F5720" s="594" t="s">
        <v>1055</v>
      </c>
      <c r="G5720" s="596" t="s">
        <v>2810</v>
      </c>
      <c r="H5720" s="597">
        <v>28220000</v>
      </c>
    </row>
    <row r="5721" spans="1:8">
      <c r="A5721" s="594" t="s">
        <v>132</v>
      </c>
      <c r="B5721" s="594" t="s">
        <v>1348</v>
      </c>
      <c r="C5721" s="594" t="s">
        <v>322</v>
      </c>
      <c r="D5721" s="594" t="s">
        <v>2864</v>
      </c>
      <c r="E5721" s="594" t="s">
        <v>582</v>
      </c>
      <c r="F5721" s="595" t="s">
        <v>411</v>
      </c>
      <c r="G5721" s="596" t="s">
        <v>583</v>
      </c>
      <c r="H5721" s="597">
        <v>250000000</v>
      </c>
    </row>
    <row r="5722" spans="1:8">
      <c r="A5722" s="594" t="s">
        <v>132</v>
      </c>
      <c r="B5722" s="594" t="s">
        <v>1348</v>
      </c>
      <c r="C5722" s="594" t="s">
        <v>322</v>
      </c>
      <c r="D5722" s="594" t="s">
        <v>2864</v>
      </c>
      <c r="E5722" s="594" t="s">
        <v>582</v>
      </c>
      <c r="F5722" s="594" t="s">
        <v>584</v>
      </c>
      <c r="G5722" s="596" t="s">
        <v>2670</v>
      </c>
      <c r="H5722" s="597">
        <v>210000000</v>
      </c>
    </row>
    <row r="5723" spans="1:8">
      <c r="A5723" s="594" t="s">
        <v>132</v>
      </c>
      <c r="B5723" s="594" t="s">
        <v>1348</v>
      </c>
      <c r="C5723" s="594" t="s">
        <v>322</v>
      </c>
      <c r="D5723" s="594" t="s">
        <v>2864</v>
      </c>
      <c r="E5723" s="594" t="s">
        <v>582</v>
      </c>
      <c r="F5723" s="594" t="s">
        <v>478</v>
      </c>
      <c r="G5723" s="596" t="s">
        <v>2775</v>
      </c>
      <c r="H5723" s="597">
        <v>15000000</v>
      </c>
    </row>
    <row r="5724" spans="1:8">
      <c r="A5724" s="594" t="s">
        <v>132</v>
      </c>
      <c r="B5724" s="594" t="s">
        <v>1348</v>
      </c>
      <c r="C5724" s="594" t="s">
        <v>322</v>
      </c>
      <c r="D5724" s="594" t="s">
        <v>2864</v>
      </c>
      <c r="E5724" s="594" t="s">
        <v>582</v>
      </c>
      <c r="F5724" s="594" t="s">
        <v>586</v>
      </c>
      <c r="G5724" s="596" t="s">
        <v>2671</v>
      </c>
      <c r="H5724" s="597">
        <v>25000000</v>
      </c>
    </row>
    <row r="5725" spans="1:8">
      <c r="A5725" s="594" t="s">
        <v>132</v>
      </c>
      <c r="B5725" s="594" t="s">
        <v>1348</v>
      </c>
      <c r="C5725" s="594" t="s">
        <v>322</v>
      </c>
      <c r="D5725" s="594" t="s">
        <v>2864</v>
      </c>
      <c r="E5725" s="594" t="s">
        <v>152</v>
      </c>
      <c r="F5725" s="595" t="s">
        <v>411</v>
      </c>
      <c r="G5725" s="596" t="s">
        <v>153</v>
      </c>
      <c r="H5725" s="597">
        <v>360000000</v>
      </c>
    </row>
    <row r="5726" spans="1:8">
      <c r="A5726" s="594" t="s">
        <v>132</v>
      </c>
      <c r="B5726" s="594" t="s">
        <v>1348</v>
      </c>
      <c r="C5726" s="594" t="s">
        <v>322</v>
      </c>
      <c r="D5726" s="594" t="s">
        <v>2864</v>
      </c>
      <c r="E5726" s="594" t="s">
        <v>152</v>
      </c>
      <c r="F5726" s="594" t="s">
        <v>1285</v>
      </c>
      <c r="G5726" s="596" t="s">
        <v>1284</v>
      </c>
      <c r="H5726" s="597">
        <v>200000000</v>
      </c>
    </row>
    <row r="5727" spans="1:8">
      <c r="A5727" s="594" t="s">
        <v>132</v>
      </c>
      <c r="B5727" s="594" t="s">
        <v>1348</v>
      </c>
      <c r="C5727" s="594" t="s">
        <v>322</v>
      </c>
      <c r="D5727" s="594" t="s">
        <v>2864</v>
      </c>
      <c r="E5727" s="594" t="s">
        <v>152</v>
      </c>
      <c r="F5727" s="594" t="s">
        <v>606</v>
      </c>
      <c r="G5727" s="596" t="s">
        <v>195</v>
      </c>
      <c r="H5727" s="597">
        <v>160000000</v>
      </c>
    </row>
    <row r="5728" spans="1:8">
      <c r="A5728" s="594" t="s">
        <v>132</v>
      </c>
      <c r="B5728" s="594" t="s">
        <v>1348</v>
      </c>
      <c r="C5728" s="594" t="s">
        <v>322</v>
      </c>
      <c r="D5728" s="594" t="s">
        <v>2864</v>
      </c>
      <c r="E5728" s="594" t="s">
        <v>156</v>
      </c>
      <c r="F5728" s="595" t="s">
        <v>411</v>
      </c>
      <c r="G5728" s="596" t="s">
        <v>514</v>
      </c>
      <c r="H5728" s="597">
        <v>3895034000</v>
      </c>
    </row>
    <row r="5729" spans="1:8">
      <c r="A5729" s="594" t="s">
        <v>132</v>
      </c>
      <c r="B5729" s="594" t="s">
        <v>1348</v>
      </c>
      <c r="C5729" s="594" t="s">
        <v>322</v>
      </c>
      <c r="D5729" s="594" t="s">
        <v>2864</v>
      </c>
      <c r="E5729" s="594" t="s">
        <v>156</v>
      </c>
      <c r="F5729" s="594" t="s">
        <v>157</v>
      </c>
      <c r="G5729" s="596" t="s">
        <v>158</v>
      </c>
      <c r="H5729" s="597">
        <v>2775153000</v>
      </c>
    </row>
    <row r="5730" spans="1:8">
      <c r="A5730" s="594" t="s">
        <v>132</v>
      </c>
      <c r="B5730" s="594" t="s">
        <v>1348</v>
      </c>
      <c r="C5730" s="594" t="s">
        <v>322</v>
      </c>
      <c r="D5730" s="594" t="s">
        <v>2864</v>
      </c>
      <c r="E5730" s="594" t="s">
        <v>156</v>
      </c>
      <c r="F5730" s="594" t="s">
        <v>159</v>
      </c>
      <c r="G5730" s="596" t="s">
        <v>160</v>
      </c>
      <c r="H5730" s="597">
        <v>449630000</v>
      </c>
    </row>
    <row r="5731" spans="1:8">
      <c r="A5731" s="594" t="s">
        <v>132</v>
      </c>
      <c r="B5731" s="594" t="s">
        <v>1348</v>
      </c>
      <c r="C5731" s="594" t="s">
        <v>322</v>
      </c>
      <c r="D5731" s="594" t="s">
        <v>2864</v>
      </c>
      <c r="E5731" s="594" t="s">
        <v>156</v>
      </c>
      <c r="F5731" s="594" t="s">
        <v>161</v>
      </c>
      <c r="G5731" s="596" t="s">
        <v>162</v>
      </c>
      <c r="H5731" s="597">
        <v>306050000</v>
      </c>
    </row>
    <row r="5732" spans="1:8">
      <c r="A5732" s="594" t="s">
        <v>132</v>
      </c>
      <c r="B5732" s="594" t="s">
        <v>1348</v>
      </c>
      <c r="C5732" s="594" t="s">
        <v>322</v>
      </c>
      <c r="D5732" s="594" t="s">
        <v>2864</v>
      </c>
      <c r="E5732" s="594" t="s">
        <v>156</v>
      </c>
      <c r="F5732" s="594" t="s">
        <v>1</v>
      </c>
      <c r="G5732" s="596" t="s">
        <v>2</v>
      </c>
      <c r="H5732" s="597">
        <v>65528000</v>
      </c>
    </row>
    <row r="5733" spans="1:8">
      <c r="A5733" s="594" t="s">
        <v>132</v>
      </c>
      <c r="B5733" s="594" t="s">
        <v>1348</v>
      </c>
      <c r="C5733" s="594" t="s">
        <v>322</v>
      </c>
      <c r="D5733" s="594" t="s">
        <v>2864</v>
      </c>
      <c r="E5733" s="594" t="s">
        <v>156</v>
      </c>
      <c r="F5733" s="594" t="s">
        <v>1073</v>
      </c>
      <c r="G5733" s="596" t="s">
        <v>2782</v>
      </c>
      <c r="H5733" s="597">
        <v>298673000</v>
      </c>
    </row>
    <row r="5734" spans="1:8">
      <c r="A5734" s="594" t="s">
        <v>132</v>
      </c>
      <c r="B5734" s="594" t="s">
        <v>1348</v>
      </c>
      <c r="C5734" s="594" t="s">
        <v>322</v>
      </c>
      <c r="D5734" s="594" t="s">
        <v>2864</v>
      </c>
      <c r="E5734" s="594" t="s">
        <v>167</v>
      </c>
      <c r="F5734" s="595" t="s">
        <v>411</v>
      </c>
      <c r="G5734" s="596" t="s">
        <v>168</v>
      </c>
      <c r="H5734" s="597">
        <v>2108500000</v>
      </c>
    </row>
    <row r="5735" spans="1:8">
      <c r="A5735" s="594" t="s">
        <v>132</v>
      </c>
      <c r="B5735" s="594" t="s">
        <v>1348</v>
      </c>
      <c r="C5735" s="594" t="s">
        <v>322</v>
      </c>
      <c r="D5735" s="594" t="s">
        <v>2864</v>
      </c>
      <c r="E5735" s="594" t="s">
        <v>167</v>
      </c>
      <c r="F5735" s="594" t="s">
        <v>228</v>
      </c>
      <c r="G5735" s="596" t="s">
        <v>2673</v>
      </c>
      <c r="H5735" s="597">
        <v>546000000</v>
      </c>
    </row>
    <row r="5736" spans="1:8">
      <c r="A5736" s="594" t="s">
        <v>132</v>
      </c>
      <c r="B5736" s="594" t="s">
        <v>1348</v>
      </c>
      <c r="C5736" s="594" t="s">
        <v>322</v>
      </c>
      <c r="D5736" s="594" t="s">
        <v>2864</v>
      </c>
      <c r="E5736" s="594" t="s">
        <v>167</v>
      </c>
      <c r="F5736" s="594" t="s">
        <v>169</v>
      </c>
      <c r="G5736" s="596" t="s">
        <v>2674</v>
      </c>
      <c r="H5736" s="597">
        <v>51000000</v>
      </c>
    </row>
    <row r="5737" spans="1:8">
      <c r="A5737" s="594" t="s">
        <v>132</v>
      </c>
      <c r="B5737" s="594" t="s">
        <v>1348</v>
      </c>
      <c r="C5737" s="594" t="s">
        <v>322</v>
      </c>
      <c r="D5737" s="594" t="s">
        <v>2864</v>
      </c>
      <c r="E5737" s="594" t="s">
        <v>167</v>
      </c>
      <c r="F5737" s="594" t="s">
        <v>230</v>
      </c>
      <c r="G5737" s="596" t="s">
        <v>2675</v>
      </c>
      <c r="H5737" s="597">
        <v>1159500000</v>
      </c>
    </row>
    <row r="5738" spans="1:8">
      <c r="A5738" s="594" t="s">
        <v>132</v>
      </c>
      <c r="B5738" s="594" t="s">
        <v>1348</v>
      </c>
      <c r="C5738" s="594" t="s">
        <v>322</v>
      </c>
      <c r="D5738" s="594" t="s">
        <v>2864</v>
      </c>
      <c r="E5738" s="594" t="s">
        <v>167</v>
      </c>
      <c r="F5738" s="594" t="s">
        <v>214</v>
      </c>
      <c r="G5738" s="596" t="s">
        <v>2676</v>
      </c>
      <c r="H5738" s="597">
        <v>6000000</v>
      </c>
    </row>
    <row r="5739" spans="1:8">
      <c r="A5739" s="594" t="s">
        <v>132</v>
      </c>
      <c r="B5739" s="594" t="s">
        <v>1348</v>
      </c>
      <c r="C5739" s="594" t="s">
        <v>322</v>
      </c>
      <c r="D5739" s="594" t="s">
        <v>2864</v>
      </c>
      <c r="E5739" s="594" t="s">
        <v>167</v>
      </c>
      <c r="F5739" s="594" t="s">
        <v>232</v>
      </c>
      <c r="G5739" s="596" t="s">
        <v>195</v>
      </c>
      <c r="H5739" s="597">
        <v>346000000</v>
      </c>
    </row>
    <row r="5740" spans="1:8">
      <c r="A5740" s="594" t="s">
        <v>132</v>
      </c>
      <c r="B5740" s="594" t="s">
        <v>1348</v>
      </c>
      <c r="C5740" s="594" t="s">
        <v>322</v>
      </c>
      <c r="D5740" s="594" t="s">
        <v>2864</v>
      </c>
      <c r="E5740" s="594" t="s">
        <v>171</v>
      </c>
      <c r="F5740" s="595" t="s">
        <v>411</v>
      </c>
      <c r="G5740" s="596" t="s">
        <v>2677</v>
      </c>
      <c r="H5740" s="597">
        <v>1634000000</v>
      </c>
    </row>
    <row r="5741" spans="1:8">
      <c r="A5741" s="594" t="s">
        <v>132</v>
      </c>
      <c r="B5741" s="594" t="s">
        <v>1348</v>
      </c>
      <c r="C5741" s="594" t="s">
        <v>322</v>
      </c>
      <c r="D5741" s="594" t="s">
        <v>2864</v>
      </c>
      <c r="E5741" s="594" t="s">
        <v>171</v>
      </c>
      <c r="F5741" s="594" t="s">
        <v>173</v>
      </c>
      <c r="G5741" s="596" t="s">
        <v>174</v>
      </c>
      <c r="H5741" s="597">
        <v>865000000</v>
      </c>
    </row>
    <row r="5742" spans="1:8">
      <c r="A5742" s="594" t="s">
        <v>132</v>
      </c>
      <c r="B5742" s="594" t="s">
        <v>1348</v>
      </c>
      <c r="C5742" s="594" t="s">
        <v>322</v>
      </c>
      <c r="D5742" s="594" t="s">
        <v>2864</v>
      </c>
      <c r="E5742" s="594" t="s">
        <v>171</v>
      </c>
      <c r="F5742" s="594" t="s">
        <v>216</v>
      </c>
      <c r="G5742" s="596" t="s">
        <v>217</v>
      </c>
      <c r="H5742" s="597">
        <v>390000000</v>
      </c>
    </row>
    <row r="5743" spans="1:8">
      <c r="A5743" s="594" t="s">
        <v>132</v>
      </c>
      <c r="B5743" s="594" t="s">
        <v>1348</v>
      </c>
      <c r="C5743" s="594" t="s">
        <v>322</v>
      </c>
      <c r="D5743" s="594" t="s">
        <v>2864</v>
      </c>
      <c r="E5743" s="594" t="s">
        <v>171</v>
      </c>
      <c r="F5743" s="594" t="s">
        <v>5</v>
      </c>
      <c r="G5743" s="596" t="s">
        <v>2678</v>
      </c>
      <c r="H5743" s="597">
        <v>105000000</v>
      </c>
    </row>
    <row r="5744" spans="1:8">
      <c r="A5744" s="594" t="s">
        <v>132</v>
      </c>
      <c r="B5744" s="594" t="s">
        <v>1348</v>
      </c>
      <c r="C5744" s="594" t="s">
        <v>322</v>
      </c>
      <c r="D5744" s="594" t="s">
        <v>2864</v>
      </c>
      <c r="E5744" s="594" t="s">
        <v>171</v>
      </c>
      <c r="F5744" s="594" t="s">
        <v>175</v>
      </c>
      <c r="G5744" s="596" t="s">
        <v>176</v>
      </c>
      <c r="H5744" s="597">
        <v>274000000</v>
      </c>
    </row>
    <row r="5745" spans="1:8">
      <c r="A5745" s="594" t="s">
        <v>132</v>
      </c>
      <c r="B5745" s="594" t="s">
        <v>1348</v>
      </c>
      <c r="C5745" s="594" t="s">
        <v>322</v>
      </c>
      <c r="D5745" s="594" t="s">
        <v>2864</v>
      </c>
      <c r="E5745" s="594" t="s">
        <v>177</v>
      </c>
      <c r="F5745" s="595" t="s">
        <v>411</v>
      </c>
      <c r="G5745" s="596" t="s">
        <v>178</v>
      </c>
      <c r="H5745" s="597">
        <v>1160900000</v>
      </c>
    </row>
    <row r="5746" spans="1:8">
      <c r="A5746" s="594" t="s">
        <v>132</v>
      </c>
      <c r="B5746" s="594" t="s">
        <v>1348</v>
      </c>
      <c r="C5746" s="594" t="s">
        <v>322</v>
      </c>
      <c r="D5746" s="594" t="s">
        <v>2864</v>
      </c>
      <c r="E5746" s="594" t="s">
        <v>177</v>
      </c>
      <c r="F5746" s="594" t="s">
        <v>179</v>
      </c>
      <c r="G5746" s="596" t="s">
        <v>2679</v>
      </c>
      <c r="H5746" s="597">
        <v>408000000</v>
      </c>
    </row>
    <row r="5747" spans="1:8">
      <c r="A5747" s="594" t="s">
        <v>132</v>
      </c>
      <c r="B5747" s="594" t="s">
        <v>1348</v>
      </c>
      <c r="C5747" s="594" t="s">
        <v>322</v>
      </c>
      <c r="D5747" s="594" t="s">
        <v>2864</v>
      </c>
      <c r="E5747" s="594" t="s">
        <v>177</v>
      </c>
      <c r="F5747" s="594" t="s">
        <v>181</v>
      </c>
      <c r="G5747" s="596" t="s">
        <v>182</v>
      </c>
      <c r="H5747" s="597">
        <v>235200000</v>
      </c>
    </row>
    <row r="5748" spans="1:8">
      <c r="A5748" s="594" t="s">
        <v>132</v>
      </c>
      <c r="B5748" s="594" t="s">
        <v>1348</v>
      </c>
      <c r="C5748" s="594" t="s">
        <v>322</v>
      </c>
      <c r="D5748" s="594" t="s">
        <v>2864</v>
      </c>
      <c r="E5748" s="594" t="s">
        <v>177</v>
      </c>
      <c r="F5748" s="594" t="s">
        <v>1297</v>
      </c>
      <c r="G5748" s="596" t="s">
        <v>2680</v>
      </c>
      <c r="H5748" s="597">
        <v>89800000</v>
      </c>
    </row>
    <row r="5749" spans="1:8">
      <c r="A5749" s="594" t="s">
        <v>132</v>
      </c>
      <c r="B5749" s="594" t="s">
        <v>1348</v>
      </c>
      <c r="C5749" s="594" t="s">
        <v>322</v>
      </c>
      <c r="D5749" s="594" t="s">
        <v>2864</v>
      </c>
      <c r="E5749" s="594" t="s">
        <v>177</v>
      </c>
      <c r="F5749" s="594" t="s">
        <v>237</v>
      </c>
      <c r="G5749" s="596" t="s">
        <v>2681</v>
      </c>
      <c r="H5749" s="597">
        <v>163000000</v>
      </c>
    </row>
    <row r="5750" spans="1:8">
      <c r="A5750" s="594" t="s">
        <v>132</v>
      </c>
      <c r="B5750" s="594" t="s">
        <v>1348</v>
      </c>
      <c r="C5750" s="594" t="s">
        <v>322</v>
      </c>
      <c r="D5750" s="594" t="s">
        <v>2864</v>
      </c>
      <c r="E5750" s="594" t="s">
        <v>177</v>
      </c>
      <c r="F5750" s="594" t="s">
        <v>239</v>
      </c>
      <c r="G5750" s="596" t="s">
        <v>205</v>
      </c>
      <c r="H5750" s="597">
        <v>264900000</v>
      </c>
    </row>
    <row r="5751" spans="1:8">
      <c r="A5751" s="594" t="s">
        <v>132</v>
      </c>
      <c r="B5751" s="594" t="s">
        <v>1348</v>
      </c>
      <c r="C5751" s="594" t="s">
        <v>322</v>
      </c>
      <c r="D5751" s="594" t="s">
        <v>2864</v>
      </c>
      <c r="E5751" s="594" t="s">
        <v>240</v>
      </c>
      <c r="F5751" s="595" t="s">
        <v>411</v>
      </c>
      <c r="G5751" s="596" t="s">
        <v>241</v>
      </c>
      <c r="H5751" s="597">
        <v>2630882500</v>
      </c>
    </row>
    <row r="5752" spans="1:8">
      <c r="A5752" s="594" t="s">
        <v>132</v>
      </c>
      <c r="B5752" s="594" t="s">
        <v>1348</v>
      </c>
      <c r="C5752" s="594" t="s">
        <v>322</v>
      </c>
      <c r="D5752" s="594" t="s">
        <v>2864</v>
      </c>
      <c r="E5752" s="594" t="s">
        <v>240</v>
      </c>
      <c r="F5752" s="594" t="s">
        <v>242</v>
      </c>
      <c r="G5752" s="596" t="s">
        <v>243</v>
      </c>
      <c r="H5752" s="597">
        <v>23000000</v>
      </c>
    </row>
    <row r="5753" spans="1:8">
      <c r="A5753" s="594" t="s">
        <v>132</v>
      </c>
      <c r="B5753" s="594" t="s">
        <v>1348</v>
      </c>
      <c r="C5753" s="594" t="s">
        <v>322</v>
      </c>
      <c r="D5753" s="594" t="s">
        <v>2864</v>
      </c>
      <c r="E5753" s="594" t="s">
        <v>240</v>
      </c>
      <c r="F5753" s="594" t="s">
        <v>728</v>
      </c>
      <c r="G5753" s="596" t="s">
        <v>729</v>
      </c>
      <c r="H5753" s="597">
        <v>259000000</v>
      </c>
    </row>
    <row r="5754" spans="1:8">
      <c r="A5754" s="594" t="s">
        <v>132</v>
      </c>
      <c r="B5754" s="594" t="s">
        <v>1348</v>
      </c>
      <c r="C5754" s="594" t="s">
        <v>322</v>
      </c>
      <c r="D5754" s="594" t="s">
        <v>2864</v>
      </c>
      <c r="E5754" s="594" t="s">
        <v>240</v>
      </c>
      <c r="F5754" s="594" t="s">
        <v>730</v>
      </c>
      <c r="G5754" s="596" t="s">
        <v>186</v>
      </c>
      <c r="H5754" s="597">
        <v>20000000</v>
      </c>
    </row>
    <row r="5755" spans="1:8">
      <c r="A5755" s="594" t="s">
        <v>132</v>
      </c>
      <c r="B5755" s="594" t="s">
        <v>1348</v>
      </c>
      <c r="C5755" s="594" t="s">
        <v>322</v>
      </c>
      <c r="D5755" s="594" t="s">
        <v>2864</v>
      </c>
      <c r="E5755" s="594" t="s">
        <v>240</v>
      </c>
      <c r="F5755" s="594" t="s">
        <v>731</v>
      </c>
      <c r="G5755" s="596" t="s">
        <v>732</v>
      </c>
      <c r="H5755" s="597">
        <v>93000000</v>
      </c>
    </row>
    <row r="5756" spans="1:8">
      <c r="A5756" s="594" t="s">
        <v>132</v>
      </c>
      <c r="B5756" s="594" t="s">
        <v>1348</v>
      </c>
      <c r="C5756" s="594" t="s">
        <v>322</v>
      </c>
      <c r="D5756" s="594" t="s">
        <v>2864</v>
      </c>
      <c r="E5756" s="594" t="s">
        <v>240</v>
      </c>
      <c r="F5756" s="594" t="s">
        <v>597</v>
      </c>
      <c r="G5756" s="596" t="s">
        <v>2682</v>
      </c>
      <c r="H5756" s="597">
        <v>16000000</v>
      </c>
    </row>
    <row r="5757" spans="1:8">
      <c r="A5757" s="594" t="s">
        <v>132</v>
      </c>
      <c r="B5757" s="594" t="s">
        <v>1348</v>
      </c>
      <c r="C5757" s="594" t="s">
        <v>322</v>
      </c>
      <c r="D5757" s="594" t="s">
        <v>2864</v>
      </c>
      <c r="E5757" s="594" t="s">
        <v>240</v>
      </c>
      <c r="F5757" s="594" t="s">
        <v>733</v>
      </c>
      <c r="G5757" s="596" t="s">
        <v>734</v>
      </c>
      <c r="H5757" s="597">
        <v>166000000</v>
      </c>
    </row>
    <row r="5758" spans="1:8">
      <c r="A5758" s="594" t="s">
        <v>132</v>
      </c>
      <c r="B5758" s="594" t="s">
        <v>1348</v>
      </c>
      <c r="C5758" s="594" t="s">
        <v>322</v>
      </c>
      <c r="D5758" s="594" t="s">
        <v>2864</v>
      </c>
      <c r="E5758" s="594" t="s">
        <v>240</v>
      </c>
      <c r="F5758" s="594" t="s">
        <v>735</v>
      </c>
      <c r="G5758" s="596" t="s">
        <v>193</v>
      </c>
      <c r="H5758" s="597">
        <v>2053882500</v>
      </c>
    </row>
    <row r="5759" spans="1:8">
      <c r="A5759" s="594" t="s">
        <v>132</v>
      </c>
      <c r="B5759" s="594" t="s">
        <v>1348</v>
      </c>
      <c r="C5759" s="594" t="s">
        <v>322</v>
      </c>
      <c r="D5759" s="594" t="s">
        <v>2864</v>
      </c>
      <c r="E5759" s="594" t="s">
        <v>183</v>
      </c>
      <c r="F5759" s="595" t="s">
        <v>411</v>
      </c>
      <c r="G5759" s="596" t="s">
        <v>184</v>
      </c>
      <c r="H5759" s="597">
        <v>1326700000</v>
      </c>
    </row>
    <row r="5760" spans="1:8">
      <c r="A5760" s="594" t="s">
        <v>132</v>
      </c>
      <c r="B5760" s="594" t="s">
        <v>1348</v>
      </c>
      <c r="C5760" s="594" t="s">
        <v>322</v>
      </c>
      <c r="D5760" s="594" t="s">
        <v>2864</v>
      </c>
      <c r="E5760" s="594" t="s">
        <v>183</v>
      </c>
      <c r="F5760" s="594" t="s">
        <v>587</v>
      </c>
      <c r="G5760" s="596" t="s">
        <v>588</v>
      </c>
      <c r="H5760" s="597">
        <v>157000000</v>
      </c>
    </row>
    <row r="5761" spans="1:8">
      <c r="A5761" s="594" t="s">
        <v>132</v>
      </c>
      <c r="B5761" s="594" t="s">
        <v>1348</v>
      </c>
      <c r="C5761" s="594" t="s">
        <v>322</v>
      </c>
      <c r="D5761" s="594" t="s">
        <v>2864</v>
      </c>
      <c r="E5761" s="594" t="s">
        <v>183</v>
      </c>
      <c r="F5761" s="594" t="s">
        <v>736</v>
      </c>
      <c r="G5761" s="596" t="s">
        <v>737</v>
      </c>
      <c r="H5761" s="597">
        <v>539700000</v>
      </c>
    </row>
    <row r="5762" spans="1:8">
      <c r="A5762" s="594" t="s">
        <v>132</v>
      </c>
      <c r="B5762" s="594" t="s">
        <v>1348</v>
      </c>
      <c r="C5762" s="594" t="s">
        <v>322</v>
      </c>
      <c r="D5762" s="594" t="s">
        <v>2864</v>
      </c>
      <c r="E5762" s="594" t="s">
        <v>183</v>
      </c>
      <c r="F5762" s="594" t="s">
        <v>185</v>
      </c>
      <c r="G5762" s="596" t="s">
        <v>186</v>
      </c>
      <c r="H5762" s="597">
        <v>27000000</v>
      </c>
    </row>
    <row r="5763" spans="1:8">
      <c r="A5763" s="594" t="s">
        <v>132</v>
      </c>
      <c r="B5763" s="594" t="s">
        <v>1348</v>
      </c>
      <c r="C5763" s="594" t="s">
        <v>322</v>
      </c>
      <c r="D5763" s="594" t="s">
        <v>2864</v>
      </c>
      <c r="E5763" s="594" t="s">
        <v>183</v>
      </c>
      <c r="F5763" s="594" t="s">
        <v>187</v>
      </c>
      <c r="G5763" s="596" t="s">
        <v>2683</v>
      </c>
      <c r="H5763" s="597">
        <v>243000000</v>
      </c>
    </row>
    <row r="5764" spans="1:8">
      <c r="A5764" s="594" t="s">
        <v>132</v>
      </c>
      <c r="B5764" s="594" t="s">
        <v>1348</v>
      </c>
      <c r="C5764" s="594" t="s">
        <v>322</v>
      </c>
      <c r="D5764" s="594" t="s">
        <v>2864</v>
      </c>
      <c r="E5764" s="594" t="s">
        <v>183</v>
      </c>
      <c r="F5764" s="594" t="s">
        <v>772</v>
      </c>
      <c r="G5764" s="596" t="s">
        <v>195</v>
      </c>
      <c r="H5764" s="597">
        <v>360000000</v>
      </c>
    </row>
    <row r="5765" spans="1:8">
      <c r="A5765" s="594" t="s">
        <v>132</v>
      </c>
      <c r="B5765" s="594" t="s">
        <v>1348</v>
      </c>
      <c r="C5765" s="594" t="s">
        <v>322</v>
      </c>
      <c r="D5765" s="594" t="s">
        <v>2864</v>
      </c>
      <c r="E5765" s="594" t="s">
        <v>738</v>
      </c>
      <c r="F5765" s="595" t="s">
        <v>411</v>
      </c>
      <c r="G5765" s="596" t="s">
        <v>739</v>
      </c>
      <c r="H5765" s="597">
        <v>234570000</v>
      </c>
    </row>
    <row r="5766" spans="1:8">
      <c r="A5766" s="594" t="s">
        <v>132</v>
      </c>
      <c r="B5766" s="594" t="s">
        <v>1348</v>
      </c>
      <c r="C5766" s="594" t="s">
        <v>322</v>
      </c>
      <c r="D5766" s="594" t="s">
        <v>2864</v>
      </c>
      <c r="E5766" s="594" t="s">
        <v>738</v>
      </c>
      <c r="F5766" s="594" t="s">
        <v>1264</v>
      </c>
      <c r="G5766" s="596" t="s">
        <v>1263</v>
      </c>
      <c r="H5766" s="597">
        <v>2400000</v>
      </c>
    </row>
    <row r="5767" spans="1:8">
      <c r="A5767" s="594" t="s">
        <v>132</v>
      </c>
      <c r="B5767" s="594" t="s">
        <v>1348</v>
      </c>
      <c r="C5767" s="594" t="s">
        <v>322</v>
      </c>
      <c r="D5767" s="594" t="s">
        <v>2864</v>
      </c>
      <c r="E5767" s="594" t="s">
        <v>738</v>
      </c>
      <c r="F5767" s="594" t="s">
        <v>296</v>
      </c>
      <c r="G5767" s="596" t="s">
        <v>297</v>
      </c>
      <c r="H5767" s="597">
        <v>121570000</v>
      </c>
    </row>
    <row r="5768" spans="1:8">
      <c r="A5768" s="594" t="s">
        <v>132</v>
      </c>
      <c r="B5768" s="594" t="s">
        <v>1348</v>
      </c>
      <c r="C5768" s="594" t="s">
        <v>322</v>
      </c>
      <c r="D5768" s="594" t="s">
        <v>2864</v>
      </c>
      <c r="E5768" s="594" t="s">
        <v>738</v>
      </c>
      <c r="F5768" s="594" t="s">
        <v>742</v>
      </c>
      <c r="G5768" s="596" t="s">
        <v>743</v>
      </c>
      <c r="H5768" s="597">
        <v>110600000</v>
      </c>
    </row>
    <row r="5769" spans="1:8">
      <c r="A5769" s="594" t="s">
        <v>132</v>
      </c>
      <c r="B5769" s="594" t="s">
        <v>1348</v>
      </c>
      <c r="C5769" s="594" t="s">
        <v>322</v>
      </c>
      <c r="D5769" s="594" t="s">
        <v>2864</v>
      </c>
      <c r="E5769" s="594" t="s">
        <v>555</v>
      </c>
      <c r="F5769" s="595" t="s">
        <v>411</v>
      </c>
      <c r="G5769" s="596" t="s">
        <v>556</v>
      </c>
      <c r="H5769" s="597">
        <v>1550000000</v>
      </c>
    </row>
    <row r="5770" spans="1:8">
      <c r="A5770" s="594" t="s">
        <v>132</v>
      </c>
      <c r="B5770" s="594" t="s">
        <v>1348</v>
      </c>
      <c r="C5770" s="594" t="s">
        <v>322</v>
      </c>
      <c r="D5770" s="594" t="s">
        <v>2864</v>
      </c>
      <c r="E5770" s="594" t="s">
        <v>555</v>
      </c>
      <c r="F5770" s="594" t="s">
        <v>1273</v>
      </c>
      <c r="G5770" s="596" t="s">
        <v>195</v>
      </c>
      <c r="H5770" s="597">
        <v>1550000000</v>
      </c>
    </row>
    <row r="5771" spans="1:8">
      <c r="A5771" s="594" t="s">
        <v>132</v>
      </c>
      <c r="B5771" s="594" t="s">
        <v>1348</v>
      </c>
      <c r="C5771" s="594" t="s">
        <v>322</v>
      </c>
      <c r="D5771" s="594" t="s">
        <v>2864</v>
      </c>
      <c r="E5771" s="594" t="s">
        <v>744</v>
      </c>
      <c r="F5771" s="595" t="s">
        <v>411</v>
      </c>
      <c r="G5771" s="596" t="s">
        <v>2686</v>
      </c>
      <c r="H5771" s="597">
        <v>2321100000</v>
      </c>
    </row>
    <row r="5772" spans="1:8">
      <c r="A5772" s="594" t="s">
        <v>132</v>
      </c>
      <c r="B5772" s="594" t="s">
        <v>1348</v>
      </c>
      <c r="C5772" s="594" t="s">
        <v>322</v>
      </c>
      <c r="D5772" s="594" t="s">
        <v>2864</v>
      </c>
      <c r="E5772" s="594" t="s">
        <v>744</v>
      </c>
      <c r="F5772" s="594" t="s">
        <v>1061</v>
      </c>
      <c r="G5772" s="596" t="s">
        <v>2729</v>
      </c>
      <c r="H5772" s="597">
        <v>130000000</v>
      </c>
    </row>
    <row r="5773" spans="1:8">
      <c r="A5773" s="594" t="s">
        <v>132</v>
      </c>
      <c r="B5773" s="594" t="s">
        <v>1348</v>
      </c>
      <c r="C5773" s="594" t="s">
        <v>322</v>
      </c>
      <c r="D5773" s="594" t="s">
        <v>2864</v>
      </c>
      <c r="E5773" s="594" t="s">
        <v>744</v>
      </c>
      <c r="F5773" s="594" t="s">
        <v>745</v>
      </c>
      <c r="G5773" s="596" t="s">
        <v>2687</v>
      </c>
      <c r="H5773" s="597">
        <v>490000000</v>
      </c>
    </row>
    <row r="5774" spans="1:8">
      <c r="A5774" s="594" t="s">
        <v>132</v>
      </c>
      <c r="B5774" s="594" t="s">
        <v>1348</v>
      </c>
      <c r="C5774" s="594" t="s">
        <v>322</v>
      </c>
      <c r="D5774" s="594" t="s">
        <v>2864</v>
      </c>
      <c r="E5774" s="594" t="s">
        <v>744</v>
      </c>
      <c r="F5774" s="594" t="s">
        <v>446</v>
      </c>
      <c r="G5774" s="596" t="s">
        <v>2765</v>
      </c>
      <c r="H5774" s="597">
        <v>124100000</v>
      </c>
    </row>
    <row r="5775" spans="1:8">
      <c r="A5775" s="594" t="s">
        <v>132</v>
      </c>
      <c r="B5775" s="594" t="s">
        <v>1348</v>
      </c>
      <c r="C5775" s="594" t="s">
        <v>322</v>
      </c>
      <c r="D5775" s="594" t="s">
        <v>2864</v>
      </c>
      <c r="E5775" s="594" t="s">
        <v>744</v>
      </c>
      <c r="F5775" s="594" t="s">
        <v>7</v>
      </c>
      <c r="G5775" s="596" t="s">
        <v>8</v>
      </c>
      <c r="H5775" s="597">
        <v>100000000</v>
      </c>
    </row>
    <row r="5776" spans="1:8">
      <c r="A5776" s="594" t="s">
        <v>132</v>
      </c>
      <c r="B5776" s="594" t="s">
        <v>1348</v>
      </c>
      <c r="C5776" s="594" t="s">
        <v>322</v>
      </c>
      <c r="D5776" s="594" t="s">
        <v>2864</v>
      </c>
      <c r="E5776" s="594" t="s">
        <v>744</v>
      </c>
      <c r="F5776" s="594" t="s">
        <v>572</v>
      </c>
      <c r="G5776" s="596" t="s">
        <v>2689</v>
      </c>
      <c r="H5776" s="597">
        <v>76000000</v>
      </c>
    </row>
    <row r="5777" spans="1:8">
      <c r="A5777" s="594" t="s">
        <v>132</v>
      </c>
      <c r="B5777" s="594" t="s">
        <v>1348</v>
      </c>
      <c r="C5777" s="594" t="s">
        <v>322</v>
      </c>
      <c r="D5777" s="594" t="s">
        <v>2864</v>
      </c>
      <c r="E5777" s="594" t="s">
        <v>744</v>
      </c>
      <c r="F5777" s="594" t="s">
        <v>746</v>
      </c>
      <c r="G5777" s="596" t="s">
        <v>2690</v>
      </c>
      <c r="H5777" s="597">
        <v>107000000</v>
      </c>
    </row>
    <row r="5778" spans="1:8">
      <c r="A5778" s="594" t="s">
        <v>132</v>
      </c>
      <c r="B5778" s="594" t="s">
        <v>1348</v>
      </c>
      <c r="C5778" s="594" t="s">
        <v>322</v>
      </c>
      <c r="D5778" s="594" t="s">
        <v>2864</v>
      </c>
      <c r="E5778" s="594" t="s">
        <v>744</v>
      </c>
      <c r="F5778" s="594" t="s">
        <v>11</v>
      </c>
      <c r="G5778" s="596" t="s">
        <v>2691</v>
      </c>
      <c r="H5778" s="597">
        <v>20000000</v>
      </c>
    </row>
    <row r="5779" spans="1:8">
      <c r="A5779" s="594" t="s">
        <v>132</v>
      </c>
      <c r="B5779" s="594" t="s">
        <v>1348</v>
      </c>
      <c r="C5779" s="594" t="s">
        <v>322</v>
      </c>
      <c r="D5779" s="594" t="s">
        <v>2864</v>
      </c>
      <c r="E5779" s="594" t="s">
        <v>744</v>
      </c>
      <c r="F5779" s="594" t="s">
        <v>748</v>
      </c>
      <c r="G5779" s="596" t="s">
        <v>35</v>
      </c>
      <c r="H5779" s="597">
        <v>1274000000</v>
      </c>
    </row>
    <row r="5780" spans="1:8">
      <c r="A5780" s="594" t="s">
        <v>132</v>
      </c>
      <c r="B5780" s="594" t="s">
        <v>1348</v>
      </c>
      <c r="C5780" s="594" t="s">
        <v>322</v>
      </c>
      <c r="D5780" s="594" t="s">
        <v>2864</v>
      </c>
      <c r="E5780" s="594" t="s">
        <v>2692</v>
      </c>
      <c r="F5780" s="595" t="s">
        <v>411</v>
      </c>
      <c r="G5780" s="596" t="s">
        <v>2693</v>
      </c>
      <c r="H5780" s="597">
        <v>345000000</v>
      </c>
    </row>
    <row r="5781" spans="1:8">
      <c r="A5781" s="594" t="s">
        <v>132</v>
      </c>
      <c r="B5781" s="594" t="s">
        <v>1348</v>
      </c>
      <c r="C5781" s="594" t="s">
        <v>322</v>
      </c>
      <c r="D5781" s="594" t="s">
        <v>2864</v>
      </c>
      <c r="E5781" s="594" t="s">
        <v>2692</v>
      </c>
      <c r="F5781" s="594" t="s">
        <v>2777</v>
      </c>
      <c r="G5781" s="596" t="s">
        <v>2765</v>
      </c>
      <c r="H5781" s="597">
        <v>155000000</v>
      </c>
    </row>
    <row r="5782" spans="1:8">
      <c r="A5782" s="594" t="s">
        <v>132</v>
      </c>
      <c r="B5782" s="594" t="s">
        <v>1348</v>
      </c>
      <c r="C5782" s="594" t="s">
        <v>322</v>
      </c>
      <c r="D5782" s="594" t="s">
        <v>2864</v>
      </c>
      <c r="E5782" s="594" t="s">
        <v>2692</v>
      </c>
      <c r="F5782" s="594" t="s">
        <v>2722</v>
      </c>
      <c r="G5782" s="596" t="s">
        <v>2690</v>
      </c>
      <c r="H5782" s="597">
        <v>50000000</v>
      </c>
    </row>
    <row r="5783" spans="1:8">
      <c r="A5783" s="594" t="s">
        <v>132</v>
      </c>
      <c r="B5783" s="594" t="s">
        <v>1348</v>
      </c>
      <c r="C5783" s="594" t="s">
        <v>322</v>
      </c>
      <c r="D5783" s="594" t="s">
        <v>2864</v>
      </c>
      <c r="E5783" s="594" t="s">
        <v>2692</v>
      </c>
      <c r="F5783" s="594" t="s">
        <v>2694</v>
      </c>
      <c r="G5783" s="596" t="s">
        <v>2689</v>
      </c>
      <c r="H5783" s="597">
        <v>60000000</v>
      </c>
    </row>
    <row r="5784" spans="1:8">
      <c r="A5784" s="594" t="s">
        <v>132</v>
      </c>
      <c r="B5784" s="594" t="s">
        <v>1348</v>
      </c>
      <c r="C5784" s="594" t="s">
        <v>322</v>
      </c>
      <c r="D5784" s="594" t="s">
        <v>2864</v>
      </c>
      <c r="E5784" s="594" t="s">
        <v>2692</v>
      </c>
      <c r="F5784" s="594" t="s">
        <v>2730</v>
      </c>
      <c r="G5784" s="596" t="s">
        <v>2731</v>
      </c>
      <c r="H5784" s="597">
        <v>80000000</v>
      </c>
    </row>
    <row r="5785" spans="1:8">
      <c r="A5785" s="594" t="s">
        <v>132</v>
      </c>
      <c r="B5785" s="594" t="s">
        <v>1348</v>
      </c>
      <c r="C5785" s="594" t="s">
        <v>322</v>
      </c>
      <c r="D5785" s="594" t="s">
        <v>2864</v>
      </c>
      <c r="E5785" s="594" t="s">
        <v>189</v>
      </c>
      <c r="F5785" s="595" t="s">
        <v>411</v>
      </c>
      <c r="G5785" s="596" t="s">
        <v>190</v>
      </c>
      <c r="H5785" s="597">
        <v>7258800000</v>
      </c>
    </row>
    <row r="5786" spans="1:8">
      <c r="A5786" s="594" t="s">
        <v>132</v>
      </c>
      <c r="B5786" s="594" t="s">
        <v>1348</v>
      </c>
      <c r="C5786" s="594" t="s">
        <v>322</v>
      </c>
      <c r="D5786" s="594" t="s">
        <v>2864</v>
      </c>
      <c r="E5786" s="594" t="s">
        <v>189</v>
      </c>
      <c r="F5786" s="594" t="s">
        <v>773</v>
      </c>
      <c r="G5786" s="596" t="s">
        <v>2695</v>
      </c>
      <c r="H5786" s="597">
        <v>152700000</v>
      </c>
    </row>
    <row r="5787" spans="1:8">
      <c r="A5787" s="594" t="s">
        <v>132</v>
      </c>
      <c r="B5787" s="594" t="s">
        <v>1348</v>
      </c>
      <c r="C5787" s="594" t="s">
        <v>322</v>
      </c>
      <c r="D5787" s="594" t="s">
        <v>2864</v>
      </c>
      <c r="E5787" s="594" t="s">
        <v>189</v>
      </c>
      <c r="F5787" s="594" t="s">
        <v>13</v>
      </c>
      <c r="G5787" s="596" t="s">
        <v>2732</v>
      </c>
      <c r="H5787" s="597">
        <v>54000000</v>
      </c>
    </row>
    <row r="5788" spans="1:8">
      <c r="A5788" s="594" t="s">
        <v>132</v>
      </c>
      <c r="B5788" s="594" t="s">
        <v>1348</v>
      </c>
      <c r="C5788" s="594" t="s">
        <v>322</v>
      </c>
      <c r="D5788" s="594" t="s">
        <v>2864</v>
      </c>
      <c r="E5788" s="594" t="s">
        <v>189</v>
      </c>
      <c r="F5788" s="594" t="s">
        <v>37</v>
      </c>
      <c r="G5788" s="596" t="s">
        <v>2696</v>
      </c>
      <c r="H5788" s="597">
        <v>1230000000</v>
      </c>
    </row>
    <row r="5789" spans="1:8">
      <c r="A5789" s="594" t="s">
        <v>132</v>
      </c>
      <c r="B5789" s="594" t="s">
        <v>1348</v>
      </c>
      <c r="C5789" s="594" t="s">
        <v>322</v>
      </c>
      <c r="D5789" s="594" t="s">
        <v>2864</v>
      </c>
      <c r="E5789" s="594" t="s">
        <v>189</v>
      </c>
      <c r="F5789" s="594" t="s">
        <v>192</v>
      </c>
      <c r="G5789" s="596" t="s">
        <v>195</v>
      </c>
      <c r="H5789" s="597">
        <v>5822100000</v>
      </c>
    </row>
    <row r="5790" spans="1:8">
      <c r="A5790" s="594" t="s">
        <v>132</v>
      </c>
      <c r="B5790" s="594" t="s">
        <v>1348</v>
      </c>
      <c r="C5790" s="594" t="s">
        <v>322</v>
      </c>
      <c r="D5790" s="594" t="s">
        <v>2864</v>
      </c>
      <c r="E5790" s="594" t="s">
        <v>77</v>
      </c>
      <c r="F5790" s="595" t="s">
        <v>411</v>
      </c>
      <c r="G5790" s="596" t="s">
        <v>78</v>
      </c>
      <c r="H5790" s="597">
        <v>192000000</v>
      </c>
    </row>
    <row r="5791" spans="1:8">
      <c r="A5791" s="594" t="s">
        <v>132</v>
      </c>
      <c r="B5791" s="594" t="s">
        <v>1348</v>
      </c>
      <c r="C5791" s="594" t="s">
        <v>322</v>
      </c>
      <c r="D5791" s="594" t="s">
        <v>2864</v>
      </c>
      <c r="E5791" s="594" t="s">
        <v>77</v>
      </c>
      <c r="F5791" s="594" t="s">
        <v>79</v>
      </c>
      <c r="G5791" s="596" t="s">
        <v>195</v>
      </c>
      <c r="H5791" s="597">
        <v>192000000</v>
      </c>
    </row>
    <row r="5792" spans="1:8">
      <c r="A5792" s="594" t="s">
        <v>132</v>
      </c>
      <c r="B5792" s="594" t="s">
        <v>1348</v>
      </c>
      <c r="C5792" s="594" t="s">
        <v>322</v>
      </c>
      <c r="D5792" s="594" t="s">
        <v>2864</v>
      </c>
      <c r="E5792" s="594" t="s">
        <v>628</v>
      </c>
      <c r="F5792" s="595" t="s">
        <v>411</v>
      </c>
      <c r="G5792" s="596" t="s">
        <v>2709</v>
      </c>
      <c r="H5792" s="597">
        <v>575000000</v>
      </c>
    </row>
    <row r="5793" spans="1:8">
      <c r="A5793" s="594" t="s">
        <v>132</v>
      </c>
      <c r="B5793" s="594" t="s">
        <v>1348</v>
      </c>
      <c r="C5793" s="594" t="s">
        <v>322</v>
      </c>
      <c r="D5793" s="594" t="s">
        <v>2864</v>
      </c>
      <c r="E5793" s="594" t="s">
        <v>628</v>
      </c>
      <c r="F5793" s="594" t="s">
        <v>1272</v>
      </c>
      <c r="G5793" s="596" t="s">
        <v>2865</v>
      </c>
      <c r="H5793" s="597">
        <v>400000000</v>
      </c>
    </row>
    <row r="5794" spans="1:8">
      <c r="A5794" s="594" t="s">
        <v>132</v>
      </c>
      <c r="B5794" s="594" t="s">
        <v>1348</v>
      </c>
      <c r="C5794" s="594" t="s">
        <v>322</v>
      </c>
      <c r="D5794" s="594" t="s">
        <v>2864</v>
      </c>
      <c r="E5794" s="594" t="s">
        <v>628</v>
      </c>
      <c r="F5794" s="594" t="s">
        <v>619</v>
      </c>
      <c r="G5794" s="596" t="s">
        <v>195</v>
      </c>
      <c r="H5794" s="597">
        <v>175000000</v>
      </c>
    </row>
    <row r="5795" spans="1:8">
      <c r="A5795" s="594" t="s">
        <v>132</v>
      </c>
      <c r="B5795" s="594" t="s">
        <v>1348</v>
      </c>
      <c r="C5795" s="594" t="s">
        <v>322</v>
      </c>
      <c r="D5795" s="594" t="s">
        <v>2864</v>
      </c>
      <c r="E5795" s="594" t="s">
        <v>2866</v>
      </c>
      <c r="F5795" s="595" t="s">
        <v>411</v>
      </c>
      <c r="G5795" s="596" t="s">
        <v>2867</v>
      </c>
      <c r="H5795" s="597">
        <v>80000000</v>
      </c>
    </row>
    <row r="5796" spans="1:8">
      <c r="A5796" s="594" t="s">
        <v>132</v>
      </c>
      <c r="B5796" s="594" t="s">
        <v>1348</v>
      </c>
      <c r="C5796" s="594" t="s">
        <v>322</v>
      </c>
      <c r="D5796" s="594" t="s">
        <v>2864</v>
      </c>
      <c r="E5796" s="594" t="s">
        <v>2866</v>
      </c>
      <c r="F5796" s="594" t="s">
        <v>2868</v>
      </c>
      <c r="G5796" s="596" t="s">
        <v>195</v>
      </c>
      <c r="H5796" s="597">
        <v>80000000</v>
      </c>
    </row>
    <row r="5797" spans="1:8">
      <c r="A5797" s="594" t="s">
        <v>132</v>
      </c>
      <c r="B5797" s="594" t="s">
        <v>1348</v>
      </c>
      <c r="C5797" s="594" t="s">
        <v>322</v>
      </c>
      <c r="D5797" s="594" t="s">
        <v>2864</v>
      </c>
      <c r="E5797" s="594" t="s">
        <v>1065</v>
      </c>
      <c r="F5797" s="595" t="s">
        <v>411</v>
      </c>
      <c r="G5797" s="596" t="s">
        <v>2869</v>
      </c>
      <c r="H5797" s="597">
        <v>50000000</v>
      </c>
    </row>
    <row r="5798" spans="1:8">
      <c r="A5798" s="594" t="s">
        <v>132</v>
      </c>
      <c r="B5798" s="594" t="s">
        <v>1348</v>
      </c>
      <c r="C5798" s="594" t="s">
        <v>322</v>
      </c>
      <c r="D5798" s="594" t="s">
        <v>2864</v>
      </c>
      <c r="E5798" s="594" t="s">
        <v>1065</v>
      </c>
      <c r="F5798" s="594" t="s">
        <v>1275</v>
      </c>
      <c r="G5798" s="596" t="s">
        <v>1274</v>
      </c>
      <c r="H5798" s="597">
        <v>50000000</v>
      </c>
    </row>
    <row r="5799" spans="1:8">
      <c r="A5799" s="594" t="s">
        <v>132</v>
      </c>
      <c r="B5799" s="594" t="s">
        <v>1348</v>
      </c>
      <c r="C5799" s="594" t="s">
        <v>322</v>
      </c>
      <c r="D5799" s="594" t="s">
        <v>2864</v>
      </c>
      <c r="E5799" s="594" t="s">
        <v>194</v>
      </c>
      <c r="F5799" s="595" t="s">
        <v>411</v>
      </c>
      <c r="G5799" s="596" t="s">
        <v>195</v>
      </c>
      <c r="H5799" s="597">
        <v>22652656000</v>
      </c>
    </row>
    <row r="5800" spans="1:8">
      <c r="A5800" s="594" t="s">
        <v>132</v>
      </c>
      <c r="B5800" s="594" t="s">
        <v>1348</v>
      </c>
      <c r="C5800" s="594" t="s">
        <v>322</v>
      </c>
      <c r="D5800" s="594" t="s">
        <v>2864</v>
      </c>
      <c r="E5800" s="594" t="s">
        <v>194</v>
      </c>
      <c r="F5800" s="594" t="s">
        <v>1080</v>
      </c>
      <c r="G5800" s="596" t="s">
        <v>2870</v>
      </c>
      <c r="H5800" s="597">
        <v>110000000</v>
      </c>
    </row>
    <row r="5801" spans="1:8">
      <c r="A5801" s="594" t="s">
        <v>132</v>
      </c>
      <c r="B5801" s="594" t="s">
        <v>1348</v>
      </c>
      <c r="C5801" s="594" t="s">
        <v>322</v>
      </c>
      <c r="D5801" s="594" t="s">
        <v>2864</v>
      </c>
      <c r="E5801" s="594" t="s">
        <v>194</v>
      </c>
      <c r="F5801" s="594" t="s">
        <v>15</v>
      </c>
      <c r="G5801" s="596" t="s">
        <v>2701</v>
      </c>
      <c r="H5801" s="597">
        <v>61000000</v>
      </c>
    </row>
    <row r="5802" spans="1:8">
      <c r="A5802" s="594" t="s">
        <v>132</v>
      </c>
      <c r="B5802" s="594" t="s">
        <v>1348</v>
      </c>
      <c r="C5802" s="594" t="s">
        <v>322</v>
      </c>
      <c r="D5802" s="594" t="s">
        <v>2864</v>
      </c>
      <c r="E5802" s="594" t="s">
        <v>194</v>
      </c>
      <c r="F5802" s="594" t="s">
        <v>39</v>
      </c>
      <c r="G5802" s="596" t="s">
        <v>2702</v>
      </c>
      <c r="H5802" s="597">
        <v>25000000</v>
      </c>
    </row>
    <row r="5803" spans="1:8">
      <c r="A5803" s="594" t="s">
        <v>132</v>
      </c>
      <c r="B5803" s="594" t="s">
        <v>1348</v>
      </c>
      <c r="C5803" s="594" t="s">
        <v>322</v>
      </c>
      <c r="D5803" s="594" t="s">
        <v>2864</v>
      </c>
      <c r="E5803" s="594" t="s">
        <v>194</v>
      </c>
      <c r="F5803" s="594" t="s">
        <v>198</v>
      </c>
      <c r="G5803" s="596" t="s">
        <v>199</v>
      </c>
      <c r="H5803" s="597">
        <v>607000000</v>
      </c>
    </row>
    <row r="5804" spans="1:8">
      <c r="A5804" s="594" t="s">
        <v>132</v>
      </c>
      <c r="B5804" s="594" t="s">
        <v>1348</v>
      </c>
      <c r="C5804" s="594" t="s">
        <v>322</v>
      </c>
      <c r="D5804" s="594" t="s">
        <v>2864</v>
      </c>
      <c r="E5804" s="594" t="s">
        <v>194</v>
      </c>
      <c r="F5804" s="594" t="s">
        <v>200</v>
      </c>
      <c r="G5804" s="596" t="s">
        <v>201</v>
      </c>
      <c r="H5804" s="597">
        <v>21849656000</v>
      </c>
    </row>
    <row r="5805" spans="1:8">
      <c r="A5805" s="594" t="s">
        <v>132</v>
      </c>
      <c r="B5805" s="594" t="s">
        <v>1348</v>
      </c>
      <c r="C5805" s="594" t="s">
        <v>322</v>
      </c>
      <c r="D5805" s="594" t="s">
        <v>2864</v>
      </c>
      <c r="E5805" s="594" t="s">
        <v>573</v>
      </c>
      <c r="F5805" s="595" t="s">
        <v>411</v>
      </c>
      <c r="G5805" s="596" t="s">
        <v>2703</v>
      </c>
      <c r="H5805" s="597">
        <v>398000000</v>
      </c>
    </row>
    <row r="5806" spans="1:8">
      <c r="A5806" s="594" t="s">
        <v>132</v>
      </c>
      <c r="B5806" s="594" t="s">
        <v>1348</v>
      </c>
      <c r="C5806" s="594" t="s">
        <v>322</v>
      </c>
      <c r="D5806" s="594" t="s">
        <v>2864</v>
      </c>
      <c r="E5806" s="594" t="s">
        <v>573</v>
      </c>
      <c r="F5806" s="594" t="s">
        <v>574</v>
      </c>
      <c r="G5806" s="596" t="s">
        <v>2704</v>
      </c>
      <c r="H5806" s="597">
        <v>398000000</v>
      </c>
    </row>
    <row r="5807" spans="1:8">
      <c r="A5807" s="594" t="s">
        <v>132</v>
      </c>
      <c r="B5807" s="594" t="s">
        <v>1348</v>
      </c>
      <c r="C5807" s="594" t="s">
        <v>322</v>
      </c>
      <c r="D5807" s="594" t="s">
        <v>2864</v>
      </c>
      <c r="E5807" s="594" t="s">
        <v>550</v>
      </c>
      <c r="F5807" s="595" t="s">
        <v>411</v>
      </c>
      <c r="G5807" s="596" t="s">
        <v>2705</v>
      </c>
      <c r="H5807" s="597">
        <v>70000000</v>
      </c>
    </row>
    <row r="5808" spans="1:8">
      <c r="A5808" s="594" t="s">
        <v>132</v>
      </c>
      <c r="B5808" s="594" t="s">
        <v>1348</v>
      </c>
      <c r="C5808" s="594" t="s">
        <v>322</v>
      </c>
      <c r="D5808" s="594" t="s">
        <v>2864</v>
      </c>
      <c r="E5808" s="594" t="s">
        <v>550</v>
      </c>
      <c r="F5808" s="594" t="s">
        <v>2706</v>
      </c>
      <c r="G5808" s="596" t="s">
        <v>72</v>
      </c>
      <c r="H5808" s="597">
        <v>70000000</v>
      </c>
    </row>
    <row r="5809" spans="1:8">
      <c r="A5809" s="594" t="s">
        <v>132</v>
      </c>
      <c r="B5809" s="594" t="s">
        <v>1348</v>
      </c>
      <c r="C5809" s="594" t="s">
        <v>322</v>
      </c>
      <c r="D5809" s="594" t="s">
        <v>2864</v>
      </c>
      <c r="E5809" s="594" t="s">
        <v>1145</v>
      </c>
      <c r="F5809" s="595" t="s">
        <v>411</v>
      </c>
      <c r="G5809" s="596" t="s">
        <v>2761</v>
      </c>
      <c r="H5809" s="597">
        <v>26022000</v>
      </c>
    </row>
    <row r="5810" spans="1:8">
      <c r="A5810" s="594" t="s">
        <v>132</v>
      </c>
      <c r="B5810" s="594" t="s">
        <v>1348</v>
      </c>
      <c r="C5810" s="594" t="s">
        <v>322</v>
      </c>
      <c r="D5810" s="594" t="s">
        <v>2864</v>
      </c>
      <c r="E5810" s="594" t="s">
        <v>1145</v>
      </c>
      <c r="F5810" s="594" t="s">
        <v>1144</v>
      </c>
      <c r="G5810" s="596" t="s">
        <v>1143</v>
      </c>
      <c r="H5810" s="597">
        <v>22264700</v>
      </c>
    </row>
    <row r="5811" spans="1:8">
      <c r="A5811" s="594" t="s">
        <v>132</v>
      </c>
      <c r="B5811" s="594" t="s">
        <v>1348</v>
      </c>
      <c r="C5811" s="594" t="s">
        <v>322</v>
      </c>
      <c r="D5811" s="594" t="s">
        <v>2864</v>
      </c>
      <c r="E5811" s="594" t="s">
        <v>1145</v>
      </c>
      <c r="F5811" s="594" t="s">
        <v>1236</v>
      </c>
      <c r="G5811" s="596" t="s">
        <v>1235</v>
      </c>
      <c r="H5811" s="597">
        <v>3757300</v>
      </c>
    </row>
    <row r="5812" spans="1:8">
      <c r="A5812" s="594" t="s">
        <v>132</v>
      </c>
      <c r="B5812" s="594" t="s">
        <v>1348</v>
      </c>
      <c r="C5812" s="594" t="s">
        <v>322</v>
      </c>
      <c r="D5812" s="594" t="s">
        <v>2864</v>
      </c>
      <c r="E5812" s="594" t="s">
        <v>260</v>
      </c>
      <c r="F5812" s="595" t="s">
        <v>411</v>
      </c>
      <c r="G5812" s="596" t="s">
        <v>261</v>
      </c>
      <c r="H5812" s="597">
        <v>6229385000</v>
      </c>
    </row>
    <row r="5813" spans="1:8">
      <c r="A5813" s="594" t="s">
        <v>132</v>
      </c>
      <c r="B5813" s="594" t="s">
        <v>1348</v>
      </c>
      <c r="C5813" s="594" t="s">
        <v>322</v>
      </c>
      <c r="D5813" s="594" t="s">
        <v>2864</v>
      </c>
      <c r="E5813" s="594" t="s">
        <v>260</v>
      </c>
      <c r="F5813" s="594" t="s">
        <v>262</v>
      </c>
      <c r="G5813" s="596" t="s">
        <v>2707</v>
      </c>
      <c r="H5813" s="597">
        <v>6229385000</v>
      </c>
    </row>
    <row r="5814" spans="1:8">
      <c r="A5814" s="594" t="s">
        <v>132</v>
      </c>
      <c r="B5814" s="594" t="s">
        <v>1348</v>
      </c>
      <c r="C5814" s="594" t="s">
        <v>322</v>
      </c>
      <c r="D5814" s="594" t="s">
        <v>2864</v>
      </c>
      <c r="E5814" s="594" t="s">
        <v>49</v>
      </c>
      <c r="F5814" s="595" t="s">
        <v>411</v>
      </c>
      <c r="G5814" s="596" t="s">
        <v>50</v>
      </c>
      <c r="H5814" s="597">
        <v>37043010000</v>
      </c>
    </row>
    <row r="5815" spans="1:8">
      <c r="A5815" s="594" t="s">
        <v>132</v>
      </c>
      <c r="B5815" s="594" t="s">
        <v>1348</v>
      </c>
      <c r="C5815" s="594" t="s">
        <v>322</v>
      </c>
      <c r="D5815" s="594" t="s">
        <v>2864</v>
      </c>
      <c r="E5815" s="594" t="s">
        <v>49</v>
      </c>
      <c r="F5815" s="594" t="s">
        <v>51</v>
      </c>
      <c r="G5815" s="596" t="s">
        <v>2786</v>
      </c>
      <c r="H5815" s="597">
        <v>37043010000</v>
      </c>
    </row>
    <row r="5816" spans="1:8">
      <c r="A5816" s="594" t="s">
        <v>132</v>
      </c>
      <c r="B5816" s="594" t="s">
        <v>1348</v>
      </c>
      <c r="C5816" s="594" t="s">
        <v>322</v>
      </c>
      <c r="D5816" s="594" t="s">
        <v>2864</v>
      </c>
      <c r="E5816" s="594" t="s">
        <v>53</v>
      </c>
      <c r="F5816" s="595" t="s">
        <v>411</v>
      </c>
      <c r="G5816" s="596" t="s">
        <v>193</v>
      </c>
      <c r="H5816" s="597">
        <v>1539910638</v>
      </c>
    </row>
    <row r="5817" spans="1:8">
      <c r="A5817" s="594" t="s">
        <v>132</v>
      </c>
      <c r="B5817" s="594" t="s">
        <v>1348</v>
      </c>
      <c r="C5817" s="594" t="s">
        <v>322</v>
      </c>
      <c r="D5817" s="594" t="s">
        <v>2864</v>
      </c>
      <c r="E5817" s="594" t="s">
        <v>53</v>
      </c>
      <c r="F5817" s="594" t="s">
        <v>54</v>
      </c>
      <c r="G5817" s="596" t="s">
        <v>55</v>
      </c>
      <c r="H5817" s="597">
        <v>464976000</v>
      </c>
    </row>
    <row r="5818" spans="1:8">
      <c r="A5818" s="594" t="s">
        <v>132</v>
      </c>
      <c r="B5818" s="594" t="s">
        <v>1348</v>
      </c>
      <c r="C5818" s="594" t="s">
        <v>322</v>
      </c>
      <c r="D5818" s="594" t="s">
        <v>2864</v>
      </c>
      <c r="E5818" s="594" t="s">
        <v>53</v>
      </c>
      <c r="F5818" s="594" t="s">
        <v>56</v>
      </c>
      <c r="G5818" s="596" t="s">
        <v>57</v>
      </c>
      <c r="H5818" s="597">
        <v>1074934638</v>
      </c>
    </row>
    <row r="5819" spans="1:8">
      <c r="A5819" s="594" t="s">
        <v>132</v>
      </c>
      <c r="B5819" s="594" t="s">
        <v>1348</v>
      </c>
      <c r="C5819" s="594" t="s">
        <v>1369</v>
      </c>
      <c r="D5819" s="595" t="s">
        <v>411</v>
      </c>
      <c r="E5819" s="595" t="s">
        <v>411</v>
      </c>
      <c r="F5819" s="595" t="s">
        <v>411</v>
      </c>
      <c r="G5819" s="596" t="s">
        <v>1968</v>
      </c>
      <c r="H5819" s="597">
        <v>1300000000</v>
      </c>
    </row>
    <row r="5820" spans="1:8">
      <c r="A5820" s="594" t="s">
        <v>132</v>
      </c>
      <c r="B5820" s="594" t="s">
        <v>1348</v>
      </c>
      <c r="C5820" s="594" t="s">
        <v>1369</v>
      </c>
      <c r="D5820" s="594" t="s">
        <v>2846</v>
      </c>
      <c r="E5820" s="595" t="s">
        <v>411</v>
      </c>
      <c r="F5820" s="595" t="s">
        <v>411</v>
      </c>
      <c r="G5820" s="596" t="s">
        <v>2847</v>
      </c>
      <c r="H5820" s="597">
        <v>1300000000</v>
      </c>
    </row>
    <row r="5821" spans="1:8">
      <c r="A5821" s="594" t="s">
        <v>132</v>
      </c>
      <c r="B5821" s="594" t="s">
        <v>1348</v>
      </c>
      <c r="C5821" s="594" t="s">
        <v>1369</v>
      </c>
      <c r="D5821" s="594" t="s">
        <v>2846</v>
      </c>
      <c r="E5821" s="594" t="s">
        <v>152</v>
      </c>
      <c r="F5821" s="595" t="s">
        <v>411</v>
      </c>
      <c r="G5821" s="596" t="s">
        <v>153</v>
      </c>
      <c r="H5821" s="597">
        <v>620000000</v>
      </c>
    </row>
    <row r="5822" spans="1:8">
      <c r="A5822" s="594" t="s">
        <v>132</v>
      </c>
      <c r="B5822" s="594" t="s">
        <v>1348</v>
      </c>
      <c r="C5822" s="594" t="s">
        <v>1369</v>
      </c>
      <c r="D5822" s="594" t="s">
        <v>2846</v>
      </c>
      <c r="E5822" s="594" t="s">
        <v>152</v>
      </c>
      <c r="F5822" s="594" t="s">
        <v>1285</v>
      </c>
      <c r="G5822" s="596" t="s">
        <v>1284</v>
      </c>
      <c r="H5822" s="597">
        <v>620000000</v>
      </c>
    </row>
    <row r="5823" spans="1:8">
      <c r="A5823" s="594" t="s">
        <v>132</v>
      </c>
      <c r="B5823" s="594" t="s">
        <v>1348</v>
      </c>
      <c r="C5823" s="594" t="s">
        <v>1369</v>
      </c>
      <c r="D5823" s="594" t="s">
        <v>2846</v>
      </c>
      <c r="E5823" s="594" t="s">
        <v>189</v>
      </c>
      <c r="F5823" s="595" t="s">
        <v>411</v>
      </c>
      <c r="G5823" s="596" t="s">
        <v>190</v>
      </c>
      <c r="H5823" s="597">
        <v>170000000</v>
      </c>
    </row>
    <row r="5824" spans="1:8">
      <c r="A5824" s="594" t="s">
        <v>132</v>
      </c>
      <c r="B5824" s="594" t="s">
        <v>1348</v>
      </c>
      <c r="C5824" s="594" t="s">
        <v>1369</v>
      </c>
      <c r="D5824" s="594" t="s">
        <v>2846</v>
      </c>
      <c r="E5824" s="594" t="s">
        <v>189</v>
      </c>
      <c r="F5824" s="594" t="s">
        <v>192</v>
      </c>
      <c r="G5824" s="596" t="s">
        <v>195</v>
      </c>
      <c r="H5824" s="597">
        <v>170000000</v>
      </c>
    </row>
    <row r="5825" spans="1:8">
      <c r="A5825" s="594" t="s">
        <v>132</v>
      </c>
      <c r="B5825" s="594" t="s">
        <v>1348</v>
      </c>
      <c r="C5825" s="594" t="s">
        <v>1369</v>
      </c>
      <c r="D5825" s="594" t="s">
        <v>2846</v>
      </c>
      <c r="E5825" s="594" t="s">
        <v>628</v>
      </c>
      <c r="F5825" s="595" t="s">
        <v>411</v>
      </c>
      <c r="G5825" s="596" t="s">
        <v>2709</v>
      </c>
      <c r="H5825" s="597">
        <v>490000000</v>
      </c>
    </row>
    <row r="5826" spans="1:8">
      <c r="A5826" s="594" t="s">
        <v>132</v>
      </c>
      <c r="B5826" s="594" t="s">
        <v>1348</v>
      </c>
      <c r="C5826" s="594" t="s">
        <v>1369</v>
      </c>
      <c r="D5826" s="594" t="s">
        <v>2846</v>
      </c>
      <c r="E5826" s="594" t="s">
        <v>628</v>
      </c>
      <c r="F5826" s="594" t="s">
        <v>619</v>
      </c>
      <c r="G5826" s="596" t="s">
        <v>195</v>
      </c>
      <c r="H5826" s="597">
        <v>490000000</v>
      </c>
    </row>
    <row r="5827" spans="1:8">
      <c r="A5827" s="594" t="s">
        <v>132</v>
      </c>
      <c r="B5827" s="594" t="s">
        <v>1348</v>
      </c>
      <c r="C5827" s="594" t="s">
        <v>1369</v>
      </c>
      <c r="D5827" s="594" t="s">
        <v>2846</v>
      </c>
      <c r="E5827" s="594" t="s">
        <v>194</v>
      </c>
      <c r="F5827" s="595" t="s">
        <v>411</v>
      </c>
      <c r="G5827" s="596" t="s">
        <v>195</v>
      </c>
      <c r="H5827" s="597">
        <v>20000000</v>
      </c>
    </row>
    <row r="5828" spans="1:8">
      <c r="A5828" s="594" t="s">
        <v>132</v>
      </c>
      <c r="B5828" s="594" t="s">
        <v>1348</v>
      </c>
      <c r="C5828" s="594" t="s">
        <v>1369</v>
      </c>
      <c r="D5828" s="594" t="s">
        <v>2846</v>
      </c>
      <c r="E5828" s="594" t="s">
        <v>194</v>
      </c>
      <c r="F5828" s="594" t="s">
        <v>200</v>
      </c>
      <c r="G5828" s="596" t="s">
        <v>201</v>
      </c>
      <c r="H5828" s="597">
        <v>20000000</v>
      </c>
    </row>
    <row r="5829" spans="1:8">
      <c r="A5829" s="594" t="s">
        <v>132</v>
      </c>
      <c r="B5829" s="594" t="s">
        <v>1348</v>
      </c>
      <c r="C5829" s="594" t="s">
        <v>1969</v>
      </c>
      <c r="D5829" s="595" t="s">
        <v>411</v>
      </c>
      <c r="E5829" s="595" t="s">
        <v>411</v>
      </c>
      <c r="F5829" s="595" t="s">
        <v>411</v>
      </c>
      <c r="G5829" s="596" t="s">
        <v>1970</v>
      </c>
      <c r="H5829" s="597">
        <v>22462000000</v>
      </c>
    </row>
    <row r="5830" spans="1:8">
      <c r="A5830" s="594" t="s">
        <v>132</v>
      </c>
      <c r="B5830" s="594" t="s">
        <v>1348</v>
      </c>
      <c r="C5830" s="594" t="s">
        <v>1969</v>
      </c>
      <c r="D5830" s="594" t="s">
        <v>2854</v>
      </c>
      <c r="E5830" s="595" t="s">
        <v>411</v>
      </c>
      <c r="F5830" s="595" t="s">
        <v>411</v>
      </c>
      <c r="G5830" s="596" t="s">
        <v>2871</v>
      </c>
      <c r="H5830" s="597">
        <v>22462000000</v>
      </c>
    </row>
    <row r="5831" spans="1:8">
      <c r="A5831" s="594" t="s">
        <v>132</v>
      </c>
      <c r="B5831" s="594" t="s">
        <v>1348</v>
      </c>
      <c r="C5831" s="594" t="s">
        <v>1969</v>
      </c>
      <c r="D5831" s="594" t="s">
        <v>2854</v>
      </c>
      <c r="E5831" s="594" t="s">
        <v>582</v>
      </c>
      <c r="F5831" s="595" t="s">
        <v>411</v>
      </c>
      <c r="G5831" s="596" t="s">
        <v>583</v>
      </c>
      <c r="H5831" s="597">
        <v>22309000000</v>
      </c>
    </row>
    <row r="5832" spans="1:8">
      <c r="A5832" s="594" t="s">
        <v>132</v>
      </c>
      <c r="B5832" s="594" t="s">
        <v>1348</v>
      </c>
      <c r="C5832" s="594" t="s">
        <v>1969</v>
      </c>
      <c r="D5832" s="594" t="s">
        <v>2854</v>
      </c>
      <c r="E5832" s="594" t="s">
        <v>582</v>
      </c>
      <c r="F5832" s="594" t="s">
        <v>584</v>
      </c>
      <c r="G5832" s="596" t="s">
        <v>2670</v>
      </c>
      <c r="H5832" s="597">
        <v>21953000000</v>
      </c>
    </row>
    <row r="5833" spans="1:8">
      <c r="A5833" s="594" t="s">
        <v>132</v>
      </c>
      <c r="B5833" s="594" t="s">
        <v>1348</v>
      </c>
      <c r="C5833" s="594" t="s">
        <v>1969</v>
      </c>
      <c r="D5833" s="594" t="s">
        <v>2854</v>
      </c>
      <c r="E5833" s="594" t="s">
        <v>582</v>
      </c>
      <c r="F5833" s="594" t="s">
        <v>586</v>
      </c>
      <c r="G5833" s="596" t="s">
        <v>2671</v>
      </c>
      <c r="H5833" s="597">
        <v>356000000</v>
      </c>
    </row>
    <row r="5834" spans="1:8">
      <c r="A5834" s="594" t="s">
        <v>132</v>
      </c>
      <c r="B5834" s="594" t="s">
        <v>1348</v>
      </c>
      <c r="C5834" s="594" t="s">
        <v>1969</v>
      </c>
      <c r="D5834" s="594" t="s">
        <v>2854</v>
      </c>
      <c r="E5834" s="594" t="s">
        <v>189</v>
      </c>
      <c r="F5834" s="595" t="s">
        <v>411</v>
      </c>
      <c r="G5834" s="596" t="s">
        <v>190</v>
      </c>
      <c r="H5834" s="597">
        <v>48000000</v>
      </c>
    </row>
    <row r="5835" spans="1:8">
      <c r="A5835" s="594" t="s">
        <v>132</v>
      </c>
      <c r="B5835" s="594" t="s">
        <v>1348</v>
      </c>
      <c r="C5835" s="594" t="s">
        <v>1969</v>
      </c>
      <c r="D5835" s="594" t="s">
        <v>2854</v>
      </c>
      <c r="E5835" s="594" t="s">
        <v>189</v>
      </c>
      <c r="F5835" s="594" t="s">
        <v>192</v>
      </c>
      <c r="G5835" s="596" t="s">
        <v>195</v>
      </c>
      <c r="H5835" s="597">
        <v>48000000</v>
      </c>
    </row>
    <row r="5836" spans="1:8">
      <c r="A5836" s="594" t="s">
        <v>132</v>
      </c>
      <c r="B5836" s="594" t="s">
        <v>1348</v>
      </c>
      <c r="C5836" s="594" t="s">
        <v>1969</v>
      </c>
      <c r="D5836" s="594" t="s">
        <v>2854</v>
      </c>
      <c r="E5836" s="594" t="s">
        <v>628</v>
      </c>
      <c r="F5836" s="595" t="s">
        <v>411</v>
      </c>
      <c r="G5836" s="596" t="s">
        <v>2709</v>
      </c>
      <c r="H5836" s="597">
        <v>30000000</v>
      </c>
    </row>
    <row r="5837" spans="1:8">
      <c r="A5837" s="594" t="s">
        <v>132</v>
      </c>
      <c r="B5837" s="594" t="s">
        <v>1348</v>
      </c>
      <c r="C5837" s="594" t="s">
        <v>1969</v>
      </c>
      <c r="D5837" s="594" t="s">
        <v>2854</v>
      </c>
      <c r="E5837" s="594" t="s">
        <v>628</v>
      </c>
      <c r="F5837" s="594" t="s">
        <v>619</v>
      </c>
      <c r="G5837" s="596" t="s">
        <v>195</v>
      </c>
      <c r="H5837" s="597">
        <v>30000000</v>
      </c>
    </row>
    <row r="5838" spans="1:8">
      <c r="A5838" s="594" t="s">
        <v>132</v>
      </c>
      <c r="B5838" s="594" t="s">
        <v>1348</v>
      </c>
      <c r="C5838" s="594" t="s">
        <v>1969</v>
      </c>
      <c r="D5838" s="594" t="s">
        <v>2854</v>
      </c>
      <c r="E5838" s="594" t="s">
        <v>194</v>
      </c>
      <c r="F5838" s="595" t="s">
        <v>411</v>
      </c>
      <c r="G5838" s="596" t="s">
        <v>195</v>
      </c>
      <c r="H5838" s="597">
        <v>75000000</v>
      </c>
    </row>
    <row r="5839" spans="1:8">
      <c r="A5839" s="594" t="s">
        <v>132</v>
      </c>
      <c r="B5839" s="594" t="s">
        <v>1348</v>
      </c>
      <c r="C5839" s="594" t="s">
        <v>1969</v>
      </c>
      <c r="D5839" s="594" t="s">
        <v>2854</v>
      </c>
      <c r="E5839" s="594" t="s">
        <v>194</v>
      </c>
      <c r="F5839" s="594" t="s">
        <v>200</v>
      </c>
      <c r="G5839" s="596" t="s">
        <v>201</v>
      </c>
      <c r="H5839" s="597">
        <v>75000000</v>
      </c>
    </row>
    <row r="5840" spans="1:8">
      <c r="A5840" s="594" t="s">
        <v>132</v>
      </c>
      <c r="B5840" s="594" t="s">
        <v>1345</v>
      </c>
      <c r="C5840" s="595" t="s">
        <v>411</v>
      </c>
      <c r="D5840" s="595" t="s">
        <v>411</v>
      </c>
      <c r="E5840" s="595" t="s">
        <v>411</v>
      </c>
      <c r="F5840" s="595" t="s">
        <v>411</v>
      </c>
      <c r="G5840" s="596" t="s">
        <v>2872</v>
      </c>
      <c r="H5840" s="597">
        <v>34353435907</v>
      </c>
    </row>
    <row r="5841" spans="1:8">
      <c r="A5841" s="594" t="s">
        <v>132</v>
      </c>
      <c r="B5841" s="594" t="s">
        <v>1345</v>
      </c>
      <c r="C5841" s="594" t="s">
        <v>570</v>
      </c>
      <c r="D5841" s="595" t="s">
        <v>411</v>
      </c>
      <c r="E5841" s="595" t="s">
        <v>411</v>
      </c>
      <c r="F5841" s="595" t="s">
        <v>411</v>
      </c>
      <c r="G5841" s="596" t="s">
        <v>2711</v>
      </c>
      <c r="H5841" s="597">
        <v>97460000</v>
      </c>
    </row>
    <row r="5842" spans="1:8">
      <c r="A5842" s="594" t="s">
        <v>132</v>
      </c>
      <c r="B5842" s="594" t="s">
        <v>1345</v>
      </c>
      <c r="C5842" s="594" t="s">
        <v>570</v>
      </c>
      <c r="D5842" s="594" t="s">
        <v>2713</v>
      </c>
      <c r="E5842" s="595" t="s">
        <v>411</v>
      </c>
      <c r="F5842" s="595" t="s">
        <v>411</v>
      </c>
      <c r="G5842" s="596" t="s">
        <v>2714</v>
      </c>
      <c r="H5842" s="597">
        <v>97460000</v>
      </c>
    </row>
    <row r="5843" spans="1:8">
      <c r="A5843" s="594" t="s">
        <v>132</v>
      </c>
      <c r="B5843" s="594" t="s">
        <v>1345</v>
      </c>
      <c r="C5843" s="594" t="s">
        <v>570</v>
      </c>
      <c r="D5843" s="594" t="s">
        <v>2713</v>
      </c>
      <c r="E5843" s="594" t="s">
        <v>240</v>
      </c>
      <c r="F5843" s="595" t="s">
        <v>411</v>
      </c>
      <c r="G5843" s="596" t="s">
        <v>241</v>
      </c>
      <c r="H5843" s="597">
        <v>6000000</v>
      </c>
    </row>
    <row r="5844" spans="1:8">
      <c r="A5844" s="594" t="s">
        <v>132</v>
      </c>
      <c r="B5844" s="594" t="s">
        <v>1345</v>
      </c>
      <c r="C5844" s="594" t="s">
        <v>570</v>
      </c>
      <c r="D5844" s="594" t="s">
        <v>2713</v>
      </c>
      <c r="E5844" s="594" t="s">
        <v>240</v>
      </c>
      <c r="F5844" s="594" t="s">
        <v>735</v>
      </c>
      <c r="G5844" s="596" t="s">
        <v>193</v>
      </c>
      <c r="H5844" s="597">
        <v>6000000</v>
      </c>
    </row>
    <row r="5845" spans="1:8">
      <c r="A5845" s="594" t="s">
        <v>132</v>
      </c>
      <c r="B5845" s="594" t="s">
        <v>1345</v>
      </c>
      <c r="C5845" s="594" t="s">
        <v>570</v>
      </c>
      <c r="D5845" s="594" t="s">
        <v>2713</v>
      </c>
      <c r="E5845" s="594" t="s">
        <v>738</v>
      </c>
      <c r="F5845" s="595" t="s">
        <v>411</v>
      </c>
      <c r="G5845" s="596" t="s">
        <v>739</v>
      </c>
      <c r="H5845" s="597">
        <v>91460000</v>
      </c>
    </row>
    <row r="5846" spans="1:8">
      <c r="A5846" s="594" t="s">
        <v>132</v>
      </c>
      <c r="B5846" s="594" t="s">
        <v>1345</v>
      </c>
      <c r="C5846" s="594" t="s">
        <v>570</v>
      </c>
      <c r="D5846" s="594" t="s">
        <v>2713</v>
      </c>
      <c r="E5846" s="594" t="s">
        <v>738</v>
      </c>
      <c r="F5846" s="594" t="s">
        <v>296</v>
      </c>
      <c r="G5846" s="596" t="s">
        <v>297</v>
      </c>
      <c r="H5846" s="597">
        <v>91460000</v>
      </c>
    </row>
    <row r="5847" spans="1:8">
      <c r="A5847" s="594" t="s">
        <v>132</v>
      </c>
      <c r="B5847" s="594" t="s">
        <v>1345</v>
      </c>
      <c r="C5847" s="594" t="s">
        <v>322</v>
      </c>
      <c r="D5847" s="595" t="s">
        <v>411</v>
      </c>
      <c r="E5847" s="595" t="s">
        <v>411</v>
      </c>
      <c r="F5847" s="595" t="s">
        <v>411</v>
      </c>
      <c r="G5847" s="596" t="s">
        <v>2661</v>
      </c>
      <c r="H5847" s="597">
        <v>33805975907</v>
      </c>
    </row>
    <row r="5848" spans="1:8">
      <c r="A5848" s="594" t="s">
        <v>132</v>
      </c>
      <c r="B5848" s="594" t="s">
        <v>1345</v>
      </c>
      <c r="C5848" s="594" t="s">
        <v>322</v>
      </c>
      <c r="D5848" s="594" t="s">
        <v>2787</v>
      </c>
      <c r="E5848" s="595" t="s">
        <v>411</v>
      </c>
      <c r="F5848" s="595" t="s">
        <v>411</v>
      </c>
      <c r="G5848" s="596" t="s">
        <v>2788</v>
      </c>
      <c r="H5848" s="597">
        <v>33805975907</v>
      </c>
    </row>
    <row r="5849" spans="1:8">
      <c r="A5849" s="594" t="s">
        <v>132</v>
      </c>
      <c r="B5849" s="594" t="s">
        <v>1345</v>
      </c>
      <c r="C5849" s="594" t="s">
        <v>322</v>
      </c>
      <c r="D5849" s="594" t="s">
        <v>2787</v>
      </c>
      <c r="E5849" s="594" t="s">
        <v>142</v>
      </c>
      <c r="F5849" s="595" t="s">
        <v>411</v>
      </c>
      <c r="G5849" s="596" t="s">
        <v>143</v>
      </c>
      <c r="H5849" s="597">
        <v>1727003442</v>
      </c>
    </row>
    <row r="5850" spans="1:8">
      <c r="A5850" s="594" t="s">
        <v>132</v>
      </c>
      <c r="B5850" s="594" t="s">
        <v>1345</v>
      </c>
      <c r="C5850" s="594" t="s">
        <v>322</v>
      </c>
      <c r="D5850" s="594" t="s">
        <v>2787</v>
      </c>
      <c r="E5850" s="594" t="s">
        <v>142</v>
      </c>
      <c r="F5850" s="594" t="s">
        <v>144</v>
      </c>
      <c r="G5850" s="596" t="s">
        <v>2664</v>
      </c>
      <c r="H5850" s="597">
        <v>1700591383</v>
      </c>
    </row>
    <row r="5851" spans="1:8">
      <c r="A5851" s="594" t="s">
        <v>132</v>
      </c>
      <c r="B5851" s="594" t="s">
        <v>1345</v>
      </c>
      <c r="C5851" s="594" t="s">
        <v>322</v>
      </c>
      <c r="D5851" s="594" t="s">
        <v>2787</v>
      </c>
      <c r="E5851" s="594" t="s">
        <v>142</v>
      </c>
      <c r="F5851" s="594" t="s">
        <v>146</v>
      </c>
      <c r="G5851" s="596" t="s">
        <v>2665</v>
      </c>
      <c r="H5851" s="597">
        <v>26412059</v>
      </c>
    </row>
    <row r="5852" spans="1:8">
      <c r="A5852" s="594" t="s">
        <v>132</v>
      </c>
      <c r="B5852" s="594" t="s">
        <v>1345</v>
      </c>
      <c r="C5852" s="594" t="s">
        <v>322</v>
      </c>
      <c r="D5852" s="594" t="s">
        <v>2787</v>
      </c>
      <c r="E5852" s="594" t="s">
        <v>148</v>
      </c>
      <c r="F5852" s="595" t="s">
        <v>411</v>
      </c>
      <c r="G5852" s="596" t="s">
        <v>149</v>
      </c>
      <c r="H5852" s="597">
        <v>1414982452</v>
      </c>
    </row>
    <row r="5853" spans="1:8">
      <c r="A5853" s="594" t="s">
        <v>132</v>
      </c>
      <c r="B5853" s="594" t="s">
        <v>1345</v>
      </c>
      <c r="C5853" s="594" t="s">
        <v>322</v>
      </c>
      <c r="D5853" s="594" t="s">
        <v>2787</v>
      </c>
      <c r="E5853" s="594" t="s">
        <v>148</v>
      </c>
      <c r="F5853" s="594" t="s">
        <v>223</v>
      </c>
      <c r="G5853" s="596" t="s">
        <v>224</v>
      </c>
      <c r="H5853" s="597">
        <v>145170534</v>
      </c>
    </row>
    <row r="5854" spans="1:8">
      <c r="A5854" s="594" t="s">
        <v>132</v>
      </c>
      <c r="B5854" s="594" t="s">
        <v>1345</v>
      </c>
      <c r="C5854" s="594" t="s">
        <v>322</v>
      </c>
      <c r="D5854" s="594" t="s">
        <v>2787</v>
      </c>
      <c r="E5854" s="594" t="s">
        <v>148</v>
      </c>
      <c r="F5854" s="594" t="s">
        <v>1075</v>
      </c>
      <c r="G5854" s="596" t="s">
        <v>2666</v>
      </c>
      <c r="H5854" s="597">
        <v>52843600</v>
      </c>
    </row>
    <row r="5855" spans="1:8">
      <c r="A5855" s="594" t="s">
        <v>132</v>
      </c>
      <c r="B5855" s="594" t="s">
        <v>1345</v>
      </c>
      <c r="C5855" s="594" t="s">
        <v>322</v>
      </c>
      <c r="D5855" s="594" t="s">
        <v>2787</v>
      </c>
      <c r="E5855" s="594" t="s">
        <v>148</v>
      </c>
      <c r="F5855" s="594" t="s">
        <v>150</v>
      </c>
      <c r="G5855" s="596" t="s">
        <v>151</v>
      </c>
      <c r="H5855" s="597">
        <v>4564000</v>
      </c>
    </row>
    <row r="5856" spans="1:8">
      <c r="A5856" s="594" t="s">
        <v>132</v>
      </c>
      <c r="B5856" s="594" t="s">
        <v>1345</v>
      </c>
      <c r="C5856" s="594" t="s">
        <v>322</v>
      </c>
      <c r="D5856" s="594" t="s">
        <v>2787</v>
      </c>
      <c r="E5856" s="594" t="s">
        <v>148</v>
      </c>
      <c r="F5856" s="594" t="s">
        <v>605</v>
      </c>
      <c r="G5856" s="596" t="s">
        <v>2668</v>
      </c>
      <c r="H5856" s="597">
        <v>18312838</v>
      </c>
    </row>
    <row r="5857" spans="1:8">
      <c r="A5857" s="594" t="s">
        <v>132</v>
      </c>
      <c r="B5857" s="594" t="s">
        <v>1345</v>
      </c>
      <c r="C5857" s="594" t="s">
        <v>322</v>
      </c>
      <c r="D5857" s="594" t="s">
        <v>2787</v>
      </c>
      <c r="E5857" s="594" t="s">
        <v>148</v>
      </c>
      <c r="F5857" s="594" t="s">
        <v>624</v>
      </c>
      <c r="G5857" s="596" t="s">
        <v>2774</v>
      </c>
      <c r="H5857" s="597">
        <v>560674581</v>
      </c>
    </row>
    <row r="5858" spans="1:8">
      <c r="A5858" s="594" t="s">
        <v>132</v>
      </c>
      <c r="B5858" s="594" t="s">
        <v>1345</v>
      </c>
      <c r="C5858" s="594" t="s">
        <v>322</v>
      </c>
      <c r="D5858" s="594" t="s">
        <v>2787</v>
      </c>
      <c r="E5858" s="594" t="s">
        <v>148</v>
      </c>
      <c r="F5858" s="594" t="s">
        <v>212</v>
      </c>
      <c r="G5858" s="596" t="s">
        <v>213</v>
      </c>
      <c r="H5858" s="597">
        <v>456328099</v>
      </c>
    </row>
    <row r="5859" spans="1:8">
      <c r="A5859" s="594" t="s">
        <v>132</v>
      </c>
      <c r="B5859" s="594" t="s">
        <v>1345</v>
      </c>
      <c r="C5859" s="594" t="s">
        <v>322</v>
      </c>
      <c r="D5859" s="594" t="s">
        <v>2787</v>
      </c>
      <c r="E5859" s="594" t="s">
        <v>148</v>
      </c>
      <c r="F5859" s="594" t="s">
        <v>227</v>
      </c>
      <c r="G5859" s="596" t="s">
        <v>2669</v>
      </c>
      <c r="H5859" s="597">
        <v>177088800</v>
      </c>
    </row>
    <row r="5860" spans="1:8">
      <c r="A5860" s="594" t="s">
        <v>132</v>
      </c>
      <c r="B5860" s="594" t="s">
        <v>1345</v>
      </c>
      <c r="C5860" s="594" t="s">
        <v>322</v>
      </c>
      <c r="D5860" s="594" t="s">
        <v>2787</v>
      </c>
      <c r="E5860" s="594" t="s">
        <v>582</v>
      </c>
      <c r="F5860" s="595" t="s">
        <v>411</v>
      </c>
      <c r="G5860" s="596" t="s">
        <v>583</v>
      </c>
      <c r="H5860" s="597">
        <v>240370000</v>
      </c>
    </row>
    <row r="5861" spans="1:8">
      <c r="A5861" s="594" t="s">
        <v>132</v>
      </c>
      <c r="B5861" s="594" t="s">
        <v>1345</v>
      </c>
      <c r="C5861" s="594" t="s">
        <v>322</v>
      </c>
      <c r="D5861" s="594" t="s">
        <v>2787</v>
      </c>
      <c r="E5861" s="594" t="s">
        <v>582</v>
      </c>
      <c r="F5861" s="594" t="s">
        <v>584</v>
      </c>
      <c r="G5861" s="596" t="s">
        <v>2670</v>
      </c>
      <c r="H5861" s="597">
        <v>240370000</v>
      </c>
    </row>
    <row r="5862" spans="1:8">
      <c r="A5862" s="594" t="s">
        <v>132</v>
      </c>
      <c r="B5862" s="594" t="s">
        <v>1345</v>
      </c>
      <c r="C5862" s="594" t="s">
        <v>322</v>
      </c>
      <c r="D5862" s="594" t="s">
        <v>2787</v>
      </c>
      <c r="E5862" s="594" t="s">
        <v>152</v>
      </c>
      <c r="F5862" s="595" t="s">
        <v>411</v>
      </c>
      <c r="G5862" s="596" t="s">
        <v>153</v>
      </c>
      <c r="H5862" s="597">
        <v>602665000</v>
      </c>
    </row>
    <row r="5863" spans="1:8">
      <c r="A5863" s="594" t="s">
        <v>132</v>
      </c>
      <c r="B5863" s="594" t="s">
        <v>1345</v>
      </c>
      <c r="C5863" s="594" t="s">
        <v>322</v>
      </c>
      <c r="D5863" s="594" t="s">
        <v>2787</v>
      </c>
      <c r="E5863" s="594" t="s">
        <v>152</v>
      </c>
      <c r="F5863" s="594" t="s">
        <v>606</v>
      </c>
      <c r="G5863" s="596" t="s">
        <v>195</v>
      </c>
      <c r="H5863" s="597">
        <v>602665000</v>
      </c>
    </row>
    <row r="5864" spans="1:8">
      <c r="A5864" s="594" t="s">
        <v>132</v>
      </c>
      <c r="B5864" s="594" t="s">
        <v>1345</v>
      </c>
      <c r="C5864" s="594" t="s">
        <v>322</v>
      </c>
      <c r="D5864" s="594" t="s">
        <v>2787</v>
      </c>
      <c r="E5864" s="594" t="s">
        <v>156</v>
      </c>
      <c r="F5864" s="595" t="s">
        <v>411</v>
      </c>
      <c r="G5864" s="596" t="s">
        <v>514</v>
      </c>
      <c r="H5864" s="597">
        <v>435371699</v>
      </c>
    </row>
    <row r="5865" spans="1:8">
      <c r="A5865" s="594" t="s">
        <v>132</v>
      </c>
      <c r="B5865" s="594" t="s">
        <v>1345</v>
      </c>
      <c r="C5865" s="594" t="s">
        <v>322</v>
      </c>
      <c r="D5865" s="594" t="s">
        <v>2787</v>
      </c>
      <c r="E5865" s="594" t="s">
        <v>156</v>
      </c>
      <c r="F5865" s="594" t="s">
        <v>157</v>
      </c>
      <c r="G5865" s="596" t="s">
        <v>158</v>
      </c>
      <c r="H5865" s="597">
        <v>339779168</v>
      </c>
    </row>
    <row r="5866" spans="1:8">
      <c r="A5866" s="594" t="s">
        <v>132</v>
      </c>
      <c r="B5866" s="594" t="s">
        <v>1345</v>
      </c>
      <c r="C5866" s="594" t="s">
        <v>322</v>
      </c>
      <c r="D5866" s="594" t="s">
        <v>2787</v>
      </c>
      <c r="E5866" s="594" t="s">
        <v>156</v>
      </c>
      <c r="F5866" s="594" t="s">
        <v>159</v>
      </c>
      <c r="G5866" s="596" t="s">
        <v>160</v>
      </c>
      <c r="H5866" s="597">
        <v>55660453</v>
      </c>
    </row>
    <row r="5867" spans="1:8">
      <c r="A5867" s="594" t="s">
        <v>132</v>
      </c>
      <c r="B5867" s="594" t="s">
        <v>1345</v>
      </c>
      <c r="C5867" s="594" t="s">
        <v>322</v>
      </c>
      <c r="D5867" s="594" t="s">
        <v>2787</v>
      </c>
      <c r="E5867" s="594" t="s">
        <v>156</v>
      </c>
      <c r="F5867" s="594" t="s">
        <v>161</v>
      </c>
      <c r="G5867" s="596" t="s">
        <v>162</v>
      </c>
      <c r="H5867" s="597">
        <v>37753244</v>
      </c>
    </row>
    <row r="5868" spans="1:8">
      <c r="A5868" s="594" t="s">
        <v>132</v>
      </c>
      <c r="B5868" s="594" t="s">
        <v>1345</v>
      </c>
      <c r="C5868" s="594" t="s">
        <v>322</v>
      </c>
      <c r="D5868" s="594" t="s">
        <v>2787</v>
      </c>
      <c r="E5868" s="594" t="s">
        <v>156</v>
      </c>
      <c r="F5868" s="594" t="s">
        <v>1</v>
      </c>
      <c r="G5868" s="596" t="s">
        <v>2</v>
      </c>
      <c r="H5868" s="597">
        <v>2178834</v>
      </c>
    </row>
    <row r="5869" spans="1:8">
      <c r="A5869" s="594" t="s">
        <v>132</v>
      </c>
      <c r="B5869" s="594" t="s">
        <v>1345</v>
      </c>
      <c r="C5869" s="594" t="s">
        <v>322</v>
      </c>
      <c r="D5869" s="594" t="s">
        <v>2787</v>
      </c>
      <c r="E5869" s="594" t="s">
        <v>163</v>
      </c>
      <c r="F5869" s="595" t="s">
        <v>411</v>
      </c>
      <c r="G5869" s="596" t="s">
        <v>164</v>
      </c>
      <c r="H5869" s="597">
        <v>144644487</v>
      </c>
    </row>
    <row r="5870" spans="1:8">
      <c r="A5870" s="594" t="s">
        <v>132</v>
      </c>
      <c r="B5870" s="594" t="s">
        <v>1345</v>
      </c>
      <c r="C5870" s="594" t="s">
        <v>322</v>
      </c>
      <c r="D5870" s="594" t="s">
        <v>2787</v>
      </c>
      <c r="E5870" s="594" t="s">
        <v>163</v>
      </c>
      <c r="F5870" s="594" t="s">
        <v>1060</v>
      </c>
      <c r="G5870" s="596" t="s">
        <v>2672</v>
      </c>
      <c r="H5870" s="597">
        <v>144644487</v>
      </c>
    </row>
    <row r="5871" spans="1:8">
      <c r="A5871" s="594" t="s">
        <v>132</v>
      </c>
      <c r="B5871" s="594" t="s">
        <v>1345</v>
      </c>
      <c r="C5871" s="594" t="s">
        <v>322</v>
      </c>
      <c r="D5871" s="594" t="s">
        <v>2787</v>
      </c>
      <c r="E5871" s="594" t="s">
        <v>167</v>
      </c>
      <c r="F5871" s="595" t="s">
        <v>411</v>
      </c>
      <c r="G5871" s="596" t="s">
        <v>168</v>
      </c>
      <c r="H5871" s="597">
        <v>362327800</v>
      </c>
    </row>
    <row r="5872" spans="1:8">
      <c r="A5872" s="594" t="s">
        <v>132</v>
      </c>
      <c r="B5872" s="594" t="s">
        <v>1345</v>
      </c>
      <c r="C5872" s="594" t="s">
        <v>322</v>
      </c>
      <c r="D5872" s="594" t="s">
        <v>2787</v>
      </c>
      <c r="E5872" s="594" t="s">
        <v>167</v>
      </c>
      <c r="F5872" s="594" t="s">
        <v>228</v>
      </c>
      <c r="G5872" s="596" t="s">
        <v>2673</v>
      </c>
      <c r="H5872" s="597">
        <v>44281600</v>
      </c>
    </row>
    <row r="5873" spans="1:8">
      <c r="A5873" s="594" t="s">
        <v>132</v>
      </c>
      <c r="B5873" s="594" t="s">
        <v>1345</v>
      </c>
      <c r="C5873" s="594" t="s">
        <v>322</v>
      </c>
      <c r="D5873" s="594" t="s">
        <v>2787</v>
      </c>
      <c r="E5873" s="594" t="s">
        <v>167</v>
      </c>
      <c r="F5873" s="594" t="s">
        <v>169</v>
      </c>
      <c r="G5873" s="596" t="s">
        <v>2674</v>
      </c>
      <c r="H5873" s="597">
        <v>17250300</v>
      </c>
    </row>
    <row r="5874" spans="1:8">
      <c r="A5874" s="594" t="s">
        <v>132</v>
      </c>
      <c r="B5874" s="594" t="s">
        <v>1345</v>
      </c>
      <c r="C5874" s="594" t="s">
        <v>322</v>
      </c>
      <c r="D5874" s="594" t="s">
        <v>2787</v>
      </c>
      <c r="E5874" s="594" t="s">
        <v>167</v>
      </c>
      <c r="F5874" s="594" t="s">
        <v>230</v>
      </c>
      <c r="G5874" s="596" t="s">
        <v>2675</v>
      </c>
      <c r="H5874" s="597">
        <v>258857500</v>
      </c>
    </row>
    <row r="5875" spans="1:8">
      <c r="A5875" s="594" t="s">
        <v>132</v>
      </c>
      <c r="B5875" s="594" t="s">
        <v>1345</v>
      </c>
      <c r="C5875" s="594" t="s">
        <v>322</v>
      </c>
      <c r="D5875" s="594" t="s">
        <v>2787</v>
      </c>
      <c r="E5875" s="594" t="s">
        <v>167</v>
      </c>
      <c r="F5875" s="594" t="s">
        <v>214</v>
      </c>
      <c r="G5875" s="596" t="s">
        <v>2676</v>
      </c>
      <c r="H5875" s="597">
        <v>1860000</v>
      </c>
    </row>
    <row r="5876" spans="1:8">
      <c r="A5876" s="594" t="s">
        <v>132</v>
      </c>
      <c r="B5876" s="594" t="s">
        <v>1345</v>
      </c>
      <c r="C5876" s="594" t="s">
        <v>322</v>
      </c>
      <c r="D5876" s="594" t="s">
        <v>2787</v>
      </c>
      <c r="E5876" s="594" t="s">
        <v>167</v>
      </c>
      <c r="F5876" s="594" t="s">
        <v>354</v>
      </c>
      <c r="G5876" s="596" t="s">
        <v>2736</v>
      </c>
      <c r="H5876" s="597">
        <v>28677400</v>
      </c>
    </row>
    <row r="5877" spans="1:8">
      <c r="A5877" s="594" t="s">
        <v>132</v>
      </c>
      <c r="B5877" s="594" t="s">
        <v>1345</v>
      </c>
      <c r="C5877" s="594" t="s">
        <v>322</v>
      </c>
      <c r="D5877" s="594" t="s">
        <v>2787</v>
      </c>
      <c r="E5877" s="594" t="s">
        <v>167</v>
      </c>
      <c r="F5877" s="594" t="s">
        <v>232</v>
      </c>
      <c r="G5877" s="596" t="s">
        <v>195</v>
      </c>
      <c r="H5877" s="597">
        <v>11401000</v>
      </c>
    </row>
    <row r="5878" spans="1:8">
      <c r="A5878" s="594" t="s">
        <v>132</v>
      </c>
      <c r="B5878" s="594" t="s">
        <v>1345</v>
      </c>
      <c r="C5878" s="594" t="s">
        <v>322</v>
      </c>
      <c r="D5878" s="594" t="s">
        <v>2787</v>
      </c>
      <c r="E5878" s="594" t="s">
        <v>171</v>
      </c>
      <c r="F5878" s="595" t="s">
        <v>411</v>
      </c>
      <c r="G5878" s="596" t="s">
        <v>2677</v>
      </c>
      <c r="H5878" s="597">
        <v>262837700</v>
      </c>
    </row>
    <row r="5879" spans="1:8">
      <c r="A5879" s="594" t="s">
        <v>132</v>
      </c>
      <c r="B5879" s="594" t="s">
        <v>1345</v>
      </c>
      <c r="C5879" s="594" t="s">
        <v>322</v>
      </c>
      <c r="D5879" s="594" t="s">
        <v>2787</v>
      </c>
      <c r="E5879" s="594" t="s">
        <v>171</v>
      </c>
      <c r="F5879" s="594" t="s">
        <v>173</v>
      </c>
      <c r="G5879" s="596" t="s">
        <v>174</v>
      </c>
      <c r="H5879" s="597">
        <v>165583000</v>
      </c>
    </row>
    <row r="5880" spans="1:8">
      <c r="A5880" s="594" t="s">
        <v>132</v>
      </c>
      <c r="B5880" s="594" t="s">
        <v>1345</v>
      </c>
      <c r="C5880" s="594" t="s">
        <v>322</v>
      </c>
      <c r="D5880" s="594" t="s">
        <v>2787</v>
      </c>
      <c r="E5880" s="594" t="s">
        <v>171</v>
      </c>
      <c r="F5880" s="594" t="s">
        <v>216</v>
      </c>
      <c r="G5880" s="596" t="s">
        <v>217</v>
      </c>
      <c r="H5880" s="597">
        <v>21508700</v>
      </c>
    </row>
    <row r="5881" spans="1:8">
      <c r="A5881" s="594" t="s">
        <v>132</v>
      </c>
      <c r="B5881" s="594" t="s">
        <v>1345</v>
      </c>
      <c r="C5881" s="594" t="s">
        <v>322</v>
      </c>
      <c r="D5881" s="594" t="s">
        <v>2787</v>
      </c>
      <c r="E5881" s="594" t="s">
        <v>171</v>
      </c>
      <c r="F5881" s="594" t="s">
        <v>5</v>
      </c>
      <c r="G5881" s="596" t="s">
        <v>2678</v>
      </c>
      <c r="H5881" s="597">
        <v>60516000</v>
      </c>
    </row>
    <row r="5882" spans="1:8">
      <c r="A5882" s="594" t="s">
        <v>132</v>
      </c>
      <c r="B5882" s="594" t="s">
        <v>1345</v>
      </c>
      <c r="C5882" s="594" t="s">
        <v>322</v>
      </c>
      <c r="D5882" s="594" t="s">
        <v>2787</v>
      </c>
      <c r="E5882" s="594" t="s">
        <v>171</v>
      </c>
      <c r="F5882" s="594" t="s">
        <v>175</v>
      </c>
      <c r="G5882" s="596" t="s">
        <v>176</v>
      </c>
      <c r="H5882" s="597">
        <v>15230000</v>
      </c>
    </row>
    <row r="5883" spans="1:8">
      <c r="A5883" s="594" t="s">
        <v>132</v>
      </c>
      <c r="B5883" s="594" t="s">
        <v>1345</v>
      </c>
      <c r="C5883" s="594" t="s">
        <v>322</v>
      </c>
      <c r="D5883" s="594" t="s">
        <v>2787</v>
      </c>
      <c r="E5883" s="594" t="s">
        <v>177</v>
      </c>
      <c r="F5883" s="595" t="s">
        <v>411</v>
      </c>
      <c r="G5883" s="596" t="s">
        <v>178</v>
      </c>
      <c r="H5883" s="597">
        <v>271210620</v>
      </c>
    </row>
    <row r="5884" spans="1:8">
      <c r="A5884" s="594" t="s">
        <v>132</v>
      </c>
      <c r="B5884" s="594" t="s">
        <v>1345</v>
      </c>
      <c r="C5884" s="594" t="s">
        <v>322</v>
      </c>
      <c r="D5884" s="594" t="s">
        <v>2787</v>
      </c>
      <c r="E5884" s="594" t="s">
        <v>177</v>
      </c>
      <c r="F5884" s="594" t="s">
        <v>179</v>
      </c>
      <c r="G5884" s="596" t="s">
        <v>2679</v>
      </c>
      <c r="H5884" s="597">
        <v>7137620</v>
      </c>
    </row>
    <row r="5885" spans="1:8">
      <c r="A5885" s="594" t="s">
        <v>132</v>
      </c>
      <c r="B5885" s="594" t="s">
        <v>1345</v>
      </c>
      <c r="C5885" s="594" t="s">
        <v>322</v>
      </c>
      <c r="D5885" s="594" t="s">
        <v>2787</v>
      </c>
      <c r="E5885" s="594" t="s">
        <v>177</v>
      </c>
      <c r="F5885" s="594" t="s">
        <v>181</v>
      </c>
      <c r="G5885" s="596" t="s">
        <v>182</v>
      </c>
      <c r="H5885" s="597">
        <v>42104400</v>
      </c>
    </row>
    <row r="5886" spans="1:8">
      <c r="A5886" s="594" t="s">
        <v>132</v>
      </c>
      <c r="B5886" s="594" t="s">
        <v>1345</v>
      </c>
      <c r="C5886" s="594" t="s">
        <v>322</v>
      </c>
      <c r="D5886" s="594" t="s">
        <v>2787</v>
      </c>
      <c r="E5886" s="594" t="s">
        <v>177</v>
      </c>
      <c r="F5886" s="594" t="s">
        <v>1290</v>
      </c>
      <c r="G5886" s="596" t="s">
        <v>2721</v>
      </c>
      <c r="H5886" s="597">
        <v>11955700</v>
      </c>
    </row>
    <row r="5887" spans="1:8">
      <c r="A5887" s="594" t="s">
        <v>132</v>
      </c>
      <c r="B5887" s="594" t="s">
        <v>1345</v>
      </c>
      <c r="C5887" s="594" t="s">
        <v>322</v>
      </c>
      <c r="D5887" s="594" t="s">
        <v>2787</v>
      </c>
      <c r="E5887" s="594" t="s">
        <v>177</v>
      </c>
      <c r="F5887" s="594" t="s">
        <v>441</v>
      </c>
      <c r="G5887" s="596" t="s">
        <v>2728</v>
      </c>
      <c r="H5887" s="597">
        <v>177327000</v>
      </c>
    </row>
    <row r="5888" spans="1:8">
      <c r="A5888" s="594" t="s">
        <v>132</v>
      </c>
      <c r="B5888" s="594" t="s">
        <v>1345</v>
      </c>
      <c r="C5888" s="594" t="s">
        <v>322</v>
      </c>
      <c r="D5888" s="594" t="s">
        <v>2787</v>
      </c>
      <c r="E5888" s="594" t="s">
        <v>177</v>
      </c>
      <c r="F5888" s="594" t="s">
        <v>1297</v>
      </c>
      <c r="G5888" s="596" t="s">
        <v>2680</v>
      </c>
      <c r="H5888" s="597">
        <v>14485900</v>
      </c>
    </row>
    <row r="5889" spans="1:8">
      <c r="A5889" s="594" t="s">
        <v>132</v>
      </c>
      <c r="B5889" s="594" t="s">
        <v>1345</v>
      </c>
      <c r="C5889" s="594" t="s">
        <v>322</v>
      </c>
      <c r="D5889" s="594" t="s">
        <v>2787</v>
      </c>
      <c r="E5889" s="594" t="s">
        <v>177</v>
      </c>
      <c r="F5889" s="594" t="s">
        <v>237</v>
      </c>
      <c r="G5889" s="596" t="s">
        <v>2681</v>
      </c>
      <c r="H5889" s="597">
        <v>18200000</v>
      </c>
    </row>
    <row r="5890" spans="1:8">
      <c r="A5890" s="594" t="s">
        <v>132</v>
      </c>
      <c r="B5890" s="594" t="s">
        <v>1345</v>
      </c>
      <c r="C5890" s="594" t="s">
        <v>322</v>
      </c>
      <c r="D5890" s="594" t="s">
        <v>2787</v>
      </c>
      <c r="E5890" s="594" t="s">
        <v>240</v>
      </c>
      <c r="F5890" s="595" t="s">
        <v>411</v>
      </c>
      <c r="G5890" s="596" t="s">
        <v>241</v>
      </c>
      <c r="H5890" s="597">
        <v>956248200</v>
      </c>
    </row>
    <row r="5891" spans="1:8">
      <c r="A5891" s="594" t="s">
        <v>132</v>
      </c>
      <c r="B5891" s="594" t="s">
        <v>1345</v>
      </c>
      <c r="C5891" s="594" t="s">
        <v>322</v>
      </c>
      <c r="D5891" s="594" t="s">
        <v>2787</v>
      </c>
      <c r="E5891" s="594" t="s">
        <v>240</v>
      </c>
      <c r="F5891" s="594" t="s">
        <v>242</v>
      </c>
      <c r="G5891" s="596" t="s">
        <v>243</v>
      </c>
      <c r="H5891" s="597">
        <v>97985000</v>
      </c>
    </row>
    <row r="5892" spans="1:8">
      <c r="A5892" s="594" t="s">
        <v>132</v>
      </c>
      <c r="B5892" s="594" t="s">
        <v>1345</v>
      </c>
      <c r="C5892" s="594" t="s">
        <v>322</v>
      </c>
      <c r="D5892" s="594" t="s">
        <v>2787</v>
      </c>
      <c r="E5892" s="594" t="s">
        <v>240</v>
      </c>
      <c r="F5892" s="594" t="s">
        <v>728</v>
      </c>
      <c r="G5892" s="596" t="s">
        <v>729</v>
      </c>
      <c r="H5892" s="597">
        <v>17000000</v>
      </c>
    </row>
    <row r="5893" spans="1:8">
      <c r="A5893" s="594" t="s">
        <v>132</v>
      </c>
      <c r="B5893" s="594" t="s">
        <v>1345</v>
      </c>
      <c r="C5893" s="594" t="s">
        <v>322</v>
      </c>
      <c r="D5893" s="594" t="s">
        <v>2787</v>
      </c>
      <c r="E5893" s="594" t="s">
        <v>240</v>
      </c>
      <c r="F5893" s="594" t="s">
        <v>1268</v>
      </c>
      <c r="G5893" s="596" t="s">
        <v>1267</v>
      </c>
      <c r="H5893" s="597">
        <v>11900000</v>
      </c>
    </row>
    <row r="5894" spans="1:8">
      <c r="A5894" s="594" t="s">
        <v>132</v>
      </c>
      <c r="B5894" s="594" t="s">
        <v>1345</v>
      </c>
      <c r="C5894" s="594" t="s">
        <v>322</v>
      </c>
      <c r="D5894" s="594" t="s">
        <v>2787</v>
      </c>
      <c r="E5894" s="594" t="s">
        <v>240</v>
      </c>
      <c r="F5894" s="594" t="s">
        <v>730</v>
      </c>
      <c r="G5894" s="596" t="s">
        <v>186</v>
      </c>
      <c r="H5894" s="597">
        <v>70150000</v>
      </c>
    </row>
    <row r="5895" spans="1:8">
      <c r="A5895" s="594" t="s">
        <v>132</v>
      </c>
      <c r="B5895" s="594" t="s">
        <v>1345</v>
      </c>
      <c r="C5895" s="594" t="s">
        <v>322</v>
      </c>
      <c r="D5895" s="594" t="s">
        <v>2787</v>
      </c>
      <c r="E5895" s="594" t="s">
        <v>240</v>
      </c>
      <c r="F5895" s="594" t="s">
        <v>597</v>
      </c>
      <c r="G5895" s="596" t="s">
        <v>2682</v>
      </c>
      <c r="H5895" s="597">
        <v>11090000</v>
      </c>
    </row>
    <row r="5896" spans="1:8">
      <c r="A5896" s="594" t="s">
        <v>132</v>
      </c>
      <c r="B5896" s="594" t="s">
        <v>1345</v>
      </c>
      <c r="C5896" s="594" t="s">
        <v>322</v>
      </c>
      <c r="D5896" s="594" t="s">
        <v>2787</v>
      </c>
      <c r="E5896" s="594" t="s">
        <v>240</v>
      </c>
      <c r="F5896" s="594" t="s">
        <v>733</v>
      </c>
      <c r="G5896" s="596" t="s">
        <v>734</v>
      </c>
      <c r="H5896" s="597">
        <v>460247000</v>
      </c>
    </row>
    <row r="5897" spans="1:8">
      <c r="A5897" s="594" t="s">
        <v>132</v>
      </c>
      <c r="B5897" s="594" t="s">
        <v>1345</v>
      </c>
      <c r="C5897" s="594" t="s">
        <v>322</v>
      </c>
      <c r="D5897" s="594" t="s">
        <v>2787</v>
      </c>
      <c r="E5897" s="594" t="s">
        <v>240</v>
      </c>
      <c r="F5897" s="594" t="s">
        <v>735</v>
      </c>
      <c r="G5897" s="596" t="s">
        <v>193</v>
      </c>
      <c r="H5897" s="597">
        <v>287876200</v>
      </c>
    </row>
    <row r="5898" spans="1:8">
      <c r="A5898" s="594" t="s">
        <v>132</v>
      </c>
      <c r="B5898" s="594" t="s">
        <v>1345</v>
      </c>
      <c r="C5898" s="594" t="s">
        <v>322</v>
      </c>
      <c r="D5898" s="594" t="s">
        <v>2787</v>
      </c>
      <c r="E5898" s="594" t="s">
        <v>183</v>
      </c>
      <c r="F5898" s="595" t="s">
        <v>411</v>
      </c>
      <c r="G5898" s="596" t="s">
        <v>184</v>
      </c>
      <c r="H5898" s="597">
        <v>471892900</v>
      </c>
    </row>
    <row r="5899" spans="1:8">
      <c r="A5899" s="594" t="s">
        <v>132</v>
      </c>
      <c r="B5899" s="594" t="s">
        <v>1345</v>
      </c>
      <c r="C5899" s="594" t="s">
        <v>322</v>
      </c>
      <c r="D5899" s="594" t="s">
        <v>2787</v>
      </c>
      <c r="E5899" s="594" t="s">
        <v>183</v>
      </c>
      <c r="F5899" s="594" t="s">
        <v>587</v>
      </c>
      <c r="G5899" s="596" t="s">
        <v>588</v>
      </c>
      <c r="H5899" s="597">
        <v>87262900</v>
      </c>
    </row>
    <row r="5900" spans="1:8">
      <c r="A5900" s="594" t="s">
        <v>132</v>
      </c>
      <c r="B5900" s="594" t="s">
        <v>1345</v>
      </c>
      <c r="C5900" s="594" t="s">
        <v>322</v>
      </c>
      <c r="D5900" s="594" t="s">
        <v>2787</v>
      </c>
      <c r="E5900" s="594" t="s">
        <v>183</v>
      </c>
      <c r="F5900" s="594" t="s">
        <v>736</v>
      </c>
      <c r="G5900" s="596" t="s">
        <v>737</v>
      </c>
      <c r="H5900" s="597">
        <v>89510000</v>
      </c>
    </row>
    <row r="5901" spans="1:8">
      <c r="A5901" s="594" t="s">
        <v>132</v>
      </c>
      <c r="B5901" s="594" t="s">
        <v>1345</v>
      </c>
      <c r="C5901" s="594" t="s">
        <v>322</v>
      </c>
      <c r="D5901" s="594" t="s">
        <v>2787</v>
      </c>
      <c r="E5901" s="594" t="s">
        <v>183</v>
      </c>
      <c r="F5901" s="594" t="s">
        <v>185</v>
      </c>
      <c r="G5901" s="596" t="s">
        <v>186</v>
      </c>
      <c r="H5901" s="597">
        <v>150420000</v>
      </c>
    </row>
    <row r="5902" spans="1:8">
      <c r="A5902" s="594" t="s">
        <v>132</v>
      </c>
      <c r="B5902" s="594" t="s">
        <v>1345</v>
      </c>
      <c r="C5902" s="594" t="s">
        <v>322</v>
      </c>
      <c r="D5902" s="594" t="s">
        <v>2787</v>
      </c>
      <c r="E5902" s="594" t="s">
        <v>183</v>
      </c>
      <c r="F5902" s="594" t="s">
        <v>187</v>
      </c>
      <c r="G5902" s="596" t="s">
        <v>2683</v>
      </c>
      <c r="H5902" s="597">
        <v>144700000</v>
      </c>
    </row>
    <row r="5903" spans="1:8">
      <c r="A5903" s="594" t="s">
        <v>132</v>
      </c>
      <c r="B5903" s="594" t="s">
        <v>1345</v>
      </c>
      <c r="C5903" s="594" t="s">
        <v>322</v>
      </c>
      <c r="D5903" s="594" t="s">
        <v>2787</v>
      </c>
      <c r="E5903" s="594" t="s">
        <v>738</v>
      </c>
      <c r="F5903" s="595" t="s">
        <v>411</v>
      </c>
      <c r="G5903" s="596" t="s">
        <v>739</v>
      </c>
      <c r="H5903" s="597">
        <v>171379000</v>
      </c>
    </row>
    <row r="5904" spans="1:8">
      <c r="A5904" s="594" t="s">
        <v>132</v>
      </c>
      <c r="B5904" s="594" t="s">
        <v>1345</v>
      </c>
      <c r="C5904" s="594" t="s">
        <v>322</v>
      </c>
      <c r="D5904" s="594" t="s">
        <v>2787</v>
      </c>
      <c r="E5904" s="594" t="s">
        <v>738</v>
      </c>
      <c r="F5904" s="594" t="s">
        <v>740</v>
      </c>
      <c r="G5904" s="596" t="s">
        <v>741</v>
      </c>
      <c r="H5904" s="597">
        <v>147910000</v>
      </c>
    </row>
    <row r="5905" spans="1:8">
      <c r="A5905" s="594" t="s">
        <v>132</v>
      </c>
      <c r="B5905" s="594" t="s">
        <v>1345</v>
      </c>
      <c r="C5905" s="594" t="s">
        <v>322</v>
      </c>
      <c r="D5905" s="594" t="s">
        <v>2787</v>
      </c>
      <c r="E5905" s="594" t="s">
        <v>738</v>
      </c>
      <c r="F5905" s="594" t="s">
        <v>296</v>
      </c>
      <c r="G5905" s="596" t="s">
        <v>297</v>
      </c>
      <c r="H5905" s="597">
        <v>3419000</v>
      </c>
    </row>
    <row r="5906" spans="1:8">
      <c r="A5906" s="594" t="s">
        <v>132</v>
      </c>
      <c r="B5906" s="594" t="s">
        <v>1345</v>
      </c>
      <c r="C5906" s="594" t="s">
        <v>322</v>
      </c>
      <c r="D5906" s="594" t="s">
        <v>2787</v>
      </c>
      <c r="E5906" s="594" t="s">
        <v>738</v>
      </c>
      <c r="F5906" s="594" t="s">
        <v>742</v>
      </c>
      <c r="G5906" s="596" t="s">
        <v>743</v>
      </c>
      <c r="H5906" s="597">
        <v>20050000</v>
      </c>
    </row>
    <row r="5907" spans="1:8">
      <c r="A5907" s="594" t="s">
        <v>132</v>
      </c>
      <c r="B5907" s="594" t="s">
        <v>1345</v>
      </c>
      <c r="C5907" s="594" t="s">
        <v>322</v>
      </c>
      <c r="D5907" s="594" t="s">
        <v>2787</v>
      </c>
      <c r="E5907" s="594" t="s">
        <v>555</v>
      </c>
      <c r="F5907" s="595" t="s">
        <v>411</v>
      </c>
      <c r="G5907" s="596" t="s">
        <v>556</v>
      </c>
      <c r="H5907" s="597">
        <v>788816500</v>
      </c>
    </row>
    <row r="5908" spans="1:8">
      <c r="A5908" s="594" t="s">
        <v>132</v>
      </c>
      <c r="B5908" s="594" t="s">
        <v>1345</v>
      </c>
      <c r="C5908" s="594" t="s">
        <v>322</v>
      </c>
      <c r="D5908" s="594" t="s">
        <v>2787</v>
      </c>
      <c r="E5908" s="594" t="s">
        <v>555</v>
      </c>
      <c r="F5908" s="594" t="s">
        <v>1270</v>
      </c>
      <c r="G5908" s="596" t="s">
        <v>2684</v>
      </c>
      <c r="H5908" s="597">
        <v>432400000</v>
      </c>
    </row>
    <row r="5909" spans="1:8">
      <c r="A5909" s="594" t="s">
        <v>132</v>
      </c>
      <c r="B5909" s="594" t="s">
        <v>1345</v>
      </c>
      <c r="C5909" s="594" t="s">
        <v>322</v>
      </c>
      <c r="D5909" s="594" t="s">
        <v>2787</v>
      </c>
      <c r="E5909" s="594" t="s">
        <v>555</v>
      </c>
      <c r="F5909" s="594" t="s">
        <v>557</v>
      </c>
      <c r="G5909" s="596" t="s">
        <v>2685</v>
      </c>
      <c r="H5909" s="597">
        <v>103306500</v>
      </c>
    </row>
    <row r="5910" spans="1:8">
      <c r="A5910" s="594" t="s">
        <v>132</v>
      </c>
      <c r="B5910" s="594" t="s">
        <v>1345</v>
      </c>
      <c r="C5910" s="594" t="s">
        <v>322</v>
      </c>
      <c r="D5910" s="594" t="s">
        <v>2787</v>
      </c>
      <c r="E5910" s="594" t="s">
        <v>555</v>
      </c>
      <c r="F5910" s="594" t="s">
        <v>1287</v>
      </c>
      <c r="G5910" s="596" t="s">
        <v>186</v>
      </c>
      <c r="H5910" s="597">
        <v>111000000</v>
      </c>
    </row>
    <row r="5911" spans="1:8">
      <c r="A5911" s="594" t="s">
        <v>132</v>
      </c>
      <c r="B5911" s="594" t="s">
        <v>1345</v>
      </c>
      <c r="C5911" s="594" t="s">
        <v>322</v>
      </c>
      <c r="D5911" s="594" t="s">
        <v>2787</v>
      </c>
      <c r="E5911" s="594" t="s">
        <v>555</v>
      </c>
      <c r="F5911" s="594" t="s">
        <v>1269</v>
      </c>
      <c r="G5911" s="596" t="s">
        <v>2737</v>
      </c>
      <c r="H5911" s="597">
        <v>1824400</v>
      </c>
    </row>
    <row r="5912" spans="1:8">
      <c r="A5912" s="594" t="s">
        <v>132</v>
      </c>
      <c r="B5912" s="594" t="s">
        <v>1345</v>
      </c>
      <c r="C5912" s="594" t="s">
        <v>322</v>
      </c>
      <c r="D5912" s="594" t="s">
        <v>2787</v>
      </c>
      <c r="E5912" s="594" t="s">
        <v>555</v>
      </c>
      <c r="F5912" s="594" t="s">
        <v>1273</v>
      </c>
      <c r="G5912" s="596" t="s">
        <v>195</v>
      </c>
      <c r="H5912" s="597">
        <v>140285600</v>
      </c>
    </row>
    <row r="5913" spans="1:8">
      <c r="A5913" s="594" t="s">
        <v>132</v>
      </c>
      <c r="B5913" s="594" t="s">
        <v>1345</v>
      </c>
      <c r="C5913" s="594" t="s">
        <v>322</v>
      </c>
      <c r="D5913" s="594" t="s">
        <v>2787</v>
      </c>
      <c r="E5913" s="594" t="s">
        <v>1307</v>
      </c>
      <c r="F5913" s="595" t="s">
        <v>411</v>
      </c>
      <c r="G5913" s="596" t="s">
        <v>1310</v>
      </c>
      <c r="H5913" s="597">
        <v>449477000</v>
      </c>
    </row>
    <row r="5914" spans="1:8">
      <c r="A5914" s="594" t="s">
        <v>132</v>
      </c>
      <c r="B5914" s="594" t="s">
        <v>1345</v>
      </c>
      <c r="C5914" s="594" t="s">
        <v>322</v>
      </c>
      <c r="D5914" s="594" t="s">
        <v>2787</v>
      </c>
      <c r="E5914" s="594" t="s">
        <v>1307</v>
      </c>
      <c r="F5914" s="594" t="s">
        <v>1309</v>
      </c>
      <c r="G5914" s="596" t="s">
        <v>2685</v>
      </c>
      <c r="H5914" s="597">
        <v>250706000</v>
      </c>
    </row>
    <row r="5915" spans="1:8">
      <c r="A5915" s="594" t="s">
        <v>132</v>
      </c>
      <c r="B5915" s="594" t="s">
        <v>1345</v>
      </c>
      <c r="C5915" s="594" t="s">
        <v>322</v>
      </c>
      <c r="D5915" s="594" t="s">
        <v>2787</v>
      </c>
      <c r="E5915" s="594" t="s">
        <v>1307</v>
      </c>
      <c r="F5915" s="594" t="s">
        <v>1308</v>
      </c>
      <c r="G5915" s="596" t="s">
        <v>186</v>
      </c>
      <c r="H5915" s="597">
        <v>112200000</v>
      </c>
    </row>
    <row r="5916" spans="1:8">
      <c r="A5916" s="594" t="s">
        <v>132</v>
      </c>
      <c r="B5916" s="594" t="s">
        <v>1345</v>
      </c>
      <c r="C5916" s="594" t="s">
        <v>322</v>
      </c>
      <c r="D5916" s="594" t="s">
        <v>2787</v>
      </c>
      <c r="E5916" s="594" t="s">
        <v>1307</v>
      </c>
      <c r="F5916" s="594" t="s">
        <v>1306</v>
      </c>
      <c r="G5916" s="596" t="s">
        <v>195</v>
      </c>
      <c r="H5916" s="597">
        <v>86571000</v>
      </c>
    </row>
    <row r="5917" spans="1:8">
      <c r="A5917" s="594" t="s">
        <v>132</v>
      </c>
      <c r="B5917" s="594" t="s">
        <v>1345</v>
      </c>
      <c r="C5917" s="594" t="s">
        <v>322</v>
      </c>
      <c r="D5917" s="594" t="s">
        <v>2787</v>
      </c>
      <c r="E5917" s="594" t="s">
        <v>744</v>
      </c>
      <c r="F5917" s="595" t="s">
        <v>411</v>
      </c>
      <c r="G5917" s="596" t="s">
        <v>2686</v>
      </c>
      <c r="H5917" s="597">
        <v>210569400</v>
      </c>
    </row>
    <row r="5918" spans="1:8">
      <c r="A5918" s="594" t="s">
        <v>132</v>
      </c>
      <c r="B5918" s="594" t="s">
        <v>1345</v>
      </c>
      <c r="C5918" s="594" t="s">
        <v>322</v>
      </c>
      <c r="D5918" s="594" t="s">
        <v>2787</v>
      </c>
      <c r="E5918" s="594" t="s">
        <v>744</v>
      </c>
      <c r="F5918" s="594" t="s">
        <v>1061</v>
      </c>
      <c r="G5918" s="596" t="s">
        <v>2729</v>
      </c>
      <c r="H5918" s="597">
        <v>85548000</v>
      </c>
    </row>
    <row r="5919" spans="1:8">
      <c r="A5919" s="594" t="s">
        <v>132</v>
      </c>
      <c r="B5919" s="594" t="s">
        <v>1345</v>
      </c>
      <c r="C5919" s="594" t="s">
        <v>322</v>
      </c>
      <c r="D5919" s="594" t="s">
        <v>2787</v>
      </c>
      <c r="E5919" s="594" t="s">
        <v>744</v>
      </c>
      <c r="F5919" s="594" t="s">
        <v>572</v>
      </c>
      <c r="G5919" s="596" t="s">
        <v>2689</v>
      </c>
      <c r="H5919" s="597">
        <v>77201400</v>
      </c>
    </row>
    <row r="5920" spans="1:8">
      <c r="A5920" s="594" t="s">
        <v>132</v>
      </c>
      <c r="B5920" s="594" t="s">
        <v>1345</v>
      </c>
      <c r="C5920" s="594" t="s">
        <v>322</v>
      </c>
      <c r="D5920" s="594" t="s">
        <v>2787</v>
      </c>
      <c r="E5920" s="594" t="s">
        <v>744</v>
      </c>
      <c r="F5920" s="594" t="s">
        <v>746</v>
      </c>
      <c r="G5920" s="596" t="s">
        <v>2690</v>
      </c>
      <c r="H5920" s="597">
        <v>38400000</v>
      </c>
    </row>
    <row r="5921" spans="1:8">
      <c r="A5921" s="594" t="s">
        <v>132</v>
      </c>
      <c r="B5921" s="594" t="s">
        <v>1345</v>
      </c>
      <c r="C5921" s="594" t="s">
        <v>322</v>
      </c>
      <c r="D5921" s="594" t="s">
        <v>2787</v>
      </c>
      <c r="E5921" s="594" t="s">
        <v>744</v>
      </c>
      <c r="F5921" s="594" t="s">
        <v>11</v>
      </c>
      <c r="G5921" s="596" t="s">
        <v>2691</v>
      </c>
      <c r="H5921" s="597">
        <v>9420000</v>
      </c>
    </row>
    <row r="5922" spans="1:8">
      <c r="A5922" s="594" t="s">
        <v>132</v>
      </c>
      <c r="B5922" s="594" t="s">
        <v>1345</v>
      </c>
      <c r="C5922" s="594" t="s">
        <v>322</v>
      </c>
      <c r="D5922" s="594" t="s">
        <v>2787</v>
      </c>
      <c r="E5922" s="594" t="s">
        <v>189</v>
      </c>
      <c r="F5922" s="595" t="s">
        <v>411</v>
      </c>
      <c r="G5922" s="596" t="s">
        <v>190</v>
      </c>
      <c r="H5922" s="597">
        <v>446320000</v>
      </c>
    </row>
    <row r="5923" spans="1:8">
      <c r="A5923" s="594" t="s">
        <v>132</v>
      </c>
      <c r="B5923" s="594" t="s">
        <v>1345</v>
      </c>
      <c r="C5923" s="594" t="s">
        <v>322</v>
      </c>
      <c r="D5923" s="594" t="s">
        <v>2787</v>
      </c>
      <c r="E5923" s="594" t="s">
        <v>189</v>
      </c>
      <c r="F5923" s="594" t="s">
        <v>37</v>
      </c>
      <c r="G5923" s="596" t="s">
        <v>2696</v>
      </c>
      <c r="H5923" s="597">
        <v>209560000</v>
      </c>
    </row>
    <row r="5924" spans="1:8">
      <c r="A5924" s="594" t="s">
        <v>132</v>
      </c>
      <c r="B5924" s="594" t="s">
        <v>1345</v>
      </c>
      <c r="C5924" s="594" t="s">
        <v>322</v>
      </c>
      <c r="D5924" s="594" t="s">
        <v>2787</v>
      </c>
      <c r="E5924" s="594" t="s">
        <v>189</v>
      </c>
      <c r="F5924" s="594" t="s">
        <v>192</v>
      </c>
      <c r="G5924" s="596" t="s">
        <v>195</v>
      </c>
      <c r="H5924" s="597">
        <v>236760000</v>
      </c>
    </row>
    <row r="5925" spans="1:8">
      <c r="A5925" s="594" t="s">
        <v>132</v>
      </c>
      <c r="B5925" s="594" t="s">
        <v>1345</v>
      </c>
      <c r="C5925" s="594" t="s">
        <v>322</v>
      </c>
      <c r="D5925" s="594" t="s">
        <v>2787</v>
      </c>
      <c r="E5925" s="594" t="s">
        <v>77</v>
      </c>
      <c r="F5925" s="595" t="s">
        <v>411</v>
      </c>
      <c r="G5925" s="596" t="s">
        <v>78</v>
      </c>
      <c r="H5925" s="597">
        <v>18110000000</v>
      </c>
    </row>
    <row r="5926" spans="1:8">
      <c r="A5926" s="594" t="s">
        <v>132</v>
      </c>
      <c r="B5926" s="594" t="s">
        <v>1345</v>
      </c>
      <c r="C5926" s="594" t="s">
        <v>322</v>
      </c>
      <c r="D5926" s="594" t="s">
        <v>2787</v>
      </c>
      <c r="E5926" s="594" t="s">
        <v>77</v>
      </c>
      <c r="F5926" s="594" t="s">
        <v>1193</v>
      </c>
      <c r="G5926" s="596" t="s">
        <v>1192</v>
      </c>
      <c r="H5926" s="597">
        <v>18110000000</v>
      </c>
    </row>
    <row r="5927" spans="1:8">
      <c r="A5927" s="594" t="s">
        <v>132</v>
      </c>
      <c r="B5927" s="594" t="s">
        <v>1345</v>
      </c>
      <c r="C5927" s="594" t="s">
        <v>322</v>
      </c>
      <c r="D5927" s="594" t="s">
        <v>2787</v>
      </c>
      <c r="E5927" s="594" t="s">
        <v>628</v>
      </c>
      <c r="F5927" s="595" t="s">
        <v>411</v>
      </c>
      <c r="G5927" s="596" t="s">
        <v>2709</v>
      </c>
      <c r="H5927" s="597">
        <v>16000000</v>
      </c>
    </row>
    <row r="5928" spans="1:8">
      <c r="A5928" s="594" t="s">
        <v>132</v>
      </c>
      <c r="B5928" s="594" t="s">
        <v>1345</v>
      </c>
      <c r="C5928" s="594" t="s">
        <v>322</v>
      </c>
      <c r="D5928" s="594" t="s">
        <v>2787</v>
      </c>
      <c r="E5928" s="594" t="s">
        <v>628</v>
      </c>
      <c r="F5928" s="594" t="s">
        <v>639</v>
      </c>
      <c r="G5928" s="596" t="s">
        <v>2733</v>
      </c>
      <c r="H5928" s="597">
        <v>16000000</v>
      </c>
    </row>
    <row r="5929" spans="1:8">
      <c r="A5929" s="594" t="s">
        <v>132</v>
      </c>
      <c r="B5929" s="594" t="s">
        <v>1345</v>
      </c>
      <c r="C5929" s="594" t="s">
        <v>322</v>
      </c>
      <c r="D5929" s="594" t="s">
        <v>2787</v>
      </c>
      <c r="E5929" s="594" t="s">
        <v>194</v>
      </c>
      <c r="F5929" s="595" t="s">
        <v>411</v>
      </c>
      <c r="G5929" s="596" t="s">
        <v>195</v>
      </c>
      <c r="H5929" s="597">
        <v>1234043800</v>
      </c>
    </row>
    <row r="5930" spans="1:8">
      <c r="A5930" s="594" t="s">
        <v>132</v>
      </c>
      <c r="B5930" s="594" t="s">
        <v>1345</v>
      </c>
      <c r="C5930" s="594" t="s">
        <v>322</v>
      </c>
      <c r="D5930" s="594" t="s">
        <v>2787</v>
      </c>
      <c r="E5930" s="594" t="s">
        <v>194</v>
      </c>
      <c r="F5930" s="594" t="s">
        <v>15</v>
      </c>
      <c r="G5930" s="596" t="s">
        <v>2701</v>
      </c>
      <c r="H5930" s="597">
        <v>19452700</v>
      </c>
    </row>
    <row r="5931" spans="1:8">
      <c r="A5931" s="594" t="s">
        <v>132</v>
      </c>
      <c r="B5931" s="594" t="s">
        <v>1345</v>
      </c>
      <c r="C5931" s="594" t="s">
        <v>322</v>
      </c>
      <c r="D5931" s="594" t="s">
        <v>2787</v>
      </c>
      <c r="E5931" s="594" t="s">
        <v>194</v>
      </c>
      <c r="F5931" s="594" t="s">
        <v>39</v>
      </c>
      <c r="G5931" s="596" t="s">
        <v>2702</v>
      </c>
      <c r="H5931" s="597">
        <v>14841300</v>
      </c>
    </row>
    <row r="5932" spans="1:8">
      <c r="A5932" s="594" t="s">
        <v>132</v>
      </c>
      <c r="B5932" s="594" t="s">
        <v>1345</v>
      </c>
      <c r="C5932" s="594" t="s">
        <v>322</v>
      </c>
      <c r="D5932" s="594" t="s">
        <v>2787</v>
      </c>
      <c r="E5932" s="594" t="s">
        <v>194</v>
      </c>
      <c r="F5932" s="594" t="s">
        <v>198</v>
      </c>
      <c r="G5932" s="596" t="s">
        <v>199</v>
      </c>
      <c r="H5932" s="597">
        <v>874118000</v>
      </c>
    </row>
    <row r="5933" spans="1:8">
      <c r="A5933" s="594" t="s">
        <v>132</v>
      </c>
      <c r="B5933" s="594" t="s">
        <v>1345</v>
      </c>
      <c r="C5933" s="594" t="s">
        <v>322</v>
      </c>
      <c r="D5933" s="594" t="s">
        <v>2787</v>
      </c>
      <c r="E5933" s="594" t="s">
        <v>194</v>
      </c>
      <c r="F5933" s="594" t="s">
        <v>200</v>
      </c>
      <c r="G5933" s="596" t="s">
        <v>201</v>
      </c>
      <c r="H5933" s="597">
        <v>325631800</v>
      </c>
    </row>
    <row r="5934" spans="1:8">
      <c r="A5934" s="594" t="s">
        <v>132</v>
      </c>
      <c r="B5934" s="594" t="s">
        <v>1345</v>
      </c>
      <c r="C5934" s="594" t="s">
        <v>322</v>
      </c>
      <c r="D5934" s="594" t="s">
        <v>2787</v>
      </c>
      <c r="E5934" s="594" t="s">
        <v>573</v>
      </c>
      <c r="F5934" s="595" t="s">
        <v>411</v>
      </c>
      <c r="G5934" s="596" t="s">
        <v>2703</v>
      </c>
      <c r="H5934" s="597">
        <v>14445000</v>
      </c>
    </row>
    <row r="5935" spans="1:8">
      <c r="A5935" s="594" t="s">
        <v>132</v>
      </c>
      <c r="B5935" s="594" t="s">
        <v>1345</v>
      </c>
      <c r="C5935" s="594" t="s">
        <v>322</v>
      </c>
      <c r="D5935" s="594" t="s">
        <v>2787</v>
      </c>
      <c r="E5935" s="594" t="s">
        <v>573</v>
      </c>
      <c r="F5935" s="594" t="s">
        <v>574</v>
      </c>
      <c r="G5935" s="596" t="s">
        <v>2704</v>
      </c>
      <c r="H5935" s="597">
        <v>14445000</v>
      </c>
    </row>
    <row r="5936" spans="1:8">
      <c r="A5936" s="594" t="s">
        <v>132</v>
      </c>
      <c r="B5936" s="594" t="s">
        <v>1345</v>
      </c>
      <c r="C5936" s="594" t="s">
        <v>322</v>
      </c>
      <c r="D5936" s="594" t="s">
        <v>2787</v>
      </c>
      <c r="E5936" s="594" t="s">
        <v>550</v>
      </c>
      <c r="F5936" s="595" t="s">
        <v>411</v>
      </c>
      <c r="G5936" s="596" t="s">
        <v>2705</v>
      </c>
      <c r="H5936" s="597">
        <v>70395000</v>
      </c>
    </row>
    <row r="5937" spans="1:8">
      <c r="A5937" s="594" t="s">
        <v>132</v>
      </c>
      <c r="B5937" s="594" t="s">
        <v>1345</v>
      </c>
      <c r="C5937" s="594" t="s">
        <v>322</v>
      </c>
      <c r="D5937" s="594" t="s">
        <v>2787</v>
      </c>
      <c r="E5937" s="594" t="s">
        <v>550</v>
      </c>
      <c r="F5937" s="594" t="s">
        <v>2706</v>
      </c>
      <c r="G5937" s="596" t="s">
        <v>72</v>
      </c>
      <c r="H5937" s="597">
        <v>70395000</v>
      </c>
    </row>
    <row r="5938" spans="1:8">
      <c r="A5938" s="594" t="s">
        <v>132</v>
      </c>
      <c r="B5938" s="594" t="s">
        <v>1345</v>
      </c>
      <c r="C5938" s="594" t="s">
        <v>322</v>
      </c>
      <c r="D5938" s="594" t="s">
        <v>2787</v>
      </c>
      <c r="E5938" s="594" t="s">
        <v>260</v>
      </c>
      <c r="F5938" s="595" t="s">
        <v>411</v>
      </c>
      <c r="G5938" s="596" t="s">
        <v>261</v>
      </c>
      <c r="H5938" s="597">
        <v>4316985000</v>
      </c>
    </row>
    <row r="5939" spans="1:8">
      <c r="A5939" s="594" t="s">
        <v>132</v>
      </c>
      <c r="B5939" s="594" t="s">
        <v>1345</v>
      </c>
      <c r="C5939" s="594" t="s">
        <v>322</v>
      </c>
      <c r="D5939" s="594" t="s">
        <v>2787</v>
      </c>
      <c r="E5939" s="594" t="s">
        <v>260</v>
      </c>
      <c r="F5939" s="594" t="s">
        <v>262</v>
      </c>
      <c r="G5939" s="596" t="s">
        <v>2707</v>
      </c>
      <c r="H5939" s="597">
        <v>4316985000</v>
      </c>
    </row>
    <row r="5940" spans="1:8">
      <c r="A5940" s="594" t="s">
        <v>132</v>
      </c>
      <c r="B5940" s="594" t="s">
        <v>1345</v>
      </c>
      <c r="C5940" s="594" t="s">
        <v>322</v>
      </c>
      <c r="D5940" s="594" t="s">
        <v>2787</v>
      </c>
      <c r="E5940" s="594" t="s">
        <v>49</v>
      </c>
      <c r="F5940" s="595" t="s">
        <v>411</v>
      </c>
      <c r="G5940" s="596" t="s">
        <v>50</v>
      </c>
      <c r="H5940" s="597">
        <v>418100000</v>
      </c>
    </row>
    <row r="5941" spans="1:8">
      <c r="A5941" s="594" t="s">
        <v>132</v>
      </c>
      <c r="B5941" s="594" t="s">
        <v>1345</v>
      </c>
      <c r="C5941" s="594" t="s">
        <v>322</v>
      </c>
      <c r="D5941" s="594" t="s">
        <v>2787</v>
      </c>
      <c r="E5941" s="594" t="s">
        <v>49</v>
      </c>
      <c r="F5941" s="594" t="s">
        <v>51</v>
      </c>
      <c r="G5941" s="596" t="s">
        <v>2786</v>
      </c>
      <c r="H5941" s="597">
        <v>418100000</v>
      </c>
    </row>
    <row r="5942" spans="1:8">
      <c r="A5942" s="594" t="s">
        <v>132</v>
      </c>
      <c r="B5942" s="594" t="s">
        <v>1345</v>
      </c>
      <c r="C5942" s="594" t="s">
        <v>322</v>
      </c>
      <c r="D5942" s="594" t="s">
        <v>2787</v>
      </c>
      <c r="E5942" s="594" t="s">
        <v>53</v>
      </c>
      <c r="F5942" s="595" t="s">
        <v>411</v>
      </c>
      <c r="G5942" s="596" t="s">
        <v>193</v>
      </c>
      <c r="H5942" s="597">
        <v>669890907</v>
      </c>
    </row>
    <row r="5943" spans="1:8">
      <c r="A5943" s="594" t="s">
        <v>132</v>
      </c>
      <c r="B5943" s="594" t="s">
        <v>1345</v>
      </c>
      <c r="C5943" s="594" t="s">
        <v>322</v>
      </c>
      <c r="D5943" s="594" t="s">
        <v>2787</v>
      </c>
      <c r="E5943" s="594" t="s">
        <v>53</v>
      </c>
      <c r="F5943" s="594" t="s">
        <v>54</v>
      </c>
      <c r="G5943" s="596" t="s">
        <v>55</v>
      </c>
      <c r="H5943" s="597">
        <v>135619000</v>
      </c>
    </row>
    <row r="5944" spans="1:8">
      <c r="A5944" s="594" t="s">
        <v>132</v>
      </c>
      <c r="B5944" s="594" t="s">
        <v>1345</v>
      </c>
      <c r="C5944" s="594" t="s">
        <v>322</v>
      </c>
      <c r="D5944" s="594" t="s">
        <v>2787</v>
      </c>
      <c r="E5944" s="594" t="s">
        <v>53</v>
      </c>
      <c r="F5944" s="594" t="s">
        <v>56</v>
      </c>
      <c r="G5944" s="596" t="s">
        <v>57</v>
      </c>
      <c r="H5944" s="597">
        <v>534271907</v>
      </c>
    </row>
    <row r="5945" spans="1:8">
      <c r="A5945" s="594" t="s">
        <v>132</v>
      </c>
      <c r="B5945" s="594" t="s">
        <v>1345</v>
      </c>
      <c r="C5945" s="594" t="s">
        <v>1369</v>
      </c>
      <c r="D5945" s="595" t="s">
        <v>411</v>
      </c>
      <c r="E5945" s="595" t="s">
        <v>411</v>
      </c>
      <c r="F5945" s="595" t="s">
        <v>411</v>
      </c>
      <c r="G5945" s="596" t="s">
        <v>1968</v>
      </c>
      <c r="H5945" s="597">
        <v>450000000</v>
      </c>
    </row>
    <row r="5946" spans="1:8">
      <c r="A5946" s="594" t="s">
        <v>132</v>
      </c>
      <c r="B5946" s="594" t="s">
        <v>1345</v>
      </c>
      <c r="C5946" s="594" t="s">
        <v>1369</v>
      </c>
      <c r="D5946" s="594" t="s">
        <v>1380</v>
      </c>
      <c r="E5946" s="595" t="s">
        <v>411</v>
      </c>
      <c r="F5946" s="595" t="s">
        <v>411</v>
      </c>
      <c r="G5946" s="596" t="s">
        <v>2708</v>
      </c>
      <c r="H5946" s="597">
        <v>450000000</v>
      </c>
    </row>
    <row r="5947" spans="1:8">
      <c r="A5947" s="594" t="s">
        <v>132</v>
      </c>
      <c r="B5947" s="594" t="s">
        <v>1345</v>
      </c>
      <c r="C5947" s="594" t="s">
        <v>1369</v>
      </c>
      <c r="D5947" s="594" t="s">
        <v>1380</v>
      </c>
      <c r="E5947" s="594" t="s">
        <v>167</v>
      </c>
      <c r="F5947" s="595" t="s">
        <v>411</v>
      </c>
      <c r="G5947" s="596" t="s">
        <v>168</v>
      </c>
      <c r="H5947" s="597">
        <v>26300600</v>
      </c>
    </row>
    <row r="5948" spans="1:8">
      <c r="A5948" s="594" t="s">
        <v>132</v>
      </c>
      <c r="B5948" s="594" t="s">
        <v>1345</v>
      </c>
      <c r="C5948" s="594" t="s">
        <v>1369</v>
      </c>
      <c r="D5948" s="594" t="s">
        <v>1380</v>
      </c>
      <c r="E5948" s="594" t="s">
        <v>167</v>
      </c>
      <c r="F5948" s="594" t="s">
        <v>230</v>
      </c>
      <c r="G5948" s="596" t="s">
        <v>2675</v>
      </c>
      <c r="H5948" s="597">
        <v>26300600</v>
      </c>
    </row>
    <row r="5949" spans="1:8">
      <c r="A5949" s="594" t="s">
        <v>132</v>
      </c>
      <c r="B5949" s="594" t="s">
        <v>1345</v>
      </c>
      <c r="C5949" s="594" t="s">
        <v>1369</v>
      </c>
      <c r="D5949" s="594" t="s">
        <v>1380</v>
      </c>
      <c r="E5949" s="594" t="s">
        <v>240</v>
      </c>
      <c r="F5949" s="595" t="s">
        <v>411</v>
      </c>
      <c r="G5949" s="596" t="s">
        <v>241</v>
      </c>
      <c r="H5949" s="597">
        <v>6000000</v>
      </c>
    </row>
    <row r="5950" spans="1:8">
      <c r="A5950" s="594" t="s">
        <v>132</v>
      </c>
      <c r="B5950" s="594" t="s">
        <v>1345</v>
      </c>
      <c r="C5950" s="594" t="s">
        <v>1369</v>
      </c>
      <c r="D5950" s="594" t="s">
        <v>1380</v>
      </c>
      <c r="E5950" s="594" t="s">
        <v>240</v>
      </c>
      <c r="F5950" s="594" t="s">
        <v>1268</v>
      </c>
      <c r="G5950" s="596" t="s">
        <v>1267</v>
      </c>
      <c r="H5950" s="597">
        <v>6000000</v>
      </c>
    </row>
    <row r="5951" spans="1:8">
      <c r="A5951" s="594" t="s">
        <v>132</v>
      </c>
      <c r="B5951" s="594" t="s">
        <v>1345</v>
      </c>
      <c r="C5951" s="594" t="s">
        <v>1369</v>
      </c>
      <c r="D5951" s="594" t="s">
        <v>1380</v>
      </c>
      <c r="E5951" s="594" t="s">
        <v>738</v>
      </c>
      <c r="F5951" s="595" t="s">
        <v>411</v>
      </c>
      <c r="G5951" s="596" t="s">
        <v>739</v>
      </c>
      <c r="H5951" s="597">
        <v>7500000</v>
      </c>
    </row>
    <row r="5952" spans="1:8">
      <c r="A5952" s="594" t="s">
        <v>132</v>
      </c>
      <c r="B5952" s="594" t="s">
        <v>1345</v>
      </c>
      <c r="C5952" s="594" t="s">
        <v>1369</v>
      </c>
      <c r="D5952" s="594" t="s">
        <v>1380</v>
      </c>
      <c r="E5952" s="594" t="s">
        <v>738</v>
      </c>
      <c r="F5952" s="594" t="s">
        <v>740</v>
      </c>
      <c r="G5952" s="596" t="s">
        <v>741</v>
      </c>
      <c r="H5952" s="597">
        <v>7500000</v>
      </c>
    </row>
    <row r="5953" spans="1:8">
      <c r="A5953" s="594" t="s">
        <v>132</v>
      </c>
      <c r="B5953" s="594" t="s">
        <v>1345</v>
      </c>
      <c r="C5953" s="594" t="s">
        <v>1369</v>
      </c>
      <c r="D5953" s="594" t="s">
        <v>1380</v>
      </c>
      <c r="E5953" s="594" t="s">
        <v>2756</v>
      </c>
      <c r="F5953" s="595" t="s">
        <v>411</v>
      </c>
      <c r="G5953" s="596" t="s">
        <v>2757</v>
      </c>
      <c r="H5953" s="597">
        <v>405335400</v>
      </c>
    </row>
    <row r="5954" spans="1:8">
      <c r="A5954" s="594" t="s">
        <v>132</v>
      </c>
      <c r="B5954" s="594" t="s">
        <v>1345</v>
      </c>
      <c r="C5954" s="594" t="s">
        <v>1369</v>
      </c>
      <c r="D5954" s="594" t="s">
        <v>1380</v>
      </c>
      <c r="E5954" s="594" t="s">
        <v>2756</v>
      </c>
      <c r="F5954" s="594" t="s">
        <v>2842</v>
      </c>
      <c r="G5954" s="596" t="s">
        <v>195</v>
      </c>
      <c r="H5954" s="597">
        <v>405335400</v>
      </c>
    </row>
    <row r="5955" spans="1:8">
      <c r="A5955" s="594" t="s">
        <v>132</v>
      </c>
      <c r="B5955" s="594" t="s">
        <v>1345</v>
      </c>
      <c r="C5955" s="594" t="s">
        <v>1369</v>
      </c>
      <c r="D5955" s="594" t="s">
        <v>1380</v>
      </c>
      <c r="E5955" s="594" t="s">
        <v>194</v>
      </c>
      <c r="F5955" s="595" t="s">
        <v>411</v>
      </c>
      <c r="G5955" s="596" t="s">
        <v>195</v>
      </c>
      <c r="H5955" s="597">
        <v>4864000</v>
      </c>
    </row>
    <row r="5956" spans="1:8">
      <c r="A5956" s="594" t="s">
        <v>132</v>
      </c>
      <c r="B5956" s="594" t="s">
        <v>1345</v>
      </c>
      <c r="C5956" s="594" t="s">
        <v>1369</v>
      </c>
      <c r="D5956" s="594" t="s">
        <v>1380</v>
      </c>
      <c r="E5956" s="594" t="s">
        <v>194</v>
      </c>
      <c r="F5956" s="594" t="s">
        <v>198</v>
      </c>
      <c r="G5956" s="596" t="s">
        <v>199</v>
      </c>
      <c r="H5956" s="597">
        <v>4864000</v>
      </c>
    </row>
    <row r="5957" spans="1:8">
      <c r="A5957" s="594" t="s">
        <v>132</v>
      </c>
      <c r="B5957" s="594" t="s">
        <v>1343</v>
      </c>
      <c r="C5957" s="595" t="s">
        <v>411</v>
      </c>
      <c r="D5957" s="595" t="s">
        <v>411</v>
      </c>
      <c r="E5957" s="595" t="s">
        <v>411</v>
      </c>
      <c r="F5957" s="595" t="s">
        <v>411</v>
      </c>
      <c r="G5957" s="596" t="s">
        <v>2873</v>
      </c>
      <c r="H5957" s="597">
        <v>17167980000</v>
      </c>
    </row>
    <row r="5958" spans="1:8">
      <c r="A5958" s="594" t="s">
        <v>132</v>
      </c>
      <c r="B5958" s="594" t="s">
        <v>1343</v>
      </c>
      <c r="C5958" s="594" t="s">
        <v>570</v>
      </c>
      <c r="D5958" s="595" t="s">
        <v>411</v>
      </c>
      <c r="E5958" s="595" t="s">
        <v>411</v>
      </c>
      <c r="F5958" s="595" t="s">
        <v>411</v>
      </c>
      <c r="G5958" s="596" t="s">
        <v>2711</v>
      </c>
      <c r="H5958" s="597">
        <v>1583980000</v>
      </c>
    </row>
    <row r="5959" spans="1:8">
      <c r="A5959" s="594" t="s">
        <v>132</v>
      </c>
      <c r="B5959" s="594" t="s">
        <v>1343</v>
      </c>
      <c r="C5959" s="594" t="s">
        <v>570</v>
      </c>
      <c r="D5959" s="594" t="s">
        <v>2712</v>
      </c>
      <c r="E5959" s="595" t="s">
        <v>411</v>
      </c>
      <c r="F5959" s="595" t="s">
        <v>411</v>
      </c>
      <c r="G5959" s="596" t="s">
        <v>1165</v>
      </c>
      <c r="H5959" s="597">
        <v>1583980000</v>
      </c>
    </row>
    <row r="5960" spans="1:8">
      <c r="A5960" s="594" t="s">
        <v>132</v>
      </c>
      <c r="B5960" s="594" t="s">
        <v>1343</v>
      </c>
      <c r="C5960" s="594" t="s">
        <v>570</v>
      </c>
      <c r="D5960" s="594" t="s">
        <v>2712</v>
      </c>
      <c r="E5960" s="594" t="s">
        <v>744</v>
      </c>
      <c r="F5960" s="595" t="s">
        <v>411</v>
      </c>
      <c r="G5960" s="596" t="s">
        <v>2686</v>
      </c>
      <c r="H5960" s="597">
        <v>66090000</v>
      </c>
    </row>
    <row r="5961" spans="1:8">
      <c r="A5961" s="594" t="s">
        <v>132</v>
      </c>
      <c r="B5961" s="594" t="s">
        <v>1343</v>
      </c>
      <c r="C5961" s="594" t="s">
        <v>570</v>
      </c>
      <c r="D5961" s="594" t="s">
        <v>2712</v>
      </c>
      <c r="E5961" s="594" t="s">
        <v>744</v>
      </c>
      <c r="F5961" s="594" t="s">
        <v>11</v>
      </c>
      <c r="G5961" s="596" t="s">
        <v>2691</v>
      </c>
      <c r="H5961" s="597">
        <v>66090000</v>
      </c>
    </row>
    <row r="5962" spans="1:8">
      <c r="A5962" s="594" t="s">
        <v>132</v>
      </c>
      <c r="B5962" s="594" t="s">
        <v>1343</v>
      </c>
      <c r="C5962" s="594" t="s">
        <v>570</v>
      </c>
      <c r="D5962" s="594" t="s">
        <v>2712</v>
      </c>
      <c r="E5962" s="594" t="s">
        <v>194</v>
      </c>
      <c r="F5962" s="595" t="s">
        <v>411</v>
      </c>
      <c r="G5962" s="596" t="s">
        <v>195</v>
      </c>
      <c r="H5962" s="597">
        <v>17890000</v>
      </c>
    </row>
    <row r="5963" spans="1:8">
      <c r="A5963" s="594" t="s">
        <v>132</v>
      </c>
      <c r="B5963" s="594" t="s">
        <v>1343</v>
      </c>
      <c r="C5963" s="594" t="s">
        <v>570</v>
      </c>
      <c r="D5963" s="594" t="s">
        <v>2712</v>
      </c>
      <c r="E5963" s="594" t="s">
        <v>194</v>
      </c>
      <c r="F5963" s="594" t="s">
        <v>200</v>
      </c>
      <c r="G5963" s="596" t="s">
        <v>201</v>
      </c>
      <c r="H5963" s="597">
        <v>17890000</v>
      </c>
    </row>
    <row r="5964" spans="1:8">
      <c r="A5964" s="594" t="s">
        <v>132</v>
      </c>
      <c r="B5964" s="594" t="s">
        <v>1343</v>
      </c>
      <c r="C5964" s="594" t="s">
        <v>570</v>
      </c>
      <c r="D5964" s="594" t="s">
        <v>2712</v>
      </c>
      <c r="E5964" s="594" t="s">
        <v>260</v>
      </c>
      <c r="F5964" s="595" t="s">
        <v>411</v>
      </c>
      <c r="G5964" s="596" t="s">
        <v>261</v>
      </c>
      <c r="H5964" s="597">
        <v>1235087000</v>
      </c>
    </row>
    <row r="5965" spans="1:8">
      <c r="A5965" s="594" t="s">
        <v>132</v>
      </c>
      <c r="B5965" s="594" t="s">
        <v>1343</v>
      </c>
      <c r="C5965" s="594" t="s">
        <v>570</v>
      </c>
      <c r="D5965" s="594" t="s">
        <v>2712</v>
      </c>
      <c r="E5965" s="594" t="s">
        <v>260</v>
      </c>
      <c r="F5965" s="594" t="s">
        <v>262</v>
      </c>
      <c r="G5965" s="596" t="s">
        <v>2707</v>
      </c>
      <c r="H5965" s="597">
        <v>1235087000</v>
      </c>
    </row>
    <row r="5966" spans="1:8">
      <c r="A5966" s="594" t="s">
        <v>132</v>
      </c>
      <c r="B5966" s="594" t="s">
        <v>1343</v>
      </c>
      <c r="C5966" s="594" t="s">
        <v>570</v>
      </c>
      <c r="D5966" s="594" t="s">
        <v>2712</v>
      </c>
      <c r="E5966" s="594" t="s">
        <v>53</v>
      </c>
      <c r="F5966" s="595" t="s">
        <v>411</v>
      </c>
      <c r="G5966" s="596" t="s">
        <v>193</v>
      </c>
      <c r="H5966" s="597">
        <v>264913000</v>
      </c>
    </row>
    <row r="5967" spans="1:8">
      <c r="A5967" s="594" t="s">
        <v>132</v>
      </c>
      <c r="B5967" s="594" t="s">
        <v>1343</v>
      </c>
      <c r="C5967" s="594" t="s">
        <v>570</v>
      </c>
      <c r="D5967" s="594" t="s">
        <v>2712</v>
      </c>
      <c r="E5967" s="594" t="s">
        <v>53</v>
      </c>
      <c r="F5967" s="594" t="s">
        <v>54</v>
      </c>
      <c r="G5967" s="596" t="s">
        <v>55</v>
      </c>
      <c r="H5967" s="597">
        <v>68206000</v>
      </c>
    </row>
    <row r="5968" spans="1:8">
      <c r="A5968" s="594" t="s">
        <v>132</v>
      </c>
      <c r="B5968" s="594" t="s">
        <v>1343</v>
      </c>
      <c r="C5968" s="594" t="s">
        <v>570</v>
      </c>
      <c r="D5968" s="594" t="s">
        <v>2712</v>
      </c>
      <c r="E5968" s="594" t="s">
        <v>53</v>
      </c>
      <c r="F5968" s="594" t="s">
        <v>56</v>
      </c>
      <c r="G5968" s="596" t="s">
        <v>57</v>
      </c>
      <c r="H5968" s="597">
        <v>196707000</v>
      </c>
    </row>
    <row r="5969" spans="1:8">
      <c r="A5969" s="594" t="s">
        <v>132</v>
      </c>
      <c r="B5969" s="594" t="s">
        <v>1343</v>
      </c>
      <c r="C5969" s="594" t="s">
        <v>276</v>
      </c>
      <c r="D5969" s="595" t="s">
        <v>411</v>
      </c>
      <c r="E5969" s="595" t="s">
        <v>411</v>
      </c>
      <c r="F5969" s="595" t="s">
        <v>411</v>
      </c>
      <c r="G5969" s="596" t="s">
        <v>1966</v>
      </c>
      <c r="H5969" s="597">
        <v>7895000000</v>
      </c>
    </row>
    <row r="5970" spans="1:8">
      <c r="A5970" s="594" t="s">
        <v>132</v>
      </c>
      <c r="B5970" s="594" t="s">
        <v>1343</v>
      </c>
      <c r="C5970" s="594" t="s">
        <v>276</v>
      </c>
      <c r="D5970" s="594" t="s">
        <v>2840</v>
      </c>
      <c r="E5970" s="595" t="s">
        <v>411</v>
      </c>
      <c r="F5970" s="595" t="s">
        <v>411</v>
      </c>
      <c r="G5970" s="596" t="s">
        <v>2841</v>
      </c>
      <c r="H5970" s="597">
        <v>5280000000</v>
      </c>
    </row>
    <row r="5971" spans="1:8">
      <c r="A5971" s="594" t="s">
        <v>132</v>
      </c>
      <c r="B5971" s="594" t="s">
        <v>1343</v>
      </c>
      <c r="C5971" s="594" t="s">
        <v>276</v>
      </c>
      <c r="D5971" s="594" t="s">
        <v>2840</v>
      </c>
      <c r="E5971" s="594" t="s">
        <v>142</v>
      </c>
      <c r="F5971" s="595" t="s">
        <v>411</v>
      </c>
      <c r="G5971" s="596" t="s">
        <v>143</v>
      </c>
      <c r="H5971" s="597">
        <v>1613434457</v>
      </c>
    </row>
    <row r="5972" spans="1:8">
      <c r="A5972" s="594" t="s">
        <v>132</v>
      </c>
      <c r="B5972" s="594" t="s">
        <v>1343</v>
      </c>
      <c r="C5972" s="594" t="s">
        <v>276</v>
      </c>
      <c r="D5972" s="594" t="s">
        <v>2840</v>
      </c>
      <c r="E5972" s="594" t="s">
        <v>142</v>
      </c>
      <c r="F5972" s="594" t="s">
        <v>144</v>
      </c>
      <c r="G5972" s="596" t="s">
        <v>2664</v>
      </c>
      <c r="H5972" s="597">
        <v>1613434457</v>
      </c>
    </row>
    <row r="5973" spans="1:8">
      <c r="A5973" s="594" t="s">
        <v>132</v>
      </c>
      <c r="B5973" s="594" t="s">
        <v>1343</v>
      </c>
      <c r="C5973" s="594" t="s">
        <v>276</v>
      </c>
      <c r="D5973" s="594" t="s">
        <v>2840</v>
      </c>
      <c r="E5973" s="594" t="s">
        <v>148</v>
      </c>
      <c r="F5973" s="595" t="s">
        <v>411</v>
      </c>
      <c r="G5973" s="596" t="s">
        <v>149</v>
      </c>
      <c r="H5973" s="597">
        <v>116653045</v>
      </c>
    </row>
    <row r="5974" spans="1:8">
      <c r="A5974" s="594" t="s">
        <v>132</v>
      </c>
      <c r="B5974" s="594" t="s">
        <v>1343</v>
      </c>
      <c r="C5974" s="594" t="s">
        <v>276</v>
      </c>
      <c r="D5974" s="594" t="s">
        <v>2840</v>
      </c>
      <c r="E5974" s="594" t="s">
        <v>148</v>
      </c>
      <c r="F5974" s="594" t="s">
        <v>223</v>
      </c>
      <c r="G5974" s="596" t="s">
        <v>224</v>
      </c>
      <c r="H5974" s="597">
        <v>98163215</v>
      </c>
    </row>
    <row r="5975" spans="1:8">
      <c r="A5975" s="594" t="s">
        <v>132</v>
      </c>
      <c r="B5975" s="594" t="s">
        <v>1343</v>
      </c>
      <c r="C5975" s="594" t="s">
        <v>276</v>
      </c>
      <c r="D5975" s="594" t="s">
        <v>2840</v>
      </c>
      <c r="E5975" s="594" t="s">
        <v>148</v>
      </c>
      <c r="F5975" s="594" t="s">
        <v>150</v>
      </c>
      <c r="G5975" s="596" t="s">
        <v>151</v>
      </c>
      <c r="H5975" s="597">
        <v>5873000</v>
      </c>
    </row>
    <row r="5976" spans="1:8">
      <c r="A5976" s="594" t="s">
        <v>132</v>
      </c>
      <c r="B5976" s="594" t="s">
        <v>1343</v>
      </c>
      <c r="C5976" s="594" t="s">
        <v>276</v>
      </c>
      <c r="D5976" s="594" t="s">
        <v>2840</v>
      </c>
      <c r="E5976" s="594" t="s">
        <v>148</v>
      </c>
      <c r="F5976" s="594" t="s">
        <v>605</v>
      </c>
      <c r="G5976" s="596" t="s">
        <v>2668</v>
      </c>
      <c r="H5976" s="597">
        <v>12616830</v>
      </c>
    </row>
    <row r="5977" spans="1:8">
      <c r="A5977" s="594" t="s">
        <v>132</v>
      </c>
      <c r="B5977" s="594" t="s">
        <v>1343</v>
      </c>
      <c r="C5977" s="594" t="s">
        <v>276</v>
      </c>
      <c r="D5977" s="594" t="s">
        <v>2840</v>
      </c>
      <c r="E5977" s="594" t="s">
        <v>152</v>
      </c>
      <c r="F5977" s="595" t="s">
        <v>411</v>
      </c>
      <c r="G5977" s="596" t="s">
        <v>153</v>
      </c>
      <c r="H5977" s="597">
        <v>23200000</v>
      </c>
    </row>
    <row r="5978" spans="1:8">
      <c r="A5978" s="594" t="s">
        <v>132</v>
      </c>
      <c r="B5978" s="594" t="s">
        <v>1343</v>
      </c>
      <c r="C5978" s="594" t="s">
        <v>276</v>
      </c>
      <c r="D5978" s="594" t="s">
        <v>2840</v>
      </c>
      <c r="E5978" s="594" t="s">
        <v>152</v>
      </c>
      <c r="F5978" s="594" t="s">
        <v>606</v>
      </c>
      <c r="G5978" s="596" t="s">
        <v>195</v>
      </c>
      <c r="H5978" s="597">
        <v>23200000</v>
      </c>
    </row>
    <row r="5979" spans="1:8">
      <c r="A5979" s="594" t="s">
        <v>132</v>
      </c>
      <c r="B5979" s="594" t="s">
        <v>1343</v>
      </c>
      <c r="C5979" s="594" t="s">
        <v>276</v>
      </c>
      <c r="D5979" s="594" t="s">
        <v>2840</v>
      </c>
      <c r="E5979" s="594" t="s">
        <v>156</v>
      </c>
      <c r="F5979" s="595" t="s">
        <v>411</v>
      </c>
      <c r="G5979" s="596" t="s">
        <v>514</v>
      </c>
      <c r="H5979" s="597">
        <v>403803933</v>
      </c>
    </row>
    <row r="5980" spans="1:8">
      <c r="A5980" s="594" t="s">
        <v>132</v>
      </c>
      <c r="B5980" s="594" t="s">
        <v>1343</v>
      </c>
      <c r="C5980" s="594" t="s">
        <v>276</v>
      </c>
      <c r="D5980" s="594" t="s">
        <v>2840</v>
      </c>
      <c r="E5980" s="594" t="s">
        <v>156</v>
      </c>
      <c r="F5980" s="594" t="s">
        <v>157</v>
      </c>
      <c r="G5980" s="596" t="s">
        <v>158</v>
      </c>
      <c r="H5980" s="597">
        <v>305781643</v>
      </c>
    </row>
    <row r="5981" spans="1:8">
      <c r="A5981" s="594" t="s">
        <v>132</v>
      </c>
      <c r="B5981" s="594" t="s">
        <v>1343</v>
      </c>
      <c r="C5981" s="594" t="s">
        <v>276</v>
      </c>
      <c r="D5981" s="594" t="s">
        <v>2840</v>
      </c>
      <c r="E5981" s="594" t="s">
        <v>156</v>
      </c>
      <c r="F5981" s="594" t="s">
        <v>159</v>
      </c>
      <c r="G5981" s="596" t="s">
        <v>160</v>
      </c>
      <c r="H5981" s="597">
        <v>52418628</v>
      </c>
    </row>
    <row r="5982" spans="1:8">
      <c r="A5982" s="594" t="s">
        <v>132</v>
      </c>
      <c r="B5982" s="594" t="s">
        <v>1343</v>
      </c>
      <c r="C5982" s="594" t="s">
        <v>276</v>
      </c>
      <c r="D5982" s="594" t="s">
        <v>2840</v>
      </c>
      <c r="E5982" s="594" t="s">
        <v>156</v>
      </c>
      <c r="F5982" s="594" t="s">
        <v>161</v>
      </c>
      <c r="G5982" s="596" t="s">
        <v>162</v>
      </c>
      <c r="H5982" s="597">
        <v>34565710</v>
      </c>
    </row>
    <row r="5983" spans="1:8">
      <c r="A5983" s="594" t="s">
        <v>132</v>
      </c>
      <c r="B5983" s="594" t="s">
        <v>1343</v>
      </c>
      <c r="C5983" s="594" t="s">
        <v>276</v>
      </c>
      <c r="D5983" s="594" t="s">
        <v>2840</v>
      </c>
      <c r="E5983" s="594" t="s">
        <v>156</v>
      </c>
      <c r="F5983" s="594" t="s">
        <v>1</v>
      </c>
      <c r="G5983" s="596" t="s">
        <v>2</v>
      </c>
      <c r="H5983" s="597">
        <v>11037952</v>
      </c>
    </row>
    <row r="5984" spans="1:8">
      <c r="A5984" s="594" t="s">
        <v>132</v>
      </c>
      <c r="B5984" s="594" t="s">
        <v>1343</v>
      </c>
      <c r="C5984" s="594" t="s">
        <v>276</v>
      </c>
      <c r="D5984" s="594" t="s">
        <v>2840</v>
      </c>
      <c r="E5984" s="594" t="s">
        <v>167</v>
      </c>
      <c r="F5984" s="595" t="s">
        <v>411</v>
      </c>
      <c r="G5984" s="596" t="s">
        <v>168</v>
      </c>
      <c r="H5984" s="597">
        <v>252940400</v>
      </c>
    </row>
    <row r="5985" spans="1:8">
      <c r="A5985" s="594" t="s">
        <v>132</v>
      </c>
      <c r="B5985" s="594" t="s">
        <v>1343</v>
      </c>
      <c r="C5985" s="594" t="s">
        <v>276</v>
      </c>
      <c r="D5985" s="594" t="s">
        <v>2840</v>
      </c>
      <c r="E5985" s="594" t="s">
        <v>167</v>
      </c>
      <c r="F5985" s="594" t="s">
        <v>228</v>
      </c>
      <c r="G5985" s="596" t="s">
        <v>2673</v>
      </c>
      <c r="H5985" s="597">
        <v>181695700</v>
      </c>
    </row>
    <row r="5986" spans="1:8">
      <c r="A5986" s="594" t="s">
        <v>132</v>
      </c>
      <c r="B5986" s="594" t="s">
        <v>1343</v>
      </c>
      <c r="C5986" s="594" t="s">
        <v>276</v>
      </c>
      <c r="D5986" s="594" t="s">
        <v>2840</v>
      </c>
      <c r="E5986" s="594" t="s">
        <v>167</v>
      </c>
      <c r="F5986" s="594" t="s">
        <v>169</v>
      </c>
      <c r="G5986" s="596" t="s">
        <v>2674</v>
      </c>
      <c r="H5986" s="597">
        <v>59024700</v>
      </c>
    </row>
    <row r="5987" spans="1:8">
      <c r="A5987" s="594" t="s">
        <v>132</v>
      </c>
      <c r="B5987" s="594" t="s">
        <v>1343</v>
      </c>
      <c r="C5987" s="594" t="s">
        <v>276</v>
      </c>
      <c r="D5987" s="594" t="s">
        <v>2840</v>
      </c>
      <c r="E5987" s="594" t="s">
        <v>167</v>
      </c>
      <c r="F5987" s="594" t="s">
        <v>354</v>
      </c>
      <c r="G5987" s="596" t="s">
        <v>2736</v>
      </c>
      <c r="H5987" s="597">
        <v>12220000</v>
      </c>
    </row>
    <row r="5988" spans="1:8">
      <c r="A5988" s="594" t="s">
        <v>132</v>
      </c>
      <c r="B5988" s="594" t="s">
        <v>1343</v>
      </c>
      <c r="C5988" s="594" t="s">
        <v>276</v>
      </c>
      <c r="D5988" s="594" t="s">
        <v>2840</v>
      </c>
      <c r="E5988" s="594" t="s">
        <v>171</v>
      </c>
      <c r="F5988" s="595" t="s">
        <v>411</v>
      </c>
      <c r="G5988" s="596" t="s">
        <v>2677</v>
      </c>
      <c r="H5988" s="597">
        <v>49500300</v>
      </c>
    </row>
    <row r="5989" spans="1:8">
      <c r="A5989" s="594" t="s">
        <v>132</v>
      </c>
      <c r="B5989" s="594" t="s">
        <v>1343</v>
      </c>
      <c r="C5989" s="594" t="s">
        <v>276</v>
      </c>
      <c r="D5989" s="594" t="s">
        <v>2840</v>
      </c>
      <c r="E5989" s="594" t="s">
        <v>171</v>
      </c>
      <c r="F5989" s="594" t="s">
        <v>173</v>
      </c>
      <c r="G5989" s="596" t="s">
        <v>174</v>
      </c>
      <c r="H5989" s="597">
        <v>16500300</v>
      </c>
    </row>
    <row r="5990" spans="1:8">
      <c r="A5990" s="594" t="s">
        <v>132</v>
      </c>
      <c r="B5990" s="594" t="s">
        <v>1343</v>
      </c>
      <c r="C5990" s="594" t="s">
        <v>276</v>
      </c>
      <c r="D5990" s="594" t="s">
        <v>2840</v>
      </c>
      <c r="E5990" s="594" t="s">
        <v>171</v>
      </c>
      <c r="F5990" s="594" t="s">
        <v>216</v>
      </c>
      <c r="G5990" s="596" t="s">
        <v>217</v>
      </c>
      <c r="H5990" s="597">
        <v>22545000</v>
      </c>
    </row>
    <row r="5991" spans="1:8">
      <c r="A5991" s="594" t="s">
        <v>132</v>
      </c>
      <c r="B5991" s="594" t="s">
        <v>1343</v>
      </c>
      <c r="C5991" s="594" t="s">
        <v>276</v>
      </c>
      <c r="D5991" s="594" t="s">
        <v>2840</v>
      </c>
      <c r="E5991" s="594" t="s">
        <v>171</v>
      </c>
      <c r="F5991" s="594" t="s">
        <v>5</v>
      </c>
      <c r="G5991" s="596" t="s">
        <v>2678</v>
      </c>
      <c r="H5991" s="597">
        <v>7200000</v>
      </c>
    </row>
    <row r="5992" spans="1:8">
      <c r="A5992" s="594" t="s">
        <v>132</v>
      </c>
      <c r="B5992" s="594" t="s">
        <v>1343</v>
      </c>
      <c r="C5992" s="594" t="s">
        <v>276</v>
      </c>
      <c r="D5992" s="594" t="s">
        <v>2840</v>
      </c>
      <c r="E5992" s="594" t="s">
        <v>171</v>
      </c>
      <c r="F5992" s="594" t="s">
        <v>175</v>
      </c>
      <c r="G5992" s="596" t="s">
        <v>176</v>
      </c>
      <c r="H5992" s="597">
        <v>3255000</v>
      </c>
    </row>
    <row r="5993" spans="1:8">
      <c r="A5993" s="594" t="s">
        <v>132</v>
      </c>
      <c r="B5993" s="594" t="s">
        <v>1343</v>
      </c>
      <c r="C5993" s="594" t="s">
        <v>276</v>
      </c>
      <c r="D5993" s="594" t="s">
        <v>2840</v>
      </c>
      <c r="E5993" s="594" t="s">
        <v>177</v>
      </c>
      <c r="F5993" s="595" t="s">
        <v>411</v>
      </c>
      <c r="G5993" s="596" t="s">
        <v>178</v>
      </c>
      <c r="H5993" s="597">
        <v>145854100</v>
      </c>
    </row>
    <row r="5994" spans="1:8">
      <c r="A5994" s="594" t="s">
        <v>132</v>
      </c>
      <c r="B5994" s="594" t="s">
        <v>1343</v>
      </c>
      <c r="C5994" s="594" t="s">
        <v>276</v>
      </c>
      <c r="D5994" s="594" t="s">
        <v>2840</v>
      </c>
      <c r="E5994" s="594" t="s">
        <v>177</v>
      </c>
      <c r="F5994" s="594" t="s">
        <v>179</v>
      </c>
      <c r="G5994" s="596" t="s">
        <v>2679</v>
      </c>
      <c r="H5994" s="597">
        <v>8674600</v>
      </c>
    </row>
    <row r="5995" spans="1:8">
      <c r="A5995" s="594" t="s">
        <v>132</v>
      </c>
      <c r="B5995" s="594" t="s">
        <v>1343</v>
      </c>
      <c r="C5995" s="594" t="s">
        <v>276</v>
      </c>
      <c r="D5995" s="594" t="s">
        <v>2840</v>
      </c>
      <c r="E5995" s="594" t="s">
        <v>177</v>
      </c>
      <c r="F5995" s="594" t="s">
        <v>1290</v>
      </c>
      <c r="G5995" s="596" t="s">
        <v>2721</v>
      </c>
      <c r="H5995" s="597">
        <v>21309500</v>
      </c>
    </row>
    <row r="5996" spans="1:8">
      <c r="A5996" s="594" t="s">
        <v>132</v>
      </c>
      <c r="B5996" s="594" t="s">
        <v>1343</v>
      </c>
      <c r="C5996" s="594" t="s">
        <v>276</v>
      </c>
      <c r="D5996" s="594" t="s">
        <v>2840</v>
      </c>
      <c r="E5996" s="594" t="s">
        <v>177</v>
      </c>
      <c r="F5996" s="594" t="s">
        <v>441</v>
      </c>
      <c r="G5996" s="596" t="s">
        <v>2728</v>
      </c>
      <c r="H5996" s="597">
        <v>91970000</v>
      </c>
    </row>
    <row r="5997" spans="1:8">
      <c r="A5997" s="594" t="s">
        <v>132</v>
      </c>
      <c r="B5997" s="594" t="s">
        <v>1343</v>
      </c>
      <c r="C5997" s="594" t="s">
        <v>276</v>
      </c>
      <c r="D5997" s="594" t="s">
        <v>2840</v>
      </c>
      <c r="E5997" s="594" t="s">
        <v>177</v>
      </c>
      <c r="F5997" s="594" t="s">
        <v>237</v>
      </c>
      <c r="G5997" s="596" t="s">
        <v>2681</v>
      </c>
      <c r="H5997" s="597">
        <v>23900000</v>
      </c>
    </row>
    <row r="5998" spans="1:8">
      <c r="A5998" s="594" t="s">
        <v>132</v>
      </c>
      <c r="B5998" s="594" t="s">
        <v>1343</v>
      </c>
      <c r="C5998" s="594" t="s">
        <v>276</v>
      </c>
      <c r="D5998" s="594" t="s">
        <v>2840</v>
      </c>
      <c r="E5998" s="594" t="s">
        <v>240</v>
      </c>
      <c r="F5998" s="595" t="s">
        <v>411</v>
      </c>
      <c r="G5998" s="596" t="s">
        <v>241</v>
      </c>
      <c r="H5998" s="597">
        <v>183500000</v>
      </c>
    </row>
    <row r="5999" spans="1:8">
      <c r="A5999" s="594" t="s">
        <v>132</v>
      </c>
      <c r="B5999" s="594" t="s">
        <v>1343</v>
      </c>
      <c r="C5999" s="594" t="s">
        <v>276</v>
      </c>
      <c r="D5999" s="594" t="s">
        <v>2840</v>
      </c>
      <c r="E5999" s="594" t="s">
        <v>240</v>
      </c>
      <c r="F5999" s="594" t="s">
        <v>242</v>
      </c>
      <c r="G5999" s="596" t="s">
        <v>243</v>
      </c>
      <c r="H5999" s="597">
        <v>71500000</v>
      </c>
    </row>
    <row r="6000" spans="1:8">
      <c r="A6000" s="594" t="s">
        <v>132</v>
      </c>
      <c r="B6000" s="594" t="s">
        <v>1343</v>
      </c>
      <c r="C6000" s="594" t="s">
        <v>276</v>
      </c>
      <c r="D6000" s="594" t="s">
        <v>2840</v>
      </c>
      <c r="E6000" s="594" t="s">
        <v>240</v>
      </c>
      <c r="F6000" s="594" t="s">
        <v>1268</v>
      </c>
      <c r="G6000" s="596" t="s">
        <v>1267</v>
      </c>
      <c r="H6000" s="597">
        <v>893000</v>
      </c>
    </row>
    <row r="6001" spans="1:8">
      <c r="A6001" s="594" t="s">
        <v>132</v>
      </c>
      <c r="B6001" s="594" t="s">
        <v>1343</v>
      </c>
      <c r="C6001" s="594" t="s">
        <v>276</v>
      </c>
      <c r="D6001" s="594" t="s">
        <v>2840</v>
      </c>
      <c r="E6001" s="594" t="s">
        <v>240</v>
      </c>
      <c r="F6001" s="594" t="s">
        <v>730</v>
      </c>
      <c r="G6001" s="596" t="s">
        <v>186</v>
      </c>
      <c r="H6001" s="597">
        <v>9600000</v>
      </c>
    </row>
    <row r="6002" spans="1:8">
      <c r="A6002" s="594" t="s">
        <v>132</v>
      </c>
      <c r="B6002" s="594" t="s">
        <v>1343</v>
      </c>
      <c r="C6002" s="594" t="s">
        <v>276</v>
      </c>
      <c r="D6002" s="594" t="s">
        <v>2840</v>
      </c>
      <c r="E6002" s="594" t="s">
        <v>240</v>
      </c>
      <c r="F6002" s="594" t="s">
        <v>731</v>
      </c>
      <c r="G6002" s="596" t="s">
        <v>732</v>
      </c>
      <c r="H6002" s="597">
        <v>63600000</v>
      </c>
    </row>
    <row r="6003" spans="1:8">
      <c r="A6003" s="594" t="s">
        <v>132</v>
      </c>
      <c r="B6003" s="594" t="s">
        <v>1343</v>
      </c>
      <c r="C6003" s="594" t="s">
        <v>276</v>
      </c>
      <c r="D6003" s="594" t="s">
        <v>2840</v>
      </c>
      <c r="E6003" s="594" t="s">
        <v>240</v>
      </c>
      <c r="F6003" s="594" t="s">
        <v>735</v>
      </c>
      <c r="G6003" s="596" t="s">
        <v>193</v>
      </c>
      <c r="H6003" s="597">
        <v>37907000</v>
      </c>
    </row>
    <row r="6004" spans="1:8">
      <c r="A6004" s="594" t="s">
        <v>132</v>
      </c>
      <c r="B6004" s="594" t="s">
        <v>1343</v>
      </c>
      <c r="C6004" s="594" t="s">
        <v>276</v>
      </c>
      <c r="D6004" s="594" t="s">
        <v>2840</v>
      </c>
      <c r="E6004" s="594" t="s">
        <v>183</v>
      </c>
      <c r="F6004" s="595" t="s">
        <v>411</v>
      </c>
      <c r="G6004" s="596" t="s">
        <v>184</v>
      </c>
      <c r="H6004" s="597">
        <v>106957000</v>
      </c>
    </row>
    <row r="6005" spans="1:8">
      <c r="A6005" s="594" t="s">
        <v>132</v>
      </c>
      <c r="B6005" s="594" t="s">
        <v>1343</v>
      </c>
      <c r="C6005" s="594" t="s">
        <v>276</v>
      </c>
      <c r="D6005" s="594" t="s">
        <v>2840</v>
      </c>
      <c r="E6005" s="594" t="s">
        <v>183</v>
      </c>
      <c r="F6005" s="594" t="s">
        <v>587</v>
      </c>
      <c r="G6005" s="596" t="s">
        <v>588</v>
      </c>
      <c r="H6005" s="597">
        <v>34897000</v>
      </c>
    </row>
    <row r="6006" spans="1:8">
      <c r="A6006" s="594" t="s">
        <v>132</v>
      </c>
      <c r="B6006" s="594" t="s">
        <v>1343</v>
      </c>
      <c r="C6006" s="594" t="s">
        <v>276</v>
      </c>
      <c r="D6006" s="594" t="s">
        <v>2840</v>
      </c>
      <c r="E6006" s="594" t="s">
        <v>183</v>
      </c>
      <c r="F6006" s="594" t="s">
        <v>736</v>
      </c>
      <c r="G6006" s="596" t="s">
        <v>737</v>
      </c>
      <c r="H6006" s="597">
        <v>11800000</v>
      </c>
    </row>
    <row r="6007" spans="1:8">
      <c r="A6007" s="594" t="s">
        <v>132</v>
      </c>
      <c r="B6007" s="594" t="s">
        <v>1343</v>
      </c>
      <c r="C6007" s="594" t="s">
        <v>276</v>
      </c>
      <c r="D6007" s="594" t="s">
        <v>2840</v>
      </c>
      <c r="E6007" s="594" t="s">
        <v>183</v>
      </c>
      <c r="F6007" s="594" t="s">
        <v>185</v>
      </c>
      <c r="G6007" s="596" t="s">
        <v>186</v>
      </c>
      <c r="H6007" s="597">
        <v>14860000</v>
      </c>
    </row>
    <row r="6008" spans="1:8">
      <c r="A6008" s="594" t="s">
        <v>132</v>
      </c>
      <c r="B6008" s="594" t="s">
        <v>1343</v>
      </c>
      <c r="C6008" s="594" t="s">
        <v>276</v>
      </c>
      <c r="D6008" s="594" t="s">
        <v>2840</v>
      </c>
      <c r="E6008" s="594" t="s">
        <v>183</v>
      </c>
      <c r="F6008" s="594" t="s">
        <v>187</v>
      </c>
      <c r="G6008" s="596" t="s">
        <v>2683</v>
      </c>
      <c r="H6008" s="597">
        <v>45400000</v>
      </c>
    </row>
    <row r="6009" spans="1:8">
      <c r="A6009" s="594" t="s">
        <v>132</v>
      </c>
      <c r="B6009" s="594" t="s">
        <v>1343</v>
      </c>
      <c r="C6009" s="594" t="s">
        <v>276</v>
      </c>
      <c r="D6009" s="594" t="s">
        <v>2840</v>
      </c>
      <c r="E6009" s="594" t="s">
        <v>738</v>
      </c>
      <c r="F6009" s="595" t="s">
        <v>411</v>
      </c>
      <c r="G6009" s="596" t="s">
        <v>739</v>
      </c>
      <c r="H6009" s="597">
        <v>132757100</v>
      </c>
    </row>
    <row r="6010" spans="1:8">
      <c r="A6010" s="594" t="s">
        <v>132</v>
      </c>
      <c r="B6010" s="594" t="s">
        <v>1343</v>
      </c>
      <c r="C6010" s="594" t="s">
        <v>276</v>
      </c>
      <c r="D6010" s="594" t="s">
        <v>2840</v>
      </c>
      <c r="E6010" s="594" t="s">
        <v>738</v>
      </c>
      <c r="F6010" s="594" t="s">
        <v>740</v>
      </c>
      <c r="G6010" s="596" t="s">
        <v>741</v>
      </c>
      <c r="H6010" s="597">
        <v>16500000</v>
      </c>
    </row>
    <row r="6011" spans="1:8">
      <c r="A6011" s="594" t="s">
        <v>132</v>
      </c>
      <c r="B6011" s="594" t="s">
        <v>1343</v>
      </c>
      <c r="C6011" s="594" t="s">
        <v>276</v>
      </c>
      <c r="D6011" s="594" t="s">
        <v>2840</v>
      </c>
      <c r="E6011" s="594" t="s">
        <v>738</v>
      </c>
      <c r="F6011" s="594" t="s">
        <v>356</v>
      </c>
      <c r="G6011" s="596" t="s">
        <v>357</v>
      </c>
      <c r="H6011" s="597">
        <v>111085700</v>
      </c>
    </row>
    <row r="6012" spans="1:8">
      <c r="A6012" s="594" t="s">
        <v>132</v>
      </c>
      <c r="B6012" s="594" t="s">
        <v>1343</v>
      </c>
      <c r="C6012" s="594" t="s">
        <v>276</v>
      </c>
      <c r="D6012" s="594" t="s">
        <v>2840</v>
      </c>
      <c r="E6012" s="594" t="s">
        <v>738</v>
      </c>
      <c r="F6012" s="594" t="s">
        <v>742</v>
      </c>
      <c r="G6012" s="596" t="s">
        <v>743</v>
      </c>
      <c r="H6012" s="597">
        <v>5171400</v>
      </c>
    </row>
    <row r="6013" spans="1:8">
      <c r="A6013" s="594" t="s">
        <v>132</v>
      </c>
      <c r="B6013" s="594" t="s">
        <v>1343</v>
      </c>
      <c r="C6013" s="594" t="s">
        <v>276</v>
      </c>
      <c r="D6013" s="594" t="s">
        <v>2840</v>
      </c>
      <c r="E6013" s="594" t="s">
        <v>744</v>
      </c>
      <c r="F6013" s="595" t="s">
        <v>411</v>
      </c>
      <c r="G6013" s="596" t="s">
        <v>2686</v>
      </c>
      <c r="H6013" s="597">
        <v>372171000</v>
      </c>
    </row>
    <row r="6014" spans="1:8">
      <c r="A6014" s="594" t="s">
        <v>132</v>
      </c>
      <c r="B6014" s="594" t="s">
        <v>1343</v>
      </c>
      <c r="C6014" s="594" t="s">
        <v>276</v>
      </c>
      <c r="D6014" s="594" t="s">
        <v>2840</v>
      </c>
      <c r="E6014" s="594" t="s">
        <v>744</v>
      </c>
      <c r="F6014" s="594" t="s">
        <v>7</v>
      </c>
      <c r="G6014" s="596" t="s">
        <v>8</v>
      </c>
      <c r="H6014" s="597">
        <v>107038400</v>
      </c>
    </row>
    <row r="6015" spans="1:8">
      <c r="A6015" s="594" t="s">
        <v>132</v>
      </c>
      <c r="B6015" s="594" t="s">
        <v>1343</v>
      </c>
      <c r="C6015" s="594" t="s">
        <v>276</v>
      </c>
      <c r="D6015" s="594" t="s">
        <v>2840</v>
      </c>
      <c r="E6015" s="594" t="s">
        <v>744</v>
      </c>
      <c r="F6015" s="594" t="s">
        <v>572</v>
      </c>
      <c r="G6015" s="596" t="s">
        <v>2689</v>
      </c>
      <c r="H6015" s="597">
        <v>20390000</v>
      </c>
    </row>
    <row r="6016" spans="1:8">
      <c r="A6016" s="594" t="s">
        <v>132</v>
      </c>
      <c r="B6016" s="594" t="s">
        <v>1343</v>
      </c>
      <c r="C6016" s="594" t="s">
        <v>276</v>
      </c>
      <c r="D6016" s="594" t="s">
        <v>2840</v>
      </c>
      <c r="E6016" s="594" t="s">
        <v>744</v>
      </c>
      <c r="F6016" s="594" t="s">
        <v>746</v>
      </c>
      <c r="G6016" s="596" t="s">
        <v>2690</v>
      </c>
      <c r="H6016" s="597">
        <v>5600000</v>
      </c>
    </row>
    <row r="6017" spans="1:8">
      <c r="A6017" s="594" t="s">
        <v>132</v>
      </c>
      <c r="B6017" s="594" t="s">
        <v>1343</v>
      </c>
      <c r="C6017" s="594" t="s">
        <v>276</v>
      </c>
      <c r="D6017" s="594" t="s">
        <v>2840</v>
      </c>
      <c r="E6017" s="594" t="s">
        <v>744</v>
      </c>
      <c r="F6017" s="594" t="s">
        <v>11</v>
      </c>
      <c r="G6017" s="596" t="s">
        <v>2691</v>
      </c>
      <c r="H6017" s="597">
        <v>57653000</v>
      </c>
    </row>
    <row r="6018" spans="1:8">
      <c r="A6018" s="594" t="s">
        <v>132</v>
      </c>
      <c r="B6018" s="594" t="s">
        <v>1343</v>
      </c>
      <c r="C6018" s="594" t="s">
        <v>276</v>
      </c>
      <c r="D6018" s="594" t="s">
        <v>2840</v>
      </c>
      <c r="E6018" s="594" t="s">
        <v>744</v>
      </c>
      <c r="F6018" s="594" t="s">
        <v>748</v>
      </c>
      <c r="G6018" s="596" t="s">
        <v>35</v>
      </c>
      <c r="H6018" s="597">
        <v>181489600</v>
      </c>
    </row>
    <row r="6019" spans="1:8">
      <c r="A6019" s="594" t="s">
        <v>132</v>
      </c>
      <c r="B6019" s="594" t="s">
        <v>1343</v>
      </c>
      <c r="C6019" s="594" t="s">
        <v>276</v>
      </c>
      <c r="D6019" s="594" t="s">
        <v>2840</v>
      </c>
      <c r="E6019" s="594" t="s">
        <v>2692</v>
      </c>
      <c r="F6019" s="595" t="s">
        <v>411</v>
      </c>
      <c r="G6019" s="596" t="s">
        <v>2693</v>
      </c>
      <c r="H6019" s="597">
        <v>362780000</v>
      </c>
    </row>
    <row r="6020" spans="1:8">
      <c r="A6020" s="594" t="s">
        <v>132</v>
      </c>
      <c r="B6020" s="594" t="s">
        <v>1343</v>
      </c>
      <c r="C6020" s="594" t="s">
        <v>276</v>
      </c>
      <c r="D6020" s="594" t="s">
        <v>2840</v>
      </c>
      <c r="E6020" s="594" t="s">
        <v>2692</v>
      </c>
      <c r="F6020" s="594" t="s">
        <v>2777</v>
      </c>
      <c r="G6020" s="596" t="s">
        <v>2765</v>
      </c>
      <c r="H6020" s="597">
        <v>47600000</v>
      </c>
    </row>
    <row r="6021" spans="1:8">
      <c r="A6021" s="594" t="s">
        <v>132</v>
      </c>
      <c r="B6021" s="594" t="s">
        <v>1343</v>
      </c>
      <c r="C6021" s="594" t="s">
        <v>276</v>
      </c>
      <c r="D6021" s="594" t="s">
        <v>2840</v>
      </c>
      <c r="E6021" s="594" t="s">
        <v>2692</v>
      </c>
      <c r="F6021" s="594" t="s">
        <v>2722</v>
      </c>
      <c r="G6021" s="596" t="s">
        <v>2690</v>
      </c>
      <c r="H6021" s="597">
        <v>65750000</v>
      </c>
    </row>
    <row r="6022" spans="1:8">
      <c r="A6022" s="594" t="s">
        <v>132</v>
      </c>
      <c r="B6022" s="594" t="s">
        <v>1343</v>
      </c>
      <c r="C6022" s="594" t="s">
        <v>276</v>
      </c>
      <c r="D6022" s="594" t="s">
        <v>2840</v>
      </c>
      <c r="E6022" s="594" t="s">
        <v>2692</v>
      </c>
      <c r="F6022" s="594" t="s">
        <v>2694</v>
      </c>
      <c r="G6022" s="596" t="s">
        <v>2689</v>
      </c>
      <c r="H6022" s="597">
        <v>106300000</v>
      </c>
    </row>
    <row r="6023" spans="1:8">
      <c r="A6023" s="594" t="s">
        <v>132</v>
      </c>
      <c r="B6023" s="594" t="s">
        <v>1343</v>
      </c>
      <c r="C6023" s="594" t="s">
        <v>276</v>
      </c>
      <c r="D6023" s="594" t="s">
        <v>2840</v>
      </c>
      <c r="E6023" s="594" t="s">
        <v>2692</v>
      </c>
      <c r="F6023" s="594" t="s">
        <v>2730</v>
      </c>
      <c r="G6023" s="596" t="s">
        <v>2731</v>
      </c>
      <c r="H6023" s="597">
        <v>143130000</v>
      </c>
    </row>
    <row r="6024" spans="1:8">
      <c r="A6024" s="594" t="s">
        <v>132</v>
      </c>
      <c r="B6024" s="594" t="s">
        <v>1343</v>
      </c>
      <c r="C6024" s="594" t="s">
        <v>276</v>
      </c>
      <c r="D6024" s="594" t="s">
        <v>2840</v>
      </c>
      <c r="E6024" s="594" t="s">
        <v>189</v>
      </c>
      <c r="F6024" s="595" t="s">
        <v>411</v>
      </c>
      <c r="G6024" s="596" t="s">
        <v>190</v>
      </c>
      <c r="H6024" s="597">
        <v>1374169500</v>
      </c>
    </row>
    <row r="6025" spans="1:8">
      <c r="A6025" s="594" t="s">
        <v>132</v>
      </c>
      <c r="B6025" s="594" t="s">
        <v>1343</v>
      </c>
      <c r="C6025" s="594" t="s">
        <v>276</v>
      </c>
      <c r="D6025" s="594" t="s">
        <v>2840</v>
      </c>
      <c r="E6025" s="594" t="s">
        <v>189</v>
      </c>
      <c r="F6025" s="594" t="s">
        <v>773</v>
      </c>
      <c r="G6025" s="596" t="s">
        <v>2695</v>
      </c>
      <c r="H6025" s="597">
        <v>252780500</v>
      </c>
    </row>
    <row r="6026" spans="1:8">
      <c r="A6026" s="594" t="s">
        <v>132</v>
      </c>
      <c r="B6026" s="594" t="s">
        <v>1343</v>
      </c>
      <c r="C6026" s="594" t="s">
        <v>276</v>
      </c>
      <c r="D6026" s="594" t="s">
        <v>2840</v>
      </c>
      <c r="E6026" s="594" t="s">
        <v>189</v>
      </c>
      <c r="F6026" s="594" t="s">
        <v>37</v>
      </c>
      <c r="G6026" s="596" t="s">
        <v>2696</v>
      </c>
      <c r="H6026" s="597">
        <v>289914000</v>
      </c>
    </row>
    <row r="6027" spans="1:8">
      <c r="A6027" s="594" t="s">
        <v>132</v>
      </c>
      <c r="B6027" s="594" t="s">
        <v>1343</v>
      </c>
      <c r="C6027" s="594" t="s">
        <v>276</v>
      </c>
      <c r="D6027" s="594" t="s">
        <v>2840</v>
      </c>
      <c r="E6027" s="594" t="s">
        <v>189</v>
      </c>
      <c r="F6027" s="594" t="s">
        <v>192</v>
      </c>
      <c r="G6027" s="596" t="s">
        <v>195</v>
      </c>
      <c r="H6027" s="597">
        <v>831475000</v>
      </c>
    </row>
    <row r="6028" spans="1:8">
      <c r="A6028" s="594" t="s">
        <v>132</v>
      </c>
      <c r="B6028" s="594" t="s">
        <v>1343</v>
      </c>
      <c r="C6028" s="594" t="s">
        <v>276</v>
      </c>
      <c r="D6028" s="594" t="s">
        <v>2840</v>
      </c>
      <c r="E6028" s="594" t="s">
        <v>2697</v>
      </c>
      <c r="F6028" s="595" t="s">
        <v>411</v>
      </c>
      <c r="G6028" s="596" t="s">
        <v>2698</v>
      </c>
      <c r="H6028" s="597">
        <v>30550000</v>
      </c>
    </row>
    <row r="6029" spans="1:8">
      <c r="A6029" s="594" t="s">
        <v>132</v>
      </c>
      <c r="B6029" s="594" t="s">
        <v>1343</v>
      </c>
      <c r="C6029" s="594" t="s">
        <v>276</v>
      </c>
      <c r="D6029" s="594" t="s">
        <v>2840</v>
      </c>
      <c r="E6029" s="594" t="s">
        <v>2697</v>
      </c>
      <c r="F6029" s="594" t="s">
        <v>2699</v>
      </c>
      <c r="G6029" s="596" t="s">
        <v>2700</v>
      </c>
      <c r="H6029" s="597">
        <v>30550000</v>
      </c>
    </row>
    <row r="6030" spans="1:8">
      <c r="A6030" s="594" t="s">
        <v>132</v>
      </c>
      <c r="B6030" s="594" t="s">
        <v>1343</v>
      </c>
      <c r="C6030" s="594" t="s">
        <v>276</v>
      </c>
      <c r="D6030" s="594" t="s">
        <v>2840</v>
      </c>
      <c r="E6030" s="594" t="s">
        <v>194</v>
      </c>
      <c r="F6030" s="595" t="s">
        <v>411</v>
      </c>
      <c r="G6030" s="596" t="s">
        <v>195</v>
      </c>
      <c r="H6030" s="597">
        <v>101462165</v>
      </c>
    </row>
    <row r="6031" spans="1:8">
      <c r="A6031" s="594" t="s">
        <v>132</v>
      </c>
      <c r="B6031" s="594" t="s">
        <v>1343</v>
      </c>
      <c r="C6031" s="594" t="s">
        <v>276</v>
      </c>
      <c r="D6031" s="594" t="s">
        <v>2840</v>
      </c>
      <c r="E6031" s="594" t="s">
        <v>194</v>
      </c>
      <c r="F6031" s="594" t="s">
        <v>198</v>
      </c>
      <c r="G6031" s="596" t="s">
        <v>199</v>
      </c>
      <c r="H6031" s="597">
        <v>74402165</v>
      </c>
    </row>
    <row r="6032" spans="1:8">
      <c r="A6032" s="594" t="s">
        <v>132</v>
      </c>
      <c r="B6032" s="594" t="s">
        <v>1343</v>
      </c>
      <c r="C6032" s="594" t="s">
        <v>276</v>
      </c>
      <c r="D6032" s="594" t="s">
        <v>2840</v>
      </c>
      <c r="E6032" s="594" t="s">
        <v>194</v>
      </c>
      <c r="F6032" s="594" t="s">
        <v>200</v>
      </c>
      <c r="G6032" s="596" t="s">
        <v>201</v>
      </c>
      <c r="H6032" s="597">
        <v>27060000</v>
      </c>
    </row>
    <row r="6033" spans="1:8">
      <c r="A6033" s="594" t="s">
        <v>132</v>
      </c>
      <c r="B6033" s="594" t="s">
        <v>1343</v>
      </c>
      <c r="C6033" s="594" t="s">
        <v>276</v>
      </c>
      <c r="D6033" s="594" t="s">
        <v>2840</v>
      </c>
      <c r="E6033" s="594" t="s">
        <v>573</v>
      </c>
      <c r="F6033" s="595" t="s">
        <v>411</v>
      </c>
      <c r="G6033" s="596" t="s">
        <v>2703</v>
      </c>
      <c r="H6033" s="597">
        <v>10267000</v>
      </c>
    </row>
    <row r="6034" spans="1:8">
      <c r="A6034" s="594" t="s">
        <v>132</v>
      </c>
      <c r="B6034" s="594" t="s">
        <v>1343</v>
      </c>
      <c r="C6034" s="594" t="s">
        <v>276</v>
      </c>
      <c r="D6034" s="594" t="s">
        <v>2840</v>
      </c>
      <c r="E6034" s="594" t="s">
        <v>573</v>
      </c>
      <c r="F6034" s="594" t="s">
        <v>574</v>
      </c>
      <c r="G6034" s="596" t="s">
        <v>2704</v>
      </c>
      <c r="H6034" s="597">
        <v>10267000</v>
      </c>
    </row>
    <row r="6035" spans="1:8">
      <c r="A6035" s="594" t="s">
        <v>132</v>
      </c>
      <c r="B6035" s="594" t="s">
        <v>1343</v>
      </c>
      <c r="C6035" s="594" t="s">
        <v>276</v>
      </c>
      <c r="D6035" s="594" t="s">
        <v>2725</v>
      </c>
      <c r="E6035" s="595" t="s">
        <v>411</v>
      </c>
      <c r="F6035" s="595" t="s">
        <v>411</v>
      </c>
      <c r="G6035" s="596" t="s">
        <v>2726</v>
      </c>
      <c r="H6035" s="597">
        <v>2615000000</v>
      </c>
    </row>
    <row r="6036" spans="1:8">
      <c r="A6036" s="594" t="s">
        <v>132</v>
      </c>
      <c r="B6036" s="594" t="s">
        <v>1343</v>
      </c>
      <c r="C6036" s="594" t="s">
        <v>276</v>
      </c>
      <c r="D6036" s="594" t="s">
        <v>2725</v>
      </c>
      <c r="E6036" s="594" t="s">
        <v>142</v>
      </c>
      <c r="F6036" s="595" t="s">
        <v>411</v>
      </c>
      <c r="G6036" s="596" t="s">
        <v>143</v>
      </c>
      <c r="H6036" s="597">
        <v>590448000</v>
      </c>
    </row>
    <row r="6037" spans="1:8">
      <c r="A6037" s="594" t="s">
        <v>132</v>
      </c>
      <c r="B6037" s="594" t="s">
        <v>1343</v>
      </c>
      <c r="C6037" s="594" t="s">
        <v>276</v>
      </c>
      <c r="D6037" s="594" t="s">
        <v>2725</v>
      </c>
      <c r="E6037" s="594" t="s">
        <v>142</v>
      </c>
      <c r="F6037" s="594" t="s">
        <v>144</v>
      </c>
      <c r="G6037" s="596" t="s">
        <v>2664</v>
      </c>
      <c r="H6037" s="597">
        <v>590448000</v>
      </c>
    </row>
    <row r="6038" spans="1:8">
      <c r="A6038" s="594" t="s">
        <v>132</v>
      </c>
      <c r="B6038" s="594" t="s">
        <v>1343</v>
      </c>
      <c r="C6038" s="594" t="s">
        <v>276</v>
      </c>
      <c r="D6038" s="594" t="s">
        <v>2725</v>
      </c>
      <c r="E6038" s="594" t="s">
        <v>202</v>
      </c>
      <c r="F6038" s="595" t="s">
        <v>411</v>
      </c>
      <c r="G6038" s="596" t="s">
        <v>2719</v>
      </c>
      <c r="H6038" s="597">
        <v>144990000</v>
      </c>
    </row>
    <row r="6039" spans="1:8">
      <c r="A6039" s="594" t="s">
        <v>132</v>
      </c>
      <c r="B6039" s="594" t="s">
        <v>1343</v>
      </c>
      <c r="C6039" s="594" t="s">
        <v>276</v>
      </c>
      <c r="D6039" s="594" t="s">
        <v>2725</v>
      </c>
      <c r="E6039" s="594" t="s">
        <v>202</v>
      </c>
      <c r="F6039" s="594" t="s">
        <v>767</v>
      </c>
      <c r="G6039" s="596" t="s">
        <v>2720</v>
      </c>
      <c r="H6039" s="597">
        <v>144990000</v>
      </c>
    </row>
    <row r="6040" spans="1:8">
      <c r="A6040" s="594" t="s">
        <v>132</v>
      </c>
      <c r="B6040" s="594" t="s">
        <v>1343</v>
      </c>
      <c r="C6040" s="594" t="s">
        <v>276</v>
      </c>
      <c r="D6040" s="594" t="s">
        <v>2725</v>
      </c>
      <c r="E6040" s="594" t="s">
        <v>148</v>
      </c>
      <c r="F6040" s="595" t="s">
        <v>411</v>
      </c>
      <c r="G6040" s="596" t="s">
        <v>149</v>
      </c>
      <c r="H6040" s="597">
        <v>228179500</v>
      </c>
    </row>
    <row r="6041" spans="1:8">
      <c r="A6041" s="594" t="s">
        <v>132</v>
      </c>
      <c r="B6041" s="594" t="s">
        <v>1343</v>
      </c>
      <c r="C6041" s="594" t="s">
        <v>276</v>
      </c>
      <c r="D6041" s="594" t="s">
        <v>2725</v>
      </c>
      <c r="E6041" s="594" t="s">
        <v>148</v>
      </c>
      <c r="F6041" s="594" t="s">
        <v>223</v>
      </c>
      <c r="G6041" s="596" t="s">
        <v>224</v>
      </c>
      <c r="H6041" s="597">
        <v>43578000</v>
      </c>
    </row>
    <row r="6042" spans="1:8">
      <c r="A6042" s="594" t="s">
        <v>132</v>
      </c>
      <c r="B6042" s="594" t="s">
        <v>1343</v>
      </c>
      <c r="C6042" s="594" t="s">
        <v>276</v>
      </c>
      <c r="D6042" s="594" t="s">
        <v>2725</v>
      </c>
      <c r="E6042" s="594" t="s">
        <v>148</v>
      </c>
      <c r="F6042" s="594" t="s">
        <v>603</v>
      </c>
      <c r="G6042" s="596" t="s">
        <v>604</v>
      </c>
      <c r="H6042" s="597">
        <v>42152000</v>
      </c>
    </row>
    <row r="6043" spans="1:8">
      <c r="A6043" s="594" t="s">
        <v>132</v>
      </c>
      <c r="B6043" s="594" t="s">
        <v>1343</v>
      </c>
      <c r="C6043" s="594" t="s">
        <v>276</v>
      </c>
      <c r="D6043" s="594" t="s">
        <v>2725</v>
      </c>
      <c r="E6043" s="594" t="s">
        <v>148</v>
      </c>
      <c r="F6043" s="594" t="s">
        <v>591</v>
      </c>
      <c r="G6043" s="596" t="s">
        <v>592</v>
      </c>
      <c r="H6043" s="597">
        <v>105990000</v>
      </c>
    </row>
    <row r="6044" spans="1:8">
      <c r="A6044" s="594" t="s">
        <v>132</v>
      </c>
      <c r="B6044" s="594" t="s">
        <v>1343</v>
      </c>
      <c r="C6044" s="594" t="s">
        <v>276</v>
      </c>
      <c r="D6044" s="594" t="s">
        <v>2725</v>
      </c>
      <c r="E6044" s="594" t="s">
        <v>148</v>
      </c>
      <c r="F6044" s="594" t="s">
        <v>1075</v>
      </c>
      <c r="G6044" s="596" t="s">
        <v>2666</v>
      </c>
      <c r="H6044" s="597">
        <v>9691500</v>
      </c>
    </row>
    <row r="6045" spans="1:8">
      <c r="A6045" s="594" t="s">
        <v>132</v>
      </c>
      <c r="B6045" s="594" t="s">
        <v>1343</v>
      </c>
      <c r="C6045" s="594" t="s">
        <v>276</v>
      </c>
      <c r="D6045" s="594" t="s">
        <v>2725</v>
      </c>
      <c r="E6045" s="594" t="s">
        <v>148</v>
      </c>
      <c r="F6045" s="594" t="s">
        <v>150</v>
      </c>
      <c r="G6045" s="596" t="s">
        <v>151</v>
      </c>
      <c r="H6045" s="597">
        <v>3228000</v>
      </c>
    </row>
    <row r="6046" spans="1:8">
      <c r="A6046" s="594" t="s">
        <v>132</v>
      </c>
      <c r="B6046" s="594" t="s">
        <v>1343</v>
      </c>
      <c r="C6046" s="594" t="s">
        <v>276</v>
      </c>
      <c r="D6046" s="594" t="s">
        <v>2725</v>
      </c>
      <c r="E6046" s="594" t="s">
        <v>148</v>
      </c>
      <c r="F6046" s="594" t="s">
        <v>457</v>
      </c>
      <c r="G6046" s="596" t="s">
        <v>458</v>
      </c>
      <c r="H6046" s="597">
        <v>10650000</v>
      </c>
    </row>
    <row r="6047" spans="1:8">
      <c r="A6047" s="594" t="s">
        <v>132</v>
      </c>
      <c r="B6047" s="594" t="s">
        <v>1343</v>
      </c>
      <c r="C6047" s="594" t="s">
        <v>276</v>
      </c>
      <c r="D6047" s="594" t="s">
        <v>2725</v>
      </c>
      <c r="E6047" s="594" t="s">
        <v>148</v>
      </c>
      <c r="F6047" s="594" t="s">
        <v>474</v>
      </c>
      <c r="G6047" s="596" t="s">
        <v>2773</v>
      </c>
      <c r="H6047" s="597">
        <v>12890000</v>
      </c>
    </row>
    <row r="6048" spans="1:8">
      <c r="A6048" s="594" t="s">
        <v>132</v>
      </c>
      <c r="B6048" s="594" t="s">
        <v>1343</v>
      </c>
      <c r="C6048" s="594" t="s">
        <v>276</v>
      </c>
      <c r="D6048" s="594" t="s">
        <v>2725</v>
      </c>
      <c r="E6048" s="594" t="s">
        <v>582</v>
      </c>
      <c r="F6048" s="595" t="s">
        <v>411</v>
      </c>
      <c r="G6048" s="596" t="s">
        <v>583</v>
      </c>
      <c r="H6048" s="597">
        <v>7670000</v>
      </c>
    </row>
    <row r="6049" spans="1:8">
      <c r="A6049" s="594" t="s">
        <v>132</v>
      </c>
      <c r="B6049" s="594" t="s">
        <v>1343</v>
      </c>
      <c r="C6049" s="594" t="s">
        <v>276</v>
      </c>
      <c r="D6049" s="594" t="s">
        <v>2725</v>
      </c>
      <c r="E6049" s="594" t="s">
        <v>582</v>
      </c>
      <c r="F6049" s="594" t="s">
        <v>584</v>
      </c>
      <c r="G6049" s="596" t="s">
        <v>2670</v>
      </c>
      <c r="H6049" s="597">
        <v>7670000</v>
      </c>
    </row>
    <row r="6050" spans="1:8">
      <c r="A6050" s="594" t="s">
        <v>132</v>
      </c>
      <c r="B6050" s="594" t="s">
        <v>1343</v>
      </c>
      <c r="C6050" s="594" t="s">
        <v>276</v>
      </c>
      <c r="D6050" s="594" t="s">
        <v>2725</v>
      </c>
      <c r="E6050" s="594" t="s">
        <v>152</v>
      </c>
      <c r="F6050" s="595" t="s">
        <v>411</v>
      </c>
      <c r="G6050" s="596" t="s">
        <v>153</v>
      </c>
      <c r="H6050" s="597">
        <v>77181500</v>
      </c>
    </row>
    <row r="6051" spans="1:8">
      <c r="A6051" s="594" t="s">
        <v>132</v>
      </c>
      <c r="B6051" s="594" t="s">
        <v>1343</v>
      </c>
      <c r="C6051" s="594" t="s">
        <v>276</v>
      </c>
      <c r="D6051" s="594" t="s">
        <v>2725</v>
      </c>
      <c r="E6051" s="594" t="s">
        <v>152</v>
      </c>
      <c r="F6051" s="594" t="s">
        <v>606</v>
      </c>
      <c r="G6051" s="596" t="s">
        <v>195</v>
      </c>
      <c r="H6051" s="597">
        <v>77181500</v>
      </c>
    </row>
    <row r="6052" spans="1:8">
      <c r="A6052" s="594" t="s">
        <v>132</v>
      </c>
      <c r="B6052" s="594" t="s">
        <v>1343</v>
      </c>
      <c r="C6052" s="594" t="s">
        <v>276</v>
      </c>
      <c r="D6052" s="594" t="s">
        <v>2725</v>
      </c>
      <c r="E6052" s="594" t="s">
        <v>156</v>
      </c>
      <c r="F6052" s="595" t="s">
        <v>411</v>
      </c>
      <c r="G6052" s="596" t="s">
        <v>514</v>
      </c>
      <c r="H6052" s="597">
        <v>182318000</v>
      </c>
    </row>
    <row r="6053" spans="1:8">
      <c r="A6053" s="594" t="s">
        <v>132</v>
      </c>
      <c r="B6053" s="594" t="s">
        <v>1343</v>
      </c>
      <c r="C6053" s="594" t="s">
        <v>276</v>
      </c>
      <c r="D6053" s="594" t="s">
        <v>2725</v>
      </c>
      <c r="E6053" s="594" t="s">
        <v>156</v>
      </c>
      <c r="F6053" s="594" t="s">
        <v>157</v>
      </c>
      <c r="G6053" s="596" t="s">
        <v>158</v>
      </c>
      <c r="H6053" s="597">
        <v>136473000</v>
      </c>
    </row>
    <row r="6054" spans="1:8">
      <c r="A6054" s="594" t="s">
        <v>132</v>
      </c>
      <c r="B6054" s="594" t="s">
        <v>1343</v>
      </c>
      <c r="C6054" s="594" t="s">
        <v>276</v>
      </c>
      <c r="D6054" s="594" t="s">
        <v>2725</v>
      </c>
      <c r="E6054" s="594" t="s">
        <v>156</v>
      </c>
      <c r="F6054" s="594" t="s">
        <v>159</v>
      </c>
      <c r="G6054" s="596" t="s">
        <v>160</v>
      </c>
      <c r="H6054" s="597">
        <v>23216000</v>
      </c>
    </row>
    <row r="6055" spans="1:8">
      <c r="A6055" s="594" t="s">
        <v>132</v>
      </c>
      <c r="B6055" s="594" t="s">
        <v>1343</v>
      </c>
      <c r="C6055" s="594" t="s">
        <v>276</v>
      </c>
      <c r="D6055" s="594" t="s">
        <v>2725</v>
      </c>
      <c r="E6055" s="594" t="s">
        <v>156</v>
      </c>
      <c r="F6055" s="594" t="s">
        <v>161</v>
      </c>
      <c r="G6055" s="596" t="s">
        <v>162</v>
      </c>
      <c r="H6055" s="597">
        <v>15656000</v>
      </c>
    </row>
    <row r="6056" spans="1:8">
      <c r="A6056" s="594" t="s">
        <v>132</v>
      </c>
      <c r="B6056" s="594" t="s">
        <v>1343</v>
      </c>
      <c r="C6056" s="594" t="s">
        <v>276</v>
      </c>
      <c r="D6056" s="594" t="s">
        <v>2725</v>
      </c>
      <c r="E6056" s="594" t="s">
        <v>156</v>
      </c>
      <c r="F6056" s="594" t="s">
        <v>1</v>
      </c>
      <c r="G6056" s="596" t="s">
        <v>2</v>
      </c>
      <c r="H6056" s="597">
        <v>6973000</v>
      </c>
    </row>
    <row r="6057" spans="1:8">
      <c r="A6057" s="594" t="s">
        <v>132</v>
      </c>
      <c r="B6057" s="594" t="s">
        <v>1343</v>
      </c>
      <c r="C6057" s="594" t="s">
        <v>276</v>
      </c>
      <c r="D6057" s="594" t="s">
        <v>2725</v>
      </c>
      <c r="E6057" s="594" t="s">
        <v>163</v>
      </c>
      <c r="F6057" s="595" t="s">
        <v>411</v>
      </c>
      <c r="G6057" s="596" t="s">
        <v>164</v>
      </c>
      <c r="H6057" s="597">
        <v>108016000</v>
      </c>
    </row>
    <row r="6058" spans="1:8">
      <c r="A6058" s="594" t="s">
        <v>132</v>
      </c>
      <c r="B6058" s="594" t="s">
        <v>1343</v>
      </c>
      <c r="C6058" s="594" t="s">
        <v>276</v>
      </c>
      <c r="D6058" s="594" t="s">
        <v>2725</v>
      </c>
      <c r="E6058" s="594" t="s">
        <v>163</v>
      </c>
      <c r="F6058" s="594" t="s">
        <v>1060</v>
      </c>
      <c r="G6058" s="596" t="s">
        <v>2672</v>
      </c>
      <c r="H6058" s="597">
        <v>108016000</v>
      </c>
    </row>
    <row r="6059" spans="1:8">
      <c r="A6059" s="594" t="s">
        <v>132</v>
      </c>
      <c r="B6059" s="594" t="s">
        <v>1343</v>
      </c>
      <c r="C6059" s="594" t="s">
        <v>276</v>
      </c>
      <c r="D6059" s="594" t="s">
        <v>2725</v>
      </c>
      <c r="E6059" s="594" t="s">
        <v>167</v>
      </c>
      <c r="F6059" s="595" t="s">
        <v>411</v>
      </c>
      <c r="G6059" s="596" t="s">
        <v>168</v>
      </c>
      <c r="H6059" s="597">
        <v>100960500</v>
      </c>
    </row>
    <row r="6060" spans="1:8">
      <c r="A6060" s="594" t="s">
        <v>132</v>
      </c>
      <c r="B6060" s="594" t="s">
        <v>1343</v>
      </c>
      <c r="C6060" s="594" t="s">
        <v>276</v>
      </c>
      <c r="D6060" s="594" t="s">
        <v>2725</v>
      </c>
      <c r="E6060" s="594" t="s">
        <v>167</v>
      </c>
      <c r="F6060" s="594" t="s">
        <v>228</v>
      </c>
      <c r="G6060" s="596" t="s">
        <v>2673</v>
      </c>
      <c r="H6060" s="597">
        <v>37495500</v>
      </c>
    </row>
    <row r="6061" spans="1:8">
      <c r="A6061" s="594" t="s">
        <v>132</v>
      </c>
      <c r="B6061" s="594" t="s">
        <v>1343</v>
      </c>
      <c r="C6061" s="594" t="s">
        <v>276</v>
      </c>
      <c r="D6061" s="594" t="s">
        <v>2725</v>
      </c>
      <c r="E6061" s="594" t="s">
        <v>167</v>
      </c>
      <c r="F6061" s="594" t="s">
        <v>169</v>
      </c>
      <c r="G6061" s="596" t="s">
        <v>2674</v>
      </c>
      <c r="H6061" s="597">
        <v>12264500</v>
      </c>
    </row>
    <row r="6062" spans="1:8">
      <c r="A6062" s="594" t="s">
        <v>132</v>
      </c>
      <c r="B6062" s="594" t="s">
        <v>1343</v>
      </c>
      <c r="C6062" s="594" t="s">
        <v>276</v>
      </c>
      <c r="D6062" s="594" t="s">
        <v>2725</v>
      </c>
      <c r="E6062" s="594" t="s">
        <v>167</v>
      </c>
      <c r="F6062" s="594" t="s">
        <v>230</v>
      </c>
      <c r="G6062" s="596" t="s">
        <v>2675</v>
      </c>
      <c r="H6062" s="597">
        <v>46480500</v>
      </c>
    </row>
    <row r="6063" spans="1:8">
      <c r="A6063" s="594" t="s">
        <v>132</v>
      </c>
      <c r="B6063" s="594" t="s">
        <v>1343</v>
      </c>
      <c r="C6063" s="594" t="s">
        <v>276</v>
      </c>
      <c r="D6063" s="594" t="s">
        <v>2725</v>
      </c>
      <c r="E6063" s="594" t="s">
        <v>167</v>
      </c>
      <c r="F6063" s="594" t="s">
        <v>214</v>
      </c>
      <c r="G6063" s="596" t="s">
        <v>2676</v>
      </c>
      <c r="H6063" s="597">
        <v>1860000</v>
      </c>
    </row>
    <row r="6064" spans="1:8">
      <c r="A6064" s="594" t="s">
        <v>132</v>
      </c>
      <c r="B6064" s="594" t="s">
        <v>1343</v>
      </c>
      <c r="C6064" s="594" t="s">
        <v>276</v>
      </c>
      <c r="D6064" s="594" t="s">
        <v>2725</v>
      </c>
      <c r="E6064" s="594" t="s">
        <v>167</v>
      </c>
      <c r="F6064" s="594" t="s">
        <v>232</v>
      </c>
      <c r="G6064" s="596" t="s">
        <v>195</v>
      </c>
      <c r="H6064" s="597">
        <v>2860000</v>
      </c>
    </row>
    <row r="6065" spans="1:8">
      <c r="A6065" s="594" t="s">
        <v>132</v>
      </c>
      <c r="B6065" s="594" t="s">
        <v>1343</v>
      </c>
      <c r="C6065" s="594" t="s">
        <v>276</v>
      </c>
      <c r="D6065" s="594" t="s">
        <v>2725</v>
      </c>
      <c r="E6065" s="594" t="s">
        <v>171</v>
      </c>
      <c r="F6065" s="595" t="s">
        <v>411</v>
      </c>
      <c r="G6065" s="596" t="s">
        <v>2677</v>
      </c>
      <c r="H6065" s="597">
        <v>50988000</v>
      </c>
    </row>
    <row r="6066" spans="1:8">
      <c r="A6066" s="594" t="s">
        <v>132</v>
      </c>
      <c r="B6066" s="594" t="s">
        <v>1343</v>
      </c>
      <c r="C6066" s="594" t="s">
        <v>276</v>
      </c>
      <c r="D6066" s="594" t="s">
        <v>2725</v>
      </c>
      <c r="E6066" s="594" t="s">
        <v>171</v>
      </c>
      <c r="F6066" s="594" t="s">
        <v>173</v>
      </c>
      <c r="G6066" s="596" t="s">
        <v>174</v>
      </c>
      <c r="H6066" s="597">
        <v>10150000</v>
      </c>
    </row>
    <row r="6067" spans="1:8">
      <c r="A6067" s="594" t="s">
        <v>132</v>
      </c>
      <c r="B6067" s="594" t="s">
        <v>1343</v>
      </c>
      <c r="C6067" s="594" t="s">
        <v>276</v>
      </c>
      <c r="D6067" s="594" t="s">
        <v>2725</v>
      </c>
      <c r="E6067" s="594" t="s">
        <v>171</v>
      </c>
      <c r="F6067" s="594" t="s">
        <v>216</v>
      </c>
      <c r="G6067" s="596" t="s">
        <v>217</v>
      </c>
      <c r="H6067" s="597">
        <v>33158000</v>
      </c>
    </row>
    <row r="6068" spans="1:8">
      <c r="A6068" s="594" t="s">
        <v>132</v>
      </c>
      <c r="B6068" s="594" t="s">
        <v>1343</v>
      </c>
      <c r="C6068" s="594" t="s">
        <v>276</v>
      </c>
      <c r="D6068" s="594" t="s">
        <v>2725</v>
      </c>
      <c r="E6068" s="594" t="s">
        <v>171</v>
      </c>
      <c r="F6068" s="594" t="s">
        <v>5</v>
      </c>
      <c r="G6068" s="596" t="s">
        <v>2678</v>
      </c>
      <c r="H6068" s="597">
        <v>1400000</v>
      </c>
    </row>
    <row r="6069" spans="1:8">
      <c r="A6069" s="594" t="s">
        <v>132</v>
      </c>
      <c r="B6069" s="594" t="s">
        <v>1343</v>
      </c>
      <c r="C6069" s="594" t="s">
        <v>276</v>
      </c>
      <c r="D6069" s="594" t="s">
        <v>2725</v>
      </c>
      <c r="E6069" s="594" t="s">
        <v>171</v>
      </c>
      <c r="F6069" s="594" t="s">
        <v>175</v>
      </c>
      <c r="G6069" s="596" t="s">
        <v>176</v>
      </c>
      <c r="H6069" s="597">
        <v>6280000</v>
      </c>
    </row>
    <row r="6070" spans="1:8">
      <c r="A6070" s="594" t="s">
        <v>132</v>
      </c>
      <c r="B6070" s="594" t="s">
        <v>1343</v>
      </c>
      <c r="C6070" s="594" t="s">
        <v>276</v>
      </c>
      <c r="D6070" s="594" t="s">
        <v>2725</v>
      </c>
      <c r="E6070" s="594" t="s">
        <v>177</v>
      </c>
      <c r="F6070" s="595" t="s">
        <v>411</v>
      </c>
      <c r="G6070" s="596" t="s">
        <v>178</v>
      </c>
      <c r="H6070" s="597">
        <v>32892500</v>
      </c>
    </row>
    <row r="6071" spans="1:8">
      <c r="A6071" s="594" t="s">
        <v>132</v>
      </c>
      <c r="B6071" s="594" t="s">
        <v>1343</v>
      </c>
      <c r="C6071" s="594" t="s">
        <v>276</v>
      </c>
      <c r="D6071" s="594" t="s">
        <v>2725</v>
      </c>
      <c r="E6071" s="594" t="s">
        <v>177</v>
      </c>
      <c r="F6071" s="594" t="s">
        <v>179</v>
      </c>
      <c r="G6071" s="596" t="s">
        <v>2679</v>
      </c>
      <c r="H6071" s="597">
        <v>569500</v>
      </c>
    </row>
    <row r="6072" spans="1:8">
      <c r="A6072" s="594" t="s">
        <v>132</v>
      </c>
      <c r="B6072" s="594" t="s">
        <v>1343</v>
      </c>
      <c r="C6072" s="594" t="s">
        <v>276</v>
      </c>
      <c r="D6072" s="594" t="s">
        <v>2725</v>
      </c>
      <c r="E6072" s="594" t="s">
        <v>177</v>
      </c>
      <c r="F6072" s="594" t="s">
        <v>181</v>
      </c>
      <c r="G6072" s="596" t="s">
        <v>182</v>
      </c>
      <c r="H6072" s="597">
        <v>1160000</v>
      </c>
    </row>
    <row r="6073" spans="1:8">
      <c r="A6073" s="594" t="s">
        <v>132</v>
      </c>
      <c r="B6073" s="594" t="s">
        <v>1343</v>
      </c>
      <c r="C6073" s="594" t="s">
        <v>276</v>
      </c>
      <c r="D6073" s="594" t="s">
        <v>2725</v>
      </c>
      <c r="E6073" s="594" t="s">
        <v>177</v>
      </c>
      <c r="F6073" s="594" t="s">
        <v>1290</v>
      </c>
      <c r="G6073" s="596" t="s">
        <v>2721</v>
      </c>
      <c r="H6073" s="597">
        <v>17245000</v>
      </c>
    </row>
    <row r="6074" spans="1:8">
      <c r="A6074" s="594" t="s">
        <v>132</v>
      </c>
      <c r="B6074" s="594" t="s">
        <v>1343</v>
      </c>
      <c r="C6074" s="594" t="s">
        <v>276</v>
      </c>
      <c r="D6074" s="594" t="s">
        <v>2725</v>
      </c>
      <c r="E6074" s="594" t="s">
        <v>177</v>
      </c>
      <c r="F6074" s="594" t="s">
        <v>441</v>
      </c>
      <c r="G6074" s="596" t="s">
        <v>2728</v>
      </c>
      <c r="H6074" s="597">
        <v>5000000</v>
      </c>
    </row>
    <row r="6075" spans="1:8">
      <c r="A6075" s="594" t="s">
        <v>132</v>
      </c>
      <c r="B6075" s="594" t="s">
        <v>1343</v>
      </c>
      <c r="C6075" s="594" t="s">
        <v>276</v>
      </c>
      <c r="D6075" s="594" t="s">
        <v>2725</v>
      </c>
      <c r="E6075" s="594" t="s">
        <v>177</v>
      </c>
      <c r="F6075" s="594" t="s">
        <v>1297</v>
      </c>
      <c r="G6075" s="596" t="s">
        <v>2680</v>
      </c>
      <c r="H6075" s="597">
        <v>4918000</v>
      </c>
    </row>
    <row r="6076" spans="1:8">
      <c r="A6076" s="594" t="s">
        <v>132</v>
      </c>
      <c r="B6076" s="594" t="s">
        <v>1343</v>
      </c>
      <c r="C6076" s="594" t="s">
        <v>276</v>
      </c>
      <c r="D6076" s="594" t="s">
        <v>2725</v>
      </c>
      <c r="E6076" s="594" t="s">
        <v>177</v>
      </c>
      <c r="F6076" s="594" t="s">
        <v>237</v>
      </c>
      <c r="G6076" s="596" t="s">
        <v>2681</v>
      </c>
      <c r="H6076" s="597">
        <v>4000000</v>
      </c>
    </row>
    <row r="6077" spans="1:8">
      <c r="A6077" s="594" t="s">
        <v>132</v>
      </c>
      <c r="B6077" s="594" t="s">
        <v>1343</v>
      </c>
      <c r="C6077" s="594" t="s">
        <v>276</v>
      </c>
      <c r="D6077" s="594" t="s">
        <v>2725</v>
      </c>
      <c r="E6077" s="594" t="s">
        <v>240</v>
      </c>
      <c r="F6077" s="595" t="s">
        <v>411</v>
      </c>
      <c r="G6077" s="596" t="s">
        <v>241</v>
      </c>
      <c r="H6077" s="597">
        <v>50100000</v>
      </c>
    </row>
    <row r="6078" spans="1:8">
      <c r="A6078" s="594" t="s">
        <v>132</v>
      </c>
      <c r="B6078" s="594" t="s">
        <v>1343</v>
      </c>
      <c r="C6078" s="594" t="s">
        <v>276</v>
      </c>
      <c r="D6078" s="594" t="s">
        <v>2725</v>
      </c>
      <c r="E6078" s="594" t="s">
        <v>240</v>
      </c>
      <c r="F6078" s="594" t="s">
        <v>242</v>
      </c>
      <c r="G6078" s="596" t="s">
        <v>243</v>
      </c>
      <c r="H6078" s="597">
        <v>100000</v>
      </c>
    </row>
    <row r="6079" spans="1:8">
      <c r="A6079" s="594" t="s">
        <v>132</v>
      </c>
      <c r="B6079" s="594" t="s">
        <v>1343</v>
      </c>
      <c r="C6079" s="594" t="s">
        <v>276</v>
      </c>
      <c r="D6079" s="594" t="s">
        <v>2725</v>
      </c>
      <c r="E6079" s="594" t="s">
        <v>240</v>
      </c>
      <c r="F6079" s="594" t="s">
        <v>730</v>
      </c>
      <c r="G6079" s="596" t="s">
        <v>186</v>
      </c>
      <c r="H6079" s="597">
        <v>16900000</v>
      </c>
    </row>
    <row r="6080" spans="1:8">
      <c r="A6080" s="594" t="s">
        <v>132</v>
      </c>
      <c r="B6080" s="594" t="s">
        <v>1343</v>
      </c>
      <c r="C6080" s="594" t="s">
        <v>276</v>
      </c>
      <c r="D6080" s="594" t="s">
        <v>2725</v>
      </c>
      <c r="E6080" s="594" t="s">
        <v>240</v>
      </c>
      <c r="F6080" s="594" t="s">
        <v>731</v>
      </c>
      <c r="G6080" s="596" t="s">
        <v>732</v>
      </c>
      <c r="H6080" s="597">
        <v>2000000</v>
      </c>
    </row>
    <row r="6081" spans="1:8">
      <c r="A6081" s="594" t="s">
        <v>132</v>
      </c>
      <c r="B6081" s="594" t="s">
        <v>1343</v>
      </c>
      <c r="C6081" s="594" t="s">
        <v>276</v>
      </c>
      <c r="D6081" s="594" t="s">
        <v>2725</v>
      </c>
      <c r="E6081" s="594" t="s">
        <v>240</v>
      </c>
      <c r="F6081" s="594" t="s">
        <v>733</v>
      </c>
      <c r="G6081" s="596" t="s">
        <v>734</v>
      </c>
      <c r="H6081" s="597">
        <v>24360000</v>
      </c>
    </row>
    <row r="6082" spans="1:8">
      <c r="A6082" s="594" t="s">
        <v>132</v>
      </c>
      <c r="B6082" s="594" t="s">
        <v>1343</v>
      </c>
      <c r="C6082" s="594" t="s">
        <v>276</v>
      </c>
      <c r="D6082" s="594" t="s">
        <v>2725</v>
      </c>
      <c r="E6082" s="594" t="s">
        <v>240</v>
      </c>
      <c r="F6082" s="594" t="s">
        <v>735</v>
      </c>
      <c r="G6082" s="596" t="s">
        <v>193</v>
      </c>
      <c r="H6082" s="597">
        <v>6740000</v>
      </c>
    </row>
    <row r="6083" spans="1:8">
      <c r="A6083" s="594" t="s">
        <v>132</v>
      </c>
      <c r="B6083" s="594" t="s">
        <v>1343</v>
      </c>
      <c r="C6083" s="594" t="s">
        <v>276</v>
      </c>
      <c r="D6083" s="594" t="s">
        <v>2725</v>
      </c>
      <c r="E6083" s="594" t="s">
        <v>183</v>
      </c>
      <c r="F6083" s="595" t="s">
        <v>411</v>
      </c>
      <c r="G6083" s="596" t="s">
        <v>184</v>
      </c>
      <c r="H6083" s="597">
        <v>29829000</v>
      </c>
    </row>
    <row r="6084" spans="1:8">
      <c r="A6084" s="594" t="s">
        <v>132</v>
      </c>
      <c r="B6084" s="594" t="s">
        <v>1343</v>
      </c>
      <c r="C6084" s="594" t="s">
        <v>276</v>
      </c>
      <c r="D6084" s="594" t="s">
        <v>2725</v>
      </c>
      <c r="E6084" s="594" t="s">
        <v>183</v>
      </c>
      <c r="F6084" s="594" t="s">
        <v>587</v>
      </c>
      <c r="G6084" s="596" t="s">
        <v>588</v>
      </c>
      <c r="H6084" s="597">
        <v>10479000</v>
      </c>
    </row>
    <row r="6085" spans="1:8">
      <c r="A6085" s="594" t="s">
        <v>132</v>
      </c>
      <c r="B6085" s="594" t="s">
        <v>1343</v>
      </c>
      <c r="C6085" s="594" t="s">
        <v>276</v>
      </c>
      <c r="D6085" s="594" t="s">
        <v>2725</v>
      </c>
      <c r="E6085" s="594" t="s">
        <v>183</v>
      </c>
      <c r="F6085" s="594" t="s">
        <v>736</v>
      </c>
      <c r="G6085" s="596" t="s">
        <v>737</v>
      </c>
      <c r="H6085" s="597">
        <v>6300000</v>
      </c>
    </row>
    <row r="6086" spans="1:8">
      <c r="A6086" s="594" t="s">
        <v>132</v>
      </c>
      <c r="B6086" s="594" t="s">
        <v>1343</v>
      </c>
      <c r="C6086" s="594" t="s">
        <v>276</v>
      </c>
      <c r="D6086" s="594" t="s">
        <v>2725</v>
      </c>
      <c r="E6086" s="594" t="s">
        <v>183</v>
      </c>
      <c r="F6086" s="594" t="s">
        <v>185</v>
      </c>
      <c r="G6086" s="596" t="s">
        <v>186</v>
      </c>
      <c r="H6086" s="597">
        <v>2350000</v>
      </c>
    </row>
    <row r="6087" spans="1:8">
      <c r="A6087" s="594" t="s">
        <v>132</v>
      </c>
      <c r="B6087" s="594" t="s">
        <v>1343</v>
      </c>
      <c r="C6087" s="594" t="s">
        <v>276</v>
      </c>
      <c r="D6087" s="594" t="s">
        <v>2725</v>
      </c>
      <c r="E6087" s="594" t="s">
        <v>183</v>
      </c>
      <c r="F6087" s="594" t="s">
        <v>187</v>
      </c>
      <c r="G6087" s="596" t="s">
        <v>2683</v>
      </c>
      <c r="H6087" s="597">
        <v>10700000</v>
      </c>
    </row>
    <row r="6088" spans="1:8">
      <c r="A6088" s="594" t="s">
        <v>132</v>
      </c>
      <c r="B6088" s="594" t="s">
        <v>1343</v>
      </c>
      <c r="C6088" s="594" t="s">
        <v>276</v>
      </c>
      <c r="D6088" s="594" t="s">
        <v>2725</v>
      </c>
      <c r="E6088" s="594" t="s">
        <v>738</v>
      </c>
      <c r="F6088" s="595" t="s">
        <v>411</v>
      </c>
      <c r="G6088" s="596" t="s">
        <v>739</v>
      </c>
      <c r="H6088" s="597">
        <v>111900000</v>
      </c>
    </row>
    <row r="6089" spans="1:8">
      <c r="A6089" s="594" t="s">
        <v>132</v>
      </c>
      <c r="B6089" s="594" t="s">
        <v>1343</v>
      </c>
      <c r="C6089" s="594" t="s">
        <v>276</v>
      </c>
      <c r="D6089" s="594" t="s">
        <v>2725</v>
      </c>
      <c r="E6089" s="594" t="s">
        <v>738</v>
      </c>
      <c r="F6089" s="594" t="s">
        <v>296</v>
      </c>
      <c r="G6089" s="596" t="s">
        <v>297</v>
      </c>
      <c r="H6089" s="597">
        <v>1000000</v>
      </c>
    </row>
    <row r="6090" spans="1:8">
      <c r="A6090" s="594" t="s">
        <v>132</v>
      </c>
      <c r="B6090" s="594" t="s">
        <v>1343</v>
      </c>
      <c r="C6090" s="594" t="s">
        <v>276</v>
      </c>
      <c r="D6090" s="594" t="s">
        <v>2725</v>
      </c>
      <c r="E6090" s="594" t="s">
        <v>738</v>
      </c>
      <c r="F6090" s="594" t="s">
        <v>742</v>
      </c>
      <c r="G6090" s="596" t="s">
        <v>743</v>
      </c>
      <c r="H6090" s="597">
        <v>110900000</v>
      </c>
    </row>
    <row r="6091" spans="1:8">
      <c r="A6091" s="594" t="s">
        <v>132</v>
      </c>
      <c r="B6091" s="594" t="s">
        <v>1343</v>
      </c>
      <c r="C6091" s="594" t="s">
        <v>276</v>
      </c>
      <c r="D6091" s="594" t="s">
        <v>2725</v>
      </c>
      <c r="E6091" s="594" t="s">
        <v>744</v>
      </c>
      <c r="F6091" s="595" t="s">
        <v>411</v>
      </c>
      <c r="G6091" s="596" t="s">
        <v>2686</v>
      </c>
      <c r="H6091" s="597">
        <v>126951000</v>
      </c>
    </row>
    <row r="6092" spans="1:8">
      <c r="A6092" s="594" t="s">
        <v>132</v>
      </c>
      <c r="B6092" s="594" t="s">
        <v>1343</v>
      </c>
      <c r="C6092" s="594" t="s">
        <v>276</v>
      </c>
      <c r="D6092" s="594" t="s">
        <v>2725</v>
      </c>
      <c r="E6092" s="594" t="s">
        <v>744</v>
      </c>
      <c r="F6092" s="594" t="s">
        <v>745</v>
      </c>
      <c r="G6092" s="596" t="s">
        <v>2687</v>
      </c>
      <c r="H6092" s="597">
        <v>95265000</v>
      </c>
    </row>
    <row r="6093" spans="1:8">
      <c r="A6093" s="594" t="s">
        <v>132</v>
      </c>
      <c r="B6093" s="594" t="s">
        <v>1343</v>
      </c>
      <c r="C6093" s="594" t="s">
        <v>276</v>
      </c>
      <c r="D6093" s="594" t="s">
        <v>2725</v>
      </c>
      <c r="E6093" s="594" t="s">
        <v>744</v>
      </c>
      <c r="F6093" s="594" t="s">
        <v>286</v>
      </c>
      <c r="G6093" s="596" t="s">
        <v>2688</v>
      </c>
      <c r="H6093" s="597">
        <v>21960000</v>
      </c>
    </row>
    <row r="6094" spans="1:8">
      <c r="A6094" s="594" t="s">
        <v>132</v>
      </c>
      <c r="B6094" s="594" t="s">
        <v>1343</v>
      </c>
      <c r="C6094" s="594" t="s">
        <v>276</v>
      </c>
      <c r="D6094" s="594" t="s">
        <v>2725</v>
      </c>
      <c r="E6094" s="594" t="s">
        <v>744</v>
      </c>
      <c r="F6094" s="594" t="s">
        <v>572</v>
      </c>
      <c r="G6094" s="596" t="s">
        <v>2689</v>
      </c>
      <c r="H6094" s="597">
        <v>5398000</v>
      </c>
    </row>
    <row r="6095" spans="1:8">
      <c r="A6095" s="594" t="s">
        <v>132</v>
      </c>
      <c r="B6095" s="594" t="s">
        <v>1343</v>
      </c>
      <c r="C6095" s="594" t="s">
        <v>276</v>
      </c>
      <c r="D6095" s="594" t="s">
        <v>2725</v>
      </c>
      <c r="E6095" s="594" t="s">
        <v>744</v>
      </c>
      <c r="F6095" s="594" t="s">
        <v>746</v>
      </c>
      <c r="G6095" s="596" t="s">
        <v>2690</v>
      </c>
      <c r="H6095" s="597">
        <v>2486000</v>
      </c>
    </row>
    <row r="6096" spans="1:8">
      <c r="A6096" s="594" t="s">
        <v>132</v>
      </c>
      <c r="B6096" s="594" t="s">
        <v>1343</v>
      </c>
      <c r="C6096" s="594" t="s">
        <v>276</v>
      </c>
      <c r="D6096" s="594" t="s">
        <v>2725</v>
      </c>
      <c r="E6096" s="594" t="s">
        <v>744</v>
      </c>
      <c r="F6096" s="594" t="s">
        <v>11</v>
      </c>
      <c r="G6096" s="596" t="s">
        <v>2691</v>
      </c>
      <c r="H6096" s="597">
        <v>992000</v>
      </c>
    </row>
    <row r="6097" spans="1:8">
      <c r="A6097" s="594" t="s">
        <v>132</v>
      </c>
      <c r="B6097" s="594" t="s">
        <v>1343</v>
      </c>
      <c r="C6097" s="594" t="s">
        <v>276</v>
      </c>
      <c r="D6097" s="594" t="s">
        <v>2725</v>
      </c>
      <c r="E6097" s="594" t="s">
        <v>744</v>
      </c>
      <c r="F6097" s="594" t="s">
        <v>748</v>
      </c>
      <c r="G6097" s="596" t="s">
        <v>35</v>
      </c>
      <c r="H6097" s="597">
        <v>850000</v>
      </c>
    </row>
    <row r="6098" spans="1:8">
      <c r="A6098" s="594" t="s">
        <v>132</v>
      </c>
      <c r="B6098" s="594" t="s">
        <v>1343</v>
      </c>
      <c r="C6098" s="594" t="s">
        <v>276</v>
      </c>
      <c r="D6098" s="594" t="s">
        <v>2725</v>
      </c>
      <c r="E6098" s="594" t="s">
        <v>2692</v>
      </c>
      <c r="F6098" s="595" t="s">
        <v>411</v>
      </c>
      <c r="G6098" s="596" t="s">
        <v>2693</v>
      </c>
      <c r="H6098" s="597">
        <v>8890000</v>
      </c>
    </row>
    <row r="6099" spans="1:8">
      <c r="A6099" s="594" t="s">
        <v>132</v>
      </c>
      <c r="B6099" s="594" t="s">
        <v>1343</v>
      </c>
      <c r="C6099" s="594" t="s">
        <v>276</v>
      </c>
      <c r="D6099" s="594" t="s">
        <v>2725</v>
      </c>
      <c r="E6099" s="594" t="s">
        <v>2692</v>
      </c>
      <c r="F6099" s="594" t="s">
        <v>2722</v>
      </c>
      <c r="G6099" s="596" t="s">
        <v>2690</v>
      </c>
      <c r="H6099" s="597">
        <v>8890000</v>
      </c>
    </row>
    <row r="6100" spans="1:8">
      <c r="A6100" s="594" t="s">
        <v>132</v>
      </c>
      <c r="B6100" s="594" t="s">
        <v>1343</v>
      </c>
      <c r="C6100" s="594" t="s">
        <v>276</v>
      </c>
      <c r="D6100" s="594" t="s">
        <v>2725</v>
      </c>
      <c r="E6100" s="594" t="s">
        <v>189</v>
      </c>
      <c r="F6100" s="595" t="s">
        <v>411</v>
      </c>
      <c r="G6100" s="596" t="s">
        <v>190</v>
      </c>
      <c r="H6100" s="597">
        <v>57362000</v>
      </c>
    </row>
    <row r="6101" spans="1:8">
      <c r="A6101" s="594" t="s">
        <v>132</v>
      </c>
      <c r="B6101" s="594" t="s">
        <v>1343</v>
      </c>
      <c r="C6101" s="594" t="s">
        <v>276</v>
      </c>
      <c r="D6101" s="594" t="s">
        <v>2725</v>
      </c>
      <c r="E6101" s="594" t="s">
        <v>189</v>
      </c>
      <c r="F6101" s="594" t="s">
        <v>13</v>
      </c>
      <c r="G6101" s="596" t="s">
        <v>2732</v>
      </c>
      <c r="H6101" s="597">
        <v>40000000</v>
      </c>
    </row>
    <row r="6102" spans="1:8">
      <c r="A6102" s="594" t="s">
        <v>132</v>
      </c>
      <c r="B6102" s="594" t="s">
        <v>1343</v>
      </c>
      <c r="C6102" s="594" t="s">
        <v>276</v>
      </c>
      <c r="D6102" s="594" t="s">
        <v>2725</v>
      </c>
      <c r="E6102" s="594" t="s">
        <v>189</v>
      </c>
      <c r="F6102" s="594" t="s">
        <v>192</v>
      </c>
      <c r="G6102" s="596" t="s">
        <v>195</v>
      </c>
      <c r="H6102" s="597">
        <v>17362000</v>
      </c>
    </row>
    <row r="6103" spans="1:8">
      <c r="A6103" s="594" t="s">
        <v>132</v>
      </c>
      <c r="B6103" s="594" t="s">
        <v>1343</v>
      </c>
      <c r="C6103" s="594" t="s">
        <v>276</v>
      </c>
      <c r="D6103" s="594" t="s">
        <v>2725</v>
      </c>
      <c r="E6103" s="594" t="s">
        <v>2697</v>
      </c>
      <c r="F6103" s="595" t="s">
        <v>411</v>
      </c>
      <c r="G6103" s="596" t="s">
        <v>2698</v>
      </c>
      <c r="H6103" s="597">
        <v>2564000</v>
      </c>
    </row>
    <row r="6104" spans="1:8">
      <c r="A6104" s="594" t="s">
        <v>132</v>
      </c>
      <c r="B6104" s="594" t="s">
        <v>1343</v>
      </c>
      <c r="C6104" s="594" t="s">
        <v>276</v>
      </c>
      <c r="D6104" s="594" t="s">
        <v>2725</v>
      </c>
      <c r="E6104" s="594" t="s">
        <v>2697</v>
      </c>
      <c r="F6104" s="594" t="s">
        <v>2699</v>
      </c>
      <c r="G6104" s="596" t="s">
        <v>2700</v>
      </c>
      <c r="H6104" s="597">
        <v>2564000</v>
      </c>
    </row>
    <row r="6105" spans="1:8">
      <c r="A6105" s="594" t="s">
        <v>132</v>
      </c>
      <c r="B6105" s="594" t="s">
        <v>1343</v>
      </c>
      <c r="C6105" s="594" t="s">
        <v>276</v>
      </c>
      <c r="D6105" s="594" t="s">
        <v>2725</v>
      </c>
      <c r="E6105" s="594" t="s">
        <v>194</v>
      </c>
      <c r="F6105" s="595" t="s">
        <v>411</v>
      </c>
      <c r="G6105" s="596" t="s">
        <v>195</v>
      </c>
      <c r="H6105" s="597">
        <v>56257000</v>
      </c>
    </row>
    <row r="6106" spans="1:8">
      <c r="A6106" s="594" t="s">
        <v>132</v>
      </c>
      <c r="B6106" s="594" t="s">
        <v>1343</v>
      </c>
      <c r="C6106" s="594" t="s">
        <v>276</v>
      </c>
      <c r="D6106" s="594" t="s">
        <v>2725</v>
      </c>
      <c r="E6106" s="594" t="s">
        <v>194</v>
      </c>
      <c r="F6106" s="594" t="s">
        <v>15</v>
      </c>
      <c r="G6106" s="596" t="s">
        <v>2701</v>
      </c>
      <c r="H6106" s="597">
        <v>7954000</v>
      </c>
    </row>
    <row r="6107" spans="1:8">
      <c r="A6107" s="594" t="s">
        <v>132</v>
      </c>
      <c r="B6107" s="594" t="s">
        <v>1343</v>
      </c>
      <c r="C6107" s="594" t="s">
        <v>276</v>
      </c>
      <c r="D6107" s="594" t="s">
        <v>2725</v>
      </c>
      <c r="E6107" s="594" t="s">
        <v>194</v>
      </c>
      <c r="F6107" s="594" t="s">
        <v>39</v>
      </c>
      <c r="G6107" s="596" t="s">
        <v>2702</v>
      </c>
      <c r="H6107" s="597">
        <v>3638000</v>
      </c>
    </row>
    <row r="6108" spans="1:8">
      <c r="A6108" s="594" t="s">
        <v>132</v>
      </c>
      <c r="B6108" s="594" t="s">
        <v>1343</v>
      </c>
      <c r="C6108" s="594" t="s">
        <v>276</v>
      </c>
      <c r="D6108" s="594" t="s">
        <v>2725</v>
      </c>
      <c r="E6108" s="594" t="s">
        <v>194</v>
      </c>
      <c r="F6108" s="594" t="s">
        <v>198</v>
      </c>
      <c r="G6108" s="596" t="s">
        <v>199</v>
      </c>
      <c r="H6108" s="597">
        <v>38113000</v>
      </c>
    </row>
    <row r="6109" spans="1:8">
      <c r="A6109" s="594" t="s">
        <v>132</v>
      </c>
      <c r="B6109" s="594" t="s">
        <v>1343</v>
      </c>
      <c r="C6109" s="594" t="s">
        <v>276</v>
      </c>
      <c r="D6109" s="594" t="s">
        <v>2725</v>
      </c>
      <c r="E6109" s="594" t="s">
        <v>194</v>
      </c>
      <c r="F6109" s="594" t="s">
        <v>200</v>
      </c>
      <c r="G6109" s="596" t="s">
        <v>201</v>
      </c>
      <c r="H6109" s="597">
        <v>6552000</v>
      </c>
    </row>
    <row r="6110" spans="1:8">
      <c r="A6110" s="594" t="s">
        <v>132</v>
      </c>
      <c r="B6110" s="594" t="s">
        <v>1343</v>
      </c>
      <c r="C6110" s="594" t="s">
        <v>276</v>
      </c>
      <c r="D6110" s="594" t="s">
        <v>2725</v>
      </c>
      <c r="E6110" s="594" t="s">
        <v>573</v>
      </c>
      <c r="F6110" s="595" t="s">
        <v>411</v>
      </c>
      <c r="G6110" s="596" t="s">
        <v>2703</v>
      </c>
      <c r="H6110" s="597">
        <v>5182000</v>
      </c>
    </row>
    <row r="6111" spans="1:8">
      <c r="A6111" s="594" t="s">
        <v>132</v>
      </c>
      <c r="B6111" s="594" t="s">
        <v>1343</v>
      </c>
      <c r="C6111" s="594" t="s">
        <v>276</v>
      </c>
      <c r="D6111" s="594" t="s">
        <v>2725</v>
      </c>
      <c r="E6111" s="594" t="s">
        <v>573</v>
      </c>
      <c r="F6111" s="594" t="s">
        <v>574</v>
      </c>
      <c r="G6111" s="596" t="s">
        <v>2704</v>
      </c>
      <c r="H6111" s="597">
        <v>5042000</v>
      </c>
    </row>
    <row r="6112" spans="1:8">
      <c r="A6112" s="594" t="s">
        <v>132</v>
      </c>
      <c r="B6112" s="594" t="s">
        <v>1343</v>
      </c>
      <c r="C6112" s="594" t="s">
        <v>276</v>
      </c>
      <c r="D6112" s="594" t="s">
        <v>2725</v>
      </c>
      <c r="E6112" s="594" t="s">
        <v>573</v>
      </c>
      <c r="F6112" s="594" t="s">
        <v>366</v>
      </c>
      <c r="G6112" s="596" t="s">
        <v>195</v>
      </c>
      <c r="H6112" s="597">
        <v>140000</v>
      </c>
    </row>
    <row r="6113" spans="1:8">
      <c r="A6113" s="594" t="s">
        <v>132</v>
      </c>
      <c r="B6113" s="594" t="s">
        <v>1343</v>
      </c>
      <c r="C6113" s="594" t="s">
        <v>276</v>
      </c>
      <c r="D6113" s="594" t="s">
        <v>2725</v>
      </c>
      <c r="E6113" s="594" t="s">
        <v>550</v>
      </c>
      <c r="F6113" s="595" t="s">
        <v>411</v>
      </c>
      <c r="G6113" s="596" t="s">
        <v>2705</v>
      </c>
      <c r="H6113" s="597">
        <v>22321000</v>
      </c>
    </row>
    <row r="6114" spans="1:8">
      <c r="A6114" s="594" t="s">
        <v>132</v>
      </c>
      <c r="B6114" s="594" t="s">
        <v>1343</v>
      </c>
      <c r="C6114" s="594" t="s">
        <v>276</v>
      </c>
      <c r="D6114" s="594" t="s">
        <v>2725</v>
      </c>
      <c r="E6114" s="594" t="s">
        <v>550</v>
      </c>
      <c r="F6114" s="594" t="s">
        <v>2706</v>
      </c>
      <c r="G6114" s="596" t="s">
        <v>72</v>
      </c>
      <c r="H6114" s="597">
        <v>22321000</v>
      </c>
    </row>
    <row r="6115" spans="1:8">
      <c r="A6115" s="594" t="s">
        <v>132</v>
      </c>
      <c r="B6115" s="594" t="s">
        <v>1343</v>
      </c>
      <c r="C6115" s="594" t="s">
        <v>276</v>
      </c>
      <c r="D6115" s="594" t="s">
        <v>2725</v>
      </c>
      <c r="E6115" s="594" t="s">
        <v>260</v>
      </c>
      <c r="F6115" s="595" t="s">
        <v>411</v>
      </c>
      <c r="G6115" s="596" t="s">
        <v>261</v>
      </c>
      <c r="H6115" s="597">
        <v>607287000</v>
      </c>
    </row>
    <row r="6116" spans="1:8">
      <c r="A6116" s="594" t="s">
        <v>132</v>
      </c>
      <c r="B6116" s="594" t="s">
        <v>1343</v>
      </c>
      <c r="C6116" s="594" t="s">
        <v>276</v>
      </c>
      <c r="D6116" s="594" t="s">
        <v>2725</v>
      </c>
      <c r="E6116" s="594" t="s">
        <v>260</v>
      </c>
      <c r="F6116" s="594" t="s">
        <v>262</v>
      </c>
      <c r="G6116" s="596" t="s">
        <v>2707</v>
      </c>
      <c r="H6116" s="597">
        <v>607287000</v>
      </c>
    </row>
    <row r="6117" spans="1:8">
      <c r="A6117" s="594" t="s">
        <v>132</v>
      </c>
      <c r="B6117" s="594" t="s">
        <v>1343</v>
      </c>
      <c r="C6117" s="594" t="s">
        <v>276</v>
      </c>
      <c r="D6117" s="594" t="s">
        <v>2725</v>
      </c>
      <c r="E6117" s="594" t="s">
        <v>53</v>
      </c>
      <c r="F6117" s="595" t="s">
        <v>411</v>
      </c>
      <c r="G6117" s="596" t="s">
        <v>193</v>
      </c>
      <c r="H6117" s="597">
        <v>12713000</v>
      </c>
    </row>
    <row r="6118" spans="1:8">
      <c r="A6118" s="594" t="s">
        <v>132</v>
      </c>
      <c r="B6118" s="594" t="s">
        <v>1343</v>
      </c>
      <c r="C6118" s="594" t="s">
        <v>276</v>
      </c>
      <c r="D6118" s="594" t="s">
        <v>2725</v>
      </c>
      <c r="E6118" s="594" t="s">
        <v>53</v>
      </c>
      <c r="F6118" s="594" t="s">
        <v>358</v>
      </c>
      <c r="G6118" s="596" t="s">
        <v>195</v>
      </c>
      <c r="H6118" s="597">
        <v>12713000</v>
      </c>
    </row>
    <row r="6119" spans="1:8">
      <c r="A6119" s="594" t="s">
        <v>132</v>
      </c>
      <c r="B6119" s="594" t="s">
        <v>1343</v>
      </c>
      <c r="C6119" s="594" t="s">
        <v>322</v>
      </c>
      <c r="D6119" s="595" t="s">
        <v>411</v>
      </c>
      <c r="E6119" s="595" t="s">
        <v>411</v>
      </c>
      <c r="F6119" s="595" t="s">
        <v>411</v>
      </c>
      <c r="G6119" s="596" t="s">
        <v>2661</v>
      </c>
      <c r="H6119" s="597">
        <v>7689000000</v>
      </c>
    </row>
    <row r="6120" spans="1:8">
      <c r="A6120" s="594" t="s">
        <v>132</v>
      </c>
      <c r="B6120" s="594" t="s">
        <v>1343</v>
      </c>
      <c r="C6120" s="594" t="s">
        <v>322</v>
      </c>
      <c r="D6120" s="594" t="s">
        <v>2662</v>
      </c>
      <c r="E6120" s="595" t="s">
        <v>411</v>
      </c>
      <c r="F6120" s="595" t="s">
        <v>411</v>
      </c>
      <c r="G6120" s="596" t="s">
        <v>2663</v>
      </c>
      <c r="H6120" s="597">
        <v>5979000000</v>
      </c>
    </row>
    <row r="6121" spans="1:8">
      <c r="A6121" s="594" t="s">
        <v>132</v>
      </c>
      <c r="B6121" s="594" t="s">
        <v>1343</v>
      </c>
      <c r="C6121" s="594" t="s">
        <v>322</v>
      </c>
      <c r="D6121" s="594" t="s">
        <v>2662</v>
      </c>
      <c r="E6121" s="594" t="s">
        <v>142</v>
      </c>
      <c r="F6121" s="595" t="s">
        <v>411</v>
      </c>
      <c r="G6121" s="596" t="s">
        <v>143</v>
      </c>
      <c r="H6121" s="597">
        <v>1388989800</v>
      </c>
    </row>
    <row r="6122" spans="1:8">
      <c r="A6122" s="594" t="s">
        <v>132</v>
      </c>
      <c r="B6122" s="594" t="s">
        <v>1343</v>
      </c>
      <c r="C6122" s="594" t="s">
        <v>322</v>
      </c>
      <c r="D6122" s="594" t="s">
        <v>2662</v>
      </c>
      <c r="E6122" s="594" t="s">
        <v>142</v>
      </c>
      <c r="F6122" s="594" t="s">
        <v>144</v>
      </c>
      <c r="G6122" s="596" t="s">
        <v>2664</v>
      </c>
      <c r="H6122" s="597">
        <v>1388989800</v>
      </c>
    </row>
    <row r="6123" spans="1:8">
      <c r="A6123" s="594" t="s">
        <v>132</v>
      </c>
      <c r="B6123" s="594" t="s">
        <v>1343</v>
      </c>
      <c r="C6123" s="594" t="s">
        <v>322</v>
      </c>
      <c r="D6123" s="594" t="s">
        <v>2662</v>
      </c>
      <c r="E6123" s="594" t="s">
        <v>202</v>
      </c>
      <c r="F6123" s="595" t="s">
        <v>411</v>
      </c>
      <c r="G6123" s="596" t="s">
        <v>2719</v>
      </c>
      <c r="H6123" s="597">
        <v>111591600</v>
      </c>
    </row>
    <row r="6124" spans="1:8">
      <c r="A6124" s="594" t="s">
        <v>132</v>
      </c>
      <c r="B6124" s="594" t="s">
        <v>1343</v>
      </c>
      <c r="C6124" s="594" t="s">
        <v>322</v>
      </c>
      <c r="D6124" s="594" t="s">
        <v>2662</v>
      </c>
      <c r="E6124" s="594" t="s">
        <v>202</v>
      </c>
      <c r="F6124" s="594" t="s">
        <v>767</v>
      </c>
      <c r="G6124" s="596" t="s">
        <v>2720</v>
      </c>
      <c r="H6124" s="597">
        <v>111591600</v>
      </c>
    </row>
    <row r="6125" spans="1:8">
      <c r="A6125" s="594" t="s">
        <v>132</v>
      </c>
      <c r="B6125" s="594" t="s">
        <v>1343</v>
      </c>
      <c r="C6125" s="594" t="s">
        <v>322</v>
      </c>
      <c r="D6125" s="594" t="s">
        <v>2662</v>
      </c>
      <c r="E6125" s="594" t="s">
        <v>148</v>
      </c>
      <c r="F6125" s="595" t="s">
        <v>411</v>
      </c>
      <c r="G6125" s="596" t="s">
        <v>149</v>
      </c>
      <c r="H6125" s="597">
        <v>1074612870</v>
      </c>
    </row>
    <row r="6126" spans="1:8">
      <c r="A6126" s="594" t="s">
        <v>132</v>
      </c>
      <c r="B6126" s="594" t="s">
        <v>1343</v>
      </c>
      <c r="C6126" s="594" t="s">
        <v>322</v>
      </c>
      <c r="D6126" s="594" t="s">
        <v>2662</v>
      </c>
      <c r="E6126" s="594" t="s">
        <v>148</v>
      </c>
      <c r="F6126" s="594" t="s">
        <v>223</v>
      </c>
      <c r="G6126" s="596" t="s">
        <v>224</v>
      </c>
      <c r="H6126" s="597">
        <v>134325000</v>
      </c>
    </row>
    <row r="6127" spans="1:8">
      <c r="A6127" s="594" t="s">
        <v>132</v>
      </c>
      <c r="B6127" s="594" t="s">
        <v>1343</v>
      </c>
      <c r="C6127" s="594" t="s">
        <v>322</v>
      </c>
      <c r="D6127" s="594" t="s">
        <v>2662</v>
      </c>
      <c r="E6127" s="594" t="s">
        <v>148</v>
      </c>
      <c r="F6127" s="594" t="s">
        <v>150</v>
      </c>
      <c r="G6127" s="596" t="s">
        <v>151</v>
      </c>
      <c r="H6127" s="597">
        <v>28998000</v>
      </c>
    </row>
    <row r="6128" spans="1:8">
      <c r="A6128" s="594" t="s">
        <v>132</v>
      </c>
      <c r="B6128" s="594" t="s">
        <v>1343</v>
      </c>
      <c r="C6128" s="594" t="s">
        <v>322</v>
      </c>
      <c r="D6128" s="594" t="s">
        <v>2662</v>
      </c>
      <c r="E6128" s="594" t="s">
        <v>148</v>
      </c>
      <c r="F6128" s="594" t="s">
        <v>624</v>
      </c>
      <c r="G6128" s="596" t="s">
        <v>2774</v>
      </c>
      <c r="H6128" s="597">
        <v>490471920</v>
      </c>
    </row>
    <row r="6129" spans="1:8">
      <c r="A6129" s="594" t="s">
        <v>132</v>
      </c>
      <c r="B6129" s="594" t="s">
        <v>1343</v>
      </c>
      <c r="C6129" s="594" t="s">
        <v>322</v>
      </c>
      <c r="D6129" s="594" t="s">
        <v>2662</v>
      </c>
      <c r="E6129" s="594" t="s">
        <v>148</v>
      </c>
      <c r="F6129" s="594" t="s">
        <v>212</v>
      </c>
      <c r="G6129" s="596" t="s">
        <v>213</v>
      </c>
      <c r="H6129" s="597">
        <v>370151550</v>
      </c>
    </row>
    <row r="6130" spans="1:8">
      <c r="A6130" s="594" t="s">
        <v>132</v>
      </c>
      <c r="B6130" s="594" t="s">
        <v>1343</v>
      </c>
      <c r="C6130" s="594" t="s">
        <v>322</v>
      </c>
      <c r="D6130" s="594" t="s">
        <v>2662</v>
      </c>
      <c r="E6130" s="594" t="s">
        <v>148</v>
      </c>
      <c r="F6130" s="594" t="s">
        <v>227</v>
      </c>
      <c r="G6130" s="596" t="s">
        <v>2669</v>
      </c>
      <c r="H6130" s="597">
        <v>50666400</v>
      </c>
    </row>
    <row r="6131" spans="1:8">
      <c r="A6131" s="594" t="s">
        <v>132</v>
      </c>
      <c r="B6131" s="594" t="s">
        <v>1343</v>
      </c>
      <c r="C6131" s="594" t="s">
        <v>322</v>
      </c>
      <c r="D6131" s="594" t="s">
        <v>2662</v>
      </c>
      <c r="E6131" s="594" t="s">
        <v>582</v>
      </c>
      <c r="F6131" s="595" t="s">
        <v>411</v>
      </c>
      <c r="G6131" s="596" t="s">
        <v>583</v>
      </c>
      <c r="H6131" s="597">
        <v>88756000</v>
      </c>
    </row>
    <row r="6132" spans="1:8">
      <c r="A6132" s="594" t="s">
        <v>132</v>
      </c>
      <c r="B6132" s="594" t="s">
        <v>1343</v>
      </c>
      <c r="C6132" s="594" t="s">
        <v>322</v>
      </c>
      <c r="D6132" s="594" t="s">
        <v>2662</v>
      </c>
      <c r="E6132" s="594" t="s">
        <v>582</v>
      </c>
      <c r="F6132" s="594" t="s">
        <v>478</v>
      </c>
      <c r="G6132" s="596" t="s">
        <v>2775</v>
      </c>
      <c r="H6132" s="597">
        <v>73510000</v>
      </c>
    </row>
    <row r="6133" spans="1:8">
      <c r="A6133" s="594" t="s">
        <v>132</v>
      </c>
      <c r="B6133" s="594" t="s">
        <v>1343</v>
      </c>
      <c r="C6133" s="594" t="s">
        <v>322</v>
      </c>
      <c r="D6133" s="594" t="s">
        <v>2662</v>
      </c>
      <c r="E6133" s="594" t="s">
        <v>582</v>
      </c>
      <c r="F6133" s="594" t="s">
        <v>586</v>
      </c>
      <c r="G6133" s="596" t="s">
        <v>2671</v>
      </c>
      <c r="H6133" s="597">
        <v>15246000</v>
      </c>
    </row>
    <row r="6134" spans="1:8">
      <c r="A6134" s="594" t="s">
        <v>132</v>
      </c>
      <c r="B6134" s="594" t="s">
        <v>1343</v>
      </c>
      <c r="C6134" s="594" t="s">
        <v>322</v>
      </c>
      <c r="D6134" s="594" t="s">
        <v>2662</v>
      </c>
      <c r="E6134" s="594" t="s">
        <v>152</v>
      </c>
      <c r="F6134" s="595" t="s">
        <v>411</v>
      </c>
      <c r="G6134" s="596" t="s">
        <v>153</v>
      </c>
      <c r="H6134" s="597">
        <v>627110000</v>
      </c>
    </row>
    <row r="6135" spans="1:8">
      <c r="A6135" s="594" t="s">
        <v>132</v>
      </c>
      <c r="B6135" s="594" t="s">
        <v>1343</v>
      </c>
      <c r="C6135" s="594" t="s">
        <v>322</v>
      </c>
      <c r="D6135" s="594" t="s">
        <v>2662</v>
      </c>
      <c r="E6135" s="594" t="s">
        <v>152</v>
      </c>
      <c r="F6135" s="594" t="s">
        <v>606</v>
      </c>
      <c r="G6135" s="596" t="s">
        <v>195</v>
      </c>
      <c r="H6135" s="597">
        <v>627110000</v>
      </c>
    </row>
    <row r="6136" spans="1:8">
      <c r="A6136" s="594" t="s">
        <v>132</v>
      </c>
      <c r="B6136" s="594" t="s">
        <v>1343</v>
      </c>
      <c r="C6136" s="594" t="s">
        <v>322</v>
      </c>
      <c r="D6136" s="594" t="s">
        <v>2662</v>
      </c>
      <c r="E6136" s="594" t="s">
        <v>156</v>
      </c>
      <c r="F6136" s="595" t="s">
        <v>411</v>
      </c>
      <c r="G6136" s="596" t="s">
        <v>514</v>
      </c>
      <c r="H6136" s="597">
        <v>369881386</v>
      </c>
    </row>
    <row r="6137" spans="1:8">
      <c r="A6137" s="594" t="s">
        <v>132</v>
      </c>
      <c r="B6137" s="594" t="s">
        <v>1343</v>
      </c>
      <c r="C6137" s="594" t="s">
        <v>322</v>
      </c>
      <c r="D6137" s="594" t="s">
        <v>2662</v>
      </c>
      <c r="E6137" s="594" t="s">
        <v>156</v>
      </c>
      <c r="F6137" s="594" t="s">
        <v>157</v>
      </c>
      <c r="G6137" s="596" t="s">
        <v>158</v>
      </c>
      <c r="H6137" s="597">
        <v>285283152</v>
      </c>
    </row>
    <row r="6138" spans="1:8">
      <c r="A6138" s="594" t="s">
        <v>132</v>
      </c>
      <c r="B6138" s="594" t="s">
        <v>1343</v>
      </c>
      <c r="C6138" s="594" t="s">
        <v>322</v>
      </c>
      <c r="D6138" s="594" t="s">
        <v>2662</v>
      </c>
      <c r="E6138" s="594" t="s">
        <v>156</v>
      </c>
      <c r="F6138" s="594" t="s">
        <v>159</v>
      </c>
      <c r="G6138" s="596" t="s">
        <v>160</v>
      </c>
      <c r="H6138" s="597">
        <v>49047192</v>
      </c>
    </row>
    <row r="6139" spans="1:8">
      <c r="A6139" s="594" t="s">
        <v>132</v>
      </c>
      <c r="B6139" s="594" t="s">
        <v>1343</v>
      </c>
      <c r="C6139" s="594" t="s">
        <v>322</v>
      </c>
      <c r="D6139" s="594" t="s">
        <v>2662</v>
      </c>
      <c r="E6139" s="594" t="s">
        <v>156</v>
      </c>
      <c r="F6139" s="594" t="s">
        <v>161</v>
      </c>
      <c r="G6139" s="596" t="s">
        <v>162</v>
      </c>
      <c r="H6139" s="597">
        <v>32698128</v>
      </c>
    </row>
    <row r="6140" spans="1:8">
      <c r="A6140" s="594" t="s">
        <v>132</v>
      </c>
      <c r="B6140" s="594" t="s">
        <v>1343</v>
      </c>
      <c r="C6140" s="594" t="s">
        <v>322</v>
      </c>
      <c r="D6140" s="594" t="s">
        <v>2662</v>
      </c>
      <c r="E6140" s="594" t="s">
        <v>156</v>
      </c>
      <c r="F6140" s="594" t="s">
        <v>1</v>
      </c>
      <c r="G6140" s="596" t="s">
        <v>2</v>
      </c>
      <c r="H6140" s="597">
        <v>2852914</v>
      </c>
    </row>
    <row r="6141" spans="1:8">
      <c r="A6141" s="594" t="s">
        <v>132</v>
      </c>
      <c r="B6141" s="594" t="s">
        <v>1343</v>
      </c>
      <c r="C6141" s="594" t="s">
        <v>322</v>
      </c>
      <c r="D6141" s="594" t="s">
        <v>2662</v>
      </c>
      <c r="E6141" s="594" t="s">
        <v>167</v>
      </c>
      <c r="F6141" s="595" t="s">
        <v>411</v>
      </c>
      <c r="G6141" s="596" t="s">
        <v>168</v>
      </c>
      <c r="H6141" s="597">
        <v>155010700</v>
      </c>
    </row>
    <row r="6142" spans="1:8">
      <c r="A6142" s="594" t="s">
        <v>132</v>
      </c>
      <c r="B6142" s="594" t="s">
        <v>1343</v>
      </c>
      <c r="C6142" s="594" t="s">
        <v>322</v>
      </c>
      <c r="D6142" s="594" t="s">
        <v>2662</v>
      </c>
      <c r="E6142" s="594" t="s">
        <v>167</v>
      </c>
      <c r="F6142" s="594" t="s">
        <v>228</v>
      </c>
      <c r="G6142" s="596" t="s">
        <v>2673</v>
      </c>
      <c r="H6142" s="597">
        <v>32530400</v>
      </c>
    </row>
    <row r="6143" spans="1:8">
      <c r="A6143" s="594" t="s">
        <v>132</v>
      </c>
      <c r="B6143" s="594" t="s">
        <v>1343</v>
      </c>
      <c r="C6143" s="594" t="s">
        <v>322</v>
      </c>
      <c r="D6143" s="594" t="s">
        <v>2662</v>
      </c>
      <c r="E6143" s="594" t="s">
        <v>167</v>
      </c>
      <c r="F6143" s="594" t="s">
        <v>169</v>
      </c>
      <c r="G6143" s="596" t="s">
        <v>2674</v>
      </c>
      <c r="H6143" s="597">
        <v>11371800</v>
      </c>
    </row>
    <row r="6144" spans="1:8">
      <c r="A6144" s="594" t="s">
        <v>132</v>
      </c>
      <c r="B6144" s="594" t="s">
        <v>1343</v>
      </c>
      <c r="C6144" s="594" t="s">
        <v>322</v>
      </c>
      <c r="D6144" s="594" t="s">
        <v>2662</v>
      </c>
      <c r="E6144" s="594" t="s">
        <v>167</v>
      </c>
      <c r="F6144" s="594" t="s">
        <v>230</v>
      </c>
      <c r="G6144" s="596" t="s">
        <v>2675</v>
      </c>
      <c r="H6144" s="597">
        <v>102713500</v>
      </c>
    </row>
    <row r="6145" spans="1:8">
      <c r="A6145" s="594" t="s">
        <v>132</v>
      </c>
      <c r="B6145" s="594" t="s">
        <v>1343</v>
      </c>
      <c r="C6145" s="594" t="s">
        <v>322</v>
      </c>
      <c r="D6145" s="594" t="s">
        <v>2662</v>
      </c>
      <c r="E6145" s="594" t="s">
        <v>167</v>
      </c>
      <c r="F6145" s="594" t="s">
        <v>214</v>
      </c>
      <c r="G6145" s="596" t="s">
        <v>2676</v>
      </c>
      <c r="H6145" s="597">
        <v>1860000</v>
      </c>
    </row>
    <row r="6146" spans="1:8">
      <c r="A6146" s="594" t="s">
        <v>132</v>
      </c>
      <c r="B6146" s="594" t="s">
        <v>1343</v>
      </c>
      <c r="C6146" s="594" t="s">
        <v>322</v>
      </c>
      <c r="D6146" s="594" t="s">
        <v>2662</v>
      </c>
      <c r="E6146" s="594" t="s">
        <v>167</v>
      </c>
      <c r="F6146" s="594" t="s">
        <v>232</v>
      </c>
      <c r="G6146" s="596" t="s">
        <v>195</v>
      </c>
      <c r="H6146" s="597">
        <v>6535000</v>
      </c>
    </row>
    <row r="6147" spans="1:8">
      <c r="A6147" s="594" t="s">
        <v>132</v>
      </c>
      <c r="B6147" s="594" t="s">
        <v>1343</v>
      </c>
      <c r="C6147" s="594" t="s">
        <v>322</v>
      </c>
      <c r="D6147" s="594" t="s">
        <v>2662</v>
      </c>
      <c r="E6147" s="594" t="s">
        <v>171</v>
      </c>
      <c r="F6147" s="595" t="s">
        <v>411</v>
      </c>
      <c r="G6147" s="596" t="s">
        <v>2677</v>
      </c>
      <c r="H6147" s="597">
        <v>121588000</v>
      </c>
    </row>
    <row r="6148" spans="1:8">
      <c r="A6148" s="594" t="s">
        <v>132</v>
      </c>
      <c r="B6148" s="594" t="s">
        <v>1343</v>
      </c>
      <c r="C6148" s="594" t="s">
        <v>322</v>
      </c>
      <c r="D6148" s="594" t="s">
        <v>2662</v>
      </c>
      <c r="E6148" s="594" t="s">
        <v>171</v>
      </c>
      <c r="F6148" s="594" t="s">
        <v>173</v>
      </c>
      <c r="G6148" s="596" t="s">
        <v>174</v>
      </c>
      <c r="H6148" s="597">
        <v>57028000</v>
      </c>
    </row>
    <row r="6149" spans="1:8">
      <c r="A6149" s="594" t="s">
        <v>132</v>
      </c>
      <c r="B6149" s="594" t="s">
        <v>1343</v>
      </c>
      <c r="C6149" s="594" t="s">
        <v>322</v>
      </c>
      <c r="D6149" s="594" t="s">
        <v>2662</v>
      </c>
      <c r="E6149" s="594" t="s">
        <v>171</v>
      </c>
      <c r="F6149" s="594" t="s">
        <v>216</v>
      </c>
      <c r="G6149" s="596" t="s">
        <v>217</v>
      </c>
      <c r="H6149" s="597">
        <v>9060000</v>
      </c>
    </row>
    <row r="6150" spans="1:8">
      <c r="A6150" s="594" t="s">
        <v>132</v>
      </c>
      <c r="B6150" s="594" t="s">
        <v>1343</v>
      </c>
      <c r="C6150" s="594" t="s">
        <v>322</v>
      </c>
      <c r="D6150" s="594" t="s">
        <v>2662</v>
      </c>
      <c r="E6150" s="594" t="s">
        <v>171</v>
      </c>
      <c r="F6150" s="594" t="s">
        <v>5</v>
      </c>
      <c r="G6150" s="596" t="s">
        <v>2678</v>
      </c>
      <c r="H6150" s="597">
        <v>33000000</v>
      </c>
    </row>
    <row r="6151" spans="1:8">
      <c r="A6151" s="594" t="s">
        <v>132</v>
      </c>
      <c r="B6151" s="594" t="s">
        <v>1343</v>
      </c>
      <c r="C6151" s="594" t="s">
        <v>322</v>
      </c>
      <c r="D6151" s="594" t="s">
        <v>2662</v>
      </c>
      <c r="E6151" s="594" t="s">
        <v>171</v>
      </c>
      <c r="F6151" s="594" t="s">
        <v>175</v>
      </c>
      <c r="G6151" s="596" t="s">
        <v>176</v>
      </c>
      <c r="H6151" s="597">
        <v>22500000</v>
      </c>
    </row>
    <row r="6152" spans="1:8">
      <c r="A6152" s="594" t="s">
        <v>132</v>
      </c>
      <c r="B6152" s="594" t="s">
        <v>1343</v>
      </c>
      <c r="C6152" s="594" t="s">
        <v>322</v>
      </c>
      <c r="D6152" s="594" t="s">
        <v>2662</v>
      </c>
      <c r="E6152" s="594" t="s">
        <v>177</v>
      </c>
      <c r="F6152" s="595" t="s">
        <v>411</v>
      </c>
      <c r="G6152" s="596" t="s">
        <v>178</v>
      </c>
      <c r="H6152" s="597">
        <v>118250644</v>
      </c>
    </row>
    <row r="6153" spans="1:8">
      <c r="A6153" s="594" t="s">
        <v>132</v>
      </c>
      <c r="B6153" s="594" t="s">
        <v>1343</v>
      </c>
      <c r="C6153" s="594" t="s">
        <v>322</v>
      </c>
      <c r="D6153" s="594" t="s">
        <v>2662</v>
      </c>
      <c r="E6153" s="594" t="s">
        <v>177</v>
      </c>
      <c r="F6153" s="594" t="s">
        <v>179</v>
      </c>
      <c r="G6153" s="596" t="s">
        <v>2679</v>
      </c>
      <c r="H6153" s="597">
        <v>4623800</v>
      </c>
    </row>
    <row r="6154" spans="1:8">
      <c r="A6154" s="594" t="s">
        <v>132</v>
      </c>
      <c r="B6154" s="594" t="s">
        <v>1343</v>
      </c>
      <c r="C6154" s="594" t="s">
        <v>322</v>
      </c>
      <c r="D6154" s="594" t="s">
        <v>2662</v>
      </c>
      <c r="E6154" s="594" t="s">
        <v>177</v>
      </c>
      <c r="F6154" s="594" t="s">
        <v>181</v>
      </c>
      <c r="G6154" s="596" t="s">
        <v>182</v>
      </c>
      <c r="H6154" s="597">
        <v>23724544</v>
      </c>
    </row>
    <row r="6155" spans="1:8">
      <c r="A6155" s="594" t="s">
        <v>132</v>
      </c>
      <c r="B6155" s="594" t="s">
        <v>1343</v>
      </c>
      <c r="C6155" s="594" t="s">
        <v>322</v>
      </c>
      <c r="D6155" s="594" t="s">
        <v>2662</v>
      </c>
      <c r="E6155" s="594" t="s">
        <v>177</v>
      </c>
      <c r="F6155" s="594" t="s">
        <v>1290</v>
      </c>
      <c r="G6155" s="596" t="s">
        <v>2721</v>
      </c>
      <c r="H6155" s="597">
        <v>13241900</v>
      </c>
    </row>
    <row r="6156" spans="1:8">
      <c r="A6156" s="594" t="s">
        <v>132</v>
      </c>
      <c r="B6156" s="594" t="s">
        <v>1343</v>
      </c>
      <c r="C6156" s="594" t="s">
        <v>322</v>
      </c>
      <c r="D6156" s="594" t="s">
        <v>2662</v>
      </c>
      <c r="E6156" s="594" t="s">
        <v>177</v>
      </c>
      <c r="F6156" s="594" t="s">
        <v>441</v>
      </c>
      <c r="G6156" s="596" t="s">
        <v>2728</v>
      </c>
      <c r="H6156" s="597">
        <v>46100400</v>
      </c>
    </row>
    <row r="6157" spans="1:8">
      <c r="A6157" s="594" t="s">
        <v>132</v>
      </c>
      <c r="B6157" s="594" t="s">
        <v>1343</v>
      </c>
      <c r="C6157" s="594" t="s">
        <v>322</v>
      </c>
      <c r="D6157" s="594" t="s">
        <v>2662</v>
      </c>
      <c r="E6157" s="594" t="s">
        <v>177</v>
      </c>
      <c r="F6157" s="594" t="s">
        <v>1297</v>
      </c>
      <c r="G6157" s="596" t="s">
        <v>2680</v>
      </c>
      <c r="H6157" s="597">
        <v>4160000</v>
      </c>
    </row>
    <row r="6158" spans="1:8">
      <c r="A6158" s="594" t="s">
        <v>132</v>
      </c>
      <c r="B6158" s="594" t="s">
        <v>1343</v>
      </c>
      <c r="C6158" s="594" t="s">
        <v>322</v>
      </c>
      <c r="D6158" s="594" t="s">
        <v>2662</v>
      </c>
      <c r="E6158" s="594" t="s">
        <v>177</v>
      </c>
      <c r="F6158" s="594" t="s">
        <v>237</v>
      </c>
      <c r="G6158" s="596" t="s">
        <v>2681</v>
      </c>
      <c r="H6158" s="597">
        <v>26400000</v>
      </c>
    </row>
    <row r="6159" spans="1:8">
      <c r="A6159" s="594" t="s">
        <v>132</v>
      </c>
      <c r="B6159" s="594" t="s">
        <v>1343</v>
      </c>
      <c r="C6159" s="594" t="s">
        <v>322</v>
      </c>
      <c r="D6159" s="594" t="s">
        <v>2662</v>
      </c>
      <c r="E6159" s="594" t="s">
        <v>240</v>
      </c>
      <c r="F6159" s="595" t="s">
        <v>411</v>
      </c>
      <c r="G6159" s="596" t="s">
        <v>241</v>
      </c>
      <c r="H6159" s="597">
        <v>226465400</v>
      </c>
    </row>
    <row r="6160" spans="1:8">
      <c r="A6160" s="594" t="s">
        <v>132</v>
      </c>
      <c r="B6160" s="594" t="s">
        <v>1343</v>
      </c>
      <c r="C6160" s="594" t="s">
        <v>322</v>
      </c>
      <c r="D6160" s="594" t="s">
        <v>2662</v>
      </c>
      <c r="E6160" s="594" t="s">
        <v>240</v>
      </c>
      <c r="F6160" s="594" t="s">
        <v>242</v>
      </c>
      <c r="G6160" s="596" t="s">
        <v>243</v>
      </c>
      <c r="H6160" s="597">
        <v>6980000</v>
      </c>
    </row>
    <row r="6161" spans="1:8">
      <c r="A6161" s="594" t="s">
        <v>132</v>
      </c>
      <c r="B6161" s="594" t="s">
        <v>1343</v>
      </c>
      <c r="C6161" s="594" t="s">
        <v>322</v>
      </c>
      <c r="D6161" s="594" t="s">
        <v>2662</v>
      </c>
      <c r="E6161" s="594" t="s">
        <v>240</v>
      </c>
      <c r="F6161" s="594" t="s">
        <v>728</v>
      </c>
      <c r="G6161" s="596" t="s">
        <v>729</v>
      </c>
      <c r="H6161" s="597">
        <v>37600000</v>
      </c>
    </row>
    <row r="6162" spans="1:8">
      <c r="A6162" s="594" t="s">
        <v>132</v>
      </c>
      <c r="B6162" s="594" t="s">
        <v>1343</v>
      </c>
      <c r="C6162" s="594" t="s">
        <v>322</v>
      </c>
      <c r="D6162" s="594" t="s">
        <v>2662</v>
      </c>
      <c r="E6162" s="594" t="s">
        <v>240</v>
      </c>
      <c r="F6162" s="594" t="s">
        <v>1268</v>
      </c>
      <c r="G6162" s="596" t="s">
        <v>1267</v>
      </c>
      <c r="H6162" s="597">
        <v>200000</v>
      </c>
    </row>
    <row r="6163" spans="1:8">
      <c r="A6163" s="594" t="s">
        <v>132</v>
      </c>
      <c r="B6163" s="594" t="s">
        <v>1343</v>
      </c>
      <c r="C6163" s="594" t="s">
        <v>322</v>
      </c>
      <c r="D6163" s="594" t="s">
        <v>2662</v>
      </c>
      <c r="E6163" s="594" t="s">
        <v>240</v>
      </c>
      <c r="F6163" s="594" t="s">
        <v>731</v>
      </c>
      <c r="G6163" s="596" t="s">
        <v>732</v>
      </c>
      <c r="H6163" s="597">
        <v>78156000</v>
      </c>
    </row>
    <row r="6164" spans="1:8">
      <c r="A6164" s="594" t="s">
        <v>132</v>
      </c>
      <c r="B6164" s="594" t="s">
        <v>1343</v>
      </c>
      <c r="C6164" s="594" t="s">
        <v>322</v>
      </c>
      <c r="D6164" s="594" t="s">
        <v>2662</v>
      </c>
      <c r="E6164" s="594" t="s">
        <v>240</v>
      </c>
      <c r="F6164" s="594" t="s">
        <v>733</v>
      </c>
      <c r="G6164" s="596" t="s">
        <v>734</v>
      </c>
      <c r="H6164" s="597">
        <v>13600000</v>
      </c>
    </row>
    <row r="6165" spans="1:8">
      <c r="A6165" s="594" t="s">
        <v>132</v>
      </c>
      <c r="B6165" s="594" t="s">
        <v>1343</v>
      </c>
      <c r="C6165" s="594" t="s">
        <v>322</v>
      </c>
      <c r="D6165" s="594" t="s">
        <v>2662</v>
      </c>
      <c r="E6165" s="594" t="s">
        <v>240</v>
      </c>
      <c r="F6165" s="594" t="s">
        <v>735</v>
      </c>
      <c r="G6165" s="596" t="s">
        <v>193</v>
      </c>
      <c r="H6165" s="597">
        <v>89929400</v>
      </c>
    </row>
    <row r="6166" spans="1:8">
      <c r="A6166" s="594" t="s">
        <v>132</v>
      </c>
      <c r="B6166" s="594" t="s">
        <v>1343</v>
      </c>
      <c r="C6166" s="594" t="s">
        <v>322</v>
      </c>
      <c r="D6166" s="594" t="s">
        <v>2662</v>
      </c>
      <c r="E6166" s="594" t="s">
        <v>183</v>
      </c>
      <c r="F6166" s="595" t="s">
        <v>411</v>
      </c>
      <c r="G6166" s="596" t="s">
        <v>184</v>
      </c>
      <c r="H6166" s="597">
        <v>261925800</v>
      </c>
    </row>
    <row r="6167" spans="1:8">
      <c r="A6167" s="594" t="s">
        <v>132</v>
      </c>
      <c r="B6167" s="594" t="s">
        <v>1343</v>
      </c>
      <c r="C6167" s="594" t="s">
        <v>322</v>
      </c>
      <c r="D6167" s="594" t="s">
        <v>2662</v>
      </c>
      <c r="E6167" s="594" t="s">
        <v>183</v>
      </c>
      <c r="F6167" s="594" t="s">
        <v>587</v>
      </c>
      <c r="G6167" s="596" t="s">
        <v>588</v>
      </c>
      <c r="H6167" s="597">
        <v>95385800</v>
      </c>
    </row>
    <row r="6168" spans="1:8">
      <c r="A6168" s="594" t="s">
        <v>132</v>
      </c>
      <c r="B6168" s="594" t="s">
        <v>1343</v>
      </c>
      <c r="C6168" s="594" t="s">
        <v>322</v>
      </c>
      <c r="D6168" s="594" t="s">
        <v>2662</v>
      </c>
      <c r="E6168" s="594" t="s">
        <v>183</v>
      </c>
      <c r="F6168" s="594" t="s">
        <v>736</v>
      </c>
      <c r="G6168" s="596" t="s">
        <v>737</v>
      </c>
      <c r="H6168" s="597">
        <v>22850000</v>
      </c>
    </row>
    <row r="6169" spans="1:8">
      <c r="A6169" s="594" t="s">
        <v>132</v>
      </c>
      <c r="B6169" s="594" t="s">
        <v>1343</v>
      </c>
      <c r="C6169" s="594" t="s">
        <v>322</v>
      </c>
      <c r="D6169" s="594" t="s">
        <v>2662</v>
      </c>
      <c r="E6169" s="594" t="s">
        <v>183</v>
      </c>
      <c r="F6169" s="594" t="s">
        <v>185</v>
      </c>
      <c r="G6169" s="596" t="s">
        <v>186</v>
      </c>
      <c r="H6169" s="597">
        <v>32990000</v>
      </c>
    </row>
    <row r="6170" spans="1:8">
      <c r="A6170" s="594" t="s">
        <v>132</v>
      </c>
      <c r="B6170" s="594" t="s">
        <v>1343</v>
      </c>
      <c r="C6170" s="594" t="s">
        <v>322</v>
      </c>
      <c r="D6170" s="594" t="s">
        <v>2662</v>
      </c>
      <c r="E6170" s="594" t="s">
        <v>183</v>
      </c>
      <c r="F6170" s="594" t="s">
        <v>187</v>
      </c>
      <c r="G6170" s="596" t="s">
        <v>2683</v>
      </c>
      <c r="H6170" s="597">
        <v>110700000</v>
      </c>
    </row>
    <row r="6171" spans="1:8">
      <c r="A6171" s="594" t="s">
        <v>132</v>
      </c>
      <c r="B6171" s="594" t="s">
        <v>1343</v>
      </c>
      <c r="C6171" s="594" t="s">
        <v>322</v>
      </c>
      <c r="D6171" s="594" t="s">
        <v>2662</v>
      </c>
      <c r="E6171" s="594" t="s">
        <v>738</v>
      </c>
      <c r="F6171" s="595" t="s">
        <v>411</v>
      </c>
      <c r="G6171" s="596" t="s">
        <v>739</v>
      </c>
      <c r="H6171" s="597">
        <v>67745000</v>
      </c>
    </row>
    <row r="6172" spans="1:8">
      <c r="A6172" s="594" t="s">
        <v>132</v>
      </c>
      <c r="B6172" s="594" t="s">
        <v>1343</v>
      </c>
      <c r="C6172" s="594" t="s">
        <v>322</v>
      </c>
      <c r="D6172" s="594" t="s">
        <v>2662</v>
      </c>
      <c r="E6172" s="594" t="s">
        <v>738</v>
      </c>
      <c r="F6172" s="594" t="s">
        <v>740</v>
      </c>
      <c r="G6172" s="596" t="s">
        <v>741</v>
      </c>
      <c r="H6172" s="597">
        <v>21415000</v>
      </c>
    </row>
    <row r="6173" spans="1:8">
      <c r="A6173" s="594" t="s">
        <v>132</v>
      </c>
      <c r="B6173" s="594" t="s">
        <v>1343</v>
      </c>
      <c r="C6173" s="594" t="s">
        <v>322</v>
      </c>
      <c r="D6173" s="594" t="s">
        <v>2662</v>
      </c>
      <c r="E6173" s="594" t="s">
        <v>738</v>
      </c>
      <c r="F6173" s="594" t="s">
        <v>356</v>
      </c>
      <c r="G6173" s="596" t="s">
        <v>357</v>
      </c>
      <c r="H6173" s="597">
        <v>24000000</v>
      </c>
    </row>
    <row r="6174" spans="1:8">
      <c r="A6174" s="594" t="s">
        <v>132</v>
      </c>
      <c r="B6174" s="594" t="s">
        <v>1343</v>
      </c>
      <c r="C6174" s="594" t="s">
        <v>322</v>
      </c>
      <c r="D6174" s="594" t="s">
        <v>2662</v>
      </c>
      <c r="E6174" s="594" t="s">
        <v>738</v>
      </c>
      <c r="F6174" s="594" t="s">
        <v>296</v>
      </c>
      <c r="G6174" s="596" t="s">
        <v>297</v>
      </c>
      <c r="H6174" s="597">
        <v>22330000</v>
      </c>
    </row>
    <row r="6175" spans="1:8">
      <c r="A6175" s="594" t="s">
        <v>132</v>
      </c>
      <c r="B6175" s="594" t="s">
        <v>1343</v>
      </c>
      <c r="C6175" s="594" t="s">
        <v>322</v>
      </c>
      <c r="D6175" s="594" t="s">
        <v>2662</v>
      </c>
      <c r="E6175" s="594" t="s">
        <v>555</v>
      </c>
      <c r="F6175" s="595" t="s">
        <v>411</v>
      </c>
      <c r="G6175" s="596" t="s">
        <v>556</v>
      </c>
      <c r="H6175" s="597">
        <v>60000000</v>
      </c>
    </row>
    <row r="6176" spans="1:8">
      <c r="A6176" s="594" t="s">
        <v>132</v>
      </c>
      <c r="B6176" s="594" t="s">
        <v>1343</v>
      </c>
      <c r="C6176" s="594" t="s">
        <v>322</v>
      </c>
      <c r="D6176" s="594" t="s">
        <v>2662</v>
      </c>
      <c r="E6176" s="594" t="s">
        <v>555</v>
      </c>
      <c r="F6176" s="594" t="s">
        <v>1270</v>
      </c>
      <c r="G6176" s="596" t="s">
        <v>2684</v>
      </c>
      <c r="H6176" s="597">
        <v>16400000</v>
      </c>
    </row>
    <row r="6177" spans="1:8">
      <c r="A6177" s="594" t="s">
        <v>132</v>
      </c>
      <c r="B6177" s="594" t="s">
        <v>1343</v>
      </c>
      <c r="C6177" s="594" t="s">
        <v>322</v>
      </c>
      <c r="D6177" s="594" t="s">
        <v>2662</v>
      </c>
      <c r="E6177" s="594" t="s">
        <v>555</v>
      </c>
      <c r="F6177" s="594" t="s">
        <v>557</v>
      </c>
      <c r="G6177" s="596" t="s">
        <v>2685</v>
      </c>
      <c r="H6177" s="597">
        <v>20200000</v>
      </c>
    </row>
    <row r="6178" spans="1:8">
      <c r="A6178" s="594" t="s">
        <v>132</v>
      </c>
      <c r="B6178" s="594" t="s">
        <v>1343</v>
      </c>
      <c r="C6178" s="594" t="s">
        <v>322</v>
      </c>
      <c r="D6178" s="594" t="s">
        <v>2662</v>
      </c>
      <c r="E6178" s="594" t="s">
        <v>555</v>
      </c>
      <c r="F6178" s="594" t="s">
        <v>1058</v>
      </c>
      <c r="G6178" s="596" t="s">
        <v>554</v>
      </c>
      <c r="H6178" s="597">
        <v>1050000</v>
      </c>
    </row>
    <row r="6179" spans="1:8">
      <c r="A6179" s="594" t="s">
        <v>132</v>
      </c>
      <c r="B6179" s="594" t="s">
        <v>1343</v>
      </c>
      <c r="C6179" s="594" t="s">
        <v>322</v>
      </c>
      <c r="D6179" s="594" t="s">
        <v>2662</v>
      </c>
      <c r="E6179" s="594" t="s">
        <v>555</v>
      </c>
      <c r="F6179" s="594" t="s">
        <v>1273</v>
      </c>
      <c r="G6179" s="596" t="s">
        <v>195</v>
      </c>
      <c r="H6179" s="597">
        <v>22350000</v>
      </c>
    </row>
    <row r="6180" spans="1:8">
      <c r="A6180" s="594" t="s">
        <v>132</v>
      </c>
      <c r="B6180" s="594" t="s">
        <v>1343</v>
      </c>
      <c r="C6180" s="594" t="s">
        <v>322</v>
      </c>
      <c r="D6180" s="594" t="s">
        <v>2662</v>
      </c>
      <c r="E6180" s="594" t="s">
        <v>744</v>
      </c>
      <c r="F6180" s="595" t="s">
        <v>411</v>
      </c>
      <c r="G6180" s="596" t="s">
        <v>2686</v>
      </c>
      <c r="H6180" s="597">
        <v>102352600</v>
      </c>
    </row>
    <row r="6181" spans="1:8">
      <c r="A6181" s="594" t="s">
        <v>132</v>
      </c>
      <c r="B6181" s="594" t="s">
        <v>1343</v>
      </c>
      <c r="C6181" s="594" t="s">
        <v>322</v>
      </c>
      <c r="D6181" s="594" t="s">
        <v>2662</v>
      </c>
      <c r="E6181" s="594" t="s">
        <v>744</v>
      </c>
      <c r="F6181" s="594" t="s">
        <v>1061</v>
      </c>
      <c r="G6181" s="596" t="s">
        <v>2729</v>
      </c>
      <c r="H6181" s="597">
        <v>51162500</v>
      </c>
    </row>
    <row r="6182" spans="1:8">
      <c r="A6182" s="594" t="s">
        <v>132</v>
      </c>
      <c r="B6182" s="594" t="s">
        <v>1343</v>
      </c>
      <c r="C6182" s="594" t="s">
        <v>322</v>
      </c>
      <c r="D6182" s="594" t="s">
        <v>2662</v>
      </c>
      <c r="E6182" s="594" t="s">
        <v>744</v>
      </c>
      <c r="F6182" s="594" t="s">
        <v>286</v>
      </c>
      <c r="G6182" s="596" t="s">
        <v>2688</v>
      </c>
      <c r="H6182" s="597">
        <v>7040000</v>
      </c>
    </row>
    <row r="6183" spans="1:8">
      <c r="A6183" s="594" t="s">
        <v>132</v>
      </c>
      <c r="B6183" s="594" t="s">
        <v>1343</v>
      </c>
      <c r="C6183" s="594" t="s">
        <v>322</v>
      </c>
      <c r="D6183" s="594" t="s">
        <v>2662</v>
      </c>
      <c r="E6183" s="594" t="s">
        <v>744</v>
      </c>
      <c r="F6183" s="594" t="s">
        <v>572</v>
      </c>
      <c r="G6183" s="596" t="s">
        <v>2689</v>
      </c>
      <c r="H6183" s="597">
        <v>6080000</v>
      </c>
    </row>
    <row r="6184" spans="1:8">
      <c r="A6184" s="594" t="s">
        <v>132</v>
      </c>
      <c r="B6184" s="594" t="s">
        <v>1343</v>
      </c>
      <c r="C6184" s="594" t="s">
        <v>322</v>
      </c>
      <c r="D6184" s="594" t="s">
        <v>2662</v>
      </c>
      <c r="E6184" s="594" t="s">
        <v>744</v>
      </c>
      <c r="F6184" s="594" t="s">
        <v>746</v>
      </c>
      <c r="G6184" s="596" t="s">
        <v>2690</v>
      </c>
      <c r="H6184" s="597">
        <v>7493300</v>
      </c>
    </row>
    <row r="6185" spans="1:8">
      <c r="A6185" s="594" t="s">
        <v>132</v>
      </c>
      <c r="B6185" s="594" t="s">
        <v>1343</v>
      </c>
      <c r="C6185" s="594" t="s">
        <v>322</v>
      </c>
      <c r="D6185" s="594" t="s">
        <v>2662</v>
      </c>
      <c r="E6185" s="594" t="s">
        <v>744</v>
      </c>
      <c r="F6185" s="594" t="s">
        <v>11</v>
      </c>
      <c r="G6185" s="596" t="s">
        <v>2691</v>
      </c>
      <c r="H6185" s="597">
        <v>30576800</v>
      </c>
    </row>
    <row r="6186" spans="1:8">
      <c r="A6186" s="594" t="s">
        <v>132</v>
      </c>
      <c r="B6186" s="594" t="s">
        <v>1343</v>
      </c>
      <c r="C6186" s="594" t="s">
        <v>322</v>
      </c>
      <c r="D6186" s="594" t="s">
        <v>2662</v>
      </c>
      <c r="E6186" s="594" t="s">
        <v>2692</v>
      </c>
      <c r="F6186" s="595" t="s">
        <v>411</v>
      </c>
      <c r="G6186" s="596" t="s">
        <v>2693</v>
      </c>
      <c r="H6186" s="597">
        <v>38000000</v>
      </c>
    </row>
    <row r="6187" spans="1:8">
      <c r="A6187" s="594" t="s">
        <v>132</v>
      </c>
      <c r="B6187" s="594" t="s">
        <v>1343</v>
      </c>
      <c r="C6187" s="594" t="s">
        <v>322</v>
      </c>
      <c r="D6187" s="594" t="s">
        <v>2662</v>
      </c>
      <c r="E6187" s="594" t="s">
        <v>2692</v>
      </c>
      <c r="F6187" s="594" t="s">
        <v>2694</v>
      </c>
      <c r="G6187" s="596" t="s">
        <v>2689</v>
      </c>
      <c r="H6187" s="597">
        <v>38000000</v>
      </c>
    </row>
    <row r="6188" spans="1:8">
      <c r="A6188" s="594" t="s">
        <v>132</v>
      </c>
      <c r="B6188" s="594" t="s">
        <v>1343</v>
      </c>
      <c r="C6188" s="594" t="s">
        <v>322</v>
      </c>
      <c r="D6188" s="594" t="s">
        <v>2662</v>
      </c>
      <c r="E6188" s="594" t="s">
        <v>189</v>
      </c>
      <c r="F6188" s="595" t="s">
        <v>411</v>
      </c>
      <c r="G6188" s="596" t="s">
        <v>190</v>
      </c>
      <c r="H6188" s="597">
        <v>1028024800</v>
      </c>
    </row>
    <row r="6189" spans="1:8">
      <c r="A6189" s="594" t="s">
        <v>132</v>
      </c>
      <c r="B6189" s="594" t="s">
        <v>1343</v>
      </c>
      <c r="C6189" s="594" t="s">
        <v>322</v>
      </c>
      <c r="D6189" s="594" t="s">
        <v>2662</v>
      </c>
      <c r="E6189" s="594" t="s">
        <v>189</v>
      </c>
      <c r="F6189" s="594" t="s">
        <v>773</v>
      </c>
      <c r="G6189" s="596" t="s">
        <v>2695</v>
      </c>
      <c r="H6189" s="597">
        <v>483741000</v>
      </c>
    </row>
    <row r="6190" spans="1:8">
      <c r="A6190" s="594" t="s">
        <v>132</v>
      </c>
      <c r="B6190" s="594" t="s">
        <v>1343</v>
      </c>
      <c r="C6190" s="594" t="s">
        <v>322</v>
      </c>
      <c r="D6190" s="594" t="s">
        <v>2662</v>
      </c>
      <c r="E6190" s="594" t="s">
        <v>189</v>
      </c>
      <c r="F6190" s="594" t="s">
        <v>13</v>
      </c>
      <c r="G6190" s="596" t="s">
        <v>2732</v>
      </c>
      <c r="H6190" s="597">
        <v>21320000</v>
      </c>
    </row>
    <row r="6191" spans="1:8">
      <c r="A6191" s="594" t="s">
        <v>132</v>
      </c>
      <c r="B6191" s="594" t="s">
        <v>1343</v>
      </c>
      <c r="C6191" s="594" t="s">
        <v>322</v>
      </c>
      <c r="D6191" s="594" t="s">
        <v>2662</v>
      </c>
      <c r="E6191" s="594" t="s">
        <v>189</v>
      </c>
      <c r="F6191" s="594" t="s">
        <v>37</v>
      </c>
      <c r="G6191" s="596" t="s">
        <v>2696</v>
      </c>
      <c r="H6191" s="597">
        <v>130141000</v>
      </c>
    </row>
    <row r="6192" spans="1:8">
      <c r="A6192" s="594" t="s">
        <v>132</v>
      </c>
      <c r="B6192" s="594" t="s">
        <v>1343</v>
      </c>
      <c r="C6192" s="594" t="s">
        <v>322</v>
      </c>
      <c r="D6192" s="594" t="s">
        <v>2662</v>
      </c>
      <c r="E6192" s="594" t="s">
        <v>189</v>
      </c>
      <c r="F6192" s="594" t="s">
        <v>192</v>
      </c>
      <c r="G6192" s="596" t="s">
        <v>195</v>
      </c>
      <c r="H6192" s="597">
        <v>392822800</v>
      </c>
    </row>
    <row r="6193" spans="1:8">
      <c r="A6193" s="594" t="s">
        <v>132</v>
      </c>
      <c r="B6193" s="594" t="s">
        <v>1343</v>
      </c>
      <c r="C6193" s="594" t="s">
        <v>322</v>
      </c>
      <c r="D6193" s="594" t="s">
        <v>2662</v>
      </c>
      <c r="E6193" s="594" t="s">
        <v>2697</v>
      </c>
      <c r="F6193" s="595" t="s">
        <v>411</v>
      </c>
      <c r="G6193" s="596" t="s">
        <v>2698</v>
      </c>
      <c r="H6193" s="597">
        <v>350000</v>
      </c>
    </row>
    <row r="6194" spans="1:8">
      <c r="A6194" s="594" t="s">
        <v>132</v>
      </c>
      <c r="B6194" s="594" t="s">
        <v>1343</v>
      </c>
      <c r="C6194" s="594" t="s">
        <v>322</v>
      </c>
      <c r="D6194" s="594" t="s">
        <v>2662</v>
      </c>
      <c r="E6194" s="594" t="s">
        <v>2697</v>
      </c>
      <c r="F6194" s="594" t="s">
        <v>2699</v>
      </c>
      <c r="G6194" s="596" t="s">
        <v>2700</v>
      </c>
      <c r="H6194" s="597">
        <v>350000</v>
      </c>
    </row>
    <row r="6195" spans="1:8">
      <c r="A6195" s="594" t="s">
        <v>132</v>
      </c>
      <c r="B6195" s="594" t="s">
        <v>1343</v>
      </c>
      <c r="C6195" s="594" t="s">
        <v>322</v>
      </c>
      <c r="D6195" s="594" t="s">
        <v>2662</v>
      </c>
      <c r="E6195" s="594" t="s">
        <v>194</v>
      </c>
      <c r="F6195" s="595" t="s">
        <v>411</v>
      </c>
      <c r="G6195" s="596" t="s">
        <v>195</v>
      </c>
      <c r="H6195" s="597">
        <v>118845400</v>
      </c>
    </row>
    <row r="6196" spans="1:8">
      <c r="A6196" s="594" t="s">
        <v>132</v>
      </c>
      <c r="B6196" s="594" t="s">
        <v>1343</v>
      </c>
      <c r="C6196" s="594" t="s">
        <v>322</v>
      </c>
      <c r="D6196" s="594" t="s">
        <v>2662</v>
      </c>
      <c r="E6196" s="594" t="s">
        <v>194</v>
      </c>
      <c r="F6196" s="594" t="s">
        <v>15</v>
      </c>
      <c r="G6196" s="596" t="s">
        <v>2701</v>
      </c>
      <c r="H6196" s="597">
        <v>6132000</v>
      </c>
    </row>
    <row r="6197" spans="1:8">
      <c r="A6197" s="594" t="s">
        <v>132</v>
      </c>
      <c r="B6197" s="594" t="s">
        <v>1343</v>
      </c>
      <c r="C6197" s="594" t="s">
        <v>322</v>
      </c>
      <c r="D6197" s="594" t="s">
        <v>2662</v>
      </c>
      <c r="E6197" s="594" t="s">
        <v>194</v>
      </c>
      <c r="F6197" s="594" t="s">
        <v>39</v>
      </c>
      <c r="G6197" s="596" t="s">
        <v>2702</v>
      </c>
      <c r="H6197" s="597">
        <v>18883400</v>
      </c>
    </row>
    <row r="6198" spans="1:8">
      <c r="A6198" s="594" t="s">
        <v>132</v>
      </c>
      <c r="B6198" s="594" t="s">
        <v>1343</v>
      </c>
      <c r="C6198" s="594" t="s">
        <v>322</v>
      </c>
      <c r="D6198" s="594" t="s">
        <v>2662</v>
      </c>
      <c r="E6198" s="594" t="s">
        <v>194</v>
      </c>
      <c r="F6198" s="594" t="s">
        <v>198</v>
      </c>
      <c r="G6198" s="596" t="s">
        <v>199</v>
      </c>
      <c r="H6198" s="597">
        <v>77140000</v>
      </c>
    </row>
    <row r="6199" spans="1:8">
      <c r="A6199" s="594" t="s">
        <v>132</v>
      </c>
      <c r="B6199" s="594" t="s">
        <v>1343</v>
      </c>
      <c r="C6199" s="594" t="s">
        <v>322</v>
      </c>
      <c r="D6199" s="594" t="s">
        <v>2662</v>
      </c>
      <c r="E6199" s="594" t="s">
        <v>194</v>
      </c>
      <c r="F6199" s="594" t="s">
        <v>200</v>
      </c>
      <c r="G6199" s="596" t="s">
        <v>201</v>
      </c>
      <c r="H6199" s="597">
        <v>16690000</v>
      </c>
    </row>
    <row r="6200" spans="1:8">
      <c r="A6200" s="594" t="s">
        <v>132</v>
      </c>
      <c r="B6200" s="594" t="s">
        <v>1343</v>
      </c>
      <c r="C6200" s="594" t="s">
        <v>322</v>
      </c>
      <c r="D6200" s="594" t="s">
        <v>2662</v>
      </c>
      <c r="E6200" s="594" t="s">
        <v>573</v>
      </c>
      <c r="F6200" s="595" t="s">
        <v>411</v>
      </c>
      <c r="G6200" s="596" t="s">
        <v>2703</v>
      </c>
      <c r="H6200" s="597">
        <v>19500000</v>
      </c>
    </row>
    <row r="6201" spans="1:8">
      <c r="A6201" s="594" t="s">
        <v>132</v>
      </c>
      <c r="B6201" s="594" t="s">
        <v>1343</v>
      </c>
      <c r="C6201" s="594" t="s">
        <v>322</v>
      </c>
      <c r="D6201" s="594" t="s">
        <v>2662</v>
      </c>
      <c r="E6201" s="594" t="s">
        <v>573</v>
      </c>
      <c r="F6201" s="594" t="s">
        <v>366</v>
      </c>
      <c r="G6201" s="596" t="s">
        <v>195</v>
      </c>
      <c r="H6201" s="597">
        <v>19500000</v>
      </c>
    </row>
    <row r="6202" spans="1:8">
      <c r="A6202" s="594" t="s">
        <v>132</v>
      </c>
      <c r="B6202" s="594" t="s">
        <v>1343</v>
      </c>
      <c r="C6202" s="594" t="s">
        <v>322</v>
      </c>
      <c r="D6202" s="594" t="s">
        <v>2787</v>
      </c>
      <c r="E6202" s="595" t="s">
        <v>411</v>
      </c>
      <c r="F6202" s="595" t="s">
        <v>411</v>
      </c>
      <c r="G6202" s="596" t="s">
        <v>2788</v>
      </c>
      <c r="H6202" s="597">
        <v>1710000000</v>
      </c>
    </row>
    <row r="6203" spans="1:8">
      <c r="A6203" s="594" t="s">
        <v>132</v>
      </c>
      <c r="B6203" s="594" t="s">
        <v>1343</v>
      </c>
      <c r="C6203" s="594" t="s">
        <v>322</v>
      </c>
      <c r="D6203" s="594" t="s">
        <v>2787</v>
      </c>
      <c r="E6203" s="594" t="s">
        <v>142</v>
      </c>
      <c r="F6203" s="595" t="s">
        <v>411</v>
      </c>
      <c r="G6203" s="596" t="s">
        <v>143</v>
      </c>
      <c r="H6203" s="597">
        <v>226046300</v>
      </c>
    </row>
    <row r="6204" spans="1:8">
      <c r="A6204" s="594" t="s">
        <v>132</v>
      </c>
      <c r="B6204" s="594" t="s">
        <v>1343</v>
      </c>
      <c r="C6204" s="594" t="s">
        <v>322</v>
      </c>
      <c r="D6204" s="594" t="s">
        <v>2787</v>
      </c>
      <c r="E6204" s="594" t="s">
        <v>142</v>
      </c>
      <c r="F6204" s="594" t="s">
        <v>144</v>
      </c>
      <c r="G6204" s="596" t="s">
        <v>2664</v>
      </c>
      <c r="H6204" s="597">
        <v>226046300</v>
      </c>
    </row>
    <row r="6205" spans="1:8">
      <c r="A6205" s="594" t="s">
        <v>132</v>
      </c>
      <c r="B6205" s="594" t="s">
        <v>1343</v>
      </c>
      <c r="C6205" s="594" t="s">
        <v>322</v>
      </c>
      <c r="D6205" s="594" t="s">
        <v>2787</v>
      </c>
      <c r="E6205" s="594" t="s">
        <v>202</v>
      </c>
      <c r="F6205" s="595" t="s">
        <v>411</v>
      </c>
      <c r="G6205" s="596" t="s">
        <v>2719</v>
      </c>
      <c r="H6205" s="597">
        <v>34515000</v>
      </c>
    </row>
    <row r="6206" spans="1:8">
      <c r="A6206" s="594" t="s">
        <v>132</v>
      </c>
      <c r="B6206" s="594" t="s">
        <v>1343</v>
      </c>
      <c r="C6206" s="594" t="s">
        <v>322</v>
      </c>
      <c r="D6206" s="594" t="s">
        <v>2787</v>
      </c>
      <c r="E6206" s="594" t="s">
        <v>202</v>
      </c>
      <c r="F6206" s="594" t="s">
        <v>767</v>
      </c>
      <c r="G6206" s="596" t="s">
        <v>2720</v>
      </c>
      <c r="H6206" s="597">
        <v>34515000</v>
      </c>
    </row>
    <row r="6207" spans="1:8">
      <c r="A6207" s="594" t="s">
        <v>132</v>
      </c>
      <c r="B6207" s="594" t="s">
        <v>1343</v>
      </c>
      <c r="C6207" s="594" t="s">
        <v>322</v>
      </c>
      <c r="D6207" s="594" t="s">
        <v>2787</v>
      </c>
      <c r="E6207" s="594" t="s">
        <v>148</v>
      </c>
      <c r="F6207" s="595" t="s">
        <v>411</v>
      </c>
      <c r="G6207" s="596" t="s">
        <v>149</v>
      </c>
      <c r="H6207" s="597">
        <v>206569120</v>
      </c>
    </row>
    <row r="6208" spans="1:8">
      <c r="A6208" s="594" t="s">
        <v>132</v>
      </c>
      <c r="B6208" s="594" t="s">
        <v>1343</v>
      </c>
      <c r="C6208" s="594" t="s">
        <v>322</v>
      </c>
      <c r="D6208" s="594" t="s">
        <v>2787</v>
      </c>
      <c r="E6208" s="594" t="s">
        <v>148</v>
      </c>
      <c r="F6208" s="594" t="s">
        <v>223</v>
      </c>
      <c r="G6208" s="596" t="s">
        <v>224</v>
      </c>
      <c r="H6208" s="597">
        <v>27170600</v>
      </c>
    </row>
    <row r="6209" spans="1:8">
      <c r="A6209" s="594" t="s">
        <v>132</v>
      </c>
      <c r="B6209" s="594" t="s">
        <v>1343</v>
      </c>
      <c r="C6209" s="594" t="s">
        <v>322</v>
      </c>
      <c r="D6209" s="594" t="s">
        <v>2787</v>
      </c>
      <c r="E6209" s="594" t="s">
        <v>148</v>
      </c>
      <c r="F6209" s="594" t="s">
        <v>1075</v>
      </c>
      <c r="G6209" s="596" t="s">
        <v>2666</v>
      </c>
      <c r="H6209" s="597">
        <v>24713000</v>
      </c>
    </row>
    <row r="6210" spans="1:8">
      <c r="A6210" s="594" t="s">
        <v>132</v>
      </c>
      <c r="B6210" s="594" t="s">
        <v>1343</v>
      </c>
      <c r="C6210" s="594" t="s">
        <v>322</v>
      </c>
      <c r="D6210" s="594" t="s">
        <v>2787</v>
      </c>
      <c r="E6210" s="594" t="s">
        <v>148</v>
      </c>
      <c r="F6210" s="594" t="s">
        <v>150</v>
      </c>
      <c r="G6210" s="596" t="s">
        <v>151</v>
      </c>
      <c r="H6210" s="597">
        <v>14278300</v>
      </c>
    </row>
    <row r="6211" spans="1:8">
      <c r="A6211" s="594" t="s">
        <v>132</v>
      </c>
      <c r="B6211" s="594" t="s">
        <v>1343</v>
      </c>
      <c r="C6211" s="594" t="s">
        <v>322</v>
      </c>
      <c r="D6211" s="594" t="s">
        <v>2787</v>
      </c>
      <c r="E6211" s="594" t="s">
        <v>148</v>
      </c>
      <c r="F6211" s="594" t="s">
        <v>624</v>
      </c>
      <c r="G6211" s="596" t="s">
        <v>2774</v>
      </c>
      <c r="H6211" s="597">
        <v>74366820</v>
      </c>
    </row>
    <row r="6212" spans="1:8">
      <c r="A6212" s="594" t="s">
        <v>132</v>
      </c>
      <c r="B6212" s="594" t="s">
        <v>1343</v>
      </c>
      <c r="C6212" s="594" t="s">
        <v>322</v>
      </c>
      <c r="D6212" s="594" t="s">
        <v>2787</v>
      </c>
      <c r="E6212" s="594" t="s">
        <v>148</v>
      </c>
      <c r="F6212" s="594" t="s">
        <v>212</v>
      </c>
      <c r="G6212" s="596" t="s">
        <v>213</v>
      </c>
      <c r="H6212" s="597">
        <v>49240400</v>
      </c>
    </row>
    <row r="6213" spans="1:8">
      <c r="A6213" s="594" t="s">
        <v>132</v>
      </c>
      <c r="B6213" s="594" t="s">
        <v>1343</v>
      </c>
      <c r="C6213" s="594" t="s">
        <v>322</v>
      </c>
      <c r="D6213" s="594" t="s">
        <v>2787</v>
      </c>
      <c r="E6213" s="594" t="s">
        <v>148</v>
      </c>
      <c r="F6213" s="594" t="s">
        <v>227</v>
      </c>
      <c r="G6213" s="596" t="s">
        <v>2669</v>
      </c>
      <c r="H6213" s="597">
        <v>16800000</v>
      </c>
    </row>
    <row r="6214" spans="1:8">
      <c r="A6214" s="594" t="s">
        <v>132</v>
      </c>
      <c r="B6214" s="594" t="s">
        <v>1343</v>
      </c>
      <c r="C6214" s="594" t="s">
        <v>322</v>
      </c>
      <c r="D6214" s="594" t="s">
        <v>2787</v>
      </c>
      <c r="E6214" s="594" t="s">
        <v>582</v>
      </c>
      <c r="F6214" s="595" t="s">
        <v>411</v>
      </c>
      <c r="G6214" s="596" t="s">
        <v>583</v>
      </c>
      <c r="H6214" s="597">
        <v>58345000</v>
      </c>
    </row>
    <row r="6215" spans="1:8">
      <c r="A6215" s="594" t="s">
        <v>132</v>
      </c>
      <c r="B6215" s="594" t="s">
        <v>1343</v>
      </c>
      <c r="C6215" s="594" t="s">
        <v>322</v>
      </c>
      <c r="D6215" s="594" t="s">
        <v>2787</v>
      </c>
      <c r="E6215" s="594" t="s">
        <v>582</v>
      </c>
      <c r="F6215" s="594" t="s">
        <v>584</v>
      </c>
      <c r="G6215" s="596" t="s">
        <v>2670</v>
      </c>
      <c r="H6215" s="597">
        <v>20920000</v>
      </c>
    </row>
    <row r="6216" spans="1:8">
      <c r="A6216" s="594" t="s">
        <v>132</v>
      </c>
      <c r="B6216" s="594" t="s">
        <v>1343</v>
      </c>
      <c r="C6216" s="594" t="s">
        <v>322</v>
      </c>
      <c r="D6216" s="594" t="s">
        <v>2787</v>
      </c>
      <c r="E6216" s="594" t="s">
        <v>582</v>
      </c>
      <c r="F6216" s="594" t="s">
        <v>478</v>
      </c>
      <c r="G6216" s="596" t="s">
        <v>2775</v>
      </c>
      <c r="H6216" s="597">
        <v>8330000</v>
      </c>
    </row>
    <row r="6217" spans="1:8">
      <c r="A6217" s="594" t="s">
        <v>132</v>
      </c>
      <c r="B6217" s="594" t="s">
        <v>1343</v>
      </c>
      <c r="C6217" s="594" t="s">
        <v>322</v>
      </c>
      <c r="D6217" s="594" t="s">
        <v>2787</v>
      </c>
      <c r="E6217" s="594" t="s">
        <v>582</v>
      </c>
      <c r="F6217" s="594" t="s">
        <v>586</v>
      </c>
      <c r="G6217" s="596" t="s">
        <v>2671</v>
      </c>
      <c r="H6217" s="597">
        <v>29095000</v>
      </c>
    </row>
    <row r="6218" spans="1:8">
      <c r="A6218" s="594" t="s">
        <v>132</v>
      </c>
      <c r="B6218" s="594" t="s">
        <v>1343</v>
      </c>
      <c r="C6218" s="594" t="s">
        <v>322</v>
      </c>
      <c r="D6218" s="594" t="s">
        <v>2787</v>
      </c>
      <c r="E6218" s="594" t="s">
        <v>152</v>
      </c>
      <c r="F6218" s="595" t="s">
        <v>411</v>
      </c>
      <c r="G6218" s="596" t="s">
        <v>153</v>
      </c>
      <c r="H6218" s="597">
        <v>115352000</v>
      </c>
    </row>
    <row r="6219" spans="1:8">
      <c r="A6219" s="594" t="s">
        <v>132</v>
      </c>
      <c r="B6219" s="594" t="s">
        <v>1343</v>
      </c>
      <c r="C6219" s="594" t="s">
        <v>322</v>
      </c>
      <c r="D6219" s="594" t="s">
        <v>2787</v>
      </c>
      <c r="E6219" s="594" t="s">
        <v>152</v>
      </c>
      <c r="F6219" s="594" t="s">
        <v>606</v>
      </c>
      <c r="G6219" s="596" t="s">
        <v>195</v>
      </c>
      <c r="H6219" s="597">
        <v>115352000</v>
      </c>
    </row>
    <row r="6220" spans="1:8">
      <c r="A6220" s="594" t="s">
        <v>132</v>
      </c>
      <c r="B6220" s="594" t="s">
        <v>1343</v>
      </c>
      <c r="C6220" s="594" t="s">
        <v>322</v>
      </c>
      <c r="D6220" s="594" t="s">
        <v>2787</v>
      </c>
      <c r="E6220" s="594" t="s">
        <v>156</v>
      </c>
      <c r="F6220" s="595" t="s">
        <v>411</v>
      </c>
      <c r="G6220" s="596" t="s">
        <v>514</v>
      </c>
      <c r="H6220" s="597">
        <v>69371676</v>
      </c>
    </row>
    <row r="6221" spans="1:8">
      <c r="A6221" s="594" t="s">
        <v>132</v>
      </c>
      <c r="B6221" s="594" t="s">
        <v>1343</v>
      </c>
      <c r="C6221" s="594" t="s">
        <v>322</v>
      </c>
      <c r="D6221" s="594" t="s">
        <v>2787</v>
      </c>
      <c r="E6221" s="594" t="s">
        <v>156</v>
      </c>
      <c r="F6221" s="594" t="s">
        <v>157</v>
      </c>
      <c r="G6221" s="596" t="s">
        <v>158</v>
      </c>
      <c r="H6221" s="597">
        <v>54717112</v>
      </c>
    </row>
    <row r="6222" spans="1:8">
      <c r="A6222" s="594" t="s">
        <v>132</v>
      </c>
      <c r="B6222" s="594" t="s">
        <v>1343</v>
      </c>
      <c r="C6222" s="594" t="s">
        <v>322</v>
      </c>
      <c r="D6222" s="594" t="s">
        <v>2787</v>
      </c>
      <c r="E6222" s="594" t="s">
        <v>156</v>
      </c>
      <c r="F6222" s="594" t="s">
        <v>159</v>
      </c>
      <c r="G6222" s="596" t="s">
        <v>160</v>
      </c>
      <c r="H6222" s="597">
        <v>8063750</v>
      </c>
    </row>
    <row r="6223" spans="1:8">
      <c r="A6223" s="594" t="s">
        <v>132</v>
      </c>
      <c r="B6223" s="594" t="s">
        <v>1343</v>
      </c>
      <c r="C6223" s="594" t="s">
        <v>322</v>
      </c>
      <c r="D6223" s="594" t="s">
        <v>2787</v>
      </c>
      <c r="E6223" s="594" t="s">
        <v>156</v>
      </c>
      <c r="F6223" s="594" t="s">
        <v>161</v>
      </c>
      <c r="G6223" s="596" t="s">
        <v>162</v>
      </c>
      <c r="H6223" s="597">
        <v>5704100</v>
      </c>
    </row>
    <row r="6224" spans="1:8">
      <c r="A6224" s="594" t="s">
        <v>132</v>
      </c>
      <c r="B6224" s="594" t="s">
        <v>1343</v>
      </c>
      <c r="C6224" s="594" t="s">
        <v>322</v>
      </c>
      <c r="D6224" s="594" t="s">
        <v>2787</v>
      </c>
      <c r="E6224" s="594" t="s">
        <v>156</v>
      </c>
      <c r="F6224" s="594" t="s">
        <v>1</v>
      </c>
      <c r="G6224" s="596" t="s">
        <v>2</v>
      </c>
      <c r="H6224" s="597">
        <v>886714</v>
      </c>
    </row>
    <row r="6225" spans="1:8">
      <c r="A6225" s="594" t="s">
        <v>132</v>
      </c>
      <c r="B6225" s="594" t="s">
        <v>1343</v>
      </c>
      <c r="C6225" s="594" t="s">
        <v>322</v>
      </c>
      <c r="D6225" s="594" t="s">
        <v>2787</v>
      </c>
      <c r="E6225" s="594" t="s">
        <v>171</v>
      </c>
      <c r="F6225" s="595" t="s">
        <v>411</v>
      </c>
      <c r="G6225" s="596" t="s">
        <v>2677</v>
      </c>
      <c r="H6225" s="597">
        <v>41401000</v>
      </c>
    </row>
    <row r="6226" spans="1:8">
      <c r="A6226" s="594" t="s">
        <v>132</v>
      </c>
      <c r="B6226" s="594" t="s">
        <v>1343</v>
      </c>
      <c r="C6226" s="594" t="s">
        <v>322</v>
      </c>
      <c r="D6226" s="594" t="s">
        <v>2787</v>
      </c>
      <c r="E6226" s="594" t="s">
        <v>171</v>
      </c>
      <c r="F6226" s="594" t="s">
        <v>173</v>
      </c>
      <c r="G6226" s="596" t="s">
        <v>174</v>
      </c>
      <c r="H6226" s="597">
        <v>33013000</v>
      </c>
    </row>
    <row r="6227" spans="1:8">
      <c r="A6227" s="594" t="s">
        <v>132</v>
      </c>
      <c r="B6227" s="594" t="s">
        <v>1343</v>
      </c>
      <c r="C6227" s="594" t="s">
        <v>322</v>
      </c>
      <c r="D6227" s="594" t="s">
        <v>2787</v>
      </c>
      <c r="E6227" s="594" t="s">
        <v>171</v>
      </c>
      <c r="F6227" s="594" t="s">
        <v>216</v>
      </c>
      <c r="G6227" s="596" t="s">
        <v>217</v>
      </c>
      <c r="H6227" s="597">
        <v>2048000</v>
      </c>
    </row>
    <row r="6228" spans="1:8">
      <c r="A6228" s="594" t="s">
        <v>132</v>
      </c>
      <c r="B6228" s="594" t="s">
        <v>1343</v>
      </c>
      <c r="C6228" s="594" t="s">
        <v>322</v>
      </c>
      <c r="D6228" s="594" t="s">
        <v>2787</v>
      </c>
      <c r="E6228" s="594" t="s">
        <v>171</v>
      </c>
      <c r="F6228" s="594" t="s">
        <v>5</v>
      </c>
      <c r="G6228" s="596" t="s">
        <v>2678</v>
      </c>
      <c r="H6228" s="597">
        <v>800000</v>
      </c>
    </row>
    <row r="6229" spans="1:8">
      <c r="A6229" s="594" t="s">
        <v>132</v>
      </c>
      <c r="B6229" s="594" t="s">
        <v>1343</v>
      </c>
      <c r="C6229" s="594" t="s">
        <v>322</v>
      </c>
      <c r="D6229" s="594" t="s">
        <v>2787</v>
      </c>
      <c r="E6229" s="594" t="s">
        <v>171</v>
      </c>
      <c r="F6229" s="594" t="s">
        <v>175</v>
      </c>
      <c r="G6229" s="596" t="s">
        <v>176</v>
      </c>
      <c r="H6229" s="597">
        <v>5540000</v>
      </c>
    </row>
    <row r="6230" spans="1:8">
      <c r="A6230" s="594" t="s">
        <v>132</v>
      </c>
      <c r="B6230" s="594" t="s">
        <v>1343</v>
      </c>
      <c r="C6230" s="594" t="s">
        <v>322</v>
      </c>
      <c r="D6230" s="594" t="s">
        <v>2787</v>
      </c>
      <c r="E6230" s="594" t="s">
        <v>177</v>
      </c>
      <c r="F6230" s="595" t="s">
        <v>411</v>
      </c>
      <c r="G6230" s="596" t="s">
        <v>178</v>
      </c>
      <c r="H6230" s="597">
        <v>49928604</v>
      </c>
    </row>
    <row r="6231" spans="1:8">
      <c r="A6231" s="594" t="s">
        <v>132</v>
      </c>
      <c r="B6231" s="594" t="s">
        <v>1343</v>
      </c>
      <c r="C6231" s="594" t="s">
        <v>322</v>
      </c>
      <c r="D6231" s="594" t="s">
        <v>2787</v>
      </c>
      <c r="E6231" s="594" t="s">
        <v>177</v>
      </c>
      <c r="F6231" s="594" t="s">
        <v>179</v>
      </c>
      <c r="G6231" s="596" t="s">
        <v>2679</v>
      </c>
      <c r="H6231" s="597">
        <v>4995200</v>
      </c>
    </row>
    <row r="6232" spans="1:8">
      <c r="A6232" s="594" t="s">
        <v>132</v>
      </c>
      <c r="B6232" s="594" t="s">
        <v>1343</v>
      </c>
      <c r="C6232" s="594" t="s">
        <v>322</v>
      </c>
      <c r="D6232" s="594" t="s">
        <v>2787</v>
      </c>
      <c r="E6232" s="594" t="s">
        <v>177</v>
      </c>
      <c r="F6232" s="594" t="s">
        <v>181</v>
      </c>
      <c r="G6232" s="596" t="s">
        <v>182</v>
      </c>
      <c r="H6232" s="597">
        <v>13160604</v>
      </c>
    </row>
    <row r="6233" spans="1:8">
      <c r="A6233" s="594" t="s">
        <v>132</v>
      </c>
      <c r="B6233" s="594" t="s">
        <v>1343</v>
      </c>
      <c r="C6233" s="594" t="s">
        <v>322</v>
      </c>
      <c r="D6233" s="594" t="s">
        <v>2787</v>
      </c>
      <c r="E6233" s="594" t="s">
        <v>177</v>
      </c>
      <c r="F6233" s="594" t="s">
        <v>1290</v>
      </c>
      <c r="G6233" s="596" t="s">
        <v>2721</v>
      </c>
      <c r="H6233" s="597">
        <v>1653500</v>
      </c>
    </row>
    <row r="6234" spans="1:8">
      <c r="A6234" s="594" t="s">
        <v>132</v>
      </c>
      <c r="B6234" s="594" t="s">
        <v>1343</v>
      </c>
      <c r="C6234" s="594" t="s">
        <v>322</v>
      </c>
      <c r="D6234" s="594" t="s">
        <v>2787</v>
      </c>
      <c r="E6234" s="594" t="s">
        <v>177</v>
      </c>
      <c r="F6234" s="594" t="s">
        <v>441</v>
      </c>
      <c r="G6234" s="596" t="s">
        <v>2728</v>
      </c>
      <c r="H6234" s="597">
        <v>17062000</v>
      </c>
    </row>
    <row r="6235" spans="1:8">
      <c r="A6235" s="594" t="s">
        <v>132</v>
      </c>
      <c r="B6235" s="594" t="s">
        <v>1343</v>
      </c>
      <c r="C6235" s="594" t="s">
        <v>322</v>
      </c>
      <c r="D6235" s="594" t="s">
        <v>2787</v>
      </c>
      <c r="E6235" s="594" t="s">
        <v>177</v>
      </c>
      <c r="F6235" s="594" t="s">
        <v>1297</v>
      </c>
      <c r="G6235" s="596" t="s">
        <v>2680</v>
      </c>
      <c r="H6235" s="597">
        <v>2907300</v>
      </c>
    </row>
    <row r="6236" spans="1:8">
      <c r="A6236" s="594" t="s">
        <v>132</v>
      </c>
      <c r="B6236" s="594" t="s">
        <v>1343</v>
      </c>
      <c r="C6236" s="594" t="s">
        <v>322</v>
      </c>
      <c r="D6236" s="594" t="s">
        <v>2787</v>
      </c>
      <c r="E6236" s="594" t="s">
        <v>177</v>
      </c>
      <c r="F6236" s="594" t="s">
        <v>237</v>
      </c>
      <c r="G6236" s="596" t="s">
        <v>2681</v>
      </c>
      <c r="H6236" s="597">
        <v>10150000</v>
      </c>
    </row>
    <row r="6237" spans="1:8">
      <c r="A6237" s="594" t="s">
        <v>132</v>
      </c>
      <c r="B6237" s="594" t="s">
        <v>1343</v>
      </c>
      <c r="C6237" s="594" t="s">
        <v>322</v>
      </c>
      <c r="D6237" s="594" t="s">
        <v>2787</v>
      </c>
      <c r="E6237" s="594" t="s">
        <v>240</v>
      </c>
      <c r="F6237" s="595" t="s">
        <v>411</v>
      </c>
      <c r="G6237" s="596" t="s">
        <v>241</v>
      </c>
      <c r="H6237" s="597">
        <v>91834000</v>
      </c>
    </row>
    <row r="6238" spans="1:8">
      <c r="A6238" s="594" t="s">
        <v>132</v>
      </c>
      <c r="B6238" s="594" t="s">
        <v>1343</v>
      </c>
      <c r="C6238" s="594" t="s">
        <v>322</v>
      </c>
      <c r="D6238" s="594" t="s">
        <v>2787</v>
      </c>
      <c r="E6238" s="594" t="s">
        <v>240</v>
      </c>
      <c r="F6238" s="594" t="s">
        <v>242</v>
      </c>
      <c r="G6238" s="596" t="s">
        <v>243</v>
      </c>
      <c r="H6238" s="597">
        <v>6190000</v>
      </c>
    </row>
    <row r="6239" spans="1:8">
      <c r="A6239" s="594" t="s">
        <v>132</v>
      </c>
      <c r="B6239" s="594" t="s">
        <v>1343</v>
      </c>
      <c r="C6239" s="594" t="s">
        <v>322</v>
      </c>
      <c r="D6239" s="594" t="s">
        <v>2787</v>
      </c>
      <c r="E6239" s="594" t="s">
        <v>240</v>
      </c>
      <c r="F6239" s="594" t="s">
        <v>728</v>
      </c>
      <c r="G6239" s="596" t="s">
        <v>729</v>
      </c>
      <c r="H6239" s="597">
        <v>2500000</v>
      </c>
    </row>
    <row r="6240" spans="1:8">
      <c r="A6240" s="594" t="s">
        <v>132</v>
      </c>
      <c r="B6240" s="594" t="s">
        <v>1343</v>
      </c>
      <c r="C6240" s="594" t="s">
        <v>322</v>
      </c>
      <c r="D6240" s="594" t="s">
        <v>2787</v>
      </c>
      <c r="E6240" s="594" t="s">
        <v>240</v>
      </c>
      <c r="F6240" s="594" t="s">
        <v>1268</v>
      </c>
      <c r="G6240" s="596" t="s">
        <v>1267</v>
      </c>
      <c r="H6240" s="597">
        <v>9700000</v>
      </c>
    </row>
    <row r="6241" spans="1:8">
      <c r="A6241" s="594" t="s">
        <v>132</v>
      </c>
      <c r="B6241" s="594" t="s">
        <v>1343</v>
      </c>
      <c r="C6241" s="594" t="s">
        <v>322</v>
      </c>
      <c r="D6241" s="594" t="s">
        <v>2787</v>
      </c>
      <c r="E6241" s="594" t="s">
        <v>240</v>
      </c>
      <c r="F6241" s="594" t="s">
        <v>730</v>
      </c>
      <c r="G6241" s="596" t="s">
        <v>186</v>
      </c>
      <c r="H6241" s="597">
        <v>1800000</v>
      </c>
    </row>
    <row r="6242" spans="1:8">
      <c r="A6242" s="594" t="s">
        <v>132</v>
      </c>
      <c r="B6242" s="594" t="s">
        <v>1343</v>
      </c>
      <c r="C6242" s="594" t="s">
        <v>322</v>
      </c>
      <c r="D6242" s="594" t="s">
        <v>2787</v>
      </c>
      <c r="E6242" s="594" t="s">
        <v>240</v>
      </c>
      <c r="F6242" s="594" t="s">
        <v>731</v>
      </c>
      <c r="G6242" s="596" t="s">
        <v>732</v>
      </c>
      <c r="H6242" s="597">
        <v>13600000</v>
      </c>
    </row>
    <row r="6243" spans="1:8">
      <c r="A6243" s="594" t="s">
        <v>132</v>
      </c>
      <c r="B6243" s="594" t="s">
        <v>1343</v>
      </c>
      <c r="C6243" s="594" t="s">
        <v>322</v>
      </c>
      <c r="D6243" s="594" t="s">
        <v>2787</v>
      </c>
      <c r="E6243" s="594" t="s">
        <v>240</v>
      </c>
      <c r="F6243" s="594" t="s">
        <v>597</v>
      </c>
      <c r="G6243" s="596" t="s">
        <v>2682</v>
      </c>
      <c r="H6243" s="597">
        <v>11900000</v>
      </c>
    </row>
    <row r="6244" spans="1:8">
      <c r="A6244" s="594" t="s">
        <v>132</v>
      </c>
      <c r="B6244" s="594" t="s">
        <v>1343</v>
      </c>
      <c r="C6244" s="594" t="s">
        <v>322</v>
      </c>
      <c r="D6244" s="594" t="s">
        <v>2787</v>
      </c>
      <c r="E6244" s="594" t="s">
        <v>240</v>
      </c>
      <c r="F6244" s="594" t="s">
        <v>733</v>
      </c>
      <c r="G6244" s="596" t="s">
        <v>734</v>
      </c>
      <c r="H6244" s="597">
        <v>10560000</v>
      </c>
    </row>
    <row r="6245" spans="1:8">
      <c r="A6245" s="594" t="s">
        <v>132</v>
      </c>
      <c r="B6245" s="594" t="s">
        <v>1343</v>
      </c>
      <c r="C6245" s="594" t="s">
        <v>322</v>
      </c>
      <c r="D6245" s="594" t="s">
        <v>2787</v>
      </c>
      <c r="E6245" s="594" t="s">
        <v>240</v>
      </c>
      <c r="F6245" s="594" t="s">
        <v>735</v>
      </c>
      <c r="G6245" s="596" t="s">
        <v>193</v>
      </c>
      <c r="H6245" s="597">
        <v>35584000</v>
      </c>
    </row>
    <row r="6246" spans="1:8">
      <c r="A6246" s="594" t="s">
        <v>132</v>
      </c>
      <c r="B6246" s="594" t="s">
        <v>1343</v>
      </c>
      <c r="C6246" s="594" t="s">
        <v>322</v>
      </c>
      <c r="D6246" s="594" t="s">
        <v>2787</v>
      </c>
      <c r="E6246" s="594" t="s">
        <v>183</v>
      </c>
      <c r="F6246" s="595" t="s">
        <v>411</v>
      </c>
      <c r="G6246" s="596" t="s">
        <v>184</v>
      </c>
      <c r="H6246" s="597">
        <v>48945000</v>
      </c>
    </row>
    <row r="6247" spans="1:8">
      <c r="A6247" s="594" t="s">
        <v>132</v>
      </c>
      <c r="B6247" s="594" t="s">
        <v>1343</v>
      </c>
      <c r="C6247" s="594" t="s">
        <v>322</v>
      </c>
      <c r="D6247" s="594" t="s">
        <v>2787</v>
      </c>
      <c r="E6247" s="594" t="s">
        <v>183</v>
      </c>
      <c r="F6247" s="594" t="s">
        <v>587</v>
      </c>
      <c r="G6247" s="596" t="s">
        <v>588</v>
      </c>
      <c r="H6247" s="597">
        <v>9675000</v>
      </c>
    </row>
    <row r="6248" spans="1:8">
      <c r="A6248" s="594" t="s">
        <v>132</v>
      </c>
      <c r="B6248" s="594" t="s">
        <v>1343</v>
      </c>
      <c r="C6248" s="594" t="s">
        <v>322</v>
      </c>
      <c r="D6248" s="594" t="s">
        <v>2787</v>
      </c>
      <c r="E6248" s="594" t="s">
        <v>183</v>
      </c>
      <c r="F6248" s="594" t="s">
        <v>736</v>
      </c>
      <c r="G6248" s="596" t="s">
        <v>737</v>
      </c>
      <c r="H6248" s="597">
        <v>7020000</v>
      </c>
    </row>
    <row r="6249" spans="1:8">
      <c r="A6249" s="594" t="s">
        <v>132</v>
      </c>
      <c r="B6249" s="594" t="s">
        <v>1343</v>
      </c>
      <c r="C6249" s="594" t="s">
        <v>322</v>
      </c>
      <c r="D6249" s="594" t="s">
        <v>2787</v>
      </c>
      <c r="E6249" s="594" t="s">
        <v>183</v>
      </c>
      <c r="F6249" s="594" t="s">
        <v>185</v>
      </c>
      <c r="G6249" s="596" t="s">
        <v>186</v>
      </c>
      <c r="H6249" s="597">
        <v>6150000</v>
      </c>
    </row>
    <row r="6250" spans="1:8">
      <c r="A6250" s="594" t="s">
        <v>132</v>
      </c>
      <c r="B6250" s="594" t="s">
        <v>1343</v>
      </c>
      <c r="C6250" s="594" t="s">
        <v>322</v>
      </c>
      <c r="D6250" s="594" t="s">
        <v>2787</v>
      </c>
      <c r="E6250" s="594" t="s">
        <v>183</v>
      </c>
      <c r="F6250" s="594" t="s">
        <v>187</v>
      </c>
      <c r="G6250" s="596" t="s">
        <v>2683</v>
      </c>
      <c r="H6250" s="597">
        <v>26100000</v>
      </c>
    </row>
    <row r="6251" spans="1:8">
      <c r="A6251" s="594" t="s">
        <v>132</v>
      </c>
      <c r="B6251" s="594" t="s">
        <v>1343</v>
      </c>
      <c r="C6251" s="594" t="s">
        <v>322</v>
      </c>
      <c r="D6251" s="594" t="s">
        <v>2787</v>
      </c>
      <c r="E6251" s="594" t="s">
        <v>738</v>
      </c>
      <c r="F6251" s="595" t="s">
        <v>411</v>
      </c>
      <c r="G6251" s="596" t="s">
        <v>739</v>
      </c>
      <c r="H6251" s="597">
        <v>70135000</v>
      </c>
    </row>
    <row r="6252" spans="1:8">
      <c r="A6252" s="594" t="s">
        <v>132</v>
      </c>
      <c r="B6252" s="594" t="s">
        <v>1343</v>
      </c>
      <c r="C6252" s="594" t="s">
        <v>322</v>
      </c>
      <c r="D6252" s="594" t="s">
        <v>2787</v>
      </c>
      <c r="E6252" s="594" t="s">
        <v>738</v>
      </c>
      <c r="F6252" s="594" t="s">
        <v>740</v>
      </c>
      <c r="G6252" s="596" t="s">
        <v>741</v>
      </c>
      <c r="H6252" s="597">
        <v>30500000</v>
      </c>
    </row>
    <row r="6253" spans="1:8">
      <c r="A6253" s="594" t="s">
        <v>132</v>
      </c>
      <c r="B6253" s="594" t="s">
        <v>1343</v>
      </c>
      <c r="C6253" s="594" t="s">
        <v>322</v>
      </c>
      <c r="D6253" s="594" t="s">
        <v>2787</v>
      </c>
      <c r="E6253" s="594" t="s">
        <v>738</v>
      </c>
      <c r="F6253" s="594" t="s">
        <v>356</v>
      </c>
      <c r="G6253" s="596" t="s">
        <v>357</v>
      </c>
      <c r="H6253" s="597">
        <v>24000000</v>
      </c>
    </row>
    <row r="6254" spans="1:8">
      <c r="A6254" s="594" t="s">
        <v>132</v>
      </c>
      <c r="B6254" s="594" t="s">
        <v>1343</v>
      </c>
      <c r="C6254" s="594" t="s">
        <v>322</v>
      </c>
      <c r="D6254" s="594" t="s">
        <v>2787</v>
      </c>
      <c r="E6254" s="594" t="s">
        <v>738</v>
      </c>
      <c r="F6254" s="594" t="s">
        <v>296</v>
      </c>
      <c r="G6254" s="596" t="s">
        <v>297</v>
      </c>
      <c r="H6254" s="597">
        <v>15635000</v>
      </c>
    </row>
    <row r="6255" spans="1:8">
      <c r="A6255" s="594" t="s">
        <v>132</v>
      </c>
      <c r="B6255" s="594" t="s">
        <v>1343</v>
      </c>
      <c r="C6255" s="594" t="s">
        <v>322</v>
      </c>
      <c r="D6255" s="594" t="s">
        <v>2787</v>
      </c>
      <c r="E6255" s="594" t="s">
        <v>744</v>
      </c>
      <c r="F6255" s="595" t="s">
        <v>411</v>
      </c>
      <c r="G6255" s="596" t="s">
        <v>2686</v>
      </c>
      <c r="H6255" s="597">
        <v>20620000</v>
      </c>
    </row>
    <row r="6256" spans="1:8">
      <c r="A6256" s="594" t="s">
        <v>132</v>
      </c>
      <c r="B6256" s="594" t="s">
        <v>1343</v>
      </c>
      <c r="C6256" s="594" t="s">
        <v>322</v>
      </c>
      <c r="D6256" s="594" t="s">
        <v>2787</v>
      </c>
      <c r="E6256" s="594" t="s">
        <v>744</v>
      </c>
      <c r="F6256" s="594" t="s">
        <v>572</v>
      </c>
      <c r="G6256" s="596" t="s">
        <v>2689</v>
      </c>
      <c r="H6256" s="597">
        <v>11870000</v>
      </c>
    </row>
    <row r="6257" spans="1:8">
      <c r="A6257" s="594" t="s">
        <v>132</v>
      </c>
      <c r="B6257" s="594" t="s">
        <v>1343</v>
      </c>
      <c r="C6257" s="594" t="s">
        <v>322</v>
      </c>
      <c r="D6257" s="594" t="s">
        <v>2787</v>
      </c>
      <c r="E6257" s="594" t="s">
        <v>744</v>
      </c>
      <c r="F6257" s="594" t="s">
        <v>746</v>
      </c>
      <c r="G6257" s="596" t="s">
        <v>2690</v>
      </c>
      <c r="H6257" s="597">
        <v>8750000</v>
      </c>
    </row>
    <row r="6258" spans="1:8">
      <c r="A6258" s="594" t="s">
        <v>132</v>
      </c>
      <c r="B6258" s="594" t="s">
        <v>1343</v>
      </c>
      <c r="C6258" s="594" t="s">
        <v>322</v>
      </c>
      <c r="D6258" s="594" t="s">
        <v>2787</v>
      </c>
      <c r="E6258" s="594" t="s">
        <v>2692</v>
      </c>
      <c r="F6258" s="595" t="s">
        <v>411</v>
      </c>
      <c r="G6258" s="596" t="s">
        <v>2693</v>
      </c>
      <c r="H6258" s="597">
        <v>20000000</v>
      </c>
    </row>
    <row r="6259" spans="1:8">
      <c r="A6259" s="594" t="s">
        <v>132</v>
      </c>
      <c r="B6259" s="594" t="s">
        <v>1343</v>
      </c>
      <c r="C6259" s="594" t="s">
        <v>322</v>
      </c>
      <c r="D6259" s="594" t="s">
        <v>2787</v>
      </c>
      <c r="E6259" s="594" t="s">
        <v>2692</v>
      </c>
      <c r="F6259" s="594" t="s">
        <v>2722</v>
      </c>
      <c r="G6259" s="596" t="s">
        <v>2690</v>
      </c>
      <c r="H6259" s="597">
        <v>10000000</v>
      </c>
    </row>
    <row r="6260" spans="1:8">
      <c r="A6260" s="594" t="s">
        <v>132</v>
      </c>
      <c r="B6260" s="594" t="s">
        <v>1343</v>
      </c>
      <c r="C6260" s="594" t="s">
        <v>322</v>
      </c>
      <c r="D6260" s="594" t="s">
        <v>2787</v>
      </c>
      <c r="E6260" s="594" t="s">
        <v>2692</v>
      </c>
      <c r="F6260" s="594" t="s">
        <v>2694</v>
      </c>
      <c r="G6260" s="596" t="s">
        <v>2689</v>
      </c>
      <c r="H6260" s="597">
        <v>10000000</v>
      </c>
    </row>
    <row r="6261" spans="1:8">
      <c r="A6261" s="594" t="s">
        <v>132</v>
      </c>
      <c r="B6261" s="594" t="s">
        <v>1343</v>
      </c>
      <c r="C6261" s="594" t="s">
        <v>322</v>
      </c>
      <c r="D6261" s="594" t="s">
        <v>2787</v>
      </c>
      <c r="E6261" s="594" t="s">
        <v>189</v>
      </c>
      <c r="F6261" s="595" t="s">
        <v>411</v>
      </c>
      <c r="G6261" s="596" t="s">
        <v>190</v>
      </c>
      <c r="H6261" s="597">
        <v>492519000</v>
      </c>
    </row>
    <row r="6262" spans="1:8">
      <c r="A6262" s="594" t="s">
        <v>132</v>
      </c>
      <c r="B6262" s="594" t="s">
        <v>1343</v>
      </c>
      <c r="C6262" s="594" t="s">
        <v>322</v>
      </c>
      <c r="D6262" s="594" t="s">
        <v>2787</v>
      </c>
      <c r="E6262" s="594" t="s">
        <v>189</v>
      </c>
      <c r="F6262" s="594" t="s">
        <v>773</v>
      </c>
      <c r="G6262" s="596" t="s">
        <v>2695</v>
      </c>
      <c r="H6262" s="597">
        <v>28200000</v>
      </c>
    </row>
    <row r="6263" spans="1:8">
      <c r="A6263" s="594" t="s">
        <v>132</v>
      </c>
      <c r="B6263" s="594" t="s">
        <v>1343</v>
      </c>
      <c r="C6263" s="594" t="s">
        <v>322</v>
      </c>
      <c r="D6263" s="594" t="s">
        <v>2787</v>
      </c>
      <c r="E6263" s="594" t="s">
        <v>189</v>
      </c>
      <c r="F6263" s="594" t="s">
        <v>13</v>
      </c>
      <c r="G6263" s="596" t="s">
        <v>2732</v>
      </c>
      <c r="H6263" s="597">
        <v>7150000</v>
      </c>
    </row>
    <row r="6264" spans="1:8">
      <c r="A6264" s="594" t="s">
        <v>132</v>
      </c>
      <c r="B6264" s="594" t="s">
        <v>1343</v>
      </c>
      <c r="C6264" s="594" t="s">
        <v>322</v>
      </c>
      <c r="D6264" s="594" t="s">
        <v>2787</v>
      </c>
      <c r="E6264" s="594" t="s">
        <v>189</v>
      </c>
      <c r="F6264" s="594" t="s">
        <v>192</v>
      </c>
      <c r="G6264" s="596" t="s">
        <v>195</v>
      </c>
      <c r="H6264" s="597">
        <v>457169000</v>
      </c>
    </row>
    <row r="6265" spans="1:8">
      <c r="A6265" s="594" t="s">
        <v>132</v>
      </c>
      <c r="B6265" s="594" t="s">
        <v>1343</v>
      </c>
      <c r="C6265" s="594" t="s">
        <v>322</v>
      </c>
      <c r="D6265" s="594" t="s">
        <v>2787</v>
      </c>
      <c r="E6265" s="594" t="s">
        <v>2697</v>
      </c>
      <c r="F6265" s="595" t="s">
        <v>411</v>
      </c>
      <c r="G6265" s="596" t="s">
        <v>2698</v>
      </c>
      <c r="H6265" s="597">
        <v>5000000</v>
      </c>
    </row>
    <row r="6266" spans="1:8">
      <c r="A6266" s="594" t="s">
        <v>132</v>
      </c>
      <c r="B6266" s="594" t="s">
        <v>1343</v>
      </c>
      <c r="C6266" s="594" t="s">
        <v>322</v>
      </c>
      <c r="D6266" s="594" t="s">
        <v>2787</v>
      </c>
      <c r="E6266" s="594" t="s">
        <v>2697</v>
      </c>
      <c r="F6266" s="594" t="s">
        <v>2699</v>
      </c>
      <c r="G6266" s="596" t="s">
        <v>2700</v>
      </c>
      <c r="H6266" s="597">
        <v>5000000</v>
      </c>
    </row>
    <row r="6267" spans="1:8">
      <c r="A6267" s="594" t="s">
        <v>132</v>
      </c>
      <c r="B6267" s="594" t="s">
        <v>1343</v>
      </c>
      <c r="C6267" s="594" t="s">
        <v>322</v>
      </c>
      <c r="D6267" s="594" t="s">
        <v>2787</v>
      </c>
      <c r="E6267" s="594" t="s">
        <v>194</v>
      </c>
      <c r="F6267" s="595" t="s">
        <v>411</v>
      </c>
      <c r="G6267" s="596" t="s">
        <v>195</v>
      </c>
      <c r="H6267" s="597">
        <v>159418300</v>
      </c>
    </row>
    <row r="6268" spans="1:8">
      <c r="A6268" s="594" t="s">
        <v>132</v>
      </c>
      <c r="B6268" s="594" t="s">
        <v>1343</v>
      </c>
      <c r="C6268" s="594" t="s">
        <v>322</v>
      </c>
      <c r="D6268" s="594" t="s">
        <v>2787</v>
      </c>
      <c r="E6268" s="594" t="s">
        <v>194</v>
      </c>
      <c r="F6268" s="594" t="s">
        <v>15</v>
      </c>
      <c r="G6268" s="596" t="s">
        <v>2701</v>
      </c>
      <c r="H6268" s="597">
        <v>500000</v>
      </c>
    </row>
    <row r="6269" spans="1:8">
      <c r="A6269" s="594" t="s">
        <v>132</v>
      </c>
      <c r="B6269" s="594" t="s">
        <v>1343</v>
      </c>
      <c r="C6269" s="594" t="s">
        <v>322</v>
      </c>
      <c r="D6269" s="594" t="s">
        <v>2787</v>
      </c>
      <c r="E6269" s="594" t="s">
        <v>194</v>
      </c>
      <c r="F6269" s="594" t="s">
        <v>198</v>
      </c>
      <c r="G6269" s="596" t="s">
        <v>199</v>
      </c>
      <c r="H6269" s="597">
        <v>121018300</v>
      </c>
    </row>
    <row r="6270" spans="1:8">
      <c r="A6270" s="594" t="s">
        <v>132</v>
      </c>
      <c r="B6270" s="594" t="s">
        <v>1343</v>
      </c>
      <c r="C6270" s="594" t="s">
        <v>322</v>
      </c>
      <c r="D6270" s="594" t="s">
        <v>2787</v>
      </c>
      <c r="E6270" s="594" t="s">
        <v>194</v>
      </c>
      <c r="F6270" s="594" t="s">
        <v>200</v>
      </c>
      <c r="G6270" s="596" t="s">
        <v>201</v>
      </c>
      <c r="H6270" s="597">
        <v>37900000</v>
      </c>
    </row>
    <row r="6271" spans="1:8">
      <c r="A6271" s="594" t="s">
        <v>132</v>
      </c>
      <c r="B6271" s="594" t="s">
        <v>1341</v>
      </c>
      <c r="C6271" s="595" t="s">
        <v>411</v>
      </c>
      <c r="D6271" s="595" t="s">
        <v>411</v>
      </c>
      <c r="E6271" s="595" t="s">
        <v>411</v>
      </c>
      <c r="F6271" s="595" t="s">
        <v>411</v>
      </c>
      <c r="G6271" s="596" t="s">
        <v>2874</v>
      </c>
      <c r="H6271" s="597">
        <v>7375516000</v>
      </c>
    </row>
    <row r="6272" spans="1:8">
      <c r="A6272" s="594" t="s">
        <v>132</v>
      </c>
      <c r="B6272" s="594" t="s">
        <v>1341</v>
      </c>
      <c r="C6272" s="594" t="s">
        <v>570</v>
      </c>
      <c r="D6272" s="595" t="s">
        <v>411</v>
      </c>
      <c r="E6272" s="595" t="s">
        <v>411</v>
      </c>
      <c r="F6272" s="595" t="s">
        <v>411</v>
      </c>
      <c r="G6272" s="596" t="s">
        <v>2711</v>
      </c>
      <c r="H6272" s="597">
        <v>1357516000</v>
      </c>
    </row>
    <row r="6273" spans="1:8">
      <c r="A6273" s="594" t="s">
        <v>132</v>
      </c>
      <c r="B6273" s="594" t="s">
        <v>1341</v>
      </c>
      <c r="C6273" s="594" t="s">
        <v>570</v>
      </c>
      <c r="D6273" s="594" t="s">
        <v>2713</v>
      </c>
      <c r="E6273" s="595" t="s">
        <v>411</v>
      </c>
      <c r="F6273" s="595" t="s">
        <v>411</v>
      </c>
      <c r="G6273" s="596" t="s">
        <v>2714</v>
      </c>
      <c r="H6273" s="597">
        <v>43516000</v>
      </c>
    </row>
    <row r="6274" spans="1:8">
      <c r="A6274" s="594" t="s">
        <v>132</v>
      </c>
      <c r="B6274" s="594" t="s">
        <v>1341</v>
      </c>
      <c r="C6274" s="594" t="s">
        <v>570</v>
      </c>
      <c r="D6274" s="594" t="s">
        <v>2713</v>
      </c>
      <c r="E6274" s="594" t="s">
        <v>738</v>
      </c>
      <c r="F6274" s="595" t="s">
        <v>411</v>
      </c>
      <c r="G6274" s="596" t="s">
        <v>739</v>
      </c>
      <c r="H6274" s="597">
        <v>43516000</v>
      </c>
    </row>
    <row r="6275" spans="1:8">
      <c r="A6275" s="594" t="s">
        <v>132</v>
      </c>
      <c r="B6275" s="594" t="s">
        <v>1341</v>
      </c>
      <c r="C6275" s="594" t="s">
        <v>570</v>
      </c>
      <c r="D6275" s="594" t="s">
        <v>2713</v>
      </c>
      <c r="E6275" s="594" t="s">
        <v>738</v>
      </c>
      <c r="F6275" s="594" t="s">
        <v>296</v>
      </c>
      <c r="G6275" s="596" t="s">
        <v>297</v>
      </c>
      <c r="H6275" s="597">
        <v>43516000</v>
      </c>
    </row>
    <row r="6276" spans="1:8">
      <c r="A6276" s="594" t="s">
        <v>132</v>
      </c>
      <c r="B6276" s="594" t="s">
        <v>1341</v>
      </c>
      <c r="C6276" s="594" t="s">
        <v>570</v>
      </c>
      <c r="D6276" s="594" t="s">
        <v>2740</v>
      </c>
      <c r="E6276" s="595" t="s">
        <v>411</v>
      </c>
      <c r="F6276" s="595" t="s">
        <v>411</v>
      </c>
      <c r="G6276" s="596" t="s">
        <v>2741</v>
      </c>
      <c r="H6276" s="597">
        <v>1314000000</v>
      </c>
    </row>
    <row r="6277" spans="1:8">
      <c r="A6277" s="594" t="s">
        <v>132</v>
      </c>
      <c r="B6277" s="594" t="s">
        <v>1341</v>
      </c>
      <c r="C6277" s="594" t="s">
        <v>570</v>
      </c>
      <c r="D6277" s="594" t="s">
        <v>2740</v>
      </c>
      <c r="E6277" s="594" t="s">
        <v>142</v>
      </c>
      <c r="F6277" s="595" t="s">
        <v>411</v>
      </c>
      <c r="G6277" s="596" t="s">
        <v>143</v>
      </c>
      <c r="H6277" s="597">
        <v>454555100</v>
      </c>
    </row>
    <row r="6278" spans="1:8">
      <c r="A6278" s="594" t="s">
        <v>132</v>
      </c>
      <c r="B6278" s="594" t="s">
        <v>1341</v>
      </c>
      <c r="C6278" s="594" t="s">
        <v>570</v>
      </c>
      <c r="D6278" s="594" t="s">
        <v>2740</v>
      </c>
      <c r="E6278" s="594" t="s">
        <v>142</v>
      </c>
      <c r="F6278" s="594" t="s">
        <v>144</v>
      </c>
      <c r="G6278" s="596" t="s">
        <v>2664</v>
      </c>
      <c r="H6278" s="597">
        <v>454555100</v>
      </c>
    </row>
    <row r="6279" spans="1:8">
      <c r="A6279" s="594" t="s">
        <v>132</v>
      </c>
      <c r="B6279" s="594" t="s">
        <v>1341</v>
      </c>
      <c r="C6279" s="594" t="s">
        <v>570</v>
      </c>
      <c r="D6279" s="594" t="s">
        <v>2740</v>
      </c>
      <c r="E6279" s="594" t="s">
        <v>148</v>
      </c>
      <c r="F6279" s="595" t="s">
        <v>411</v>
      </c>
      <c r="G6279" s="596" t="s">
        <v>149</v>
      </c>
      <c r="H6279" s="597">
        <v>150845500</v>
      </c>
    </row>
    <row r="6280" spans="1:8">
      <c r="A6280" s="594" t="s">
        <v>132</v>
      </c>
      <c r="B6280" s="594" t="s">
        <v>1341</v>
      </c>
      <c r="C6280" s="594" t="s">
        <v>570</v>
      </c>
      <c r="D6280" s="594" t="s">
        <v>2740</v>
      </c>
      <c r="E6280" s="594" t="s">
        <v>148</v>
      </c>
      <c r="F6280" s="594" t="s">
        <v>223</v>
      </c>
      <c r="G6280" s="596" t="s">
        <v>224</v>
      </c>
      <c r="H6280" s="597">
        <v>17486000</v>
      </c>
    </row>
    <row r="6281" spans="1:8">
      <c r="A6281" s="594" t="s">
        <v>132</v>
      </c>
      <c r="B6281" s="594" t="s">
        <v>1341</v>
      </c>
      <c r="C6281" s="594" t="s">
        <v>570</v>
      </c>
      <c r="D6281" s="594" t="s">
        <v>2740</v>
      </c>
      <c r="E6281" s="594" t="s">
        <v>148</v>
      </c>
      <c r="F6281" s="594" t="s">
        <v>593</v>
      </c>
      <c r="G6281" s="596" t="s">
        <v>594</v>
      </c>
      <c r="H6281" s="597">
        <v>114510800</v>
      </c>
    </row>
    <row r="6282" spans="1:8">
      <c r="A6282" s="594" t="s">
        <v>132</v>
      </c>
      <c r="B6282" s="594" t="s">
        <v>1341</v>
      </c>
      <c r="C6282" s="594" t="s">
        <v>570</v>
      </c>
      <c r="D6282" s="594" t="s">
        <v>2740</v>
      </c>
      <c r="E6282" s="594" t="s">
        <v>148</v>
      </c>
      <c r="F6282" s="594" t="s">
        <v>150</v>
      </c>
      <c r="G6282" s="596" t="s">
        <v>151</v>
      </c>
      <c r="H6282" s="597">
        <v>4842000</v>
      </c>
    </row>
    <row r="6283" spans="1:8">
      <c r="A6283" s="594" t="s">
        <v>132</v>
      </c>
      <c r="B6283" s="594" t="s">
        <v>1341</v>
      </c>
      <c r="C6283" s="594" t="s">
        <v>570</v>
      </c>
      <c r="D6283" s="594" t="s">
        <v>2740</v>
      </c>
      <c r="E6283" s="594" t="s">
        <v>148</v>
      </c>
      <c r="F6283" s="594" t="s">
        <v>605</v>
      </c>
      <c r="G6283" s="596" t="s">
        <v>2668</v>
      </c>
      <c r="H6283" s="597">
        <v>14006700</v>
      </c>
    </row>
    <row r="6284" spans="1:8">
      <c r="A6284" s="594" t="s">
        <v>132</v>
      </c>
      <c r="B6284" s="594" t="s">
        <v>1341</v>
      </c>
      <c r="C6284" s="594" t="s">
        <v>570</v>
      </c>
      <c r="D6284" s="594" t="s">
        <v>2740</v>
      </c>
      <c r="E6284" s="594" t="s">
        <v>582</v>
      </c>
      <c r="F6284" s="595" t="s">
        <v>411</v>
      </c>
      <c r="G6284" s="596" t="s">
        <v>583</v>
      </c>
      <c r="H6284" s="597">
        <v>7960000</v>
      </c>
    </row>
    <row r="6285" spans="1:8">
      <c r="A6285" s="594" t="s">
        <v>132</v>
      </c>
      <c r="B6285" s="594" t="s">
        <v>1341</v>
      </c>
      <c r="C6285" s="594" t="s">
        <v>570</v>
      </c>
      <c r="D6285" s="594" t="s">
        <v>2740</v>
      </c>
      <c r="E6285" s="594" t="s">
        <v>582</v>
      </c>
      <c r="F6285" s="594" t="s">
        <v>584</v>
      </c>
      <c r="G6285" s="596" t="s">
        <v>2670</v>
      </c>
      <c r="H6285" s="597">
        <v>7960000</v>
      </c>
    </row>
    <row r="6286" spans="1:8">
      <c r="A6286" s="594" t="s">
        <v>132</v>
      </c>
      <c r="B6286" s="594" t="s">
        <v>1341</v>
      </c>
      <c r="C6286" s="594" t="s">
        <v>570</v>
      </c>
      <c r="D6286" s="594" t="s">
        <v>2740</v>
      </c>
      <c r="E6286" s="594" t="s">
        <v>152</v>
      </c>
      <c r="F6286" s="595" t="s">
        <v>411</v>
      </c>
      <c r="G6286" s="596" t="s">
        <v>153</v>
      </c>
      <c r="H6286" s="597">
        <v>36140000</v>
      </c>
    </row>
    <row r="6287" spans="1:8">
      <c r="A6287" s="594" t="s">
        <v>132</v>
      </c>
      <c r="B6287" s="594" t="s">
        <v>1341</v>
      </c>
      <c r="C6287" s="594" t="s">
        <v>570</v>
      </c>
      <c r="D6287" s="594" t="s">
        <v>2740</v>
      </c>
      <c r="E6287" s="594" t="s">
        <v>152</v>
      </c>
      <c r="F6287" s="594" t="s">
        <v>480</v>
      </c>
      <c r="G6287" s="596" t="s">
        <v>481</v>
      </c>
      <c r="H6287" s="597">
        <v>1900000</v>
      </c>
    </row>
    <row r="6288" spans="1:8">
      <c r="A6288" s="594" t="s">
        <v>132</v>
      </c>
      <c r="B6288" s="594" t="s">
        <v>1341</v>
      </c>
      <c r="C6288" s="594" t="s">
        <v>570</v>
      </c>
      <c r="D6288" s="594" t="s">
        <v>2740</v>
      </c>
      <c r="E6288" s="594" t="s">
        <v>152</v>
      </c>
      <c r="F6288" s="594" t="s">
        <v>606</v>
      </c>
      <c r="G6288" s="596" t="s">
        <v>195</v>
      </c>
      <c r="H6288" s="597">
        <v>34240000</v>
      </c>
    </row>
    <row r="6289" spans="1:8">
      <c r="A6289" s="594" t="s">
        <v>132</v>
      </c>
      <c r="B6289" s="594" t="s">
        <v>1341</v>
      </c>
      <c r="C6289" s="594" t="s">
        <v>570</v>
      </c>
      <c r="D6289" s="594" t="s">
        <v>2740</v>
      </c>
      <c r="E6289" s="594" t="s">
        <v>156</v>
      </c>
      <c r="F6289" s="595" t="s">
        <v>411</v>
      </c>
      <c r="G6289" s="596" t="s">
        <v>514</v>
      </c>
      <c r="H6289" s="597">
        <v>190688600</v>
      </c>
    </row>
    <row r="6290" spans="1:8">
      <c r="A6290" s="594" t="s">
        <v>132</v>
      </c>
      <c r="B6290" s="594" t="s">
        <v>1341</v>
      </c>
      <c r="C6290" s="594" t="s">
        <v>570</v>
      </c>
      <c r="D6290" s="594" t="s">
        <v>2740</v>
      </c>
      <c r="E6290" s="594" t="s">
        <v>156</v>
      </c>
      <c r="F6290" s="594" t="s">
        <v>157</v>
      </c>
      <c r="G6290" s="596" t="s">
        <v>158</v>
      </c>
      <c r="H6290" s="597">
        <v>141586600</v>
      </c>
    </row>
    <row r="6291" spans="1:8">
      <c r="A6291" s="594" t="s">
        <v>132</v>
      </c>
      <c r="B6291" s="594" t="s">
        <v>1341</v>
      </c>
      <c r="C6291" s="594" t="s">
        <v>570</v>
      </c>
      <c r="D6291" s="594" t="s">
        <v>2740</v>
      </c>
      <c r="E6291" s="594" t="s">
        <v>156</v>
      </c>
      <c r="F6291" s="594" t="s">
        <v>159</v>
      </c>
      <c r="G6291" s="596" t="s">
        <v>160</v>
      </c>
      <c r="H6291" s="597">
        <v>24934000</v>
      </c>
    </row>
    <row r="6292" spans="1:8">
      <c r="A6292" s="594" t="s">
        <v>132</v>
      </c>
      <c r="B6292" s="594" t="s">
        <v>1341</v>
      </c>
      <c r="C6292" s="594" t="s">
        <v>570</v>
      </c>
      <c r="D6292" s="594" t="s">
        <v>2740</v>
      </c>
      <c r="E6292" s="594" t="s">
        <v>156</v>
      </c>
      <c r="F6292" s="594" t="s">
        <v>161</v>
      </c>
      <c r="G6292" s="596" t="s">
        <v>162</v>
      </c>
      <c r="H6292" s="597">
        <v>10790000</v>
      </c>
    </row>
    <row r="6293" spans="1:8">
      <c r="A6293" s="594" t="s">
        <v>132</v>
      </c>
      <c r="B6293" s="594" t="s">
        <v>1341</v>
      </c>
      <c r="C6293" s="594" t="s">
        <v>570</v>
      </c>
      <c r="D6293" s="594" t="s">
        <v>2740</v>
      </c>
      <c r="E6293" s="594" t="s">
        <v>156</v>
      </c>
      <c r="F6293" s="594" t="s">
        <v>1</v>
      </c>
      <c r="G6293" s="596" t="s">
        <v>2</v>
      </c>
      <c r="H6293" s="597">
        <v>13378000</v>
      </c>
    </row>
    <row r="6294" spans="1:8">
      <c r="A6294" s="594" t="s">
        <v>132</v>
      </c>
      <c r="B6294" s="594" t="s">
        <v>1341</v>
      </c>
      <c r="C6294" s="594" t="s">
        <v>570</v>
      </c>
      <c r="D6294" s="594" t="s">
        <v>2740</v>
      </c>
      <c r="E6294" s="594" t="s">
        <v>167</v>
      </c>
      <c r="F6294" s="595" t="s">
        <v>411</v>
      </c>
      <c r="G6294" s="596" t="s">
        <v>168</v>
      </c>
      <c r="H6294" s="597">
        <v>72133300</v>
      </c>
    </row>
    <row r="6295" spans="1:8">
      <c r="A6295" s="594" t="s">
        <v>132</v>
      </c>
      <c r="B6295" s="594" t="s">
        <v>1341</v>
      </c>
      <c r="C6295" s="594" t="s">
        <v>570</v>
      </c>
      <c r="D6295" s="594" t="s">
        <v>2740</v>
      </c>
      <c r="E6295" s="594" t="s">
        <v>167</v>
      </c>
      <c r="F6295" s="594" t="s">
        <v>228</v>
      </c>
      <c r="G6295" s="596" t="s">
        <v>2673</v>
      </c>
      <c r="H6295" s="597">
        <v>16973000</v>
      </c>
    </row>
    <row r="6296" spans="1:8">
      <c r="A6296" s="594" t="s">
        <v>132</v>
      </c>
      <c r="B6296" s="594" t="s">
        <v>1341</v>
      </c>
      <c r="C6296" s="594" t="s">
        <v>570</v>
      </c>
      <c r="D6296" s="594" t="s">
        <v>2740</v>
      </c>
      <c r="E6296" s="594" t="s">
        <v>167</v>
      </c>
      <c r="F6296" s="594" t="s">
        <v>169</v>
      </c>
      <c r="G6296" s="596" t="s">
        <v>2674</v>
      </c>
      <c r="H6296" s="597">
        <v>14732900</v>
      </c>
    </row>
    <row r="6297" spans="1:8">
      <c r="A6297" s="594" t="s">
        <v>132</v>
      </c>
      <c r="B6297" s="594" t="s">
        <v>1341</v>
      </c>
      <c r="C6297" s="594" t="s">
        <v>570</v>
      </c>
      <c r="D6297" s="594" t="s">
        <v>2740</v>
      </c>
      <c r="E6297" s="594" t="s">
        <v>167</v>
      </c>
      <c r="F6297" s="594" t="s">
        <v>230</v>
      </c>
      <c r="G6297" s="596" t="s">
        <v>2675</v>
      </c>
      <c r="H6297" s="597">
        <v>38309400</v>
      </c>
    </row>
    <row r="6298" spans="1:8">
      <c r="A6298" s="594" t="s">
        <v>132</v>
      </c>
      <c r="B6298" s="594" t="s">
        <v>1341</v>
      </c>
      <c r="C6298" s="594" t="s">
        <v>570</v>
      </c>
      <c r="D6298" s="594" t="s">
        <v>2740</v>
      </c>
      <c r="E6298" s="594" t="s">
        <v>167</v>
      </c>
      <c r="F6298" s="594" t="s">
        <v>214</v>
      </c>
      <c r="G6298" s="596" t="s">
        <v>2676</v>
      </c>
      <c r="H6298" s="597">
        <v>1860000</v>
      </c>
    </row>
    <row r="6299" spans="1:8">
      <c r="A6299" s="594" t="s">
        <v>132</v>
      </c>
      <c r="B6299" s="594" t="s">
        <v>1341</v>
      </c>
      <c r="C6299" s="594" t="s">
        <v>570</v>
      </c>
      <c r="D6299" s="594" t="s">
        <v>2740</v>
      </c>
      <c r="E6299" s="594" t="s">
        <v>167</v>
      </c>
      <c r="F6299" s="594" t="s">
        <v>232</v>
      </c>
      <c r="G6299" s="596" t="s">
        <v>195</v>
      </c>
      <c r="H6299" s="597">
        <v>258000</v>
      </c>
    </row>
    <row r="6300" spans="1:8">
      <c r="A6300" s="594" t="s">
        <v>132</v>
      </c>
      <c r="B6300" s="594" t="s">
        <v>1341</v>
      </c>
      <c r="C6300" s="594" t="s">
        <v>570</v>
      </c>
      <c r="D6300" s="594" t="s">
        <v>2740</v>
      </c>
      <c r="E6300" s="594" t="s">
        <v>171</v>
      </c>
      <c r="F6300" s="595" t="s">
        <v>411</v>
      </c>
      <c r="G6300" s="596" t="s">
        <v>2677</v>
      </c>
      <c r="H6300" s="597">
        <v>17134000</v>
      </c>
    </row>
    <row r="6301" spans="1:8">
      <c r="A6301" s="594" t="s">
        <v>132</v>
      </c>
      <c r="B6301" s="594" t="s">
        <v>1341</v>
      </c>
      <c r="C6301" s="594" t="s">
        <v>570</v>
      </c>
      <c r="D6301" s="594" t="s">
        <v>2740</v>
      </c>
      <c r="E6301" s="594" t="s">
        <v>171</v>
      </c>
      <c r="F6301" s="594" t="s">
        <v>173</v>
      </c>
      <c r="G6301" s="596" t="s">
        <v>174</v>
      </c>
      <c r="H6301" s="597">
        <v>10703000</v>
      </c>
    </row>
    <row r="6302" spans="1:8">
      <c r="A6302" s="594" t="s">
        <v>132</v>
      </c>
      <c r="B6302" s="594" t="s">
        <v>1341</v>
      </c>
      <c r="C6302" s="594" t="s">
        <v>570</v>
      </c>
      <c r="D6302" s="594" t="s">
        <v>2740</v>
      </c>
      <c r="E6302" s="594" t="s">
        <v>171</v>
      </c>
      <c r="F6302" s="594" t="s">
        <v>216</v>
      </c>
      <c r="G6302" s="596" t="s">
        <v>217</v>
      </c>
      <c r="H6302" s="597">
        <v>1331000</v>
      </c>
    </row>
    <row r="6303" spans="1:8">
      <c r="A6303" s="594" t="s">
        <v>132</v>
      </c>
      <c r="B6303" s="594" t="s">
        <v>1341</v>
      </c>
      <c r="C6303" s="594" t="s">
        <v>570</v>
      </c>
      <c r="D6303" s="594" t="s">
        <v>2740</v>
      </c>
      <c r="E6303" s="594" t="s">
        <v>171</v>
      </c>
      <c r="F6303" s="594" t="s">
        <v>5</v>
      </c>
      <c r="G6303" s="596" t="s">
        <v>2678</v>
      </c>
      <c r="H6303" s="597">
        <v>3600000</v>
      </c>
    </row>
    <row r="6304" spans="1:8">
      <c r="A6304" s="594" t="s">
        <v>132</v>
      </c>
      <c r="B6304" s="594" t="s">
        <v>1341</v>
      </c>
      <c r="C6304" s="594" t="s">
        <v>570</v>
      </c>
      <c r="D6304" s="594" t="s">
        <v>2740</v>
      </c>
      <c r="E6304" s="594" t="s">
        <v>171</v>
      </c>
      <c r="F6304" s="594" t="s">
        <v>175</v>
      </c>
      <c r="G6304" s="596" t="s">
        <v>176</v>
      </c>
      <c r="H6304" s="597">
        <v>1500000</v>
      </c>
    </row>
    <row r="6305" spans="1:8">
      <c r="A6305" s="594" t="s">
        <v>132</v>
      </c>
      <c r="B6305" s="594" t="s">
        <v>1341</v>
      </c>
      <c r="C6305" s="594" t="s">
        <v>570</v>
      </c>
      <c r="D6305" s="594" t="s">
        <v>2740</v>
      </c>
      <c r="E6305" s="594" t="s">
        <v>177</v>
      </c>
      <c r="F6305" s="595" t="s">
        <v>411</v>
      </c>
      <c r="G6305" s="596" t="s">
        <v>178</v>
      </c>
      <c r="H6305" s="597">
        <v>24535500</v>
      </c>
    </row>
    <row r="6306" spans="1:8">
      <c r="A6306" s="594" t="s">
        <v>132</v>
      </c>
      <c r="B6306" s="594" t="s">
        <v>1341</v>
      </c>
      <c r="C6306" s="594" t="s">
        <v>570</v>
      </c>
      <c r="D6306" s="594" t="s">
        <v>2740</v>
      </c>
      <c r="E6306" s="594" t="s">
        <v>177</v>
      </c>
      <c r="F6306" s="594" t="s">
        <v>179</v>
      </c>
      <c r="G6306" s="596" t="s">
        <v>2679</v>
      </c>
      <c r="H6306" s="597">
        <v>10259500</v>
      </c>
    </row>
    <row r="6307" spans="1:8">
      <c r="A6307" s="594" t="s">
        <v>132</v>
      </c>
      <c r="B6307" s="594" t="s">
        <v>1341</v>
      </c>
      <c r="C6307" s="594" t="s">
        <v>570</v>
      </c>
      <c r="D6307" s="594" t="s">
        <v>2740</v>
      </c>
      <c r="E6307" s="594" t="s">
        <v>177</v>
      </c>
      <c r="F6307" s="594" t="s">
        <v>181</v>
      </c>
      <c r="G6307" s="596" t="s">
        <v>182</v>
      </c>
      <c r="H6307" s="597">
        <v>1567000</v>
      </c>
    </row>
    <row r="6308" spans="1:8">
      <c r="A6308" s="594" t="s">
        <v>132</v>
      </c>
      <c r="B6308" s="594" t="s">
        <v>1341</v>
      </c>
      <c r="C6308" s="594" t="s">
        <v>570</v>
      </c>
      <c r="D6308" s="594" t="s">
        <v>2740</v>
      </c>
      <c r="E6308" s="594" t="s">
        <v>177</v>
      </c>
      <c r="F6308" s="594" t="s">
        <v>1290</v>
      </c>
      <c r="G6308" s="596" t="s">
        <v>2721</v>
      </c>
      <c r="H6308" s="597">
        <v>9958000</v>
      </c>
    </row>
    <row r="6309" spans="1:8">
      <c r="A6309" s="594" t="s">
        <v>132</v>
      </c>
      <c r="B6309" s="594" t="s">
        <v>1341</v>
      </c>
      <c r="C6309" s="594" t="s">
        <v>570</v>
      </c>
      <c r="D6309" s="594" t="s">
        <v>2740</v>
      </c>
      <c r="E6309" s="594" t="s">
        <v>177</v>
      </c>
      <c r="F6309" s="594" t="s">
        <v>441</v>
      </c>
      <c r="G6309" s="596" t="s">
        <v>2728</v>
      </c>
      <c r="H6309" s="597">
        <v>2000000</v>
      </c>
    </row>
    <row r="6310" spans="1:8">
      <c r="A6310" s="594" t="s">
        <v>132</v>
      </c>
      <c r="B6310" s="594" t="s">
        <v>1341</v>
      </c>
      <c r="C6310" s="594" t="s">
        <v>570</v>
      </c>
      <c r="D6310" s="594" t="s">
        <v>2740</v>
      </c>
      <c r="E6310" s="594" t="s">
        <v>177</v>
      </c>
      <c r="F6310" s="594" t="s">
        <v>1297</v>
      </c>
      <c r="G6310" s="596" t="s">
        <v>2680</v>
      </c>
      <c r="H6310" s="597">
        <v>751000</v>
      </c>
    </row>
    <row r="6311" spans="1:8">
      <c r="A6311" s="594" t="s">
        <v>132</v>
      </c>
      <c r="B6311" s="594" t="s">
        <v>1341</v>
      </c>
      <c r="C6311" s="594" t="s">
        <v>570</v>
      </c>
      <c r="D6311" s="594" t="s">
        <v>2740</v>
      </c>
      <c r="E6311" s="594" t="s">
        <v>240</v>
      </c>
      <c r="F6311" s="595" t="s">
        <v>411</v>
      </c>
      <c r="G6311" s="596" t="s">
        <v>241</v>
      </c>
      <c r="H6311" s="597">
        <v>93180000</v>
      </c>
    </row>
    <row r="6312" spans="1:8">
      <c r="A6312" s="594" t="s">
        <v>132</v>
      </c>
      <c r="B6312" s="594" t="s">
        <v>1341</v>
      </c>
      <c r="C6312" s="594" t="s">
        <v>570</v>
      </c>
      <c r="D6312" s="594" t="s">
        <v>2740</v>
      </c>
      <c r="E6312" s="594" t="s">
        <v>240</v>
      </c>
      <c r="F6312" s="594" t="s">
        <v>728</v>
      </c>
      <c r="G6312" s="596" t="s">
        <v>729</v>
      </c>
      <c r="H6312" s="597">
        <v>10000000</v>
      </c>
    </row>
    <row r="6313" spans="1:8">
      <c r="A6313" s="594" t="s">
        <v>132</v>
      </c>
      <c r="B6313" s="594" t="s">
        <v>1341</v>
      </c>
      <c r="C6313" s="594" t="s">
        <v>570</v>
      </c>
      <c r="D6313" s="594" t="s">
        <v>2740</v>
      </c>
      <c r="E6313" s="594" t="s">
        <v>240</v>
      </c>
      <c r="F6313" s="594" t="s">
        <v>731</v>
      </c>
      <c r="G6313" s="596" t="s">
        <v>732</v>
      </c>
      <c r="H6313" s="597">
        <v>15500000</v>
      </c>
    </row>
    <row r="6314" spans="1:8">
      <c r="A6314" s="594" t="s">
        <v>132</v>
      </c>
      <c r="B6314" s="594" t="s">
        <v>1341</v>
      </c>
      <c r="C6314" s="594" t="s">
        <v>570</v>
      </c>
      <c r="D6314" s="594" t="s">
        <v>2740</v>
      </c>
      <c r="E6314" s="594" t="s">
        <v>240</v>
      </c>
      <c r="F6314" s="594" t="s">
        <v>733</v>
      </c>
      <c r="G6314" s="596" t="s">
        <v>734</v>
      </c>
      <c r="H6314" s="597">
        <v>43380000</v>
      </c>
    </row>
    <row r="6315" spans="1:8">
      <c r="A6315" s="594" t="s">
        <v>132</v>
      </c>
      <c r="B6315" s="594" t="s">
        <v>1341</v>
      </c>
      <c r="C6315" s="594" t="s">
        <v>570</v>
      </c>
      <c r="D6315" s="594" t="s">
        <v>2740</v>
      </c>
      <c r="E6315" s="594" t="s">
        <v>240</v>
      </c>
      <c r="F6315" s="594" t="s">
        <v>735</v>
      </c>
      <c r="G6315" s="596" t="s">
        <v>193</v>
      </c>
      <c r="H6315" s="597">
        <v>24300000</v>
      </c>
    </row>
    <row r="6316" spans="1:8">
      <c r="A6316" s="594" t="s">
        <v>132</v>
      </c>
      <c r="B6316" s="594" t="s">
        <v>1341</v>
      </c>
      <c r="C6316" s="594" t="s">
        <v>570</v>
      </c>
      <c r="D6316" s="594" t="s">
        <v>2740</v>
      </c>
      <c r="E6316" s="594" t="s">
        <v>183</v>
      </c>
      <c r="F6316" s="595" t="s">
        <v>411</v>
      </c>
      <c r="G6316" s="596" t="s">
        <v>184</v>
      </c>
      <c r="H6316" s="597">
        <v>25012000</v>
      </c>
    </row>
    <row r="6317" spans="1:8">
      <c r="A6317" s="594" t="s">
        <v>132</v>
      </c>
      <c r="B6317" s="594" t="s">
        <v>1341</v>
      </c>
      <c r="C6317" s="594" t="s">
        <v>570</v>
      </c>
      <c r="D6317" s="594" t="s">
        <v>2740</v>
      </c>
      <c r="E6317" s="594" t="s">
        <v>183</v>
      </c>
      <c r="F6317" s="594" t="s">
        <v>187</v>
      </c>
      <c r="G6317" s="596" t="s">
        <v>2683</v>
      </c>
      <c r="H6317" s="597">
        <v>18900000</v>
      </c>
    </row>
    <row r="6318" spans="1:8">
      <c r="A6318" s="594" t="s">
        <v>132</v>
      </c>
      <c r="B6318" s="594" t="s">
        <v>1341</v>
      </c>
      <c r="C6318" s="594" t="s">
        <v>570</v>
      </c>
      <c r="D6318" s="594" t="s">
        <v>2740</v>
      </c>
      <c r="E6318" s="594" t="s">
        <v>183</v>
      </c>
      <c r="F6318" s="594" t="s">
        <v>772</v>
      </c>
      <c r="G6318" s="596" t="s">
        <v>195</v>
      </c>
      <c r="H6318" s="597">
        <v>6112000</v>
      </c>
    </row>
    <row r="6319" spans="1:8">
      <c r="A6319" s="594" t="s">
        <v>132</v>
      </c>
      <c r="B6319" s="594" t="s">
        <v>1341</v>
      </c>
      <c r="C6319" s="594" t="s">
        <v>570</v>
      </c>
      <c r="D6319" s="594" t="s">
        <v>2740</v>
      </c>
      <c r="E6319" s="594" t="s">
        <v>738</v>
      </c>
      <c r="F6319" s="595" t="s">
        <v>411</v>
      </c>
      <c r="G6319" s="596" t="s">
        <v>739</v>
      </c>
      <c r="H6319" s="597">
        <v>11000000</v>
      </c>
    </row>
    <row r="6320" spans="1:8">
      <c r="A6320" s="594" t="s">
        <v>132</v>
      </c>
      <c r="B6320" s="594" t="s">
        <v>1341</v>
      </c>
      <c r="C6320" s="594" t="s">
        <v>570</v>
      </c>
      <c r="D6320" s="594" t="s">
        <v>2740</v>
      </c>
      <c r="E6320" s="594" t="s">
        <v>738</v>
      </c>
      <c r="F6320" s="594" t="s">
        <v>356</v>
      </c>
      <c r="G6320" s="596" t="s">
        <v>357</v>
      </c>
      <c r="H6320" s="597">
        <v>11000000</v>
      </c>
    </row>
    <row r="6321" spans="1:8">
      <c r="A6321" s="594" t="s">
        <v>132</v>
      </c>
      <c r="B6321" s="594" t="s">
        <v>1341</v>
      </c>
      <c r="C6321" s="594" t="s">
        <v>570</v>
      </c>
      <c r="D6321" s="594" t="s">
        <v>2740</v>
      </c>
      <c r="E6321" s="594" t="s">
        <v>744</v>
      </c>
      <c r="F6321" s="595" t="s">
        <v>411</v>
      </c>
      <c r="G6321" s="596" t="s">
        <v>2686</v>
      </c>
      <c r="H6321" s="597">
        <v>166171000</v>
      </c>
    </row>
    <row r="6322" spans="1:8">
      <c r="A6322" s="594" t="s">
        <v>132</v>
      </c>
      <c r="B6322" s="594" t="s">
        <v>1341</v>
      </c>
      <c r="C6322" s="594" t="s">
        <v>570</v>
      </c>
      <c r="D6322" s="594" t="s">
        <v>2740</v>
      </c>
      <c r="E6322" s="594" t="s">
        <v>744</v>
      </c>
      <c r="F6322" s="594" t="s">
        <v>1061</v>
      </c>
      <c r="G6322" s="596" t="s">
        <v>2729</v>
      </c>
      <c r="H6322" s="597">
        <v>440000</v>
      </c>
    </row>
    <row r="6323" spans="1:8">
      <c r="A6323" s="594" t="s">
        <v>132</v>
      </c>
      <c r="B6323" s="594" t="s">
        <v>1341</v>
      </c>
      <c r="C6323" s="594" t="s">
        <v>570</v>
      </c>
      <c r="D6323" s="594" t="s">
        <v>2740</v>
      </c>
      <c r="E6323" s="594" t="s">
        <v>744</v>
      </c>
      <c r="F6323" s="594" t="s">
        <v>7</v>
      </c>
      <c r="G6323" s="596" t="s">
        <v>8</v>
      </c>
      <c r="H6323" s="597">
        <v>151395000</v>
      </c>
    </row>
    <row r="6324" spans="1:8">
      <c r="A6324" s="594" t="s">
        <v>132</v>
      </c>
      <c r="B6324" s="594" t="s">
        <v>1341</v>
      </c>
      <c r="C6324" s="594" t="s">
        <v>570</v>
      </c>
      <c r="D6324" s="594" t="s">
        <v>2740</v>
      </c>
      <c r="E6324" s="594" t="s">
        <v>744</v>
      </c>
      <c r="F6324" s="594" t="s">
        <v>11</v>
      </c>
      <c r="G6324" s="596" t="s">
        <v>2691</v>
      </c>
      <c r="H6324" s="597">
        <v>14336000</v>
      </c>
    </row>
    <row r="6325" spans="1:8">
      <c r="A6325" s="594" t="s">
        <v>132</v>
      </c>
      <c r="B6325" s="594" t="s">
        <v>1341</v>
      </c>
      <c r="C6325" s="594" t="s">
        <v>570</v>
      </c>
      <c r="D6325" s="594" t="s">
        <v>2740</v>
      </c>
      <c r="E6325" s="594" t="s">
        <v>189</v>
      </c>
      <c r="F6325" s="595" t="s">
        <v>411</v>
      </c>
      <c r="G6325" s="596" t="s">
        <v>190</v>
      </c>
      <c r="H6325" s="597">
        <v>2950000</v>
      </c>
    </row>
    <row r="6326" spans="1:8">
      <c r="A6326" s="594" t="s">
        <v>132</v>
      </c>
      <c r="B6326" s="594" t="s">
        <v>1341</v>
      </c>
      <c r="C6326" s="594" t="s">
        <v>570</v>
      </c>
      <c r="D6326" s="594" t="s">
        <v>2740</v>
      </c>
      <c r="E6326" s="594" t="s">
        <v>189</v>
      </c>
      <c r="F6326" s="594" t="s">
        <v>773</v>
      </c>
      <c r="G6326" s="596" t="s">
        <v>2695</v>
      </c>
      <c r="H6326" s="597">
        <v>2950000</v>
      </c>
    </row>
    <row r="6327" spans="1:8">
      <c r="A6327" s="594" t="s">
        <v>132</v>
      </c>
      <c r="B6327" s="594" t="s">
        <v>1341</v>
      </c>
      <c r="C6327" s="594" t="s">
        <v>570</v>
      </c>
      <c r="D6327" s="594" t="s">
        <v>2740</v>
      </c>
      <c r="E6327" s="594" t="s">
        <v>2697</v>
      </c>
      <c r="F6327" s="595" t="s">
        <v>411</v>
      </c>
      <c r="G6327" s="596" t="s">
        <v>2698</v>
      </c>
      <c r="H6327" s="597">
        <v>2912000</v>
      </c>
    </row>
    <row r="6328" spans="1:8">
      <c r="A6328" s="594" t="s">
        <v>132</v>
      </c>
      <c r="B6328" s="594" t="s">
        <v>1341</v>
      </c>
      <c r="C6328" s="594" t="s">
        <v>570</v>
      </c>
      <c r="D6328" s="594" t="s">
        <v>2740</v>
      </c>
      <c r="E6328" s="594" t="s">
        <v>2697</v>
      </c>
      <c r="F6328" s="594" t="s">
        <v>2699</v>
      </c>
      <c r="G6328" s="596" t="s">
        <v>2700</v>
      </c>
      <c r="H6328" s="597">
        <v>2912000</v>
      </c>
    </row>
    <row r="6329" spans="1:8">
      <c r="A6329" s="594" t="s">
        <v>132</v>
      </c>
      <c r="B6329" s="594" t="s">
        <v>1341</v>
      </c>
      <c r="C6329" s="594" t="s">
        <v>570</v>
      </c>
      <c r="D6329" s="594" t="s">
        <v>2740</v>
      </c>
      <c r="E6329" s="594" t="s">
        <v>194</v>
      </c>
      <c r="F6329" s="595" t="s">
        <v>411</v>
      </c>
      <c r="G6329" s="596" t="s">
        <v>195</v>
      </c>
      <c r="H6329" s="597">
        <v>30341000</v>
      </c>
    </row>
    <row r="6330" spans="1:8">
      <c r="A6330" s="594" t="s">
        <v>132</v>
      </c>
      <c r="B6330" s="594" t="s">
        <v>1341</v>
      </c>
      <c r="C6330" s="594" t="s">
        <v>570</v>
      </c>
      <c r="D6330" s="594" t="s">
        <v>2740</v>
      </c>
      <c r="E6330" s="594" t="s">
        <v>194</v>
      </c>
      <c r="F6330" s="594" t="s">
        <v>15</v>
      </c>
      <c r="G6330" s="596" t="s">
        <v>2701</v>
      </c>
      <c r="H6330" s="597">
        <v>3963000</v>
      </c>
    </row>
    <row r="6331" spans="1:8">
      <c r="A6331" s="594" t="s">
        <v>132</v>
      </c>
      <c r="B6331" s="594" t="s">
        <v>1341</v>
      </c>
      <c r="C6331" s="594" t="s">
        <v>570</v>
      </c>
      <c r="D6331" s="594" t="s">
        <v>2740</v>
      </c>
      <c r="E6331" s="594" t="s">
        <v>194</v>
      </c>
      <c r="F6331" s="594" t="s">
        <v>39</v>
      </c>
      <c r="G6331" s="596" t="s">
        <v>2702</v>
      </c>
      <c r="H6331" s="597">
        <v>6517000</v>
      </c>
    </row>
    <row r="6332" spans="1:8">
      <c r="A6332" s="594" t="s">
        <v>132</v>
      </c>
      <c r="B6332" s="594" t="s">
        <v>1341</v>
      </c>
      <c r="C6332" s="594" t="s">
        <v>570</v>
      </c>
      <c r="D6332" s="594" t="s">
        <v>2740</v>
      </c>
      <c r="E6332" s="594" t="s">
        <v>194</v>
      </c>
      <c r="F6332" s="594" t="s">
        <v>198</v>
      </c>
      <c r="G6332" s="596" t="s">
        <v>199</v>
      </c>
      <c r="H6332" s="597">
        <v>16861000</v>
      </c>
    </row>
    <row r="6333" spans="1:8">
      <c r="A6333" s="594" t="s">
        <v>132</v>
      </c>
      <c r="B6333" s="594" t="s">
        <v>1341</v>
      </c>
      <c r="C6333" s="594" t="s">
        <v>570</v>
      </c>
      <c r="D6333" s="594" t="s">
        <v>2740</v>
      </c>
      <c r="E6333" s="594" t="s">
        <v>194</v>
      </c>
      <c r="F6333" s="594" t="s">
        <v>200</v>
      </c>
      <c r="G6333" s="596" t="s">
        <v>201</v>
      </c>
      <c r="H6333" s="597">
        <v>3000000</v>
      </c>
    </row>
    <row r="6334" spans="1:8">
      <c r="A6334" s="594" t="s">
        <v>132</v>
      </c>
      <c r="B6334" s="594" t="s">
        <v>1341</v>
      </c>
      <c r="C6334" s="594" t="s">
        <v>570</v>
      </c>
      <c r="D6334" s="594" t="s">
        <v>2740</v>
      </c>
      <c r="E6334" s="594" t="s">
        <v>573</v>
      </c>
      <c r="F6334" s="595" t="s">
        <v>411</v>
      </c>
      <c r="G6334" s="596" t="s">
        <v>2703</v>
      </c>
      <c r="H6334" s="597">
        <v>4842000</v>
      </c>
    </row>
    <row r="6335" spans="1:8">
      <c r="A6335" s="594" t="s">
        <v>132</v>
      </c>
      <c r="B6335" s="594" t="s">
        <v>1341</v>
      </c>
      <c r="C6335" s="594" t="s">
        <v>570</v>
      </c>
      <c r="D6335" s="594" t="s">
        <v>2740</v>
      </c>
      <c r="E6335" s="594" t="s">
        <v>573</v>
      </c>
      <c r="F6335" s="594" t="s">
        <v>574</v>
      </c>
      <c r="G6335" s="596" t="s">
        <v>2704</v>
      </c>
      <c r="H6335" s="597">
        <v>4842000</v>
      </c>
    </row>
    <row r="6336" spans="1:8">
      <c r="A6336" s="594" t="s">
        <v>132</v>
      </c>
      <c r="B6336" s="594" t="s">
        <v>1341</v>
      </c>
      <c r="C6336" s="594" t="s">
        <v>570</v>
      </c>
      <c r="D6336" s="594" t="s">
        <v>2740</v>
      </c>
      <c r="E6336" s="594" t="s">
        <v>550</v>
      </c>
      <c r="F6336" s="595" t="s">
        <v>411</v>
      </c>
      <c r="G6336" s="596" t="s">
        <v>2705</v>
      </c>
      <c r="H6336" s="597">
        <v>23600000</v>
      </c>
    </row>
    <row r="6337" spans="1:8">
      <c r="A6337" s="594" t="s">
        <v>132</v>
      </c>
      <c r="B6337" s="594" t="s">
        <v>1341</v>
      </c>
      <c r="C6337" s="594" t="s">
        <v>570</v>
      </c>
      <c r="D6337" s="594" t="s">
        <v>2740</v>
      </c>
      <c r="E6337" s="594" t="s">
        <v>550</v>
      </c>
      <c r="F6337" s="594" t="s">
        <v>2706</v>
      </c>
      <c r="G6337" s="596" t="s">
        <v>72</v>
      </c>
      <c r="H6337" s="597">
        <v>23600000</v>
      </c>
    </row>
    <row r="6338" spans="1:8">
      <c r="A6338" s="594" t="s">
        <v>132</v>
      </c>
      <c r="B6338" s="594" t="s">
        <v>1341</v>
      </c>
      <c r="C6338" s="594" t="s">
        <v>322</v>
      </c>
      <c r="D6338" s="595" t="s">
        <v>411</v>
      </c>
      <c r="E6338" s="595" t="s">
        <v>411</v>
      </c>
      <c r="F6338" s="595" t="s">
        <v>411</v>
      </c>
      <c r="G6338" s="596" t="s">
        <v>2661</v>
      </c>
      <c r="H6338" s="597">
        <v>6018000000</v>
      </c>
    </row>
    <row r="6339" spans="1:8">
      <c r="A6339" s="594" t="s">
        <v>132</v>
      </c>
      <c r="B6339" s="594" t="s">
        <v>1341</v>
      </c>
      <c r="C6339" s="594" t="s">
        <v>322</v>
      </c>
      <c r="D6339" s="594" t="s">
        <v>2787</v>
      </c>
      <c r="E6339" s="595" t="s">
        <v>411</v>
      </c>
      <c r="F6339" s="595" t="s">
        <v>411</v>
      </c>
      <c r="G6339" s="596" t="s">
        <v>2788</v>
      </c>
      <c r="H6339" s="597">
        <v>6018000000</v>
      </c>
    </row>
    <row r="6340" spans="1:8">
      <c r="A6340" s="594" t="s">
        <v>132</v>
      </c>
      <c r="B6340" s="594" t="s">
        <v>1341</v>
      </c>
      <c r="C6340" s="594" t="s">
        <v>322</v>
      </c>
      <c r="D6340" s="594" t="s">
        <v>2787</v>
      </c>
      <c r="E6340" s="594" t="s">
        <v>142</v>
      </c>
      <c r="F6340" s="595" t="s">
        <v>411</v>
      </c>
      <c r="G6340" s="596" t="s">
        <v>143</v>
      </c>
      <c r="H6340" s="597">
        <v>1631176300</v>
      </c>
    </row>
    <row r="6341" spans="1:8">
      <c r="A6341" s="594" t="s">
        <v>132</v>
      </c>
      <c r="B6341" s="594" t="s">
        <v>1341</v>
      </c>
      <c r="C6341" s="594" t="s">
        <v>322</v>
      </c>
      <c r="D6341" s="594" t="s">
        <v>2787</v>
      </c>
      <c r="E6341" s="594" t="s">
        <v>142</v>
      </c>
      <c r="F6341" s="594" t="s">
        <v>144</v>
      </c>
      <c r="G6341" s="596" t="s">
        <v>2664</v>
      </c>
      <c r="H6341" s="597">
        <v>1631176300</v>
      </c>
    </row>
    <row r="6342" spans="1:8">
      <c r="A6342" s="594" t="s">
        <v>132</v>
      </c>
      <c r="B6342" s="594" t="s">
        <v>1341</v>
      </c>
      <c r="C6342" s="594" t="s">
        <v>322</v>
      </c>
      <c r="D6342" s="594" t="s">
        <v>2787</v>
      </c>
      <c r="E6342" s="594" t="s">
        <v>148</v>
      </c>
      <c r="F6342" s="595" t="s">
        <v>411</v>
      </c>
      <c r="G6342" s="596" t="s">
        <v>149</v>
      </c>
      <c r="H6342" s="597">
        <v>1101894100</v>
      </c>
    </row>
    <row r="6343" spans="1:8">
      <c r="A6343" s="594" t="s">
        <v>132</v>
      </c>
      <c r="B6343" s="594" t="s">
        <v>1341</v>
      </c>
      <c r="C6343" s="594" t="s">
        <v>322</v>
      </c>
      <c r="D6343" s="594" t="s">
        <v>2787</v>
      </c>
      <c r="E6343" s="594" t="s">
        <v>148</v>
      </c>
      <c r="F6343" s="594" t="s">
        <v>223</v>
      </c>
      <c r="G6343" s="596" t="s">
        <v>224</v>
      </c>
      <c r="H6343" s="597">
        <v>131487000</v>
      </c>
    </row>
    <row r="6344" spans="1:8">
      <c r="A6344" s="594" t="s">
        <v>132</v>
      </c>
      <c r="B6344" s="594" t="s">
        <v>1341</v>
      </c>
      <c r="C6344" s="594" t="s">
        <v>322</v>
      </c>
      <c r="D6344" s="594" t="s">
        <v>2787</v>
      </c>
      <c r="E6344" s="594" t="s">
        <v>148</v>
      </c>
      <c r="F6344" s="594" t="s">
        <v>1075</v>
      </c>
      <c r="G6344" s="596" t="s">
        <v>2666</v>
      </c>
      <c r="H6344" s="597">
        <v>4257400</v>
      </c>
    </row>
    <row r="6345" spans="1:8">
      <c r="A6345" s="594" t="s">
        <v>132</v>
      </c>
      <c r="B6345" s="594" t="s">
        <v>1341</v>
      </c>
      <c r="C6345" s="594" t="s">
        <v>322</v>
      </c>
      <c r="D6345" s="594" t="s">
        <v>2787</v>
      </c>
      <c r="E6345" s="594" t="s">
        <v>148</v>
      </c>
      <c r="F6345" s="594" t="s">
        <v>150</v>
      </c>
      <c r="G6345" s="596" t="s">
        <v>151</v>
      </c>
      <c r="H6345" s="597">
        <v>3228000</v>
      </c>
    </row>
    <row r="6346" spans="1:8">
      <c r="A6346" s="594" t="s">
        <v>132</v>
      </c>
      <c r="B6346" s="594" t="s">
        <v>1341</v>
      </c>
      <c r="C6346" s="594" t="s">
        <v>322</v>
      </c>
      <c r="D6346" s="594" t="s">
        <v>2787</v>
      </c>
      <c r="E6346" s="594" t="s">
        <v>148</v>
      </c>
      <c r="F6346" s="594" t="s">
        <v>605</v>
      </c>
      <c r="G6346" s="596" t="s">
        <v>2668</v>
      </c>
      <c r="H6346" s="597">
        <v>15830800</v>
      </c>
    </row>
    <row r="6347" spans="1:8">
      <c r="A6347" s="594" t="s">
        <v>132</v>
      </c>
      <c r="B6347" s="594" t="s">
        <v>1341</v>
      </c>
      <c r="C6347" s="594" t="s">
        <v>322</v>
      </c>
      <c r="D6347" s="594" t="s">
        <v>2787</v>
      </c>
      <c r="E6347" s="594" t="s">
        <v>148</v>
      </c>
      <c r="F6347" s="594" t="s">
        <v>624</v>
      </c>
      <c r="G6347" s="596" t="s">
        <v>2774</v>
      </c>
      <c r="H6347" s="597">
        <v>528408700</v>
      </c>
    </row>
    <row r="6348" spans="1:8">
      <c r="A6348" s="594" t="s">
        <v>132</v>
      </c>
      <c r="B6348" s="594" t="s">
        <v>1341</v>
      </c>
      <c r="C6348" s="594" t="s">
        <v>322</v>
      </c>
      <c r="D6348" s="594" t="s">
        <v>2787</v>
      </c>
      <c r="E6348" s="594" t="s">
        <v>148</v>
      </c>
      <c r="F6348" s="594" t="s">
        <v>212</v>
      </c>
      <c r="G6348" s="596" t="s">
        <v>213</v>
      </c>
      <c r="H6348" s="597">
        <v>418682200</v>
      </c>
    </row>
    <row r="6349" spans="1:8">
      <c r="A6349" s="594" t="s">
        <v>132</v>
      </c>
      <c r="B6349" s="594" t="s">
        <v>1341</v>
      </c>
      <c r="C6349" s="594" t="s">
        <v>322</v>
      </c>
      <c r="D6349" s="594" t="s">
        <v>2787</v>
      </c>
      <c r="E6349" s="594" t="s">
        <v>582</v>
      </c>
      <c r="F6349" s="595" t="s">
        <v>411</v>
      </c>
      <c r="G6349" s="596" t="s">
        <v>583</v>
      </c>
      <c r="H6349" s="597">
        <v>26210000</v>
      </c>
    </row>
    <row r="6350" spans="1:8">
      <c r="A6350" s="594" t="s">
        <v>132</v>
      </c>
      <c r="B6350" s="594" t="s">
        <v>1341</v>
      </c>
      <c r="C6350" s="594" t="s">
        <v>322</v>
      </c>
      <c r="D6350" s="594" t="s">
        <v>2787</v>
      </c>
      <c r="E6350" s="594" t="s">
        <v>582</v>
      </c>
      <c r="F6350" s="594" t="s">
        <v>584</v>
      </c>
      <c r="G6350" s="596" t="s">
        <v>2670</v>
      </c>
      <c r="H6350" s="597">
        <v>23810000</v>
      </c>
    </row>
    <row r="6351" spans="1:8">
      <c r="A6351" s="594" t="s">
        <v>132</v>
      </c>
      <c r="B6351" s="594" t="s">
        <v>1341</v>
      </c>
      <c r="C6351" s="594" t="s">
        <v>322</v>
      </c>
      <c r="D6351" s="594" t="s">
        <v>2787</v>
      </c>
      <c r="E6351" s="594" t="s">
        <v>582</v>
      </c>
      <c r="F6351" s="594" t="s">
        <v>586</v>
      </c>
      <c r="G6351" s="596" t="s">
        <v>2671</v>
      </c>
      <c r="H6351" s="597">
        <v>2400000</v>
      </c>
    </row>
    <row r="6352" spans="1:8">
      <c r="A6352" s="594" t="s">
        <v>132</v>
      </c>
      <c r="B6352" s="594" t="s">
        <v>1341</v>
      </c>
      <c r="C6352" s="594" t="s">
        <v>322</v>
      </c>
      <c r="D6352" s="594" t="s">
        <v>2787</v>
      </c>
      <c r="E6352" s="594" t="s">
        <v>152</v>
      </c>
      <c r="F6352" s="595" t="s">
        <v>411</v>
      </c>
      <c r="G6352" s="596" t="s">
        <v>153</v>
      </c>
      <c r="H6352" s="597">
        <v>229600000</v>
      </c>
    </row>
    <row r="6353" spans="1:8">
      <c r="A6353" s="594" t="s">
        <v>132</v>
      </c>
      <c r="B6353" s="594" t="s">
        <v>1341</v>
      </c>
      <c r="C6353" s="594" t="s">
        <v>322</v>
      </c>
      <c r="D6353" s="594" t="s">
        <v>2787</v>
      </c>
      <c r="E6353" s="594" t="s">
        <v>152</v>
      </c>
      <c r="F6353" s="594" t="s">
        <v>606</v>
      </c>
      <c r="G6353" s="596" t="s">
        <v>195</v>
      </c>
      <c r="H6353" s="597">
        <v>229600000</v>
      </c>
    </row>
    <row r="6354" spans="1:8">
      <c r="A6354" s="594" t="s">
        <v>132</v>
      </c>
      <c r="B6354" s="594" t="s">
        <v>1341</v>
      </c>
      <c r="C6354" s="594" t="s">
        <v>322</v>
      </c>
      <c r="D6354" s="594" t="s">
        <v>2787</v>
      </c>
      <c r="E6354" s="594" t="s">
        <v>156</v>
      </c>
      <c r="F6354" s="595" t="s">
        <v>411</v>
      </c>
      <c r="G6354" s="596" t="s">
        <v>514</v>
      </c>
      <c r="H6354" s="597">
        <v>401434500</v>
      </c>
    </row>
    <row r="6355" spans="1:8">
      <c r="A6355" s="594" t="s">
        <v>132</v>
      </c>
      <c r="B6355" s="594" t="s">
        <v>1341</v>
      </c>
      <c r="C6355" s="594" t="s">
        <v>322</v>
      </c>
      <c r="D6355" s="594" t="s">
        <v>2787</v>
      </c>
      <c r="E6355" s="594" t="s">
        <v>156</v>
      </c>
      <c r="F6355" s="594" t="s">
        <v>157</v>
      </c>
      <c r="G6355" s="596" t="s">
        <v>158</v>
      </c>
      <c r="H6355" s="597">
        <v>310879000</v>
      </c>
    </row>
    <row r="6356" spans="1:8">
      <c r="A6356" s="594" t="s">
        <v>132</v>
      </c>
      <c r="B6356" s="594" t="s">
        <v>1341</v>
      </c>
      <c r="C6356" s="594" t="s">
        <v>322</v>
      </c>
      <c r="D6356" s="594" t="s">
        <v>2787</v>
      </c>
      <c r="E6356" s="594" t="s">
        <v>156</v>
      </c>
      <c r="F6356" s="594" t="s">
        <v>159</v>
      </c>
      <c r="G6356" s="596" t="s">
        <v>160</v>
      </c>
      <c r="H6356" s="597">
        <v>53292700</v>
      </c>
    </row>
    <row r="6357" spans="1:8">
      <c r="A6357" s="594" t="s">
        <v>132</v>
      </c>
      <c r="B6357" s="594" t="s">
        <v>1341</v>
      </c>
      <c r="C6357" s="594" t="s">
        <v>322</v>
      </c>
      <c r="D6357" s="594" t="s">
        <v>2787</v>
      </c>
      <c r="E6357" s="594" t="s">
        <v>156</v>
      </c>
      <c r="F6357" s="594" t="s">
        <v>161</v>
      </c>
      <c r="G6357" s="596" t="s">
        <v>162</v>
      </c>
      <c r="H6357" s="597">
        <v>35525800</v>
      </c>
    </row>
    <row r="6358" spans="1:8">
      <c r="A6358" s="594" t="s">
        <v>132</v>
      </c>
      <c r="B6358" s="594" t="s">
        <v>1341</v>
      </c>
      <c r="C6358" s="594" t="s">
        <v>322</v>
      </c>
      <c r="D6358" s="594" t="s">
        <v>2787</v>
      </c>
      <c r="E6358" s="594" t="s">
        <v>156</v>
      </c>
      <c r="F6358" s="594" t="s">
        <v>1</v>
      </c>
      <c r="G6358" s="596" t="s">
        <v>2</v>
      </c>
      <c r="H6358" s="597">
        <v>1737000</v>
      </c>
    </row>
    <row r="6359" spans="1:8">
      <c r="A6359" s="594" t="s">
        <v>132</v>
      </c>
      <c r="B6359" s="594" t="s">
        <v>1341</v>
      </c>
      <c r="C6359" s="594" t="s">
        <v>322</v>
      </c>
      <c r="D6359" s="594" t="s">
        <v>2787</v>
      </c>
      <c r="E6359" s="594" t="s">
        <v>163</v>
      </c>
      <c r="F6359" s="595" t="s">
        <v>411</v>
      </c>
      <c r="G6359" s="596" t="s">
        <v>164</v>
      </c>
      <c r="H6359" s="597">
        <v>65293000</v>
      </c>
    </row>
    <row r="6360" spans="1:8">
      <c r="A6360" s="594" t="s">
        <v>132</v>
      </c>
      <c r="B6360" s="594" t="s">
        <v>1341</v>
      </c>
      <c r="C6360" s="594" t="s">
        <v>322</v>
      </c>
      <c r="D6360" s="594" t="s">
        <v>2787</v>
      </c>
      <c r="E6360" s="594" t="s">
        <v>163</v>
      </c>
      <c r="F6360" s="594" t="s">
        <v>1060</v>
      </c>
      <c r="G6360" s="596" t="s">
        <v>2672</v>
      </c>
      <c r="H6360" s="597">
        <v>65293000</v>
      </c>
    </row>
    <row r="6361" spans="1:8">
      <c r="A6361" s="594" t="s">
        <v>132</v>
      </c>
      <c r="B6361" s="594" t="s">
        <v>1341</v>
      </c>
      <c r="C6361" s="594" t="s">
        <v>322</v>
      </c>
      <c r="D6361" s="594" t="s">
        <v>2787</v>
      </c>
      <c r="E6361" s="594" t="s">
        <v>167</v>
      </c>
      <c r="F6361" s="595" t="s">
        <v>411</v>
      </c>
      <c r="G6361" s="596" t="s">
        <v>168</v>
      </c>
      <c r="H6361" s="597">
        <v>172736926</v>
      </c>
    </row>
    <row r="6362" spans="1:8">
      <c r="A6362" s="594" t="s">
        <v>132</v>
      </c>
      <c r="B6362" s="594" t="s">
        <v>1341</v>
      </c>
      <c r="C6362" s="594" t="s">
        <v>322</v>
      </c>
      <c r="D6362" s="594" t="s">
        <v>2787</v>
      </c>
      <c r="E6362" s="594" t="s">
        <v>167</v>
      </c>
      <c r="F6362" s="594" t="s">
        <v>228</v>
      </c>
      <c r="G6362" s="596" t="s">
        <v>2673</v>
      </c>
      <c r="H6362" s="597">
        <v>78607244</v>
      </c>
    </row>
    <row r="6363" spans="1:8">
      <c r="A6363" s="594" t="s">
        <v>132</v>
      </c>
      <c r="B6363" s="594" t="s">
        <v>1341</v>
      </c>
      <c r="C6363" s="594" t="s">
        <v>322</v>
      </c>
      <c r="D6363" s="594" t="s">
        <v>2787</v>
      </c>
      <c r="E6363" s="594" t="s">
        <v>167</v>
      </c>
      <c r="F6363" s="594" t="s">
        <v>169</v>
      </c>
      <c r="G6363" s="596" t="s">
        <v>2674</v>
      </c>
      <c r="H6363" s="597">
        <v>11038682</v>
      </c>
    </row>
    <row r="6364" spans="1:8">
      <c r="A6364" s="594" t="s">
        <v>132</v>
      </c>
      <c r="B6364" s="594" t="s">
        <v>1341</v>
      </c>
      <c r="C6364" s="594" t="s">
        <v>322</v>
      </c>
      <c r="D6364" s="594" t="s">
        <v>2787</v>
      </c>
      <c r="E6364" s="594" t="s">
        <v>167</v>
      </c>
      <c r="F6364" s="594" t="s">
        <v>230</v>
      </c>
      <c r="G6364" s="596" t="s">
        <v>2675</v>
      </c>
      <c r="H6364" s="597">
        <v>76732000</v>
      </c>
    </row>
    <row r="6365" spans="1:8">
      <c r="A6365" s="594" t="s">
        <v>132</v>
      </c>
      <c r="B6365" s="594" t="s">
        <v>1341</v>
      </c>
      <c r="C6365" s="594" t="s">
        <v>322</v>
      </c>
      <c r="D6365" s="594" t="s">
        <v>2787</v>
      </c>
      <c r="E6365" s="594" t="s">
        <v>167</v>
      </c>
      <c r="F6365" s="594" t="s">
        <v>214</v>
      </c>
      <c r="G6365" s="596" t="s">
        <v>2676</v>
      </c>
      <c r="H6365" s="597">
        <v>1860000</v>
      </c>
    </row>
    <row r="6366" spans="1:8">
      <c r="A6366" s="594" t="s">
        <v>132</v>
      </c>
      <c r="B6366" s="594" t="s">
        <v>1341</v>
      </c>
      <c r="C6366" s="594" t="s">
        <v>322</v>
      </c>
      <c r="D6366" s="594" t="s">
        <v>2787</v>
      </c>
      <c r="E6366" s="594" t="s">
        <v>167</v>
      </c>
      <c r="F6366" s="594" t="s">
        <v>354</v>
      </c>
      <c r="G6366" s="596" t="s">
        <v>2736</v>
      </c>
      <c r="H6366" s="597">
        <v>538000</v>
      </c>
    </row>
    <row r="6367" spans="1:8">
      <c r="A6367" s="594" t="s">
        <v>132</v>
      </c>
      <c r="B6367" s="594" t="s">
        <v>1341</v>
      </c>
      <c r="C6367" s="594" t="s">
        <v>322</v>
      </c>
      <c r="D6367" s="594" t="s">
        <v>2787</v>
      </c>
      <c r="E6367" s="594" t="s">
        <v>167</v>
      </c>
      <c r="F6367" s="594" t="s">
        <v>232</v>
      </c>
      <c r="G6367" s="596" t="s">
        <v>195</v>
      </c>
      <c r="H6367" s="597">
        <v>3961000</v>
      </c>
    </row>
    <row r="6368" spans="1:8">
      <c r="A6368" s="594" t="s">
        <v>132</v>
      </c>
      <c r="B6368" s="594" t="s">
        <v>1341</v>
      </c>
      <c r="C6368" s="594" t="s">
        <v>322</v>
      </c>
      <c r="D6368" s="594" t="s">
        <v>2787</v>
      </c>
      <c r="E6368" s="594" t="s">
        <v>171</v>
      </c>
      <c r="F6368" s="595" t="s">
        <v>411</v>
      </c>
      <c r="G6368" s="596" t="s">
        <v>2677</v>
      </c>
      <c r="H6368" s="597">
        <v>105609014</v>
      </c>
    </row>
    <row r="6369" spans="1:8">
      <c r="A6369" s="594" t="s">
        <v>132</v>
      </c>
      <c r="B6369" s="594" t="s">
        <v>1341</v>
      </c>
      <c r="C6369" s="594" t="s">
        <v>322</v>
      </c>
      <c r="D6369" s="594" t="s">
        <v>2787</v>
      </c>
      <c r="E6369" s="594" t="s">
        <v>171</v>
      </c>
      <c r="F6369" s="594" t="s">
        <v>173</v>
      </c>
      <c r="G6369" s="596" t="s">
        <v>174</v>
      </c>
      <c r="H6369" s="597">
        <v>40558014</v>
      </c>
    </row>
    <row r="6370" spans="1:8">
      <c r="A6370" s="594" t="s">
        <v>132</v>
      </c>
      <c r="B6370" s="594" t="s">
        <v>1341</v>
      </c>
      <c r="C6370" s="594" t="s">
        <v>322</v>
      </c>
      <c r="D6370" s="594" t="s">
        <v>2787</v>
      </c>
      <c r="E6370" s="594" t="s">
        <v>171</v>
      </c>
      <c r="F6370" s="594" t="s">
        <v>216</v>
      </c>
      <c r="G6370" s="596" t="s">
        <v>217</v>
      </c>
      <c r="H6370" s="597">
        <v>18267000</v>
      </c>
    </row>
    <row r="6371" spans="1:8">
      <c r="A6371" s="594" t="s">
        <v>132</v>
      </c>
      <c r="B6371" s="594" t="s">
        <v>1341</v>
      </c>
      <c r="C6371" s="594" t="s">
        <v>322</v>
      </c>
      <c r="D6371" s="594" t="s">
        <v>2787</v>
      </c>
      <c r="E6371" s="594" t="s">
        <v>171</v>
      </c>
      <c r="F6371" s="594" t="s">
        <v>5</v>
      </c>
      <c r="G6371" s="596" t="s">
        <v>2678</v>
      </c>
      <c r="H6371" s="597">
        <v>10230000</v>
      </c>
    </row>
    <row r="6372" spans="1:8">
      <c r="A6372" s="594" t="s">
        <v>132</v>
      </c>
      <c r="B6372" s="594" t="s">
        <v>1341</v>
      </c>
      <c r="C6372" s="594" t="s">
        <v>322</v>
      </c>
      <c r="D6372" s="594" t="s">
        <v>2787</v>
      </c>
      <c r="E6372" s="594" t="s">
        <v>171</v>
      </c>
      <c r="F6372" s="594" t="s">
        <v>175</v>
      </c>
      <c r="G6372" s="596" t="s">
        <v>176</v>
      </c>
      <c r="H6372" s="597">
        <v>36554000</v>
      </c>
    </row>
    <row r="6373" spans="1:8">
      <c r="A6373" s="594" t="s">
        <v>132</v>
      </c>
      <c r="B6373" s="594" t="s">
        <v>1341</v>
      </c>
      <c r="C6373" s="594" t="s">
        <v>322</v>
      </c>
      <c r="D6373" s="594" t="s">
        <v>2787</v>
      </c>
      <c r="E6373" s="594" t="s">
        <v>177</v>
      </c>
      <c r="F6373" s="595" t="s">
        <v>411</v>
      </c>
      <c r="G6373" s="596" t="s">
        <v>178</v>
      </c>
      <c r="H6373" s="597">
        <v>66411038</v>
      </c>
    </row>
    <row r="6374" spans="1:8">
      <c r="A6374" s="594" t="s">
        <v>132</v>
      </c>
      <c r="B6374" s="594" t="s">
        <v>1341</v>
      </c>
      <c r="C6374" s="594" t="s">
        <v>322</v>
      </c>
      <c r="D6374" s="594" t="s">
        <v>2787</v>
      </c>
      <c r="E6374" s="594" t="s">
        <v>177</v>
      </c>
      <c r="F6374" s="594" t="s">
        <v>181</v>
      </c>
      <c r="G6374" s="596" t="s">
        <v>182</v>
      </c>
      <c r="H6374" s="597">
        <v>15206278</v>
      </c>
    </row>
    <row r="6375" spans="1:8">
      <c r="A6375" s="594" t="s">
        <v>132</v>
      </c>
      <c r="B6375" s="594" t="s">
        <v>1341</v>
      </c>
      <c r="C6375" s="594" t="s">
        <v>322</v>
      </c>
      <c r="D6375" s="594" t="s">
        <v>2787</v>
      </c>
      <c r="E6375" s="594" t="s">
        <v>177</v>
      </c>
      <c r="F6375" s="594" t="s">
        <v>1290</v>
      </c>
      <c r="G6375" s="596" t="s">
        <v>2721</v>
      </c>
      <c r="H6375" s="597">
        <v>7790660</v>
      </c>
    </row>
    <row r="6376" spans="1:8">
      <c r="A6376" s="594" t="s">
        <v>132</v>
      </c>
      <c r="B6376" s="594" t="s">
        <v>1341</v>
      </c>
      <c r="C6376" s="594" t="s">
        <v>322</v>
      </c>
      <c r="D6376" s="594" t="s">
        <v>2787</v>
      </c>
      <c r="E6376" s="594" t="s">
        <v>177</v>
      </c>
      <c r="F6376" s="594" t="s">
        <v>441</v>
      </c>
      <c r="G6376" s="596" t="s">
        <v>2728</v>
      </c>
      <c r="H6376" s="597">
        <v>10490000</v>
      </c>
    </row>
    <row r="6377" spans="1:8">
      <c r="A6377" s="594" t="s">
        <v>132</v>
      </c>
      <c r="B6377" s="594" t="s">
        <v>1341</v>
      </c>
      <c r="C6377" s="594" t="s">
        <v>322</v>
      </c>
      <c r="D6377" s="594" t="s">
        <v>2787</v>
      </c>
      <c r="E6377" s="594" t="s">
        <v>177</v>
      </c>
      <c r="F6377" s="594" t="s">
        <v>1297</v>
      </c>
      <c r="G6377" s="596" t="s">
        <v>2680</v>
      </c>
      <c r="H6377" s="597">
        <v>9324100</v>
      </c>
    </row>
    <row r="6378" spans="1:8">
      <c r="A6378" s="594" t="s">
        <v>132</v>
      </c>
      <c r="B6378" s="594" t="s">
        <v>1341</v>
      </c>
      <c r="C6378" s="594" t="s">
        <v>322</v>
      </c>
      <c r="D6378" s="594" t="s">
        <v>2787</v>
      </c>
      <c r="E6378" s="594" t="s">
        <v>177</v>
      </c>
      <c r="F6378" s="594" t="s">
        <v>237</v>
      </c>
      <c r="G6378" s="596" t="s">
        <v>2681</v>
      </c>
      <c r="H6378" s="597">
        <v>23600000</v>
      </c>
    </row>
    <row r="6379" spans="1:8">
      <c r="A6379" s="594" t="s">
        <v>132</v>
      </c>
      <c r="B6379" s="594" t="s">
        <v>1341</v>
      </c>
      <c r="C6379" s="594" t="s">
        <v>322</v>
      </c>
      <c r="D6379" s="594" t="s">
        <v>2787</v>
      </c>
      <c r="E6379" s="594" t="s">
        <v>240</v>
      </c>
      <c r="F6379" s="595" t="s">
        <v>411</v>
      </c>
      <c r="G6379" s="596" t="s">
        <v>241</v>
      </c>
      <c r="H6379" s="597">
        <v>289458000</v>
      </c>
    </row>
    <row r="6380" spans="1:8">
      <c r="A6380" s="594" t="s">
        <v>132</v>
      </c>
      <c r="B6380" s="594" t="s">
        <v>1341</v>
      </c>
      <c r="C6380" s="594" t="s">
        <v>322</v>
      </c>
      <c r="D6380" s="594" t="s">
        <v>2787</v>
      </c>
      <c r="E6380" s="594" t="s">
        <v>240</v>
      </c>
      <c r="F6380" s="594" t="s">
        <v>242</v>
      </c>
      <c r="G6380" s="596" t="s">
        <v>243</v>
      </c>
      <c r="H6380" s="597">
        <v>7463000</v>
      </c>
    </row>
    <row r="6381" spans="1:8">
      <c r="A6381" s="594" t="s">
        <v>132</v>
      </c>
      <c r="B6381" s="594" t="s">
        <v>1341</v>
      </c>
      <c r="C6381" s="594" t="s">
        <v>322</v>
      </c>
      <c r="D6381" s="594" t="s">
        <v>2787</v>
      </c>
      <c r="E6381" s="594" t="s">
        <v>240</v>
      </c>
      <c r="F6381" s="594" t="s">
        <v>728</v>
      </c>
      <c r="G6381" s="596" t="s">
        <v>729</v>
      </c>
      <c r="H6381" s="597">
        <v>14100000</v>
      </c>
    </row>
    <row r="6382" spans="1:8">
      <c r="A6382" s="594" t="s">
        <v>132</v>
      </c>
      <c r="B6382" s="594" t="s">
        <v>1341</v>
      </c>
      <c r="C6382" s="594" t="s">
        <v>322</v>
      </c>
      <c r="D6382" s="594" t="s">
        <v>2787</v>
      </c>
      <c r="E6382" s="594" t="s">
        <v>240</v>
      </c>
      <c r="F6382" s="594" t="s">
        <v>1268</v>
      </c>
      <c r="G6382" s="596" t="s">
        <v>1267</v>
      </c>
      <c r="H6382" s="597">
        <v>39770000</v>
      </c>
    </row>
    <row r="6383" spans="1:8">
      <c r="A6383" s="594" t="s">
        <v>132</v>
      </c>
      <c r="B6383" s="594" t="s">
        <v>1341</v>
      </c>
      <c r="C6383" s="594" t="s">
        <v>322</v>
      </c>
      <c r="D6383" s="594" t="s">
        <v>2787</v>
      </c>
      <c r="E6383" s="594" t="s">
        <v>240</v>
      </c>
      <c r="F6383" s="594" t="s">
        <v>730</v>
      </c>
      <c r="G6383" s="596" t="s">
        <v>186</v>
      </c>
      <c r="H6383" s="597">
        <v>1350000</v>
      </c>
    </row>
    <row r="6384" spans="1:8">
      <c r="A6384" s="594" t="s">
        <v>132</v>
      </c>
      <c r="B6384" s="594" t="s">
        <v>1341</v>
      </c>
      <c r="C6384" s="594" t="s">
        <v>322</v>
      </c>
      <c r="D6384" s="594" t="s">
        <v>2787</v>
      </c>
      <c r="E6384" s="594" t="s">
        <v>240</v>
      </c>
      <c r="F6384" s="594" t="s">
        <v>731</v>
      </c>
      <c r="G6384" s="596" t="s">
        <v>732</v>
      </c>
      <c r="H6384" s="597">
        <v>14000000</v>
      </c>
    </row>
    <row r="6385" spans="1:8">
      <c r="A6385" s="594" t="s">
        <v>132</v>
      </c>
      <c r="B6385" s="594" t="s">
        <v>1341</v>
      </c>
      <c r="C6385" s="594" t="s">
        <v>322</v>
      </c>
      <c r="D6385" s="594" t="s">
        <v>2787</v>
      </c>
      <c r="E6385" s="594" t="s">
        <v>240</v>
      </c>
      <c r="F6385" s="594" t="s">
        <v>597</v>
      </c>
      <c r="G6385" s="596" t="s">
        <v>2682</v>
      </c>
      <c r="H6385" s="597">
        <v>1000000</v>
      </c>
    </row>
    <row r="6386" spans="1:8">
      <c r="A6386" s="594" t="s">
        <v>132</v>
      </c>
      <c r="B6386" s="594" t="s">
        <v>1341</v>
      </c>
      <c r="C6386" s="594" t="s">
        <v>322</v>
      </c>
      <c r="D6386" s="594" t="s">
        <v>2787</v>
      </c>
      <c r="E6386" s="594" t="s">
        <v>240</v>
      </c>
      <c r="F6386" s="594" t="s">
        <v>733</v>
      </c>
      <c r="G6386" s="596" t="s">
        <v>734</v>
      </c>
      <c r="H6386" s="597">
        <v>117380000</v>
      </c>
    </row>
    <row r="6387" spans="1:8">
      <c r="A6387" s="594" t="s">
        <v>132</v>
      </c>
      <c r="B6387" s="594" t="s">
        <v>1341</v>
      </c>
      <c r="C6387" s="594" t="s">
        <v>322</v>
      </c>
      <c r="D6387" s="594" t="s">
        <v>2787</v>
      </c>
      <c r="E6387" s="594" t="s">
        <v>240</v>
      </c>
      <c r="F6387" s="594" t="s">
        <v>735</v>
      </c>
      <c r="G6387" s="596" t="s">
        <v>193</v>
      </c>
      <c r="H6387" s="597">
        <v>94395000</v>
      </c>
    </row>
    <row r="6388" spans="1:8">
      <c r="A6388" s="594" t="s">
        <v>132</v>
      </c>
      <c r="B6388" s="594" t="s">
        <v>1341</v>
      </c>
      <c r="C6388" s="594" t="s">
        <v>322</v>
      </c>
      <c r="D6388" s="594" t="s">
        <v>2787</v>
      </c>
      <c r="E6388" s="594" t="s">
        <v>183</v>
      </c>
      <c r="F6388" s="595" t="s">
        <v>411</v>
      </c>
      <c r="G6388" s="596" t="s">
        <v>184</v>
      </c>
      <c r="H6388" s="597">
        <v>200403900</v>
      </c>
    </row>
    <row r="6389" spans="1:8">
      <c r="A6389" s="594" t="s">
        <v>132</v>
      </c>
      <c r="B6389" s="594" t="s">
        <v>1341</v>
      </c>
      <c r="C6389" s="594" t="s">
        <v>322</v>
      </c>
      <c r="D6389" s="594" t="s">
        <v>2787</v>
      </c>
      <c r="E6389" s="594" t="s">
        <v>183</v>
      </c>
      <c r="F6389" s="594" t="s">
        <v>587</v>
      </c>
      <c r="G6389" s="596" t="s">
        <v>588</v>
      </c>
      <c r="H6389" s="597">
        <v>36808900</v>
      </c>
    </row>
    <row r="6390" spans="1:8">
      <c r="A6390" s="594" t="s">
        <v>132</v>
      </c>
      <c r="B6390" s="594" t="s">
        <v>1341</v>
      </c>
      <c r="C6390" s="594" t="s">
        <v>322</v>
      </c>
      <c r="D6390" s="594" t="s">
        <v>2787</v>
      </c>
      <c r="E6390" s="594" t="s">
        <v>183</v>
      </c>
      <c r="F6390" s="594" t="s">
        <v>736</v>
      </c>
      <c r="G6390" s="596" t="s">
        <v>737</v>
      </c>
      <c r="H6390" s="597">
        <v>37595000</v>
      </c>
    </row>
    <row r="6391" spans="1:8">
      <c r="A6391" s="594" t="s">
        <v>132</v>
      </c>
      <c r="B6391" s="594" t="s">
        <v>1341</v>
      </c>
      <c r="C6391" s="594" t="s">
        <v>322</v>
      </c>
      <c r="D6391" s="594" t="s">
        <v>2787</v>
      </c>
      <c r="E6391" s="594" t="s">
        <v>183</v>
      </c>
      <c r="F6391" s="594" t="s">
        <v>185</v>
      </c>
      <c r="G6391" s="596" t="s">
        <v>186</v>
      </c>
      <c r="H6391" s="597">
        <v>40200000</v>
      </c>
    </row>
    <row r="6392" spans="1:8">
      <c r="A6392" s="594" t="s">
        <v>132</v>
      </c>
      <c r="B6392" s="594" t="s">
        <v>1341</v>
      </c>
      <c r="C6392" s="594" t="s">
        <v>322</v>
      </c>
      <c r="D6392" s="594" t="s">
        <v>2787</v>
      </c>
      <c r="E6392" s="594" t="s">
        <v>183</v>
      </c>
      <c r="F6392" s="594" t="s">
        <v>187</v>
      </c>
      <c r="G6392" s="596" t="s">
        <v>2683</v>
      </c>
      <c r="H6392" s="597">
        <v>85800000</v>
      </c>
    </row>
    <row r="6393" spans="1:8">
      <c r="A6393" s="594" t="s">
        <v>132</v>
      </c>
      <c r="B6393" s="594" t="s">
        <v>1341</v>
      </c>
      <c r="C6393" s="594" t="s">
        <v>322</v>
      </c>
      <c r="D6393" s="594" t="s">
        <v>2787</v>
      </c>
      <c r="E6393" s="594" t="s">
        <v>738</v>
      </c>
      <c r="F6393" s="595" t="s">
        <v>411</v>
      </c>
      <c r="G6393" s="596" t="s">
        <v>739</v>
      </c>
      <c r="H6393" s="597">
        <v>30622000</v>
      </c>
    </row>
    <row r="6394" spans="1:8">
      <c r="A6394" s="594" t="s">
        <v>132</v>
      </c>
      <c r="B6394" s="594" t="s">
        <v>1341</v>
      </c>
      <c r="C6394" s="594" t="s">
        <v>322</v>
      </c>
      <c r="D6394" s="594" t="s">
        <v>2787</v>
      </c>
      <c r="E6394" s="594" t="s">
        <v>738</v>
      </c>
      <c r="F6394" s="594" t="s">
        <v>740</v>
      </c>
      <c r="G6394" s="596" t="s">
        <v>741</v>
      </c>
      <c r="H6394" s="597">
        <v>4400000</v>
      </c>
    </row>
    <row r="6395" spans="1:8">
      <c r="A6395" s="594" t="s">
        <v>132</v>
      </c>
      <c r="B6395" s="594" t="s">
        <v>1341</v>
      </c>
      <c r="C6395" s="594" t="s">
        <v>322</v>
      </c>
      <c r="D6395" s="594" t="s">
        <v>2787</v>
      </c>
      <c r="E6395" s="594" t="s">
        <v>738</v>
      </c>
      <c r="F6395" s="594" t="s">
        <v>296</v>
      </c>
      <c r="G6395" s="596" t="s">
        <v>297</v>
      </c>
      <c r="H6395" s="597">
        <v>26222000</v>
      </c>
    </row>
    <row r="6396" spans="1:8">
      <c r="A6396" s="594" t="s">
        <v>132</v>
      </c>
      <c r="B6396" s="594" t="s">
        <v>1341</v>
      </c>
      <c r="C6396" s="594" t="s">
        <v>322</v>
      </c>
      <c r="D6396" s="594" t="s">
        <v>2787</v>
      </c>
      <c r="E6396" s="594" t="s">
        <v>1307</v>
      </c>
      <c r="F6396" s="595" t="s">
        <v>411</v>
      </c>
      <c r="G6396" s="596" t="s">
        <v>1310</v>
      </c>
      <c r="H6396" s="597">
        <v>37126000</v>
      </c>
    </row>
    <row r="6397" spans="1:8">
      <c r="A6397" s="594" t="s">
        <v>132</v>
      </c>
      <c r="B6397" s="594" t="s">
        <v>1341</v>
      </c>
      <c r="C6397" s="594" t="s">
        <v>322</v>
      </c>
      <c r="D6397" s="594" t="s">
        <v>2787</v>
      </c>
      <c r="E6397" s="594" t="s">
        <v>1307</v>
      </c>
      <c r="F6397" s="594" t="s">
        <v>1309</v>
      </c>
      <c r="G6397" s="596" t="s">
        <v>2685</v>
      </c>
      <c r="H6397" s="597">
        <v>20116000</v>
      </c>
    </row>
    <row r="6398" spans="1:8">
      <c r="A6398" s="594" t="s">
        <v>132</v>
      </c>
      <c r="B6398" s="594" t="s">
        <v>1341</v>
      </c>
      <c r="C6398" s="594" t="s">
        <v>322</v>
      </c>
      <c r="D6398" s="594" t="s">
        <v>2787</v>
      </c>
      <c r="E6398" s="594" t="s">
        <v>1307</v>
      </c>
      <c r="F6398" s="594" t="s">
        <v>1308</v>
      </c>
      <c r="G6398" s="596" t="s">
        <v>186</v>
      </c>
      <c r="H6398" s="597">
        <v>7400000</v>
      </c>
    </row>
    <row r="6399" spans="1:8">
      <c r="A6399" s="594" t="s">
        <v>132</v>
      </c>
      <c r="B6399" s="594" t="s">
        <v>1341</v>
      </c>
      <c r="C6399" s="594" t="s">
        <v>322</v>
      </c>
      <c r="D6399" s="594" t="s">
        <v>2787</v>
      </c>
      <c r="E6399" s="594" t="s">
        <v>1307</v>
      </c>
      <c r="F6399" s="594" t="s">
        <v>1306</v>
      </c>
      <c r="G6399" s="596" t="s">
        <v>195</v>
      </c>
      <c r="H6399" s="597">
        <v>9610000</v>
      </c>
    </row>
    <row r="6400" spans="1:8">
      <c r="A6400" s="594" t="s">
        <v>132</v>
      </c>
      <c r="B6400" s="594" t="s">
        <v>1341</v>
      </c>
      <c r="C6400" s="594" t="s">
        <v>322</v>
      </c>
      <c r="D6400" s="594" t="s">
        <v>2787</v>
      </c>
      <c r="E6400" s="594" t="s">
        <v>744</v>
      </c>
      <c r="F6400" s="595" t="s">
        <v>411</v>
      </c>
      <c r="G6400" s="596" t="s">
        <v>2686</v>
      </c>
      <c r="H6400" s="597">
        <v>36119822</v>
      </c>
    </row>
    <row r="6401" spans="1:8">
      <c r="A6401" s="594" t="s">
        <v>132</v>
      </c>
      <c r="B6401" s="594" t="s">
        <v>1341</v>
      </c>
      <c r="C6401" s="594" t="s">
        <v>322</v>
      </c>
      <c r="D6401" s="594" t="s">
        <v>2787</v>
      </c>
      <c r="E6401" s="594" t="s">
        <v>744</v>
      </c>
      <c r="F6401" s="594" t="s">
        <v>1061</v>
      </c>
      <c r="G6401" s="596" t="s">
        <v>2729</v>
      </c>
      <c r="H6401" s="597">
        <v>16356550</v>
      </c>
    </row>
    <row r="6402" spans="1:8">
      <c r="A6402" s="594" t="s">
        <v>132</v>
      </c>
      <c r="B6402" s="594" t="s">
        <v>1341</v>
      </c>
      <c r="C6402" s="594" t="s">
        <v>322</v>
      </c>
      <c r="D6402" s="594" t="s">
        <v>2787</v>
      </c>
      <c r="E6402" s="594" t="s">
        <v>744</v>
      </c>
      <c r="F6402" s="594" t="s">
        <v>745</v>
      </c>
      <c r="G6402" s="596" t="s">
        <v>2687</v>
      </c>
      <c r="H6402" s="597">
        <v>3700000</v>
      </c>
    </row>
    <row r="6403" spans="1:8">
      <c r="A6403" s="594" t="s">
        <v>132</v>
      </c>
      <c r="B6403" s="594" t="s">
        <v>1341</v>
      </c>
      <c r="C6403" s="594" t="s">
        <v>322</v>
      </c>
      <c r="D6403" s="594" t="s">
        <v>2787</v>
      </c>
      <c r="E6403" s="594" t="s">
        <v>744</v>
      </c>
      <c r="F6403" s="594" t="s">
        <v>572</v>
      </c>
      <c r="G6403" s="596" t="s">
        <v>2689</v>
      </c>
      <c r="H6403" s="597">
        <v>16063272</v>
      </c>
    </row>
    <row r="6404" spans="1:8">
      <c r="A6404" s="594" t="s">
        <v>132</v>
      </c>
      <c r="B6404" s="594" t="s">
        <v>1341</v>
      </c>
      <c r="C6404" s="594" t="s">
        <v>322</v>
      </c>
      <c r="D6404" s="594" t="s">
        <v>2787</v>
      </c>
      <c r="E6404" s="594" t="s">
        <v>2692</v>
      </c>
      <c r="F6404" s="595" t="s">
        <v>411</v>
      </c>
      <c r="G6404" s="596" t="s">
        <v>2693</v>
      </c>
      <c r="H6404" s="597">
        <v>83606000</v>
      </c>
    </row>
    <row r="6405" spans="1:8">
      <c r="A6405" s="594" t="s">
        <v>132</v>
      </c>
      <c r="B6405" s="594" t="s">
        <v>1341</v>
      </c>
      <c r="C6405" s="594" t="s">
        <v>322</v>
      </c>
      <c r="D6405" s="594" t="s">
        <v>2787</v>
      </c>
      <c r="E6405" s="594" t="s">
        <v>2692</v>
      </c>
      <c r="F6405" s="594" t="s">
        <v>2730</v>
      </c>
      <c r="G6405" s="596" t="s">
        <v>2731</v>
      </c>
      <c r="H6405" s="597">
        <v>83606000</v>
      </c>
    </row>
    <row r="6406" spans="1:8">
      <c r="A6406" s="594" t="s">
        <v>132</v>
      </c>
      <c r="B6406" s="594" t="s">
        <v>1341</v>
      </c>
      <c r="C6406" s="594" t="s">
        <v>322</v>
      </c>
      <c r="D6406" s="594" t="s">
        <v>2787</v>
      </c>
      <c r="E6406" s="594" t="s">
        <v>189</v>
      </c>
      <c r="F6406" s="595" t="s">
        <v>411</v>
      </c>
      <c r="G6406" s="596" t="s">
        <v>190</v>
      </c>
      <c r="H6406" s="597">
        <v>679408000</v>
      </c>
    </row>
    <row r="6407" spans="1:8">
      <c r="A6407" s="594" t="s">
        <v>132</v>
      </c>
      <c r="B6407" s="594" t="s">
        <v>1341</v>
      </c>
      <c r="C6407" s="594" t="s">
        <v>322</v>
      </c>
      <c r="D6407" s="594" t="s">
        <v>2787</v>
      </c>
      <c r="E6407" s="594" t="s">
        <v>189</v>
      </c>
      <c r="F6407" s="594" t="s">
        <v>773</v>
      </c>
      <c r="G6407" s="596" t="s">
        <v>2695</v>
      </c>
      <c r="H6407" s="597">
        <v>11602000</v>
      </c>
    </row>
    <row r="6408" spans="1:8">
      <c r="A6408" s="594" t="s">
        <v>132</v>
      </c>
      <c r="B6408" s="594" t="s">
        <v>1341</v>
      </c>
      <c r="C6408" s="594" t="s">
        <v>322</v>
      </c>
      <c r="D6408" s="594" t="s">
        <v>2787</v>
      </c>
      <c r="E6408" s="594" t="s">
        <v>189</v>
      </c>
      <c r="F6408" s="594" t="s">
        <v>37</v>
      </c>
      <c r="G6408" s="596" t="s">
        <v>2696</v>
      </c>
      <c r="H6408" s="597">
        <v>92341000</v>
      </c>
    </row>
    <row r="6409" spans="1:8">
      <c r="A6409" s="594" t="s">
        <v>132</v>
      </c>
      <c r="B6409" s="594" t="s">
        <v>1341</v>
      </c>
      <c r="C6409" s="594" t="s">
        <v>322</v>
      </c>
      <c r="D6409" s="594" t="s">
        <v>2787</v>
      </c>
      <c r="E6409" s="594" t="s">
        <v>189</v>
      </c>
      <c r="F6409" s="594" t="s">
        <v>192</v>
      </c>
      <c r="G6409" s="596" t="s">
        <v>195</v>
      </c>
      <c r="H6409" s="597">
        <v>575465000</v>
      </c>
    </row>
    <row r="6410" spans="1:8">
      <c r="A6410" s="594" t="s">
        <v>132</v>
      </c>
      <c r="B6410" s="594" t="s">
        <v>1341</v>
      </c>
      <c r="C6410" s="594" t="s">
        <v>322</v>
      </c>
      <c r="D6410" s="594" t="s">
        <v>2787</v>
      </c>
      <c r="E6410" s="594" t="s">
        <v>2697</v>
      </c>
      <c r="F6410" s="595" t="s">
        <v>411</v>
      </c>
      <c r="G6410" s="596" t="s">
        <v>2698</v>
      </c>
      <c r="H6410" s="597">
        <v>3900000</v>
      </c>
    </row>
    <row r="6411" spans="1:8">
      <c r="A6411" s="594" t="s">
        <v>132</v>
      </c>
      <c r="B6411" s="594" t="s">
        <v>1341</v>
      </c>
      <c r="C6411" s="594" t="s">
        <v>322</v>
      </c>
      <c r="D6411" s="594" t="s">
        <v>2787</v>
      </c>
      <c r="E6411" s="594" t="s">
        <v>2697</v>
      </c>
      <c r="F6411" s="594" t="s">
        <v>2699</v>
      </c>
      <c r="G6411" s="596" t="s">
        <v>2700</v>
      </c>
      <c r="H6411" s="597">
        <v>3900000</v>
      </c>
    </row>
    <row r="6412" spans="1:8">
      <c r="A6412" s="594" t="s">
        <v>132</v>
      </c>
      <c r="B6412" s="594" t="s">
        <v>1341</v>
      </c>
      <c r="C6412" s="594" t="s">
        <v>322</v>
      </c>
      <c r="D6412" s="594" t="s">
        <v>2787</v>
      </c>
      <c r="E6412" s="594" t="s">
        <v>194</v>
      </c>
      <c r="F6412" s="595" t="s">
        <v>411</v>
      </c>
      <c r="G6412" s="596" t="s">
        <v>195</v>
      </c>
      <c r="H6412" s="597">
        <v>80273400</v>
      </c>
    </row>
    <row r="6413" spans="1:8">
      <c r="A6413" s="594" t="s">
        <v>132</v>
      </c>
      <c r="B6413" s="594" t="s">
        <v>1341</v>
      </c>
      <c r="C6413" s="594" t="s">
        <v>322</v>
      </c>
      <c r="D6413" s="594" t="s">
        <v>2787</v>
      </c>
      <c r="E6413" s="594" t="s">
        <v>194</v>
      </c>
      <c r="F6413" s="594" t="s">
        <v>15</v>
      </c>
      <c r="G6413" s="596" t="s">
        <v>2701</v>
      </c>
      <c r="H6413" s="597">
        <v>6983000</v>
      </c>
    </row>
    <row r="6414" spans="1:8">
      <c r="A6414" s="594" t="s">
        <v>132</v>
      </c>
      <c r="B6414" s="594" t="s">
        <v>1341</v>
      </c>
      <c r="C6414" s="594" t="s">
        <v>322</v>
      </c>
      <c r="D6414" s="594" t="s">
        <v>2787</v>
      </c>
      <c r="E6414" s="594" t="s">
        <v>194</v>
      </c>
      <c r="F6414" s="594" t="s">
        <v>39</v>
      </c>
      <c r="G6414" s="596" t="s">
        <v>2702</v>
      </c>
      <c r="H6414" s="597">
        <v>19891400</v>
      </c>
    </row>
    <row r="6415" spans="1:8">
      <c r="A6415" s="594" t="s">
        <v>132</v>
      </c>
      <c r="B6415" s="594" t="s">
        <v>1341</v>
      </c>
      <c r="C6415" s="594" t="s">
        <v>322</v>
      </c>
      <c r="D6415" s="594" t="s">
        <v>2787</v>
      </c>
      <c r="E6415" s="594" t="s">
        <v>194</v>
      </c>
      <c r="F6415" s="594" t="s">
        <v>198</v>
      </c>
      <c r="G6415" s="596" t="s">
        <v>199</v>
      </c>
      <c r="H6415" s="597">
        <v>49259000</v>
      </c>
    </row>
    <row r="6416" spans="1:8">
      <c r="A6416" s="594" t="s">
        <v>132</v>
      </c>
      <c r="B6416" s="594" t="s">
        <v>1341</v>
      </c>
      <c r="C6416" s="594" t="s">
        <v>322</v>
      </c>
      <c r="D6416" s="594" t="s">
        <v>2787</v>
      </c>
      <c r="E6416" s="594" t="s">
        <v>194</v>
      </c>
      <c r="F6416" s="594" t="s">
        <v>200</v>
      </c>
      <c r="G6416" s="596" t="s">
        <v>201</v>
      </c>
      <c r="H6416" s="597">
        <v>4140000</v>
      </c>
    </row>
    <row r="6417" spans="1:8">
      <c r="A6417" s="594" t="s">
        <v>132</v>
      </c>
      <c r="B6417" s="594" t="s">
        <v>1341</v>
      </c>
      <c r="C6417" s="594" t="s">
        <v>322</v>
      </c>
      <c r="D6417" s="594" t="s">
        <v>2787</v>
      </c>
      <c r="E6417" s="594" t="s">
        <v>573</v>
      </c>
      <c r="F6417" s="595" t="s">
        <v>411</v>
      </c>
      <c r="G6417" s="596" t="s">
        <v>2703</v>
      </c>
      <c r="H6417" s="597">
        <v>19368000</v>
      </c>
    </row>
    <row r="6418" spans="1:8">
      <c r="A6418" s="594" t="s">
        <v>132</v>
      </c>
      <c r="B6418" s="594" t="s">
        <v>1341</v>
      </c>
      <c r="C6418" s="594" t="s">
        <v>322</v>
      </c>
      <c r="D6418" s="594" t="s">
        <v>2787</v>
      </c>
      <c r="E6418" s="594" t="s">
        <v>573</v>
      </c>
      <c r="F6418" s="594" t="s">
        <v>574</v>
      </c>
      <c r="G6418" s="596" t="s">
        <v>2704</v>
      </c>
      <c r="H6418" s="597">
        <v>19368000</v>
      </c>
    </row>
    <row r="6419" spans="1:8">
      <c r="A6419" s="594" t="s">
        <v>132</v>
      </c>
      <c r="B6419" s="594" t="s">
        <v>1341</v>
      </c>
      <c r="C6419" s="594" t="s">
        <v>322</v>
      </c>
      <c r="D6419" s="594" t="s">
        <v>2787</v>
      </c>
      <c r="E6419" s="594" t="s">
        <v>550</v>
      </c>
      <c r="F6419" s="595" t="s">
        <v>411</v>
      </c>
      <c r="G6419" s="596" t="s">
        <v>2705</v>
      </c>
      <c r="H6419" s="597">
        <v>36350000</v>
      </c>
    </row>
    <row r="6420" spans="1:8">
      <c r="A6420" s="594" t="s">
        <v>132</v>
      </c>
      <c r="B6420" s="594" t="s">
        <v>1341</v>
      </c>
      <c r="C6420" s="594" t="s">
        <v>322</v>
      </c>
      <c r="D6420" s="594" t="s">
        <v>2787</v>
      </c>
      <c r="E6420" s="594" t="s">
        <v>550</v>
      </c>
      <c r="F6420" s="594" t="s">
        <v>2706</v>
      </c>
      <c r="G6420" s="596" t="s">
        <v>72</v>
      </c>
      <c r="H6420" s="597">
        <v>36350000</v>
      </c>
    </row>
    <row r="6421" spans="1:8">
      <c r="A6421" s="594" t="s">
        <v>132</v>
      </c>
      <c r="B6421" s="594" t="s">
        <v>1341</v>
      </c>
      <c r="C6421" s="594" t="s">
        <v>322</v>
      </c>
      <c r="D6421" s="594" t="s">
        <v>2787</v>
      </c>
      <c r="E6421" s="594" t="s">
        <v>260</v>
      </c>
      <c r="F6421" s="595" t="s">
        <v>411</v>
      </c>
      <c r="G6421" s="596" t="s">
        <v>261</v>
      </c>
      <c r="H6421" s="597">
        <v>721000000</v>
      </c>
    </row>
    <row r="6422" spans="1:8">
      <c r="A6422" s="594" t="s">
        <v>132</v>
      </c>
      <c r="B6422" s="594" t="s">
        <v>1341</v>
      </c>
      <c r="C6422" s="594" t="s">
        <v>322</v>
      </c>
      <c r="D6422" s="594" t="s">
        <v>2787</v>
      </c>
      <c r="E6422" s="594" t="s">
        <v>260</v>
      </c>
      <c r="F6422" s="594" t="s">
        <v>262</v>
      </c>
      <c r="G6422" s="596" t="s">
        <v>2707</v>
      </c>
      <c r="H6422" s="597">
        <v>721000000</v>
      </c>
    </row>
    <row r="6423" spans="1:8">
      <c r="A6423" s="594" t="s">
        <v>132</v>
      </c>
      <c r="B6423" s="594" t="s">
        <v>1340</v>
      </c>
      <c r="C6423" s="595" t="s">
        <v>411</v>
      </c>
      <c r="D6423" s="595" t="s">
        <v>411</v>
      </c>
      <c r="E6423" s="595" t="s">
        <v>411</v>
      </c>
      <c r="F6423" s="595" t="s">
        <v>411</v>
      </c>
      <c r="G6423" s="596" t="s">
        <v>2875</v>
      </c>
      <c r="H6423" s="597">
        <v>8805075000</v>
      </c>
    </row>
    <row r="6424" spans="1:8">
      <c r="A6424" s="594" t="s">
        <v>132</v>
      </c>
      <c r="B6424" s="594" t="s">
        <v>1340</v>
      </c>
      <c r="C6424" s="594" t="s">
        <v>570</v>
      </c>
      <c r="D6424" s="595" t="s">
        <v>411</v>
      </c>
      <c r="E6424" s="595" t="s">
        <v>411</v>
      </c>
      <c r="F6424" s="595" t="s">
        <v>411</v>
      </c>
      <c r="G6424" s="596" t="s">
        <v>2711</v>
      </c>
      <c r="H6424" s="597">
        <v>799075000</v>
      </c>
    </row>
    <row r="6425" spans="1:8">
      <c r="A6425" s="594" t="s">
        <v>132</v>
      </c>
      <c r="B6425" s="594" t="s">
        <v>1340</v>
      </c>
      <c r="C6425" s="594" t="s">
        <v>570</v>
      </c>
      <c r="D6425" s="594" t="s">
        <v>2713</v>
      </c>
      <c r="E6425" s="595" t="s">
        <v>411</v>
      </c>
      <c r="F6425" s="595" t="s">
        <v>411</v>
      </c>
      <c r="G6425" s="596" t="s">
        <v>2714</v>
      </c>
      <c r="H6425" s="597">
        <v>75075000</v>
      </c>
    </row>
    <row r="6426" spans="1:8">
      <c r="A6426" s="594" t="s">
        <v>132</v>
      </c>
      <c r="B6426" s="594" t="s">
        <v>1340</v>
      </c>
      <c r="C6426" s="594" t="s">
        <v>570</v>
      </c>
      <c r="D6426" s="594" t="s">
        <v>2713</v>
      </c>
      <c r="E6426" s="594" t="s">
        <v>240</v>
      </c>
      <c r="F6426" s="595" t="s">
        <v>411</v>
      </c>
      <c r="G6426" s="596" t="s">
        <v>241</v>
      </c>
      <c r="H6426" s="597">
        <v>75075000</v>
      </c>
    </row>
    <row r="6427" spans="1:8">
      <c r="A6427" s="594" t="s">
        <v>132</v>
      </c>
      <c r="B6427" s="594" t="s">
        <v>1340</v>
      </c>
      <c r="C6427" s="594" t="s">
        <v>570</v>
      </c>
      <c r="D6427" s="594" t="s">
        <v>2713</v>
      </c>
      <c r="E6427" s="594" t="s">
        <v>240</v>
      </c>
      <c r="F6427" s="594" t="s">
        <v>242</v>
      </c>
      <c r="G6427" s="596" t="s">
        <v>243</v>
      </c>
      <c r="H6427" s="597">
        <v>3500000</v>
      </c>
    </row>
    <row r="6428" spans="1:8">
      <c r="A6428" s="594" t="s">
        <v>132</v>
      </c>
      <c r="B6428" s="594" t="s">
        <v>1340</v>
      </c>
      <c r="C6428" s="594" t="s">
        <v>570</v>
      </c>
      <c r="D6428" s="594" t="s">
        <v>2713</v>
      </c>
      <c r="E6428" s="594" t="s">
        <v>240</v>
      </c>
      <c r="F6428" s="594" t="s">
        <v>728</v>
      </c>
      <c r="G6428" s="596" t="s">
        <v>729</v>
      </c>
      <c r="H6428" s="597">
        <v>5500000</v>
      </c>
    </row>
    <row r="6429" spans="1:8">
      <c r="A6429" s="594" t="s">
        <v>132</v>
      </c>
      <c r="B6429" s="594" t="s">
        <v>1340</v>
      </c>
      <c r="C6429" s="594" t="s">
        <v>570</v>
      </c>
      <c r="D6429" s="594" t="s">
        <v>2713</v>
      </c>
      <c r="E6429" s="594" t="s">
        <v>240</v>
      </c>
      <c r="F6429" s="594" t="s">
        <v>731</v>
      </c>
      <c r="G6429" s="596" t="s">
        <v>732</v>
      </c>
      <c r="H6429" s="597">
        <v>15000000</v>
      </c>
    </row>
    <row r="6430" spans="1:8">
      <c r="A6430" s="594" t="s">
        <v>132</v>
      </c>
      <c r="B6430" s="594" t="s">
        <v>1340</v>
      </c>
      <c r="C6430" s="594" t="s">
        <v>570</v>
      </c>
      <c r="D6430" s="594" t="s">
        <v>2713</v>
      </c>
      <c r="E6430" s="594" t="s">
        <v>240</v>
      </c>
      <c r="F6430" s="594" t="s">
        <v>597</v>
      </c>
      <c r="G6430" s="596" t="s">
        <v>2682</v>
      </c>
      <c r="H6430" s="597">
        <v>2500000</v>
      </c>
    </row>
    <row r="6431" spans="1:8">
      <c r="A6431" s="594" t="s">
        <v>132</v>
      </c>
      <c r="B6431" s="594" t="s">
        <v>1340</v>
      </c>
      <c r="C6431" s="594" t="s">
        <v>570</v>
      </c>
      <c r="D6431" s="594" t="s">
        <v>2713</v>
      </c>
      <c r="E6431" s="594" t="s">
        <v>240</v>
      </c>
      <c r="F6431" s="594" t="s">
        <v>733</v>
      </c>
      <c r="G6431" s="596" t="s">
        <v>734</v>
      </c>
      <c r="H6431" s="597">
        <v>22155000</v>
      </c>
    </row>
    <row r="6432" spans="1:8">
      <c r="A6432" s="594" t="s">
        <v>132</v>
      </c>
      <c r="B6432" s="594" t="s">
        <v>1340</v>
      </c>
      <c r="C6432" s="594" t="s">
        <v>570</v>
      </c>
      <c r="D6432" s="594" t="s">
        <v>2713</v>
      </c>
      <c r="E6432" s="594" t="s">
        <v>240</v>
      </c>
      <c r="F6432" s="594" t="s">
        <v>735</v>
      </c>
      <c r="G6432" s="596" t="s">
        <v>193</v>
      </c>
      <c r="H6432" s="597">
        <v>26420000</v>
      </c>
    </row>
    <row r="6433" spans="1:8">
      <c r="A6433" s="594" t="s">
        <v>132</v>
      </c>
      <c r="B6433" s="594" t="s">
        <v>1340</v>
      </c>
      <c r="C6433" s="594" t="s">
        <v>570</v>
      </c>
      <c r="D6433" s="594" t="s">
        <v>2740</v>
      </c>
      <c r="E6433" s="595" t="s">
        <v>411</v>
      </c>
      <c r="F6433" s="595" t="s">
        <v>411</v>
      </c>
      <c r="G6433" s="596" t="s">
        <v>2741</v>
      </c>
      <c r="H6433" s="597">
        <v>724000000</v>
      </c>
    </row>
    <row r="6434" spans="1:8">
      <c r="A6434" s="594" t="s">
        <v>132</v>
      </c>
      <c r="B6434" s="594" t="s">
        <v>1340</v>
      </c>
      <c r="C6434" s="594" t="s">
        <v>570</v>
      </c>
      <c r="D6434" s="594" t="s">
        <v>2740</v>
      </c>
      <c r="E6434" s="594" t="s">
        <v>142</v>
      </c>
      <c r="F6434" s="595" t="s">
        <v>411</v>
      </c>
      <c r="G6434" s="596" t="s">
        <v>143</v>
      </c>
      <c r="H6434" s="597">
        <v>321619184</v>
      </c>
    </row>
    <row r="6435" spans="1:8">
      <c r="A6435" s="594" t="s">
        <v>132</v>
      </c>
      <c r="B6435" s="594" t="s">
        <v>1340</v>
      </c>
      <c r="C6435" s="594" t="s">
        <v>570</v>
      </c>
      <c r="D6435" s="594" t="s">
        <v>2740</v>
      </c>
      <c r="E6435" s="594" t="s">
        <v>142</v>
      </c>
      <c r="F6435" s="594" t="s">
        <v>144</v>
      </c>
      <c r="G6435" s="596" t="s">
        <v>2664</v>
      </c>
      <c r="H6435" s="597">
        <v>321619184</v>
      </c>
    </row>
    <row r="6436" spans="1:8">
      <c r="A6436" s="594" t="s">
        <v>132</v>
      </c>
      <c r="B6436" s="594" t="s">
        <v>1340</v>
      </c>
      <c r="C6436" s="594" t="s">
        <v>570</v>
      </c>
      <c r="D6436" s="594" t="s">
        <v>2740</v>
      </c>
      <c r="E6436" s="594" t="s">
        <v>148</v>
      </c>
      <c r="F6436" s="595" t="s">
        <v>411</v>
      </c>
      <c r="G6436" s="596" t="s">
        <v>149</v>
      </c>
      <c r="H6436" s="597">
        <v>103813336</v>
      </c>
    </row>
    <row r="6437" spans="1:8">
      <c r="A6437" s="594" t="s">
        <v>132</v>
      </c>
      <c r="B6437" s="594" t="s">
        <v>1340</v>
      </c>
      <c r="C6437" s="594" t="s">
        <v>570</v>
      </c>
      <c r="D6437" s="594" t="s">
        <v>2740</v>
      </c>
      <c r="E6437" s="594" t="s">
        <v>148</v>
      </c>
      <c r="F6437" s="594" t="s">
        <v>223</v>
      </c>
      <c r="G6437" s="596" t="s">
        <v>224</v>
      </c>
      <c r="H6437" s="597">
        <v>26631016</v>
      </c>
    </row>
    <row r="6438" spans="1:8">
      <c r="A6438" s="594" t="s">
        <v>132</v>
      </c>
      <c r="B6438" s="594" t="s">
        <v>1340</v>
      </c>
      <c r="C6438" s="594" t="s">
        <v>570</v>
      </c>
      <c r="D6438" s="594" t="s">
        <v>2740</v>
      </c>
      <c r="E6438" s="594" t="s">
        <v>148</v>
      </c>
      <c r="F6438" s="594" t="s">
        <v>593</v>
      </c>
      <c r="G6438" s="596" t="s">
        <v>594</v>
      </c>
      <c r="H6438" s="597">
        <v>75568320</v>
      </c>
    </row>
    <row r="6439" spans="1:8">
      <c r="A6439" s="594" t="s">
        <v>132</v>
      </c>
      <c r="B6439" s="594" t="s">
        <v>1340</v>
      </c>
      <c r="C6439" s="594" t="s">
        <v>570</v>
      </c>
      <c r="D6439" s="594" t="s">
        <v>2740</v>
      </c>
      <c r="E6439" s="594" t="s">
        <v>148</v>
      </c>
      <c r="F6439" s="594" t="s">
        <v>150</v>
      </c>
      <c r="G6439" s="596" t="s">
        <v>151</v>
      </c>
      <c r="H6439" s="597">
        <v>1614000</v>
      </c>
    </row>
    <row r="6440" spans="1:8">
      <c r="A6440" s="594" t="s">
        <v>132</v>
      </c>
      <c r="B6440" s="594" t="s">
        <v>1340</v>
      </c>
      <c r="C6440" s="594" t="s">
        <v>570</v>
      </c>
      <c r="D6440" s="594" t="s">
        <v>2740</v>
      </c>
      <c r="E6440" s="594" t="s">
        <v>152</v>
      </c>
      <c r="F6440" s="595" t="s">
        <v>411</v>
      </c>
      <c r="G6440" s="596" t="s">
        <v>153</v>
      </c>
      <c r="H6440" s="597">
        <v>7850000</v>
      </c>
    </row>
    <row r="6441" spans="1:8">
      <c r="A6441" s="594" t="s">
        <v>132</v>
      </c>
      <c r="B6441" s="594" t="s">
        <v>1340</v>
      </c>
      <c r="C6441" s="594" t="s">
        <v>570</v>
      </c>
      <c r="D6441" s="594" t="s">
        <v>2740</v>
      </c>
      <c r="E6441" s="594" t="s">
        <v>152</v>
      </c>
      <c r="F6441" s="594" t="s">
        <v>606</v>
      </c>
      <c r="G6441" s="596" t="s">
        <v>195</v>
      </c>
      <c r="H6441" s="597">
        <v>7850000</v>
      </c>
    </row>
    <row r="6442" spans="1:8">
      <c r="A6442" s="594" t="s">
        <v>132</v>
      </c>
      <c r="B6442" s="594" t="s">
        <v>1340</v>
      </c>
      <c r="C6442" s="594" t="s">
        <v>570</v>
      </c>
      <c r="D6442" s="594" t="s">
        <v>2740</v>
      </c>
      <c r="E6442" s="594" t="s">
        <v>156</v>
      </c>
      <c r="F6442" s="595" t="s">
        <v>411</v>
      </c>
      <c r="G6442" s="596" t="s">
        <v>514</v>
      </c>
      <c r="H6442" s="597">
        <v>82039326</v>
      </c>
    </row>
    <row r="6443" spans="1:8">
      <c r="A6443" s="594" t="s">
        <v>132</v>
      </c>
      <c r="B6443" s="594" t="s">
        <v>1340</v>
      </c>
      <c r="C6443" s="594" t="s">
        <v>570</v>
      </c>
      <c r="D6443" s="594" t="s">
        <v>2740</v>
      </c>
      <c r="E6443" s="594" t="s">
        <v>156</v>
      </c>
      <c r="F6443" s="594" t="s">
        <v>157</v>
      </c>
      <c r="G6443" s="596" t="s">
        <v>158</v>
      </c>
      <c r="H6443" s="597">
        <v>62122656</v>
      </c>
    </row>
    <row r="6444" spans="1:8">
      <c r="A6444" s="594" t="s">
        <v>132</v>
      </c>
      <c r="B6444" s="594" t="s">
        <v>1340</v>
      </c>
      <c r="C6444" s="594" t="s">
        <v>570</v>
      </c>
      <c r="D6444" s="594" t="s">
        <v>2740</v>
      </c>
      <c r="E6444" s="594" t="s">
        <v>156</v>
      </c>
      <c r="F6444" s="594" t="s">
        <v>159</v>
      </c>
      <c r="G6444" s="596" t="s">
        <v>160</v>
      </c>
      <c r="H6444" s="597">
        <v>10447506</v>
      </c>
    </row>
    <row r="6445" spans="1:8">
      <c r="A6445" s="594" t="s">
        <v>132</v>
      </c>
      <c r="B6445" s="594" t="s">
        <v>1340</v>
      </c>
      <c r="C6445" s="594" t="s">
        <v>570</v>
      </c>
      <c r="D6445" s="594" t="s">
        <v>2740</v>
      </c>
      <c r="E6445" s="594" t="s">
        <v>156</v>
      </c>
      <c r="F6445" s="594" t="s">
        <v>161</v>
      </c>
      <c r="G6445" s="596" t="s">
        <v>162</v>
      </c>
      <c r="H6445" s="597">
        <v>6965004</v>
      </c>
    </row>
    <row r="6446" spans="1:8">
      <c r="A6446" s="594" t="s">
        <v>132</v>
      </c>
      <c r="B6446" s="594" t="s">
        <v>1340</v>
      </c>
      <c r="C6446" s="594" t="s">
        <v>570</v>
      </c>
      <c r="D6446" s="594" t="s">
        <v>2740</v>
      </c>
      <c r="E6446" s="594" t="s">
        <v>156</v>
      </c>
      <c r="F6446" s="594" t="s">
        <v>1</v>
      </c>
      <c r="G6446" s="596" t="s">
        <v>2</v>
      </c>
      <c r="H6446" s="597">
        <v>2504160</v>
      </c>
    </row>
    <row r="6447" spans="1:8">
      <c r="A6447" s="594" t="s">
        <v>132</v>
      </c>
      <c r="B6447" s="594" t="s">
        <v>1340</v>
      </c>
      <c r="C6447" s="594" t="s">
        <v>570</v>
      </c>
      <c r="D6447" s="594" t="s">
        <v>2740</v>
      </c>
      <c r="E6447" s="594" t="s">
        <v>167</v>
      </c>
      <c r="F6447" s="595" t="s">
        <v>411</v>
      </c>
      <c r="G6447" s="596" t="s">
        <v>168</v>
      </c>
      <c r="H6447" s="597">
        <v>48354870</v>
      </c>
    </row>
    <row r="6448" spans="1:8">
      <c r="A6448" s="594" t="s">
        <v>132</v>
      </c>
      <c r="B6448" s="594" t="s">
        <v>1340</v>
      </c>
      <c r="C6448" s="594" t="s">
        <v>570</v>
      </c>
      <c r="D6448" s="594" t="s">
        <v>2740</v>
      </c>
      <c r="E6448" s="594" t="s">
        <v>167</v>
      </c>
      <c r="F6448" s="594" t="s">
        <v>228</v>
      </c>
      <c r="G6448" s="596" t="s">
        <v>2673</v>
      </c>
      <c r="H6448" s="597">
        <v>28752870</v>
      </c>
    </row>
    <row r="6449" spans="1:8">
      <c r="A6449" s="594" t="s">
        <v>132</v>
      </c>
      <c r="B6449" s="594" t="s">
        <v>1340</v>
      </c>
      <c r="C6449" s="594" t="s">
        <v>570</v>
      </c>
      <c r="D6449" s="594" t="s">
        <v>2740</v>
      </c>
      <c r="E6449" s="594" t="s">
        <v>167</v>
      </c>
      <c r="F6449" s="594" t="s">
        <v>230</v>
      </c>
      <c r="G6449" s="596" t="s">
        <v>2675</v>
      </c>
      <c r="H6449" s="597">
        <v>19602000</v>
      </c>
    </row>
    <row r="6450" spans="1:8">
      <c r="A6450" s="594" t="s">
        <v>132</v>
      </c>
      <c r="B6450" s="594" t="s">
        <v>1340</v>
      </c>
      <c r="C6450" s="594" t="s">
        <v>570</v>
      </c>
      <c r="D6450" s="594" t="s">
        <v>2740</v>
      </c>
      <c r="E6450" s="594" t="s">
        <v>171</v>
      </c>
      <c r="F6450" s="595" t="s">
        <v>411</v>
      </c>
      <c r="G6450" s="596" t="s">
        <v>2677</v>
      </c>
      <c r="H6450" s="597">
        <v>7580000</v>
      </c>
    </row>
    <row r="6451" spans="1:8">
      <c r="A6451" s="594" t="s">
        <v>132</v>
      </c>
      <c r="B6451" s="594" t="s">
        <v>1340</v>
      </c>
      <c r="C6451" s="594" t="s">
        <v>570</v>
      </c>
      <c r="D6451" s="594" t="s">
        <v>2740</v>
      </c>
      <c r="E6451" s="594" t="s">
        <v>171</v>
      </c>
      <c r="F6451" s="594" t="s">
        <v>173</v>
      </c>
      <c r="G6451" s="596" t="s">
        <v>174</v>
      </c>
      <c r="H6451" s="597">
        <v>7580000</v>
      </c>
    </row>
    <row r="6452" spans="1:8">
      <c r="A6452" s="594" t="s">
        <v>132</v>
      </c>
      <c r="B6452" s="594" t="s">
        <v>1340</v>
      </c>
      <c r="C6452" s="594" t="s">
        <v>570</v>
      </c>
      <c r="D6452" s="594" t="s">
        <v>2740</v>
      </c>
      <c r="E6452" s="594" t="s">
        <v>177</v>
      </c>
      <c r="F6452" s="595" t="s">
        <v>411</v>
      </c>
      <c r="G6452" s="596" t="s">
        <v>178</v>
      </c>
      <c r="H6452" s="597">
        <v>12639384</v>
      </c>
    </row>
    <row r="6453" spans="1:8">
      <c r="A6453" s="594" t="s">
        <v>132</v>
      </c>
      <c r="B6453" s="594" t="s">
        <v>1340</v>
      </c>
      <c r="C6453" s="594" t="s">
        <v>570</v>
      </c>
      <c r="D6453" s="594" t="s">
        <v>2740</v>
      </c>
      <c r="E6453" s="594" t="s">
        <v>177</v>
      </c>
      <c r="F6453" s="594" t="s">
        <v>179</v>
      </c>
      <c r="G6453" s="596" t="s">
        <v>2679</v>
      </c>
      <c r="H6453" s="597">
        <v>2542234</v>
      </c>
    </row>
    <row r="6454" spans="1:8">
      <c r="A6454" s="594" t="s">
        <v>132</v>
      </c>
      <c r="B6454" s="594" t="s">
        <v>1340</v>
      </c>
      <c r="C6454" s="594" t="s">
        <v>570</v>
      </c>
      <c r="D6454" s="594" t="s">
        <v>2740</v>
      </c>
      <c r="E6454" s="594" t="s">
        <v>177</v>
      </c>
      <c r="F6454" s="594" t="s">
        <v>181</v>
      </c>
      <c r="G6454" s="596" t="s">
        <v>182</v>
      </c>
      <c r="H6454" s="597">
        <v>6909150</v>
      </c>
    </row>
    <row r="6455" spans="1:8">
      <c r="A6455" s="594" t="s">
        <v>132</v>
      </c>
      <c r="B6455" s="594" t="s">
        <v>1340</v>
      </c>
      <c r="C6455" s="594" t="s">
        <v>570</v>
      </c>
      <c r="D6455" s="594" t="s">
        <v>2740</v>
      </c>
      <c r="E6455" s="594" t="s">
        <v>177</v>
      </c>
      <c r="F6455" s="594" t="s">
        <v>1290</v>
      </c>
      <c r="G6455" s="596" t="s">
        <v>2721</v>
      </c>
      <c r="H6455" s="597">
        <v>308000</v>
      </c>
    </row>
    <row r="6456" spans="1:8">
      <c r="A6456" s="594" t="s">
        <v>132</v>
      </c>
      <c r="B6456" s="594" t="s">
        <v>1340</v>
      </c>
      <c r="C6456" s="594" t="s">
        <v>570</v>
      </c>
      <c r="D6456" s="594" t="s">
        <v>2740</v>
      </c>
      <c r="E6456" s="594" t="s">
        <v>177</v>
      </c>
      <c r="F6456" s="594" t="s">
        <v>237</v>
      </c>
      <c r="G6456" s="596" t="s">
        <v>2681</v>
      </c>
      <c r="H6456" s="597">
        <v>2880000</v>
      </c>
    </row>
    <row r="6457" spans="1:8">
      <c r="A6457" s="594" t="s">
        <v>132</v>
      </c>
      <c r="B6457" s="594" t="s">
        <v>1340</v>
      </c>
      <c r="C6457" s="594" t="s">
        <v>570</v>
      </c>
      <c r="D6457" s="594" t="s">
        <v>2740</v>
      </c>
      <c r="E6457" s="594" t="s">
        <v>183</v>
      </c>
      <c r="F6457" s="595" t="s">
        <v>411</v>
      </c>
      <c r="G6457" s="596" t="s">
        <v>184</v>
      </c>
      <c r="H6457" s="597">
        <v>8712000</v>
      </c>
    </row>
    <row r="6458" spans="1:8">
      <c r="A6458" s="594" t="s">
        <v>132</v>
      </c>
      <c r="B6458" s="594" t="s">
        <v>1340</v>
      </c>
      <c r="C6458" s="594" t="s">
        <v>570</v>
      </c>
      <c r="D6458" s="594" t="s">
        <v>2740</v>
      </c>
      <c r="E6458" s="594" t="s">
        <v>183</v>
      </c>
      <c r="F6458" s="594" t="s">
        <v>187</v>
      </c>
      <c r="G6458" s="596" t="s">
        <v>2683</v>
      </c>
      <c r="H6458" s="597">
        <v>8712000</v>
      </c>
    </row>
    <row r="6459" spans="1:8">
      <c r="A6459" s="594" t="s">
        <v>132</v>
      </c>
      <c r="B6459" s="594" t="s">
        <v>1340</v>
      </c>
      <c r="C6459" s="594" t="s">
        <v>570</v>
      </c>
      <c r="D6459" s="594" t="s">
        <v>2740</v>
      </c>
      <c r="E6459" s="594" t="s">
        <v>744</v>
      </c>
      <c r="F6459" s="595" t="s">
        <v>411</v>
      </c>
      <c r="G6459" s="596" t="s">
        <v>2686</v>
      </c>
      <c r="H6459" s="597">
        <v>8896900</v>
      </c>
    </row>
    <row r="6460" spans="1:8">
      <c r="A6460" s="594" t="s">
        <v>132</v>
      </c>
      <c r="B6460" s="594" t="s">
        <v>1340</v>
      </c>
      <c r="C6460" s="594" t="s">
        <v>570</v>
      </c>
      <c r="D6460" s="594" t="s">
        <v>2740</v>
      </c>
      <c r="E6460" s="594" t="s">
        <v>744</v>
      </c>
      <c r="F6460" s="594" t="s">
        <v>572</v>
      </c>
      <c r="G6460" s="596" t="s">
        <v>2689</v>
      </c>
      <c r="H6460" s="597">
        <v>1550000</v>
      </c>
    </row>
    <row r="6461" spans="1:8">
      <c r="A6461" s="594" t="s">
        <v>132</v>
      </c>
      <c r="B6461" s="594" t="s">
        <v>1340</v>
      </c>
      <c r="C6461" s="594" t="s">
        <v>570</v>
      </c>
      <c r="D6461" s="594" t="s">
        <v>2740</v>
      </c>
      <c r="E6461" s="594" t="s">
        <v>744</v>
      </c>
      <c r="F6461" s="594" t="s">
        <v>748</v>
      </c>
      <c r="G6461" s="596" t="s">
        <v>35</v>
      </c>
      <c r="H6461" s="597">
        <v>7346900</v>
      </c>
    </row>
    <row r="6462" spans="1:8">
      <c r="A6462" s="594" t="s">
        <v>132</v>
      </c>
      <c r="B6462" s="594" t="s">
        <v>1340</v>
      </c>
      <c r="C6462" s="594" t="s">
        <v>570</v>
      </c>
      <c r="D6462" s="594" t="s">
        <v>2740</v>
      </c>
      <c r="E6462" s="594" t="s">
        <v>2692</v>
      </c>
      <c r="F6462" s="595" t="s">
        <v>411</v>
      </c>
      <c r="G6462" s="596" t="s">
        <v>2693</v>
      </c>
      <c r="H6462" s="597">
        <v>100000000</v>
      </c>
    </row>
    <row r="6463" spans="1:8">
      <c r="A6463" s="594" t="s">
        <v>132</v>
      </c>
      <c r="B6463" s="594" t="s">
        <v>1340</v>
      </c>
      <c r="C6463" s="594" t="s">
        <v>570</v>
      </c>
      <c r="D6463" s="594" t="s">
        <v>2740</v>
      </c>
      <c r="E6463" s="594" t="s">
        <v>2692</v>
      </c>
      <c r="F6463" s="594" t="s">
        <v>2722</v>
      </c>
      <c r="G6463" s="596" t="s">
        <v>2690</v>
      </c>
      <c r="H6463" s="597">
        <v>75000000</v>
      </c>
    </row>
    <row r="6464" spans="1:8">
      <c r="A6464" s="594" t="s">
        <v>132</v>
      </c>
      <c r="B6464" s="594" t="s">
        <v>1340</v>
      </c>
      <c r="C6464" s="594" t="s">
        <v>570</v>
      </c>
      <c r="D6464" s="594" t="s">
        <v>2740</v>
      </c>
      <c r="E6464" s="594" t="s">
        <v>2692</v>
      </c>
      <c r="F6464" s="594" t="s">
        <v>2730</v>
      </c>
      <c r="G6464" s="596" t="s">
        <v>2731</v>
      </c>
      <c r="H6464" s="597">
        <v>25000000</v>
      </c>
    </row>
    <row r="6465" spans="1:8">
      <c r="A6465" s="594" t="s">
        <v>132</v>
      </c>
      <c r="B6465" s="594" t="s">
        <v>1340</v>
      </c>
      <c r="C6465" s="594" t="s">
        <v>570</v>
      </c>
      <c r="D6465" s="594" t="s">
        <v>2740</v>
      </c>
      <c r="E6465" s="594" t="s">
        <v>189</v>
      </c>
      <c r="F6465" s="595" t="s">
        <v>411</v>
      </c>
      <c r="G6465" s="596" t="s">
        <v>190</v>
      </c>
      <c r="H6465" s="597">
        <v>2917000</v>
      </c>
    </row>
    <row r="6466" spans="1:8">
      <c r="A6466" s="594" t="s">
        <v>132</v>
      </c>
      <c r="B6466" s="594" t="s">
        <v>1340</v>
      </c>
      <c r="C6466" s="594" t="s">
        <v>570</v>
      </c>
      <c r="D6466" s="594" t="s">
        <v>2740</v>
      </c>
      <c r="E6466" s="594" t="s">
        <v>189</v>
      </c>
      <c r="F6466" s="594" t="s">
        <v>37</v>
      </c>
      <c r="G6466" s="596" t="s">
        <v>2696</v>
      </c>
      <c r="H6466" s="597">
        <v>1350000</v>
      </c>
    </row>
    <row r="6467" spans="1:8">
      <c r="A6467" s="594" t="s">
        <v>132</v>
      </c>
      <c r="B6467" s="594" t="s">
        <v>1340</v>
      </c>
      <c r="C6467" s="594" t="s">
        <v>570</v>
      </c>
      <c r="D6467" s="594" t="s">
        <v>2740</v>
      </c>
      <c r="E6467" s="594" t="s">
        <v>189</v>
      </c>
      <c r="F6467" s="594" t="s">
        <v>192</v>
      </c>
      <c r="G6467" s="596" t="s">
        <v>195</v>
      </c>
      <c r="H6467" s="597">
        <v>1567000</v>
      </c>
    </row>
    <row r="6468" spans="1:8">
      <c r="A6468" s="594" t="s">
        <v>132</v>
      </c>
      <c r="B6468" s="594" t="s">
        <v>1340</v>
      </c>
      <c r="C6468" s="594" t="s">
        <v>570</v>
      </c>
      <c r="D6468" s="594" t="s">
        <v>2740</v>
      </c>
      <c r="E6468" s="594" t="s">
        <v>194</v>
      </c>
      <c r="F6468" s="595" t="s">
        <v>411</v>
      </c>
      <c r="G6468" s="596" t="s">
        <v>195</v>
      </c>
      <c r="H6468" s="597">
        <v>8413000</v>
      </c>
    </row>
    <row r="6469" spans="1:8">
      <c r="A6469" s="594" t="s">
        <v>132</v>
      </c>
      <c r="B6469" s="594" t="s">
        <v>1340</v>
      </c>
      <c r="C6469" s="594" t="s">
        <v>570</v>
      </c>
      <c r="D6469" s="594" t="s">
        <v>2740</v>
      </c>
      <c r="E6469" s="594" t="s">
        <v>194</v>
      </c>
      <c r="F6469" s="594" t="s">
        <v>198</v>
      </c>
      <c r="G6469" s="596" t="s">
        <v>199</v>
      </c>
      <c r="H6469" s="597">
        <v>8413000</v>
      </c>
    </row>
    <row r="6470" spans="1:8">
      <c r="A6470" s="594" t="s">
        <v>132</v>
      </c>
      <c r="B6470" s="594" t="s">
        <v>1340</v>
      </c>
      <c r="C6470" s="594" t="s">
        <v>570</v>
      </c>
      <c r="D6470" s="594" t="s">
        <v>2740</v>
      </c>
      <c r="E6470" s="594" t="s">
        <v>550</v>
      </c>
      <c r="F6470" s="595" t="s">
        <v>411</v>
      </c>
      <c r="G6470" s="596" t="s">
        <v>2705</v>
      </c>
      <c r="H6470" s="597">
        <v>11165000</v>
      </c>
    </row>
    <row r="6471" spans="1:8">
      <c r="A6471" s="594" t="s">
        <v>132</v>
      </c>
      <c r="B6471" s="594" t="s">
        <v>1340</v>
      </c>
      <c r="C6471" s="594" t="s">
        <v>570</v>
      </c>
      <c r="D6471" s="594" t="s">
        <v>2740</v>
      </c>
      <c r="E6471" s="594" t="s">
        <v>550</v>
      </c>
      <c r="F6471" s="594" t="s">
        <v>2706</v>
      </c>
      <c r="G6471" s="596" t="s">
        <v>72</v>
      </c>
      <c r="H6471" s="597">
        <v>11165000</v>
      </c>
    </row>
    <row r="6472" spans="1:8">
      <c r="A6472" s="594" t="s">
        <v>132</v>
      </c>
      <c r="B6472" s="594" t="s">
        <v>1340</v>
      </c>
      <c r="C6472" s="594" t="s">
        <v>322</v>
      </c>
      <c r="D6472" s="595" t="s">
        <v>411</v>
      </c>
      <c r="E6472" s="595" t="s">
        <v>411</v>
      </c>
      <c r="F6472" s="595" t="s">
        <v>411</v>
      </c>
      <c r="G6472" s="596" t="s">
        <v>2661</v>
      </c>
      <c r="H6472" s="597">
        <v>8006000000</v>
      </c>
    </row>
    <row r="6473" spans="1:8">
      <c r="A6473" s="594" t="s">
        <v>132</v>
      </c>
      <c r="B6473" s="594" t="s">
        <v>1340</v>
      </c>
      <c r="C6473" s="594" t="s">
        <v>322</v>
      </c>
      <c r="D6473" s="594" t="s">
        <v>2787</v>
      </c>
      <c r="E6473" s="595" t="s">
        <v>411</v>
      </c>
      <c r="F6473" s="595" t="s">
        <v>411</v>
      </c>
      <c r="G6473" s="596" t="s">
        <v>2788</v>
      </c>
      <c r="H6473" s="597">
        <v>6006000000</v>
      </c>
    </row>
    <row r="6474" spans="1:8">
      <c r="A6474" s="594" t="s">
        <v>132</v>
      </c>
      <c r="B6474" s="594" t="s">
        <v>1340</v>
      </c>
      <c r="C6474" s="594" t="s">
        <v>322</v>
      </c>
      <c r="D6474" s="594" t="s">
        <v>2787</v>
      </c>
      <c r="E6474" s="594" t="s">
        <v>142</v>
      </c>
      <c r="F6474" s="595" t="s">
        <v>411</v>
      </c>
      <c r="G6474" s="596" t="s">
        <v>143</v>
      </c>
      <c r="H6474" s="597">
        <v>1348558000</v>
      </c>
    </row>
    <row r="6475" spans="1:8">
      <c r="A6475" s="594" t="s">
        <v>132</v>
      </c>
      <c r="B6475" s="594" t="s">
        <v>1340</v>
      </c>
      <c r="C6475" s="594" t="s">
        <v>322</v>
      </c>
      <c r="D6475" s="594" t="s">
        <v>2787</v>
      </c>
      <c r="E6475" s="594" t="s">
        <v>142</v>
      </c>
      <c r="F6475" s="594" t="s">
        <v>144</v>
      </c>
      <c r="G6475" s="596" t="s">
        <v>2664</v>
      </c>
      <c r="H6475" s="597">
        <v>1348558000</v>
      </c>
    </row>
    <row r="6476" spans="1:8">
      <c r="A6476" s="594" t="s">
        <v>132</v>
      </c>
      <c r="B6476" s="594" t="s">
        <v>1340</v>
      </c>
      <c r="C6476" s="594" t="s">
        <v>322</v>
      </c>
      <c r="D6476" s="594" t="s">
        <v>2787</v>
      </c>
      <c r="E6476" s="594" t="s">
        <v>148</v>
      </c>
      <c r="F6476" s="595" t="s">
        <v>411</v>
      </c>
      <c r="G6476" s="596" t="s">
        <v>149</v>
      </c>
      <c r="H6476" s="597">
        <v>921487000</v>
      </c>
    </row>
    <row r="6477" spans="1:8">
      <c r="A6477" s="594" t="s">
        <v>132</v>
      </c>
      <c r="B6477" s="594" t="s">
        <v>1340</v>
      </c>
      <c r="C6477" s="594" t="s">
        <v>322</v>
      </c>
      <c r="D6477" s="594" t="s">
        <v>2787</v>
      </c>
      <c r="E6477" s="594" t="s">
        <v>148</v>
      </c>
      <c r="F6477" s="594" t="s">
        <v>223</v>
      </c>
      <c r="G6477" s="596" t="s">
        <v>224</v>
      </c>
      <c r="H6477" s="597">
        <v>111378000</v>
      </c>
    </row>
    <row r="6478" spans="1:8">
      <c r="A6478" s="594" t="s">
        <v>132</v>
      </c>
      <c r="B6478" s="594" t="s">
        <v>1340</v>
      </c>
      <c r="C6478" s="594" t="s">
        <v>322</v>
      </c>
      <c r="D6478" s="594" t="s">
        <v>2787</v>
      </c>
      <c r="E6478" s="594" t="s">
        <v>148</v>
      </c>
      <c r="F6478" s="594" t="s">
        <v>150</v>
      </c>
      <c r="G6478" s="596" t="s">
        <v>151</v>
      </c>
      <c r="H6478" s="597">
        <v>4842000</v>
      </c>
    </row>
    <row r="6479" spans="1:8">
      <c r="A6479" s="594" t="s">
        <v>132</v>
      </c>
      <c r="B6479" s="594" t="s">
        <v>1340</v>
      </c>
      <c r="C6479" s="594" t="s">
        <v>322</v>
      </c>
      <c r="D6479" s="594" t="s">
        <v>2787</v>
      </c>
      <c r="E6479" s="594" t="s">
        <v>148</v>
      </c>
      <c r="F6479" s="594" t="s">
        <v>605</v>
      </c>
      <c r="G6479" s="596" t="s">
        <v>2668</v>
      </c>
      <c r="H6479" s="597">
        <v>13743000</v>
      </c>
    </row>
    <row r="6480" spans="1:8">
      <c r="A6480" s="594" t="s">
        <v>132</v>
      </c>
      <c r="B6480" s="594" t="s">
        <v>1340</v>
      </c>
      <c r="C6480" s="594" t="s">
        <v>322</v>
      </c>
      <c r="D6480" s="594" t="s">
        <v>2787</v>
      </c>
      <c r="E6480" s="594" t="s">
        <v>148</v>
      </c>
      <c r="F6480" s="594" t="s">
        <v>624</v>
      </c>
      <c r="G6480" s="596" t="s">
        <v>2774</v>
      </c>
      <c r="H6480" s="597">
        <v>442130000</v>
      </c>
    </row>
    <row r="6481" spans="1:8">
      <c r="A6481" s="594" t="s">
        <v>132</v>
      </c>
      <c r="B6481" s="594" t="s">
        <v>1340</v>
      </c>
      <c r="C6481" s="594" t="s">
        <v>322</v>
      </c>
      <c r="D6481" s="594" t="s">
        <v>2787</v>
      </c>
      <c r="E6481" s="594" t="s">
        <v>148</v>
      </c>
      <c r="F6481" s="594" t="s">
        <v>212</v>
      </c>
      <c r="G6481" s="596" t="s">
        <v>213</v>
      </c>
      <c r="H6481" s="597">
        <v>349394000</v>
      </c>
    </row>
    <row r="6482" spans="1:8">
      <c r="A6482" s="594" t="s">
        <v>132</v>
      </c>
      <c r="B6482" s="594" t="s">
        <v>1340</v>
      </c>
      <c r="C6482" s="594" t="s">
        <v>322</v>
      </c>
      <c r="D6482" s="594" t="s">
        <v>2787</v>
      </c>
      <c r="E6482" s="594" t="s">
        <v>582</v>
      </c>
      <c r="F6482" s="595" t="s">
        <v>411</v>
      </c>
      <c r="G6482" s="596" t="s">
        <v>583</v>
      </c>
      <c r="H6482" s="597">
        <v>25180000</v>
      </c>
    </row>
    <row r="6483" spans="1:8">
      <c r="A6483" s="594" t="s">
        <v>132</v>
      </c>
      <c r="B6483" s="594" t="s">
        <v>1340</v>
      </c>
      <c r="C6483" s="594" t="s">
        <v>322</v>
      </c>
      <c r="D6483" s="594" t="s">
        <v>2787</v>
      </c>
      <c r="E6483" s="594" t="s">
        <v>582</v>
      </c>
      <c r="F6483" s="594" t="s">
        <v>584</v>
      </c>
      <c r="G6483" s="596" t="s">
        <v>2670</v>
      </c>
      <c r="H6483" s="597">
        <v>20330000</v>
      </c>
    </row>
    <row r="6484" spans="1:8">
      <c r="A6484" s="594" t="s">
        <v>132</v>
      </c>
      <c r="B6484" s="594" t="s">
        <v>1340</v>
      </c>
      <c r="C6484" s="594" t="s">
        <v>322</v>
      </c>
      <c r="D6484" s="594" t="s">
        <v>2787</v>
      </c>
      <c r="E6484" s="594" t="s">
        <v>582</v>
      </c>
      <c r="F6484" s="594" t="s">
        <v>586</v>
      </c>
      <c r="G6484" s="596" t="s">
        <v>2671</v>
      </c>
      <c r="H6484" s="597">
        <v>4850000</v>
      </c>
    </row>
    <row r="6485" spans="1:8">
      <c r="A6485" s="594" t="s">
        <v>132</v>
      </c>
      <c r="B6485" s="594" t="s">
        <v>1340</v>
      </c>
      <c r="C6485" s="594" t="s">
        <v>322</v>
      </c>
      <c r="D6485" s="594" t="s">
        <v>2787</v>
      </c>
      <c r="E6485" s="594" t="s">
        <v>152</v>
      </c>
      <c r="F6485" s="595" t="s">
        <v>411</v>
      </c>
      <c r="G6485" s="596" t="s">
        <v>153</v>
      </c>
      <c r="H6485" s="597">
        <v>430040000</v>
      </c>
    </row>
    <row r="6486" spans="1:8">
      <c r="A6486" s="594" t="s">
        <v>132</v>
      </c>
      <c r="B6486" s="594" t="s">
        <v>1340</v>
      </c>
      <c r="C6486" s="594" t="s">
        <v>322</v>
      </c>
      <c r="D6486" s="594" t="s">
        <v>2787</v>
      </c>
      <c r="E6486" s="594" t="s">
        <v>152</v>
      </c>
      <c r="F6486" s="594" t="s">
        <v>480</v>
      </c>
      <c r="G6486" s="596" t="s">
        <v>481</v>
      </c>
      <c r="H6486" s="597">
        <v>1658000</v>
      </c>
    </row>
    <row r="6487" spans="1:8">
      <c r="A6487" s="594" t="s">
        <v>132</v>
      </c>
      <c r="B6487" s="594" t="s">
        <v>1340</v>
      </c>
      <c r="C6487" s="594" t="s">
        <v>322</v>
      </c>
      <c r="D6487" s="594" t="s">
        <v>2787</v>
      </c>
      <c r="E6487" s="594" t="s">
        <v>152</v>
      </c>
      <c r="F6487" s="594" t="s">
        <v>606</v>
      </c>
      <c r="G6487" s="596" t="s">
        <v>195</v>
      </c>
      <c r="H6487" s="597">
        <v>428382000</v>
      </c>
    </row>
    <row r="6488" spans="1:8">
      <c r="A6488" s="594" t="s">
        <v>132</v>
      </c>
      <c r="B6488" s="594" t="s">
        <v>1340</v>
      </c>
      <c r="C6488" s="594" t="s">
        <v>322</v>
      </c>
      <c r="D6488" s="594" t="s">
        <v>2787</v>
      </c>
      <c r="E6488" s="594" t="s">
        <v>156</v>
      </c>
      <c r="F6488" s="595" t="s">
        <v>411</v>
      </c>
      <c r="G6488" s="596" t="s">
        <v>514</v>
      </c>
      <c r="H6488" s="597">
        <v>333701000</v>
      </c>
    </row>
    <row r="6489" spans="1:8">
      <c r="A6489" s="594" t="s">
        <v>132</v>
      </c>
      <c r="B6489" s="594" t="s">
        <v>1340</v>
      </c>
      <c r="C6489" s="594" t="s">
        <v>322</v>
      </c>
      <c r="D6489" s="594" t="s">
        <v>2787</v>
      </c>
      <c r="E6489" s="594" t="s">
        <v>156</v>
      </c>
      <c r="F6489" s="594" t="s">
        <v>157</v>
      </c>
      <c r="G6489" s="596" t="s">
        <v>158</v>
      </c>
      <c r="H6489" s="597">
        <v>257871000</v>
      </c>
    </row>
    <row r="6490" spans="1:8">
      <c r="A6490" s="594" t="s">
        <v>132</v>
      </c>
      <c r="B6490" s="594" t="s">
        <v>1340</v>
      </c>
      <c r="C6490" s="594" t="s">
        <v>322</v>
      </c>
      <c r="D6490" s="594" t="s">
        <v>2787</v>
      </c>
      <c r="E6490" s="594" t="s">
        <v>156</v>
      </c>
      <c r="F6490" s="594" t="s">
        <v>159</v>
      </c>
      <c r="G6490" s="596" t="s">
        <v>160</v>
      </c>
      <c r="H6490" s="597">
        <v>44200000</v>
      </c>
    </row>
    <row r="6491" spans="1:8">
      <c r="A6491" s="594" t="s">
        <v>132</v>
      </c>
      <c r="B6491" s="594" t="s">
        <v>1340</v>
      </c>
      <c r="C6491" s="594" t="s">
        <v>322</v>
      </c>
      <c r="D6491" s="594" t="s">
        <v>2787</v>
      </c>
      <c r="E6491" s="594" t="s">
        <v>156</v>
      </c>
      <c r="F6491" s="594" t="s">
        <v>161</v>
      </c>
      <c r="G6491" s="596" t="s">
        <v>162</v>
      </c>
      <c r="H6491" s="597">
        <v>29428000</v>
      </c>
    </row>
    <row r="6492" spans="1:8">
      <c r="A6492" s="594" t="s">
        <v>132</v>
      </c>
      <c r="B6492" s="594" t="s">
        <v>1340</v>
      </c>
      <c r="C6492" s="594" t="s">
        <v>322</v>
      </c>
      <c r="D6492" s="594" t="s">
        <v>2787</v>
      </c>
      <c r="E6492" s="594" t="s">
        <v>156</v>
      </c>
      <c r="F6492" s="594" t="s">
        <v>1</v>
      </c>
      <c r="G6492" s="596" t="s">
        <v>2</v>
      </c>
      <c r="H6492" s="597">
        <v>2202000</v>
      </c>
    </row>
    <row r="6493" spans="1:8">
      <c r="A6493" s="594" t="s">
        <v>132</v>
      </c>
      <c r="B6493" s="594" t="s">
        <v>1340</v>
      </c>
      <c r="C6493" s="594" t="s">
        <v>322</v>
      </c>
      <c r="D6493" s="594" t="s">
        <v>2787</v>
      </c>
      <c r="E6493" s="594" t="s">
        <v>163</v>
      </c>
      <c r="F6493" s="595" t="s">
        <v>411</v>
      </c>
      <c r="G6493" s="596" t="s">
        <v>164</v>
      </c>
      <c r="H6493" s="597">
        <v>37700000</v>
      </c>
    </row>
    <row r="6494" spans="1:8">
      <c r="A6494" s="594" t="s">
        <v>132</v>
      </c>
      <c r="B6494" s="594" t="s">
        <v>1340</v>
      </c>
      <c r="C6494" s="594" t="s">
        <v>322</v>
      </c>
      <c r="D6494" s="594" t="s">
        <v>2787</v>
      </c>
      <c r="E6494" s="594" t="s">
        <v>163</v>
      </c>
      <c r="F6494" s="594" t="s">
        <v>1060</v>
      </c>
      <c r="G6494" s="596" t="s">
        <v>2672</v>
      </c>
      <c r="H6494" s="597">
        <v>37700000</v>
      </c>
    </row>
    <row r="6495" spans="1:8">
      <c r="A6495" s="594" t="s">
        <v>132</v>
      </c>
      <c r="B6495" s="594" t="s">
        <v>1340</v>
      </c>
      <c r="C6495" s="594" t="s">
        <v>322</v>
      </c>
      <c r="D6495" s="594" t="s">
        <v>2787</v>
      </c>
      <c r="E6495" s="594" t="s">
        <v>167</v>
      </c>
      <c r="F6495" s="595" t="s">
        <v>411</v>
      </c>
      <c r="G6495" s="596" t="s">
        <v>168</v>
      </c>
      <c r="H6495" s="597">
        <v>117413000</v>
      </c>
    </row>
    <row r="6496" spans="1:8">
      <c r="A6496" s="594" t="s">
        <v>132</v>
      </c>
      <c r="B6496" s="594" t="s">
        <v>1340</v>
      </c>
      <c r="C6496" s="594" t="s">
        <v>322</v>
      </c>
      <c r="D6496" s="594" t="s">
        <v>2787</v>
      </c>
      <c r="E6496" s="594" t="s">
        <v>167</v>
      </c>
      <c r="F6496" s="594" t="s">
        <v>228</v>
      </c>
      <c r="G6496" s="596" t="s">
        <v>2673</v>
      </c>
      <c r="H6496" s="597">
        <v>31011000</v>
      </c>
    </row>
    <row r="6497" spans="1:8">
      <c r="A6497" s="594" t="s">
        <v>132</v>
      </c>
      <c r="B6497" s="594" t="s">
        <v>1340</v>
      </c>
      <c r="C6497" s="594" t="s">
        <v>322</v>
      </c>
      <c r="D6497" s="594" t="s">
        <v>2787</v>
      </c>
      <c r="E6497" s="594" t="s">
        <v>167</v>
      </c>
      <c r="F6497" s="594" t="s">
        <v>169</v>
      </c>
      <c r="G6497" s="596" t="s">
        <v>2674</v>
      </c>
      <c r="H6497" s="597">
        <v>11269000</v>
      </c>
    </row>
    <row r="6498" spans="1:8">
      <c r="A6498" s="594" t="s">
        <v>132</v>
      </c>
      <c r="B6498" s="594" t="s">
        <v>1340</v>
      </c>
      <c r="C6498" s="594" t="s">
        <v>322</v>
      </c>
      <c r="D6498" s="594" t="s">
        <v>2787</v>
      </c>
      <c r="E6498" s="594" t="s">
        <v>167</v>
      </c>
      <c r="F6498" s="594" t="s">
        <v>230</v>
      </c>
      <c r="G6498" s="596" t="s">
        <v>2675</v>
      </c>
      <c r="H6498" s="597">
        <v>69273000</v>
      </c>
    </row>
    <row r="6499" spans="1:8">
      <c r="A6499" s="594" t="s">
        <v>132</v>
      </c>
      <c r="B6499" s="594" t="s">
        <v>1340</v>
      </c>
      <c r="C6499" s="594" t="s">
        <v>322</v>
      </c>
      <c r="D6499" s="594" t="s">
        <v>2787</v>
      </c>
      <c r="E6499" s="594" t="s">
        <v>167</v>
      </c>
      <c r="F6499" s="594" t="s">
        <v>214</v>
      </c>
      <c r="G6499" s="596" t="s">
        <v>2676</v>
      </c>
      <c r="H6499" s="597">
        <v>1860000</v>
      </c>
    </row>
    <row r="6500" spans="1:8">
      <c r="A6500" s="594" t="s">
        <v>132</v>
      </c>
      <c r="B6500" s="594" t="s">
        <v>1340</v>
      </c>
      <c r="C6500" s="594" t="s">
        <v>322</v>
      </c>
      <c r="D6500" s="594" t="s">
        <v>2787</v>
      </c>
      <c r="E6500" s="594" t="s">
        <v>167</v>
      </c>
      <c r="F6500" s="594" t="s">
        <v>354</v>
      </c>
      <c r="G6500" s="596" t="s">
        <v>2736</v>
      </c>
      <c r="H6500" s="597">
        <v>2120000</v>
      </c>
    </row>
    <row r="6501" spans="1:8">
      <c r="A6501" s="594" t="s">
        <v>132</v>
      </c>
      <c r="B6501" s="594" t="s">
        <v>1340</v>
      </c>
      <c r="C6501" s="594" t="s">
        <v>322</v>
      </c>
      <c r="D6501" s="594" t="s">
        <v>2787</v>
      </c>
      <c r="E6501" s="594" t="s">
        <v>167</v>
      </c>
      <c r="F6501" s="594" t="s">
        <v>232</v>
      </c>
      <c r="G6501" s="596" t="s">
        <v>195</v>
      </c>
      <c r="H6501" s="597">
        <v>1880000</v>
      </c>
    </row>
    <row r="6502" spans="1:8">
      <c r="A6502" s="594" t="s">
        <v>132</v>
      </c>
      <c r="B6502" s="594" t="s">
        <v>1340</v>
      </c>
      <c r="C6502" s="594" t="s">
        <v>322</v>
      </c>
      <c r="D6502" s="594" t="s">
        <v>2787</v>
      </c>
      <c r="E6502" s="594" t="s">
        <v>171</v>
      </c>
      <c r="F6502" s="595" t="s">
        <v>411</v>
      </c>
      <c r="G6502" s="596" t="s">
        <v>2677</v>
      </c>
      <c r="H6502" s="597">
        <v>129454000</v>
      </c>
    </row>
    <row r="6503" spans="1:8">
      <c r="A6503" s="594" t="s">
        <v>132</v>
      </c>
      <c r="B6503" s="594" t="s">
        <v>1340</v>
      </c>
      <c r="C6503" s="594" t="s">
        <v>322</v>
      </c>
      <c r="D6503" s="594" t="s">
        <v>2787</v>
      </c>
      <c r="E6503" s="594" t="s">
        <v>171</v>
      </c>
      <c r="F6503" s="594" t="s">
        <v>173</v>
      </c>
      <c r="G6503" s="596" t="s">
        <v>174</v>
      </c>
      <c r="H6503" s="597">
        <v>34699000</v>
      </c>
    </row>
    <row r="6504" spans="1:8">
      <c r="A6504" s="594" t="s">
        <v>132</v>
      </c>
      <c r="B6504" s="594" t="s">
        <v>1340</v>
      </c>
      <c r="C6504" s="594" t="s">
        <v>322</v>
      </c>
      <c r="D6504" s="594" t="s">
        <v>2787</v>
      </c>
      <c r="E6504" s="594" t="s">
        <v>171</v>
      </c>
      <c r="F6504" s="594" t="s">
        <v>216</v>
      </c>
      <c r="G6504" s="596" t="s">
        <v>217</v>
      </c>
      <c r="H6504" s="597">
        <v>12620000</v>
      </c>
    </row>
    <row r="6505" spans="1:8">
      <c r="A6505" s="594" t="s">
        <v>132</v>
      </c>
      <c r="B6505" s="594" t="s">
        <v>1340</v>
      </c>
      <c r="C6505" s="594" t="s">
        <v>322</v>
      </c>
      <c r="D6505" s="594" t="s">
        <v>2787</v>
      </c>
      <c r="E6505" s="594" t="s">
        <v>171</v>
      </c>
      <c r="F6505" s="594" t="s">
        <v>5</v>
      </c>
      <c r="G6505" s="596" t="s">
        <v>2678</v>
      </c>
      <c r="H6505" s="597">
        <v>76500000</v>
      </c>
    </row>
    <row r="6506" spans="1:8">
      <c r="A6506" s="594" t="s">
        <v>132</v>
      </c>
      <c r="B6506" s="594" t="s">
        <v>1340</v>
      </c>
      <c r="C6506" s="594" t="s">
        <v>322</v>
      </c>
      <c r="D6506" s="594" t="s">
        <v>2787</v>
      </c>
      <c r="E6506" s="594" t="s">
        <v>171</v>
      </c>
      <c r="F6506" s="594" t="s">
        <v>175</v>
      </c>
      <c r="G6506" s="596" t="s">
        <v>176</v>
      </c>
      <c r="H6506" s="597">
        <v>5635000</v>
      </c>
    </row>
    <row r="6507" spans="1:8">
      <c r="A6507" s="594" t="s">
        <v>132</v>
      </c>
      <c r="B6507" s="594" t="s">
        <v>1340</v>
      </c>
      <c r="C6507" s="594" t="s">
        <v>322</v>
      </c>
      <c r="D6507" s="594" t="s">
        <v>2787</v>
      </c>
      <c r="E6507" s="594" t="s">
        <v>177</v>
      </c>
      <c r="F6507" s="595" t="s">
        <v>411</v>
      </c>
      <c r="G6507" s="596" t="s">
        <v>178</v>
      </c>
      <c r="H6507" s="597">
        <v>91309000</v>
      </c>
    </row>
    <row r="6508" spans="1:8">
      <c r="A6508" s="594" t="s">
        <v>132</v>
      </c>
      <c r="B6508" s="594" t="s">
        <v>1340</v>
      </c>
      <c r="C6508" s="594" t="s">
        <v>322</v>
      </c>
      <c r="D6508" s="594" t="s">
        <v>2787</v>
      </c>
      <c r="E6508" s="594" t="s">
        <v>177</v>
      </c>
      <c r="F6508" s="594" t="s">
        <v>181</v>
      </c>
      <c r="G6508" s="596" t="s">
        <v>182</v>
      </c>
      <c r="H6508" s="597">
        <v>19424000</v>
      </c>
    </row>
    <row r="6509" spans="1:8">
      <c r="A6509" s="594" t="s">
        <v>132</v>
      </c>
      <c r="B6509" s="594" t="s">
        <v>1340</v>
      </c>
      <c r="C6509" s="594" t="s">
        <v>322</v>
      </c>
      <c r="D6509" s="594" t="s">
        <v>2787</v>
      </c>
      <c r="E6509" s="594" t="s">
        <v>177</v>
      </c>
      <c r="F6509" s="594" t="s">
        <v>1290</v>
      </c>
      <c r="G6509" s="596" t="s">
        <v>2721</v>
      </c>
      <c r="H6509" s="597">
        <v>13544000</v>
      </c>
    </row>
    <row r="6510" spans="1:8">
      <c r="A6510" s="594" t="s">
        <v>132</v>
      </c>
      <c r="B6510" s="594" t="s">
        <v>1340</v>
      </c>
      <c r="C6510" s="594" t="s">
        <v>322</v>
      </c>
      <c r="D6510" s="594" t="s">
        <v>2787</v>
      </c>
      <c r="E6510" s="594" t="s">
        <v>177</v>
      </c>
      <c r="F6510" s="594" t="s">
        <v>441</v>
      </c>
      <c r="G6510" s="596" t="s">
        <v>2728</v>
      </c>
      <c r="H6510" s="597">
        <v>2000000</v>
      </c>
    </row>
    <row r="6511" spans="1:8">
      <c r="A6511" s="594" t="s">
        <v>132</v>
      </c>
      <c r="B6511" s="594" t="s">
        <v>1340</v>
      </c>
      <c r="C6511" s="594" t="s">
        <v>322</v>
      </c>
      <c r="D6511" s="594" t="s">
        <v>2787</v>
      </c>
      <c r="E6511" s="594" t="s">
        <v>177</v>
      </c>
      <c r="F6511" s="594" t="s">
        <v>1297</v>
      </c>
      <c r="G6511" s="596" t="s">
        <v>2680</v>
      </c>
      <c r="H6511" s="597">
        <v>5941000</v>
      </c>
    </row>
    <row r="6512" spans="1:8">
      <c r="A6512" s="594" t="s">
        <v>132</v>
      </c>
      <c r="B6512" s="594" t="s">
        <v>1340</v>
      </c>
      <c r="C6512" s="594" t="s">
        <v>322</v>
      </c>
      <c r="D6512" s="594" t="s">
        <v>2787</v>
      </c>
      <c r="E6512" s="594" t="s">
        <v>177</v>
      </c>
      <c r="F6512" s="594" t="s">
        <v>237</v>
      </c>
      <c r="G6512" s="596" t="s">
        <v>2681</v>
      </c>
      <c r="H6512" s="597">
        <v>50400000</v>
      </c>
    </row>
    <row r="6513" spans="1:8">
      <c r="A6513" s="594" t="s">
        <v>132</v>
      </c>
      <c r="B6513" s="594" t="s">
        <v>1340</v>
      </c>
      <c r="C6513" s="594" t="s">
        <v>322</v>
      </c>
      <c r="D6513" s="594" t="s">
        <v>2787</v>
      </c>
      <c r="E6513" s="594" t="s">
        <v>240</v>
      </c>
      <c r="F6513" s="595" t="s">
        <v>411</v>
      </c>
      <c r="G6513" s="596" t="s">
        <v>241</v>
      </c>
      <c r="H6513" s="597">
        <v>1624427000</v>
      </c>
    </row>
    <row r="6514" spans="1:8">
      <c r="A6514" s="594" t="s">
        <v>132</v>
      </c>
      <c r="B6514" s="594" t="s">
        <v>1340</v>
      </c>
      <c r="C6514" s="594" t="s">
        <v>322</v>
      </c>
      <c r="D6514" s="594" t="s">
        <v>2787</v>
      </c>
      <c r="E6514" s="594" t="s">
        <v>240</v>
      </c>
      <c r="F6514" s="594" t="s">
        <v>242</v>
      </c>
      <c r="G6514" s="596" t="s">
        <v>243</v>
      </c>
      <c r="H6514" s="597">
        <v>119445000</v>
      </c>
    </row>
    <row r="6515" spans="1:8">
      <c r="A6515" s="594" t="s">
        <v>132</v>
      </c>
      <c r="B6515" s="594" t="s">
        <v>1340</v>
      </c>
      <c r="C6515" s="594" t="s">
        <v>322</v>
      </c>
      <c r="D6515" s="594" t="s">
        <v>2787</v>
      </c>
      <c r="E6515" s="594" t="s">
        <v>240</v>
      </c>
      <c r="F6515" s="594" t="s">
        <v>728</v>
      </c>
      <c r="G6515" s="596" t="s">
        <v>729</v>
      </c>
      <c r="H6515" s="597">
        <v>41400000</v>
      </c>
    </row>
    <row r="6516" spans="1:8">
      <c r="A6516" s="594" t="s">
        <v>132</v>
      </c>
      <c r="B6516" s="594" t="s">
        <v>1340</v>
      </c>
      <c r="C6516" s="594" t="s">
        <v>322</v>
      </c>
      <c r="D6516" s="594" t="s">
        <v>2787</v>
      </c>
      <c r="E6516" s="594" t="s">
        <v>240</v>
      </c>
      <c r="F6516" s="594" t="s">
        <v>1268</v>
      </c>
      <c r="G6516" s="596" t="s">
        <v>1267</v>
      </c>
      <c r="H6516" s="597">
        <v>29700000</v>
      </c>
    </row>
    <row r="6517" spans="1:8">
      <c r="A6517" s="594" t="s">
        <v>132</v>
      </c>
      <c r="B6517" s="594" t="s">
        <v>1340</v>
      </c>
      <c r="C6517" s="594" t="s">
        <v>322</v>
      </c>
      <c r="D6517" s="594" t="s">
        <v>2787</v>
      </c>
      <c r="E6517" s="594" t="s">
        <v>240</v>
      </c>
      <c r="F6517" s="594" t="s">
        <v>730</v>
      </c>
      <c r="G6517" s="596" t="s">
        <v>186</v>
      </c>
      <c r="H6517" s="597">
        <v>96250000</v>
      </c>
    </row>
    <row r="6518" spans="1:8">
      <c r="A6518" s="594" t="s">
        <v>132</v>
      </c>
      <c r="B6518" s="594" t="s">
        <v>1340</v>
      </c>
      <c r="C6518" s="594" t="s">
        <v>322</v>
      </c>
      <c r="D6518" s="594" t="s">
        <v>2787</v>
      </c>
      <c r="E6518" s="594" t="s">
        <v>240</v>
      </c>
      <c r="F6518" s="594" t="s">
        <v>731</v>
      </c>
      <c r="G6518" s="596" t="s">
        <v>732</v>
      </c>
      <c r="H6518" s="597">
        <v>108600000</v>
      </c>
    </row>
    <row r="6519" spans="1:8">
      <c r="A6519" s="594" t="s">
        <v>132</v>
      </c>
      <c r="B6519" s="594" t="s">
        <v>1340</v>
      </c>
      <c r="C6519" s="594" t="s">
        <v>322</v>
      </c>
      <c r="D6519" s="594" t="s">
        <v>2787</v>
      </c>
      <c r="E6519" s="594" t="s">
        <v>240</v>
      </c>
      <c r="F6519" s="594" t="s">
        <v>597</v>
      </c>
      <c r="G6519" s="596" t="s">
        <v>2682</v>
      </c>
      <c r="H6519" s="597">
        <v>8900000</v>
      </c>
    </row>
    <row r="6520" spans="1:8">
      <c r="A6520" s="594" t="s">
        <v>132</v>
      </c>
      <c r="B6520" s="594" t="s">
        <v>1340</v>
      </c>
      <c r="C6520" s="594" t="s">
        <v>322</v>
      </c>
      <c r="D6520" s="594" t="s">
        <v>2787</v>
      </c>
      <c r="E6520" s="594" t="s">
        <v>240</v>
      </c>
      <c r="F6520" s="594" t="s">
        <v>733</v>
      </c>
      <c r="G6520" s="596" t="s">
        <v>734</v>
      </c>
      <c r="H6520" s="597">
        <v>668141000</v>
      </c>
    </row>
    <row r="6521" spans="1:8">
      <c r="A6521" s="594" t="s">
        <v>132</v>
      </c>
      <c r="B6521" s="594" t="s">
        <v>1340</v>
      </c>
      <c r="C6521" s="594" t="s">
        <v>322</v>
      </c>
      <c r="D6521" s="594" t="s">
        <v>2787</v>
      </c>
      <c r="E6521" s="594" t="s">
        <v>240</v>
      </c>
      <c r="F6521" s="594" t="s">
        <v>735</v>
      </c>
      <c r="G6521" s="596" t="s">
        <v>193</v>
      </c>
      <c r="H6521" s="597">
        <v>551991000</v>
      </c>
    </row>
    <row r="6522" spans="1:8">
      <c r="A6522" s="594" t="s">
        <v>132</v>
      </c>
      <c r="B6522" s="594" t="s">
        <v>1340</v>
      </c>
      <c r="C6522" s="594" t="s">
        <v>322</v>
      </c>
      <c r="D6522" s="594" t="s">
        <v>2787</v>
      </c>
      <c r="E6522" s="594" t="s">
        <v>183</v>
      </c>
      <c r="F6522" s="595" t="s">
        <v>411</v>
      </c>
      <c r="G6522" s="596" t="s">
        <v>184</v>
      </c>
      <c r="H6522" s="597">
        <v>147008000</v>
      </c>
    </row>
    <row r="6523" spans="1:8">
      <c r="A6523" s="594" t="s">
        <v>132</v>
      </c>
      <c r="B6523" s="594" t="s">
        <v>1340</v>
      </c>
      <c r="C6523" s="594" t="s">
        <v>322</v>
      </c>
      <c r="D6523" s="594" t="s">
        <v>2787</v>
      </c>
      <c r="E6523" s="594" t="s">
        <v>183</v>
      </c>
      <c r="F6523" s="594" t="s">
        <v>587</v>
      </c>
      <c r="G6523" s="596" t="s">
        <v>588</v>
      </c>
      <c r="H6523" s="597">
        <v>6558000</v>
      </c>
    </row>
    <row r="6524" spans="1:8">
      <c r="A6524" s="594" t="s">
        <v>132</v>
      </c>
      <c r="B6524" s="594" t="s">
        <v>1340</v>
      </c>
      <c r="C6524" s="594" t="s">
        <v>322</v>
      </c>
      <c r="D6524" s="594" t="s">
        <v>2787</v>
      </c>
      <c r="E6524" s="594" t="s">
        <v>183</v>
      </c>
      <c r="F6524" s="594" t="s">
        <v>736</v>
      </c>
      <c r="G6524" s="596" t="s">
        <v>737</v>
      </c>
      <c r="H6524" s="597">
        <v>16020000</v>
      </c>
    </row>
    <row r="6525" spans="1:8">
      <c r="A6525" s="594" t="s">
        <v>132</v>
      </c>
      <c r="B6525" s="594" t="s">
        <v>1340</v>
      </c>
      <c r="C6525" s="594" t="s">
        <v>322</v>
      </c>
      <c r="D6525" s="594" t="s">
        <v>2787</v>
      </c>
      <c r="E6525" s="594" t="s">
        <v>183</v>
      </c>
      <c r="F6525" s="594" t="s">
        <v>185</v>
      </c>
      <c r="G6525" s="596" t="s">
        <v>186</v>
      </c>
      <c r="H6525" s="597">
        <v>18880000</v>
      </c>
    </row>
    <row r="6526" spans="1:8">
      <c r="A6526" s="594" t="s">
        <v>132</v>
      </c>
      <c r="B6526" s="594" t="s">
        <v>1340</v>
      </c>
      <c r="C6526" s="594" t="s">
        <v>322</v>
      </c>
      <c r="D6526" s="594" t="s">
        <v>2787</v>
      </c>
      <c r="E6526" s="594" t="s">
        <v>183</v>
      </c>
      <c r="F6526" s="594" t="s">
        <v>187</v>
      </c>
      <c r="G6526" s="596" t="s">
        <v>2683</v>
      </c>
      <c r="H6526" s="597">
        <v>105550000</v>
      </c>
    </row>
    <row r="6527" spans="1:8">
      <c r="A6527" s="594" t="s">
        <v>132</v>
      </c>
      <c r="B6527" s="594" t="s">
        <v>1340</v>
      </c>
      <c r="C6527" s="594" t="s">
        <v>322</v>
      </c>
      <c r="D6527" s="594" t="s">
        <v>2787</v>
      </c>
      <c r="E6527" s="594" t="s">
        <v>738</v>
      </c>
      <c r="F6527" s="595" t="s">
        <v>411</v>
      </c>
      <c r="G6527" s="596" t="s">
        <v>739</v>
      </c>
      <c r="H6527" s="597">
        <v>45200000</v>
      </c>
    </row>
    <row r="6528" spans="1:8">
      <c r="A6528" s="594" t="s">
        <v>132</v>
      </c>
      <c r="B6528" s="594" t="s">
        <v>1340</v>
      </c>
      <c r="C6528" s="594" t="s">
        <v>322</v>
      </c>
      <c r="D6528" s="594" t="s">
        <v>2787</v>
      </c>
      <c r="E6528" s="594" t="s">
        <v>738</v>
      </c>
      <c r="F6528" s="594" t="s">
        <v>740</v>
      </c>
      <c r="G6528" s="596" t="s">
        <v>741</v>
      </c>
      <c r="H6528" s="597">
        <v>35200000</v>
      </c>
    </row>
    <row r="6529" spans="1:8">
      <c r="A6529" s="594" t="s">
        <v>132</v>
      </c>
      <c r="B6529" s="594" t="s">
        <v>1340</v>
      </c>
      <c r="C6529" s="594" t="s">
        <v>322</v>
      </c>
      <c r="D6529" s="594" t="s">
        <v>2787</v>
      </c>
      <c r="E6529" s="594" t="s">
        <v>738</v>
      </c>
      <c r="F6529" s="594" t="s">
        <v>356</v>
      </c>
      <c r="G6529" s="596" t="s">
        <v>357</v>
      </c>
      <c r="H6529" s="597">
        <v>10000000</v>
      </c>
    </row>
    <row r="6530" spans="1:8">
      <c r="A6530" s="594" t="s">
        <v>132</v>
      </c>
      <c r="B6530" s="594" t="s">
        <v>1340</v>
      </c>
      <c r="C6530" s="594" t="s">
        <v>322</v>
      </c>
      <c r="D6530" s="594" t="s">
        <v>2787</v>
      </c>
      <c r="E6530" s="594" t="s">
        <v>555</v>
      </c>
      <c r="F6530" s="595" t="s">
        <v>411</v>
      </c>
      <c r="G6530" s="596" t="s">
        <v>556</v>
      </c>
      <c r="H6530" s="597">
        <v>45000000</v>
      </c>
    </row>
    <row r="6531" spans="1:8">
      <c r="A6531" s="594" t="s">
        <v>132</v>
      </c>
      <c r="B6531" s="594" t="s">
        <v>1340</v>
      </c>
      <c r="C6531" s="594" t="s">
        <v>322</v>
      </c>
      <c r="D6531" s="594" t="s">
        <v>2787</v>
      </c>
      <c r="E6531" s="594" t="s">
        <v>555</v>
      </c>
      <c r="F6531" s="594" t="s">
        <v>1270</v>
      </c>
      <c r="G6531" s="596" t="s">
        <v>2684</v>
      </c>
      <c r="H6531" s="597">
        <v>16101000</v>
      </c>
    </row>
    <row r="6532" spans="1:8">
      <c r="A6532" s="594" t="s">
        <v>132</v>
      </c>
      <c r="B6532" s="594" t="s">
        <v>1340</v>
      </c>
      <c r="C6532" s="594" t="s">
        <v>322</v>
      </c>
      <c r="D6532" s="594" t="s">
        <v>2787</v>
      </c>
      <c r="E6532" s="594" t="s">
        <v>555</v>
      </c>
      <c r="F6532" s="594" t="s">
        <v>557</v>
      </c>
      <c r="G6532" s="596" t="s">
        <v>2685</v>
      </c>
      <c r="H6532" s="597">
        <v>11975000</v>
      </c>
    </row>
    <row r="6533" spans="1:8">
      <c r="A6533" s="594" t="s">
        <v>132</v>
      </c>
      <c r="B6533" s="594" t="s">
        <v>1340</v>
      </c>
      <c r="C6533" s="594" t="s">
        <v>322</v>
      </c>
      <c r="D6533" s="594" t="s">
        <v>2787</v>
      </c>
      <c r="E6533" s="594" t="s">
        <v>555</v>
      </c>
      <c r="F6533" s="594" t="s">
        <v>1287</v>
      </c>
      <c r="G6533" s="596" t="s">
        <v>186</v>
      </c>
      <c r="H6533" s="597">
        <v>12348000</v>
      </c>
    </row>
    <row r="6534" spans="1:8">
      <c r="A6534" s="594" t="s">
        <v>132</v>
      </c>
      <c r="B6534" s="594" t="s">
        <v>1340</v>
      </c>
      <c r="C6534" s="594" t="s">
        <v>322</v>
      </c>
      <c r="D6534" s="594" t="s">
        <v>2787</v>
      </c>
      <c r="E6534" s="594" t="s">
        <v>555</v>
      </c>
      <c r="F6534" s="594" t="s">
        <v>1058</v>
      </c>
      <c r="G6534" s="596" t="s">
        <v>554</v>
      </c>
      <c r="H6534" s="597">
        <v>2302000</v>
      </c>
    </row>
    <row r="6535" spans="1:8">
      <c r="A6535" s="594" t="s">
        <v>132</v>
      </c>
      <c r="B6535" s="594" t="s">
        <v>1340</v>
      </c>
      <c r="C6535" s="594" t="s">
        <v>322</v>
      </c>
      <c r="D6535" s="594" t="s">
        <v>2787</v>
      </c>
      <c r="E6535" s="594" t="s">
        <v>555</v>
      </c>
      <c r="F6535" s="594" t="s">
        <v>1273</v>
      </c>
      <c r="G6535" s="596" t="s">
        <v>195</v>
      </c>
      <c r="H6535" s="597">
        <v>2274000</v>
      </c>
    </row>
    <row r="6536" spans="1:8">
      <c r="A6536" s="594" t="s">
        <v>132</v>
      </c>
      <c r="B6536" s="594" t="s">
        <v>1340</v>
      </c>
      <c r="C6536" s="594" t="s">
        <v>322</v>
      </c>
      <c r="D6536" s="594" t="s">
        <v>2787</v>
      </c>
      <c r="E6536" s="594" t="s">
        <v>744</v>
      </c>
      <c r="F6536" s="595" t="s">
        <v>411</v>
      </c>
      <c r="G6536" s="596" t="s">
        <v>2686</v>
      </c>
      <c r="H6536" s="597">
        <v>264539000</v>
      </c>
    </row>
    <row r="6537" spans="1:8">
      <c r="A6537" s="594" t="s">
        <v>132</v>
      </c>
      <c r="B6537" s="594" t="s">
        <v>1340</v>
      </c>
      <c r="C6537" s="594" t="s">
        <v>322</v>
      </c>
      <c r="D6537" s="594" t="s">
        <v>2787</v>
      </c>
      <c r="E6537" s="594" t="s">
        <v>744</v>
      </c>
      <c r="F6537" s="594" t="s">
        <v>1061</v>
      </c>
      <c r="G6537" s="596" t="s">
        <v>2729</v>
      </c>
      <c r="H6537" s="597">
        <v>99905000</v>
      </c>
    </row>
    <row r="6538" spans="1:8">
      <c r="A6538" s="594" t="s">
        <v>132</v>
      </c>
      <c r="B6538" s="594" t="s">
        <v>1340</v>
      </c>
      <c r="C6538" s="594" t="s">
        <v>322</v>
      </c>
      <c r="D6538" s="594" t="s">
        <v>2787</v>
      </c>
      <c r="E6538" s="594" t="s">
        <v>744</v>
      </c>
      <c r="F6538" s="594" t="s">
        <v>7</v>
      </c>
      <c r="G6538" s="596" t="s">
        <v>8</v>
      </c>
      <c r="H6538" s="597">
        <v>92490000</v>
      </c>
    </row>
    <row r="6539" spans="1:8">
      <c r="A6539" s="594" t="s">
        <v>132</v>
      </c>
      <c r="B6539" s="594" t="s">
        <v>1340</v>
      </c>
      <c r="C6539" s="594" t="s">
        <v>322</v>
      </c>
      <c r="D6539" s="594" t="s">
        <v>2787</v>
      </c>
      <c r="E6539" s="594" t="s">
        <v>744</v>
      </c>
      <c r="F6539" s="594" t="s">
        <v>572</v>
      </c>
      <c r="G6539" s="596" t="s">
        <v>2689</v>
      </c>
      <c r="H6539" s="597">
        <v>39321000</v>
      </c>
    </row>
    <row r="6540" spans="1:8">
      <c r="A6540" s="594" t="s">
        <v>132</v>
      </c>
      <c r="B6540" s="594" t="s">
        <v>1340</v>
      </c>
      <c r="C6540" s="594" t="s">
        <v>322</v>
      </c>
      <c r="D6540" s="594" t="s">
        <v>2787</v>
      </c>
      <c r="E6540" s="594" t="s">
        <v>744</v>
      </c>
      <c r="F6540" s="594" t="s">
        <v>746</v>
      </c>
      <c r="G6540" s="596" t="s">
        <v>2690</v>
      </c>
      <c r="H6540" s="597">
        <v>27931000</v>
      </c>
    </row>
    <row r="6541" spans="1:8">
      <c r="A6541" s="594" t="s">
        <v>132</v>
      </c>
      <c r="B6541" s="594" t="s">
        <v>1340</v>
      </c>
      <c r="C6541" s="594" t="s">
        <v>322</v>
      </c>
      <c r="D6541" s="594" t="s">
        <v>2787</v>
      </c>
      <c r="E6541" s="594" t="s">
        <v>744</v>
      </c>
      <c r="F6541" s="594" t="s">
        <v>11</v>
      </c>
      <c r="G6541" s="596" t="s">
        <v>2691</v>
      </c>
      <c r="H6541" s="597">
        <v>4892000</v>
      </c>
    </row>
    <row r="6542" spans="1:8">
      <c r="A6542" s="594" t="s">
        <v>132</v>
      </c>
      <c r="B6542" s="594" t="s">
        <v>1340</v>
      </c>
      <c r="C6542" s="594" t="s">
        <v>322</v>
      </c>
      <c r="D6542" s="594" t="s">
        <v>2787</v>
      </c>
      <c r="E6542" s="594" t="s">
        <v>2692</v>
      </c>
      <c r="F6542" s="595" t="s">
        <v>411</v>
      </c>
      <c r="G6542" s="596" t="s">
        <v>2693</v>
      </c>
      <c r="H6542" s="597">
        <v>71790000</v>
      </c>
    </row>
    <row r="6543" spans="1:8">
      <c r="A6543" s="594" t="s">
        <v>132</v>
      </c>
      <c r="B6543" s="594" t="s">
        <v>1340</v>
      </c>
      <c r="C6543" s="594" t="s">
        <v>322</v>
      </c>
      <c r="D6543" s="594" t="s">
        <v>2787</v>
      </c>
      <c r="E6543" s="594" t="s">
        <v>2692</v>
      </c>
      <c r="F6543" s="594" t="s">
        <v>2722</v>
      </c>
      <c r="G6543" s="596" t="s">
        <v>2690</v>
      </c>
      <c r="H6543" s="597">
        <v>27000000</v>
      </c>
    </row>
    <row r="6544" spans="1:8">
      <c r="A6544" s="594" t="s">
        <v>132</v>
      </c>
      <c r="B6544" s="594" t="s">
        <v>1340</v>
      </c>
      <c r="C6544" s="594" t="s">
        <v>322</v>
      </c>
      <c r="D6544" s="594" t="s">
        <v>2787</v>
      </c>
      <c r="E6544" s="594" t="s">
        <v>2692</v>
      </c>
      <c r="F6544" s="594" t="s">
        <v>2694</v>
      </c>
      <c r="G6544" s="596" t="s">
        <v>2689</v>
      </c>
      <c r="H6544" s="597">
        <v>44790000</v>
      </c>
    </row>
    <row r="6545" spans="1:8">
      <c r="A6545" s="594" t="s">
        <v>132</v>
      </c>
      <c r="B6545" s="594" t="s">
        <v>1340</v>
      </c>
      <c r="C6545" s="594" t="s">
        <v>322</v>
      </c>
      <c r="D6545" s="594" t="s">
        <v>2787</v>
      </c>
      <c r="E6545" s="594" t="s">
        <v>189</v>
      </c>
      <c r="F6545" s="595" t="s">
        <v>411</v>
      </c>
      <c r="G6545" s="596" t="s">
        <v>190</v>
      </c>
      <c r="H6545" s="597">
        <v>111135000</v>
      </c>
    </row>
    <row r="6546" spans="1:8">
      <c r="A6546" s="594" t="s">
        <v>132</v>
      </c>
      <c r="B6546" s="594" t="s">
        <v>1340</v>
      </c>
      <c r="C6546" s="594" t="s">
        <v>322</v>
      </c>
      <c r="D6546" s="594" t="s">
        <v>2787</v>
      </c>
      <c r="E6546" s="594" t="s">
        <v>189</v>
      </c>
      <c r="F6546" s="594" t="s">
        <v>37</v>
      </c>
      <c r="G6546" s="596" t="s">
        <v>2696</v>
      </c>
      <c r="H6546" s="597">
        <v>36350000</v>
      </c>
    </row>
    <row r="6547" spans="1:8">
      <c r="A6547" s="594" t="s">
        <v>132</v>
      </c>
      <c r="B6547" s="594" t="s">
        <v>1340</v>
      </c>
      <c r="C6547" s="594" t="s">
        <v>322</v>
      </c>
      <c r="D6547" s="594" t="s">
        <v>2787</v>
      </c>
      <c r="E6547" s="594" t="s">
        <v>189</v>
      </c>
      <c r="F6547" s="594" t="s">
        <v>192</v>
      </c>
      <c r="G6547" s="596" t="s">
        <v>195</v>
      </c>
      <c r="H6547" s="597">
        <v>74785000</v>
      </c>
    </row>
    <row r="6548" spans="1:8">
      <c r="A6548" s="594" t="s">
        <v>132</v>
      </c>
      <c r="B6548" s="594" t="s">
        <v>1340</v>
      </c>
      <c r="C6548" s="594" t="s">
        <v>322</v>
      </c>
      <c r="D6548" s="594" t="s">
        <v>2787</v>
      </c>
      <c r="E6548" s="594" t="s">
        <v>2697</v>
      </c>
      <c r="F6548" s="595" t="s">
        <v>411</v>
      </c>
      <c r="G6548" s="596" t="s">
        <v>2698</v>
      </c>
      <c r="H6548" s="597">
        <v>4000000</v>
      </c>
    </row>
    <row r="6549" spans="1:8">
      <c r="A6549" s="594" t="s">
        <v>132</v>
      </c>
      <c r="B6549" s="594" t="s">
        <v>1340</v>
      </c>
      <c r="C6549" s="594" t="s">
        <v>322</v>
      </c>
      <c r="D6549" s="594" t="s">
        <v>2787</v>
      </c>
      <c r="E6549" s="594" t="s">
        <v>2697</v>
      </c>
      <c r="F6549" s="594" t="s">
        <v>2699</v>
      </c>
      <c r="G6549" s="596" t="s">
        <v>2700</v>
      </c>
      <c r="H6549" s="597">
        <v>4000000</v>
      </c>
    </row>
    <row r="6550" spans="1:8">
      <c r="A6550" s="594" t="s">
        <v>132</v>
      </c>
      <c r="B6550" s="594" t="s">
        <v>1340</v>
      </c>
      <c r="C6550" s="594" t="s">
        <v>322</v>
      </c>
      <c r="D6550" s="594" t="s">
        <v>2787</v>
      </c>
      <c r="E6550" s="594" t="s">
        <v>194</v>
      </c>
      <c r="F6550" s="595" t="s">
        <v>411</v>
      </c>
      <c r="G6550" s="596" t="s">
        <v>195</v>
      </c>
      <c r="H6550" s="597">
        <v>219065000</v>
      </c>
    </row>
    <row r="6551" spans="1:8">
      <c r="A6551" s="594" t="s">
        <v>132</v>
      </c>
      <c r="B6551" s="594" t="s">
        <v>1340</v>
      </c>
      <c r="C6551" s="594" t="s">
        <v>322</v>
      </c>
      <c r="D6551" s="594" t="s">
        <v>2787</v>
      </c>
      <c r="E6551" s="594" t="s">
        <v>194</v>
      </c>
      <c r="F6551" s="594" t="s">
        <v>15</v>
      </c>
      <c r="G6551" s="596" t="s">
        <v>2701</v>
      </c>
      <c r="H6551" s="597">
        <v>4872000</v>
      </c>
    </row>
    <row r="6552" spans="1:8">
      <c r="A6552" s="594" t="s">
        <v>132</v>
      </c>
      <c r="B6552" s="594" t="s">
        <v>1340</v>
      </c>
      <c r="C6552" s="594" t="s">
        <v>322</v>
      </c>
      <c r="D6552" s="594" t="s">
        <v>2787</v>
      </c>
      <c r="E6552" s="594" t="s">
        <v>194</v>
      </c>
      <c r="F6552" s="594" t="s">
        <v>39</v>
      </c>
      <c r="G6552" s="596" t="s">
        <v>2702</v>
      </c>
      <c r="H6552" s="597">
        <v>16968000</v>
      </c>
    </row>
    <row r="6553" spans="1:8">
      <c r="A6553" s="594" t="s">
        <v>132</v>
      </c>
      <c r="B6553" s="594" t="s">
        <v>1340</v>
      </c>
      <c r="C6553" s="594" t="s">
        <v>322</v>
      </c>
      <c r="D6553" s="594" t="s">
        <v>2787</v>
      </c>
      <c r="E6553" s="594" t="s">
        <v>194</v>
      </c>
      <c r="F6553" s="594" t="s">
        <v>198</v>
      </c>
      <c r="G6553" s="596" t="s">
        <v>199</v>
      </c>
      <c r="H6553" s="597">
        <v>135855000</v>
      </c>
    </row>
    <row r="6554" spans="1:8">
      <c r="A6554" s="594" t="s">
        <v>132</v>
      </c>
      <c r="B6554" s="594" t="s">
        <v>1340</v>
      </c>
      <c r="C6554" s="594" t="s">
        <v>322</v>
      </c>
      <c r="D6554" s="594" t="s">
        <v>2787</v>
      </c>
      <c r="E6554" s="594" t="s">
        <v>194</v>
      </c>
      <c r="F6554" s="594" t="s">
        <v>200</v>
      </c>
      <c r="G6554" s="596" t="s">
        <v>201</v>
      </c>
      <c r="H6554" s="597">
        <v>61370000</v>
      </c>
    </row>
    <row r="6555" spans="1:8">
      <c r="A6555" s="594" t="s">
        <v>132</v>
      </c>
      <c r="B6555" s="594" t="s">
        <v>1340</v>
      </c>
      <c r="C6555" s="594" t="s">
        <v>322</v>
      </c>
      <c r="D6555" s="594" t="s">
        <v>2787</v>
      </c>
      <c r="E6555" s="594" t="s">
        <v>573</v>
      </c>
      <c r="F6555" s="595" t="s">
        <v>411</v>
      </c>
      <c r="G6555" s="596" t="s">
        <v>2703</v>
      </c>
      <c r="H6555" s="597">
        <v>24210000</v>
      </c>
    </row>
    <row r="6556" spans="1:8">
      <c r="A6556" s="594" t="s">
        <v>132</v>
      </c>
      <c r="B6556" s="594" t="s">
        <v>1340</v>
      </c>
      <c r="C6556" s="594" t="s">
        <v>322</v>
      </c>
      <c r="D6556" s="594" t="s">
        <v>2787</v>
      </c>
      <c r="E6556" s="594" t="s">
        <v>573</v>
      </c>
      <c r="F6556" s="594" t="s">
        <v>574</v>
      </c>
      <c r="G6556" s="596" t="s">
        <v>2704</v>
      </c>
      <c r="H6556" s="597">
        <v>24210000</v>
      </c>
    </row>
    <row r="6557" spans="1:8">
      <c r="A6557" s="594" t="s">
        <v>132</v>
      </c>
      <c r="B6557" s="594" t="s">
        <v>1340</v>
      </c>
      <c r="C6557" s="594" t="s">
        <v>322</v>
      </c>
      <c r="D6557" s="594" t="s">
        <v>2787</v>
      </c>
      <c r="E6557" s="594" t="s">
        <v>550</v>
      </c>
      <c r="F6557" s="595" t="s">
        <v>411</v>
      </c>
      <c r="G6557" s="596" t="s">
        <v>2705</v>
      </c>
      <c r="H6557" s="597">
        <v>14784000</v>
      </c>
    </row>
    <row r="6558" spans="1:8">
      <c r="A6558" s="594" t="s">
        <v>132</v>
      </c>
      <c r="B6558" s="594" t="s">
        <v>1340</v>
      </c>
      <c r="C6558" s="594" t="s">
        <v>322</v>
      </c>
      <c r="D6558" s="594" t="s">
        <v>2787</v>
      </c>
      <c r="E6558" s="594" t="s">
        <v>550</v>
      </c>
      <c r="F6558" s="594" t="s">
        <v>2706</v>
      </c>
      <c r="G6558" s="596" t="s">
        <v>72</v>
      </c>
      <c r="H6558" s="597">
        <v>14784000</v>
      </c>
    </row>
    <row r="6559" spans="1:8">
      <c r="A6559" s="594" t="s">
        <v>132</v>
      </c>
      <c r="B6559" s="594" t="s">
        <v>1340</v>
      </c>
      <c r="C6559" s="594" t="s">
        <v>322</v>
      </c>
      <c r="D6559" s="594" t="s">
        <v>2858</v>
      </c>
      <c r="E6559" s="595" t="s">
        <v>411</v>
      </c>
      <c r="F6559" s="595" t="s">
        <v>411</v>
      </c>
      <c r="G6559" s="596" t="s">
        <v>2859</v>
      </c>
      <c r="H6559" s="597">
        <v>2000000000</v>
      </c>
    </row>
    <row r="6560" spans="1:8">
      <c r="A6560" s="594" t="s">
        <v>132</v>
      </c>
      <c r="B6560" s="594" t="s">
        <v>1340</v>
      </c>
      <c r="C6560" s="594" t="s">
        <v>322</v>
      </c>
      <c r="D6560" s="594" t="s">
        <v>2858</v>
      </c>
      <c r="E6560" s="594" t="s">
        <v>194</v>
      </c>
      <c r="F6560" s="595" t="s">
        <v>411</v>
      </c>
      <c r="G6560" s="596" t="s">
        <v>195</v>
      </c>
      <c r="H6560" s="597">
        <v>2000000000</v>
      </c>
    </row>
    <row r="6561" spans="1:8">
      <c r="A6561" s="594" t="s">
        <v>132</v>
      </c>
      <c r="B6561" s="594" t="s">
        <v>1340</v>
      </c>
      <c r="C6561" s="594" t="s">
        <v>322</v>
      </c>
      <c r="D6561" s="594" t="s">
        <v>2858</v>
      </c>
      <c r="E6561" s="594" t="s">
        <v>194</v>
      </c>
      <c r="F6561" s="594" t="s">
        <v>200</v>
      </c>
      <c r="G6561" s="596" t="s">
        <v>201</v>
      </c>
      <c r="H6561" s="597">
        <v>2000000000</v>
      </c>
    </row>
    <row r="6562" spans="1:8">
      <c r="A6562" s="594" t="s">
        <v>132</v>
      </c>
      <c r="B6562" s="594" t="s">
        <v>1339</v>
      </c>
      <c r="C6562" s="595" t="s">
        <v>411</v>
      </c>
      <c r="D6562" s="595" t="s">
        <v>411</v>
      </c>
      <c r="E6562" s="595" t="s">
        <v>411</v>
      </c>
      <c r="F6562" s="595" t="s">
        <v>411</v>
      </c>
      <c r="G6562" s="596" t="s">
        <v>2876</v>
      </c>
      <c r="H6562" s="597">
        <v>2995067000</v>
      </c>
    </row>
    <row r="6563" spans="1:8">
      <c r="A6563" s="594" t="s">
        <v>132</v>
      </c>
      <c r="B6563" s="594" t="s">
        <v>1339</v>
      </c>
      <c r="C6563" s="594" t="s">
        <v>322</v>
      </c>
      <c r="D6563" s="595" t="s">
        <v>411</v>
      </c>
      <c r="E6563" s="595" t="s">
        <v>411</v>
      </c>
      <c r="F6563" s="595" t="s">
        <v>411</v>
      </c>
      <c r="G6563" s="596" t="s">
        <v>2661</v>
      </c>
      <c r="H6563" s="597">
        <v>2995067000</v>
      </c>
    </row>
    <row r="6564" spans="1:8">
      <c r="A6564" s="594" t="s">
        <v>132</v>
      </c>
      <c r="B6564" s="594" t="s">
        <v>1339</v>
      </c>
      <c r="C6564" s="594" t="s">
        <v>322</v>
      </c>
      <c r="D6564" s="594" t="s">
        <v>2787</v>
      </c>
      <c r="E6564" s="595" t="s">
        <v>411</v>
      </c>
      <c r="F6564" s="595" t="s">
        <v>411</v>
      </c>
      <c r="G6564" s="596" t="s">
        <v>2788</v>
      </c>
      <c r="H6564" s="597">
        <v>2995067000</v>
      </c>
    </row>
    <row r="6565" spans="1:8">
      <c r="A6565" s="594" t="s">
        <v>132</v>
      </c>
      <c r="B6565" s="594" t="s">
        <v>1339</v>
      </c>
      <c r="C6565" s="594" t="s">
        <v>322</v>
      </c>
      <c r="D6565" s="594" t="s">
        <v>2787</v>
      </c>
      <c r="E6565" s="594" t="s">
        <v>142</v>
      </c>
      <c r="F6565" s="595" t="s">
        <v>411</v>
      </c>
      <c r="G6565" s="596" t="s">
        <v>143</v>
      </c>
      <c r="H6565" s="597">
        <v>833854400</v>
      </c>
    </row>
    <row r="6566" spans="1:8">
      <c r="A6566" s="594" t="s">
        <v>132</v>
      </c>
      <c r="B6566" s="594" t="s">
        <v>1339</v>
      </c>
      <c r="C6566" s="594" t="s">
        <v>322</v>
      </c>
      <c r="D6566" s="594" t="s">
        <v>2787</v>
      </c>
      <c r="E6566" s="594" t="s">
        <v>142</v>
      </c>
      <c r="F6566" s="594" t="s">
        <v>144</v>
      </c>
      <c r="G6566" s="596" t="s">
        <v>2664</v>
      </c>
      <c r="H6566" s="597">
        <v>130372200</v>
      </c>
    </row>
    <row r="6567" spans="1:8">
      <c r="A6567" s="594" t="s">
        <v>132</v>
      </c>
      <c r="B6567" s="594" t="s">
        <v>1339</v>
      </c>
      <c r="C6567" s="594" t="s">
        <v>322</v>
      </c>
      <c r="D6567" s="594" t="s">
        <v>2787</v>
      </c>
      <c r="E6567" s="594" t="s">
        <v>142</v>
      </c>
      <c r="F6567" s="594" t="s">
        <v>221</v>
      </c>
      <c r="G6567" s="596" t="s">
        <v>222</v>
      </c>
      <c r="H6567" s="597">
        <v>703482200</v>
      </c>
    </row>
    <row r="6568" spans="1:8">
      <c r="A6568" s="594" t="s">
        <v>132</v>
      </c>
      <c r="B6568" s="594" t="s">
        <v>1339</v>
      </c>
      <c r="C6568" s="594" t="s">
        <v>322</v>
      </c>
      <c r="D6568" s="594" t="s">
        <v>2787</v>
      </c>
      <c r="E6568" s="594" t="s">
        <v>148</v>
      </c>
      <c r="F6568" s="595" t="s">
        <v>411</v>
      </c>
      <c r="G6568" s="596" t="s">
        <v>149</v>
      </c>
      <c r="H6568" s="597">
        <v>484581300</v>
      </c>
    </row>
    <row r="6569" spans="1:8">
      <c r="A6569" s="594" t="s">
        <v>132</v>
      </c>
      <c r="B6569" s="594" t="s">
        <v>1339</v>
      </c>
      <c r="C6569" s="594" t="s">
        <v>322</v>
      </c>
      <c r="D6569" s="594" t="s">
        <v>2787</v>
      </c>
      <c r="E6569" s="594" t="s">
        <v>148</v>
      </c>
      <c r="F6569" s="594" t="s">
        <v>150</v>
      </c>
      <c r="G6569" s="596" t="s">
        <v>151</v>
      </c>
      <c r="H6569" s="597">
        <v>1614000</v>
      </c>
    </row>
    <row r="6570" spans="1:8">
      <c r="A6570" s="594" t="s">
        <v>132</v>
      </c>
      <c r="B6570" s="594" t="s">
        <v>1339</v>
      </c>
      <c r="C6570" s="594" t="s">
        <v>322</v>
      </c>
      <c r="D6570" s="594" t="s">
        <v>2787</v>
      </c>
      <c r="E6570" s="594" t="s">
        <v>148</v>
      </c>
      <c r="F6570" s="594" t="s">
        <v>624</v>
      </c>
      <c r="G6570" s="596" t="s">
        <v>2774</v>
      </c>
      <c r="H6570" s="597">
        <v>249461100</v>
      </c>
    </row>
    <row r="6571" spans="1:8">
      <c r="A6571" s="594" t="s">
        <v>132</v>
      </c>
      <c r="B6571" s="594" t="s">
        <v>1339</v>
      </c>
      <c r="C6571" s="594" t="s">
        <v>322</v>
      </c>
      <c r="D6571" s="594" t="s">
        <v>2787</v>
      </c>
      <c r="E6571" s="594" t="s">
        <v>148</v>
      </c>
      <c r="F6571" s="594" t="s">
        <v>212</v>
      </c>
      <c r="G6571" s="596" t="s">
        <v>213</v>
      </c>
      <c r="H6571" s="597">
        <v>208609800</v>
      </c>
    </row>
    <row r="6572" spans="1:8">
      <c r="A6572" s="594" t="s">
        <v>132</v>
      </c>
      <c r="B6572" s="594" t="s">
        <v>1339</v>
      </c>
      <c r="C6572" s="594" t="s">
        <v>322</v>
      </c>
      <c r="D6572" s="594" t="s">
        <v>2787</v>
      </c>
      <c r="E6572" s="594" t="s">
        <v>148</v>
      </c>
      <c r="F6572" s="594" t="s">
        <v>227</v>
      </c>
      <c r="G6572" s="596" t="s">
        <v>2669</v>
      </c>
      <c r="H6572" s="597">
        <v>24896400</v>
      </c>
    </row>
    <row r="6573" spans="1:8">
      <c r="A6573" s="594" t="s">
        <v>132</v>
      </c>
      <c r="B6573" s="594" t="s">
        <v>1339</v>
      </c>
      <c r="C6573" s="594" t="s">
        <v>322</v>
      </c>
      <c r="D6573" s="594" t="s">
        <v>2787</v>
      </c>
      <c r="E6573" s="594" t="s">
        <v>582</v>
      </c>
      <c r="F6573" s="595" t="s">
        <v>411</v>
      </c>
      <c r="G6573" s="596" t="s">
        <v>583</v>
      </c>
      <c r="H6573" s="597">
        <v>1440000</v>
      </c>
    </row>
    <row r="6574" spans="1:8">
      <c r="A6574" s="594" t="s">
        <v>132</v>
      </c>
      <c r="B6574" s="594" t="s">
        <v>1339</v>
      </c>
      <c r="C6574" s="594" t="s">
        <v>322</v>
      </c>
      <c r="D6574" s="594" t="s">
        <v>2787</v>
      </c>
      <c r="E6574" s="594" t="s">
        <v>582</v>
      </c>
      <c r="F6574" s="594" t="s">
        <v>586</v>
      </c>
      <c r="G6574" s="596" t="s">
        <v>2671</v>
      </c>
      <c r="H6574" s="597">
        <v>1440000</v>
      </c>
    </row>
    <row r="6575" spans="1:8">
      <c r="A6575" s="594" t="s">
        <v>132</v>
      </c>
      <c r="B6575" s="594" t="s">
        <v>1339</v>
      </c>
      <c r="C6575" s="594" t="s">
        <v>322</v>
      </c>
      <c r="D6575" s="594" t="s">
        <v>2787</v>
      </c>
      <c r="E6575" s="594" t="s">
        <v>152</v>
      </c>
      <c r="F6575" s="595" t="s">
        <v>411</v>
      </c>
      <c r="G6575" s="596" t="s">
        <v>153</v>
      </c>
      <c r="H6575" s="597">
        <v>208125000</v>
      </c>
    </row>
    <row r="6576" spans="1:8">
      <c r="A6576" s="594" t="s">
        <v>132</v>
      </c>
      <c r="B6576" s="594" t="s">
        <v>1339</v>
      </c>
      <c r="C6576" s="594" t="s">
        <v>322</v>
      </c>
      <c r="D6576" s="594" t="s">
        <v>2787</v>
      </c>
      <c r="E6576" s="594" t="s">
        <v>152</v>
      </c>
      <c r="F6576" s="594" t="s">
        <v>606</v>
      </c>
      <c r="G6576" s="596" t="s">
        <v>195</v>
      </c>
      <c r="H6576" s="597">
        <v>208125000</v>
      </c>
    </row>
    <row r="6577" spans="1:8">
      <c r="A6577" s="594" t="s">
        <v>132</v>
      </c>
      <c r="B6577" s="594" t="s">
        <v>1339</v>
      </c>
      <c r="C6577" s="594" t="s">
        <v>322</v>
      </c>
      <c r="D6577" s="594" t="s">
        <v>2787</v>
      </c>
      <c r="E6577" s="594" t="s">
        <v>156</v>
      </c>
      <c r="F6577" s="595" t="s">
        <v>411</v>
      </c>
      <c r="G6577" s="596" t="s">
        <v>514</v>
      </c>
      <c r="H6577" s="597">
        <v>28614600</v>
      </c>
    </row>
    <row r="6578" spans="1:8">
      <c r="A6578" s="594" t="s">
        <v>132</v>
      </c>
      <c r="B6578" s="594" t="s">
        <v>1339</v>
      </c>
      <c r="C6578" s="594" t="s">
        <v>322</v>
      </c>
      <c r="D6578" s="594" t="s">
        <v>2787</v>
      </c>
      <c r="E6578" s="594" t="s">
        <v>156</v>
      </c>
      <c r="F6578" s="594" t="s">
        <v>157</v>
      </c>
      <c r="G6578" s="596" t="s">
        <v>158</v>
      </c>
      <c r="H6578" s="597">
        <v>22146900</v>
      </c>
    </row>
    <row r="6579" spans="1:8">
      <c r="A6579" s="594" t="s">
        <v>132</v>
      </c>
      <c r="B6579" s="594" t="s">
        <v>1339</v>
      </c>
      <c r="C6579" s="594" t="s">
        <v>322</v>
      </c>
      <c r="D6579" s="594" t="s">
        <v>2787</v>
      </c>
      <c r="E6579" s="594" t="s">
        <v>156</v>
      </c>
      <c r="F6579" s="594" t="s">
        <v>159</v>
      </c>
      <c r="G6579" s="596" t="s">
        <v>160</v>
      </c>
      <c r="H6579" s="597">
        <v>3783300</v>
      </c>
    </row>
    <row r="6580" spans="1:8">
      <c r="A6580" s="594" t="s">
        <v>132</v>
      </c>
      <c r="B6580" s="594" t="s">
        <v>1339</v>
      </c>
      <c r="C6580" s="594" t="s">
        <v>322</v>
      </c>
      <c r="D6580" s="594" t="s">
        <v>2787</v>
      </c>
      <c r="E6580" s="594" t="s">
        <v>156</v>
      </c>
      <c r="F6580" s="594" t="s">
        <v>161</v>
      </c>
      <c r="G6580" s="596" t="s">
        <v>162</v>
      </c>
      <c r="H6580" s="597">
        <v>2280000</v>
      </c>
    </row>
    <row r="6581" spans="1:8">
      <c r="A6581" s="594" t="s">
        <v>132</v>
      </c>
      <c r="B6581" s="594" t="s">
        <v>1339</v>
      </c>
      <c r="C6581" s="594" t="s">
        <v>322</v>
      </c>
      <c r="D6581" s="594" t="s">
        <v>2787</v>
      </c>
      <c r="E6581" s="594" t="s">
        <v>156</v>
      </c>
      <c r="F6581" s="594" t="s">
        <v>1</v>
      </c>
      <c r="G6581" s="596" t="s">
        <v>2</v>
      </c>
      <c r="H6581" s="597">
        <v>404400</v>
      </c>
    </row>
    <row r="6582" spans="1:8">
      <c r="A6582" s="594" t="s">
        <v>132</v>
      </c>
      <c r="B6582" s="594" t="s">
        <v>1339</v>
      </c>
      <c r="C6582" s="594" t="s">
        <v>322</v>
      </c>
      <c r="D6582" s="594" t="s">
        <v>2787</v>
      </c>
      <c r="E6582" s="594" t="s">
        <v>163</v>
      </c>
      <c r="F6582" s="595" t="s">
        <v>411</v>
      </c>
      <c r="G6582" s="596" t="s">
        <v>164</v>
      </c>
      <c r="H6582" s="597">
        <v>78690000</v>
      </c>
    </row>
    <row r="6583" spans="1:8">
      <c r="A6583" s="594" t="s">
        <v>132</v>
      </c>
      <c r="B6583" s="594" t="s">
        <v>1339</v>
      </c>
      <c r="C6583" s="594" t="s">
        <v>322</v>
      </c>
      <c r="D6583" s="594" t="s">
        <v>2787</v>
      </c>
      <c r="E6583" s="594" t="s">
        <v>163</v>
      </c>
      <c r="F6583" s="594" t="s">
        <v>165</v>
      </c>
      <c r="G6583" s="596" t="s">
        <v>195</v>
      </c>
      <c r="H6583" s="597">
        <v>78690000</v>
      </c>
    </row>
    <row r="6584" spans="1:8">
      <c r="A6584" s="594" t="s">
        <v>132</v>
      </c>
      <c r="B6584" s="594" t="s">
        <v>1339</v>
      </c>
      <c r="C6584" s="594" t="s">
        <v>322</v>
      </c>
      <c r="D6584" s="594" t="s">
        <v>2787</v>
      </c>
      <c r="E6584" s="594" t="s">
        <v>167</v>
      </c>
      <c r="F6584" s="595" t="s">
        <v>411</v>
      </c>
      <c r="G6584" s="596" t="s">
        <v>168</v>
      </c>
      <c r="H6584" s="597">
        <v>74283900</v>
      </c>
    </row>
    <row r="6585" spans="1:8">
      <c r="A6585" s="594" t="s">
        <v>132</v>
      </c>
      <c r="B6585" s="594" t="s">
        <v>1339</v>
      </c>
      <c r="C6585" s="594" t="s">
        <v>322</v>
      </c>
      <c r="D6585" s="594" t="s">
        <v>2787</v>
      </c>
      <c r="E6585" s="594" t="s">
        <v>167</v>
      </c>
      <c r="F6585" s="594" t="s">
        <v>228</v>
      </c>
      <c r="G6585" s="596" t="s">
        <v>2673</v>
      </c>
      <c r="H6585" s="597">
        <v>18035000</v>
      </c>
    </row>
    <row r="6586" spans="1:8">
      <c r="A6586" s="594" t="s">
        <v>132</v>
      </c>
      <c r="B6586" s="594" t="s">
        <v>1339</v>
      </c>
      <c r="C6586" s="594" t="s">
        <v>322</v>
      </c>
      <c r="D6586" s="594" t="s">
        <v>2787</v>
      </c>
      <c r="E6586" s="594" t="s">
        <v>167</v>
      </c>
      <c r="F6586" s="594" t="s">
        <v>169</v>
      </c>
      <c r="G6586" s="596" t="s">
        <v>2674</v>
      </c>
      <c r="H6586" s="597">
        <v>2362900</v>
      </c>
    </row>
    <row r="6587" spans="1:8">
      <c r="A6587" s="594" t="s">
        <v>132</v>
      </c>
      <c r="B6587" s="594" t="s">
        <v>1339</v>
      </c>
      <c r="C6587" s="594" t="s">
        <v>322</v>
      </c>
      <c r="D6587" s="594" t="s">
        <v>2787</v>
      </c>
      <c r="E6587" s="594" t="s">
        <v>167</v>
      </c>
      <c r="F6587" s="594" t="s">
        <v>230</v>
      </c>
      <c r="G6587" s="596" t="s">
        <v>2675</v>
      </c>
      <c r="H6587" s="597">
        <v>47932000</v>
      </c>
    </row>
    <row r="6588" spans="1:8">
      <c r="A6588" s="594" t="s">
        <v>132</v>
      </c>
      <c r="B6588" s="594" t="s">
        <v>1339</v>
      </c>
      <c r="C6588" s="594" t="s">
        <v>322</v>
      </c>
      <c r="D6588" s="594" t="s">
        <v>2787</v>
      </c>
      <c r="E6588" s="594" t="s">
        <v>167</v>
      </c>
      <c r="F6588" s="594" t="s">
        <v>214</v>
      </c>
      <c r="G6588" s="596" t="s">
        <v>2676</v>
      </c>
      <c r="H6588" s="597">
        <v>1860000</v>
      </c>
    </row>
    <row r="6589" spans="1:8">
      <c r="A6589" s="594" t="s">
        <v>132</v>
      </c>
      <c r="B6589" s="594" t="s">
        <v>1339</v>
      </c>
      <c r="C6589" s="594" t="s">
        <v>322</v>
      </c>
      <c r="D6589" s="594" t="s">
        <v>2787</v>
      </c>
      <c r="E6589" s="594" t="s">
        <v>167</v>
      </c>
      <c r="F6589" s="594" t="s">
        <v>232</v>
      </c>
      <c r="G6589" s="596" t="s">
        <v>195</v>
      </c>
      <c r="H6589" s="597">
        <v>4094000</v>
      </c>
    </row>
    <row r="6590" spans="1:8">
      <c r="A6590" s="594" t="s">
        <v>132</v>
      </c>
      <c r="B6590" s="594" t="s">
        <v>1339</v>
      </c>
      <c r="C6590" s="594" t="s">
        <v>322</v>
      </c>
      <c r="D6590" s="594" t="s">
        <v>2787</v>
      </c>
      <c r="E6590" s="594" t="s">
        <v>171</v>
      </c>
      <c r="F6590" s="595" t="s">
        <v>411</v>
      </c>
      <c r="G6590" s="596" t="s">
        <v>2677</v>
      </c>
      <c r="H6590" s="597">
        <v>201535000</v>
      </c>
    </row>
    <row r="6591" spans="1:8">
      <c r="A6591" s="594" t="s">
        <v>132</v>
      </c>
      <c r="B6591" s="594" t="s">
        <v>1339</v>
      </c>
      <c r="C6591" s="594" t="s">
        <v>322</v>
      </c>
      <c r="D6591" s="594" t="s">
        <v>2787</v>
      </c>
      <c r="E6591" s="594" t="s">
        <v>171</v>
      </c>
      <c r="F6591" s="594" t="s">
        <v>173</v>
      </c>
      <c r="G6591" s="596" t="s">
        <v>174</v>
      </c>
      <c r="H6591" s="597">
        <v>50944000</v>
      </c>
    </row>
    <row r="6592" spans="1:8">
      <c r="A6592" s="594" t="s">
        <v>132</v>
      </c>
      <c r="B6592" s="594" t="s">
        <v>1339</v>
      </c>
      <c r="C6592" s="594" t="s">
        <v>322</v>
      </c>
      <c r="D6592" s="594" t="s">
        <v>2787</v>
      </c>
      <c r="E6592" s="594" t="s">
        <v>171</v>
      </c>
      <c r="F6592" s="594" t="s">
        <v>216</v>
      </c>
      <c r="G6592" s="596" t="s">
        <v>217</v>
      </c>
      <c r="H6592" s="597">
        <v>51320000</v>
      </c>
    </row>
    <row r="6593" spans="1:8">
      <c r="A6593" s="594" t="s">
        <v>132</v>
      </c>
      <c r="B6593" s="594" t="s">
        <v>1339</v>
      </c>
      <c r="C6593" s="594" t="s">
        <v>322</v>
      </c>
      <c r="D6593" s="594" t="s">
        <v>2787</v>
      </c>
      <c r="E6593" s="594" t="s">
        <v>171</v>
      </c>
      <c r="F6593" s="594" t="s">
        <v>5</v>
      </c>
      <c r="G6593" s="596" t="s">
        <v>2678</v>
      </c>
      <c r="H6593" s="597">
        <v>8400000</v>
      </c>
    </row>
    <row r="6594" spans="1:8">
      <c r="A6594" s="594" t="s">
        <v>132</v>
      </c>
      <c r="B6594" s="594" t="s">
        <v>1339</v>
      </c>
      <c r="C6594" s="594" t="s">
        <v>322</v>
      </c>
      <c r="D6594" s="594" t="s">
        <v>2787</v>
      </c>
      <c r="E6594" s="594" t="s">
        <v>171</v>
      </c>
      <c r="F6594" s="594" t="s">
        <v>175</v>
      </c>
      <c r="G6594" s="596" t="s">
        <v>176</v>
      </c>
      <c r="H6594" s="597">
        <v>90871000</v>
      </c>
    </row>
    <row r="6595" spans="1:8">
      <c r="A6595" s="594" t="s">
        <v>132</v>
      </c>
      <c r="B6595" s="594" t="s">
        <v>1339</v>
      </c>
      <c r="C6595" s="594" t="s">
        <v>322</v>
      </c>
      <c r="D6595" s="594" t="s">
        <v>2787</v>
      </c>
      <c r="E6595" s="594" t="s">
        <v>177</v>
      </c>
      <c r="F6595" s="595" t="s">
        <v>411</v>
      </c>
      <c r="G6595" s="596" t="s">
        <v>178</v>
      </c>
      <c r="H6595" s="597">
        <v>39134800</v>
      </c>
    </row>
    <row r="6596" spans="1:8">
      <c r="A6596" s="594" t="s">
        <v>132</v>
      </c>
      <c r="B6596" s="594" t="s">
        <v>1339</v>
      </c>
      <c r="C6596" s="594" t="s">
        <v>322</v>
      </c>
      <c r="D6596" s="594" t="s">
        <v>2787</v>
      </c>
      <c r="E6596" s="594" t="s">
        <v>177</v>
      </c>
      <c r="F6596" s="594" t="s">
        <v>179</v>
      </c>
      <c r="G6596" s="596" t="s">
        <v>2679</v>
      </c>
      <c r="H6596" s="597">
        <v>4520800</v>
      </c>
    </row>
    <row r="6597" spans="1:8">
      <c r="A6597" s="594" t="s">
        <v>132</v>
      </c>
      <c r="B6597" s="594" t="s">
        <v>1339</v>
      </c>
      <c r="C6597" s="594" t="s">
        <v>322</v>
      </c>
      <c r="D6597" s="594" t="s">
        <v>2787</v>
      </c>
      <c r="E6597" s="594" t="s">
        <v>177</v>
      </c>
      <c r="F6597" s="594" t="s">
        <v>181</v>
      </c>
      <c r="G6597" s="596" t="s">
        <v>182</v>
      </c>
      <c r="H6597" s="597">
        <v>9434300</v>
      </c>
    </row>
    <row r="6598" spans="1:8">
      <c r="A6598" s="594" t="s">
        <v>132</v>
      </c>
      <c r="B6598" s="594" t="s">
        <v>1339</v>
      </c>
      <c r="C6598" s="594" t="s">
        <v>322</v>
      </c>
      <c r="D6598" s="594" t="s">
        <v>2787</v>
      </c>
      <c r="E6598" s="594" t="s">
        <v>177</v>
      </c>
      <c r="F6598" s="594" t="s">
        <v>1290</v>
      </c>
      <c r="G6598" s="596" t="s">
        <v>2721</v>
      </c>
      <c r="H6598" s="597">
        <v>3685000</v>
      </c>
    </row>
    <row r="6599" spans="1:8">
      <c r="A6599" s="594" t="s">
        <v>132</v>
      </c>
      <c r="B6599" s="594" t="s">
        <v>1339</v>
      </c>
      <c r="C6599" s="594" t="s">
        <v>322</v>
      </c>
      <c r="D6599" s="594" t="s">
        <v>2787</v>
      </c>
      <c r="E6599" s="594" t="s">
        <v>177</v>
      </c>
      <c r="F6599" s="594" t="s">
        <v>441</v>
      </c>
      <c r="G6599" s="596" t="s">
        <v>2728</v>
      </c>
      <c r="H6599" s="597">
        <v>1206000</v>
      </c>
    </row>
    <row r="6600" spans="1:8">
      <c r="A6600" s="594" t="s">
        <v>132</v>
      </c>
      <c r="B6600" s="594" t="s">
        <v>1339</v>
      </c>
      <c r="C6600" s="594" t="s">
        <v>322</v>
      </c>
      <c r="D6600" s="594" t="s">
        <v>2787</v>
      </c>
      <c r="E6600" s="594" t="s">
        <v>177</v>
      </c>
      <c r="F6600" s="594" t="s">
        <v>1297</v>
      </c>
      <c r="G6600" s="596" t="s">
        <v>2680</v>
      </c>
      <c r="H6600" s="597">
        <v>10088700</v>
      </c>
    </row>
    <row r="6601" spans="1:8">
      <c r="A6601" s="594" t="s">
        <v>132</v>
      </c>
      <c r="B6601" s="594" t="s">
        <v>1339</v>
      </c>
      <c r="C6601" s="594" t="s">
        <v>322</v>
      </c>
      <c r="D6601" s="594" t="s">
        <v>2787</v>
      </c>
      <c r="E6601" s="594" t="s">
        <v>177</v>
      </c>
      <c r="F6601" s="594" t="s">
        <v>237</v>
      </c>
      <c r="G6601" s="596" t="s">
        <v>2681</v>
      </c>
      <c r="H6601" s="597">
        <v>10200000</v>
      </c>
    </row>
    <row r="6602" spans="1:8">
      <c r="A6602" s="594" t="s">
        <v>132</v>
      </c>
      <c r="B6602" s="594" t="s">
        <v>1339</v>
      </c>
      <c r="C6602" s="594" t="s">
        <v>322</v>
      </c>
      <c r="D6602" s="594" t="s">
        <v>2787</v>
      </c>
      <c r="E6602" s="594" t="s">
        <v>240</v>
      </c>
      <c r="F6602" s="595" t="s">
        <v>411</v>
      </c>
      <c r="G6602" s="596" t="s">
        <v>241</v>
      </c>
      <c r="H6602" s="597">
        <v>202309000</v>
      </c>
    </row>
    <row r="6603" spans="1:8">
      <c r="A6603" s="594" t="s">
        <v>132</v>
      </c>
      <c r="B6603" s="594" t="s">
        <v>1339</v>
      </c>
      <c r="C6603" s="594" t="s">
        <v>322</v>
      </c>
      <c r="D6603" s="594" t="s">
        <v>2787</v>
      </c>
      <c r="E6603" s="594" t="s">
        <v>240</v>
      </c>
      <c r="F6603" s="594" t="s">
        <v>242</v>
      </c>
      <c r="G6603" s="596" t="s">
        <v>243</v>
      </c>
      <c r="H6603" s="597">
        <v>19300000</v>
      </c>
    </row>
    <row r="6604" spans="1:8">
      <c r="A6604" s="594" t="s">
        <v>132</v>
      </c>
      <c r="B6604" s="594" t="s">
        <v>1339</v>
      </c>
      <c r="C6604" s="594" t="s">
        <v>322</v>
      </c>
      <c r="D6604" s="594" t="s">
        <v>2787</v>
      </c>
      <c r="E6604" s="594" t="s">
        <v>240</v>
      </c>
      <c r="F6604" s="594" t="s">
        <v>1268</v>
      </c>
      <c r="G6604" s="596" t="s">
        <v>1267</v>
      </c>
      <c r="H6604" s="597">
        <v>16000000</v>
      </c>
    </row>
    <row r="6605" spans="1:8">
      <c r="A6605" s="594" t="s">
        <v>132</v>
      </c>
      <c r="B6605" s="594" t="s">
        <v>1339</v>
      </c>
      <c r="C6605" s="594" t="s">
        <v>322</v>
      </c>
      <c r="D6605" s="594" t="s">
        <v>2787</v>
      </c>
      <c r="E6605" s="594" t="s">
        <v>240</v>
      </c>
      <c r="F6605" s="594" t="s">
        <v>731</v>
      </c>
      <c r="G6605" s="596" t="s">
        <v>732</v>
      </c>
      <c r="H6605" s="597">
        <v>10725000</v>
      </c>
    </row>
    <row r="6606" spans="1:8">
      <c r="A6606" s="594" t="s">
        <v>132</v>
      </c>
      <c r="B6606" s="594" t="s">
        <v>1339</v>
      </c>
      <c r="C6606" s="594" t="s">
        <v>322</v>
      </c>
      <c r="D6606" s="594" t="s">
        <v>2787</v>
      </c>
      <c r="E6606" s="594" t="s">
        <v>240</v>
      </c>
      <c r="F6606" s="594" t="s">
        <v>733</v>
      </c>
      <c r="G6606" s="596" t="s">
        <v>734</v>
      </c>
      <c r="H6606" s="597">
        <v>124344000</v>
      </c>
    </row>
    <row r="6607" spans="1:8">
      <c r="A6607" s="594" t="s">
        <v>132</v>
      </c>
      <c r="B6607" s="594" t="s">
        <v>1339</v>
      </c>
      <c r="C6607" s="594" t="s">
        <v>322</v>
      </c>
      <c r="D6607" s="594" t="s">
        <v>2787</v>
      </c>
      <c r="E6607" s="594" t="s">
        <v>240</v>
      </c>
      <c r="F6607" s="594" t="s">
        <v>735</v>
      </c>
      <c r="G6607" s="596" t="s">
        <v>193</v>
      </c>
      <c r="H6607" s="597">
        <v>31940000</v>
      </c>
    </row>
    <row r="6608" spans="1:8">
      <c r="A6608" s="594" t="s">
        <v>132</v>
      </c>
      <c r="B6608" s="594" t="s">
        <v>1339</v>
      </c>
      <c r="C6608" s="594" t="s">
        <v>322</v>
      </c>
      <c r="D6608" s="594" t="s">
        <v>2787</v>
      </c>
      <c r="E6608" s="594" t="s">
        <v>183</v>
      </c>
      <c r="F6608" s="595" t="s">
        <v>411</v>
      </c>
      <c r="G6608" s="596" t="s">
        <v>184</v>
      </c>
      <c r="H6608" s="597">
        <v>111944000</v>
      </c>
    </row>
    <row r="6609" spans="1:8">
      <c r="A6609" s="594" t="s">
        <v>132</v>
      </c>
      <c r="B6609" s="594" t="s">
        <v>1339</v>
      </c>
      <c r="C6609" s="594" t="s">
        <v>322</v>
      </c>
      <c r="D6609" s="594" t="s">
        <v>2787</v>
      </c>
      <c r="E6609" s="594" t="s">
        <v>183</v>
      </c>
      <c r="F6609" s="594" t="s">
        <v>587</v>
      </c>
      <c r="G6609" s="596" t="s">
        <v>588</v>
      </c>
      <c r="H6609" s="597">
        <v>8744000</v>
      </c>
    </row>
    <row r="6610" spans="1:8">
      <c r="A6610" s="594" t="s">
        <v>132</v>
      </c>
      <c r="B6610" s="594" t="s">
        <v>1339</v>
      </c>
      <c r="C6610" s="594" t="s">
        <v>322</v>
      </c>
      <c r="D6610" s="594" t="s">
        <v>2787</v>
      </c>
      <c r="E6610" s="594" t="s">
        <v>183</v>
      </c>
      <c r="F6610" s="594" t="s">
        <v>736</v>
      </c>
      <c r="G6610" s="596" t="s">
        <v>737</v>
      </c>
      <c r="H6610" s="597">
        <v>41900000</v>
      </c>
    </row>
    <row r="6611" spans="1:8">
      <c r="A6611" s="594" t="s">
        <v>132</v>
      </c>
      <c r="B6611" s="594" t="s">
        <v>1339</v>
      </c>
      <c r="C6611" s="594" t="s">
        <v>322</v>
      </c>
      <c r="D6611" s="594" t="s">
        <v>2787</v>
      </c>
      <c r="E6611" s="594" t="s">
        <v>183</v>
      </c>
      <c r="F6611" s="594" t="s">
        <v>185</v>
      </c>
      <c r="G6611" s="596" t="s">
        <v>186</v>
      </c>
      <c r="H6611" s="597">
        <v>11800000</v>
      </c>
    </row>
    <row r="6612" spans="1:8">
      <c r="A6612" s="594" t="s">
        <v>132</v>
      </c>
      <c r="B6612" s="594" t="s">
        <v>1339</v>
      </c>
      <c r="C6612" s="594" t="s">
        <v>322</v>
      </c>
      <c r="D6612" s="594" t="s">
        <v>2787</v>
      </c>
      <c r="E6612" s="594" t="s">
        <v>183</v>
      </c>
      <c r="F6612" s="594" t="s">
        <v>187</v>
      </c>
      <c r="G6612" s="596" t="s">
        <v>2683</v>
      </c>
      <c r="H6612" s="597">
        <v>49500000</v>
      </c>
    </row>
    <row r="6613" spans="1:8">
      <c r="A6613" s="594" t="s">
        <v>132</v>
      </c>
      <c r="B6613" s="594" t="s">
        <v>1339</v>
      </c>
      <c r="C6613" s="594" t="s">
        <v>322</v>
      </c>
      <c r="D6613" s="594" t="s">
        <v>2787</v>
      </c>
      <c r="E6613" s="594" t="s">
        <v>738</v>
      </c>
      <c r="F6613" s="595" t="s">
        <v>411</v>
      </c>
      <c r="G6613" s="596" t="s">
        <v>739</v>
      </c>
      <c r="H6613" s="597">
        <v>3000000</v>
      </c>
    </row>
    <row r="6614" spans="1:8">
      <c r="A6614" s="594" t="s">
        <v>132</v>
      </c>
      <c r="B6614" s="594" t="s">
        <v>1339</v>
      </c>
      <c r="C6614" s="594" t="s">
        <v>322</v>
      </c>
      <c r="D6614" s="594" t="s">
        <v>2787</v>
      </c>
      <c r="E6614" s="594" t="s">
        <v>738</v>
      </c>
      <c r="F6614" s="594" t="s">
        <v>296</v>
      </c>
      <c r="G6614" s="596" t="s">
        <v>297</v>
      </c>
      <c r="H6614" s="597">
        <v>3000000</v>
      </c>
    </row>
    <row r="6615" spans="1:8">
      <c r="A6615" s="594" t="s">
        <v>132</v>
      </c>
      <c r="B6615" s="594" t="s">
        <v>1339</v>
      </c>
      <c r="C6615" s="594" t="s">
        <v>322</v>
      </c>
      <c r="D6615" s="594" t="s">
        <v>2787</v>
      </c>
      <c r="E6615" s="594" t="s">
        <v>744</v>
      </c>
      <c r="F6615" s="595" t="s">
        <v>411</v>
      </c>
      <c r="G6615" s="596" t="s">
        <v>2686</v>
      </c>
      <c r="H6615" s="597">
        <v>19047000</v>
      </c>
    </row>
    <row r="6616" spans="1:8">
      <c r="A6616" s="594" t="s">
        <v>132</v>
      </c>
      <c r="B6616" s="594" t="s">
        <v>1339</v>
      </c>
      <c r="C6616" s="594" t="s">
        <v>322</v>
      </c>
      <c r="D6616" s="594" t="s">
        <v>2787</v>
      </c>
      <c r="E6616" s="594" t="s">
        <v>744</v>
      </c>
      <c r="F6616" s="594" t="s">
        <v>1061</v>
      </c>
      <c r="G6616" s="596" t="s">
        <v>2729</v>
      </c>
      <c r="H6616" s="597">
        <v>16647000</v>
      </c>
    </row>
    <row r="6617" spans="1:8">
      <c r="A6617" s="594" t="s">
        <v>132</v>
      </c>
      <c r="B6617" s="594" t="s">
        <v>1339</v>
      </c>
      <c r="C6617" s="594" t="s">
        <v>322</v>
      </c>
      <c r="D6617" s="594" t="s">
        <v>2787</v>
      </c>
      <c r="E6617" s="594" t="s">
        <v>744</v>
      </c>
      <c r="F6617" s="594" t="s">
        <v>572</v>
      </c>
      <c r="G6617" s="596" t="s">
        <v>2689</v>
      </c>
      <c r="H6617" s="597">
        <v>2400000</v>
      </c>
    </row>
    <row r="6618" spans="1:8">
      <c r="A6618" s="594" t="s">
        <v>132</v>
      </c>
      <c r="B6618" s="594" t="s">
        <v>1339</v>
      </c>
      <c r="C6618" s="594" t="s">
        <v>322</v>
      </c>
      <c r="D6618" s="594" t="s">
        <v>2787</v>
      </c>
      <c r="E6618" s="594" t="s">
        <v>2692</v>
      </c>
      <c r="F6618" s="595" t="s">
        <v>411</v>
      </c>
      <c r="G6618" s="596" t="s">
        <v>2693</v>
      </c>
      <c r="H6618" s="597">
        <v>135258000</v>
      </c>
    </row>
    <row r="6619" spans="1:8">
      <c r="A6619" s="594" t="s">
        <v>132</v>
      </c>
      <c r="B6619" s="594" t="s">
        <v>1339</v>
      </c>
      <c r="C6619" s="594" t="s">
        <v>322</v>
      </c>
      <c r="D6619" s="594" t="s">
        <v>2787</v>
      </c>
      <c r="E6619" s="594" t="s">
        <v>2692</v>
      </c>
      <c r="F6619" s="594" t="s">
        <v>2694</v>
      </c>
      <c r="G6619" s="596" t="s">
        <v>2689</v>
      </c>
      <c r="H6619" s="597">
        <v>19600000</v>
      </c>
    </row>
    <row r="6620" spans="1:8">
      <c r="A6620" s="594" t="s">
        <v>132</v>
      </c>
      <c r="B6620" s="594" t="s">
        <v>1339</v>
      </c>
      <c r="C6620" s="594" t="s">
        <v>322</v>
      </c>
      <c r="D6620" s="594" t="s">
        <v>2787</v>
      </c>
      <c r="E6620" s="594" t="s">
        <v>2692</v>
      </c>
      <c r="F6620" s="594" t="s">
        <v>2730</v>
      </c>
      <c r="G6620" s="596" t="s">
        <v>2731</v>
      </c>
      <c r="H6620" s="597">
        <v>115658000</v>
      </c>
    </row>
    <row r="6621" spans="1:8">
      <c r="A6621" s="594" t="s">
        <v>132</v>
      </c>
      <c r="B6621" s="594" t="s">
        <v>1339</v>
      </c>
      <c r="C6621" s="594" t="s">
        <v>322</v>
      </c>
      <c r="D6621" s="594" t="s">
        <v>2787</v>
      </c>
      <c r="E6621" s="594" t="s">
        <v>189</v>
      </c>
      <c r="F6621" s="595" t="s">
        <v>411</v>
      </c>
      <c r="G6621" s="596" t="s">
        <v>190</v>
      </c>
      <c r="H6621" s="597">
        <v>73650000</v>
      </c>
    </row>
    <row r="6622" spans="1:8">
      <c r="A6622" s="594" t="s">
        <v>132</v>
      </c>
      <c r="B6622" s="594" t="s">
        <v>1339</v>
      </c>
      <c r="C6622" s="594" t="s">
        <v>322</v>
      </c>
      <c r="D6622" s="594" t="s">
        <v>2787</v>
      </c>
      <c r="E6622" s="594" t="s">
        <v>189</v>
      </c>
      <c r="F6622" s="594" t="s">
        <v>37</v>
      </c>
      <c r="G6622" s="596" t="s">
        <v>2696</v>
      </c>
      <c r="H6622" s="597">
        <v>55650000</v>
      </c>
    </row>
    <row r="6623" spans="1:8">
      <c r="A6623" s="594" t="s">
        <v>132</v>
      </c>
      <c r="B6623" s="594" t="s">
        <v>1339</v>
      </c>
      <c r="C6623" s="594" t="s">
        <v>322</v>
      </c>
      <c r="D6623" s="594" t="s">
        <v>2787</v>
      </c>
      <c r="E6623" s="594" t="s">
        <v>189</v>
      </c>
      <c r="F6623" s="594" t="s">
        <v>192</v>
      </c>
      <c r="G6623" s="596" t="s">
        <v>195</v>
      </c>
      <c r="H6623" s="597">
        <v>18000000</v>
      </c>
    </row>
    <row r="6624" spans="1:8">
      <c r="A6624" s="594" t="s">
        <v>132</v>
      </c>
      <c r="B6624" s="594" t="s">
        <v>1339</v>
      </c>
      <c r="C6624" s="594" t="s">
        <v>322</v>
      </c>
      <c r="D6624" s="594" t="s">
        <v>2787</v>
      </c>
      <c r="E6624" s="594" t="s">
        <v>2697</v>
      </c>
      <c r="F6624" s="595" t="s">
        <v>411</v>
      </c>
      <c r="G6624" s="596" t="s">
        <v>2698</v>
      </c>
      <c r="H6624" s="597">
        <v>5000000</v>
      </c>
    </row>
    <row r="6625" spans="1:8">
      <c r="A6625" s="594" t="s">
        <v>132</v>
      </c>
      <c r="B6625" s="594" t="s">
        <v>1339</v>
      </c>
      <c r="C6625" s="594" t="s">
        <v>322</v>
      </c>
      <c r="D6625" s="594" t="s">
        <v>2787</v>
      </c>
      <c r="E6625" s="594" t="s">
        <v>2697</v>
      </c>
      <c r="F6625" s="594" t="s">
        <v>2699</v>
      </c>
      <c r="G6625" s="596" t="s">
        <v>2700</v>
      </c>
      <c r="H6625" s="597">
        <v>5000000</v>
      </c>
    </row>
    <row r="6626" spans="1:8">
      <c r="A6626" s="594" t="s">
        <v>132</v>
      </c>
      <c r="B6626" s="594" t="s">
        <v>1339</v>
      </c>
      <c r="C6626" s="594" t="s">
        <v>322</v>
      </c>
      <c r="D6626" s="594" t="s">
        <v>2787</v>
      </c>
      <c r="E6626" s="594" t="s">
        <v>194</v>
      </c>
      <c r="F6626" s="595" t="s">
        <v>411</v>
      </c>
      <c r="G6626" s="596" t="s">
        <v>195</v>
      </c>
      <c r="H6626" s="597">
        <v>431793000</v>
      </c>
    </row>
    <row r="6627" spans="1:8">
      <c r="A6627" s="594" t="s">
        <v>132</v>
      </c>
      <c r="B6627" s="594" t="s">
        <v>1339</v>
      </c>
      <c r="C6627" s="594" t="s">
        <v>322</v>
      </c>
      <c r="D6627" s="594" t="s">
        <v>2787</v>
      </c>
      <c r="E6627" s="594" t="s">
        <v>194</v>
      </c>
      <c r="F6627" s="594" t="s">
        <v>198</v>
      </c>
      <c r="G6627" s="596" t="s">
        <v>199</v>
      </c>
      <c r="H6627" s="597">
        <v>78213000</v>
      </c>
    </row>
    <row r="6628" spans="1:8">
      <c r="A6628" s="594" t="s">
        <v>132</v>
      </c>
      <c r="B6628" s="594" t="s">
        <v>1339</v>
      </c>
      <c r="C6628" s="594" t="s">
        <v>322</v>
      </c>
      <c r="D6628" s="594" t="s">
        <v>2787</v>
      </c>
      <c r="E6628" s="594" t="s">
        <v>194</v>
      </c>
      <c r="F6628" s="594" t="s">
        <v>200</v>
      </c>
      <c r="G6628" s="596" t="s">
        <v>201</v>
      </c>
      <c r="H6628" s="597">
        <v>353580000</v>
      </c>
    </row>
    <row r="6629" spans="1:8">
      <c r="A6629" s="594" t="s">
        <v>132</v>
      </c>
      <c r="B6629" s="594" t="s">
        <v>1339</v>
      </c>
      <c r="C6629" s="594" t="s">
        <v>322</v>
      </c>
      <c r="D6629" s="594" t="s">
        <v>2787</v>
      </c>
      <c r="E6629" s="594" t="s">
        <v>573</v>
      </c>
      <c r="F6629" s="595" t="s">
        <v>411</v>
      </c>
      <c r="G6629" s="596" t="s">
        <v>2703</v>
      </c>
      <c r="H6629" s="597">
        <v>2500000</v>
      </c>
    </row>
    <row r="6630" spans="1:8">
      <c r="A6630" s="594" t="s">
        <v>132</v>
      </c>
      <c r="B6630" s="594" t="s">
        <v>1339</v>
      </c>
      <c r="C6630" s="594" t="s">
        <v>322</v>
      </c>
      <c r="D6630" s="594" t="s">
        <v>2787</v>
      </c>
      <c r="E6630" s="594" t="s">
        <v>573</v>
      </c>
      <c r="F6630" s="594" t="s">
        <v>574</v>
      </c>
      <c r="G6630" s="596" t="s">
        <v>2704</v>
      </c>
      <c r="H6630" s="597">
        <v>2500000</v>
      </c>
    </row>
    <row r="6631" spans="1:8">
      <c r="A6631" s="594" t="s">
        <v>132</v>
      </c>
      <c r="B6631" s="594" t="s">
        <v>1339</v>
      </c>
      <c r="C6631" s="594" t="s">
        <v>322</v>
      </c>
      <c r="D6631" s="594" t="s">
        <v>2787</v>
      </c>
      <c r="E6631" s="594" t="s">
        <v>550</v>
      </c>
      <c r="F6631" s="595" t="s">
        <v>411</v>
      </c>
      <c r="G6631" s="596" t="s">
        <v>2705</v>
      </c>
      <c r="H6631" s="597">
        <v>41930000</v>
      </c>
    </row>
    <row r="6632" spans="1:8">
      <c r="A6632" s="594" t="s">
        <v>132</v>
      </c>
      <c r="B6632" s="594" t="s">
        <v>1339</v>
      </c>
      <c r="C6632" s="594" t="s">
        <v>322</v>
      </c>
      <c r="D6632" s="594" t="s">
        <v>2787</v>
      </c>
      <c r="E6632" s="594" t="s">
        <v>550</v>
      </c>
      <c r="F6632" s="594" t="s">
        <v>2706</v>
      </c>
      <c r="G6632" s="596" t="s">
        <v>72</v>
      </c>
      <c r="H6632" s="597">
        <v>41930000</v>
      </c>
    </row>
    <row r="6633" spans="1:8">
      <c r="A6633" s="594" t="s">
        <v>132</v>
      </c>
      <c r="B6633" s="594" t="s">
        <v>1339</v>
      </c>
      <c r="C6633" s="594" t="s">
        <v>322</v>
      </c>
      <c r="D6633" s="594" t="s">
        <v>2787</v>
      </c>
      <c r="E6633" s="594" t="s">
        <v>498</v>
      </c>
      <c r="F6633" s="595" t="s">
        <v>411</v>
      </c>
      <c r="G6633" s="596" t="s">
        <v>499</v>
      </c>
      <c r="H6633" s="597">
        <v>18377000</v>
      </c>
    </row>
    <row r="6634" spans="1:8">
      <c r="A6634" s="594" t="s">
        <v>132</v>
      </c>
      <c r="B6634" s="594" t="s">
        <v>1339</v>
      </c>
      <c r="C6634" s="594" t="s">
        <v>322</v>
      </c>
      <c r="D6634" s="594" t="s">
        <v>2787</v>
      </c>
      <c r="E6634" s="594" t="s">
        <v>498</v>
      </c>
      <c r="F6634" s="594" t="s">
        <v>1299</v>
      </c>
      <c r="G6634" s="596" t="s">
        <v>197</v>
      </c>
      <c r="H6634" s="597">
        <v>18377000</v>
      </c>
    </row>
    <row r="6635" spans="1:8">
      <c r="A6635" s="594" t="s">
        <v>132</v>
      </c>
      <c r="B6635" s="594" t="s">
        <v>1338</v>
      </c>
      <c r="C6635" s="595" t="s">
        <v>411</v>
      </c>
      <c r="D6635" s="595" t="s">
        <v>411</v>
      </c>
      <c r="E6635" s="595" t="s">
        <v>411</v>
      </c>
      <c r="F6635" s="595" t="s">
        <v>411</v>
      </c>
      <c r="G6635" s="596" t="s">
        <v>2877</v>
      </c>
      <c r="H6635" s="597">
        <v>2300000000</v>
      </c>
    </row>
    <row r="6636" spans="1:8">
      <c r="A6636" s="594" t="s">
        <v>132</v>
      </c>
      <c r="B6636" s="594" t="s">
        <v>1338</v>
      </c>
      <c r="C6636" s="594" t="s">
        <v>1969</v>
      </c>
      <c r="D6636" s="595" t="s">
        <v>411</v>
      </c>
      <c r="E6636" s="595" t="s">
        <v>411</v>
      </c>
      <c r="F6636" s="595" t="s">
        <v>411</v>
      </c>
      <c r="G6636" s="596" t="s">
        <v>1970</v>
      </c>
      <c r="H6636" s="597">
        <v>2300000000</v>
      </c>
    </row>
    <row r="6637" spans="1:8">
      <c r="A6637" s="594" t="s">
        <v>132</v>
      </c>
      <c r="B6637" s="594" t="s">
        <v>1338</v>
      </c>
      <c r="C6637" s="594" t="s">
        <v>1969</v>
      </c>
      <c r="D6637" s="594" t="s">
        <v>1389</v>
      </c>
      <c r="E6637" s="595" t="s">
        <v>411</v>
      </c>
      <c r="F6637" s="595" t="s">
        <v>411</v>
      </c>
      <c r="G6637" s="596" t="s">
        <v>2878</v>
      </c>
      <c r="H6637" s="597">
        <v>250000000</v>
      </c>
    </row>
    <row r="6638" spans="1:8">
      <c r="A6638" s="594" t="s">
        <v>132</v>
      </c>
      <c r="B6638" s="594" t="s">
        <v>1338</v>
      </c>
      <c r="C6638" s="594" t="s">
        <v>1969</v>
      </c>
      <c r="D6638" s="594" t="s">
        <v>1389</v>
      </c>
      <c r="E6638" s="594" t="s">
        <v>194</v>
      </c>
      <c r="F6638" s="595" t="s">
        <v>411</v>
      </c>
      <c r="G6638" s="596" t="s">
        <v>195</v>
      </c>
      <c r="H6638" s="597">
        <v>250000000</v>
      </c>
    </row>
    <row r="6639" spans="1:8">
      <c r="A6639" s="594" t="s">
        <v>132</v>
      </c>
      <c r="B6639" s="594" t="s">
        <v>1338</v>
      </c>
      <c r="C6639" s="594" t="s">
        <v>1969</v>
      </c>
      <c r="D6639" s="594" t="s">
        <v>1389</v>
      </c>
      <c r="E6639" s="594" t="s">
        <v>194</v>
      </c>
      <c r="F6639" s="594" t="s">
        <v>200</v>
      </c>
      <c r="G6639" s="596" t="s">
        <v>201</v>
      </c>
      <c r="H6639" s="597">
        <v>250000000</v>
      </c>
    </row>
    <row r="6640" spans="1:8">
      <c r="A6640" s="594" t="s">
        <v>132</v>
      </c>
      <c r="B6640" s="594" t="s">
        <v>1338</v>
      </c>
      <c r="C6640" s="594" t="s">
        <v>1969</v>
      </c>
      <c r="D6640" s="594" t="s">
        <v>2738</v>
      </c>
      <c r="E6640" s="595" t="s">
        <v>411</v>
      </c>
      <c r="F6640" s="595" t="s">
        <v>411</v>
      </c>
      <c r="G6640" s="596" t="s">
        <v>2739</v>
      </c>
      <c r="H6640" s="597">
        <v>2050000000</v>
      </c>
    </row>
    <row r="6641" spans="1:8">
      <c r="A6641" s="594" t="s">
        <v>132</v>
      </c>
      <c r="B6641" s="594" t="s">
        <v>1338</v>
      </c>
      <c r="C6641" s="594" t="s">
        <v>1969</v>
      </c>
      <c r="D6641" s="594" t="s">
        <v>2738</v>
      </c>
      <c r="E6641" s="594" t="s">
        <v>194</v>
      </c>
      <c r="F6641" s="595" t="s">
        <v>411</v>
      </c>
      <c r="G6641" s="596" t="s">
        <v>195</v>
      </c>
      <c r="H6641" s="597">
        <v>2050000000</v>
      </c>
    </row>
    <row r="6642" spans="1:8">
      <c r="A6642" s="594" t="s">
        <v>132</v>
      </c>
      <c r="B6642" s="594" t="s">
        <v>1338</v>
      </c>
      <c r="C6642" s="594" t="s">
        <v>1969</v>
      </c>
      <c r="D6642" s="594" t="s">
        <v>2738</v>
      </c>
      <c r="E6642" s="594" t="s">
        <v>194</v>
      </c>
      <c r="F6642" s="594" t="s">
        <v>200</v>
      </c>
      <c r="G6642" s="596" t="s">
        <v>201</v>
      </c>
      <c r="H6642" s="597">
        <v>2050000000</v>
      </c>
    </row>
    <row r="6643" spans="1:8">
      <c r="A6643" s="594" t="s">
        <v>132</v>
      </c>
      <c r="B6643" s="594" t="s">
        <v>1336</v>
      </c>
      <c r="C6643" s="595" t="s">
        <v>411</v>
      </c>
      <c r="D6643" s="595" t="s">
        <v>411</v>
      </c>
      <c r="E6643" s="595" t="s">
        <v>411</v>
      </c>
      <c r="F6643" s="595" t="s">
        <v>411</v>
      </c>
      <c r="G6643" s="596" t="s">
        <v>1337</v>
      </c>
      <c r="H6643" s="597">
        <v>496400000</v>
      </c>
    </row>
    <row r="6644" spans="1:8">
      <c r="A6644" s="594" t="s">
        <v>132</v>
      </c>
      <c r="B6644" s="594" t="s">
        <v>1336</v>
      </c>
      <c r="C6644" s="594" t="s">
        <v>322</v>
      </c>
      <c r="D6644" s="595" t="s">
        <v>411</v>
      </c>
      <c r="E6644" s="595" t="s">
        <v>411</v>
      </c>
      <c r="F6644" s="595" t="s">
        <v>411</v>
      </c>
      <c r="G6644" s="596" t="s">
        <v>2661</v>
      </c>
      <c r="H6644" s="597">
        <v>496400000</v>
      </c>
    </row>
    <row r="6645" spans="1:8">
      <c r="A6645" s="594" t="s">
        <v>132</v>
      </c>
      <c r="B6645" s="594" t="s">
        <v>1336</v>
      </c>
      <c r="C6645" s="594" t="s">
        <v>322</v>
      </c>
      <c r="D6645" s="594" t="s">
        <v>2787</v>
      </c>
      <c r="E6645" s="595" t="s">
        <v>411</v>
      </c>
      <c r="F6645" s="595" t="s">
        <v>411</v>
      </c>
      <c r="G6645" s="596" t="s">
        <v>2788</v>
      </c>
      <c r="H6645" s="597">
        <v>479000000</v>
      </c>
    </row>
    <row r="6646" spans="1:8">
      <c r="A6646" s="594" t="s">
        <v>132</v>
      </c>
      <c r="B6646" s="594" t="s">
        <v>1336</v>
      </c>
      <c r="C6646" s="594" t="s">
        <v>322</v>
      </c>
      <c r="D6646" s="594" t="s">
        <v>2787</v>
      </c>
      <c r="E6646" s="594" t="s">
        <v>142</v>
      </c>
      <c r="F6646" s="595" t="s">
        <v>411</v>
      </c>
      <c r="G6646" s="596" t="s">
        <v>143</v>
      </c>
      <c r="H6646" s="597">
        <v>205046400</v>
      </c>
    </row>
    <row r="6647" spans="1:8">
      <c r="A6647" s="594" t="s">
        <v>132</v>
      </c>
      <c r="B6647" s="594" t="s">
        <v>1336</v>
      </c>
      <c r="C6647" s="594" t="s">
        <v>322</v>
      </c>
      <c r="D6647" s="594" t="s">
        <v>2787</v>
      </c>
      <c r="E6647" s="594" t="s">
        <v>142</v>
      </c>
      <c r="F6647" s="594" t="s">
        <v>144</v>
      </c>
      <c r="G6647" s="596" t="s">
        <v>2664</v>
      </c>
      <c r="H6647" s="597">
        <v>205046400</v>
      </c>
    </row>
    <row r="6648" spans="1:8">
      <c r="A6648" s="594" t="s">
        <v>132</v>
      </c>
      <c r="B6648" s="594" t="s">
        <v>1336</v>
      </c>
      <c r="C6648" s="594" t="s">
        <v>322</v>
      </c>
      <c r="D6648" s="594" t="s">
        <v>2787</v>
      </c>
      <c r="E6648" s="594" t="s">
        <v>148</v>
      </c>
      <c r="F6648" s="595" t="s">
        <v>411</v>
      </c>
      <c r="G6648" s="596" t="s">
        <v>149</v>
      </c>
      <c r="H6648" s="597">
        <v>59993396</v>
      </c>
    </row>
    <row r="6649" spans="1:8">
      <c r="A6649" s="594" t="s">
        <v>132</v>
      </c>
      <c r="B6649" s="594" t="s">
        <v>1336</v>
      </c>
      <c r="C6649" s="594" t="s">
        <v>322</v>
      </c>
      <c r="D6649" s="594" t="s">
        <v>2787</v>
      </c>
      <c r="E6649" s="594" t="s">
        <v>148</v>
      </c>
      <c r="F6649" s="594" t="s">
        <v>223</v>
      </c>
      <c r="G6649" s="596" t="s">
        <v>224</v>
      </c>
      <c r="H6649" s="597">
        <v>19368000</v>
      </c>
    </row>
    <row r="6650" spans="1:8">
      <c r="A6650" s="594" t="s">
        <v>132</v>
      </c>
      <c r="B6650" s="594" t="s">
        <v>1336</v>
      </c>
      <c r="C6650" s="594" t="s">
        <v>322</v>
      </c>
      <c r="D6650" s="594" t="s">
        <v>2787</v>
      </c>
      <c r="E6650" s="594" t="s">
        <v>148</v>
      </c>
      <c r="F6650" s="594" t="s">
        <v>1075</v>
      </c>
      <c r="G6650" s="596" t="s">
        <v>2666</v>
      </c>
      <c r="H6650" s="597">
        <v>9959396</v>
      </c>
    </row>
    <row r="6651" spans="1:8">
      <c r="A6651" s="594" t="s">
        <v>132</v>
      </c>
      <c r="B6651" s="594" t="s">
        <v>1336</v>
      </c>
      <c r="C6651" s="594" t="s">
        <v>322</v>
      </c>
      <c r="D6651" s="594" t="s">
        <v>2787</v>
      </c>
      <c r="E6651" s="594" t="s">
        <v>148</v>
      </c>
      <c r="F6651" s="594" t="s">
        <v>150</v>
      </c>
      <c r="G6651" s="596" t="s">
        <v>151</v>
      </c>
      <c r="H6651" s="597">
        <v>3228000</v>
      </c>
    </row>
    <row r="6652" spans="1:8">
      <c r="A6652" s="594" t="s">
        <v>132</v>
      </c>
      <c r="B6652" s="594" t="s">
        <v>1336</v>
      </c>
      <c r="C6652" s="594" t="s">
        <v>322</v>
      </c>
      <c r="D6652" s="594" t="s">
        <v>2787</v>
      </c>
      <c r="E6652" s="594" t="s">
        <v>148</v>
      </c>
      <c r="F6652" s="594" t="s">
        <v>212</v>
      </c>
      <c r="G6652" s="596" t="s">
        <v>213</v>
      </c>
      <c r="H6652" s="597">
        <v>27438000</v>
      </c>
    </row>
    <row r="6653" spans="1:8">
      <c r="A6653" s="594" t="s">
        <v>132</v>
      </c>
      <c r="B6653" s="594" t="s">
        <v>1336</v>
      </c>
      <c r="C6653" s="594" t="s">
        <v>322</v>
      </c>
      <c r="D6653" s="594" t="s">
        <v>2787</v>
      </c>
      <c r="E6653" s="594" t="s">
        <v>582</v>
      </c>
      <c r="F6653" s="595" t="s">
        <v>411</v>
      </c>
      <c r="G6653" s="596" t="s">
        <v>583</v>
      </c>
      <c r="H6653" s="597">
        <v>1000000</v>
      </c>
    </row>
    <row r="6654" spans="1:8">
      <c r="A6654" s="594" t="s">
        <v>132</v>
      </c>
      <c r="B6654" s="594" t="s">
        <v>1336</v>
      </c>
      <c r="C6654" s="594" t="s">
        <v>322</v>
      </c>
      <c r="D6654" s="594" t="s">
        <v>2787</v>
      </c>
      <c r="E6654" s="594" t="s">
        <v>582</v>
      </c>
      <c r="F6654" s="594" t="s">
        <v>586</v>
      </c>
      <c r="G6654" s="596" t="s">
        <v>2671</v>
      </c>
      <c r="H6654" s="597">
        <v>1000000</v>
      </c>
    </row>
    <row r="6655" spans="1:8">
      <c r="A6655" s="594" t="s">
        <v>132</v>
      </c>
      <c r="B6655" s="594" t="s">
        <v>1336</v>
      </c>
      <c r="C6655" s="594" t="s">
        <v>322</v>
      </c>
      <c r="D6655" s="594" t="s">
        <v>2787</v>
      </c>
      <c r="E6655" s="594" t="s">
        <v>152</v>
      </c>
      <c r="F6655" s="595" t="s">
        <v>411</v>
      </c>
      <c r="G6655" s="596" t="s">
        <v>153</v>
      </c>
      <c r="H6655" s="597">
        <v>35700000</v>
      </c>
    </row>
    <row r="6656" spans="1:8">
      <c r="A6656" s="594" t="s">
        <v>132</v>
      </c>
      <c r="B6656" s="594" t="s">
        <v>1336</v>
      </c>
      <c r="C6656" s="594" t="s">
        <v>322</v>
      </c>
      <c r="D6656" s="594" t="s">
        <v>2787</v>
      </c>
      <c r="E6656" s="594" t="s">
        <v>152</v>
      </c>
      <c r="F6656" s="594" t="s">
        <v>606</v>
      </c>
      <c r="G6656" s="596" t="s">
        <v>195</v>
      </c>
      <c r="H6656" s="597">
        <v>35700000</v>
      </c>
    </row>
    <row r="6657" spans="1:8">
      <c r="A6657" s="594" t="s">
        <v>132</v>
      </c>
      <c r="B6657" s="594" t="s">
        <v>1336</v>
      </c>
      <c r="C6657" s="594" t="s">
        <v>322</v>
      </c>
      <c r="D6657" s="594" t="s">
        <v>2787</v>
      </c>
      <c r="E6657" s="594" t="s">
        <v>156</v>
      </c>
      <c r="F6657" s="595" t="s">
        <v>411</v>
      </c>
      <c r="G6657" s="596" t="s">
        <v>514</v>
      </c>
      <c r="H6657" s="597">
        <v>55797230</v>
      </c>
    </row>
    <row r="6658" spans="1:8">
      <c r="A6658" s="594" t="s">
        <v>132</v>
      </c>
      <c r="B6658" s="594" t="s">
        <v>1336</v>
      </c>
      <c r="C6658" s="594" t="s">
        <v>322</v>
      </c>
      <c r="D6658" s="594" t="s">
        <v>2787</v>
      </c>
      <c r="E6658" s="594" t="s">
        <v>156</v>
      </c>
      <c r="F6658" s="594" t="s">
        <v>157</v>
      </c>
      <c r="G6658" s="596" t="s">
        <v>158</v>
      </c>
      <c r="H6658" s="597">
        <v>45871678</v>
      </c>
    </row>
    <row r="6659" spans="1:8">
      <c r="A6659" s="594" t="s">
        <v>132</v>
      </c>
      <c r="B6659" s="594" t="s">
        <v>1336</v>
      </c>
      <c r="C6659" s="594" t="s">
        <v>322</v>
      </c>
      <c r="D6659" s="594" t="s">
        <v>2787</v>
      </c>
      <c r="E6659" s="594" t="s">
        <v>156</v>
      </c>
      <c r="F6659" s="594" t="s">
        <v>159</v>
      </c>
      <c r="G6659" s="596" t="s">
        <v>160</v>
      </c>
      <c r="H6659" s="597">
        <v>8457304</v>
      </c>
    </row>
    <row r="6660" spans="1:8">
      <c r="A6660" s="594" t="s">
        <v>132</v>
      </c>
      <c r="B6660" s="594" t="s">
        <v>1336</v>
      </c>
      <c r="C6660" s="594" t="s">
        <v>322</v>
      </c>
      <c r="D6660" s="594" t="s">
        <v>2787</v>
      </c>
      <c r="E6660" s="594" t="s">
        <v>156</v>
      </c>
      <c r="F6660" s="594" t="s">
        <v>1</v>
      </c>
      <c r="G6660" s="596" t="s">
        <v>2</v>
      </c>
      <c r="H6660" s="597">
        <v>1468248</v>
      </c>
    </row>
    <row r="6661" spans="1:8">
      <c r="A6661" s="594" t="s">
        <v>132</v>
      </c>
      <c r="B6661" s="594" t="s">
        <v>1336</v>
      </c>
      <c r="C6661" s="594" t="s">
        <v>322</v>
      </c>
      <c r="D6661" s="594" t="s">
        <v>2787</v>
      </c>
      <c r="E6661" s="594" t="s">
        <v>167</v>
      </c>
      <c r="F6661" s="595" t="s">
        <v>411</v>
      </c>
      <c r="G6661" s="596" t="s">
        <v>168</v>
      </c>
      <c r="H6661" s="597">
        <v>6177000</v>
      </c>
    </row>
    <row r="6662" spans="1:8">
      <c r="A6662" s="594" t="s">
        <v>132</v>
      </c>
      <c r="B6662" s="594" t="s">
        <v>1336</v>
      </c>
      <c r="C6662" s="594" t="s">
        <v>322</v>
      </c>
      <c r="D6662" s="594" t="s">
        <v>2787</v>
      </c>
      <c r="E6662" s="594" t="s">
        <v>167</v>
      </c>
      <c r="F6662" s="594" t="s">
        <v>230</v>
      </c>
      <c r="G6662" s="596" t="s">
        <v>2675</v>
      </c>
      <c r="H6662" s="597">
        <v>6177000</v>
      </c>
    </row>
    <row r="6663" spans="1:8">
      <c r="A6663" s="594" t="s">
        <v>132</v>
      </c>
      <c r="B6663" s="594" t="s">
        <v>1336</v>
      </c>
      <c r="C6663" s="594" t="s">
        <v>322</v>
      </c>
      <c r="D6663" s="594" t="s">
        <v>2787</v>
      </c>
      <c r="E6663" s="594" t="s">
        <v>171</v>
      </c>
      <c r="F6663" s="595" t="s">
        <v>411</v>
      </c>
      <c r="G6663" s="596" t="s">
        <v>2677</v>
      </c>
      <c r="H6663" s="597">
        <v>2901000</v>
      </c>
    </row>
    <row r="6664" spans="1:8">
      <c r="A6664" s="594" t="s">
        <v>132</v>
      </c>
      <c r="B6664" s="594" t="s">
        <v>1336</v>
      </c>
      <c r="C6664" s="594" t="s">
        <v>322</v>
      </c>
      <c r="D6664" s="594" t="s">
        <v>2787</v>
      </c>
      <c r="E6664" s="594" t="s">
        <v>171</v>
      </c>
      <c r="F6664" s="594" t="s">
        <v>173</v>
      </c>
      <c r="G6664" s="596" t="s">
        <v>174</v>
      </c>
      <c r="H6664" s="597">
        <v>2901000</v>
      </c>
    </row>
    <row r="6665" spans="1:8">
      <c r="A6665" s="594" t="s">
        <v>132</v>
      </c>
      <c r="B6665" s="594" t="s">
        <v>1336</v>
      </c>
      <c r="C6665" s="594" t="s">
        <v>322</v>
      </c>
      <c r="D6665" s="594" t="s">
        <v>2787</v>
      </c>
      <c r="E6665" s="594" t="s">
        <v>177</v>
      </c>
      <c r="F6665" s="595" t="s">
        <v>411</v>
      </c>
      <c r="G6665" s="596" t="s">
        <v>178</v>
      </c>
      <c r="H6665" s="597">
        <v>6240574</v>
      </c>
    </row>
    <row r="6666" spans="1:8">
      <c r="A6666" s="594" t="s">
        <v>132</v>
      </c>
      <c r="B6666" s="594" t="s">
        <v>1336</v>
      </c>
      <c r="C6666" s="594" t="s">
        <v>322</v>
      </c>
      <c r="D6666" s="594" t="s">
        <v>2787</v>
      </c>
      <c r="E6666" s="594" t="s">
        <v>177</v>
      </c>
      <c r="F6666" s="594" t="s">
        <v>179</v>
      </c>
      <c r="G6666" s="596" t="s">
        <v>2679</v>
      </c>
      <c r="H6666" s="597">
        <v>455074</v>
      </c>
    </row>
    <row r="6667" spans="1:8">
      <c r="A6667" s="594" t="s">
        <v>132</v>
      </c>
      <c r="B6667" s="594" t="s">
        <v>1336</v>
      </c>
      <c r="C6667" s="594" t="s">
        <v>322</v>
      </c>
      <c r="D6667" s="594" t="s">
        <v>2787</v>
      </c>
      <c r="E6667" s="594" t="s">
        <v>177</v>
      </c>
      <c r="F6667" s="594" t="s">
        <v>181</v>
      </c>
      <c r="G6667" s="596" t="s">
        <v>182</v>
      </c>
      <c r="H6667" s="597">
        <v>1000000</v>
      </c>
    </row>
    <row r="6668" spans="1:8">
      <c r="A6668" s="594" t="s">
        <v>132</v>
      </c>
      <c r="B6668" s="594" t="s">
        <v>1336</v>
      </c>
      <c r="C6668" s="594" t="s">
        <v>322</v>
      </c>
      <c r="D6668" s="594" t="s">
        <v>2787</v>
      </c>
      <c r="E6668" s="594" t="s">
        <v>177</v>
      </c>
      <c r="F6668" s="594" t="s">
        <v>1290</v>
      </c>
      <c r="G6668" s="596" t="s">
        <v>2721</v>
      </c>
      <c r="H6668" s="597">
        <v>1785500</v>
      </c>
    </row>
    <row r="6669" spans="1:8">
      <c r="A6669" s="594" t="s">
        <v>132</v>
      </c>
      <c r="B6669" s="594" t="s">
        <v>1336</v>
      </c>
      <c r="C6669" s="594" t="s">
        <v>322</v>
      </c>
      <c r="D6669" s="594" t="s">
        <v>2787</v>
      </c>
      <c r="E6669" s="594" t="s">
        <v>177</v>
      </c>
      <c r="F6669" s="594" t="s">
        <v>237</v>
      </c>
      <c r="G6669" s="596" t="s">
        <v>2681</v>
      </c>
      <c r="H6669" s="597">
        <v>3000000</v>
      </c>
    </row>
    <row r="6670" spans="1:8">
      <c r="A6670" s="594" t="s">
        <v>132</v>
      </c>
      <c r="B6670" s="594" t="s">
        <v>1336</v>
      </c>
      <c r="C6670" s="594" t="s">
        <v>322</v>
      </c>
      <c r="D6670" s="594" t="s">
        <v>2787</v>
      </c>
      <c r="E6670" s="594" t="s">
        <v>183</v>
      </c>
      <c r="F6670" s="595" t="s">
        <v>411</v>
      </c>
      <c r="G6670" s="596" t="s">
        <v>184</v>
      </c>
      <c r="H6670" s="597">
        <v>25636000</v>
      </c>
    </row>
    <row r="6671" spans="1:8">
      <c r="A6671" s="594" t="s">
        <v>132</v>
      </c>
      <c r="B6671" s="594" t="s">
        <v>1336</v>
      </c>
      <c r="C6671" s="594" t="s">
        <v>322</v>
      </c>
      <c r="D6671" s="594" t="s">
        <v>2787</v>
      </c>
      <c r="E6671" s="594" t="s">
        <v>183</v>
      </c>
      <c r="F6671" s="594" t="s">
        <v>587</v>
      </c>
      <c r="G6671" s="596" t="s">
        <v>588</v>
      </c>
      <c r="H6671" s="597">
        <v>3636000</v>
      </c>
    </row>
    <row r="6672" spans="1:8">
      <c r="A6672" s="594" t="s">
        <v>132</v>
      </c>
      <c r="B6672" s="594" t="s">
        <v>1336</v>
      </c>
      <c r="C6672" s="594" t="s">
        <v>322</v>
      </c>
      <c r="D6672" s="594" t="s">
        <v>2787</v>
      </c>
      <c r="E6672" s="594" t="s">
        <v>183</v>
      </c>
      <c r="F6672" s="594" t="s">
        <v>736</v>
      </c>
      <c r="G6672" s="596" t="s">
        <v>737</v>
      </c>
      <c r="H6672" s="597">
        <v>5100000</v>
      </c>
    </row>
    <row r="6673" spans="1:8">
      <c r="A6673" s="594" t="s">
        <v>132</v>
      </c>
      <c r="B6673" s="594" t="s">
        <v>1336</v>
      </c>
      <c r="C6673" s="594" t="s">
        <v>322</v>
      </c>
      <c r="D6673" s="594" t="s">
        <v>2787</v>
      </c>
      <c r="E6673" s="594" t="s">
        <v>183</v>
      </c>
      <c r="F6673" s="594" t="s">
        <v>185</v>
      </c>
      <c r="G6673" s="596" t="s">
        <v>186</v>
      </c>
      <c r="H6673" s="597">
        <v>7900000</v>
      </c>
    </row>
    <row r="6674" spans="1:8">
      <c r="A6674" s="594" t="s">
        <v>132</v>
      </c>
      <c r="B6674" s="594" t="s">
        <v>1336</v>
      </c>
      <c r="C6674" s="594" t="s">
        <v>322</v>
      </c>
      <c r="D6674" s="594" t="s">
        <v>2787</v>
      </c>
      <c r="E6674" s="594" t="s">
        <v>183</v>
      </c>
      <c r="F6674" s="594" t="s">
        <v>187</v>
      </c>
      <c r="G6674" s="596" t="s">
        <v>2683</v>
      </c>
      <c r="H6674" s="597">
        <v>9000000</v>
      </c>
    </row>
    <row r="6675" spans="1:8">
      <c r="A6675" s="594" t="s">
        <v>132</v>
      </c>
      <c r="B6675" s="594" t="s">
        <v>1336</v>
      </c>
      <c r="C6675" s="594" t="s">
        <v>322</v>
      </c>
      <c r="D6675" s="594" t="s">
        <v>2787</v>
      </c>
      <c r="E6675" s="594" t="s">
        <v>738</v>
      </c>
      <c r="F6675" s="595" t="s">
        <v>411</v>
      </c>
      <c r="G6675" s="596" t="s">
        <v>739</v>
      </c>
      <c r="H6675" s="597">
        <v>31262400</v>
      </c>
    </row>
    <row r="6676" spans="1:8">
      <c r="A6676" s="594" t="s">
        <v>132</v>
      </c>
      <c r="B6676" s="594" t="s">
        <v>1336</v>
      </c>
      <c r="C6676" s="594" t="s">
        <v>322</v>
      </c>
      <c r="D6676" s="594" t="s">
        <v>2787</v>
      </c>
      <c r="E6676" s="594" t="s">
        <v>738</v>
      </c>
      <c r="F6676" s="594" t="s">
        <v>356</v>
      </c>
      <c r="G6676" s="596" t="s">
        <v>357</v>
      </c>
      <c r="H6676" s="597">
        <v>31262400</v>
      </c>
    </row>
    <row r="6677" spans="1:8">
      <c r="A6677" s="594" t="s">
        <v>132</v>
      </c>
      <c r="B6677" s="594" t="s">
        <v>1336</v>
      </c>
      <c r="C6677" s="594" t="s">
        <v>322</v>
      </c>
      <c r="D6677" s="594" t="s">
        <v>2787</v>
      </c>
      <c r="E6677" s="594" t="s">
        <v>744</v>
      </c>
      <c r="F6677" s="595" t="s">
        <v>411</v>
      </c>
      <c r="G6677" s="596" t="s">
        <v>2686</v>
      </c>
      <c r="H6677" s="597">
        <v>7200000</v>
      </c>
    </row>
    <row r="6678" spans="1:8">
      <c r="A6678" s="594" t="s">
        <v>132</v>
      </c>
      <c r="B6678" s="594" t="s">
        <v>1336</v>
      </c>
      <c r="C6678" s="594" t="s">
        <v>322</v>
      </c>
      <c r="D6678" s="594" t="s">
        <v>2787</v>
      </c>
      <c r="E6678" s="594" t="s">
        <v>744</v>
      </c>
      <c r="F6678" s="594" t="s">
        <v>572</v>
      </c>
      <c r="G6678" s="596" t="s">
        <v>2689</v>
      </c>
      <c r="H6678" s="597">
        <v>7200000</v>
      </c>
    </row>
    <row r="6679" spans="1:8">
      <c r="A6679" s="594" t="s">
        <v>132</v>
      </c>
      <c r="B6679" s="594" t="s">
        <v>1336</v>
      </c>
      <c r="C6679" s="594" t="s">
        <v>322</v>
      </c>
      <c r="D6679" s="594" t="s">
        <v>2787</v>
      </c>
      <c r="E6679" s="594" t="s">
        <v>2692</v>
      </c>
      <c r="F6679" s="595" t="s">
        <v>411</v>
      </c>
      <c r="G6679" s="596" t="s">
        <v>2693</v>
      </c>
      <c r="H6679" s="597">
        <v>14690000</v>
      </c>
    </row>
    <row r="6680" spans="1:8">
      <c r="A6680" s="594" t="s">
        <v>132</v>
      </c>
      <c r="B6680" s="594" t="s">
        <v>1336</v>
      </c>
      <c r="C6680" s="594" t="s">
        <v>322</v>
      </c>
      <c r="D6680" s="594" t="s">
        <v>2787</v>
      </c>
      <c r="E6680" s="594" t="s">
        <v>2692</v>
      </c>
      <c r="F6680" s="594" t="s">
        <v>2722</v>
      </c>
      <c r="G6680" s="596" t="s">
        <v>2690</v>
      </c>
      <c r="H6680" s="597">
        <v>14690000</v>
      </c>
    </row>
    <row r="6681" spans="1:8">
      <c r="A6681" s="594" t="s">
        <v>132</v>
      </c>
      <c r="B6681" s="594" t="s">
        <v>1336</v>
      </c>
      <c r="C6681" s="594" t="s">
        <v>322</v>
      </c>
      <c r="D6681" s="594" t="s">
        <v>2787</v>
      </c>
      <c r="E6681" s="594" t="s">
        <v>194</v>
      </c>
      <c r="F6681" s="595" t="s">
        <v>411</v>
      </c>
      <c r="G6681" s="596" t="s">
        <v>195</v>
      </c>
      <c r="H6681" s="597">
        <v>18086000</v>
      </c>
    </row>
    <row r="6682" spans="1:8">
      <c r="A6682" s="594" t="s">
        <v>132</v>
      </c>
      <c r="B6682" s="594" t="s">
        <v>1336</v>
      </c>
      <c r="C6682" s="594" t="s">
        <v>322</v>
      </c>
      <c r="D6682" s="594" t="s">
        <v>2787</v>
      </c>
      <c r="E6682" s="594" t="s">
        <v>194</v>
      </c>
      <c r="F6682" s="594" t="s">
        <v>198</v>
      </c>
      <c r="G6682" s="596" t="s">
        <v>199</v>
      </c>
      <c r="H6682" s="597">
        <v>17586000</v>
      </c>
    </row>
    <row r="6683" spans="1:8">
      <c r="A6683" s="594" t="s">
        <v>132</v>
      </c>
      <c r="B6683" s="594" t="s">
        <v>1336</v>
      </c>
      <c r="C6683" s="594" t="s">
        <v>322</v>
      </c>
      <c r="D6683" s="594" t="s">
        <v>2787</v>
      </c>
      <c r="E6683" s="594" t="s">
        <v>194</v>
      </c>
      <c r="F6683" s="594" t="s">
        <v>200</v>
      </c>
      <c r="G6683" s="596" t="s">
        <v>201</v>
      </c>
      <c r="H6683" s="597">
        <v>500000</v>
      </c>
    </row>
    <row r="6684" spans="1:8">
      <c r="A6684" s="594" t="s">
        <v>132</v>
      </c>
      <c r="B6684" s="594" t="s">
        <v>1336</v>
      </c>
      <c r="C6684" s="594" t="s">
        <v>322</v>
      </c>
      <c r="D6684" s="594" t="s">
        <v>2787</v>
      </c>
      <c r="E6684" s="594" t="s">
        <v>550</v>
      </c>
      <c r="F6684" s="595" t="s">
        <v>411</v>
      </c>
      <c r="G6684" s="596" t="s">
        <v>2705</v>
      </c>
      <c r="H6684" s="597">
        <v>9270000</v>
      </c>
    </row>
    <row r="6685" spans="1:8">
      <c r="A6685" s="594" t="s">
        <v>132</v>
      </c>
      <c r="B6685" s="594" t="s">
        <v>1336</v>
      </c>
      <c r="C6685" s="594" t="s">
        <v>322</v>
      </c>
      <c r="D6685" s="594" t="s">
        <v>2787</v>
      </c>
      <c r="E6685" s="594" t="s">
        <v>550</v>
      </c>
      <c r="F6685" s="594" t="s">
        <v>2706</v>
      </c>
      <c r="G6685" s="596" t="s">
        <v>72</v>
      </c>
      <c r="H6685" s="597">
        <v>9270000</v>
      </c>
    </row>
    <row r="6686" spans="1:8">
      <c r="A6686" s="594" t="s">
        <v>132</v>
      </c>
      <c r="B6686" s="594" t="s">
        <v>1336</v>
      </c>
      <c r="C6686" s="594" t="s">
        <v>322</v>
      </c>
      <c r="D6686" s="594" t="s">
        <v>2858</v>
      </c>
      <c r="E6686" s="595" t="s">
        <v>411</v>
      </c>
      <c r="F6686" s="595" t="s">
        <v>411</v>
      </c>
      <c r="G6686" s="596" t="s">
        <v>2859</v>
      </c>
      <c r="H6686" s="597">
        <v>17400000</v>
      </c>
    </row>
    <row r="6687" spans="1:8">
      <c r="A6687" s="594" t="s">
        <v>132</v>
      </c>
      <c r="B6687" s="594" t="s">
        <v>1336</v>
      </c>
      <c r="C6687" s="594" t="s">
        <v>322</v>
      </c>
      <c r="D6687" s="594" t="s">
        <v>2858</v>
      </c>
      <c r="E6687" s="594" t="s">
        <v>240</v>
      </c>
      <c r="F6687" s="595" t="s">
        <v>411</v>
      </c>
      <c r="G6687" s="596" t="s">
        <v>241</v>
      </c>
      <c r="H6687" s="597">
        <v>17400000</v>
      </c>
    </row>
    <row r="6688" spans="1:8">
      <c r="A6688" s="594" t="s">
        <v>132</v>
      </c>
      <c r="B6688" s="594" t="s">
        <v>1336</v>
      </c>
      <c r="C6688" s="594" t="s">
        <v>322</v>
      </c>
      <c r="D6688" s="594" t="s">
        <v>2858</v>
      </c>
      <c r="E6688" s="594" t="s">
        <v>240</v>
      </c>
      <c r="F6688" s="594" t="s">
        <v>730</v>
      </c>
      <c r="G6688" s="596" t="s">
        <v>186</v>
      </c>
      <c r="H6688" s="597">
        <v>4400000</v>
      </c>
    </row>
    <row r="6689" spans="1:8">
      <c r="A6689" s="594" t="s">
        <v>132</v>
      </c>
      <c r="B6689" s="594" t="s">
        <v>1336</v>
      </c>
      <c r="C6689" s="594" t="s">
        <v>322</v>
      </c>
      <c r="D6689" s="594" t="s">
        <v>2858</v>
      </c>
      <c r="E6689" s="594" t="s">
        <v>240</v>
      </c>
      <c r="F6689" s="594" t="s">
        <v>733</v>
      </c>
      <c r="G6689" s="596" t="s">
        <v>734</v>
      </c>
      <c r="H6689" s="597">
        <v>13000000</v>
      </c>
    </row>
    <row r="6690" spans="1:8">
      <c r="A6690" s="594" t="s">
        <v>132</v>
      </c>
      <c r="B6690" s="594" t="s">
        <v>1334</v>
      </c>
      <c r="C6690" s="595" t="s">
        <v>411</v>
      </c>
      <c r="D6690" s="595" t="s">
        <v>411</v>
      </c>
      <c r="E6690" s="595" t="s">
        <v>411</v>
      </c>
      <c r="F6690" s="595" t="s">
        <v>411</v>
      </c>
      <c r="G6690" s="596" t="s">
        <v>1335</v>
      </c>
      <c r="H6690" s="597">
        <v>935000000</v>
      </c>
    </row>
    <row r="6691" spans="1:8">
      <c r="A6691" s="594" t="s">
        <v>132</v>
      </c>
      <c r="B6691" s="594" t="s">
        <v>1334</v>
      </c>
      <c r="C6691" s="594" t="s">
        <v>322</v>
      </c>
      <c r="D6691" s="595" t="s">
        <v>411</v>
      </c>
      <c r="E6691" s="595" t="s">
        <v>411</v>
      </c>
      <c r="F6691" s="595" t="s">
        <v>411</v>
      </c>
      <c r="G6691" s="596" t="s">
        <v>2661</v>
      </c>
      <c r="H6691" s="597">
        <v>935000000</v>
      </c>
    </row>
    <row r="6692" spans="1:8">
      <c r="A6692" s="594" t="s">
        <v>132</v>
      </c>
      <c r="B6692" s="594" t="s">
        <v>1334</v>
      </c>
      <c r="C6692" s="594" t="s">
        <v>322</v>
      </c>
      <c r="D6692" s="594" t="s">
        <v>2787</v>
      </c>
      <c r="E6692" s="595" t="s">
        <v>411</v>
      </c>
      <c r="F6692" s="595" t="s">
        <v>411</v>
      </c>
      <c r="G6692" s="596" t="s">
        <v>2788</v>
      </c>
      <c r="H6692" s="597">
        <v>905000000</v>
      </c>
    </row>
    <row r="6693" spans="1:8">
      <c r="A6693" s="594" t="s">
        <v>132</v>
      </c>
      <c r="B6693" s="594" t="s">
        <v>1334</v>
      </c>
      <c r="C6693" s="594" t="s">
        <v>322</v>
      </c>
      <c r="D6693" s="594" t="s">
        <v>2787</v>
      </c>
      <c r="E6693" s="594" t="s">
        <v>142</v>
      </c>
      <c r="F6693" s="595" t="s">
        <v>411</v>
      </c>
      <c r="G6693" s="596" t="s">
        <v>143</v>
      </c>
      <c r="H6693" s="597">
        <v>91513800</v>
      </c>
    </row>
    <row r="6694" spans="1:8">
      <c r="A6694" s="594" t="s">
        <v>132</v>
      </c>
      <c r="B6694" s="594" t="s">
        <v>1334</v>
      </c>
      <c r="C6694" s="594" t="s">
        <v>322</v>
      </c>
      <c r="D6694" s="594" t="s">
        <v>2787</v>
      </c>
      <c r="E6694" s="594" t="s">
        <v>142</v>
      </c>
      <c r="F6694" s="594" t="s">
        <v>144</v>
      </c>
      <c r="G6694" s="596" t="s">
        <v>2664</v>
      </c>
      <c r="H6694" s="597">
        <v>91513800</v>
      </c>
    </row>
    <row r="6695" spans="1:8">
      <c r="A6695" s="594" t="s">
        <v>132</v>
      </c>
      <c r="B6695" s="594" t="s">
        <v>1334</v>
      </c>
      <c r="C6695" s="594" t="s">
        <v>322</v>
      </c>
      <c r="D6695" s="594" t="s">
        <v>2787</v>
      </c>
      <c r="E6695" s="594" t="s">
        <v>148</v>
      </c>
      <c r="F6695" s="595" t="s">
        <v>411</v>
      </c>
      <c r="G6695" s="596" t="s">
        <v>149</v>
      </c>
      <c r="H6695" s="597">
        <v>475985000</v>
      </c>
    </row>
    <row r="6696" spans="1:8">
      <c r="A6696" s="594" t="s">
        <v>132</v>
      </c>
      <c r="B6696" s="594" t="s">
        <v>1334</v>
      </c>
      <c r="C6696" s="594" t="s">
        <v>322</v>
      </c>
      <c r="D6696" s="594" t="s">
        <v>2787</v>
      </c>
      <c r="E6696" s="594" t="s">
        <v>148</v>
      </c>
      <c r="F6696" s="594" t="s">
        <v>223</v>
      </c>
      <c r="G6696" s="596" t="s">
        <v>224</v>
      </c>
      <c r="H6696" s="597">
        <v>4842000</v>
      </c>
    </row>
    <row r="6697" spans="1:8">
      <c r="A6697" s="594" t="s">
        <v>132</v>
      </c>
      <c r="B6697" s="594" t="s">
        <v>1334</v>
      </c>
      <c r="C6697" s="594" t="s">
        <v>322</v>
      </c>
      <c r="D6697" s="594" t="s">
        <v>2787</v>
      </c>
      <c r="E6697" s="594" t="s">
        <v>148</v>
      </c>
      <c r="F6697" s="594" t="s">
        <v>150</v>
      </c>
      <c r="G6697" s="596" t="s">
        <v>151</v>
      </c>
      <c r="H6697" s="597">
        <v>3228000</v>
      </c>
    </row>
    <row r="6698" spans="1:8">
      <c r="A6698" s="594" t="s">
        <v>132</v>
      </c>
      <c r="B6698" s="594" t="s">
        <v>1334</v>
      </c>
      <c r="C6698" s="594" t="s">
        <v>322</v>
      </c>
      <c r="D6698" s="594" t="s">
        <v>2787</v>
      </c>
      <c r="E6698" s="594" t="s">
        <v>148</v>
      </c>
      <c r="F6698" s="594" t="s">
        <v>227</v>
      </c>
      <c r="G6698" s="596" t="s">
        <v>2669</v>
      </c>
      <c r="H6698" s="597">
        <v>467915000</v>
      </c>
    </row>
    <row r="6699" spans="1:8">
      <c r="A6699" s="594" t="s">
        <v>132</v>
      </c>
      <c r="B6699" s="594" t="s">
        <v>1334</v>
      </c>
      <c r="C6699" s="594" t="s">
        <v>322</v>
      </c>
      <c r="D6699" s="594" t="s">
        <v>2787</v>
      </c>
      <c r="E6699" s="594" t="s">
        <v>582</v>
      </c>
      <c r="F6699" s="595" t="s">
        <v>411</v>
      </c>
      <c r="G6699" s="596" t="s">
        <v>583</v>
      </c>
      <c r="H6699" s="597">
        <v>1230000</v>
      </c>
    </row>
    <row r="6700" spans="1:8">
      <c r="A6700" s="594" t="s">
        <v>132</v>
      </c>
      <c r="B6700" s="594" t="s">
        <v>1334</v>
      </c>
      <c r="C6700" s="594" t="s">
        <v>322</v>
      </c>
      <c r="D6700" s="594" t="s">
        <v>2787</v>
      </c>
      <c r="E6700" s="594" t="s">
        <v>582</v>
      </c>
      <c r="F6700" s="594" t="s">
        <v>584</v>
      </c>
      <c r="G6700" s="596" t="s">
        <v>2670</v>
      </c>
      <c r="H6700" s="597">
        <v>780000</v>
      </c>
    </row>
    <row r="6701" spans="1:8">
      <c r="A6701" s="594" t="s">
        <v>132</v>
      </c>
      <c r="B6701" s="594" t="s">
        <v>1334</v>
      </c>
      <c r="C6701" s="594" t="s">
        <v>322</v>
      </c>
      <c r="D6701" s="594" t="s">
        <v>2787</v>
      </c>
      <c r="E6701" s="594" t="s">
        <v>582</v>
      </c>
      <c r="F6701" s="594" t="s">
        <v>586</v>
      </c>
      <c r="G6701" s="596" t="s">
        <v>2671</v>
      </c>
      <c r="H6701" s="597">
        <v>450000</v>
      </c>
    </row>
    <row r="6702" spans="1:8">
      <c r="A6702" s="594" t="s">
        <v>132</v>
      </c>
      <c r="B6702" s="594" t="s">
        <v>1334</v>
      </c>
      <c r="C6702" s="594" t="s">
        <v>322</v>
      </c>
      <c r="D6702" s="594" t="s">
        <v>2787</v>
      </c>
      <c r="E6702" s="594" t="s">
        <v>152</v>
      </c>
      <c r="F6702" s="595" t="s">
        <v>411</v>
      </c>
      <c r="G6702" s="596" t="s">
        <v>153</v>
      </c>
      <c r="H6702" s="597">
        <v>33647532</v>
      </c>
    </row>
    <row r="6703" spans="1:8">
      <c r="A6703" s="594" t="s">
        <v>132</v>
      </c>
      <c r="B6703" s="594" t="s">
        <v>1334</v>
      </c>
      <c r="C6703" s="594" t="s">
        <v>322</v>
      </c>
      <c r="D6703" s="594" t="s">
        <v>2787</v>
      </c>
      <c r="E6703" s="594" t="s">
        <v>152</v>
      </c>
      <c r="F6703" s="594" t="s">
        <v>480</v>
      </c>
      <c r="G6703" s="596" t="s">
        <v>481</v>
      </c>
      <c r="H6703" s="597">
        <v>3349000</v>
      </c>
    </row>
    <row r="6704" spans="1:8">
      <c r="A6704" s="594" t="s">
        <v>132</v>
      </c>
      <c r="B6704" s="594" t="s">
        <v>1334</v>
      </c>
      <c r="C6704" s="594" t="s">
        <v>322</v>
      </c>
      <c r="D6704" s="594" t="s">
        <v>2787</v>
      </c>
      <c r="E6704" s="594" t="s">
        <v>152</v>
      </c>
      <c r="F6704" s="594" t="s">
        <v>606</v>
      </c>
      <c r="G6704" s="596" t="s">
        <v>195</v>
      </c>
      <c r="H6704" s="597">
        <v>30298532</v>
      </c>
    </row>
    <row r="6705" spans="1:8">
      <c r="A6705" s="594" t="s">
        <v>132</v>
      </c>
      <c r="B6705" s="594" t="s">
        <v>1334</v>
      </c>
      <c r="C6705" s="594" t="s">
        <v>322</v>
      </c>
      <c r="D6705" s="594" t="s">
        <v>2787</v>
      </c>
      <c r="E6705" s="594" t="s">
        <v>156</v>
      </c>
      <c r="F6705" s="595" t="s">
        <v>411</v>
      </c>
      <c r="G6705" s="596" t="s">
        <v>514</v>
      </c>
      <c r="H6705" s="597">
        <v>21348126</v>
      </c>
    </row>
    <row r="6706" spans="1:8">
      <c r="A6706" s="594" t="s">
        <v>132</v>
      </c>
      <c r="B6706" s="594" t="s">
        <v>1334</v>
      </c>
      <c r="C6706" s="594" t="s">
        <v>322</v>
      </c>
      <c r="D6706" s="594" t="s">
        <v>2787</v>
      </c>
      <c r="E6706" s="594" t="s">
        <v>156</v>
      </c>
      <c r="F6706" s="594" t="s">
        <v>157</v>
      </c>
      <c r="G6706" s="596" t="s">
        <v>158</v>
      </c>
      <c r="H6706" s="597">
        <v>16862268</v>
      </c>
    </row>
    <row r="6707" spans="1:8">
      <c r="A6707" s="594" t="s">
        <v>132</v>
      </c>
      <c r="B6707" s="594" t="s">
        <v>1334</v>
      </c>
      <c r="C6707" s="594" t="s">
        <v>322</v>
      </c>
      <c r="D6707" s="594" t="s">
        <v>2787</v>
      </c>
      <c r="E6707" s="594" t="s">
        <v>156</v>
      </c>
      <c r="F6707" s="594" t="s">
        <v>159</v>
      </c>
      <c r="G6707" s="596" t="s">
        <v>160</v>
      </c>
      <c r="H6707" s="597">
        <v>2890674</v>
      </c>
    </row>
    <row r="6708" spans="1:8">
      <c r="A6708" s="594" t="s">
        <v>132</v>
      </c>
      <c r="B6708" s="594" t="s">
        <v>1334</v>
      </c>
      <c r="C6708" s="594" t="s">
        <v>322</v>
      </c>
      <c r="D6708" s="594" t="s">
        <v>2787</v>
      </c>
      <c r="E6708" s="594" t="s">
        <v>156</v>
      </c>
      <c r="F6708" s="594" t="s">
        <v>161</v>
      </c>
      <c r="G6708" s="596" t="s">
        <v>162</v>
      </c>
      <c r="H6708" s="597">
        <v>1595184</v>
      </c>
    </row>
    <row r="6709" spans="1:8">
      <c r="A6709" s="594" t="s">
        <v>132</v>
      </c>
      <c r="B6709" s="594" t="s">
        <v>1334</v>
      </c>
      <c r="C6709" s="594" t="s">
        <v>322</v>
      </c>
      <c r="D6709" s="594" t="s">
        <v>2787</v>
      </c>
      <c r="E6709" s="594" t="s">
        <v>167</v>
      </c>
      <c r="F6709" s="595" t="s">
        <v>411</v>
      </c>
      <c r="G6709" s="596" t="s">
        <v>168</v>
      </c>
      <c r="H6709" s="597">
        <v>6372279</v>
      </c>
    </row>
    <row r="6710" spans="1:8">
      <c r="A6710" s="594" t="s">
        <v>132</v>
      </c>
      <c r="B6710" s="594" t="s">
        <v>1334</v>
      </c>
      <c r="C6710" s="594" t="s">
        <v>322</v>
      </c>
      <c r="D6710" s="594" t="s">
        <v>2787</v>
      </c>
      <c r="E6710" s="594" t="s">
        <v>167</v>
      </c>
      <c r="F6710" s="594" t="s">
        <v>228</v>
      </c>
      <c r="G6710" s="596" t="s">
        <v>2673</v>
      </c>
      <c r="H6710" s="597">
        <v>5646715</v>
      </c>
    </row>
    <row r="6711" spans="1:8">
      <c r="A6711" s="594" t="s">
        <v>132</v>
      </c>
      <c r="B6711" s="594" t="s">
        <v>1334</v>
      </c>
      <c r="C6711" s="594" t="s">
        <v>322</v>
      </c>
      <c r="D6711" s="594" t="s">
        <v>2787</v>
      </c>
      <c r="E6711" s="594" t="s">
        <v>167</v>
      </c>
      <c r="F6711" s="594" t="s">
        <v>169</v>
      </c>
      <c r="G6711" s="596" t="s">
        <v>2674</v>
      </c>
      <c r="H6711" s="597">
        <v>725564</v>
      </c>
    </row>
    <row r="6712" spans="1:8">
      <c r="A6712" s="594" t="s">
        <v>132</v>
      </c>
      <c r="B6712" s="594" t="s">
        <v>1334</v>
      </c>
      <c r="C6712" s="594" t="s">
        <v>322</v>
      </c>
      <c r="D6712" s="594" t="s">
        <v>2787</v>
      </c>
      <c r="E6712" s="594" t="s">
        <v>171</v>
      </c>
      <c r="F6712" s="595" t="s">
        <v>411</v>
      </c>
      <c r="G6712" s="596" t="s">
        <v>2677</v>
      </c>
      <c r="H6712" s="597">
        <v>25667000</v>
      </c>
    </row>
    <row r="6713" spans="1:8">
      <c r="A6713" s="594" t="s">
        <v>132</v>
      </c>
      <c r="B6713" s="594" t="s">
        <v>1334</v>
      </c>
      <c r="C6713" s="594" t="s">
        <v>322</v>
      </c>
      <c r="D6713" s="594" t="s">
        <v>2787</v>
      </c>
      <c r="E6713" s="594" t="s">
        <v>171</v>
      </c>
      <c r="F6713" s="594" t="s">
        <v>173</v>
      </c>
      <c r="G6713" s="596" t="s">
        <v>174</v>
      </c>
      <c r="H6713" s="597">
        <v>21627000</v>
      </c>
    </row>
    <row r="6714" spans="1:8">
      <c r="A6714" s="594" t="s">
        <v>132</v>
      </c>
      <c r="B6714" s="594" t="s">
        <v>1334</v>
      </c>
      <c r="C6714" s="594" t="s">
        <v>322</v>
      </c>
      <c r="D6714" s="594" t="s">
        <v>2787</v>
      </c>
      <c r="E6714" s="594" t="s">
        <v>171</v>
      </c>
      <c r="F6714" s="594" t="s">
        <v>216</v>
      </c>
      <c r="G6714" s="596" t="s">
        <v>217</v>
      </c>
      <c r="H6714" s="597">
        <v>65000</v>
      </c>
    </row>
    <row r="6715" spans="1:8">
      <c r="A6715" s="594" t="s">
        <v>132</v>
      </c>
      <c r="B6715" s="594" t="s">
        <v>1334</v>
      </c>
      <c r="C6715" s="594" t="s">
        <v>322</v>
      </c>
      <c r="D6715" s="594" t="s">
        <v>2787</v>
      </c>
      <c r="E6715" s="594" t="s">
        <v>171</v>
      </c>
      <c r="F6715" s="594" t="s">
        <v>5</v>
      </c>
      <c r="G6715" s="596" t="s">
        <v>2678</v>
      </c>
      <c r="H6715" s="597">
        <v>1425000</v>
      </c>
    </row>
    <row r="6716" spans="1:8">
      <c r="A6716" s="594" t="s">
        <v>132</v>
      </c>
      <c r="B6716" s="594" t="s">
        <v>1334</v>
      </c>
      <c r="C6716" s="594" t="s">
        <v>322</v>
      </c>
      <c r="D6716" s="594" t="s">
        <v>2787</v>
      </c>
      <c r="E6716" s="594" t="s">
        <v>171</v>
      </c>
      <c r="F6716" s="594" t="s">
        <v>175</v>
      </c>
      <c r="G6716" s="596" t="s">
        <v>176</v>
      </c>
      <c r="H6716" s="597">
        <v>2550000</v>
      </c>
    </row>
    <row r="6717" spans="1:8">
      <c r="A6717" s="594" t="s">
        <v>132</v>
      </c>
      <c r="B6717" s="594" t="s">
        <v>1334</v>
      </c>
      <c r="C6717" s="594" t="s">
        <v>322</v>
      </c>
      <c r="D6717" s="594" t="s">
        <v>2787</v>
      </c>
      <c r="E6717" s="594" t="s">
        <v>177</v>
      </c>
      <c r="F6717" s="595" t="s">
        <v>411</v>
      </c>
      <c r="G6717" s="596" t="s">
        <v>178</v>
      </c>
      <c r="H6717" s="597">
        <v>11028263</v>
      </c>
    </row>
    <row r="6718" spans="1:8">
      <c r="A6718" s="594" t="s">
        <v>132</v>
      </c>
      <c r="B6718" s="594" t="s">
        <v>1334</v>
      </c>
      <c r="C6718" s="594" t="s">
        <v>322</v>
      </c>
      <c r="D6718" s="594" t="s">
        <v>2787</v>
      </c>
      <c r="E6718" s="594" t="s">
        <v>177</v>
      </c>
      <c r="F6718" s="594" t="s">
        <v>179</v>
      </c>
      <c r="G6718" s="596" t="s">
        <v>2679</v>
      </c>
      <c r="H6718" s="597">
        <v>1765263</v>
      </c>
    </row>
    <row r="6719" spans="1:8">
      <c r="A6719" s="594" t="s">
        <v>132</v>
      </c>
      <c r="B6719" s="594" t="s">
        <v>1334</v>
      </c>
      <c r="C6719" s="594" t="s">
        <v>322</v>
      </c>
      <c r="D6719" s="594" t="s">
        <v>2787</v>
      </c>
      <c r="E6719" s="594" t="s">
        <v>177</v>
      </c>
      <c r="F6719" s="594" t="s">
        <v>181</v>
      </c>
      <c r="G6719" s="596" t="s">
        <v>182</v>
      </c>
      <c r="H6719" s="597">
        <v>243000</v>
      </c>
    </row>
    <row r="6720" spans="1:8">
      <c r="A6720" s="594" t="s">
        <v>132</v>
      </c>
      <c r="B6720" s="594" t="s">
        <v>1334</v>
      </c>
      <c r="C6720" s="594" t="s">
        <v>322</v>
      </c>
      <c r="D6720" s="594" t="s">
        <v>2787</v>
      </c>
      <c r="E6720" s="594" t="s">
        <v>177</v>
      </c>
      <c r="F6720" s="594" t="s">
        <v>1290</v>
      </c>
      <c r="G6720" s="596" t="s">
        <v>2721</v>
      </c>
      <c r="H6720" s="597">
        <v>2420000</v>
      </c>
    </row>
    <row r="6721" spans="1:8">
      <c r="A6721" s="594" t="s">
        <v>132</v>
      </c>
      <c r="B6721" s="594" t="s">
        <v>1334</v>
      </c>
      <c r="C6721" s="594" t="s">
        <v>322</v>
      </c>
      <c r="D6721" s="594" t="s">
        <v>2787</v>
      </c>
      <c r="E6721" s="594" t="s">
        <v>177</v>
      </c>
      <c r="F6721" s="594" t="s">
        <v>441</v>
      </c>
      <c r="G6721" s="596" t="s">
        <v>2728</v>
      </c>
      <c r="H6721" s="597">
        <v>3600000</v>
      </c>
    </row>
    <row r="6722" spans="1:8">
      <c r="A6722" s="594" t="s">
        <v>132</v>
      </c>
      <c r="B6722" s="594" t="s">
        <v>1334</v>
      </c>
      <c r="C6722" s="594" t="s">
        <v>322</v>
      </c>
      <c r="D6722" s="594" t="s">
        <v>2787</v>
      </c>
      <c r="E6722" s="594" t="s">
        <v>177</v>
      </c>
      <c r="F6722" s="594" t="s">
        <v>237</v>
      </c>
      <c r="G6722" s="596" t="s">
        <v>2681</v>
      </c>
      <c r="H6722" s="597">
        <v>3000000</v>
      </c>
    </row>
    <row r="6723" spans="1:8">
      <c r="A6723" s="594" t="s">
        <v>132</v>
      </c>
      <c r="B6723" s="594" t="s">
        <v>1334</v>
      </c>
      <c r="C6723" s="594" t="s">
        <v>322</v>
      </c>
      <c r="D6723" s="594" t="s">
        <v>2787</v>
      </c>
      <c r="E6723" s="594" t="s">
        <v>240</v>
      </c>
      <c r="F6723" s="595" t="s">
        <v>411</v>
      </c>
      <c r="G6723" s="596" t="s">
        <v>241</v>
      </c>
      <c r="H6723" s="597">
        <v>72907750</v>
      </c>
    </row>
    <row r="6724" spans="1:8">
      <c r="A6724" s="594" t="s">
        <v>132</v>
      </c>
      <c r="B6724" s="594" t="s">
        <v>1334</v>
      </c>
      <c r="C6724" s="594" t="s">
        <v>322</v>
      </c>
      <c r="D6724" s="594" t="s">
        <v>2787</v>
      </c>
      <c r="E6724" s="594" t="s">
        <v>240</v>
      </c>
      <c r="F6724" s="594" t="s">
        <v>242</v>
      </c>
      <c r="G6724" s="596" t="s">
        <v>243</v>
      </c>
      <c r="H6724" s="597">
        <v>1770150</v>
      </c>
    </row>
    <row r="6725" spans="1:8">
      <c r="A6725" s="594" t="s">
        <v>132</v>
      </c>
      <c r="B6725" s="594" t="s">
        <v>1334</v>
      </c>
      <c r="C6725" s="594" t="s">
        <v>322</v>
      </c>
      <c r="D6725" s="594" t="s">
        <v>2787</v>
      </c>
      <c r="E6725" s="594" t="s">
        <v>240</v>
      </c>
      <c r="F6725" s="594" t="s">
        <v>731</v>
      </c>
      <c r="G6725" s="596" t="s">
        <v>732</v>
      </c>
      <c r="H6725" s="597">
        <v>5400000</v>
      </c>
    </row>
    <row r="6726" spans="1:8">
      <c r="A6726" s="594" t="s">
        <v>132</v>
      </c>
      <c r="B6726" s="594" t="s">
        <v>1334</v>
      </c>
      <c r="C6726" s="594" t="s">
        <v>322</v>
      </c>
      <c r="D6726" s="594" t="s">
        <v>2787</v>
      </c>
      <c r="E6726" s="594" t="s">
        <v>240</v>
      </c>
      <c r="F6726" s="594" t="s">
        <v>597</v>
      </c>
      <c r="G6726" s="596" t="s">
        <v>2682</v>
      </c>
      <c r="H6726" s="597">
        <v>2000000</v>
      </c>
    </row>
    <row r="6727" spans="1:8">
      <c r="A6727" s="594" t="s">
        <v>132</v>
      </c>
      <c r="B6727" s="594" t="s">
        <v>1334</v>
      </c>
      <c r="C6727" s="594" t="s">
        <v>322</v>
      </c>
      <c r="D6727" s="594" t="s">
        <v>2787</v>
      </c>
      <c r="E6727" s="594" t="s">
        <v>240</v>
      </c>
      <c r="F6727" s="594" t="s">
        <v>733</v>
      </c>
      <c r="G6727" s="596" t="s">
        <v>734</v>
      </c>
      <c r="H6727" s="597">
        <v>33197000</v>
      </c>
    </row>
    <row r="6728" spans="1:8">
      <c r="A6728" s="594" t="s">
        <v>132</v>
      </c>
      <c r="B6728" s="594" t="s">
        <v>1334</v>
      </c>
      <c r="C6728" s="594" t="s">
        <v>322</v>
      </c>
      <c r="D6728" s="594" t="s">
        <v>2787</v>
      </c>
      <c r="E6728" s="594" t="s">
        <v>240</v>
      </c>
      <c r="F6728" s="594" t="s">
        <v>735</v>
      </c>
      <c r="G6728" s="596" t="s">
        <v>193</v>
      </c>
      <c r="H6728" s="597">
        <v>30540600</v>
      </c>
    </row>
    <row r="6729" spans="1:8">
      <c r="A6729" s="594" t="s">
        <v>132</v>
      </c>
      <c r="B6729" s="594" t="s">
        <v>1334</v>
      </c>
      <c r="C6729" s="594" t="s">
        <v>322</v>
      </c>
      <c r="D6729" s="594" t="s">
        <v>2787</v>
      </c>
      <c r="E6729" s="594" t="s">
        <v>183</v>
      </c>
      <c r="F6729" s="595" t="s">
        <v>411</v>
      </c>
      <c r="G6729" s="596" t="s">
        <v>184</v>
      </c>
      <c r="H6729" s="597">
        <v>62842000</v>
      </c>
    </row>
    <row r="6730" spans="1:8">
      <c r="A6730" s="594" t="s">
        <v>132</v>
      </c>
      <c r="B6730" s="594" t="s">
        <v>1334</v>
      </c>
      <c r="C6730" s="594" t="s">
        <v>322</v>
      </c>
      <c r="D6730" s="594" t="s">
        <v>2787</v>
      </c>
      <c r="E6730" s="594" t="s">
        <v>183</v>
      </c>
      <c r="F6730" s="594" t="s">
        <v>587</v>
      </c>
      <c r="G6730" s="596" t="s">
        <v>588</v>
      </c>
      <c r="H6730" s="597">
        <v>19802000</v>
      </c>
    </row>
    <row r="6731" spans="1:8">
      <c r="A6731" s="594" t="s">
        <v>132</v>
      </c>
      <c r="B6731" s="594" t="s">
        <v>1334</v>
      </c>
      <c r="C6731" s="594" t="s">
        <v>322</v>
      </c>
      <c r="D6731" s="594" t="s">
        <v>2787</v>
      </c>
      <c r="E6731" s="594" t="s">
        <v>183</v>
      </c>
      <c r="F6731" s="594" t="s">
        <v>736</v>
      </c>
      <c r="G6731" s="596" t="s">
        <v>737</v>
      </c>
      <c r="H6731" s="597">
        <v>6100000</v>
      </c>
    </row>
    <row r="6732" spans="1:8">
      <c r="A6732" s="594" t="s">
        <v>132</v>
      </c>
      <c r="B6732" s="594" t="s">
        <v>1334</v>
      </c>
      <c r="C6732" s="594" t="s">
        <v>322</v>
      </c>
      <c r="D6732" s="594" t="s">
        <v>2787</v>
      </c>
      <c r="E6732" s="594" t="s">
        <v>183</v>
      </c>
      <c r="F6732" s="594" t="s">
        <v>185</v>
      </c>
      <c r="G6732" s="596" t="s">
        <v>186</v>
      </c>
      <c r="H6732" s="597">
        <v>9740000</v>
      </c>
    </row>
    <row r="6733" spans="1:8">
      <c r="A6733" s="594" t="s">
        <v>132</v>
      </c>
      <c r="B6733" s="594" t="s">
        <v>1334</v>
      </c>
      <c r="C6733" s="594" t="s">
        <v>322</v>
      </c>
      <c r="D6733" s="594" t="s">
        <v>2787</v>
      </c>
      <c r="E6733" s="594" t="s">
        <v>183</v>
      </c>
      <c r="F6733" s="594" t="s">
        <v>187</v>
      </c>
      <c r="G6733" s="596" t="s">
        <v>2683</v>
      </c>
      <c r="H6733" s="597">
        <v>27200000</v>
      </c>
    </row>
    <row r="6734" spans="1:8">
      <c r="A6734" s="594" t="s">
        <v>132</v>
      </c>
      <c r="B6734" s="594" t="s">
        <v>1334</v>
      </c>
      <c r="C6734" s="594" t="s">
        <v>322</v>
      </c>
      <c r="D6734" s="594" t="s">
        <v>2787</v>
      </c>
      <c r="E6734" s="594" t="s">
        <v>555</v>
      </c>
      <c r="F6734" s="595" t="s">
        <v>411</v>
      </c>
      <c r="G6734" s="596" t="s">
        <v>556</v>
      </c>
      <c r="H6734" s="597">
        <v>40868250</v>
      </c>
    </row>
    <row r="6735" spans="1:8">
      <c r="A6735" s="594" t="s">
        <v>132</v>
      </c>
      <c r="B6735" s="594" t="s">
        <v>1334</v>
      </c>
      <c r="C6735" s="594" t="s">
        <v>322</v>
      </c>
      <c r="D6735" s="594" t="s">
        <v>2787</v>
      </c>
      <c r="E6735" s="594" t="s">
        <v>555</v>
      </c>
      <c r="F6735" s="594" t="s">
        <v>1270</v>
      </c>
      <c r="G6735" s="596" t="s">
        <v>2684</v>
      </c>
      <c r="H6735" s="597">
        <v>4400000</v>
      </c>
    </row>
    <row r="6736" spans="1:8">
      <c r="A6736" s="594" t="s">
        <v>132</v>
      </c>
      <c r="B6736" s="594" t="s">
        <v>1334</v>
      </c>
      <c r="C6736" s="594" t="s">
        <v>322</v>
      </c>
      <c r="D6736" s="594" t="s">
        <v>2787</v>
      </c>
      <c r="E6736" s="594" t="s">
        <v>555</v>
      </c>
      <c r="F6736" s="594" t="s">
        <v>557</v>
      </c>
      <c r="G6736" s="596" t="s">
        <v>2685</v>
      </c>
      <c r="H6736" s="597">
        <v>16789250</v>
      </c>
    </row>
    <row r="6737" spans="1:8">
      <c r="A6737" s="594" t="s">
        <v>132</v>
      </c>
      <c r="B6737" s="594" t="s">
        <v>1334</v>
      </c>
      <c r="C6737" s="594" t="s">
        <v>322</v>
      </c>
      <c r="D6737" s="594" t="s">
        <v>2787</v>
      </c>
      <c r="E6737" s="594" t="s">
        <v>555</v>
      </c>
      <c r="F6737" s="594" t="s">
        <v>1287</v>
      </c>
      <c r="G6737" s="596" t="s">
        <v>186</v>
      </c>
      <c r="H6737" s="597">
        <v>13032000</v>
      </c>
    </row>
    <row r="6738" spans="1:8">
      <c r="A6738" s="594" t="s">
        <v>132</v>
      </c>
      <c r="B6738" s="594" t="s">
        <v>1334</v>
      </c>
      <c r="C6738" s="594" t="s">
        <v>322</v>
      </c>
      <c r="D6738" s="594" t="s">
        <v>2787</v>
      </c>
      <c r="E6738" s="594" t="s">
        <v>555</v>
      </c>
      <c r="F6738" s="594" t="s">
        <v>1273</v>
      </c>
      <c r="G6738" s="596" t="s">
        <v>195</v>
      </c>
      <c r="H6738" s="597">
        <v>6647000</v>
      </c>
    </row>
    <row r="6739" spans="1:8">
      <c r="A6739" s="594" t="s">
        <v>132</v>
      </c>
      <c r="B6739" s="594" t="s">
        <v>1334</v>
      </c>
      <c r="C6739" s="594" t="s">
        <v>322</v>
      </c>
      <c r="D6739" s="594" t="s">
        <v>2787</v>
      </c>
      <c r="E6739" s="594" t="s">
        <v>744</v>
      </c>
      <c r="F6739" s="595" t="s">
        <v>411</v>
      </c>
      <c r="G6739" s="596" t="s">
        <v>2686</v>
      </c>
      <c r="H6739" s="597">
        <v>6675000</v>
      </c>
    </row>
    <row r="6740" spans="1:8">
      <c r="A6740" s="594" t="s">
        <v>132</v>
      </c>
      <c r="B6740" s="594" t="s">
        <v>1334</v>
      </c>
      <c r="C6740" s="594" t="s">
        <v>322</v>
      </c>
      <c r="D6740" s="594" t="s">
        <v>2787</v>
      </c>
      <c r="E6740" s="594" t="s">
        <v>744</v>
      </c>
      <c r="F6740" s="594" t="s">
        <v>572</v>
      </c>
      <c r="G6740" s="596" t="s">
        <v>2689</v>
      </c>
      <c r="H6740" s="597">
        <v>5480000</v>
      </c>
    </row>
    <row r="6741" spans="1:8">
      <c r="A6741" s="594" t="s">
        <v>132</v>
      </c>
      <c r="B6741" s="594" t="s">
        <v>1334</v>
      </c>
      <c r="C6741" s="594" t="s">
        <v>322</v>
      </c>
      <c r="D6741" s="594" t="s">
        <v>2787</v>
      </c>
      <c r="E6741" s="594" t="s">
        <v>744</v>
      </c>
      <c r="F6741" s="594" t="s">
        <v>746</v>
      </c>
      <c r="G6741" s="596" t="s">
        <v>2690</v>
      </c>
      <c r="H6741" s="597">
        <v>1045000</v>
      </c>
    </row>
    <row r="6742" spans="1:8">
      <c r="A6742" s="594" t="s">
        <v>132</v>
      </c>
      <c r="B6742" s="594" t="s">
        <v>1334</v>
      </c>
      <c r="C6742" s="594" t="s">
        <v>322</v>
      </c>
      <c r="D6742" s="594" t="s">
        <v>2787</v>
      </c>
      <c r="E6742" s="594" t="s">
        <v>744</v>
      </c>
      <c r="F6742" s="594" t="s">
        <v>11</v>
      </c>
      <c r="G6742" s="596" t="s">
        <v>2691</v>
      </c>
      <c r="H6742" s="597">
        <v>150000</v>
      </c>
    </row>
    <row r="6743" spans="1:8">
      <c r="A6743" s="594" t="s">
        <v>132</v>
      </c>
      <c r="B6743" s="594" t="s">
        <v>1334</v>
      </c>
      <c r="C6743" s="594" t="s">
        <v>322</v>
      </c>
      <c r="D6743" s="594" t="s">
        <v>2787</v>
      </c>
      <c r="E6743" s="594" t="s">
        <v>2692</v>
      </c>
      <c r="F6743" s="595" t="s">
        <v>411</v>
      </c>
      <c r="G6743" s="596" t="s">
        <v>2693</v>
      </c>
      <c r="H6743" s="597">
        <v>10000000</v>
      </c>
    </row>
    <row r="6744" spans="1:8">
      <c r="A6744" s="594" t="s">
        <v>132</v>
      </c>
      <c r="B6744" s="594" t="s">
        <v>1334</v>
      </c>
      <c r="C6744" s="594" t="s">
        <v>322</v>
      </c>
      <c r="D6744" s="594" t="s">
        <v>2787</v>
      </c>
      <c r="E6744" s="594" t="s">
        <v>2692</v>
      </c>
      <c r="F6744" s="594" t="s">
        <v>2722</v>
      </c>
      <c r="G6744" s="596" t="s">
        <v>2690</v>
      </c>
      <c r="H6744" s="597">
        <v>10000000</v>
      </c>
    </row>
    <row r="6745" spans="1:8">
      <c r="A6745" s="594" t="s">
        <v>132</v>
      </c>
      <c r="B6745" s="594" t="s">
        <v>1334</v>
      </c>
      <c r="C6745" s="594" t="s">
        <v>322</v>
      </c>
      <c r="D6745" s="594" t="s">
        <v>2787</v>
      </c>
      <c r="E6745" s="594" t="s">
        <v>189</v>
      </c>
      <c r="F6745" s="595" t="s">
        <v>411</v>
      </c>
      <c r="G6745" s="596" t="s">
        <v>190</v>
      </c>
      <c r="H6745" s="597">
        <v>350000</v>
      </c>
    </row>
    <row r="6746" spans="1:8">
      <c r="A6746" s="594" t="s">
        <v>132</v>
      </c>
      <c r="B6746" s="594" t="s">
        <v>1334</v>
      </c>
      <c r="C6746" s="594" t="s">
        <v>322</v>
      </c>
      <c r="D6746" s="594" t="s">
        <v>2787</v>
      </c>
      <c r="E6746" s="594" t="s">
        <v>189</v>
      </c>
      <c r="F6746" s="594" t="s">
        <v>773</v>
      </c>
      <c r="G6746" s="596" t="s">
        <v>2695</v>
      </c>
      <c r="H6746" s="597">
        <v>350000</v>
      </c>
    </row>
    <row r="6747" spans="1:8">
      <c r="A6747" s="594" t="s">
        <v>132</v>
      </c>
      <c r="B6747" s="594" t="s">
        <v>1334</v>
      </c>
      <c r="C6747" s="594" t="s">
        <v>322</v>
      </c>
      <c r="D6747" s="594" t="s">
        <v>2787</v>
      </c>
      <c r="E6747" s="594" t="s">
        <v>2697</v>
      </c>
      <c r="F6747" s="595" t="s">
        <v>411</v>
      </c>
      <c r="G6747" s="596" t="s">
        <v>2698</v>
      </c>
      <c r="H6747" s="597">
        <v>20200000</v>
      </c>
    </row>
    <row r="6748" spans="1:8">
      <c r="A6748" s="594" t="s">
        <v>132</v>
      </c>
      <c r="B6748" s="594" t="s">
        <v>1334</v>
      </c>
      <c r="C6748" s="594" t="s">
        <v>322</v>
      </c>
      <c r="D6748" s="594" t="s">
        <v>2787</v>
      </c>
      <c r="E6748" s="594" t="s">
        <v>2697</v>
      </c>
      <c r="F6748" s="594" t="s">
        <v>2699</v>
      </c>
      <c r="G6748" s="596" t="s">
        <v>2700</v>
      </c>
      <c r="H6748" s="597">
        <v>20200000</v>
      </c>
    </row>
    <row r="6749" spans="1:8">
      <c r="A6749" s="594" t="s">
        <v>132</v>
      </c>
      <c r="B6749" s="594" t="s">
        <v>1334</v>
      </c>
      <c r="C6749" s="594" t="s">
        <v>322</v>
      </c>
      <c r="D6749" s="594" t="s">
        <v>2787</v>
      </c>
      <c r="E6749" s="594" t="s">
        <v>194</v>
      </c>
      <c r="F6749" s="595" t="s">
        <v>411</v>
      </c>
      <c r="G6749" s="596" t="s">
        <v>195</v>
      </c>
      <c r="H6749" s="597">
        <v>23565000</v>
      </c>
    </row>
    <row r="6750" spans="1:8">
      <c r="A6750" s="594" t="s">
        <v>132</v>
      </c>
      <c r="B6750" s="594" t="s">
        <v>1334</v>
      </c>
      <c r="C6750" s="594" t="s">
        <v>322</v>
      </c>
      <c r="D6750" s="594" t="s">
        <v>2787</v>
      </c>
      <c r="E6750" s="594" t="s">
        <v>194</v>
      </c>
      <c r="F6750" s="594" t="s">
        <v>15</v>
      </c>
      <c r="G6750" s="596" t="s">
        <v>2701</v>
      </c>
      <c r="H6750" s="597">
        <v>121000</v>
      </c>
    </row>
    <row r="6751" spans="1:8">
      <c r="A6751" s="594" t="s">
        <v>132</v>
      </c>
      <c r="B6751" s="594" t="s">
        <v>1334</v>
      </c>
      <c r="C6751" s="594" t="s">
        <v>322</v>
      </c>
      <c r="D6751" s="594" t="s">
        <v>2787</v>
      </c>
      <c r="E6751" s="594" t="s">
        <v>194</v>
      </c>
      <c r="F6751" s="594" t="s">
        <v>198</v>
      </c>
      <c r="G6751" s="596" t="s">
        <v>199</v>
      </c>
      <c r="H6751" s="597">
        <v>23424000</v>
      </c>
    </row>
    <row r="6752" spans="1:8">
      <c r="A6752" s="594" t="s">
        <v>132</v>
      </c>
      <c r="B6752" s="594" t="s">
        <v>1334</v>
      </c>
      <c r="C6752" s="594" t="s">
        <v>322</v>
      </c>
      <c r="D6752" s="594" t="s">
        <v>2787</v>
      </c>
      <c r="E6752" s="594" t="s">
        <v>194</v>
      </c>
      <c r="F6752" s="594" t="s">
        <v>200</v>
      </c>
      <c r="G6752" s="596" t="s">
        <v>201</v>
      </c>
      <c r="H6752" s="597">
        <v>20000</v>
      </c>
    </row>
    <row r="6753" spans="1:8">
      <c r="A6753" s="594" t="s">
        <v>132</v>
      </c>
      <c r="B6753" s="594" t="s">
        <v>1334</v>
      </c>
      <c r="C6753" s="594" t="s">
        <v>322</v>
      </c>
      <c r="D6753" s="594" t="s">
        <v>2787</v>
      </c>
      <c r="E6753" s="594" t="s">
        <v>550</v>
      </c>
      <c r="F6753" s="595" t="s">
        <v>411</v>
      </c>
      <c r="G6753" s="596" t="s">
        <v>2705</v>
      </c>
      <c r="H6753" s="597">
        <v>800000</v>
      </c>
    </row>
    <row r="6754" spans="1:8">
      <c r="A6754" s="594" t="s">
        <v>132</v>
      </c>
      <c r="B6754" s="594" t="s">
        <v>1334</v>
      </c>
      <c r="C6754" s="594" t="s">
        <v>322</v>
      </c>
      <c r="D6754" s="594" t="s">
        <v>2787</v>
      </c>
      <c r="E6754" s="594" t="s">
        <v>550</v>
      </c>
      <c r="F6754" s="594" t="s">
        <v>2706</v>
      </c>
      <c r="G6754" s="596" t="s">
        <v>72</v>
      </c>
      <c r="H6754" s="597">
        <v>800000</v>
      </c>
    </row>
    <row r="6755" spans="1:8">
      <c r="A6755" s="594" t="s">
        <v>132</v>
      </c>
      <c r="B6755" s="594" t="s">
        <v>1334</v>
      </c>
      <c r="C6755" s="594" t="s">
        <v>322</v>
      </c>
      <c r="D6755" s="594" t="s">
        <v>2858</v>
      </c>
      <c r="E6755" s="595" t="s">
        <v>411</v>
      </c>
      <c r="F6755" s="595" t="s">
        <v>411</v>
      </c>
      <c r="G6755" s="596" t="s">
        <v>2859</v>
      </c>
      <c r="H6755" s="597">
        <v>30000000</v>
      </c>
    </row>
    <row r="6756" spans="1:8">
      <c r="A6756" s="594" t="s">
        <v>132</v>
      </c>
      <c r="B6756" s="594" t="s">
        <v>1334</v>
      </c>
      <c r="C6756" s="594" t="s">
        <v>322</v>
      </c>
      <c r="D6756" s="594" t="s">
        <v>2858</v>
      </c>
      <c r="E6756" s="594" t="s">
        <v>240</v>
      </c>
      <c r="F6756" s="595" t="s">
        <v>411</v>
      </c>
      <c r="G6756" s="596" t="s">
        <v>241</v>
      </c>
      <c r="H6756" s="597">
        <v>30000000</v>
      </c>
    </row>
    <row r="6757" spans="1:8">
      <c r="A6757" s="594" t="s">
        <v>132</v>
      </c>
      <c r="B6757" s="594" t="s">
        <v>1334</v>
      </c>
      <c r="C6757" s="594" t="s">
        <v>322</v>
      </c>
      <c r="D6757" s="594" t="s">
        <v>2858</v>
      </c>
      <c r="E6757" s="594" t="s">
        <v>240</v>
      </c>
      <c r="F6757" s="594" t="s">
        <v>242</v>
      </c>
      <c r="G6757" s="596" t="s">
        <v>243</v>
      </c>
      <c r="H6757" s="597">
        <v>900000</v>
      </c>
    </row>
    <row r="6758" spans="1:8">
      <c r="A6758" s="594" t="s">
        <v>132</v>
      </c>
      <c r="B6758" s="594" t="s">
        <v>1334</v>
      </c>
      <c r="C6758" s="594" t="s">
        <v>322</v>
      </c>
      <c r="D6758" s="594" t="s">
        <v>2858</v>
      </c>
      <c r="E6758" s="594" t="s">
        <v>240</v>
      </c>
      <c r="F6758" s="594" t="s">
        <v>731</v>
      </c>
      <c r="G6758" s="596" t="s">
        <v>732</v>
      </c>
      <c r="H6758" s="597">
        <v>2600000</v>
      </c>
    </row>
    <row r="6759" spans="1:8">
      <c r="A6759" s="594" t="s">
        <v>132</v>
      </c>
      <c r="B6759" s="594" t="s">
        <v>1334</v>
      </c>
      <c r="C6759" s="594" t="s">
        <v>322</v>
      </c>
      <c r="D6759" s="594" t="s">
        <v>2858</v>
      </c>
      <c r="E6759" s="594" t="s">
        <v>240</v>
      </c>
      <c r="F6759" s="594" t="s">
        <v>733</v>
      </c>
      <c r="G6759" s="596" t="s">
        <v>734</v>
      </c>
      <c r="H6759" s="597">
        <v>13500000</v>
      </c>
    </row>
    <row r="6760" spans="1:8">
      <c r="A6760" s="594" t="s">
        <v>132</v>
      </c>
      <c r="B6760" s="594" t="s">
        <v>1334</v>
      </c>
      <c r="C6760" s="594" t="s">
        <v>322</v>
      </c>
      <c r="D6760" s="594" t="s">
        <v>2858</v>
      </c>
      <c r="E6760" s="594" t="s">
        <v>240</v>
      </c>
      <c r="F6760" s="594" t="s">
        <v>735</v>
      </c>
      <c r="G6760" s="596" t="s">
        <v>193</v>
      </c>
      <c r="H6760" s="597">
        <v>13000000</v>
      </c>
    </row>
    <row r="6761" spans="1:8">
      <c r="A6761" s="594" t="s">
        <v>132</v>
      </c>
      <c r="B6761" s="594" t="s">
        <v>1332</v>
      </c>
      <c r="C6761" s="595" t="s">
        <v>411</v>
      </c>
      <c r="D6761" s="595" t="s">
        <v>411</v>
      </c>
      <c r="E6761" s="595" t="s">
        <v>411</v>
      </c>
      <c r="F6761" s="595" t="s">
        <v>411</v>
      </c>
      <c r="G6761" s="596" t="s">
        <v>1333</v>
      </c>
      <c r="H6761" s="597">
        <v>1596000000</v>
      </c>
    </row>
    <row r="6762" spans="1:8">
      <c r="A6762" s="594" t="s">
        <v>132</v>
      </c>
      <c r="B6762" s="594" t="s">
        <v>1332</v>
      </c>
      <c r="C6762" s="594" t="s">
        <v>322</v>
      </c>
      <c r="D6762" s="595" t="s">
        <v>411</v>
      </c>
      <c r="E6762" s="595" t="s">
        <v>411</v>
      </c>
      <c r="F6762" s="595" t="s">
        <v>411</v>
      </c>
      <c r="G6762" s="596" t="s">
        <v>2661</v>
      </c>
      <c r="H6762" s="597">
        <v>1596000000</v>
      </c>
    </row>
    <row r="6763" spans="1:8">
      <c r="A6763" s="594" t="s">
        <v>132</v>
      </c>
      <c r="B6763" s="594" t="s">
        <v>1332</v>
      </c>
      <c r="C6763" s="594" t="s">
        <v>322</v>
      </c>
      <c r="D6763" s="594" t="s">
        <v>2787</v>
      </c>
      <c r="E6763" s="595" t="s">
        <v>411</v>
      </c>
      <c r="F6763" s="595" t="s">
        <v>411</v>
      </c>
      <c r="G6763" s="596" t="s">
        <v>2788</v>
      </c>
      <c r="H6763" s="597">
        <v>1526000000</v>
      </c>
    </row>
    <row r="6764" spans="1:8">
      <c r="A6764" s="594" t="s">
        <v>132</v>
      </c>
      <c r="B6764" s="594" t="s">
        <v>1332</v>
      </c>
      <c r="C6764" s="594" t="s">
        <v>322</v>
      </c>
      <c r="D6764" s="594" t="s">
        <v>2787</v>
      </c>
      <c r="E6764" s="594" t="s">
        <v>142</v>
      </c>
      <c r="F6764" s="595" t="s">
        <v>411</v>
      </c>
      <c r="G6764" s="596" t="s">
        <v>143</v>
      </c>
      <c r="H6764" s="597">
        <v>370815901</v>
      </c>
    </row>
    <row r="6765" spans="1:8">
      <c r="A6765" s="594" t="s">
        <v>132</v>
      </c>
      <c r="B6765" s="594" t="s">
        <v>1332</v>
      </c>
      <c r="C6765" s="594" t="s">
        <v>322</v>
      </c>
      <c r="D6765" s="594" t="s">
        <v>2787</v>
      </c>
      <c r="E6765" s="594" t="s">
        <v>142</v>
      </c>
      <c r="F6765" s="594" t="s">
        <v>144</v>
      </c>
      <c r="G6765" s="596" t="s">
        <v>2664</v>
      </c>
      <c r="H6765" s="597">
        <v>366512901</v>
      </c>
    </row>
    <row r="6766" spans="1:8">
      <c r="A6766" s="594" t="s">
        <v>132</v>
      </c>
      <c r="B6766" s="594" t="s">
        <v>1332</v>
      </c>
      <c r="C6766" s="594" t="s">
        <v>322</v>
      </c>
      <c r="D6766" s="594" t="s">
        <v>2787</v>
      </c>
      <c r="E6766" s="594" t="s">
        <v>142</v>
      </c>
      <c r="F6766" s="594" t="s">
        <v>146</v>
      </c>
      <c r="G6766" s="596" t="s">
        <v>2665</v>
      </c>
      <c r="H6766" s="597">
        <v>4303000</v>
      </c>
    </row>
    <row r="6767" spans="1:8">
      <c r="A6767" s="594" t="s">
        <v>132</v>
      </c>
      <c r="B6767" s="594" t="s">
        <v>1332</v>
      </c>
      <c r="C6767" s="594" t="s">
        <v>322</v>
      </c>
      <c r="D6767" s="594" t="s">
        <v>2787</v>
      </c>
      <c r="E6767" s="594" t="s">
        <v>202</v>
      </c>
      <c r="F6767" s="595" t="s">
        <v>411</v>
      </c>
      <c r="G6767" s="596" t="s">
        <v>2719</v>
      </c>
      <c r="H6767" s="597">
        <v>49120400</v>
      </c>
    </row>
    <row r="6768" spans="1:8">
      <c r="A6768" s="594" t="s">
        <v>132</v>
      </c>
      <c r="B6768" s="594" t="s">
        <v>1332</v>
      </c>
      <c r="C6768" s="594" t="s">
        <v>322</v>
      </c>
      <c r="D6768" s="594" t="s">
        <v>2787</v>
      </c>
      <c r="E6768" s="594" t="s">
        <v>202</v>
      </c>
      <c r="F6768" s="594" t="s">
        <v>767</v>
      </c>
      <c r="G6768" s="596" t="s">
        <v>2720</v>
      </c>
      <c r="H6768" s="597">
        <v>49120400</v>
      </c>
    </row>
    <row r="6769" spans="1:8">
      <c r="A6769" s="594" t="s">
        <v>132</v>
      </c>
      <c r="B6769" s="594" t="s">
        <v>1332</v>
      </c>
      <c r="C6769" s="594" t="s">
        <v>322</v>
      </c>
      <c r="D6769" s="594" t="s">
        <v>2787</v>
      </c>
      <c r="E6769" s="594" t="s">
        <v>148</v>
      </c>
      <c r="F6769" s="595" t="s">
        <v>411</v>
      </c>
      <c r="G6769" s="596" t="s">
        <v>149</v>
      </c>
      <c r="H6769" s="597">
        <v>43843342</v>
      </c>
    </row>
    <row r="6770" spans="1:8">
      <c r="A6770" s="594" t="s">
        <v>132</v>
      </c>
      <c r="B6770" s="594" t="s">
        <v>1332</v>
      </c>
      <c r="C6770" s="594" t="s">
        <v>322</v>
      </c>
      <c r="D6770" s="594" t="s">
        <v>2787</v>
      </c>
      <c r="E6770" s="594" t="s">
        <v>148</v>
      </c>
      <c r="F6770" s="594" t="s">
        <v>223</v>
      </c>
      <c r="G6770" s="596" t="s">
        <v>224</v>
      </c>
      <c r="H6770" s="597">
        <v>30666000</v>
      </c>
    </row>
    <row r="6771" spans="1:8">
      <c r="A6771" s="594" t="s">
        <v>132</v>
      </c>
      <c r="B6771" s="594" t="s">
        <v>1332</v>
      </c>
      <c r="C6771" s="594" t="s">
        <v>322</v>
      </c>
      <c r="D6771" s="594" t="s">
        <v>2787</v>
      </c>
      <c r="E6771" s="594" t="s">
        <v>148</v>
      </c>
      <c r="F6771" s="594" t="s">
        <v>150</v>
      </c>
      <c r="G6771" s="596" t="s">
        <v>151</v>
      </c>
      <c r="H6771" s="597">
        <v>3228000</v>
      </c>
    </row>
    <row r="6772" spans="1:8">
      <c r="A6772" s="594" t="s">
        <v>132</v>
      </c>
      <c r="B6772" s="594" t="s">
        <v>1332</v>
      </c>
      <c r="C6772" s="594" t="s">
        <v>322</v>
      </c>
      <c r="D6772" s="594" t="s">
        <v>2787</v>
      </c>
      <c r="E6772" s="594" t="s">
        <v>148</v>
      </c>
      <c r="F6772" s="594" t="s">
        <v>605</v>
      </c>
      <c r="G6772" s="596" t="s">
        <v>2668</v>
      </c>
      <c r="H6772" s="597">
        <v>9949342</v>
      </c>
    </row>
    <row r="6773" spans="1:8">
      <c r="A6773" s="594" t="s">
        <v>132</v>
      </c>
      <c r="B6773" s="594" t="s">
        <v>1332</v>
      </c>
      <c r="C6773" s="594" t="s">
        <v>322</v>
      </c>
      <c r="D6773" s="594" t="s">
        <v>2787</v>
      </c>
      <c r="E6773" s="594" t="s">
        <v>582</v>
      </c>
      <c r="F6773" s="595" t="s">
        <v>411</v>
      </c>
      <c r="G6773" s="596" t="s">
        <v>583</v>
      </c>
      <c r="H6773" s="597">
        <v>8340000</v>
      </c>
    </row>
    <row r="6774" spans="1:8">
      <c r="A6774" s="594" t="s">
        <v>132</v>
      </c>
      <c r="B6774" s="594" t="s">
        <v>1332</v>
      </c>
      <c r="C6774" s="594" t="s">
        <v>322</v>
      </c>
      <c r="D6774" s="594" t="s">
        <v>2787</v>
      </c>
      <c r="E6774" s="594" t="s">
        <v>582</v>
      </c>
      <c r="F6774" s="594" t="s">
        <v>584</v>
      </c>
      <c r="G6774" s="596" t="s">
        <v>2670</v>
      </c>
      <c r="H6774" s="597">
        <v>7090000</v>
      </c>
    </row>
    <row r="6775" spans="1:8">
      <c r="A6775" s="594" t="s">
        <v>132</v>
      </c>
      <c r="B6775" s="594" t="s">
        <v>1332</v>
      </c>
      <c r="C6775" s="594" t="s">
        <v>322</v>
      </c>
      <c r="D6775" s="594" t="s">
        <v>2787</v>
      </c>
      <c r="E6775" s="594" t="s">
        <v>582</v>
      </c>
      <c r="F6775" s="594" t="s">
        <v>586</v>
      </c>
      <c r="G6775" s="596" t="s">
        <v>2671</v>
      </c>
      <c r="H6775" s="597">
        <v>1250000</v>
      </c>
    </row>
    <row r="6776" spans="1:8">
      <c r="A6776" s="594" t="s">
        <v>132</v>
      </c>
      <c r="B6776" s="594" t="s">
        <v>1332</v>
      </c>
      <c r="C6776" s="594" t="s">
        <v>322</v>
      </c>
      <c r="D6776" s="594" t="s">
        <v>2787</v>
      </c>
      <c r="E6776" s="594" t="s">
        <v>152</v>
      </c>
      <c r="F6776" s="595" t="s">
        <v>411</v>
      </c>
      <c r="G6776" s="596" t="s">
        <v>153</v>
      </c>
      <c r="H6776" s="597">
        <v>93130000</v>
      </c>
    </row>
    <row r="6777" spans="1:8">
      <c r="A6777" s="594" t="s">
        <v>132</v>
      </c>
      <c r="B6777" s="594" t="s">
        <v>1332</v>
      </c>
      <c r="C6777" s="594" t="s">
        <v>322</v>
      </c>
      <c r="D6777" s="594" t="s">
        <v>2787</v>
      </c>
      <c r="E6777" s="594" t="s">
        <v>152</v>
      </c>
      <c r="F6777" s="594" t="s">
        <v>606</v>
      </c>
      <c r="G6777" s="596" t="s">
        <v>195</v>
      </c>
      <c r="H6777" s="597">
        <v>93130000</v>
      </c>
    </row>
    <row r="6778" spans="1:8">
      <c r="A6778" s="594" t="s">
        <v>132</v>
      </c>
      <c r="B6778" s="594" t="s">
        <v>1332</v>
      </c>
      <c r="C6778" s="594" t="s">
        <v>322</v>
      </c>
      <c r="D6778" s="594" t="s">
        <v>2787</v>
      </c>
      <c r="E6778" s="594" t="s">
        <v>156</v>
      </c>
      <c r="F6778" s="595" t="s">
        <v>411</v>
      </c>
      <c r="G6778" s="596" t="s">
        <v>514</v>
      </c>
      <c r="H6778" s="597">
        <v>109362680</v>
      </c>
    </row>
    <row r="6779" spans="1:8">
      <c r="A6779" s="594" t="s">
        <v>132</v>
      </c>
      <c r="B6779" s="594" t="s">
        <v>1332</v>
      </c>
      <c r="C6779" s="594" t="s">
        <v>322</v>
      </c>
      <c r="D6779" s="594" t="s">
        <v>2787</v>
      </c>
      <c r="E6779" s="594" t="s">
        <v>156</v>
      </c>
      <c r="F6779" s="594" t="s">
        <v>157</v>
      </c>
      <c r="G6779" s="596" t="s">
        <v>158</v>
      </c>
      <c r="H6779" s="597">
        <v>81727809</v>
      </c>
    </row>
    <row r="6780" spans="1:8">
      <c r="A6780" s="594" t="s">
        <v>132</v>
      </c>
      <c r="B6780" s="594" t="s">
        <v>1332</v>
      </c>
      <c r="C6780" s="594" t="s">
        <v>322</v>
      </c>
      <c r="D6780" s="594" t="s">
        <v>2787</v>
      </c>
      <c r="E6780" s="594" t="s">
        <v>156</v>
      </c>
      <c r="F6780" s="594" t="s">
        <v>159</v>
      </c>
      <c r="G6780" s="596" t="s">
        <v>160</v>
      </c>
      <c r="H6780" s="597">
        <v>13820025</v>
      </c>
    </row>
    <row r="6781" spans="1:8">
      <c r="A6781" s="594" t="s">
        <v>132</v>
      </c>
      <c r="B6781" s="594" t="s">
        <v>1332</v>
      </c>
      <c r="C6781" s="594" t="s">
        <v>322</v>
      </c>
      <c r="D6781" s="594" t="s">
        <v>2787</v>
      </c>
      <c r="E6781" s="594" t="s">
        <v>156</v>
      </c>
      <c r="F6781" s="594" t="s">
        <v>161</v>
      </c>
      <c r="G6781" s="596" t="s">
        <v>162</v>
      </c>
      <c r="H6781" s="597">
        <v>9208176</v>
      </c>
    </row>
    <row r="6782" spans="1:8">
      <c r="A6782" s="594" t="s">
        <v>132</v>
      </c>
      <c r="B6782" s="594" t="s">
        <v>1332</v>
      </c>
      <c r="C6782" s="594" t="s">
        <v>322</v>
      </c>
      <c r="D6782" s="594" t="s">
        <v>2787</v>
      </c>
      <c r="E6782" s="594" t="s">
        <v>156</v>
      </c>
      <c r="F6782" s="594" t="s">
        <v>1</v>
      </c>
      <c r="G6782" s="596" t="s">
        <v>2</v>
      </c>
      <c r="H6782" s="597">
        <v>4606670</v>
      </c>
    </row>
    <row r="6783" spans="1:8">
      <c r="A6783" s="594" t="s">
        <v>132</v>
      </c>
      <c r="B6783" s="594" t="s">
        <v>1332</v>
      </c>
      <c r="C6783" s="594" t="s">
        <v>322</v>
      </c>
      <c r="D6783" s="594" t="s">
        <v>2787</v>
      </c>
      <c r="E6783" s="594" t="s">
        <v>167</v>
      </c>
      <c r="F6783" s="595" t="s">
        <v>411</v>
      </c>
      <c r="G6783" s="596" t="s">
        <v>168</v>
      </c>
      <c r="H6783" s="597">
        <v>28481928</v>
      </c>
    </row>
    <row r="6784" spans="1:8">
      <c r="A6784" s="594" t="s">
        <v>132</v>
      </c>
      <c r="B6784" s="594" t="s">
        <v>1332</v>
      </c>
      <c r="C6784" s="594" t="s">
        <v>322</v>
      </c>
      <c r="D6784" s="594" t="s">
        <v>2787</v>
      </c>
      <c r="E6784" s="594" t="s">
        <v>167</v>
      </c>
      <c r="F6784" s="594" t="s">
        <v>228</v>
      </c>
      <c r="G6784" s="596" t="s">
        <v>2673</v>
      </c>
      <c r="H6784" s="597">
        <v>5978893</v>
      </c>
    </row>
    <row r="6785" spans="1:8">
      <c r="A6785" s="594" t="s">
        <v>132</v>
      </c>
      <c r="B6785" s="594" t="s">
        <v>1332</v>
      </c>
      <c r="C6785" s="594" t="s">
        <v>322</v>
      </c>
      <c r="D6785" s="594" t="s">
        <v>2787</v>
      </c>
      <c r="E6785" s="594" t="s">
        <v>167</v>
      </c>
      <c r="F6785" s="594" t="s">
        <v>169</v>
      </c>
      <c r="G6785" s="596" t="s">
        <v>2674</v>
      </c>
      <c r="H6785" s="597">
        <v>4871035</v>
      </c>
    </row>
    <row r="6786" spans="1:8">
      <c r="A6786" s="594" t="s">
        <v>132</v>
      </c>
      <c r="B6786" s="594" t="s">
        <v>1332</v>
      </c>
      <c r="C6786" s="594" t="s">
        <v>322</v>
      </c>
      <c r="D6786" s="594" t="s">
        <v>2787</v>
      </c>
      <c r="E6786" s="594" t="s">
        <v>167</v>
      </c>
      <c r="F6786" s="594" t="s">
        <v>230</v>
      </c>
      <c r="G6786" s="596" t="s">
        <v>2675</v>
      </c>
      <c r="H6786" s="597">
        <v>15032000</v>
      </c>
    </row>
    <row r="6787" spans="1:8">
      <c r="A6787" s="594" t="s">
        <v>132</v>
      </c>
      <c r="B6787" s="594" t="s">
        <v>1332</v>
      </c>
      <c r="C6787" s="594" t="s">
        <v>322</v>
      </c>
      <c r="D6787" s="594" t="s">
        <v>2787</v>
      </c>
      <c r="E6787" s="594" t="s">
        <v>167</v>
      </c>
      <c r="F6787" s="594" t="s">
        <v>214</v>
      </c>
      <c r="G6787" s="596" t="s">
        <v>2676</v>
      </c>
      <c r="H6787" s="597">
        <v>1860000</v>
      </c>
    </row>
    <row r="6788" spans="1:8">
      <c r="A6788" s="594" t="s">
        <v>132</v>
      </c>
      <c r="B6788" s="594" t="s">
        <v>1332</v>
      </c>
      <c r="C6788" s="594" t="s">
        <v>322</v>
      </c>
      <c r="D6788" s="594" t="s">
        <v>2787</v>
      </c>
      <c r="E6788" s="594" t="s">
        <v>167</v>
      </c>
      <c r="F6788" s="594" t="s">
        <v>232</v>
      </c>
      <c r="G6788" s="596" t="s">
        <v>195</v>
      </c>
      <c r="H6788" s="597">
        <v>740000</v>
      </c>
    </row>
    <row r="6789" spans="1:8">
      <c r="A6789" s="594" t="s">
        <v>132</v>
      </c>
      <c r="B6789" s="594" t="s">
        <v>1332</v>
      </c>
      <c r="C6789" s="594" t="s">
        <v>322</v>
      </c>
      <c r="D6789" s="594" t="s">
        <v>2787</v>
      </c>
      <c r="E6789" s="594" t="s">
        <v>171</v>
      </c>
      <c r="F6789" s="595" t="s">
        <v>411</v>
      </c>
      <c r="G6789" s="596" t="s">
        <v>2677</v>
      </c>
      <c r="H6789" s="597">
        <v>40137000</v>
      </c>
    </row>
    <row r="6790" spans="1:8">
      <c r="A6790" s="594" t="s">
        <v>132</v>
      </c>
      <c r="B6790" s="594" t="s">
        <v>1332</v>
      </c>
      <c r="C6790" s="594" t="s">
        <v>322</v>
      </c>
      <c r="D6790" s="594" t="s">
        <v>2787</v>
      </c>
      <c r="E6790" s="594" t="s">
        <v>171</v>
      </c>
      <c r="F6790" s="594" t="s">
        <v>173</v>
      </c>
      <c r="G6790" s="596" t="s">
        <v>174</v>
      </c>
      <c r="H6790" s="597">
        <v>22939000</v>
      </c>
    </row>
    <row r="6791" spans="1:8">
      <c r="A6791" s="594" t="s">
        <v>132</v>
      </c>
      <c r="B6791" s="594" t="s">
        <v>1332</v>
      </c>
      <c r="C6791" s="594" t="s">
        <v>322</v>
      </c>
      <c r="D6791" s="594" t="s">
        <v>2787</v>
      </c>
      <c r="E6791" s="594" t="s">
        <v>171</v>
      </c>
      <c r="F6791" s="594" t="s">
        <v>216</v>
      </c>
      <c r="G6791" s="596" t="s">
        <v>217</v>
      </c>
      <c r="H6791" s="597">
        <v>16000000</v>
      </c>
    </row>
    <row r="6792" spans="1:8">
      <c r="A6792" s="594" t="s">
        <v>132</v>
      </c>
      <c r="B6792" s="594" t="s">
        <v>1332</v>
      </c>
      <c r="C6792" s="594" t="s">
        <v>322</v>
      </c>
      <c r="D6792" s="594" t="s">
        <v>2787</v>
      </c>
      <c r="E6792" s="594" t="s">
        <v>171</v>
      </c>
      <c r="F6792" s="594" t="s">
        <v>175</v>
      </c>
      <c r="G6792" s="596" t="s">
        <v>176</v>
      </c>
      <c r="H6792" s="597">
        <v>1198000</v>
      </c>
    </row>
    <row r="6793" spans="1:8">
      <c r="A6793" s="594" t="s">
        <v>132</v>
      </c>
      <c r="B6793" s="594" t="s">
        <v>1332</v>
      </c>
      <c r="C6793" s="594" t="s">
        <v>322</v>
      </c>
      <c r="D6793" s="594" t="s">
        <v>2787</v>
      </c>
      <c r="E6793" s="594" t="s">
        <v>177</v>
      </c>
      <c r="F6793" s="595" t="s">
        <v>411</v>
      </c>
      <c r="G6793" s="596" t="s">
        <v>178</v>
      </c>
      <c r="H6793" s="597">
        <v>27886549</v>
      </c>
    </row>
    <row r="6794" spans="1:8">
      <c r="A6794" s="594" t="s">
        <v>132</v>
      </c>
      <c r="B6794" s="594" t="s">
        <v>1332</v>
      </c>
      <c r="C6794" s="594" t="s">
        <v>322</v>
      </c>
      <c r="D6794" s="594" t="s">
        <v>2787</v>
      </c>
      <c r="E6794" s="594" t="s">
        <v>177</v>
      </c>
      <c r="F6794" s="594" t="s">
        <v>179</v>
      </c>
      <c r="G6794" s="596" t="s">
        <v>2679</v>
      </c>
      <c r="H6794" s="597">
        <v>2336365</v>
      </c>
    </row>
    <row r="6795" spans="1:8">
      <c r="A6795" s="594" t="s">
        <v>132</v>
      </c>
      <c r="B6795" s="594" t="s">
        <v>1332</v>
      </c>
      <c r="C6795" s="594" t="s">
        <v>322</v>
      </c>
      <c r="D6795" s="594" t="s">
        <v>2787</v>
      </c>
      <c r="E6795" s="594" t="s">
        <v>177</v>
      </c>
      <c r="F6795" s="594" t="s">
        <v>181</v>
      </c>
      <c r="G6795" s="596" t="s">
        <v>182</v>
      </c>
      <c r="H6795" s="597">
        <v>3462984</v>
      </c>
    </row>
    <row r="6796" spans="1:8">
      <c r="A6796" s="594" t="s">
        <v>132</v>
      </c>
      <c r="B6796" s="594" t="s">
        <v>1332</v>
      </c>
      <c r="C6796" s="594" t="s">
        <v>322</v>
      </c>
      <c r="D6796" s="594" t="s">
        <v>2787</v>
      </c>
      <c r="E6796" s="594" t="s">
        <v>177</v>
      </c>
      <c r="F6796" s="594" t="s">
        <v>1290</v>
      </c>
      <c r="G6796" s="596" t="s">
        <v>2721</v>
      </c>
      <c r="H6796" s="597">
        <v>2820000</v>
      </c>
    </row>
    <row r="6797" spans="1:8">
      <c r="A6797" s="594" t="s">
        <v>132</v>
      </c>
      <c r="B6797" s="594" t="s">
        <v>1332</v>
      </c>
      <c r="C6797" s="594" t="s">
        <v>322</v>
      </c>
      <c r="D6797" s="594" t="s">
        <v>2787</v>
      </c>
      <c r="E6797" s="594" t="s">
        <v>177</v>
      </c>
      <c r="F6797" s="594" t="s">
        <v>1297</v>
      </c>
      <c r="G6797" s="596" t="s">
        <v>2680</v>
      </c>
      <c r="H6797" s="597">
        <v>15067200</v>
      </c>
    </row>
    <row r="6798" spans="1:8">
      <c r="A6798" s="594" t="s">
        <v>132</v>
      </c>
      <c r="B6798" s="594" t="s">
        <v>1332</v>
      </c>
      <c r="C6798" s="594" t="s">
        <v>322</v>
      </c>
      <c r="D6798" s="594" t="s">
        <v>2787</v>
      </c>
      <c r="E6798" s="594" t="s">
        <v>177</v>
      </c>
      <c r="F6798" s="594" t="s">
        <v>237</v>
      </c>
      <c r="G6798" s="596" t="s">
        <v>2681</v>
      </c>
      <c r="H6798" s="597">
        <v>4200000</v>
      </c>
    </row>
    <row r="6799" spans="1:8">
      <c r="A6799" s="594" t="s">
        <v>132</v>
      </c>
      <c r="B6799" s="594" t="s">
        <v>1332</v>
      </c>
      <c r="C6799" s="594" t="s">
        <v>322</v>
      </c>
      <c r="D6799" s="594" t="s">
        <v>2787</v>
      </c>
      <c r="E6799" s="594" t="s">
        <v>240</v>
      </c>
      <c r="F6799" s="595" t="s">
        <v>411</v>
      </c>
      <c r="G6799" s="596" t="s">
        <v>241</v>
      </c>
      <c r="H6799" s="597">
        <v>222925000</v>
      </c>
    </row>
    <row r="6800" spans="1:8">
      <c r="A6800" s="594" t="s">
        <v>132</v>
      </c>
      <c r="B6800" s="594" t="s">
        <v>1332</v>
      </c>
      <c r="C6800" s="594" t="s">
        <v>322</v>
      </c>
      <c r="D6800" s="594" t="s">
        <v>2787</v>
      </c>
      <c r="E6800" s="594" t="s">
        <v>240</v>
      </c>
      <c r="F6800" s="594" t="s">
        <v>728</v>
      </c>
      <c r="G6800" s="596" t="s">
        <v>729</v>
      </c>
      <c r="H6800" s="597">
        <v>3000000</v>
      </c>
    </row>
    <row r="6801" spans="1:8">
      <c r="A6801" s="594" t="s">
        <v>132</v>
      </c>
      <c r="B6801" s="594" t="s">
        <v>1332</v>
      </c>
      <c r="C6801" s="594" t="s">
        <v>322</v>
      </c>
      <c r="D6801" s="594" t="s">
        <v>2787</v>
      </c>
      <c r="E6801" s="594" t="s">
        <v>240</v>
      </c>
      <c r="F6801" s="594" t="s">
        <v>1268</v>
      </c>
      <c r="G6801" s="596" t="s">
        <v>1267</v>
      </c>
      <c r="H6801" s="597">
        <v>24271000</v>
      </c>
    </row>
    <row r="6802" spans="1:8">
      <c r="A6802" s="594" t="s">
        <v>132</v>
      </c>
      <c r="B6802" s="594" t="s">
        <v>1332</v>
      </c>
      <c r="C6802" s="594" t="s">
        <v>322</v>
      </c>
      <c r="D6802" s="594" t="s">
        <v>2787</v>
      </c>
      <c r="E6802" s="594" t="s">
        <v>240</v>
      </c>
      <c r="F6802" s="594" t="s">
        <v>730</v>
      </c>
      <c r="G6802" s="596" t="s">
        <v>186</v>
      </c>
      <c r="H6802" s="597">
        <v>16950000</v>
      </c>
    </row>
    <row r="6803" spans="1:8">
      <c r="A6803" s="594" t="s">
        <v>132</v>
      </c>
      <c r="B6803" s="594" t="s">
        <v>1332</v>
      </c>
      <c r="C6803" s="594" t="s">
        <v>322</v>
      </c>
      <c r="D6803" s="594" t="s">
        <v>2787</v>
      </c>
      <c r="E6803" s="594" t="s">
        <v>240</v>
      </c>
      <c r="F6803" s="594" t="s">
        <v>731</v>
      </c>
      <c r="G6803" s="596" t="s">
        <v>732</v>
      </c>
      <c r="H6803" s="597">
        <v>3800000</v>
      </c>
    </row>
    <row r="6804" spans="1:8">
      <c r="A6804" s="594" t="s">
        <v>132</v>
      </c>
      <c r="B6804" s="594" t="s">
        <v>1332</v>
      </c>
      <c r="C6804" s="594" t="s">
        <v>322</v>
      </c>
      <c r="D6804" s="594" t="s">
        <v>2787</v>
      </c>
      <c r="E6804" s="594" t="s">
        <v>240</v>
      </c>
      <c r="F6804" s="594" t="s">
        <v>597</v>
      </c>
      <c r="G6804" s="596" t="s">
        <v>2682</v>
      </c>
      <c r="H6804" s="597">
        <v>1650000</v>
      </c>
    </row>
    <row r="6805" spans="1:8">
      <c r="A6805" s="594" t="s">
        <v>132</v>
      </c>
      <c r="B6805" s="594" t="s">
        <v>1332</v>
      </c>
      <c r="C6805" s="594" t="s">
        <v>322</v>
      </c>
      <c r="D6805" s="594" t="s">
        <v>2787</v>
      </c>
      <c r="E6805" s="594" t="s">
        <v>240</v>
      </c>
      <c r="F6805" s="594" t="s">
        <v>733</v>
      </c>
      <c r="G6805" s="596" t="s">
        <v>734</v>
      </c>
      <c r="H6805" s="597">
        <v>151630000</v>
      </c>
    </row>
    <row r="6806" spans="1:8">
      <c r="A6806" s="594" t="s">
        <v>132</v>
      </c>
      <c r="B6806" s="594" t="s">
        <v>1332</v>
      </c>
      <c r="C6806" s="594" t="s">
        <v>322</v>
      </c>
      <c r="D6806" s="594" t="s">
        <v>2787</v>
      </c>
      <c r="E6806" s="594" t="s">
        <v>240</v>
      </c>
      <c r="F6806" s="594" t="s">
        <v>735</v>
      </c>
      <c r="G6806" s="596" t="s">
        <v>193</v>
      </c>
      <c r="H6806" s="597">
        <v>21624000</v>
      </c>
    </row>
    <row r="6807" spans="1:8">
      <c r="A6807" s="594" t="s">
        <v>132</v>
      </c>
      <c r="B6807" s="594" t="s">
        <v>1332</v>
      </c>
      <c r="C6807" s="594" t="s">
        <v>322</v>
      </c>
      <c r="D6807" s="594" t="s">
        <v>2787</v>
      </c>
      <c r="E6807" s="594" t="s">
        <v>183</v>
      </c>
      <c r="F6807" s="595" t="s">
        <v>411</v>
      </c>
      <c r="G6807" s="596" t="s">
        <v>184</v>
      </c>
      <c r="H6807" s="597">
        <v>182370000</v>
      </c>
    </row>
    <row r="6808" spans="1:8">
      <c r="A6808" s="594" t="s">
        <v>132</v>
      </c>
      <c r="B6808" s="594" t="s">
        <v>1332</v>
      </c>
      <c r="C6808" s="594" t="s">
        <v>322</v>
      </c>
      <c r="D6808" s="594" t="s">
        <v>2787</v>
      </c>
      <c r="E6808" s="594" t="s">
        <v>183</v>
      </c>
      <c r="F6808" s="594" t="s">
        <v>587</v>
      </c>
      <c r="G6808" s="596" t="s">
        <v>588</v>
      </c>
      <c r="H6808" s="597">
        <v>8770000</v>
      </c>
    </row>
    <row r="6809" spans="1:8">
      <c r="A6809" s="594" t="s">
        <v>132</v>
      </c>
      <c r="B6809" s="594" t="s">
        <v>1332</v>
      </c>
      <c r="C6809" s="594" t="s">
        <v>322</v>
      </c>
      <c r="D6809" s="594" t="s">
        <v>2787</v>
      </c>
      <c r="E6809" s="594" t="s">
        <v>183</v>
      </c>
      <c r="F6809" s="594" t="s">
        <v>736</v>
      </c>
      <c r="G6809" s="596" t="s">
        <v>737</v>
      </c>
      <c r="H6809" s="597">
        <v>76400000</v>
      </c>
    </row>
    <row r="6810" spans="1:8">
      <c r="A6810" s="594" t="s">
        <v>132</v>
      </c>
      <c r="B6810" s="594" t="s">
        <v>1332</v>
      </c>
      <c r="C6810" s="594" t="s">
        <v>322</v>
      </c>
      <c r="D6810" s="594" t="s">
        <v>2787</v>
      </c>
      <c r="E6810" s="594" t="s">
        <v>183</v>
      </c>
      <c r="F6810" s="594" t="s">
        <v>185</v>
      </c>
      <c r="G6810" s="596" t="s">
        <v>186</v>
      </c>
      <c r="H6810" s="597">
        <v>55700000</v>
      </c>
    </row>
    <row r="6811" spans="1:8">
      <c r="A6811" s="594" t="s">
        <v>132</v>
      </c>
      <c r="B6811" s="594" t="s">
        <v>1332</v>
      </c>
      <c r="C6811" s="594" t="s">
        <v>322</v>
      </c>
      <c r="D6811" s="594" t="s">
        <v>2787</v>
      </c>
      <c r="E6811" s="594" t="s">
        <v>183</v>
      </c>
      <c r="F6811" s="594" t="s">
        <v>187</v>
      </c>
      <c r="G6811" s="596" t="s">
        <v>2683</v>
      </c>
      <c r="H6811" s="597">
        <v>41500000</v>
      </c>
    </row>
    <row r="6812" spans="1:8">
      <c r="A6812" s="594" t="s">
        <v>132</v>
      </c>
      <c r="B6812" s="594" t="s">
        <v>1332</v>
      </c>
      <c r="C6812" s="594" t="s">
        <v>322</v>
      </c>
      <c r="D6812" s="594" t="s">
        <v>2787</v>
      </c>
      <c r="E6812" s="594" t="s">
        <v>738</v>
      </c>
      <c r="F6812" s="595" t="s">
        <v>411</v>
      </c>
      <c r="G6812" s="596" t="s">
        <v>739</v>
      </c>
      <c r="H6812" s="597">
        <v>63500000</v>
      </c>
    </row>
    <row r="6813" spans="1:8">
      <c r="A6813" s="594" t="s">
        <v>132</v>
      </c>
      <c r="B6813" s="594" t="s">
        <v>1332</v>
      </c>
      <c r="C6813" s="594" t="s">
        <v>322</v>
      </c>
      <c r="D6813" s="594" t="s">
        <v>2787</v>
      </c>
      <c r="E6813" s="594" t="s">
        <v>738</v>
      </c>
      <c r="F6813" s="594" t="s">
        <v>740</v>
      </c>
      <c r="G6813" s="596" t="s">
        <v>741</v>
      </c>
      <c r="H6813" s="597">
        <v>63500000</v>
      </c>
    </row>
    <row r="6814" spans="1:8">
      <c r="A6814" s="594" t="s">
        <v>132</v>
      </c>
      <c r="B6814" s="594" t="s">
        <v>1332</v>
      </c>
      <c r="C6814" s="594" t="s">
        <v>322</v>
      </c>
      <c r="D6814" s="594" t="s">
        <v>2787</v>
      </c>
      <c r="E6814" s="594" t="s">
        <v>744</v>
      </c>
      <c r="F6814" s="595" t="s">
        <v>411</v>
      </c>
      <c r="G6814" s="596" t="s">
        <v>2686</v>
      </c>
      <c r="H6814" s="597">
        <v>4650000</v>
      </c>
    </row>
    <row r="6815" spans="1:8">
      <c r="A6815" s="594" t="s">
        <v>132</v>
      </c>
      <c r="B6815" s="594" t="s">
        <v>1332</v>
      </c>
      <c r="C6815" s="594" t="s">
        <v>322</v>
      </c>
      <c r="D6815" s="594" t="s">
        <v>2787</v>
      </c>
      <c r="E6815" s="594" t="s">
        <v>744</v>
      </c>
      <c r="F6815" s="594" t="s">
        <v>572</v>
      </c>
      <c r="G6815" s="596" t="s">
        <v>2689</v>
      </c>
      <c r="H6815" s="597">
        <v>4650000</v>
      </c>
    </row>
    <row r="6816" spans="1:8">
      <c r="A6816" s="594" t="s">
        <v>132</v>
      </c>
      <c r="B6816" s="594" t="s">
        <v>1332</v>
      </c>
      <c r="C6816" s="594" t="s">
        <v>322</v>
      </c>
      <c r="D6816" s="594" t="s">
        <v>2787</v>
      </c>
      <c r="E6816" s="594" t="s">
        <v>2692</v>
      </c>
      <c r="F6816" s="595" t="s">
        <v>411</v>
      </c>
      <c r="G6816" s="596" t="s">
        <v>2693</v>
      </c>
      <c r="H6816" s="597">
        <v>18750000</v>
      </c>
    </row>
    <row r="6817" spans="1:8">
      <c r="A6817" s="594" t="s">
        <v>132</v>
      </c>
      <c r="B6817" s="594" t="s">
        <v>1332</v>
      </c>
      <c r="C6817" s="594" t="s">
        <v>322</v>
      </c>
      <c r="D6817" s="594" t="s">
        <v>2787</v>
      </c>
      <c r="E6817" s="594" t="s">
        <v>2692</v>
      </c>
      <c r="F6817" s="594" t="s">
        <v>2722</v>
      </c>
      <c r="G6817" s="596" t="s">
        <v>2690</v>
      </c>
      <c r="H6817" s="597">
        <v>18750000</v>
      </c>
    </row>
    <row r="6818" spans="1:8">
      <c r="A6818" s="594" t="s">
        <v>132</v>
      </c>
      <c r="B6818" s="594" t="s">
        <v>1332</v>
      </c>
      <c r="C6818" s="594" t="s">
        <v>322</v>
      </c>
      <c r="D6818" s="594" t="s">
        <v>2787</v>
      </c>
      <c r="E6818" s="594" t="s">
        <v>189</v>
      </c>
      <c r="F6818" s="595" t="s">
        <v>411</v>
      </c>
      <c r="G6818" s="596" t="s">
        <v>190</v>
      </c>
      <c r="H6818" s="597">
        <v>140180000</v>
      </c>
    </row>
    <row r="6819" spans="1:8">
      <c r="A6819" s="594" t="s">
        <v>132</v>
      </c>
      <c r="B6819" s="594" t="s">
        <v>1332</v>
      </c>
      <c r="C6819" s="594" t="s">
        <v>322</v>
      </c>
      <c r="D6819" s="594" t="s">
        <v>2787</v>
      </c>
      <c r="E6819" s="594" t="s">
        <v>189</v>
      </c>
      <c r="F6819" s="594" t="s">
        <v>192</v>
      </c>
      <c r="G6819" s="596" t="s">
        <v>195</v>
      </c>
      <c r="H6819" s="597">
        <v>140180000</v>
      </c>
    </row>
    <row r="6820" spans="1:8">
      <c r="A6820" s="594" t="s">
        <v>132</v>
      </c>
      <c r="B6820" s="594" t="s">
        <v>1332</v>
      </c>
      <c r="C6820" s="594" t="s">
        <v>322</v>
      </c>
      <c r="D6820" s="594" t="s">
        <v>2787</v>
      </c>
      <c r="E6820" s="594" t="s">
        <v>2697</v>
      </c>
      <c r="F6820" s="595" t="s">
        <v>411</v>
      </c>
      <c r="G6820" s="596" t="s">
        <v>2698</v>
      </c>
      <c r="H6820" s="597">
        <v>600000</v>
      </c>
    </row>
    <row r="6821" spans="1:8">
      <c r="A6821" s="594" t="s">
        <v>132</v>
      </c>
      <c r="B6821" s="594" t="s">
        <v>1332</v>
      </c>
      <c r="C6821" s="594" t="s">
        <v>322</v>
      </c>
      <c r="D6821" s="594" t="s">
        <v>2787</v>
      </c>
      <c r="E6821" s="594" t="s">
        <v>2697</v>
      </c>
      <c r="F6821" s="594" t="s">
        <v>2699</v>
      </c>
      <c r="G6821" s="596" t="s">
        <v>2700</v>
      </c>
      <c r="H6821" s="597">
        <v>600000</v>
      </c>
    </row>
    <row r="6822" spans="1:8">
      <c r="A6822" s="594" t="s">
        <v>132</v>
      </c>
      <c r="B6822" s="594" t="s">
        <v>1332</v>
      </c>
      <c r="C6822" s="594" t="s">
        <v>322</v>
      </c>
      <c r="D6822" s="594" t="s">
        <v>2787</v>
      </c>
      <c r="E6822" s="594" t="s">
        <v>194</v>
      </c>
      <c r="F6822" s="595" t="s">
        <v>411</v>
      </c>
      <c r="G6822" s="596" t="s">
        <v>195</v>
      </c>
      <c r="H6822" s="597">
        <v>108647200</v>
      </c>
    </row>
    <row r="6823" spans="1:8">
      <c r="A6823" s="594" t="s">
        <v>132</v>
      </c>
      <c r="B6823" s="594" t="s">
        <v>1332</v>
      </c>
      <c r="C6823" s="594" t="s">
        <v>322</v>
      </c>
      <c r="D6823" s="594" t="s">
        <v>2787</v>
      </c>
      <c r="E6823" s="594" t="s">
        <v>194</v>
      </c>
      <c r="F6823" s="594" t="s">
        <v>15</v>
      </c>
      <c r="G6823" s="596" t="s">
        <v>2701</v>
      </c>
      <c r="H6823" s="597">
        <v>2932000</v>
      </c>
    </row>
    <row r="6824" spans="1:8">
      <c r="A6824" s="594" t="s">
        <v>132</v>
      </c>
      <c r="B6824" s="594" t="s">
        <v>1332</v>
      </c>
      <c r="C6824" s="594" t="s">
        <v>322</v>
      </c>
      <c r="D6824" s="594" t="s">
        <v>2787</v>
      </c>
      <c r="E6824" s="594" t="s">
        <v>194</v>
      </c>
      <c r="F6824" s="594" t="s">
        <v>39</v>
      </c>
      <c r="G6824" s="596" t="s">
        <v>2702</v>
      </c>
      <c r="H6824" s="597">
        <v>6993200</v>
      </c>
    </row>
    <row r="6825" spans="1:8">
      <c r="A6825" s="594" t="s">
        <v>132</v>
      </c>
      <c r="B6825" s="594" t="s">
        <v>1332</v>
      </c>
      <c r="C6825" s="594" t="s">
        <v>322</v>
      </c>
      <c r="D6825" s="594" t="s">
        <v>2787</v>
      </c>
      <c r="E6825" s="594" t="s">
        <v>194</v>
      </c>
      <c r="F6825" s="594" t="s">
        <v>198</v>
      </c>
      <c r="G6825" s="596" t="s">
        <v>199</v>
      </c>
      <c r="H6825" s="597">
        <v>3150000</v>
      </c>
    </row>
    <row r="6826" spans="1:8">
      <c r="A6826" s="594" t="s">
        <v>132</v>
      </c>
      <c r="B6826" s="594" t="s">
        <v>1332</v>
      </c>
      <c r="C6826" s="594" t="s">
        <v>322</v>
      </c>
      <c r="D6826" s="594" t="s">
        <v>2787</v>
      </c>
      <c r="E6826" s="594" t="s">
        <v>194</v>
      </c>
      <c r="F6826" s="594" t="s">
        <v>200</v>
      </c>
      <c r="G6826" s="596" t="s">
        <v>201</v>
      </c>
      <c r="H6826" s="597">
        <v>95572000</v>
      </c>
    </row>
    <row r="6827" spans="1:8">
      <c r="A6827" s="594" t="s">
        <v>132</v>
      </c>
      <c r="B6827" s="594" t="s">
        <v>1332</v>
      </c>
      <c r="C6827" s="594" t="s">
        <v>322</v>
      </c>
      <c r="D6827" s="594" t="s">
        <v>2787</v>
      </c>
      <c r="E6827" s="594" t="s">
        <v>573</v>
      </c>
      <c r="F6827" s="595" t="s">
        <v>411</v>
      </c>
      <c r="G6827" s="596" t="s">
        <v>2703</v>
      </c>
      <c r="H6827" s="597">
        <v>9684000</v>
      </c>
    </row>
    <row r="6828" spans="1:8">
      <c r="A6828" s="594" t="s">
        <v>132</v>
      </c>
      <c r="B6828" s="594" t="s">
        <v>1332</v>
      </c>
      <c r="C6828" s="594" t="s">
        <v>322</v>
      </c>
      <c r="D6828" s="594" t="s">
        <v>2787</v>
      </c>
      <c r="E6828" s="594" t="s">
        <v>573</v>
      </c>
      <c r="F6828" s="594" t="s">
        <v>574</v>
      </c>
      <c r="G6828" s="596" t="s">
        <v>2704</v>
      </c>
      <c r="H6828" s="597">
        <v>9684000</v>
      </c>
    </row>
    <row r="6829" spans="1:8">
      <c r="A6829" s="594" t="s">
        <v>132</v>
      </c>
      <c r="B6829" s="594" t="s">
        <v>1332</v>
      </c>
      <c r="C6829" s="594" t="s">
        <v>322</v>
      </c>
      <c r="D6829" s="594" t="s">
        <v>2787</v>
      </c>
      <c r="E6829" s="594" t="s">
        <v>550</v>
      </c>
      <c r="F6829" s="595" t="s">
        <v>411</v>
      </c>
      <c r="G6829" s="596" t="s">
        <v>2705</v>
      </c>
      <c r="H6829" s="597">
        <v>3576000</v>
      </c>
    </row>
    <row r="6830" spans="1:8">
      <c r="A6830" s="594" t="s">
        <v>132</v>
      </c>
      <c r="B6830" s="594" t="s">
        <v>1332</v>
      </c>
      <c r="C6830" s="594" t="s">
        <v>322</v>
      </c>
      <c r="D6830" s="594" t="s">
        <v>2787</v>
      </c>
      <c r="E6830" s="594" t="s">
        <v>550</v>
      </c>
      <c r="F6830" s="594" t="s">
        <v>2706</v>
      </c>
      <c r="G6830" s="596" t="s">
        <v>72</v>
      </c>
      <c r="H6830" s="597">
        <v>3576000</v>
      </c>
    </row>
    <row r="6831" spans="1:8">
      <c r="A6831" s="594" t="s">
        <v>132</v>
      </c>
      <c r="B6831" s="594" t="s">
        <v>1332</v>
      </c>
      <c r="C6831" s="594" t="s">
        <v>322</v>
      </c>
      <c r="D6831" s="594" t="s">
        <v>2858</v>
      </c>
      <c r="E6831" s="595" t="s">
        <v>411</v>
      </c>
      <c r="F6831" s="595" t="s">
        <v>411</v>
      </c>
      <c r="G6831" s="596" t="s">
        <v>2859</v>
      </c>
      <c r="H6831" s="597">
        <v>70000000</v>
      </c>
    </row>
    <row r="6832" spans="1:8">
      <c r="A6832" s="594" t="s">
        <v>132</v>
      </c>
      <c r="B6832" s="594" t="s">
        <v>1332</v>
      </c>
      <c r="C6832" s="594" t="s">
        <v>322</v>
      </c>
      <c r="D6832" s="594" t="s">
        <v>2858</v>
      </c>
      <c r="E6832" s="594" t="s">
        <v>744</v>
      </c>
      <c r="F6832" s="595" t="s">
        <v>411</v>
      </c>
      <c r="G6832" s="596" t="s">
        <v>2686</v>
      </c>
      <c r="H6832" s="597">
        <v>70000000</v>
      </c>
    </row>
    <row r="6833" spans="1:8">
      <c r="A6833" s="594" t="s">
        <v>132</v>
      </c>
      <c r="B6833" s="594" t="s">
        <v>1332</v>
      </c>
      <c r="C6833" s="594" t="s">
        <v>322</v>
      </c>
      <c r="D6833" s="594" t="s">
        <v>2858</v>
      </c>
      <c r="E6833" s="594" t="s">
        <v>744</v>
      </c>
      <c r="F6833" s="594" t="s">
        <v>7</v>
      </c>
      <c r="G6833" s="596" t="s">
        <v>8</v>
      </c>
      <c r="H6833" s="597">
        <v>54794652</v>
      </c>
    </row>
    <row r="6834" spans="1:8">
      <c r="A6834" s="594" t="s">
        <v>132</v>
      </c>
      <c r="B6834" s="594" t="s">
        <v>1332</v>
      </c>
      <c r="C6834" s="594" t="s">
        <v>322</v>
      </c>
      <c r="D6834" s="594" t="s">
        <v>2858</v>
      </c>
      <c r="E6834" s="594" t="s">
        <v>744</v>
      </c>
      <c r="F6834" s="594" t="s">
        <v>748</v>
      </c>
      <c r="G6834" s="596" t="s">
        <v>35</v>
      </c>
      <c r="H6834" s="597">
        <v>15205348</v>
      </c>
    </row>
    <row r="6835" spans="1:8">
      <c r="A6835" s="594" t="s">
        <v>132</v>
      </c>
      <c r="B6835" s="594" t="s">
        <v>63</v>
      </c>
      <c r="C6835" s="595" t="s">
        <v>411</v>
      </c>
      <c r="D6835" s="595" t="s">
        <v>411</v>
      </c>
      <c r="E6835" s="595" t="s">
        <v>411</v>
      </c>
      <c r="F6835" s="595" t="s">
        <v>411</v>
      </c>
      <c r="G6835" s="596" t="s">
        <v>1331</v>
      </c>
      <c r="H6835" s="597">
        <v>3370475000</v>
      </c>
    </row>
    <row r="6836" spans="1:8">
      <c r="A6836" s="594" t="s">
        <v>132</v>
      </c>
      <c r="B6836" s="594" t="s">
        <v>63</v>
      </c>
      <c r="C6836" s="594" t="s">
        <v>322</v>
      </c>
      <c r="D6836" s="595" t="s">
        <v>411</v>
      </c>
      <c r="E6836" s="595" t="s">
        <v>411</v>
      </c>
      <c r="F6836" s="595" t="s">
        <v>411</v>
      </c>
      <c r="G6836" s="596" t="s">
        <v>2661</v>
      </c>
      <c r="H6836" s="597">
        <v>3370475000</v>
      </c>
    </row>
    <row r="6837" spans="1:8">
      <c r="A6837" s="594" t="s">
        <v>132</v>
      </c>
      <c r="B6837" s="594" t="s">
        <v>63</v>
      </c>
      <c r="C6837" s="594" t="s">
        <v>322</v>
      </c>
      <c r="D6837" s="594" t="s">
        <v>2858</v>
      </c>
      <c r="E6837" s="595" t="s">
        <v>411</v>
      </c>
      <c r="F6837" s="595" t="s">
        <v>411</v>
      </c>
      <c r="G6837" s="596" t="s">
        <v>2859</v>
      </c>
      <c r="H6837" s="597">
        <v>3370475000</v>
      </c>
    </row>
    <row r="6838" spans="1:8">
      <c r="A6838" s="594" t="s">
        <v>132</v>
      </c>
      <c r="B6838" s="594" t="s">
        <v>63</v>
      </c>
      <c r="C6838" s="594" t="s">
        <v>322</v>
      </c>
      <c r="D6838" s="594" t="s">
        <v>2858</v>
      </c>
      <c r="E6838" s="594" t="s">
        <v>142</v>
      </c>
      <c r="F6838" s="595" t="s">
        <v>411</v>
      </c>
      <c r="G6838" s="596" t="s">
        <v>143</v>
      </c>
      <c r="H6838" s="597">
        <v>279571674</v>
      </c>
    </row>
    <row r="6839" spans="1:8">
      <c r="A6839" s="594" t="s">
        <v>132</v>
      </c>
      <c r="B6839" s="594" t="s">
        <v>63</v>
      </c>
      <c r="C6839" s="594" t="s">
        <v>322</v>
      </c>
      <c r="D6839" s="594" t="s">
        <v>2858</v>
      </c>
      <c r="E6839" s="594" t="s">
        <v>142</v>
      </c>
      <c r="F6839" s="594" t="s">
        <v>144</v>
      </c>
      <c r="G6839" s="596" t="s">
        <v>2664</v>
      </c>
      <c r="H6839" s="597">
        <v>279571674</v>
      </c>
    </row>
    <row r="6840" spans="1:8">
      <c r="A6840" s="594" t="s">
        <v>132</v>
      </c>
      <c r="B6840" s="594" t="s">
        <v>63</v>
      </c>
      <c r="C6840" s="594" t="s">
        <v>322</v>
      </c>
      <c r="D6840" s="594" t="s">
        <v>2858</v>
      </c>
      <c r="E6840" s="594" t="s">
        <v>148</v>
      </c>
      <c r="F6840" s="595" t="s">
        <v>411</v>
      </c>
      <c r="G6840" s="596" t="s">
        <v>149</v>
      </c>
      <c r="H6840" s="597">
        <v>20982000</v>
      </c>
    </row>
    <row r="6841" spans="1:8">
      <c r="A6841" s="594" t="s">
        <v>132</v>
      </c>
      <c r="B6841" s="594" t="s">
        <v>63</v>
      </c>
      <c r="C6841" s="594" t="s">
        <v>322</v>
      </c>
      <c r="D6841" s="594" t="s">
        <v>2858</v>
      </c>
      <c r="E6841" s="594" t="s">
        <v>148</v>
      </c>
      <c r="F6841" s="594" t="s">
        <v>223</v>
      </c>
      <c r="G6841" s="596" t="s">
        <v>224</v>
      </c>
      <c r="H6841" s="597">
        <v>16140000</v>
      </c>
    </row>
    <row r="6842" spans="1:8">
      <c r="A6842" s="594" t="s">
        <v>132</v>
      </c>
      <c r="B6842" s="594" t="s">
        <v>63</v>
      </c>
      <c r="C6842" s="594" t="s">
        <v>322</v>
      </c>
      <c r="D6842" s="594" t="s">
        <v>2858</v>
      </c>
      <c r="E6842" s="594" t="s">
        <v>148</v>
      </c>
      <c r="F6842" s="594" t="s">
        <v>150</v>
      </c>
      <c r="G6842" s="596" t="s">
        <v>151</v>
      </c>
      <c r="H6842" s="597">
        <v>4842000</v>
      </c>
    </row>
    <row r="6843" spans="1:8">
      <c r="A6843" s="594" t="s">
        <v>132</v>
      </c>
      <c r="B6843" s="594" t="s">
        <v>63</v>
      </c>
      <c r="C6843" s="594" t="s">
        <v>322</v>
      </c>
      <c r="D6843" s="594" t="s">
        <v>2858</v>
      </c>
      <c r="E6843" s="594" t="s">
        <v>582</v>
      </c>
      <c r="F6843" s="595" t="s">
        <v>411</v>
      </c>
      <c r="G6843" s="596" t="s">
        <v>583</v>
      </c>
      <c r="H6843" s="597">
        <v>92000000</v>
      </c>
    </row>
    <row r="6844" spans="1:8">
      <c r="A6844" s="594" t="s">
        <v>132</v>
      </c>
      <c r="B6844" s="594" t="s">
        <v>63</v>
      </c>
      <c r="C6844" s="594" t="s">
        <v>322</v>
      </c>
      <c r="D6844" s="594" t="s">
        <v>2858</v>
      </c>
      <c r="E6844" s="594" t="s">
        <v>582</v>
      </c>
      <c r="F6844" s="594" t="s">
        <v>478</v>
      </c>
      <c r="G6844" s="596" t="s">
        <v>2775</v>
      </c>
      <c r="H6844" s="597">
        <v>92000000</v>
      </c>
    </row>
    <row r="6845" spans="1:8">
      <c r="A6845" s="594" t="s">
        <v>132</v>
      </c>
      <c r="B6845" s="594" t="s">
        <v>63</v>
      </c>
      <c r="C6845" s="594" t="s">
        <v>322</v>
      </c>
      <c r="D6845" s="594" t="s">
        <v>2858</v>
      </c>
      <c r="E6845" s="594" t="s">
        <v>152</v>
      </c>
      <c r="F6845" s="595" t="s">
        <v>411</v>
      </c>
      <c r="G6845" s="596" t="s">
        <v>153</v>
      </c>
      <c r="H6845" s="597">
        <v>13200000</v>
      </c>
    </row>
    <row r="6846" spans="1:8">
      <c r="A6846" s="594" t="s">
        <v>132</v>
      </c>
      <c r="B6846" s="594" t="s">
        <v>63</v>
      </c>
      <c r="C6846" s="594" t="s">
        <v>322</v>
      </c>
      <c r="D6846" s="594" t="s">
        <v>2858</v>
      </c>
      <c r="E6846" s="594" t="s">
        <v>152</v>
      </c>
      <c r="F6846" s="594" t="s">
        <v>606</v>
      </c>
      <c r="G6846" s="596" t="s">
        <v>195</v>
      </c>
      <c r="H6846" s="597">
        <v>13200000</v>
      </c>
    </row>
    <row r="6847" spans="1:8">
      <c r="A6847" s="594" t="s">
        <v>132</v>
      </c>
      <c r="B6847" s="594" t="s">
        <v>63</v>
      </c>
      <c r="C6847" s="594" t="s">
        <v>322</v>
      </c>
      <c r="D6847" s="594" t="s">
        <v>2858</v>
      </c>
      <c r="E6847" s="594" t="s">
        <v>156</v>
      </c>
      <c r="F6847" s="595" t="s">
        <v>411</v>
      </c>
      <c r="G6847" s="596" t="s">
        <v>514</v>
      </c>
      <c r="H6847" s="597">
        <v>67063098</v>
      </c>
    </row>
    <row r="6848" spans="1:8">
      <c r="A6848" s="594" t="s">
        <v>132</v>
      </c>
      <c r="B6848" s="594" t="s">
        <v>63</v>
      </c>
      <c r="C6848" s="594" t="s">
        <v>322</v>
      </c>
      <c r="D6848" s="594" t="s">
        <v>2858</v>
      </c>
      <c r="E6848" s="594" t="s">
        <v>156</v>
      </c>
      <c r="F6848" s="594" t="s">
        <v>157</v>
      </c>
      <c r="G6848" s="596" t="s">
        <v>158</v>
      </c>
      <c r="H6848" s="597">
        <v>51891738</v>
      </c>
    </row>
    <row r="6849" spans="1:8">
      <c r="A6849" s="594" t="s">
        <v>132</v>
      </c>
      <c r="B6849" s="594" t="s">
        <v>63</v>
      </c>
      <c r="C6849" s="594" t="s">
        <v>322</v>
      </c>
      <c r="D6849" s="594" t="s">
        <v>2858</v>
      </c>
      <c r="E6849" s="594" t="s">
        <v>156</v>
      </c>
      <c r="F6849" s="594" t="s">
        <v>159</v>
      </c>
      <c r="G6849" s="596" t="s">
        <v>160</v>
      </c>
      <c r="H6849" s="597">
        <v>8895726</v>
      </c>
    </row>
    <row r="6850" spans="1:8">
      <c r="A6850" s="594" t="s">
        <v>132</v>
      </c>
      <c r="B6850" s="594" t="s">
        <v>63</v>
      </c>
      <c r="C6850" s="594" t="s">
        <v>322</v>
      </c>
      <c r="D6850" s="594" t="s">
        <v>2858</v>
      </c>
      <c r="E6850" s="594" t="s">
        <v>156</v>
      </c>
      <c r="F6850" s="594" t="s">
        <v>161</v>
      </c>
      <c r="G6850" s="596" t="s">
        <v>162</v>
      </c>
      <c r="H6850" s="597">
        <v>5930484</v>
      </c>
    </row>
    <row r="6851" spans="1:8">
      <c r="A6851" s="594" t="s">
        <v>132</v>
      </c>
      <c r="B6851" s="594" t="s">
        <v>63</v>
      </c>
      <c r="C6851" s="594" t="s">
        <v>322</v>
      </c>
      <c r="D6851" s="594" t="s">
        <v>2858</v>
      </c>
      <c r="E6851" s="594" t="s">
        <v>156</v>
      </c>
      <c r="F6851" s="594" t="s">
        <v>1</v>
      </c>
      <c r="G6851" s="596" t="s">
        <v>2</v>
      </c>
      <c r="H6851" s="597">
        <v>345150</v>
      </c>
    </row>
    <row r="6852" spans="1:8">
      <c r="A6852" s="594" t="s">
        <v>132</v>
      </c>
      <c r="B6852" s="594" t="s">
        <v>63</v>
      </c>
      <c r="C6852" s="594" t="s">
        <v>322</v>
      </c>
      <c r="D6852" s="594" t="s">
        <v>2858</v>
      </c>
      <c r="E6852" s="594" t="s">
        <v>167</v>
      </c>
      <c r="F6852" s="595" t="s">
        <v>411</v>
      </c>
      <c r="G6852" s="596" t="s">
        <v>168</v>
      </c>
      <c r="H6852" s="597">
        <v>7303929</v>
      </c>
    </row>
    <row r="6853" spans="1:8">
      <c r="A6853" s="594" t="s">
        <v>132</v>
      </c>
      <c r="B6853" s="594" t="s">
        <v>63</v>
      </c>
      <c r="C6853" s="594" t="s">
        <v>322</v>
      </c>
      <c r="D6853" s="594" t="s">
        <v>2858</v>
      </c>
      <c r="E6853" s="594" t="s">
        <v>167</v>
      </c>
      <c r="F6853" s="594" t="s">
        <v>228</v>
      </c>
      <c r="G6853" s="596" t="s">
        <v>2673</v>
      </c>
      <c r="H6853" s="597">
        <v>4131273</v>
      </c>
    </row>
    <row r="6854" spans="1:8">
      <c r="A6854" s="594" t="s">
        <v>132</v>
      </c>
      <c r="B6854" s="594" t="s">
        <v>63</v>
      </c>
      <c r="C6854" s="594" t="s">
        <v>322</v>
      </c>
      <c r="D6854" s="594" t="s">
        <v>2858</v>
      </c>
      <c r="E6854" s="594" t="s">
        <v>167</v>
      </c>
      <c r="F6854" s="594" t="s">
        <v>169</v>
      </c>
      <c r="G6854" s="596" t="s">
        <v>2674</v>
      </c>
      <c r="H6854" s="597">
        <v>3172656</v>
      </c>
    </row>
    <row r="6855" spans="1:8">
      <c r="A6855" s="594" t="s">
        <v>132</v>
      </c>
      <c r="B6855" s="594" t="s">
        <v>63</v>
      </c>
      <c r="C6855" s="594" t="s">
        <v>322</v>
      </c>
      <c r="D6855" s="594" t="s">
        <v>2858</v>
      </c>
      <c r="E6855" s="594" t="s">
        <v>171</v>
      </c>
      <c r="F6855" s="595" t="s">
        <v>411</v>
      </c>
      <c r="G6855" s="596" t="s">
        <v>2677</v>
      </c>
      <c r="H6855" s="597">
        <v>23079400</v>
      </c>
    </row>
    <row r="6856" spans="1:8">
      <c r="A6856" s="594" t="s">
        <v>132</v>
      </c>
      <c r="B6856" s="594" t="s">
        <v>63</v>
      </c>
      <c r="C6856" s="594" t="s">
        <v>322</v>
      </c>
      <c r="D6856" s="594" t="s">
        <v>2858</v>
      </c>
      <c r="E6856" s="594" t="s">
        <v>171</v>
      </c>
      <c r="F6856" s="594" t="s">
        <v>173</v>
      </c>
      <c r="G6856" s="596" t="s">
        <v>174</v>
      </c>
      <c r="H6856" s="597">
        <v>14469400</v>
      </c>
    </row>
    <row r="6857" spans="1:8">
      <c r="A6857" s="594" t="s">
        <v>132</v>
      </c>
      <c r="B6857" s="594" t="s">
        <v>63</v>
      </c>
      <c r="C6857" s="594" t="s">
        <v>322</v>
      </c>
      <c r="D6857" s="594" t="s">
        <v>2858</v>
      </c>
      <c r="E6857" s="594" t="s">
        <v>171</v>
      </c>
      <c r="F6857" s="594" t="s">
        <v>216</v>
      </c>
      <c r="G6857" s="596" t="s">
        <v>217</v>
      </c>
      <c r="H6857" s="597">
        <v>300000</v>
      </c>
    </row>
    <row r="6858" spans="1:8">
      <c r="A6858" s="594" t="s">
        <v>132</v>
      </c>
      <c r="B6858" s="594" t="s">
        <v>63</v>
      </c>
      <c r="C6858" s="594" t="s">
        <v>322</v>
      </c>
      <c r="D6858" s="594" t="s">
        <v>2858</v>
      </c>
      <c r="E6858" s="594" t="s">
        <v>171</v>
      </c>
      <c r="F6858" s="594" t="s">
        <v>175</v>
      </c>
      <c r="G6858" s="596" t="s">
        <v>176</v>
      </c>
      <c r="H6858" s="597">
        <v>8310000</v>
      </c>
    </row>
    <row r="6859" spans="1:8">
      <c r="A6859" s="594" t="s">
        <v>132</v>
      </c>
      <c r="B6859" s="594" t="s">
        <v>63</v>
      </c>
      <c r="C6859" s="594" t="s">
        <v>322</v>
      </c>
      <c r="D6859" s="594" t="s">
        <v>2858</v>
      </c>
      <c r="E6859" s="594" t="s">
        <v>177</v>
      </c>
      <c r="F6859" s="595" t="s">
        <v>411</v>
      </c>
      <c r="G6859" s="596" t="s">
        <v>178</v>
      </c>
      <c r="H6859" s="597">
        <v>8017724</v>
      </c>
    </row>
    <row r="6860" spans="1:8">
      <c r="A6860" s="594" t="s">
        <v>132</v>
      </c>
      <c r="B6860" s="594" t="s">
        <v>63</v>
      </c>
      <c r="C6860" s="594" t="s">
        <v>322</v>
      </c>
      <c r="D6860" s="594" t="s">
        <v>2858</v>
      </c>
      <c r="E6860" s="594" t="s">
        <v>177</v>
      </c>
      <c r="F6860" s="594" t="s">
        <v>179</v>
      </c>
      <c r="G6860" s="596" t="s">
        <v>2679</v>
      </c>
      <c r="H6860" s="597">
        <v>1053124</v>
      </c>
    </row>
    <row r="6861" spans="1:8">
      <c r="A6861" s="594" t="s">
        <v>132</v>
      </c>
      <c r="B6861" s="594" t="s">
        <v>63</v>
      </c>
      <c r="C6861" s="594" t="s">
        <v>322</v>
      </c>
      <c r="D6861" s="594" t="s">
        <v>2858</v>
      </c>
      <c r="E6861" s="594" t="s">
        <v>177</v>
      </c>
      <c r="F6861" s="594" t="s">
        <v>181</v>
      </c>
      <c r="G6861" s="596" t="s">
        <v>182</v>
      </c>
      <c r="H6861" s="597">
        <v>4179000</v>
      </c>
    </row>
    <row r="6862" spans="1:8">
      <c r="A6862" s="594" t="s">
        <v>132</v>
      </c>
      <c r="B6862" s="594" t="s">
        <v>63</v>
      </c>
      <c r="C6862" s="594" t="s">
        <v>322</v>
      </c>
      <c r="D6862" s="594" t="s">
        <v>2858</v>
      </c>
      <c r="E6862" s="594" t="s">
        <v>177</v>
      </c>
      <c r="F6862" s="594" t="s">
        <v>1290</v>
      </c>
      <c r="G6862" s="596" t="s">
        <v>2721</v>
      </c>
      <c r="H6862" s="597">
        <v>2460000</v>
      </c>
    </row>
    <row r="6863" spans="1:8">
      <c r="A6863" s="594" t="s">
        <v>132</v>
      </c>
      <c r="B6863" s="594" t="s">
        <v>63</v>
      </c>
      <c r="C6863" s="594" t="s">
        <v>322</v>
      </c>
      <c r="D6863" s="594" t="s">
        <v>2858</v>
      </c>
      <c r="E6863" s="594" t="s">
        <v>177</v>
      </c>
      <c r="F6863" s="594" t="s">
        <v>1297</v>
      </c>
      <c r="G6863" s="596" t="s">
        <v>2680</v>
      </c>
      <c r="H6863" s="597">
        <v>325600</v>
      </c>
    </row>
    <row r="6864" spans="1:8">
      <c r="A6864" s="594" t="s">
        <v>132</v>
      </c>
      <c r="B6864" s="594" t="s">
        <v>63</v>
      </c>
      <c r="C6864" s="594" t="s">
        <v>322</v>
      </c>
      <c r="D6864" s="594" t="s">
        <v>2858</v>
      </c>
      <c r="E6864" s="594" t="s">
        <v>240</v>
      </c>
      <c r="F6864" s="595" t="s">
        <v>411</v>
      </c>
      <c r="G6864" s="596" t="s">
        <v>241</v>
      </c>
      <c r="H6864" s="597">
        <v>28980000</v>
      </c>
    </row>
    <row r="6865" spans="1:8">
      <c r="A6865" s="594" t="s">
        <v>132</v>
      </c>
      <c r="B6865" s="594" t="s">
        <v>63</v>
      </c>
      <c r="C6865" s="594" t="s">
        <v>322</v>
      </c>
      <c r="D6865" s="594" t="s">
        <v>2858</v>
      </c>
      <c r="E6865" s="594" t="s">
        <v>240</v>
      </c>
      <c r="F6865" s="594" t="s">
        <v>242</v>
      </c>
      <c r="G6865" s="596" t="s">
        <v>243</v>
      </c>
      <c r="H6865" s="597">
        <v>2060000</v>
      </c>
    </row>
    <row r="6866" spans="1:8">
      <c r="A6866" s="594" t="s">
        <v>132</v>
      </c>
      <c r="B6866" s="594" t="s">
        <v>63</v>
      </c>
      <c r="C6866" s="594" t="s">
        <v>322</v>
      </c>
      <c r="D6866" s="594" t="s">
        <v>2858</v>
      </c>
      <c r="E6866" s="594" t="s">
        <v>240</v>
      </c>
      <c r="F6866" s="594" t="s">
        <v>728</v>
      </c>
      <c r="G6866" s="596" t="s">
        <v>729</v>
      </c>
      <c r="H6866" s="597">
        <v>2400000</v>
      </c>
    </row>
    <row r="6867" spans="1:8">
      <c r="A6867" s="594" t="s">
        <v>132</v>
      </c>
      <c r="B6867" s="594" t="s">
        <v>63</v>
      </c>
      <c r="C6867" s="594" t="s">
        <v>322</v>
      </c>
      <c r="D6867" s="594" t="s">
        <v>2858</v>
      </c>
      <c r="E6867" s="594" t="s">
        <v>240</v>
      </c>
      <c r="F6867" s="594" t="s">
        <v>1268</v>
      </c>
      <c r="G6867" s="596" t="s">
        <v>1267</v>
      </c>
      <c r="H6867" s="597">
        <v>3950000</v>
      </c>
    </row>
    <row r="6868" spans="1:8">
      <c r="A6868" s="594" t="s">
        <v>132</v>
      </c>
      <c r="B6868" s="594" t="s">
        <v>63</v>
      </c>
      <c r="C6868" s="594" t="s">
        <v>322</v>
      </c>
      <c r="D6868" s="594" t="s">
        <v>2858</v>
      </c>
      <c r="E6868" s="594" t="s">
        <v>240</v>
      </c>
      <c r="F6868" s="594" t="s">
        <v>730</v>
      </c>
      <c r="G6868" s="596" t="s">
        <v>186</v>
      </c>
      <c r="H6868" s="597">
        <v>1000000</v>
      </c>
    </row>
    <row r="6869" spans="1:8">
      <c r="A6869" s="594" t="s">
        <v>132</v>
      </c>
      <c r="B6869" s="594" t="s">
        <v>63</v>
      </c>
      <c r="C6869" s="594" t="s">
        <v>322</v>
      </c>
      <c r="D6869" s="594" t="s">
        <v>2858</v>
      </c>
      <c r="E6869" s="594" t="s">
        <v>240</v>
      </c>
      <c r="F6869" s="594" t="s">
        <v>731</v>
      </c>
      <c r="G6869" s="596" t="s">
        <v>732</v>
      </c>
      <c r="H6869" s="597">
        <v>8000000</v>
      </c>
    </row>
    <row r="6870" spans="1:8">
      <c r="A6870" s="594" t="s">
        <v>132</v>
      </c>
      <c r="B6870" s="594" t="s">
        <v>63</v>
      </c>
      <c r="C6870" s="594" t="s">
        <v>322</v>
      </c>
      <c r="D6870" s="594" t="s">
        <v>2858</v>
      </c>
      <c r="E6870" s="594" t="s">
        <v>240</v>
      </c>
      <c r="F6870" s="594" t="s">
        <v>733</v>
      </c>
      <c r="G6870" s="596" t="s">
        <v>734</v>
      </c>
      <c r="H6870" s="597">
        <v>300000</v>
      </c>
    </row>
    <row r="6871" spans="1:8">
      <c r="A6871" s="594" t="s">
        <v>132</v>
      </c>
      <c r="B6871" s="594" t="s">
        <v>63</v>
      </c>
      <c r="C6871" s="594" t="s">
        <v>322</v>
      </c>
      <c r="D6871" s="594" t="s">
        <v>2858</v>
      </c>
      <c r="E6871" s="594" t="s">
        <v>240</v>
      </c>
      <c r="F6871" s="594" t="s">
        <v>735</v>
      </c>
      <c r="G6871" s="596" t="s">
        <v>193</v>
      </c>
      <c r="H6871" s="597">
        <v>11270000</v>
      </c>
    </row>
    <row r="6872" spans="1:8">
      <c r="A6872" s="594" t="s">
        <v>132</v>
      </c>
      <c r="B6872" s="594" t="s">
        <v>63</v>
      </c>
      <c r="C6872" s="594" t="s">
        <v>322</v>
      </c>
      <c r="D6872" s="594" t="s">
        <v>2858</v>
      </c>
      <c r="E6872" s="594" t="s">
        <v>183</v>
      </c>
      <c r="F6872" s="595" t="s">
        <v>411</v>
      </c>
      <c r="G6872" s="596" t="s">
        <v>184</v>
      </c>
      <c r="H6872" s="597">
        <v>41306900</v>
      </c>
    </row>
    <row r="6873" spans="1:8">
      <c r="A6873" s="594" t="s">
        <v>132</v>
      </c>
      <c r="B6873" s="594" t="s">
        <v>63</v>
      </c>
      <c r="C6873" s="594" t="s">
        <v>322</v>
      </c>
      <c r="D6873" s="594" t="s">
        <v>2858</v>
      </c>
      <c r="E6873" s="594" t="s">
        <v>183</v>
      </c>
      <c r="F6873" s="594" t="s">
        <v>587</v>
      </c>
      <c r="G6873" s="596" t="s">
        <v>588</v>
      </c>
      <c r="H6873" s="597">
        <v>9956900</v>
      </c>
    </row>
    <row r="6874" spans="1:8">
      <c r="A6874" s="594" t="s">
        <v>132</v>
      </c>
      <c r="B6874" s="594" t="s">
        <v>63</v>
      </c>
      <c r="C6874" s="594" t="s">
        <v>322</v>
      </c>
      <c r="D6874" s="594" t="s">
        <v>2858</v>
      </c>
      <c r="E6874" s="594" t="s">
        <v>183</v>
      </c>
      <c r="F6874" s="594" t="s">
        <v>736</v>
      </c>
      <c r="G6874" s="596" t="s">
        <v>737</v>
      </c>
      <c r="H6874" s="597">
        <v>5350000</v>
      </c>
    </row>
    <row r="6875" spans="1:8">
      <c r="A6875" s="594" t="s">
        <v>132</v>
      </c>
      <c r="B6875" s="594" t="s">
        <v>63</v>
      </c>
      <c r="C6875" s="594" t="s">
        <v>322</v>
      </c>
      <c r="D6875" s="594" t="s">
        <v>2858</v>
      </c>
      <c r="E6875" s="594" t="s">
        <v>183</v>
      </c>
      <c r="F6875" s="594" t="s">
        <v>185</v>
      </c>
      <c r="G6875" s="596" t="s">
        <v>186</v>
      </c>
      <c r="H6875" s="597">
        <v>2000000</v>
      </c>
    </row>
    <row r="6876" spans="1:8">
      <c r="A6876" s="594" t="s">
        <v>132</v>
      </c>
      <c r="B6876" s="594" t="s">
        <v>63</v>
      </c>
      <c r="C6876" s="594" t="s">
        <v>322</v>
      </c>
      <c r="D6876" s="594" t="s">
        <v>2858</v>
      </c>
      <c r="E6876" s="594" t="s">
        <v>183</v>
      </c>
      <c r="F6876" s="594" t="s">
        <v>187</v>
      </c>
      <c r="G6876" s="596" t="s">
        <v>2683</v>
      </c>
      <c r="H6876" s="597">
        <v>24000000</v>
      </c>
    </row>
    <row r="6877" spans="1:8">
      <c r="A6877" s="594" t="s">
        <v>132</v>
      </c>
      <c r="B6877" s="594" t="s">
        <v>63</v>
      </c>
      <c r="C6877" s="594" t="s">
        <v>322</v>
      </c>
      <c r="D6877" s="594" t="s">
        <v>2858</v>
      </c>
      <c r="E6877" s="594" t="s">
        <v>738</v>
      </c>
      <c r="F6877" s="595" t="s">
        <v>411</v>
      </c>
      <c r="G6877" s="596" t="s">
        <v>739</v>
      </c>
      <c r="H6877" s="597">
        <v>8160000</v>
      </c>
    </row>
    <row r="6878" spans="1:8">
      <c r="A6878" s="594" t="s">
        <v>132</v>
      </c>
      <c r="B6878" s="594" t="s">
        <v>63</v>
      </c>
      <c r="C6878" s="594" t="s">
        <v>322</v>
      </c>
      <c r="D6878" s="594" t="s">
        <v>2858</v>
      </c>
      <c r="E6878" s="594" t="s">
        <v>738</v>
      </c>
      <c r="F6878" s="594" t="s">
        <v>740</v>
      </c>
      <c r="G6878" s="596" t="s">
        <v>741</v>
      </c>
      <c r="H6878" s="597">
        <v>6000000</v>
      </c>
    </row>
    <row r="6879" spans="1:8">
      <c r="A6879" s="594" t="s">
        <v>132</v>
      </c>
      <c r="B6879" s="594" t="s">
        <v>63</v>
      </c>
      <c r="C6879" s="594" t="s">
        <v>322</v>
      </c>
      <c r="D6879" s="594" t="s">
        <v>2858</v>
      </c>
      <c r="E6879" s="594" t="s">
        <v>738</v>
      </c>
      <c r="F6879" s="594" t="s">
        <v>296</v>
      </c>
      <c r="G6879" s="596" t="s">
        <v>297</v>
      </c>
      <c r="H6879" s="597">
        <v>2160000</v>
      </c>
    </row>
    <row r="6880" spans="1:8">
      <c r="A6880" s="594" t="s">
        <v>132</v>
      </c>
      <c r="B6880" s="594" t="s">
        <v>63</v>
      </c>
      <c r="C6880" s="594" t="s">
        <v>322</v>
      </c>
      <c r="D6880" s="594" t="s">
        <v>2858</v>
      </c>
      <c r="E6880" s="594" t="s">
        <v>555</v>
      </c>
      <c r="F6880" s="595" t="s">
        <v>411</v>
      </c>
      <c r="G6880" s="596" t="s">
        <v>556</v>
      </c>
      <c r="H6880" s="597">
        <v>3600000</v>
      </c>
    </row>
    <row r="6881" spans="1:8">
      <c r="A6881" s="594" t="s">
        <v>132</v>
      </c>
      <c r="B6881" s="594" t="s">
        <v>63</v>
      </c>
      <c r="C6881" s="594" t="s">
        <v>322</v>
      </c>
      <c r="D6881" s="594" t="s">
        <v>2858</v>
      </c>
      <c r="E6881" s="594" t="s">
        <v>555</v>
      </c>
      <c r="F6881" s="594" t="s">
        <v>557</v>
      </c>
      <c r="G6881" s="596" t="s">
        <v>2685</v>
      </c>
      <c r="H6881" s="597">
        <v>3600000</v>
      </c>
    </row>
    <row r="6882" spans="1:8">
      <c r="A6882" s="594" t="s">
        <v>132</v>
      </c>
      <c r="B6882" s="594" t="s">
        <v>63</v>
      </c>
      <c r="C6882" s="594" t="s">
        <v>322</v>
      </c>
      <c r="D6882" s="594" t="s">
        <v>2858</v>
      </c>
      <c r="E6882" s="594" t="s">
        <v>1307</v>
      </c>
      <c r="F6882" s="595" t="s">
        <v>411</v>
      </c>
      <c r="G6882" s="596" t="s">
        <v>1310</v>
      </c>
      <c r="H6882" s="597">
        <v>26400000</v>
      </c>
    </row>
    <row r="6883" spans="1:8">
      <c r="A6883" s="594" t="s">
        <v>132</v>
      </c>
      <c r="B6883" s="594" t="s">
        <v>63</v>
      </c>
      <c r="C6883" s="594" t="s">
        <v>322</v>
      </c>
      <c r="D6883" s="594" t="s">
        <v>2858</v>
      </c>
      <c r="E6883" s="594" t="s">
        <v>1307</v>
      </c>
      <c r="F6883" s="594" t="s">
        <v>1346</v>
      </c>
      <c r="G6883" s="596" t="s">
        <v>2684</v>
      </c>
      <c r="H6883" s="597">
        <v>3000000</v>
      </c>
    </row>
    <row r="6884" spans="1:8">
      <c r="A6884" s="594" t="s">
        <v>132</v>
      </c>
      <c r="B6884" s="594" t="s">
        <v>63</v>
      </c>
      <c r="C6884" s="594" t="s">
        <v>322</v>
      </c>
      <c r="D6884" s="594" t="s">
        <v>2858</v>
      </c>
      <c r="E6884" s="594" t="s">
        <v>1307</v>
      </c>
      <c r="F6884" s="594" t="s">
        <v>1309</v>
      </c>
      <c r="G6884" s="596" t="s">
        <v>2685</v>
      </c>
      <c r="H6884" s="597">
        <v>14400000</v>
      </c>
    </row>
    <row r="6885" spans="1:8">
      <c r="A6885" s="594" t="s">
        <v>132</v>
      </c>
      <c r="B6885" s="594" t="s">
        <v>63</v>
      </c>
      <c r="C6885" s="594" t="s">
        <v>322</v>
      </c>
      <c r="D6885" s="594" t="s">
        <v>2858</v>
      </c>
      <c r="E6885" s="594" t="s">
        <v>1307</v>
      </c>
      <c r="F6885" s="594" t="s">
        <v>1308</v>
      </c>
      <c r="G6885" s="596" t="s">
        <v>186</v>
      </c>
      <c r="H6885" s="597">
        <v>5400000</v>
      </c>
    </row>
    <row r="6886" spans="1:8">
      <c r="A6886" s="594" t="s">
        <v>132</v>
      </c>
      <c r="B6886" s="594" t="s">
        <v>63</v>
      </c>
      <c r="C6886" s="594" t="s">
        <v>322</v>
      </c>
      <c r="D6886" s="594" t="s">
        <v>2858</v>
      </c>
      <c r="E6886" s="594" t="s">
        <v>1307</v>
      </c>
      <c r="F6886" s="594" t="s">
        <v>1306</v>
      </c>
      <c r="G6886" s="596" t="s">
        <v>195</v>
      </c>
      <c r="H6886" s="597">
        <v>3600000</v>
      </c>
    </row>
    <row r="6887" spans="1:8">
      <c r="A6887" s="594" t="s">
        <v>132</v>
      </c>
      <c r="B6887" s="594" t="s">
        <v>63</v>
      </c>
      <c r="C6887" s="594" t="s">
        <v>322</v>
      </c>
      <c r="D6887" s="594" t="s">
        <v>2858</v>
      </c>
      <c r="E6887" s="594" t="s">
        <v>744</v>
      </c>
      <c r="F6887" s="595" t="s">
        <v>411</v>
      </c>
      <c r="G6887" s="596" t="s">
        <v>2686</v>
      </c>
      <c r="H6887" s="597">
        <v>1750000</v>
      </c>
    </row>
    <row r="6888" spans="1:8">
      <c r="A6888" s="594" t="s">
        <v>132</v>
      </c>
      <c r="B6888" s="594" t="s">
        <v>63</v>
      </c>
      <c r="C6888" s="594" t="s">
        <v>322</v>
      </c>
      <c r="D6888" s="594" t="s">
        <v>2858</v>
      </c>
      <c r="E6888" s="594" t="s">
        <v>744</v>
      </c>
      <c r="F6888" s="594" t="s">
        <v>572</v>
      </c>
      <c r="G6888" s="596" t="s">
        <v>2689</v>
      </c>
      <c r="H6888" s="597">
        <v>250000</v>
      </c>
    </row>
    <row r="6889" spans="1:8">
      <c r="A6889" s="594" t="s">
        <v>132</v>
      </c>
      <c r="B6889" s="594" t="s">
        <v>63</v>
      </c>
      <c r="C6889" s="594" t="s">
        <v>322</v>
      </c>
      <c r="D6889" s="594" t="s">
        <v>2858</v>
      </c>
      <c r="E6889" s="594" t="s">
        <v>744</v>
      </c>
      <c r="F6889" s="594" t="s">
        <v>746</v>
      </c>
      <c r="G6889" s="596" t="s">
        <v>2690</v>
      </c>
      <c r="H6889" s="597">
        <v>1500000</v>
      </c>
    </row>
    <row r="6890" spans="1:8">
      <c r="A6890" s="594" t="s">
        <v>132</v>
      </c>
      <c r="B6890" s="594" t="s">
        <v>63</v>
      </c>
      <c r="C6890" s="594" t="s">
        <v>322</v>
      </c>
      <c r="D6890" s="594" t="s">
        <v>2858</v>
      </c>
      <c r="E6890" s="594" t="s">
        <v>2692</v>
      </c>
      <c r="F6890" s="595" t="s">
        <v>411</v>
      </c>
      <c r="G6890" s="596" t="s">
        <v>2693</v>
      </c>
      <c r="H6890" s="597">
        <v>29000000</v>
      </c>
    </row>
    <row r="6891" spans="1:8">
      <c r="A6891" s="594" t="s">
        <v>132</v>
      </c>
      <c r="B6891" s="594" t="s">
        <v>63</v>
      </c>
      <c r="C6891" s="594" t="s">
        <v>322</v>
      </c>
      <c r="D6891" s="594" t="s">
        <v>2858</v>
      </c>
      <c r="E6891" s="594" t="s">
        <v>2692</v>
      </c>
      <c r="F6891" s="594" t="s">
        <v>2722</v>
      </c>
      <c r="G6891" s="596" t="s">
        <v>2690</v>
      </c>
      <c r="H6891" s="597">
        <v>29000000</v>
      </c>
    </row>
    <row r="6892" spans="1:8">
      <c r="A6892" s="594" t="s">
        <v>132</v>
      </c>
      <c r="B6892" s="594" t="s">
        <v>63</v>
      </c>
      <c r="C6892" s="594" t="s">
        <v>322</v>
      </c>
      <c r="D6892" s="594" t="s">
        <v>2858</v>
      </c>
      <c r="E6892" s="594" t="s">
        <v>189</v>
      </c>
      <c r="F6892" s="595" t="s">
        <v>411</v>
      </c>
      <c r="G6892" s="596" t="s">
        <v>190</v>
      </c>
      <c r="H6892" s="597">
        <v>426581500</v>
      </c>
    </row>
    <row r="6893" spans="1:8">
      <c r="A6893" s="594" t="s">
        <v>132</v>
      </c>
      <c r="B6893" s="594" t="s">
        <v>63</v>
      </c>
      <c r="C6893" s="594" t="s">
        <v>322</v>
      </c>
      <c r="D6893" s="594" t="s">
        <v>2858</v>
      </c>
      <c r="E6893" s="594" t="s">
        <v>189</v>
      </c>
      <c r="F6893" s="594" t="s">
        <v>773</v>
      </c>
      <c r="G6893" s="596" t="s">
        <v>2695</v>
      </c>
      <c r="H6893" s="597">
        <v>33500500</v>
      </c>
    </row>
    <row r="6894" spans="1:8">
      <c r="A6894" s="594" t="s">
        <v>132</v>
      </c>
      <c r="B6894" s="594" t="s">
        <v>63</v>
      </c>
      <c r="C6894" s="594" t="s">
        <v>322</v>
      </c>
      <c r="D6894" s="594" t="s">
        <v>2858</v>
      </c>
      <c r="E6894" s="594" t="s">
        <v>189</v>
      </c>
      <c r="F6894" s="594" t="s">
        <v>37</v>
      </c>
      <c r="G6894" s="596" t="s">
        <v>2696</v>
      </c>
      <c r="H6894" s="597">
        <v>113750000</v>
      </c>
    </row>
    <row r="6895" spans="1:8">
      <c r="A6895" s="594" t="s">
        <v>132</v>
      </c>
      <c r="B6895" s="594" t="s">
        <v>63</v>
      </c>
      <c r="C6895" s="594" t="s">
        <v>322</v>
      </c>
      <c r="D6895" s="594" t="s">
        <v>2858</v>
      </c>
      <c r="E6895" s="594" t="s">
        <v>189</v>
      </c>
      <c r="F6895" s="594" t="s">
        <v>192</v>
      </c>
      <c r="G6895" s="596" t="s">
        <v>195</v>
      </c>
      <c r="H6895" s="597">
        <v>279331000</v>
      </c>
    </row>
    <row r="6896" spans="1:8">
      <c r="A6896" s="594" t="s">
        <v>132</v>
      </c>
      <c r="B6896" s="594" t="s">
        <v>63</v>
      </c>
      <c r="C6896" s="594" t="s">
        <v>322</v>
      </c>
      <c r="D6896" s="594" t="s">
        <v>2858</v>
      </c>
      <c r="E6896" s="594" t="s">
        <v>2697</v>
      </c>
      <c r="F6896" s="595" t="s">
        <v>411</v>
      </c>
      <c r="G6896" s="596" t="s">
        <v>2698</v>
      </c>
      <c r="H6896" s="597">
        <v>176775</v>
      </c>
    </row>
    <row r="6897" spans="1:8">
      <c r="A6897" s="594" t="s">
        <v>132</v>
      </c>
      <c r="B6897" s="594" t="s">
        <v>63</v>
      </c>
      <c r="C6897" s="594" t="s">
        <v>322</v>
      </c>
      <c r="D6897" s="594" t="s">
        <v>2858</v>
      </c>
      <c r="E6897" s="594" t="s">
        <v>2697</v>
      </c>
      <c r="F6897" s="594" t="s">
        <v>2699</v>
      </c>
      <c r="G6897" s="596" t="s">
        <v>2700</v>
      </c>
      <c r="H6897" s="597">
        <v>176775</v>
      </c>
    </row>
    <row r="6898" spans="1:8">
      <c r="A6898" s="594" t="s">
        <v>132</v>
      </c>
      <c r="B6898" s="594" t="s">
        <v>63</v>
      </c>
      <c r="C6898" s="594" t="s">
        <v>322</v>
      </c>
      <c r="D6898" s="594" t="s">
        <v>2858</v>
      </c>
      <c r="E6898" s="594" t="s">
        <v>194</v>
      </c>
      <c r="F6898" s="595" t="s">
        <v>411</v>
      </c>
      <c r="G6898" s="596" t="s">
        <v>195</v>
      </c>
      <c r="H6898" s="597">
        <v>42127000</v>
      </c>
    </row>
    <row r="6899" spans="1:8">
      <c r="A6899" s="594" t="s">
        <v>132</v>
      </c>
      <c r="B6899" s="594" t="s">
        <v>63</v>
      </c>
      <c r="C6899" s="594" t="s">
        <v>322</v>
      </c>
      <c r="D6899" s="594" t="s">
        <v>2858</v>
      </c>
      <c r="E6899" s="594" t="s">
        <v>194</v>
      </c>
      <c r="F6899" s="594" t="s">
        <v>15</v>
      </c>
      <c r="G6899" s="596" t="s">
        <v>2701</v>
      </c>
      <c r="H6899" s="597">
        <v>3010000</v>
      </c>
    </row>
    <row r="6900" spans="1:8">
      <c r="A6900" s="594" t="s">
        <v>132</v>
      </c>
      <c r="B6900" s="594" t="s">
        <v>63</v>
      </c>
      <c r="C6900" s="594" t="s">
        <v>322</v>
      </c>
      <c r="D6900" s="594" t="s">
        <v>2858</v>
      </c>
      <c r="E6900" s="594" t="s">
        <v>194</v>
      </c>
      <c r="F6900" s="594" t="s">
        <v>198</v>
      </c>
      <c r="G6900" s="596" t="s">
        <v>199</v>
      </c>
      <c r="H6900" s="597">
        <v>24102000</v>
      </c>
    </row>
    <row r="6901" spans="1:8">
      <c r="A6901" s="594" t="s">
        <v>132</v>
      </c>
      <c r="B6901" s="594" t="s">
        <v>63</v>
      </c>
      <c r="C6901" s="594" t="s">
        <v>322</v>
      </c>
      <c r="D6901" s="594" t="s">
        <v>2858</v>
      </c>
      <c r="E6901" s="594" t="s">
        <v>194</v>
      </c>
      <c r="F6901" s="594" t="s">
        <v>200</v>
      </c>
      <c r="G6901" s="596" t="s">
        <v>201</v>
      </c>
      <c r="H6901" s="597">
        <v>15015000</v>
      </c>
    </row>
    <row r="6902" spans="1:8">
      <c r="A6902" s="594" t="s">
        <v>132</v>
      </c>
      <c r="B6902" s="594" t="s">
        <v>63</v>
      </c>
      <c r="C6902" s="594" t="s">
        <v>322</v>
      </c>
      <c r="D6902" s="594" t="s">
        <v>2858</v>
      </c>
      <c r="E6902" s="594" t="s">
        <v>550</v>
      </c>
      <c r="F6902" s="595" t="s">
        <v>411</v>
      </c>
      <c r="G6902" s="596" t="s">
        <v>2705</v>
      </c>
      <c r="H6902" s="597">
        <v>3675000</v>
      </c>
    </row>
    <row r="6903" spans="1:8">
      <c r="A6903" s="594" t="s">
        <v>132</v>
      </c>
      <c r="B6903" s="594" t="s">
        <v>63</v>
      </c>
      <c r="C6903" s="594" t="s">
        <v>322</v>
      </c>
      <c r="D6903" s="594" t="s">
        <v>2858</v>
      </c>
      <c r="E6903" s="594" t="s">
        <v>550</v>
      </c>
      <c r="F6903" s="594" t="s">
        <v>2706</v>
      </c>
      <c r="G6903" s="596" t="s">
        <v>72</v>
      </c>
      <c r="H6903" s="597">
        <v>3675000</v>
      </c>
    </row>
    <row r="6904" spans="1:8">
      <c r="A6904" s="594" t="s">
        <v>132</v>
      </c>
      <c r="B6904" s="594" t="s">
        <v>63</v>
      </c>
      <c r="C6904" s="594" t="s">
        <v>322</v>
      </c>
      <c r="D6904" s="594" t="s">
        <v>2858</v>
      </c>
      <c r="E6904" s="594" t="s">
        <v>49</v>
      </c>
      <c r="F6904" s="595" t="s">
        <v>411</v>
      </c>
      <c r="G6904" s="596" t="s">
        <v>50</v>
      </c>
      <c r="H6904" s="597">
        <v>2247500000</v>
      </c>
    </row>
    <row r="6905" spans="1:8">
      <c r="A6905" s="594" t="s">
        <v>132</v>
      </c>
      <c r="B6905" s="594" t="s">
        <v>63</v>
      </c>
      <c r="C6905" s="594" t="s">
        <v>322</v>
      </c>
      <c r="D6905" s="594" t="s">
        <v>2858</v>
      </c>
      <c r="E6905" s="594" t="s">
        <v>49</v>
      </c>
      <c r="F6905" s="594" t="s">
        <v>1173</v>
      </c>
      <c r="G6905" s="596" t="s">
        <v>195</v>
      </c>
      <c r="H6905" s="597">
        <v>2247500000</v>
      </c>
    </row>
    <row r="6906" spans="1:8">
      <c r="A6906" s="594" t="s">
        <v>132</v>
      </c>
      <c r="B6906" s="594" t="s">
        <v>455</v>
      </c>
      <c r="C6906" s="595" t="s">
        <v>411</v>
      </c>
      <c r="D6906" s="595" t="s">
        <v>411</v>
      </c>
      <c r="E6906" s="595" t="s">
        <v>411</v>
      </c>
      <c r="F6906" s="595" t="s">
        <v>411</v>
      </c>
      <c r="G6906" s="596" t="s">
        <v>1330</v>
      </c>
      <c r="H6906" s="597">
        <v>385000000</v>
      </c>
    </row>
    <row r="6907" spans="1:8">
      <c r="A6907" s="594" t="s">
        <v>132</v>
      </c>
      <c r="B6907" s="594" t="s">
        <v>455</v>
      </c>
      <c r="C6907" s="594" t="s">
        <v>322</v>
      </c>
      <c r="D6907" s="595" t="s">
        <v>411</v>
      </c>
      <c r="E6907" s="595" t="s">
        <v>411</v>
      </c>
      <c r="F6907" s="595" t="s">
        <v>411</v>
      </c>
      <c r="G6907" s="596" t="s">
        <v>2661</v>
      </c>
      <c r="H6907" s="597">
        <v>385000000</v>
      </c>
    </row>
    <row r="6908" spans="1:8">
      <c r="A6908" s="594" t="s">
        <v>132</v>
      </c>
      <c r="B6908" s="594" t="s">
        <v>455</v>
      </c>
      <c r="C6908" s="594" t="s">
        <v>322</v>
      </c>
      <c r="D6908" s="594" t="s">
        <v>2787</v>
      </c>
      <c r="E6908" s="595" t="s">
        <v>411</v>
      </c>
      <c r="F6908" s="595" t="s">
        <v>411</v>
      </c>
      <c r="G6908" s="596" t="s">
        <v>2788</v>
      </c>
      <c r="H6908" s="597">
        <v>385000000</v>
      </c>
    </row>
    <row r="6909" spans="1:8">
      <c r="A6909" s="594" t="s">
        <v>132</v>
      </c>
      <c r="B6909" s="594" t="s">
        <v>455</v>
      </c>
      <c r="C6909" s="594" t="s">
        <v>322</v>
      </c>
      <c r="D6909" s="594" t="s">
        <v>2787</v>
      </c>
      <c r="E6909" s="594" t="s">
        <v>142</v>
      </c>
      <c r="F6909" s="595" t="s">
        <v>411</v>
      </c>
      <c r="G6909" s="596" t="s">
        <v>143</v>
      </c>
      <c r="H6909" s="597">
        <v>96840000</v>
      </c>
    </row>
    <row r="6910" spans="1:8">
      <c r="A6910" s="594" t="s">
        <v>132</v>
      </c>
      <c r="B6910" s="594" t="s">
        <v>455</v>
      </c>
      <c r="C6910" s="594" t="s">
        <v>322</v>
      </c>
      <c r="D6910" s="594" t="s">
        <v>2787</v>
      </c>
      <c r="E6910" s="594" t="s">
        <v>142</v>
      </c>
      <c r="F6910" s="594" t="s">
        <v>144</v>
      </c>
      <c r="G6910" s="596" t="s">
        <v>2664</v>
      </c>
      <c r="H6910" s="597">
        <v>96840000</v>
      </c>
    </row>
    <row r="6911" spans="1:8">
      <c r="A6911" s="594" t="s">
        <v>132</v>
      </c>
      <c r="B6911" s="594" t="s">
        <v>455</v>
      </c>
      <c r="C6911" s="594" t="s">
        <v>322</v>
      </c>
      <c r="D6911" s="594" t="s">
        <v>2787</v>
      </c>
      <c r="E6911" s="594" t="s">
        <v>148</v>
      </c>
      <c r="F6911" s="595" t="s">
        <v>411</v>
      </c>
      <c r="G6911" s="596" t="s">
        <v>149</v>
      </c>
      <c r="H6911" s="597">
        <v>100234000</v>
      </c>
    </row>
    <row r="6912" spans="1:8">
      <c r="A6912" s="594" t="s">
        <v>132</v>
      </c>
      <c r="B6912" s="594" t="s">
        <v>455</v>
      </c>
      <c r="C6912" s="594" t="s">
        <v>322</v>
      </c>
      <c r="D6912" s="594" t="s">
        <v>2787</v>
      </c>
      <c r="E6912" s="594" t="s">
        <v>148</v>
      </c>
      <c r="F6912" s="594" t="s">
        <v>223</v>
      </c>
      <c r="G6912" s="596" t="s">
        <v>224</v>
      </c>
      <c r="H6912" s="597">
        <v>15804000</v>
      </c>
    </row>
    <row r="6913" spans="1:8">
      <c r="A6913" s="594" t="s">
        <v>132</v>
      </c>
      <c r="B6913" s="594" t="s">
        <v>455</v>
      </c>
      <c r="C6913" s="594" t="s">
        <v>322</v>
      </c>
      <c r="D6913" s="594" t="s">
        <v>2787</v>
      </c>
      <c r="E6913" s="594" t="s">
        <v>148</v>
      </c>
      <c r="F6913" s="594" t="s">
        <v>150</v>
      </c>
      <c r="G6913" s="596" t="s">
        <v>151</v>
      </c>
      <c r="H6913" s="597">
        <v>3230000</v>
      </c>
    </row>
    <row r="6914" spans="1:8">
      <c r="A6914" s="594" t="s">
        <v>132</v>
      </c>
      <c r="B6914" s="594" t="s">
        <v>455</v>
      </c>
      <c r="C6914" s="594" t="s">
        <v>322</v>
      </c>
      <c r="D6914" s="594" t="s">
        <v>2787</v>
      </c>
      <c r="E6914" s="594" t="s">
        <v>148</v>
      </c>
      <c r="F6914" s="594" t="s">
        <v>227</v>
      </c>
      <c r="G6914" s="596" t="s">
        <v>2669</v>
      </c>
      <c r="H6914" s="597">
        <v>81200000</v>
      </c>
    </row>
    <row r="6915" spans="1:8">
      <c r="A6915" s="594" t="s">
        <v>132</v>
      </c>
      <c r="B6915" s="594" t="s">
        <v>455</v>
      </c>
      <c r="C6915" s="594" t="s">
        <v>322</v>
      </c>
      <c r="D6915" s="594" t="s">
        <v>2787</v>
      </c>
      <c r="E6915" s="594" t="s">
        <v>582</v>
      </c>
      <c r="F6915" s="595" t="s">
        <v>411</v>
      </c>
      <c r="G6915" s="596" t="s">
        <v>583</v>
      </c>
      <c r="H6915" s="597">
        <v>11700000</v>
      </c>
    </row>
    <row r="6916" spans="1:8">
      <c r="A6916" s="594" t="s">
        <v>132</v>
      </c>
      <c r="B6916" s="594" t="s">
        <v>455</v>
      </c>
      <c r="C6916" s="594" t="s">
        <v>322</v>
      </c>
      <c r="D6916" s="594" t="s">
        <v>2787</v>
      </c>
      <c r="E6916" s="594" t="s">
        <v>582</v>
      </c>
      <c r="F6916" s="594" t="s">
        <v>586</v>
      </c>
      <c r="G6916" s="596" t="s">
        <v>2671</v>
      </c>
      <c r="H6916" s="597">
        <v>11700000</v>
      </c>
    </row>
    <row r="6917" spans="1:8">
      <c r="A6917" s="594" t="s">
        <v>132</v>
      </c>
      <c r="B6917" s="594" t="s">
        <v>455</v>
      </c>
      <c r="C6917" s="594" t="s">
        <v>322</v>
      </c>
      <c r="D6917" s="594" t="s">
        <v>2787</v>
      </c>
      <c r="E6917" s="594" t="s">
        <v>152</v>
      </c>
      <c r="F6917" s="595" t="s">
        <v>411</v>
      </c>
      <c r="G6917" s="596" t="s">
        <v>153</v>
      </c>
      <c r="H6917" s="597">
        <v>20720000</v>
      </c>
    </row>
    <row r="6918" spans="1:8">
      <c r="A6918" s="594" t="s">
        <v>132</v>
      </c>
      <c r="B6918" s="594" t="s">
        <v>455</v>
      </c>
      <c r="C6918" s="594" t="s">
        <v>322</v>
      </c>
      <c r="D6918" s="594" t="s">
        <v>2787</v>
      </c>
      <c r="E6918" s="594" t="s">
        <v>152</v>
      </c>
      <c r="F6918" s="594" t="s">
        <v>606</v>
      </c>
      <c r="G6918" s="596" t="s">
        <v>195</v>
      </c>
      <c r="H6918" s="597">
        <v>20720000</v>
      </c>
    </row>
    <row r="6919" spans="1:8">
      <c r="A6919" s="594" t="s">
        <v>132</v>
      </c>
      <c r="B6919" s="594" t="s">
        <v>455</v>
      </c>
      <c r="C6919" s="594" t="s">
        <v>322</v>
      </c>
      <c r="D6919" s="594" t="s">
        <v>2787</v>
      </c>
      <c r="E6919" s="594" t="s">
        <v>156</v>
      </c>
      <c r="F6919" s="595" t="s">
        <v>411</v>
      </c>
      <c r="G6919" s="596" t="s">
        <v>514</v>
      </c>
      <c r="H6919" s="597">
        <v>26975000</v>
      </c>
    </row>
    <row r="6920" spans="1:8">
      <c r="A6920" s="594" t="s">
        <v>132</v>
      </c>
      <c r="B6920" s="594" t="s">
        <v>455</v>
      </c>
      <c r="C6920" s="594" t="s">
        <v>322</v>
      </c>
      <c r="D6920" s="594" t="s">
        <v>2787</v>
      </c>
      <c r="E6920" s="594" t="s">
        <v>156</v>
      </c>
      <c r="F6920" s="594" t="s">
        <v>157</v>
      </c>
      <c r="G6920" s="596" t="s">
        <v>158</v>
      </c>
      <c r="H6920" s="597">
        <v>20272000</v>
      </c>
    </row>
    <row r="6921" spans="1:8">
      <c r="A6921" s="594" t="s">
        <v>132</v>
      </c>
      <c r="B6921" s="594" t="s">
        <v>455</v>
      </c>
      <c r="C6921" s="594" t="s">
        <v>322</v>
      </c>
      <c r="D6921" s="594" t="s">
        <v>2787</v>
      </c>
      <c r="E6921" s="594" t="s">
        <v>156</v>
      </c>
      <c r="F6921" s="594" t="s">
        <v>159</v>
      </c>
      <c r="G6921" s="596" t="s">
        <v>160</v>
      </c>
      <c r="H6921" s="597">
        <v>3396000</v>
      </c>
    </row>
    <row r="6922" spans="1:8">
      <c r="A6922" s="594" t="s">
        <v>132</v>
      </c>
      <c r="B6922" s="594" t="s">
        <v>455</v>
      </c>
      <c r="C6922" s="594" t="s">
        <v>322</v>
      </c>
      <c r="D6922" s="594" t="s">
        <v>2787</v>
      </c>
      <c r="E6922" s="594" t="s">
        <v>156</v>
      </c>
      <c r="F6922" s="594" t="s">
        <v>161</v>
      </c>
      <c r="G6922" s="596" t="s">
        <v>162</v>
      </c>
      <c r="H6922" s="597">
        <v>2169000</v>
      </c>
    </row>
    <row r="6923" spans="1:8">
      <c r="A6923" s="594" t="s">
        <v>132</v>
      </c>
      <c r="B6923" s="594" t="s">
        <v>455</v>
      </c>
      <c r="C6923" s="594" t="s">
        <v>322</v>
      </c>
      <c r="D6923" s="594" t="s">
        <v>2787</v>
      </c>
      <c r="E6923" s="594" t="s">
        <v>156</v>
      </c>
      <c r="F6923" s="594" t="s">
        <v>1</v>
      </c>
      <c r="G6923" s="596" t="s">
        <v>2</v>
      </c>
      <c r="H6923" s="597">
        <v>1138000</v>
      </c>
    </row>
    <row r="6924" spans="1:8">
      <c r="A6924" s="594" t="s">
        <v>132</v>
      </c>
      <c r="B6924" s="594" t="s">
        <v>455</v>
      </c>
      <c r="C6924" s="594" t="s">
        <v>322</v>
      </c>
      <c r="D6924" s="594" t="s">
        <v>2787</v>
      </c>
      <c r="E6924" s="594" t="s">
        <v>171</v>
      </c>
      <c r="F6924" s="595" t="s">
        <v>411</v>
      </c>
      <c r="G6924" s="596" t="s">
        <v>2677</v>
      </c>
      <c r="H6924" s="597">
        <v>31440000</v>
      </c>
    </row>
    <row r="6925" spans="1:8">
      <c r="A6925" s="594" t="s">
        <v>132</v>
      </c>
      <c r="B6925" s="594" t="s">
        <v>455</v>
      </c>
      <c r="C6925" s="594" t="s">
        <v>322</v>
      </c>
      <c r="D6925" s="594" t="s">
        <v>2787</v>
      </c>
      <c r="E6925" s="594" t="s">
        <v>171</v>
      </c>
      <c r="F6925" s="594" t="s">
        <v>173</v>
      </c>
      <c r="G6925" s="596" t="s">
        <v>174</v>
      </c>
      <c r="H6925" s="597">
        <v>28640000</v>
      </c>
    </row>
    <row r="6926" spans="1:8">
      <c r="A6926" s="594" t="s">
        <v>132</v>
      </c>
      <c r="B6926" s="594" t="s">
        <v>455</v>
      </c>
      <c r="C6926" s="594" t="s">
        <v>322</v>
      </c>
      <c r="D6926" s="594" t="s">
        <v>2787</v>
      </c>
      <c r="E6926" s="594" t="s">
        <v>171</v>
      </c>
      <c r="F6926" s="594" t="s">
        <v>216</v>
      </c>
      <c r="G6926" s="596" t="s">
        <v>217</v>
      </c>
      <c r="H6926" s="597">
        <v>2800000</v>
      </c>
    </row>
    <row r="6927" spans="1:8">
      <c r="A6927" s="594" t="s">
        <v>132</v>
      </c>
      <c r="B6927" s="594" t="s">
        <v>455</v>
      </c>
      <c r="C6927" s="594" t="s">
        <v>322</v>
      </c>
      <c r="D6927" s="594" t="s">
        <v>2787</v>
      </c>
      <c r="E6927" s="594" t="s">
        <v>177</v>
      </c>
      <c r="F6927" s="595" t="s">
        <v>411</v>
      </c>
      <c r="G6927" s="596" t="s">
        <v>178</v>
      </c>
      <c r="H6927" s="597">
        <v>8150000</v>
      </c>
    </row>
    <row r="6928" spans="1:8">
      <c r="A6928" s="594" t="s">
        <v>132</v>
      </c>
      <c r="B6928" s="594" t="s">
        <v>455</v>
      </c>
      <c r="C6928" s="594" t="s">
        <v>322</v>
      </c>
      <c r="D6928" s="594" t="s">
        <v>2787</v>
      </c>
      <c r="E6928" s="594" t="s">
        <v>177</v>
      </c>
      <c r="F6928" s="594" t="s">
        <v>179</v>
      </c>
      <c r="G6928" s="596" t="s">
        <v>2679</v>
      </c>
      <c r="H6928" s="597">
        <v>672000</v>
      </c>
    </row>
    <row r="6929" spans="1:8">
      <c r="A6929" s="594" t="s">
        <v>132</v>
      </c>
      <c r="B6929" s="594" t="s">
        <v>455</v>
      </c>
      <c r="C6929" s="594" t="s">
        <v>322</v>
      </c>
      <c r="D6929" s="594" t="s">
        <v>2787</v>
      </c>
      <c r="E6929" s="594" t="s">
        <v>177</v>
      </c>
      <c r="F6929" s="594" t="s">
        <v>181</v>
      </c>
      <c r="G6929" s="596" t="s">
        <v>182</v>
      </c>
      <c r="H6929" s="597">
        <v>2878000</v>
      </c>
    </row>
    <row r="6930" spans="1:8">
      <c r="A6930" s="594" t="s">
        <v>132</v>
      </c>
      <c r="B6930" s="594" t="s">
        <v>455</v>
      </c>
      <c r="C6930" s="594" t="s">
        <v>322</v>
      </c>
      <c r="D6930" s="594" t="s">
        <v>2787</v>
      </c>
      <c r="E6930" s="594" t="s">
        <v>177</v>
      </c>
      <c r="F6930" s="594" t="s">
        <v>237</v>
      </c>
      <c r="G6930" s="596" t="s">
        <v>2681</v>
      </c>
      <c r="H6930" s="597">
        <v>4600000</v>
      </c>
    </row>
    <row r="6931" spans="1:8">
      <c r="A6931" s="594" t="s">
        <v>132</v>
      </c>
      <c r="B6931" s="594" t="s">
        <v>455</v>
      </c>
      <c r="C6931" s="594" t="s">
        <v>322</v>
      </c>
      <c r="D6931" s="594" t="s">
        <v>2787</v>
      </c>
      <c r="E6931" s="594" t="s">
        <v>240</v>
      </c>
      <c r="F6931" s="595" t="s">
        <v>411</v>
      </c>
      <c r="G6931" s="596" t="s">
        <v>241</v>
      </c>
      <c r="H6931" s="597">
        <v>43955000</v>
      </c>
    </row>
    <row r="6932" spans="1:8">
      <c r="A6932" s="594" t="s">
        <v>132</v>
      </c>
      <c r="B6932" s="594" t="s">
        <v>455</v>
      </c>
      <c r="C6932" s="594" t="s">
        <v>322</v>
      </c>
      <c r="D6932" s="594" t="s">
        <v>2787</v>
      </c>
      <c r="E6932" s="594" t="s">
        <v>240</v>
      </c>
      <c r="F6932" s="594" t="s">
        <v>733</v>
      </c>
      <c r="G6932" s="596" t="s">
        <v>734</v>
      </c>
      <c r="H6932" s="597">
        <v>34718000</v>
      </c>
    </row>
    <row r="6933" spans="1:8">
      <c r="A6933" s="594" t="s">
        <v>132</v>
      </c>
      <c r="B6933" s="594" t="s">
        <v>455</v>
      </c>
      <c r="C6933" s="594" t="s">
        <v>322</v>
      </c>
      <c r="D6933" s="594" t="s">
        <v>2787</v>
      </c>
      <c r="E6933" s="594" t="s">
        <v>240</v>
      </c>
      <c r="F6933" s="594" t="s">
        <v>735</v>
      </c>
      <c r="G6933" s="596" t="s">
        <v>193</v>
      </c>
      <c r="H6933" s="597">
        <v>9237000</v>
      </c>
    </row>
    <row r="6934" spans="1:8">
      <c r="A6934" s="594" t="s">
        <v>132</v>
      </c>
      <c r="B6934" s="594" t="s">
        <v>455</v>
      </c>
      <c r="C6934" s="594" t="s">
        <v>322</v>
      </c>
      <c r="D6934" s="594" t="s">
        <v>2787</v>
      </c>
      <c r="E6934" s="594" t="s">
        <v>183</v>
      </c>
      <c r="F6934" s="595" t="s">
        <v>411</v>
      </c>
      <c r="G6934" s="596" t="s">
        <v>184</v>
      </c>
      <c r="H6934" s="597">
        <v>20823000</v>
      </c>
    </row>
    <row r="6935" spans="1:8">
      <c r="A6935" s="594" t="s">
        <v>132</v>
      </c>
      <c r="B6935" s="594" t="s">
        <v>455</v>
      </c>
      <c r="C6935" s="594" t="s">
        <v>322</v>
      </c>
      <c r="D6935" s="594" t="s">
        <v>2787</v>
      </c>
      <c r="E6935" s="594" t="s">
        <v>183</v>
      </c>
      <c r="F6935" s="594" t="s">
        <v>587</v>
      </c>
      <c r="G6935" s="596" t="s">
        <v>588</v>
      </c>
      <c r="H6935" s="597">
        <v>9943000</v>
      </c>
    </row>
    <row r="6936" spans="1:8">
      <c r="A6936" s="594" t="s">
        <v>132</v>
      </c>
      <c r="B6936" s="594" t="s">
        <v>455</v>
      </c>
      <c r="C6936" s="594" t="s">
        <v>322</v>
      </c>
      <c r="D6936" s="594" t="s">
        <v>2787</v>
      </c>
      <c r="E6936" s="594" t="s">
        <v>183</v>
      </c>
      <c r="F6936" s="594" t="s">
        <v>736</v>
      </c>
      <c r="G6936" s="596" t="s">
        <v>737</v>
      </c>
      <c r="H6936" s="597">
        <v>2700000</v>
      </c>
    </row>
    <row r="6937" spans="1:8">
      <c r="A6937" s="594" t="s">
        <v>132</v>
      </c>
      <c r="B6937" s="594" t="s">
        <v>455</v>
      </c>
      <c r="C6937" s="594" t="s">
        <v>322</v>
      </c>
      <c r="D6937" s="594" t="s">
        <v>2787</v>
      </c>
      <c r="E6937" s="594" t="s">
        <v>183</v>
      </c>
      <c r="F6937" s="594" t="s">
        <v>185</v>
      </c>
      <c r="G6937" s="596" t="s">
        <v>186</v>
      </c>
      <c r="H6937" s="597">
        <v>980000</v>
      </c>
    </row>
    <row r="6938" spans="1:8">
      <c r="A6938" s="594" t="s">
        <v>132</v>
      </c>
      <c r="B6938" s="594" t="s">
        <v>455</v>
      </c>
      <c r="C6938" s="594" t="s">
        <v>322</v>
      </c>
      <c r="D6938" s="594" t="s">
        <v>2787</v>
      </c>
      <c r="E6938" s="594" t="s">
        <v>183</v>
      </c>
      <c r="F6938" s="594" t="s">
        <v>187</v>
      </c>
      <c r="G6938" s="596" t="s">
        <v>2683</v>
      </c>
      <c r="H6938" s="597">
        <v>7200000</v>
      </c>
    </row>
    <row r="6939" spans="1:8">
      <c r="A6939" s="594" t="s">
        <v>132</v>
      </c>
      <c r="B6939" s="594" t="s">
        <v>455</v>
      </c>
      <c r="C6939" s="594" t="s">
        <v>322</v>
      </c>
      <c r="D6939" s="594" t="s">
        <v>2787</v>
      </c>
      <c r="E6939" s="594" t="s">
        <v>744</v>
      </c>
      <c r="F6939" s="595" t="s">
        <v>411</v>
      </c>
      <c r="G6939" s="596" t="s">
        <v>2686</v>
      </c>
      <c r="H6939" s="597">
        <v>2500000</v>
      </c>
    </row>
    <row r="6940" spans="1:8">
      <c r="A6940" s="594" t="s">
        <v>132</v>
      </c>
      <c r="B6940" s="594" t="s">
        <v>455</v>
      </c>
      <c r="C6940" s="594" t="s">
        <v>322</v>
      </c>
      <c r="D6940" s="594" t="s">
        <v>2787</v>
      </c>
      <c r="E6940" s="594" t="s">
        <v>744</v>
      </c>
      <c r="F6940" s="594" t="s">
        <v>572</v>
      </c>
      <c r="G6940" s="596" t="s">
        <v>2689</v>
      </c>
      <c r="H6940" s="597">
        <v>2500000</v>
      </c>
    </row>
    <row r="6941" spans="1:8">
      <c r="A6941" s="594" t="s">
        <v>132</v>
      </c>
      <c r="B6941" s="594" t="s">
        <v>455</v>
      </c>
      <c r="C6941" s="594" t="s">
        <v>322</v>
      </c>
      <c r="D6941" s="594" t="s">
        <v>2787</v>
      </c>
      <c r="E6941" s="594" t="s">
        <v>2692</v>
      </c>
      <c r="F6941" s="595" t="s">
        <v>411</v>
      </c>
      <c r="G6941" s="596" t="s">
        <v>2693</v>
      </c>
      <c r="H6941" s="597">
        <v>12200000</v>
      </c>
    </row>
    <row r="6942" spans="1:8">
      <c r="A6942" s="594" t="s">
        <v>132</v>
      </c>
      <c r="B6942" s="594" t="s">
        <v>455</v>
      </c>
      <c r="C6942" s="594" t="s">
        <v>322</v>
      </c>
      <c r="D6942" s="594" t="s">
        <v>2787</v>
      </c>
      <c r="E6942" s="594" t="s">
        <v>2692</v>
      </c>
      <c r="F6942" s="594" t="s">
        <v>2722</v>
      </c>
      <c r="G6942" s="596" t="s">
        <v>2690</v>
      </c>
      <c r="H6942" s="597">
        <v>5500000</v>
      </c>
    </row>
    <row r="6943" spans="1:8">
      <c r="A6943" s="594" t="s">
        <v>132</v>
      </c>
      <c r="B6943" s="594" t="s">
        <v>455</v>
      </c>
      <c r="C6943" s="594" t="s">
        <v>322</v>
      </c>
      <c r="D6943" s="594" t="s">
        <v>2787</v>
      </c>
      <c r="E6943" s="594" t="s">
        <v>2692</v>
      </c>
      <c r="F6943" s="594" t="s">
        <v>2730</v>
      </c>
      <c r="G6943" s="596" t="s">
        <v>2731</v>
      </c>
      <c r="H6943" s="597">
        <v>6700000</v>
      </c>
    </row>
    <row r="6944" spans="1:8">
      <c r="A6944" s="594" t="s">
        <v>132</v>
      </c>
      <c r="B6944" s="594" t="s">
        <v>455</v>
      </c>
      <c r="C6944" s="594" t="s">
        <v>322</v>
      </c>
      <c r="D6944" s="594" t="s">
        <v>2787</v>
      </c>
      <c r="E6944" s="594" t="s">
        <v>2697</v>
      </c>
      <c r="F6944" s="595" t="s">
        <v>411</v>
      </c>
      <c r="G6944" s="596" t="s">
        <v>2698</v>
      </c>
      <c r="H6944" s="597">
        <v>5000000</v>
      </c>
    </row>
    <row r="6945" spans="1:8">
      <c r="A6945" s="594" t="s">
        <v>132</v>
      </c>
      <c r="B6945" s="594" t="s">
        <v>455</v>
      </c>
      <c r="C6945" s="594" t="s">
        <v>322</v>
      </c>
      <c r="D6945" s="594" t="s">
        <v>2787</v>
      </c>
      <c r="E6945" s="594" t="s">
        <v>2697</v>
      </c>
      <c r="F6945" s="594" t="s">
        <v>2699</v>
      </c>
      <c r="G6945" s="596" t="s">
        <v>2700</v>
      </c>
      <c r="H6945" s="597">
        <v>5000000</v>
      </c>
    </row>
    <row r="6946" spans="1:8">
      <c r="A6946" s="594" t="s">
        <v>132</v>
      </c>
      <c r="B6946" s="594" t="s">
        <v>455</v>
      </c>
      <c r="C6946" s="594" t="s">
        <v>322</v>
      </c>
      <c r="D6946" s="594" t="s">
        <v>2787</v>
      </c>
      <c r="E6946" s="594" t="s">
        <v>194</v>
      </c>
      <c r="F6946" s="595" t="s">
        <v>411</v>
      </c>
      <c r="G6946" s="596" t="s">
        <v>195</v>
      </c>
      <c r="H6946" s="597">
        <v>4463000</v>
      </c>
    </row>
    <row r="6947" spans="1:8">
      <c r="A6947" s="594" t="s">
        <v>132</v>
      </c>
      <c r="B6947" s="594" t="s">
        <v>455</v>
      </c>
      <c r="C6947" s="594" t="s">
        <v>322</v>
      </c>
      <c r="D6947" s="594" t="s">
        <v>2787</v>
      </c>
      <c r="E6947" s="594" t="s">
        <v>194</v>
      </c>
      <c r="F6947" s="594" t="s">
        <v>198</v>
      </c>
      <c r="G6947" s="596" t="s">
        <v>199</v>
      </c>
      <c r="H6947" s="597">
        <v>4463000</v>
      </c>
    </row>
    <row r="6948" spans="1:8">
      <c r="A6948" s="594" t="s">
        <v>132</v>
      </c>
      <c r="B6948" s="594" t="s">
        <v>1329</v>
      </c>
      <c r="C6948" s="595" t="s">
        <v>411</v>
      </c>
      <c r="D6948" s="595" t="s">
        <v>411</v>
      </c>
      <c r="E6948" s="595" t="s">
        <v>411</v>
      </c>
      <c r="F6948" s="595" t="s">
        <v>411</v>
      </c>
      <c r="G6948" s="596" t="s">
        <v>1283</v>
      </c>
      <c r="H6948" s="597">
        <v>2742329000</v>
      </c>
    </row>
    <row r="6949" spans="1:8">
      <c r="A6949" s="594" t="s">
        <v>132</v>
      </c>
      <c r="B6949" s="594" t="s">
        <v>1329</v>
      </c>
      <c r="C6949" s="594" t="s">
        <v>570</v>
      </c>
      <c r="D6949" s="595" t="s">
        <v>411</v>
      </c>
      <c r="E6949" s="595" t="s">
        <v>411</v>
      </c>
      <c r="F6949" s="595" t="s">
        <v>411</v>
      </c>
      <c r="G6949" s="596" t="s">
        <v>2711</v>
      </c>
      <c r="H6949" s="597">
        <v>87329000</v>
      </c>
    </row>
    <row r="6950" spans="1:8">
      <c r="A6950" s="594" t="s">
        <v>132</v>
      </c>
      <c r="B6950" s="594" t="s">
        <v>1329</v>
      </c>
      <c r="C6950" s="594" t="s">
        <v>570</v>
      </c>
      <c r="D6950" s="594" t="s">
        <v>2713</v>
      </c>
      <c r="E6950" s="595" t="s">
        <v>411</v>
      </c>
      <c r="F6950" s="595" t="s">
        <v>411</v>
      </c>
      <c r="G6950" s="596" t="s">
        <v>2714</v>
      </c>
      <c r="H6950" s="597">
        <v>87329000</v>
      </c>
    </row>
    <row r="6951" spans="1:8">
      <c r="A6951" s="594" t="s">
        <v>132</v>
      </c>
      <c r="B6951" s="594" t="s">
        <v>1329</v>
      </c>
      <c r="C6951" s="594" t="s">
        <v>570</v>
      </c>
      <c r="D6951" s="594" t="s">
        <v>2713</v>
      </c>
      <c r="E6951" s="594" t="s">
        <v>240</v>
      </c>
      <c r="F6951" s="595" t="s">
        <v>411</v>
      </c>
      <c r="G6951" s="596" t="s">
        <v>241</v>
      </c>
      <c r="H6951" s="597">
        <v>87329000</v>
      </c>
    </row>
    <row r="6952" spans="1:8">
      <c r="A6952" s="594" t="s">
        <v>132</v>
      </c>
      <c r="B6952" s="594" t="s">
        <v>1329</v>
      </c>
      <c r="C6952" s="594" t="s">
        <v>570</v>
      </c>
      <c r="D6952" s="594" t="s">
        <v>2713</v>
      </c>
      <c r="E6952" s="594" t="s">
        <v>240</v>
      </c>
      <c r="F6952" s="594" t="s">
        <v>242</v>
      </c>
      <c r="G6952" s="596" t="s">
        <v>243</v>
      </c>
      <c r="H6952" s="597">
        <v>6160000</v>
      </c>
    </row>
    <row r="6953" spans="1:8">
      <c r="A6953" s="594" t="s">
        <v>132</v>
      </c>
      <c r="B6953" s="594" t="s">
        <v>1329</v>
      </c>
      <c r="C6953" s="594" t="s">
        <v>570</v>
      </c>
      <c r="D6953" s="594" t="s">
        <v>2713</v>
      </c>
      <c r="E6953" s="594" t="s">
        <v>240</v>
      </c>
      <c r="F6953" s="594" t="s">
        <v>728</v>
      </c>
      <c r="G6953" s="596" t="s">
        <v>729</v>
      </c>
      <c r="H6953" s="597">
        <v>5000000</v>
      </c>
    </row>
    <row r="6954" spans="1:8">
      <c r="A6954" s="594" t="s">
        <v>132</v>
      </c>
      <c r="B6954" s="594" t="s">
        <v>1329</v>
      </c>
      <c r="C6954" s="594" t="s">
        <v>570</v>
      </c>
      <c r="D6954" s="594" t="s">
        <v>2713</v>
      </c>
      <c r="E6954" s="594" t="s">
        <v>240</v>
      </c>
      <c r="F6954" s="594" t="s">
        <v>731</v>
      </c>
      <c r="G6954" s="596" t="s">
        <v>732</v>
      </c>
      <c r="H6954" s="597">
        <v>20000000</v>
      </c>
    </row>
    <row r="6955" spans="1:8">
      <c r="A6955" s="594" t="s">
        <v>132</v>
      </c>
      <c r="B6955" s="594" t="s">
        <v>1329</v>
      </c>
      <c r="C6955" s="594" t="s">
        <v>570</v>
      </c>
      <c r="D6955" s="594" t="s">
        <v>2713</v>
      </c>
      <c r="E6955" s="594" t="s">
        <v>240</v>
      </c>
      <c r="F6955" s="594" t="s">
        <v>733</v>
      </c>
      <c r="G6955" s="596" t="s">
        <v>734</v>
      </c>
      <c r="H6955" s="597">
        <v>22000000</v>
      </c>
    </row>
    <row r="6956" spans="1:8">
      <c r="A6956" s="594" t="s">
        <v>132</v>
      </c>
      <c r="B6956" s="594" t="s">
        <v>1329</v>
      </c>
      <c r="C6956" s="594" t="s">
        <v>570</v>
      </c>
      <c r="D6956" s="594" t="s">
        <v>2713</v>
      </c>
      <c r="E6956" s="594" t="s">
        <v>240</v>
      </c>
      <c r="F6956" s="594" t="s">
        <v>735</v>
      </c>
      <c r="G6956" s="596" t="s">
        <v>193</v>
      </c>
      <c r="H6956" s="597">
        <v>34169000</v>
      </c>
    </row>
    <row r="6957" spans="1:8">
      <c r="A6957" s="594" t="s">
        <v>132</v>
      </c>
      <c r="B6957" s="594" t="s">
        <v>1329</v>
      </c>
      <c r="C6957" s="594" t="s">
        <v>322</v>
      </c>
      <c r="D6957" s="595" t="s">
        <v>411</v>
      </c>
      <c r="E6957" s="595" t="s">
        <v>411</v>
      </c>
      <c r="F6957" s="595" t="s">
        <v>411</v>
      </c>
      <c r="G6957" s="596" t="s">
        <v>2661</v>
      </c>
      <c r="H6957" s="597">
        <v>2655000000</v>
      </c>
    </row>
    <row r="6958" spans="1:8">
      <c r="A6958" s="594" t="s">
        <v>132</v>
      </c>
      <c r="B6958" s="594" t="s">
        <v>1329</v>
      </c>
      <c r="C6958" s="594" t="s">
        <v>322</v>
      </c>
      <c r="D6958" s="594" t="s">
        <v>2858</v>
      </c>
      <c r="E6958" s="595" t="s">
        <v>411</v>
      </c>
      <c r="F6958" s="595" t="s">
        <v>411</v>
      </c>
      <c r="G6958" s="596" t="s">
        <v>2859</v>
      </c>
      <c r="H6958" s="597">
        <v>2655000000</v>
      </c>
    </row>
    <row r="6959" spans="1:8">
      <c r="A6959" s="594" t="s">
        <v>132</v>
      </c>
      <c r="B6959" s="594" t="s">
        <v>1329</v>
      </c>
      <c r="C6959" s="594" t="s">
        <v>322</v>
      </c>
      <c r="D6959" s="594" t="s">
        <v>2858</v>
      </c>
      <c r="E6959" s="594" t="s">
        <v>142</v>
      </c>
      <c r="F6959" s="595" t="s">
        <v>411</v>
      </c>
      <c r="G6959" s="596" t="s">
        <v>143</v>
      </c>
      <c r="H6959" s="597">
        <v>839020000</v>
      </c>
    </row>
    <row r="6960" spans="1:8">
      <c r="A6960" s="594" t="s">
        <v>132</v>
      </c>
      <c r="B6960" s="594" t="s">
        <v>1329</v>
      </c>
      <c r="C6960" s="594" t="s">
        <v>322</v>
      </c>
      <c r="D6960" s="594" t="s">
        <v>2858</v>
      </c>
      <c r="E6960" s="594" t="s">
        <v>142</v>
      </c>
      <c r="F6960" s="594" t="s">
        <v>144</v>
      </c>
      <c r="G6960" s="596" t="s">
        <v>2664</v>
      </c>
      <c r="H6960" s="597">
        <v>839020000</v>
      </c>
    </row>
    <row r="6961" spans="1:8">
      <c r="A6961" s="594" t="s">
        <v>132</v>
      </c>
      <c r="B6961" s="594" t="s">
        <v>1329</v>
      </c>
      <c r="C6961" s="594" t="s">
        <v>322</v>
      </c>
      <c r="D6961" s="594" t="s">
        <v>2858</v>
      </c>
      <c r="E6961" s="594" t="s">
        <v>202</v>
      </c>
      <c r="F6961" s="595" t="s">
        <v>411</v>
      </c>
      <c r="G6961" s="596" t="s">
        <v>2719</v>
      </c>
      <c r="H6961" s="597">
        <v>106551200</v>
      </c>
    </row>
    <row r="6962" spans="1:8">
      <c r="A6962" s="594" t="s">
        <v>132</v>
      </c>
      <c r="B6962" s="594" t="s">
        <v>1329</v>
      </c>
      <c r="C6962" s="594" t="s">
        <v>322</v>
      </c>
      <c r="D6962" s="594" t="s">
        <v>2858</v>
      </c>
      <c r="E6962" s="594" t="s">
        <v>202</v>
      </c>
      <c r="F6962" s="594" t="s">
        <v>767</v>
      </c>
      <c r="G6962" s="596" t="s">
        <v>2720</v>
      </c>
      <c r="H6962" s="597">
        <v>106551200</v>
      </c>
    </row>
    <row r="6963" spans="1:8">
      <c r="A6963" s="594" t="s">
        <v>132</v>
      </c>
      <c r="B6963" s="594" t="s">
        <v>1329</v>
      </c>
      <c r="C6963" s="594" t="s">
        <v>322</v>
      </c>
      <c r="D6963" s="594" t="s">
        <v>2858</v>
      </c>
      <c r="E6963" s="594" t="s">
        <v>148</v>
      </c>
      <c r="F6963" s="595" t="s">
        <v>411</v>
      </c>
      <c r="G6963" s="596" t="s">
        <v>149</v>
      </c>
      <c r="H6963" s="597">
        <v>164902109</v>
      </c>
    </row>
    <row r="6964" spans="1:8">
      <c r="A6964" s="594" t="s">
        <v>132</v>
      </c>
      <c r="B6964" s="594" t="s">
        <v>1329</v>
      </c>
      <c r="C6964" s="594" t="s">
        <v>322</v>
      </c>
      <c r="D6964" s="594" t="s">
        <v>2858</v>
      </c>
      <c r="E6964" s="594" t="s">
        <v>148</v>
      </c>
      <c r="F6964" s="594" t="s">
        <v>223</v>
      </c>
      <c r="G6964" s="596" t="s">
        <v>224</v>
      </c>
      <c r="H6964" s="597">
        <v>73271000</v>
      </c>
    </row>
    <row r="6965" spans="1:8">
      <c r="A6965" s="594" t="s">
        <v>132</v>
      </c>
      <c r="B6965" s="594" t="s">
        <v>1329</v>
      </c>
      <c r="C6965" s="594" t="s">
        <v>322</v>
      </c>
      <c r="D6965" s="594" t="s">
        <v>2858</v>
      </c>
      <c r="E6965" s="594" t="s">
        <v>148</v>
      </c>
      <c r="F6965" s="594" t="s">
        <v>1075</v>
      </c>
      <c r="G6965" s="596" t="s">
        <v>2666</v>
      </c>
      <c r="H6965" s="597">
        <v>29622627</v>
      </c>
    </row>
    <row r="6966" spans="1:8">
      <c r="A6966" s="594" t="s">
        <v>132</v>
      </c>
      <c r="B6966" s="594" t="s">
        <v>1329</v>
      </c>
      <c r="C6966" s="594" t="s">
        <v>322</v>
      </c>
      <c r="D6966" s="594" t="s">
        <v>2858</v>
      </c>
      <c r="E6966" s="594" t="s">
        <v>148</v>
      </c>
      <c r="F6966" s="594" t="s">
        <v>150</v>
      </c>
      <c r="G6966" s="596" t="s">
        <v>151</v>
      </c>
      <c r="H6966" s="597">
        <v>4842000</v>
      </c>
    </row>
    <row r="6967" spans="1:8">
      <c r="A6967" s="594" t="s">
        <v>132</v>
      </c>
      <c r="B6967" s="594" t="s">
        <v>1329</v>
      </c>
      <c r="C6967" s="594" t="s">
        <v>322</v>
      </c>
      <c r="D6967" s="594" t="s">
        <v>2858</v>
      </c>
      <c r="E6967" s="594" t="s">
        <v>148</v>
      </c>
      <c r="F6967" s="594" t="s">
        <v>605</v>
      </c>
      <c r="G6967" s="596" t="s">
        <v>2668</v>
      </c>
      <c r="H6967" s="597">
        <v>5034282</v>
      </c>
    </row>
    <row r="6968" spans="1:8">
      <c r="A6968" s="594" t="s">
        <v>132</v>
      </c>
      <c r="B6968" s="594" t="s">
        <v>1329</v>
      </c>
      <c r="C6968" s="594" t="s">
        <v>322</v>
      </c>
      <c r="D6968" s="594" t="s">
        <v>2858</v>
      </c>
      <c r="E6968" s="594" t="s">
        <v>148</v>
      </c>
      <c r="F6968" s="594" t="s">
        <v>212</v>
      </c>
      <c r="G6968" s="596" t="s">
        <v>213</v>
      </c>
      <c r="H6968" s="597">
        <v>52132200</v>
      </c>
    </row>
    <row r="6969" spans="1:8">
      <c r="A6969" s="594" t="s">
        <v>132</v>
      </c>
      <c r="B6969" s="594" t="s">
        <v>1329</v>
      </c>
      <c r="C6969" s="594" t="s">
        <v>322</v>
      </c>
      <c r="D6969" s="594" t="s">
        <v>2858</v>
      </c>
      <c r="E6969" s="594" t="s">
        <v>582</v>
      </c>
      <c r="F6969" s="595" t="s">
        <v>411</v>
      </c>
      <c r="G6969" s="596" t="s">
        <v>583</v>
      </c>
      <c r="H6969" s="597">
        <v>49473000</v>
      </c>
    </row>
    <row r="6970" spans="1:8">
      <c r="A6970" s="594" t="s">
        <v>132</v>
      </c>
      <c r="B6970" s="594" t="s">
        <v>1329</v>
      </c>
      <c r="C6970" s="594" t="s">
        <v>322</v>
      </c>
      <c r="D6970" s="594" t="s">
        <v>2858</v>
      </c>
      <c r="E6970" s="594" t="s">
        <v>582</v>
      </c>
      <c r="F6970" s="594" t="s">
        <v>584</v>
      </c>
      <c r="G6970" s="596" t="s">
        <v>2670</v>
      </c>
      <c r="H6970" s="597">
        <v>39560000</v>
      </c>
    </row>
    <row r="6971" spans="1:8">
      <c r="A6971" s="594" t="s">
        <v>132</v>
      </c>
      <c r="B6971" s="594" t="s">
        <v>1329</v>
      </c>
      <c r="C6971" s="594" t="s">
        <v>322</v>
      </c>
      <c r="D6971" s="594" t="s">
        <v>2858</v>
      </c>
      <c r="E6971" s="594" t="s">
        <v>582</v>
      </c>
      <c r="F6971" s="594" t="s">
        <v>586</v>
      </c>
      <c r="G6971" s="596" t="s">
        <v>2671</v>
      </c>
      <c r="H6971" s="597">
        <v>9913000</v>
      </c>
    </row>
    <row r="6972" spans="1:8">
      <c r="A6972" s="594" t="s">
        <v>132</v>
      </c>
      <c r="B6972" s="594" t="s">
        <v>1329</v>
      </c>
      <c r="C6972" s="594" t="s">
        <v>322</v>
      </c>
      <c r="D6972" s="594" t="s">
        <v>2858</v>
      </c>
      <c r="E6972" s="594" t="s">
        <v>152</v>
      </c>
      <c r="F6972" s="595" t="s">
        <v>411</v>
      </c>
      <c r="G6972" s="596" t="s">
        <v>153</v>
      </c>
      <c r="H6972" s="597">
        <v>80239647</v>
      </c>
    </row>
    <row r="6973" spans="1:8">
      <c r="A6973" s="594" t="s">
        <v>132</v>
      </c>
      <c r="B6973" s="594" t="s">
        <v>1329</v>
      </c>
      <c r="C6973" s="594" t="s">
        <v>322</v>
      </c>
      <c r="D6973" s="594" t="s">
        <v>2858</v>
      </c>
      <c r="E6973" s="594" t="s">
        <v>152</v>
      </c>
      <c r="F6973" s="594" t="s">
        <v>606</v>
      </c>
      <c r="G6973" s="596" t="s">
        <v>195</v>
      </c>
      <c r="H6973" s="597">
        <v>80239647</v>
      </c>
    </row>
    <row r="6974" spans="1:8">
      <c r="A6974" s="594" t="s">
        <v>132</v>
      </c>
      <c r="B6974" s="594" t="s">
        <v>1329</v>
      </c>
      <c r="C6974" s="594" t="s">
        <v>322</v>
      </c>
      <c r="D6974" s="594" t="s">
        <v>2858</v>
      </c>
      <c r="E6974" s="594" t="s">
        <v>156</v>
      </c>
      <c r="F6974" s="595" t="s">
        <v>411</v>
      </c>
      <c r="G6974" s="596" t="s">
        <v>514</v>
      </c>
      <c r="H6974" s="597">
        <v>239044657</v>
      </c>
    </row>
    <row r="6975" spans="1:8">
      <c r="A6975" s="594" t="s">
        <v>132</v>
      </c>
      <c r="B6975" s="594" t="s">
        <v>1329</v>
      </c>
      <c r="C6975" s="594" t="s">
        <v>322</v>
      </c>
      <c r="D6975" s="594" t="s">
        <v>2858</v>
      </c>
      <c r="E6975" s="594" t="s">
        <v>156</v>
      </c>
      <c r="F6975" s="594" t="s">
        <v>157</v>
      </c>
      <c r="G6975" s="596" t="s">
        <v>158</v>
      </c>
      <c r="H6975" s="597">
        <v>181529247</v>
      </c>
    </row>
    <row r="6976" spans="1:8">
      <c r="A6976" s="594" t="s">
        <v>132</v>
      </c>
      <c r="B6976" s="594" t="s">
        <v>1329</v>
      </c>
      <c r="C6976" s="594" t="s">
        <v>322</v>
      </c>
      <c r="D6976" s="594" t="s">
        <v>2858</v>
      </c>
      <c r="E6976" s="594" t="s">
        <v>156</v>
      </c>
      <c r="F6976" s="594" t="s">
        <v>159</v>
      </c>
      <c r="G6976" s="596" t="s">
        <v>160</v>
      </c>
      <c r="H6976" s="597">
        <v>30716294</v>
      </c>
    </row>
    <row r="6977" spans="1:8">
      <c r="A6977" s="594" t="s">
        <v>132</v>
      </c>
      <c r="B6977" s="594" t="s">
        <v>1329</v>
      </c>
      <c r="C6977" s="594" t="s">
        <v>322</v>
      </c>
      <c r="D6977" s="594" t="s">
        <v>2858</v>
      </c>
      <c r="E6977" s="594" t="s">
        <v>156</v>
      </c>
      <c r="F6977" s="594" t="s">
        <v>161</v>
      </c>
      <c r="G6977" s="596" t="s">
        <v>162</v>
      </c>
      <c r="H6977" s="597">
        <v>20477530</v>
      </c>
    </row>
    <row r="6978" spans="1:8">
      <c r="A6978" s="594" t="s">
        <v>132</v>
      </c>
      <c r="B6978" s="594" t="s">
        <v>1329</v>
      </c>
      <c r="C6978" s="594" t="s">
        <v>322</v>
      </c>
      <c r="D6978" s="594" t="s">
        <v>2858</v>
      </c>
      <c r="E6978" s="594" t="s">
        <v>156</v>
      </c>
      <c r="F6978" s="594" t="s">
        <v>1</v>
      </c>
      <c r="G6978" s="596" t="s">
        <v>2</v>
      </c>
      <c r="H6978" s="597">
        <v>6321586</v>
      </c>
    </row>
    <row r="6979" spans="1:8">
      <c r="A6979" s="594" t="s">
        <v>132</v>
      </c>
      <c r="B6979" s="594" t="s">
        <v>1329</v>
      </c>
      <c r="C6979" s="594" t="s">
        <v>322</v>
      </c>
      <c r="D6979" s="594" t="s">
        <v>2858</v>
      </c>
      <c r="E6979" s="594" t="s">
        <v>163</v>
      </c>
      <c r="F6979" s="595" t="s">
        <v>411</v>
      </c>
      <c r="G6979" s="596" t="s">
        <v>164</v>
      </c>
      <c r="H6979" s="597">
        <v>138000000</v>
      </c>
    </row>
    <row r="6980" spans="1:8">
      <c r="A6980" s="594" t="s">
        <v>132</v>
      </c>
      <c r="B6980" s="594" t="s">
        <v>1329</v>
      </c>
      <c r="C6980" s="594" t="s">
        <v>322</v>
      </c>
      <c r="D6980" s="594" t="s">
        <v>2858</v>
      </c>
      <c r="E6980" s="594" t="s">
        <v>163</v>
      </c>
      <c r="F6980" s="594" t="s">
        <v>1060</v>
      </c>
      <c r="G6980" s="596" t="s">
        <v>2672</v>
      </c>
      <c r="H6980" s="597">
        <v>138000000</v>
      </c>
    </row>
    <row r="6981" spans="1:8">
      <c r="A6981" s="594" t="s">
        <v>132</v>
      </c>
      <c r="B6981" s="594" t="s">
        <v>1329</v>
      </c>
      <c r="C6981" s="594" t="s">
        <v>322</v>
      </c>
      <c r="D6981" s="594" t="s">
        <v>2858</v>
      </c>
      <c r="E6981" s="594" t="s">
        <v>167</v>
      </c>
      <c r="F6981" s="595" t="s">
        <v>411</v>
      </c>
      <c r="G6981" s="596" t="s">
        <v>168</v>
      </c>
      <c r="H6981" s="597">
        <v>110614370</v>
      </c>
    </row>
    <row r="6982" spans="1:8">
      <c r="A6982" s="594" t="s">
        <v>132</v>
      </c>
      <c r="B6982" s="594" t="s">
        <v>1329</v>
      </c>
      <c r="C6982" s="594" t="s">
        <v>322</v>
      </c>
      <c r="D6982" s="594" t="s">
        <v>2858</v>
      </c>
      <c r="E6982" s="594" t="s">
        <v>167</v>
      </c>
      <c r="F6982" s="594" t="s">
        <v>228</v>
      </c>
      <c r="G6982" s="596" t="s">
        <v>2673</v>
      </c>
      <c r="H6982" s="597">
        <v>16700508</v>
      </c>
    </row>
    <row r="6983" spans="1:8">
      <c r="A6983" s="594" t="s">
        <v>132</v>
      </c>
      <c r="B6983" s="594" t="s">
        <v>1329</v>
      </c>
      <c r="C6983" s="594" t="s">
        <v>322</v>
      </c>
      <c r="D6983" s="594" t="s">
        <v>2858</v>
      </c>
      <c r="E6983" s="594" t="s">
        <v>167</v>
      </c>
      <c r="F6983" s="594" t="s">
        <v>169</v>
      </c>
      <c r="G6983" s="596" t="s">
        <v>2674</v>
      </c>
      <c r="H6983" s="597">
        <v>7060222</v>
      </c>
    </row>
    <row r="6984" spans="1:8">
      <c r="A6984" s="594" t="s">
        <v>132</v>
      </c>
      <c r="B6984" s="594" t="s">
        <v>1329</v>
      </c>
      <c r="C6984" s="594" t="s">
        <v>322</v>
      </c>
      <c r="D6984" s="594" t="s">
        <v>2858</v>
      </c>
      <c r="E6984" s="594" t="s">
        <v>167</v>
      </c>
      <c r="F6984" s="594" t="s">
        <v>230</v>
      </c>
      <c r="G6984" s="596" t="s">
        <v>2675</v>
      </c>
      <c r="H6984" s="597">
        <v>77069640</v>
      </c>
    </row>
    <row r="6985" spans="1:8">
      <c r="A6985" s="594" t="s">
        <v>132</v>
      </c>
      <c r="B6985" s="594" t="s">
        <v>1329</v>
      </c>
      <c r="C6985" s="594" t="s">
        <v>322</v>
      </c>
      <c r="D6985" s="594" t="s">
        <v>2858</v>
      </c>
      <c r="E6985" s="594" t="s">
        <v>167</v>
      </c>
      <c r="F6985" s="594" t="s">
        <v>214</v>
      </c>
      <c r="G6985" s="596" t="s">
        <v>2676</v>
      </c>
      <c r="H6985" s="597">
        <v>1860000</v>
      </c>
    </row>
    <row r="6986" spans="1:8">
      <c r="A6986" s="594" t="s">
        <v>132</v>
      </c>
      <c r="B6986" s="594" t="s">
        <v>1329</v>
      </c>
      <c r="C6986" s="594" t="s">
        <v>322</v>
      </c>
      <c r="D6986" s="594" t="s">
        <v>2858</v>
      </c>
      <c r="E6986" s="594" t="s">
        <v>167</v>
      </c>
      <c r="F6986" s="594" t="s">
        <v>354</v>
      </c>
      <c r="G6986" s="596" t="s">
        <v>2736</v>
      </c>
      <c r="H6986" s="597">
        <v>2050000</v>
      </c>
    </row>
    <row r="6987" spans="1:8">
      <c r="A6987" s="594" t="s">
        <v>132</v>
      </c>
      <c r="B6987" s="594" t="s">
        <v>1329</v>
      </c>
      <c r="C6987" s="594" t="s">
        <v>322</v>
      </c>
      <c r="D6987" s="594" t="s">
        <v>2858</v>
      </c>
      <c r="E6987" s="594" t="s">
        <v>167</v>
      </c>
      <c r="F6987" s="594" t="s">
        <v>232</v>
      </c>
      <c r="G6987" s="596" t="s">
        <v>195</v>
      </c>
      <c r="H6987" s="597">
        <v>5874000</v>
      </c>
    </row>
    <row r="6988" spans="1:8">
      <c r="A6988" s="594" t="s">
        <v>132</v>
      </c>
      <c r="B6988" s="594" t="s">
        <v>1329</v>
      </c>
      <c r="C6988" s="594" t="s">
        <v>322</v>
      </c>
      <c r="D6988" s="594" t="s">
        <v>2858</v>
      </c>
      <c r="E6988" s="594" t="s">
        <v>171</v>
      </c>
      <c r="F6988" s="595" t="s">
        <v>411</v>
      </c>
      <c r="G6988" s="596" t="s">
        <v>2677</v>
      </c>
      <c r="H6988" s="597">
        <v>49679240</v>
      </c>
    </row>
    <row r="6989" spans="1:8">
      <c r="A6989" s="594" t="s">
        <v>132</v>
      </c>
      <c r="B6989" s="594" t="s">
        <v>1329</v>
      </c>
      <c r="C6989" s="594" t="s">
        <v>322</v>
      </c>
      <c r="D6989" s="594" t="s">
        <v>2858</v>
      </c>
      <c r="E6989" s="594" t="s">
        <v>171</v>
      </c>
      <c r="F6989" s="594" t="s">
        <v>173</v>
      </c>
      <c r="G6989" s="596" t="s">
        <v>174</v>
      </c>
      <c r="H6989" s="597">
        <v>29104000</v>
      </c>
    </row>
    <row r="6990" spans="1:8">
      <c r="A6990" s="594" t="s">
        <v>132</v>
      </c>
      <c r="B6990" s="594" t="s">
        <v>1329</v>
      </c>
      <c r="C6990" s="594" t="s">
        <v>322</v>
      </c>
      <c r="D6990" s="594" t="s">
        <v>2858</v>
      </c>
      <c r="E6990" s="594" t="s">
        <v>171</v>
      </c>
      <c r="F6990" s="594" t="s">
        <v>216</v>
      </c>
      <c r="G6990" s="596" t="s">
        <v>217</v>
      </c>
      <c r="H6990" s="597">
        <v>1328000</v>
      </c>
    </row>
    <row r="6991" spans="1:8">
      <c r="A6991" s="594" t="s">
        <v>132</v>
      </c>
      <c r="B6991" s="594" t="s">
        <v>1329</v>
      </c>
      <c r="C6991" s="594" t="s">
        <v>322</v>
      </c>
      <c r="D6991" s="594" t="s">
        <v>2858</v>
      </c>
      <c r="E6991" s="594" t="s">
        <v>171</v>
      </c>
      <c r="F6991" s="594" t="s">
        <v>175</v>
      </c>
      <c r="G6991" s="596" t="s">
        <v>176</v>
      </c>
      <c r="H6991" s="597">
        <v>19247240</v>
      </c>
    </row>
    <row r="6992" spans="1:8">
      <c r="A6992" s="594" t="s">
        <v>132</v>
      </c>
      <c r="B6992" s="594" t="s">
        <v>1329</v>
      </c>
      <c r="C6992" s="594" t="s">
        <v>322</v>
      </c>
      <c r="D6992" s="594" t="s">
        <v>2858</v>
      </c>
      <c r="E6992" s="594" t="s">
        <v>177</v>
      </c>
      <c r="F6992" s="595" t="s">
        <v>411</v>
      </c>
      <c r="G6992" s="596" t="s">
        <v>178</v>
      </c>
      <c r="H6992" s="597">
        <v>69151858</v>
      </c>
    </row>
    <row r="6993" spans="1:8">
      <c r="A6993" s="594" t="s">
        <v>132</v>
      </c>
      <c r="B6993" s="594" t="s">
        <v>1329</v>
      </c>
      <c r="C6993" s="594" t="s">
        <v>322</v>
      </c>
      <c r="D6993" s="594" t="s">
        <v>2858</v>
      </c>
      <c r="E6993" s="594" t="s">
        <v>177</v>
      </c>
      <c r="F6993" s="594" t="s">
        <v>179</v>
      </c>
      <c r="G6993" s="596" t="s">
        <v>2679</v>
      </c>
      <c r="H6993" s="597">
        <v>8050528</v>
      </c>
    </row>
    <row r="6994" spans="1:8">
      <c r="A6994" s="594" t="s">
        <v>132</v>
      </c>
      <c r="B6994" s="594" t="s">
        <v>1329</v>
      </c>
      <c r="C6994" s="594" t="s">
        <v>322</v>
      </c>
      <c r="D6994" s="594" t="s">
        <v>2858</v>
      </c>
      <c r="E6994" s="594" t="s">
        <v>177</v>
      </c>
      <c r="F6994" s="594" t="s">
        <v>181</v>
      </c>
      <c r="G6994" s="596" t="s">
        <v>182</v>
      </c>
      <c r="H6994" s="597">
        <v>8201866</v>
      </c>
    </row>
    <row r="6995" spans="1:8">
      <c r="A6995" s="594" t="s">
        <v>132</v>
      </c>
      <c r="B6995" s="594" t="s">
        <v>1329</v>
      </c>
      <c r="C6995" s="594" t="s">
        <v>322</v>
      </c>
      <c r="D6995" s="594" t="s">
        <v>2858</v>
      </c>
      <c r="E6995" s="594" t="s">
        <v>177</v>
      </c>
      <c r="F6995" s="594" t="s">
        <v>1290</v>
      </c>
      <c r="G6995" s="596" t="s">
        <v>2721</v>
      </c>
      <c r="H6995" s="597">
        <v>720000</v>
      </c>
    </row>
    <row r="6996" spans="1:8">
      <c r="A6996" s="594" t="s">
        <v>132</v>
      </c>
      <c r="B6996" s="594" t="s">
        <v>1329</v>
      </c>
      <c r="C6996" s="594" t="s">
        <v>322</v>
      </c>
      <c r="D6996" s="594" t="s">
        <v>2858</v>
      </c>
      <c r="E6996" s="594" t="s">
        <v>177</v>
      </c>
      <c r="F6996" s="594" t="s">
        <v>441</v>
      </c>
      <c r="G6996" s="596" t="s">
        <v>2728</v>
      </c>
      <c r="H6996" s="597">
        <v>40190964</v>
      </c>
    </row>
    <row r="6997" spans="1:8">
      <c r="A6997" s="594" t="s">
        <v>132</v>
      </c>
      <c r="B6997" s="594" t="s">
        <v>1329</v>
      </c>
      <c r="C6997" s="594" t="s">
        <v>322</v>
      </c>
      <c r="D6997" s="594" t="s">
        <v>2858</v>
      </c>
      <c r="E6997" s="594" t="s">
        <v>177</v>
      </c>
      <c r="F6997" s="594" t="s">
        <v>1297</v>
      </c>
      <c r="G6997" s="596" t="s">
        <v>2680</v>
      </c>
      <c r="H6997" s="597">
        <v>2388500</v>
      </c>
    </row>
    <row r="6998" spans="1:8">
      <c r="A6998" s="594" t="s">
        <v>132</v>
      </c>
      <c r="B6998" s="594" t="s">
        <v>1329</v>
      </c>
      <c r="C6998" s="594" t="s">
        <v>322</v>
      </c>
      <c r="D6998" s="594" t="s">
        <v>2858</v>
      </c>
      <c r="E6998" s="594" t="s">
        <v>177</v>
      </c>
      <c r="F6998" s="594" t="s">
        <v>237</v>
      </c>
      <c r="G6998" s="596" t="s">
        <v>2681</v>
      </c>
      <c r="H6998" s="597">
        <v>9600000</v>
      </c>
    </row>
    <row r="6999" spans="1:8">
      <c r="A6999" s="594" t="s">
        <v>132</v>
      </c>
      <c r="B6999" s="594" t="s">
        <v>1329</v>
      </c>
      <c r="C6999" s="594" t="s">
        <v>322</v>
      </c>
      <c r="D6999" s="594" t="s">
        <v>2858</v>
      </c>
      <c r="E6999" s="594" t="s">
        <v>240</v>
      </c>
      <c r="F6999" s="595" t="s">
        <v>411</v>
      </c>
      <c r="G6999" s="596" t="s">
        <v>241</v>
      </c>
      <c r="H6999" s="597">
        <v>18025000</v>
      </c>
    </row>
    <row r="7000" spans="1:8">
      <c r="A7000" s="594" t="s">
        <v>132</v>
      </c>
      <c r="B7000" s="594" t="s">
        <v>1329</v>
      </c>
      <c r="C7000" s="594" t="s">
        <v>322</v>
      </c>
      <c r="D7000" s="594" t="s">
        <v>2858</v>
      </c>
      <c r="E7000" s="594" t="s">
        <v>240</v>
      </c>
      <c r="F7000" s="594" t="s">
        <v>242</v>
      </c>
      <c r="G7000" s="596" t="s">
        <v>243</v>
      </c>
      <c r="H7000" s="597">
        <v>900000</v>
      </c>
    </row>
    <row r="7001" spans="1:8">
      <c r="A7001" s="594" t="s">
        <v>132</v>
      </c>
      <c r="B7001" s="594" t="s">
        <v>1329</v>
      </c>
      <c r="C7001" s="594" t="s">
        <v>322</v>
      </c>
      <c r="D7001" s="594" t="s">
        <v>2858</v>
      </c>
      <c r="E7001" s="594" t="s">
        <v>240</v>
      </c>
      <c r="F7001" s="594" t="s">
        <v>735</v>
      </c>
      <c r="G7001" s="596" t="s">
        <v>193</v>
      </c>
      <c r="H7001" s="597">
        <v>17125000</v>
      </c>
    </row>
    <row r="7002" spans="1:8">
      <c r="A7002" s="594" t="s">
        <v>132</v>
      </c>
      <c r="B7002" s="594" t="s">
        <v>1329</v>
      </c>
      <c r="C7002" s="594" t="s">
        <v>322</v>
      </c>
      <c r="D7002" s="594" t="s">
        <v>2858</v>
      </c>
      <c r="E7002" s="594" t="s">
        <v>183</v>
      </c>
      <c r="F7002" s="595" t="s">
        <v>411</v>
      </c>
      <c r="G7002" s="596" t="s">
        <v>184</v>
      </c>
      <c r="H7002" s="597">
        <v>162870000</v>
      </c>
    </row>
    <row r="7003" spans="1:8">
      <c r="A7003" s="594" t="s">
        <v>132</v>
      </c>
      <c r="B7003" s="594" t="s">
        <v>1329</v>
      </c>
      <c r="C7003" s="594" t="s">
        <v>322</v>
      </c>
      <c r="D7003" s="594" t="s">
        <v>2858</v>
      </c>
      <c r="E7003" s="594" t="s">
        <v>183</v>
      </c>
      <c r="F7003" s="594" t="s">
        <v>587</v>
      </c>
      <c r="G7003" s="596" t="s">
        <v>588</v>
      </c>
      <c r="H7003" s="597">
        <v>18660000</v>
      </c>
    </row>
    <row r="7004" spans="1:8">
      <c r="A7004" s="594" t="s">
        <v>132</v>
      </c>
      <c r="B7004" s="594" t="s">
        <v>1329</v>
      </c>
      <c r="C7004" s="594" t="s">
        <v>322</v>
      </c>
      <c r="D7004" s="594" t="s">
        <v>2858</v>
      </c>
      <c r="E7004" s="594" t="s">
        <v>183</v>
      </c>
      <c r="F7004" s="594" t="s">
        <v>736</v>
      </c>
      <c r="G7004" s="596" t="s">
        <v>737</v>
      </c>
      <c r="H7004" s="597">
        <v>72310000</v>
      </c>
    </row>
    <row r="7005" spans="1:8">
      <c r="A7005" s="594" t="s">
        <v>132</v>
      </c>
      <c r="B7005" s="594" t="s">
        <v>1329</v>
      </c>
      <c r="C7005" s="594" t="s">
        <v>322</v>
      </c>
      <c r="D7005" s="594" t="s">
        <v>2858</v>
      </c>
      <c r="E7005" s="594" t="s">
        <v>183</v>
      </c>
      <c r="F7005" s="594" t="s">
        <v>185</v>
      </c>
      <c r="G7005" s="596" t="s">
        <v>186</v>
      </c>
      <c r="H7005" s="597">
        <v>49600000</v>
      </c>
    </row>
    <row r="7006" spans="1:8">
      <c r="A7006" s="594" t="s">
        <v>132</v>
      </c>
      <c r="B7006" s="594" t="s">
        <v>1329</v>
      </c>
      <c r="C7006" s="594" t="s">
        <v>322</v>
      </c>
      <c r="D7006" s="594" t="s">
        <v>2858</v>
      </c>
      <c r="E7006" s="594" t="s">
        <v>183</v>
      </c>
      <c r="F7006" s="594" t="s">
        <v>187</v>
      </c>
      <c r="G7006" s="596" t="s">
        <v>2683</v>
      </c>
      <c r="H7006" s="597">
        <v>22300000</v>
      </c>
    </row>
    <row r="7007" spans="1:8">
      <c r="A7007" s="594" t="s">
        <v>132</v>
      </c>
      <c r="B7007" s="594" t="s">
        <v>1329</v>
      </c>
      <c r="C7007" s="594" t="s">
        <v>322</v>
      </c>
      <c r="D7007" s="594" t="s">
        <v>2858</v>
      </c>
      <c r="E7007" s="594" t="s">
        <v>738</v>
      </c>
      <c r="F7007" s="595" t="s">
        <v>411</v>
      </c>
      <c r="G7007" s="596" t="s">
        <v>739</v>
      </c>
      <c r="H7007" s="597">
        <v>43100000</v>
      </c>
    </row>
    <row r="7008" spans="1:8">
      <c r="A7008" s="594" t="s">
        <v>132</v>
      </c>
      <c r="B7008" s="594" t="s">
        <v>1329</v>
      </c>
      <c r="C7008" s="594" t="s">
        <v>322</v>
      </c>
      <c r="D7008" s="594" t="s">
        <v>2858</v>
      </c>
      <c r="E7008" s="594" t="s">
        <v>738</v>
      </c>
      <c r="F7008" s="594" t="s">
        <v>740</v>
      </c>
      <c r="G7008" s="596" t="s">
        <v>741</v>
      </c>
      <c r="H7008" s="597">
        <v>40100000</v>
      </c>
    </row>
    <row r="7009" spans="1:8">
      <c r="A7009" s="594" t="s">
        <v>132</v>
      </c>
      <c r="B7009" s="594" t="s">
        <v>1329</v>
      </c>
      <c r="C7009" s="594" t="s">
        <v>322</v>
      </c>
      <c r="D7009" s="594" t="s">
        <v>2858</v>
      </c>
      <c r="E7009" s="594" t="s">
        <v>738</v>
      </c>
      <c r="F7009" s="594" t="s">
        <v>296</v>
      </c>
      <c r="G7009" s="596" t="s">
        <v>297</v>
      </c>
      <c r="H7009" s="597">
        <v>3000000</v>
      </c>
    </row>
    <row r="7010" spans="1:8">
      <c r="A7010" s="594" t="s">
        <v>132</v>
      </c>
      <c r="B7010" s="594" t="s">
        <v>1329</v>
      </c>
      <c r="C7010" s="594" t="s">
        <v>322</v>
      </c>
      <c r="D7010" s="594" t="s">
        <v>2858</v>
      </c>
      <c r="E7010" s="594" t="s">
        <v>744</v>
      </c>
      <c r="F7010" s="595" t="s">
        <v>411</v>
      </c>
      <c r="G7010" s="596" t="s">
        <v>2686</v>
      </c>
      <c r="H7010" s="597">
        <v>188864019</v>
      </c>
    </row>
    <row r="7011" spans="1:8">
      <c r="A7011" s="594" t="s">
        <v>132</v>
      </c>
      <c r="B7011" s="594" t="s">
        <v>1329</v>
      </c>
      <c r="C7011" s="594" t="s">
        <v>322</v>
      </c>
      <c r="D7011" s="594" t="s">
        <v>2858</v>
      </c>
      <c r="E7011" s="594" t="s">
        <v>744</v>
      </c>
      <c r="F7011" s="594" t="s">
        <v>1061</v>
      </c>
      <c r="G7011" s="596" t="s">
        <v>2729</v>
      </c>
      <c r="H7011" s="597">
        <v>11786240</v>
      </c>
    </row>
    <row r="7012" spans="1:8">
      <c r="A7012" s="594" t="s">
        <v>132</v>
      </c>
      <c r="B7012" s="594" t="s">
        <v>1329</v>
      </c>
      <c r="C7012" s="594" t="s">
        <v>322</v>
      </c>
      <c r="D7012" s="594" t="s">
        <v>2858</v>
      </c>
      <c r="E7012" s="594" t="s">
        <v>744</v>
      </c>
      <c r="F7012" s="594" t="s">
        <v>446</v>
      </c>
      <c r="G7012" s="596" t="s">
        <v>2765</v>
      </c>
      <c r="H7012" s="597">
        <v>13000000</v>
      </c>
    </row>
    <row r="7013" spans="1:8">
      <c r="A7013" s="594" t="s">
        <v>132</v>
      </c>
      <c r="B7013" s="594" t="s">
        <v>1329</v>
      </c>
      <c r="C7013" s="594" t="s">
        <v>322</v>
      </c>
      <c r="D7013" s="594" t="s">
        <v>2858</v>
      </c>
      <c r="E7013" s="594" t="s">
        <v>744</v>
      </c>
      <c r="F7013" s="594" t="s">
        <v>7</v>
      </c>
      <c r="G7013" s="596" t="s">
        <v>8</v>
      </c>
      <c r="H7013" s="597">
        <v>7750000</v>
      </c>
    </row>
    <row r="7014" spans="1:8">
      <c r="A7014" s="594" t="s">
        <v>132</v>
      </c>
      <c r="B7014" s="594" t="s">
        <v>1329</v>
      </c>
      <c r="C7014" s="594" t="s">
        <v>322</v>
      </c>
      <c r="D7014" s="594" t="s">
        <v>2858</v>
      </c>
      <c r="E7014" s="594" t="s">
        <v>744</v>
      </c>
      <c r="F7014" s="594" t="s">
        <v>572</v>
      </c>
      <c r="G7014" s="596" t="s">
        <v>2689</v>
      </c>
      <c r="H7014" s="597">
        <v>6670000</v>
      </c>
    </row>
    <row r="7015" spans="1:8">
      <c r="A7015" s="594" t="s">
        <v>132</v>
      </c>
      <c r="B7015" s="594" t="s">
        <v>1329</v>
      </c>
      <c r="C7015" s="594" t="s">
        <v>322</v>
      </c>
      <c r="D7015" s="594" t="s">
        <v>2858</v>
      </c>
      <c r="E7015" s="594" t="s">
        <v>744</v>
      </c>
      <c r="F7015" s="594" t="s">
        <v>746</v>
      </c>
      <c r="G7015" s="596" t="s">
        <v>2690</v>
      </c>
      <c r="H7015" s="597">
        <v>10740000</v>
      </c>
    </row>
    <row r="7016" spans="1:8">
      <c r="A7016" s="594" t="s">
        <v>132</v>
      </c>
      <c r="B7016" s="594" t="s">
        <v>1329</v>
      </c>
      <c r="C7016" s="594" t="s">
        <v>322</v>
      </c>
      <c r="D7016" s="594" t="s">
        <v>2858</v>
      </c>
      <c r="E7016" s="594" t="s">
        <v>744</v>
      </c>
      <c r="F7016" s="594" t="s">
        <v>11</v>
      </c>
      <c r="G7016" s="596" t="s">
        <v>2691</v>
      </c>
      <c r="H7016" s="597">
        <v>2115000</v>
      </c>
    </row>
    <row r="7017" spans="1:8">
      <c r="A7017" s="594" t="s">
        <v>132</v>
      </c>
      <c r="B7017" s="594" t="s">
        <v>1329</v>
      </c>
      <c r="C7017" s="594" t="s">
        <v>322</v>
      </c>
      <c r="D7017" s="594" t="s">
        <v>2858</v>
      </c>
      <c r="E7017" s="594" t="s">
        <v>744</v>
      </c>
      <c r="F7017" s="594" t="s">
        <v>748</v>
      </c>
      <c r="G7017" s="596" t="s">
        <v>35</v>
      </c>
      <c r="H7017" s="597">
        <v>136802779</v>
      </c>
    </row>
    <row r="7018" spans="1:8">
      <c r="A7018" s="594" t="s">
        <v>132</v>
      </c>
      <c r="B7018" s="594" t="s">
        <v>1329</v>
      </c>
      <c r="C7018" s="594" t="s">
        <v>322</v>
      </c>
      <c r="D7018" s="594" t="s">
        <v>2858</v>
      </c>
      <c r="E7018" s="594" t="s">
        <v>2692</v>
      </c>
      <c r="F7018" s="595" t="s">
        <v>411</v>
      </c>
      <c r="G7018" s="596" t="s">
        <v>2693</v>
      </c>
      <c r="H7018" s="597">
        <v>12500000</v>
      </c>
    </row>
    <row r="7019" spans="1:8">
      <c r="A7019" s="594" t="s">
        <v>132</v>
      </c>
      <c r="B7019" s="594" t="s">
        <v>1329</v>
      </c>
      <c r="C7019" s="594" t="s">
        <v>322</v>
      </c>
      <c r="D7019" s="594" t="s">
        <v>2858</v>
      </c>
      <c r="E7019" s="594" t="s">
        <v>2692</v>
      </c>
      <c r="F7019" s="594" t="s">
        <v>2694</v>
      </c>
      <c r="G7019" s="596" t="s">
        <v>2689</v>
      </c>
      <c r="H7019" s="597">
        <v>12500000</v>
      </c>
    </row>
    <row r="7020" spans="1:8">
      <c r="A7020" s="594" t="s">
        <v>132</v>
      </c>
      <c r="B7020" s="594" t="s">
        <v>1329</v>
      </c>
      <c r="C7020" s="594" t="s">
        <v>322</v>
      </c>
      <c r="D7020" s="594" t="s">
        <v>2858</v>
      </c>
      <c r="E7020" s="594" t="s">
        <v>189</v>
      </c>
      <c r="F7020" s="595" t="s">
        <v>411</v>
      </c>
      <c r="G7020" s="596" t="s">
        <v>190</v>
      </c>
      <c r="H7020" s="597">
        <v>86356000</v>
      </c>
    </row>
    <row r="7021" spans="1:8">
      <c r="A7021" s="594" t="s">
        <v>132</v>
      </c>
      <c r="B7021" s="594" t="s">
        <v>1329</v>
      </c>
      <c r="C7021" s="594" t="s">
        <v>322</v>
      </c>
      <c r="D7021" s="594" t="s">
        <v>2858</v>
      </c>
      <c r="E7021" s="594" t="s">
        <v>189</v>
      </c>
      <c r="F7021" s="594" t="s">
        <v>13</v>
      </c>
      <c r="G7021" s="596" t="s">
        <v>2732</v>
      </c>
      <c r="H7021" s="597">
        <v>8580000</v>
      </c>
    </row>
    <row r="7022" spans="1:8">
      <c r="A7022" s="594" t="s">
        <v>132</v>
      </c>
      <c r="B7022" s="594" t="s">
        <v>1329</v>
      </c>
      <c r="C7022" s="594" t="s">
        <v>322</v>
      </c>
      <c r="D7022" s="594" t="s">
        <v>2858</v>
      </c>
      <c r="E7022" s="594" t="s">
        <v>189</v>
      </c>
      <c r="F7022" s="594" t="s">
        <v>37</v>
      </c>
      <c r="G7022" s="596" t="s">
        <v>2696</v>
      </c>
      <c r="H7022" s="597">
        <v>10280000</v>
      </c>
    </row>
    <row r="7023" spans="1:8">
      <c r="A7023" s="594" t="s">
        <v>132</v>
      </c>
      <c r="B7023" s="594" t="s">
        <v>1329</v>
      </c>
      <c r="C7023" s="594" t="s">
        <v>322</v>
      </c>
      <c r="D7023" s="594" t="s">
        <v>2858</v>
      </c>
      <c r="E7023" s="594" t="s">
        <v>189</v>
      </c>
      <c r="F7023" s="594" t="s">
        <v>192</v>
      </c>
      <c r="G7023" s="596" t="s">
        <v>195</v>
      </c>
      <c r="H7023" s="597">
        <v>67496000</v>
      </c>
    </row>
    <row r="7024" spans="1:8">
      <c r="A7024" s="594" t="s">
        <v>132</v>
      </c>
      <c r="B7024" s="594" t="s">
        <v>1329</v>
      </c>
      <c r="C7024" s="594" t="s">
        <v>322</v>
      </c>
      <c r="D7024" s="594" t="s">
        <v>2858</v>
      </c>
      <c r="E7024" s="594" t="s">
        <v>2697</v>
      </c>
      <c r="F7024" s="595" t="s">
        <v>411</v>
      </c>
      <c r="G7024" s="596" t="s">
        <v>2698</v>
      </c>
      <c r="H7024" s="597">
        <v>2100000</v>
      </c>
    </row>
    <row r="7025" spans="1:8">
      <c r="A7025" s="594" t="s">
        <v>132</v>
      </c>
      <c r="B7025" s="594" t="s">
        <v>1329</v>
      </c>
      <c r="C7025" s="594" t="s">
        <v>322</v>
      </c>
      <c r="D7025" s="594" t="s">
        <v>2858</v>
      </c>
      <c r="E7025" s="594" t="s">
        <v>2697</v>
      </c>
      <c r="F7025" s="594" t="s">
        <v>2699</v>
      </c>
      <c r="G7025" s="596" t="s">
        <v>2700</v>
      </c>
      <c r="H7025" s="597">
        <v>2100000</v>
      </c>
    </row>
    <row r="7026" spans="1:8">
      <c r="A7026" s="594" t="s">
        <v>132</v>
      </c>
      <c r="B7026" s="594" t="s">
        <v>1329</v>
      </c>
      <c r="C7026" s="594" t="s">
        <v>322</v>
      </c>
      <c r="D7026" s="594" t="s">
        <v>2858</v>
      </c>
      <c r="E7026" s="594" t="s">
        <v>194</v>
      </c>
      <c r="F7026" s="595" t="s">
        <v>411</v>
      </c>
      <c r="G7026" s="596" t="s">
        <v>195</v>
      </c>
      <c r="H7026" s="597">
        <v>203522900</v>
      </c>
    </row>
    <row r="7027" spans="1:8">
      <c r="A7027" s="594" t="s">
        <v>132</v>
      </c>
      <c r="B7027" s="594" t="s">
        <v>1329</v>
      </c>
      <c r="C7027" s="594" t="s">
        <v>322</v>
      </c>
      <c r="D7027" s="594" t="s">
        <v>2858</v>
      </c>
      <c r="E7027" s="594" t="s">
        <v>194</v>
      </c>
      <c r="F7027" s="594" t="s">
        <v>15</v>
      </c>
      <c r="G7027" s="596" t="s">
        <v>2701</v>
      </c>
      <c r="H7027" s="597">
        <v>8463500</v>
      </c>
    </row>
    <row r="7028" spans="1:8">
      <c r="A7028" s="594" t="s">
        <v>132</v>
      </c>
      <c r="B7028" s="594" t="s">
        <v>1329</v>
      </c>
      <c r="C7028" s="594" t="s">
        <v>322</v>
      </c>
      <c r="D7028" s="594" t="s">
        <v>2858</v>
      </c>
      <c r="E7028" s="594" t="s">
        <v>194</v>
      </c>
      <c r="F7028" s="594" t="s">
        <v>39</v>
      </c>
      <c r="G7028" s="596" t="s">
        <v>2702</v>
      </c>
      <c r="H7028" s="597">
        <v>12991400</v>
      </c>
    </row>
    <row r="7029" spans="1:8">
      <c r="A7029" s="594" t="s">
        <v>132</v>
      </c>
      <c r="B7029" s="594" t="s">
        <v>1329</v>
      </c>
      <c r="C7029" s="594" t="s">
        <v>322</v>
      </c>
      <c r="D7029" s="594" t="s">
        <v>2858</v>
      </c>
      <c r="E7029" s="594" t="s">
        <v>194</v>
      </c>
      <c r="F7029" s="594" t="s">
        <v>198</v>
      </c>
      <c r="G7029" s="596" t="s">
        <v>199</v>
      </c>
      <c r="H7029" s="597">
        <v>178728000</v>
      </c>
    </row>
    <row r="7030" spans="1:8">
      <c r="A7030" s="594" t="s">
        <v>132</v>
      </c>
      <c r="B7030" s="594" t="s">
        <v>1329</v>
      </c>
      <c r="C7030" s="594" t="s">
        <v>322</v>
      </c>
      <c r="D7030" s="594" t="s">
        <v>2858</v>
      </c>
      <c r="E7030" s="594" t="s">
        <v>194</v>
      </c>
      <c r="F7030" s="594" t="s">
        <v>200</v>
      </c>
      <c r="G7030" s="596" t="s">
        <v>201</v>
      </c>
      <c r="H7030" s="597">
        <v>3340000</v>
      </c>
    </row>
    <row r="7031" spans="1:8">
      <c r="A7031" s="594" t="s">
        <v>132</v>
      </c>
      <c r="B7031" s="594" t="s">
        <v>1329</v>
      </c>
      <c r="C7031" s="594" t="s">
        <v>322</v>
      </c>
      <c r="D7031" s="594" t="s">
        <v>2858</v>
      </c>
      <c r="E7031" s="594" t="s">
        <v>573</v>
      </c>
      <c r="F7031" s="595" t="s">
        <v>411</v>
      </c>
      <c r="G7031" s="596" t="s">
        <v>2703</v>
      </c>
      <c r="H7031" s="597">
        <v>14526000</v>
      </c>
    </row>
    <row r="7032" spans="1:8">
      <c r="A7032" s="594" t="s">
        <v>132</v>
      </c>
      <c r="B7032" s="594" t="s">
        <v>1329</v>
      </c>
      <c r="C7032" s="594" t="s">
        <v>322</v>
      </c>
      <c r="D7032" s="594" t="s">
        <v>2858</v>
      </c>
      <c r="E7032" s="594" t="s">
        <v>573</v>
      </c>
      <c r="F7032" s="594" t="s">
        <v>574</v>
      </c>
      <c r="G7032" s="596" t="s">
        <v>2704</v>
      </c>
      <c r="H7032" s="597">
        <v>14526000</v>
      </c>
    </row>
    <row r="7033" spans="1:8">
      <c r="A7033" s="594" t="s">
        <v>132</v>
      </c>
      <c r="B7033" s="594" t="s">
        <v>1329</v>
      </c>
      <c r="C7033" s="594" t="s">
        <v>322</v>
      </c>
      <c r="D7033" s="594" t="s">
        <v>2858</v>
      </c>
      <c r="E7033" s="594" t="s">
        <v>550</v>
      </c>
      <c r="F7033" s="595" t="s">
        <v>411</v>
      </c>
      <c r="G7033" s="596" t="s">
        <v>2705</v>
      </c>
      <c r="H7033" s="597">
        <v>76460000</v>
      </c>
    </row>
    <row r="7034" spans="1:8">
      <c r="A7034" s="594" t="s">
        <v>132</v>
      </c>
      <c r="B7034" s="594" t="s">
        <v>1329</v>
      </c>
      <c r="C7034" s="594" t="s">
        <v>322</v>
      </c>
      <c r="D7034" s="594" t="s">
        <v>2858</v>
      </c>
      <c r="E7034" s="594" t="s">
        <v>550</v>
      </c>
      <c r="F7034" s="594" t="s">
        <v>2706</v>
      </c>
      <c r="G7034" s="596" t="s">
        <v>72</v>
      </c>
      <c r="H7034" s="597">
        <v>76460000</v>
      </c>
    </row>
    <row r="7035" spans="1:8">
      <c r="A7035" s="594" t="s">
        <v>132</v>
      </c>
      <c r="B7035" s="594" t="s">
        <v>1085</v>
      </c>
      <c r="C7035" s="595" t="s">
        <v>411</v>
      </c>
      <c r="D7035" s="595" t="s">
        <v>411</v>
      </c>
      <c r="E7035" s="595" t="s">
        <v>411</v>
      </c>
      <c r="F7035" s="595" t="s">
        <v>411</v>
      </c>
      <c r="G7035" s="596" t="s">
        <v>327</v>
      </c>
      <c r="H7035" s="597">
        <v>670280600</v>
      </c>
    </row>
    <row r="7036" spans="1:8">
      <c r="A7036" s="594" t="s">
        <v>132</v>
      </c>
      <c r="B7036" s="594" t="s">
        <v>1085</v>
      </c>
      <c r="C7036" s="594" t="s">
        <v>322</v>
      </c>
      <c r="D7036" s="595" t="s">
        <v>411</v>
      </c>
      <c r="E7036" s="595" t="s">
        <v>411</v>
      </c>
      <c r="F7036" s="595" t="s">
        <v>411</v>
      </c>
      <c r="G7036" s="596" t="s">
        <v>2661</v>
      </c>
      <c r="H7036" s="597">
        <v>655280600</v>
      </c>
    </row>
    <row r="7037" spans="1:8">
      <c r="A7037" s="594" t="s">
        <v>132</v>
      </c>
      <c r="B7037" s="594" t="s">
        <v>1085</v>
      </c>
      <c r="C7037" s="594" t="s">
        <v>322</v>
      </c>
      <c r="D7037" s="594" t="s">
        <v>2858</v>
      </c>
      <c r="E7037" s="595" t="s">
        <v>411</v>
      </c>
      <c r="F7037" s="595" t="s">
        <v>411</v>
      </c>
      <c r="G7037" s="596" t="s">
        <v>2859</v>
      </c>
      <c r="H7037" s="597">
        <v>655280600</v>
      </c>
    </row>
    <row r="7038" spans="1:8">
      <c r="A7038" s="594" t="s">
        <v>132</v>
      </c>
      <c r="B7038" s="594" t="s">
        <v>1085</v>
      </c>
      <c r="C7038" s="594" t="s">
        <v>322</v>
      </c>
      <c r="D7038" s="594" t="s">
        <v>2858</v>
      </c>
      <c r="E7038" s="594" t="s">
        <v>142</v>
      </c>
      <c r="F7038" s="595" t="s">
        <v>411</v>
      </c>
      <c r="G7038" s="596" t="s">
        <v>143</v>
      </c>
      <c r="H7038" s="597">
        <v>87014206</v>
      </c>
    </row>
    <row r="7039" spans="1:8">
      <c r="A7039" s="594" t="s">
        <v>132</v>
      </c>
      <c r="B7039" s="594" t="s">
        <v>1085</v>
      </c>
      <c r="C7039" s="594" t="s">
        <v>322</v>
      </c>
      <c r="D7039" s="594" t="s">
        <v>2858</v>
      </c>
      <c r="E7039" s="594" t="s">
        <v>142</v>
      </c>
      <c r="F7039" s="594" t="s">
        <v>144</v>
      </c>
      <c r="G7039" s="596" t="s">
        <v>2664</v>
      </c>
      <c r="H7039" s="597">
        <v>87014206</v>
      </c>
    </row>
    <row r="7040" spans="1:8">
      <c r="A7040" s="594" t="s">
        <v>132</v>
      </c>
      <c r="B7040" s="594" t="s">
        <v>1085</v>
      </c>
      <c r="C7040" s="594" t="s">
        <v>322</v>
      </c>
      <c r="D7040" s="594" t="s">
        <v>2858</v>
      </c>
      <c r="E7040" s="594" t="s">
        <v>202</v>
      </c>
      <c r="F7040" s="595" t="s">
        <v>411</v>
      </c>
      <c r="G7040" s="596" t="s">
        <v>2719</v>
      </c>
      <c r="H7040" s="597">
        <v>8126000</v>
      </c>
    </row>
    <row r="7041" spans="1:8">
      <c r="A7041" s="594" t="s">
        <v>132</v>
      </c>
      <c r="B7041" s="594" t="s">
        <v>1085</v>
      </c>
      <c r="C7041" s="594" t="s">
        <v>322</v>
      </c>
      <c r="D7041" s="594" t="s">
        <v>2858</v>
      </c>
      <c r="E7041" s="594" t="s">
        <v>202</v>
      </c>
      <c r="F7041" s="594" t="s">
        <v>767</v>
      </c>
      <c r="G7041" s="596" t="s">
        <v>2720</v>
      </c>
      <c r="H7041" s="597">
        <v>8126000</v>
      </c>
    </row>
    <row r="7042" spans="1:8">
      <c r="A7042" s="594" t="s">
        <v>132</v>
      </c>
      <c r="B7042" s="594" t="s">
        <v>1085</v>
      </c>
      <c r="C7042" s="594" t="s">
        <v>322</v>
      </c>
      <c r="D7042" s="594" t="s">
        <v>2858</v>
      </c>
      <c r="E7042" s="594" t="s">
        <v>148</v>
      </c>
      <c r="F7042" s="595" t="s">
        <v>411</v>
      </c>
      <c r="G7042" s="596" t="s">
        <v>149</v>
      </c>
      <c r="H7042" s="597">
        <v>170694000</v>
      </c>
    </row>
    <row r="7043" spans="1:8">
      <c r="A7043" s="594" t="s">
        <v>132</v>
      </c>
      <c r="B7043" s="594" t="s">
        <v>1085</v>
      </c>
      <c r="C7043" s="594" t="s">
        <v>322</v>
      </c>
      <c r="D7043" s="594" t="s">
        <v>2858</v>
      </c>
      <c r="E7043" s="594" t="s">
        <v>148</v>
      </c>
      <c r="F7043" s="594" t="s">
        <v>150</v>
      </c>
      <c r="G7043" s="596" t="s">
        <v>151</v>
      </c>
      <c r="H7043" s="597">
        <v>2838000</v>
      </c>
    </row>
    <row r="7044" spans="1:8">
      <c r="A7044" s="594" t="s">
        <v>132</v>
      </c>
      <c r="B7044" s="594" t="s">
        <v>1085</v>
      </c>
      <c r="C7044" s="594" t="s">
        <v>322</v>
      </c>
      <c r="D7044" s="594" t="s">
        <v>2858</v>
      </c>
      <c r="E7044" s="594" t="s">
        <v>148</v>
      </c>
      <c r="F7044" s="594" t="s">
        <v>227</v>
      </c>
      <c r="G7044" s="596" t="s">
        <v>2669</v>
      </c>
      <c r="H7044" s="597">
        <v>167856000</v>
      </c>
    </row>
    <row r="7045" spans="1:8">
      <c r="A7045" s="594" t="s">
        <v>132</v>
      </c>
      <c r="B7045" s="594" t="s">
        <v>1085</v>
      </c>
      <c r="C7045" s="594" t="s">
        <v>322</v>
      </c>
      <c r="D7045" s="594" t="s">
        <v>2858</v>
      </c>
      <c r="E7045" s="594" t="s">
        <v>582</v>
      </c>
      <c r="F7045" s="595" t="s">
        <v>411</v>
      </c>
      <c r="G7045" s="596" t="s">
        <v>583</v>
      </c>
      <c r="H7045" s="597">
        <v>19277000</v>
      </c>
    </row>
    <row r="7046" spans="1:8">
      <c r="A7046" s="594" t="s">
        <v>132</v>
      </c>
      <c r="B7046" s="594" t="s">
        <v>1085</v>
      </c>
      <c r="C7046" s="594" t="s">
        <v>322</v>
      </c>
      <c r="D7046" s="594" t="s">
        <v>2858</v>
      </c>
      <c r="E7046" s="594" t="s">
        <v>582</v>
      </c>
      <c r="F7046" s="594" t="s">
        <v>584</v>
      </c>
      <c r="G7046" s="596" t="s">
        <v>2670</v>
      </c>
      <c r="H7046" s="597">
        <v>19277000</v>
      </c>
    </row>
    <row r="7047" spans="1:8">
      <c r="A7047" s="594" t="s">
        <v>132</v>
      </c>
      <c r="B7047" s="594" t="s">
        <v>1085</v>
      </c>
      <c r="C7047" s="594" t="s">
        <v>322</v>
      </c>
      <c r="D7047" s="594" t="s">
        <v>2858</v>
      </c>
      <c r="E7047" s="594" t="s">
        <v>152</v>
      </c>
      <c r="F7047" s="595" t="s">
        <v>411</v>
      </c>
      <c r="G7047" s="596" t="s">
        <v>153</v>
      </c>
      <c r="H7047" s="597">
        <v>19790000</v>
      </c>
    </row>
    <row r="7048" spans="1:8">
      <c r="A7048" s="594" t="s">
        <v>132</v>
      </c>
      <c r="B7048" s="594" t="s">
        <v>1085</v>
      </c>
      <c r="C7048" s="594" t="s">
        <v>322</v>
      </c>
      <c r="D7048" s="594" t="s">
        <v>2858</v>
      </c>
      <c r="E7048" s="594" t="s">
        <v>152</v>
      </c>
      <c r="F7048" s="594" t="s">
        <v>606</v>
      </c>
      <c r="G7048" s="596" t="s">
        <v>195</v>
      </c>
      <c r="H7048" s="597">
        <v>19790000</v>
      </c>
    </row>
    <row r="7049" spans="1:8">
      <c r="A7049" s="594" t="s">
        <v>132</v>
      </c>
      <c r="B7049" s="594" t="s">
        <v>1085</v>
      </c>
      <c r="C7049" s="594" t="s">
        <v>322</v>
      </c>
      <c r="D7049" s="594" t="s">
        <v>2858</v>
      </c>
      <c r="E7049" s="594" t="s">
        <v>156</v>
      </c>
      <c r="F7049" s="595" t="s">
        <v>411</v>
      </c>
      <c r="G7049" s="596" t="s">
        <v>514</v>
      </c>
      <c r="H7049" s="597">
        <v>20280320</v>
      </c>
    </row>
    <row r="7050" spans="1:8">
      <c r="A7050" s="594" t="s">
        <v>132</v>
      </c>
      <c r="B7050" s="594" t="s">
        <v>1085</v>
      </c>
      <c r="C7050" s="594" t="s">
        <v>322</v>
      </c>
      <c r="D7050" s="594" t="s">
        <v>2858</v>
      </c>
      <c r="E7050" s="594" t="s">
        <v>156</v>
      </c>
      <c r="F7050" s="594" t="s">
        <v>157</v>
      </c>
      <c r="G7050" s="596" t="s">
        <v>158</v>
      </c>
      <c r="H7050" s="597">
        <v>15248308</v>
      </c>
    </row>
    <row r="7051" spans="1:8">
      <c r="A7051" s="594" t="s">
        <v>132</v>
      </c>
      <c r="B7051" s="594" t="s">
        <v>1085</v>
      </c>
      <c r="C7051" s="594" t="s">
        <v>322</v>
      </c>
      <c r="D7051" s="594" t="s">
        <v>2858</v>
      </c>
      <c r="E7051" s="594" t="s">
        <v>156</v>
      </c>
      <c r="F7051" s="594" t="s">
        <v>159</v>
      </c>
      <c r="G7051" s="596" t="s">
        <v>160</v>
      </c>
      <c r="H7051" s="597">
        <v>2609796</v>
      </c>
    </row>
    <row r="7052" spans="1:8">
      <c r="A7052" s="594" t="s">
        <v>132</v>
      </c>
      <c r="B7052" s="594" t="s">
        <v>1085</v>
      </c>
      <c r="C7052" s="594" t="s">
        <v>322</v>
      </c>
      <c r="D7052" s="594" t="s">
        <v>2858</v>
      </c>
      <c r="E7052" s="594" t="s">
        <v>156</v>
      </c>
      <c r="F7052" s="594" t="s">
        <v>161</v>
      </c>
      <c r="G7052" s="596" t="s">
        <v>162</v>
      </c>
      <c r="H7052" s="597">
        <v>1551284</v>
      </c>
    </row>
    <row r="7053" spans="1:8">
      <c r="A7053" s="594" t="s">
        <v>132</v>
      </c>
      <c r="B7053" s="594" t="s">
        <v>1085</v>
      </c>
      <c r="C7053" s="594" t="s">
        <v>322</v>
      </c>
      <c r="D7053" s="594" t="s">
        <v>2858</v>
      </c>
      <c r="E7053" s="594" t="s">
        <v>156</v>
      </c>
      <c r="F7053" s="594" t="s">
        <v>1</v>
      </c>
      <c r="G7053" s="596" t="s">
        <v>2</v>
      </c>
      <c r="H7053" s="597">
        <v>870932</v>
      </c>
    </row>
    <row r="7054" spans="1:8">
      <c r="A7054" s="594" t="s">
        <v>132</v>
      </c>
      <c r="B7054" s="594" t="s">
        <v>1085</v>
      </c>
      <c r="C7054" s="594" t="s">
        <v>322</v>
      </c>
      <c r="D7054" s="594" t="s">
        <v>2858</v>
      </c>
      <c r="E7054" s="594" t="s">
        <v>167</v>
      </c>
      <c r="F7054" s="595" t="s">
        <v>411</v>
      </c>
      <c r="G7054" s="596" t="s">
        <v>168</v>
      </c>
      <c r="H7054" s="597">
        <v>19368265</v>
      </c>
    </row>
    <row r="7055" spans="1:8">
      <c r="A7055" s="594" t="s">
        <v>132</v>
      </c>
      <c r="B7055" s="594" t="s">
        <v>1085</v>
      </c>
      <c r="C7055" s="594" t="s">
        <v>322</v>
      </c>
      <c r="D7055" s="594" t="s">
        <v>2858</v>
      </c>
      <c r="E7055" s="594" t="s">
        <v>167</v>
      </c>
      <c r="F7055" s="594" t="s">
        <v>228</v>
      </c>
      <c r="G7055" s="596" t="s">
        <v>2673</v>
      </c>
      <c r="H7055" s="597">
        <v>17668265</v>
      </c>
    </row>
    <row r="7056" spans="1:8">
      <c r="A7056" s="594" t="s">
        <v>132</v>
      </c>
      <c r="B7056" s="594" t="s">
        <v>1085</v>
      </c>
      <c r="C7056" s="594" t="s">
        <v>322</v>
      </c>
      <c r="D7056" s="594" t="s">
        <v>2858</v>
      </c>
      <c r="E7056" s="594" t="s">
        <v>167</v>
      </c>
      <c r="F7056" s="594" t="s">
        <v>230</v>
      </c>
      <c r="G7056" s="596" t="s">
        <v>2675</v>
      </c>
      <c r="H7056" s="597">
        <v>1700000</v>
      </c>
    </row>
    <row r="7057" spans="1:8">
      <c r="A7057" s="594" t="s">
        <v>132</v>
      </c>
      <c r="B7057" s="594" t="s">
        <v>1085</v>
      </c>
      <c r="C7057" s="594" t="s">
        <v>322</v>
      </c>
      <c r="D7057" s="594" t="s">
        <v>2858</v>
      </c>
      <c r="E7057" s="594" t="s">
        <v>171</v>
      </c>
      <c r="F7057" s="595" t="s">
        <v>411</v>
      </c>
      <c r="G7057" s="596" t="s">
        <v>2677</v>
      </c>
      <c r="H7057" s="597">
        <v>5387022</v>
      </c>
    </row>
    <row r="7058" spans="1:8">
      <c r="A7058" s="594" t="s">
        <v>132</v>
      </c>
      <c r="B7058" s="594" t="s">
        <v>1085</v>
      </c>
      <c r="C7058" s="594" t="s">
        <v>322</v>
      </c>
      <c r="D7058" s="594" t="s">
        <v>2858</v>
      </c>
      <c r="E7058" s="594" t="s">
        <v>171</v>
      </c>
      <c r="F7058" s="594" t="s">
        <v>173</v>
      </c>
      <c r="G7058" s="596" t="s">
        <v>174</v>
      </c>
      <c r="H7058" s="597">
        <v>4197022</v>
      </c>
    </row>
    <row r="7059" spans="1:8">
      <c r="A7059" s="594" t="s">
        <v>132</v>
      </c>
      <c r="B7059" s="594" t="s">
        <v>1085</v>
      </c>
      <c r="C7059" s="594" t="s">
        <v>322</v>
      </c>
      <c r="D7059" s="594" t="s">
        <v>2858</v>
      </c>
      <c r="E7059" s="594" t="s">
        <v>171</v>
      </c>
      <c r="F7059" s="594" t="s">
        <v>5</v>
      </c>
      <c r="G7059" s="596" t="s">
        <v>2678</v>
      </c>
      <c r="H7059" s="597">
        <v>1190000</v>
      </c>
    </row>
    <row r="7060" spans="1:8">
      <c r="A7060" s="594" t="s">
        <v>132</v>
      </c>
      <c r="B7060" s="594" t="s">
        <v>1085</v>
      </c>
      <c r="C7060" s="594" t="s">
        <v>322</v>
      </c>
      <c r="D7060" s="594" t="s">
        <v>2858</v>
      </c>
      <c r="E7060" s="594" t="s">
        <v>177</v>
      </c>
      <c r="F7060" s="595" t="s">
        <v>411</v>
      </c>
      <c r="G7060" s="596" t="s">
        <v>178</v>
      </c>
      <c r="H7060" s="597">
        <v>23744787</v>
      </c>
    </row>
    <row r="7061" spans="1:8">
      <c r="A7061" s="594" t="s">
        <v>132</v>
      </c>
      <c r="B7061" s="594" t="s">
        <v>1085</v>
      </c>
      <c r="C7061" s="594" t="s">
        <v>322</v>
      </c>
      <c r="D7061" s="594" t="s">
        <v>2858</v>
      </c>
      <c r="E7061" s="594" t="s">
        <v>177</v>
      </c>
      <c r="F7061" s="594" t="s">
        <v>179</v>
      </c>
      <c r="G7061" s="596" t="s">
        <v>2679</v>
      </c>
      <c r="H7061" s="597">
        <v>2202607</v>
      </c>
    </row>
    <row r="7062" spans="1:8">
      <c r="A7062" s="594" t="s">
        <v>132</v>
      </c>
      <c r="B7062" s="594" t="s">
        <v>1085</v>
      </c>
      <c r="C7062" s="594" t="s">
        <v>322</v>
      </c>
      <c r="D7062" s="594" t="s">
        <v>2858</v>
      </c>
      <c r="E7062" s="594" t="s">
        <v>177</v>
      </c>
      <c r="F7062" s="594" t="s">
        <v>181</v>
      </c>
      <c r="G7062" s="596" t="s">
        <v>182</v>
      </c>
      <c r="H7062" s="597">
        <v>2345680</v>
      </c>
    </row>
    <row r="7063" spans="1:8">
      <c r="A7063" s="594" t="s">
        <v>132</v>
      </c>
      <c r="B7063" s="594" t="s">
        <v>1085</v>
      </c>
      <c r="C7063" s="594" t="s">
        <v>322</v>
      </c>
      <c r="D7063" s="594" t="s">
        <v>2858</v>
      </c>
      <c r="E7063" s="594" t="s">
        <v>177</v>
      </c>
      <c r="F7063" s="594" t="s">
        <v>1290</v>
      </c>
      <c r="G7063" s="596" t="s">
        <v>2721</v>
      </c>
      <c r="H7063" s="597">
        <v>2160000</v>
      </c>
    </row>
    <row r="7064" spans="1:8">
      <c r="A7064" s="594" t="s">
        <v>132</v>
      </c>
      <c r="B7064" s="594" t="s">
        <v>1085</v>
      </c>
      <c r="C7064" s="594" t="s">
        <v>322</v>
      </c>
      <c r="D7064" s="594" t="s">
        <v>2858</v>
      </c>
      <c r="E7064" s="594" t="s">
        <v>177</v>
      </c>
      <c r="F7064" s="594" t="s">
        <v>1297</v>
      </c>
      <c r="G7064" s="596" t="s">
        <v>2680</v>
      </c>
      <c r="H7064" s="597">
        <v>4236500</v>
      </c>
    </row>
    <row r="7065" spans="1:8">
      <c r="A7065" s="594" t="s">
        <v>132</v>
      </c>
      <c r="B7065" s="594" t="s">
        <v>1085</v>
      </c>
      <c r="C7065" s="594" t="s">
        <v>322</v>
      </c>
      <c r="D7065" s="594" t="s">
        <v>2858</v>
      </c>
      <c r="E7065" s="594" t="s">
        <v>177</v>
      </c>
      <c r="F7065" s="594" t="s">
        <v>237</v>
      </c>
      <c r="G7065" s="596" t="s">
        <v>2681</v>
      </c>
      <c r="H7065" s="597">
        <v>7800000</v>
      </c>
    </row>
    <row r="7066" spans="1:8">
      <c r="A7066" s="594" t="s">
        <v>132</v>
      </c>
      <c r="B7066" s="594" t="s">
        <v>1085</v>
      </c>
      <c r="C7066" s="594" t="s">
        <v>322</v>
      </c>
      <c r="D7066" s="594" t="s">
        <v>2858</v>
      </c>
      <c r="E7066" s="594" t="s">
        <v>177</v>
      </c>
      <c r="F7066" s="594" t="s">
        <v>239</v>
      </c>
      <c r="G7066" s="596" t="s">
        <v>205</v>
      </c>
      <c r="H7066" s="597">
        <v>5000000</v>
      </c>
    </row>
    <row r="7067" spans="1:8">
      <c r="A7067" s="594" t="s">
        <v>132</v>
      </c>
      <c r="B7067" s="594" t="s">
        <v>1085</v>
      </c>
      <c r="C7067" s="594" t="s">
        <v>322</v>
      </c>
      <c r="D7067" s="594" t="s">
        <v>2858</v>
      </c>
      <c r="E7067" s="594" t="s">
        <v>240</v>
      </c>
      <c r="F7067" s="595" t="s">
        <v>411</v>
      </c>
      <c r="G7067" s="596" t="s">
        <v>241</v>
      </c>
      <c r="H7067" s="597">
        <v>164000000</v>
      </c>
    </row>
    <row r="7068" spans="1:8">
      <c r="A7068" s="594" t="s">
        <v>132</v>
      </c>
      <c r="B7068" s="594" t="s">
        <v>1085</v>
      </c>
      <c r="C7068" s="594" t="s">
        <v>322</v>
      </c>
      <c r="D7068" s="594" t="s">
        <v>2858</v>
      </c>
      <c r="E7068" s="594" t="s">
        <v>240</v>
      </c>
      <c r="F7068" s="594" t="s">
        <v>242</v>
      </c>
      <c r="G7068" s="596" t="s">
        <v>243</v>
      </c>
      <c r="H7068" s="597">
        <v>48273000</v>
      </c>
    </row>
    <row r="7069" spans="1:8">
      <c r="A7069" s="594" t="s">
        <v>132</v>
      </c>
      <c r="B7069" s="594" t="s">
        <v>1085</v>
      </c>
      <c r="C7069" s="594" t="s">
        <v>322</v>
      </c>
      <c r="D7069" s="594" t="s">
        <v>2858</v>
      </c>
      <c r="E7069" s="594" t="s">
        <v>240</v>
      </c>
      <c r="F7069" s="594" t="s">
        <v>728</v>
      </c>
      <c r="G7069" s="596" t="s">
        <v>729</v>
      </c>
      <c r="H7069" s="597">
        <v>10000000</v>
      </c>
    </row>
    <row r="7070" spans="1:8">
      <c r="A7070" s="594" t="s">
        <v>132</v>
      </c>
      <c r="B7070" s="594" t="s">
        <v>1085</v>
      </c>
      <c r="C7070" s="594" t="s">
        <v>322</v>
      </c>
      <c r="D7070" s="594" t="s">
        <v>2858</v>
      </c>
      <c r="E7070" s="594" t="s">
        <v>240</v>
      </c>
      <c r="F7070" s="594" t="s">
        <v>1268</v>
      </c>
      <c r="G7070" s="596" t="s">
        <v>1267</v>
      </c>
      <c r="H7070" s="597">
        <v>15050000</v>
      </c>
    </row>
    <row r="7071" spans="1:8">
      <c r="A7071" s="594" t="s">
        <v>132</v>
      </c>
      <c r="B7071" s="594" t="s">
        <v>1085</v>
      </c>
      <c r="C7071" s="594" t="s">
        <v>322</v>
      </c>
      <c r="D7071" s="594" t="s">
        <v>2858</v>
      </c>
      <c r="E7071" s="594" t="s">
        <v>240</v>
      </c>
      <c r="F7071" s="594" t="s">
        <v>731</v>
      </c>
      <c r="G7071" s="596" t="s">
        <v>732</v>
      </c>
      <c r="H7071" s="597">
        <v>12900000</v>
      </c>
    </row>
    <row r="7072" spans="1:8">
      <c r="A7072" s="594" t="s">
        <v>132</v>
      </c>
      <c r="B7072" s="594" t="s">
        <v>1085</v>
      </c>
      <c r="C7072" s="594" t="s">
        <v>322</v>
      </c>
      <c r="D7072" s="594" t="s">
        <v>2858</v>
      </c>
      <c r="E7072" s="594" t="s">
        <v>240</v>
      </c>
      <c r="F7072" s="594" t="s">
        <v>733</v>
      </c>
      <c r="G7072" s="596" t="s">
        <v>734</v>
      </c>
      <c r="H7072" s="597">
        <v>35900000</v>
      </c>
    </row>
    <row r="7073" spans="1:8">
      <c r="A7073" s="594" t="s">
        <v>132</v>
      </c>
      <c r="B7073" s="594" t="s">
        <v>1085</v>
      </c>
      <c r="C7073" s="594" t="s">
        <v>322</v>
      </c>
      <c r="D7073" s="594" t="s">
        <v>2858</v>
      </c>
      <c r="E7073" s="594" t="s">
        <v>240</v>
      </c>
      <c r="F7073" s="594" t="s">
        <v>735</v>
      </c>
      <c r="G7073" s="596" t="s">
        <v>193</v>
      </c>
      <c r="H7073" s="597">
        <v>41877000</v>
      </c>
    </row>
    <row r="7074" spans="1:8">
      <c r="A7074" s="594" t="s">
        <v>132</v>
      </c>
      <c r="B7074" s="594" t="s">
        <v>1085</v>
      </c>
      <c r="C7074" s="594" t="s">
        <v>322</v>
      </c>
      <c r="D7074" s="594" t="s">
        <v>2858</v>
      </c>
      <c r="E7074" s="594" t="s">
        <v>183</v>
      </c>
      <c r="F7074" s="595" t="s">
        <v>411</v>
      </c>
      <c r="G7074" s="596" t="s">
        <v>184</v>
      </c>
      <c r="H7074" s="597">
        <v>26600000</v>
      </c>
    </row>
    <row r="7075" spans="1:8">
      <c r="A7075" s="594" t="s">
        <v>132</v>
      </c>
      <c r="B7075" s="594" t="s">
        <v>1085</v>
      </c>
      <c r="C7075" s="594" t="s">
        <v>322</v>
      </c>
      <c r="D7075" s="594" t="s">
        <v>2858</v>
      </c>
      <c r="E7075" s="594" t="s">
        <v>183</v>
      </c>
      <c r="F7075" s="594" t="s">
        <v>736</v>
      </c>
      <c r="G7075" s="596" t="s">
        <v>737</v>
      </c>
      <c r="H7075" s="597">
        <v>6200000</v>
      </c>
    </row>
    <row r="7076" spans="1:8">
      <c r="A7076" s="594" t="s">
        <v>132</v>
      </c>
      <c r="B7076" s="594" t="s">
        <v>1085</v>
      </c>
      <c r="C7076" s="594" t="s">
        <v>322</v>
      </c>
      <c r="D7076" s="594" t="s">
        <v>2858</v>
      </c>
      <c r="E7076" s="594" t="s">
        <v>183</v>
      </c>
      <c r="F7076" s="594" t="s">
        <v>185</v>
      </c>
      <c r="G7076" s="596" t="s">
        <v>186</v>
      </c>
      <c r="H7076" s="597">
        <v>3000000</v>
      </c>
    </row>
    <row r="7077" spans="1:8">
      <c r="A7077" s="594" t="s">
        <v>132</v>
      </c>
      <c r="B7077" s="594" t="s">
        <v>1085</v>
      </c>
      <c r="C7077" s="594" t="s">
        <v>322</v>
      </c>
      <c r="D7077" s="594" t="s">
        <v>2858</v>
      </c>
      <c r="E7077" s="594" t="s">
        <v>183</v>
      </c>
      <c r="F7077" s="594" t="s">
        <v>187</v>
      </c>
      <c r="G7077" s="596" t="s">
        <v>2683</v>
      </c>
      <c r="H7077" s="597">
        <v>17400000</v>
      </c>
    </row>
    <row r="7078" spans="1:8">
      <c r="A7078" s="594" t="s">
        <v>132</v>
      </c>
      <c r="B7078" s="594" t="s">
        <v>1085</v>
      </c>
      <c r="C7078" s="594" t="s">
        <v>322</v>
      </c>
      <c r="D7078" s="594" t="s">
        <v>2858</v>
      </c>
      <c r="E7078" s="594" t="s">
        <v>738</v>
      </c>
      <c r="F7078" s="595" t="s">
        <v>411</v>
      </c>
      <c r="G7078" s="596" t="s">
        <v>739</v>
      </c>
      <c r="H7078" s="597">
        <v>29763000</v>
      </c>
    </row>
    <row r="7079" spans="1:8">
      <c r="A7079" s="594" t="s">
        <v>132</v>
      </c>
      <c r="B7079" s="594" t="s">
        <v>1085</v>
      </c>
      <c r="C7079" s="594" t="s">
        <v>322</v>
      </c>
      <c r="D7079" s="594" t="s">
        <v>2858</v>
      </c>
      <c r="E7079" s="594" t="s">
        <v>738</v>
      </c>
      <c r="F7079" s="594" t="s">
        <v>740</v>
      </c>
      <c r="G7079" s="596" t="s">
        <v>741</v>
      </c>
      <c r="H7079" s="597">
        <v>18500000</v>
      </c>
    </row>
    <row r="7080" spans="1:8">
      <c r="A7080" s="594" t="s">
        <v>132</v>
      </c>
      <c r="B7080" s="594" t="s">
        <v>1085</v>
      </c>
      <c r="C7080" s="594" t="s">
        <v>322</v>
      </c>
      <c r="D7080" s="594" t="s">
        <v>2858</v>
      </c>
      <c r="E7080" s="594" t="s">
        <v>738</v>
      </c>
      <c r="F7080" s="594" t="s">
        <v>356</v>
      </c>
      <c r="G7080" s="596" t="s">
        <v>357</v>
      </c>
      <c r="H7080" s="597">
        <v>6463000</v>
      </c>
    </row>
    <row r="7081" spans="1:8">
      <c r="A7081" s="594" t="s">
        <v>132</v>
      </c>
      <c r="B7081" s="594" t="s">
        <v>1085</v>
      </c>
      <c r="C7081" s="594" t="s">
        <v>322</v>
      </c>
      <c r="D7081" s="594" t="s">
        <v>2858</v>
      </c>
      <c r="E7081" s="594" t="s">
        <v>738</v>
      </c>
      <c r="F7081" s="594" t="s">
        <v>742</v>
      </c>
      <c r="G7081" s="596" t="s">
        <v>743</v>
      </c>
      <c r="H7081" s="597">
        <v>4800000</v>
      </c>
    </row>
    <row r="7082" spans="1:8">
      <c r="A7082" s="594" t="s">
        <v>132</v>
      </c>
      <c r="B7082" s="594" t="s">
        <v>1085</v>
      </c>
      <c r="C7082" s="594" t="s">
        <v>322</v>
      </c>
      <c r="D7082" s="594" t="s">
        <v>2858</v>
      </c>
      <c r="E7082" s="594" t="s">
        <v>2692</v>
      </c>
      <c r="F7082" s="595" t="s">
        <v>411</v>
      </c>
      <c r="G7082" s="596" t="s">
        <v>2693</v>
      </c>
      <c r="H7082" s="597">
        <v>10250000</v>
      </c>
    </row>
    <row r="7083" spans="1:8">
      <c r="A7083" s="594" t="s">
        <v>132</v>
      </c>
      <c r="B7083" s="594" t="s">
        <v>1085</v>
      </c>
      <c r="C7083" s="594" t="s">
        <v>322</v>
      </c>
      <c r="D7083" s="594" t="s">
        <v>2858</v>
      </c>
      <c r="E7083" s="594" t="s">
        <v>2692</v>
      </c>
      <c r="F7083" s="594" t="s">
        <v>2694</v>
      </c>
      <c r="G7083" s="596" t="s">
        <v>2689</v>
      </c>
      <c r="H7083" s="597">
        <v>10250000</v>
      </c>
    </row>
    <row r="7084" spans="1:8">
      <c r="A7084" s="594" t="s">
        <v>132</v>
      </c>
      <c r="B7084" s="594" t="s">
        <v>1085</v>
      </c>
      <c r="C7084" s="594" t="s">
        <v>322</v>
      </c>
      <c r="D7084" s="594" t="s">
        <v>2858</v>
      </c>
      <c r="E7084" s="594" t="s">
        <v>189</v>
      </c>
      <c r="F7084" s="595" t="s">
        <v>411</v>
      </c>
      <c r="G7084" s="596" t="s">
        <v>190</v>
      </c>
      <c r="H7084" s="597">
        <v>32800000</v>
      </c>
    </row>
    <row r="7085" spans="1:8">
      <c r="A7085" s="594" t="s">
        <v>132</v>
      </c>
      <c r="B7085" s="594" t="s">
        <v>1085</v>
      </c>
      <c r="C7085" s="594" t="s">
        <v>322</v>
      </c>
      <c r="D7085" s="594" t="s">
        <v>2858</v>
      </c>
      <c r="E7085" s="594" t="s">
        <v>189</v>
      </c>
      <c r="F7085" s="594" t="s">
        <v>773</v>
      </c>
      <c r="G7085" s="596" t="s">
        <v>2695</v>
      </c>
      <c r="H7085" s="597">
        <v>4000000</v>
      </c>
    </row>
    <row r="7086" spans="1:8">
      <c r="A7086" s="594" t="s">
        <v>132</v>
      </c>
      <c r="B7086" s="594" t="s">
        <v>1085</v>
      </c>
      <c r="C7086" s="594" t="s">
        <v>322</v>
      </c>
      <c r="D7086" s="594" t="s">
        <v>2858</v>
      </c>
      <c r="E7086" s="594" t="s">
        <v>189</v>
      </c>
      <c r="F7086" s="594" t="s">
        <v>37</v>
      </c>
      <c r="G7086" s="596" t="s">
        <v>2696</v>
      </c>
      <c r="H7086" s="597">
        <v>8900000</v>
      </c>
    </row>
    <row r="7087" spans="1:8">
      <c r="A7087" s="594" t="s">
        <v>132</v>
      </c>
      <c r="B7087" s="594" t="s">
        <v>1085</v>
      </c>
      <c r="C7087" s="594" t="s">
        <v>322</v>
      </c>
      <c r="D7087" s="594" t="s">
        <v>2858</v>
      </c>
      <c r="E7087" s="594" t="s">
        <v>189</v>
      </c>
      <c r="F7087" s="594" t="s">
        <v>192</v>
      </c>
      <c r="G7087" s="596" t="s">
        <v>195</v>
      </c>
      <c r="H7087" s="597">
        <v>19900000</v>
      </c>
    </row>
    <row r="7088" spans="1:8">
      <c r="A7088" s="594" t="s">
        <v>132</v>
      </c>
      <c r="B7088" s="594" t="s">
        <v>1085</v>
      </c>
      <c r="C7088" s="594" t="s">
        <v>322</v>
      </c>
      <c r="D7088" s="594" t="s">
        <v>2858</v>
      </c>
      <c r="E7088" s="594" t="s">
        <v>194</v>
      </c>
      <c r="F7088" s="595" t="s">
        <v>411</v>
      </c>
      <c r="G7088" s="596" t="s">
        <v>195</v>
      </c>
      <c r="H7088" s="597">
        <v>13344000</v>
      </c>
    </row>
    <row r="7089" spans="1:8">
      <c r="A7089" s="594" t="s">
        <v>132</v>
      </c>
      <c r="B7089" s="594" t="s">
        <v>1085</v>
      </c>
      <c r="C7089" s="594" t="s">
        <v>322</v>
      </c>
      <c r="D7089" s="594" t="s">
        <v>2858</v>
      </c>
      <c r="E7089" s="594" t="s">
        <v>194</v>
      </c>
      <c r="F7089" s="594" t="s">
        <v>198</v>
      </c>
      <c r="G7089" s="596" t="s">
        <v>199</v>
      </c>
      <c r="H7089" s="597">
        <v>9944000</v>
      </c>
    </row>
    <row r="7090" spans="1:8">
      <c r="A7090" s="594" t="s">
        <v>132</v>
      </c>
      <c r="B7090" s="594" t="s">
        <v>1085</v>
      </c>
      <c r="C7090" s="594" t="s">
        <v>322</v>
      </c>
      <c r="D7090" s="594" t="s">
        <v>2858</v>
      </c>
      <c r="E7090" s="594" t="s">
        <v>194</v>
      </c>
      <c r="F7090" s="594" t="s">
        <v>200</v>
      </c>
      <c r="G7090" s="596" t="s">
        <v>201</v>
      </c>
      <c r="H7090" s="597">
        <v>3400000</v>
      </c>
    </row>
    <row r="7091" spans="1:8">
      <c r="A7091" s="594" t="s">
        <v>132</v>
      </c>
      <c r="B7091" s="594" t="s">
        <v>1085</v>
      </c>
      <c r="C7091" s="594" t="s">
        <v>322</v>
      </c>
      <c r="D7091" s="594" t="s">
        <v>2858</v>
      </c>
      <c r="E7091" s="594" t="s">
        <v>573</v>
      </c>
      <c r="F7091" s="595" t="s">
        <v>411</v>
      </c>
      <c r="G7091" s="596" t="s">
        <v>2703</v>
      </c>
      <c r="H7091" s="597">
        <v>4842000</v>
      </c>
    </row>
    <row r="7092" spans="1:8">
      <c r="A7092" s="594" t="s">
        <v>132</v>
      </c>
      <c r="B7092" s="594" t="s">
        <v>1085</v>
      </c>
      <c r="C7092" s="594" t="s">
        <v>322</v>
      </c>
      <c r="D7092" s="594" t="s">
        <v>2858</v>
      </c>
      <c r="E7092" s="594" t="s">
        <v>573</v>
      </c>
      <c r="F7092" s="594" t="s">
        <v>574</v>
      </c>
      <c r="G7092" s="596" t="s">
        <v>2704</v>
      </c>
      <c r="H7092" s="597">
        <v>4842000</v>
      </c>
    </row>
    <row r="7093" spans="1:8">
      <c r="A7093" s="594" t="s">
        <v>132</v>
      </c>
      <c r="B7093" s="594" t="s">
        <v>1085</v>
      </c>
      <c r="C7093" s="594" t="s">
        <v>1969</v>
      </c>
      <c r="D7093" s="595" t="s">
        <v>411</v>
      </c>
      <c r="E7093" s="595" t="s">
        <v>411</v>
      </c>
      <c r="F7093" s="595" t="s">
        <v>411</v>
      </c>
      <c r="G7093" s="596" t="s">
        <v>1970</v>
      </c>
      <c r="H7093" s="597">
        <v>15000000</v>
      </c>
    </row>
    <row r="7094" spans="1:8">
      <c r="A7094" s="594" t="s">
        <v>132</v>
      </c>
      <c r="B7094" s="594" t="s">
        <v>1085</v>
      </c>
      <c r="C7094" s="594" t="s">
        <v>1969</v>
      </c>
      <c r="D7094" s="594" t="s">
        <v>2854</v>
      </c>
      <c r="E7094" s="595" t="s">
        <v>411</v>
      </c>
      <c r="F7094" s="595" t="s">
        <v>411</v>
      </c>
      <c r="G7094" s="596" t="s">
        <v>2871</v>
      </c>
      <c r="H7094" s="597">
        <v>15000000</v>
      </c>
    </row>
    <row r="7095" spans="1:8">
      <c r="A7095" s="594" t="s">
        <v>132</v>
      </c>
      <c r="B7095" s="594" t="s">
        <v>1085</v>
      </c>
      <c r="C7095" s="594" t="s">
        <v>1969</v>
      </c>
      <c r="D7095" s="594" t="s">
        <v>2854</v>
      </c>
      <c r="E7095" s="594" t="s">
        <v>240</v>
      </c>
      <c r="F7095" s="595" t="s">
        <v>411</v>
      </c>
      <c r="G7095" s="596" t="s">
        <v>241</v>
      </c>
      <c r="H7095" s="597">
        <v>15000000</v>
      </c>
    </row>
    <row r="7096" spans="1:8">
      <c r="A7096" s="594" t="s">
        <v>132</v>
      </c>
      <c r="B7096" s="594" t="s">
        <v>1085</v>
      </c>
      <c r="C7096" s="594" t="s">
        <v>1969</v>
      </c>
      <c r="D7096" s="594" t="s">
        <v>2854</v>
      </c>
      <c r="E7096" s="594" t="s">
        <v>240</v>
      </c>
      <c r="F7096" s="594" t="s">
        <v>242</v>
      </c>
      <c r="G7096" s="596" t="s">
        <v>243</v>
      </c>
      <c r="H7096" s="597">
        <v>1000000</v>
      </c>
    </row>
    <row r="7097" spans="1:8">
      <c r="A7097" s="594" t="s">
        <v>132</v>
      </c>
      <c r="B7097" s="594" t="s">
        <v>1085</v>
      </c>
      <c r="C7097" s="594" t="s">
        <v>1969</v>
      </c>
      <c r="D7097" s="594" t="s">
        <v>2854</v>
      </c>
      <c r="E7097" s="594" t="s">
        <v>240</v>
      </c>
      <c r="F7097" s="594" t="s">
        <v>733</v>
      </c>
      <c r="G7097" s="596" t="s">
        <v>734</v>
      </c>
      <c r="H7097" s="597">
        <v>7000000</v>
      </c>
    </row>
    <row r="7098" spans="1:8">
      <c r="A7098" s="594" t="s">
        <v>132</v>
      </c>
      <c r="B7098" s="594" t="s">
        <v>1085</v>
      </c>
      <c r="C7098" s="594" t="s">
        <v>1969</v>
      </c>
      <c r="D7098" s="594" t="s">
        <v>2854</v>
      </c>
      <c r="E7098" s="594" t="s">
        <v>240</v>
      </c>
      <c r="F7098" s="594" t="s">
        <v>735</v>
      </c>
      <c r="G7098" s="596" t="s">
        <v>193</v>
      </c>
      <c r="H7098" s="597">
        <v>7000000</v>
      </c>
    </row>
    <row r="7099" spans="1:8">
      <c r="A7099" s="594" t="s">
        <v>132</v>
      </c>
      <c r="B7099" s="594" t="s">
        <v>497</v>
      </c>
      <c r="C7099" s="595" t="s">
        <v>411</v>
      </c>
      <c r="D7099" s="595" t="s">
        <v>411</v>
      </c>
      <c r="E7099" s="595" t="s">
        <v>411</v>
      </c>
      <c r="F7099" s="595" t="s">
        <v>411</v>
      </c>
      <c r="G7099" s="596" t="s">
        <v>1281</v>
      </c>
      <c r="H7099" s="597">
        <v>1015000000</v>
      </c>
    </row>
    <row r="7100" spans="1:8">
      <c r="A7100" s="594" t="s">
        <v>132</v>
      </c>
      <c r="B7100" s="594" t="s">
        <v>497</v>
      </c>
      <c r="C7100" s="594" t="s">
        <v>322</v>
      </c>
      <c r="D7100" s="595" t="s">
        <v>411</v>
      </c>
      <c r="E7100" s="595" t="s">
        <v>411</v>
      </c>
      <c r="F7100" s="595" t="s">
        <v>411</v>
      </c>
      <c r="G7100" s="596" t="s">
        <v>2661</v>
      </c>
      <c r="H7100" s="597">
        <v>1015000000</v>
      </c>
    </row>
    <row r="7101" spans="1:8">
      <c r="A7101" s="594" t="s">
        <v>132</v>
      </c>
      <c r="B7101" s="594" t="s">
        <v>497</v>
      </c>
      <c r="C7101" s="594" t="s">
        <v>322</v>
      </c>
      <c r="D7101" s="594" t="s">
        <v>2858</v>
      </c>
      <c r="E7101" s="595" t="s">
        <v>411</v>
      </c>
      <c r="F7101" s="595" t="s">
        <v>411</v>
      </c>
      <c r="G7101" s="596" t="s">
        <v>2859</v>
      </c>
      <c r="H7101" s="597">
        <v>1015000000</v>
      </c>
    </row>
    <row r="7102" spans="1:8">
      <c r="A7102" s="594" t="s">
        <v>132</v>
      </c>
      <c r="B7102" s="594" t="s">
        <v>497</v>
      </c>
      <c r="C7102" s="594" t="s">
        <v>322</v>
      </c>
      <c r="D7102" s="594" t="s">
        <v>2858</v>
      </c>
      <c r="E7102" s="594" t="s">
        <v>142</v>
      </c>
      <c r="F7102" s="595" t="s">
        <v>411</v>
      </c>
      <c r="G7102" s="596" t="s">
        <v>143</v>
      </c>
      <c r="H7102" s="597">
        <v>246769082</v>
      </c>
    </row>
    <row r="7103" spans="1:8">
      <c r="A7103" s="594" t="s">
        <v>132</v>
      </c>
      <c r="B7103" s="594" t="s">
        <v>497</v>
      </c>
      <c r="C7103" s="594" t="s">
        <v>322</v>
      </c>
      <c r="D7103" s="594" t="s">
        <v>2858</v>
      </c>
      <c r="E7103" s="594" t="s">
        <v>142</v>
      </c>
      <c r="F7103" s="594" t="s">
        <v>144</v>
      </c>
      <c r="G7103" s="596" t="s">
        <v>2664</v>
      </c>
      <c r="H7103" s="597">
        <v>246769082</v>
      </c>
    </row>
    <row r="7104" spans="1:8">
      <c r="A7104" s="594" t="s">
        <v>132</v>
      </c>
      <c r="B7104" s="594" t="s">
        <v>497</v>
      </c>
      <c r="C7104" s="594" t="s">
        <v>322</v>
      </c>
      <c r="D7104" s="594" t="s">
        <v>2858</v>
      </c>
      <c r="E7104" s="594" t="s">
        <v>148</v>
      </c>
      <c r="F7104" s="595" t="s">
        <v>411</v>
      </c>
      <c r="G7104" s="596" t="s">
        <v>149</v>
      </c>
      <c r="H7104" s="597">
        <v>201959334</v>
      </c>
    </row>
    <row r="7105" spans="1:8">
      <c r="A7105" s="594" t="s">
        <v>132</v>
      </c>
      <c r="B7105" s="594" t="s">
        <v>497</v>
      </c>
      <c r="C7105" s="594" t="s">
        <v>322</v>
      </c>
      <c r="D7105" s="594" t="s">
        <v>2858</v>
      </c>
      <c r="E7105" s="594" t="s">
        <v>148</v>
      </c>
      <c r="F7105" s="594" t="s">
        <v>223</v>
      </c>
      <c r="G7105" s="596" t="s">
        <v>224</v>
      </c>
      <c r="H7105" s="597">
        <v>28364000</v>
      </c>
    </row>
    <row r="7106" spans="1:8">
      <c r="A7106" s="594" t="s">
        <v>132</v>
      </c>
      <c r="B7106" s="594" t="s">
        <v>497</v>
      </c>
      <c r="C7106" s="594" t="s">
        <v>322</v>
      </c>
      <c r="D7106" s="594" t="s">
        <v>2858</v>
      </c>
      <c r="E7106" s="594" t="s">
        <v>148</v>
      </c>
      <c r="F7106" s="594" t="s">
        <v>150</v>
      </c>
      <c r="G7106" s="596" t="s">
        <v>151</v>
      </c>
      <c r="H7106" s="597">
        <v>4842000</v>
      </c>
    </row>
    <row r="7107" spans="1:8">
      <c r="A7107" s="594" t="s">
        <v>132</v>
      </c>
      <c r="B7107" s="594" t="s">
        <v>497</v>
      </c>
      <c r="C7107" s="594" t="s">
        <v>322</v>
      </c>
      <c r="D7107" s="594" t="s">
        <v>2858</v>
      </c>
      <c r="E7107" s="594" t="s">
        <v>148</v>
      </c>
      <c r="F7107" s="594" t="s">
        <v>605</v>
      </c>
      <c r="G7107" s="596" t="s">
        <v>2668</v>
      </c>
      <c r="H7107" s="597">
        <v>6219334</v>
      </c>
    </row>
    <row r="7108" spans="1:8">
      <c r="A7108" s="594" t="s">
        <v>132</v>
      </c>
      <c r="B7108" s="594" t="s">
        <v>497</v>
      </c>
      <c r="C7108" s="594" t="s">
        <v>322</v>
      </c>
      <c r="D7108" s="594" t="s">
        <v>2858</v>
      </c>
      <c r="E7108" s="594" t="s">
        <v>148</v>
      </c>
      <c r="F7108" s="594" t="s">
        <v>227</v>
      </c>
      <c r="G7108" s="596" t="s">
        <v>2669</v>
      </c>
      <c r="H7108" s="597">
        <v>162534000</v>
      </c>
    </row>
    <row r="7109" spans="1:8">
      <c r="A7109" s="594" t="s">
        <v>132</v>
      </c>
      <c r="B7109" s="594" t="s">
        <v>497</v>
      </c>
      <c r="C7109" s="594" t="s">
        <v>322</v>
      </c>
      <c r="D7109" s="594" t="s">
        <v>2858</v>
      </c>
      <c r="E7109" s="594" t="s">
        <v>152</v>
      </c>
      <c r="F7109" s="595" t="s">
        <v>411</v>
      </c>
      <c r="G7109" s="596" t="s">
        <v>153</v>
      </c>
      <c r="H7109" s="597">
        <v>27600000</v>
      </c>
    </row>
    <row r="7110" spans="1:8">
      <c r="A7110" s="594" t="s">
        <v>132</v>
      </c>
      <c r="B7110" s="594" t="s">
        <v>497</v>
      </c>
      <c r="C7110" s="594" t="s">
        <v>322</v>
      </c>
      <c r="D7110" s="594" t="s">
        <v>2858</v>
      </c>
      <c r="E7110" s="594" t="s">
        <v>152</v>
      </c>
      <c r="F7110" s="594" t="s">
        <v>606</v>
      </c>
      <c r="G7110" s="596" t="s">
        <v>195</v>
      </c>
      <c r="H7110" s="597">
        <v>27600000</v>
      </c>
    </row>
    <row r="7111" spans="1:8">
      <c r="A7111" s="594" t="s">
        <v>132</v>
      </c>
      <c r="B7111" s="594" t="s">
        <v>497</v>
      </c>
      <c r="C7111" s="594" t="s">
        <v>322</v>
      </c>
      <c r="D7111" s="594" t="s">
        <v>2858</v>
      </c>
      <c r="E7111" s="594" t="s">
        <v>156</v>
      </c>
      <c r="F7111" s="595" t="s">
        <v>411</v>
      </c>
      <c r="G7111" s="596" t="s">
        <v>514</v>
      </c>
      <c r="H7111" s="597">
        <v>99796196</v>
      </c>
    </row>
    <row r="7112" spans="1:8">
      <c r="A7112" s="594" t="s">
        <v>132</v>
      </c>
      <c r="B7112" s="594" t="s">
        <v>497</v>
      </c>
      <c r="C7112" s="594" t="s">
        <v>322</v>
      </c>
      <c r="D7112" s="594" t="s">
        <v>2858</v>
      </c>
      <c r="E7112" s="594" t="s">
        <v>156</v>
      </c>
      <c r="F7112" s="594" t="s">
        <v>157</v>
      </c>
      <c r="G7112" s="596" t="s">
        <v>158</v>
      </c>
      <c r="H7112" s="597">
        <v>73719426</v>
      </c>
    </row>
    <row r="7113" spans="1:8">
      <c r="A7113" s="594" t="s">
        <v>132</v>
      </c>
      <c r="B7113" s="594" t="s">
        <v>497</v>
      </c>
      <c r="C7113" s="594" t="s">
        <v>322</v>
      </c>
      <c r="D7113" s="594" t="s">
        <v>2858</v>
      </c>
      <c r="E7113" s="594" t="s">
        <v>156</v>
      </c>
      <c r="F7113" s="594" t="s">
        <v>159</v>
      </c>
      <c r="G7113" s="596" t="s">
        <v>160</v>
      </c>
      <c r="H7113" s="597">
        <v>13086394</v>
      </c>
    </row>
    <row r="7114" spans="1:8">
      <c r="A7114" s="594" t="s">
        <v>132</v>
      </c>
      <c r="B7114" s="594" t="s">
        <v>497</v>
      </c>
      <c r="C7114" s="594" t="s">
        <v>322</v>
      </c>
      <c r="D7114" s="594" t="s">
        <v>2858</v>
      </c>
      <c r="E7114" s="594" t="s">
        <v>156</v>
      </c>
      <c r="F7114" s="594" t="s">
        <v>161</v>
      </c>
      <c r="G7114" s="596" t="s">
        <v>162</v>
      </c>
      <c r="H7114" s="597">
        <v>8717600</v>
      </c>
    </row>
    <row r="7115" spans="1:8">
      <c r="A7115" s="594" t="s">
        <v>132</v>
      </c>
      <c r="B7115" s="594" t="s">
        <v>497</v>
      </c>
      <c r="C7115" s="594" t="s">
        <v>322</v>
      </c>
      <c r="D7115" s="594" t="s">
        <v>2858</v>
      </c>
      <c r="E7115" s="594" t="s">
        <v>156</v>
      </c>
      <c r="F7115" s="594" t="s">
        <v>1</v>
      </c>
      <c r="G7115" s="596" t="s">
        <v>2</v>
      </c>
      <c r="H7115" s="597">
        <v>4272776</v>
      </c>
    </row>
    <row r="7116" spans="1:8">
      <c r="A7116" s="594" t="s">
        <v>132</v>
      </c>
      <c r="B7116" s="594" t="s">
        <v>497</v>
      </c>
      <c r="C7116" s="594" t="s">
        <v>322</v>
      </c>
      <c r="D7116" s="594" t="s">
        <v>2858</v>
      </c>
      <c r="E7116" s="594" t="s">
        <v>167</v>
      </c>
      <c r="F7116" s="595" t="s">
        <v>411</v>
      </c>
      <c r="G7116" s="596" t="s">
        <v>168</v>
      </c>
      <c r="H7116" s="597">
        <v>32536329</v>
      </c>
    </row>
    <row r="7117" spans="1:8">
      <c r="A7117" s="594" t="s">
        <v>132</v>
      </c>
      <c r="B7117" s="594" t="s">
        <v>497</v>
      </c>
      <c r="C7117" s="594" t="s">
        <v>322</v>
      </c>
      <c r="D7117" s="594" t="s">
        <v>2858</v>
      </c>
      <c r="E7117" s="594" t="s">
        <v>167</v>
      </c>
      <c r="F7117" s="594" t="s">
        <v>228</v>
      </c>
      <c r="G7117" s="596" t="s">
        <v>2673</v>
      </c>
      <c r="H7117" s="597">
        <v>22436276</v>
      </c>
    </row>
    <row r="7118" spans="1:8">
      <c r="A7118" s="594" t="s">
        <v>132</v>
      </c>
      <c r="B7118" s="594" t="s">
        <v>497</v>
      </c>
      <c r="C7118" s="594" t="s">
        <v>322</v>
      </c>
      <c r="D7118" s="594" t="s">
        <v>2858</v>
      </c>
      <c r="E7118" s="594" t="s">
        <v>167</v>
      </c>
      <c r="F7118" s="594" t="s">
        <v>169</v>
      </c>
      <c r="G7118" s="596" t="s">
        <v>2674</v>
      </c>
      <c r="H7118" s="597">
        <v>10100053</v>
      </c>
    </row>
    <row r="7119" spans="1:8">
      <c r="A7119" s="594" t="s">
        <v>132</v>
      </c>
      <c r="B7119" s="594" t="s">
        <v>497</v>
      </c>
      <c r="C7119" s="594" t="s">
        <v>322</v>
      </c>
      <c r="D7119" s="594" t="s">
        <v>2858</v>
      </c>
      <c r="E7119" s="594" t="s">
        <v>171</v>
      </c>
      <c r="F7119" s="595" t="s">
        <v>411</v>
      </c>
      <c r="G7119" s="596" t="s">
        <v>2677</v>
      </c>
      <c r="H7119" s="597">
        <v>14400000</v>
      </c>
    </row>
    <row r="7120" spans="1:8">
      <c r="A7120" s="594" t="s">
        <v>132</v>
      </c>
      <c r="B7120" s="594" t="s">
        <v>497</v>
      </c>
      <c r="C7120" s="594" t="s">
        <v>322</v>
      </c>
      <c r="D7120" s="594" t="s">
        <v>2858</v>
      </c>
      <c r="E7120" s="594" t="s">
        <v>171</v>
      </c>
      <c r="F7120" s="594" t="s">
        <v>173</v>
      </c>
      <c r="G7120" s="596" t="s">
        <v>174</v>
      </c>
      <c r="H7120" s="597">
        <v>14400000</v>
      </c>
    </row>
    <row r="7121" spans="1:8">
      <c r="A7121" s="594" t="s">
        <v>132</v>
      </c>
      <c r="B7121" s="594" t="s">
        <v>497</v>
      </c>
      <c r="C7121" s="594" t="s">
        <v>322</v>
      </c>
      <c r="D7121" s="594" t="s">
        <v>2858</v>
      </c>
      <c r="E7121" s="594" t="s">
        <v>177</v>
      </c>
      <c r="F7121" s="595" t="s">
        <v>411</v>
      </c>
      <c r="G7121" s="596" t="s">
        <v>178</v>
      </c>
      <c r="H7121" s="597">
        <v>7428085</v>
      </c>
    </row>
    <row r="7122" spans="1:8">
      <c r="A7122" s="594" t="s">
        <v>132</v>
      </c>
      <c r="B7122" s="594" t="s">
        <v>497</v>
      </c>
      <c r="C7122" s="594" t="s">
        <v>322</v>
      </c>
      <c r="D7122" s="594" t="s">
        <v>2858</v>
      </c>
      <c r="E7122" s="594" t="s">
        <v>177</v>
      </c>
      <c r="F7122" s="594" t="s">
        <v>179</v>
      </c>
      <c r="G7122" s="596" t="s">
        <v>2679</v>
      </c>
      <c r="H7122" s="597">
        <v>2970685</v>
      </c>
    </row>
    <row r="7123" spans="1:8">
      <c r="A7123" s="594" t="s">
        <v>132</v>
      </c>
      <c r="B7123" s="594" t="s">
        <v>497</v>
      </c>
      <c r="C7123" s="594" t="s">
        <v>322</v>
      </c>
      <c r="D7123" s="594" t="s">
        <v>2858</v>
      </c>
      <c r="E7123" s="594" t="s">
        <v>177</v>
      </c>
      <c r="F7123" s="594" t="s">
        <v>1297</v>
      </c>
      <c r="G7123" s="596" t="s">
        <v>2680</v>
      </c>
      <c r="H7123" s="597">
        <v>1257400</v>
      </c>
    </row>
    <row r="7124" spans="1:8">
      <c r="A7124" s="594" t="s">
        <v>132</v>
      </c>
      <c r="B7124" s="594" t="s">
        <v>497</v>
      </c>
      <c r="C7124" s="594" t="s">
        <v>322</v>
      </c>
      <c r="D7124" s="594" t="s">
        <v>2858</v>
      </c>
      <c r="E7124" s="594" t="s">
        <v>177</v>
      </c>
      <c r="F7124" s="594" t="s">
        <v>237</v>
      </c>
      <c r="G7124" s="596" t="s">
        <v>2681</v>
      </c>
      <c r="H7124" s="597">
        <v>3200000</v>
      </c>
    </row>
    <row r="7125" spans="1:8">
      <c r="A7125" s="594" t="s">
        <v>132</v>
      </c>
      <c r="B7125" s="594" t="s">
        <v>497</v>
      </c>
      <c r="C7125" s="594" t="s">
        <v>322</v>
      </c>
      <c r="D7125" s="594" t="s">
        <v>2858</v>
      </c>
      <c r="E7125" s="594" t="s">
        <v>240</v>
      </c>
      <c r="F7125" s="595" t="s">
        <v>411</v>
      </c>
      <c r="G7125" s="596" t="s">
        <v>241</v>
      </c>
      <c r="H7125" s="597">
        <v>58754000</v>
      </c>
    </row>
    <row r="7126" spans="1:8">
      <c r="A7126" s="594" t="s">
        <v>132</v>
      </c>
      <c r="B7126" s="594" t="s">
        <v>497</v>
      </c>
      <c r="C7126" s="594" t="s">
        <v>322</v>
      </c>
      <c r="D7126" s="594" t="s">
        <v>2858</v>
      </c>
      <c r="E7126" s="594" t="s">
        <v>240</v>
      </c>
      <c r="F7126" s="594" t="s">
        <v>242</v>
      </c>
      <c r="G7126" s="596" t="s">
        <v>243</v>
      </c>
      <c r="H7126" s="597">
        <v>2750000</v>
      </c>
    </row>
    <row r="7127" spans="1:8">
      <c r="A7127" s="594" t="s">
        <v>132</v>
      </c>
      <c r="B7127" s="594" t="s">
        <v>497</v>
      </c>
      <c r="C7127" s="594" t="s">
        <v>322</v>
      </c>
      <c r="D7127" s="594" t="s">
        <v>2858</v>
      </c>
      <c r="E7127" s="594" t="s">
        <v>240</v>
      </c>
      <c r="F7127" s="594" t="s">
        <v>733</v>
      </c>
      <c r="G7127" s="596" t="s">
        <v>734</v>
      </c>
      <c r="H7127" s="597">
        <v>55004000</v>
      </c>
    </row>
    <row r="7128" spans="1:8">
      <c r="A7128" s="594" t="s">
        <v>132</v>
      </c>
      <c r="B7128" s="594" t="s">
        <v>497</v>
      </c>
      <c r="C7128" s="594" t="s">
        <v>322</v>
      </c>
      <c r="D7128" s="594" t="s">
        <v>2858</v>
      </c>
      <c r="E7128" s="594" t="s">
        <v>240</v>
      </c>
      <c r="F7128" s="594" t="s">
        <v>735</v>
      </c>
      <c r="G7128" s="596" t="s">
        <v>193</v>
      </c>
      <c r="H7128" s="597">
        <v>1000000</v>
      </c>
    </row>
    <row r="7129" spans="1:8">
      <c r="A7129" s="594" t="s">
        <v>132</v>
      </c>
      <c r="B7129" s="594" t="s">
        <v>497</v>
      </c>
      <c r="C7129" s="594" t="s">
        <v>322</v>
      </c>
      <c r="D7129" s="594" t="s">
        <v>2858</v>
      </c>
      <c r="E7129" s="594" t="s">
        <v>183</v>
      </c>
      <c r="F7129" s="595" t="s">
        <v>411</v>
      </c>
      <c r="G7129" s="596" t="s">
        <v>184</v>
      </c>
      <c r="H7129" s="597">
        <v>41929000</v>
      </c>
    </row>
    <row r="7130" spans="1:8">
      <c r="A7130" s="594" t="s">
        <v>132</v>
      </c>
      <c r="B7130" s="594" t="s">
        <v>497</v>
      </c>
      <c r="C7130" s="594" t="s">
        <v>322</v>
      </c>
      <c r="D7130" s="594" t="s">
        <v>2858</v>
      </c>
      <c r="E7130" s="594" t="s">
        <v>183</v>
      </c>
      <c r="F7130" s="594" t="s">
        <v>587</v>
      </c>
      <c r="G7130" s="596" t="s">
        <v>588</v>
      </c>
      <c r="H7130" s="597">
        <v>6469000</v>
      </c>
    </row>
    <row r="7131" spans="1:8">
      <c r="A7131" s="594" t="s">
        <v>132</v>
      </c>
      <c r="B7131" s="594" t="s">
        <v>497</v>
      </c>
      <c r="C7131" s="594" t="s">
        <v>322</v>
      </c>
      <c r="D7131" s="594" t="s">
        <v>2858</v>
      </c>
      <c r="E7131" s="594" t="s">
        <v>183</v>
      </c>
      <c r="F7131" s="594" t="s">
        <v>736</v>
      </c>
      <c r="G7131" s="596" t="s">
        <v>737</v>
      </c>
      <c r="H7131" s="597">
        <v>9200000</v>
      </c>
    </row>
    <row r="7132" spans="1:8">
      <c r="A7132" s="594" t="s">
        <v>132</v>
      </c>
      <c r="B7132" s="594" t="s">
        <v>497</v>
      </c>
      <c r="C7132" s="594" t="s">
        <v>322</v>
      </c>
      <c r="D7132" s="594" t="s">
        <v>2858</v>
      </c>
      <c r="E7132" s="594" t="s">
        <v>183</v>
      </c>
      <c r="F7132" s="594" t="s">
        <v>185</v>
      </c>
      <c r="G7132" s="596" t="s">
        <v>186</v>
      </c>
      <c r="H7132" s="597">
        <v>660000</v>
      </c>
    </row>
    <row r="7133" spans="1:8">
      <c r="A7133" s="594" t="s">
        <v>132</v>
      </c>
      <c r="B7133" s="594" t="s">
        <v>497</v>
      </c>
      <c r="C7133" s="594" t="s">
        <v>322</v>
      </c>
      <c r="D7133" s="594" t="s">
        <v>2858</v>
      </c>
      <c r="E7133" s="594" t="s">
        <v>183</v>
      </c>
      <c r="F7133" s="594" t="s">
        <v>187</v>
      </c>
      <c r="G7133" s="596" t="s">
        <v>2683</v>
      </c>
      <c r="H7133" s="597">
        <v>25600000</v>
      </c>
    </row>
    <row r="7134" spans="1:8">
      <c r="A7134" s="594" t="s">
        <v>132</v>
      </c>
      <c r="B7134" s="594" t="s">
        <v>497</v>
      </c>
      <c r="C7134" s="594" t="s">
        <v>322</v>
      </c>
      <c r="D7134" s="594" t="s">
        <v>2858</v>
      </c>
      <c r="E7134" s="594" t="s">
        <v>738</v>
      </c>
      <c r="F7134" s="595" t="s">
        <v>411</v>
      </c>
      <c r="G7134" s="596" t="s">
        <v>739</v>
      </c>
      <c r="H7134" s="597">
        <v>43202600</v>
      </c>
    </row>
    <row r="7135" spans="1:8">
      <c r="A7135" s="594" t="s">
        <v>132</v>
      </c>
      <c r="B7135" s="594" t="s">
        <v>497</v>
      </c>
      <c r="C7135" s="594" t="s">
        <v>322</v>
      </c>
      <c r="D7135" s="594" t="s">
        <v>2858</v>
      </c>
      <c r="E7135" s="594" t="s">
        <v>738</v>
      </c>
      <c r="F7135" s="594" t="s">
        <v>356</v>
      </c>
      <c r="G7135" s="596" t="s">
        <v>357</v>
      </c>
      <c r="H7135" s="597">
        <v>43202600</v>
      </c>
    </row>
    <row r="7136" spans="1:8">
      <c r="A7136" s="594" t="s">
        <v>132</v>
      </c>
      <c r="B7136" s="594" t="s">
        <v>497</v>
      </c>
      <c r="C7136" s="594" t="s">
        <v>322</v>
      </c>
      <c r="D7136" s="594" t="s">
        <v>2858</v>
      </c>
      <c r="E7136" s="594" t="s">
        <v>744</v>
      </c>
      <c r="F7136" s="595" t="s">
        <v>411</v>
      </c>
      <c r="G7136" s="596" t="s">
        <v>2686</v>
      </c>
      <c r="H7136" s="597">
        <v>25075000</v>
      </c>
    </row>
    <row r="7137" spans="1:8">
      <c r="A7137" s="594" t="s">
        <v>132</v>
      </c>
      <c r="B7137" s="594" t="s">
        <v>497</v>
      </c>
      <c r="C7137" s="594" t="s">
        <v>322</v>
      </c>
      <c r="D7137" s="594" t="s">
        <v>2858</v>
      </c>
      <c r="E7137" s="594" t="s">
        <v>744</v>
      </c>
      <c r="F7137" s="594" t="s">
        <v>572</v>
      </c>
      <c r="G7137" s="596" t="s">
        <v>2689</v>
      </c>
      <c r="H7137" s="597">
        <v>9700000</v>
      </c>
    </row>
    <row r="7138" spans="1:8">
      <c r="A7138" s="594" t="s">
        <v>132</v>
      </c>
      <c r="B7138" s="594" t="s">
        <v>497</v>
      </c>
      <c r="C7138" s="594" t="s">
        <v>322</v>
      </c>
      <c r="D7138" s="594" t="s">
        <v>2858</v>
      </c>
      <c r="E7138" s="594" t="s">
        <v>744</v>
      </c>
      <c r="F7138" s="594" t="s">
        <v>746</v>
      </c>
      <c r="G7138" s="596" t="s">
        <v>2690</v>
      </c>
      <c r="H7138" s="597">
        <v>15375000</v>
      </c>
    </row>
    <row r="7139" spans="1:8">
      <c r="A7139" s="594" t="s">
        <v>132</v>
      </c>
      <c r="B7139" s="594" t="s">
        <v>497</v>
      </c>
      <c r="C7139" s="594" t="s">
        <v>322</v>
      </c>
      <c r="D7139" s="594" t="s">
        <v>2858</v>
      </c>
      <c r="E7139" s="594" t="s">
        <v>2692</v>
      </c>
      <c r="F7139" s="595" t="s">
        <v>411</v>
      </c>
      <c r="G7139" s="596" t="s">
        <v>2693</v>
      </c>
      <c r="H7139" s="597">
        <v>25000000</v>
      </c>
    </row>
    <row r="7140" spans="1:8">
      <c r="A7140" s="594" t="s">
        <v>132</v>
      </c>
      <c r="B7140" s="594" t="s">
        <v>497</v>
      </c>
      <c r="C7140" s="594" t="s">
        <v>322</v>
      </c>
      <c r="D7140" s="594" t="s">
        <v>2858</v>
      </c>
      <c r="E7140" s="594" t="s">
        <v>2692</v>
      </c>
      <c r="F7140" s="594" t="s">
        <v>2694</v>
      </c>
      <c r="G7140" s="596" t="s">
        <v>2689</v>
      </c>
      <c r="H7140" s="597">
        <v>25000000</v>
      </c>
    </row>
    <row r="7141" spans="1:8">
      <c r="A7141" s="594" t="s">
        <v>132</v>
      </c>
      <c r="B7141" s="594" t="s">
        <v>497</v>
      </c>
      <c r="C7141" s="594" t="s">
        <v>322</v>
      </c>
      <c r="D7141" s="594" t="s">
        <v>2858</v>
      </c>
      <c r="E7141" s="594" t="s">
        <v>189</v>
      </c>
      <c r="F7141" s="595" t="s">
        <v>411</v>
      </c>
      <c r="G7141" s="596" t="s">
        <v>190</v>
      </c>
      <c r="H7141" s="597">
        <v>144500000</v>
      </c>
    </row>
    <row r="7142" spans="1:8">
      <c r="A7142" s="594" t="s">
        <v>132</v>
      </c>
      <c r="B7142" s="594" t="s">
        <v>497</v>
      </c>
      <c r="C7142" s="594" t="s">
        <v>322</v>
      </c>
      <c r="D7142" s="594" t="s">
        <v>2858</v>
      </c>
      <c r="E7142" s="594" t="s">
        <v>189</v>
      </c>
      <c r="F7142" s="594" t="s">
        <v>773</v>
      </c>
      <c r="G7142" s="596" t="s">
        <v>2695</v>
      </c>
      <c r="H7142" s="597">
        <v>41364000</v>
      </c>
    </row>
    <row r="7143" spans="1:8">
      <c r="A7143" s="594" t="s">
        <v>132</v>
      </c>
      <c r="B7143" s="594" t="s">
        <v>497</v>
      </c>
      <c r="C7143" s="594" t="s">
        <v>322</v>
      </c>
      <c r="D7143" s="594" t="s">
        <v>2858</v>
      </c>
      <c r="E7143" s="594" t="s">
        <v>189</v>
      </c>
      <c r="F7143" s="594" t="s">
        <v>192</v>
      </c>
      <c r="G7143" s="596" t="s">
        <v>195</v>
      </c>
      <c r="H7143" s="597">
        <v>103136000</v>
      </c>
    </row>
    <row r="7144" spans="1:8">
      <c r="A7144" s="594" t="s">
        <v>132</v>
      </c>
      <c r="B7144" s="594" t="s">
        <v>497</v>
      </c>
      <c r="C7144" s="594" t="s">
        <v>322</v>
      </c>
      <c r="D7144" s="594" t="s">
        <v>2858</v>
      </c>
      <c r="E7144" s="594" t="s">
        <v>2697</v>
      </c>
      <c r="F7144" s="595" t="s">
        <v>411</v>
      </c>
      <c r="G7144" s="596" t="s">
        <v>2698</v>
      </c>
      <c r="H7144" s="597">
        <v>598000</v>
      </c>
    </row>
    <row r="7145" spans="1:8">
      <c r="A7145" s="594" t="s">
        <v>132</v>
      </c>
      <c r="B7145" s="594" t="s">
        <v>497</v>
      </c>
      <c r="C7145" s="594" t="s">
        <v>322</v>
      </c>
      <c r="D7145" s="594" t="s">
        <v>2858</v>
      </c>
      <c r="E7145" s="594" t="s">
        <v>2697</v>
      </c>
      <c r="F7145" s="594" t="s">
        <v>2699</v>
      </c>
      <c r="G7145" s="596" t="s">
        <v>2700</v>
      </c>
      <c r="H7145" s="597">
        <v>598000</v>
      </c>
    </row>
    <row r="7146" spans="1:8">
      <c r="A7146" s="594" t="s">
        <v>132</v>
      </c>
      <c r="B7146" s="594" t="s">
        <v>497</v>
      </c>
      <c r="C7146" s="594" t="s">
        <v>322</v>
      </c>
      <c r="D7146" s="594" t="s">
        <v>2858</v>
      </c>
      <c r="E7146" s="594" t="s">
        <v>194</v>
      </c>
      <c r="F7146" s="595" t="s">
        <v>411</v>
      </c>
      <c r="G7146" s="596" t="s">
        <v>195</v>
      </c>
      <c r="H7146" s="597">
        <v>17952374</v>
      </c>
    </row>
    <row r="7147" spans="1:8">
      <c r="A7147" s="594" t="s">
        <v>132</v>
      </c>
      <c r="B7147" s="594" t="s">
        <v>497</v>
      </c>
      <c r="C7147" s="594" t="s">
        <v>322</v>
      </c>
      <c r="D7147" s="594" t="s">
        <v>2858</v>
      </c>
      <c r="E7147" s="594" t="s">
        <v>194</v>
      </c>
      <c r="F7147" s="594" t="s">
        <v>198</v>
      </c>
      <c r="G7147" s="596" t="s">
        <v>199</v>
      </c>
      <c r="H7147" s="597">
        <v>17952374</v>
      </c>
    </row>
    <row r="7148" spans="1:8">
      <c r="A7148" s="594" t="s">
        <v>132</v>
      </c>
      <c r="B7148" s="594" t="s">
        <v>497</v>
      </c>
      <c r="C7148" s="594" t="s">
        <v>322</v>
      </c>
      <c r="D7148" s="594" t="s">
        <v>2858</v>
      </c>
      <c r="E7148" s="594" t="s">
        <v>550</v>
      </c>
      <c r="F7148" s="595" t="s">
        <v>411</v>
      </c>
      <c r="G7148" s="596" t="s">
        <v>2705</v>
      </c>
      <c r="H7148" s="597">
        <v>27500000</v>
      </c>
    </row>
    <row r="7149" spans="1:8">
      <c r="A7149" s="594" t="s">
        <v>132</v>
      </c>
      <c r="B7149" s="594" t="s">
        <v>497</v>
      </c>
      <c r="C7149" s="594" t="s">
        <v>322</v>
      </c>
      <c r="D7149" s="594" t="s">
        <v>2858</v>
      </c>
      <c r="E7149" s="594" t="s">
        <v>550</v>
      </c>
      <c r="F7149" s="594" t="s">
        <v>2706</v>
      </c>
      <c r="G7149" s="596" t="s">
        <v>72</v>
      </c>
      <c r="H7149" s="597">
        <v>27500000</v>
      </c>
    </row>
    <row r="7150" spans="1:8">
      <c r="A7150" s="594" t="s">
        <v>132</v>
      </c>
      <c r="B7150" s="594" t="s">
        <v>1328</v>
      </c>
      <c r="C7150" s="595" t="s">
        <v>411</v>
      </c>
      <c r="D7150" s="595" t="s">
        <v>411</v>
      </c>
      <c r="E7150" s="595" t="s">
        <v>411</v>
      </c>
      <c r="F7150" s="595" t="s">
        <v>411</v>
      </c>
      <c r="G7150" s="596" t="s">
        <v>2879</v>
      </c>
      <c r="H7150" s="597">
        <v>562661086</v>
      </c>
    </row>
    <row r="7151" spans="1:8">
      <c r="A7151" s="594" t="s">
        <v>132</v>
      </c>
      <c r="B7151" s="594" t="s">
        <v>1328</v>
      </c>
      <c r="C7151" s="594" t="s">
        <v>322</v>
      </c>
      <c r="D7151" s="595" t="s">
        <v>411</v>
      </c>
      <c r="E7151" s="595" t="s">
        <v>411</v>
      </c>
      <c r="F7151" s="595" t="s">
        <v>411</v>
      </c>
      <c r="G7151" s="596" t="s">
        <v>2661</v>
      </c>
      <c r="H7151" s="597">
        <v>562661086</v>
      </c>
    </row>
    <row r="7152" spans="1:8">
      <c r="A7152" s="594" t="s">
        <v>132</v>
      </c>
      <c r="B7152" s="594" t="s">
        <v>1328</v>
      </c>
      <c r="C7152" s="594" t="s">
        <v>322</v>
      </c>
      <c r="D7152" s="594" t="s">
        <v>2858</v>
      </c>
      <c r="E7152" s="595" t="s">
        <v>411</v>
      </c>
      <c r="F7152" s="595" t="s">
        <v>411</v>
      </c>
      <c r="G7152" s="596" t="s">
        <v>2859</v>
      </c>
      <c r="H7152" s="597">
        <v>562661086</v>
      </c>
    </row>
    <row r="7153" spans="1:8">
      <c r="A7153" s="594" t="s">
        <v>132</v>
      </c>
      <c r="B7153" s="594" t="s">
        <v>1328</v>
      </c>
      <c r="C7153" s="594" t="s">
        <v>322</v>
      </c>
      <c r="D7153" s="594" t="s">
        <v>2858</v>
      </c>
      <c r="E7153" s="594" t="s">
        <v>142</v>
      </c>
      <c r="F7153" s="595" t="s">
        <v>411</v>
      </c>
      <c r="G7153" s="596" t="s">
        <v>143</v>
      </c>
      <c r="H7153" s="597">
        <v>196854000</v>
      </c>
    </row>
    <row r="7154" spans="1:8">
      <c r="A7154" s="594" t="s">
        <v>132</v>
      </c>
      <c r="B7154" s="594" t="s">
        <v>1328</v>
      </c>
      <c r="C7154" s="594" t="s">
        <v>322</v>
      </c>
      <c r="D7154" s="594" t="s">
        <v>2858</v>
      </c>
      <c r="E7154" s="594" t="s">
        <v>142</v>
      </c>
      <c r="F7154" s="594" t="s">
        <v>144</v>
      </c>
      <c r="G7154" s="596" t="s">
        <v>2664</v>
      </c>
      <c r="H7154" s="597">
        <v>196854000</v>
      </c>
    </row>
    <row r="7155" spans="1:8">
      <c r="A7155" s="594" t="s">
        <v>132</v>
      </c>
      <c r="B7155" s="594" t="s">
        <v>1328</v>
      </c>
      <c r="C7155" s="594" t="s">
        <v>322</v>
      </c>
      <c r="D7155" s="594" t="s">
        <v>2858</v>
      </c>
      <c r="E7155" s="594" t="s">
        <v>148</v>
      </c>
      <c r="F7155" s="595" t="s">
        <v>411</v>
      </c>
      <c r="G7155" s="596" t="s">
        <v>149</v>
      </c>
      <c r="H7155" s="597">
        <v>57060800</v>
      </c>
    </row>
    <row r="7156" spans="1:8">
      <c r="A7156" s="594" t="s">
        <v>132</v>
      </c>
      <c r="B7156" s="594" t="s">
        <v>1328</v>
      </c>
      <c r="C7156" s="594" t="s">
        <v>322</v>
      </c>
      <c r="D7156" s="594" t="s">
        <v>2858</v>
      </c>
      <c r="E7156" s="594" t="s">
        <v>148</v>
      </c>
      <c r="F7156" s="594" t="s">
        <v>223</v>
      </c>
      <c r="G7156" s="596" t="s">
        <v>224</v>
      </c>
      <c r="H7156" s="597">
        <v>8070000</v>
      </c>
    </row>
    <row r="7157" spans="1:8">
      <c r="A7157" s="594" t="s">
        <v>132</v>
      </c>
      <c r="B7157" s="594" t="s">
        <v>1328</v>
      </c>
      <c r="C7157" s="594" t="s">
        <v>322</v>
      </c>
      <c r="D7157" s="594" t="s">
        <v>2858</v>
      </c>
      <c r="E7157" s="594" t="s">
        <v>148</v>
      </c>
      <c r="F7157" s="594" t="s">
        <v>150</v>
      </c>
      <c r="G7157" s="596" t="s">
        <v>151</v>
      </c>
      <c r="H7157" s="597">
        <v>3174000</v>
      </c>
    </row>
    <row r="7158" spans="1:8">
      <c r="A7158" s="594" t="s">
        <v>132</v>
      </c>
      <c r="B7158" s="594" t="s">
        <v>1328</v>
      </c>
      <c r="C7158" s="594" t="s">
        <v>322</v>
      </c>
      <c r="D7158" s="594" t="s">
        <v>2858</v>
      </c>
      <c r="E7158" s="594" t="s">
        <v>148</v>
      </c>
      <c r="F7158" s="594" t="s">
        <v>605</v>
      </c>
      <c r="G7158" s="596" t="s">
        <v>2668</v>
      </c>
      <c r="H7158" s="597">
        <v>4116800</v>
      </c>
    </row>
    <row r="7159" spans="1:8">
      <c r="A7159" s="594" t="s">
        <v>132</v>
      </c>
      <c r="B7159" s="594" t="s">
        <v>1328</v>
      </c>
      <c r="C7159" s="594" t="s">
        <v>322</v>
      </c>
      <c r="D7159" s="594" t="s">
        <v>2858</v>
      </c>
      <c r="E7159" s="594" t="s">
        <v>148</v>
      </c>
      <c r="F7159" s="594" t="s">
        <v>227</v>
      </c>
      <c r="G7159" s="596" t="s">
        <v>2669</v>
      </c>
      <c r="H7159" s="597">
        <v>41700000</v>
      </c>
    </row>
    <row r="7160" spans="1:8">
      <c r="A7160" s="594" t="s">
        <v>132</v>
      </c>
      <c r="B7160" s="594" t="s">
        <v>1328</v>
      </c>
      <c r="C7160" s="594" t="s">
        <v>322</v>
      </c>
      <c r="D7160" s="594" t="s">
        <v>2858</v>
      </c>
      <c r="E7160" s="594" t="s">
        <v>582</v>
      </c>
      <c r="F7160" s="595" t="s">
        <v>411</v>
      </c>
      <c r="G7160" s="596" t="s">
        <v>583</v>
      </c>
      <c r="H7160" s="597">
        <v>1500000</v>
      </c>
    </row>
    <row r="7161" spans="1:8">
      <c r="A7161" s="594" t="s">
        <v>132</v>
      </c>
      <c r="B7161" s="594" t="s">
        <v>1328</v>
      </c>
      <c r="C7161" s="594" t="s">
        <v>322</v>
      </c>
      <c r="D7161" s="594" t="s">
        <v>2858</v>
      </c>
      <c r="E7161" s="594" t="s">
        <v>582</v>
      </c>
      <c r="F7161" s="594" t="s">
        <v>586</v>
      </c>
      <c r="G7161" s="596" t="s">
        <v>2671</v>
      </c>
      <c r="H7161" s="597">
        <v>1500000</v>
      </c>
    </row>
    <row r="7162" spans="1:8">
      <c r="A7162" s="594" t="s">
        <v>132</v>
      </c>
      <c r="B7162" s="594" t="s">
        <v>1328</v>
      </c>
      <c r="C7162" s="594" t="s">
        <v>322</v>
      </c>
      <c r="D7162" s="594" t="s">
        <v>2858</v>
      </c>
      <c r="E7162" s="594" t="s">
        <v>152</v>
      </c>
      <c r="F7162" s="595" t="s">
        <v>411</v>
      </c>
      <c r="G7162" s="596" t="s">
        <v>153</v>
      </c>
      <c r="H7162" s="597">
        <v>21854000</v>
      </c>
    </row>
    <row r="7163" spans="1:8">
      <c r="A7163" s="594" t="s">
        <v>132</v>
      </c>
      <c r="B7163" s="594" t="s">
        <v>1328</v>
      </c>
      <c r="C7163" s="594" t="s">
        <v>322</v>
      </c>
      <c r="D7163" s="594" t="s">
        <v>2858</v>
      </c>
      <c r="E7163" s="594" t="s">
        <v>152</v>
      </c>
      <c r="F7163" s="594" t="s">
        <v>606</v>
      </c>
      <c r="G7163" s="596" t="s">
        <v>195</v>
      </c>
      <c r="H7163" s="597">
        <v>21854000</v>
      </c>
    </row>
    <row r="7164" spans="1:8">
      <c r="A7164" s="594" t="s">
        <v>132</v>
      </c>
      <c r="B7164" s="594" t="s">
        <v>1328</v>
      </c>
      <c r="C7164" s="594" t="s">
        <v>322</v>
      </c>
      <c r="D7164" s="594" t="s">
        <v>2858</v>
      </c>
      <c r="E7164" s="594" t="s">
        <v>156</v>
      </c>
      <c r="F7164" s="595" t="s">
        <v>411</v>
      </c>
      <c r="G7164" s="596" t="s">
        <v>514</v>
      </c>
      <c r="H7164" s="597">
        <v>36988326</v>
      </c>
    </row>
    <row r="7165" spans="1:8">
      <c r="A7165" s="594" t="s">
        <v>132</v>
      </c>
      <c r="B7165" s="594" t="s">
        <v>1328</v>
      </c>
      <c r="C7165" s="594" t="s">
        <v>322</v>
      </c>
      <c r="D7165" s="594" t="s">
        <v>2858</v>
      </c>
      <c r="E7165" s="594" t="s">
        <v>156</v>
      </c>
      <c r="F7165" s="594" t="s">
        <v>157</v>
      </c>
      <c r="G7165" s="596" t="s">
        <v>158</v>
      </c>
      <c r="H7165" s="597">
        <v>27741246</v>
      </c>
    </row>
    <row r="7166" spans="1:8">
      <c r="A7166" s="594" t="s">
        <v>132</v>
      </c>
      <c r="B7166" s="594" t="s">
        <v>1328</v>
      </c>
      <c r="C7166" s="594" t="s">
        <v>322</v>
      </c>
      <c r="D7166" s="594" t="s">
        <v>2858</v>
      </c>
      <c r="E7166" s="594" t="s">
        <v>156</v>
      </c>
      <c r="F7166" s="594" t="s">
        <v>159</v>
      </c>
      <c r="G7166" s="596" t="s">
        <v>160</v>
      </c>
      <c r="H7166" s="597">
        <v>4623540</v>
      </c>
    </row>
    <row r="7167" spans="1:8">
      <c r="A7167" s="594" t="s">
        <v>132</v>
      </c>
      <c r="B7167" s="594" t="s">
        <v>1328</v>
      </c>
      <c r="C7167" s="594" t="s">
        <v>322</v>
      </c>
      <c r="D7167" s="594" t="s">
        <v>2858</v>
      </c>
      <c r="E7167" s="594" t="s">
        <v>156</v>
      </c>
      <c r="F7167" s="594" t="s">
        <v>161</v>
      </c>
      <c r="G7167" s="596" t="s">
        <v>162</v>
      </c>
      <c r="H7167" s="597">
        <v>3082362</v>
      </c>
    </row>
    <row r="7168" spans="1:8">
      <c r="A7168" s="594" t="s">
        <v>132</v>
      </c>
      <c r="B7168" s="594" t="s">
        <v>1328</v>
      </c>
      <c r="C7168" s="594" t="s">
        <v>322</v>
      </c>
      <c r="D7168" s="594" t="s">
        <v>2858</v>
      </c>
      <c r="E7168" s="594" t="s">
        <v>156</v>
      </c>
      <c r="F7168" s="594" t="s">
        <v>1</v>
      </c>
      <c r="G7168" s="596" t="s">
        <v>2</v>
      </c>
      <c r="H7168" s="597">
        <v>1541178</v>
      </c>
    </row>
    <row r="7169" spans="1:8">
      <c r="A7169" s="594" t="s">
        <v>132</v>
      </c>
      <c r="B7169" s="594" t="s">
        <v>1328</v>
      </c>
      <c r="C7169" s="594" t="s">
        <v>322</v>
      </c>
      <c r="D7169" s="594" t="s">
        <v>2858</v>
      </c>
      <c r="E7169" s="594" t="s">
        <v>167</v>
      </c>
      <c r="F7169" s="595" t="s">
        <v>411</v>
      </c>
      <c r="G7169" s="596" t="s">
        <v>168</v>
      </c>
      <c r="H7169" s="597">
        <v>8993000</v>
      </c>
    </row>
    <row r="7170" spans="1:8">
      <c r="A7170" s="594" t="s">
        <v>132</v>
      </c>
      <c r="B7170" s="594" t="s">
        <v>1328</v>
      </c>
      <c r="C7170" s="594" t="s">
        <v>322</v>
      </c>
      <c r="D7170" s="594" t="s">
        <v>2858</v>
      </c>
      <c r="E7170" s="594" t="s">
        <v>167</v>
      </c>
      <c r="F7170" s="594" t="s">
        <v>228</v>
      </c>
      <c r="G7170" s="596" t="s">
        <v>2673</v>
      </c>
      <c r="H7170" s="597">
        <v>2423000</v>
      </c>
    </row>
    <row r="7171" spans="1:8">
      <c r="A7171" s="594" t="s">
        <v>132</v>
      </c>
      <c r="B7171" s="594" t="s">
        <v>1328</v>
      </c>
      <c r="C7171" s="594" t="s">
        <v>322</v>
      </c>
      <c r="D7171" s="594" t="s">
        <v>2858</v>
      </c>
      <c r="E7171" s="594" t="s">
        <v>167</v>
      </c>
      <c r="F7171" s="594" t="s">
        <v>230</v>
      </c>
      <c r="G7171" s="596" t="s">
        <v>2675</v>
      </c>
      <c r="H7171" s="597">
        <v>6480000</v>
      </c>
    </row>
    <row r="7172" spans="1:8">
      <c r="A7172" s="594" t="s">
        <v>132</v>
      </c>
      <c r="B7172" s="594" t="s">
        <v>1328</v>
      </c>
      <c r="C7172" s="594" t="s">
        <v>322</v>
      </c>
      <c r="D7172" s="594" t="s">
        <v>2858</v>
      </c>
      <c r="E7172" s="594" t="s">
        <v>167</v>
      </c>
      <c r="F7172" s="594" t="s">
        <v>214</v>
      </c>
      <c r="G7172" s="596" t="s">
        <v>2676</v>
      </c>
      <c r="H7172" s="597">
        <v>90000</v>
      </c>
    </row>
    <row r="7173" spans="1:8">
      <c r="A7173" s="594" t="s">
        <v>132</v>
      </c>
      <c r="B7173" s="594" t="s">
        <v>1328</v>
      </c>
      <c r="C7173" s="594" t="s">
        <v>322</v>
      </c>
      <c r="D7173" s="594" t="s">
        <v>2858</v>
      </c>
      <c r="E7173" s="594" t="s">
        <v>171</v>
      </c>
      <c r="F7173" s="595" t="s">
        <v>411</v>
      </c>
      <c r="G7173" s="596" t="s">
        <v>2677</v>
      </c>
      <c r="H7173" s="597">
        <v>22920000</v>
      </c>
    </row>
    <row r="7174" spans="1:8">
      <c r="A7174" s="594" t="s">
        <v>132</v>
      </c>
      <c r="B7174" s="594" t="s">
        <v>1328</v>
      </c>
      <c r="C7174" s="594" t="s">
        <v>322</v>
      </c>
      <c r="D7174" s="594" t="s">
        <v>2858</v>
      </c>
      <c r="E7174" s="594" t="s">
        <v>171</v>
      </c>
      <c r="F7174" s="594" t="s">
        <v>173</v>
      </c>
      <c r="G7174" s="596" t="s">
        <v>174</v>
      </c>
      <c r="H7174" s="597">
        <v>7920000</v>
      </c>
    </row>
    <row r="7175" spans="1:8">
      <c r="A7175" s="594" t="s">
        <v>132</v>
      </c>
      <c r="B7175" s="594" t="s">
        <v>1328</v>
      </c>
      <c r="C7175" s="594" t="s">
        <v>322</v>
      </c>
      <c r="D7175" s="594" t="s">
        <v>2858</v>
      </c>
      <c r="E7175" s="594" t="s">
        <v>171</v>
      </c>
      <c r="F7175" s="594" t="s">
        <v>216</v>
      </c>
      <c r="G7175" s="596" t="s">
        <v>217</v>
      </c>
      <c r="H7175" s="597">
        <v>15000000</v>
      </c>
    </row>
    <row r="7176" spans="1:8">
      <c r="A7176" s="594" t="s">
        <v>132</v>
      </c>
      <c r="B7176" s="594" t="s">
        <v>1328</v>
      </c>
      <c r="C7176" s="594" t="s">
        <v>322</v>
      </c>
      <c r="D7176" s="594" t="s">
        <v>2858</v>
      </c>
      <c r="E7176" s="594" t="s">
        <v>177</v>
      </c>
      <c r="F7176" s="595" t="s">
        <v>411</v>
      </c>
      <c r="G7176" s="596" t="s">
        <v>178</v>
      </c>
      <c r="H7176" s="597">
        <v>8477960</v>
      </c>
    </row>
    <row r="7177" spans="1:8">
      <c r="A7177" s="594" t="s">
        <v>132</v>
      </c>
      <c r="B7177" s="594" t="s">
        <v>1328</v>
      </c>
      <c r="C7177" s="594" t="s">
        <v>322</v>
      </c>
      <c r="D7177" s="594" t="s">
        <v>2858</v>
      </c>
      <c r="E7177" s="594" t="s">
        <v>177</v>
      </c>
      <c r="F7177" s="594" t="s">
        <v>179</v>
      </c>
      <c r="G7177" s="596" t="s">
        <v>2679</v>
      </c>
      <c r="H7177" s="597">
        <v>4007960</v>
      </c>
    </row>
    <row r="7178" spans="1:8">
      <c r="A7178" s="594" t="s">
        <v>132</v>
      </c>
      <c r="B7178" s="594" t="s">
        <v>1328</v>
      </c>
      <c r="C7178" s="594" t="s">
        <v>322</v>
      </c>
      <c r="D7178" s="594" t="s">
        <v>2858</v>
      </c>
      <c r="E7178" s="594" t="s">
        <v>177</v>
      </c>
      <c r="F7178" s="594" t="s">
        <v>1297</v>
      </c>
      <c r="G7178" s="596" t="s">
        <v>2680</v>
      </c>
      <c r="H7178" s="597">
        <v>2070000</v>
      </c>
    </row>
    <row r="7179" spans="1:8">
      <c r="A7179" s="594" t="s">
        <v>132</v>
      </c>
      <c r="B7179" s="594" t="s">
        <v>1328</v>
      </c>
      <c r="C7179" s="594" t="s">
        <v>322</v>
      </c>
      <c r="D7179" s="594" t="s">
        <v>2858</v>
      </c>
      <c r="E7179" s="594" t="s">
        <v>177</v>
      </c>
      <c r="F7179" s="594" t="s">
        <v>237</v>
      </c>
      <c r="G7179" s="596" t="s">
        <v>2681</v>
      </c>
      <c r="H7179" s="597">
        <v>2400000</v>
      </c>
    </row>
    <row r="7180" spans="1:8">
      <c r="A7180" s="594" t="s">
        <v>132</v>
      </c>
      <c r="B7180" s="594" t="s">
        <v>1328</v>
      </c>
      <c r="C7180" s="594" t="s">
        <v>322</v>
      </c>
      <c r="D7180" s="594" t="s">
        <v>2858</v>
      </c>
      <c r="E7180" s="594" t="s">
        <v>240</v>
      </c>
      <c r="F7180" s="595" t="s">
        <v>411</v>
      </c>
      <c r="G7180" s="596" t="s">
        <v>241</v>
      </c>
      <c r="H7180" s="597">
        <v>14165000</v>
      </c>
    </row>
    <row r="7181" spans="1:8">
      <c r="A7181" s="594" t="s">
        <v>132</v>
      </c>
      <c r="B7181" s="594" t="s">
        <v>1328</v>
      </c>
      <c r="C7181" s="594" t="s">
        <v>322</v>
      </c>
      <c r="D7181" s="594" t="s">
        <v>2858</v>
      </c>
      <c r="E7181" s="594" t="s">
        <v>240</v>
      </c>
      <c r="F7181" s="594" t="s">
        <v>733</v>
      </c>
      <c r="G7181" s="596" t="s">
        <v>734</v>
      </c>
      <c r="H7181" s="597">
        <v>14165000</v>
      </c>
    </row>
    <row r="7182" spans="1:8">
      <c r="A7182" s="594" t="s">
        <v>132</v>
      </c>
      <c r="B7182" s="594" t="s">
        <v>1328</v>
      </c>
      <c r="C7182" s="594" t="s">
        <v>322</v>
      </c>
      <c r="D7182" s="594" t="s">
        <v>2858</v>
      </c>
      <c r="E7182" s="594" t="s">
        <v>183</v>
      </c>
      <c r="F7182" s="595" t="s">
        <v>411</v>
      </c>
      <c r="G7182" s="596" t="s">
        <v>184</v>
      </c>
      <c r="H7182" s="597">
        <v>42255000</v>
      </c>
    </row>
    <row r="7183" spans="1:8">
      <c r="A7183" s="594" t="s">
        <v>132</v>
      </c>
      <c r="B7183" s="594" t="s">
        <v>1328</v>
      </c>
      <c r="C7183" s="594" t="s">
        <v>322</v>
      </c>
      <c r="D7183" s="594" t="s">
        <v>2858</v>
      </c>
      <c r="E7183" s="594" t="s">
        <v>183</v>
      </c>
      <c r="F7183" s="594" t="s">
        <v>587</v>
      </c>
      <c r="G7183" s="596" t="s">
        <v>588</v>
      </c>
      <c r="H7183" s="597">
        <v>16305000</v>
      </c>
    </row>
    <row r="7184" spans="1:8">
      <c r="A7184" s="594" t="s">
        <v>132</v>
      </c>
      <c r="B7184" s="594" t="s">
        <v>1328</v>
      </c>
      <c r="C7184" s="594" t="s">
        <v>322</v>
      </c>
      <c r="D7184" s="594" t="s">
        <v>2858</v>
      </c>
      <c r="E7184" s="594" t="s">
        <v>183</v>
      </c>
      <c r="F7184" s="594" t="s">
        <v>736</v>
      </c>
      <c r="G7184" s="596" t="s">
        <v>737</v>
      </c>
      <c r="H7184" s="597">
        <v>7550000</v>
      </c>
    </row>
    <row r="7185" spans="1:8">
      <c r="A7185" s="594" t="s">
        <v>132</v>
      </c>
      <c r="B7185" s="594" t="s">
        <v>1328</v>
      </c>
      <c r="C7185" s="594" t="s">
        <v>322</v>
      </c>
      <c r="D7185" s="594" t="s">
        <v>2858</v>
      </c>
      <c r="E7185" s="594" t="s">
        <v>183</v>
      </c>
      <c r="F7185" s="594" t="s">
        <v>185</v>
      </c>
      <c r="G7185" s="596" t="s">
        <v>186</v>
      </c>
      <c r="H7185" s="597">
        <v>7800000</v>
      </c>
    </row>
    <row r="7186" spans="1:8">
      <c r="A7186" s="594" t="s">
        <v>132</v>
      </c>
      <c r="B7186" s="594" t="s">
        <v>1328</v>
      </c>
      <c r="C7186" s="594" t="s">
        <v>322</v>
      </c>
      <c r="D7186" s="594" t="s">
        <v>2858</v>
      </c>
      <c r="E7186" s="594" t="s">
        <v>183</v>
      </c>
      <c r="F7186" s="594" t="s">
        <v>187</v>
      </c>
      <c r="G7186" s="596" t="s">
        <v>2683</v>
      </c>
      <c r="H7186" s="597">
        <v>10600000</v>
      </c>
    </row>
    <row r="7187" spans="1:8">
      <c r="A7187" s="594" t="s">
        <v>132</v>
      </c>
      <c r="B7187" s="594" t="s">
        <v>1328</v>
      </c>
      <c r="C7187" s="594" t="s">
        <v>322</v>
      </c>
      <c r="D7187" s="594" t="s">
        <v>2858</v>
      </c>
      <c r="E7187" s="594" t="s">
        <v>738</v>
      </c>
      <c r="F7187" s="595" t="s">
        <v>411</v>
      </c>
      <c r="G7187" s="596" t="s">
        <v>739</v>
      </c>
      <c r="H7187" s="597">
        <v>12000000</v>
      </c>
    </row>
    <row r="7188" spans="1:8">
      <c r="A7188" s="594" t="s">
        <v>132</v>
      </c>
      <c r="B7188" s="594" t="s">
        <v>1328</v>
      </c>
      <c r="C7188" s="594" t="s">
        <v>322</v>
      </c>
      <c r="D7188" s="594" t="s">
        <v>2858</v>
      </c>
      <c r="E7188" s="594" t="s">
        <v>738</v>
      </c>
      <c r="F7188" s="594" t="s">
        <v>356</v>
      </c>
      <c r="G7188" s="596" t="s">
        <v>357</v>
      </c>
      <c r="H7188" s="597">
        <v>12000000</v>
      </c>
    </row>
    <row r="7189" spans="1:8">
      <c r="A7189" s="594" t="s">
        <v>132</v>
      </c>
      <c r="B7189" s="594" t="s">
        <v>1328</v>
      </c>
      <c r="C7189" s="594" t="s">
        <v>322</v>
      </c>
      <c r="D7189" s="594" t="s">
        <v>2858</v>
      </c>
      <c r="E7189" s="594" t="s">
        <v>744</v>
      </c>
      <c r="F7189" s="595" t="s">
        <v>411</v>
      </c>
      <c r="G7189" s="596" t="s">
        <v>2686</v>
      </c>
      <c r="H7189" s="597">
        <v>56930000</v>
      </c>
    </row>
    <row r="7190" spans="1:8">
      <c r="A7190" s="594" t="s">
        <v>132</v>
      </c>
      <c r="B7190" s="594" t="s">
        <v>1328</v>
      </c>
      <c r="C7190" s="594" t="s">
        <v>322</v>
      </c>
      <c r="D7190" s="594" t="s">
        <v>2858</v>
      </c>
      <c r="E7190" s="594" t="s">
        <v>744</v>
      </c>
      <c r="F7190" s="594" t="s">
        <v>7</v>
      </c>
      <c r="G7190" s="596" t="s">
        <v>8</v>
      </c>
      <c r="H7190" s="597">
        <v>50000000</v>
      </c>
    </row>
    <row r="7191" spans="1:8">
      <c r="A7191" s="594" t="s">
        <v>132</v>
      </c>
      <c r="B7191" s="594" t="s">
        <v>1328</v>
      </c>
      <c r="C7191" s="594" t="s">
        <v>322</v>
      </c>
      <c r="D7191" s="594" t="s">
        <v>2858</v>
      </c>
      <c r="E7191" s="594" t="s">
        <v>744</v>
      </c>
      <c r="F7191" s="594" t="s">
        <v>572</v>
      </c>
      <c r="G7191" s="596" t="s">
        <v>2689</v>
      </c>
      <c r="H7191" s="597">
        <v>6930000</v>
      </c>
    </row>
    <row r="7192" spans="1:8">
      <c r="A7192" s="594" t="s">
        <v>132</v>
      </c>
      <c r="B7192" s="594" t="s">
        <v>1328</v>
      </c>
      <c r="C7192" s="594" t="s">
        <v>322</v>
      </c>
      <c r="D7192" s="594" t="s">
        <v>2858</v>
      </c>
      <c r="E7192" s="594" t="s">
        <v>2692</v>
      </c>
      <c r="F7192" s="595" t="s">
        <v>411</v>
      </c>
      <c r="G7192" s="596" t="s">
        <v>2693</v>
      </c>
      <c r="H7192" s="597">
        <v>9500000</v>
      </c>
    </row>
    <row r="7193" spans="1:8">
      <c r="A7193" s="594" t="s">
        <v>132</v>
      </c>
      <c r="B7193" s="594" t="s">
        <v>1328</v>
      </c>
      <c r="C7193" s="594" t="s">
        <v>322</v>
      </c>
      <c r="D7193" s="594" t="s">
        <v>2858</v>
      </c>
      <c r="E7193" s="594" t="s">
        <v>2692</v>
      </c>
      <c r="F7193" s="594" t="s">
        <v>2694</v>
      </c>
      <c r="G7193" s="596" t="s">
        <v>2689</v>
      </c>
      <c r="H7193" s="597">
        <v>9500000</v>
      </c>
    </row>
    <row r="7194" spans="1:8">
      <c r="A7194" s="594" t="s">
        <v>132</v>
      </c>
      <c r="B7194" s="594" t="s">
        <v>1328</v>
      </c>
      <c r="C7194" s="594" t="s">
        <v>322</v>
      </c>
      <c r="D7194" s="594" t="s">
        <v>2858</v>
      </c>
      <c r="E7194" s="594" t="s">
        <v>189</v>
      </c>
      <c r="F7194" s="595" t="s">
        <v>411</v>
      </c>
      <c r="G7194" s="596" t="s">
        <v>190</v>
      </c>
      <c r="H7194" s="597">
        <v>800000</v>
      </c>
    </row>
    <row r="7195" spans="1:8">
      <c r="A7195" s="594" t="s">
        <v>132</v>
      </c>
      <c r="B7195" s="594" t="s">
        <v>1328</v>
      </c>
      <c r="C7195" s="594" t="s">
        <v>322</v>
      </c>
      <c r="D7195" s="594" t="s">
        <v>2858</v>
      </c>
      <c r="E7195" s="594" t="s">
        <v>189</v>
      </c>
      <c r="F7195" s="594" t="s">
        <v>192</v>
      </c>
      <c r="G7195" s="596" t="s">
        <v>195</v>
      </c>
      <c r="H7195" s="597">
        <v>800000</v>
      </c>
    </row>
    <row r="7196" spans="1:8">
      <c r="A7196" s="594" t="s">
        <v>132</v>
      </c>
      <c r="B7196" s="594" t="s">
        <v>1328</v>
      </c>
      <c r="C7196" s="594" t="s">
        <v>322</v>
      </c>
      <c r="D7196" s="594" t="s">
        <v>2858</v>
      </c>
      <c r="E7196" s="594" t="s">
        <v>194</v>
      </c>
      <c r="F7196" s="595" t="s">
        <v>411</v>
      </c>
      <c r="G7196" s="596" t="s">
        <v>195</v>
      </c>
      <c r="H7196" s="597">
        <v>48961000</v>
      </c>
    </row>
    <row r="7197" spans="1:8">
      <c r="A7197" s="594" t="s">
        <v>132</v>
      </c>
      <c r="B7197" s="594" t="s">
        <v>1328</v>
      </c>
      <c r="C7197" s="594" t="s">
        <v>322</v>
      </c>
      <c r="D7197" s="594" t="s">
        <v>2858</v>
      </c>
      <c r="E7197" s="594" t="s">
        <v>194</v>
      </c>
      <c r="F7197" s="594" t="s">
        <v>15</v>
      </c>
      <c r="G7197" s="596" t="s">
        <v>2701</v>
      </c>
      <c r="H7197" s="597">
        <v>1451000</v>
      </c>
    </row>
    <row r="7198" spans="1:8">
      <c r="A7198" s="594" t="s">
        <v>132</v>
      </c>
      <c r="B7198" s="594" t="s">
        <v>1328</v>
      </c>
      <c r="C7198" s="594" t="s">
        <v>322</v>
      </c>
      <c r="D7198" s="594" t="s">
        <v>2858</v>
      </c>
      <c r="E7198" s="594" t="s">
        <v>194</v>
      </c>
      <c r="F7198" s="594" t="s">
        <v>198</v>
      </c>
      <c r="G7198" s="596" t="s">
        <v>199</v>
      </c>
      <c r="H7198" s="597">
        <v>46710000</v>
      </c>
    </row>
    <row r="7199" spans="1:8">
      <c r="A7199" s="594" t="s">
        <v>132</v>
      </c>
      <c r="B7199" s="594" t="s">
        <v>1328</v>
      </c>
      <c r="C7199" s="594" t="s">
        <v>322</v>
      </c>
      <c r="D7199" s="594" t="s">
        <v>2858</v>
      </c>
      <c r="E7199" s="594" t="s">
        <v>194</v>
      </c>
      <c r="F7199" s="594" t="s">
        <v>200</v>
      </c>
      <c r="G7199" s="596" t="s">
        <v>201</v>
      </c>
      <c r="H7199" s="597">
        <v>800000</v>
      </c>
    </row>
    <row r="7200" spans="1:8">
      <c r="A7200" s="594" t="s">
        <v>132</v>
      </c>
      <c r="B7200" s="594" t="s">
        <v>1328</v>
      </c>
      <c r="C7200" s="594" t="s">
        <v>322</v>
      </c>
      <c r="D7200" s="594" t="s">
        <v>2858</v>
      </c>
      <c r="E7200" s="594" t="s">
        <v>573</v>
      </c>
      <c r="F7200" s="595" t="s">
        <v>411</v>
      </c>
      <c r="G7200" s="596" t="s">
        <v>2703</v>
      </c>
      <c r="H7200" s="597">
        <v>4842000</v>
      </c>
    </row>
    <row r="7201" spans="1:8">
      <c r="A7201" s="594" t="s">
        <v>132</v>
      </c>
      <c r="B7201" s="594" t="s">
        <v>1328</v>
      </c>
      <c r="C7201" s="594" t="s">
        <v>322</v>
      </c>
      <c r="D7201" s="594" t="s">
        <v>2858</v>
      </c>
      <c r="E7201" s="594" t="s">
        <v>573</v>
      </c>
      <c r="F7201" s="594" t="s">
        <v>574</v>
      </c>
      <c r="G7201" s="596" t="s">
        <v>2704</v>
      </c>
      <c r="H7201" s="597">
        <v>4842000</v>
      </c>
    </row>
    <row r="7202" spans="1:8">
      <c r="A7202" s="594" t="s">
        <v>132</v>
      </c>
      <c r="B7202" s="594" t="s">
        <v>1328</v>
      </c>
      <c r="C7202" s="594" t="s">
        <v>322</v>
      </c>
      <c r="D7202" s="594" t="s">
        <v>2858</v>
      </c>
      <c r="E7202" s="594" t="s">
        <v>550</v>
      </c>
      <c r="F7202" s="595" t="s">
        <v>411</v>
      </c>
      <c r="G7202" s="596" t="s">
        <v>2705</v>
      </c>
      <c r="H7202" s="597">
        <v>18560000</v>
      </c>
    </row>
    <row r="7203" spans="1:8">
      <c r="A7203" s="594" t="s">
        <v>132</v>
      </c>
      <c r="B7203" s="594" t="s">
        <v>1328</v>
      </c>
      <c r="C7203" s="594" t="s">
        <v>322</v>
      </c>
      <c r="D7203" s="594" t="s">
        <v>2858</v>
      </c>
      <c r="E7203" s="594" t="s">
        <v>550</v>
      </c>
      <c r="F7203" s="594" t="s">
        <v>2706</v>
      </c>
      <c r="G7203" s="596" t="s">
        <v>72</v>
      </c>
      <c r="H7203" s="597">
        <v>18560000</v>
      </c>
    </row>
    <row r="7204" spans="1:8">
      <c r="A7204" s="594" t="s">
        <v>132</v>
      </c>
      <c r="B7204" s="594" t="s">
        <v>1327</v>
      </c>
      <c r="C7204" s="595" t="s">
        <v>411</v>
      </c>
      <c r="D7204" s="595" t="s">
        <v>411</v>
      </c>
      <c r="E7204" s="595" t="s">
        <v>411</v>
      </c>
      <c r="F7204" s="595" t="s">
        <v>411</v>
      </c>
      <c r="G7204" s="596" t="s">
        <v>331</v>
      </c>
      <c r="H7204" s="597">
        <v>1710570000</v>
      </c>
    </row>
    <row r="7205" spans="1:8">
      <c r="A7205" s="594" t="s">
        <v>132</v>
      </c>
      <c r="B7205" s="594" t="s">
        <v>1327</v>
      </c>
      <c r="C7205" s="594" t="s">
        <v>570</v>
      </c>
      <c r="D7205" s="595" t="s">
        <v>411</v>
      </c>
      <c r="E7205" s="595" t="s">
        <v>411</v>
      </c>
      <c r="F7205" s="595" t="s">
        <v>411</v>
      </c>
      <c r="G7205" s="596" t="s">
        <v>2711</v>
      </c>
      <c r="H7205" s="597">
        <v>53570000</v>
      </c>
    </row>
    <row r="7206" spans="1:8">
      <c r="A7206" s="594" t="s">
        <v>132</v>
      </c>
      <c r="B7206" s="594" t="s">
        <v>1327</v>
      </c>
      <c r="C7206" s="594" t="s">
        <v>570</v>
      </c>
      <c r="D7206" s="594" t="s">
        <v>2713</v>
      </c>
      <c r="E7206" s="595" t="s">
        <v>411</v>
      </c>
      <c r="F7206" s="595" t="s">
        <v>411</v>
      </c>
      <c r="G7206" s="596" t="s">
        <v>2714</v>
      </c>
      <c r="H7206" s="597">
        <v>53570000</v>
      </c>
    </row>
    <row r="7207" spans="1:8">
      <c r="A7207" s="594" t="s">
        <v>132</v>
      </c>
      <c r="B7207" s="594" t="s">
        <v>1327</v>
      </c>
      <c r="C7207" s="594" t="s">
        <v>570</v>
      </c>
      <c r="D7207" s="594" t="s">
        <v>2713</v>
      </c>
      <c r="E7207" s="594" t="s">
        <v>240</v>
      </c>
      <c r="F7207" s="595" t="s">
        <v>411</v>
      </c>
      <c r="G7207" s="596" t="s">
        <v>241</v>
      </c>
      <c r="H7207" s="597">
        <v>53570000</v>
      </c>
    </row>
    <row r="7208" spans="1:8">
      <c r="A7208" s="594" t="s">
        <v>132</v>
      </c>
      <c r="B7208" s="594" t="s">
        <v>1327</v>
      </c>
      <c r="C7208" s="594" t="s">
        <v>570</v>
      </c>
      <c r="D7208" s="594" t="s">
        <v>2713</v>
      </c>
      <c r="E7208" s="594" t="s">
        <v>240</v>
      </c>
      <c r="F7208" s="594" t="s">
        <v>242</v>
      </c>
      <c r="G7208" s="596" t="s">
        <v>243</v>
      </c>
      <c r="H7208" s="597">
        <v>6300000</v>
      </c>
    </row>
    <row r="7209" spans="1:8">
      <c r="A7209" s="594" t="s">
        <v>132</v>
      </c>
      <c r="B7209" s="594" t="s">
        <v>1327</v>
      </c>
      <c r="C7209" s="594" t="s">
        <v>570</v>
      </c>
      <c r="D7209" s="594" t="s">
        <v>2713</v>
      </c>
      <c r="E7209" s="594" t="s">
        <v>240</v>
      </c>
      <c r="F7209" s="594" t="s">
        <v>728</v>
      </c>
      <c r="G7209" s="596" t="s">
        <v>729</v>
      </c>
      <c r="H7209" s="597">
        <v>3000000</v>
      </c>
    </row>
    <row r="7210" spans="1:8">
      <c r="A7210" s="594" t="s">
        <v>132</v>
      </c>
      <c r="B7210" s="594" t="s">
        <v>1327</v>
      </c>
      <c r="C7210" s="594" t="s">
        <v>570</v>
      </c>
      <c r="D7210" s="594" t="s">
        <v>2713</v>
      </c>
      <c r="E7210" s="594" t="s">
        <v>240</v>
      </c>
      <c r="F7210" s="594" t="s">
        <v>1268</v>
      </c>
      <c r="G7210" s="596" t="s">
        <v>1267</v>
      </c>
      <c r="H7210" s="597">
        <v>3800000</v>
      </c>
    </row>
    <row r="7211" spans="1:8">
      <c r="A7211" s="594" t="s">
        <v>132</v>
      </c>
      <c r="B7211" s="594" t="s">
        <v>1327</v>
      </c>
      <c r="C7211" s="594" t="s">
        <v>570</v>
      </c>
      <c r="D7211" s="594" t="s">
        <v>2713</v>
      </c>
      <c r="E7211" s="594" t="s">
        <v>240</v>
      </c>
      <c r="F7211" s="594" t="s">
        <v>730</v>
      </c>
      <c r="G7211" s="596" t="s">
        <v>186</v>
      </c>
      <c r="H7211" s="597">
        <v>1500000</v>
      </c>
    </row>
    <row r="7212" spans="1:8">
      <c r="A7212" s="594" t="s">
        <v>132</v>
      </c>
      <c r="B7212" s="594" t="s">
        <v>1327</v>
      </c>
      <c r="C7212" s="594" t="s">
        <v>570</v>
      </c>
      <c r="D7212" s="594" t="s">
        <v>2713</v>
      </c>
      <c r="E7212" s="594" t="s">
        <v>240</v>
      </c>
      <c r="F7212" s="594" t="s">
        <v>731</v>
      </c>
      <c r="G7212" s="596" t="s">
        <v>732</v>
      </c>
      <c r="H7212" s="597">
        <v>8000000</v>
      </c>
    </row>
    <row r="7213" spans="1:8">
      <c r="A7213" s="594" t="s">
        <v>132</v>
      </c>
      <c r="B7213" s="594" t="s">
        <v>1327</v>
      </c>
      <c r="C7213" s="594" t="s">
        <v>570</v>
      </c>
      <c r="D7213" s="594" t="s">
        <v>2713</v>
      </c>
      <c r="E7213" s="594" t="s">
        <v>240</v>
      </c>
      <c r="F7213" s="594" t="s">
        <v>733</v>
      </c>
      <c r="G7213" s="596" t="s">
        <v>734</v>
      </c>
      <c r="H7213" s="597">
        <v>9000000</v>
      </c>
    </row>
    <row r="7214" spans="1:8">
      <c r="A7214" s="594" t="s">
        <v>132</v>
      </c>
      <c r="B7214" s="594" t="s">
        <v>1327</v>
      </c>
      <c r="C7214" s="594" t="s">
        <v>570</v>
      </c>
      <c r="D7214" s="594" t="s">
        <v>2713</v>
      </c>
      <c r="E7214" s="594" t="s">
        <v>240</v>
      </c>
      <c r="F7214" s="594" t="s">
        <v>735</v>
      </c>
      <c r="G7214" s="596" t="s">
        <v>193</v>
      </c>
      <c r="H7214" s="597">
        <v>21970000</v>
      </c>
    </row>
    <row r="7215" spans="1:8">
      <c r="A7215" s="594" t="s">
        <v>132</v>
      </c>
      <c r="B7215" s="594" t="s">
        <v>1327</v>
      </c>
      <c r="C7215" s="594" t="s">
        <v>1247</v>
      </c>
      <c r="D7215" s="595" t="s">
        <v>411</v>
      </c>
      <c r="E7215" s="595" t="s">
        <v>411</v>
      </c>
      <c r="F7215" s="595" t="s">
        <v>411</v>
      </c>
      <c r="G7215" s="596" t="s">
        <v>2746</v>
      </c>
      <c r="H7215" s="597">
        <v>900000000</v>
      </c>
    </row>
    <row r="7216" spans="1:8">
      <c r="A7216" s="594" t="s">
        <v>132</v>
      </c>
      <c r="B7216" s="594" t="s">
        <v>1327</v>
      </c>
      <c r="C7216" s="594" t="s">
        <v>1247</v>
      </c>
      <c r="D7216" s="594" t="s">
        <v>488</v>
      </c>
      <c r="E7216" s="595" t="s">
        <v>411</v>
      </c>
      <c r="F7216" s="595" t="s">
        <v>411</v>
      </c>
      <c r="G7216" s="596" t="s">
        <v>2836</v>
      </c>
      <c r="H7216" s="597">
        <v>900000000</v>
      </c>
    </row>
    <row r="7217" spans="1:8">
      <c r="A7217" s="594" t="s">
        <v>132</v>
      </c>
      <c r="B7217" s="594" t="s">
        <v>1327</v>
      </c>
      <c r="C7217" s="594" t="s">
        <v>1247</v>
      </c>
      <c r="D7217" s="594" t="s">
        <v>488</v>
      </c>
      <c r="E7217" s="594" t="s">
        <v>260</v>
      </c>
      <c r="F7217" s="595" t="s">
        <v>411</v>
      </c>
      <c r="G7217" s="596" t="s">
        <v>261</v>
      </c>
      <c r="H7217" s="597">
        <v>900000000</v>
      </c>
    </row>
    <row r="7218" spans="1:8">
      <c r="A7218" s="594" t="s">
        <v>132</v>
      </c>
      <c r="B7218" s="594" t="s">
        <v>1327</v>
      </c>
      <c r="C7218" s="594" t="s">
        <v>1247</v>
      </c>
      <c r="D7218" s="594" t="s">
        <v>488</v>
      </c>
      <c r="E7218" s="594" t="s">
        <v>260</v>
      </c>
      <c r="F7218" s="594" t="s">
        <v>262</v>
      </c>
      <c r="G7218" s="596" t="s">
        <v>2707</v>
      </c>
      <c r="H7218" s="597">
        <v>900000000</v>
      </c>
    </row>
    <row r="7219" spans="1:8">
      <c r="A7219" s="594" t="s">
        <v>132</v>
      </c>
      <c r="B7219" s="594" t="s">
        <v>1327</v>
      </c>
      <c r="C7219" s="594" t="s">
        <v>322</v>
      </c>
      <c r="D7219" s="595" t="s">
        <v>411</v>
      </c>
      <c r="E7219" s="595" t="s">
        <v>411</v>
      </c>
      <c r="F7219" s="595" t="s">
        <v>411</v>
      </c>
      <c r="G7219" s="596" t="s">
        <v>2661</v>
      </c>
      <c r="H7219" s="597">
        <v>557000000</v>
      </c>
    </row>
    <row r="7220" spans="1:8">
      <c r="A7220" s="594" t="s">
        <v>132</v>
      </c>
      <c r="B7220" s="594" t="s">
        <v>1327</v>
      </c>
      <c r="C7220" s="594" t="s">
        <v>322</v>
      </c>
      <c r="D7220" s="594" t="s">
        <v>2858</v>
      </c>
      <c r="E7220" s="595" t="s">
        <v>411</v>
      </c>
      <c r="F7220" s="595" t="s">
        <v>411</v>
      </c>
      <c r="G7220" s="596" t="s">
        <v>2859</v>
      </c>
      <c r="H7220" s="597">
        <v>557000000</v>
      </c>
    </row>
    <row r="7221" spans="1:8">
      <c r="A7221" s="594" t="s">
        <v>132</v>
      </c>
      <c r="B7221" s="594" t="s">
        <v>1327</v>
      </c>
      <c r="C7221" s="594" t="s">
        <v>322</v>
      </c>
      <c r="D7221" s="594" t="s">
        <v>2858</v>
      </c>
      <c r="E7221" s="594" t="s">
        <v>142</v>
      </c>
      <c r="F7221" s="595" t="s">
        <v>411</v>
      </c>
      <c r="G7221" s="596" t="s">
        <v>143</v>
      </c>
      <c r="H7221" s="597">
        <v>62355000</v>
      </c>
    </row>
    <row r="7222" spans="1:8">
      <c r="A7222" s="594" t="s">
        <v>132</v>
      </c>
      <c r="B7222" s="594" t="s">
        <v>1327</v>
      </c>
      <c r="C7222" s="594" t="s">
        <v>322</v>
      </c>
      <c r="D7222" s="594" t="s">
        <v>2858</v>
      </c>
      <c r="E7222" s="594" t="s">
        <v>142</v>
      </c>
      <c r="F7222" s="594" t="s">
        <v>144</v>
      </c>
      <c r="G7222" s="596" t="s">
        <v>2664</v>
      </c>
      <c r="H7222" s="597">
        <v>62355000</v>
      </c>
    </row>
    <row r="7223" spans="1:8">
      <c r="A7223" s="594" t="s">
        <v>132</v>
      </c>
      <c r="B7223" s="594" t="s">
        <v>1327</v>
      </c>
      <c r="C7223" s="594" t="s">
        <v>322</v>
      </c>
      <c r="D7223" s="594" t="s">
        <v>2858</v>
      </c>
      <c r="E7223" s="594" t="s">
        <v>148</v>
      </c>
      <c r="F7223" s="595" t="s">
        <v>411</v>
      </c>
      <c r="G7223" s="596" t="s">
        <v>149</v>
      </c>
      <c r="H7223" s="597">
        <v>211120000</v>
      </c>
    </row>
    <row r="7224" spans="1:8">
      <c r="A7224" s="594" t="s">
        <v>132</v>
      </c>
      <c r="B7224" s="594" t="s">
        <v>1327</v>
      </c>
      <c r="C7224" s="594" t="s">
        <v>322</v>
      </c>
      <c r="D7224" s="594" t="s">
        <v>2858</v>
      </c>
      <c r="E7224" s="594" t="s">
        <v>148</v>
      </c>
      <c r="F7224" s="594" t="s">
        <v>150</v>
      </c>
      <c r="G7224" s="596" t="s">
        <v>151</v>
      </c>
      <c r="H7224" s="597">
        <v>2914000</v>
      </c>
    </row>
    <row r="7225" spans="1:8">
      <c r="A7225" s="594" t="s">
        <v>132</v>
      </c>
      <c r="B7225" s="594" t="s">
        <v>1327</v>
      </c>
      <c r="C7225" s="594" t="s">
        <v>322</v>
      </c>
      <c r="D7225" s="594" t="s">
        <v>2858</v>
      </c>
      <c r="E7225" s="594" t="s">
        <v>148</v>
      </c>
      <c r="F7225" s="594" t="s">
        <v>227</v>
      </c>
      <c r="G7225" s="596" t="s">
        <v>2669</v>
      </c>
      <c r="H7225" s="597">
        <v>208206000</v>
      </c>
    </row>
    <row r="7226" spans="1:8">
      <c r="A7226" s="594" t="s">
        <v>132</v>
      </c>
      <c r="B7226" s="594" t="s">
        <v>1327</v>
      </c>
      <c r="C7226" s="594" t="s">
        <v>322</v>
      </c>
      <c r="D7226" s="594" t="s">
        <v>2858</v>
      </c>
      <c r="E7226" s="594" t="s">
        <v>152</v>
      </c>
      <c r="F7226" s="595" t="s">
        <v>411</v>
      </c>
      <c r="G7226" s="596" t="s">
        <v>153</v>
      </c>
      <c r="H7226" s="597">
        <v>18600000</v>
      </c>
    </row>
    <row r="7227" spans="1:8">
      <c r="A7227" s="594" t="s">
        <v>132</v>
      </c>
      <c r="B7227" s="594" t="s">
        <v>1327</v>
      </c>
      <c r="C7227" s="594" t="s">
        <v>322</v>
      </c>
      <c r="D7227" s="594" t="s">
        <v>2858</v>
      </c>
      <c r="E7227" s="594" t="s">
        <v>152</v>
      </c>
      <c r="F7227" s="594" t="s">
        <v>606</v>
      </c>
      <c r="G7227" s="596" t="s">
        <v>195</v>
      </c>
      <c r="H7227" s="597">
        <v>18600000</v>
      </c>
    </row>
    <row r="7228" spans="1:8">
      <c r="A7228" s="594" t="s">
        <v>132</v>
      </c>
      <c r="B7228" s="594" t="s">
        <v>1327</v>
      </c>
      <c r="C7228" s="594" t="s">
        <v>322</v>
      </c>
      <c r="D7228" s="594" t="s">
        <v>2858</v>
      </c>
      <c r="E7228" s="594" t="s">
        <v>156</v>
      </c>
      <c r="F7228" s="595" t="s">
        <v>411</v>
      </c>
      <c r="G7228" s="596" t="s">
        <v>514</v>
      </c>
      <c r="H7228" s="597">
        <v>14653426</v>
      </c>
    </row>
    <row r="7229" spans="1:8">
      <c r="A7229" s="594" t="s">
        <v>132</v>
      </c>
      <c r="B7229" s="594" t="s">
        <v>1327</v>
      </c>
      <c r="C7229" s="594" t="s">
        <v>322</v>
      </c>
      <c r="D7229" s="594" t="s">
        <v>2858</v>
      </c>
      <c r="E7229" s="594" t="s">
        <v>156</v>
      </c>
      <c r="F7229" s="594" t="s">
        <v>157</v>
      </c>
      <c r="G7229" s="596" t="s">
        <v>158</v>
      </c>
      <c r="H7229" s="597">
        <v>10912126</v>
      </c>
    </row>
    <row r="7230" spans="1:8">
      <c r="A7230" s="594" t="s">
        <v>132</v>
      </c>
      <c r="B7230" s="594" t="s">
        <v>1327</v>
      </c>
      <c r="C7230" s="594" t="s">
        <v>322</v>
      </c>
      <c r="D7230" s="594" t="s">
        <v>2858</v>
      </c>
      <c r="E7230" s="594" t="s">
        <v>156</v>
      </c>
      <c r="F7230" s="594" t="s">
        <v>159</v>
      </c>
      <c r="G7230" s="596" t="s">
        <v>160</v>
      </c>
      <c r="H7230" s="597">
        <v>1870650</v>
      </c>
    </row>
    <row r="7231" spans="1:8">
      <c r="A7231" s="594" t="s">
        <v>132</v>
      </c>
      <c r="B7231" s="594" t="s">
        <v>1327</v>
      </c>
      <c r="C7231" s="594" t="s">
        <v>322</v>
      </c>
      <c r="D7231" s="594" t="s">
        <v>2858</v>
      </c>
      <c r="E7231" s="594" t="s">
        <v>156</v>
      </c>
      <c r="F7231" s="594" t="s">
        <v>161</v>
      </c>
      <c r="G7231" s="596" t="s">
        <v>162</v>
      </c>
      <c r="H7231" s="597">
        <v>1247100</v>
      </c>
    </row>
    <row r="7232" spans="1:8">
      <c r="A7232" s="594" t="s">
        <v>132</v>
      </c>
      <c r="B7232" s="594" t="s">
        <v>1327</v>
      </c>
      <c r="C7232" s="594" t="s">
        <v>322</v>
      </c>
      <c r="D7232" s="594" t="s">
        <v>2858</v>
      </c>
      <c r="E7232" s="594" t="s">
        <v>156</v>
      </c>
      <c r="F7232" s="594" t="s">
        <v>1</v>
      </c>
      <c r="G7232" s="596" t="s">
        <v>2</v>
      </c>
      <c r="H7232" s="597">
        <v>623550</v>
      </c>
    </row>
    <row r="7233" spans="1:8">
      <c r="A7233" s="594" t="s">
        <v>132</v>
      </c>
      <c r="B7233" s="594" t="s">
        <v>1327</v>
      </c>
      <c r="C7233" s="594" t="s">
        <v>322</v>
      </c>
      <c r="D7233" s="594" t="s">
        <v>2858</v>
      </c>
      <c r="E7233" s="594" t="s">
        <v>167</v>
      </c>
      <c r="F7233" s="595" t="s">
        <v>411</v>
      </c>
      <c r="G7233" s="596" t="s">
        <v>168</v>
      </c>
      <c r="H7233" s="597">
        <v>1380311</v>
      </c>
    </row>
    <row r="7234" spans="1:8">
      <c r="A7234" s="594" t="s">
        <v>132</v>
      </c>
      <c r="B7234" s="594" t="s">
        <v>1327</v>
      </c>
      <c r="C7234" s="594" t="s">
        <v>322</v>
      </c>
      <c r="D7234" s="594" t="s">
        <v>2858</v>
      </c>
      <c r="E7234" s="594" t="s">
        <v>167</v>
      </c>
      <c r="F7234" s="594" t="s">
        <v>228</v>
      </c>
      <c r="G7234" s="596" t="s">
        <v>2673</v>
      </c>
      <c r="H7234" s="597">
        <v>1380311</v>
      </c>
    </row>
    <row r="7235" spans="1:8">
      <c r="A7235" s="594" t="s">
        <v>132</v>
      </c>
      <c r="B7235" s="594" t="s">
        <v>1327</v>
      </c>
      <c r="C7235" s="594" t="s">
        <v>322</v>
      </c>
      <c r="D7235" s="594" t="s">
        <v>2858</v>
      </c>
      <c r="E7235" s="594" t="s">
        <v>171</v>
      </c>
      <c r="F7235" s="595" t="s">
        <v>411</v>
      </c>
      <c r="G7235" s="596" t="s">
        <v>2677</v>
      </c>
      <c r="H7235" s="597">
        <v>35106346</v>
      </c>
    </row>
    <row r="7236" spans="1:8">
      <c r="A7236" s="594" t="s">
        <v>132</v>
      </c>
      <c r="B7236" s="594" t="s">
        <v>1327</v>
      </c>
      <c r="C7236" s="594" t="s">
        <v>322</v>
      </c>
      <c r="D7236" s="594" t="s">
        <v>2858</v>
      </c>
      <c r="E7236" s="594" t="s">
        <v>171</v>
      </c>
      <c r="F7236" s="594" t="s">
        <v>173</v>
      </c>
      <c r="G7236" s="596" t="s">
        <v>174</v>
      </c>
      <c r="H7236" s="597">
        <v>25106346</v>
      </c>
    </row>
    <row r="7237" spans="1:8">
      <c r="A7237" s="594" t="s">
        <v>132</v>
      </c>
      <c r="B7237" s="594" t="s">
        <v>1327</v>
      </c>
      <c r="C7237" s="594" t="s">
        <v>322</v>
      </c>
      <c r="D7237" s="594" t="s">
        <v>2858</v>
      </c>
      <c r="E7237" s="594" t="s">
        <v>171</v>
      </c>
      <c r="F7237" s="594" t="s">
        <v>216</v>
      </c>
      <c r="G7237" s="596" t="s">
        <v>217</v>
      </c>
      <c r="H7237" s="597">
        <v>10000000</v>
      </c>
    </row>
    <row r="7238" spans="1:8">
      <c r="A7238" s="594" t="s">
        <v>132</v>
      </c>
      <c r="B7238" s="594" t="s">
        <v>1327</v>
      </c>
      <c r="C7238" s="594" t="s">
        <v>322</v>
      </c>
      <c r="D7238" s="594" t="s">
        <v>2858</v>
      </c>
      <c r="E7238" s="594" t="s">
        <v>177</v>
      </c>
      <c r="F7238" s="595" t="s">
        <v>411</v>
      </c>
      <c r="G7238" s="596" t="s">
        <v>178</v>
      </c>
      <c r="H7238" s="597">
        <v>6285917</v>
      </c>
    </row>
    <row r="7239" spans="1:8">
      <c r="A7239" s="594" t="s">
        <v>132</v>
      </c>
      <c r="B7239" s="594" t="s">
        <v>1327</v>
      </c>
      <c r="C7239" s="594" t="s">
        <v>322</v>
      </c>
      <c r="D7239" s="594" t="s">
        <v>2858</v>
      </c>
      <c r="E7239" s="594" t="s">
        <v>177</v>
      </c>
      <c r="F7239" s="594" t="s">
        <v>179</v>
      </c>
      <c r="G7239" s="596" t="s">
        <v>2679</v>
      </c>
      <c r="H7239" s="597">
        <v>2070917</v>
      </c>
    </row>
    <row r="7240" spans="1:8">
      <c r="A7240" s="594" t="s">
        <v>132</v>
      </c>
      <c r="B7240" s="594" t="s">
        <v>1327</v>
      </c>
      <c r="C7240" s="594" t="s">
        <v>322</v>
      </c>
      <c r="D7240" s="594" t="s">
        <v>2858</v>
      </c>
      <c r="E7240" s="594" t="s">
        <v>177</v>
      </c>
      <c r="F7240" s="594" t="s">
        <v>1290</v>
      </c>
      <c r="G7240" s="596" t="s">
        <v>2721</v>
      </c>
      <c r="H7240" s="597">
        <v>1815000</v>
      </c>
    </row>
    <row r="7241" spans="1:8">
      <c r="A7241" s="594" t="s">
        <v>132</v>
      </c>
      <c r="B7241" s="594" t="s">
        <v>1327</v>
      </c>
      <c r="C7241" s="594" t="s">
        <v>322</v>
      </c>
      <c r="D7241" s="594" t="s">
        <v>2858</v>
      </c>
      <c r="E7241" s="594" t="s">
        <v>177</v>
      </c>
      <c r="F7241" s="594" t="s">
        <v>237</v>
      </c>
      <c r="G7241" s="596" t="s">
        <v>2681</v>
      </c>
      <c r="H7241" s="597">
        <v>2400000</v>
      </c>
    </row>
    <row r="7242" spans="1:8">
      <c r="A7242" s="594" t="s">
        <v>132</v>
      </c>
      <c r="B7242" s="594" t="s">
        <v>1327</v>
      </c>
      <c r="C7242" s="594" t="s">
        <v>322</v>
      </c>
      <c r="D7242" s="594" t="s">
        <v>2858</v>
      </c>
      <c r="E7242" s="594" t="s">
        <v>240</v>
      </c>
      <c r="F7242" s="595" t="s">
        <v>411</v>
      </c>
      <c r="G7242" s="596" t="s">
        <v>241</v>
      </c>
      <c r="H7242" s="597">
        <v>15000000</v>
      </c>
    </row>
    <row r="7243" spans="1:8">
      <c r="A7243" s="594" t="s">
        <v>132</v>
      </c>
      <c r="B7243" s="594" t="s">
        <v>1327</v>
      </c>
      <c r="C7243" s="594" t="s">
        <v>322</v>
      </c>
      <c r="D7243" s="594" t="s">
        <v>2858</v>
      </c>
      <c r="E7243" s="594" t="s">
        <v>240</v>
      </c>
      <c r="F7243" s="594" t="s">
        <v>242</v>
      </c>
      <c r="G7243" s="596" t="s">
        <v>243</v>
      </c>
      <c r="H7243" s="597">
        <v>1550000</v>
      </c>
    </row>
    <row r="7244" spans="1:8">
      <c r="A7244" s="594" t="s">
        <v>132</v>
      </c>
      <c r="B7244" s="594" t="s">
        <v>1327</v>
      </c>
      <c r="C7244" s="594" t="s">
        <v>322</v>
      </c>
      <c r="D7244" s="594" t="s">
        <v>2858</v>
      </c>
      <c r="E7244" s="594" t="s">
        <v>240</v>
      </c>
      <c r="F7244" s="594" t="s">
        <v>730</v>
      </c>
      <c r="G7244" s="596" t="s">
        <v>186</v>
      </c>
      <c r="H7244" s="597">
        <v>2000000</v>
      </c>
    </row>
    <row r="7245" spans="1:8">
      <c r="A7245" s="594" t="s">
        <v>132</v>
      </c>
      <c r="B7245" s="594" t="s">
        <v>1327</v>
      </c>
      <c r="C7245" s="594" t="s">
        <v>322</v>
      </c>
      <c r="D7245" s="594" t="s">
        <v>2858</v>
      </c>
      <c r="E7245" s="594" t="s">
        <v>240</v>
      </c>
      <c r="F7245" s="594" t="s">
        <v>735</v>
      </c>
      <c r="G7245" s="596" t="s">
        <v>193</v>
      </c>
      <c r="H7245" s="597">
        <v>11450000</v>
      </c>
    </row>
    <row r="7246" spans="1:8">
      <c r="A7246" s="594" t="s">
        <v>132</v>
      </c>
      <c r="B7246" s="594" t="s">
        <v>1327</v>
      </c>
      <c r="C7246" s="594" t="s">
        <v>322</v>
      </c>
      <c r="D7246" s="594" t="s">
        <v>2858</v>
      </c>
      <c r="E7246" s="594" t="s">
        <v>183</v>
      </c>
      <c r="F7246" s="595" t="s">
        <v>411</v>
      </c>
      <c r="G7246" s="596" t="s">
        <v>184</v>
      </c>
      <c r="H7246" s="597">
        <v>77657000</v>
      </c>
    </row>
    <row r="7247" spans="1:8">
      <c r="A7247" s="594" t="s">
        <v>132</v>
      </c>
      <c r="B7247" s="594" t="s">
        <v>1327</v>
      </c>
      <c r="C7247" s="594" t="s">
        <v>322</v>
      </c>
      <c r="D7247" s="594" t="s">
        <v>2858</v>
      </c>
      <c r="E7247" s="594" t="s">
        <v>183</v>
      </c>
      <c r="F7247" s="594" t="s">
        <v>587</v>
      </c>
      <c r="G7247" s="596" t="s">
        <v>588</v>
      </c>
      <c r="H7247" s="597">
        <v>21357000</v>
      </c>
    </row>
    <row r="7248" spans="1:8">
      <c r="A7248" s="594" t="s">
        <v>132</v>
      </c>
      <c r="B7248" s="594" t="s">
        <v>1327</v>
      </c>
      <c r="C7248" s="594" t="s">
        <v>322</v>
      </c>
      <c r="D7248" s="594" t="s">
        <v>2858</v>
      </c>
      <c r="E7248" s="594" t="s">
        <v>183</v>
      </c>
      <c r="F7248" s="594" t="s">
        <v>736</v>
      </c>
      <c r="G7248" s="596" t="s">
        <v>737</v>
      </c>
      <c r="H7248" s="597">
        <v>13700000</v>
      </c>
    </row>
    <row r="7249" spans="1:8">
      <c r="A7249" s="594" t="s">
        <v>132</v>
      </c>
      <c r="B7249" s="594" t="s">
        <v>1327</v>
      </c>
      <c r="C7249" s="594" t="s">
        <v>322</v>
      </c>
      <c r="D7249" s="594" t="s">
        <v>2858</v>
      </c>
      <c r="E7249" s="594" t="s">
        <v>183</v>
      </c>
      <c r="F7249" s="594" t="s">
        <v>185</v>
      </c>
      <c r="G7249" s="596" t="s">
        <v>186</v>
      </c>
      <c r="H7249" s="597">
        <v>9600000</v>
      </c>
    </row>
    <row r="7250" spans="1:8">
      <c r="A7250" s="594" t="s">
        <v>132</v>
      </c>
      <c r="B7250" s="594" t="s">
        <v>1327</v>
      </c>
      <c r="C7250" s="594" t="s">
        <v>322</v>
      </c>
      <c r="D7250" s="594" t="s">
        <v>2858</v>
      </c>
      <c r="E7250" s="594" t="s">
        <v>183</v>
      </c>
      <c r="F7250" s="594" t="s">
        <v>187</v>
      </c>
      <c r="G7250" s="596" t="s">
        <v>2683</v>
      </c>
      <c r="H7250" s="597">
        <v>33000000</v>
      </c>
    </row>
    <row r="7251" spans="1:8">
      <c r="A7251" s="594" t="s">
        <v>132</v>
      </c>
      <c r="B7251" s="594" t="s">
        <v>1327</v>
      </c>
      <c r="C7251" s="594" t="s">
        <v>322</v>
      </c>
      <c r="D7251" s="594" t="s">
        <v>2858</v>
      </c>
      <c r="E7251" s="594" t="s">
        <v>744</v>
      </c>
      <c r="F7251" s="595" t="s">
        <v>411</v>
      </c>
      <c r="G7251" s="596" t="s">
        <v>2686</v>
      </c>
      <c r="H7251" s="597">
        <v>90000000</v>
      </c>
    </row>
    <row r="7252" spans="1:8">
      <c r="A7252" s="594" t="s">
        <v>132</v>
      </c>
      <c r="B7252" s="594" t="s">
        <v>1327</v>
      </c>
      <c r="C7252" s="594" t="s">
        <v>322</v>
      </c>
      <c r="D7252" s="594" t="s">
        <v>2858</v>
      </c>
      <c r="E7252" s="594" t="s">
        <v>744</v>
      </c>
      <c r="F7252" s="594" t="s">
        <v>746</v>
      </c>
      <c r="G7252" s="596" t="s">
        <v>2690</v>
      </c>
      <c r="H7252" s="597">
        <v>5000000</v>
      </c>
    </row>
    <row r="7253" spans="1:8">
      <c r="A7253" s="594" t="s">
        <v>132</v>
      </c>
      <c r="B7253" s="594" t="s">
        <v>1327</v>
      </c>
      <c r="C7253" s="594" t="s">
        <v>322</v>
      </c>
      <c r="D7253" s="594" t="s">
        <v>2858</v>
      </c>
      <c r="E7253" s="594" t="s">
        <v>744</v>
      </c>
      <c r="F7253" s="594" t="s">
        <v>11</v>
      </c>
      <c r="G7253" s="596" t="s">
        <v>2691</v>
      </c>
      <c r="H7253" s="597">
        <v>82000000</v>
      </c>
    </row>
    <row r="7254" spans="1:8">
      <c r="A7254" s="594" t="s">
        <v>132</v>
      </c>
      <c r="B7254" s="594" t="s">
        <v>1327</v>
      </c>
      <c r="C7254" s="594" t="s">
        <v>322</v>
      </c>
      <c r="D7254" s="594" t="s">
        <v>2858</v>
      </c>
      <c r="E7254" s="594" t="s">
        <v>744</v>
      </c>
      <c r="F7254" s="594" t="s">
        <v>748</v>
      </c>
      <c r="G7254" s="596" t="s">
        <v>35</v>
      </c>
      <c r="H7254" s="597">
        <v>3000000</v>
      </c>
    </row>
    <row r="7255" spans="1:8">
      <c r="A7255" s="594" t="s">
        <v>132</v>
      </c>
      <c r="B7255" s="594" t="s">
        <v>1327</v>
      </c>
      <c r="C7255" s="594" t="s">
        <v>322</v>
      </c>
      <c r="D7255" s="594" t="s">
        <v>2858</v>
      </c>
      <c r="E7255" s="594" t="s">
        <v>189</v>
      </c>
      <c r="F7255" s="595" t="s">
        <v>411</v>
      </c>
      <c r="G7255" s="596" t="s">
        <v>190</v>
      </c>
      <c r="H7255" s="597">
        <v>10000000</v>
      </c>
    </row>
    <row r="7256" spans="1:8">
      <c r="A7256" s="594" t="s">
        <v>132</v>
      </c>
      <c r="B7256" s="594" t="s">
        <v>1327</v>
      </c>
      <c r="C7256" s="594" t="s">
        <v>322</v>
      </c>
      <c r="D7256" s="594" t="s">
        <v>2858</v>
      </c>
      <c r="E7256" s="594" t="s">
        <v>189</v>
      </c>
      <c r="F7256" s="594" t="s">
        <v>192</v>
      </c>
      <c r="G7256" s="596" t="s">
        <v>195</v>
      </c>
      <c r="H7256" s="597">
        <v>10000000</v>
      </c>
    </row>
    <row r="7257" spans="1:8">
      <c r="A7257" s="594" t="s">
        <v>132</v>
      </c>
      <c r="B7257" s="594" t="s">
        <v>1327</v>
      </c>
      <c r="C7257" s="594" t="s">
        <v>322</v>
      </c>
      <c r="D7257" s="594" t="s">
        <v>2858</v>
      </c>
      <c r="E7257" s="594" t="s">
        <v>194</v>
      </c>
      <c r="F7257" s="595" t="s">
        <v>411</v>
      </c>
      <c r="G7257" s="596" t="s">
        <v>195</v>
      </c>
      <c r="H7257" s="597">
        <v>10000000</v>
      </c>
    </row>
    <row r="7258" spans="1:8">
      <c r="A7258" s="594" t="s">
        <v>132</v>
      </c>
      <c r="B7258" s="594" t="s">
        <v>1327</v>
      </c>
      <c r="C7258" s="594" t="s">
        <v>322</v>
      </c>
      <c r="D7258" s="594" t="s">
        <v>2858</v>
      </c>
      <c r="E7258" s="594" t="s">
        <v>194</v>
      </c>
      <c r="F7258" s="594" t="s">
        <v>198</v>
      </c>
      <c r="G7258" s="596" t="s">
        <v>199</v>
      </c>
      <c r="H7258" s="597">
        <v>10000000</v>
      </c>
    </row>
    <row r="7259" spans="1:8">
      <c r="A7259" s="594" t="s">
        <v>132</v>
      </c>
      <c r="B7259" s="594" t="s">
        <v>1327</v>
      </c>
      <c r="C7259" s="594" t="s">
        <v>322</v>
      </c>
      <c r="D7259" s="594" t="s">
        <v>2858</v>
      </c>
      <c r="E7259" s="594" t="s">
        <v>573</v>
      </c>
      <c r="F7259" s="595" t="s">
        <v>411</v>
      </c>
      <c r="G7259" s="596" t="s">
        <v>2703</v>
      </c>
      <c r="H7259" s="597">
        <v>4842000</v>
      </c>
    </row>
    <row r="7260" spans="1:8">
      <c r="A7260" s="594" t="s">
        <v>132</v>
      </c>
      <c r="B7260" s="594" t="s">
        <v>1327</v>
      </c>
      <c r="C7260" s="594" t="s">
        <v>322</v>
      </c>
      <c r="D7260" s="594" t="s">
        <v>2858</v>
      </c>
      <c r="E7260" s="594" t="s">
        <v>573</v>
      </c>
      <c r="F7260" s="594" t="s">
        <v>574</v>
      </c>
      <c r="G7260" s="596" t="s">
        <v>2704</v>
      </c>
      <c r="H7260" s="597">
        <v>4842000</v>
      </c>
    </row>
    <row r="7261" spans="1:8">
      <c r="A7261" s="594" t="s">
        <v>132</v>
      </c>
      <c r="B7261" s="594" t="s">
        <v>1327</v>
      </c>
      <c r="C7261" s="594" t="s">
        <v>1369</v>
      </c>
      <c r="D7261" s="595" t="s">
        <v>411</v>
      </c>
      <c r="E7261" s="595" t="s">
        <v>411</v>
      </c>
      <c r="F7261" s="595" t="s">
        <v>411</v>
      </c>
      <c r="G7261" s="596" t="s">
        <v>1968</v>
      </c>
      <c r="H7261" s="597">
        <v>200000000</v>
      </c>
    </row>
    <row r="7262" spans="1:8">
      <c r="A7262" s="594" t="s">
        <v>132</v>
      </c>
      <c r="B7262" s="594" t="s">
        <v>1327</v>
      </c>
      <c r="C7262" s="594" t="s">
        <v>1369</v>
      </c>
      <c r="D7262" s="594" t="s">
        <v>2846</v>
      </c>
      <c r="E7262" s="595" t="s">
        <v>411</v>
      </c>
      <c r="F7262" s="595" t="s">
        <v>411</v>
      </c>
      <c r="G7262" s="596" t="s">
        <v>2847</v>
      </c>
      <c r="H7262" s="597">
        <v>200000000</v>
      </c>
    </row>
    <row r="7263" spans="1:8">
      <c r="A7263" s="594" t="s">
        <v>132</v>
      </c>
      <c r="B7263" s="594" t="s">
        <v>1327</v>
      </c>
      <c r="C7263" s="594" t="s">
        <v>1369</v>
      </c>
      <c r="D7263" s="594" t="s">
        <v>2846</v>
      </c>
      <c r="E7263" s="594" t="s">
        <v>260</v>
      </c>
      <c r="F7263" s="595" t="s">
        <v>411</v>
      </c>
      <c r="G7263" s="596" t="s">
        <v>261</v>
      </c>
      <c r="H7263" s="597">
        <v>200000000</v>
      </c>
    </row>
    <row r="7264" spans="1:8">
      <c r="A7264" s="594" t="s">
        <v>132</v>
      </c>
      <c r="B7264" s="594" t="s">
        <v>1327</v>
      </c>
      <c r="C7264" s="594" t="s">
        <v>1369</v>
      </c>
      <c r="D7264" s="594" t="s">
        <v>2846</v>
      </c>
      <c r="E7264" s="594" t="s">
        <v>260</v>
      </c>
      <c r="F7264" s="594" t="s">
        <v>262</v>
      </c>
      <c r="G7264" s="596" t="s">
        <v>2707</v>
      </c>
      <c r="H7264" s="597">
        <v>200000000</v>
      </c>
    </row>
    <row r="7265" spans="1:8">
      <c r="A7265" s="594" t="s">
        <v>132</v>
      </c>
      <c r="B7265" s="594" t="s">
        <v>1326</v>
      </c>
      <c r="C7265" s="595" t="s">
        <v>411</v>
      </c>
      <c r="D7265" s="595" t="s">
        <v>411</v>
      </c>
      <c r="E7265" s="595" t="s">
        <v>411</v>
      </c>
      <c r="F7265" s="595" t="s">
        <v>411</v>
      </c>
      <c r="G7265" s="596" t="s">
        <v>1279</v>
      </c>
      <c r="H7265" s="597">
        <v>382000000</v>
      </c>
    </row>
    <row r="7266" spans="1:8">
      <c r="A7266" s="594" t="s">
        <v>132</v>
      </c>
      <c r="B7266" s="594" t="s">
        <v>1326</v>
      </c>
      <c r="C7266" s="594" t="s">
        <v>322</v>
      </c>
      <c r="D7266" s="595" t="s">
        <v>411</v>
      </c>
      <c r="E7266" s="595" t="s">
        <v>411</v>
      </c>
      <c r="F7266" s="595" t="s">
        <v>411</v>
      </c>
      <c r="G7266" s="596" t="s">
        <v>2661</v>
      </c>
      <c r="H7266" s="597">
        <v>382000000</v>
      </c>
    </row>
    <row r="7267" spans="1:8">
      <c r="A7267" s="594" t="s">
        <v>132</v>
      </c>
      <c r="B7267" s="594" t="s">
        <v>1326</v>
      </c>
      <c r="C7267" s="594" t="s">
        <v>322</v>
      </c>
      <c r="D7267" s="594" t="s">
        <v>2858</v>
      </c>
      <c r="E7267" s="595" t="s">
        <v>411</v>
      </c>
      <c r="F7267" s="595" t="s">
        <v>411</v>
      </c>
      <c r="G7267" s="596" t="s">
        <v>2859</v>
      </c>
      <c r="H7267" s="597">
        <v>382000000</v>
      </c>
    </row>
    <row r="7268" spans="1:8">
      <c r="A7268" s="594" t="s">
        <v>132</v>
      </c>
      <c r="B7268" s="594" t="s">
        <v>1326</v>
      </c>
      <c r="C7268" s="594" t="s">
        <v>322</v>
      </c>
      <c r="D7268" s="594" t="s">
        <v>2858</v>
      </c>
      <c r="E7268" s="594" t="s">
        <v>142</v>
      </c>
      <c r="F7268" s="595" t="s">
        <v>411</v>
      </c>
      <c r="G7268" s="596" t="s">
        <v>143</v>
      </c>
      <c r="H7268" s="597">
        <v>85146500</v>
      </c>
    </row>
    <row r="7269" spans="1:8">
      <c r="A7269" s="594" t="s">
        <v>132</v>
      </c>
      <c r="B7269" s="594" t="s">
        <v>1326</v>
      </c>
      <c r="C7269" s="594" t="s">
        <v>322</v>
      </c>
      <c r="D7269" s="594" t="s">
        <v>2858</v>
      </c>
      <c r="E7269" s="594" t="s">
        <v>142</v>
      </c>
      <c r="F7269" s="594" t="s">
        <v>144</v>
      </c>
      <c r="G7269" s="596" t="s">
        <v>2664</v>
      </c>
      <c r="H7269" s="597">
        <v>85146500</v>
      </c>
    </row>
    <row r="7270" spans="1:8">
      <c r="A7270" s="594" t="s">
        <v>132</v>
      </c>
      <c r="B7270" s="594" t="s">
        <v>1326</v>
      </c>
      <c r="C7270" s="594" t="s">
        <v>322</v>
      </c>
      <c r="D7270" s="594" t="s">
        <v>2858</v>
      </c>
      <c r="E7270" s="594" t="s">
        <v>148</v>
      </c>
      <c r="F7270" s="595" t="s">
        <v>411</v>
      </c>
      <c r="G7270" s="596" t="s">
        <v>149</v>
      </c>
      <c r="H7270" s="597">
        <v>141165920</v>
      </c>
    </row>
    <row r="7271" spans="1:8">
      <c r="A7271" s="594" t="s">
        <v>132</v>
      </c>
      <c r="B7271" s="594" t="s">
        <v>1326</v>
      </c>
      <c r="C7271" s="594" t="s">
        <v>322</v>
      </c>
      <c r="D7271" s="594" t="s">
        <v>2858</v>
      </c>
      <c r="E7271" s="594" t="s">
        <v>148</v>
      </c>
      <c r="F7271" s="594" t="s">
        <v>223</v>
      </c>
      <c r="G7271" s="596" t="s">
        <v>224</v>
      </c>
      <c r="H7271" s="597">
        <v>137190000</v>
      </c>
    </row>
    <row r="7272" spans="1:8">
      <c r="A7272" s="594" t="s">
        <v>132</v>
      </c>
      <c r="B7272" s="594" t="s">
        <v>1326</v>
      </c>
      <c r="C7272" s="594" t="s">
        <v>322</v>
      </c>
      <c r="D7272" s="594" t="s">
        <v>2858</v>
      </c>
      <c r="E7272" s="594" t="s">
        <v>148</v>
      </c>
      <c r="F7272" s="594" t="s">
        <v>150</v>
      </c>
      <c r="G7272" s="596" t="s">
        <v>151</v>
      </c>
      <c r="H7272" s="597">
        <v>3975920</v>
      </c>
    </row>
    <row r="7273" spans="1:8">
      <c r="A7273" s="594" t="s">
        <v>132</v>
      </c>
      <c r="B7273" s="594" t="s">
        <v>1326</v>
      </c>
      <c r="C7273" s="594" t="s">
        <v>322</v>
      </c>
      <c r="D7273" s="594" t="s">
        <v>2858</v>
      </c>
      <c r="E7273" s="594" t="s">
        <v>152</v>
      </c>
      <c r="F7273" s="595" t="s">
        <v>411</v>
      </c>
      <c r="G7273" s="596" t="s">
        <v>153</v>
      </c>
      <c r="H7273" s="597">
        <v>20700000</v>
      </c>
    </row>
    <row r="7274" spans="1:8">
      <c r="A7274" s="594" t="s">
        <v>132</v>
      </c>
      <c r="B7274" s="594" t="s">
        <v>1326</v>
      </c>
      <c r="C7274" s="594" t="s">
        <v>322</v>
      </c>
      <c r="D7274" s="594" t="s">
        <v>2858</v>
      </c>
      <c r="E7274" s="594" t="s">
        <v>152</v>
      </c>
      <c r="F7274" s="594" t="s">
        <v>606</v>
      </c>
      <c r="G7274" s="596" t="s">
        <v>195</v>
      </c>
      <c r="H7274" s="597">
        <v>20700000</v>
      </c>
    </row>
    <row r="7275" spans="1:8">
      <c r="A7275" s="594" t="s">
        <v>132</v>
      </c>
      <c r="B7275" s="594" t="s">
        <v>1326</v>
      </c>
      <c r="C7275" s="594" t="s">
        <v>322</v>
      </c>
      <c r="D7275" s="594" t="s">
        <v>2858</v>
      </c>
      <c r="E7275" s="594" t="s">
        <v>156</v>
      </c>
      <c r="F7275" s="595" t="s">
        <v>411</v>
      </c>
      <c r="G7275" s="596" t="s">
        <v>514</v>
      </c>
      <c r="H7275" s="597">
        <v>21203790</v>
      </c>
    </row>
    <row r="7276" spans="1:8">
      <c r="A7276" s="594" t="s">
        <v>132</v>
      </c>
      <c r="B7276" s="594" t="s">
        <v>1326</v>
      </c>
      <c r="C7276" s="594" t="s">
        <v>322</v>
      </c>
      <c r="D7276" s="594" t="s">
        <v>2858</v>
      </c>
      <c r="E7276" s="594" t="s">
        <v>156</v>
      </c>
      <c r="F7276" s="594" t="s">
        <v>157</v>
      </c>
      <c r="G7276" s="596" t="s">
        <v>158</v>
      </c>
      <c r="H7276" s="597">
        <v>15852900</v>
      </c>
    </row>
    <row r="7277" spans="1:8">
      <c r="A7277" s="594" t="s">
        <v>132</v>
      </c>
      <c r="B7277" s="594" t="s">
        <v>1326</v>
      </c>
      <c r="C7277" s="594" t="s">
        <v>322</v>
      </c>
      <c r="D7277" s="594" t="s">
        <v>2858</v>
      </c>
      <c r="E7277" s="594" t="s">
        <v>156</v>
      </c>
      <c r="F7277" s="594" t="s">
        <v>159</v>
      </c>
      <c r="G7277" s="596" t="s">
        <v>160</v>
      </c>
      <c r="H7277" s="597">
        <v>2699655</v>
      </c>
    </row>
    <row r="7278" spans="1:8">
      <c r="A7278" s="594" t="s">
        <v>132</v>
      </c>
      <c r="B7278" s="594" t="s">
        <v>1326</v>
      </c>
      <c r="C7278" s="594" t="s">
        <v>322</v>
      </c>
      <c r="D7278" s="594" t="s">
        <v>2858</v>
      </c>
      <c r="E7278" s="594" t="s">
        <v>156</v>
      </c>
      <c r="F7278" s="594" t="s">
        <v>161</v>
      </c>
      <c r="G7278" s="596" t="s">
        <v>162</v>
      </c>
      <c r="H7278" s="597">
        <v>1799770</v>
      </c>
    </row>
    <row r="7279" spans="1:8">
      <c r="A7279" s="594" t="s">
        <v>132</v>
      </c>
      <c r="B7279" s="594" t="s">
        <v>1326</v>
      </c>
      <c r="C7279" s="594" t="s">
        <v>322</v>
      </c>
      <c r="D7279" s="594" t="s">
        <v>2858</v>
      </c>
      <c r="E7279" s="594" t="s">
        <v>156</v>
      </c>
      <c r="F7279" s="594" t="s">
        <v>1</v>
      </c>
      <c r="G7279" s="596" t="s">
        <v>2</v>
      </c>
      <c r="H7279" s="597">
        <v>851465</v>
      </c>
    </row>
    <row r="7280" spans="1:8">
      <c r="A7280" s="594" t="s">
        <v>132</v>
      </c>
      <c r="B7280" s="594" t="s">
        <v>1326</v>
      </c>
      <c r="C7280" s="594" t="s">
        <v>322</v>
      </c>
      <c r="D7280" s="594" t="s">
        <v>2858</v>
      </c>
      <c r="E7280" s="594" t="s">
        <v>167</v>
      </c>
      <c r="F7280" s="595" t="s">
        <v>411</v>
      </c>
      <c r="G7280" s="596" t="s">
        <v>168</v>
      </c>
      <c r="H7280" s="597">
        <v>15371000</v>
      </c>
    </row>
    <row r="7281" spans="1:8">
      <c r="A7281" s="594" t="s">
        <v>132</v>
      </c>
      <c r="B7281" s="594" t="s">
        <v>1326</v>
      </c>
      <c r="C7281" s="594" t="s">
        <v>322</v>
      </c>
      <c r="D7281" s="594" t="s">
        <v>2858</v>
      </c>
      <c r="E7281" s="594" t="s">
        <v>167</v>
      </c>
      <c r="F7281" s="594" t="s">
        <v>228</v>
      </c>
      <c r="G7281" s="596" t="s">
        <v>2673</v>
      </c>
      <c r="H7281" s="597">
        <v>3600000</v>
      </c>
    </row>
    <row r="7282" spans="1:8">
      <c r="A7282" s="594" t="s">
        <v>132</v>
      </c>
      <c r="B7282" s="594" t="s">
        <v>1326</v>
      </c>
      <c r="C7282" s="594" t="s">
        <v>322</v>
      </c>
      <c r="D7282" s="594" t="s">
        <v>2858</v>
      </c>
      <c r="E7282" s="594" t="s">
        <v>167</v>
      </c>
      <c r="F7282" s="594" t="s">
        <v>169</v>
      </c>
      <c r="G7282" s="596" t="s">
        <v>2674</v>
      </c>
      <c r="H7282" s="597">
        <v>2400000</v>
      </c>
    </row>
    <row r="7283" spans="1:8">
      <c r="A7283" s="594" t="s">
        <v>132</v>
      </c>
      <c r="B7283" s="594" t="s">
        <v>1326</v>
      </c>
      <c r="C7283" s="594" t="s">
        <v>322</v>
      </c>
      <c r="D7283" s="594" t="s">
        <v>2858</v>
      </c>
      <c r="E7283" s="594" t="s">
        <v>167</v>
      </c>
      <c r="F7283" s="594" t="s">
        <v>230</v>
      </c>
      <c r="G7283" s="596" t="s">
        <v>2675</v>
      </c>
      <c r="H7283" s="597">
        <v>9371000</v>
      </c>
    </row>
    <row r="7284" spans="1:8">
      <c r="A7284" s="594" t="s">
        <v>132</v>
      </c>
      <c r="B7284" s="594" t="s">
        <v>1326</v>
      </c>
      <c r="C7284" s="594" t="s">
        <v>322</v>
      </c>
      <c r="D7284" s="594" t="s">
        <v>2858</v>
      </c>
      <c r="E7284" s="594" t="s">
        <v>171</v>
      </c>
      <c r="F7284" s="595" t="s">
        <v>411</v>
      </c>
      <c r="G7284" s="596" t="s">
        <v>2677</v>
      </c>
      <c r="H7284" s="597">
        <v>19564231</v>
      </c>
    </row>
    <row r="7285" spans="1:8">
      <c r="A7285" s="594" t="s">
        <v>132</v>
      </c>
      <c r="B7285" s="594" t="s">
        <v>1326</v>
      </c>
      <c r="C7285" s="594" t="s">
        <v>322</v>
      </c>
      <c r="D7285" s="594" t="s">
        <v>2858</v>
      </c>
      <c r="E7285" s="594" t="s">
        <v>171</v>
      </c>
      <c r="F7285" s="594" t="s">
        <v>173</v>
      </c>
      <c r="G7285" s="596" t="s">
        <v>174</v>
      </c>
      <c r="H7285" s="597">
        <v>16464231</v>
      </c>
    </row>
    <row r="7286" spans="1:8">
      <c r="A7286" s="594" t="s">
        <v>132</v>
      </c>
      <c r="B7286" s="594" t="s">
        <v>1326</v>
      </c>
      <c r="C7286" s="594" t="s">
        <v>322</v>
      </c>
      <c r="D7286" s="594" t="s">
        <v>2858</v>
      </c>
      <c r="E7286" s="594" t="s">
        <v>171</v>
      </c>
      <c r="F7286" s="594" t="s">
        <v>216</v>
      </c>
      <c r="G7286" s="596" t="s">
        <v>217</v>
      </c>
      <c r="H7286" s="597">
        <v>3100000</v>
      </c>
    </row>
    <row r="7287" spans="1:8">
      <c r="A7287" s="594" t="s">
        <v>132</v>
      </c>
      <c r="B7287" s="594" t="s">
        <v>1326</v>
      </c>
      <c r="C7287" s="594" t="s">
        <v>322</v>
      </c>
      <c r="D7287" s="594" t="s">
        <v>2858</v>
      </c>
      <c r="E7287" s="594" t="s">
        <v>177</v>
      </c>
      <c r="F7287" s="595" t="s">
        <v>411</v>
      </c>
      <c r="G7287" s="596" t="s">
        <v>178</v>
      </c>
      <c r="H7287" s="597">
        <v>6033609</v>
      </c>
    </row>
    <row r="7288" spans="1:8">
      <c r="A7288" s="594" t="s">
        <v>132</v>
      </c>
      <c r="B7288" s="594" t="s">
        <v>1326</v>
      </c>
      <c r="C7288" s="594" t="s">
        <v>322</v>
      </c>
      <c r="D7288" s="594" t="s">
        <v>2858</v>
      </c>
      <c r="E7288" s="594" t="s">
        <v>177</v>
      </c>
      <c r="F7288" s="594" t="s">
        <v>179</v>
      </c>
      <c r="G7288" s="596" t="s">
        <v>2679</v>
      </c>
      <c r="H7288" s="597">
        <v>716684</v>
      </c>
    </row>
    <row r="7289" spans="1:8">
      <c r="A7289" s="594" t="s">
        <v>132</v>
      </c>
      <c r="B7289" s="594" t="s">
        <v>1326</v>
      </c>
      <c r="C7289" s="594" t="s">
        <v>322</v>
      </c>
      <c r="D7289" s="594" t="s">
        <v>2858</v>
      </c>
      <c r="E7289" s="594" t="s">
        <v>177</v>
      </c>
      <c r="F7289" s="594" t="s">
        <v>181</v>
      </c>
      <c r="G7289" s="596" t="s">
        <v>182</v>
      </c>
      <c r="H7289" s="597">
        <v>3501925</v>
      </c>
    </row>
    <row r="7290" spans="1:8">
      <c r="A7290" s="594" t="s">
        <v>132</v>
      </c>
      <c r="B7290" s="594" t="s">
        <v>1326</v>
      </c>
      <c r="C7290" s="594" t="s">
        <v>322</v>
      </c>
      <c r="D7290" s="594" t="s">
        <v>2858</v>
      </c>
      <c r="E7290" s="594" t="s">
        <v>177</v>
      </c>
      <c r="F7290" s="594" t="s">
        <v>1290</v>
      </c>
      <c r="G7290" s="596" t="s">
        <v>2721</v>
      </c>
      <c r="H7290" s="597">
        <v>1815000</v>
      </c>
    </row>
    <row r="7291" spans="1:8">
      <c r="A7291" s="594" t="s">
        <v>132</v>
      </c>
      <c r="B7291" s="594" t="s">
        <v>1326</v>
      </c>
      <c r="C7291" s="594" t="s">
        <v>322</v>
      </c>
      <c r="D7291" s="594" t="s">
        <v>2858</v>
      </c>
      <c r="E7291" s="594" t="s">
        <v>240</v>
      </c>
      <c r="F7291" s="595" t="s">
        <v>411</v>
      </c>
      <c r="G7291" s="596" t="s">
        <v>241</v>
      </c>
      <c r="H7291" s="597">
        <v>8853950</v>
      </c>
    </row>
    <row r="7292" spans="1:8">
      <c r="A7292" s="594" t="s">
        <v>132</v>
      </c>
      <c r="B7292" s="594" t="s">
        <v>1326</v>
      </c>
      <c r="C7292" s="594" t="s">
        <v>322</v>
      </c>
      <c r="D7292" s="594" t="s">
        <v>2858</v>
      </c>
      <c r="E7292" s="594" t="s">
        <v>240</v>
      </c>
      <c r="F7292" s="594" t="s">
        <v>733</v>
      </c>
      <c r="G7292" s="596" t="s">
        <v>734</v>
      </c>
      <c r="H7292" s="597">
        <v>8188950</v>
      </c>
    </row>
    <row r="7293" spans="1:8">
      <c r="A7293" s="594" t="s">
        <v>132</v>
      </c>
      <c r="B7293" s="594" t="s">
        <v>1326</v>
      </c>
      <c r="C7293" s="594" t="s">
        <v>322</v>
      </c>
      <c r="D7293" s="594" t="s">
        <v>2858</v>
      </c>
      <c r="E7293" s="594" t="s">
        <v>240</v>
      </c>
      <c r="F7293" s="594" t="s">
        <v>735</v>
      </c>
      <c r="G7293" s="596" t="s">
        <v>193</v>
      </c>
      <c r="H7293" s="597">
        <v>665000</v>
      </c>
    </row>
    <row r="7294" spans="1:8">
      <c r="A7294" s="594" t="s">
        <v>132</v>
      </c>
      <c r="B7294" s="594" t="s">
        <v>1326</v>
      </c>
      <c r="C7294" s="594" t="s">
        <v>322</v>
      </c>
      <c r="D7294" s="594" t="s">
        <v>2858</v>
      </c>
      <c r="E7294" s="594" t="s">
        <v>183</v>
      </c>
      <c r="F7294" s="595" t="s">
        <v>411</v>
      </c>
      <c r="G7294" s="596" t="s">
        <v>184</v>
      </c>
      <c r="H7294" s="597">
        <v>35178000</v>
      </c>
    </row>
    <row r="7295" spans="1:8">
      <c r="A7295" s="594" t="s">
        <v>132</v>
      </c>
      <c r="B7295" s="594" t="s">
        <v>1326</v>
      </c>
      <c r="C7295" s="594" t="s">
        <v>322</v>
      </c>
      <c r="D7295" s="594" t="s">
        <v>2858</v>
      </c>
      <c r="E7295" s="594" t="s">
        <v>183</v>
      </c>
      <c r="F7295" s="594" t="s">
        <v>587</v>
      </c>
      <c r="G7295" s="596" t="s">
        <v>588</v>
      </c>
      <c r="H7295" s="597">
        <v>15178000</v>
      </c>
    </row>
    <row r="7296" spans="1:8">
      <c r="A7296" s="594" t="s">
        <v>132</v>
      </c>
      <c r="B7296" s="594" t="s">
        <v>1326</v>
      </c>
      <c r="C7296" s="594" t="s">
        <v>322</v>
      </c>
      <c r="D7296" s="594" t="s">
        <v>2858</v>
      </c>
      <c r="E7296" s="594" t="s">
        <v>183</v>
      </c>
      <c r="F7296" s="594" t="s">
        <v>736</v>
      </c>
      <c r="G7296" s="596" t="s">
        <v>737</v>
      </c>
      <c r="H7296" s="597">
        <v>3200000</v>
      </c>
    </row>
    <row r="7297" spans="1:8">
      <c r="A7297" s="594" t="s">
        <v>132</v>
      </c>
      <c r="B7297" s="594" t="s">
        <v>1326</v>
      </c>
      <c r="C7297" s="594" t="s">
        <v>322</v>
      </c>
      <c r="D7297" s="594" t="s">
        <v>2858</v>
      </c>
      <c r="E7297" s="594" t="s">
        <v>183</v>
      </c>
      <c r="F7297" s="594" t="s">
        <v>187</v>
      </c>
      <c r="G7297" s="596" t="s">
        <v>2683</v>
      </c>
      <c r="H7297" s="597">
        <v>16800000</v>
      </c>
    </row>
    <row r="7298" spans="1:8">
      <c r="A7298" s="594" t="s">
        <v>132</v>
      </c>
      <c r="B7298" s="594" t="s">
        <v>1326</v>
      </c>
      <c r="C7298" s="594" t="s">
        <v>322</v>
      </c>
      <c r="D7298" s="594" t="s">
        <v>2858</v>
      </c>
      <c r="E7298" s="594" t="s">
        <v>744</v>
      </c>
      <c r="F7298" s="595" t="s">
        <v>411</v>
      </c>
      <c r="G7298" s="596" t="s">
        <v>2686</v>
      </c>
      <c r="H7298" s="597">
        <v>2350000</v>
      </c>
    </row>
    <row r="7299" spans="1:8">
      <c r="A7299" s="594" t="s">
        <v>132</v>
      </c>
      <c r="B7299" s="594" t="s">
        <v>1326</v>
      </c>
      <c r="C7299" s="594" t="s">
        <v>322</v>
      </c>
      <c r="D7299" s="594" t="s">
        <v>2858</v>
      </c>
      <c r="E7299" s="594" t="s">
        <v>744</v>
      </c>
      <c r="F7299" s="594" t="s">
        <v>572</v>
      </c>
      <c r="G7299" s="596" t="s">
        <v>2689</v>
      </c>
      <c r="H7299" s="597">
        <v>2050000</v>
      </c>
    </row>
    <row r="7300" spans="1:8">
      <c r="A7300" s="594" t="s">
        <v>132</v>
      </c>
      <c r="B7300" s="594" t="s">
        <v>1326</v>
      </c>
      <c r="C7300" s="594" t="s">
        <v>322</v>
      </c>
      <c r="D7300" s="594" t="s">
        <v>2858</v>
      </c>
      <c r="E7300" s="594" t="s">
        <v>744</v>
      </c>
      <c r="F7300" s="594" t="s">
        <v>746</v>
      </c>
      <c r="G7300" s="596" t="s">
        <v>2690</v>
      </c>
      <c r="H7300" s="597">
        <v>300000</v>
      </c>
    </row>
    <row r="7301" spans="1:8">
      <c r="A7301" s="594" t="s">
        <v>132</v>
      </c>
      <c r="B7301" s="594" t="s">
        <v>1326</v>
      </c>
      <c r="C7301" s="594" t="s">
        <v>322</v>
      </c>
      <c r="D7301" s="594" t="s">
        <v>2858</v>
      </c>
      <c r="E7301" s="594" t="s">
        <v>2692</v>
      </c>
      <c r="F7301" s="595" t="s">
        <v>411</v>
      </c>
      <c r="G7301" s="596" t="s">
        <v>2693</v>
      </c>
      <c r="H7301" s="597">
        <v>23490000</v>
      </c>
    </row>
    <row r="7302" spans="1:8">
      <c r="A7302" s="594" t="s">
        <v>132</v>
      </c>
      <c r="B7302" s="594" t="s">
        <v>1326</v>
      </c>
      <c r="C7302" s="594" t="s">
        <v>322</v>
      </c>
      <c r="D7302" s="594" t="s">
        <v>2858</v>
      </c>
      <c r="E7302" s="594" t="s">
        <v>2692</v>
      </c>
      <c r="F7302" s="594" t="s">
        <v>2722</v>
      </c>
      <c r="G7302" s="596" t="s">
        <v>2690</v>
      </c>
      <c r="H7302" s="597">
        <v>23490000</v>
      </c>
    </row>
    <row r="7303" spans="1:8">
      <c r="A7303" s="594" t="s">
        <v>132</v>
      </c>
      <c r="B7303" s="594" t="s">
        <v>1326</v>
      </c>
      <c r="C7303" s="594" t="s">
        <v>322</v>
      </c>
      <c r="D7303" s="594" t="s">
        <v>2858</v>
      </c>
      <c r="E7303" s="594" t="s">
        <v>2697</v>
      </c>
      <c r="F7303" s="595" t="s">
        <v>411</v>
      </c>
      <c r="G7303" s="596" t="s">
        <v>2698</v>
      </c>
      <c r="H7303" s="597">
        <v>600000</v>
      </c>
    </row>
    <row r="7304" spans="1:8">
      <c r="A7304" s="594" t="s">
        <v>132</v>
      </c>
      <c r="B7304" s="594" t="s">
        <v>1326</v>
      </c>
      <c r="C7304" s="594" t="s">
        <v>322</v>
      </c>
      <c r="D7304" s="594" t="s">
        <v>2858</v>
      </c>
      <c r="E7304" s="594" t="s">
        <v>2697</v>
      </c>
      <c r="F7304" s="594" t="s">
        <v>2699</v>
      </c>
      <c r="G7304" s="596" t="s">
        <v>2700</v>
      </c>
      <c r="H7304" s="597">
        <v>600000</v>
      </c>
    </row>
    <row r="7305" spans="1:8">
      <c r="A7305" s="594" t="s">
        <v>132</v>
      </c>
      <c r="B7305" s="594" t="s">
        <v>1326</v>
      </c>
      <c r="C7305" s="594" t="s">
        <v>322</v>
      </c>
      <c r="D7305" s="594" t="s">
        <v>2858</v>
      </c>
      <c r="E7305" s="594" t="s">
        <v>194</v>
      </c>
      <c r="F7305" s="595" t="s">
        <v>411</v>
      </c>
      <c r="G7305" s="596" t="s">
        <v>195</v>
      </c>
      <c r="H7305" s="597">
        <v>2343000</v>
      </c>
    </row>
    <row r="7306" spans="1:8">
      <c r="A7306" s="594" t="s">
        <v>132</v>
      </c>
      <c r="B7306" s="594" t="s">
        <v>1326</v>
      </c>
      <c r="C7306" s="594" t="s">
        <v>322</v>
      </c>
      <c r="D7306" s="594" t="s">
        <v>2858</v>
      </c>
      <c r="E7306" s="594" t="s">
        <v>194</v>
      </c>
      <c r="F7306" s="594" t="s">
        <v>198</v>
      </c>
      <c r="G7306" s="596" t="s">
        <v>199</v>
      </c>
      <c r="H7306" s="597">
        <v>2343000</v>
      </c>
    </row>
    <row r="7307" spans="1:8">
      <c r="A7307" s="594" t="s">
        <v>132</v>
      </c>
      <c r="B7307" s="594" t="s">
        <v>1325</v>
      </c>
      <c r="C7307" s="595" t="s">
        <v>411</v>
      </c>
      <c r="D7307" s="595" t="s">
        <v>411</v>
      </c>
      <c r="E7307" s="595" t="s">
        <v>411</v>
      </c>
      <c r="F7307" s="595" t="s">
        <v>411</v>
      </c>
      <c r="G7307" s="596" t="s">
        <v>1277</v>
      </c>
      <c r="H7307" s="597">
        <v>1102603213</v>
      </c>
    </row>
    <row r="7308" spans="1:8">
      <c r="A7308" s="594" t="s">
        <v>132</v>
      </c>
      <c r="B7308" s="594" t="s">
        <v>1325</v>
      </c>
      <c r="C7308" s="594" t="s">
        <v>322</v>
      </c>
      <c r="D7308" s="595" t="s">
        <v>411</v>
      </c>
      <c r="E7308" s="595" t="s">
        <v>411</v>
      </c>
      <c r="F7308" s="595" t="s">
        <v>411</v>
      </c>
      <c r="G7308" s="596" t="s">
        <v>2661</v>
      </c>
      <c r="H7308" s="597">
        <v>1102603213</v>
      </c>
    </row>
    <row r="7309" spans="1:8">
      <c r="A7309" s="594" t="s">
        <v>132</v>
      </c>
      <c r="B7309" s="594" t="s">
        <v>1325</v>
      </c>
      <c r="C7309" s="594" t="s">
        <v>322</v>
      </c>
      <c r="D7309" s="594" t="s">
        <v>2858</v>
      </c>
      <c r="E7309" s="595" t="s">
        <v>411</v>
      </c>
      <c r="F7309" s="595" t="s">
        <v>411</v>
      </c>
      <c r="G7309" s="596" t="s">
        <v>2859</v>
      </c>
      <c r="H7309" s="597">
        <v>1102603213</v>
      </c>
    </row>
    <row r="7310" spans="1:8">
      <c r="A7310" s="594" t="s">
        <v>132</v>
      </c>
      <c r="B7310" s="594" t="s">
        <v>1325</v>
      </c>
      <c r="C7310" s="594" t="s">
        <v>322</v>
      </c>
      <c r="D7310" s="594" t="s">
        <v>2858</v>
      </c>
      <c r="E7310" s="594" t="s">
        <v>142</v>
      </c>
      <c r="F7310" s="595" t="s">
        <v>411</v>
      </c>
      <c r="G7310" s="596" t="s">
        <v>143</v>
      </c>
      <c r="H7310" s="597">
        <v>93796800</v>
      </c>
    </row>
    <row r="7311" spans="1:8">
      <c r="A7311" s="594" t="s">
        <v>132</v>
      </c>
      <c r="B7311" s="594" t="s">
        <v>1325</v>
      </c>
      <c r="C7311" s="594" t="s">
        <v>322</v>
      </c>
      <c r="D7311" s="594" t="s">
        <v>2858</v>
      </c>
      <c r="E7311" s="594" t="s">
        <v>142</v>
      </c>
      <c r="F7311" s="594" t="s">
        <v>144</v>
      </c>
      <c r="G7311" s="596" t="s">
        <v>2664</v>
      </c>
      <c r="H7311" s="597">
        <v>84436800</v>
      </c>
    </row>
    <row r="7312" spans="1:8">
      <c r="A7312" s="594" t="s">
        <v>132</v>
      </c>
      <c r="B7312" s="594" t="s">
        <v>1325</v>
      </c>
      <c r="C7312" s="594" t="s">
        <v>322</v>
      </c>
      <c r="D7312" s="594" t="s">
        <v>2858</v>
      </c>
      <c r="E7312" s="594" t="s">
        <v>142</v>
      </c>
      <c r="F7312" s="594" t="s">
        <v>221</v>
      </c>
      <c r="G7312" s="596" t="s">
        <v>222</v>
      </c>
      <c r="H7312" s="597">
        <v>9360000</v>
      </c>
    </row>
    <row r="7313" spans="1:8">
      <c r="A7313" s="594" t="s">
        <v>132</v>
      </c>
      <c r="B7313" s="594" t="s">
        <v>1325</v>
      </c>
      <c r="C7313" s="594" t="s">
        <v>322</v>
      </c>
      <c r="D7313" s="594" t="s">
        <v>2858</v>
      </c>
      <c r="E7313" s="594" t="s">
        <v>202</v>
      </c>
      <c r="F7313" s="595" t="s">
        <v>411</v>
      </c>
      <c r="G7313" s="596" t="s">
        <v>2719</v>
      </c>
      <c r="H7313" s="597">
        <v>42729300</v>
      </c>
    </row>
    <row r="7314" spans="1:8">
      <c r="A7314" s="594" t="s">
        <v>132</v>
      </c>
      <c r="B7314" s="594" t="s">
        <v>1325</v>
      </c>
      <c r="C7314" s="594" t="s">
        <v>322</v>
      </c>
      <c r="D7314" s="594" t="s">
        <v>2858</v>
      </c>
      <c r="E7314" s="594" t="s">
        <v>202</v>
      </c>
      <c r="F7314" s="594" t="s">
        <v>767</v>
      </c>
      <c r="G7314" s="596" t="s">
        <v>2720</v>
      </c>
      <c r="H7314" s="597">
        <v>42729300</v>
      </c>
    </row>
    <row r="7315" spans="1:8">
      <c r="A7315" s="594" t="s">
        <v>132</v>
      </c>
      <c r="B7315" s="594" t="s">
        <v>1325</v>
      </c>
      <c r="C7315" s="594" t="s">
        <v>322</v>
      </c>
      <c r="D7315" s="594" t="s">
        <v>2858</v>
      </c>
      <c r="E7315" s="594" t="s">
        <v>148</v>
      </c>
      <c r="F7315" s="595" t="s">
        <v>411</v>
      </c>
      <c r="G7315" s="596" t="s">
        <v>149</v>
      </c>
      <c r="H7315" s="597">
        <v>120918000</v>
      </c>
    </row>
    <row r="7316" spans="1:8">
      <c r="A7316" s="594" t="s">
        <v>132</v>
      </c>
      <c r="B7316" s="594" t="s">
        <v>1325</v>
      </c>
      <c r="C7316" s="594" t="s">
        <v>322</v>
      </c>
      <c r="D7316" s="594" t="s">
        <v>2858</v>
      </c>
      <c r="E7316" s="594" t="s">
        <v>148</v>
      </c>
      <c r="F7316" s="594" t="s">
        <v>223</v>
      </c>
      <c r="G7316" s="596" t="s">
        <v>224</v>
      </c>
      <c r="H7316" s="597">
        <v>4842000</v>
      </c>
    </row>
    <row r="7317" spans="1:8">
      <c r="A7317" s="594" t="s">
        <v>132</v>
      </c>
      <c r="B7317" s="594" t="s">
        <v>1325</v>
      </c>
      <c r="C7317" s="594" t="s">
        <v>322</v>
      </c>
      <c r="D7317" s="594" t="s">
        <v>2858</v>
      </c>
      <c r="E7317" s="594" t="s">
        <v>148</v>
      </c>
      <c r="F7317" s="594" t="s">
        <v>150</v>
      </c>
      <c r="G7317" s="596" t="s">
        <v>151</v>
      </c>
      <c r="H7317" s="597">
        <v>3228000</v>
      </c>
    </row>
    <row r="7318" spans="1:8">
      <c r="A7318" s="594" t="s">
        <v>132</v>
      </c>
      <c r="B7318" s="594" t="s">
        <v>1325</v>
      </c>
      <c r="C7318" s="594" t="s">
        <v>322</v>
      </c>
      <c r="D7318" s="594" t="s">
        <v>2858</v>
      </c>
      <c r="E7318" s="594" t="s">
        <v>148</v>
      </c>
      <c r="F7318" s="594" t="s">
        <v>227</v>
      </c>
      <c r="G7318" s="596" t="s">
        <v>2669</v>
      </c>
      <c r="H7318" s="597">
        <v>112848000</v>
      </c>
    </row>
    <row r="7319" spans="1:8">
      <c r="A7319" s="594" t="s">
        <v>132</v>
      </c>
      <c r="B7319" s="594" t="s">
        <v>1325</v>
      </c>
      <c r="C7319" s="594" t="s">
        <v>322</v>
      </c>
      <c r="D7319" s="594" t="s">
        <v>2858</v>
      </c>
      <c r="E7319" s="594" t="s">
        <v>582</v>
      </c>
      <c r="F7319" s="595" t="s">
        <v>411</v>
      </c>
      <c r="G7319" s="596" t="s">
        <v>583</v>
      </c>
      <c r="H7319" s="597">
        <v>1000000</v>
      </c>
    </row>
    <row r="7320" spans="1:8">
      <c r="A7320" s="594" t="s">
        <v>132</v>
      </c>
      <c r="B7320" s="594" t="s">
        <v>1325</v>
      </c>
      <c r="C7320" s="594" t="s">
        <v>322</v>
      </c>
      <c r="D7320" s="594" t="s">
        <v>2858</v>
      </c>
      <c r="E7320" s="594" t="s">
        <v>582</v>
      </c>
      <c r="F7320" s="594" t="s">
        <v>586</v>
      </c>
      <c r="G7320" s="596" t="s">
        <v>2671</v>
      </c>
      <c r="H7320" s="597">
        <v>1000000</v>
      </c>
    </row>
    <row r="7321" spans="1:8">
      <c r="A7321" s="594" t="s">
        <v>132</v>
      </c>
      <c r="B7321" s="594" t="s">
        <v>1325</v>
      </c>
      <c r="C7321" s="594" t="s">
        <v>322</v>
      </c>
      <c r="D7321" s="594" t="s">
        <v>2858</v>
      </c>
      <c r="E7321" s="594" t="s">
        <v>152</v>
      </c>
      <c r="F7321" s="595" t="s">
        <v>411</v>
      </c>
      <c r="G7321" s="596" t="s">
        <v>153</v>
      </c>
      <c r="H7321" s="597">
        <v>22860000</v>
      </c>
    </row>
    <row r="7322" spans="1:8">
      <c r="A7322" s="594" t="s">
        <v>132</v>
      </c>
      <c r="B7322" s="594" t="s">
        <v>1325</v>
      </c>
      <c r="C7322" s="594" t="s">
        <v>322</v>
      </c>
      <c r="D7322" s="594" t="s">
        <v>2858</v>
      </c>
      <c r="E7322" s="594" t="s">
        <v>152</v>
      </c>
      <c r="F7322" s="594" t="s">
        <v>606</v>
      </c>
      <c r="G7322" s="596" t="s">
        <v>195</v>
      </c>
      <c r="H7322" s="597">
        <v>22860000</v>
      </c>
    </row>
    <row r="7323" spans="1:8">
      <c r="A7323" s="594" t="s">
        <v>132</v>
      </c>
      <c r="B7323" s="594" t="s">
        <v>1325</v>
      </c>
      <c r="C7323" s="594" t="s">
        <v>322</v>
      </c>
      <c r="D7323" s="594" t="s">
        <v>2858</v>
      </c>
      <c r="E7323" s="594" t="s">
        <v>156</v>
      </c>
      <c r="F7323" s="595" t="s">
        <v>411</v>
      </c>
      <c r="G7323" s="596" t="s">
        <v>514</v>
      </c>
      <c r="H7323" s="597">
        <v>32856240</v>
      </c>
    </row>
    <row r="7324" spans="1:8">
      <c r="A7324" s="594" t="s">
        <v>132</v>
      </c>
      <c r="B7324" s="594" t="s">
        <v>1325</v>
      </c>
      <c r="C7324" s="594" t="s">
        <v>322</v>
      </c>
      <c r="D7324" s="594" t="s">
        <v>2858</v>
      </c>
      <c r="E7324" s="594" t="s">
        <v>156</v>
      </c>
      <c r="F7324" s="594" t="s">
        <v>157</v>
      </c>
      <c r="G7324" s="596" t="s">
        <v>158</v>
      </c>
      <c r="H7324" s="597">
        <v>24937908</v>
      </c>
    </row>
    <row r="7325" spans="1:8">
      <c r="A7325" s="594" t="s">
        <v>132</v>
      </c>
      <c r="B7325" s="594" t="s">
        <v>1325</v>
      </c>
      <c r="C7325" s="594" t="s">
        <v>322</v>
      </c>
      <c r="D7325" s="594" t="s">
        <v>2858</v>
      </c>
      <c r="E7325" s="594" t="s">
        <v>156</v>
      </c>
      <c r="F7325" s="594" t="s">
        <v>159</v>
      </c>
      <c r="G7325" s="596" t="s">
        <v>160</v>
      </c>
      <c r="H7325" s="597">
        <v>3959566</v>
      </c>
    </row>
    <row r="7326" spans="1:8">
      <c r="A7326" s="594" t="s">
        <v>132</v>
      </c>
      <c r="B7326" s="594" t="s">
        <v>1325</v>
      </c>
      <c r="C7326" s="594" t="s">
        <v>322</v>
      </c>
      <c r="D7326" s="594" t="s">
        <v>2858</v>
      </c>
      <c r="E7326" s="594" t="s">
        <v>156</v>
      </c>
      <c r="F7326" s="594" t="s">
        <v>161</v>
      </c>
      <c r="G7326" s="596" t="s">
        <v>162</v>
      </c>
      <c r="H7326" s="597">
        <v>2639144</v>
      </c>
    </row>
    <row r="7327" spans="1:8">
      <c r="A7327" s="594" t="s">
        <v>132</v>
      </c>
      <c r="B7327" s="594" t="s">
        <v>1325</v>
      </c>
      <c r="C7327" s="594" t="s">
        <v>322</v>
      </c>
      <c r="D7327" s="594" t="s">
        <v>2858</v>
      </c>
      <c r="E7327" s="594" t="s">
        <v>156</v>
      </c>
      <c r="F7327" s="594" t="s">
        <v>1</v>
      </c>
      <c r="G7327" s="596" t="s">
        <v>2</v>
      </c>
      <c r="H7327" s="597">
        <v>1319622</v>
      </c>
    </row>
    <row r="7328" spans="1:8">
      <c r="A7328" s="594" t="s">
        <v>132</v>
      </c>
      <c r="B7328" s="594" t="s">
        <v>1325</v>
      </c>
      <c r="C7328" s="594" t="s">
        <v>322</v>
      </c>
      <c r="D7328" s="594" t="s">
        <v>2858</v>
      </c>
      <c r="E7328" s="594" t="s">
        <v>167</v>
      </c>
      <c r="F7328" s="595" t="s">
        <v>411</v>
      </c>
      <c r="G7328" s="596" t="s">
        <v>168</v>
      </c>
      <c r="H7328" s="597">
        <v>11999704</v>
      </c>
    </row>
    <row r="7329" spans="1:8">
      <c r="A7329" s="594" t="s">
        <v>132</v>
      </c>
      <c r="B7329" s="594" t="s">
        <v>1325</v>
      </c>
      <c r="C7329" s="594" t="s">
        <v>322</v>
      </c>
      <c r="D7329" s="594" t="s">
        <v>2858</v>
      </c>
      <c r="E7329" s="594" t="s">
        <v>167</v>
      </c>
      <c r="F7329" s="594" t="s">
        <v>228</v>
      </c>
      <c r="G7329" s="596" t="s">
        <v>2673</v>
      </c>
      <c r="H7329" s="597">
        <v>2156371</v>
      </c>
    </row>
    <row r="7330" spans="1:8">
      <c r="A7330" s="594" t="s">
        <v>132</v>
      </c>
      <c r="B7330" s="594" t="s">
        <v>1325</v>
      </c>
      <c r="C7330" s="594" t="s">
        <v>322</v>
      </c>
      <c r="D7330" s="594" t="s">
        <v>2858</v>
      </c>
      <c r="E7330" s="594" t="s">
        <v>167</v>
      </c>
      <c r="F7330" s="594" t="s">
        <v>169</v>
      </c>
      <c r="G7330" s="596" t="s">
        <v>2674</v>
      </c>
      <c r="H7330" s="597">
        <v>202232</v>
      </c>
    </row>
    <row r="7331" spans="1:8">
      <c r="A7331" s="594" t="s">
        <v>132</v>
      </c>
      <c r="B7331" s="594" t="s">
        <v>1325</v>
      </c>
      <c r="C7331" s="594" t="s">
        <v>322</v>
      </c>
      <c r="D7331" s="594" t="s">
        <v>2858</v>
      </c>
      <c r="E7331" s="594" t="s">
        <v>167</v>
      </c>
      <c r="F7331" s="594" t="s">
        <v>230</v>
      </c>
      <c r="G7331" s="596" t="s">
        <v>2675</v>
      </c>
      <c r="H7331" s="597">
        <v>9281101</v>
      </c>
    </row>
    <row r="7332" spans="1:8">
      <c r="A7332" s="594" t="s">
        <v>132</v>
      </c>
      <c r="B7332" s="594" t="s">
        <v>1325</v>
      </c>
      <c r="C7332" s="594" t="s">
        <v>322</v>
      </c>
      <c r="D7332" s="594" t="s">
        <v>2858</v>
      </c>
      <c r="E7332" s="594" t="s">
        <v>167</v>
      </c>
      <c r="F7332" s="594" t="s">
        <v>214</v>
      </c>
      <c r="G7332" s="596" t="s">
        <v>2676</v>
      </c>
      <c r="H7332" s="597">
        <v>360000</v>
      </c>
    </row>
    <row r="7333" spans="1:8">
      <c r="A7333" s="594" t="s">
        <v>132</v>
      </c>
      <c r="B7333" s="594" t="s">
        <v>1325</v>
      </c>
      <c r="C7333" s="594" t="s">
        <v>322</v>
      </c>
      <c r="D7333" s="594" t="s">
        <v>2858</v>
      </c>
      <c r="E7333" s="594" t="s">
        <v>171</v>
      </c>
      <c r="F7333" s="595" t="s">
        <v>411</v>
      </c>
      <c r="G7333" s="596" t="s">
        <v>2677</v>
      </c>
      <c r="H7333" s="597">
        <v>5275011</v>
      </c>
    </row>
    <row r="7334" spans="1:8">
      <c r="A7334" s="594" t="s">
        <v>132</v>
      </c>
      <c r="B7334" s="594" t="s">
        <v>1325</v>
      </c>
      <c r="C7334" s="594" t="s">
        <v>322</v>
      </c>
      <c r="D7334" s="594" t="s">
        <v>2858</v>
      </c>
      <c r="E7334" s="594" t="s">
        <v>171</v>
      </c>
      <c r="F7334" s="594" t="s">
        <v>173</v>
      </c>
      <c r="G7334" s="596" t="s">
        <v>174</v>
      </c>
      <c r="H7334" s="597">
        <v>1475011</v>
      </c>
    </row>
    <row r="7335" spans="1:8">
      <c r="A7335" s="594" t="s">
        <v>132</v>
      </c>
      <c r="B7335" s="594" t="s">
        <v>1325</v>
      </c>
      <c r="C7335" s="594" t="s">
        <v>322</v>
      </c>
      <c r="D7335" s="594" t="s">
        <v>2858</v>
      </c>
      <c r="E7335" s="594" t="s">
        <v>171</v>
      </c>
      <c r="F7335" s="594" t="s">
        <v>5</v>
      </c>
      <c r="G7335" s="596" t="s">
        <v>2678</v>
      </c>
      <c r="H7335" s="597">
        <v>2000000</v>
      </c>
    </row>
    <row r="7336" spans="1:8">
      <c r="A7336" s="594" t="s">
        <v>132</v>
      </c>
      <c r="B7336" s="594" t="s">
        <v>1325</v>
      </c>
      <c r="C7336" s="594" t="s">
        <v>322</v>
      </c>
      <c r="D7336" s="594" t="s">
        <v>2858</v>
      </c>
      <c r="E7336" s="594" t="s">
        <v>171</v>
      </c>
      <c r="F7336" s="594" t="s">
        <v>175</v>
      </c>
      <c r="G7336" s="596" t="s">
        <v>176</v>
      </c>
      <c r="H7336" s="597">
        <v>1800000</v>
      </c>
    </row>
    <row r="7337" spans="1:8">
      <c r="A7337" s="594" t="s">
        <v>132</v>
      </c>
      <c r="B7337" s="594" t="s">
        <v>1325</v>
      </c>
      <c r="C7337" s="594" t="s">
        <v>322</v>
      </c>
      <c r="D7337" s="594" t="s">
        <v>2858</v>
      </c>
      <c r="E7337" s="594" t="s">
        <v>177</v>
      </c>
      <c r="F7337" s="595" t="s">
        <v>411</v>
      </c>
      <c r="G7337" s="596" t="s">
        <v>178</v>
      </c>
      <c r="H7337" s="597">
        <v>11130245</v>
      </c>
    </row>
    <row r="7338" spans="1:8">
      <c r="A7338" s="594" t="s">
        <v>132</v>
      </c>
      <c r="B7338" s="594" t="s">
        <v>1325</v>
      </c>
      <c r="C7338" s="594" t="s">
        <v>322</v>
      </c>
      <c r="D7338" s="594" t="s">
        <v>2858</v>
      </c>
      <c r="E7338" s="594" t="s">
        <v>177</v>
      </c>
      <c r="F7338" s="594" t="s">
        <v>179</v>
      </c>
      <c r="G7338" s="596" t="s">
        <v>2679</v>
      </c>
      <c r="H7338" s="597">
        <v>645293</v>
      </c>
    </row>
    <row r="7339" spans="1:8">
      <c r="A7339" s="594" t="s">
        <v>132</v>
      </c>
      <c r="B7339" s="594" t="s">
        <v>1325</v>
      </c>
      <c r="C7339" s="594" t="s">
        <v>322</v>
      </c>
      <c r="D7339" s="594" t="s">
        <v>2858</v>
      </c>
      <c r="E7339" s="594" t="s">
        <v>177</v>
      </c>
      <c r="F7339" s="594" t="s">
        <v>181</v>
      </c>
      <c r="G7339" s="596" t="s">
        <v>182</v>
      </c>
      <c r="H7339" s="597">
        <v>2093252</v>
      </c>
    </row>
    <row r="7340" spans="1:8">
      <c r="A7340" s="594" t="s">
        <v>132</v>
      </c>
      <c r="B7340" s="594" t="s">
        <v>1325</v>
      </c>
      <c r="C7340" s="594" t="s">
        <v>322</v>
      </c>
      <c r="D7340" s="594" t="s">
        <v>2858</v>
      </c>
      <c r="E7340" s="594" t="s">
        <v>177</v>
      </c>
      <c r="F7340" s="594" t="s">
        <v>1290</v>
      </c>
      <c r="G7340" s="596" t="s">
        <v>2721</v>
      </c>
      <c r="H7340" s="597">
        <v>1815000</v>
      </c>
    </row>
    <row r="7341" spans="1:8">
      <c r="A7341" s="594" t="s">
        <v>132</v>
      </c>
      <c r="B7341" s="594" t="s">
        <v>1325</v>
      </c>
      <c r="C7341" s="594" t="s">
        <v>322</v>
      </c>
      <c r="D7341" s="594" t="s">
        <v>2858</v>
      </c>
      <c r="E7341" s="594" t="s">
        <v>177</v>
      </c>
      <c r="F7341" s="594" t="s">
        <v>1297</v>
      </c>
      <c r="G7341" s="596" t="s">
        <v>2680</v>
      </c>
      <c r="H7341" s="597">
        <v>4176700</v>
      </c>
    </row>
    <row r="7342" spans="1:8">
      <c r="A7342" s="594" t="s">
        <v>132</v>
      </c>
      <c r="B7342" s="594" t="s">
        <v>1325</v>
      </c>
      <c r="C7342" s="594" t="s">
        <v>322</v>
      </c>
      <c r="D7342" s="594" t="s">
        <v>2858</v>
      </c>
      <c r="E7342" s="594" t="s">
        <v>177</v>
      </c>
      <c r="F7342" s="594" t="s">
        <v>237</v>
      </c>
      <c r="G7342" s="596" t="s">
        <v>2681</v>
      </c>
      <c r="H7342" s="597">
        <v>2400000</v>
      </c>
    </row>
    <row r="7343" spans="1:8">
      <c r="A7343" s="594" t="s">
        <v>132</v>
      </c>
      <c r="B7343" s="594" t="s">
        <v>1325</v>
      </c>
      <c r="C7343" s="594" t="s">
        <v>322</v>
      </c>
      <c r="D7343" s="594" t="s">
        <v>2858</v>
      </c>
      <c r="E7343" s="594" t="s">
        <v>240</v>
      </c>
      <c r="F7343" s="595" t="s">
        <v>411</v>
      </c>
      <c r="G7343" s="596" t="s">
        <v>241</v>
      </c>
      <c r="H7343" s="597">
        <v>9825000</v>
      </c>
    </row>
    <row r="7344" spans="1:8">
      <c r="A7344" s="594" t="s">
        <v>132</v>
      </c>
      <c r="B7344" s="594" t="s">
        <v>1325</v>
      </c>
      <c r="C7344" s="594" t="s">
        <v>322</v>
      </c>
      <c r="D7344" s="594" t="s">
        <v>2858</v>
      </c>
      <c r="E7344" s="594" t="s">
        <v>240</v>
      </c>
      <c r="F7344" s="594" t="s">
        <v>242</v>
      </c>
      <c r="G7344" s="596" t="s">
        <v>243</v>
      </c>
      <c r="H7344" s="597">
        <v>750000</v>
      </c>
    </row>
    <row r="7345" spans="1:8">
      <c r="A7345" s="594" t="s">
        <v>132</v>
      </c>
      <c r="B7345" s="594" t="s">
        <v>1325</v>
      </c>
      <c r="C7345" s="594" t="s">
        <v>322</v>
      </c>
      <c r="D7345" s="594" t="s">
        <v>2858</v>
      </c>
      <c r="E7345" s="594" t="s">
        <v>240</v>
      </c>
      <c r="F7345" s="594" t="s">
        <v>728</v>
      </c>
      <c r="G7345" s="596" t="s">
        <v>729</v>
      </c>
      <c r="H7345" s="597">
        <v>1000000</v>
      </c>
    </row>
    <row r="7346" spans="1:8">
      <c r="A7346" s="594" t="s">
        <v>132</v>
      </c>
      <c r="B7346" s="594" t="s">
        <v>1325</v>
      </c>
      <c r="C7346" s="594" t="s">
        <v>322</v>
      </c>
      <c r="D7346" s="594" t="s">
        <v>2858</v>
      </c>
      <c r="E7346" s="594" t="s">
        <v>240</v>
      </c>
      <c r="F7346" s="594" t="s">
        <v>733</v>
      </c>
      <c r="G7346" s="596" t="s">
        <v>734</v>
      </c>
      <c r="H7346" s="597">
        <v>5500000</v>
      </c>
    </row>
    <row r="7347" spans="1:8">
      <c r="A7347" s="594" t="s">
        <v>132</v>
      </c>
      <c r="B7347" s="594" t="s">
        <v>1325</v>
      </c>
      <c r="C7347" s="594" t="s">
        <v>322</v>
      </c>
      <c r="D7347" s="594" t="s">
        <v>2858</v>
      </c>
      <c r="E7347" s="594" t="s">
        <v>240</v>
      </c>
      <c r="F7347" s="594" t="s">
        <v>735</v>
      </c>
      <c r="G7347" s="596" t="s">
        <v>193</v>
      </c>
      <c r="H7347" s="597">
        <v>2575000</v>
      </c>
    </row>
    <row r="7348" spans="1:8">
      <c r="A7348" s="594" t="s">
        <v>132</v>
      </c>
      <c r="B7348" s="594" t="s">
        <v>1325</v>
      </c>
      <c r="C7348" s="594" t="s">
        <v>322</v>
      </c>
      <c r="D7348" s="594" t="s">
        <v>2858</v>
      </c>
      <c r="E7348" s="594" t="s">
        <v>183</v>
      </c>
      <c r="F7348" s="595" t="s">
        <v>411</v>
      </c>
      <c r="G7348" s="596" t="s">
        <v>184</v>
      </c>
      <c r="H7348" s="597">
        <v>40092700</v>
      </c>
    </row>
    <row r="7349" spans="1:8">
      <c r="A7349" s="594" t="s">
        <v>132</v>
      </c>
      <c r="B7349" s="594" t="s">
        <v>1325</v>
      </c>
      <c r="C7349" s="594" t="s">
        <v>322</v>
      </c>
      <c r="D7349" s="594" t="s">
        <v>2858</v>
      </c>
      <c r="E7349" s="594" t="s">
        <v>183</v>
      </c>
      <c r="F7349" s="594" t="s">
        <v>587</v>
      </c>
      <c r="G7349" s="596" t="s">
        <v>588</v>
      </c>
      <c r="H7349" s="597">
        <v>11702700</v>
      </c>
    </row>
    <row r="7350" spans="1:8">
      <c r="A7350" s="594" t="s">
        <v>132</v>
      </c>
      <c r="B7350" s="594" t="s">
        <v>1325</v>
      </c>
      <c r="C7350" s="594" t="s">
        <v>322</v>
      </c>
      <c r="D7350" s="594" t="s">
        <v>2858</v>
      </c>
      <c r="E7350" s="594" t="s">
        <v>183</v>
      </c>
      <c r="F7350" s="594" t="s">
        <v>736</v>
      </c>
      <c r="G7350" s="596" t="s">
        <v>737</v>
      </c>
      <c r="H7350" s="597">
        <v>9250000</v>
      </c>
    </row>
    <row r="7351" spans="1:8">
      <c r="A7351" s="594" t="s">
        <v>132</v>
      </c>
      <c r="B7351" s="594" t="s">
        <v>1325</v>
      </c>
      <c r="C7351" s="594" t="s">
        <v>322</v>
      </c>
      <c r="D7351" s="594" t="s">
        <v>2858</v>
      </c>
      <c r="E7351" s="594" t="s">
        <v>183</v>
      </c>
      <c r="F7351" s="594" t="s">
        <v>185</v>
      </c>
      <c r="G7351" s="596" t="s">
        <v>186</v>
      </c>
      <c r="H7351" s="597">
        <v>1140000</v>
      </c>
    </row>
    <row r="7352" spans="1:8">
      <c r="A7352" s="594" t="s">
        <v>132</v>
      </c>
      <c r="B7352" s="594" t="s">
        <v>1325</v>
      </c>
      <c r="C7352" s="594" t="s">
        <v>322</v>
      </c>
      <c r="D7352" s="594" t="s">
        <v>2858</v>
      </c>
      <c r="E7352" s="594" t="s">
        <v>183</v>
      </c>
      <c r="F7352" s="594" t="s">
        <v>187</v>
      </c>
      <c r="G7352" s="596" t="s">
        <v>2683</v>
      </c>
      <c r="H7352" s="597">
        <v>18000000</v>
      </c>
    </row>
    <row r="7353" spans="1:8">
      <c r="A7353" s="594" t="s">
        <v>132</v>
      </c>
      <c r="B7353" s="594" t="s">
        <v>1325</v>
      </c>
      <c r="C7353" s="594" t="s">
        <v>322</v>
      </c>
      <c r="D7353" s="594" t="s">
        <v>2858</v>
      </c>
      <c r="E7353" s="594" t="s">
        <v>738</v>
      </c>
      <c r="F7353" s="595" t="s">
        <v>411</v>
      </c>
      <c r="G7353" s="596" t="s">
        <v>739</v>
      </c>
      <c r="H7353" s="597">
        <v>46645000</v>
      </c>
    </row>
    <row r="7354" spans="1:8">
      <c r="A7354" s="594" t="s">
        <v>132</v>
      </c>
      <c r="B7354" s="594" t="s">
        <v>1325</v>
      </c>
      <c r="C7354" s="594" t="s">
        <v>322</v>
      </c>
      <c r="D7354" s="594" t="s">
        <v>2858</v>
      </c>
      <c r="E7354" s="594" t="s">
        <v>738</v>
      </c>
      <c r="F7354" s="594" t="s">
        <v>740</v>
      </c>
      <c r="G7354" s="596" t="s">
        <v>741</v>
      </c>
      <c r="H7354" s="597">
        <v>36345000</v>
      </c>
    </row>
    <row r="7355" spans="1:8">
      <c r="A7355" s="594" t="s">
        <v>132</v>
      </c>
      <c r="B7355" s="594" t="s">
        <v>1325</v>
      </c>
      <c r="C7355" s="594" t="s">
        <v>322</v>
      </c>
      <c r="D7355" s="594" t="s">
        <v>2858</v>
      </c>
      <c r="E7355" s="594" t="s">
        <v>738</v>
      </c>
      <c r="F7355" s="594" t="s">
        <v>356</v>
      </c>
      <c r="G7355" s="596" t="s">
        <v>357</v>
      </c>
      <c r="H7355" s="597">
        <v>10300000</v>
      </c>
    </row>
    <row r="7356" spans="1:8">
      <c r="A7356" s="594" t="s">
        <v>132</v>
      </c>
      <c r="B7356" s="594" t="s">
        <v>1325</v>
      </c>
      <c r="C7356" s="594" t="s">
        <v>322</v>
      </c>
      <c r="D7356" s="594" t="s">
        <v>2858</v>
      </c>
      <c r="E7356" s="594" t="s">
        <v>1307</v>
      </c>
      <c r="F7356" s="595" t="s">
        <v>411</v>
      </c>
      <c r="G7356" s="596" t="s">
        <v>1310</v>
      </c>
      <c r="H7356" s="597">
        <v>6171000</v>
      </c>
    </row>
    <row r="7357" spans="1:8">
      <c r="A7357" s="594" t="s">
        <v>132</v>
      </c>
      <c r="B7357" s="594" t="s">
        <v>1325</v>
      </c>
      <c r="C7357" s="594" t="s">
        <v>322</v>
      </c>
      <c r="D7357" s="594" t="s">
        <v>2858</v>
      </c>
      <c r="E7357" s="594" t="s">
        <v>1307</v>
      </c>
      <c r="F7357" s="594" t="s">
        <v>1309</v>
      </c>
      <c r="G7357" s="596" t="s">
        <v>2685</v>
      </c>
      <c r="H7357" s="597">
        <v>6171000</v>
      </c>
    </row>
    <row r="7358" spans="1:8">
      <c r="A7358" s="594" t="s">
        <v>132</v>
      </c>
      <c r="B7358" s="594" t="s">
        <v>1325</v>
      </c>
      <c r="C7358" s="594" t="s">
        <v>322</v>
      </c>
      <c r="D7358" s="594" t="s">
        <v>2858</v>
      </c>
      <c r="E7358" s="594" t="s">
        <v>744</v>
      </c>
      <c r="F7358" s="595" t="s">
        <v>411</v>
      </c>
      <c r="G7358" s="596" t="s">
        <v>2686</v>
      </c>
      <c r="H7358" s="597">
        <v>16435000</v>
      </c>
    </row>
    <row r="7359" spans="1:8">
      <c r="A7359" s="594" t="s">
        <v>132</v>
      </c>
      <c r="B7359" s="594" t="s">
        <v>1325</v>
      </c>
      <c r="C7359" s="594" t="s">
        <v>322</v>
      </c>
      <c r="D7359" s="594" t="s">
        <v>2858</v>
      </c>
      <c r="E7359" s="594" t="s">
        <v>744</v>
      </c>
      <c r="F7359" s="594" t="s">
        <v>7</v>
      </c>
      <c r="G7359" s="596" t="s">
        <v>8</v>
      </c>
      <c r="H7359" s="597">
        <v>9600000</v>
      </c>
    </row>
    <row r="7360" spans="1:8">
      <c r="A7360" s="594" t="s">
        <v>132</v>
      </c>
      <c r="B7360" s="594" t="s">
        <v>1325</v>
      </c>
      <c r="C7360" s="594" t="s">
        <v>322</v>
      </c>
      <c r="D7360" s="594" t="s">
        <v>2858</v>
      </c>
      <c r="E7360" s="594" t="s">
        <v>744</v>
      </c>
      <c r="F7360" s="594" t="s">
        <v>572</v>
      </c>
      <c r="G7360" s="596" t="s">
        <v>2689</v>
      </c>
      <c r="H7360" s="597">
        <v>1340000</v>
      </c>
    </row>
    <row r="7361" spans="1:8">
      <c r="A7361" s="594" t="s">
        <v>132</v>
      </c>
      <c r="B7361" s="594" t="s">
        <v>1325</v>
      </c>
      <c r="C7361" s="594" t="s">
        <v>322</v>
      </c>
      <c r="D7361" s="594" t="s">
        <v>2858</v>
      </c>
      <c r="E7361" s="594" t="s">
        <v>744</v>
      </c>
      <c r="F7361" s="594" t="s">
        <v>11</v>
      </c>
      <c r="G7361" s="596" t="s">
        <v>2691</v>
      </c>
      <c r="H7361" s="597">
        <v>5495000</v>
      </c>
    </row>
    <row r="7362" spans="1:8">
      <c r="A7362" s="594" t="s">
        <v>132</v>
      </c>
      <c r="B7362" s="594" t="s">
        <v>1325</v>
      </c>
      <c r="C7362" s="594" t="s">
        <v>322</v>
      </c>
      <c r="D7362" s="594" t="s">
        <v>2858</v>
      </c>
      <c r="E7362" s="594" t="s">
        <v>189</v>
      </c>
      <c r="F7362" s="595" t="s">
        <v>411</v>
      </c>
      <c r="G7362" s="596" t="s">
        <v>190</v>
      </c>
      <c r="H7362" s="597">
        <v>587908213</v>
      </c>
    </row>
    <row r="7363" spans="1:8">
      <c r="A7363" s="594" t="s">
        <v>132</v>
      </c>
      <c r="B7363" s="594" t="s">
        <v>1325</v>
      </c>
      <c r="C7363" s="594" t="s">
        <v>322</v>
      </c>
      <c r="D7363" s="594" t="s">
        <v>2858</v>
      </c>
      <c r="E7363" s="594" t="s">
        <v>189</v>
      </c>
      <c r="F7363" s="594" t="s">
        <v>773</v>
      </c>
      <c r="G7363" s="596" t="s">
        <v>2695</v>
      </c>
      <c r="H7363" s="597">
        <v>569093213</v>
      </c>
    </row>
    <row r="7364" spans="1:8">
      <c r="A7364" s="594" t="s">
        <v>132</v>
      </c>
      <c r="B7364" s="594" t="s">
        <v>1325</v>
      </c>
      <c r="C7364" s="594" t="s">
        <v>322</v>
      </c>
      <c r="D7364" s="594" t="s">
        <v>2858</v>
      </c>
      <c r="E7364" s="594" t="s">
        <v>189</v>
      </c>
      <c r="F7364" s="594" t="s">
        <v>37</v>
      </c>
      <c r="G7364" s="596" t="s">
        <v>2696</v>
      </c>
      <c r="H7364" s="597">
        <v>60000</v>
      </c>
    </row>
    <row r="7365" spans="1:8">
      <c r="A7365" s="594" t="s">
        <v>132</v>
      </c>
      <c r="B7365" s="594" t="s">
        <v>1325</v>
      </c>
      <c r="C7365" s="594" t="s">
        <v>322</v>
      </c>
      <c r="D7365" s="594" t="s">
        <v>2858</v>
      </c>
      <c r="E7365" s="594" t="s">
        <v>189</v>
      </c>
      <c r="F7365" s="594" t="s">
        <v>192</v>
      </c>
      <c r="G7365" s="596" t="s">
        <v>195</v>
      </c>
      <c r="H7365" s="597">
        <v>18755000</v>
      </c>
    </row>
    <row r="7366" spans="1:8">
      <c r="A7366" s="594" t="s">
        <v>132</v>
      </c>
      <c r="B7366" s="594" t="s">
        <v>1325</v>
      </c>
      <c r="C7366" s="594" t="s">
        <v>322</v>
      </c>
      <c r="D7366" s="594" t="s">
        <v>2858</v>
      </c>
      <c r="E7366" s="594" t="s">
        <v>194</v>
      </c>
      <c r="F7366" s="595" t="s">
        <v>411</v>
      </c>
      <c r="G7366" s="596" t="s">
        <v>195</v>
      </c>
      <c r="H7366" s="597">
        <v>51494000</v>
      </c>
    </row>
    <row r="7367" spans="1:8">
      <c r="A7367" s="594" t="s">
        <v>132</v>
      </c>
      <c r="B7367" s="594" t="s">
        <v>1325</v>
      </c>
      <c r="C7367" s="594" t="s">
        <v>322</v>
      </c>
      <c r="D7367" s="594" t="s">
        <v>2858</v>
      </c>
      <c r="E7367" s="594" t="s">
        <v>194</v>
      </c>
      <c r="F7367" s="594" t="s">
        <v>15</v>
      </c>
      <c r="G7367" s="596" t="s">
        <v>2701</v>
      </c>
      <c r="H7367" s="597">
        <v>14800000</v>
      </c>
    </row>
    <row r="7368" spans="1:8">
      <c r="A7368" s="594" t="s">
        <v>132</v>
      </c>
      <c r="B7368" s="594" t="s">
        <v>1325</v>
      </c>
      <c r="C7368" s="594" t="s">
        <v>322</v>
      </c>
      <c r="D7368" s="594" t="s">
        <v>2858</v>
      </c>
      <c r="E7368" s="594" t="s">
        <v>194</v>
      </c>
      <c r="F7368" s="594" t="s">
        <v>198</v>
      </c>
      <c r="G7368" s="596" t="s">
        <v>199</v>
      </c>
      <c r="H7368" s="597">
        <v>36574000</v>
      </c>
    </row>
    <row r="7369" spans="1:8">
      <c r="A7369" s="594" t="s">
        <v>132</v>
      </c>
      <c r="B7369" s="594" t="s">
        <v>1325</v>
      </c>
      <c r="C7369" s="594" t="s">
        <v>322</v>
      </c>
      <c r="D7369" s="594" t="s">
        <v>2858</v>
      </c>
      <c r="E7369" s="594" t="s">
        <v>194</v>
      </c>
      <c r="F7369" s="594" t="s">
        <v>200</v>
      </c>
      <c r="G7369" s="596" t="s">
        <v>201</v>
      </c>
      <c r="H7369" s="597">
        <v>120000</v>
      </c>
    </row>
    <row r="7370" spans="1:8">
      <c r="A7370" s="594" t="s">
        <v>132</v>
      </c>
      <c r="B7370" s="594" t="s">
        <v>1325</v>
      </c>
      <c r="C7370" s="594" t="s">
        <v>322</v>
      </c>
      <c r="D7370" s="594" t="s">
        <v>2858</v>
      </c>
      <c r="E7370" s="594" t="s">
        <v>550</v>
      </c>
      <c r="F7370" s="595" t="s">
        <v>411</v>
      </c>
      <c r="G7370" s="596" t="s">
        <v>2705</v>
      </c>
      <c r="H7370" s="597">
        <v>1467000</v>
      </c>
    </row>
    <row r="7371" spans="1:8">
      <c r="A7371" s="594" t="s">
        <v>132</v>
      </c>
      <c r="B7371" s="594" t="s">
        <v>1325</v>
      </c>
      <c r="C7371" s="594" t="s">
        <v>322</v>
      </c>
      <c r="D7371" s="594" t="s">
        <v>2858</v>
      </c>
      <c r="E7371" s="594" t="s">
        <v>550</v>
      </c>
      <c r="F7371" s="594" t="s">
        <v>2706</v>
      </c>
      <c r="G7371" s="596" t="s">
        <v>72</v>
      </c>
      <c r="H7371" s="597">
        <v>1467000</v>
      </c>
    </row>
    <row r="7372" spans="1:8">
      <c r="A7372" s="594" t="s">
        <v>132</v>
      </c>
      <c r="B7372" s="594" t="s">
        <v>1324</v>
      </c>
      <c r="C7372" s="595" t="s">
        <v>411</v>
      </c>
      <c r="D7372" s="595" t="s">
        <v>411</v>
      </c>
      <c r="E7372" s="595" t="s">
        <v>411</v>
      </c>
      <c r="F7372" s="595" t="s">
        <v>411</v>
      </c>
      <c r="G7372" s="596" t="s">
        <v>333</v>
      </c>
      <c r="H7372" s="597">
        <v>810430000</v>
      </c>
    </row>
    <row r="7373" spans="1:8">
      <c r="A7373" s="594" t="s">
        <v>132</v>
      </c>
      <c r="B7373" s="594" t="s">
        <v>1324</v>
      </c>
      <c r="C7373" s="594" t="s">
        <v>570</v>
      </c>
      <c r="D7373" s="595" t="s">
        <v>411</v>
      </c>
      <c r="E7373" s="595" t="s">
        <v>411</v>
      </c>
      <c r="F7373" s="595" t="s">
        <v>411</v>
      </c>
      <c r="G7373" s="596" t="s">
        <v>2711</v>
      </c>
      <c r="H7373" s="597">
        <v>78430000</v>
      </c>
    </row>
    <row r="7374" spans="1:8">
      <c r="A7374" s="594" t="s">
        <v>132</v>
      </c>
      <c r="B7374" s="594" t="s">
        <v>1324</v>
      </c>
      <c r="C7374" s="594" t="s">
        <v>570</v>
      </c>
      <c r="D7374" s="594" t="s">
        <v>2713</v>
      </c>
      <c r="E7374" s="595" t="s">
        <v>411</v>
      </c>
      <c r="F7374" s="595" t="s">
        <v>411</v>
      </c>
      <c r="G7374" s="596" t="s">
        <v>2714</v>
      </c>
      <c r="H7374" s="597">
        <v>78430000</v>
      </c>
    </row>
    <row r="7375" spans="1:8">
      <c r="A7375" s="594" t="s">
        <v>132</v>
      </c>
      <c r="B7375" s="594" t="s">
        <v>1324</v>
      </c>
      <c r="C7375" s="594" t="s">
        <v>570</v>
      </c>
      <c r="D7375" s="594" t="s">
        <v>2713</v>
      </c>
      <c r="E7375" s="594" t="s">
        <v>738</v>
      </c>
      <c r="F7375" s="595" t="s">
        <v>411</v>
      </c>
      <c r="G7375" s="596" t="s">
        <v>739</v>
      </c>
      <c r="H7375" s="597">
        <v>78430000</v>
      </c>
    </row>
    <row r="7376" spans="1:8">
      <c r="A7376" s="594" t="s">
        <v>132</v>
      </c>
      <c r="B7376" s="594" t="s">
        <v>1324</v>
      </c>
      <c r="C7376" s="594" t="s">
        <v>570</v>
      </c>
      <c r="D7376" s="594" t="s">
        <v>2713</v>
      </c>
      <c r="E7376" s="594" t="s">
        <v>738</v>
      </c>
      <c r="F7376" s="594" t="s">
        <v>296</v>
      </c>
      <c r="G7376" s="596" t="s">
        <v>297</v>
      </c>
      <c r="H7376" s="597">
        <v>78430000</v>
      </c>
    </row>
    <row r="7377" spans="1:8">
      <c r="A7377" s="594" t="s">
        <v>132</v>
      </c>
      <c r="B7377" s="594" t="s">
        <v>1324</v>
      </c>
      <c r="C7377" s="594" t="s">
        <v>322</v>
      </c>
      <c r="D7377" s="595" t="s">
        <v>411</v>
      </c>
      <c r="E7377" s="595" t="s">
        <v>411</v>
      </c>
      <c r="F7377" s="595" t="s">
        <v>411</v>
      </c>
      <c r="G7377" s="596" t="s">
        <v>2661</v>
      </c>
      <c r="H7377" s="597">
        <v>732000000</v>
      </c>
    </row>
    <row r="7378" spans="1:8">
      <c r="A7378" s="594" t="s">
        <v>132</v>
      </c>
      <c r="B7378" s="594" t="s">
        <v>1324</v>
      </c>
      <c r="C7378" s="594" t="s">
        <v>322</v>
      </c>
      <c r="D7378" s="594" t="s">
        <v>2787</v>
      </c>
      <c r="E7378" s="595" t="s">
        <v>411</v>
      </c>
      <c r="F7378" s="595" t="s">
        <v>411</v>
      </c>
      <c r="G7378" s="596" t="s">
        <v>2788</v>
      </c>
      <c r="H7378" s="597">
        <v>732000000</v>
      </c>
    </row>
    <row r="7379" spans="1:8">
      <c r="A7379" s="594" t="s">
        <v>132</v>
      </c>
      <c r="B7379" s="594" t="s">
        <v>1324</v>
      </c>
      <c r="C7379" s="594" t="s">
        <v>322</v>
      </c>
      <c r="D7379" s="594" t="s">
        <v>2787</v>
      </c>
      <c r="E7379" s="594" t="s">
        <v>142</v>
      </c>
      <c r="F7379" s="595" t="s">
        <v>411</v>
      </c>
      <c r="G7379" s="596" t="s">
        <v>143</v>
      </c>
      <c r="H7379" s="597">
        <v>149617804</v>
      </c>
    </row>
    <row r="7380" spans="1:8">
      <c r="A7380" s="594" t="s">
        <v>132</v>
      </c>
      <c r="B7380" s="594" t="s">
        <v>1324</v>
      </c>
      <c r="C7380" s="594" t="s">
        <v>322</v>
      </c>
      <c r="D7380" s="594" t="s">
        <v>2787</v>
      </c>
      <c r="E7380" s="594" t="s">
        <v>142</v>
      </c>
      <c r="F7380" s="594" t="s">
        <v>144</v>
      </c>
      <c r="G7380" s="596" t="s">
        <v>2664</v>
      </c>
      <c r="H7380" s="597">
        <v>149617804</v>
      </c>
    </row>
    <row r="7381" spans="1:8">
      <c r="A7381" s="594" t="s">
        <v>132</v>
      </c>
      <c r="B7381" s="594" t="s">
        <v>1324</v>
      </c>
      <c r="C7381" s="594" t="s">
        <v>322</v>
      </c>
      <c r="D7381" s="594" t="s">
        <v>2787</v>
      </c>
      <c r="E7381" s="594" t="s">
        <v>148</v>
      </c>
      <c r="F7381" s="595" t="s">
        <v>411</v>
      </c>
      <c r="G7381" s="596" t="s">
        <v>149</v>
      </c>
      <c r="H7381" s="597">
        <v>121008000</v>
      </c>
    </row>
    <row r="7382" spans="1:8">
      <c r="A7382" s="594" t="s">
        <v>132</v>
      </c>
      <c r="B7382" s="594" t="s">
        <v>1324</v>
      </c>
      <c r="C7382" s="594" t="s">
        <v>322</v>
      </c>
      <c r="D7382" s="594" t="s">
        <v>2787</v>
      </c>
      <c r="E7382" s="594" t="s">
        <v>148</v>
      </c>
      <c r="F7382" s="594" t="s">
        <v>227</v>
      </c>
      <c r="G7382" s="596" t="s">
        <v>2669</v>
      </c>
      <c r="H7382" s="597">
        <v>121008000</v>
      </c>
    </row>
    <row r="7383" spans="1:8">
      <c r="A7383" s="594" t="s">
        <v>132</v>
      </c>
      <c r="B7383" s="594" t="s">
        <v>1324</v>
      </c>
      <c r="C7383" s="594" t="s">
        <v>322</v>
      </c>
      <c r="D7383" s="594" t="s">
        <v>2787</v>
      </c>
      <c r="E7383" s="594" t="s">
        <v>152</v>
      </c>
      <c r="F7383" s="595" t="s">
        <v>411</v>
      </c>
      <c r="G7383" s="596" t="s">
        <v>153</v>
      </c>
      <c r="H7383" s="597">
        <v>38490000</v>
      </c>
    </row>
    <row r="7384" spans="1:8">
      <c r="A7384" s="594" t="s">
        <v>132</v>
      </c>
      <c r="B7384" s="594" t="s">
        <v>1324</v>
      </c>
      <c r="C7384" s="594" t="s">
        <v>322</v>
      </c>
      <c r="D7384" s="594" t="s">
        <v>2787</v>
      </c>
      <c r="E7384" s="594" t="s">
        <v>152</v>
      </c>
      <c r="F7384" s="594" t="s">
        <v>606</v>
      </c>
      <c r="G7384" s="596" t="s">
        <v>195</v>
      </c>
      <c r="H7384" s="597">
        <v>38490000</v>
      </c>
    </row>
    <row r="7385" spans="1:8">
      <c r="A7385" s="594" t="s">
        <v>132</v>
      </c>
      <c r="B7385" s="594" t="s">
        <v>1324</v>
      </c>
      <c r="C7385" s="594" t="s">
        <v>322</v>
      </c>
      <c r="D7385" s="594" t="s">
        <v>2787</v>
      </c>
      <c r="E7385" s="594" t="s">
        <v>156</v>
      </c>
      <c r="F7385" s="595" t="s">
        <v>411</v>
      </c>
      <c r="G7385" s="596" t="s">
        <v>514</v>
      </c>
      <c r="H7385" s="597">
        <v>33587096</v>
      </c>
    </row>
    <row r="7386" spans="1:8">
      <c r="A7386" s="594" t="s">
        <v>132</v>
      </c>
      <c r="B7386" s="594" t="s">
        <v>1324</v>
      </c>
      <c r="C7386" s="594" t="s">
        <v>322</v>
      </c>
      <c r="D7386" s="594" t="s">
        <v>2787</v>
      </c>
      <c r="E7386" s="594" t="s">
        <v>156</v>
      </c>
      <c r="F7386" s="594" t="s">
        <v>157</v>
      </c>
      <c r="G7386" s="596" t="s">
        <v>158</v>
      </c>
      <c r="H7386" s="597">
        <v>25335768</v>
      </c>
    </row>
    <row r="7387" spans="1:8">
      <c r="A7387" s="594" t="s">
        <v>132</v>
      </c>
      <c r="B7387" s="594" t="s">
        <v>1324</v>
      </c>
      <c r="C7387" s="594" t="s">
        <v>322</v>
      </c>
      <c r="D7387" s="594" t="s">
        <v>2787</v>
      </c>
      <c r="E7387" s="594" t="s">
        <v>156</v>
      </c>
      <c r="F7387" s="594" t="s">
        <v>159</v>
      </c>
      <c r="G7387" s="596" t="s">
        <v>160</v>
      </c>
      <c r="H7387" s="597">
        <v>4343274</v>
      </c>
    </row>
    <row r="7388" spans="1:8">
      <c r="A7388" s="594" t="s">
        <v>132</v>
      </c>
      <c r="B7388" s="594" t="s">
        <v>1324</v>
      </c>
      <c r="C7388" s="594" t="s">
        <v>322</v>
      </c>
      <c r="D7388" s="594" t="s">
        <v>2787</v>
      </c>
      <c r="E7388" s="594" t="s">
        <v>156</v>
      </c>
      <c r="F7388" s="594" t="s">
        <v>161</v>
      </c>
      <c r="G7388" s="596" t="s">
        <v>162</v>
      </c>
      <c r="H7388" s="597">
        <v>2243460</v>
      </c>
    </row>
    <row r="7389" spans="1:8">
      <c r="A7389" s="594" t="s">
        <v>132</v>
      </c>
      <c r="B7389" s="594" t="s">
        <v>1324</v>
      </c>
      <c r="C7389" s="594" t="s">
        <v>322</v>
      </c>
      <c r="D7389" s="594" t="s">
        <v>2787</v>
      </c>
      <c r="E7389" s="594" t="s">
        <v>156</v>
      </c>
      <c r="F7389" s="594" t="s">
        <v>1</v>
      </c>
      <c r="G7389" s="596" t="s">
        <v>2</v>
      </c>
      <c r="H7389" s="597">
        <v>1664594</v>
      </c>
    </row>
    <row r="7390" spans="1:8">
      <c r="A7390" s="594" t="s">
        <v>132</v>
      </c>
      <c r="B7390" s="594" t="s">
        <v>1324</v>
      </c>
      <c r="C7390" s="594" t="s">
        <v>322</v>
      </c>
      <c r="D7390" s="594" t="s">
        <v>2787</v>
      </c>
      <c r="E7390" s="594" t="s">
        <v>163</v>
      </c>
      <c r="F7390" s="595" t="s">
        <v>411</v>
      </c>
      <c r="G7390" s="596" t="s">
        <v>164</v>
      </c>
      <c r="H7390" s="597">
        <v>33026400</v>
      </c>
    </row>
    <row r="7391" spans="1:8">
      <c r="A7391" s="594" t="s">
        <v>132</v>
      </c>
      <c r="B7391" s="594" t="s">
        <v>1324</v>
      </c>
      <c r="C7391" s="594" t="s">
        <v>322</v>
      </c>
      <c r="D7391" s="594" t="s">
        <v>2787</v>
      </c>
      <c r="E7391" s="594" t="s">
        <v>163</v>
      </c>
      <c r="F7391" s="594" t="s">
        <v>1060</v>
      </c>
      <c r="G7391" s="596" t="s">
        <v>2672</v>
      </c>
      <c r="H7391" s="597">
        <v>33026400</v>
      </c>
    </row>
    <row r="7392" spans="1:8">
      <c r="A7392" s="594" t="s">
        <v>132</v>
      </c>
      <c r="B7392" s="594" t="s">
        <v>1324</v>
      </c>
      <c r="C7392" s="594" t="s">
        <v>322</v>
      </c>
      <c r="D7392" s="594" t="s">
        <v>2787</v>
      </c>
      <c r="E7392" s="594" t="s">
        <v>167</v>
      </c>
      <c r="F7392" s="595" t="s">
        <v>411</v>
      </c>
      <c r="G7392" s="596" t="s">
        <v>168</v>
      </c>
      <c r="H7392" s="597">
        <v>36556979</v>
      </c>
    </row>
    <row r="7393" spans="1:8">
      <c r="A7393" s="594" t="s">
        <v>132</v>
      </c>
      <c r="B7393" s="594" t="s">
        <v>1324</v>
      </c>
      <c r="C7393" s="594" t="s">
        <v>322</v>
      </c>
      <c r="D7393" s="594" t="s">
        <v>2787</v>
      </c>
      <c r="E7393" s="594" t="s">
        <v>167</v>
      </c>
      <c r="F7393" s="594" t="s">
        <v>228</v>
      </c>
      <c r="G7393" s="596" t="s">
        <v>2673</v>
      </c>
      <c r="H7393" s="597">
        <v>2598447</v>
      </c>
    </row>
    <row r="7394" spans="1:8">
      <c r="A7394" s="594" t="s">
        <v>132</v>
      </c>
      <c r="B7394" s="594" t="s">
        <v>1324</v>
      </c>
      <c r="C7394" s="594" t="s">
        <v>322</v>
      </c>
      <c r="D7394" s="594" t="s">
        <v>2787</v>
      </c>
      <c r="E7394" s="594" t="s">
        <v>167</v>
      </c>
      <c r="F7394" s="594" t="s">
        <v>169</v>
      </c>
      <c r="G7394" s="596" t="s">
        <v>2674</v>
      </c>
      <c r="H7394" s="597">
        <v>151532</v>
      </c>
    </row>
    <row r="7395" spans="1:8">
      <c r="A7395" s="594" t="s">
        <v>132</v>
      </c>
      <c r="B7395" s="594" t="s">
        <v>1324</v>
      </c>
      <c r="C7395" s="594" t="s">
        <v>322</v>
      </c>
      <c r="D7395" s="594" t="s">
        <v>2787</v>
      </c>
      <c r="E7395" s="594" t="s">
        <v>167</v>
      </c>
      <c r="F7395" s="594" t="s">
        <v>230</v>
      </c>
      <c r="G7395" s="596" t="s">
        <v>2675</v>
      </c>
      <c r="H7395" s="597">
        <v>33247000</v>
      </c>
    </row>
    <row r="7396" spans="1:8">
      <c r="A7396" s="594" t="s">
        <v>132</v>
      </c>
      <c r="B7396" s="594" t="s">
        <v>1324</v>
      </c>
      <c r="C7396" s="594" t="s">
        <v>322</v>
      </c>
      <c r="D7396" s="594" t="s">
        <v>2787</v>
      </c>
      <c r="E7396" s="594" t="s">
        <v>167</v>
      </c>
      <c r="F7396" s="594" t="s">
        <v>232</v>
      </c>
      <c r="G7396" s="596" t="s">
        <v>195</v>
      </c>
      <c r="H7396" s="597">
        <v>560000</v>
      </c>
    </row>
    <row r="7397" spans="1:8">
      <c r="A7397" s="594" t="s">
        <v>132</v>
      </c>
      <c r="B7397" s="594" t="s">
        <v>1324</v>
      </c>
      <c r="C7397" s="594" t="s">
        <v>322</v>
      </c>
      <c r="D7397" s="594" t="s">
        <v>2787</v>
      </c>
      <c r="E7397" s="594" t="s">
        <v>171</v>
      </c>
      <c r="F7397" s="595" t="s">
        <v>411</v>
      </c>
      <c r="G7397" s="596" t="s">
        <v>2677</v>
      </c>
      <c r="H7397" s="597">
        <v>32485000</v>
      </c>
    </row>
    <row r="7398" spans="1:8">
      <c r="A7398" s="594" t="s">
        <v>132</v>
      </c>
      <c r="B7398" s="594" t="s">
        <v>1324</v>
      </c>
      <c r="C7398" s="594" t="s">
        <v>322</v>
      </c>
      <c r="D7398" s="594" t="s">
        <v>2787</v>
      </c>
      <c r="E7398" s="594" t="s">
        <v>171</v>
      </c>
      <c r="F7398" s="594" t="s">
        <v>173</v>
      </c>
      <c r="G7398" s="596" t="s">
        <v>174</v>
      </c>
      <c r="H7398" s="597">
        <v>15205000</v>
      </c>
    </row>
    <row r="7399" spans="1:8">
      <c r="A7399" s="594" t="s">
        <v>132</v>
      </c>
      <c r="B7399" s="594" t="s">
        <v>1324</v>
      </c>
      <c r="C7399" s="594" t="s">
        <v>322</v>
      </c>
      <c r="D7399" s="594" t="s">
        <v>2787</v>
      </c>
      <c r="E7399" s="594" t="s">
        <v>171</v>
      </c>
      <c r="F7399" s="594" t="s">
        <v>216</v>
      </c>
      <c r="G7399" s="596" t="s">
        <v>217</v>
      </c>
      <c r="H7399" s="597">
        <v>14880000</v>
      </c>
    </row>
    <row r="7400" spans="1:8">
      <c r="A7400" s="594" t="s">
        <v>132</v>
      </c>
      <c r="B7400" s="594" t="s">
        <v>1324</v>
      </c>
      <c r="C7400" s="594" t="s">
        <v>322</v>
      </c>
      <c r="D7400" s="594" t="s">
        <v>2787</v>
      </c>
      <c r="E7400" s="594" t="s">
        <v>171</v>
      </c>
      <c r="F7400" s="594" t="s">
        <v>5</v>
      </c>
      <c r="G7400" s="596" t="s">
        <v>2678</v>
      </c>
      <c r="H7400" s="597">
        <v>2400000</v>
      </c>
    </row>
    <row r="7401" spans="1:8">
      <c r="A7401" s="594" t="s">
        <v>132</v>
      </c>
      <c r="B7401" s="594" t="s">
        <v>1324</v>
      </c>
      <c r="C7401" s="594" t="s">
        <v>322</v>
      </c>
      <c r="D7401" s="594" t="s">
        <v>2787</v>
      </c>
      <c r="E7401" s="594" t="s">
        <v>177</v>
      </c>
      <c r="F7401" s="595" t="s">
        <v>411</v>
      </c>
      <c r="G7401" s="596" t="s">
        <v>178</v>
      </c>
      <c r="H7401" s="597">
        <v>7036478</v>
      </c>
    </row>
    <row r="7402" spans="1:8">
      <c r="A7402" s="594" t="s">
        <v>132</v>
      </c>
      <c r="B7402" s="594" t="s">
        <v>1324</v>
      </c>
      <c r="C7402" s="594" t="s">
        <v>322</v>
      </c>
      <c r="D7402" s="594" t="s">
        <v>2787</v>
      </c>
      <c r="E7402" s="594" t="s">
        <v>177</v>
      </c>
      <c r="F7402" s="594" t="s">
        <v>179</v>
      </c>
      <c r="G7402" s="596" t="s">
        <v>2679</v>
      </c>
      <c r="H7402" s="597">
        <v>882928</v>
      </c>
    </row>
    <row r="7403" spans="1:8">
      <c r="A7403" s="594" t="s">
        <v>132</v>
      </c>
      <c r="B7403" s="594" t="s">
        <v>1324</v>
      </c>
      <c r="C7403" s="594" t="s">
        <v>322</v>
      </c>
      <c r="D7403" s="594" t="s">
        <v>2787</v>
      </c>
      <c r="E7403" s="594" t="s">
        <v>177</v>
      </c>
      <c r="F7403" s="594" t="s">
        <v>181</v>
      </c>
      <c r="G7403" s="596" t="s">
        <v>182</v>
      </c>
      <c r="H7403" s="597">
        <v>4393550</v>
      </c>
    </row>
    <row r="7404" spans="1:8">
      <c r="A7404" s="594" t="s">
        <v>132</v>
      </c>
      <c r="B7404" s="594" t="s">
        <v>1324</v>
      </c>
      <c r="C7404" s="594" t="s">
        <v>322</v>
      </c>
      <c r="D7404" s="594" t="s">
        <v>2787</v>
      </c>
      <c r="E7404" s="594" t="s">
        <v>177</v>
      </c>
      <c r="F7404" s="594" t="s">
        <v>1290</v>
      </c>
      <c r="G7404" s="596" t="s">
        <v>2721</v>
      </c>
      <c r="H7404" s="597">
        <v>1760000</v>
      </c>
    </row>
    <row r="7405" spans="1:8">
      <c r="A7405" s="594" t="s">
        <v>132</v>
      </c>
      <c r="B7405" s="594" t="s">
        <v>1324</v>
      </c>
      <c r="C7405" s="594" t="s">
        <v>322</v>
      </c>
      <c r="D7405" s="594" t="s">
        <v>2787</v>
      </c>
      <c r="E7405" s="594" t="s">
        <v>240</v>
      </c>
      <c r="F7405" s="595" t="s">
        <v>411</v>
      </c>
      <c r="G7405" s="596" t="s">
        <v>241</v>
      </c>
      <c r="H7405" s="597">
        <v>31489000</v>
      </c>
    </row>
    <row r="7406" spans="1:8">
      <c r="A7406" s="594" t="s">
        <v>132</v>
      </c>
      <c r="B7406" s="594" t="s">
        <v>1324</v>
      </c>
      <c r="C7406" s="594" t="s">
        <v>322</v>
      </c>
      <c r="D7406" s="594" t="s">
        <v>2787</v>
      </c>
      <c r="E7406" s="594" t="s">
        <v>240</v>
      </c>
      <c r="F7406" s="594" t="s">
        <v>730</v>
      </c>
      <c r="G7406" s="596" t="s">
        <v>186</v>
      </c>
      <c r="H7406" s="597">
        <v>3000000</v>
      </c>
    </row>
    <row r="7407" spans="1:8">
      <c r="A7407" s="594" t="s">
        <v>132</v>
      </c>
      <c r="B7407" s="594" t="s">
        <v>1324</v>
      </c>
      <c r="C7407" s="594" t="s">
        <v>322</v>
      </c>
      <c r="D7407" s="594" t="s">
        <v>2787</v>
      </c>
      <c r="E7407" s="594" t="s">
        <v>240</v>
      </c>
      <c r="F7407" s="594" t="s">
        <v>731</v>
      </c>
      <c r="G7407" s="596" t="s">
        <v>732</v>
      </c>
      <c r="H7407" s="597">
        <v>6000000</v>
      </c>
    </row>
    <row r="7408" spans="1:8">
      <c r="A7408" s="594" t="s">
        <v>132</v>
      </c>
      <c r="B7408" s="594" t="s">
        <v>1324</v>
      </c>
      <c r="C7408" s="594" t="s">
        <v>322</v>
      </c>
      <c r="D7408" s="594" t="s">
        <v>2787</v>
      </c>
      <c r="E7408" s="594" t="s">
        <v>240</v>
      </c>
      <c r="F7408" s="594" t="s">
        <v>733</v>
      </c>
      <c r="G7408" s="596" t="s">
        <v>734</v>
      </c>
      <c r="H7408" s="597">
        <v>14400000</v>
      </c>
    </row>
    <row r="7409" spans="1:8">
      <c r="A7409" s="594" t="s">
        <v>132</v>
      </c>
      <c r="B7409" s="594" t="s">
        <v>1324</v>
      </c>
      <c r="C7409" s="594" t="s">
        <v>322</v>
      </c>
      <c r="D7409" s="594" t="s">
        <v>2787</v>
      </c>
      <c r="E7409" s="594" t="s">
        <v>240</v>
      </c>
      <c r="F7409" s="594" t="s">
        <v>735</v>
      </c>
      <c r="G7409" s="596" t="s">
        <v>193</v>
      </c>
      <c r="H7409" s="597">
        <v>8089000</v>
      </c>
    </row>
    <row r="7410" spans="1:8">
      <c r="A7410" s="594" t="s">
        <v>132</v>
      </c>
      <c r="B7410" s="594" t="s">
        <v>1324</v>
      </c>
      <c r="C7410" s="594" t="s">
        <v>322</v>
      </c>
      <c r="D7410" s="594" t="s">
        <v>2787</v>
      </c>
      <c r="E7410" s="594" t="s">
        <v>183</v>
      </c>
      <c r="F7410" s="595" t="s">
        <v>411</v>
      </c>
      <c r="G7410" s="596" t="s">
        <v>184</v>
      </c>
      <c r="H7410" s="597">
        <v>79935837</v>
      </c>
    </row>
    <row r="7411" spans="1:8">
      <c r="A7411" s="594" t="s">
        <v>132</v>
      </c>
      <c r="B7411" s="594" t="s">
        <v>1324</v>
      </c>
      <c r="C7411" s="594" t="s">
        <v>322</v>
      </c>
      <c r="D7411" s="594" t="s">
        <v>2787</v>
      </c>
      <c r="E7411" s="594" t="s">
        <v>183</v>
      </c>
      <c r="F7411" s="594" t="s">
        <v>587</v>
      </c>
      <c r="G7411" s="596" t="s">
        <v>588</v>
      </c>
      <c r="H7411" s="597">
        <v>6835837</v>
      </c>
    </row>
    <row r="7412" spans="1:8">
      <c r="A7412" s="594" t="s">
        <v>132</v>
      </c>
      <c r="B7412" s="594" t="s">
        <v>1324</v>
      </c>
      <c r="C7412" s="594" t="s">
        <v>322</v>
      </c>
      <c r="D7412" s="594" t="s">
        <v>2787</v>
      </c>
      <c r="E7412" s="594" t="s">
        <v>183</v>
      </c>
      <c r="F7412" s="594" t="s">
        <v>736</v>
      </c>
      <c r="G7412" s="596" t="s">
        <v>737</v>
      </c>
      <c r="H7412" s="597">
        <v>24000000</v>
      </c>
    </row>
    <row r="7413" spans="1:8">
      <c r="A7413" s="594" t="s">
        <v>132</v>
      </c>
      <c r="B7413" s="594" t="s">
        <v>1324</v>
      </c>
      <c r="C7413" s="594" t="s">
        <v>322</v>
      </c>
      <c r="D7413" s="594" t="s">
        <v>2787</v>
      </c>
      <c r="E7413" s="594" t="s">
        <v>183</v>
      </c>
      <c r="F7413" s="594" t="s">
        <v>185</v>
      </c>
      <c r="G7413" s="596" t="s">
        <v>186</v>
      </c>
      <c r="H7413" s="597">
        <v>19100000</v>
      </c>
    </row>
    <row r="7414" spans="1:8">
      <c r="A7414" s="594" t="s">
        <v>132</v>
      </c>
      <c r="B7414" s="594" t="s">
        <v>1324</v>
      </c>
      <c r="C7414" s="594" t="s">
        <v>322</v>
      </c>
      <c r="D7414" s="594" t="s">
        <v>2787</v>
      </c>
      <c r="E7414" s="594" t="s">
        <v>183</v>
      </c>
      <c r="F7414" s="594" t="s">
        <v>187</v>
      </c>
      <c r="G7414" s="596" t="s">
        <v>2683</v>
      </c>
      <c r="H7414" s="597">
        <v>30000000</v>
      </c>
    </row>
    <row r="7415" spans="1:8">
      <c r="A7415" s="594" t="s">
        <v>132</v>
      </c>
      <c r="B7415" s="594" t="s">
        <v>1324</v>
      </c>
      <c r="C7415" s="594" t="s">
        <v>322</v>
      </c>
      <c r="D7415" s="594" t="s">
        <v>2787</v>
      </c>
      <c r="E7415" s="594" t="s">
        <v>738</v>
      </c>
      <c r="F7415" s="595" t="s">
        <v>411</v>
      </c>
      <c r="G7415" s="596" t="s">
        <v>739</v>
      </c>
      <c r="H7415" s="597">
        <v>10200000</v>
      </c>
    </row>
    <row r="7416" spans="1:8">
      <c r="A7416" s="594" t="s">
        <v>132</v>
      </c>
      <c r="B7416" s="594" t="s">
        <v>1324</v>
      </c>
      <c r="C7416" s="594" t="s">
        <v>322</v>
      </c>
      <c r="D7416" s="594" t="s">
        <v>2787</v>
      </c>
      <c r="E7416" s="594" t="s">
        <v>738</v>
      </c>
      <c r="F7416" s="594" t="s">
        <v>740</v>
      </c>
      <c r="G7416" s="596" t="s">
        <v>741</v>
      </c>
      <c r="H7416" s="597">
        <v>7200000</v>
      </c>
    </row>
    <row r="7417" spans="1:8">
      <c r="A7417" s="594" t="s">
        <v>132</v>
      </c>
      <c r="B7417" s="594" t="s">
        <v>1324</v>
      </c>
      <c r="C7417" s="594" t="s">
        <v>322</v>
      </c>
      <c r="D7417" s="594" t="s">
        <v>2787</v>
      </c>
      <c r="E7417" s="594" t="s">
        <v>738</v>
      </c>
      <c r="F7417" s="594" t="s">
        <v>356</v>
      </c>
      <c r="G7417" s="596" t="s">
        <v>357</v>
      </c>
      <c r="H7417" s="597">
        <v>3000000</v>
      </c>
    </row>
    <row r="7418" spans="1:8">
      <c r="A7418" s="594" t="s">
        <v>132</v>
      </c>
      <c r="B7418" s="594" t="s">
        <v>1324</v>
      </c>
      <c r="C7418" s="594" t="s">
        <v>322</v>
      </c>
      <c r="D7418" s="594" t="s">
        <v>2787</v>
      </c>
      <c r="E7418" s="594" t="s">
        <v>744</v>
      </c>
      <c r="F7418" s="595" t="s">
        <v>411</v>
      </c>
      <c r="G7418" s="596" t="s">
        <v>2686</v>
      </c>
      <c r="H7418" s="597">
        <v>27030000</v>
      </c>
    </row>
    <row r="7419" spans="1:8">
      <c r="A7419" s="594" t="s">
        <v>132</v>
      </c>
      <c r="B7419" s="594" t="s">
        <v>1324</v>
      </c>
      <c r="C7419" s="594" t="s">
        <v>322</v>
      </c>
      <c r="D7419" s="594" t="s">
        <v>2787</v>
      </c>
      <c r="E7419" s="594" t="s">
        <v>744</v>
      </c>
      <c r="F7419" s="594" t="s">
        <v>1061</v>
      </c>
      <c r="G7419" s="596" t="s">
        <v>2729</v>
      </c>
      <c r="H7419" s="597">
        <v>25000000</v>
      </c>
    </row>
    <row r="7420" spans="1:8">
      <c r="A7420" s="594" t="s">
        <v>132</v>
      </c>
      <c r="B7420" s="594" t="s">
        <v>1324</v>
      </c>
      <c r="C7420" s="594" t="s">
        <v>322</v>
      </c>
      <c r="D7420" s="594" t="s">
        <v>2787</v>
      </c>
      <c r="E7420" s="594" t="s">
        <v>744</v>
      </c>
      <c r="F7420" s="594" t="s">
        <v>572</v>
      </c>
      <c r="G7420" s="596" t="s">
        <v>2689</v>
      </c>
      <c r="H7420" s="597">
        <v>1700000</v>
      </c>
    </row>
    <row r="7421" spans="1:8">
      <c r="A7421" s="594" t="s">
        <v>132</v>
      </c>
      <c r="B7421" s="594" t="s">
        <v>1324</v>
      </c>
      <c r="C7421" s="594" t="s">
        <v>322</v>
      </c>
      <c r="D7421" s="594" t="s">
        <v>2787</v>
      </c>
      <c r="E7421" s="594" t="s">
        <v>744</v>
      </c>
      <c r="F7421" s="594" t="s">
        <v>11</v>
      </c>
      <c r="G7421" s="596" t="s">
        <v>2691</v>
      </c>
      <c r="H7421" s="597">
        <v>330000</v>
      </c>
    </row>
    <row r="7422" spans="1:8">
      <c r="A7422" s="594" t="s">
        <v>132</v>
      </c>
      <c r="B7422" s="594" t="s">
        <v>1324</v>
      </c>
      <c r="C7422" s="594" t="s">
        <v>322</v>
      </c>
      <c r="D7422" s="594" t="s">
        <v>2787</v>
      </c>
      <c r="E7422" s="594" t="s">
        <v>189</v>
      </c>
      <c r="F7422" s="595" t="s">
        <v>411</v>
      </c>
      <c r="G7422" s="596" t="s">
        <v>190</v>
      </c>
      <c r="H7422" s="597">
        <v>99171006</v>
      </c>
    </row>
    <row r="7423" spans="1:8">
      <c r="A7423" s="594" t="s">
        <v>132</v>
      </c>
      <c r="B7423" s="594" t="s">
        <v>1324</v>
      </c>
      <c r="C7423" s="594" t="s">
        <v>322</v>
      </c>
      <c r="D7423" s="594" t="s">
        <v>2787</v>
      </c>
      <c r="E7423" s="594" t="s">
        <v>189</v>
      </c>
      <c r="F7423" s="594" t="s">
        <v>192</v>
      </c>
      <c r="G7423" s="596" t="s">
        <v>195</v>
      </c>
      <c r="H7423" s="597">
        <v>99171006</v>
      </c>
    </row>
    <row r="7424" spans="1:8">
      <c r="A7424" s="594" t="s">
        <v>132</v>
      </c>
      <c r="B7424" s="594" t="s">
        <v>1324</v>
      </c>
      <c r="C7424" s="594" t="s">
        <v>322</v>
      </c>
      <c r="D7424" s="594" t="s">
        <v>2787</v>
      </c>
      <c r="E7424" s="594" t="s">
        <v>194</v>
      </c>
      <c r="F7424" s="595" t="s">
        <v>411</v>
      </c>
      <c r="G7424" s="596" t="s">
        <v>195</v>
      </c>
      <c r="H7424" s="597">
        <v>32366400</v>
      </c>
    </row>
    <row r="7425" spans="1:8">
      <c r="A7425" s="594" t="s">
        <v>132</v>
      </c>
      <c r="B7425" s="594" t="s">
        <v>1324</v>
      </c>
      <c r="C7425" s="594" t="s">
        <v>322</v>
      </c>
      <c r="D7425" s="594" t="s">
        <v>2787</v>
      </c>
      <c r="E7425" s="594" t="s">
        <v>194</v>
      </c>
      <c r="F7425" s="594" t="s">
        <v>15</v>
      </c>
      <c r="G7425" s="596" t="s">
        <v>2701</v>
      </c>
      <c r="H7425" s="597">
        <v>396000</v>
      </c>
    </row>
    <row r="7426" spans="1:8">
      <c r="A7426" s="594" t="s">
        <v>132</v>
      </c>
      <c r="B7426" s="594" t="s">
        <v>1324</v>
      </c>
      <c r="C7426" s="594" t="s">
        <v>322</v>
      </c>
      <c r="D7426" s="594" t="s">
        <v>2787</v>
      </c>
      <c r="E7426" s="594" t="s">
        <v>194</v>
      </c>
      <c r="F7426" s="594" t="s">
        <v>39</v>
      </c>
      <c r="G7426" s="596" t="s">
        <v>2702</v>
      </c>
      <c r="H7426" s="597">
        <v>2280000</v>
      </c>
    </row>
    <row r="7427" spans="1:8">
      <c r="A7427" s="594" t="s">
        <v>132</v>
      </c>
      <c r="B7427" s="594" t="s">
        <v>1324</v>
      </c>
      <c r="C7427" s="594" t="s">
        <v>322</v>
      </c>
      <c r="D7427" s="594" t="s">
        <v>2787</v>
      </c>
      <c r="E7427" s="594" t="s">
        <v>194</v>
      </c>
      <c r="F7427" s="594" t="s">
        <v>198</v>
      </c>
      <c r="G7427" s="596" t="s">
        <v>199</v>
      </c>
      <c r="H7427" s="597">
        <v>29690400</v>
      </c>
    </row>
    <row r="7428" spans="1:8">
      <c r="A7428" s="594" t="s">
        <v>132</v>
      </c>
      <c r="B7428" s="594" t="s">
        <v>680</v>
      </c>
      <c r="C7428" s="595" t="s">
        <v>411</v>
      </c>
      <c r="D7428" s="595" t="s">
        <v>411</v>
      </c>
      <c r="E7428" s="595" t="s">
        <v>411</v>
      </c>
      <c r="F7428" s="595" t="s">
        <v>411</v>
      </c>
      <c r="G7428" s="596" t="s">
        <v>335</v>
      </c>
      <c r="H7428" s="597">
        <v>7062879248982</v>
      </c>
    </row>
    <row r="7429" spans="1:8">
      <c r="A7429" s="594" t="s">
        <v>132</v>
      </c>
      <c r="B7429" s="594" t="s">
        <v>680</v>
      </c>
      <c r="C7429" s="594" t="s">
        <v>75</v>
      </c>
      <c r="D7429" s="595" t="s">
        <v>411</v>
      </c>
      <c r="E7429" s="595" t="s">
        <v>411</v>
      </c>
      <c r="F7429" s="595" t="s">
        <v>411</v>
      </c>
      <c r="G7429" s="596" t="s">
        <v>1955</v>
      </c>
      <c r="H7429" s="597">
        <v>116234567000</v>
      </c>
    </row>
    <row r="7430" spans="1:8">
      <c r="A7430" s="594" t="s">
        <v>132</v>
      </c>
      <c r="B7430" s="594" t="s">
        <v>680</v>
      </c>
      <c r="C7430" s="594" t="s">
        <v>75</v>
      </c>
      <c r="D7430" s="594" t="s">
        <v>76</v>
      </c>
      <c r="E7430" s="595" t="s">
        <v>411</v>
      </c>
      <c r="F7430" s="595" t="s">
        <v>411</v>
      </c>
      <c r="G7430" s="596" t="s">
        <v>1955</v>
      </c>
      <c r="H7430" s="597">
        <v>116234567000</v>
      </c>
    </row>
    <row r="7431" spans="1:8">
      <c r="A7431" s="594" t="s">
        <v>132</v>
      </c>
      <c r="B7431" s="594" t="s">
        <v>680</v>
      </c>
      <c r="C7431" s="594" t="s">
        <v>75</v>
      </c>
      <c r="D7431" s="594" t="s">
        <v>76</v>
      </c>
      <c r="E7431" s="594" t="s">
        <v>142</v>
      </c>
      <c r="F7431" s="595" t="s">
        <v>411</v>
      </c>
      <c r="G7431" s="596" t="s">
        <v>143</v>
      </c>
      <c r="H7431" s="597">
        <v>705000000</v>
      </c>
    </row>
    <row r="7432" spans="1:8">
      <c r="A7432" s="594" t="s">
        <v>132</v>
      </c>
      <c r="B7432" s="594" t="s">
        <v>680</v>
      </c>
      <c r="C7432" s="594" t="s">
        <v>75</v>
      </c>
      <c r="D7432" s="594" t="s">
        <v>76</v>
      </c>
      <c r="E7432" s="594" t="s">
        <v>142</v>
      </c>
      <c r="F7432" s="594" t="s">
        <v>221</v>
      </c>
      <c r="G7432" s="596" t="s">
        <v>222</v>
      </c>
      <c r="H7432" s="597">
        <v>705000000</v>
      </c>
    </row>
    <row r="7433" spans="1:8">
      <c r="A7433" s="594" t="s">
        <v>132</v>
      </c>
      <c r="B7433" s="594" t="s">
        <v>680</v>
      </c>
      <c r="C7433" s="594" t="s">
        <v>75</v>
      </c>
      <c r="D7433" s="594" t="s">
        <v>76</v>
      </c>
      <c r="E7433" s="594" t="s">
        <v>582</v>
      </c>
      <c r="F7433" s="595" t="s">
        <v>411</v>
      </c>
      <c r="G7433" s="596" t="s">
        <v>583</v>
      </c>
      <c r="H7433" s="597">
        <v>100000000</v>
      </c>
    </row>
    <row r="7434" spans="1:8">
      <c r="A7434" s="594" t="s">
        <v>132</v>
      </c>
      <c r="B7434" s="594" t="s">
        <v>680</v>
      </c>
      <c r="C7434" s="594" t="s">
        <v>75</v>
      </c>
      <c r="D7434" s="594" t="s">
        <v>76</v>
      </c>
      <c r="E7434" s="594" t="s">
        <v>582</v>
      </c>
      <c r="F7434" s="594" t="s">
        <v>478</v>
      </c>
      <c r="G7434" s="596" t="s">
        <v>2775</v>
      </c>
      <c r="H7434" s="597">
        <v>100000000</v>
      </c>
    </row>
    <row r="7435" spans="1:8">
      <c r="A7435" s="594" t="s">
        <v>132</v>
      </c>
      <c r="B7435" s="594" t="s">
        <v>680</v>
      </c>
      <c r="C7435" s="594" t="s">
        <v>75</v>
      </c>
      <c r="D7435" s="594" t="s">
        <v>76</v>
      </c>
      <c r="E7435" s="594" t="s">
        <v>167</v>
      </c>
      <c r="F7435" s="595" t="s">
        <v>411</v>
      </c>
      <c r="G7435" s="596" t="s">
        <v>168</v>
      </c>
      <c r="H7435" s="597">
        <v>1100000000</v>
      </c>
    </row>
    <row r="7436" spans="1:8">
      <c r="A7436" s="594" t="s">
        <v>132</v>
      </c>
      <c r="B7436" s="594" t="s">
        <v>680</v>
      </c>
      <c r="C7436" s="594" t="s">
        <v>75</v>
      </c>
      <c r="D7436" s="594" t="s">
        <v>76</v>
      </c>
      <c r="E7436" s="594" t="s">
        <v>167</v>
      </c>
      <c r="F7436" s="594" t="s">
        <v>230</v>
      </c>
      <c r="G7436" s="596" t="s">
        <v>2675</v>
      </c>
      <c r="H7436" s="597">
        <v>1100000000</v>
      </c>
    </row>
    <row r="7437" spans="1:8">
      <c r="A7437" s="594" t="s">
        <v>132</v>
      </c>
      <c r="B7437" s="594" t="s">
        <v>680</v>
      </c>
      <c r="C7437" s="594" t="s">
        <v>75</v>
      </c>
      <c r="D7437" s="594" t="s">
        <v>76</v>
      </c>
      <c r="E7437" s="594" t="s">
        <v>177</v>
      </c>
      <c r="F7437" s="595" t="s">
        <v>411</v>
      </c>
      <c r="G7437" s="596" t="s">
        <v>178</v>
      </c>
      <c r="H7437" s="597">
        <v>500000000</v>
      </c>
    </row>
    <row r="7438" spans="1:8">
      <c r="A7438" s="594" t="s">
        <v>132</v>
      </c>
      <c r="B7438" s="594" t="s">
        <v>680</v>
      </c>
      <c r="C7438" s="594" t="s">
        <v>75</v>
      </c>
      <c r="D7438" s="594" t="s">
        <v>76</v>
      </c>
      <c r="E7438" s="594" t="s">
        <v>177</v>
      </c>
      <c r="F7438" s="594" t="s">
        <v>441</v>
      </c>
      <c r="G7438" s="596" t="s">
        <v>2728</v>
      </c>
      <c r="H7438" s="597">
        <v>500000000</v>
      </c>
    </row>
    <row r="7439" spans="1:8">
      <c r="A7439" s="594" t="s">
        <v>132</v>
      </c>
      <c r="B7439" s="594" t="s">
        <v>680</v>
      </c>
      <c r="C7439" s="594" t="s">
        <v>75</v>
      </c>
      <c r="D7439" s="594" t="s">
        <v>76</v>
      </c>
      <c r="E7439" s="594" t="s">
        <v>240</v>
      </c>
      <c r="F7439" s="595" t="s">
        <v>411</v>
      </c>
      <c r="G7439" s="596" t="s">
        <v>241</v>
      </c>
      <c r="H7439" s="597">
        <v>550000000</v>
      </c>
    </row>
    <row r="7440" spans="1:8">
      <c r="A7440" s="594" t="s">
        <v>132</v>
      </c>
      <c r="B7440" s="594" t="s">
        <v>680</v>
      </c>
      <c r="C7440" s="594" t="s">
        <v>75</v>
      </c>
      <c r="D7440" s="594" t="s">
        <v>76</v>
      </c>
      <c r="E7440" s="594" t="s">
        <v>240</v>
      </c>
      <c r="F7440" s="594" t="s">
        <v>735</v>
      </c>
      <c r="G7440" s="596" t="s">
        <v>193</v>
      </c>
      <c r="H7440" s="597">
        <v>550000000</v>
      </c>
    </row>
    <row r="7441" spans="1:8">
      <c r="A7441" s="594" t="s">
        <v>132</v>
      </c>
      <c r="B7441" s="594" t="s">
        <v>680</v>
      </c>
      <c r="C7441" s="594" t="s">
        <v>75</v>
      </c>
      <c r="D7441" s="594" t="s">
        <v>76</v>
      </c>
      <c r="E7441" s="594" t="s">
        <v>183</v>
      </c>
      <c r="F7441" s="595" t="s">
        <v>411</v>
      </c>
      <c r="G7441" s="596" t="s">
        <v>184</v>
      </c>
      <c r="H7441" s="597">
        <v>300000000</v>
      </c>
    </row>
    <row r="7442" spans="1:8">
      <c r="A7442" s="594" t="s">
        <v>132</v>
      </c>
      <c r="B7442" s="594" t="s">
        <v>680</v>
      </c>
      <c r="C7442" s="594" t="s">
        <v>75</v>
      </c>
      <c r="D7442" s="594" t="s">
        <v>76</v>
      </c>
      <c r="E7442" s="594" t="s">
        <v>183</v>
      </c>
      <c r="F7442" s="594" t="s">
        <v>187</v>
      </c>
      <c r="G7442" s="596" t="s">
        <v>2683</v>
      </c>
      <c r="H7442" s="597">
        <v>300000000</v>
      </c>
    </row>
    <row r="7443" spans="1:8">
      <c r="A7443" s="594" t="s">
        <v>132</v>
      </c>
      <c r="B7443" s="594" t="s">
        <v>680</v>
      </c>
      <c r="C7443" s="594" t="s">
        <v>75</v>
      </c>
      <c r="D7443" s="594" t="s">
        <v>76</v>
      </c>
      <c r="E7443" s="594" t="s">
        <v>555</v>
      </c>
      <c r="F7443" s="595" t="s">
        <v>411</v>
      </c>
      <c r="G7443" s="596" t="s">
        <v>556</v>
      </c>
      <c r="H7443" s="597">
        <v>250000000</v>
      </c>
    </row>
    <row r="7444" spans="1:8">
      <c r="A7444" s="594" t="s">
        <v>132</v>
      </c>
      <c r="B7444" s="594" t="s">
        <v>680</v>
      </c>
      <c r="C7444" s="594" t="s">
        <v>75</v>
      </c>
      <c r="D7444" s="594" t="s">
        <v>76</v>
      </c>
      <c r="E7444" s="594" t="s">
        <v>555</v>
      </c>
      <c r="F7444" s="594" t="s">
        <v>557</v>
      </c>
      <c r="G7444" s="596" t="s">
        <v>2685</v>
      </c>
      <c r="H7444" s="597">
        <v>250000000</v>
      </c>
    </row>
    <row r="7445" spans="1:8">
      <c r="A7445" s="594" t="s">
        <v>132</v>
      </c>
      <c r="B7445" s="594" t="s">
        <v>680</v>
      </c>
      <c r="C7445" s="594" t="s">
        <v>75</v>
      </c>
      <c r="D7445" s="594" t="s">
        <v>76</v>
      </c>
      <c r="E7445" s="594" t="s">
        <v>1307</v>
      </c>
      <c r="F7445" s="595" t="s">
        <v>411</v>
      </c>
      <c r="G7445" s="596" t="s">
        <v>1310</v>
      </c>
      <c r="H7445" s="597">
        <v>150000000</v>
      </c>
    </row>
    <row r="7446" spans="1:8">
      <c r="A7446" s="594" t="s">
        <v>132</v>
      </c>
      <c r="B7446" s="594" t="s">
        <v>680</v>
      </c>
      <c r="C7446" s="594" t="s">
        <v>75</v>
      </c>
      <c r="D7446" s="594" t="s">
        <v>76</v>
      </c>
      <c r="E7446" s="594" t="s">
        <v>1307</v>
      </c>
      <c r="F7446" s="594" t="s">
        <v>1309</v>
      </c>
      <c r="G7446" s="596" t="s">
        <v>2685</v>
      </c>
      <c r="H7446" s="597">
        <v>150000000</v>
      </c>
    </row>
    <row r="7447" spans="1:8">
      <c r="A7447" s="594" t="s">
        <v>132</v>
      </c>
      <c r="B7447" s="594" t="s">
        <v>680</v>
      </c>
      <c r="C7447" s="594" t="s">
        <v>75</v>
      </c>
      <c r="D7447" s="594" t="s">
        <v>76</v>
      </c>
      <c r="E7447" s="594" t="s">
        <v>744</v>
      </c>
      <c r="F7447" s="595" t="s">
        <v>411</v>
      </c>
      <c r="G7447" s="596" t="s">
        <v>2686</v>
      </c>
      <c r="H7447" s="597">
        <v>4050000000</v>
      </c>
    </row>
    <row r="7448" spans="1:8">
      <c r="A7448" s="594" t="s">
        <v>132</v>
      </c>
      <c r="B7448" s="594" t="s">
        <v>680</v>
      </c>
      <c r="C7448" s="594" t="s">
        <v>75</v>
      </c>
      <c r="D7448" s="594" t="s">
        <v>76</v>
      </c>
      <c r="E7448" s="594" t="s">
        <v>744</v>
      </c>
      <c r="F7448" s="594" t="s">
        <v>446</v>
      </c>
      <c r="G7448" s="596" t="s">
        <v>2765</v>
      </c>
      <c r="H7448" s="597">
        <v>1650000000</v>
      </c>
    </row>
    <row r="7449" spans="1:8">
      <c r="A7449" s="594" t="s">
        <v>132</v>
      </c>
      <c r="B7449" s="594" t="s">
        <v>680</v>
      </c>
      <c r="C7449" s="594" t="s">
        <v>75</v>
      </c>
      <c r="D7449" s="594" t="s">
        <v>76</v>
      </c>
      <c r="E7449" s="594" t="s">
        <v>744</v>
      </c>
      <c r="F7449" s="594" t="s">
        <v>7</v>
      </c>
      <c r="G7449" s="596" t="s">
        <v>8</v>
      </c>
      <c r="H7449" s="597">
        <v>900000000</v>
      </c>
    </row>
    <row r="7450" spans="1:8">
      <c r="A7450" s="594" t="s">
        <v>132</v>
      </c>
      <c r="B7450" s="594" t="s">
        <v>680</v>
      </c>
      <c r="C7450" s="594" t="s">
        <v>75</v>
      </c>
      <c r="D7450" s="594" t="s">
        <v>76</v>
      </c>
      <c r="E7450" s="594" t="s">
        <v>744</v>
      </c>
      <c r="F7450" s="594" t="s">
        <v>748</v>
      </c>
      <c r="G7450" s="596" t="s">
        <v>35</v>
      </c>
      <c r="H7450" s="597">
        <v>1500000000</v>
      </c>
    </row>
    <row r="7451" spans="1:8">
      <c r="A7451" s="594" t="s">
        <v>132</v>
      </c>
      <c r="B7451" s="594" t="s">
        <v>680</v>
      </c>
      <c r="C7451" s="594" t="s">
        <v>75</v>
      </c>
      <c r="D7451" s="594" t="s">
        <v>76</v>
      </c>
      <c r="E7451" s="594" t="s">
        <v>2692</v>
      </c>
      <c r="F7451" s="595" t="s">
        <v>411</v>
      </c>
      <c r="G7451" s="596" t="s">
        <v>2693</v>
      </c>
      <c r="H7451" s="597">
        <v>2850000000</v>
      </c>
    </row>
    <row r="7452" spans="1:8">
      <c r="A7452" s="594" t="s">
        <v>132</v>
      </c>
      <c r="B7452" s="594" t="s">
        <v>680</v>
      </c>
      <c r="C7452" s="594" t="s">
        <v>75</v>
      </c>
      <c r="D7452" s="594" t="s">
        <v>76</v>
      </c>
      <c r="E7452" s="594" t="s">
        <v>2692</v>
      </c>
      <c r="F7452" s="594" t="s">
        <v>2777</v>
      </c>
      <c r="G7452" s="596" t="s">
        <v>2765</v>
      </c>
      <c r="H7452" s="597">
        <v>550000000</v>
      </c>
    </row>
    <row r="7453" spans="1:8">
      <c r="A7453" s="594" t="s">
        <v>132</v>
      </c>
      <c r="B7453" s="594" t="s">
        <v>680</v>
      </c>
      <c r="C7453" s="594" t="s">
        <v>75</v>
      </c>
      <c r="D7453" s="594" t="s">
        <v>76</v>
      </c>
      <c r="E7453" s="594" t="s">
        <v>2692</v>
      </c>
      <c r="F7453" s="594" t="s">
        <v>2722</v>
      </c>
      <c r="G7453" s="596" t="s">
        <v>2690</v>
      </c>
      <c r="H7453" s="597">
        <v>300000000</v>
      </c>
    </row>
    <row r="7454" spans="1:8">
      <c r="A7454" s="594" t="s">
        <v>132</v>
      </c>
      <c r="B7454" s="594" t="s">
        <v>680</v>
      </c>
      <c r="C7454" s="594" t="s">
        <v>75</v>
      </c>
      <c r="D7454" s="594" t="s">
        <v>76</v>
      </c>
      <c r="E7454" s="594" t="s">
        <v>2692</v>
      </c>
      <c r="F7454" s="594" t="s">
        <v>2730</v>
      </c>
      <c r="G7454" s="596" t="s">
        <v>2731</v>
      </c>
      <c r="H7454" s="597">
        <v>2000000000</v>
      </c>
    </row>
    <row r="7455" spans="1:8">
      <c r="A7455" s="594" t="s">
        <v>132</v>
      </c>
      <c r="B7455" s="594" t="s">
        <v>680</v>
      </c>
      <c r="C7455" s="594" t="s">
        <v>75</v>
      </c>
      <c r="D7455" s="594" t="s">
        <v>76</v>
      </c>
      <c r="E7455" s="594" t="s">
        <v>189</v>
      </c>
      <c r="F7455" s="595" t="s">
        <v>411</v>
      </c>
      <c r="G7455" s="596" t="s">
        <v>190</v>
      </c>
      <c r="H7455" s="597">
        <v>45290000000</v>
      </c>
    </row>
    <row r="7456" spans="1:8">
      <c r="A7456" s="594" t="s">
        <v>132</v>
      </c>
      <c r="B7456" s="594" t="s">
        <v>680</v>
      </c>
      <c r="C7456" s="594" t="s">
        <v>75</v>
      </c>
      <c r="D7456" s="594" t="s">
        <v>76</v>
      </c>
      <c r="E7456" s="594" t="s">
        <v>189</v>
      </c>
      <c r="F7456" s="594" t="s">
        <v>773</v>
      </c>
      <c r="G7456" s="596" t="s">
        <v>2695</v>
      </c>
      <c r="H7456" s="597">
        <v>15200000000</v>
      </c>
    </row>
    <row r="7457" spans="1:8">
      <c r="A7457" s="594" t="s">
        <v>132</v>
      </c>
      <c r="B7457" s="594" t="s">
        <v>680</v>
      </c>
      <c r="C7457" s="594" t="s">
        <v>75</v>
      </c>
      <c r="D7457" s="594" t="s">
        <v>76</v>
      </c>
      <c r="E7457" s="594" t="s">
        <v>189</v>
      </c>
      <c r="F7457" s="594" t="s">
        <v>13</v>
      </c>
      <c r="G7457" s="596" t="s">
        <v>2732</v>
      </c>
      <c r="H7457" s="597">
        <v>12290000000</v>
      </c>
    </row>
    <row r="7458" spans="1:8">
      <c r="A7458" s="594" t="s">
        <v>132</v>
      </c>
      <c r="B7458" s="594" t="s">
        <v>680</v>
      </c>
      <c r="C7458" s="594" t="s">
        <v>75</v>
      </c>
      <c r="D7458" s="594" t="s">
        <v>76</v>
      </c>
      <c r="E7458" s="594" t="s">
        <v>189</v>
      </c>
      <c r="F7458" s="594" t="s">
        <v>1373</v>
      </c>
      <c r="G7458" s="596" t="s">
        <v>1372</v>
      </c>
      <c r="H7458" s="597">
        <v>100000000</v>
      </c>
    </row>
    <row r="7459" spans="1:8">
      <c r="A7459" s="594" t="s">
        <v>132</v>
      </c>
      <c r="B7459" s="594" t="s">
        <v>680</v>
      </c>
      <c r="C7459" s="594" t="s">
        <v>75</v>
      </c>
      <c r="D7459" s="594" t="s">
        <v>76</v>
      </c>
      <c r="E7459" s="594" t="s">
        <v>189</v>
      </c>
      <c r="F7459" s="594" t="s">
        <v>37</v>
      </c>
      <c r="G7459" s="596" t="s">
        <v>2696</v>
      </c>
      <c r="H7459" s="597">
        <v>1700000000</v>
      </c>
    </row>
    <row r="7460" spans="1:8">
      <c r="A7460" s="594" t="s">
        <v>132</v>
      </c>
      <c r="B7460" s="594" t="s">
        <v>680</v>
      </c>
      <c r="C7460" s="594" t="s">
        <v>75</v>
      </c>
      <c r="D7460" s="594" t="s">
        <v>76</v>
      </c>
      <c r="E7460" s="594" t="s">
        <v>189</v>
      </c>
      <c r="F7460" s="594" t="s">
        <v>192</v>
      </c>
      <c r="G7460" s="596" t="s">
        <v>195</v>
      </c>
      <c r="H7460" s="597">
        <v>16000000000</v>
      </c>
    </row>
    <row r="7461" spans="1:8">
      <c r="A7461" s="594" t="s">
        <v>132</v>
      </c>
      <c r="B7461" s="594" t="s">
        <v>680</v>
      </c>
      <c r="C7461" s="594" t="s">
        <v>75</v>
      </c>
      <c r="D7461" s="594" t="s">
        <v>76</v>
      </c>
      <c r="E7461" s="594" t="s">
        <v>2756</v>
      </c>
      <c r="F7461" s="595" t="s">
        <v>411</v>
      </c>
      <c r="G7461" s="596" t="s">
        <v>2757</v>
      </c>
      <c r="H7461" s="597">
        <v>750000000</v>
      </c>
    </row>
    <row r="7462" spans="1:8">
      <c r="A7462" s="594" t="s">
        <v>132</v>
      </c>
      <c r="B7462" s="594" t="s">
        <v>680</v>
      </c>
      <c r="C7462" s="594" t="s">
        <v>75</v>
      </c>
      <c r="D7462" s="594" t="s">
        <v>76</v>
      </c>
      <c r="E7462" s="594" t="s">
        <v>2756</v>
      </c>
      <c r="F7462" s="594" t="s">
        <v>2842</v>
      </c>
      <c r="G7462" s="596" t="s">
        <v>195</v>
      </c>
      <c r="H7462" s="597">
        <v>750000000</v>
      </c>
    </row>
    <row r="7463" spans="1:8">
      <c r="A7463" s="594" t="s">
        <v>132</v>
      </c>
      <c r="B7463" s="594" t="s">
        <v>680</v>
      </c>
      <c r="C7463" s="594" t="s">
        <v>75</v>
      </c>
      <c r="D7463" s="594" t="s">
        <v>76</v>
      </c>
      <c r="E7463" s="594" t="s">
        <v>194</v>
      </c>
      <c r="F7463" s="595" t="s">
        <v>411</v>
      </c>
      <c r="G7463" s="596" t="s">
        <v>195</v>
      </c>
      <c r="H7463" s="597">
        <v>25710906000</v>
      </c>
    </row>
    <row r="7464" spans="1:8">
      <c r="A7464" s="594" t="s">
        <v>132</v>
      </c>
      <c r="B7464" s="594" t="s">
        <v>680</v>
      </c>
      <c r="C7464" s="594" t="s">
        <v>75</v>
      </c>
      <c r="D7464" s="594" t="s">
        <v>76</v>
      </c>
      <c r="E7464" s="594" t="s">
        <v>194</v>
      </c>
      <c r="F7464" s="594" t="s">
        <v>200</v>
      </c>
      <c r="G7464" s="596" t="s">
        <v>201</v>
      </c>
      <c r="H7464" s="597">
        <v>25710906000</v>
      </c>
    </row>
    <row r="7465" spans="1:8">
      <c r="A7465" s="594" t="s">
        <v>132</v>
      </c>
      <c r="B7465" s="594" t="s">
        <v>680</v>
      </c>
      <c r="C7465" s="594" t="s">
        <v>75</v>
      </c>
      <c r="D7465" s="594" t="s">
        <v>76</v>
      </c>
      <c r="E7465" s="594" t="s">
        <v>550</v>
      </c>
      <c r="F7465" s="595" t="s">
        <v>411</v>
      </c>
      <c r="G7465" s="596" t="s">
        <v>2705</v>
      </c>
      <c r="H7465" s="597">
        <v>400000000</v>
      </c>
    </row>
    <row r="7466" spans="1:8">
      <c r="A7466" s="594" t="s">
        <v>132</v>
      </c>
      <c r="B7466" s="594" t="s">
        <v>680</v>
      </c>
      <c r="C7466" s="594" t="s">
        <v>75</v>
      </c>
      <c r="D7466" s="594" t="s">
        <v>76</v>
      </c>
      <c r="E7466" s="594" t="s">
        <v>550</v>
      </c>
      <c r="F7466" s="594" t="s">
        <v>2706</v>
      </c>
      <c r="G7466" s="596" t="s">
        <v>72</v>
      </c>
      <c r="H7466" s="597">
        <v>400000000</v>
      </c>
    </row>
    <row r="7467" spans="1:8">
      <c r="A7467" s="594" t="s">
        <v>132</v>
      </c>
      <c r="B7467" s="594" t="s">
        <v>680</v>
      </c>
      <c r="C7467" s="594" t="s">
        <v>75</v>
      </c>
      <c r="D7467" s="594" t="s">
        <v>76</v>
      </c>
      <c r="E7467" s="594" t="s">
        <v>269</v>
      </c>
      <c r="F7467" s="595" t="s">
        <v>411</v>
      </c>
      <c r="G7467" s="596" t="s">
        <v>2762</v>
      </c>
      <c r="H7467" s="597">
        <v>2775000000</v>
      </c>
    </row>
    <row r="7468" spans="1:8">
      <c r="A7468" s="594" t="s">
        <v>132</v>
      </c>
      <c r="B7468" s="594" t="s">
        <v>680</v>
      </c>
      <c r="C7468" s="594" t="s">
        <v>75</v>
      </c>
      <c r="D7468" s="594" t="s">
        <v>76</v>
      </c>
      <c r="E7468" s="594" t="s">
        <v>269</v>
      </c>
      <c r="F7468" s="594" t="s">
        <v>271</v>
      </c>
      <c r="G7468" s="596" t="s">
        <v>2763</v>
      </c>
      <c r="H7468" s="597">
        <v>2775000000</v>
      </c>
    </row>
    <row r="7469" spans="1:8">
      <c r="A7469" s="594" t="s">
        <v>132</v>
      </c>
      <c r="B7469" s="594" t="s">
        <v>680</v>
      </c>
      <c r="C7469" s="594" t="s">
        <v>75</v>
      </c>
      <c r="D7469" s="594" t="s">
        <v>76</v>
      </c>
      <c r="E7469" s="594" t="s">
        <v>260</v>
      </c>
      <c r="F7469" s="595" t="s">
        <v>411</v>
      </c>
      <c r="G7469" s="596" t="s">
        <v>261</v>
      </c>
      <c r="H7469" s="597">
        <v>28418341000</v>
      </c>
    </row>
    <row r="7470" spans="1:8">
      <c r="A7470" s="594" t="s">
        <v>132</v>
      </c>
      <c r="B7470" s="594" t="s">
        <v>680</v>
      </c>
      <c r="C7470" s="594" t="s">
        <v>75</v>
      </c>
      <c r="D7470" s="594" t="s">
        <v>76</v>
      </c>
      <c r="E7470" s="594" t="s">
        <v>260</v>
      </c>
      <c r="F7470" s="594" t="s">
        <v>262</v>
      </c>
      <c r="G7470" s="596" t="s">
        <v>2707</v>
      </c>
      <c r="H7470" s="597">
        <v>11543209000</v>
      </c>
    </row>
    <row r="7471" spans="1:8">
      <c r="A7471" s="594" t="s">
        <v>132</v>
      </c>
      <c r="B7471" s="594" t="s">
        <v>680</v>
      </c>
      <c r="C7471" s="594" t="s">
        <v>75</v>
      </c>
      <c r="D7471" s="594" t="s">
        <v>76</v>
      </c>
      <c r="E7471" s="594" t="s">
        <v>260</v>
      </c>
      <c r="F7471" s="594" t="s">
        <v>1187</v>
      </c>
      <c r="G7471" s="596" t="s">
        <v>195</v>
      </c>
      <c r="H7471" s="597">
        <v>16875132000</v>
      </c>
    </row>
    <row r="7472" spans="1:8">
      <c r="A7472" s="594" t="s">
        <v>132</v>
      </c>
      <c r="B7472" s="594" t="s">
        <v>680</v>
      </c>
      <c r="C7472" s="594" t="s">
        <v>75</v>
      </c>
      <c r="D7472" s="594" t="s">
        <v>76</v>
      </c>
      <c r="E7472" s="594" t="s">
        <v>53</v>
      </c>
      <c r="F7472" s="595" t="s">
        <v>411</v>
      </c>
      <c r="G7472" s="596" t="s">
        <v>193</v>
      </c>
      <c r="H7472" s="597">
        <v>2335320000</v>
      </c>
    </row>
    <row r="7473" spans="1:8">
      <c r="A7473" s="594" t="s">
        <v>132</v>
      </c>
      <c r="B7473" s="594" t="s">
        <v>680</v>
      </c>
      <c r="C7473" s="594" t="s">
        <v>75</v>
      </c>
      <c r="D7473" s="594" t="s">
        <v>76</v>
      </c>
      <c r="E7473" s="594" t="s">
        <v>53</v>
      </c>
      <c r="F7473" s="594" t="s">
        <v>54</v>
      </c>
      <c r="G7473" s="596" t="s">
        <v>55</v>
      </c>
      <c r="H7473" s="597">
        <v>308718000</v>
      </c>
    </row>
    <row r="7474" spans="1:8">
      <c r="A7474" s="594" t="s">
        <v>132</v>
      </c>
      <c r="B7474" s="594" t="s">
        <v>680</v>
      </c>
      <c r="C7474" s="594" t="s">
        <v>75</v>
      </c>
      <c r="D7474" s="594" t="s">
        <v>76</v>
      </c>
      <c r="E7474" s="594" t="s">
        <v>53</v>
      </c>
      <c r="F7474" s="594" t="s">
        <v>56</v>
      </c>
      <c r="G7474" s="596" t="s">
        <v>57</v>
      </c>
      <c r="H7474" s="597">
        <v>2016543000</v>
      </c>
    </row>
    <row r="7475" spans="1:8">
      <c r="A7475" s="594" t="s">
        <v>132</v>
      </c>
      <c r="B7475" s="594" t="s">
        <v>680</v>
      </c>
      <c r="C7475" s="594" t="s">
        <v>75</v>
      </c>
      <c r="D7475" s="594" t="s">
        <v>76</v>
      </c>
      <c r="E7475" s="594" t="s">
        <v>53</v>
      </c>
      <c r="F7475" s="594" t="s">
        <v>358</v>
      </c>
      <c r="G7475" s="596" t="s">
        <v>195</v>
      </c>
      <c r="H7475" s="597">
        <v>10059000</v>
      </c>
    </row>
    <row r="7476" spans="1:8">
      <c r="A7476" s="594" t="s">
        <v>132</v>
      </c>
      <c r="B7476" s="594" t="s">
        <v>680</v>
      </c>
      <c r="C7476" s="594" t="s">
        <v>1956</v>
      </c>
      <c r="D7476" s="595" t="s">
        <v>411</v>
      </c>
      <c r="E7476" s="595" t="s">
        <v>411</v>
      </c>
      <c r="F7476" s="595" t="s">
        <v>411</v>
      </c>
      <c r="G7476" s="596" t="s">
        <v>1957</v>
      </c>
      <c r="H7476" s="597">
        <v>37341665000</v>
      </c>
    </row>
    <row r="7477" spans="1:8">
      <c r="A7477" s="594" t="s">
        <v>132</v>
      </c>
      <c r="B7477" s="594" t="s">
        <v>680</v>
      </c>
      <c r="C7477" s="594" t="s">
        <v>1956</v>
      </c>
      <c r="D7477" s="594" t="s">
        <v>2880</v>
      </c>
      <c r="E7477" s="595" t="s">
        <v>411</v>
      </c>
      <c r="F7477" s="595" t="s">
        <v>411</v>
      </c>
      <c r="G7477" s="596" t="s">
        <v>1957</v>
      </c>
      <c r="H7477" s="597">
        <v>37341665000</v>
      </c>
    </row>
    <row r="7478" spans="1:8">
      <c r="A7478" s="594" t="s">
        <v>132</v>
      </c>
      <c r="B7478" s="594" t="s">
        <v>680</v>
      </c>
      <c r="C7478" s="594" t="s">
        <v>1956</v>
      </c>
      <c r="D7478" s="594" t="s">
        <v>2880</v>
      </c>
      <c r="E7478" s="594" t="s">
        <v>148</v>
      </c>
      <c r="F7478" s="595" t="s">
        <v>411</v>
      </c>
      <c r="G7478" s="596" t="s">
        <v>149</v>
      </c>
      <c r="H7478" s="597">
        <v>2296000000</v>
      </c>
    </row>
    <row r="7479" spans="1:8">
      <c r="A7479" s="594" t="s">
        <v>132</v>
      </c>
      <c r="B7479" s="594" t="s">
        <v>680</v>
      </c>
      <c r="C7479" s="594" t="s">
        <v>1956</v>
      </c>
      <c r="D7479" s="594" t="s">
        <v>2880</v>
      </c>
      <c r="E7479" s="594" t="s">
        <v>148</v>
      </c>
      <c r="F7479" s="594" t="s">
        <v>227</v>
      </c>
      <c r="G7479" s="596" t="s">
        <v>2669</v>
      </c>
      <c r="H7479" s="597">
        <v>2296000000</v>
      </c>
    </row>
    <row r="7480" spans="1:8">
      <c r="A7480" s="594" t="s">
        <v>132</v>
      </c>
      <c r="B7480" s="594" t="s">
        <v>680</v>
      </c>
      <c r="C7480" s="594" t="s">
        <v>1956</v>
      </c>
      <c r="D7480" s="594" t="s">
        <v>2880</v>
      </c>
      <c r="E7480" s="594" t="s">
        <v>167</v>
      </c>
      <c r="F7480" s="595" t="s">
        <v>411</v>
      </c>
      <c r="G7480" s="596" t="s">
        <v>168</v>
      </c>
      <c r="H7480" s="597">
        <v>210000000</v>
      </c>
    </row>
    <row r="7481" spans="1:8">
      <c r="A7481" s="594" t="s">
        <v>132</v>
      </c>
      <c r="B7481" s="594" t="s">
        <v>680</v>
      </c>
      <c r="C7481" s="594" t="s">
        <v>1956</v>
      </c>
      <c r="D7481" s="594" t="s">
        <v>2880</v>
      </c>
      <c r="E7481" s="594" t="s">
        <v>167</v>
      </c>
      <c r="F7481" s="594" t="s">
        <v>232</v>
      </c>
      <c r="G7481" s="596" t="s">
        <v>195</v>
      </c>
      <c r="H7481" s="597">
        <v>210000000</v>
      </c>
    </row>
    <row r="7482" spans="1:8">
      <c r="A7482" s="594" t="s">
        <v>132</v>
      </c>
      <c r="B7482" s="594" t="s">
        <v>680</v>
      </c>
      <c r="C7482" s="594" t="s">
        <v>1956</v>
      </c>
      <c r="D7482" s="594" t="s">
        <v>2880</v>
      </c>
      <c r="E7482" s="594" t="s">
        <v>171</v>
      </c>
      <c r="F7482" s="595" t="s">
        <v>411</v>
      </c>
      <c r="G7482" s="596" t="s">
        <v>2677</v>
      </c>
      <c r="H7482" s="597">
        <v>2995000000</v>
      </c>
    </row>
    <row r="7483" spans="1:8">
      <c r="A7483" s="594" t="s">
        <v>132</v>
      </c>
      <c r="B7483" s="594" t="s">
        <v>680</v>
      </c>
      <c r="C7483" s="594" t="s">
        <v>1956</v>
      </c>
      <c r="D7483" s="594" t="s">
        <v>2880</v>
      </c>
      <c r="E7483" s="594" t="s">
        <v>171</v>
      </c>
      <c r="F7483" s="594" t="s">
        <v>175</v>
      </c>
      <c r="G7483" s="596" t="s">
        <v>176</v>
      </c>
      <c r="H7483" s="597">
        <v>2995000000</v>
      </c>
    </row>
    <row r="7484" spans="1:8">
      <c r="A7484" s="594" t="s">
        <v>132</v>
      </c>
      <c r="B7484" s="594" t="s">
        <v>680</v>
      </c>
      <c r="C7484" s="594" t="s">
        <v>1956</v>
      </c>
      <c r="D7484" s="594" t="s">
        <v>2880</v>
      </c>
      <c r="E7484" s="594" t="s">
        <v>177</v>
      </c>
      <c r="F7484" s="595" t="s">
        <v>411</v>
      </c>
      <c r="G7484" s="596" t="s">
        <v>178</v>
      </c>
      <c r="H7484" s="597">
        <v>2007000000</v>
      </c>
    </row>
    <row r="7485" spans="1:8">
      <c r="A7485" s="594" t="s">
        <v>132</v>
      </c>
      <c r="B7485" s="594" t="s">
        <v>680</v>
      </c>
      <c r="C7485" s="594" t="s">
        <v>1956</v>
      </c>
      <c r="D7485" s="594" t="s">
        <v>2880</v>
      </c>
      <c r="E7485" s="594" t="s">
        <v>177</v>
      </c>
      <c r="F7485" s="594" t="s">
        <v>239</v>
      </c>
      <c r="G7485" s="596" t="s">
        <v>205</v>
      </c>
      <c r="H7485" s="597">
        <v>2007000000</v>
      </c>
    </row>
    <row r="7486" spans="1:8">
      <c r="A7486" s="594" t="s">
        <v>132</v>
      </c>
      <c r="B7486" s="594" t="s">
        <v>680</v>
      </c>
      <c r="C7486" s="594" t="s">
        <v>1956</v>
      </c>
      <c r="D7486" s="594" t="s">
        <v>2880</v>
      </c>
      <c r="E7486" s="594" t="s">
        <v>240</v>
      </c>
      <c r="F7486" s="595" t="s">
        <v>411</v>
      </c>
      <c r="G7486" s="596" t="s">
        <v>241</v>
      </c>
      <c r="H7486" s="597">
        <v>2545000000</v>
      </c>
    </row>
    <row r="7487" spans="1:8">
      <c r="A7487" s="594" t="s">
        <v>132</v>
      </c>
      <c r="B7487" s="594" t="s">
        <v>680</v>
      </c>
      <c r="C7487" s="594" t="s">
        <v>1956</v>
      </c>
      <c r="D7487" s="594" t="s">
        <v>2880</v>
      </c>
      <c r="E7487" s="594" t="s">
        <v>240</v>
      </c>
      <c r="F7487" s="594" t="s">
        <v>735</v>
      </c>
      <c r="G7487" s="596" t="s">
        <v>193</v>
      </c>
      <c r="H7487" s="597">
        <v>2545000000</v>
      </c>
    </row>
    <row r="7488" spans="1:8">
      <c r="A7488" s="594" t="s">
        <v>132</v>
      </c>
      <c r="B7488" s="594" t="s">
        <v>680</v>
      </c>
      <c r="C7488" s="594" t="s">
        <v>1956</v>
      </c>
      <c r="D7488" s="594" t="s">
        <v>2880</v>
      </c>
      <c r="E7488" s="594" t="s">
        <v>183</v>
      </c>
      <c r="F7488" s="595" t="s">
        <v>411</v>
      </c>
      <c r="G7488" s="596" t="s">
        <v>184</v>
      </c>
      <c r="H7488" s="597">
        <v>1000000000</v>
      </c>
    </row>
    <row r="7489" spans="1:8">
      <c r="A7489" s="594" t="s">
        <v>132</v>
      </c>
      <c r="B7489" s="594" t="s">
        <v>680</v>
      </c>
      <c r="C7489" s="594" t="s">
        <v>1956</v>
      </c>
      <c r="D7489" s="594" t="s">
        <v>2880</v>
      </c>
      <c r="E7489" s="594" t="s">
        <v>183</v>
      </c>
      <c r="F7489" s="594" t="s">
        <v>772</v>
      </c>
      <c r="G7489" s="596" t="s">
        <v>195</v>
      </c>
      <c r="H7489" s="597">
        <v>1000000000</v>
      </c>
    </row>
    <row r="7490" spans="1:8">
      <c r="A7490" s="594" t="s">
        <v>132</v>
      </c>
      <c r="B7490" s="594" t="s">
        <v>680</v>
      </c>
      <c r="C7490" s="594" t="s">
        <v>1956</v>
      </c>
      <c r="D7490" s="594" t="s">
        <v>2880</v>
      </c>
      <c r="E7490" s="594" t="s">
        <v>555</v>
      </c>
      <c r="F7490" s="595" t="s">
        <v>411</v>
      </c>
      <c r="G7490" s="596" t="s">
        <v>556</v>
      </c>
      <c r="H7490" s="597">
        <v>300000000</v>
      </c>
    </row>
    <row r="7491" spans="1:8">
      <c r="A7491" s="594" t="s">
        <v>132</v>
      </c>
      <c r="B7491" s="594" t="s">
        <v>680</v>
      </c>
      <c r="C7491" s="594" t="s">
        <v>1956</v>
      </c>
      <c r="D7491" s="594" t="s">
        <v>2880</v>
      </c>
      <c r="E7491" s="594" t="s">
        <v>555</v>
      </c>
      <c r="F7491" s="594" t="s">
        <v>1273</v>
      </c>
      <c r="G7491" s="596" t="s">
        <v>195</v>
      </c>
      <c r="H7491" s="597">
        <v>300000000</v>
      </c>
    </row>
    <row r="7492" spans="1:8">
      <c r="A7492" s="594" t="s">
        <v>132</v>
      </c>
      <c r="B7492" s="594" t="s">
        <v>680</v>
      </c>
      <c r="C7492" s="594" t="s">
        <v>1956</v>
      </c>
      <c r="D7492" s="594" t="s">
        <v>2880</v>
      </c>
      <c r="E7492" s="594" t="s">
        <v>744</v>
      </c>
      <c r="F7492" s="595" t="s">
        <v>411</v>
      </c>
      <c r="G7492" s="596" t="s">
        <v>2686</v>
      </c>
      <c r="H7492" s="597">
        <v>2280000000</v>
      </c>
    </row>
    <row r="7493" spans="1:8">
      <c r="A7493" s="594" t="s">
        <v>132</v>
      </c>
      <c r="B7493" s="594" t="s">
        <v>680</v>
      </c>
      <c r="C7493" s="594" t="s">
        <v>1956</v>
      </c>
      <c r="D7493" s="594" t="s">
        <v>2880</v>
      </c>
      <c r="E7493" s="594" t="s">
        <v>744</v>
      </c>
      <c r="F7493" s="594" t="s">
        <v>748</v>
      </c>
      <c r="G7493" s="596" t="s">
        <v>35</v>
      </c>
      <c r="H7493" s="597">
        <v>2280000000</v>
      </c>
    </row>
    <row r="7494" spans="1:8">
      <c r="A7494" s="594" t="s">
        <v>132</v>
      </c>
      <c r="B7494" s="594" t="s">
        <v>680</v>
      </c>
      <c r="C7494" s="594" t="s">
        <v>1956</v>
      </c>
      <c r="D7494" s="594" t="s">
        <v>2880</v>
      </c>
      <c r="E7494" s="594" t="s">
        <v>189</v>
      </c>
      <c r="F7494" s="595" t="s">
        <v>411</v>
      </c>
      <c r="G7494" s="596" t="s">
        <v>190</v>
      </c>
      <c r="H7494" s="597">
        <v>8304000000</v>
      </c>
    </row>
    <row r="7495" spans="1:8">
      <c r="A7495" s="594" t="s">
        <v>132</v>
      </c>
      <c r="B7495" s="594" t="s">
        <v>680</v>
      </c>
      <c r="C7495" s="594" t="s">
        <v>1956</v>
      </c>
      <c r="D7495" s="594" t="s">
        <v>2880</v>
      </c>
      <c r="E7495" s="594" t="s">
        <v>189</v>
      </c>
      <c r="F7495" s="594" t="s">
        <v>773</v>
      </c>
      <c r="G7495" s="596" t="s">
        <v>2695</v>
      </c>
      <c r="H7495" s="597">
        <v>1870000000</v>
      </c>
    </row>
    <row r="7496" spans="1:8">
      <c r="A7496" s="594" t="s">
        <v>132</v>
      </c>
      <c r="B7496" s="594" t="s">
        <v>680</v>
      </c>
      <c r="C7496" s="594" t="s">
        <v>1956</v>
      </c>
      <c r="D7496" s="594" t="s">
        <v>2880</v>
      </c>
      <c r="E7496" s="594" t="s">
        <v>189</v>
      </c>
      <c r="F7496" s="594" t="s">
        <v>13</v>
      </c>
      <c r="G7496" s="596" t="s">
        <v>2732</v>
      </c>
      <c r="H7496" s="597">
        <v>1200000000</v>
      </c>
    </row>
    <row r="7497" spans="1:8">
      <c r="A7497" s="594" t="s">
        <v>132</v>
      </c>
      <c r="B7497" s="594" t="s">
        <v>680</v>
      </c>
      <c r="C7497" s="594" t="s">
        <v>1956</v>
      </c>
      <c r="D7497" s="594" t="s">
        <v>2880</v>
      </c>
      <c r="E7497" s="594" t="s">
        <v>189</v>
      </c>
      <c r="F7497" s="594" t="s">
        <v>192</v>
      </c>
      <c r="G7497" s="596" t="s">
        <v>195</v>
      </c>
      <c r="H7497" s="597">
        <v>5234000000</v>
      </c>
    </row>
    <row r="7498" spans="1:8">
      <c r="A7498" s="594" t="s">
        <v>132</v>
      </c>
      <c r="B7498" s="594" t="s">
        <v>680</v>
      </c>
      <c r="C7498" s="594" t="s">
        <v>1956</v>
      </c>
      <c r="D7498" s="594" t="s">
        <v>2880</v>
      </c>
      <c r="E7498" s="594" t="s">
        <v>194</v>
      </c>
      <c r="F7498" s="595" t="s">
        <v>411</v>
      </c>
      <c r="G7498" s="596" t="s">
        <v>195</v>
      </c>
      <c r="H7498" s="597">
        <v>8570000000</v>
      </c>
    </row>
    <row r="7499" spans="1:8">
      <c r="A7499" s="594" t="s">
        <v>132</v>
      </c>
      <c r="B7499" s="594" t="s">
        <v>680</v>
      </c>
      <c r="C7499" s="594" t="s">
        <v>1956</v>
      </c>
      <c r="D7499" s="594" t="s">
        <v>2880</v>
      </c>
      <c r="E7499" s="594" t="s">
        <v>194</v>
      </c>
      <c r="F7499" s="594" t="s">
        <v>200</v>
      </c>
      <c r="G7499" s="596" t="s">
        <v>201</v>
      </c>
      <c r="H7499" s="597">
        <v>8570000000</v>
      </c>
    </row>
    <row r="7500" spans="1:8">
      <c r="A7500" s="594" t="s">
        <v>132</v>
      </c>
      <c r="B7500" s="594" t="s">
        <v>680</v>
      </c>
      <c r="C7500" s="594" t="s">
        <v>1956</v>
      </c>
      <c r="D7500" s="594" t="s">
        <v>2880</v>
      </c>
      <c r="E7500" s="594" t="s">
        <v>550</v>
      </c>
      <c r="F7500" s="595" t="s">
        <v>411</v>
      </c>
      <c r="G7500" s="596" t="s">
        <v>2705</v>
      </c>
      <c r="H7500" s="597">
        <v>600000000</v>
      </c>
    </row>
    <row r="7501" spans="1:8">
      <c r="A7501" s="594" t="s">
        <v>132</v>
      </c>
      <c r="B7501" s="594" t="s">
        <v>680</v>
      </c>
      <c r="C7501" s="594" t="s">
        <v>1956</v>
      </c>
      <c r="D7501" s="594" t="s">
        <v>2880</v>
      </c>
      <c r="E7501" s="594" t="s">
        <v>550</v>
      </c>
      <c r="F7501" s="594" t="s">
        <v>1082</v>
      </c>
      <c r="G7501" s="596" t="s">
        <v>195</v>
      </c>
      <c r="H7501" s="597">
        <v>600000000</v>
      </c>
    </row>
    <row r="7502" spans="1:8">
      <c r="A7502" s="594" t="s">
        <v>132</v>
      </c>
      <c r="B7502" s="594" t="s">
        <v>680</v>
      </c>
      <c r="C7502" s="594" t="s">
        <v>1956</v>
      </c>
      <c r="D7502" s="594" t="s">
        <v>2880</v>
      </c>
      <c r="E7502" s="594" t="s">
        <v>260</v>
      </c>
      <c r="F7502" s="595" t="s">
        <v>411</v>
      </c>
      <c r="G7502" s="596" t="s">
        <v>261</v>
      </c>
      <c r="H7502" s="597">
        <v>4609587000</v>
      </c>
    </row>
    <row r="7503" spans="1:8">
      <c r="A7503" s="594" t="s">
        <v>132</v>
      </c>
      <c r="B7503" s="594" t="s">
        <v>680</v>
      </c>
      <c r="C7503" s="594" t="s">
        <v>1956</v>
      </c>
      <c r="D7503" s="594" t="s">
        <v>2880</v>
      </c>
      <c r="E7503" s="594" t="s">
        <v>260</v>
      </c>
      <c r="F7503" s="594" t="s">
        <v>262</v>
      </c>
      <c r="G7503" s="596" t="s">
        <v>2707</v>
      </c>
      <c r="H7503" s="597">
        <v>4609587000</v>
      </c>
    </row>
    <row r="7504" spans="1:8">
      <c r="A7504" s="594" t="s">
        <v>132</v>
      </c>
      <c r="B7504" s="594" t="s">
        <v>680</v>
      </c>
      <c r="C7504" s="594" t="s">
        <v>1956</v>
      </c>
      <c r="D7504" s="594" t="s">
        <v>2880</v>
      </c>
      <c r="E7504" s="594" t="s">
        <v>53</v>
      </c>
      <c r="F7504" s="595" t="s">
        <v>411</v>
      </c>
      <c r="G7504" s="596" t="s">
        <v>193</v>
      </c>
      <c r="H7504" s="597">
        <v>1625078000</v>
      </c>
    </row>
    <row r="7505" spans="1:8">
      <c r="A7505" s="594" t="s">
        <v>132</v>
      </c>
      <c r="B7505" s="594" t="s">
        <v>680</v>
      </c>
      <c r="C7505" s="594" t="s">
        <v>1956</v>
      </c>
      <c r="D7505" s="594" t="s">
        <v>2880</v>
      </c>
      <c r="E7505" s="594" t="s">
        <v>53</v>
      </c>
      <c r="F7505" s="594" t="s">
        <v>54</v>
      </c>
      <c r="G7505" s="596" t="s">
        <v>55</v>
      </c>
      <c r="H7505" s="597">
        <v>346078000</v>
      </c>
    </row>
    <row r="7506" spans="1:8">
      <c r="A7506" s="594" t="s">
        <v>132</v>
      </c>
      <c r="B7506" s="594" t="s">
        <v>680</v>
      </c>
      <c r="C7506" s="594" t="s">
        <v>1956</v>
      </c>
      <c r="D7506" s="594" t="s">
        <v>2880</v>
      </c>
      <c r="E7506" s="594" t="s">
        <v>53</v>
      </c>
      <c r="F7506" s="594" t="s">
        <v>56</v>
      </c>
      <c r="G7506" s="596" t="s">
        <v>57</v>
      </c>
      <c r="H7506" s="597">
        <v>1036062000</v>
      </c>
    </row>
    <row r="7507" spans="1:8">
      <c r="A7507" s="594" t="s">
        <v>132</v>
      </c>
      <c r="B7507" s="594" t="s">
        <v>680</v>
      </c>
      <c r="C7507" s="594" t="s">
        <v>1956</v>
      </c>
      <c r="D7507" s="594" t="s">
        <v>2880</v>
      </c>
      <c r="E7507" s="594" t="s">
        <v>53</v>
      </c>
      <c r="F7507" s="594" t="s">
        <v>358</v>
      </c>
      <c r="G7507" s="596" t="s">
        <v>195</v>
      </c>
      <c r="H7507" s="597">
        <v>242938000</v>
      </c>
    </row>
    <row r="7508" spans="1:8">
      <c r="A7508" s="594" t="s">
        <v>132</v>
      </c>
      <c r="B7508" s="594" t="s">
        <v>680</v>
      </c>
      <c r="C7508" s="594" t="s">
        <v>570</v>
      </c>
      <c r="D7508" s="595" t="s">
        <v>411</v>
      </c>
      <c r="E7508" s="595" t="s">
        <v>411</v>
      </c>
      <c r="F7508" s="595" t="s">
        <v>411</v>
      </c>
      <c r="G7508" s="596" t="s">
        <v>2711</v>
      </c>
      <c r="H7508" s="597">
        <v>113576921825</v>
      </c>
    </row>
    <row r="7509" spans="1:8">
      <c r="A7509" s="594" t="s">
        <v>132</v>
      </c>
      <c r="B7509" s="594" t="s">
        <v>680</v>
      </c>
      <c r="C7509" s="594" t="s">
        <v>570</v>
      </c>
      <c r="D7509" s="594" t="s">
        <v>2881</v>
      </c>
      <c r="E7509" s="595" t="s">
        <v>411</v>
      </c>
      <c r="F7509" s="595" t="s">
        <v>411</v>
      </c>
      <c r="G7509" s="596" t="s">
        <v>600</v>
      </c>
      <c r="H7509" s="597">
        <v>23818208054</v>
      </c>
    </row>
    <row r="7510" spans="1:8">
      <c r="A7510" s="594" t="s">
        <v>132</v>
      </c>
      <c r="B7510" s="594" t="s">
        <v>680</v>
      </c>
      <c r="C7510" s="594" t="s">
        <v>570</v>
      </c>
      <c r="D7510" s="594" t="s">
        <v>2881</v>
      </c>
      <c r="E7510" s="594" t="s">
        <v>1145</v>
      </c>
      <c r="F7510" s="595" t="s">
        <v>411</v>
      </c>
      <c r="G7510" s="596" t="s">
        <v>2761</v>
      </c>
      <c r="H7510" s="597">
        <v>25000000</v>
      </c>
    </row>
    <row r="7511" spans="1:8">
      <c r="A7511" s="594" t="s">
        <v>132</v>
      </c>
      <c r="B7511" s="594" t="s">
        <v>680</v>
      </c>
      <c r="C7511" s="594" t="s">
        <v>570</v>
      </c>
      <c r="D7511" s="594" t="s">
        <v>2881</v>
      </c>
      <c r="E7511" s="594" t="s">
        <v>1145</v>
      </c>
      <c r="F7511" s="594" t="s">
        <v>1149</v>
      </c>
      <c r="G7511" s="596" t="s">
        <v>1148</v>
      </c>
      <c r="H7511" s="597">
        <v>25000000</v>
      </c>
    </row>
    <row r="7512" spans="1:8">
      <c r="A7512" s="594" t="s">
        <v>132</v>
      </c>
      <c r="B7512" s="594" t="s">
        <v>680</v>
      </c>
      <c r="C7512" s="594" t="s">
        <v>570</v>
      </c>
      <c r="D7512" s="594" t="s">
        <v>2881</v>
      </c>
      <c r="E7512" s="594" t="s">
        <v>260</v>
      </c>
      <c r="F7512" s="595" t="s">
        <v>411</v>
      </c>
      <c r="G7512" s="596" t="s">
        <v>261</v>
      </c>
      <c r="H7512" s="597">
        <v>22654870500</v>
      </c>
    </row>
    <row r="7513" spans="1:8">
      <c r="A7513" s="594" t="s">
        <v>132</v>
      </c>
      <c r="B7513" s="594" t="s">
        <v>680</v>
      </c>
      <c r="C7513" s="594" t="s">
        <v>570</v>
      </c>
      <c r="D7513" s="594" t="s">
        <v>2881</v>
      </c>
      <c r="E7513" s="594" t="s">
        <v>260</v>
      </c>
      <c r="F7513" s="594" t="s">
        <v>262</v>
      </c>
      <c r="G7513" s="596" t="s">
        <v>2707</v>
      </c>
      <c r="H7513" s="597">
        <v>22635140500</v>
      </c>
    </row>
    <row r="7514" spans="1:8">
      <c r="A7514" s="594" t="s">
        <v>132</v>
      </c>
      <c r="B7514" s="594" t="s">
        <v>680</v>
      </c>
      <c r="C7514" s="594" t="s">
        <v>570</v>
      </c>
      <c r="D7514" s="594" t="s">
        <v>2881</v>
      </c>
      <c r="E7514" s="594" t="s">
        <v>260</v>
      </c>
      <c r="F7514" s="594" t="s">
        <v>1187</v>
      </c>
      <c r="G7514" s="596" t="s">
        <v>195</v>
      </c>
      <c r="H7514" s="597">
        <v>19730000</v>
      </c>
    </row>
    <row r="7515" spans="1:8">
      <c r="A7515" s="594" t="s">
        <v>132</v>
      </c>
      <c r="B7515" s="594" t="s">
        <v>680</v>
      </c>
      <c r="C7515" s="594" t="s">
        <v>570</v>
      </c>
      <c r="D7515" s="594" t="s">
        <v>2881</v>
      </c>
      <c r="E7515" s="594" t="s">
        <v>53</v>
      </c>
      <c r="F7515" s="595" t="s">
        <v>411</v>
      </c>
      <c r="G7515" s="596" t="s">
        <v>193</v>
      </c>
      <c r="H7515" s="597">
        <v>1138337554</v>
      </c>
    </row>
    <row r="7516" spans="1:8">
      <c r="A7516" s="594" t="s">
        <v>132</v>
      </c>
      <c r="B7516" s="594" t="s">
        <v>680</v>
      </c>
      <c r="C7516" s="594" t="s">
        <v>570</v>
      </c>
      <c r="D7516" s="594" t="s">
        <v>2881</v>
      </c>
      <c r="E7516" s="594" t="s">
        <v>53</v>
      </c>
      <c r="F7516" s="594" t="s">
        <v>54</v>
      </c>
      <c r="G7516" s="596" t="s">
        <v>55</v>
      </c>
      <c r="H7516" s="597">
        <v>221000000</v>
      </c>
    </row>
    <row r="7517" spans="1:8">
      <c r="A7517" s="594" t="s">
        <v>132</v>
      </c>
      <c r="B7517" s="594" t="s">
        <v>680</v>
      </c>
      <c r="C7517" s="594" t="s">
        <v>570</v>
      </c>
      <c r="D7517" s="594" t="s">
        <v>2881</v>
      </c>
      <c r="E7517" s="594" t="s">
        <v>53</v>
      </c>
      <c r="F7517" s="594" t="s">
        <v>56</v>
      </c>
      <c r="G7517" s="596" t="s">
        <v>57</v>
      </c>
      <c r="H7517" s="597">
        <v>875651767</v>
      </c>
    </row>
    <row r="7518" spans="1:8">
      <c r="A7518" s="594" t="s">
        <v>132</v>
      </c>
      <c r="B7518" s="594" t="s">
        <v>680</v>
      </c>
      <c r="C7518" s="594" t="s">
        <v>570</v>
      </c>
      <c r="D7518" s="594" t="s">
        <v>2881</v>
      </c>
      <c r="E7518" s="594" t="s">
        <v>53</v>
      </c>
      <c r="F7518" s="594" t="s">
        <v>358</v>
      </c>
      <c r="G7518" s="596" t="s">
        <v>195</v>
      </c>
      <c r="H7518" s="597">
        <v>41685787</v>
      </c>
    </row>
    <row r="7519" spans="1:8">
      <c r="A7519" s="594" t="s">
        <v>132</v>
      </c>
      <c r="B7519" s="594" t="s">
        <v>680</v>
      </c>
      <c r="C7519" s="594" t="s">
        <v>570</v>
      </c>
      <c r="D7519" s="594" t="s">
        <v>2882</v>
      </c>
      <c r="E7519" s="595" t="s">
        <v>411</v>
      </c>
      <c r="F7519" s="595" t="s">
        <v>411</v>
      </c>
      <c r="G7519" s="596" t="s">
        <v>25</v>
      </c>
      <c r="H7519" s="597">
        <v>59610824771</v>
      </c>
    </row>
    <row r="7520" spans="1:8">
      <c r="A7520" s="594" t="s">
        <v>132</v>
      </c>
      <c r="B7520" s="594" t="s">
        <v>680</v>
      </c>
      <c r="C7520" s="594" t="s">
        <v>570</v>
      </c>
      <c r="D7520" s="594" t="s">
        <v>2882</v>
      </c>
      <c r="E7520" s="594" t="s">
        <v>194</v>
      </c>
      <c r="F7520" s="595" t="s">
        <v>411</v>
      </c>
      <c r="G7520" s="596" t="s">
        <v>195</v>
      </c>
      <c r="H7520" s="597">
        <v>3520000000</v>
      </c>
    </row>
    <row r="7521" spans="1:8">
      <c r="A7521" s="594" t="s">
        <v>132</v>
      </c>
      <c r="B7521" s="594" t="s">
        <v>680</v>
      </c>
      <c r="C7521" s="594" t="s">
        <v>570</v>
      </c>
      <c r="D7521" s="594" t="s">
        <v>2882</v>
      </c>
      <c r="E7521" s="594" t="s">
        <v>194</v>
      </c>
      <c r="F7521" s="594" t="s">
        <v>200</v>
      </c>
      <c r="G7521" s="596" t="s">
        <v>201</v>
      </c>
      <c r="H7521" s="597">
        <v>3520000000</v>
      </c>
    </row>
    <row r="7522" spans="1:8">
      <c r="A7522" s="594" t="s">
        <v>132</v>
      </c>
      <c r="B7522" s="594" t="s">
        <v>680</v>
      </c>
      <c r="C7522" s="594" t="s">
        <v>570</v>
      </c>
      <c r="D7522" s="594" t="s">
        <v>2882</v>
      </c>
      <c r="E7522" s="594" t="s">
        <v>260</v>
      </c>
      <c r="F7522" s="595" t="s">
        <v>411</v>
      </c>
      <c r="G7522" s="596" t="s">
        <v>261</v>
      </c>
      <c r="H7522" s="597">
        <v>52743227458</v>
      </c>
    </row>
    <row r="7523" spans="1:8">
      <c r="A7523" s="594" t="s">
        <v>132</v>
      </c>
      <c r="B7523" s="594" t="s">
        <v>680</v>
      </c>
      <c r="C7523" s="594" t="s">
        <v>570</v>
      </c>
      <c r="D7523" s="594" t="s">
        <v>2882</v>
      </c>
      <c r="E7523" s="594" t="s">
        <v>260</v>
      </c>
      <c r="F7523" s="594" t="s">
        <v>262</v>
      </c>
      <c r="G7523" s="596" t="s">
        <v>2707</v>
      </c>
      <c r="H7523" s="597">
        <v>52694608458</v>
      </c>
    </row>
    <row r="7524" spans="1:8">
      <c r="A7524" s="594" t="s">
        <v>132</v>
      </c>
      <c r="B7524" s="594" t="s">
        <v>680</v>
      </c>
      <c r="C7524" s="594" t="s">
        <v>570</v>
      </c>
      <c r="D7524" s="594" t="s">
        <v>2882</v>
      </c>
      <c r="E7524" s="594" t="s">
        <v>260</v>
      </c>
      <c r="F7524" s="594" t="s">
        <v>1187</v>
      </c>
      <c r="G7524" s="596" t="s">
        <v>195</v>
      </c>
      <c r="H7524" s="597">
        <v>48619000</v>
      </c>
    </row>
    <row r="7525" spans="1:8">
      <c r="A7525" s="594" t="s">
        <v>132</v>
      </c>
      <c r="B7525" s="594" t="s">
        <v>680</v>
      </c>
      <c r="C7525" s="594" t="s">
        <v>570</v>
      </c>
      <c r="D7525" s="594" t="s">
        <v>2882</v>
      </c>
      <c r="E7525" s="594" t="s">
        <v>49</v>
      </c>
      <c r="F7525" s="595" t="s">
        <v>411</v>
      </c>
      <c r="G7525" s="596" t="s">
        <v>50</v>
      </c>
      <c r="H7525" s="597">
        <v>56600000</v>
      </c>
    </row>
    <row r="7526" spans="1:8">
      <c r="A7526" s="594" t="s">
        <v>132</v>
      </c>
      <c r="B7526" s="594" t="s">
        <v>680</v>
      </c>
      <c r="C7526" s="594" t="s">
        <v>570</v>
      </c>
      <c r="D7526" s="594" t="s">
        <v>2882</v>
      </c>
      <c r="E7526" s="594" t="s">
        <v>49</v>
      </c>
      <c r="F7526" s="594" t="s">
        <v>51</v>
      </c>
      <c r="G7526" s="596" t="s">
        <v>2786</v>
      </c>
      <c r="H7526" s="597">
        <v>56600000</v>
      </c>
    </row>
    <row r="7527" spans="1:8">
      <c r="A7527" s="594" t="s">
        <v>132</v>
      </c>
      <c r="B7527" s="594" t="s">
        <v>680</v>
      </c>
      <c r="C7527" s="594" t="s">
        <v>570</v>
      </c>
      <c r="D7527" s="594" t="s">
        <v>2882</v>
      </c>
      <c r="E7527" s="594" t="s">
        <v>53</v>
      </c>
      <c r="F7527" s="595" t="s">
        <v>411</v>
      </c>
      <c r="G7527" s="596" t="s">
        <v>193</v>
      </c>
      <c r="H7527" s="597">
        <v>3290997313</v>
      </c>
    </row>
    <row r="7528" spans="1:8">
      <c r="A7528" s="594" t="s">
        <v>132</v>
      </c>
      <c r="B7528" s="594" t="s">
        <v>680</v>
      </c>
      <c r="C7528" s="594" t="s">
        <v>570</v>
      </c>
      <c r="D7528" s="594" t="s">
        <v>2882</v>
      </c>
      <c r="E7528" s="594" t="s">
        <v>53</v>
      </c>
      <c r="F7528" s="594" t="s">
        <v>54</v>
      </c>
      <c r="G7528" s="596" t="s">
        <v>55</v>
      </c>
      <c r="H7528" s="597">
        <v>538134000</v>
      </c>
    </row>
    <row r="7529" spans="1:8">
      <c r="A7529" s="594" t="s">
        <v>132</v>
      </c>
      <c r="B7529" s="594" t="s">
        <v>680</v>
      </c>
      <c r="C7529" s="594" t="s">
        <v>570</v>
      </c>
      <c r="D7529" s="594" t="s">
        <v>2882</v>
      </c>
      <c r="E7529" s="594" t="s">
        <v>53</v>
      </c>
      <c r="F7529" s="594" t="s">
        <v>56</v>
      </c>
      <c r="G7529" s="596" t="s">
        <v>57</v>
      </c>
      <c r="H7529" s="597">
        <v>2645303313</v>
      </c>
    </row>
    <row r="7530" spans="1:8">
      <c r="A7530" s="594" t="s">
        <v>132</v>
      </c>
      <c r="B7530" s="594" t="s">
        <v>680</v>
      </c>
      <c r="C7530" s="594" t="s">
        <v>570</v>
      </c>
      <c r="D7530" s="594" t="s">
        <v>2882</v>
      </c>
      <c r="E7530" s="594" t="s">
        <v>53</v>
      </c>
      <c r="F7530" s="594" t="s">
        <v>358</v>
      </c>
      <c r="G7530" s="596" t="s">
        <v>195</v>
      </c>
      <c r="H7530" s="597">
        <v>107560000</v>
      </c>
    </row>
    <row r="7531" spans="1:8">
      <c r="A7531" s="594" t="s">
        <v>132</v>
      </c>
      <c r="B7531" s="594" t="s">
        <v>680</v>
      </c>
      <c r="C7531" s="594" t="s">
        <v>570</v>
      </c>
      <c r="D7531" s="594" t="s">
        <v>2803</v>
      </c>
      <c r="E7531" s="595" t="s">
        <v>411</v>
      </c>
      <c r="F7531" s="595" t="s">
        <v>411</v>
      </c>
      <c r="G7531" s="596" t="s">
        <v>2804</v>
      </c>
      <c r="H7531" s="597">
        <v>1621889000</v>
      </c>
    </row>
    <row r="7532" spans="1:8">
      <c r="A7532" s="594" t="s">
        <v>132</v>
      </c>
      <c r="B7532" s="594" t="s">
        <v>680</v>
      </c>
      <c r="C7532" s="594" t="s">
        <v>570</v>
      </c>
      <c r="D7532" s="594" t="s">
        <v>2803</v>
      </c>
      <c r="E7532" s="594" t="s">
        <v>260</v>
      </c>
      <c r="F7532" s="595" t="s">
        <v>411</v>
      </c>
      <c r="G7532" s="596" t="s">
        <v>261</v>
      </c>
      <c r="H7532" s="597">
        <v>1506867000</v>
      </c>
    </row>
    <row r="7533" spans="1:8">
      <c r="A7533" s="594" t="s">
        <v>132</v>
      </c>
      <c r="B7533" s="594" t="s">
        <v>680</v>
      </c>
      <c r="C7533" s="594" t="s">
        <v>570</v>
      </c>
      <c r="D7533" s="594" t="s">
        <v>2803</v>
      </c>
      <c r="E7533" s="594" t="s">
        <v>260</v>
      </c>
      <c r="F7533" s="594" t="s">
        <v>262</v>
      </c>
      <c r="G7533" s="596" t="s">
        <v>2707</v>
      </c>
      <c r="H7533" s="597">
        <v>1506867000</v>
      </c>
    </row>
    <row r="7534" spans="1:8">
      <c r="A7534" s="594" t="s">
        <v>132</v>
      </c>
      <c r="B7534" s="594" t="s">
        <v>680</v>
      </c>
      <c r="C7534" s="594" t="s">
        <v>570</v>
      </c>
      <c r="D7534" s="594" t="s">
        <v>2803</v>
      </c>
      <c r="E7534" s="594" t="s">
        <v>53</v>
      </c>
      <c r="F7534" s="595" t="s">
        <v>411</v>
      </c>
      <c r="G7534" s="596" t="s">
        <v>193</v>
      </c>
      <c r="H7534" s="597">
        <v>115022000</v>
      </c>
    </row>
    <row r="7535" spans="1:8">
      <c r="A7535" s="594" t="s">
        <v>132</v>
      </c>
      <c r="B7535" s="594" t="s">
        <v>680</v>
      </c>
      <c r="C7535" s="594" t="s">
        <v>570</v>
      </c>
      <c r="D7535" s="594" t="s">
        <v>2803</v>
      </c>
      <c r="E7535" s="594" t="s">
        <v>53</v>
      </c>
      <c r="F7535" s="594" t="s">
        <v>56</v>
      </c>
      <c r="G7535" s="596" t="s">
        <v>57</v>
      </c>
      <c r="H7535" s="597">
        <v>110000000</v>
      </c>
    </row>
    <row r="7536" spans="1:8">
      <c r="A7536" s="594" t="s">
        <v>132</v>
      </c>
      <c r="B7536" s="594" t="s">
        <v>680</v>
      </c>
      <c r="C7536" s="594" t="s">
        <v>570</v>
      </c>
      <c r="D7536" s="594" t="s">
        <v>2803</v>
      </c>
      <c r="E7536" s="594" t="s">
        <v>53</v>
      </c>
      <c r="F7536" s="594" t="s">
        <v>358</v>
      </c>
      <c r="G7536" s="596" t="s">
        <v>195</v>
      </c>
      <c r="H7536" s="597">
        <v>5022000</v>
      </c>
    </row>
    <row r="7537" spans="1:8">
      <c r="A7537" s="594" t="s">
        <v>132</v>
      </c>
      <c r="B7537" s="594" t="s">
        <v>680</v>
      </c>
      <c r="C7537" s="594" t="s">
        <v>570</v>
      </c>
      <c r="D7537" s="594" t="s">
        <v>2820</v>
      </c>
      <c r="E7537" s="595" t="s">
        <v>411</v>
      </c>
      <c r="F7537" s="595" t="s">
        <v>411</v>
      </c>
      <c r="G7537" s="596" t="s">
        <v>2821</v>
      </c>
      <c r="H7537" s="597">
        <v>400000000</v>
      </c>
    </row>
    <row r="7538" spans="1:8">
      <c r="A7538" s="594" t="s">
        <v>132</v>
      </c>
      <c r="B7538" s="594" t="s">
        <v>680</v>
      </c>
      <c r="C7538" s="594" t="s">
        <v>570</v>
      </c>
      <c r="D7538" s="594" t="s">
        <v>2820</v>
      </c>
      <c r="E7538" s="594" t="s">
        <v>194</v>
      </c>
      <c r="F7538" s="595" t="s">
        <v>411</v>
      </c>
      <c r="G7538" s="596" t="s">
        <v>195</v>
      </c>
      <c r="H7538" s="597">
        <v>400000000</v>
      </c>
    </row>
    <row r="7539" spans="1:8">
      <c r="A7539" s="594" t="s">
        <v>132</v>
      </c>
      <c r="B7539" s="594" t="s">
        <v>680</v>
      </c>
      <c r="C7539" s="594" t="s">
        <v>570</v>
      </c>
      <c r="D7539" s="594" t="s">
        <v>2820</v>
      </c>
      <c r="E7539" s="594" t="s">
        <v>194</v>
      </c>
      <c r="F7539" s="594" t="s">
        <v>200</v>
      </c>
      <c r="G7539" s="596" t="s">
        <v>201</v>
      </c>
      <c r="H7539" s="597">
        <v>400000000</v>
      </c>
    </row>
    <row r="7540" spans="1:8">
      <c r="A7540" s="594" t="s">
        <v>132</v>
      </c>
      <c r="B7540" s="594" t="s">
        <v>680</v>
      </c>
      <c r="C7540" s="594" t="s">
        <v>570</v>
      </c>
      <c r="D7540" s="594" t="s">
        <v>2712</v>
      </c>
      <c r="E7540" s="595" t="s">
        <v>411</v>
      </c>
      <c r="F7540" s="595" t="s">
        <v>411</v>
      </c>
      <c r="G7540" s="596" t="s">
        <v>1165</v>
      </c>
      <c r="H7540" s="597">
        <v>4000000000</v>
      </c>
    </row>
    <row r="7541" spans="1:8">
      <c r="A7541" s="594" t="s">
        <v>132</v>
      </c>
      <c r="B7541" s="594" t="s">
        <v>680</v>
      </c>
      <c r="C7541" s="594" t="s">
        <v>570</v>
      </c>
      <c r="D7541" s="594" t="s">
        <v>2712</v>
      </c>
      <c r="E7541" s="594" t="s">
        <v>189</v>
      </c>
      <c r="F7541" s="595" t="s">
        <v>411</v>
      </c>
      <c r="G7541" s="596" t="s">
        <v>190</v>
      </c>
      <c r="H7541" s="597">
        <v>4000000000</v>
      </c>
    </row>
    <row r="7542" spans="1:8">
      <c r="A7542" s="594" t="s">
        <v>132</v>
      </c>
      <c r="B7542" s="594" t="s">
        <v>680</v>
      </c>
      <c r="C7542" s="594" t="s">
        <v>570</v>
      </c>
      <c r="D7542" s="594" t="s">
        <v>2712</v>
      </c>
      <c r="E7542" s="594" t="s">
        <v>189</v>
      </c>
      <c r="F7542" s="594" t="s">
        <v>192</v>
      </c>
      <c r="G7542" s="596" t="s">
        <v>195</v>
      </c>
      <c r="H7542" s="597">
        <v>4000000000</v>
      </c>
    </row>
    <row r="7543" spans="1:8">
      <c r="A7543" s="594" t="s">
        <v>132</v>
      </c>
      <c r="B7543" s="594" t="s">
        <v>680</v>
      </c>
      <c r="C7543" s="594" t="s">
        <v>570</v>
      </c>
      <c r="D7543" s="594" t="s">
        <v>2742</v>
      </c>
      <c r="E7543" s="595" t="s">
        <v>411</v>
      </c>
      <c r="F7543" s="595" t="s">
        <v>411</v>
      </c>
      <c r="G7543" s="596" t="s">
        <v>2743</v>
      </c>
      <c r="H7543" s="597">
        <v>24126000000</v>
      </c>
    </row>
    <row r="7544" spans="1:8">
      <c r="A7544" s="594" t="s">
        <v>132</v>
      </c>
      <c r="B7544" s="594" t="s">
        <v>680</v>
      </c>
      <c r="C7544" s="594" t="s">
        <v>570</v>
      </c>
      <c r="D7544" s="594" t="s">
        <v>2742</v>
      </c>
      <c r="E7544" s="594" t="s">
        <v>189</v>
      </c>
      <c r="F7544" s="595" t="s">
        <v>411</v>
      </c>
      <c r="G7544" s="596" t="s">
        <v>190</v>
      </c>
      <c r="H7544" s="597">
        <v>24126000000</v>
      </c>
    </row>
    <row r="7545" spans="1:8">
      <c r="A7545" s="594" t="s">
        <v>132</v>
      </c>
      <c r="B7545" s="594" t="s">
        <v>680</v>
      </c>
      <c r="C7545" s="594" t="s">
        <v>570</v>
      </c>
      <c r="D7545" s="594" t="s">
        <v>2742</v>
      </c>
      <c r="E7545" s="594" t="s">
        <v>189</v>
      </c>
      <c r="F7545" s="594" t="s">
        <v>192</v>
      </c>
      <c r="G7545" s="596" t="s">
        <v>195</v>
      </c>
      <c r="H7545" s="597">
        <v>24126000000</v>
      </c>
    </row>
    <row r="7546" spans="1:8">
      <c r="A7546" s="594" t="s">
        <v>132</v>
      </c>
      <c r="B7546" s="594" t="s">
        <v>680</v>
      </c>
      <c r="C7546" s="594" t="s">
        <v>1247</v>
      </c>
      <c r="D7546" s="595" t="s">
        <v>411</v>
      </c>
      <c r="E7546" s="595" t="s">
        <v>411</v>
      </c>
      <c r="F7546" s="595" t="s">
        <v>411</v>
      </c>
      <c r="G7546" s="596" t="s">
        <v>2746</v>
      </c>
      <c r="H7546" s="597">
        <v>57901953000</v>
      </c>
    </row>
    <row r="7547" spans="1:8">
      <c r="A7547" s="594" t="s">
        <v>132</v>
      </c>
      <c r="B7547" s="594" t="s">
        <v>680</v>
      </c>
      <c r="C7547" s="594" t="s">
        <v>1247</v>
      </c>
      <c r="D7547" s="594" t="s">
        <v>2834</v>
      </c>
      <c r="E7547" s="595" t="s">
        <v>411</v>
      </c>
      <c r="F7547" s="595" t="s">
        <v>411</v>
      </c>
      <c r="G7547" s="596" t="s">
        <v>2835</v>
      </c>
      <c r="H7547" s="597">
        <v>750000000</v>
      </c>
    </row>
    <row r="7548" spans="1:8">
      <c r="A7548" s="594" t="s">
        <v>132</v>
      </c>
      <c r="B7548" s="594" t="s">
        <v>680</v>
      </c>
      <c r="C7548" s="594" t="s">
        <v>1247</v>
      </c>
      <c r="D7548" s="594" t="s">
        <v>2834</v>
      </c>
      <c r="E7548" s="594" t="s">
        <v>189</v>
      </c>
      <c r="F7548" s="595" t="s">
        <v>411</v>
      </c>
      <c r="G7548" s="596" t="s">
        <v>190</v>
      </c>
      <c r="H7548" s="597">
        <v>750000000</v>
      </c>
    </row>
    <row r="7549" spans="1:8">
      <c r="A7549" s="594" t="s">
        <v>132</v>
      </c>
      <c r="B7549" s="594" t="s">
        <v>680</v>
      </c>
      <c r="C7549" s="594" t="s">
        <v>1247</v>
      </c>
      <c r="D7549" s="594" t="s">
        <v>2834</v>
      </c>
      <c r="E7549" s="594" t="s">
        <v>189</v>
      </c>
      <c r="F7549" s="594" t="s">
        <v>773</v>
      </c>
      <c r="G7549" s="596" t="s">
        <v>2695</v>
      </c>
      <c r="H7549" s="597">
        <v>750000000</v>
      </c>
    </row>
    <row r="7550" spans="1:8">
      <c r="A7550" s="594" t="s">
        <v>132</v>
      </c>
      <c r="B7550" s="594" t="s">
        <v>680</v>
      </c>
      <c r="C7550" s="594" t="s">
        <v>1247</v>
      </c>
      <c r="D7550" s="594" t="s">
        <v>2883</v>
      </c>
      <c r="E7550" s="595" t="s">
        <v>411</v>
      </c>
      <c r="F7550" s="595" t="s">
        <v>411</v>
      </c>
      <c r="G7550" s="596" t="s">
        <v>2884</v>
      </c>
      <c r="H7550" s="597">
        <v>53451953000</v>
      </c>
    </row>
    <row r="7551" spans="1:8">
      <c r="A7551" s="594" t="s">
        <v>132</v>
      </c>
      <c r="B7551" s="594" t="s">
        <v>680</v>
      </c>
      <c r="C7551" s="594" t="s">
        <v>1247</v>
      </c>
      <c r="D7551" s="594" t="s">
        <v>2883</v>
      </c>
      <c r="E7551" s="594" t="s">
        <v>2756</v>
      </c>
      <c r="F7551" s="595" t="s">
        <v>411</v>
      </c>
      <c r="G7551" s="596" t="s">
        <v>2757</v>
      </c>
      <c r="H7551" s="597">
        <v>53451953000</v>
      </c>
    </row>
    <row r="7552" spans="1:8">
      <c r="A7552" s="594" t="s">
        <v>132</v>
      </c>
      <c r="B7552" s="594" t="s">
        <v>680</v>
      </c>
      <c r="C7552" s="594" t="s">
        <v>1247</v>
      </c>
      <c r="D7552" s="594" t="s">
        <v>2883</v>
      </c>
      <c r="E7552" s="594" t="s">
        <v>2756</v>
      </c>
      <c r="F7552" s="594" t="s">
        <v>2885</v>
      </c>
      <c r="G7552" s="596" t="s">
        <v>2886</v>
      </c>
      <c r="H7552" s="597">
        <v>53451953000</v>
      </c>
    </row>
    <row r="7553" spans="1:8">
      <c r="A7553" s="594" t="s">
        <v>132</v>
      </c>
      <c r="B7553" s="594" t="s">
        <v>680</v>
      </c>
      <c r="C7553" s="594" t="s">
        <v>1247</v>
      </c>
      <c r="D7553" s="594" t="s">
        <v>488</v>
      </c>
      <c r="E7553" s="595" t="s">
        <v>411</v>
      </c>
      <c r="F7553" s="595" t="s">
        <v>411</v>
      </c>
      <c r="G7553" s="596" t="s">
        <v>2836</v>
      </c>
      <c r="H7553" s="597">
        <v>3700000000</v>
      </c>
    </row>
    <row r="7554" spans="1:8">
      <c r="A7554" s="594" t="s">
        <v>132</v>
      </c>
      <c r="B7554" s="594" t="s">
        <v>680</v>
      </c>
      <c r="C7554" s="594" t="s">
        <v>1247</v>
      </c>
      <c r="D7554" s="594" t="s">
        <v>488</v>
      </c>
      <c r="E7554" s="594" t="s">
        <v>194</v>
      </c>
      <c r="F7554" s="595" t="s">
        <v>411</v>
      </c>
      <c r="G7554" s="596" t="s">
        <v>195</v>
      </c>
      <c r="H7554" s="597">
        <v>1700000000</v>
      </c>
    </row>
    <row r="7555" spans="1:8">
      <c r="A7555" s="594" t="s">
        <v>132</v>
      </c>
      <c r="B7555" s="594" t="s">
        <v>680</v>
      </c>
      <c r="C7555" s="594" t="s">
        <v>1247</v>
      </c>
      <c r="D7555" s="594" t="s">
        <v>488</v>
      </c>
      <c r="E7555" s="594" t="s">
        <v>194</v>
      </c>
      <c r="F7555" s="594" t="s">
        <v>200</v>
      </c>
      <c r="G7555" s="596" t="s">
        <v>201</v>
      </c>
      <c r="H7555" s="597">
        <v>1700000000</v>
      </c>
    </row>
    <row r="7556" spans="1:8">
      <c r="A7556" s="594" t="s">
        <v>132</v>
      </c>
      <c r="B7556" s="594" t="s">
        <v>680</v>
      </c>
      <c r="C7556" s="594" t="s">
        <v>1247</v>
      </c>
      <c r="D7556" s="594" t="s">
        <v>488</v>
      </c>
      <c r="E7556" s="594" t="s">
        <v>49</v>
      </c>
      <c r="F7556" s="595" t="s">
        <v>411</v>
      </c>
      <c r="G7556" s="596" t="s">
        <v>50</v>
      </c>
      <c r="H7556" s="597">
        <v>2000000000</v>
      </c>
    </row>
    <row r="7557" spans="1:8">
      <c r="A7557" s="594" t="s">
        <v>132</v>
      </c>
      <c r="B7557" s="594" t="s">
        <v>680</v>
      </c>
      <c r="C7557" s="594" t="s">
        <v>1247</v>
      </c>
      <c r="D7557" s="594" t="s">
        <v>488</v>
      </c>
      <c r="E7557" s="594" t="s">
        <v>49</v>
      </c>
      <c r="F7557" s="594" t="s">
        <v>2887</v>
      </c>
      <c r="G7557" s="596" t="s">
        <v>2888</v>
      </c>
      <c r="H7557" s="597">
        <v>2000000000</v>
      </c>
    </row>
    <row r="7558" spans="1:8">
      <c r="A7558" s="594" t="s">
        <v>132</v>
      </c>
      <c r="B7558" s="594" t="s">
        <v>680</v>
      </c>
      <c r="C7558" s="594" t="s">
        <v>577</v>
      </c>
      <c r="D7558" s="595" t="s">
        <v>411</v>
      </c>
      <c r="E7558" s="595" t="s">
        <v>411</v>
      </c>
      <c r="F7558" s="595" t="s">
        <v>411</v>
      </c>
      <c r="G7558" s="596" t="s">
        <v>2748</v>
      </c>
      <c r="H7558" s="597">
        <v>1657096000</v>
      </c>
    </row>
    <row r="7559" spans="1:8">
      <c r="A7559" s="594" t="s">
        <v>132</v>
      </c>
      <c r="B7559" s="594" t="s">
        <v>680</v>
      </c>
      <c r="C7559" s="594" t="s">
        <v>577</v>
      </c>
      <c r="D7559" s="594" t="s">
        <v>265</v>
      </c>
      <c r="E7559" s="595" t="s">
        <v>411</v>
      </c>
      <c r="F7559" s="595" t="s">
        <v>411</v>
      </c>
      <c r="G7559" s="596" t="s">
        <v>2849</v>
      </c>
      <c r="H7559" s="597">
        <v>1657096000</v>
      </c>
    </row>
    <row r="7560" spans="1:8">
      <c r="A7560" s="594" t="s">
        <v>132</v>
      </c>
      <c r="B7560" s="594" t="s">
        <v>680</v>
      </c>
      <c r="C7560" s="594" t="s">
        <v>577</v>
      </c>
      <c r="D7560" s="594" t="s">
        <v>265</v>
      </c>
      <c r="E7560" s="594" t="s">
        <v>260</v>
      </c>
      <c r="F7560" s="595" t="s">
        <v>411</v>
      </c>
      <c r="G7560" s="596" t="s">
        <v>261</v>
      </c>
      <c r="H7560" s="597">
        <v>1567173000</v>
      </c>
    </row>
    <row r="7561" spans="1:8">
      <c r="A7561" s="594" t="s">
        <v>132</v>
      </c>
      <c r="B7561" s="594" t="s">
        <v>680</v>
      </c>
      <c r="C7561" s="594" t="s">
        <v>577</v>
      </c>
      <c r="D7561" s="594" t="s">
        <v>265</v>
      </c>
      <c r="E7561" s="594" t="s">
        <v>260</v>
      </c>
      <c r="F7561" s="594" t="s">
        <v>262</v>
      </c>
      <c r="G7561" s="596" t="s">
        <v>2707</v>
      </c>
      <c r="H7561" s="597">
        <v>1567173000</v>
      </c>
    </row>
    <row r="7562" spans="1:8">
      <c r="A7562" s="594" t="s">
        <v>132</v>
      </c>
      <c r="B7562" s="594" t="s">
        <v>680</v>
      </c>
      <c r="C7562" s="594" t="s">
        <v>577</v>
      </c>
      <c r="D7562" s="594" t="s">
        <v>265</v>
      </c>
      <c r="E7562" s="594" t="s">
        <v>53</v>
      </c>
      <c r="F7562" s="595" t="s">
        <v>411</v>
      </c>
      <c r="G7562" s="596" t="s">
        <v>193</v>
      </c>
      <c r="H7562" s="597">
        <v>89923000</v>
      </c>
    </row>
    <row r="7563" spans="1:8">
      <c r="A7563" s="594" t="s">
        <v>132</v>
      </c>
      <c r="B7563" s="594" t="s">
        <v>680</v>
      </c>
      <c r="C7563" s="594" t="s">
        <v>577</v>
      </c>
      <c r="D7563" s="594" t="s">
        <v>265</v>
      </c>
      <c r="E7563" s="594" t="s">
        <v>53</v>
      </c>
      <c r="F7563" s="594" t="s">
        <v>54</v>
      </c>
      <c r="G7563" s="596" t="s">
        <v>55</v>
      </c>
      <c r="H7563" s="597">
        <v>26637000</v>
      </c>
    </row>
    <row r="7564" spans="1:8">
      <c r="A7564" s="594" t="s">
        <v>132</v>
      </c>
      <c r="B7564" s="594" t="s">
        <v>680</v>
      </c>
      <c r="C7564" s="594" t="s">
        <v>577</v>
      </c>
      <c r="D7564" s="594" t="s">
        <v>265</v>
      </c>
      <c r="E7564" s="594" t="s">
        <v>53</v>
      </c>
      <c r="F7564" s="594" t="s">
        <v>56</v>
      </c>
      <c r="G7564" s="596" t="s">
        <v>57</v>
      </c>
      <c r="H7564" s="597">
        <v>53850000</v>
      </c>
    </row>
    <row r="7565" spans="1:8">
      <c r="A7565" s="594" t="s">
        <v>132</v>
      </c>
      <c r="B7565" s="594" t="s">
        <v>680</v>
      </c>
      <c r="C7565" s="594" t="s">
        <v>577</v>
      </c>
      <c r="D7565" s="594" t="s">
        <v>265</v>
      </c>
      <c r="E7565" s="594" t="s">
        <v>53</v>
      </c>
      <c r="F7565" s="594" t="s">
        <v>358</v>
      </c>
      <c r="G7565" s="596" t="s">
        <v>195</v>
      </c>
      <c r="H7565" s="597">
        <v>9436000</v>
      </c>
    </row>
    <row r="7566" spans="1:8">
      <c r="A7566" s="594" t="s">
        <v>132</v>
      </c>
      <c r="B7566" s="594" t="s">
        <v>680</v>
      </c>
      <c r="C7566" s="594" t="s">
        <v>301</v>
      </c>
      <c r="D7566" s="595" t="s">
        <v>411</v>
      </c>
      <c r="E7566" s="595" t="s">
        <v>411</v>
      </c>
      <c r="F7566" s="595" t="s">
        <v>411</v>
      </c>
      <c r="G7566" s="596" t="s">
        <v>1965</v>
      </c>
      <c r="H7566" s="597">
        <v>500000000</v>
      </c>
    </row>
    <row r="7567" spans="1:8">
      <c r="A7567" s="594" t="s">
        <v>132</v>
      </c>
      <c r="B7567" s="594" t="s">
        <v>680</v>
      </c>
      <c r="C7567" s="594" t="s">
        <v>301</v>
      </c>
      <c r="D7567" s="594" t="s">
        <v>2889</v>
      </c>
      <c r="E7567" s="595" t="s">
        <v>411</v>
      </c>
      <c r="F7567" s="595" t="s">
        <v>411</v>
      </c>
      <c r="G7567" s="596" t="s">
        <v>2890</v>
      </c>
      <c r="H7567" s="597">
        <v>500000000</v>
      </c>
    </row>
    <row r="7568" spans="1:8">
      <c r="A7568" s="594" t="s">
        <v>132</v>
      </c>
      <c r="B7568" s="594" t="s">
        <v>680</v>
      </c>
      <c r="C7568" s="594" t="s">
        <v>301</v>
      </c>
      <c r="D7568" s="594" t="s">
        <v>2889</v>
      </c>
      <c r="E7568" s="594" t="s">
        <v>189</v>
      </c>
      <c r="F7568" s="595" t="s">
        <v>411</v>
      </c>
      <c r="G7568" s="596" t="s">
        <v>190</v>
      </c>
      <c r="H7568" s="597">
        <v>500000000</v>
      </c>
    </row>
    <row r="7569" spans="1:8">
      <c r="A7569" s="594" t="s">
        <v>132</v>
      </c>
      <c r="B7569" s="594" t="s">
        <v>680</v>
      </c>
      <c r="C7569" s="594" t="s">
        <v>301</v>
      </c>
      <c r="D7569" s="594" t="s">
        <v>2889</v>
      </c>
      <c r="E7569" s="594" t="s">
        <v>189</v>
      </c>
      <c r="F7569" s="594" t="s">
        <v>192</v>
      </c>
      <c r="G7569" s="596" t="s">
        <v>195</v>
      </c>
      <c r="H7569" s="597">
        <v>500000000</v>
      </c>
    </row>
    <row r="7570" spans="1:8">
      <c r="A7570" s="594" t="s">
        <v>132</v>
      </c>
      <c r="B7570" s="594" t="s">
        <v>680</v>
      </c>
      <c r="C7570" s="594" t="s">
        <v>276</v>
      </c>
      <c r="D7570" s="595" t="s">
        <v>411</v>
      </c>
      <c r="E7570" s="595" t="s">
        <v>411</v>
      </c>
      <c r="F7570" s="595" t="s">
        <v>411</v>
      </c>
      <c r="G7570" s="596" t="s">
        <v>1966</v>
      </c>
      <c r="H7570" s="597">
        <v>146168012038</v>
      </c>
    </row>
    <row r="7571" spans="1:8">
      <c r="A7571" s="594" t="s">
        <v>132</v>
      </c>
      <c r="B7571" s="594" t="s">
        <v>680</v>
      </c>
      <c r="C7571" s="594" t="s">
        <v>276</v>
      </c>
      <c r="D7571" s="594" t="s">
        <v>2769</v>
      </c>
      <c r="E7571" s="595" t="s">
        <v>411</v>
      </c>
      <c r="F7571" s="595" t="s">
        <v>411</v>
      </c>
      <c r="G7571" s="596" t="s">
        <v>2770</v>
      </c>
      <c r="H7571" s="597">
        <v>30885339321</v>
      </c>
    </row>
    <row r="7572" spans="1:8">
      <c r="A7572" s="594" t="s">
        <v>132</v>
      </c>
      <c r="B7572" s="594" t="s">
        <v>680</v>
      </c>
      <c r="C7572" s="594" t="s">
        <v>276</v>
      </c>
      <c r="D7572" s="594" t="s">
        <v>2769</v>
      </c>
      <c r="E7572" s="594" t="s">
        <v>269</v>
      </c>
      <c r="F7572" s="595" t="s">
        <v>411</v>
      </c>
      <c r="G7572" s="596" t="s">
        <v>2762</v>
      </c>
      <c r="H7572" s="597">
        <v>1185367300</v>
      </c>
    </row>
    <row r="7573" spans="1:8">
      <c r="A7573" s="594" t="s">
        <v>132</v>
      </c>
      <c r="B7573" s="594" t="s">
        <v>680</v>
      </c>
      <c r="C7573" s="594" t="s">
        <v>276</v>
      </c>
      <c r="D7573" s="594" t="s">
        <v>2769</v>
      </c>
      <c r="E7573" s="594" t="s">
        <v>269</v>
      </c>
      <c r="F7573" s="594" t="s">
        <v>271</v>
      </c>
      <c r="G7573" s="596" t="s">
        <v>2763</v>
      </c>
      <c r="H7573" s="597">
        <v>160367300</v>
      </c>
    </row>
    <row r="7574" spans="1:8">
      <c r="A7574" s="594" t="s">
        <v>132</v>
      </c>
      <c r="B7574" s="594" t="s">
        <v>680</v>
      </c>
      <c r="C7574" s="594" t="s">
        <v>276</v>
      </c>
      <c r="D7574" s="594" t="s">
        <v>2769</v>
      </c>
      <c r="E7574" s="594" t="s">
        <v>269</v>
      </c>
      <c r="F7574" s="594" t="s">
        <v>641</v>
      </c>
      <c r="G7574" s="596" t="s">
        <v>195</v>
      </c>
      <c r="H7574" s="597">
        <v>1025000000</v>
      </c>
    </row>
    <row r="7575" spans="1:8">
      <c r="A7575" s="594" t="s">
        <v>132</v>
      </c>
      <c r="B7575" s="594" t="s">
        <v>680</v>
      </c>
      <c r="C7575" s="594" t="s">
        <v>276</v>
      </c>
      <c r="D7575" s="594" t="s">
        <v>2769</v>
      </c>
      <c r="E7575" s="594" t="s">
        <v>260</v>
      </c>
      <c r="F7575" s="595" t="s">
        <v>411</v>
      </c>
      <c r="G7575" s="596" t="s">
        <v>261</v>
      </c>
      <c r="H7575" s="597">
        <v>28774160021</v>
      </c>
    </row>
    <row r="7576" spans="1:8">
      <c r="A7576" s="594" t="s">
        <v>132</v>
      </c>
      <c r="B7576" s="594" t="s">
        <v>680</v>
      </c>
      <c r="C7576" s="594" t="s">
        <v>276</v>
      </c>
      <c r="D7576" s="594" t="s">
        <v>2769</v>
      </c>
      <c r="E7576" s="594" t="s">
        <v>260</v>
      </c>
      <c r="F7576" s="594" t="s">
        <v>262</v>
      </c>
      <c r="G7576" s="596" t="s">
        <v>2707</v>
      </c>
      <c r="H7576" s="597">
        <v>26474160021</v>
      </c>
    </row>
    <row r="7577" spans="1:8">
      <c r="A7577" s="594" t="s">
        <v>132</v>
      </c>
      <c r="B7577" s="594" t="s">
        <v>680</v>
      </c>
      <c r="C7577" s="594" t="s">
        <v>276</v>
      </c>
      <c r="D7577" s="594" t="s">
        <v>2769</v>
      </c>
      <c r="E7577" s="594" t="s">
        <v>260</v>
      </c>
      <c r="F7577" s="594" t="s">
        <v>1187</v>
      </c>
      <c r="G7577" s="596" t="s">
        <v>195</v>
      </c>
      <c r="H7577" s="597">
        <v>2300000000</v>
      </c>
    </row>
    <row r="7578" spans="1:8">
      <c r="A7578" s="594" t="s">
        <v>132</v>
      </c>
      <c r="B7578" s="594" t="s">
        <v>680</v>
      </c>
      <c r="C7578" s="594" t="s">
        <v>276</v>
      </c>
      <c r="D7578" s="594" t="s">
        <v>2769</v>
      </c>
      <c r="E7578" s="594" t="s">
        <v>53</v>
      </c>
      <c r="F7578" s="595" t="s">
        <v>411</v>
      </c>
      <c r="G7578" s="596" t="s">
        <v>193</v>
      </c>
      <c r="H7578" s="597">
        <v>925812000</v>
      </c>
    </row>
    <row r="7579" spans="1:8">
      <c r="A7579" s="594" t="s">
        <v>132</v>
      </c>
      <c r="B7579" s="594" t="s">
        <v>680</v>
      </c>
      <c r="C7579" s="594" t="s">
        <v>276</v>
      </c>
      <c r="D7579" s="594" t="s">
        <v>2769</v>
      </c>
      <c r="E7579" s="594" t="s">
        <v>53</v>
      </c>
      <c r="F7579" s="594" t="s">
        <v>54</v>
      </c>
      <c r="G7579" s="596" t="s">
        <v>55</v>
      </c>
      <c r="H7579" s="597">
        <v>89746000</v>
      </c>
    </row>
    <row r="7580" spans="1:8">
      <c r="A7580" s="594" t="s">
        <v>132</v>
      </c>
      <c r="B7580" s="594" t="s">
        <v>680</v>
      </c>
      <c r="C7580" s="594" t="s">
        <v>276</v>
      </c>
      <c r="D7580" s="594" t="s">
        <v>2769</v>
      </c>
      <c r="E7580" s="594" t="s">
        <v>53</v>
      </c>
      <c r="F7580" s="594" t="s">
        <v>56</v>
      </c>
      <c r="G7580" s="596" t="s">
        <v>57</v>
      </c>
      <c r="H7580" s="597">
        <v>795055000</v>
      </c>
    </row>
    <row r="7581" spans="1:8">
      <c r="A7581" s="594" t="s">
        <v>132</v>
      </c>
      <c r="B7581" s="594" t="s">
        <v>680</v>
      </c>
      <c r="C7581" s="594" t="s">
        <v>276</v>
      </c>
      <c r="D7581" s="594" t="s">
        <v>2769</v>
      </c>
      <c r="E7581" s="594" t="s">
        <v>53</v>
      </c>
      <c r="F7581" s="594" t="s">
        <v>358</v>
      </c>
      <c r="G7581" s="596" t="s">
        <v>195</v>
      </c>
      <c r="H7581" s="597">
        <v>41011000</v>
      </c>
    </row>
    <row r="7582" spans="1:8">
      <c r="A7582" s="594" t="s">
        <v>132</v>
      </c>
      <c r="B7582" s="594" t="s">
        <v>680</v>
      </c>
      <c r="C7582" s="594" t="s">
        <v>276</v>
      </c>
      <c r="D7582" s="594" t="s">
        <v>278</v>
      </c>
      <c r="E7582" s="595" t="s">
        <v>411</v>
      </c>
      <c r="F7582" s="595" t="s">
        <v>411</v>
      </c>
      <c r="G7582" s="596" t="s">
        <v>2771</v>
      </c>
      <c r="H7582" s="597">
        <v>115282672717</v>
      </c>
    </row>
    <row r="7583" spans="1:8">
      <c r="A7583" s="594" t="s">
        <v>132</v>
      </c>
      <c r="B7583" s="594" t="s">
        <v>680</v>
      </c>
      <c r="C7583" s="594" t="s">
        <v>276</v>
      </c>
      <c r="D7583" s="594" t="s">
        <v>278</v>
      </c>
      <c r="E7583" s="594" t="s">
        <v>1145</v>
      </c>
      <c r="F7583" s="595" t="s">
        <v>411</v>
      </c>
      <c r="G7583" s="596" t="s">
        <v>2761</v>
      </c>
      <c r="H7583" s="597">
        <v>12076055088</v>
      </c>
    </row>
    <row r="7584" spans="1:8">
      <c r="A7584" s="594" t="s">
        <v>132</v>
      </c>
      <c r="B7584" s="594" t="s">
        <v>680</v>
      </c>
      <c r="C7584" s="594" t="s">
        <v>276</v>
      </c>
      <c r="D7584" s="594" t="s">
        <v>278</v>
      </c>
      <c r="E7584" s="594" t="s">
        <v>1145</v>
      </c>
      <c r="F7584" s="594" t="s">
        <v>1144</v>
      </c>
      <c r="G7584" s="596" t="s">
        <v>1143</v>
      </c>
      <c r="H7584" s="597">
        <v>2097180223</v>
      </c>
    </row>
    <row r="7585" spans="1:8">
      <c r="A7585" s="594" t="s">
        <v>132</v>
      </c>
      <c r="B7585" s="594" t="s">
        <v>680</v>
      </c>
      <c r="C7585" s="594" t="s">
        <v>276</v>
      </c>
      <c r="D7585" s="594" t="s">
        <v>278</v>
      </c>
      <c r="E7585" s="594" t="s">
        <v>1145</v>
      </c>
      <c r="F7585" s="594" t="s">
        <v>1236</v>
      </c>
      <c r="G7585" s="596" t="s">
        <v>1235</v>
      </c>
      <c r="H7585" s="597">
        <v>3691844745</v>
      </c>
    </row>
    <row r="7586" spans="1:8">
      <c r="A7586" s="594" t="s">
        <v>132</v>
      </c>
      <c r="B7586" s="594" t="s">
        <v>680</v>
      </c>
      <c r="C7586" s="594" t="s">
        <v>276</v>
      </c>
      <c r="D7586" s="594" t="s">
        <v>278</v>
      </c>
      <c r="E7586" s="594" t="s">
        <v>1145</v>
      </c>
      <c r="F7586" s="594" t="s">
        <v>1149</v>
      </c>
      <c r="G7586" s="596" t="s">
        <v>1148</v>
      </c>
      <c r="H7586" s="597">
        <v>5924387120</v>
      </c>
    </row>
    <row r="7587" spans="1:8">
      <c r="A7587" s="594" t="s">
        <v>132</v>
      </c>
      <c r="B7587" s="594" t="s">
        <v>680</v>
      </c>
      <c r="C7587" s="594" t="s">
        <v>276</v>
      </c>
      <c r="D7587" s="594" t="s">
        <v>278</v>
      </c>
      <c r="E7587" s="594" t="s">
        <v>1145</v>
      </c>
      <c r="F7587" s="594" t="s">
        <v>1169</v>
      </c>
      <c r="G7587" s="596" t="s">
        <v>1168</v>
      </c>
      <c r="H7587" s="597">
        <v>362643000</v>
      </c>
    </row>
    <row r="7588" spans="1:8">
      <c r="A7588" s="594" t="s">
        <v>132</v>
      </c>
      <c r="B7588" s="594" t="s">
        <v>680</v>
      </c>
      <c r="C7588" s="594" t="s">
        <v>276</v>
      </c>
      <c r="D7588" s="594" t="s">
        <v>278</v>
      </c>
      <c r="E7588" s="594" t="s">
        <v>269</v>
      </c>
      <c r="F7588" s="595" t="s">
        <v>411</v>
      </c>
      <c r="G7588" s="596" t="s">
        <v>2762</v>
      </c>
      <c r="H7588" s="597">
        <v>12193669688</v>
      </c>
    </row>
    <row r="7589" spans="1:8">
      <c r="A7589" s="594" t="s">
        <v>132</v>
      </c>
      <c r="B7589" s="594" t="s">
        <v>680</v>
      </c>
      <c r="C7589" s="594" t="s">
        <v>276</v>
      </c>
      <c r="D7589" s="594" t="s">
        <v>278</v>
      </c>
      <c r="E7589" s="594" t="s">
        <v>269</v>
      </c>
      <c r="F7589" s="594" t="s">
        <v>271</v>
      </c>
      <c r="G7589" s="596" t="s">
        <v>2763</v>
      </c>
      <c r="H7589" s="597">
        <v>12193669688</v>
      </c>
    </row>
    <row r="7590" spans="1:8">
      <c r="A7590" s="594" t="s">
        <v>132</v>
      </c>
      <c r="B7590" s="594" t="s">
        <v>680</v>
      </c>
      <c r="C7590" s="594" t="s">
        <v>276</v>
      </c>
      <c r="D7590" s="594" t="s">
        <v>278</v>
      </c>
      <c r="E7590" s="594" t="s">
        <v>260</v>
      </c>
      <c r="F7590" s="595" t="s">
        <v>411</v>
      </c>
      <c r="G7590" s="596" t="s">
        <v>261</v>
      </c>
      <c r="H7590" s="597">
        <v>73546528612</v>
      </c>
    </row>
    <row r="7591" spans="1:8">
      <c r="A7591" s="594" t="s">
        <v>132</v>
      </c>
      <c r="B7591" s="594" t="s">
        <v>680</v>
      </c>
      <c r="C7591" s="594" t="s">
        <v>276</v>
      </c>
      <c r="D7591" s="594" t="s">
        <v>278</v>
      </c>
      <c r="E7591" s="594" t="s">
        <v>260</v>
      </c>
      <c r="F7591" s="594" t="s">
        <v>262</v>
      </c>
      <c r="G7591" s="596" t="s">
        <v>2707</v>
      </c>
      <c r="H7591" s="597">
        <v>73546528612</v>
      </c>
    </row>
    <row r="7592" spans="1:8">
      <c r="A7592" s="594" t="s">
        <v>132</v>
      </c>
      <c r="B7592" s="594" t="s">
        <v>680</v>
      </c>
      <c r="C7592" s="594" t="s">
        <v>276</v>
      </c>
      <c r="D7592" s="594" t="s">
        <v>278</v>
      </c>
      <c r="E7592" s="594" t="s">
        <v>53</v>
      </c>
      <c r="F7592" s="595" t="s">
        <v>411</v>
      </c>
      <c r="G7592" s="596" t="s">
        <v>193</v>
      </c>
      <c r="H7592" s="597">
        <v>17466419329</v>
      </c>
    </row>
    <row r="7593" spans="1:8">
      <c r="A7593" s="594" t="s">
        <v>132</v>
      </c>
      <c r="B7593" s="594" t="s">
        <v>680</v>
      </c>
      <c r="C7593" s="594" t="s">
        <v>276</v>
      </c>
      <c r="D7593" s="594" t="s">
        <v>278</v>
      </c>
      <c r="E7593" s="594" t="s">
        <v>53</v>
      </c>
      <c r="F7593" s="594" t="s">
        <v>54</v>
      </c>
      <c r="G7593" s="596" t="s">
        <v>55</v>
      </c>
      <c r="H7593" s="597">
        <v>201638710</v>
      </c>
    </row>
    <row r="7594" spans="1:8">
      <c r="A7594" s="594" t="s">
        <v>132</v>
      </c>
      <c r="B7594" s="594" t="s">
        <v>680</v>
      </c>
      <c r="C7594" s="594" t="s">
        <v>276</v>
      </c>
      <c r="D7594" s="594" t="s">
        <v>278</v>
      </c>
      <c r="E7594" s="594" t="s">
        <v>53</v>
      </c>
      <c r="F7594" s="594" t="s">
        <v>56</v>
      </c>
      <c r="G7594" s="596" t="s">
        <v>57</v>
      </c>
      <c r="H7594" s="597">
        <v>3910286000</v>
      </c>
    </row>
    <row r="7595" spans="1:8">
      <c r="A7595" s="594" t="s">
        <v>132</v>
      </c>
      <c r="B7595" s="594" t="s">
        <v>680</v>
      </c>
      <c r="C7595" s="594" t="s">
        <v>276</v>
      </c>
      <c r="D7595" s="594" t="s">
        <v>278</v>
      </c>
      <c r="E7595" s="594" t="s">
        <v>53</v>
      </c>
      <c r="F7595" s="594" t="s">
        <v>358</v>
      </c>
      <c r="G7595" s="596" t="s">
        <v>195</v>
      </c>
      <c r="H7595" s="597">
        <v>13354494619</v>
      </c>
    </row>
    <row r="7596" spans="1:8">
      <c r="A7596" s="594" t="s">
        <v>132</v>
      </c>
      <c r="B7596" s="594" t="s">
        <v>680</v>
      </c>
      <c r="C7596" s="594" t="s">
        <v>322</v>
      </c>
      <c r="D7596" s="595" t="s">
        <v>411</v>
      </c>
      <c r="E7596" s="595" t="s">
        <v>411</v>
      </c>
      <c r="F7596" s="595" t="s">
        <v>411</v>
      </c>
      <c r="G7596" s="596" t="s">
        <v>2661</v>
      </c>
      <c r="H7596" s="597">
        <v>270000000</v>
      </c>
    </row>
    <row r="7597" spans="1:8">
      <c r="A7597" s="594" t="s">
        <v>132</v>
      </c>
      <c r="B7597" s="594" t="s">
        <v>680</v>
      </c>
      <c r="C7597" s="594" t="s">
        <v>322</v>
      </c>
      <c r="D7597" s="594" t="s">
        <v>2858</v>
      </c>
      <c r="E7597" s="595" t="s">
        <v>411</v>
      </c>
      <c r="F7597" s="595" t="s">
        <v>411</v>
      </c>
      <c r="G7597" s="596" t="s">
        <v>2859</v>
      </c>
      <c r="H7597" s="597">
        <v>270000000</v>
      </c>
    </row>
    <row r="7598" spans="1:8">
      <c r="A7598" s="594" t="s">
        <v>132</v>
      </c>
      <c r="B7598" s="594" t="s">
        <v>680</v>
      </c>
      <c r="C7598" s="594" t="s">
        <v>322</v>
      </c>
      <c r="D7598" s="594" t="s">
        <v>2858</v>
      </c>
      <c r="E7598" s="594" t="s">
        <v>194</v>
      </c>
      <c r="F7598" s="595" t="s">
        <v>411</v>
      </c>
      <c r="G7598" s="596" t="s">
        <v>195</v>
      </c>
      <c r="H7598" s="597">
        <v>270000000</v>
      </c>
    </row>
    <row r="7599" spans="1:8">
      <c r="A7599" s="594" t="s">
        <v>132</v>
      </c>
      <c r="B7599" s="594" t="s">
        <v>680</v>
      </c>
      <c r="C7599" s="594" t="s">
        <v>322</v>
      </c>
      <c r="D7599" s="594" t="s">
        <v>2858</v>
      </c>
      <c r="E7599" s="594" t="s">
        <v>194</v>
      </c>
      <c r="F7599" s="594" t="s">
        <v>200</v>
      </c>
      <c r="G7599" s="596" t="s">
        <v>201</v>
      </c>
      <c r="H7599" s="597">
        <v>270000000</v>
      </c>
    </row>
    <row r="7600" spans="1:8">
      <c r="A7600" s="594" t="s">
        <v>132</v>
      </c>
      <c r="B7600" s="594" t="s">
        <v>680</v>
      </c>
      <c r="C7600" s="594" t="s">
        <v>1369</v>
      </c>
      <c r="D7600" s="595" t="s">
        <v>411</v>
      </c>
      <c r="E7600" s="595" t="s">
        <v>411</v>
      </c>
      <c r="F7600" s="595" t="s">
        <v>411</v>
      </c>
      <c r="G7600" s="596" t="s">
        <v>1968</v>
      </c>
      <c r="H7600" s="597">
        <v>1334000000</v>
      </c>
    </row>
    <row r="7601" spans="1:8">
      <c r="A7601" s="594" t="s">
        <v>132</v>
      </c>
      <c r="B7601" s="594" t="s">
        <v>680</v>
      </c>
      <c r="C7601" s="594" t="s">
        <v>1369</v>
      </c>
      <c r="D7601" s="594" t="s">
        <v>1380</v>
      </c>
      <c r="E7601" s="595" t="s">
        <v>411</v>
      </c>
      <c r="F7601" s="595" t="s">
        <v>411</v>
      </c>
      <c r="G7601" s="596" t="s">
        <v>2708</v>
      </c>
      <c r="H7601" s="597">
        <v>500000000</v>
      </c>
    </row>
    <row r="7602" spans="1:8">
      <c r="A7602" s="594" t="s">
        <v>132</v>
      </c>
      <c r="B7602" s="594" t="s">
        <v>680</v>
      </c>
      <c r="C7602" s="594" t="s">
        <v>1369</v>
      </c>
      <c r="D7602" s="594" t="s">
        <v>1380</v>
      </c>
      <c r="E7602" s="594" t="s">
        <v>628</v>
      </c>
      <c r="F7602" s="595" t="s">
        <v>411</v>
      </c>
      <c r="G7602" s="596" t="s">
        <v>2709</v>
      </c>
      <c r="H7602" s="597">
        <v>500000000</v>
      </c>
    </row>
    <row r="7603" spans="1:8">
      <c r="A7603" s="594" t="s">
        <v>132</v>
      </c>
      <c r="B7603" s="594" t="s">
        <v>680</v>
      </c>
      <c r="C7603" s="594" t="s">
        <v>1369</v>
      </c>
      <c r="D7603" s="594" t="s">
        <v>1380</v>
      </c>
      <c r="E7603" s="594" t="s">
        <v>628</v>
      </c>
      <c r="F7603" s="594" t="s">
        <v>619</v>
      </c>
      <c r="G7603" s="596" t="s">
        <v>195</v>
      </c>
      <c r="H7603" s="597">
        <v>500000000</v>
      </c>
    </row>
    <row r="7604" spans="1:8">
      <c r="A7604" s="594" t="s">
        <v>132</v>
      </c>
      <c r="B7604" s="594" t="s">
        <v>680</v>
      </c>
      <c r="C7604" s="594" t="s">
        <v>1369</v>
      </c>
      <c r="D7604" s="594" t="s">
        <v>1368</v>
      </c>
      <c r="E7604" s="595" t="s">
        <v>411</v>
      </c>
      <c r="F7604" s="595" t="s">
        <v>411</v>
      </c>
      <c r="G7604" s="596" t="s">
        <v>2845</v>
      </c>
      <c r="H7604" s="597">
        <v>30000000</v>
      </c>
    </row>
    <row r="7605" spans="1:8">
      <c r="A7605" s="594" t="s">
        <v>132</v>
      </c>
      <c r="B7605" s="594" t="s">
        <v>680</v>
      </c>
      <c r="C7605" s="594" t="s">
        <v>1369</v>
      </c>
      <c r="D7605" s="594" t="s">
        <v>1368</v>
      </c>
      <c r="E7605" s="594" t="s">
        <v>194</v>
      </c>
      <c r="F7605" s="595" t="s">
        <v>411</v>
      </c>
      <c r="G7605" s="596" t="s">
        <v>195</v>
      </c>
      <c r="H7605" s="597">
        <v>30000000</v>
      </c>
    </row>
    <row r="7606" spans="1:8">
      <c r="A7606" s="594" t="s">
        <v>132</v>
      </c>
      <c r="B7606" s="594" t="s">
        <v>680</v>
      </c>
      <c r="C7606" s="594" t="s">
        <v>1369</v>
      </c>
      <c r="D7606" s="594" t="s">
        <v>1368</v>
      </c>
      <c r="E7606" s="594" t="s">
        <v>194</v>
      </c>
      <c r="F7606" s="594" t="s">
        <v>200</v>
      </c>
      <c r="G7606" s="596" t="s">
        <v>201</v>
      </c>
      <c r="H7606" s="597">
        <v>30000000</v>
      </c>
    </row>
    <row r="7607" spans="1:8">
      <c r="A7607" s="594" t="s">
        <v>132</v>
      </c>
      <c r="B7607" s="594" t="s">
        <v>680</v>
      </c>
      <c r="C7607" s="594" t="s">
        <v>1369</v>
      </c>
      <c r="D7607" s="594" t="s">
        <v>2846</v>
      </c>
      <c r="E7607" s="595" t="s">
        <v>411</v>
      </c>
      <c r="F7607" s="595" t="s">
        <v>411</v>
      </c>
      <c r="G7607" s="596" t="s">
        <v>2847</v>
      </c>
      <c r="H7607" s="597">
        <v>804000000</v>
      </c>
    </row>
    <row r="7608" spans="1:8">
      <c r="A7608" s="594" t="s">
        <v>132</v>
      </c>
      <c r="B7608" s="594" t="s">
        <v>680</v>
      </c>
      <c r="C7608" s="594" t="s">
        <v>1369</v>
      </c>
      <c r="D7608" s="594" t="s">
        <v>2846</v>
      </c>
      <c r="E7608" s="594" t="s">
        <v>194</v>
      </c>
      <c r="F7608" s="595" t="s">
        <v>411</v>
      </c>
      <c r="G7608" s="596" t="s">
        <v>195</v>
      </c>
      <c r="H7608" s="597">
        <v>804000000</v>
      </c>
    </row>
    <row r="7609" spans="1:8">
      <c r="A7609" s="594" t="s">
        <v>132</v>
      </c>
      <c r="B7609" s="594" t="s">
        <v>680</v>
      </c>
      <c r="C7609" s="594" t="s">
        <v>1369</v>
      </c>
      <c r="D7609" s="594" t="s">
        <v>2846</v>
      </c>
      <c r="E7609" s="594" t="s">
        <v>194</v>
      </c>
      <c r="F7609" s="594" t="s">
        <v>200</v>
      </c>
      <c r="G7609" s="596" t="s">
        <v>201</v>
      </c>
      <c r="H7609" s="597">
        <v>804000000</v>
      </c>
    </row>
    <row r="7610" spans="1:8">
      <c r="A7610" s="594" t="s">
        <v>132</v>
      </c>
      <c r="B7610" s="594" t="s">
        <v>680</v>
      </c>
      <c r="C7610" s="594" t="s">
        <v>1969</v>
      </c>
      <c r="D7610" s="595" t="s">
        <v>411</v>
      </c>
      <c r="E7610" s="595" t="s">
        <v>411</v>
      </c>
      <c r="F7610" s="595" t="s">
        <v>411</v>
      </c>
      <c r="G7610" s="596" t="s">
        <v>1970</v>
      </c>
      <c r="H7610" s="597">
        <v>126942683029</v>
      </c>
    </row>
    <row r="7611" spans="1:8">
      <c r="A7611" s="594" t="s">
        <v>132</v>
      </c>
      <c r="B7611" s="594" t="s">
        <v>680</v>
      </c>
      <c r="C7611" s="594" t="s">
        <v>1969</v>
      </c>
      <c r="D7611" s="594" t="s">
        <v>2891</v>
      </c>
      <c r="E7611" s="595" t="s">
        <v>411</v>
      </c>
      <c r="F7611" s="595" t="s">
        <v>411</v>
      </c>
      <c r="G7611" s="596" t="s">
        <v>2892</v>
      </c>
      <c r="H7611" s="597">
        <v>107800000000</v>
      </c>
    </row>
    <row r="7612" spans="1:8">
      <c r="A7612" s="594" t="s">
        <v>132</v>
      </c>
      <c r="B7612" s="594" t="s">
        <v>680</v>
      </c>
      <c r="C7612" s="594" t="s">
        <v>1969</v>
      </c>
      <c r="D7612" s="594" t="s">
        <v>2891</v>
      </c>
      <c r="E7612" s="594" t="s">
        <v>1613</v>
      </c>
      <c r="F7612" s="595" t="s">
        <v>411</v>
      </c>
      <c r="G7612" s="596" t="s">
        <v>2893</v>
      </c>
      <c r="H7612" s="597">
        <v>107800000000</v>
      </c>
    </row>
    <row r="7613" spans="1:8">
      <c r="A7613" s="594" t="s">
        <v>132</v>
      </c>
      <c r="B7613" s="594" t="s">
        <v>680</v>
      </c>
      <c r="C7613" s="594" t="s">
        <v>1969</v>
      </c>
      <c r="D7613" s="594" t="s">
        <v>2891</v>
      </c>
      <c r="E7613" s="594" t="s">
        <v>1613</v>
      </c>
      <c r="F7613" s="594" t="s">
        <v>2894</v>
      </c>
      <c r="G7613" s="596" t="s">
        <v>2895</v>
      </c>
      <c r="H7613" s="597">
        <v>107800000000</v>
      </c>
    </row>
    <row r="7614" spans="1:8">
      <c r="A7614" s="594" t="s">
        <v>132</v>
      </c>
      <c r="B7614" s="594" t="s">
        <v>680</v>
      </c>
      <c r="C7614" s="594" t="s">
        <v>1969</v>
      </c>
      <c r="D7614" s="594" t="s">
        <v>2896</v>
      </c>
      <c r="E7614" s="595" t="s">
        <v>411</v>
      </c>
      <c r="F7614" s="595" t="s">
        <v>411</v>
      </c>
      <c r="G7614" s="596" t="s">
        <v>2897</v>
      </c>
      <c r="H7614" s="597">
        <v>1000000000</v>
      </c>
    </row>
    <row r="7615" spans="1:8">
      <c r="A7615" s="594" t="s">
        <v>132</v>
      </c>
      <c r="B7615" s="594" t="s">
        <v>680</v>
      </c>
      <c r="C7615" s="594" t="s">
        <v>1969</v>
      </c>
      <c r="D7615" s="594" t="s">
        <v>2896</v>
      </c>
      <c r="E7615" s="594" t="s">
        <v>2898</v>
      </c>
      <c r="F7615" s="595" t="s">
        <v>411</v>
      </c>
      <c r="G7615" s="596" t="s">
        <v>2899</v>
      </c>
      <c r="H7615" s="597">
        <v>1000000000</v>
      </c>
    </row>
    <row r="7616" spans="1:8">
      <c r="A7616" s="594" t="s">
        <v>132</v>
      </c>
      <c r="B7616" s="594" t="s">
        <v>680</v>
      </c>
      <c r="C7616" s="594" t="s">
        <v>1969</v>
      </c>
      <c r="D7616" s="594" t="s">
        <v>2896</v>
      </c>
      <c r="E7616" s="594" t="s">
        <v>2898</v>
      </c>
      <c r="F7616" s="594" t="s">
        <v>2900</v>
      </c>
      <c r="G7616" s="596" t="s">
        <v>2899</v>
      </c>
      <c r="H7616" s="597">
        <v>1000000000</v>
      </c>
    </row>
    <row r="7617" spans="1:8">
      <c r="A7617" s="594" t="s">
        <v>132</v>
      </c>
      <c r="B7617" s="594" t="s">
        <v>680</v>
      </c>
      <c r="C7617" s="594" t="s">
        <v>1969</v>
      </c>
      <c r="D7617" s="594" t="s">
        <v>1389</v>
      </c>
      <c r="E7617" s="595" t="s">
        <v>411</v>
      </c>
      <c r="F7617" s="595" t="s">
        <v>411</v>
      </c>
      <c r="G7617" s="596" t="s">
        <v>2878</v>
      </c>
      <c r="H7617" s="597">
        <v>8160000000</v>
      </c>
    </row>
    <row r="7618" spans="1:8">
      <c r="A7618" s="594" t="s">
        <v>132</v>
      </c>
      <c r="B7618" s="594" t="s">
        <v>680</v>
      </c>
      <c r="C7618" s="594" t="s">
        <v>1969</v>
      </c>
      <c r="D7618" s="594" t="s">
        <v>1389</v>
      </c>
      <c r="E7618" s="594" t="s">
        <v>194</v>
      </c>
      <c r="F7618" s="595" t="s">
        <v>411</v>
      </c>
      <c r="G7618" s="596" t="s">
        <v>195</v>
      </c>
      <c r="H7618" s="597">
        <v>8160000000</v>
      </c>
    </row>
    <row r="7619" spans="1:8">
      <c r="A7619" s="594" t="s">
        <v>132</v>
      </c>
      <c r="B7619" s="594" t="s">
        <v>680</v>
      </c>
      <c r="C7619" s="594" t="s">
        <v>1969</v>
      </c>
      <c r="D7619" s="594" t="s">
        <v>1389</v>
      </c>
      <c r="E7619" s="594" t="s">
        <v>194</v>
      </c>
      <c r="F7619" s="594" t="s">
        <v>200</v>
      </c>
      <c r="G7619" s="596" t="s">
        <v>201</v>
      </c>
      <c r="H7619" s="597">
        <v>8160000000</v>
      </c>
    </row>
    <row r="7620" spans="1:8">
      <c r="A7620" s="594" t="s">
        <v>132</v>
      </c>
      <c r="B7620" s="594" t="s">
        <v>680</v>
      </c>
      <c r="C7620" s="594" t="s">
        <v>1969</v>
      </c>
      <c r="D7620" s="594" t="s">
        <v>2854</v>
      </c>
      <c r="E7620" s="595" t="s">
        <v>411</v>
      </c>
      <c r="F7620" s="595" t="s">
        <v>411</v>
      </c>
      <c r="G7620" s="596" t="s">
        <v>2871</v>
      </c>
      <c r="H7620" s="597">
        <v>7847494029</v>
      </c>
    </row>
    <row r="7621" spans="1:8">
      <c r="A7621" s="594" t="s">
        <v>132</v>
      </c>
      <c r="B7621" s="594" t="s">
        <v>680</v>
      </c>
      <c r="C7621" s="594" t="s">
        <v>1969</v>
      </c>
      <c r="D7621" s="594" t="s">
        <v>2854</v>
      </c>
      <c r="E7621" s="594" t="s">
        <v>1065</v>
      </c>
      <c r="F7621" s="595" t="s">
        <v>411</v>
      </c>
      <c r="G7621" s="596" t="s">
        <v>2869</v>
      </c>
      <c r="H7621" s="597">
        <v>6347494029</v>
      </c>
    </row>
    <row r="7622" spans="1:8">
      <c r="A7622" s="594" t="s">
        <v>132</v>
      </c>
      <c r="B7622" s="594" t="s">
        <v>680</v>
      </c>
      <c r="C7622" s="594" t="s">
        <v>1969</v>
      </c>
      <c r="D7622" s="594" t="s">
        <v>2854</v>
      </c>
      <c r="E7622" s="594" t="s">
        <v>1065</v>
      </c>
      <c r="F7622" s="594" t="s">
        <v>2901</v>
      </c>
      <c r="G7622" s="596" t="s">
        <v>2902</v>
      </c>
      <c r="H7622" s="597">
        <v>28869238</v>
      </c>
    </row>
    <row r="7623" spans="1:8">
      <c r="A7623" s="594" t="s">
        <v>132</v>
      </c>
      <c r="B7623" s="594" t="s">
        <v>680</v>
      </c>
      <c r="C7623" s="594" t="s">
        <v>1969</v>
      </c>
      <c r="D7623" s="594" t="s">
        <v>2854</v>
      </c>
      <c r="E7623" s="594" t="s">
        <v>1065</v>
      </c>
      <c r="F7623" s="594" t="s">
        <v>1067</v>
      </c>
      <c r="G7623" s="596" t="s">
        <v>1068</v>
      </c>
      <c r="H7623" s="597">
        <v>6318624791</v>
      </c>
    </row>
    <row r="7624" spans="1:8">
      <c r="A7624" s="594" t="s">
        <v>132</v>
      </c>
      <c r="B7624" s="594" t="s">
        <v>680</v>
      </c>
      <c r="C7624" s="594" t="s">
        <v>1969</v>
      </c>
      <c r="D7624" s="594" t="s">
        <v>2854</v>
      </c>
      <c r="E7624" s="594" t="s">
        <v>194</v>
      </c>
      <c r="F7624" s="595" t="s">
        <v>411</v>
      </c>
      <c r="G7624" s="596" t="s">
        <v>195</v>
      </c>
      <c r="H7624" s="597">
        <v>900000000</v>
      </c>
    </row>
    <row r="7625" spans="1:8">
      <c r="A7625" s="594" t="s">
        <v>132</v>
      </c>
      <c r="B7625" s="594" t="s">
        <v>680</v>
      </c>
      <c r="C7625" s="594" t="s">
        <v>1969</v>
      </c>
      <c r="D7625" s="594" t="s">
        <v>2854</v>
      </c>
      <c r="E7625" s="594" t="s">
        <v>194</v>
      </c>
      <c r="F7625" s="594" t="s">
        <v>200</v>
      </c>
      <c r="G7625" s="596" t="s">
        <v>201</v>
      </c>
      <c r="H7625" s="597">
        <v>900000000</v>
      </c>
    </row>
    <row r="7626" spans="1:8">
      <c r="A7626" s="594" t="s">
        <v>132</v>
      </c>
      <c r="B7626" s="594" t="s">
        <v>680</v>
      </c>
      <c r="C7626" s="594" t="s">
        <v>1969</v>
      </c>
      <c r="D7626" s="594" t="s">
        <v>2854</v>
      </c>
      <c r="E7626" s="594" t="s">
        <v>49</v>
      </c>
      <c r="F7626" s="595" t="s">
        <v>411</v>
      </c>
      <c r="G7626" s="596" t="s">
        <v>50</v>
      </c>
      <c r="H7626" s="597">
        <v>600000000</v>
      </c>
    </row>
    <row r="7627" spans="1:8">
      <c r="A7627" s="594" t="s">
        <v>132</v>
      </c>
      <c r="B7627" s="594" t="s">
        <v>680</v>
      </c>
      <c r="C7627" s="594" t="s">
        <v>1969</v>
      </c>
      <c r="D7627" s="594" t="s">
        <v>2854</v>
      </c>
      <c r="E7627" s="594" t="s">
        <v>49</v>
      </c>
      <c r="F7627" s="594" t="s">
        <v>1173</v>
      </c>
      <c r="G7627" s="596" t="s">
        <v>195</v>
      </c>
      <c r="H7627" s="597">
        <v>600000000</v>
      </c>
    </row>
    <row r="7628" spans="1:8">
      <c r="A7628" s="594" t="s">
        <v>132</v>
      </c>
      <c r="B7628" s="594" t="s">
        <v>680</v>
      </c>
      <c r="C7628" s="594" t="s">
        <v>1969</v>
      </c>
      <c r="D7628" s="594" t="s">
        <v>2738</v>
      </c>
      <c r="E7628" s="595" t="s">
        <v>411</v>
      </c>
      <c r="F7628" s="595" t="s">
        <v>411</v>
      </c>
      <c r="G7628" s="596" t="s">
        <v>2739</v>
      </c>
      <c r="H7628" s="597">
        <v>2135189000</v>
      </c>
    </row>
    <row r="7629" spans="1:8">
      <c r="A7629" s="594" t="s">
        <v>132</v>
      </c>
      <c r="B7629" s="594" t="s">
        <v>680</v>
      </c>
      <c r="C7629" s="594" t="s">
        <v>1969</v>
      </c>
      <c r="D7629" s="594" t="s">
        <v>2738</v>
      </c>
      <c r="E7629" s="594" t="s">
        <v>194</v>
      </c>
      <c r="F7629" s="595" t="s">
        <v>411</v>
      </c>
      <c r="G7629" s="596" t="s">
        <v>195</v>
      </c>
      <c r="H7629" s="597">
        <v>2135189000</v>
      </c>
    </row>
    <row r="7630" spans="1:8">
      <c r="A7630" s="594" t="s">
        <v>132</v>
      </c>
      <c r="B7630" s="594" t="s">
        <v>680</v>
      </c>
      <c r="C7630" s="594" t="s">
        <v>1969</v>
      </c>
      <c r="D7630" s="594" t="s">
        <v>2738</v>
      </c>
      <c r="E7630" s="594" t="s">
        <v>194</v>
      </c>
      <c r="F7630" s="594" t="s">
        <v>200</v>
      </c>
      <c r="G7630" s="596" t="s">
        <v>201</v>
      </c>
      <c r="H7630" s="597">
        <v>2135189000</v>
      </c>
    </row>
    <row r="7631" spans="1:8">
      <c r="A7631" s="594" t="s">
        <v>132</v>
      </c>
      <c r="B7631" s="594" t="s">
        <v>680</v>
      </c>
      <c r="C7631" s="594" t="s">
        <v>139</v>
      </c>
      <c r="D7631" s="595" t="s">
        <v>411</v>
      </c>
      <c r="E7631" s="595" t="s">
        <v>411</v>
      </c>
      <c r="F7631" s="595" t="s">
        <v>411</v>
      </c>
      <c r="G7631" s="596" t="s">
        <v>2903</v>
      </c>
      <c r="H7631" s="597">
        <v>6460952351090</v>
      </c>
    </row>
    <row r="7632" spans="1:8">
      <c r="A7632" s="594" t="s">
        <v>132</v>
      </c>
      <c r="B7632" s="594" t="s">
        <v>680</v>
      </c>
      <c r="C7632" s="594" t="s">
        <v>139</v>
      </c>
      <c r="D7632" s="594" t="s">
        <v>141</v>
      </c>
      <c r="E7632" s="595" t="s">
        <v>411</v>
      </c>
      <c r="F7632" s="595" t="s">
        <v>411</v>
      </c>
      <c r="G7632" s="596" t="s">
        <v>2904</v>
      </c>
      <c r="H7632" s="597">
        <v>3256742000000</v>
      </c>
    </row>
    <row r="7633" spans="1:8">
      <c r="A7633" s="594" t="s">
        <v>132</v>
      </c>
      <c r="B7633" s="594" t="s">
        <v>680</v>
      </c>
      <c r="C7633" s="594" t="s">
        <v>139</v>
      </c>
      <c r="D7633" s="594" t="s">
        <v>141</v>
      </c>
      <c r="E7633" s="594" t="s">
        <v>338</v>
      </c>
      <c r="F7633" s="595" t="s">
        <v>411</v>
      </c>
      <c r="G7633" s="596" t="s">
        <v>117</v>
      </c>
      <c r="H7633" s="597">
        <v>3256742000000</v>
      </c>
    </row>
    <row r="7634" spans="1:8">
      <c r="A7634" s="594" t="s">
        <v>132</v>
      </c>
      <c r="B7634" s="594" t="s">
        <v>680</v>
      </c>
      <c r="C7634" s="594" t="s">
        <v>139</v>
      </c>
      <c r="D7634" s="594" t="s">
        <v>141</v>
      </c>
      <c r="E7634" s="594" t="s">
        <v>338</v>
      </c>
      <c r="F7634" s="594" t="s">
        <v>341</v>
      </c>
      <c r="G7634" s="596" t="s">
        <v>342</v>
      </c>
      <c r="H7634" s="597">
        <v>3256742000000</v>
      </c>
    </row>
    <row r="7635" spans="1:8">
      <c r="A7635" s="594" t="s">
        <v>132</v>
      </c>
      <c r="B7635" s="594" t="s">
        <v>680</v>
      </c>
      <c r="C7635" s="594" t="s">
        <v>139</v>
      </c>
      <c r="D7635" s="594" t="s">
        <v>290</v>
      </c>
      <c r="E7635" s="595" t="s">
        <v>411</v>
      </c>
      <c r="F7635" s="595" t="s">
        <v>411</v>
      </c>
      <c r="G7635" s="596" t="s">
        <v>2905</v>
      </c>
      <c r="H7635" s="597">
        <v>1523042015069</v>
      </c>
    </row>
    <row r="7636" spans="1:8">
      <c r="A7636" s="594" t="s">
        <v>132</v>
      </c>
      <c r="B7636" s="594" t="s">
        <v>680</v>
      </c>
      <c r="C7636" s="594" t="s">
        <v>139</v>
      </c>
      <c r="D7636" s="594" t="s">
        <v>290</v>
      </c>
      <c r="E7636" s="594" t="s">
        <v>338</v>
      </c>
      <c r="F7636" s="595" t="s">
        <v>411</v>
      </c>
      <c r="G7636" s="596" t="s">
        <v>117</v>
      </c>
      <c r="H7636" s="597">
        <v>1523042015069</v>
      </c>
    </row>
    <row r="7637" spans="1:8">
      <c r="A7637" s="594" t="s">
        <v>132</v>
      </c>
      <c r="B7637" s="594" t="s">
        <v>680</v>
      </c>
      <c r="C7637" s="594" t="s">
        <v>139</v>
      </c>
      <c r="D7637" s="594" t="s">
        <v>290</v>
      </c>
      <c r="E7637" s="594" t="s">
        <v>338</v>
      </c>
      <c r="F7637" s="594" t="s">
        <v>339</v>
      </c>
      <c r="G7637" s="596" t="s">
        <v>2906</v>
      </c>
      <c r="H7637" s="597">
        <v>1523042015069</v>
      </c>
    </row>
    <row r="7638" spans="1:8">
      <c r="A7638" s="594" t="s">
        <v>132</v>
      </c>
      <c r="B7638" s="594" t="s">
        <v>680</v>
      </c>
      <c r="C7638" s="594" t="s">
        <v>139</v>
      </c>
      <c r="D7638" s="594" t="s">
        <v>2907</v>
      </c>
      <c r="E7638" s="595" t="s">
        <v>411</v>
      </c>
      <c r="F7638" s="595" t="s">
        <v>411</v>
      </c>
      <c r="G7638" s="596" t="s">
        <v>2908</v>
      </c>
      <c r="H7638" s="597">
        <v>26485000000</v>
      </c>
    </row>
    <row r="7639" spans="1:8">
      <c r="A7639" s="594" t="s">
        <v>132</v>
      </c>
      <c r="B7639" s="594" t="s">
        <v>680</v>
      </c>
      <c r="C7639" s="594" t="s">
        <v>139</v>
      </c>
      <c r="D7639" s="594" t="s">
        <v>2907</v>
      </c>
      <c r="E7639" s="594" t="s">
        <v>340</v>
      </c>
      <c r="F7639" s="595" t="s">
        <v>411</v>
      </c>
      <c r="G7639" s="596" t="s">
        <v>2909</v>
      </c>
      <c r="H7639" s="597">
        <v>26485000000</v>
      </c>
    </row>
    <row r="7640" spans="1:8">
      <c r="A7640" s="594" t="s">
        <v>132</v>
      </c>
      <c r="B7640" s="594" t="s">
        <v>680</v>
      </c>
      <c r="C7640" s="594" t="s">
        <v>139</v>
      </c>
      <c r="D7640" s="594" t="s">
        <v>2907</v>
      </c>
      <c r="E7640" s="594" t="s">
        <v>340</v>
      </c>
      <c r="F7640" s="594" t="s">
        <v>562</v>
      </c>
      <c r="G7640" s="596" t="s">
        <v>2910</v>
      </c>
      <c r="H7640" s="597">
        <v>26485000000</v>
      </c>
    </row>
    <row r="7641" spans="1:8">
      <c r="A7641" s="594" t="s">
        <v>132</v>
      </c>
      <c r="B7641" s="594" t="s">
        <v>680</v>
      </c>
      <c r="C7641" s="594" t="s">
        <v>139</v>
      </c>
      <c r="D7641" s="594" t="s">
        <v>2911</v>
      </c>
      <c r="E7641" s="595" t="s">
        <v>411</v>
      </c>
      <c r="F7641" s="595" t="s">
        <v>411</v>
      </c>
      <c r="G7641" s="596" t="s">
        <v>2912</v>
      </c>
      <c r="H7641" s="597">
        <v>1654683336021</v>
      </c>
    </row>
    <row r="7642" spans="1:8">
      <c r="A7642" s="594" t="s">
        <v>132</v>
      </c>
      <c r="B7642" s="594" t="s">
        <v>680</v>
      </c>
      <c r="C7642" s="594" t="s">
        <v>139</v>
      </c>
      <c r="D7642" s="594" t="s">
        <v>2911</v>
      </c>
      <c r="E7642" s="594" t="s">
        <v>343</v>
      </c>
      <c r="F7642" s="595" t="s">
        <v>411</v>
      </c>
      <c r="G7642" s="596" t="s">
        <v>2913</v>
      </c>
      <c r="H7642" s="597">
        <v>1654683336021</v>
      </c>
    </row>
    <row r="7643" spans="1:8">
      <c r="A7643" s="594" t="s">
        <v>132</v>
      </c>
      <c r="B7643" s="594" t="s">
        <v>680</v>
      </c>
      <c r="C7643" s="594" t="s">
        <v>139</v>
      </c>
      <c r="D7643" s="594" t="s">
        <v>2911</v>
      </c>
      <c r="E7643" s="594" t="s">
        <v>343</v>
      </c>
      <c r="F7643" s="594" t="s">
        <v>1225</v>
      </c>
      <c r="G7643" s="596" t="s">
        <v>1224</v>
      </c>
      <c r="H7643" s="597">
        <v>1237209464651</v>
      </c>
    </row>
    <row r="7644" spans="1:8">
      <c r="A7644" s="594" t="s">
        <v>132</v>
      </c>
      <c r="B7644" s="594" t="s">
        <v>680</v>
      </c>
      <c r="C7644" s="594" t="s">
        <v>139</v>
      </c>
      <c r="D7644" s="594" t="s">
        <v>2911</v>
      </c>
      <c r="E7644" s="594" t="s">
        <v>343</v>
      </c>
      <c r="F7644" s="594" t="s">
        <v>1221</v>
      </c>
      <c r="G7644" s="596" t="s">
        <v>1220</v>
      </c>
      <c r="H7644" s="597">
        <v>133100862302</v>
      </c>
    </row>
    <row r="7645" spans="1:8">
      <c r="A7645" s="594" t="s">
        <v>132</v>
      </c>
      <c r="B7645" s="594" t="s">
        <v>680</v>
      </c>
      <c r="C7645" s="594" t="s">
        <v>139</v>
      </c>
      <c r="D7645" s="594" t="s">
        <v>2911</v>
      </c>
      <c r="E7645" s="594" t="s">
        <v>343</v>
      </c>
      <c r="F7645" s="594" t="s">
        <v>1219</v>
      </c>
      <c r="G7645" s="596" t="s">
        <v>1218</v>
      </c>
      <c r="H7645" s="597">
        <v>1844900000</v>
      </c>
    </row>
    <row r="7646" spans="1:8">
      <c r="A7646" s="594" t="s">
        <v>132</v>
      </c>
      <c r="B7646" s="594" t="s">
        <v>680</v>
      </c>
      <c r="C7646" s="594" t="s">
        <v>139</v>
      </c>
      <c r="D7646" s="594" t="s">
        <v>2911</v>
      </c>
      <c r="E7646" s="594" t="s">
        <v>343</v>
      </c>
      <c r="F7646" s="594" t="s">
        <v>1217</v>
      </c>
      <c r="G7646" s="596" t="s">
        <v>1216</v>
      </c>
      <c r="H7646" s="597">
        <v>26196390922</v>
      </c>
    </row>
    <row r="7647" spans="1:8">
      <c r="A7647" s="594" t="s">
        <v>132</v>
      </c>
      <c r="B7647" s="594" t="s">
        <v>680</v>
      </c>
      <c r="C7647" s="594" t="s">
        <v>139</v>
      </c>
      <c r="D7647" s="594" t="s">
        <v>2911</v>
      </c>
      <c r="E7647" s="594" t="s">
        <v>343</v>
      </c>
      <c r="F7647" s="594" t="s">
        <v>1323</v>
      </c>
      <c r="G7647" s="596" t="s">
        <v>1322</v>
      </c>
      <c r="H7647" s="597">
        <v>17577488289</v>
      </c>
    </row>
    <row r="7648" spans="1:8">
      <c r="A7648" s="594" t="s">
        <v>132</v>
      </c>
      <c r="B7648" s="594" t="s">
        <v>680</v>
      </c>
      <c r="C7648" s="594" t="s">
        <v>139</v>
      </c>
      <c r="D7648" s="594" t="s">
        <v>2911</v>
      </c>
      <c r="E7648" s="594" t="s">
        <v>343</v>
      </c>
      <c r="F7648" s="594" t="s">
        <v>1215</v>
      </c>
      <c r="G7648" s="596" t="s">
        <v>1214</v>
      </c>
      <c r="H7648" s="597">
        <v>154282762964</v>
      </c>
    </row>
    <row r="7649" spans="1:8">
      <c r="A7649" s="594" t="s">
        <v>132</v>
      </c>
      <c r="B7649" s="594" t="s">
        <v>680</v>
      </c>
      <c r="C7649" s="594" t="s">
        <v>139</v>
      </c>
      <c r="D7649" s="594" t="s">
        <v>2911</v>
      </c>
      <c r="E7649" s="594" t="s">
        <v>343</v>
      </c>
      <c r="F7649" s="594" t="s">
        <v>1213</v>
      </c>
      <c r="G7649" s="596" t="s">
        <v>1212</v>
      </c>
      <c r="H7649" s="597">
        <v>84471466893</v>
      </c>
    </row>
    <row r="7650" spans="1:8">
      <c r="A7650" s="594" t="s">
        <v>132</v>
      </c>
      <c r="B7650" s="594" t="s">
        <v>681</v>
      </c>
      <c r="C7650" s="595" t="s">
        <v>411</v>
      </c>
      <c r="D7650" s="595" t="s">
        <v>411</v>
      </c>
      <c r="E7650" s="595" t="s">
        <v>411</v>
      </c>
      <c r="F7650" s="595" t="s">
        <v>411</v>
      </c>
      <c r="G7650" s="596" t="s">
        <v>2914</v>
      </c>
      <c r="H7650" s="597">
        <v>75111618660</v>
      </c>
    </row>
    <row r="7651" spans="1:8">
      <c r="A7651" s="594" t="s">
        <v>132</v>
      </c>
      <c r="B7651" s="594" t="s">
        <v>681</v>
      </c>
      <c r="C7651" s="594" t="s">
        <v>301</v>
      </c>
      <c r="D7651" s="595" t="s">
        <v>411</v>
      </c>
      <c r="E7651" s="595" t="s">
        <v>411</v>
      </c>
      <c r="F7651" s="595" t="s">
        <v>411</v>
      </c>
      <c r="G7651" s="596" t="s">
        <v>1965</v>
      </c>
      <c r="H7651" s="597">
        <v>5712000000</v>
      </c>
    </row>
    <row r="7652" spans="1:8">
      <c r="A7652" s="594" t="s">
        <v>132</v>
      </c>
      <c r="B7652" s="594" t="s">
        <v>681</v>
      </c>
      <c r="C7652" s="594" t="s">
        <v>301</v>
      </c>
      <c r="D7652" s="594" t="s">
        <v>2915</v>
      </c>
      <c r="E7652" s="595" t="s">
        <v>411</v>
      </c>
      <c r="F7652" s="595" t="s">
        <v>411</v>
      </c>
      <c r="G7652" s="596" t="s">
        <v>2916</v>
      </c>
      <c r="H7652" s="597">
        <v>5712000000</v>
      </c>
    </row>
    <row r="7653" spans="1:8">
      <c r="A7653" s="594" t="s">
        <v>132</v>
      </c>
      <c r="B7653" s="594" t="s">
        <v>681</v>
      </c>
      <c r="C7653" s="594" t="s">
        <v>301</v>
      </c>
      <c r="D7653" s="594" t="s">
        <v>2915</v>
      </c>
      <c r="E7653" s="594" t="s">
        <v>194</v>
      </c>
      <c r="F7653" s="595" t="s">
        <v>411</v>
      </c>
      <c r="G7653" s="596" t="s">
        <v>195</v>
      </c>
      <c r="H7653" s="597">
        <v>5712000000</v>
      </c>
    </row>
    <row r="7654" spans="1:8">
      <c r="A7654" s="594" t="s">
        <v>132</v>
      </c>
      <c r="B7654" s="594" t="s">
        <v>681</v>
      </c>
      <c r="C7654" s="594" t="s">
        <v>301</v>
      </c>
      <c r="D7654" s="594" t="s">
        <v>2915</v>
      </c>
      <c r="E7654" s="594" t="s">
        <v>194</v>
      </c>
      <c r="F7654" s="594" t="s">
        <v>200</v>
      </c>
      <c r="G7654" s="596" t="s">
        <v>201</v>
      </c>
      <c r="H7654" s="597">
        <v>5712000000</v>
      </c>
    </row>
    <row r="7655" spans="1:8">
      <c r="A7655" s="594" t="s">
        <v>132</v>
      </c>
      <c r="B7655" s="594" t="s">
        <v>681</v>
      </c>
      <c r="C7655" s="594" t="s">
        <v>276</v>
      </c>
      <c r="D7655" s="595" t="s">
        <v>411</v>
      </c>
      <c r="E7655" s="595" t="s">
        <v>411</v>
      </c>
      <c r="F7655" s="595" t="s">
        <v>411</v>
      </c>
      <c r="G7655" s="596" t="s">
        <v>1966</v>
      </c>
      <c r="H7655" s="597">
        <v>61015618660</v>
      </c>
    </row>
    <row r="7656" spans="1:8">
      <c r="A7656" s="594" t="s">
        <v>132</v>
      </c>
      <c r="B7656" s="594" t="s">
        <v>681</v>
      </c>
      <c r="C7656" s="594" t="s">
        <v>276</v>
      </c>
      <c r="D7656" s="594" t="s">
        <v>564</v>
      </c>
      <c r="E7656" s="595" t="s">
        <v>411</v>
      </c>
      <c r="F7656" s="595" t="s">
        <v>411</v>
      </c>
      <c r="G7656" s="596" t="s">
        <v>2764</v>
      </c>
      <c r="H7656" s="597">
        <v>34734600000</v>
      </c>
    </row>
    <row r="7657" spans="1:8">
      <c r="A7657" s="594" t="s">
        <v>132</v>
      </c>
      <c r="B7657" s="594" t="s">
        <v>681</v>
      </c>
      <c r="C7657" s="594" t="s">
        <v>276</v>
      </c>
      <c r="D7657" s="594" t="s">
        <v>564</v>
      </c>
      <c r="E7657" s="594" t="s">
        <v>194</v>
      </c>
      <c r="F7657" s="595" t="s">
        <v>411</v>
      </c>
      <c r="G7657" s="596" t="s">
        <v>195</v>
      </c>
      <c r="H7657" s="597">
        <v>32537000000</v>
      </c>
    </row>
    <row r="7658" spans="1:8">
      <c r="A7658" s="594" t="s">
        <v>132</v>
      </c>
      <c r="B7658" s="594" t="s">
        <v>681</v>
      </c>
      <c r="C7658" s="594" t="s">
        <v>276</v>
      </c>
      <c r="D7658" s="594" t="s">
        <v>564</v>
      </c>
      <c r="E7658" s="594" t="s">
        <v>194</v>
      </c>
      <c r="F7658" s="594" t="s">
        <v>200</v>
      </c>
      <c r="G7658" s="596" t="s">
        <v>201</v>
      </c>
      <c r="H7658" s="597">
        <v>32537000000</v>
      </c>
    </row>
    <row r="7659" spans="1:8">
      <c r="A7659" s="594" t="s">
        <v>132</v>
      </c>
      <c r="B7659" s="594" t="s">
        <v>681</v>
      </c>
      <c r="C7659" s="594" t="s">
        <v>276</v>
      </c>
      <c r="D7659" s="594" t="s">
        <v>564</v>
      </c>
      <c r="E7659" s="594" t="s">
        <v>260</v>
      </c>
      <c r="F7659" s="595" t="s">
        <v>411</v>
      </c>
      <c r="G7659" s="596" t="s">
        <v>261</v>
      </c>
      <c r="H7659" s="597">
        <v>1970000000</v>
      </c>
    </row>
    <row r="7660" spans="1:8">
      <c r="A7660" s="594" t="s">
        <v>132</v>
      </c>
      <c r="B7660" s="594" t="s">
        <v>681</v>
      </c>
      <c r="C7660" s="594" t="s">
        <v>276</v>
      </c>
      <c r="D7660" s="594" t="s">
        <v>564</v>
      </c>
      <c r="E7660" s="594" t="s">
        <v>260</v>
      </c>
      <c r="F7660" s="594" t="s">
        <v>262</v>
      </c>
      <c r="G7660" s="596" t="s">
        <v>2707</v>
      </c>
      <c r="H7660" s="597">
        <v>1970000000</v>
      </c>
    </row>
    <row r="7661" spans="1:8">
      <c r="A7661" s="594" t="s">
        <v>132</v>
      </c>
      <c r="B7661" s="594" t="s">
        <v>681</v>
      </c>
      <c r="C7661" s="594" t="s">
        <v>276</v>
      </c>
      <c r="D7661" s="594" t="s">
        <v>564</v>
      </c>
      <c r="E7661" s="594" t="s">
        <v>53</v>
      </c>
      <c r="F7661" s="595" t="s">
        <v>411</v>
      </c>
      <c r="G7661" s="596" t="s">
        <v>193</v>
      </c>
      <c r="H7661" s="597">
        <v>227600000</v>
      </c>
    </row>
    <row r="7662" spans="1:8">
      <c r="A7662" s="594" t="s">
        <v>132</v>
      </c>
      <c r="B7662" s="594" t="s">
        <v>681</v>
      </c>
      <c r="C7662" s="594" t="s">
        <v>276</v>
      </c>
      <c r="D7662" s="594" t="s">
        <v>564</v>
      </c>
      <c r="E7662" s="594" t="s">
        <v>53</v>
      </c>
      <c r="F7662" s="594" t="s">
        <v>54</v>
      </c>
      <c r="G7662" s="596" t="s">
        <v>55</v>
      </c>
      <c r="H7662" s="597">
        <v>227600000</v>
      </c>
    </row>
    <row r="7663" spans="1:8">
      <c r="A7663" s="594" t="s">
        <v>132</v>
      </c>
      <c r="B7663" s="594" t="s">
        <v>681</v>
      </c>
      <c r="C7663" s="594" t="s">
        <v>276</v>
      </c>
      <c r="D7663" s="594" t="s">
        <v>1229</v>
      </c>
      <c r="E7663" s="595" t="s">
        <v>411</v>
      </c>
      <c r="F7663" s="595" t="s">
        <v>411</v>
      </c>
      <c r="G7663" s="596" t="s">
        <v>2766</v>
      </c>
      <c r="H7663" s="597">
        <v>22343420660</v>
      </c>
    </row>
    <row r="7664" spans="1:8">
      <c r="A7664" s="594" t="s">
        <v>132</v>
      </c>
      <c r="B7664" s="594" t="s">
        <v>681</v>
      </c>
      <c r="C7664" s="594" t="s">
        <v>276</v>
      </c>
      <c r="D7664" s="594" t="s">
        <v>1229</v>
      </c>
      <c r="E7664" s="594" t="s">
        <v>194</v>
      </c>
      <c r="F7664" s="595" t="s">
        <v>411</v>
      </c>
      <c r="G7664" s="596" t="s">
        <v>195</v>
      </c>
      <c r="H7664" s="597">
        <v>19875646000</v>
      </c>
    </row>
    <row r="7665" spans="1:8">
      <c r="A7665" s="594" t="s">
        <v>132</v>
      </c>
      <c r="B7665" s="594" t="s">
        <v>681</v>
      </c>
      <c r="C7665" s="594" t="s">
        <v>276</v>
      </c>
      <c r="D7665" s="594" t="s">
        <v>1229</v>
      </c>
      <c r="E7665" s="594" t="s">
        <v>194</v>
      </c>
      <c r="F7665" s="594" t="s">
        <v>200</v>
      </c>
      <c r="G7665" s="596" t="s">
        <v>201</v>
      </c>
      <c r="H7665" s="597">
        <v>19875646000</v>
      </c>
    </row>
    <row r="7666" spans="1:8">
      <c r="A7666" s="594" t="s">
        <v>132</v>
      </c>
      <c r="B7666" s="594" t="s">
        <v>681</v>
      </c>
      <c r="C7666" s="594" t="s">
        <v>276</v>
      </c>
      <c r="D7666" s="594" t="s">
        <v>1229</v>
      </c>
      <c r="E7666" s="594" t="s">
        <v>260</v>
      </c>
      <c r="F7666" s="595" t="s">
        <v>411</v>
      </c>
      <c r="G7666" s="596" t="s">
        <v>261</v>
      </c>
      <c r="H7666" s="597">
        <v>2403555660</v>
      </c>
    </row>
    <row r="7667" spans="1:8">
      <c r="A7667" s="594" t="s">
        <v>132</v>
      </c>
      <c r="B7667" s="594" t="s">
        <v>681</v>
      </c>
      <c r="C7667" s="594" t="s">
        <v>276</v>
      </c>
      <c r="D7667" s="594" t="s">
        <v>1229</v>
      </c>
      <c r="E7667" s="594" t="s">
        <v>260</v>
      </c>
      <c r="F7667" s="594" t="s">
        <v>262</v>
      </c>
      <c r="G7667" s="596" t="s">
        <v>2707</v>
      </c>
      <c r="H7667" s="597">
        <v>2403555660</v>
      </c>
    </row>
    <row r="7668" spans="1:8">
      <c r="A7668" s="594" t="s">
        <v>132</v>
      </c>
      <c r="B7668" s="594" t="s">
        <v>681</v>
      </c>
      <c r="C7668" s="594" t="s">
        <v>276</v>
      </c>
      <c r="D7668" s="594" t="s">
        <v>1229</v>
      </c>
      <c r="E7668" s="594" t="s">
        <v>53</v>
      </c>
      <c r="F7668" s="595" t="s">
        <v>411</v>
      </c>
      <c r="G7668" s="596" t="s">
        <v>193</v>
      </c>
      <c r="H7668" s="597">
        <v>64219000</v>
      </c>
    </row>
    <row r="7669" spans="1:8">
      <c r="A7669" s="594" t="s">
        <v>132</v>
      </c>
      <c r="B7669" s="594" t="s">
        <v>681</v>
      </c>
      <c r="C7669" s="594" t="s">
        <v>276</v>
      </c>
      <c r="D7669" s="594" t="s">
        <v>1229</v>
      </c>
      <c r="E7669" s="594" t="s">
        <v>53</v>
      </c>
      <c r="F7669" s="594" t="s">
        <v>56</v>
      </c>
      <c r="G7669" s="596" t="s">
        <v>57</v>
      </c>
      <c r="H7669" s="597">
        <v>64219000</v>
      </c>
    </row>
    <row r="7670" spans="1:8">
      <c r="A7670" s="594" t="s">
        <v>132</v>
      </c>
      <c r="B7670" s="594" t="s">
        <v>681</v>
      </c>
      <c r="C7670" s="594" t="s">
        <v>276</v>
      </c>
      <c r="D7670" s="594" t="s">
        <v>2769</v>
      </c>
      <c r="E7670" s="595" t="s">
        <v>411</v>
      </c>
      <c r="F7670" s="595" t="s">
        <v>411</v>
      </c>
      <c r="G7670" s="596" t="s">
        <v>2770</v>
      </c>
      <c r="H7670" s="597">
        <v>3537598000</v>
      </c>
    </row>
    <row r="7671" spans="1:8">
      <c r="A7671" s="594" t="s">
        <v>132</v>
      </c>
      <c r="B7671" s="594" t="s">
        <v>681</v>
      </c>
      <c r="C7671" s="594" t="s">
        <v>276</v>
      </c>
      <c r="D7671" s="594" t="s">
        <v>2769</v>
      </c>
      <c r="E7671" s="594" t="s">
        <v>260</v>
      </c>
      <c r="F7671" s="595" t="s">
        <v>411</v>
      </c>
      <c r="G7671" s="596" t="s">
        <v>261</v>
      </c>
      <c r="H7671" s="597">
        <v>3483488000</v>
      </c>
    </row>
    <row r="7672" spans="1:8">
      <c r="A7672" s="594" t="s">
        <v>132</v>
      </c>
      <c r="B7672" s="594" t="s">
        <v>681</v>
      </c>
      <c r="C7672" s="594" t="s">
        <v>276</v>
      </c>
      <c r="D7672" s="594" t="s">
        <v>2769</v>
      </c>
      <c r="E7672" s="594" t="s">
        <v>260</v>
      </c>
      <c r="F7672" s="594" t="s">
        <v>262</v>
      </c>
      <c r="G7672" s="596" t="s">
        <v>2707</v>
      </c>
      <c r="H7672" s="597">
        <v>3483488000</v>
      </c>
    </row>
    <row r="7673" spans="1:8">
      <c r="A7673" s="594" t="s">
        <v>132</v>
      </c>
      <c r="B7673" s="594" t="s">
        <v>681</v>
      </c>
      <c r="C7673" s="594" t="s">
        <v>276</v>
      </c>
      <c r="D7673" s="594" t="s">
        <v>2769</v>
      </c>
      <c r="E7673" s="594" t="s">
        <v>53</v>
      </c>
      <c r="F7673" s="595" t="s">
        <v>411</v>
      </c>
      <c r="G7673" s="596" t="s">
        <v>193</v>
      </c>
      <c r="H7673" s="597">
        <v>54110000</v>
      </c>
    </row>
    <row r="7674" spans="1:8">
      <c r="A7674" s="594" t="s">
        <v>132</v>
      </c>
      <c r="B7674" s="594" t="s">
        <v>681</v>
      </c>
      <c r="C7674" s="594" t="s">
        <v>276</v>
      </c>
      <c r="D7674" s="594" t="s">
        <v>2769</v>
      </c>
      <c r="E7674" s="594" t="s">
        <v>53</v>
      </c>
      <c r="F7674" s="594" t="s">
        <v>56</v>
      </c>
      <c r="G7674" s="596" t="s">
        <v>57</v>
      </c>
      <c r="H7674" s="597">
        <v>54110000</v>
      </c>
    </row>
    <row r="7675" spans="1:8">
      <c r="A7675" s="594" t="s">
        <v>132</v>
      </c>
      <c r="B7675" s="594" t="s">
        <v>681</v>
      </c>
      <c r="C7675" s="594" t="s">
        <v>276</v>
      </c>
      <c r="D7675" s="594" t="s">
        <v>2802</v>
      </c>
      <c r="E7675" s="595" t="s">
        <v>411</v>
      </c>
      <c r="F7675" s="595" t="s">
        <v>411</v>
      </c>
      <c r="G7675" s="596" t="s">
        <v>274</v>
      </c>
      <c r="H7675" s="597">
        <v>400000000</v>
      </c>
    </row>
    <row r="7676" spans="1:8">
      <c r="A7676" s="594" t="s">
        <v>132</v>
      </c>
      <c r="B7676" s="594" t="s">
        <v>681</v>
      </c>
      <c r="C7676" s="594" t="s">
        <v>276</v>
      </c>
      <c r="D7676" s="594" t="s">
        <v>2802</v>
      </c>
      <c r="E7676" s="594" t="s">
        <v>194</v>
      </c>
      <c r="F7676" s="595" t="s">
        <v>411</v>
      </c>
      <c r="G7676" s="596" t="s">
        <v>195</v>
      </c>
      <c r="H7676" s="597">
        <v>400000000</v>
      </c>
    </row>
    <row r="7677" spans="1:8">
      <c r="A7677" s="594" t="s">
        <v>132</v>
      </c>
      <c r="B7677" s="594" t="s">
        <v>681</v>
      </c>
      <c r="C7677" s="594" t="s">
        <v>276</v>
      </c>
      <c r="D7677" s="594" t="s">
        <v>2802</v>
      </c>
      <c r="E7677" s="594" t="s">
        <v>194</v>
      </c>
      <c r="F7677" s="594" t="s">
        <v>200</v>
      </c>
      <c r="G7677" s="596" t="s">
        <v>201</v>
      </c>
      <c r="H7677" s="597">
        <v>400000000</v>
      </c>
    </row>
    <row r="7678" spans="1:8">
      <c r="A7678" s="594" t="s">
        <v>132</v>
      </c>
      <c r="B7678" s="594" t="s">
        <v>681</v>
      </c>
      <c r="C7678" s="594" t="s">
        <v>1969</v>
      </c>
      <c r="D7678" s="595" t="s">
        <v>411</v>
      </c>
      <c r="E7678" s="595" t="s">
        <v>411</v>
      </c>
      <c r="F7678" s="595" t="s">
        <v>411</v>
      </c>
      <c r="G7678" s="596" t="s">
        <v>1970</v>
      </c>
      <c r="H7678" s="597">
        <v>8384000000</v>
      </c>
    </row>
    <row r="7679" spans="1:8">
      <c r="A7679" s="594" t="s">
        <v>132</v>
      </c>
      <c r="B7679" s="594" t="s">
        <v>681</v>
      </c>
      <c r="C7679" s="594" t="s">
        <v>1969</v>
      </c>
      <c r="D7679" s="594" t="s">
        <v>2738</v>
      </c>
      <c r="E7679" s="595" t="s">
        <v>411</v>
      </c>
      <c r="F7679" s="595" t="s">
        <v>411</v>
      </c>
      <c r="G7679" s="596" t="s">
        <v>2739</v>
      </c>
      <c r="H7679" s="597">
        <v>8384000000</v>
      </c>
    </row>
    <row r="7680" spans="1:8">
      <c r="A7680" s="594" t="s">
        <v>132</v>
      </c>
      <c r="B7680" s="594" t="s">
        <v>681</v>
      </c>
      <c r="C7680" s="594" t="s">
        <v>1969</v>
      </c>
      <c r="D7680" s="594" t="s">
        <v>2738</v>
      </c>
      <c r="E7680" s="594" t="s">
        <v>194</v>
      </c>
      <c r="F7680" s="595" t="s">
        <v>411</v>
      </c>
      <c r="G7680" s="596" t="s">
        <v>195</v>
      </c>
      <c r="H7680" s="597">
        <v>7984000000</v>
      </c>
    </row>
    <row r="7681" spans="1:8">
      <c r="A7681" s="594" t="s">
        <v>132</v>
      </c>
      <c r="B7681" s="594" t="s">
        <v>681</v>
      </c>
      <c r="C7681" s="594" t="s">
        <v>1969</v>
      </c>
      <c r="D7681" s="594" t="s">
        <v>2738</v>
      </c>
      <c r="E7681" s="594" t="s">
        <v>194</v>
      </c>
      <c r="F7681" s="594" t="s">
        <v>200</v>
      </c>
      <c r="G7681" s="596" t="s">
        <v>201</v>
      </c>
      <c r="H7681" s="597">
        <v>7984000000</v>
      </c>
    </row>
    <row r="7682" spans="1:8">
      <c r="A7682" s="594" t="s">
        <v>132</v>
      </c>
      <c r="B7682" s="594" t="s">
        <v>681</v>
      </c>
      <c r="C7682" s="594" t="s">
        <v>1969</v>
      </c>
      <c r="D7682" s="594" t="s">
        <v>2738</v>
      </c>
      <c r="E7682" s="594" t="s">
        <v>49</v>
      </c>
      <c r="F7682" s="595" t="s">
        <v>411</v>
      </c>
      <c r="G7682" s="596" t="s">
        <v>50</v>
      </c>
      <c r="H7682" s="597">
        <v>400000000</v>
      </c>
    </row>
    <row r="7683" spans="1:8">
      <c r="A7683" s="594" t="s">
        <v>132</v>
      </c>
      <c r="B7683" s="594" t="s">
        <v>681</v>
      </c>
      <c r="C7683" s="594" t="s">
        <v>1969</v>
      </c>
      <c r="D7683" s="594" t="s">
        <v>2738</v>
      </c>
      <c r="E7683" s="594" t="s">
        <v>49</v>
      </c>
      <c r="F7683" s="594" t="s">
        <v>1173</v>
      </c>
      <c r="G7683" s="596" t="s">
        <v>195</v>
      </c>
      <c r="H7683" s="597">
        <v>400000000</v>
      </c>
    </row>
    <row r="7684" spans="1:8">
      <c r="A7684" s="594" t="s">
        <v>132</v>
      </c>
      <c r="B7684" s="594" t="s">
        <v>1312</v>
      </c>
      <c r="C7684" s="595" t="s">
        <v>411</v>
      </c>
      <c r="D7684" s="595" t="s">
        <v>411</v>
      </c>
      <c r="E7684" s="595" t="s">
        <v>411</v>
      </c>
      <c r="F7684" s="595" t="s">
        <v>411</v>
      </c>
      <c r="G7684" s="596" t="s">
        <v>259</v>
      </c>
      <c r="H7684" s="597">
        <v>1242366121079</v>
      </c>
    </row>
    <row r="7685" spans="1:8">
      <c r="A7685" s="594" t="s">
        <v>132</v>
      </c>
      <c r="B7685" s="594" t="s">
        <v>1312</v>
      </c>
      <c r="C7685" s="594" t="s">
        <v>570</v>
      </c>
      <c r="D7685" s="595" t="s">
        <v>411</v>
      </c>
      <c r="E7685" s="595" t="s">
        <v>411</v>
      </c>
      <c r="F7685" s="595" t="s">
        <v>411</v>
      </c>
      <c r="G7685" s="596" t="s">
        <v>2711</v>
      </c>
      <c r="H7685" s="597">
        <v>261710907122</v>
      </c>
    </row>
    <row r="7686" spans="1:8">
      <c r="A7686" s="594" t="s">
        <v>132</v>
      </c>
      <c r="B7686" s="594" t="s">
        <v>1312</v>
      </c>
      <c r="C7686" s="594" t="s">
        <v>570</v>
      </c>
      <c r="D7686" s="594" t="s">
        <v>2881</v>
      </c>
      <c r="E7686" s="595" t="s">
        <v>411</v>
      </c>
      <c r="F7686" s="595" t="s">
        <v>411</v>
      </c>
      <c r="G7686" s="596" t="s">
        <v>600</v>
      </c>
      <c r="H7686" s="597">
        <v>88179673765</v>
      </c>
    </row>
    <row r="7687" spans="1:8">
      <c r="A7687" s="594" t="s">
        <v>132</v>
      </c>
      <c r="B7687" s="594" t="s">
        <v>1312</v>
      </c>
      <c r="C7687" s="594" t="s">
        <v>570</v>
      </c>
      <c r="D7687" s="594" t="s">
        <v>2881</v>
      </c>
      <c r="E7687" s="594" t="s">
        <v>1145</v>
      </c>
      <c r="F7687" s="595" t="s">
        <v>411</v>
      </c>
      <c r="G7687" s="596" t="s">
        <v>2761</v>
      </c>
      <c r="H7687" s="597">
        <v>879998935</v>
      </c>
    </row>
    <row r="7688" spans="1:8">
      <c r="A7688" s="594" t="s">
        <v>132</v>
      </c>
      <c r="B7688" s="594" t="s">
        <v>1312</v>
      </c>
      <c r="C7688" s="594" t="s">
        <v>570</v>
      </c>
      <c r="D7688" s="594" t="s">
        <v>2881</v>
      </c>
      <c r="E7688" s="594" t="s">
        <v>1145</v>
      </c>
      <c r="F7688" s="594" t="s">
        <v>1144</v>
      </c>
      <c r="G7688" s="596" t="s">
        <v>1143</v>
      </c>
      <c r="H7688" s="597">
        <v>819842000</v>
      </c>
    </row>
    <row r="7689" spans="1:8">
      <c r="A7689" s="594" t="s">
        <v>132</v>
      </c>
      <c r="B7689" s="594" t="s">
        <v>1312</v>
      </c>
      <c r="C7689" s="594" t="s">
        <v>570</v>
      </c>
      <c r="D7689" s="594" t="s">
        <v>2881</v>
      </c>
      <c r="E7689" s="594" t="s">
        <v>1145</v>
      </c>
      <c r="F7689" s="594" t="s">
        <v>1149</v>
      </c>
      <c r="G7689" s="596" t="s">
        <v>1148</v>
      </c>
      <c r="H7689" s="597">
        <v>5333935</v>
      </c>
    </row>
    <row r="7690" spans="1:8">
      <c r="A7690" s="594" t="s">
        <v>132</v>
      </c>
      <c r="B7690" s="594" t="s">
        <v>1312</v>
      </c>
      <c r="C7690" s="594" t="s">
        <v>570</v>
      </c>
      <c r="D7690" s="594" t="s">
        <v>2881</v>
      </c>
      <c r="E7690" s="594" t="s">
        <v>1145</v>
      </c>
      <c r="F7690" s="594" t="s">
        <v>1169</v>
      </c>
      <c r="G7690" s="596" t="s">
        <v>1168</v>
      </c>
      <c r="H7690" s="597">
        <v>54823000</v>
      </c>
    </row>
    <row r="7691" spans="1:8">
      <c r="A7691" s="594" t="s">
        <v>132</v>
      </c>
      <c r="B7691" s="594" t="s">
        <v>1312</v>
      </c>
      <c r="C7691" s="594" t="s">
        <v>570</v>
      </c>
      <c r="D7691" s="594" t="s">
        <v>2881</v>
      </c>
      <c r="E7691" s="594" t="s">
        <v>260</v>
      </c>
      <c r="F7691" s="595" t="s">
        <v>411</v>
      </c>
      <c r="G7691" s="596" t="s">
        <v>261</v>
      </c>
      <c r="H7691" s="597">
        <v>78010921400</v>
      </c>
    </row>
    <row r="7692" spans="1:8">
      <c r="A7692" s="594" t="s">
        <v>132</v>
      </c>
      <c r="B7692" s="594" t="s">
        <v>1312</v>
      </c>
      <c r="C7692" s="594" t="s">
        <v>570</v>
      </c>
      <c r="D7692" s="594" t="s">
        <v>2881</v>
      </c>
      <c r="E7692" s="594" t="s">
        <v>260</v>
      </c>
      <c r="F7692" s="594" t="s">
        <v>262</v>
      </c>
      <c r="G7692" s="596" t="s">
        <v>2707</v>
      </c>
      <c r="H7692" s="597">
        <v>77966848400</v>
      </c>
    </row>
    <row r="7693" spans="1:8">
      <c r="A7693" s="594" t="s">
        <v>132</v>
      </c>
      <c r="B7693" s="594" t="s">
        <v>1312</v>
      </c>
      <c r="C7693" s="594" t="s">
        <v>570</v>
      </c>
      <c r="D7693" s="594" t="s">
        <v>2881</v>
      </c>
      <c r="E7693" s="594" t="s">
        <v>260</v>
      </c>
      <c r="F7693" s="594" t="s">
        <v>1187</v>
      </c>
      <c r="G7693" s="596" t="s">
        <v>195</v>
      </c>
      <c r="H7693" s="597">
        <v>44073000</v>
      </c>
    </row>
    <row r="7694" spans="1:8">
      <c r="A7694" s="594" t="s">
        <v>132</v>
      </c>
      <c r="B7694" s="594" t="s">
        <v>1312</v>
      </c>
      <c r="C7694" s="594" t="s">
        <v>570</v>
      </c>
      <c r="D7694" s="594" t="s">
        <v>2881</v>
      </c>
      <c r="E7694" s="594" t="s">
        <v>49</v>
      </c>
      <c r="F7694" s="595" t="s">
        <v>411</v>
      </c>
      <c r="G7694" s="596" t="s">
        <v>50</v>
      </c>
      <c r="H7694" s="597">
        <v>119488000</v>
      </c>
    </row>
    <row r="7695" spans="1:8">
      <c r="A7695" s="594" t="s">
        <v>132</v>
      </c>
      <c r="B7695" s="594" t="s">
        <v>1312</v>
      </c>
      <c r="C7695" s="594" t="s">
        <v>570</v>
      </c>
      <c r="D7695" s="594" t="s">
        <v>2881</v>
      </c>
      <c r="E7695" s="594" t="s">
        <v>49</v>
      </c>
      <c r="F7695" s="594" t="s">
        <v>51</v>
      </c>
      <c r="G7695" s="596" t="s">
        <v>2786</v>
      </c>
      <c r="H7695" s="597">
        <v>119488000</v>
      </c>
    </row>
    <row r="7696" spans="1:8">
      <c r="A7696" s="594" t="s">
        <v>132</v>
      </c>
      <c r="B7696" s="594" t="s">
        <v>1312</v>
      </c>
      <c r="C7696" s="594" t="s">
        <v>570</v>
      </c>
      <c r="D7696" s="594" t="s">
        <v>2881</v>
      </c>
      <c r="E7696" s="594" t="s">
        <v>53</v>
      </c>
      <c r="F7696" s="595" t="s">
        <v>411</v>
      </c>
      <c r="G7696" s="596" t="s">
        <v>193</v>
      </c>
      <c r="H7696" s="597">
        <v>9169265430</v>
      </c>
    </row>
    <row r="7697" spans="1:8">
      <c r="A7697" s="594" t="s">
        <v>132</v>
      </c>
      <c r="B7697" s="594" t="s">
        <v>1312</v>
      </c>
      <c r="C7697" s="594" t="s">
        <v>570</v>
      </c>
      <c r="D7697" s="594" t="s">
        <v>2881</v>
      </c>
      <c r="E7697" s="594" t="s">
        <v>53</v>
      </c>
      <c r="F7697" s="594" t="s">
        <v>54</v>
      </c>
      <c r="G7697" s="596" t="s">
        <v>55</v>
      </c>
      <c r="H7697" s="597">
        <v>1574484000</v>
      </c>
    </row>
    <row r="7698" spans="1:8">
      <c r="A7698" s="594" t="s">
        <v>132</v>
      </c>
      <c r="B7698" s="594" t="s">
        <v>1312</v>
      </c>
      <c r="C7698" s="594" t="s">
        <v>570</v>
      </c>
      <c r="D7698" s="594" t="s">
        <v>2881</v>
      </c>
      <c r="E7698" s="594" t="s">
        <v>53</v>
      </c>
      <c r="F7698" s="594" t="s">
        <v>56</v>
      </c>
      <c r="G7698" s="596" t="s">
        <v>57</v>
      </c>
      <c r="H7698" s="597">
        <v>7283089430</v>
      </c>
    </row>
    <row r="7699" spans="1:8">
      <c r="A7699" s="594" t="s">
        <v>132</v>
      </c>
      <c r="B7699" s="594" t="s">
        <v>1312</v>
      </c>
      <c r="C7699" s="594" t="s">
        <v>570</v>
      </c>
      <c r="D7699" s="594" t="s">
        <v>2881</v>
      </c>
      <c r="E7699" s="594" t="s">
        <v>53</v>
      </c>
      <c r="F7699" s="594" t="s">
        <v>358</v>
      </c>
      <c r="G7699" s="596" t="s">
        <v>195</v>
      </c>
      <c r="H7699" s="597">
        <v>311692000</v>
      </c>
    </row>
    <row r="7700" spans="1:8">
      <c r="A7700" s="594" t="s">
        <v>132</v>
      </c>
      <c r="B7700" s="594" t="s">
        <v>1312</v>
      </c>
      <c r="C7700" s="594" t="s">
        <v>570</v>
      </c>
      <c r="D7700" s="594" t="s">
        <v>2882</v>
      </c>
      <c r="E7700" s="595" t="s">
        <v>411</v>
      </c>
      <c r="F7700" s="595" t="s">
        <v>411</v>
      </c>
      <c r="G7700" s="596" t="s">
        <v>25</v>
      </c>
      <c r="H7700" s="597">
        <v>95007916876</v>
      </c>
    </row>
    <row r="7701" spans="1:8">
      <c r="A7701" s="594" t="s">
        <v>132</v>
      </c>
      <c r="B7701" s="594" t="s">
        <v>1312</v>
      </c>
      <c r="C7701" s="594" t="s">
        <v>570</v>
      </c>
      <c r="D7701" s="594" t="s">
        <v>2882</v>
      </c>
      <c r="E7701" s="594" t="s">
        <v>1145</v>
      </c>
      <c r="F7701" s="595" t="s">
        <v>411</v>
      </c>
      <c r="G7701" s="596" t="s">
        <v>2761</v>
      </c>
      <c r="H7701" s="597">
        <v>591860090</v>
      </c>
    </row>
    <row r="7702" spans="1:8">
      <c r="A7702" s="594" t="s">
        <v>132</v>
      </c>
      <c r="B7702" s="594" t="s">
        <v>1312</v>
      </c>
      <c r="C7702" s="594" t="s">
        <v>570</v>
      </c>
      <c r="D7702" s="594" t="s">
        <v>2882</v>
      </c>
      <c r="E7702" s="594" t="s">
        <v>1145</v>
      </c>
      <c r="F7702" s="594" t="s">
        <v>1144</v>
      </c>
      <c r="G7702" s="596" t="s">
        <v>1143</v>
      </c>
      <c r="H7702" s="597">
        <v>404928000</v>
      </c>
    </row>
    <row r="7703" spans="1:8">
      <c r="A7703" s="594" t="s">
        <v>132</v>
      </c>
      <c r="B7703" s="594" t="s">
        <v>1312</v>
      </c>
      <c r="C7703" s="594" t="s">
        <v>570</v>
      </c>
      <c r="D7703" s="594" t="s">
        <v>2882</v>
      </c>
      <c r="E7703" s="594" t="s">
        <v>1145</v>
      </c>
      <c r="F7703" s="594" t="s">
        <v>1149</v>
      </c>
      <c r="G7703" s="596" t="s">
        <v>1148</v>
      </c>
      <c r="H7703" s="597">
        <v>1510090</v>
      </c>
    </row>
    <row r="7704" spans="1:8">
      <c r="A7704" s="594" t="s">
        <v>132</v>
      </c>
      <c r="B7704" s="594" t="s">
        <v>1312</v>
      </c>
      <c r="C7704" s="594" t="s">
        <v>570</v>
      </c>
      <c r="D7704" s="594" t="s">
        <v>2882</v>
      </c>
      <c r="E7704" s="594" t="s">
        <v>1145</v>
      </c>
      <c r="F7704" s="594" t="s">
        <v>1169</v>
      </c>
      <c r="G7704" s="596" t="s">
        <v>1168</v>
      </c>
      <c r="H7704" s="597">
        <v>185422000</v>
      </c>
    </row>
    <row r="7705" spans="1:8">
      <c r="A7705" s="594" t="s">
        <v>132</v>
      </c>
      <c r="B7705" s="594" t="s">
        <v>1312</v>
      </c>
      <c r="C7705" s="594" t="s">
        <v>570</v>
      </c>
      <c r="D7705" s="594" t="s">
        <v>2882</v>
      </c>
      <c r="E7705" s="594" t="s">
        <v>260</v>
      </c>
      <c r="F7705" s="595" t="s">
        <v>411</v>
      </c>
      <c r="G7705" s="596" t="s">
        <v>261</v>
      </c>
      <c r="H7705" s="597">
        <v>86314889053</v>
      </c>
    </row>
    <row r="7706" spans="1:8">
      <c r="A7706" s="594" t="s">
        <v>132</v>
      </c>
      <c r="B7706" s="594" t="s">
        <v>1312</v>
      </c>
      <c r="C7706" s="594" t="s">
        <v>570</v>
      </c>
      <c r="D7706" s="594" t="s">
        <v>2882</v>
      </c>
      <c r="E7706" s="594" t="s">
        <v>260</v>
      </c>
      <c r="F7706" s="594" t="s">
        <v>262</v>
      </c>
      <c r="G7706" s="596" t="s">
        <v>2707</v>
      </c>
      <c r="H7706" s="597">
        <v>86284889053</v>
      </c>
    </row>
    <row r="7707" spans="1:8">
      <c r="A7707" s="594" t="s">
        <v>132</v>
      </c>
      <c r="B7707" s="594" t="s">
        <v>1312</v>
      </c>
      <c r="C7707" s="594" t="s">
        <v>570</v>
      </c>
      <c r="D7707" s="594" t="s">
        <v>2882</v>
      </c>
      <c r="E7707" s="594" t="s">
        <v>260</v>
      </c>
      <c r="F7707" s="594" t="s">
        <v>1187</v>
      </c>
      <c r="G7707" s="596" t="s">
        <v>195</v>
      </c>
      <c r="H7707" s="597">
        <v>30000000</v>
      </c>
    </row>
    <row r="7708" spans="1:8">
      <c r="A7708" s="594" t="s">
        <v>132</v>
      </c>
      <c r="B7708" s="594" t="s">
        <v>1312</v>
      </c>
      <c r="C7708" s="594" t="s">
        <v>570</v>
      </c>
      <c r="D7708" s="594" t="s">
        <v>2882</v>
      </c>
      <c r="E7708" s="594" t="s">
        <v>49</v>
      </c>
      <c r="F7708" s="595" t="s">
        <v>411</v>
      </c>
      <c r="G7708" s="596" t="s">
        <v>50</v>
      </c>
      <c r="H7708" s="597">
        <v>70560323</v>
      </c>
    </row>
    <row r="7709" spans="1:8">
      <c r="A7709" s="594" t="s">
        <v>132</v>
      </c>
      <c r="B7709" s="594" t="s">
        <v>1312</v>
      </c>
      <c r="C7709" s="594" t="s">
        <v>570</v>
      </c>
      <c r="D7709" s="594" t="s">
        <v>2882</v>
      </c>
      <c r="E7709" s="594" t="s">
        <v>49</v>
      </c>
      <c r="F7709" s="594" t="s">
        <v>51</v>
      </c>
      <c r="G7709" s="596" t="s">
        <v>2786</v>
      </c>
      <c r="H7709" s="597">
        <v>70560323</v>
      </c>
    </row>
    <row r="7710" spans="1:8">
      <c r="A7710" s="594" t="s">
        <v>132</v>
      </c>
      <c r="B7710" s="594" t="s">
        <v>1312</v>
      </c>
      <c r="C7710" s="594" t="s">
        <v>570</v>
      </c>
      <c r="D7710" s="594" t="s">
        <v>2882</v>
      </c>
      <c r="E7710" s="594" t="s">
        <v>53</v>
      </c>
      <c r="F7710" s="595" t="s">
        <v>411</v>
      </c>
      <c r="G7710" s="596" t="s">
        <v>193</v>
      </c>
      <c r="H7710" s="597">
        <v>8030607410</v>
      </c>
    </row>
    <row r="7711" spans="1:8">
      <c r="A7711" s="594" t="s">
        <v>132</v>
      </c>
      <c r="B7711" s="594" t="s">
        <v>1312</v>
      </c>
      <c r="C7711" s="594" t="s">
        <v>570</v>
      </c>
      <c r="D7711" s="594" t="s">
        <v>2882</v>
      </c>
      <c r="E7711" s="594" t="s">
        <v>53</v>
      </c>
      <c r="F7711" s="594" t="s">
        <v>54</v>
      </c>
      <c r="G7711" s="596" t="s">
        <v>55</v>
      </c>
      <c r="H7711" s="597">
        <v>1134916000</v>
      </c>
    </row>
    <row r="7712" spans="1:8">
      <c r="A7712" s="594" t="s">
        <v>132</v>
      </c>
      <c r="B7712" s="594" t="s">
        <v>1312</v>
      </c>
      <c r="C7712" s="594" t="s">
        <v>570</v>
      </c>
      <c r="D7712" s="594" t="s">
        <v>2882</v>
      </c>
      <c r="E7712" s="594" t="s">
        <v>53</v>
      </c>
      <c r="F7712" s="594" t="s">
        <v>56</v>
      </c>
      <c r="G7712" s="596" t="s">
        <v>57</v>
      </c>
      <c r="H7712" s="597">
        <v>6482041000</v>
      </c>
    </row>
    <row r="7713" spans="1:8">
      <c r="A7713" s="594" t="s">
        <v>132</v>
      </c>
      <c r="B7713" s="594" t="s">
        <v>1312</v>
      </c>
      <c r="C7713" s="594" t="s">
        <v>570</v>
      </c>
      <c r="D7713" s="594" t="s">
        <v>2882</v>
      </c>
      <c r="E7713" s="594" t="s">
        <v>53</v>
      </c>
      <c r="F7713" s="594" t="s">
        <v>358</v>
      </c>
      <c r="G7713" s="596" t="s">
        <v>195</v>
      </c>
      <c r="H7713" s="597">
        <v>413650410</v>
      </c>
    </row>
    <row r="7714" spans="1:8">
      <c r="A7714" s="594" t="s">
        <v>132</v>
      </c>
      <c r="B7714" s="594" t="s">
        <v>1312</v>
      </c>
      <c r="C7714" s="594" t="s">
        <v>570</v>
      </c>
      <c r="D7714" s="594" t="s">
        <v>2803</v>
      </c>
      <c r="E7714" s="595" t="s">
        <v>411</v>
      </c>
      <c r="F7714" s="595" t="s">
        <v>411</v>
      </c>
      <c r="G7714" s="596" t="s">
        <v>2804</v>
      </c>
      <c r="H7714" s="597">
        <v>52242335487</v>
      </c>
    </row>
    <row r="7715" spans="1:8">
      <c r="A7715" s="594" t="s">
        <v>132</v>
      </c>
      <c r="B7715" s="594" t="s">
        <v>1312</v>
      </c>
      <c r="C7715" s="594" t="s">
        <v>570</v>
      </c>
      <c r="D7715" s="594" t="s">
        <v>2803</v>
      </c>
      <c r="E7715" s="594" t="s">
        <v>260</v>
      </c>
      <c r="F7715" s="595" t="s">
        <v>411</v>
      </c>
      <c r="G7715" s="596" t="s">
        <v>261</v>
      </c>
      <c r="H7715" s="597">
        <v>47861092189</v>
      </c>
    </row>
    <row r="7716" spans="1:8">
      <c r="A7716" s="594" t="s">
        <v>132</v>
      </c>
      <c r="B7716" s="594" t="s">
        <v>1312</v>
      </c>
      <c r="C7716" s="594" t="s">
        <v>570</v>
      </c>
      <c r="D7716" s="594" t="s">
        <v>2803</v>
      </c>
      <c r="E7716" s="594" t="s">
        <v>260</v>
      </c>
      <c r="F7716" s="594" t="s">
        <v>262</v>
      </c>
      <c r="G7716" s="596" t="s">
        <v>2707</v>
      </c>
      <c r="H7716" s="597">
        <v>47826473189</v>
      </c>
    </row>
    <row r="7717" spans="1:8">
      <c r="A7717" s="594" t="s">
        <v>132</v>
      </c>
      <c r="B7717" s="594" t="s">
        <v>1312</v>
      </c>
      <c r="C7717" s="594" t="s">
        <v>570</v>
      </c>
      <c r="D7717" s="594" t="s">
        <v>2803</v>
      </c>
      <c r="E7717" s="594" t="s">
        <v>260</v>
      </c>
      <c r="F7717" s="594" t="s">
        <v>1187</v>
      </c>
      <c r="G7717" s="596" t="s">
        <v>195</v>
      </c>
      <c r="H7717" s="597">
        <v>34619000</v>
      </c>
    </row>
    <row r="7718" spans="1:8">
      <c r="A7718" s="594" t="s">
        <v>132</v>
      </c>
      <c r="B7718" s="594" t="s">
        <v>1312</v>
      </c>
      <c r="C7718" s="594" t="s">
        <v>570</v>
      </c>
      <c r="D7718" s="594" t="s">
        <v>2803</v>
      </c>
      <c r="E7718" s="594" t="s">
        <v>49</v>
      </c>
      <c r="F7718" s="595" t="s">
        <v>411</v>
      </c>
      <c r="G7718" s="596" t="s">
        <v>50</v>
      </c>
      <c r="H7718" s="597">
        <v>250000000</v>
      </c>
    </row>
    <row r="7719" spans="1:8">
      <c r="A7719" s="594" t="s">
        <v>132</v>
      </c>
      <c r="B7719" s="594" t="s">
        <v>1312</v>
      </c>
      <c r="C7719" s="594" t="s">
        <v>570</v>
      </c>
      <c r="D7719" s="594" t="s">
        <v>2803</v>
      </c>
      <c r="E7719" s="594" t="s">
        <v>49</v>
      </c>
      <c r="F7719" s="594" t="s">
        <v>51</v>
      </c>
      <c r="G7719" s="596" t="s">
        <v>2786</v>
      </c>
      <c r="H7719" s="597">
        <v>250000000</v>
      </c>
    </row>
    <row r="7720" spans="1:8">
      <c r="A7720" s="594" t="s">
        <v>132</v>
      </c>
      <c r="B7720" s="594" t="s">
        <v>1312</v>
      </c>
      <c r="C7720" s="594" t="s">
        <v>570</v>
      </c>
      <c r="D7720" s="594" t="s">
        <v>2803</v>
      </c>
      <c r="E7720" s="594" t="s">
        <v>53</v>
      </c>
      <c r="F7720" s="595" t="s">
        <v>411</v>
      </c>
      <c r="G7720" s="596" t="s">
        <v>193</v>
      </c>
      <c r="H7720" s="597">
        <v>4131243298</v>
      </c>
    </row>
    <row r="7721" spans="1:8">
      <c r="A7721" s="594" t="s">
        <v>132</v>
      </c>
      <c r="B7721" s="594" t="s">
        <v>1312</v>
      </c>
      <c r="C7721" s="594" t="s">
        <v>570</v>
      </c>
      <c r="D7721" s="594" t="s">
        <v>2803</v>
      </c>
      <c r="E7721" s="594" t="s">
        <v>53</v>
      </c>
      <c r="F7721" s="594" t="s">
        <v>54</v>
      </c>
      <c r="G7721" s="596" t="s">
        <v>55</v>
      </c>
      <c r="H7721" s="597">
        <v>508534000</v>
      </c>
    </row>
    <row r="7722" spans="1:8">
      <c r="A7722" s="594" t="s">
        <v>132</v>
      </c>
      <c r="B7722" s="594" t="s">
        <v>1312</v>
      </c>
      <c r="C7722" s="594" t="s">
        <v>570</v>
      </c>
      <c r="D7722" s="594" t="s">
        <v>2803</v>
      </c>
      <c r="E7722" s="594" t="s">
        <v>53</v>
      </c>
      <c r="F7722" s="594" t="s">
        <v>56</v>
      </c>
      <c r="G7722" s="596" t="s">
        <v>57</v>
      </c>
      <c r="H7722" s="597">
        <v>3524014298</v>
      </c>
    </row>
    <row r="7723" spans="1:8">
      <c r="A7723" s="594" t="s">
        <v>132</v>
      </c>
      <c r="B7723" s="594" t="s">
        <v>1312</v>
      </c>
      <c r="C7723" s="594" t="s">
        <v>570</v>
      </c>
      <c r="D7723" s="594" t="s">
        <v>2803</v>
      </c>
      <c r="E7723" s="594" t="s">
        <v>53</v>
      </c>
      <c r="F7723" s="594" t="s">
        <v>358</v>
      </c>
      <c r="G7723" s="596" t="s">
        <v>195</v>
      </c>
      <c r="H7723" s="597">
        <v>98695000</v>
      </c>
    </row>
    <row r="7724" spans="1:8">
      <c r="A7724" s="594" t="s">
        <v>132</v>
      </c>
      <c r="B7724" s="594" t="s">
        <v>1312</v>
      </c>
      <c r="C7724" s="594" t="s">
        <v>570</v>
      </c>
      <c r="D7724" s="594" t="s">
        <v>2820</v>
      </c>
      <c r="E7724" s="595" t="s">
        <v>411</v>
      </c>
      <c r="F7724" s="595" t="s">
        <v>411</v>
      </c>
      <c r="G7724" s="596" t="s">
        <v>2821</v>
      </c>
      <c r="H7724" s="597">
        <v>1621343000</v>
      </c>
    </row>
    <row r="7725" spans="1:8">
      <c r="A7725" s="594" t="s">
        <v>132</v>
      </c>
      <c r="B7725" s="594" t="s">
        <v>1312</v>
      </c>
      <c r="C7725" s="594" t="s">
        <v>570</v>
      </c>
      <c r="D7725" s="594" t="s">
        <v>2820</v>
      </c>
      <c r="E7725" s="594" t="s">
        <v>260</v>
      </c>
      <c r="F7725" s="595" t="s">
        <v>411</v>
      </c>
      <c r="G7725" s="596" t="s">
        <v>261</v>
      </c>
      <c r="H7725" s="597">
        <v>1400000000</v>
      </c>
    </row>
    <row r="7726" spans="1:8">
      <c r="A7726" s="594" t="s">
        <v>132</v>
      </c>
      <c r="B7726" s="594" t="s">
        <v>1312</v>
      </c>
      <c r="C7726" s="594" t="s">
        <v>570</v>
      </c>
      <c r="D7726" s="594" t="s">
        <v>2820</v>
      </c>
      <c r="E7726" s="594" t="s">
        <v>260</v>
      </c>
      <c r="F7726" s="594" t="s">
        <v>262</v>
      </c>
      <c r="G7726" s="596" t="s">
        <v>2707</v>
      </c>
      <c r="H7726" s="597">
        <v>1400000000</v>
      </c>
    </row>
    <row r="7727" spans="1:8">
      <c r="A7727" s="594" t="s">
        <v>132</v>
      </c>
      <c r="B7727" s="594" t="s">
        <v>1312</v>
      </c>
      <c r="C7727" s="594" t="s">
        <v>570</v>
      </c>
      <c r="D7727" s="594" t="s">
        <v>2820</v>
      </c>
      <c r="E7727" s="594" t="s">
        <v>53</v>
      </c>
      <c r="F7727" s="595" t="s">
        <v>411</v>
      </c>
      <c r="G7727" s="596" t="s">
        <v>193</v>
      </c>
      <c r="H7727" s="597">
        <v>221343000</v>
      </c>
    </row>
    <row r="7728" spans="1:8">
      <c r="A7728" s="594" t="s">
        <v>132</v>
      </c>
      <c r="B7728" s="594" t="s">
        <v>1312</v>
      </c>
      <c r="C7728" s="594" t="s">
        <v>570</v>
      </c>
      <c r="D7728" s="594" t="s">
        <v>2820</v>
      </c>
      <c r="E7728" s="594" t="s">
        <v>53</v>
      </c>
      <c r="F7728" s="594" t="s">
        <v>56</v>
      </c>
      <c r="G7728" s="596" t="s">
        <v>57</v>
      </c>
      <c r="H7728" s="597">
        <v>221343000</v>
      </c>
    </row>
    <row r="7729" spans="1:8">
      <c r="A7729" s="594" t="s">
        <v>132</v>
      </c>
      <c r="B7729" s="594" t="s">
        <v>1312</v>
      </c>
      <c r="C7729" s="594" t="s">
        <v>570</v>
      </c>
      <c r="D7729" s="594" t="s">
        <v>2822</v>
      </c>
      <c r="E7729" s="595" t="s">
        <v>411</v>
      </c>
      <c r="F7729" s="595" t="s">
        <v>411</v>
      </c>
      <c r="G7729" s="596" t="s">
        <v>2823</v>
      </c>
      <c r="H7729" s="597">
        <v>11685934994</v>
      </c>
    </row>
    <row r="7730" spans="1:8">
      <c r="A7730" s="594" t="s">
        <v>132</v>
      </c>
      <c r="B7730" s="594" t="s">
        <v>1312</v>
      </c>
      <c r="C7730" s="594" t="s">
        <v>570</v>
      </c>
      <c r="D7730" s="594" t="s">
        <v>2822</v>
      </c>
      <c r="E7730" s="594" t="s">
        <v>260</v>
      </c>
      <c r="F7730" s="595" t="s">
        <v>411</v>
      </c>
      <c r="G7730" s="596" t="s">
        <v>261</v>
      </c>
      <c r="H7730" s="597">
        <v>10013391994</v>
      </c>
    </row>
    <row r="7731" spans="1:8">
      <c r="A7731" s="594" t="s">
        <v>132</v>
      </c>
      <c r="B7731" s="594" t="s">
        <v>1312</v>
      </c>
      <c r="C7731" s="594" t="s">
        <v>570</v>
      </c>
      <c r="D7731" s="594" t="s">
        <v>2822</v>
      </c>
      <c r="E7731" s="594" t="s">
        <v>260</v>
      </c>
      <c r="F7731" s="594" t="s">
        <v>262</v>
      </c>
      <c r="G7731" s="596" t="s">
        <v>2707</v>
      </c>
      <c r="H7731" s="597">
        <v>10013391994</v>
      </c>
    </row>
    <row r="7732" spans="1:8">
      <c r="A7732" s="594" t="s">
        <v>132</v>
      </c>
      <c r="B7732" s="594" t="s">
        <v>1312</v>
      </c>
      <c r="C7732" s="594" t="s">
        <v>570</v>
      </c>
      <c r="D7732" s="594" t="s">
        <v>2822</v>
      </c>
      <c r="E7732" s="594" t="s">
        <v>53</v>
      </c>
      <c r="F7732" s="595" t="s">
        <v>411</v>
      </c>
      <c r="G7732" s="596" t="s">
        <v>193</v>
      </c>
      <c r="H7732" s="597">
        <v>1672543000</v>
      </c>
    </row>
    <row r="7733" spans="1:8">
      <c r="A7733" s="594" t="s">
        <v>132</v>
      </c>
      <c r="B7733" s="594" t="s">
        <v>1312</v>
      </c>
      <c r="C7733" s="594" t="s">
        <v>570</v>
      </c>
      <c r="D7733" s="594" t="s">
        <v>2822</v>
      </c>
      <c r="E7733" s="594" t="s">
        <v>53</v>
      </c>
      <c r="F7733" s="594" t="s">
        <v>54</v>
      </c>
      <c r="G7733" s="596" t="s">
        <v>55</v>
      </c>
      <c r="H7733" s="597">
        <v>600000000</v>
      </c>
    </row>
    <row r="7734" spans="1:8">
      <c r="A7734" s="594" t="s">
        <v>132</v>
      </c>
      <c r="B7734" s="594" t="s">
        <v>1312</v>
      </c>
      <c r="C7734" s="594" t="s">
        <v>570</v>
      </c>
      <c r="D7734" s="594" t="s">
        <v>2822</v>
      </c>
      <c r="E7734" s="594" t="s">
        <v>53</v>
      </c>
      <c r="F7734" s="594" t="s">
        <v>56</v>
      </c>
      <c r="G7734" s="596" t="s">
        <v>57</v>
      </c>
      <c r="H7734" s="597">
        <v>1072543000</v>
      </c>
    </row>
    <row r="7735" spans="1:8">
      <c r="A7735" s="594" t="s">
        <v>132</v>
      </c>
      <c r="B7735" s="594" t="s">
        <v>1312</v>
      </c>
      <c r="C7735" s="594" t="s">
        <v>570</v>
      </c>
      <c r="D7735" s="594" t="s">
        <v>2713</v>
      </c>
      <c r="E7735" s="595" t="s">
        <v>411</v>
      </c>
      <c r="F7735" s="595" t="s">
        <v>411</v>
      </c>
      <c r="G7735" s="596" t="s">
        <v>2714</v>
      </c>
      <c r="H7735" s="597">
        <v>636850000</v>
      </c>
    </row>
    <row r="7736" spans="1:8">
      <c r="A7736" s="594" t="s">
        <v>132</v>
      </c>
      <c r="B7736" s="594" t="s">
        <v>1312</v>
      </c>
      <c r="C7736" s="594" t="s">
        <v>570</v>
      </c>
      <c r="D7736" s="594" t="s">
        <v>2713</v>
      </c>
      <c r="E7736" s="594" t="s">
        <v>240</v>
      </c>
      <c r="F7736" s="595" t="s">
        <v>411</v>
      </c>
      <c r="G7736" s="596" t="s">
        <v>241</v>
      </c>
      <c r="H7736" s="597">
        <v>545700000</v>
      </c>
    </row>
    <row r="7737" spans="1:8">
      <c r="A7737" s="594" t="s">
        <v>132</v>
      </c>
      <c r="B7737" s="594" t="s">
        <v>1312</v>
      </c>
      <c r="C7737" s="594" t="s">
        <v>570</v>
      </c>
      <c r="D7737" s="594" t="s">
        <v>2713</v>
      </c>
      <c r="E7737" s="594" t="s">
        <v>240</v>
      </c>
      <c r="F7737" s="594" t="s">
        <v>242</v>
      </c>
      <c r="G7737" s="596" t="s">
        <v>243</v>
      </c>
      <c r="H7737" s="597">
        <v>81985000</v>
      </c>
    </row>
    <row r="7738" spans="1:8">
      <c r="A7738" s="594" t="s">
        <v>132</v>
      </c>
      <c r="B7738" s="594" t="s">
        <v>1312</v>
      </c>
      <c r="C7738" s="594" t="s">
        <v>570</v>
      </c>
      <c r="D7738" s="594" t="s">
        <v>2713</v>
      </c>
      <c r="E7738" s="594" t="s">
        <v>240</v>
      </c>
      <c r="F7738" s="594" t="s">
        <v>728</v>
      </c>
      <c r="G7738" s="596" t="s">
        <v>729</v>
      </c>
      <c r="H7738" s="597">
        <v>60600000</v>
      </c>
    </row>
    <row r="7739" spans="1:8">
      <c r="A7739" s="594" t="s">
        <v>132</v>
      </c>
      <c r="B7739" s="594" t="s">
        <v>1312</v>
      </c>
      <c r="C7739" s="594" t="s">
        <v>570</v>
      </c>
      <c r="D7739" s="594" t="s">
        <v>2713</v>
      </c>
      <c r="E7739" s="594" t="s">
        <v>240</v>
      </c>
      <c r="F7739" s="594" t="s">
        <v>730</v>
      </c>
      <c r="G7739" s="596" t="s">
        <v>186</v>
      </c>
      <c r="H7739" s="597">
        <v>10200000</v>
      </c>
    </row>
    <row r="7740" spans="1:8">
      <c r="A7740" s="594" t="s">
        <v>132</v>
      </c>
      <c r="B7740" s="594" t="s">
        <v>1312</v>
      </c>
      <c r="C7740" s="594" t="s">
        <v>570</v>
      </c>
      <c r="D7740" s="594" t="s">
        <v>2713</v>
      </c>
      <c r="E7740" s="594" t="s">
        <v>240</v>
      </c>
      <c r="F7740" s="594" t="s">
        <v>731</v>
      </c>
      <c r="G7740" s="596" t="s">
        <v>732</v>
      </c>
      <c r="H7740" s="597">
        <v>186600000</v>
      </c>
    </row>
    <row r="7741" spans="1:8">
      <c r="A7741" s="594" t="s">
        <v>132</v>
      </c>
      <c r="B7741" s="594" t="s">
        <v>1312</v>
      </c>
      <c r="C7741" s="594" t="s">
        <v>570</v>
      </c>
      <c r="D7741" s="594" t="s">
        <v>2713</v>
      </c>
      <c r="E7741" s="594" t="s">
        <v>240</v>
      </c>
      <c r="F7741" s="594" t="s">
        <v>597</v>
      </c>
      <c r="G7741" s="596" t="s">
        <v>2682</v>
      </c>
      <c r="H7741" s="597">
        <v>7500000</v>
      </c>
    </row>
    <row r="7742" spans="1:8">
      <c r="A7742" s="594" t="s">
        <v>132</v>
      </c>
      <c r="B7742" s="594" t="s">
        <v>1312</v>
      </c>
      <c r="C7742" s="594" t="s">
        <v>570</v>
      </c>
      <c r="D7742" s="594" t="s">
        <v>2713</v>
      </c>
      <c r="E7742" s="594" t="s">
        <v>240</v>
      </c>
      <c r="F7742" s="594" t="s">
        <v>735</v>
      </c>
      <c r="G7742" s="596" t="s">
        <v>193</v>
      </c>
      <c r="H7742" s="597">
        <v>198815000</v>
      </c>
    </row>
    <row r="7743" spans="1:8">
      <c r="A7743" s="594" t="s">
        <v>132</v>
      </c>
      <c r="B7743" s="594" t="s">
        <v>1312</v>
      </c>
      <c r="C7743" s="594" t="s">
        <v>570</v>
      </c>
      <c r="D7743" s="594" t="s">
        <v>2713</v>
      </c>
      <c r="E7743" s="594" t="s">
        <v>183</v>
      </c>
      <c r="F7743" s="595" t="s">
        <v>411</v>
      </c>
      <c r="G7743" s="596" t="s">
        <v>184</v>
      </c>
      <c r="H7743" s="597">
        <v>4800000</v>
      </c>
    </row>
    <row r="7744" spans="1:8">
      <c r="A7744" s="594" t="s">
        <v>132</v>
      </c>
      <c r="B7744" s="594" t="s">
        <v>1312</v>
      </c>
      <c r="C7744" s="594" t="s">
        <v>570</v>
      </c>
      <c r="D7744" s="594" t="s">
        <v>2713</v>
      </c>
      <c r="E7744" s="594" t="s">
        <v>183</v>
      </c>
      <c r="F7744" s="594" t="s">
        <v>185</v>
      </c>
      <c r="G7744" s="596" t="s">
        <v>186</v>
      </c>
      <c r="H7744" s="597">
        <v>4800000</v>
      </c>
    </row>
    <row r="7745" spans="1:8">
      <c r="A7745" s="594" t="s">
        <v>132</v>
      </c>
      <c r="B7745" s="594" t="s">
        <v>1312</v>
      </c>
      <c r="C7745" s="594" t="s">
        <v>570</v>
      </c>
      <c r="D7745" s="594" t="s">
        <v>2713</v>
      </c>
      <c r="E7745" s="594" t="s">
        <v>738</v>
      </c>
      <c r="F7745" s="595" t="s">
        <v>411</v>
      </c>
      <c r="G7745" s="596" t="s">
        <v>739</v>
      </c>
      <c r="H7745" s="597">
        <v>86350000</v>
      </c>
    </row>
    <row r="7746" spans="1:8">
      <c r="A7746" s="594" t="s">
        <v>132</v>
      </c>
      <c r="B7746" s="594" t="s">
        <v>1312</v>
      </c>
      <c r="C7746" s="594" t="s">
        <v>570</v>
      </c>
      <c r="D7746" s="594" t="s">
        <v>2713</v>
      </c>
      <c r="E7746" s="594" t="s">
        <v>738</v>
      </c>
      <c r="F7746" s="594" t="s">
        <v>740</v>
      </c>
      <c r="G7746" s="596" t="s">
        <v>741</v>
      </c>
      <c r="H7746" s="597">
        <v>49500000</v>
      </c>
    </row>
    <row r="7747" spans="1:8">
      <c r="A7747" s="594" t="s">
        <v>132</v>
      </c>
      <c r="B7747" s="594" t="s">
        <v>1312</v>
      </c>
      <c r="C7747" s="594" t="s">
        <v>570</v>
      </c>
      <c r="D7747" s="594" t="s">
        <v>2713</v>
      </c>
      <c r="E7747" s="594" t="s">
        <v>738</v>
      </c>
      <c r="F7747" s="594" t="s">
        <v>296</v>
      </c>
      <c r="G7747" s="596" t="s">
        <v>297</v>
      </c>
      <c r="H7747" s="597">
        <v>36850000</v>
      </c>
    </row>
    <row r="7748" spans="1:8">
      <c r="A7748" s="594" t="s">
        <v>132</v>
      </c>
      <c r="B7748" s="594" t="s">
        <v>1312</v>
      </c>
      <c r="C7748" s="594" t="s">
        <v>570</v>
      </c>
      <c r="D7748" s="594" t="s">
        <v>2740</v>
      </c>
      <c r="E7748" s="595" t="s">
        <v>411</v>
      </c>
      <c r="F7748" s="595" t="s">
        <v>411</v>
      </c>
      <c r="G7748" s="596" t="s">
        <v>2741</v>
      </c>
      <c r="H7748" s="597">
        <v>6210020000</v>
      </c>
    </row>
    <row r="7749" spans="1:8">
      <c r="A7749" s="594" t="s">
        <v>132</v>
      </c>
      <c r="B7749" s="594" t="s">
        <v>1312</v>
      </c>
      <c r="C7749" s="594" t="s">
        <v>570</v>
      </c>
      <c r="D7749" s="594" t="s">
        <v>2740</v>
      </c>
      <c r="E7749" s="594" t="s">
        <v>1145</v>
      </c>
      <c r="F7749" s="595" t="s">
        <v>411</v>
      </c>
      <c r="G7749" s="596" t="s">
        <v>2761</v>
      </c>
      <c r="H7749" s="597">
        <v>128735000</v>
      </c>
    </row>
    <row r="7750" spans="1:8">
      <c r="A7750" s="594" t="s">
        <v>132</v>
      </c>
      <c r="B7750" s="594" t="s">
        <v>1312</v>
      </c>
      <c r="C7750" s="594" t="s">
        <v>570</v>
      </c>
      <c r="D7750" s="594" t="s">
        <v>2740</v>
      </c>
      <c r="E7750" s="594" t="s">
        <v>1145</v>
      </c>
      <c r="F7750" s="594" t="s">
        <v>1144</v>
      </c>
      <c r="G7750" s="596" t="s">
        <v>1143</v>
      </c>
      <c r="H7750" s="597">
        <v>128735000</v>
      </c>
    </row>
    <row r="7751" spans="1:8">
      <c r="A7751" s="594" t="s">
        <v>132</v>
      </c>
      <c r="B7751" s="594" t="s">
        <v>1312</v>
      </c>
      <c r="C7751" s="594" t="s">
        <v>570</v>
      </c>
      <c r="D7751" s="594" t="s">
        <v>2740</v>
      </c>
      <c r="E7751" s="594" t="s">
        <v>260</v>
      </c>
      <c r="F7751" s="595" t="s">
        <v>411</v>
      </c>
      <c r="G7751" s="596" t="s">
        <v>261</v>
      </c>
      <c r="H7751" s="597">
        <v>5892100000</v>
      </c>
    </row>
    <row r="7752" spans="1:8">
      <c r="A7752" s="594" t="s">
        <v>132</v>
      </c>
      <c r="B7752" s="594" t="s">
        <v>1312</v>
      </c>
      <c r="C7752" s="594" t="s">
        <v>570</v>
      </c>
      <c r="D7752" s="594" t="s">
        <v>2740</v>
      </c>
      <c r="E7752" s="594" t="s">
        <v>260</v>
      </c>
      <c r="F7752" s="594" t="s">
        <v>262</v>
      </c>
      <c r="G7752" s="596" t="s">
        <v>2707</v>
      </c>
      <c r="H7752" s="597">
        <v>5892100000</v>
      </c>
    </row>
    <row r="7753" spans="1:8">
      <c r="A7753" s="594" t="s">
        <v>132</v>
      </c>
      <c r="B7753" s="594" t="s">
        <v>1312</v>
      </c>
      <c r="C7753" s="594" t="s">
        <v>570</v>
      </c>
      <c r="D7753" s="594" t="s">
        <v>2740</v>
      </c>
      <c r="E7753" s="594" t="s">
        <v>53</v>
      </c>
      <c r="F7753" s="595" t="s">
        <v>411</v>
      </c>
      <c r="G7753" s="596" t="s">
        <v>193</v>
      </c>
      <c r="H7753" s="597">
        <v>189185000</v>
      </c>
    </row>
    <row r="7754" spans="1:8">
      <c r="A7754" s="594" t="s">
        <v>132</v>
      </c>
      <c r="B7754" s="594" t="s">
        <v>1312</v>
      </c>
      <c r="C7754" s="594" t="s">
        <v>570</v>
      </c>
      <c r="D7754" s="594" t="s">
        <v>2740</v>
      </c>
      <c r="E7754" s="594" t="s">
        <v>53</v>
      </c>
      <c r="F7754" s="594" t="s">
        <v>56</v>
      </c>
      <c r="G7754" s="596" t="s">
        <v>57</v>
      </c>
      <c r="H7754" s="597">
        <v>189185000</v>
      </c>
    </row>
    <row r="7755" spans="1:8">
      <c r="A7755" s="594" t="s">
        <v>132</v>
      </c>
      <c r="B7755" s="594" t="s">
        <v>1312</v>
      </c>
      <c r="C7755" s="594" t="s">
        <v>570</v>
      </c>
      <c r="D7755" s="594" t="s">
        <v>2838</v>
      </c>
      <c r="E7755" s="595" t="s">
        <v>411</v>
      </c>
      <c r="F7755" s="595" t="s">
        <v>411</v>
      </c>
      <c r="G7755" s="596" t="s">
        <v>2839</v>
      </c>
      <c r="H7755" s="597">
        <v>6126833000</v>
      </c>
    </row>
    <row r="7756" spans="1:8">
      <c r="A7756" s="594" t="s">
        <v>132</v>
      </c>
      <c r="B7756" s="594" t="s">
        <v>1312</v>
      </c>
      <c r="C7756" s="594" t="s">
        <v>570</v>
      </c>
      <c r="D7756" s="594" t="s">
        <v>2838</v>
      </c>
      <c r="E7756" s="594" t="s">
        <v>260</v>
      </c>
      <c r="F7756" s="595" t="s">
        <v>411</v>
      </c>
      <c r="G7756" s="596" t="s">
        <v>261</v>
      </c>
      <c r="H7756" s="597">
        <v>5722638452</v>
      </c>
    </row>
    <row r="7757" spans="1:8">
      <c r="A7757" s="594" t="s">
        <v>132</v>
      </c>
      <c r="B7757" s="594" t="s">
        <v>1312</v>
      </c>
      <c r="C7757" s="594" t="s">
        <v>570</v>
      </c>
      <c r="D7757" s="594" t="s">
        <v>2838</v>
      </c>
      <c r="E7757" s="594" t="s">
        <v>260</v>
      </c>
      <c r="F7757" s="594" t="s">
        <v>262</v>
      </c>
      <c r="G7757" s="596" t="s">
        <v>2707</v>
      </c>
      <c r="H7757" s="597">
        <v>5722638452</v>
      </c>
    </row>
    <row r="7758" spans="1:8">
      <c r="A7758" s="594" t="s">
        <v>132</v>
      </c>
      <c r="B7758" s="594" t="s">
        <v>1312</v>
      </c>
      <c r="C7758" s="594" t="s">
        <v>570</v>
      </c>
      <c r="D7758" s="594" t="s">
        <v>2838</v>
      </c>
      <c r="E7758" s="594" t="s">
        <v>53</v>
      </c>
      <c r="F7758" s="595" t="s">
        <v>411</v>
      </c>
      <c r="G7758" s="596" t="s">
        <v>193</v>
      </c>
      <c r="H7758" s="597">
        <v>404194548</v>
      </c>
    </row>
    <row r="7759" spans="1:8">
      <c r="A7759" s="594" t="s">
        <v>132</v>
      </c>
      <c r="B7759" s="594" t="s">
        <v>1312</v>
      </c>
      <c r="C7759" s="594" t="s">
        <v>570</v>
      </c>
      <c r="D7759" s="594" t="s">
        <v>2838</v>
      </c>
      <c r="E7759" s="594" t="s">
        <v>53</v>
      </c>
      <c r="F7759" s="594" t="s">
        <v>54</v>
      </c>
      <c r="G7759" s="596" t="s">
        <v>55</v>
      </c>
      <c r="H7759" s="597">
        <v>69234540</v>
      </c>
    </row>
    <row r="7760" spans="1:8">
      <c r="A7760" s="594" t="s">
        <v>132</v>
      </c>
      <c r="B7760" s="594" t="s">
        <v>1312</v>
      </c>
      <c r="C7760" s="594" t="s">
        <v>570</v>
      </c>
      <c r="D7760" s="594" t="s">
        <v>2838</v>
      </c>
      <c r="E7760" s="594" t="s">
        <v>53</v>
      </c>
      <c r="F7760" s="594" t="s">
        <v>56</v>
      </c>
      <c r="G7760" s="596" t="s">
        <v>57</v>
      </c>
      <c r="H7760" s="597">
        <v>311210008</v>
      </c>
    </row>
    <row r="7761" spans="1:8">
      <c r="A7761" s="594" t="s">
        <v>132</v>
      </c>
      <c r="B7761" s="594" t="s">
        <v>1312</v>
      </c>
      <c r="C7761" s="594" t="s">
        <v>570</v>
      </c>
      <c r="D7761" s="594" t="s">
        <v>2838</v>
      </c>
      <c r="E7761" s="594" t="s">
        <v>53</v>
      </c>
      <c r="F7761" s="594" t="s">
        <v>358</v>
      </c>
      <c r="G7761" s="596" t="s">
        <v>195</v>
      </c>
      <c r="H7761" s="597">
        <v>23750000</v>
      </c>
    </row>
    <row r="7762" spans="1:8">
      <c r="A7762" s="594" t="s">
        <v>132</v>
      </c>
      <c r="B7762" s="594" t="s">
        <v>1312</v>
      </c>
      <c r="C7762" s="594" t="s">
        <v>1959</v>
      </c>
      <c r="D7762" s="595" t="s">
        <v>411</v>
      </c>
      <c r="E7762" s="595" t="s">
        <v>411</v>
      </c>
      <c r="F7762" s="595" t="s">
        <v>411</v>
      </c>
      <c r="G7762" s="596" t="s">
        <v>1960</v>
      </c>
      <c r="H7762" s="597">
        <v>1575000000</v>
      </c>
    </row>
    <row r="7763" spans="1:8">
      <c r="A7763" s="594" t="s">
        <v>132</v>
      </c>
      <c r="B7763" s="594" t="s">
        <v>1312</v>
      </c>
      <c r="C7763" s="594" t="s">
        <v>1959</v>
      </c>
      <c r="D7763" s="594" t="s">
        <v>2795</v>
      </c>
      <c r="E7763" s="595" t="s">
        <v>411</v>
      </c>
      <c r="F7763" s="595" t="s">
        <v>411</v>
      </c>
      <c r="G7763" s="596" t="s">
        <v>2796</v>
      </c>
      <c r="H7763" s="597">
        <v>1575000000</v>
      </c>
    </row>
    <row r="7764" spans="1:8">
      <c r="A7764" s="594" t="s">
        <v>132</v>
      </c>
      <c r="B7764" s="594" t="s">
        <v>1312</v>
      </c>
      <c r="C7764" s="594" t="s">
        <v>1959</v>
      </c>
      <c r="D7764" s="594" t="s">
        <v>2795</v>
      </c>
      <c r="E7764" s="594" t="s">
        <v>49</v>
      </c>
      <c r="F7764" s="595" t="s">
        <v>411</v>
      </c>
      <c r="G7764" s="596" t="s">
        <v>50</v>
      </c>
      <c r="H7764" s="597">
        <v>1575000000</v>
      </c>
    </row>
    <row r="7765" spans="1:8">
      <c r="A7765" s="594" t="s">
        <v>132</v>
      </c>
      <c r="B7765" s="594" t="s">
        <v>1312</v>
      </c>
      <c r="C7765" s="594" t="s">
        <v>1959</v>
      </c>
      <c r="D7765" s="594" t="s">
        <v>2795</v>
      </c>
      <c r="E7765" s="594" t="s">
        <v>49</v>
      </c>
      <c r="F7765" s="594" t="s">
        <v>2887</v>
      </c>
      <c r="G7765" s="596" t="s">
        <v>2888</v>
      </c>
      <c r="H7765" s="597">
        <v>1575000000</v>
      </c>
    </row>
    <row r="7766" spans="1:8">
      <c r="A7766" s="594" t="s">
        <v>132</v>
      </c>
      <c r="B7766" s="594" t="s">
        <v>1312</v>
      </c>
      <c r="C7766" s="594" t="s">
        <v>1247</v>
      </c>
      <c r="D7766" s="595" t="s">
        <v>411</v>
      </c>
      <c r="E7766" s="595" t="s">
        <v>411</v>
      </c>
      <c r="F7766" s="595" t="s">
        <v>411</v>
      </c>
      <c r="G7766" s="596" t="s">
        <v>2746</v>
      </c>
      <c r="H7766" s="597">
        <v>1388658000</v>
      </c>
    </row>
    <row r="7767" spans="1:8">
      <c r="A7767" s="594" t="s">
        <v>132</v>
      </c>
      <c r="B7767" s="594" t="s">
        <v>1312</v>
      </c>
      <c r="C7767" s="594" t="s">
        <v>1247</v>
      </c>
      <c r="D7767" s="594" t="s">
        <v>2834</v>
      </c>
      <c r="E7767" s="595" t="s">
        <v>411</v>
      </c>
      <c r="F7767" s="595" t="s">
        <v>411</v>
      </c>
      <c r="G7767" s="596" t="s">
        <v>2835</v>
      </c>
      <c r="H7767" s="597">
        <v>1388658000</v>
      </c>
    </row>
    <row r="7768" spans="1:8">
      <c r="A7768" s="594" t="s">
        <v>132</v>
      </c>
      <c r="B7768" s="594" t="s">
        <v>1312</v>
      </c>
      <c r="C7768" s="594" t="s">
        <v>1247</v>
      </c>
      <c r="D7768" s="594" t="s">
        <v>2834</v>
      </c>
      <c r="E7768" s="594" t="s">
        <v>260</v>
      </c>
      <c r="F7768" s="595" t="s">
        <v>411</v>
      </c>
      <c r="G7768" s="596" t="s">
        <v>261</v>
      </c>
      <c r="H7768" s="597">
        <v>1045019000</v>
      </c>
    </row>
    <row r="7769" spans="1:8">
      <c r="A7769" s="594" t="s">
        <v>132</v>
      </c>
      <c r="B7769" s="594" t="s">
        <v>1312</v>
      </c>
      <c r="C7769" s="594" t="s">
        <v>1247</v>
      </c>
      <c r="D7769" s="594" t="s">
        <v>2834</v>
      </c>
      <c r="E7769" s="594" t="s">
        <v>260</v>
      </c>
      <c r="F7769" s="594" t="s">
        <v>262</v>
      </c>
      <c r="G7769" s="596" t="s">
        <v>2707</v>
      </c>
      <c r="H7769" s="597">
        <v>1045019000</v>
      </c>
    </row>
    <row r="7770" spans="1:8">
      <c r="A7770" s="594" t="s">
        <v>132</v>
      </c>
      <c r="B7770" s="594" t="s">
        <v>1312</v>
      </c>
      <c r="C7770" s="594" t="s">
        <v>1247</v>
      </c>
      <c r="D7770" s="594" t="s">
        <v>2834</v>
      </c>
      <c r="E7770" s="594" t="s">
        <v>53</v>
      </c>
      <c r="F7770" s="595" t="s">
        <v>411</v>
      </c>
      <c r="G7770" s="596" t="s">
        <v>193</v>
      </c>
      <c r="H7770" s="597">
        <v>343639000</v>
      </c>
    </row>
    <row r="7771" spans="1:8">
      <c r="A7771" s="594" t="s">
        <v>132</v>
      </c>
      <c r="B7771" s="594" t="s">
        <v>1312</v>
      </c>
      <c r="C7771" s="594" t="s">
        <v>1247</v>
      </c>
      <c r="D7771" s="594" t="s">
        <v>2834</v>
      </c>
      <c r="E7771" s="594" t="s">
        <v>53</v>
      </c>
      <c r="F7771" s="594" t="s">
        <v>54</v>
      </c>
      <c r="G7771" s="596" t="s">
        <v>55</v>
      </c>
      <c r="H7771" s="597">
        <v>8700000</v>
      </c>
    </row>
    <row r="7772" spans="1:8">
      <c r="A7772" s="594" t="s">
        <v>132</v>
      </c>
      <c r="B7772" s="594" t="s">
        <v>1312</v>
      </c>
      <c r="C7772" s="594" t="s">
        <v>1247</v>
      </c>
      <c r="D7772" s="594" t="s">
        <v>2834</v>
      </c>
      <c r="E7772" s="594" t="s">
        <v>53</v>
      </c>
      <c r="F7772" s="594" t="s">
        <v>56</v>
      </c>
      <c r="G7772" s="596" t="s">
        <v>57</v>
      </c>
      <c r="H7772" s="597">
        <v>330033000</v>
      </c>
    </row>
    <row r="7773" spans="1:8">
      <c r="A7773" s="594" t="s">
        <v>132</v>
      </c>
      <c r="B7773" s="594" t="s">
        <v>1312</v>
      </c>
      <c r="C7773" s="594" t="s">
        <v>1247</v>
      </c>
      <c r="D7773" s="594" t="s">
        <v>2834</v>
      </c>
      <c r="E7773" s="594" t="s">
        <v>53</v>
      </c>
      <c r="F7773" s="594" t="s">
        <v>358</v>
      </c>
      <c r="G7773" s="596" t="s">
        <v>195</v>
      </c>
      <c r="H7773" s="597">
        <v>4906000</v>
      </c>
    </row>
    <row r="7774" spans="1:8">
      <c r="A7774" s="594" t="s">
        <v>132</v>
      </c>
      <c r="B7774" s="594" t="s">
        <v>1312</v>
      </c>
      <c r="C7774" s="594" t="s">
        <v>577</v>
      </c>
      <c r="D7774" s="595" t="s">
        <v>411</v>
      </c>
      <c r="E7774" s="595" t="s">
        <v>411</v>
      </c>
      <c r="F7774" s="595" t="s">
        <v>411</v>
      </c>
      <c r="G7774" s="596" t="s">
        <v>2748</v>
      </c>
      <c r="H7774" s="597">
        <v>2967683000</v>
      </c>
    </row>
    <row r="7775" spans="1:8">
      <c r="A7775" s="594" t="s">
        <v>132</v>
      </c>
      <c r="B7775" s="594" t="s">
        <v>1312</v>
      </c>
      <c r="C7775" s="594" t="s">
        <v>577</v>
      </c>
      <c r="D7775" s="594" t="s">
        <v>265</v>
      </c>
      <c r="E7775" s="595" t="s">
        <v>411</v>
      </c>
      <c r="F7775" s="595" t="s">
        <v>411</v>
      </c>
      <c r="G7775" s="596" t="s">
        <v>2849</v>
      </c>
      <c r="H7775" s="597">
        <v>2967683000</v>
      </c>
    </row>
    <row r="7776" spans="1:8">
      <c r="A7776" s="594" t="s">
        <v>132</v>
      </c>
      <c r="B7776" s="594" t="s">
        <v>1312</v>
      </c>
      <c r="C7776" s="594" t="s">
        <v>577</v>
      </c>
      <c r="D7776" s="594" t="s">
        <v>265</v>
      </c>
      <c r="E7776" s="594" t="s">
        <v>260</v>
      </c>
      <c r="F7776" s="595" t="s">
        <v>411</v>
      </c>
      <c r="G7776" s="596" t="s">
        <v>261</v>
      </c>
      <c r="H7776" s="597">
        <v>1079645000</v>
      </c>
    </row>
    <row r="7777" spans="1:8">
      <c r="A7777" s="594" t="s">
        <v>132</v>
      </c>
      <c r="B7777" s="594" t="s">
        <v>1312</v>
      </c>
      <c r="C7777" s="594" t="s">
        <v>577</v>
      </c>
      <c r="D7777" s="594" t="s">
        <v>265</v>
      </c>
      <c r="E7777" s="594" t="s">
        <v>260</v>
      </c>
      <c r="F7777" s="594" t="s">
        <v>262</v>
      </c>
      <c r="G7777" s="596" t="s">
        <v>2707</v>
      </c>
      <c r="H7777" s="597">
        <v>1079645000</v>
      </c>
    </row>
    <row r="7778" spans="1:8">
      <c r="A7778" s="594" t="s">
        <v>132</v>
      </c>
      <c r="B7778" s="594" t="s">
        <v>1312</v>
      </c>
      <c r="C7778" s="594" t="s">
        <v>577</v>
      </c>
      <c r="D7778" s="594" t="s">
        <v>265</v>
      </c>
      <c r="E7778" s="594" t="s">
        <v>53</v>
      </c>
      <c r="F7778" s="595" t="s">
        <v>411</v>
      </c>
      <c r="G7778" s="596" t="s">
        <v>193</v>
      </c>
      <c r="H7778" s="597">
        <v>1888038000</v>
      </c>
    </row>
    <row r="7779" spans="1:8">
      <c r="A7779" s="594" t="s">
        <v>132</v>
      </c>
      <c r="B7779" s="594" t="s">
        <v>1312</v>
      </c>
      <c r="C7779" s="594" t="s">
        <v>577</v>
      </c>
      <c r="D7779" s="594" t="s">
        <v>265</v>
      </c>
      <c r="E7779" s="594" t="s">
        <v>53</v>
      </c>
      <c r="F7779" s="594" t="s">
        <v>56</v>
      </c>
      <c r="G7779" s="596" t="s">
        <v>57</v>
      </c>
      <c r="H7779" s="597">
        <v>1888038000</v>
      </c>
    </row>
    <row r="7780" spans="1:8">
      <c r="A7780" s="594" t="s">
        <v>132</v>
      </c>
      <c r="B7780" s="594" t="s">
        <v>1312</v>
      </c>
      <c r="C7780" s="594" t="s">
        <v>245</v>
      </c>
      <c r="D7780" s="595" t="s">
        <v>411</v>
      </c>
      <c r="E7780" s="595" t="s">
        <v>411</v>
      </c>
      <c r="F7780" s="595" t="s">
        <v>411</v>
      </c>
      <c r="G7780" s="596" t="s">
        <v>2855</v>
      </c>
      <c r="H7780" s="597">
        <v>100000000</v>
      </c>
    </row>
    <row r="7781" spans="1:8">
      <c r="A7781" s="594" t="s">
        <v>132</v>
      </c>
      <c r="B7781" s="594" t="s">
        <v>1312</v>
      </c>
      <c r="C7781" s="594" t="s">
        <v>245</v>
      </c>
      <c r="D7781" s="594" t="s">
        <v>2856</v>
      </c>
      <c r="E7781" s="595" t="s">
        <v>411</v>
      </c>
      <c r="F7781" s="595" t="s">
        <v>411</v>
      </c>
      <c r="G7781" s="596" t="s">
        <v>2857</v>
      </c>
      <c r="H7781" s="597">
        <v>100000000</v>
      </c>
    </row>
    <row r="7782" spans="1:8">
      <c r="A7782" s="594" t="s">
        <v>132</v>
      </c>
      <c r="B7782" s="594" t="s">
        <v>1312</v>
      </c>
      <c r="C7782" s="594" t="s">
        <v>245</v>
      </c>
      <c r="D7782" s="594" t="s">
        <v>2856</v>
      </c>
      <c r="E7782" s="594" t="s">
        <v>260</v>
      </c>
      <c r="F7782" s="595" t="s">
        <v>411</v>
      </c>
      <c r="G7782" s="596" t="s">
        <v>261</v>
      </c>
      <c r="H7782" s="597">
        <v>94108000</v>
      </c>
    </row>
    <row r="7783" spans="1:8">
      <c r="A7783" s="594" t="s">
        <v>132</v>
      </c>
      <c r="B7783" s="594" t="s">
        <v>1312</v>
      </c>
      <c r="C7783" s="594" t="s">
        <v>245</v>
      </c>
      <c r="D7783" s="594" t="s">
        <v>2856</v>
      </c>
      <c r="E7783" s="594" t="s">
        <v>260</v>
      </c>
      <c r="F7783" s="594" t="s">
        <v>262</v>
      </c>
      <c r="G7783" s="596" t="s">
        <v>2707</v>
      </c>
      <c r="H7783" s="597">
        <v>94108000</v>
      </c>
    </row>
    <row r="7784" spans="1:8">
      <c r="A7784" s="594" t="s">
        <v>132</v>
      </c>
      <c r="B7784" s="594" t="s">
        <v>1312</v>
      </c>
      <c r="C7784" s="594" t="s">
        <v>245</v>
      </c>
      <c r="D7784" s="594" t="s">
        <v>2856</v>
      </c>
      <c r="E7784" s="594" t="s">
        <v>53</v>
      </c>
      <c r="F7784" s="595" t="s">
        <v>411</v>
      </c>
      <c r="G7784" s="596" t="s">
        <v>193</v>
      </c>
      <c r="H7784" s="597">
        <v>5892000</v>
      </c>
    </row>
    <row r="7785" spans="1:8">
      <c r="A7785" s="594" t="s">
        <v>132</v>
      </c>
      <c r="B7785" s="594" t="s">
        <v>1312</v>
      </c>
      <c r="C7785" s="594" t="s">
        <v>245</v>
      </c>
      <c r="D7785" s="594" t="s">
        <v>2856</v>
      </c>
      <c r="E7785" s="594" t="s">
        <v>53</v>
      </c>
      <c r="F7785" s="594" t="s">
        <v>56</v>
      </c>
      <c r="G7785" s="596" t="s">
        <v>57</v>
      </c>
      <c r="H7785" s="597">
        <v>5892000</v>
      </c>
    </row>
    <row r="7786" spans="1:8">
      <c r="A7786" s="594" t="s">
        <v>132</v>
      </c>
      <c r="B7786" s="594" t="s">
        <v>1312</v>
      </c>
      <c r="C7786" s="594" t="s">
        <v>301</v>
      </c>
      <c r="D7786" s="595" t="s">
        <v>411</v>
      </c>
      <c r="E7786" s="595" t="s">
        <v>411</v>
      </c>
      <c r="F7786" s="595" t="s">
        <v>411</v>
      </c>
      <c r="G7786" s="596" t="s">
        <v>1965</v>
      </c>
      <c r="H7786" s="597">
        <f>81470264541-10000000000</f>
        <v>71470264541</v>
      </c>
    </row>
    <row r="7787" spans="1:8">
      <c r="A7787" s="594" t="s">
        <v>132</v>
      </c>
      <c r="B7787" s="594" t="s">
        <v>1312</v>
      </c>
      <c r="C7787" s="594" t="s">
        <v>301</v>
      </c>
      <c r="D7787" s="594" t="s">
        <v>1304</v>
      </c>
      <c r="E7787" s="595" t="s">
        <v>411</v>
      </c>
      <c r="F7787" s="595" t="s">
        <v>411</v>
      </c>
      <c r="G7787" s="596" t="s">
        <v>2852</v>
      </c>
      <c r="H7787" s="597">
        <f>44405096696-10000000000</f>
        <v>34405096696</v>
      </c>
    </row>
    <row r="7788" spans="1:8">
      <c r="A7788" s="594" t="s">
        <v>132</v>
      </c>
      <c r="B7788" s="594" t="s">
        <v>1312</v>
      </c>
      <c r="C7788" s="594" t="s">
        <v>301</v>
      </c>
      <c r="D7788" s="594" t="s">
        <v>1304</v>
      </c>
      <c r="E7788" s="594" t="s">
        <v>1145</v>
      </c>
      <c r="F7788" s="595" t="s">
        <v>411</v>
      </c>
      <c r="G7788" s="596" t="s">
        <v>2761</v>
      </c>
      <c r="H7788" s="597">
        <v>182550000</v>
      </c>
    </row>
    <row r="7789" spans="1:8">
      <c r="A7789" s="594" t="s">
        <v>132</v>
      </c>
      <c r="B7789" s="594" t="s">
        <v>1312</v>
      </c>
      <c r="C7789" s="594" t="s">
        <v>301</v>
      </c>
      <c r="D7789" s="594" t="s">
        <v>1304</v>
      </c>
      <c r="E7789" s="594" t="s">
        <v>1145</v>
      </c>
      <c r="F7789" s="594" t="s">
        <v>1169</v>
      </c>
      <c r="G7789" s="596" t="s">
        <v>1168</v>
      </c>
      <c r="H7789" s="597">
        <v>182550000</v>
      </c>
    </row>
    <row r="7790" spans="1:8">
      <c r="A7790" s="594" t="s">
        <v>132</v>
      </c>
      <c r="B7790" s="594" t="s">
        <v>1312</v>
      </c>
      <c r="C7790" s="594" t="s">
        <v>301</v>
      </c>
      <c r="D7790" s="594" t="s">
        <v>1304</v>
      </c>
      <c r="E7790" s="594" t="s">
        <v>269</v>
      </c>
      <c r="F7790" s="595" t="s">
        <v>411</v>
      </c>
      <c r="G7790" s="596" t="s">
        <v>2762</v>
      </c>
      <c r="H7790" s="597">
        <v>8788001253</v>
      </c>
    </row>
    <row r="7791" spans="1:8">
      <c r="A7791" s="594" t="s">
        <v>132</v>
      </c>
      <c r="B7791" s="594" t="s">
        <v>1312</v>
      </c>
      <c r="C7791" s="594" t="s">
        <v>301</v>
      </c>
      <c r="D7791" s="594" t="s">
        <v>1304</v>
      </c>
      <c r="E7791" s="594" t="s">
        <v>269</v>
      </c>
      <c r="F7791" s="594" t="s">
        <v>271</v>
      </c>
      <c r="G7791" s="596" t="s">
        <v>2763</v>
      </c>
      <c r="H7791" s="597">
        <v>7526108938</v>
      </c>
    </row>
    <row r="7792" spans="1:8">
      <c r="A7792" s="594" t="s">
        <v>132</v>
      </c>
      <c r="B7792" s="594" t="s">
        <v>1312</v>
      </c>
      <c r="C7792" s="594" t="s">
        <v>301</v>
      </c>
      <c r="D7792" s="594" t="s">
        <v>1304</v>
      </c>
      <c r="E7792" s="594" t="s">
        <v>269</v>
      </c>
      <c r="F7792" s="594" t="s">
        <v>1175</v>
      </c>
      <c r="G7792" s="596" t="s">
        <v>2791</v>
      </c>
      <c r="H7792" s="597">
        <v>626369600</v>
      </c>
    </row>
    <row r="7793" spans="1:8">
      <c r="A7793" s="594" t="s">
        <v>132</v>
      </c>
      <c r="B7793" s="594" t="s">
        <v>1312</v>
      </c>
      <c r="C7793" s="594" t="s">
        <v>301</v>
      </c>
      <c r="D7793" s="594" t="s">
        <v>1304</v>
      </c>
      <c r="E7793" s="594" t="s">
        <v>269</v>
      </c>
      <c r="F7793" s="594" t="s">
        <v>641</v>
      </c>
      <c r="G7793" s="596" t="s">
        <v>195</v>
      </c>
      <c r="H7793" s="597">
        <v>635522715</v>
      </c>
    </row>
    <row r="7794" spans="1:8">
      <c r="A7794" s="594" t="s">
        <v>132</v>
      </c>
      <c r="B7794" s="594" t="s">
        <v>1312</v>
      </c>
      <c r="C7794" s="594" t="s">
        <v>301</v>
      </c>
      <c r="D7794" s="594" t="s">
        <v>1304</v>
      </c>
      <c r="E7794" s="594" t="s">
        <v>260</v>
      </c>
      <c r="F7794" s="595" t="s">
        <v>411</v>
      </c>
      <c r="G7794" s="596" t="s">
        <v>261</v>
      </c>
      <c r="H7794" s="597">
        <f>H7795</f>
        <v>4816105786</v>
      </c>
    </row>
    <row r="7795" spans="1:8">
      <c r="A7795" s="594" t="s">
        <v>132</v>
      </c>
      <c r="B7795" s="594" t="s">
        <v>1312</v>
      </c>
      <c r="C7795" s="594" t="s">
        <v>301</v>
      </c>
      <c r="D7795" s="594" t="s">
        <v>1304</v>
      </c>
      <c r="E7795" s="594" t="s">
        <v>260</v>
      </c>
      <c r="F7795" s="594" t="s">
        <v>262</v>
      </c>
      <c r="G7795" s="596" t="s">
        <v>2707</v>
      </c>
      <c r="H7795" s="597">
        <f>11816105786-7000000000</f>
        <v>4816105786</v>
      </c>
    </row>
    <row r="7796" spans="1:8">
      <c r="A7796" s="594" t="s">
        <v>132</v>
      </c>
      <c r="B7796" s="594" t="s">
        <v>1312</v>
      </c>
      <c r="C7796" s="594" t="s">
        <v>301</v>
      </c>
      <c r="D7796" s="594" t="s">
        <v>1304</v>
      </c>
      <c r="E7796" s="594" t="s">
        <v>53</v>
      </c>
      <c r="F7796" s="595" t="s">
        <v>411</v>
      </c>
      <c r="G7796" s="596" t="s">
        <v>193</v>
      </c>
      <c r="H7796" s="597">
        <f>23618439657-3000000000</f>
        <v>20618439657</v>
      </c>
    </row>
    <row r="7797" spans="1:8">
      <c r="A7797" s="594" t="s">
        <v>132</v>
      </c>
      <c r="B7797" s="594" t="s">
        <v>1312</v>
      </c>
      <c r="C7797" s="594" t="s">
        <v>301</v>
      </c>
      <c r="D7797" s="594" t="s">
        <v>1304</v>
      </c>
      <c r="E7797" s="594" t="s">
        <v>53</v>
      </c>
      <c r="F7797" s="594" t="s">
        <v>54</v>
      </c>
      <c r="G7797" s="596" t="s">
        <v>55</v>
      </c>
      <c r="H7797" s="597">
        <v>6895054116</v>
      </c>
    </row>
    <row r="7798" spans="1:8">
      <c r="A7798" s="594" t="s">
        <v>132</v>
      </c>
      <c r="B7798" s="594" t="s">
        <v>1312</v>
      </c>
      <c r="C7798" s="594" t="s">
        <v>301</v>
      </c>
      <c r="D7798" s="594" t="s">
        <v>1304</v>
      </c>
      <c r="E7798" s="594" t="s">
        <v>53</v>
      </c>
      <c r="F7798" s="594" t="s">
        <v>56</v>
      </c>
      <c r="G7798" s="596" t="s">
        <v>57</v>
      </c>
      <c r="H7798" s="597">
        <v>8944939500</v>
      </c>
    </row>
    <row r="7799" spans="1:8">
      <c r="A7799" s="594" t="s">
        <v>132</v>
      </c>
      <c r="B7799" s="594" t="s">
        <v>1312</v>
      </c>
      <c r="C7799" s="594" t="s">
        <v>301</v>
      </c>
      <c r="D7799" s="594" t="s">
        <v>1304</v>
      </c>
      <c r="E7799" s="594" t="s">
        <v>53</v>
      </c>
      <c r="F7799" s="594" t="s">
        <v>358</v>
      </c>
      <c r="G7799" s="596" t="s">
        <v>195</v>
      </c>
      <c r="H7799" s="597">
        <f>7778446041-3000000000</f>
        <v>4778446041</v>
      </c>
    </row>
    <row r="7800" spans="1:8">
      <c r="A7800" s="594" t="s">
        <v>132</v>
      </c>
      <c r="B7800" s="594" t="s">
        <v>1312</v>
      </c>
      <c r="C7800" s="594" t="s">
        <v>301</v>
      </c>
      <c r="D7800" s="594" t="s">
        <v>2751</v>
      </c>
      <c r="E7800" s="595" t="s">
        <v>411</v>
      </c>
      <c r="F7800" s="595" t="s">
        <v>411</v>
      </c>
      <c r="G7800" s="596" t="s">
        <v>2752</v>
      </c>
      <c r="H7800" s="597">
        <v>2618000000</v>
      </c>
    </row>
    <row r="7801" spans="1:8">
      <c r="A7801" s="594" t="s">
        <v>132</v>
      </c>
      <c r="B7801" s="594" t="s">
        <v>1312</v>
      </c>
      <c r="C7801" s="594" t="s">
        <v>301</v>
      </c>
      <c r="D7801" s="594" t="s">
        <v>2751</v>
      </c>
      <c r="E7801" s="594" t="s">
        <v>269</v>
      </c>
      <c r="F7801" s="595" t="s">
        <v>411</v>
      </c>
      <c r="G7801" s="596" t="s">
        <v>2762</v>
      </c>
      <c r="H7801" s="597">
        <v>2618000000</v>
      </c>
    </row>
    <row r="7802" spans="1:8">
      <c r="A7802" s="594" t="s">
        <v>132</v>
      </c>
      <c r="B7802" s="594" t="s">
        <v>1312</v>
      </c>
      <c r="C7802" s="594" t="s">
        <v>301</v>
      </c>
      <c r="D7802" s="594" t="s">
        <v>2751</v>
      </c>
      <c r="E7802" s="594" t="s">
        <v>269</v>
      </c>
      <c r="F7802" s="594" t="s">
        <v>271</v>
      </c>
      <c r="G7802" s="596" t="s">
        <v>2763</v>
      </c>
      <c r="H7802" s="597">
        <v>2618000000</v>
      </c>
    </row>
    <row r="7803" spans="1:8">
      <c r="A7803" s="594" t="s">
        <v>132</v>
      </c>
      <c r="B7803" s="594" t="s">
        <v>1312</v>
      </c>
      <c r="C7803" s="594" t="s">
        <v>301</v>
      </c>
      <c r="D7803" s="594" t="s">
        <v>2715</v>
      </c>
      <c r="E7803" s="595" t="s">
        <v>411</v>
      </c>
      <c r="F7803" s="595" t="s">
        <v>411</v>
      </c>
      <c r="G7803" s="596" t="s">
        <v>2716</v>
      </c>
      <c r="H7803" s="597">
        <v>34347167845</v>
      </c>
    </row>
    <row r="7804" spans="1:8">
      <c r="A7804" s="594" t="s">
        <v>132</v>
      </c>
      <c r="B7804" s="594" t="s">
        <v>1312</v>
      </c>
      <c r="C7804" s="594" t="s">
        <v>301</v>
      </c>
      <c r="D7804" s="594" t="s">
        <v>2715</v>
      </c>
      <c r="E7804" s="594" t="s">
        <v>142</v>
      </c>
      <c r="F7804" s="595" t="s">
        <v>411</v>
      </c>
      <c r="G7804" s="596" t="s">
        <v>143</v>
      </c>
      <c r="H7804" s="597">
        <v>8818417027</v>
      </c>
    </row>
    <row r="7805" spans="1:8">
      <c r="A7805" s="594" t="s">
        <v>132</v>
      </c>
      <c r="B7805" s="594" t="s">
        <v>1312</v>
      </c>
      <c r="C7805" s="594" t="s">
        <v>301</v>
      </c>
      <c r="D7805" s="594" t="s">
        <v>2715</v>
      </c>
      <c r="E7805" s="594" t="s">
        <v>142</v>
      </c>
      <c r="F7805" s="594" t="s">
        <v>144</v>
      </c>
      <c r="G7805" s="596" t="s">
        <v>2664</v>
      </c>
      <c r="H7805" s="597">
        <v>8818417027</v>
      </c>
    </row>
    <row r="7806" spans="1:8">
      <c r="A7806" s="594" t="s">
        <v>132</v>
      </c>
      <c r="B7806" s="594" t="s">
        <v>1312</v>
      </c>
      <c r="C7806" s="594" t="s">
        <v>301</v>
      </c>
      <c r="D7806" s="594" t="s">
        <v>2715</v>
      </c>
      <c r="E7806" s="594" t="s">
        <v>202</v>
      </c>
      <c r="F7806" s="595" t="s">
        <v>411</v>
      </c>
      <c r="G7806" s="596" t="s">
        <v>2719</v>
      </c>
      <c r="H7806" s="597">
        <v>354017657</v>
      </c>
    </row>
    <row r="7807" spans="1:8">
      <c r="A7807" s="594" t="s">
        <v>132</v>
      </c>
      <c r="B7807" s="594" t="s">
        <v>1312</v>
      </c>
      <c r="C7807" s="594" t="s">
        <v>301</v>
      </c>
      <c r="D7807" s="594" t="s">
        <v>2715</v>
      </c>
      <c r="E7807" s="594" t="s">
        <v>202</v>
      </c>
      <c r="F7807" s="594" t="s">
        <v>767</v>
      </c>
      <c r="G7807" s="596" t="s">
        <v>2720</v>
      </c>
      <c r="H7807" s="597">
        <v>354017657</v>
      </c>
    </row>
    <row r="7808" spans="1:8">
      <c r="A7808" s="594" t="s">
        <v>132</v>
      </c>
      <c r="B7808" s="594" t="s">
        <v>1312</v>
      </c>
      <c r="C7808" s="594" t="s">
        <v>301</v>
      </c>
      <c r="D7808" s="594" t="s">
        <v>2715</v>
      </c>
      <c r="E7808" s="594" t="s">
        <v>148</v>
      </c>
      <c r="F7808" s="595" t="s">
        <v>411</v>
      </c>
      <c r="G7808" s="596" t="s">
        <v>149</v>
      </c>
      <c r="H7808" s="597">
        <v>7874289671</v>
      </c>
    </row>
    <row r="7809" spans="1:8">
      <c r="A7809" s="594" t="s">
        <v>132</v>
      </c>
      <c r="B7809" s="594" t="s">
        <v>1312</v>
      </c>
      <c r="C7809" s="594" t="s">
        <v>301</v>
      </c>
      <c r="D7809" s="594" t="s">
        <v>2715</v>
      </c>
      <c r="E7809" s="594" t="s">
        <v>148</v>
      </c>
      <c r="F7809" s="594" t="s">
        <v>223</v>
      </c>
      <c r="G7809" s="596" t="s">
        <v>224</v>
      </c>
      <c r="H7809" s="597">
        <v>221982302</v>
      </c>
    </row>
    <row r="7810" spans="1:8">
      <c r="A7810" s="594" t="s">
        <v>132</v>
      </c>
      <c r="B7810" s="594" t="s">
        <v>1312</v>
      </c>
      <c r="C7810" s="594" t="s">
        <v>301</v>
      </c>
      <c r="D7810" s="594" t="s">
        <v>2715</v>
      </c>
      <c r="E7810" s="594" t="s">
        <v>148</v>
      </c>
      <c r="F7810" s="594" t="s">
        <v>603</v>
      </c>
      <c r="G7810" s="596" t="s">
        <v>604</v>
      </c>
      <c r="H7810" s="597">
        <v>1338853000</v>
      </c>
    </row>
    <row r="7811" spans="1:8">
      <c r="A7811" s="594" t="s">
        <v>132</v>
      </c>
      <c r="B7811" s="594" t="s">
        <v>1312</v>
      </c>
      <c r="C7811" s="594" t="s">
        <v>301</v>
      </c>
      <c r="D7811" s="594" t="s">
        <v>2715</v>
      </c>
      <c r="E7811" s="594" t="s">
        <v>148</v>
      </c>
      <c r="F7811" s="594" t="s">
        <v>591</v>
      </c>
      <c r="G7811" s="596" t="s">
        <v>592</v>
      </c>
      <c r="H7811" s="597">
        <v>1360842590</v>
      </c>
    </row>
    <row r="7812" spans="1:8">
      <c r="A7812" s="594" t="s">
        <v>132</v>
      </c>
      <c r="B7812" s="594" t="s">
        <v>1312</v>
      </c>
      <c r="C7812" s="594" t="s">
        <v>301</v>
      </c>
      <c r="D7812" s="594" t="s">
        <v>2715</v>
      </c>
      <c r="E7812" s="594" t="s">
        <v>148</v>
      </c>
      <c r="F7812" s="594" t="s">
        <v>1075</v>
      </c>
      <c r="G7812" s="596" t="s">
        <v>2666</v>
      </c>
      <c r="H7812" s="597">
        <v>51184000</v>
      </c>
    </row>
    <row r="7813" spans="1:8">
      <c r="A7813" s="594" t="s">
        <v>132</v>
      </c>
      <c r="B7813" s="594" t="s">
        <v>1312</v>
      </c>
      <c r="C7813" s="594" t="s">
        <v>301</v>
      </c>
      <c r="D7813" s="594" t="s">
        <v>2715</v>
      </c>
      <c r="E7813" s="594" t="s">
        <v>148</v>
      </c>
      <c r="F7813" s="594" t="s">
        <v>26</v>
      </c>
      <c r="G7813" s="596" t="s">
        <v>2727</v>
      </c>
      <c r="H7813" s="597">
        <v>408736000</v>
      </c>
    </row>
    <row r="7814" spans="1:8">
      <c r="A7814" s="594" t="s">
        <v>132</v>
      </c>
      <c r="B7814" s="594" t="s">
        <v>1312</v>
      </c>
      <c r="C7814" s="594" t="s">
        <v>301</v>
      </c>
      <c r="D7814" s="594" t="s">
        <v>2715</v>
      </c>
      <c r="E7814" s="594" t="s">
        <v>148</v>
      </c>
      <c r="F7814" s="594" t="s">
        <v>593</v>
      </c>
      <c r="G7814" s="596" t="s">
        <v>594</v>
      </c>
      <c r="H7814" s="597">
        <v>1951560</v>
      </c>
    </row>
    <row r="7815" spans="1:8">
      <c r="A7815" s="594" t="s">
        <v>132</v>
      </c>
      <c r="B7815" s="594" t="s">
        <v>1312</v>
      </c>
      <c r="C7815" s="594" t="s">
        <v>301</v>
      </c>
      <c r="D7815" s="594" t="s">
        <v>2715</v>
      </c>
      <c r="E7815" s="594" t="s">
        <v>148</v>
      </c>
      <c r="F7815" s="594" t="s">
        <v>150</v>
      </c>
      <c r="G7815" s="596" t="s">
        <v>151</v>
      </c>
      <c r="H7815" s="597">
        <v>41955601</v>
      </c>
    </row>
    <row r="7816" spans="1:8">
      <c r="A7816" s="594" t="s">
        <v>132</v>
      </c>
      <c r="B7816" s="594" t="s">
        <v>1312</v>
      </c>
      <c r="C7816" s="594" t="s">
        <v>301</v>
      </c>
      <c r="D7816" s="594" t="s">
        <v>2715</v>
      </c>
      <c r="E7816" s="594" t="s">
        <v>148</v>
      </c>
      <c r="F7816" s="594" t="s">
        <v>605</v>
      </c>
      <c r="G7816" s="596" t="s">
        <v>2668</v>
      </c>
      <c r="H7816" s="597">
        <v>787275721</v>
      </c>
    </row>
    <row r="7817" spans="1:8">
      <c r="A7817" s="594" t="s">
        <v>132</v>
      </c>
      <c r="B7817" s="594" t="s">
        <v>1312</v>
      </c>
      <c r="C7817" s="594" t="s">
        <v>301</v>
      </c>
      <c r="D7817" s="594" t="s">
        <v>2715</v>
      </c>
      <c r="E7817" s="594" t="s">
        <v>148</v>
      </c>
      <c r="F7817" s="594" t="s">
        <v>472</v>
      </c>
      <c r="G7817" s="596" t="s">
        <v>473</v>
      </c>
      <c r="H7817" s="597">
        <v>1794566157</v>
      </c>
    </row>
    <row r="7818" spans="1:8">
      <c r="A7818" s="594" t="s">
        <v>132</v>
      </c>
      <c r="B7818" s="594" t="s">
        <v>1312</v>
      </c>
      <c r="C7818" s="594" t="s">
        <v>301</v>
      </c>
      <c r="D7818" s="594" t="s">
        <v>2715</v>
      </c>
      <c r="E7818" s="594" t="s">
        <v>148</v>
      </c>
      <c r="F7818" s="594" t="s">
        <v>474</v>
      </c>
      <c r="G7818" s="596" t="s">
        <v>2773</v>
      </c>
      <c r="H7818" s="597">
        <v>511215000</v>
      </c>
    </row>
    <row r="7819" spans="1:8">
      <c r="A7819" s="594" t="s">
        <v>132</v>
      </c>
      <c r="B7819" s="594" t="s">
        <v>1312</v>
      </c>
      <c r="C7819" s="594" t="s">
        <v>301</v>
      </c>
      <c r="D7819" s="594" t="s">
        <v>2715</v>
      </c>
      <c r="E7819" s="594" t="s">
        <v>148</v>
      </c>
      <c r="F7819" s="594" t="s">
        <v>212</v>
      </c>
      <c r="G7819" s="596" t="s">
        <v>213</v>
      </c>
      <c r="H7819" s="597">
        <v>64719700</v>
      </c>
    </row>
    <row r="7820" spans="1:8">
      <c r="A7820" s="594" t="s">
        <v>132</v>
      </c>
      <c r="B7820" s="594" t="s">
        <v>1312</v>
      </c>
      <c r="C7820" s="594" t="s">
        <v>301</v>
      </c>
      <c r="D7820" s="594" t="s">
        <v>2715</v>
      </c>
      <c r="E7820" s="594" t="s">
        <v>148</v>
      </c>
      <c r="F7820" s="594" t="s">
        <v>227</v>
      </c>
      <c r="G7820" s="596" t="s">
        <v>2669</v>
      </c>
      <c r="H7820" s="597">
        <v>1291008040</v>
      </c>
    </row>
    <row r="7821" spans="1:8">
      <c r="A7821" s="594" t="s">
        <v>132</v>
      </c>
      <c r="B7821" s="594" t="s">
        <v>1312</v>
      </c>
      <c r="C7821" s="594" t="s">
        <v>301</v>
      </c>
      <c r="D7821" s="594" t="s">
        <v>2715</v>
      </c>
      <c r="E7821" s="594" t="s">
        <v>582</v>
      </c>
      <c r="F7821" s="595" t="s">
        <v>411</v>
      </c>
      <c r="G7821" s="596" t="s">
        <v>583</v>
      </c>
      <c r="H7821" s="597">
        <v>133720000</v>
      </c>
    </row>
    <row r="7822" spans="1:8">
      <c r="A7822" s="594" t="s">
        <v>132</v>
      </c>
      <c r="B7822" s="594" t="s">
        <v>1312</v>
      </c>
      <c r="C7822" s="594" t="s">
        <v>301</v>
      </c>
      <c r="D7822" s="594" t="s">
        <v>2715</v>
      </c>
      <c r="E7822" s="594" t="s">
        <v>582</v>
      </c>
      <c r="F7822" s="594" t="s">
        <v>584</v>
      </c>
      <c r="G7822" s="596" t="s">
        <v>2670</v>
      </c>
      <c r="H7822" s="597">
        <v>133720000</v>
      </c>
    </row>
    <row r="7823" spans="1:8">
      <c r="A7823" s="594" t="s">
        <v>132</v>
      </c>
      <c r="B7823" s="594" t="s">
        <v>1312</v>
      </c>
      <c r="C7823" s="594" t="s">
        <v>301</v>
      </c>
      <c r="D7823" s="594" t="s">
        <v>2715</v>
      </c>
      <c r="E7823" s="594" t="s">
        <v>152</v>
      </c>
      <c r="F7823" s="595" t="s">
        <v>411</v>
      </c>
      <c r="G7823" s="596" t="s">
        <v>153</v>
      </c>
      <c r="H7823" s="597">
        <v>869142000</v>
      </c>
    </row>
    <row r="7824" spans="1:8">
      <c r="A7824" s="594" t="s">
        <v>132</v>
      </c>
      <c r="B7824" s="594" t="s">
        <v>1312</v>
      </c>
      <c r="C7824" s="594" t="s">
        <v>301</v>
      </c>
      <c r="D7824" s="594" t="s">
        <v>2715</v>
      </c>
      <c r="E7824" s="594" t="s">
        <v>152</v>
      </c>
      <c r="F7824" s="594" t="s">
        <v>606</v>
      </c>
      <c r="G7824" s="596" t="s">
        <v>195</v>
      </c>
      <c r="H7824" s="597">
        <v>869142000</v>
      </c>
    </row>
    <row r="7825" spans="1:8">
      <c r="A7825" s="594" t="s">
        <v>132</v>
      </c>
      <c r="B7825" s="594" t="s">
        <v>1312</v>
      </c>
      <c r="C7825" s="594" t="s">
        <v>301</v>
      </c>
      <c r="D7825" s="594" t="s">
        <v>2715</v>
      </c>
      <c r="E7825" s="594" t="s">
        <v>156</v>
      </c>
      <c r="F7825" s="595" t="s">
        <v>411</v>
      </c>
      <c r="G7825" s="596" t="s">
        <v>514</v>
      </c>
      <c r="H7825" s="597">
        <v>2381201350</v>
      </c>
    </row>
    <row r="7826" spans="1:8">
      <c r="A7826" s="594" t="s">
        <v>132</v>
      </c>
      <c r="B7826" s="594" t="s">
        <v>1312</v>
      </c>
      <c r="C7826" s="594" t="s">
        <v>301</v>
      </c>
      <c r="D7826" s="594" t="s">
        <v>2715</v>
      </c>
      <c r="E7826" s="594" t="s">
        <v>156</v>
      </c>
      <c r="F7826" s="594" t="s">
        <v>157</v>
      </c>
      <c r="G7826" s="596" t="s">
        <v>158</v>
      </c>
      <c r="H7826" s="597">
        <v>1773517638</v>
      </c>
    </row>
    <row r="7827" spans="1:8">
      <c r="A7827" s="594" t="s">
        <v>132</v>
      </c>
      <c r="B7827" s="594" t="s">
        <v>1312</v>
      </c>
      <c r="C7827" s="594" t="s">
        <v>301</v>
      </c>
      <c r="D7827" s="594" t="s">
        <v>2715</v>
      </c>
      <c r="E7827" s="594" t="s">
        <v>156</v>
      </c>
      <c r="F7827" s="594" t="s">
        <v>159</v>
      </c>
      <c r="G7827" s="596" t="s">
        <v>160</v>
      </c>
      <c r="H7827" s="597">
        <v>303061769</v>
      </c>
    </row>
    <row r="7828" spans="1:8">
      <c r="A7828" s="594" t="s">
        <v>132</v>
      </c>
      <c r="B7828" s="594" t="s">
        <v>1312</v>
      </c>
      <c r="C7828" s="594" t="s">
        <v>301</v>
      </c>
      <c r="D7828" s="594" t="s">
        <v>2715</v>
      </c>
      <c r="E7828" s="594" t="s">
        <v>156</v>
      </c>
      <c r="F7828" s="594" t="s">
        <v>161</v>
      </c>
      <c r="G7828" s="596" t="s">
        <v>162</v>
      </c>
      <c r="H7828" s="597">
        <v>206278993</v>
      </c>
    </row>
    <row r="7829" spans="1:8">
      <c r="A7829" s="594" t="s">
        <v>132</v>
      </c>
      <c r="B7829" s="594" t="s">
        <v>1312</v>
      </c>
      <c r="C7829" s="594" t="s">
        <v>301</v>
      </c>
      <c r="D7829" s="594" t="s">
        <v>2715</v>
      </c>
      <c r="E7829" s="594" t="s">
        <v>156</v>
      </c>
      <c r="F7829" s="594" t="s">
        <v>1</v>
      </c>
      <c r="G7829" s="596" t="s">
        <v>2</v>
      </c>
      <c r="H7829" s="597">
        <v>98342950</v>
      </c>
    </row>
    <row r="7830" spans="1:8">
      <c r="A7830" s="594" t="s">
        <v>132</v>
      </c>
      <c r="B7830" s="594" t="s">
        <v>1312</v>
      </c>
      <c r="C7830" s="594" t="s">
        <v>301</v>
      </c>
      <c r="D7830" s="594" t="s">
        <v>2715</v>
      </c>
      <c r="E7830" s="594" t="s">
        <v>163</v>
      </c>
      <c r="F7830" s="595" t="s">
        <v>411</v>
      </c>
      <c r="G7830" s="596" t="s">
        <v>164</v>
      </c>
      <c r="H7830" s="597">
        <v>1834251464</v>
      </c>
    </row>
    <row r="7831" spans="1:8">
      <c r="A7831" s="594" t="s">
        <v>132</v>
      </c>
      <c r="B7831" s="594" t="s">
        <v>1312</v>
      </c>
      <c r="C7831" s="594" t="s">
        <v>301</v>
      </c>
      <c r="D7831" s="594" t="s">
        <v>2715</v>
      </c>
      <c r="E7831" s="594" t="s">
        <v>163</v>
      </c>
      <c r="F7831" s="594" t="s">
        <v>1060</v>
      </c>
      <c r="G7831" s="596" t="s">
        <v>2672</v>
      </c>
      <c r="H7831" s="597">
        <v>1468451464</v>
      </c>
    </row>
    <row r="7832" spans="1:8">
      <c r="A7832" s="594" t="s">
        <v>132</v>
      </c>
      <c r="B7832" s="594" t="s">
        <v>1312</v>
      </c>
      <c r="C7832" s="594" t="s">
        <v>301</v>
      </c>
      <c r="D7832" s="594" t="s">
        <v>2715</v>
      </c>
      <c r="E7832" s="594" t="s">
        <v>163</v>
      </c>
      <c r="F7832" s="594" t="s">
        <v>165</v>
      </c>
      <c r="G7832" s="596" t="s">
        <v>195</v>
      </c>
      <c r="H7832" s="597">
        <v>365800000</v>
      </c>
    </row>
    <row r="7833" spans="1:8">
      <c r="A7833" s="594" t="s">
        <v>132</v>
      </c>
      <c r="B7833" s="594" t="s">
        <v>1312</v>
      </c>
      <c r="C7833" s="594" t="s">
        <v>301</v>
      </c>
      <c r="D7833" s="594" t="s">
        <v>2715</v>
      </c>
      <c r="E7833" s="594" t="s">
        <v>167</v>
      </c>
      <c r="F7833" s="595" t="s">
        <v>411</v>
      </c>
      <c r="G7833" s="596" t="s">
        <v>168</v>
      </c>
      <c r="H7833" s="597">
        <v>151382830</v>
      </c>
    </row>
    <row r="7834" spans="1:8">
      <c r="A7834" s="594" t="s">
        <v>132</v>
      </c>
      <c r="B7834" s="594" t="s">
        <v>1312</v>
      </c>
      <c r="C7834" s="594" t="s">
        <v>301</v>
      </c>
      <c r="D7834" s="594" t="s">
        <v>2715</v>
      </c>
      <c r="E7834" s="594" t="s">
        <v>167</v>
      </c>
      <c r="F7834" s="594" t="s">
        <v>228</v>
      </c>
      <c r="G7834" s="596" t="s">
        <v>2673</v>
      </c>
      <c r="H7834" s="597">
        <v>41501830</v>
      </c>
    </row>
    <row r="7835" spans="1:8">
      <c r="A7835" s="594" t="s">
        <v>132</v>
      </c>
      <c r="B7835" s="594" t="s">
        <v>1312</v>
      </c>
      <c r="C7835" s="594" t="s">
        <v>301</v>
      </c>
      <c r="D7835" s="594" t="s">
        <v>2715</v>
      </c>
      <c r="E7835" s="594" t="s">
        <v>167</v>
      </c>
      <c r="F7835" s="594" t="s">
        <v>230</v>
      </c>
      <c r="G7835" s="596" t="s">
        <v>2675</v>
      </c>
      <c r="H7835" s="597">
        <v>100083000</v>
      </c>
    </row>
    <row r="7836" spans="1:8">
      <c r="A7836" s="594" t="s">
        <v>132</v>
      </c>
      <c r="B7836" s="594" t="s">
        <v>1312</v>
      </c>
      <c r="C7836" s="594" t="s">
        <v>301</v>
      </c>
      <c r="D7836" s="594" t="s">
        <v>2715</v>
      </c>
      <c r="E7836" s="594" t="s">
        <v>167</v>
      </c>
      <c r="F7836" s="594" t="s">
        <v>214</v>
      </c>
      <c r="G7836" s="596" t="s">
        <v>2676</v>
      </c>
      <c r="H7836" s="597">
        <v>1188000</v>
      </c>
    </row>
    <row r="7837" spans="1:8">
      <c r="A7837" s="594" t="s">
        <v>132</v>
      </c>
      <c r="B7837" s="594" t="s">
        <v>1312</v>
      </c>
      <c r="C7837" s="594" t="s">
        <v>301</v>
      </c>
      <c r="D7837" s="594" t="s">
        <v>2715</v>
      </c>
      <c r="E7837" s="594" t="s">
        <v>167</v>
      </c>
      <c r="F7837" s="594" t="s">
        <v>232</v>
      </c>
      <c r="G7837" s="596" t="s">
        <v>195</v>
      </c>
      <c r="H7837" s="597">
        <v>8610000</v>
      </c>
    </row>
    <row r="7838" spans="1:8">
      <c r="A7838" s="594" t="s">
        <v>132</v>
      </c>
      <c r="B7838" s="594" t="s">
        <v>1312</v>
      </c>
      <c r="C7838" s="594" t="s">
        <v>301</v>
      </c>
      <c r="D7838" s="594" t="s">
        <v>2715</v>
      </c>
      <c r="E7838" s="594" t="s">
        <v>171</v>
      </c>
      <c r="F7838" s="595" t="s">
        <v>411</v>
      </c>
      <c r="G7838" s="596" t="s">
        <v>2677</v>
      </c>
      <c r="H7838" s="597">
        <v>169741000</v>
      </c>
    </row>
    <row r="7839" spans="1:8">
      <c r="A7839" s="594" t="s">
        <v>132</v>
      </c>
      <c r="B7839" s="594" t="s">
        <v>1312</v>
      </c>
      <c r="C7839" s="594" t="s">
        <v>301</v>
      </c>
      <c r="D7839" s="594" t="s">
        <v>2715</v>
      </c>
      <c r="E7839" s="594" t="s">
        <v>171</v>
      </c>
      <c r="F7839" s="594" t="s">
        <v>173</v>
      </c>
      <c r="G7839" s="596" t="s">
        <v>174</v>
      </c>
      <c r="H7839" s="597">
        <v>5130000</v>
      </c>
    </row>
    <row r="7840" spans="1:8">
      <c r="A7840" s="594" t="s">
        <v>132</v>
      </c>
      <c r="B7840" s="594" t="s">
        <v>1312</v>
      </c>
      <c r="C7840" s="594" t="s">
        <v>301</v>
      </c>
      <c r="D7840" s="594" t="s">
        <v>2715</v>
      </c>
      <c r="E7840" s="594" t="s">
        <v>171</v>
      </c>
      <c r="F7840" s="594" t="s">
        <v>216</v>
      </c>
      <c r="G7840" s="596" t="s">
        <v>217</v>
      </c>
      <c r="H7840" s="597">
        <v>113148000</v>
      </c>
    </row>
    <row r="7841" spans="1:8">
      <c r="A7841" s="594" t="s">
        <v>132</v>
      </c>
      <c r="B7841" s="594" t="s">
        <v>1312</v>
      </c>
      <c r="C7841" s="594" t="s">
        <v>301</v>
      </c>
      <c r="D7841" s="594" t="s">
        <v>2715</v>
      </c>
      <c r="E7841" s="594" t="s">
        <v>171</v>
      </c>
      <c r="F7841" s="594" t="s">
        <v>5</v>
      </c>
      <c r="G7841" s="596" t="s">
        <v>2678</v>
      </c>
      <c r="H7841" s="597">
        <v>34461000</v>
      </c>
    </row>
    <row r="7842" spans="1:8">
      <c r="A7842" s="594" t="s">
        <v>132</v>
      </c>
      <c r="B7842" s="594" t="s">
        <v>1312</v>
      </c>
      <c r="C7842" s="594" t="s">
        <v>301</v>
      </c>
      <c r="D7842" s="594" t="s">
        <v>2715</v>
      </c>
      <c r="E7842" s="594" t="s">
        <v>171</v>
      </c>
      <c r="F7842" s="594" t="s">
        <v>175</v>
      </c>
      <c r="G7842" s="596" t="s">
        <v>176</v>
      </c>
      <c r="H7842" s="597">
        <v>17002000</v>
      </c>
    </row>
    <row r="7843" spans="1:8">
      <c r="A7843" s="594" t="s">
        <v>132</v>
      </c>
      <c r="B7843" s="594" t="s">
        <v>1312</v>
      </c>
      <c r="C7843" s="594" t="s">
        <v>301</v>
      </c>
      <c r="D7843" s="594" t="s">
        <v>2715</v>
      </c>
      <c r="E7843" s="594" t="s">
        <v>177</v>
      </c>
      <c r="F7843" s="595" t="s">
        <v>411</v>
      </c>
      <c r="G7843" s="596" t="s">
        <v>178</v>
      </c>
      <c r="H7843" s="597">
        <v>98000576</v>
      </c>
    </row>
    <row r="7844" spans="1:8">
      <c r="A7844" s="594" t="s">
        <v>132</v>
      </c>
      <c r="B7844" s="594" t="s">
        <v>1312</v>
      </c>
      <c r="C7844" s="594" t="s">
        <v>301</v>
      </c>
      <c r="D7844" s="594" t="s">
        <v>2715</v>
      </c>
      <c r="E7844" s="594" t="s">
        <v>177</v>
      </c>
      <c r="F7844" s="594" t="s">
        <v>179</v>
      </c>
      <c r="G7844" s="596" t="s">
        <v>2679</v>
      </c>
      <c r="H7844" s="597">
        <v>1101393</v>
      </c>
    </row>
    <row r="7845" spans="1:8">
      <c r="A7845" s="594" t="s">
        <v>132</v>
      </c>
      <c r="B7845" s="594" t="s">
        <v>1312</v>
      </c>
      <c r="C7845" s="594" t="s">
        <v>301</v>
      </c>
      <c r="D7845" s="594" t="s">
        <v>2715</v>
      </c>
      <c r="E7845" s="594" t="s">
        <v>177</v>
      </c>
      <c r="F7845" s="594" t="s">
        <v>181</v>
      </c>
      <c r="G7845" s="596" t="s">
        <v>182</v>
      </c>
      <c r="H7845" s="597">
        <v>3953196</v>
      </c>
    </row>
    <row r="7846" spans="1:8">
      <c r="A7846" s="594" t="s">
        <v>132</v>
      </c>
      <c r="B7846" s="594" t="s">
        <v>1312</v>
      </c>
      <c r="C7846" s="594" t="s">
        <v>301</v>
      </c>
      <c r="D7846" s="594" t="s">
        <v>2715</v>
      </c>
      <c r="E7846" s="594" t="s">
        <v>177</v>
      </c>
      <c r="F7846" s="594" t="s">
        <v>1290</v>
      </c>
      <c r="G7846" s="596" t="s">
        <v>2721</v>
      </c>
      <c r="H7846" s="597">
        <v>13631987</v>
      </c>
    </row>
    <row r="7847" spans="1:8">
      <c r="A7847" s="594" t="s">
        <v>132</v>
      </c>
      <c r="B7847" s="594" t="s">
        <v>1312</v>
      </c>
      <c r="C7847" s="594" t="s">
        <v>301</v>
      </c>
      <c r="D7847" s="594" t="s">
        <v>2715</v>
      </c>
      <c r="E7847" s="594" t="s">
        <v>177</v>
      </c>
      <c r="F7847" s="594" t="s">
        <v>441</v>
      </c>
      <c r="G7847" s="596" t="s">
        <v>2728</v>
      </c>
      <c r="H7847" s="597">
        <v>29414000</v>
      </c>
    </row>
    <row r="7848" spans="1:8">
      <c r="A7848" s="594" t="s">
        <v>132</v>
      </c>
      <c r="B7848" s="594" t="s">
        <v>1312</v>
      </c>
      <c r="C7848" s="594" t="s">
        <v>301</v>
      </c>
      <c r="D7848" s="594" t="s">
        <v>2715</v>
      </c>
      <c r="E7848" s="594" t="s">
        <v>177</v>
      </c>
      <c r="F7848" s="594" t="s">
        <v>237</v>
      </c>
      <c r="G7848" s="596" t="s">
        <v>2681</v>
      </c>
      <c r="H7848" s="597">
        <v>49900000</v>
      </c>
    </row>
    <row r="7849" spans="1:8">
      <c r="A7849" s="594" t="s">
        <v>132</v>
      </c>
      <c r="B7849" s="594" t="s">
        <v>1312</v>
      </c>
      <c r="C7849" s="594" t="s">
        <v>301</v>
      </c>
      <c r="D7849" s="594" t="s">
        <v>2715</v>
      </c>
      <c r="E7849" s="594" t="s">
        <v>240</v>
      </c>
      <c r="F7849" s="595" t="s">
        <v>411</v>
      </c>
      <c r="G7849" s="596" t="s">
        <v>241</v>
      </c>
      <c r="H7849" s="597">
        <v>3280000</v>
      </c>
    </row>
    <row r="7850" spans="1:8">
      <c r="A7850" s="594" t="s">
        <v>132</v>
      </c>
      <c r="B7850" s="594" t="s">
        <v>1312</v>
      </c>
      <c r="C7850" s="594" t="s">
        <v>301</v>
      </c>
      <c r="D7850" s="594" t="s">
        <v>2715</v>
      </c>
      <c r="E7850" s="594" t="s">
        <v>240</v>
      </c>
      <c r="F7850" s="594" t="s">
        <v>735</v>
      </c>
      <c r="G7850" s="596" t="s">
        <v>193</v>
      </c>
      <c r="H7850" s="597">
        <v>3280000</v>
      </c>
    </row>
    <row r="7851" spans="1:8">
      <c r="A7851" s="594" t="s">
        <v>132</v>
      </c>
      <c r="B7851" s="594" t="s">
        <v>1312</v>
      </c>
      <c r="C7851" s="594" t="s">
        <v>301</v>
      </c>
      <c r="D7851" s="594" t="s">
        <v>2715</v>
      </c>
      <c r="E7851" s="594" t="s">
        <v>183</v>
      </c>
      <c r="F7851" s="595" t="s">
        <v>411</v>
      </c>
      <c r="G7851" s="596" t="s">
        <v>184</v>
      </c>
      <c r="H7851" s="597">
        <v>193537000</v>
      </c>
    </row>
    <row r="7852" spans="1:8">
      <c r="A7852" s="594" t="s">
        <v>132</v>
      </c>
      <c r="B7852" s="594" t="s">
        <v>1312</v>
      </c>
      <c r="C7852" s="594" t="s">
        <v>301</v>
      </c>
      <c r="D7852" s="594" t="s">
        <v>2715</v>
      </c>
      <c r="E7852" s="594" t="s">
        <v>183</v>
      </c>
      <c r="F7852" s="594" t="s">
        <v>587</v>
      </c>
      <c r="G7852" s="596" t="s">
        <v>588</v>
      </c>
      <c r="H7852" s="597">
        <v>9812000</v>
      </c>
    </row>
    <row r="7853" spans="1:8">
      <c r="A7853" s="594" t="s">
        <v>132</v>
      </c>
      <c r="B7853" s="594" t="s">
        <v>1312</v>
      </c>
      <c r="C7853" s="594" t="s">
        <v>301</v>
      </c>
      <c r="D7853" s="594" t="s">
        <v>2715</v>
      </c>
      <c r="E7853" s="594" t="s">
        <v>183</v>
      </c>
      <c r="F7853" s="594" t="s">
        <v>736</v>
      </c>
      <c r="G7853" s="596" t="s">
        <v>737</v>
      </c>
      <c r="H7853" s="597">
        <v>17800000</v>
      </c>
    </row>
    <row r="7854" spans="1:8">
      <c r="A7854" s="594" t="s">
        <v>132</v>
      </c>
      <c r="B7854" s="594" t="s">
        <v>1312</v>
      </c>
      <c r="C7854" s="594" t="s">
        <v>301</v>
      </c>
      <c r="D7854" s="594" t="s">
        <v>2715</v>
      </c>
      <c r="E7854" s="594" t="s">
        <v>183</v>
      </c>
      <c r="F7854" s="594" t="s">
        <v>185</v>
      </c>
      <c r="G7854" s="596" t="s">
        <v>186</v>
      </c>
      <c r="H7854" s="597">
        <v>26135000</v>
      </c>
    </row>
    <row r="7855" spans="1:8">
      <c r="A7855" s="594" t="s">
        <v>132</v>
      </c>
      <c r="B7855" s="594" t="s">
        <v>1312</v>
      </c>
      <c r="C7855" s="594" t="s">
        <v>301</v>
      </c>
      <c r="D7855" s="594" t="s">
        <v>2715</v>
      </c>
      <c r="E7855" s="594" t="s">
        <v>183</v>
      </c>
      <c r="F7855" s="594" t="s">
        <v>187</v>
      </c>
      <c r="G7855" s="596" t="s">
        <v>2683</v>
      </c>
      <c r="H7855" s="597">
        <v>139790000</v>
      </c>
    </row>
    <row r="7856" spans="1:8">
      <c r="A7856" s="594" t="s">
        <v>132</v>
      </c>
      <c r="B7856" s="594" t="s">
        <v>1312</v>
      </c>
      <c r="C7856" s="594" t="s">
        <v>301</v>
      </c>
      <c r="D7856" s="594" t="s">
        <v>2715</v>
      </c>
      <c r="E7856" s="594" t="s">
        <v>738</v>
      </c>
      <c r="F7856" s="595" t="s">
        <v>411</v>
      </c>
      <c r="G7856" s="596" t="s">
        <v>739</v>
      </c>
      <c r="H7856" s="597">
        <v>102124370</v>
      </c>
    </row>
    <row r="7857" spans="1:8">
      <c r="A7857" s="594" t="s">
        <v>132</v>
      </c>
      <c r="B7857" s="594" t="s">
        <v>1312</v>
      </c>
      <c r="C7857" s="594" t="s">
        <v>301</v>
      </c>
      <c r="D7857" s="594" t="s">
        <v>2715</v>
      </c>
      <c r="E7857" s="594" t="s">
        <v>738</v>
      </c>
      <c r="F7857" s="594" t="s">
        <v>740</v>
      </c>
      <c r="G7857" s="596" t="s">
        <v>741</v>
      </c>
      <c r="H7857" s="597">
        <v>7000000</v>
      </c>
    </row>
    <row r="7858" spans="1:8">
      <c r="A7858" s="594" t="s">
        <v>132</v>
      </c>
      <c r="B7858" s="594" t="s">
        <v>1312</v>
      </c>
      <c r="C7858" s="594" t="s">
        <v>301</v>
      </c>
      <c r="D7858" s="594" t="s">
        <v>2715</v>
      </c>
      <c r="E7858" s="594" t="s">
        <v>738</v>
      </c>
      <c r="F7858" s="594" t="s">
        <v>1264</v>
      </c>
      <c r="G7858" s="596" t="s">
        <v>1263</v>
      </c>
      <c r="H7858" s="597">
        <v>1000000</v>
      </c>
    </row>
    <row r="7859" spans="1:8">
      <c r="A7859" s="594" t="s">
        <v>132</v>
      </c>
      <c r="B7859" s="594" t="s">
        <v>1312</v>
      </c>
      <c r="C7859" s="594" t="s">
        <v>301</v>
      </c>
      <c r="D7859" s="594" t="s">
        <v>2715</v>
      </c>
      <c r="E7859" s="594" t="s">
        <v>738</v>
      </c>
      <c r="F7859" s="594" t="s">
        <v>356</v>
      </c>
      <c r="G7859" s="596" t="s">
        <v>357</v>
      </c>
      <c r="H7859" s="597">
        <v>59057370</v>
      </c>
    </row>
    <row r="7860" spans="1:8">
      <c r="A7860" s="594" t="s">
        <v>132</v>
      </c>
      <c r="B7860" s="594" t="s">
        <v>1312</v>
      </c>
      <c r="C7860" s="594" t="s">
        <v>301</v>
      </c>
      <c r="D7860" s="594" t="s">
        <v>2715</v>
      </c>
      <c r="E7860" s="594" t="s">
        <v>738</v>
      </c>
      <c r="F7860" s="594" t="s">
        <v>296</v>
      </c>
      <c r="G7860" s="596" t="s">
        <v>297</v>
      </c>
      <c r="H7860" s="597">
        <v>15143000</v>
      </c>
    </row>
    <row r="7861" spans="1:8">
      <c r="A7861" s="594" t="s">
        <v>132</v>
      </c>
      <c r="B7861" s="594" t="s">
        <v>1312</v>
      </c>
      <c r="C7861" s="594" t="s">
        <v>301</v>
      </c>
      <c r="D7861" s="594" t="s">
        <v>2715</v>
      </c>
      <c r="E7861" s="594" t="s">
        <v>738</v>
      </c>
      <c r="F7861" s="594" t="s">
        <v>1314</v>
      </c>
      <c r="G7861" s="596" t="s">
        <v>1313</v>
      </c>
      <c r="H7861" s="597">
        <v>18124000</v>
      </c>
    </row>
    <row r="7862" spans="1:8">
      <c r="A7862" s="594" t="s">
        <v>132</v>
      </c>
      <c r="B7862" s="594" t="s">
        <v>1312</v>
      </c>
      <c r="C7862" s="594" t="s">
        <v>301</v>
      </c>
      <c r="D7862" s="594" t="s">
        <v>2715</v>
      </c>
      <c r="E7862" s="594" t="s">
        <v>738</v>
      </c>
      <c r="F7862" s="594" t="s">
        <v>742</v>
      </c>
      <c r="G7862" s="596" t="s">
        <v>743</v>
      </c>
      <c r="H7862" s="597">
        <v>1800000</v>
      </c>
    </row>
    <row r="7863" spans="1:8">
      <c r="A7863" s="594" t="s">
        <v>132</v>
      </c>
      <c r="B7863" s="594" t="s">
        <v>1312</v>
      </c>
      <c r="C7863" s="594" t="s">
        <v>301</v>
      </c>
      <c r="D7863" s="594" t="s">
        <v>2715</v>
      </c>
      <c r="E7863" s="594" t="s">
        <v>555</v>
      </c>
      <c r="F7863" s="595" t="s">
        <v>411</v>
      </c>
      <c r="G7863" s="596" t="s">
        <v>556</v>
      </c>
      <c r="H7863" s="597">
        <v>390000000</v>
      </c>
    </row>
    <row r="7864" spans="1:8">
      <c r="A7864" s="594" t="s">
        <v>132</v>
      </c>
      <c r="B7864" s="594" t="s">
        <v>1312</v>
      </c>
      <c r="C7864" s="594" t="s">
        <v>301</v>
      </c>
      <c r="D7864" s="594" t="s">
        <v>2715</v>
      </c>
      <c r="E7864" s="594" t="s">
        <v>555</v>
      </c>
      <c r="F7864" s="594" t="s">
        <v>1270</v>
      </c>
      <c r="G7864" s="596" t="s">
        <v>2684</v>
      </c>
      <c r="H7864" s="597">
        <v>274945000</v>
      </c>
    </row>
    <row r="7865" spans="1:8">
      <c r="A7865" s="594" t="s">
        <v>132</v>
      </c>
      <c r="B7865" s="594" t="s">
        <v>1312</v>
      </c>
      <c r="C7865" s="594" t="s">
        <v>301</v>
      </c>
      <c r="D7865" s="594" t="s">
        <v>2715</v>
      </c>
      <c r="E7865" s="594" t="s">
        <v>555</v>
      </c>
      <c r="F7865" s="594" t="s">
        <v>557</v>
      </c>
      <c r="G7865" s="596" t="s">
        <v>2685</v>
      </c>
      <c r="H7865" s="597">
        <v>46432000</v>
      </c>
    </row>
    <row r="7866" spans="1:8">
      <c r="A7866" s="594" t="s">
        <v>132</v>
      </c>
      <c r="B7866" s="594" t="s">
        <v>1312</v>
      </c>
      <c r="C7866" s="594" t="s">
        <v>301</v>
      </c>
      <c r="D7866" s="594" t="s">
        <v>2715</v>
      </c>
      <c r="E7866" s="594" t="s">
        <v>555</v>
      </c>
      <c r="F7866" s="594" t="s">
        <v>1287</v>
      </c>
      <c r="G7866" s="596" t="s">
        <v>186</v>
      </c>
      <c r="H7866" s="597">
        <v>63279000</v>
      </c>
    </row>
    <row r="7867" spans="1:8">
      <c r="A7867" s="594" t="s">
        <v>132</v>
      </c>
      <c r="B7867" s="594" t="s">
        <v>1312</v>
      </c>
      <c r="C7867" s="594" t="s">
        <v>301</v>
      </c>
      <c r="D7867" s="594" t="s">
        <v>2715</v>
      </c>
      <c r="E7867" s="594" t="s">
        <v>555</v>
      </c>
      <c r="F7867" s="594" t="s">
        <v>1273</v>
      </c>
      <c r="G7867" s="596" t="s">
        <v>195</v>
      </c>
      <c r="H7867" s="597">
        <v>5344000</v>
      </c>
    </row>
    <row r="7868" spans="1:8">
      <c r="A7868" s="594" t="s">
        <v>132</v>
      </c>
      <c r="B7868" s="594" t="s">
        <v>1312</v>
      </c>
      <c r="C7868" s="594" t="s">
        <v>301</v>
      </c>
      <c r="D7868" s="594" t="s">
        <v>2715</v>
      </c>
      <c r="E7868" s="594" t="s">
        <v>744</v>
      </c>
      <c r="F7868" s="595" t="s">
        <v>411</v>
      </c>
      <c r="G7868" s="596" t="s">
        <v>2686</v>
      </c>
      <c r="H7868" s="597">
        <v>506548000</v>
      </c>
    </row>
    <row r="7869" spans="1:8">
      <c r="A7869" s="594" t="s">
        <v>132</v>
      </c>
      <c r="B7869" s="594" t="s">
        <v>1312</v>
      </c>
      <c r="C7869" s="594" t="s">
        <v>301</v>
      </c>
      <c r="D7869" s="594" t="s">
        <v>2715</v>
      </c>
      <c r="E7869" s="594" t="s">
        <v>744</v>
      </c>
      <c r="F7869" s="594" t="s">
        <v>1061</v>
      </c>
      <c r="G7869" s="596" t="s">
        <v>2729</v>
      </c>
      <c r="H7869" s="597">
        <v>3450000</v>
      </c>
    </row>
    <row r="7870" spans="1:8">
      <c r="A7870" s="594" t="s">
        <v>132</v>
      </c>
      <c r="B7870" s="594" t="s">
        <v>1312</v>
      </c>
      <c r="C7870" s="594" t="s">
        <v>301</v>
      </c>
      <c r="D7870" s="594" t="s">
        <v>2715</v>
      </c>
      <c r="E7870" s="594" t="s">
        <v>744</v>
      </c>
      <c r="F7870" s="594" t="s">
        <v>286</v>
      </c>
      <c r="G7870" s="596" t="s">
        <v>2688</v>
      </c>
      <c r="H7870" s="597">
        <v>18683000</v>
      </c>
    </row>
    <row r="7871" spans="1:8">
      <c r="A7871" s="594" t="s">
        <v>132</v>
      </c>
      <c r="B7871" s="594" t="s">
        <v>1312</v>
      </c>
      <c r="C7871" s="594" t="s">
        <v>301</v>
      </c>
      <c r="D7871" s="594" t="s">
        <v>2715</v>
      </c>
      <c r="E7871" s="594" t="s">
        <v>744</v>
      </c>
      <c r="F7871" s="594" t="s">
        <v>446</v>
      </c>
      <c r="G7871" s="596" t="s">
        <v>2765</v>
      </c>
      <c r="H7871" s="597">
        <v>64760000</v>
      </c>
    </row>
    <row r="7872" spans="1:8">
      <c r="A7872" s="594" t="s">
        <v>132</v>
      </c>
      <c r="B7872" s="594" t="s">
        <v>1312</v>
      </c>
      <c r="C7872" s="594" t="s">
        <v>301</v>
      </c>
      <c r="D7872" s="594" t="s">
        <v>2715</v>
      </c>
      <c r="E7872" s="594" t="s">
        <v>744</v>
      </c>
      <c r="F7872" s="594" t="s">
        <v>7</v>
      </c>
      <c r="G7872" s="596" t="s">
        <v>8</v>
      </c>
      <c r="H7872" s="597">
        <v>43816000</v>
      </c>
    </row>
    <row r="7873" spans="1:8">
      <c r="A7873" s="594" t="s">
        <v>132</v>
      </c>
      <c r="B7873" s="594" t="s">
        <v>1312</v>
      </c>
      <c r="C7873" s="594" t="s">
        <v>301</v>
      </c>
      <c r="D7873" s="594" t="s">
        <v>2715</v>
      </c>
      <c r="E7873" s="594" t="s">
        <v>744</v>
      </c>
      <c r="F7873" s="594" t="s">
        <v>572</v>
      </c>
      <c r="G7873" s="596" t="s">
        <v>2689</v>
      </c>
      <c r="H7873" s="597">
        <v>16868000</v>
      </c>
    </row>
    <row r="7874" spans="1:8">
      <c r="A7874" s="594" t="s">
        <v>132</v>
      </c>
      <c r="B7874" s="594" t="s">
        <v>1312</v>
      </c>
      <c r="C7874" s="594" t="s">
        <v>301</v>
      </c>
      <c r="D7874" s="594" t="s">
        <v>2715</v>
      </c>
      <c r="E7874" s="594" t="s">
        <v>744</v>
      </c>
      <c r="F7874" s="594" t="s">
        <v>746</v>
      </c>
      <c r="G7874" s="596" t="s">
        <v>2690</v>
      </c>
      <c r="H7874" s="597">
        <v>3655000</v>
      </c>
    </row>
    <row r="7875" spans="1:8">
      <c r="A7875" s="594" t="s">
        <v>132</v>
      </c>
      <c r="B7875" s="594" t="s">
        <v>1312</v>
      </c>
      <c r="C7875" s="594" t="s">
        <v>301</v>
      </c>
      <c r="D7875" s="594" t="s">
        <v>2715</v>
      </c>
      <c r="E7875" s="594" t="s">
        <v>744</v>
      </c>
      <c r="F7875" s="594" t="s">
        <v>11</v>
      </c>
      <c r="G7875" s="596" t="s">
        <v>2691</v>
      </c>
      <c r="H7875" s="597">
        <v>126083000</v>
      </c>
    </row>
    <row r="7876" spans="1:8">
      <c r="A7876" s="594" t="s">
        <v>132</v>
      </c>
      <c r="B7876" s="594" t="s">
        <v>1312</v>
      </c>
      <c r="C7876" s="594" t="s">
        <v>301</v>
      </c>
      <c r="D7876" s="594" t="s">
        <v>2715</v>
      </c>
      <c r="E7876" s="594" t="s">
        <v>744</v>
      </c>
      <c r="F7876" s="594" t="s">
        <v>748</v>
      </c>
      <c r="G7876" s="596" t="s">
        <v>35</v>
      </c>
      <c r="H7876" s="597">
        <v>229233000</v>
      </c>
    </row>
    <row r="7877" spans="1:8">
      <c r="A7877" s="594" t="s">
        <v>132</v>
      </c>
      <c r="B7877" s="594" t="s">
        <v>1312</v>
      </c>
      <c r="C7877" s="594" t="s">
        <v>301</v>
      </c>
      <c r="D7877" s="594" t="s">
        <v>2715</v>
      </c>
      <c r="E7877" s="594" t="s">
        <v>2692</v>
      </c>
      <c r="F7877" s="595" t="s">
        <v>411</v>
      </c>
      <c r="G7877" s="596" t="s">
        <v>2693</v>
      </c>
      <c r="H7877" s="597">
        <v>60900000</v>
      </c>
    </row>
    <row r="7878" spans="1:8">
      <c r="A7878" s="594" t="s">
        <v>132</v>
      </c>
      <c r="B7878" s="594" t="s">
        <v>1312</v>
      </c>
      <c r="C7878" s="594" t="s">
        <v>301</v>
      </c>
      <c r="D7878" s="594" t="s">
        <v>2715</v>
      </c>
      <c r="E7878" s="594" t="s">
        <v>2692</v>
      </c>
      <c r="F7878" s="594" t="s">
        <v>2722</v>
      </c>
      <c r="G7878" s="596" t="s">
        <v>2690</v>
      </c>
      <c r="H7878" s="597">
        <v>24800000</v>
      </c>
    </row>
    <row r="7879" spans="1:8">
      <c r="A7879" s="594" t="s">
        <v>132</v>
      </c>
      <c r="B7879" s="594" t="s">
        <v>1312</v>
      </c>
      <c r="C7879" s="594" t="s">
        <v>301</v>
      </c>
      <c r="D7879" s="594" t="s">
        <v>2715</v>
      </c>
      <c r="E7879" s="594" t="s">
        <v>2692</v>
      </c>
      <c r="F7879" s="594" t="s">
        <v>2694</v>
      </c>
      <c r="G7879" s="596" t="s">
        <v>2689</v>
      </c>
      <c r="H7879" s="597">
        <v>34075000</v>
      </c>
    </row>
    <row r="7880" spans="1:8">
      <c r="A7880" s="594" t="s">
        <v>132</v>
      </c>
      <c r="B7880" s="594" t="s">
        <v>1312</v>
      </c>
      <c r="C7880" s="594" t="s">
        <v>301</v>
      </c>
      <c r="D7880" s="594" t="s">
        <v>2715</v>
      </c>
      <c r="E7880" s="594" t="s">
        <v>2692</v>
      </c>
      <c r="F7880" s="594" t="s">
        <v>2730</v>
      </c>
      <c r="G7880" s="596" t="s">
        <v>2731</v>
      </c>
      <c r="H7880" s="597">
        <v>2025000</v>
      </c>
    </row>
    <row r="7881" spans="1:8">
      <c r="A7881" s="594" t="s">
        <v>132</v>
      </c>
      <c r="B7881" s="594" t="s">
        <v>1312</v>
      </c>
      <c r="C7881" s="594" t="s">
        <v>301</v>
      </c>
      <c r="D7881" s="594" t="s">
        <v>2715</v>
      </c>
      <c r="E7881" s="594" t="s">
        <v>189</v>
      </c>
      <c r="F7881" s="595" t="s">
        <v>411</v>
      </c>
      <c r="G7881" s="596" t="s">
        <v>190</v>
      </c>
      <c r="H7881" s="597">
        <v>2411910900</v>
      </c>
    </row>
    <row r="7882" spans="1:8">
      <c r="A7882" s="594" t="s">
        <v>132</v>
      </c>
      <c r="B7882" s="594" t="s">
        <v>1312</v>
      </c>
      <c r="C7882" s="594" t="s">
        <v>301</v>
      </c>
      <c r="D7882" s="594" t="s">
        <v>2715</v>
      </c>
      <c r="E7882" s="594" t="s">
        <v>189</v>
      </c>
      <c r="F7882" s="594" t="s">
        <v>773</v>
      </c>
      <c r="G7882" s="596" t="s">
        <v>2695</v>
      </c>
      <c r="H7882" s="597">
        <v>446683000</v>
      </c>
    </row>
    <row r="7883" spans="1:8">
      <c r="A7883" s="594" t="s">
        <v>132</v>
      </c>
      <c r="B7883" s="594" t="s">
        <v>1312</v>
      </c>
      <c r="C7883" s="594" t="s">
        <v>301</v>
      </c>
      <c r="D7883" s="594" t="s">
        <v>2715</v>
      </c>
      <c r="E7883" s="594" t="s">
        <v>189</v>
      </c>
      <c r="F7883" s="594" t="s">
        <v>13</v>
      </c>
      <c r="G7883" s="596" t="s">
        <v>2732</v>
      </c>
      <c r="H7883" s="597">
        <v>280834000</v>
      </c>
    </row>
    <row r="7884" spans="1:8">
      <c r="A7884" s="594" t="s">
        <v>132</v>
      </c>
      <c r="B7884" s="594" t="s">
        <v>1312</v>
      </c>
      <c r="C7884" s="594" t="s">
        <v>301</v>
      </c>
      <c r="D7884" s="594" t="s">
        <v>2715</v>
      </c>
      <c r="E7884" s="594" t="s">
        <v>189</v>
      </c>
      <c r="F7884" s="594" t="s">
        <v>37</v>
      </c>
      <c r="G7884" s="596" t="s">
        <v>2696</v>
      </c>
      <c r="H7884" s="597">
        <v>718010600</v>
      </c>
    </row>
    <row r="7885" spans="1:8">
      <c r="A7885" s="594" t="s">
        <v>132</v>
      </c>
      <c r="B7885" s="594" t="s">
        <v>1312</v>
      </c>
      <c r="C7885" s="594" t="s">
        <v>301</v>
      </c>
      <c r="D7885" s="594" t="s">
        <v>2715</v>
      </c>
      <c r="E7885" s="594" t="s">
        <v>189</v>
      </c>
      <c r="F7885" s="594" t="s">
        <v>192</v>
      </c>
      <c r="G7885" s="596" t="s">
        <v>195</v>
      </c>
      <c r="H7885" s="597">
        <v>966383300</v>
      </c>
    </row>
    <row r="7886" spans="1:8">
      <c r="A7886" s="594" t="s">
        <v>132</v>
      </c>
      <c r="B7886" s="594" t="s">
        <v>1312</v>
      </c>
      <c r="C7886" s="594" t="s">
        <v>301</v>
      </c>
      <c r="D7886" s="594" t="s">
        <v>2715</v>
      </c>
      <c r="E7886" s="594" t="s">
        <v>2697</v>
      </c>
      <c r="F7886" s="595" t="s">
        <v>411</v>
      </c>
      <c r="G7886" s="596" t="s">
        <v>2698</v>
      </c>
      <c r="H7886" s="597">
        <v>3383000</v>
      </c>
    </row>
    <row r="7887" spans="1:8">
      <c r="A7887" s="594" t="s">
        <v>132</v>
      </c>
      <c r="B7887" s="594" t="s">
        <v>1312</v>
      </c>
      <c r="C7887" s="594" t="s">
        <v>301</v>
      </c>
      <c r="D7887" s="594" t="s">
        <v>2715</v>
      </c>
      <c r="E7887" s="594" t="s">
        <v>2697</v>
      </c>
      <c r="F7887" s="594" t="s">
        <v>2699</v>
      </c>
      <c r="G7887" s="596" t="s">
        <v>2700</v>
      </c>
      <c r="H7887" s="597">
        <v>3383000</v>
      </c>
    </row>
    <row r="7888" spans="1:8">
      <c r="A7888" s="594" t="s">
        <v>132</v>
      </c>
      <c r="B7888" s="594" t="s">
        <v>1312</v>
      </c>
      <c r="C7888" s="594" t="s">
        <v>301</v>
      </c>
      <c r="D7888" s="594" t="s">
        <v>2715</v>
      </c>
      <c r="E7888" s="594" t="s">
        <v>642</v>
      </c>
      <c r="F7888" s="595" t="s">
        <v>411</v>
      </c>
      <c r="G7888" s="596" t="s">
        <v>2831</v>
      </c>
      <c r="H7888" s="597">
        <v>54212000</v>
      </c>
    </row>
    <row r="7889" spans="1:8">
      <c r="A7889" s="594" t="s">
        <v>132</v>
      </c>
      <c r="B7889" s="594" t="s">
        <v>1312</v>
      </c>
      <c r="C7889" s="594" t="s">
        <v>301</v>
      </c>
      <c r="D7889" s="594" t="s">
        <v>2715</v>
      </c>
      <c r="E7889" s="594" t="s">
        <v>642</v>
      </c>
      <c r="F7889" s="594" t="s">
        <v>2832</v>
      </c>
      <c r="G7889" s="596" t="s">
        <v>2833</v>
      </c>
      <c r="H7889" s="597">
        <v>54212000</v>
      </c>
    </row>
    <row r="7890" spans="1:8">
      <c r="A7890" s="594" t="s">
        <v>132</v>
      </c>
      <c r="B7890" s="594" t="s">
        <v>1312</v>
      </c>
      <c r="C7890" s="594" t="s">
        <v>301</v>
      </c>
      <c r="D7890" s="594" t="s">
        <v>2715</v>
      </c>
      <c r="E7890" s="594" t="s">
        <v>194</v>
      </c>
      <c r="F7890" s="595" t="s">
        <v>411</v>
      </c>
      <c r="G7890" s="596" t="s">
        <v>195</v>
      </c>
      <c r="H7890" s="597">
        <v>219205000</v>
      </c>
    </row>
    <row r="7891" spans="1:8">
      <c r="A7891" s="594" t="s">
        <v>132</v>
      </c>
      <c r="B7891" s="594" t="s">
        <v>1312</v>
      </c>
      <c r="C7891" s="594" t="s">
        <v>301</v>
      </c>
      <c r="D7891" s="594" t="s">
        <v>2715</v>
      </c>
      <c r="E7891" s="594" t="s">
        <v>194</v>
      </c>
      <c r="F7891" s="594" t="s">
        <v>15</v>
      </c>
      <c r="G7891" s="596" t="s">
        <v>2701</v>
      </c>
      <c r="H7891" s="597">
        <v>10978000</v>
      </c>
    </row>
    <row r="7892" spans="1:8">
      <c r="A7892" s="594" t="s">
        <v>132</v>
      </c>
      <c r="B7892" s="594" t="s">
        <v>1312</v>
      </c>
      <c r="C7892" s="594" t="s">
        <v>301</v>
      </c>
      <c r="D7892" s="594" t="s">
        <v>2715</v>
      </c>
      <c r="E7892" s="594" t="s">
        <v>194</v>
      </c>
      <c r="F7892" s="594" t="s">
        <v>39</v>
      </c>
      <c r="G7892" s="596" t="s">
        <v>2702</v>
      </c>
      <c r="H7892" s="597">
        <v>4104000</v>
      </c>
    </row>
    <row r="7893" spans="1:8">
      <c r="A7893" s="594" t="s">
        <v>132</v>
      </c>
      <c r="B7893" s="594" t="s">
        <v>1312</v>
      </c>
      <c r="C7893" s="594" t="s">
        <v>301</v>
      </c>
      <c r="D7893" s="594" t="s">
        <v>2715</v>
      </c>
      <c r="E7893" s="594" t="s">
        <v>194</v>
      </c>
      <c r="F7893" s="594" t="s">
        <v>198</v>
      </c>
      <c r="G7893" s="596" t="s">
        <v>199</v>
      </c>
      <c r="H7893" s="597">
        <v>172135000</v>
      </c>
    </row>
    <row r="7894" spans="1:8">
      <c r="A7894" s="594" t="s">
        <v>132</v>
      </c>
      <c r="B7894" s="594" t="s">
        <v>1312</v>
      </c>
      <c r="C7894" s="594" t="s">
        <v>301</v>
      </c>
      <c r="D7894" s="594" t="s">
        <v>2715</v>
      </c>
      <c r="E7894" s="594" t="s">
        <v>194</v>
      </c>
      <c r="F7894" s="594" t="s">
        <v>200</v>
      </c>
      <c r="G7894" s="596" t="s">
        <v>201</v>
      </c>
      <c r="H7894" s="597">
        <v>31988000</v>
      </c>
    </row>
    <row r="7895" spans="1:8">
      <c r="A7895" s="594" t="s">
        <v>132</v>
      </c>
      <c r="B7895" s="594" t="s">
        <v>1312</v>
      </c>
      <c r="C7895" s="594" t="s">
        <v>301</v>
      </c>
      <c r="D7895" s="594" t="s">
        <v>2715</v>
      </c>
      <c r="E7895" s="594" t="s">
        <v>573</v>
      </c>
      <c r="F7895" s="595" t="s">
        <v>411</v>
      </c>
      <c r="G7895" s="596" t="s">
        <v>2703</v>
      </c>
      <c r="H7895" s="597">
        <v>33894000</v>
      </c>
    </row>
    <row r="7896" spans="1:8">
      <c r="A7896" s="594" t="s">
        <v>132</v>
      </c>
      <c r="B7896" s="594" t="s">
        <v>1312</v>
      </c>
      <c r="C7896" s="594" t="s">
        <v>301</v>
      </c>
      <c r="D7896" s="594" t="s">
        <v>2715</v>
      </c>
      <c r="E7896" s="594" t="s">
        <v>573</v>
      </c>
      <c r="F7896" s="594" t="s">
        <v>574</v>
      </c>
      <c r="G7896" s="596" t="s">
        <v>2704</v>
      </c>
      <c r="H7896" s="597">
        <v>33894000</v>
      </c>
    </row>
    <row r="7897" spans="1:8">
      <c r="A7897" s="594" t="s">
        <v>132</v>
      </c>
      <c r="B7897" s="594" t="s">
        <v>1312</v>
      </c>
      <c r="C7897" s="594" t="s">
        <v>301</v>
      </c>
      <c r="D7897" s="594" t="s">
        <v>2715</v>
      </c>
      <c r="E7897" s="594" t="s">
        <v>550</v>
      </c>
      <c r="F7897" s="595" t="s">
        <v>411</v>
      </c>
      <c r="G7897" s="596" t="s">
        <v>2705</v>
      </c>
      <c r="H7897" s="597">
        <v>41020000</v>
      </c>
    </row>
    <row r="7898" spans="1:8">
      <c r="A7898" s="594" t="s">
        <v>132</v>
      </c>
      <c r="B7898" s="594" t="s">
        <v>1312</v>
      </c>
      <c r="C7898" s="594" t="s">
        <v>301</v>
      </c>
      <c r="D7898" s="594" t="s">
        <v>2715</v>
      </c>
      <c r="E7898" s="594" t="s">
        <v>550</v>
      </c>
      <c r="F7898" s="594" t="s">
        <v>2706</v>
      </c>
      <c r="G7898" s="596" t="s">
        <v>72</v>
      </c>
      <c r="H7898" s="597">
        <v>41020000</v>
      </c>
    </row>
    <row r="7899" spans="1:8">
      <c r="A7899" s="594" t="s">
        <v>132</v>
      </c>
      <c r="B7899" s="594" t="s">
        <v>1312</v>
      </c>
      <c r="C7899" s="594" t="s">
        <v>301</v>
      </c>
      <c r="D7899" s="594" t="s">
        <v>2715</v>
      </c>
      <c r="E7899" s="594" t="s">
        <v>498</v>
      </c>
      <c r="F7899" s="595" t="s">
        <v>411</v>
      </c>
      <c r="G7899" s="596" t="s">
        <v>499</v>
      </c>
      <c r="H7899" s="597">
        <v>313717000</v>
      </c>
    </row>
    <row r="7900" spans="1:8">
      <c r="A7900" s="594" t="s">
        <v>132</v>
      </c>
      <c r="B7900" s="594" t="s">
        <v>1312</v>
      </c>
      <c r="C7900" s="594" t="s">
        <v>301</v>
      </c>
      <c r="D7900" s="594" t="s">
        <v>2715</v>
      </c>
      <c r="E7900" s="594" t="s">
        <v>498</v>
      </c>
      <c r="F7900" s="594" t="s">
        <v>552</v>
      </c>
      <c r="G7900" s="596" t="s">
        <v>2819</v>
      </c>
      <c r="H7900" s="597">
        <v>313717000</v>
      </c>
    </row>
    <row r="7901" spans="1:8">
      <c r="A7901" s="594" t="s">
        <v>132</v>
      </c>
      <c r="B7901" s="594" t="s">
        <v>1312</v>
      </c>
      <c r="C7901" s="594" t="s">
        <v>301</v>
      </c>
      <c r="D7901" s="594" t="s">
        <v>2715</v>
      </c>
      <c r="E7901" s="594" t="s">
        <v>580</v>
      </c>
      <c r="F7901" s="595" t="s">
        <v>411</v>
      </c>
      <c r="G7901" s="596" t="s">
        <v>581</v>
      </c>
      <c r="H7901" s="597">
        <v>110000000</v>
      </c>
    </row>
    <row r="7902" spans="1:8">
      <c r="A7902" s="594" t="s">
        <v>132</v>
      </c>
      <c r="B7902" s="594" t="s">
        <v>1312</v>
      </c>
      <c r="C7902" s="594" t="s">
        <v>301</v>
      </c>
      <c r="D7902" s="594" t="s">
        <v>2715</v>
      </c>
      <c r="E7902" s="594" t="s">
        <v>580</v>
      </c>
      <c r="F7902" s="594" t="s">
        <v>293</v>
      </c>
      <c r="G7902" s="596" t="s">
        <v>195</v>
      </c>
      <c r="H7902" s="597">
        <v>110000000</v>
      </c>
    </row>
    <row r="7903" spans="1:8">
      <c r="A7903" s="594" t="s">
        <v>132</v>
      </c>
      <c r="B7903" s="594" t="s">
        <v>1312</v>
      </c>
      <c r="C7903" s="594" t="s">
        <v>301</v>
      </c>
      <c r="D7903" s="594" t="s">
        <v>2715</v>
      </c>
      <c r="E7903" s="594" t="s">
        <v>269</v>
      </c>
      <c r="F7903" s="595" t="s">
        <v>411</v>
      </c>
      <c r="G7903" s="596" t="s">
        <v>2762</v>
      </c>
      <c r="H7903" s="597">
        <v>1684209112</v>
      </c>
    </row>
    <row r="7904" spans="1:8">
      <c r="A7904" s="594" t="s">
        <v>132</v>
      </c>
      <c r="B7904" s="594" t="s">
        <v>1312</v>
      </c>
      <c r="C7904" s="594" t="s">
        <v>301</v>
      </c>
      <c r="D7904" s="594" t="s">
        <v>2715</v>
      </c>
      <c r="E7904" s="594" t="s">
        <v>269</v>
      </c>
      <c r="F7904" s="594" t="s">
        <v>271</v>
      </c>
      <c r="G7904" s="596" t="s">
        <v>2763</v>
      </c>
      <c r="H7904" s="597">
        <v>1684209112</v>
      </c>
    </row>
    <row r="7905" spans="1:8">
      <c r="A7905" s="594" t="s">
        <v>132</v>
      </c>
      <c r="B7905" s="594" t="s">
        <v>1312</v>
      </c>
      <c r="C7905" s="594" t="s">
        <v>301</v>
      </c>
      <c r="D7905" s="594" t="s">
        <v>2715</v>
      </c>
      <c r="E7905" s="594" t="s">
        <v>260</v>
      </c>
      <c r="F7905" s="595" t="s">
        <v>411</v>
      </c>
      <c r="G7905" s="596" t="s">
        <v>261</v>
      </c>
      <c r="H7905" s="597">
        <v>3443884388</v>
      </c>
    </row>
    <row r="7906" spans="1:8">
      <c r="A7906" s="594" t="s">
        <v>132</v>
      </c>
      <c r="B7906" s="594" t="s">
        <v>1312</v>
      </c>
      <c r="C7906" s="594" t="s">
        <v>301</v>
      </c>
      <c r="D7906" s="594" t="s">
        <v>2715</v>
      </c>
      <c r="E7906" s="594" t="s">
        <v>260</v>
      </c>
      <c r="F7906" s="594" t="s">
        <v>262</v>
      </c>
      <c r="G7906" s="596" t="s">
        <v>2707</v>
      </c>
      <c r="H7906" s="597">
        <v>3443884388</v>
      </c>
    </row>
    <row r="7907" spans="1:8">
      <c r="A7907" s="594" t="s">
        <v>132</v>
      </c>
      <c r="B7907" s="594" t="s">
        <v>1312</v>
      </c>
      <c r="C7907" s="594" t="s">
        <v>301</v>
      </c>
      <c r="D7907" s="594" t="s">
        <v>2715</v>
      </c>
      <c r="E7907" s="594" t="s">
        <v>53</v>
      </c>
      <c r="F7907" s="595" t="s">
        <v>411</v>
      </c>
      <c r="G7907" s="596" t="s">
        <v>193</v>
      </c>
      <c r="H7907" s="597">
        <v>2091179500</v>
      </c>
    </row>
    <row r="7908" spans="1:8">
      <c r="A7908" s="594" t="s">
        <v>132</v>
      </c>
      <c r="B7908" s="594" t="s">
        <v>1312</v>
      </c>
      <c r="C7908" s="594" t="s">
        <v>301</v>
      </c>
      <c r="D7908" s="594" t="s">
        <v>2715</v>
      </c>
      <c r="E7908" s="594" t="s">
        <v>53</v>
      </c>
      <c r="F7908" s="594" t="s">
        <v>54</v>
      </c>
      <c r="G7908" s="596" t="s">
        <v>55</v>
      </c>
      <c r="H7908" s="597">
        <v>60000000</v>
      </c>
    </row>
    <row r="7909" spans="1:8">
      <c r="A7909" s="594" t="s">
        <v>132</v>
      </c>
      <c r="B7909" s="594" t="s">
        <v>1312</v>
      </c>
      <c r="C7909" s="594" t="s">
        <v>301</v>
      </c>
      <c r="D7909" s="594" t="s">
        <v>2715</v>
      </c>
      <c r="E7909" s="594" t="s">
        <v>53</v>
      </c>
      <c r="F7909" s="594" t="s">
        <v>56</v>
      </c>
      <c r="G7909" s="596" t="s">
        <v>57</v>
      </c>
      <c r="H7909" s="597">
        <v>2031179500</v>
      </c>
    </row>
    <row r="7910" spans="1:8">
      <c r="A7910" s="594" t="s">
        <v>132</v>
      </c>
      <c r="B7910" s="594" t="s">
        <v>1312</v>
      </c>
      <c r="C7910" s="594" t="s">
        <v>301</v>
      </c>
      <c r="D7910" s="594" t="s">
        <v>2889</v>
      </c>
      <c r="E7910" s="595" t="s">
        <v>411</v>
      </c>
      <c r="F7910" s="595" t="s">
        <v>411</v>
      </c>
      <c r="G7910" s="596" t="s">
        <v>2890</v>
      </c>
      <c r="H7910" s="597">
        <v>100000000</v>
      </c>
    </row>
    <row r="7911" spans="1:8">
      <c r="A7911" s="594" t="s">
        <v>132</v>
      </c>
      <c r="B7911" s="594" t="s">
        <v>1312</v>
      </c>
      <c r="C7911" s="594" t="s">
        <v>301</v>
      </c>
      <c r="D7911" s="594" t="s">
        <v>2889</v>
      </c>
      <c r="E7911" s="594" t="s">
        <v>744</v>
      </c>
      <c r="F7911" s="595" t="s">
        <v>411</v>
      </c>
      <c r="G7911" s="596" t="s">
        <v>2686</v>
      </c>
      <c r="H7911" s="597">
        <v>100000000</v>
      </c>
    </row>
    <row r="7912" spans="1:8">
      <c r="A7912" s="594" t="s">
        <v>132</v>
      </c>
      <c r="B7912" s="594" t="s">
        <v>1312</v>
      </c>
      <c r="C7912" s="594" t="s">
        <v>301</v>
      </c>
      <c r="D7912" s="594" t="s">
        <v>2889</v>
      </c>
      <c r="E7912" s="594" t="s">
        <v>744</v>
      </c>
      <c r="F7912" s="594" t="s">
        <v>7</v>
      </c>
      <c r="G7912" s="596" t="s">
        <v>8</v>
      </c>
      <c r="H7912" s="597">
        <v>100000000</v>
      </c>
    </row>
    <row r="7913" spans="1:8">
      <c r="A7913" s="594" t="s">
        <v>132</v>
      </c>
      <c r="B7913" s="594" t="s">
        <v>1312</v>
      </c>
      <c r="C7913" s="594" t="s">
        <v>276</v>
      </c>
      <c r="D7913" s="595" t="s">
        <v>411</v>
      </c>
      <c r="E7913" s="595" t="s">
        <v>411</v>
      </c>
      <c r="F7913" s="595" t="s">
        <v>411</v>
      </c>
      <c r="G7913" s="596" t="s">
        <v>1966</v>
      </c>
      <c r="H7913" s="597">
        <v>771406889174</v>
      </c>
    </row>
    <row r="7914" spans="1:8">
      <c r="A7914" s="594" t="s">
        <v>132</v>
      </c>
      <c r="B7914" s="594" t="s">
        <v>1312</v>
      </c>
      <c r="C7914" s="594" t="s">
        <v>276</v>
      </c>
      <c r="D7914" s="594" t="s">
        <v>1316</v>
      </c>
      <c r="E7914" s="595" t="s">
        <v>411</v>
      </c>
      <c r="F7914" s="595" t="s">
        <v>411</v>
      </c>
      <c r="G7914" s="596" t="s">
        <v>2760</v>
      </c>
      <c r="H7914" s="597">
        <v>1500000000</v>
      </c>
    </row>
    <row r="7915" spans="1:8">
      <c r="A7915" s="594" t="s">
        <v>132</v>
      </c>
      <c r="B7915" s="594" t="s">
        <v>1312</v>
      </c>
      <c r="C7915" s="594" t="s">
        <v>276</v>
      </c>
      <c r="D7915" s="594" t="s">
        <v>1316</v>
      </c>
      <c r="E7915" s="594" t="s">
        <v>260</v>
      </c>
      <c r="F7915" s="595" t="s">
        <v>411</v>
      </c>
      <c r="G7915" s="596" t="s">
        <v>261</v>
      </c>
      <c r="H7915" s="597">
        <v>1500000000</v>
      </c>
    </row>
    <row r="7916" spans="1:8">
      <c r="A7916" s="594" t="s">
        <v>132</v>
      </c>
      <c r="B7916" s="594" t="s">
        <v>1312</v>
      </c>
      <c r="C7916" s="594" t="s">
        <v>276</v>
      </c>
      <c r="D7916" s="594" t="s">
        <v>1316</v>
      </c>
      <c r="E7916" s="594" t="s">
        <v>260</v>
      </c>
      <c r="F7916" s="594" t="s">
        <v>262</v>
      </c>
      <c r="G7916" s="596" t="s">
        <v>2707</v>
      </c>
      <c r="H7916" s="597">
        <v>1500000000</v>
      </c>
    </row>
    <row r="7917" spans="1:8">
      <c r="A7917" s="594" t="s">
        <v>132</v>
      </c>
      <c r="B7917" s="594" t="s">
        <v>1312</v>
      </c>
      <c r="C7917" s="594" t="s">
        <v>276</v>
      </c>
      <c r="D7917" s="594" t="s">
        <v>564</v>
      </c>
      <c r="E7917" s="595" t="s">
        <v>411</v>
      </c>
      <c r="F7917" s="595" t="s">
        <v>411</v>
      </c>
      <c r="G7917" s="596" t="s">
        <v>2764</v>
      </c>
      <c r="H7917" s="597">
        <v>27058287831</v>
      </c>
    </row>
    <row r="7918" spans="1:8">
      <c r="A7918" s="594" t="s">
        <v>132</v>
      </c>
      <c r="B7918" s="594" t="s">
        <v>1312</v>
      </c>
      <c r="C7918" s="594" t="s">
        <v>276</v>
      </c>
      <c r="D7918" s="594" t="s">
        <v>564</v>
      </c>
      <c r="E7918" s="594" t="s">
        <v>260</v>
      </c>
      <c r="F7918" s="595" t="s">
        <v>411</v>
      </c>
      <c r="G7918" s="596" t="s">
        <v>261</v>
      </c>
      <c r="H7918" s="597">
        <v>23471226771</v>
      </c>
    </row>
    <row r="7919" spans="1:8">
      <c r="A7919" s="594" t="s">
        <v>132</v>
      </c>
      <c r="B7919" s="594" t="s">
        <v>1312</v>
      </c>
      <c r="C7919" s="594" t="s">
        <v>276</v>
      </c>
      <c r="D7919" s="594" t="s">
        <v>564</v>
      </c>
      <c r="E7919" s="594" t="s">
        <v>260</v>
      </c>
      <c r="F7919" s="594" t="s">
        <v>262</v>
      </c>
      <c r="G7919" s="596" t="s">
        <v>2707</v>
      </c>
      <c r="H7919" s="597">
        <v>23471226771</v>
      </c>
    </row>
    <row r="7920" spans="1:8">
      <c r="A7920" s="594" t="s">
        <v>132</v>
      </c>
      <c r="B7920" s="594" t="s">
        <v>1312</v>
      </c>
      <c r="C7920" s="594" t="s">
        <v>276</v>
      </c>
      <c r="D7920" s="594" t="s">
        <v>564</v>
      </c>
      <c r="E7920" s="594" t="s">
        <v>53</v>
      </c>
      <c r="F7920" s="595" t="s">
        <v>411</v>
      </c>
      <c r="G7920" s="596" t="s">
        <v>193</v>
      </c>
      <c r="H7920" s="597">
        <v>3587061060</v>
      </c>
    </row>
    <row r="7921" spans="1:8">
      <c r="A7921" s="594" t="s">
        <v>132</v>
      </c>
      <c r="B7921" s="594" t="s">
        <v>1312</v>
      </c>
      <c r="C7921" s="594" t="s">
        <v>276</v>
      </c>
      <c r="D7921" s="594" t="s">
        <v>564</v>
      </c>
      <c r="E7921" s="594" t="s">
        <v>53</v>
      </c>
      <c r="F7921" s="594" t="s">
        <v>54</v>
      </c>
      <c r="G7921" s="596" t="s">
        <v>55</v>
      </c>
      <c r="H7921" s="597">
        <v>2064786060</v>
      </c>
    </row>
    <row r="7922" spans="1:8">
      <c r="A7922" s="594" t="s">
        <v>132</v>
      </c>
      <c r="B7922" s="594" t="s">
        <v>1312</v>
      </c>
      <c r="C7922" s="594" t="s">
        <v>276</v>
      </c>
      <c r="D7922" s="594" t="s">
        <v>564</v>
      </c>
      <c r="E7922" s="594" t="s">
        <v>53</v>
      </c>
      <c r="F7922" s="594" t="s">
        <v>56</v>
      </c>
      <c r="G7922" s="596" t="s">
        <v>57</v>
      </c>
      <c r="H7922" s="597">
        <v>1522275000</v>
      </c>
    </row>
    <row r="7923" spans="1:8">
      <c r="A7923" s="594" t="s">
        <v>132</v>
      </c>
      <c r="B7923" s="594" t="s">
        <v>1312</v>
      </c>
      <c r="C7923" s="594" t="s">
        <v>276</v>
      </c>
      <c r="D7923" s="594" t="s">
        <v>1229</v>
      </c>
      <c r="E7923" s="595" t="s">
        <v>411</v>
      </c>
      <c r="F7923" s="595" t="s">
        <v>411</v>
      </c>
      <c r="G7923" s="596" t="s">
        <v>2766</v>
      </c>
      <c r="H7923" s="597">
        <v>65548338747</v>
      </c>
    </row>
    <row r="7924" spans="1:8">
      <c r="A7924" s="594" t="s">
        <v>132</v>
      </c>
      <c r="B7924" s="594" t="s">
        <v>1312</v>
      </c>
      <c r="C7924" s="594" t="s">
        <v>276</v>
      </c>
      <c r="D7924" s="594" t="s">
        <v>1229</v>
      </c>
      <c r="E7924" s="594" t="s">
        <v>1145</v>
      </c>
      <c r="F7924" s="595" t="s">
        <v>411</v>
      </c>
      <c r="G7924" s="596" t="s">
        <v>2761</v>
      </c>
      <c r="H7924" s="597">
        <v>204250000</v>
      </c>
    </row>
    <row r="7925" spans="1:8">
      <c r="A7925" s="594" t="s">
        <v>132</v>
      </c>
      <c r="B7925" s="594" t="s">
        <v>1312</v>
      </c>
      <c r="C7925" s="594" t="s">
        <v>276</v>
      </c>
      <c r="D7925" s="594" t="s">
        <v>1229</v>
      </c>
      <c r="E7925" s="594" t="s">
        <v>1145</v>
      </c>
      <c r="F7925" s="594" t="s">
        <v>1144</v>
      </c>
      <c r="G7925" s="596" t="s">
        <v>1143</v>
      </c>
      <c r="H7925" s="597">
        <v>150000000</v>
      </c>
    </row>
    <row r="7926" spans="1:8">
      <c r="A7926" s="594" t="s">
        <v>132</v>
      </c>
      <c r="B7926" s="594" t="s">
        <v>1312</v>
      </c>
      <c r="C7926" s="594" t="s">
        <v>276</v>
      </c>
      <c r="D7926" s="594" t="s">
        <v>1229</v>
      </c>
      <c r="E7926" s="594" t="s">
        <v>1145</v>
      </c>
      <c r="F7926" s="594" t="s">
        <v>1149</v>
      </c>
      <c r="G7926" s="596" t="s">
        <v>1148</v>
      </c>
      <c r="H7926" s="597">
        <v>20550000</v>
      </c>
    </row>
    <row r="7927" spans="1:8">
      <c r="A7927" s="594" t="s">
        <v>132</v>
      </c>
      <c r="B7927" s="594" t="s">
        <v>1312</v>
      </c>
      <c r="C7927" s="594" t="s">
        <v>276</v>
      </c>
      <c r="D7927" s="594" t="s">
        <v>1229</v>
      </c>
      <c r="E7927" s="594" t="s">
        <v>1145</v>
      </c>
      <c r="F7927" s="594" t="s">
        <v>1169</v>
      </c>
      <c r="G7927" s="596" t="s">
        <v>1168</v>
      </c>
      <c r="H7927" s="597">
        <v>33700000</v>
      </c>
    </row>
    <row r="7928" spans="1:8">
      <c r="A7928" s="594" t="s">
        <v>132</v>
      </c>
      <c r="B7928" s="594" t="s">
        <v>1312</v>
      </c>
      <c r="C7928" s="594" t="s">
        <v>276</v>
      </c>
      <c r="D7928" s="594" t="s">
        <v>1229</v>
      </c>
      <c r="E7928" s="594" t="s">
        <v>269</v>
      </c>
      <c r="F7928" s="595" t="s">
        <v>411</v>
      </c>
      <c r="G7928" s="596" t="s">
        <v>2762</v>
      </c>
      <c r="H7928" s="597">
        <v>374827000</v>
      </c>
    </row>
    <row r="7929" spans="1:8">
      <c r="A7929" s="594" t="s">
        <v>132</v>
      </c>
      <c r="B7929" s="594" t="s">
        <v>1312</v>
      </c>
      <c r="C7929" s="594" t="s">
        <v>276</v>
      </c>
      <c r="D7929" s="594" t="s">
        <v>1229</v>
      </c>
      <c r="E7929" s="594" t="s">
        <v>269</v>
      </c>
      <c r="F7929" s="594" t="s">
        <v>271</v>
      </c>
      <c r="G7929" s="596" t="s">
        <v>2763</v>
      </c>
      <c r="H7929" s="597">
        <v>374827000</v>
      </c>
    </row>
    <row r="7930" spans="1:8">
      <c r="A7930" s="594" t="s">
        <v>132</v>
      </c>
      <c r="B7930" s="594" t="s">
        <v>1312</v>
      </c>
      <c r="C7930" s="594" t="s">
        <v>276</v>
      </c>
      <c r="D7930" s="594" t="s">
        <v>1229</v>
      </c>
      <c r="E7930" s="594" t="s">
        <v>260</v>
      </c>
      <c r="F7930" s="595" t="s">
        <v>411</v>
      </c>
      <c r="G7930" s="596" t="s">
        <v>261</v>
      </c>
      <c r="H7930" s="597">
        <v>58084631100</v>
      </c>
    </row>
    <row r="7931" spans="1:8">
      <c r="A7931" s="594" t="s">
        <v>132</v>
      </c>
      <c r="B7931" s="594" t="s">
        <v>1312</v>
      </c>
      <c r="C7931" s="594" t="s">
        <v>276</v>
      </c>
      <c r="D7931" s="594" t="s">
        <v>1229</v>
      </c>
      <c r="E7931" s="594" t="s">
        <v>260</v>
      </c>
      <c r="F7931" s="594" t="s">
        <v>262</v>
      </c>
      <c r="G7931" s="596" t="s">
        <v>2707</v>
      </c>
      <c r="H7931" s="597">
        <v>57984631100</v>
      </c>
    </row>
    <row r="7932" spans="1:8">
      <c r="A7932" s="594" t="s">
        <v>132</v>
      </c>
      <c r="B7932" s="594" t="s">
        <v>1312</v>
      </c>
      <c r="C7932" s="594" t="s">
        <v>276</v>
      </c>
      <c r="D7932" s="594" t="s">
        <v>1229</v>
      </c>
      <c r="E7932" s="594" t="s">
        <v>260</v>
      </c>
      <c r="F7932" s="594" t="s">
        <v>1187</v>
      </c>
      <c r="G7932" s="596" t="s">
        <v>195</v>
      </c>
      <c r="H7932" s="597">
        <v>100000000</v>
      </c>
    </row>
    <row r="7933" spans="1:8">
      <c r="A7933" s="594" t="s">
        <v>132</v>
      </c>
      <c r="B7933" s="594" t="s">
        <v>1312</v>
      </c>
      <c r="C7933" s="594" t="s">
        <v>276</v>
      </c>
      <c r="D7933" s="594" t="s">
        <v>1229</v>
      </c>
      <c r="E7933" s="594" t="s">
        <v>53</v>
      </c>
      <c r="F7933" s="595" t="s">
        <v>411</v>
      </c>
      <c r="G7933" s="596" t="s">
        <v>193</v>
      </c>
      <c r="H7933" s="597">
        <v>6884630647</v>
      </c>
    </row>
    <row r="7934" spans="1:8">
      <c r="A7934" s="594" t="s">
        <v>132</v>
      </c>
      <c r="B7934" s="594" t="s">
        <v>1312</v>
      </c>
      <c r="C7934" s="594" t="s">
        <v>276</v>
      </c>
      <c r="D7934" s="594" t="s">
        <v>1229</v>
      </c>
      <c r="E7934" s="594" t="s">
        <v>53</v>
      </c>
      <c r="F7934" s="594" t="s">
        <v>54</v>
      </c>
      <c r="G7934" s="596" t="s">
        <v>55</v>
      </c>
      <c r="H7934" s="597">
        <v>937133000</v>
      </c>
    </row>
    <row r="7935" spans="1:8">
      <c r="A7935" s="594" t="s">
        <v>132</v>
      </c>
      <c r="B7935" s="594" t="s">
        <v>1312</v>
      </c>
      <c r="C7935" s="594" t="s">
        <v>276</v>
      </c>
      <c r="D7935" s="594" t="s">
        <v>1229</v>
      </c>
      <c r="E7935" s="594" t="s">
        <v>53</v>
      </c>
      <c r="F7935" s="594" t="s">
        <v>56</v>
      </c>
      <c r="G7935" s="596" t="s">
        <v>57</v>
      </c>
      <c r="H7935" s="597">
        <v>4858604900</v>
      </c>
    </row>
    <row r="7936" spans="1:8">
      <c r="A7936" s="594" t="s">
        <v>132</v>
      </c>
      <c r="B7936" s="594" t="s">
        <v>1312</v>
      </c>
      <c r="C7936" s="594" t="s">
        <v>276</v>
      </c>
      <c r="D7936" s="594" t="s">
        <v>1229</v>
      </c>
      <c r="E7936" s="594" t="s">
        <v>53</v>
      </c>
      <c r="F7936" s="594" t="s">
        <v>358</v>
      </c>
      <c r="G7936" s="596" t="s">
        <v>195</v>
      </c>
      <c r="H7936" s="597">
        <v>1088892747</v>
      </c>
    </row>
    <row r="7937" spans="1:8">
      <c r="A7937" s="594" t="s">
        <v>132</v>
      </c>
      <c r="B7937" s="594" t="s">
        <v>1312</v>
      </c>
      <c r="C7937" s="594" t="s">
        <v>276</v>
      </c>
      <c r="D7937" s="594" t="s">
        <v>2767</v>
      </c>
      <c r="E7937" s="595" t="s">
        <v>411</v>
      </c>
      <c r="F7937" s="595" t="s">
        <v>411</v>
      </c>
      <c r="G7937" s="596" t="s">
        <v>2768</v>
      </c>
      <c r="H7937" s="597">
        <v>9569761000</v>
      </c>
    </row>
    <row r="7938" spans="1:8">
      <c r="A7938" s="594" t="s">
        <v>132</v>
      </c>
      <c r="B7938" s="594" t="s">
        <v>1312</v>
      </c>
      <c r="C7938" s="594" t="s">
        <v>276</v>
      </c>
      <c r="D7938" s="594" t="s">
        <v>2767</v>
      </c>
      <c r="E7938" s="594" t="s">
        <v>260</v>
      </c>
      <c r="F7938" s="595" t="s">
        <v>411</v>
      </c>
      <c r="G7938" s="596" t="s">
        <v>261</v>
      </c>
      <c r="H7938" s="597">
        <v>8473010827</v>
      </c>
    </row>
    <row r="7939" spans="1:8">
      <c r="A7939" s="594" t="s">
        <v>132</v>
      </c>
      <c r="B7939" s="594" t="s">
        <v>1312</v>
      </c>
      <c r="C7939" s="594" t="s">
        <v>276</v>
      </c>
      <c r="D7939" s="594" t="s">
        <v>2767</v>
      </c>
      <c r="E7939" s="594" t="s">
        <v>260</v>
      </c>
      <c r="F7939" s="594" t="s">
        <v>262</v>
      </c>
      <c r="G7939" s="596" t="s">
        <v>2707</v>
      </c>
      <c r="H7939" s="597">
        <v>8473010827</v>
      </c>
    </row>
    <row r="7940" spans="1:8">
      <c r="A7940" s="594" t="s">
        <v>132</v>
      </c>
      <c r="B7940" s="594" t="s">
        <v>1312</v>
      </c>
      <c r="C7940" s="594" t="s">
        <v>276</v>
      </c>
      <c r="D7940" s="594" t="s">
        <v>2767</v>
      </c>
      <c r="E7940" s="594" t="s">
        <v>53</v>
      </c>
      <c r="F7940" s="595" t="s">
        <v>411</v>
      </c>
      <c r="G7940" s="596" t="s">
        <v>193</v>
      </c>
      <c r="H7940" s="597">
        <v>1096750173</v>
      </c>
    </row>
    <row r="7941" spans="1:8">
      <c r="A7941" s="594" t="s">
        <v>132</v>
      </c>
      <c r="B7941" s="594" t="s">
        <v>1312</v>
      </c>
      <c r="C7941" s="594" t="s">
        <v>276</v>
      </c>
      <c r="D7941" s="594" t="s">
        <v>2767</v>
      </c>
      <c r="E7941" s="594" t="s">
        <v>53</v>
      </c>
      <c r="F7941" s="594" t="s">
        <v>54</v>
      </c>
      <c r="G7941" s="596" t="s">
        <v>55</v>
      </c>
      <c r="H7941" s="597">
        <v>152000000</v>
      </c>
    </row>
    <row r="7942" spans="1:8">
      <c r="A7942" s="594" t="s">
        <v>132</v>
      </c>
      <c r="B7942" s="594" t="s">
        <v>1312</v>
      </c>
      <c r="C7942" s="594" t="s">
        <v>276</v>
      </c>
      <c r="D7942" s="594" t="s">
        <v>2767</v>
      </c>
      <c r="E7942" s="594" t="s">
        <v>53</v>
      </c>
      <c r="F7942" s="594" t="s">
        <v>56</v>
      </c>
      <c r="G7942" s="596" t="s">
        <v>57</v>
      </c>
      <c r="H7942" s="597">
        <v>918127173</v>
      </c>
    </row>
    <row r="7943" spans="1:8">
      <c r="A7943" s="594" t="s">
        <v>132</v>
      </c>
      <c r="B7943" s="594" t="s">
        <v>1312</v>
      </c>
      <c r="C7943" s="594" t="s">
        <v>276</v>
      </c>
      <c r="D7943" s="594" t="s">
        <v>2767</v>
      </c>
      <c r="E7943" s="594" t="s">
        <v>53</v>
      </c>
      <c r="F7943" s="594" t="s">
        <v>358</v>
      </c>
      <c r="G7943" s="596" t="s">
        <v>195</v>
      </c>
      <c r="H7943" s="597">
        <v>26623000</v>
      </c>
    </row>
    <row r="7944" spans="1:8">
      <c r="A7944" s="594" t="s">
        <v>132</v>
      </c>
      <c r="B7944" s="594" t="s">
        <v>1312</v>
      </c>
      <c r="C7944" s="594" t="s">
        <v>276</v>
      </c>
      <c r="D7944" s="594" t="s">
        <v>2769</v>
      </c>
      <c r="E7944" s="595" t="s">
        <v>411</v>
      </c>
      <c r="F7944" s="595" t="s">
        <v>411</v>
      </c>
      <c r="G7944" s="596" t="s">
        <v>2770</v>
      </c>
      <c r="H7944" s="597">
        <v>218106840632</v>
      </c>
    </row>
    <row r="7945" spans="1:8">
      <c r="A7945" s="594" t="s">
        <v>132</v>
      </c>
      <c r="B7945" s="594" t="s">
        <v>1312</v>
      </c>
      <c r="C7945" s="594" t="s">
        <v>276</v>
      </c>
      <c r="D7945" s="594" t="s">
        <v>2769</v>
      </c>
      <c r="E7945" s="594" t="s">
        <v>1145</v>
      </c>
      <c r="F7945" s="595" t="s">
        <v>411</v>
      </c>
      <c r="G7945" s="596" t="s">
        <v>2761</v>
      </c>
      <c r="H7945" s="597">
        <v>1526444000</v>
      </c>
    </row>
    <row r="7946" spans="1:8">
      <c r="A7946" s="594" t="s">
        <v>132</v>
      </c>
      <c r="B7946" s="594" t="s">
        <v>1312</v>
      </c>
      <c r="C7946" s="594" t="s">
        <v>276</v>
      </c>
      <c r="D7946" s="594" t="s">
        <v>2769</v>
      </c>
      <c r="E7946" s="594" t="s">
        <v>1145</v>
      </c>
      <c r="F7946" s="594" t="s">
        <v>1144</v>
      </c>
      <c r="G7946" s="596" t="s">
        <v>1143</v>
      </c>
      <c r="H7946" s="597">
        <v>1466488000</v>
      </c>
    </row>
    <row r="7947" spans="1:8">
      <c r="A7947" s="594" t="s">
        <v>132</v>
      </c>
      <c r="B7947" s="594" t="s">
        <v>1312</v>
      </c>
      <c r="C7947" s="594" t="s">
        <v>276</v>
      </c>
      <c r="D7947" s="594" t="s">
        <v>2769</v>
      </c>
      <c r="E7947" s="594" t="s">
        <v>1145</v>
      </c>
      <c r="F7947" s="594" t="s">
        <v>1149</v>
      </c>
      <c r="G7947" s="596" t="s">
        <v>1148</v>
      </c>
      <c r="H7947" s="597">
        <v>20147000</v>
      </c>
    </row>
    <row r="7948" spans="1:8">
      <c r="A7948" s="594" t="s">
        <v>132</v>
      </c>
      <c r="B7948" s="594" t="s">
        <v>1312</v>
      </c>
      <c r="C7948" s="594" t="s">
        <v>276</v>
      </c>
      <c r="D7948" s="594" t="s">
        <v>2769</v>
      </c>
      <c r="E7948" s="594" t="s">
        <v>1145</v>
      </c>
      <c r="F7948" s="594" t="s">
        <v>1169</v>
      </c>
      <c r="G7948" s="596" t="s">
        <v>1168</v>
      </c>
      <c r="H7948" s="597">
        <v>39809000</v>
      </c>
    </row>
    <row r="7949" spans="1:8">
      <c r="A7949" s="594" t="s">
        <v>132</v>
      </c>
      <c r="B7949" s="594" t="s">
        <v>1312</v>
      </c>
      <c r="C7949" s="594" t="s">
        <v>276</v>
      </c>
      <c r="D7949" s="594" t="s">
        <v>2769</v>
      </c>
      <c r="E7949" s="594" t="s">
        <v>269</v>
      </c>
      <c r="F7949" s="595" t="s">
        <v>411</v>
      </c>
      <c r="G7949" s="596" t="s">
        <v>2762</v>
      </c>
      <c r="H7949" s="597">
        <v>21646608344</v>
      </c>
    </row>
    <row r="7950" spans="1:8">
      <c r="A7950" s="594" t="s">
        <v>132</v>
      </c>
      <c r="B7950" s="594" t="s">
        <v>1312</v>
      </c>
      <c r="C7950" s="594" t="s">
        <v>276</v>
      </c>
      <c r="D7950" s="594" t="s">
        <v>2769</v>
      </c>
      <c r="E7950" s="594" t="s">
        <v>269</v>
      </c>
      <c r="F7950" s="594" t="s">
        <v>271</v>
      </c>
      <c r="G7950" s="596" t="s">
        <v>2763</v>
      </c>
      <c r="H7950" s="597">
        <v>14875144197</v>
      </c>
    </row>
    <row r="7951" spans="1:8">
      <c r="A7951" s="594" t="s">
        <v>132</v>
      </c>
      <c r="B7951" s="594" t="s">
        <v>1312</v>
      </c>
      <c r="C7951" s="594" t="s">
        <v>276</v>
      </c>
      <c r="D7951" s="594" t="s">
        <v>2769</v>
      </c>
      <c r="E7951" s="594" t="s">
        <v>269</v>
      </c>
      <c r="F7951" s="594" t="s">
        <v>1175</v>
      </c>
      <c r="G7951" s="596" t="s">
        <v>2791</v>
      </c>
      <c r="H7951" s="597">
        <v>6771464147</v>
      </c>
    </row>
    <row r="7952" spans="1:8">
      <c r="A7952" s="594" t="s">
        <v>132</v>
      </c>
      <c r="B7952" s="594" t="s">
        <v>1312</v>
      </c>
      <c r="C7952" s="594" t="s">
        <v>276</v>
      </c>
      <c r="D7952" s="594" t="s">
        <v>2769</v>
      </c>
      <c r="E7952" s="594" t="s">
        <v>260</v>
      </c>
      <c r="F7952" s="595" t="s">
        <v>411</v>
      </c>
      <c r="G7952" s="596" t="s">
        <v>261</v>
      </c>
      <c r="H7952" s="597">
        <v>175662377681</v>
      </c>
    </row>
    <row r="7953" spans="1:8">
      <c r="A7953" s="594" t="s">
        <v>132</v>
      </c>
      <c r="B7953" s="594" t="s">
        <v>1312</v>
      </c>
      <c r="C7953" s="594" t="s">
        <v>276</v>
      </c>
      <c r="D7953" s="594" t="s">
        <v>2769</v>
      </c>
      <c r="E7953" s="594" t="s">
        <v>260</v>
      </c>
      <c r="F7953" s="594" t="s">
        <v>262</v>
      </c>
      <c r="G7953" s="596" t="s">
        <v>2707</v>
      </c>
      <c r="H7953" s="597">
        <v>175596280681</v>
      </c>
    </row>
    <row r="7954" spans="1:8">
      <c r="A7954" s="594" t="s">
        <v>132</v>
      </c>
      <c r="B7954" s="594" t="s">
        <v>1312</v>
      </c>
      <c r="C7954" s="594" t="s">
        <v>276</v>
      </c>
      <c r="D7954" s="594" t="s">
        <v>2769</v>
      </c>
      <c r="E7954" s="594" t="s">
        <v>260</v>
      </c>
      <c r="F7954" s="594" t="s">
        <v>1187</v>
      </c>
      <c r="G7954" s="596" t="s">
        <v>195</v>
      </c>
      <c r="H7954" s="597">
        <v>66097000</v>
      </c>
    </row>
    <row r="7955" spans="1:8">
      <c r="A7955" s="594" t="s">
        <v>132</v>
      </c>
      <c r="B7955" s="594" t="s">
        <v>1312</v>
      </c>
      <c r="C7955" s="594" t="s">
        <v>276</v>
      </c>
      <c r="D7955" s="594" t="s">
        <v>2769</v>
      </c>
      <c r="E7955" s="594" t="s">
        <v>53</v>
      </c>
      <c r="F7955" s="595" t="s">
        <v>411</v>
      </c>
      <c r="G7955" s="596" t="s">
        <v>193</v>
      </c>
      <c r="H7955" s="597">
        <v>19271410607</v>
      </c>
    </row>
    <row r="7956" spans="1:8">
      <c r="A7956" s="594" t="s">
        <v>132</v>
      </c>
      <c r="B7956" s="594" t="s">
        <v>1312</v>
      </c>
      <c r="C7956" s="594" t="s">
        <v>276</v>
      </c>
      <c r="D7956" s="594" t="s">
        <v>2769</v>
      </c>
      <c r="E7956" s="594" t="s">
        <v>53</v>
      </c>
      <c r="F7956" s="594" t="s">
        <v>54</v>
      </c>
      <c r="G7956" s="596" t="s">
        <v>55</v>
      </c>
      <c r="H7956" s="597">
        <v>3203578747</v>
      </c>
    </row>
    <row r="7957" spans="1:8">
      <c r="A7957" s="594" t="s">
        <v>132</v>
      </c>
      <c r="B7957" s="594" t="s">
        <v>1312</v>
      </c>
      <c r="C7957" s="594" t="s">
        <v>276</v>
      </c>
      <c r="D7957" s="594" t="s">
        <v>2769</v>
      </c>
      <c r="E7957" s="594" t="s">
        <v>53</v>
      </c>
      <c r="F7957" s="594" t="s">
        <v>56</v>
      </c>
      <c r="G7957" s="596" t="s">
        <v>57</v>
      </c>
      <c r="H7957" s="597">
        <v>13656748729</v>
      </c>
    </row>
    <row r="7958" spans="1:8">
      <c r="A7958" s="594" t="s">
        <v>132</v>
      </c>
      <c r="B7958" s="594" t="s">
        <v>1312</v>
      </c>
      <c r="C7958" s="594" t="s">
        <v>276</v>
      </c>
      <c r="D7958" s="594" t="s">
        <v>2769</v>
      </c>
      <c r="E7958" s="594" t="s">
        <v>53</v>
      </c>
      <c r="F7958" s="594" t="s">
        <v>358</v>
      </c>
      <c r="G7958" s="596" t="s">
        <v>195</v>
      </c>
      <c r="H7958" s="597">
        <v>2411083131</v>
      </c>
    </row>
    <row r="7959" spans="1:8">
      <c r="A7959" s="594" t="s">
        <v>132</v>
      </c>
      <c r="B7959" s="594" t="s">
        <v>1312</v>
      </c>
      <c r="C7959" s="594" t="s">
        <v>276</v>
      </c>
      <c r="D7959" s="594" t="s">
        <v>278</v>
      </c>
      <c r="E7959" s="595" t="s">
        <v>411</v>
      </c>
      <c r="F7959" s="595" t="s">
        <v>411</v>
      </c>
      <c r="G7959" s="596" t="s">
        <v>2771</v>
      </c>
      <c r="H7959" s="597">
        <v>137773265945</v>
      </c>
    </row>
    <row r="7960" spans="1:8">
      <c r="A7960" s="594" t="s">
        <v>132</v>
      </c>
      <c r="B7960" s="594" t="s">
        <v>1312</v>
      </c>
      <c r="C7960" s="594" t="s">
        <v>276</v>
      </c>
      <c r="D7960" s="594" t="s">
        <v>278</v>
      </c>
      <c r="E7960" s="594" t="s">
        <v>260</v>
      </c>
      <c r="F7960" s="595" t="s">
        <v>411</v>
      </c>
      <c r="G7960" s="596" t="s">
        <v>261</v>
      </c>
      <c r="H7960" s="597">
        <v>130020877016</v>
      </c>
    </row>
    <row r="7961" spans="1:8">
      <c r="A7961" s="594" t="s">
        <v>132</v>
      </c>
      <c r="B7961" s="594" t="s">
        <v>1312</v>
      </c>
      <c r="C7961" s="594" t="s">
        <v>276</v>
      </c>
      <c r="D7961" s="594" t="s">
        <v>278</v>
      </c>
      <c r="E7961" s="594" t="s">
        <v>260</v>
      </c>
      <c r="F7961" s="594" t="s">
        <v>262</v>
      </c>
      <c r="G7961" s="596" t="s">
        <v>2707</v>
      </c>
      <c r="H7961" s="597">
        <v>87020877016</v>
      </c>
    </row>
    <row r="7962" spans="1:8">
      <c r="A7962" s="594" t="s">
        <v>132</v>
      </c>
      <c r="B7962" s="594" t="s">
        <v>1312</v>
      </c>
      <c r="C7962" s="594" t="s">
        <v>276</v>
      </c>
      <c r="D7962" s="594" t="s">
        <v>278</v>
      </c>
      <c r="E7962" s="594" t="s">
        <v>260</v>
      </c>
      <c r="F7962" s="594" t="s">
        <v>1187</v>
      </c>
      <c r="G7962" s="596" t="s">
        <v>195</v>
      </c>
      <c r="H7962" s="597">
        <v>43000000000</v>
      </c>
    </row>
    <row r="7963" spans="1:8">
      <c r="A7963" s="594" t="s">
        <v>132</v>
      </c>
      <c r="B7963" s="594" t="s">
        <v>1312</v>
      </c>
      <c r="C7963" s="594" t="s">
        <v>276</v>
      </c>
      <c r="D7963" s="594" t="s">
        <v>278</v>
      </c>
      <c r="E7963" s="594" t="s">
        <v>49</v>
      </c>
      <c r="F7963" s="595" t="s">
        <v>411</v>
      </c>
      <c r="G7963" s="596" t="s">
        <v>50</v>
      </c>
      <c r="H7963" s="597">
        <v>466153629</v>
      </c>
    </row>
    <row r="7964" spans="1:8">
      <c r="A7964" s="594" t="s">
        <v>132</v>
      </c>
      <c r="B7964" s="594" t="s">
        <v>1312</v>
      </c>
      <c r="C7964" s="594" t="s">
        <v>276</v>
      </c>
      <c r="D7964" s="594" t="s">
        <v>278</v>
      </c>
      <c r="E7964" s="594" t="s">
        <v>49</v>
      </c>
      <c r="F7964" s="594" t="s">
        <v>1305</v>
      </c>
      <c r="G7964" s="596" t="s">
        <v>2853</v>
      </c>
      <c r="H7964" s="597">
        <v>323724000</v>
      </c>
    </row>
    <row r="7965" spans="1:8">
      <c r="A7965" s="594" t="s">
        <v>132</v>
      </c>
      <c r="B7965" s="594" t="s">
        <v>1312</v>
      </c>
      <c r="C7965" s="594" t="s">
        <v>276</v>
      </c>
      <c r="D7965" s="594" t="s">
        <v>278</v>
      </c>
      <c r="E7965" s="594" t="s">
        <v>49</v>
      </c>
      <c r="F7965" s="594" t="s">
        <v>1317</v>
      </c>
      <c r="G7965" s="596" t="s">
        <v>2917</v>
      </c>
      <c r="H7965" s="597">
        <v>142429629</v>
      </c>
    </row>
    <row r="7966" spans="1:8">
      <c r="A7966" s="594" t="s">
        <v>132</v>
      </c>
      <c r="B7966" s="594" t="s">
        <v>1312</v>
      </c>
      <c r="C7966" s="594" t="s">
        <v>276</v>
      </c>
      <c r="D7966" s="594" t="s">
        <v>278</v>
      </c>
      <c r="E7966" s="594" t="s">
        <v>53</v>
      </c>
      <c r="F7966" s="595" t="s">
        <v>411</v>
      </c>
      <c r="G7966" s="596" t="s">
        <v>193</v>
      </c>
      <c r="H7966" s="597">
        <v>7286235300</v>
      </c>
    </row>
    <row r="7967" spans="1:8">
      <c r="A7967" s="594" t="s">
        <v>132</v>
      </c>
      <c r="B7967" s="594" t="s">
        <v>1312</v>
      </c>
      <c r="C7967" s="594" t="s">
        <v>276</v>
      </c>
      <c r="D7967" s="594" t="s">
        <v>278</v>
      </c>
      <c r="E7967" s="594" t="s">
        <v>53</v>
      </c>
      <c r="F7967" s="594" t="s">
        <v>54</v>
      </c>
      <c r="G7967" s="596" t="s">
        <v>55</v>
      </c>
      <c r="H7967" s="597">
        <v>695514000</v>
      </c>
    </row>
    <row r="7968" spans="1:8">
      <c r="A7968" s="594" t="s">
        <v>132</v>
      </c>
      <c r="B7968" s="594" t="s">
        <v>1312</v>
      </c>
      <c r="C7968" s="594" t="s">
        <v>276</v>
      </c>
      <c r="D7968" s="594" t="s">
        <v>278</v>
      </c>
      <c r="E7968" s="594" t="s">
        <v>53</v>
      </c>
      <c r="F7968" s="594" t="s">
        <v>56</v>
      </c>
      <c r="G7968" s="596" t="s">
        <v>57</v>
      </c>
      <c r="H7968" s="597">
        <v>6541332300</v>
      </c>
    </row>
    <row r="7969" spans="1:8">
      <c r="A7969" s="594" t="s">
        <v>132</v>
      </c>
      <c r="B7969" s="594" t="s">
        <v>1312</v>
      </c>
      <c r="C7969" s="594" t="s">
        <v>276</v>
      </c>
      <c r="D7969" s="594" t="s">
        <v>278</v>
      </c>
      <c r="E7969" s="594" t="s">
        <v>53</v>
      </c>
      <c r="F7969" s="594" t="s">
        <v>358</v>
      </c>
      <c r="G7969" s="596" t="s">
        <v>195</v>
      </c>
      <c r="H7969" s="597">
        <v>49389000</v>
      </c>
    </row>
    <row r="7970" spans="1:8">
      <c r="A7970" s="594" t="s">
        <v>132</v>
      </c>
      <c r="B7970" s="594" t="s">
        <v>1312</v>
      </c>
      <c r="C7970" s="594" t="s">
        <v>276</v>
      </c>
      <c r="D7970" s="594" t="s">
        <v>2802</v>
      </c>
      <c r="E7970" s="595" t="s">
        <v>411</v>
      </c>
      <c r="F7970" s="595" t="s">
        <v>411</v>
      </c>
      <c r="G7970" s="596" t="s">
        <v>274</v>
      </c>
      <c r="H7970" s="597">
        <v>70183833270</v>
      </c>
    </row>
    <row r="7971" spans="1:8">
      <c r="A7971" s="594" t="s">
        <v>132</v>
      </c>
      <c r="B7971" s="594" t="s">
        <v>1312</v>
      </c>
      <c r="C7971" s="594" t="s">
        <v>276</v>
      </c>
      <c r="D7971" s="594" t="s">
        <v>2802</v>
      </c>
      <c r="E7971" s="594" t="s">
        <v>269</v>
      </c>
      <c r="F7971" s="595" t="s">
        <v>411</v>
      </c>
      <c r="G7971" s="596" t="s">
        <v>2762</v>
      </c>
      <c r="H7971" s="597">
        <v>681160700</v>
      </c>
    </row>
    <row r="7972" spans="1:8">
      <c r="A7972" s="594" t="s">
        <v>132</v>
      </c>
      <c r="B7972" s="594" t="s">
        <v>1312</v>
      </c>
      <c r="C7972" s="594" t="s">
        <v>276</v>
      </c>
      <c r="D7972" s="594" t="s">
        <v>2802</v>
      </c>
      <c r="E7972" s="594" t="s">
        <v>269</v>
      </c>
      <c r="F7972" s="594" t="s">
        <v>271</v>
      </c>
      <c r="G7972" s="596" t="s">
        <v>2763</v>
      </c>
      <c r="H7972" s="597">
        <v>681160700</v>
      </c>
    </row>
    <row r="7973" spans="1:8">
      <c r="A7973" s="594" t="s">
        <v>132</v>
      </c>
      <c r="B7973" s="594" t="s">
        <v>1312</v>
      </c>
      <c r="C7973" s="594" t="s">
        <v>276</v>
      </c>
      <c r="D7973" s="594" t="s">
        <v>2802</v>
      </c>
      <c r="E7973" s="594" t="s">
        <v>260</v>
      </c>
      <c r="F7973" s="595" t="s">
        <v>411</v>
      </c>
      <c r="G7973" s="596" t="s">
        <v>261</v>
      </c>
      <c r="H7973" s="597">
        <v>65453359629</v>
      </c>
    </row>
    <row r="7974" spans="1:8">
      <c r="A7974" s="594" t="s">
        <v>132</v>
      </c>
      <c r="B7974" s="594" t="s">
        <v>1312</v>
      </c>
      <c r="C7974" s="594" t="s">
        <v>276</v>
      </c>
      <c r="D7974" s="594" t="s">
        <v>2802</v>
      </c>
      <c r="E7974" s="594" t="s">
        <v>260</v>
      </c>
      <c r="F7974" s="594" t="s">
        <v>262</v>
      </c>
      <c r="G7974" s="596" t="s">
        <v>2707</v>
      </c>
      <c r="H7974" s="597">
        <v>65453359629</v>
      </c>
    </row>
    <row r="7975" spans="1:8">
      <c r="A7975" s="594" t="s">
        <v>132</v>
      </c>
      <c r="B7975" s="594" t="s">
        <v>1312</v>
      </c>
      <c r="C7975" s="594" t="s">
        <v>276</v>
      </c>
      <c r="D7975" s="594" t="s">
        <v>2802</v>
      </c>
      <c r="E7975" s="594" t="s">
        <v>53</v>
      </c>
      <c r="F7975" s="595" t="s">
        <v>411</v>
      </c>
      <c r="G7975" s="596" t="s">
        <v>193</v>
      </c>
      <c r="H7975" s="597">
        <v>4049312941</v>
      </c>
    </row>
    <row r="7976" spans="1:8">
      <c r="A7976" s="594" t="s">
        <v>132</v>
      </c>
      <c r="B7976" s="594" t="s">
        <v>1312</v>
      </c>
      <c r="C7976" s="594" t="s">
        <v>276</v>
      </c>
      <c r="D7976" s="594" t="s">
        <v>2802</v>
      </c>
      <c r="E7976" s="594" t="s">
        <v>53</v>
      </c>
      <c r="F7976" s="594" t="s">
        <v>54</v>
      </c>
      <c r="G7976" s="596" t="s">
        <v>55</v>
      </c>
      <c r="H7976" s="597">
        <v>506570539</v>
      </c>
    </row>
    <row r="7977" spans="1:8">
      <c r="A7977" s="594" t="s">
        <v>132</v>
      </c>
      <c r="B7977" s="594" t="s">
        <v>1312</v>
      </c>
      <c r="C7977" s="594" t="s">
        <v>276</v>
      </c>
      <c r="D7977" s="594" t="s">
        <v>2802</v>
      </c>
      <c r="E7977" s="594" t="s">
        <v>53</v>
      </c>
      <c r="F7977" s="594" t="s">
        <v>56</v>
      </c>
      <c r="G7977" s="596" t="s">
        <v>57</v>
      </c>
      <c r="H7977" s="597">
        <v>3476118402</v>
      </c>
    </row>
    <row r="7978" spans="1:8">
      <c r="A7978" s="594" t="s">
        <v>132</v>
      </c>
      <c r="B7978" s="594" t="s">
        <v>1312</v>
      </c>
      <c r="C7978" s="594" t="s">
        <v>276</v>
      </c>
      <c r="D7978" s="594" t="s">
        <v>2802</v>
      </c>
      <c r="E7978" s="594" t="s">
        <v>53</v>
      </c>
      <c r="F7978" s="594" t="s">
        <v>358</v>
      </c>
      <c r="G7978" s="596" t="s">
        <v>195</v>
      </c>
      <c r="H7978" s="597">
        <v>66624000</v>
      </c>
    </row>
    <row r="7979" spans="1:8">
      <c r="A7979" s="594" t="s">
        <v>132</v>
      </c>
      <c r="B7979" s="594" t="s">
        <v>1312</v>
      </c>
      <c r="C7979" s="594" t="s">
        <v>276</v>
      </c>
      <c r="D7979" s="594" t="s">
        <v>2840</v>
      </c>
      <c r="E7979" s="595" t="s">
        <v>411</v>
      </c>
      <c r="F7979" s="595" t="s">
        <v>411</v>
      </c>
      <c r="G7979" s="596" t="s">
        <v>2841</v>
      </c>
      <c r="H7979" s="597">
        <v>575000000</v>
      </c>
    </row>
    <row r="7980" spans="1:8">
      <c r="A7980" s="594" t="s">
        <v>132</v>
      </c>
      <c r="B7980" s="594" t="s">
        <v>1312</v>
      </c>
      <c r="C7980" s="594" t="s">
        <v>276</v>
      </c>
      <c r="D7980" s="594" t="s">
        <v>2840</v>
      </c>
      <c r="E7980" s="594" t="s">
        <v>260</v>
      </c>
      <c r="F7980" s="595" t="s">
        <v>411</v>
      </c>
      <c r="G7980" s="596" t="s">
        <v>261</v>
      </c>
      <c r="H7980" s="597">
        <v>450000000</v>
      </c>
    </row>
    <row r="7981" spans="1:8">
      <c r="A7981" s="594" t="s">
        <v>132</v>
      </c>
      <c r="B7981" s="594" t="s">
        <v>1312</v>
      </c>
      <c r="C7981" s="594" t="s">
        <v>276</v>
      </c>
      <c r="D7981" s="594" t="s">
        <v>2840</v>
      </c>
      <c r="E7981" s="594" t="s">
        <v>260</v>
      </c>
      <c r="F7981" s="594" t="s">
        <v>262</v>
      </c>
      <c r="G7981" s="596" t="s">
        <v>2707</v>
      </c>
      <c r="H7981" s="597">
        <v>450000000</v>
      </c>
    </row>
    <row r="7982" spans="1:8">
      <c r="A7982" s="594" t="s">
        <v>132</v>
      </c>
      <c r="B7982" s="594" t="s">
        <v>1312</v>
      </c>
      <c r="C7982" s="594" t="s">
        <v>276</v>
      </c>
      <c r="D7982" s="594" t="s">
        <v>2840</v>
      </c>
      <c r="E7982" s="594" t="s">
        <v>53</v>
      </c>
      <c r="F7982" s="595" t="s">
        <v>411</v>
      </c>
      <c r="G7982" s="596" t="s">
        <v>193</v>
      </c>
      <c r="H7982" s="597">
        <v>125000000</v>
      </c>
    </row>
    <row r="7983" spans="1:8">
      <c r="A7983" s="594" t="s">
        <v>132</v>
      </c>
      <c r="B7983" s="594" t="s">
        <v>1312</v>
      </c>
      <c r="C7983" s="594" t="s">
        <v>276</v>
      </c>
      <c r="D7983" s="594" t="s">
        <v>2840</v>
      </c>
      <c r="E7983" s="594" t="s">
        <v>53</v>
      </c>
      <c r="F7983" s="594" t="s">
        <v>56</v>
      </c>
      <c r="G7983" s="596" t="s">
        <v>57</v>
      </c>
      <c r="H7983" s="597">
        <v>125000000</v>
      </c>
    </row>
    <row r="7984" spans="1:8">
      <c r="A7984" s="594" t="s">
        <v>132</v>
      </c>
      <c r="B7984" s="594" t="s">
        <v>1312</v>
      </c>
      <c r="C7984" s="594" t="s">
        <v>276</v>
      </c>
      <c r="D7984" s="594" t="s">
        <v>2850</v>
      </c>
      <c r="E7984" s="595" t="s">
        <v>411</v>
      </c>
      <c r="F7984" s="595" t="s">
        <v>411</v>
      </c>
      <c r="G7984" s="596" t="s">
        <v>2851</v>
      </c>
      <c r="H7984" s="597">
        <v>4500000000</v>
      </c>
    </row>
    <row r="7985" spans="1:8">
      <c r="A7985" s="594" t="s">
        <v>132</v>
      </c>
      <c r="B7985" s="594" t="s">
        <v>1312</v>
      </c>
      <c r="C7985" s="594" t="s">
        <v>276</v>
      </c>
      <c r="D7985" s="594" t="s">
        <v>2850</v>
      </c>
      <c r="E7985" s="594" t="s">
        <v>260</v>
      </c>
      <c r="F7985" s="595" t="s">
        <v>411</v>
      </c>
      <c r="G7985" s="596" t="s">
        <v>261</v>
      </c>
      <c r="H7985" s="597">
        <v>4500000000</v>
      </c>
    </row>
    <row r="7986" spans="1:8">
      <c r="A7986" s="594" t="s">
        <v>132</v>
      </c>
      <c r="B7986" s="594" t="s">
        <v>1312</v>
      </c>
      <c r="C7986" s="594" t="s">
        <v>276</v>
      </c>
      <c r="D7986" s="594" t="s">
        <v>2850</v>
      </c>
      <c r="E7986" s="594" t="s">
        <v>260</v>
      </c>
      <c r="F7986" s="594" t="s">
        <v>262</v>
      </c>
      <c r="G7986" s="596" t="s">
        <v>2707</v>
      </c>
      <c r="H7986" s="597">
        <v>4500000000</v>
      </c>
    </row>
    <row r="7987" spans="1:8">
      <c r="A7987" s="594" t="s">
        <v>132</v>
      </c>
      <c r="B7987" s="594" t="s">
        <v>1312</v>
      </c>
      <c r="C7987" s="594" t="s">
        <v>276</v>
      </c>
      <c r="D7987" s="594" t="s">
        <v>2734</v>
      </c>
      <c r="E7987" s="595" t="s">
        <v>411</v>
      </c>
      <c r="F7987" s="595" t="s">
        <v>411</v>
      </c>
      <c r="G7987" s="596" t="s">
        <v>2735</v>
      </c>
      <c r="H7987" s="597">
        <v>153793783564</v>
      </c>
    </row>
    <row r="7988" spans="1:8">
      <c r="A7988" s="594" t="s">
        <v>132</v>
      </c>
      <c r="B7988" s="594" t="s">
        <v>1312</v>
      </c>
      <c r="C7988" s="594" t="s">
        <v>276</v>
      </c>
      <c r="D7988" s="594" t="s">
        <v>2734</v>
      </c>
      <c r="E7988" s="594" t="s">
        <v>142</v>
      </c>
      <c r="F7988" s="595" t="s">
        <v>411</v>
      </c>
      <c r="G7988" s="596" t="s">
        <v>143</v>
      </c>
      <c r="H7988" s="597">
        <v>2239079264</v>
      </c>
    </row>
    <row r="7989" spans="1:8">
      <c r="A7989" s="594" t="s">
        <v>132</v>
      </c>
      <c r="B7989" s="594" t="s">
        <v>1312</v>
      </c>
      <c r="C7989" s="594" t="s">
        <v>276</v>
      </c>
      <c r="D7989" s="594" t="s">
        <v>2734</v>
      </c>
      <c r="E7989" s="594" t="s">
        <v>142</v>
      </c>
      <c r="F7989" s="594" t="s">
        <v>144</v>
      </c>
      <c r="G7989" s="596" t="s">
        <v>2664</v>
      </c>
      <c r="H7989" s="597">
        <v>2239079264</v>
      </c>
    </row>
    <row r="7990" spans="1:8">
      <c r="A7990" s="594" t="s">
        <v>132</v>
      </c>
      <c r="B7990" s="594" t="s">
        <v>1312</v>
      </c>
      <c r="C7990" s="594" t="s">
        <v>276</v>
      </c>
      <c r="D7990" s="594" t="s">
        <v>2734</v>
      </c>
      <c r="E7990" s="594" t="s">
        <v>148</v>
      </c>
      <c r="F7990" s="595" t="s">
        <v>411</v>
      </c>
      <c r="G7990" s="596" t="s">
        <v>149</v>
      </c>
      <c r="H7990" s="597">
        <v>3802947797</v>
      </c>
    </row>
    <row r="7991" spans="1:8">
      <c r="A7991" s="594" t="s">
        <v>132</v>
      </c>
      <c r="B7991" s="594" t="s">
        <v>1312</v>
      </c>
      <c r="C7991" s="594" t="s">
        <v>276</v>
      </c>
      <c r="D7991" s="594" t="s">
        <v>2734</v>
      </c>
      <c r="E7991" s="594" t="s">
        <v>148</v>
      </c>
      <c r="F7991" s="594" t="s">
        <v>223</v>
      </c>
      <c r="G7991" s="596" t="s">
        <v>224</v>
      </c>
      <c r="H7991" s="597">
        <v>105272974</v>
      </c>
    </row>
    <row r="7992" spans="1:8">
      <c r="A7992" s="594" t="s">
        <v>132</v>
      </c>
      <c r="B7992" s="594" t="s">
        <v>1312</v>
      </c>
      <c r="C7992" s="594" t="s">
        <v>276</v>
      </c>
      <c r="D7992" s="594" t="s">
        <v>2734</v>
      </c>
      <c r="E7992" s="594" t="s">
        <v>148</v>
      </c>
      <c r="F7992" s="594" t="s">
        <v>1075</v>
      </c>
      <c r="G7992" s="596" t="s">
        <v>2666</v>
      </c>
      <c r="H7992" s="597">
        <v>216337071</v>
      </c>
    </row>
    <row r="7993" spans="1:8">
      <c r="A7993" s="594" t="s">
        <v>132</v>
      </c>
      <c r="B7993" s="594" t="s">
        <v>1312</v>
      </c>
      <c r="C7993" s="594" t="s">
        <v>276</v>
      </c>
      <c r="D7993" s="594" t="s">
        <v>2734</v>
      </c>
      <c r="E7993" s="594" t="s">
        <v>148</v>
      </c>
      <c r="F7993" s="594" t="s">
        <v>150</v>
      </c>
      <c r="G7993" s="596" t="s">
        <v>151</v>
      </c>
      <c r="H7993" s="597">
        <v>4842000</v>
      </c>
    </row>
    <row r="7994" spans="1:8">
      <c r="A7994" s="594" t="s">
        <v>132</v>
      </c>
      <c r="B7994" s="594" t="s">
        <v>1312</v>
      </c>
      <c r="C7994" s="594" t="s">
        <v>276</v>
      </c>
      <c r="D7994" s="594" t="s">
        <v>2734</v>
      </c>
      <c r="E7994" s="594" t="s">
        <v>148</v>
      </c>
      <c r="F7994" s="594" t="s">
        <v>605</v>
      </c>
      <c r="G7994" s="596" t="s">
        <v>2668</v>
      </c>
      <c r="H7994" s="597">
        <v>19752583</v>
      </c>
    </row>
    <row r="7995" spans="1:8">
      <c r="A7995" s="594" t="s">
        <v>132</v>
      </c>
      <c r="B7995" s="594" t="s">
        <v>1312</v>
      </c>
      <c r="C7995" s="594" t="s">
        <v>276</v>
      </c>
      <c r="D7995" s="594" t="s">
        <v>2734</v>
      </c>
      <c r="E7995" s="594" t="s">
        <v>148</v>
      </c>
      <c r="F7995" s="594" t="s">
        <v>227</v>
      </c>
      <c r="G7995" s="596" t="s">
        <v>2669</v>
      </c>
      <c r="H7995" s="597">
        <v>3456743169</v>
      </c>
    </row>
    <row r="7996" spans="1:8">
      <c r="A7996" s="594" t="s">
        <v>132</v>
      </c>
      <c r="B7996" s="594" t="s">
        <v>1312</v>
      </c>
      <c r="C7996" s="594" t="s">
        <v>276</v>
      </c>
      <c r="D7996" s="594" t="s">
        <v>2734</v>
      </c>
      <c r="E7996" s="594" t="s">
        <v>152</v>
      </c>
      <c r="F7996" s="595" t="s">
        <v>411</v>
      </c>
      <c r="G7996" s="596" t="s">
        <v>153</v>
      </c>
      <c r="H7996" s="597">
        <v>799000</v>
      </c>
    </row>
    <row r="7997" spans="1:8">
      <c r="A7997" s="594" t="s">
        <v>132</v>
      </c>
      <c r="B7997" s="594" t="s">
        <v>1312</v>
      </c>
      <c r="C7997" s="594" t="s">
        <v>276</v>
      </c>
      <c r="D7997" s="594" t="s">
        <v>2734</v>
      </c>
      <c r="E7997" s="594" t="s">
        <v>152</v>
      </c>
      <c r="F7997" s="594" t="s">
        <v>606</v>
      </c>
      <c r="G7997" s="596" t="s">
        <v>195</v>
      </c>
      <c r="H7997" s="597">
        <v>799000</v>
      </c>
    </row>
    <row r="7998" spans="1:8">
      <c r="A7998" s="594" t="s">
        <v>132</v>
      </c>
      <c r="B7998" s="594" t="s">
        <v>1312</v>
      </c>
      <c r="C7998" s="594" t="s">
        <v>276</v>
      </c>
      <c r="D7998" s="594" t="s">
        <v>2734</v>
      </c>
      <c r="E7998" s="594" t="s">
        <v>156</v>
      </c>
      <c r="F7998" s="595" t="s">
        <v>411</v>
      </c>
      <c r="G7998" s="596" t="s">
        <v>514</v>
      </c>
      <c r="H7998" s="597">
        <v>550011078</v>
      </c>
    </row>
    <row r="7999" spans="1:8">
      <c r="A7999" s="594" t="s">
        <v>132</v>
      </c>
      <c r="B7999" s="594" t="s">
        <v>1312</v>
      </c>
      <c r="C7999" s="594" t="s">
        <v>276</v>
      </c>
      <c r="D7999" s="594" t="s">
        <v>2734</v>
      </c>
      <c r="E7999" s="594" t="s">
        <v>156</v>
      </c>
      <c r="F7999" s="594" t="s">
        <v>157</v>
      </c>
      <c r="G7999" s="596" t="s">
        <v>158</v>
      </c>
      <c r="H7999" s="597">
        <v>413071822</v>
      </c>
    </row>
    <row r="8000" spans="1:8">
      <c r="A8000" s="594" t="s">
        <v>132</v>
      </c>
      <c r="B8000" s="594" t="s">
        <v>1312</v>
      </c>
      <c r="C8000" s="594" t="s">
        <v>276</v>
      </c>
      <c r="D8000" s="594" t="s">
        <v>2734</v>
      </c>
      <c r="E8000" s="594" t="s">
        <v>156</v>
      </c>
      <c r="F8000" s="594" t="s">
        <v>159</v>
      </c>
      <c r="G8000" s="596" t="s">
        <v>160</v>
      </c>
      <c r="H8000" s="597">
        <v>70804595</v>
      </c>
    </row>
    <row r="8001" spans="1:8">
      <c r="A8001" s="594" t="s">
        <v>132</v>
      </c>
      <c r="B8001" s="594" t="s">
        <v>1312</v>
      </c>
      <c r="C8001" s="594" t="s">
        <v>276</v>
      </c>
      <c r="D8001" s="594" t="s">
        <v>2734</v>
      </c>
      <c r="E8001" s="594" t="s">
        <v>156</v>
      </c>
      <c r="F8001" s="594" t="s">
        <v>161</v>
      </c>
      <c r="G8001" s="596" t="s">
        <v>162</v>
      </c>
      <c r="H8001" s="597">
        <v>47133643</v>
      </c>
    </row>
    <row r="8002" spans="1:8">
      <c r="A8002" s="594" t="s">
        <v>132</v>
      </c>
      <c r="B8002" s="594" t="s">
        <v>1312</v>
      </c>
      <c r="C8002" s="594" t="s">
        <v>276</v>
      </c>
      <c r="D8002" s="594" t="s">
        <v>2734</v>
      </c>
      <c r="E8002" s="594" t="s">
        <v>156</v>
      </c>
      <c r="F8002" s="594" t="s">
        <v>1</v>
      </c>
      <c r="G8002" s="596" t="s">
        <v>2</v>
      </c>
      <c r="H8002" s="597">
        <v>19001018</v>
      </c>
    </row>
    <row r="8003" spans="1:8">
      <c r="A8003" s="594" t="s">
        <v>132</v>
      </c>
      <c r="B8003" s="594" t="s">
        <v>1312</v>
      </c>
      <c r="C8003" s="594" t="s">
        <v>276</v>
      </c>
      <c r="D8003" s="594" t="s">
        <v>2734</v>
      </c>
      <c r="E8003" s="594" t="s">
        <v>167</v>
      </c>
      <c r="F8003" s="595" t="s">
        <v>411</v>
      </c>
      <c r="G8003" s="596" t="s">
        <v>168</v>
      </c>
      <c r="H8003" s="597">
        <v>99229743</v>
      </c>
    </row>
    <row r="8004" spans="1:8">
      <c r="A8004" s="594" t="s">
        <v>132</v>
      </c>
      <c r="B8004" s="594" t="s">
        <v>1312</v>
      </c>
      <c r="C8004" s="594" t="s">
        <v>276</v>
      </c>
      <c r="D8004" s="594" t="s">
        <v>2734</v>
      </c>
      <c r="E8004" s="594" t="s">
        <v>167</v>
      </c>
      <c r="F8004" s="594" t="s">
        <v>228</v>
      </c>
      <c r="G8004" s="596" t="s">
        <v>2673</v>
      </c>
      <c r="H8004" s="597">
        <v>28739866</v>
      </c>
    </row>
    <row r="8005" spans="1:8">
      <c r="A8005" s="594" t="s">
        <v>132</v>
      </c>
      <c r="B8005" s="594" t="s">
        <v>1312</v>
      </c>
      <c r="C8005" s="594" t="s">
        <v>276</v>
      </c>
      <c r="D8005" s="594" t="s">
        <v>2734</v>
      </c>
      <c r="E8005" s="594" t="s">
        <v>167</v>
      </c>
      <c r="F8005" s="594" t="s">
        <v>169</v>
      </c>
      <c r="G8005" s="596" t="s">
        <v>2674</v>
      </c>
      <c r="H8005" s="597">
        <v>1012385</v>
      </c>
    </row>
    <row r="8006" spans="1:8">
      <c r="A8006" s="594" t="s">
        <v>132</v>
      </c>
      <c r="B8006" s="594" t="s">
        <v>1312</v>
      </c>
      <c r="C8006" s="594" t="s">
        <v>276</v>
      </c>
      <c r="D8006" s="594" t="s">
        <v>2734</v>
      </c>
      <c r="E8006" s="594" t="s">
        <v>167</v>
      </c>
      <c r="F8006" s="594" t="s">
        <v>230</v>
      </c>
      <c r="G8006" s="596" t="s">
        <v>2675</v>
      </c>
      <c r="H8006" s="597">
        <v>59650492</v>
      </c>
    </row>
    <row r="8007" spans="1:8">
      <c r="A8007" s="594" t="s">
        <v>132</v>
      </c>
      <c r="B8007" s="594" t="s">
        <v>1312</v>
      </c>
      <c r="C8007" s="594" t="s">
        <v>276</v>
      </c>
      <c r="D8007" s="594" t="s">
        <v>2734</v>
      </c>
      <c r="E8007" s="594" t="s">
        <v>167</v>
      </c>
      <c r="F8007" s="594" t="s">
        <v>214</v>
      </c>
      <c r="G8007" s="596" t="s">
        <v>2676</v>
      </c>
      <c r="H8007" s="597">
        <v>788000</v>
      </c>
    </row>
    <row r="8008" spans="1:8">
      <c r="A8008" s="594" t="s">
        <v>132</v>
      </c>
      <c r="B8008" s="594" t="s">
        <v>1312</v>
      </c>
      <c r="C8008" s="594" t="s">
        <v>276</v>
      </c>
      <c r="D8008" s="594" t="s">
        <v>2734</v>
      </c>
      <c r="E8008" s="594" t="s">
        <v>167</v>
      </c>
      <c r="F8008" s="594" t="s">
        <v>232</v>
      </c>
      <c r="G8008" s="596" t="s">
        <v>195</v>
      </c>
      <c r="H8008" s="597">
        <v>9039000</v>
      </c>
    </row>
    <row r="8009" spans="1:8">
      <c r="A8009" s="594" t="s">
        <v>132</v>
      </c>
      <c r="B8009" s="594" t="s">
        <v>1312</v>
      </c>
      <c r="C8009" s="594" t="s">
        <v>276</v>
      </c>
      <c r="D8009" s="594" t="s">
        <v>2734</v>
      </c>
      <c r="E8009" s="594" t="s">
        <v>171</v>
      </c>
      <c r="F8009" s="595" t="s">
        <v>411</v>
      </c>
      <c r="G8009" s="596" t="s">
        <v>2677</v>
      </c>
      <c r="H8009" s="597">
        <v>131155000</v>
      </c>
    </row>
    <row r="8010" spans="1:8">
      <c r="A8010" s="594" t="s">
        <v>132</v>
      </c>
      <c r="B8010" s="594" t="s">
        <v>1312</v>
      </c>
      <c r="C8010" s="594" t="s">
        <v>276</v>
      </c>
      <c r="D8010" s="594" t="s">
        <v>2734</v>
      </c>
      <c r="E8010" s="594" t="s">
        <v>171</v>
      </c>
      <c r="F8010" s="594" t="s">
        <v>173</v>
      </c>
      <c r="G8010" s="596" t="s">
        <v>174</v>
      </c>
      <c r="H8010" s="597">
        <v>34903000</v>
      </c>
    </row>
    <row r="8011" spans="1:8">
      <c r="A8011" s="594" t="s">
        <v>132</v>
      </c>
      <c r="B8011" s="594" t="s">
        <v>1312</v>
      </c>
      <c r="C8011" s="594" t="s">
        <v>276</v>
      </c>
      <c r="D8011" s="594" t="s">
        <v>2734</v>
      </c>
      <c r="E8011" s="594" t="s">
        <v>171</v>
      </c>
      <c r="F8011" s="594" t="s">
        <v>216</v>
      </c>
      <c r="G8011" s="596" t="s">
        <v>217</v>
      </c>
      <c r="H8011" s="597">
        <v>80877000</v>
      </c>
    </row>
    <row r="8012" spans="1:8">
      <c r="A8012" s="594" t="s">
        <v>132</v>
      </c>
      <c r="B8012" s="594" t="s">
        <v>1312</v>
      </c>
      <c r="C8012" s="594" t="s">
        <v>276</v>
      </c>
      <c r="D8012" s="594" t="s">
        <v>2734</v>
      </c>
      <c r="E8012" s="594" t="s">
        <v>171</v>
      </c>
      <c r="F8012" s="594" t="s">
        <v>5</v>
      </c>
      <c r="G8012" s="596" t="s">
        <v>2678</v>
      </c>
      <c r="H8012" s="597">
        <v>6300000</v>
      </c>
    </row>
    <row r="8013" spans="1:8">
      <c r="A8013" s="594" t="s">
        <v>132</v>
      </c>
      <c r="B8013" s="594" t="s">
        <v>1312</v>
      </c>
      <c r="C8013" s="594" t="s">
        <v>276</v>
      </c>
      <c r="D8013" s="594" t="s">
        <v>2734</v>
      </c>
      <c r="E8013" s="594" t="s">
        <v>171</v>
      </c>
      <c r="F8013" s="594" t="s">
        <v>175</v>
      </c>
      <c r="G8013" s="596" t="s">
        <v>176</v>
      </c>
      <c r="H8013" s="597">
        <v>9075000</v>
      </c>
    </row>
    <row r="8014" spans="1:8">
      <c r="A8014" s="594" t="s">
        <v>132</v>
      </c>
      <c r="B8014" s="594" t="s">
        <v>1312</v>
      </c>
      <c r="C8014" s="594" t="s">
        <v>276</v>
      </c>
      <c r="D8014" s="594" t="s">
        <v>2734</v>
      </c>
      <c r="E8014" s="594" t="s">
        <v>177</v>
      </c>
      <c r="F8014" s="595" t="s">
        <v>411</v>
      </c>
      <c r="G8014" s="596" t="s">
        <v>178</v>
      </c>
      <c r="H8014" s="597">
        <v>158667910</v>
      </c>
    </row>
    <row r="8015" spans="1:8">
      <c r="A8015" s="594" t="s">
        <v>132</v>
      </c>
      <c r="B8015" s="594" t="s">
        <v>1312</v>
      </c>
      <c r="C8015" s="594" t="s">
        <v>276</v>
      </c>
      <c r="D8015" s="594" t="s">
        <v>2734</v>
      </c>
      <c r="E8015" s="594" t="s">
        <v>177</v>
      </c>
      <c r="F8015" s="594" t="s">
        <v>179</v>
      </c>
      <c r="G8015" s="596" t="s">
        <v>2679</v>
      </c>
      <c r="H8015" s="597">
        <v>4842506</v>
      </c>
    </row>
    <row r="8016" spans="1:8">
      <c r="A8016" s="594" t="s">
        <v>132</v>
      </c>
      <c r="B8016" s="594" t="s">
        <v>1312</v>
      </c>
      <c r="C8016" s="594" t="s">
        <v>276</v>
      </c>
      <c r="D8016" s="594" t="s">
        <v>2734</v>
      </c>
      <c r="E8016" s="594" t="s">
        <v>177</v>
      </c>
      <c r="F8016" s="594" t="s">
        <v>181</v>
      </c>
      <c r="G8016" s="596" t="s">
        <v>182</v>
      </c>
      <c r="H8016" s="597">
        <v>2806819</v>
      </c>
    </row>
    <row r="8017" spans="1:8">
      <c r="A8017" s="594" t="s">
        <v>132</v>
      </c>
      <c r="B8017" s="594" t="s">
        <v>1312</v>
      </c>
      <c r="C8017" s="594" t="s">
        <v>276</v>
      </c>
      <c r="D8017" s="594" t="s">
        <v>2734</v>
      </c>
      <c r="E8017" s="594" t="s">
        <v>177</v>
      </c>
      <c r="F8017" s="594" t="s">
        <v>1290</v>
      </c>
      <c r="G8017" s="596" t="s">
        <v>2721</v>
      </c>
      <c r="H8017" s="597">
        <v>8548500</v>
      </c>
    </row>
    <row r="8018" spans="1:8">
      <c r="A8018" s="594" t="s">
        <v>132</v>
      </c>
      <c r="B8018" s="594" t="s">
        <v>1312</v>
      </c>
      <c r="C8018" s="594" t="s">
        <v>276</v>
      </c>
      <c r="D8018" s="594" t="s">
        <v>2734</v>
      </c>
      <c r="E8018" s="594" t="s">
        <v>177</v>
      </c>
      <c r="F8018" s="594" t="s">
        <v>441</v>
      </c>
      <c r="G8018" s="596" t="s">
        <v>2728</v>
      </c>
      <c r="H8018" s="597">
        <v>121840885</v>
      </c>
    </row>
    <row r="8019" spans="1:8">
      <c r="A8019" s="594" t="s">
        <v>132</v>
      </c>
      <c r="B8019" s="594" t="s">
        <v>1312</v>
      </c>
      <c r="C8019" s="594" t="s">
        <v>276</v>
      </c>
      <c r="D8019" s="594" t="s">
        <v>2734</v>
      </c>
      <c r="E8019" s="594" t="s">
        <v>177</v>
      </c>
      <c r="F8019" s="594" t="s">
        <v>1297</v>
      </c>
      <c r="G8019" s="596" t="s">
        <v>2680</v>
      </c>
      <c r="H8019" s="597">
        <v>4579200</v>
      </c>
    </row>
    <row r="8020" spans="1:8">
      <c r="A8020" s="594" t="s">
        <v>132</v>
      </c>
      <c r="B8020" s="594" t="s">
        <v>1312</v>
      </c>
      <c r="C8020" s="594" t="s">
        <v>276</v>
      </c>
      <c r="D8020" s="594" t="s">
        <v>2734</v>
      </c>
      <c r="E8020" s="594" t="s">
        <v>177</v>
      </c>
      <c r="F8020" s="594" t="s">
        <v>237</v>
      </c>
      <c r="G8020" s="596" t="s">
        <v>2681</v>
      </c>
      <c r="H8020" s="597">
        <v>16050000</v>
      </c>
    </row>
    <row r="8021" spans="1:8">
      <c r="A8021" s="594" t="s">
        <v>132</v>
      </c>
      <c r="B8021" s="594" t="s">
        <v>1312</v>
      </c>
      <c r="C8021" s="594" t="s">
        <v>276</v>
      </c>
      <c r="D8021" s="594" t="s">
        <v>2734</v>
      </c>
      <c r="E8021" s="594" t="s">
        <v>240</v>
      </c>
      <c r="F8021" s="595" t="s">
        <v>411</v>
      </c>
      <c r="G8021" s="596" t="s">
        <v>241</v>
      </c>
      <c r="H8021" s="597">
        <v>37231819</v>
      </c>
    </row>
    <row r="8022" spans="1:8">
      <c r="A8022" s="594" t="s">
        <v>132</v>
      </c>
      <c r="B8022" s="594" t="s">
        <v>1312</v>
      </c>
      <c r="C8022" s="594" t="s">
        <v>276</v>
      </c>
      <c r="D8022" s="594" t="s">
        <v>2734</v>
      </c>
      <c r="E8022" s="594" t="s">
        <v>240</v>
      </c>
      <c r="F8022" s="594" t="s">
        <v>242</v>
      </c>
      <c r="G8022" s="596" t="s">
        <v>243</v>
      </c>
      <c r="H8022" s="597">
        <v>437000</v>
      </c>
    </row>
    <row r="8023" spans="1:8">
      <c r="A8023" s="594" t="s">
        <v>132</v>
      </c>
      <c r="B8023" s="594" t="s">
        <v>1312</v>
      </c>
      <c r="C8023" s="594" t="s">
        <v>276</v>
      </c>
      <c r="D8023" s="594" t="s">
        <v>2734</v>
      </c>
      <c r="E8023" s="594" t="s">
        <v>240</v>
      </c>
      <c r="F8023" s="594" t="s">
        <v>731</v>
      </c>
      <c r="G8023" s="596" t="s">
        <v>732</v>
      </c>
      <c r="H8023" s="597">
        <v>8127909</v>
      </c>
    </row>
    <row r="8024" spans="1:8">
      <c r="A8024" s="594" t="s">
        <v>132</v>
      </c>
      <c r="B8024" s="594" t="s">
        <v>1312</v>
      </c>
      <c r="C8024" s="594" t="s">
        <v>276</v>
      </c>
      <c r="D8024" s="594" t="s">
        <v>2734</v>
      </c>
      <c r="E8024" s="594" t="s">
        <v>240</v>
      </c>
      <c r="F8024" s="594" t="s">
        <v>733</v>
      </c>
      <c r="G8024" s="596" t="s">
        <v>734</v>
      </c>
      <c r="H8024" s="597">
        <v>7845364</v>
      </c>
    </row>
    <row r="8025" spans="1:8">
      <c r="A8025" s="594" t="s">
        <v>132</v>
      </c>
      <c r="B8025" s="594" t="s">
        <v>1312</v>
      </c>
      <c r="C8025" s="594" t="s">
        <v>276</v>
      </c>
      <c r="D8025" s="594" t="s">
        <v>2734</v>
      </c>
      <c r="E8025" s="594" t="s">
        <v>240</v>
      </c>
      <c r="F8025" s="594" t="s">
        <v>735</v>
      </c>
      <c r="G8025" s="596" t="s">
        <v>193</v>
      </c>
      <c r="H8025" s="597">
        <v>20821546</v>
      </c>
    </row>
    <row r="8026" spans="1:8">
      <c r="A8026" s="594" t="s">
        <v>132</v>
      </c>
      <c r="B8026" s="594" t="s">
        <v>1312</v>
      </c>
      <c r="C8026" s="594" t="s">
        <v>276</v>
      </c>
      <c r="D8026" s="594" t="s">
        <v>2734</v>
      </c>
      <c r="E8026" s="594" t="s">
        <v>183</v>
      </c>
      <c r="F8026" s="595" t="s">
        <v>411</v>
      </c>
      <c r="G8026" s="596" t="s">
        <v>184</v>
      </c>
      <c r="H8026" s="597">
        <v>252346359</v>
      </c>
    </row>
    <row r="8027" spans="1:8">
      <c r="A8027" s="594" t="s">
        <v>132</v>
      </c>
      <c r="B8027" s="594" t="s">
        <v>1312</v>
      </c>
      <c r="C8027" s="594" t="s">
        <v>276</v>
      </c>
      <c r="D8027" s="594" t="s">
        <v>2734</v>
      </c>
      <c r="E8027" s="594" t="s">
        <v>183</v>
      </c>
      <c r="F8027" s="594" t="s">
        <v>587</v>
      </c>
      <c r="G8027" s="596" t="s">
        <v>588</v>
      </c>
      <c r="H8027" s="597">
        <v>85578359</v>
      </c>
    </row>
    <row r="8028" spans="1:8">
      <c r="A8028" s="594" t="s">
        <v>132</v>
      </c>
      <c r="B8028" s="594" t="s">
        <v>1312</v>
      </c>
      <c r="C8028" s="594" t="s">
        <v>276</v>
      </c>
      <c r="D8028" s="594" t="s">
        <v>2734</v>
      </c>
      <c r="E8028" s="594" t="s">
        <v>183</v>
      </c>
      <c r="F8028" s="594" t="s">
        <v>736</v>
      </c>
      <c r="G8028" s="596" t="s">
        <v>737</v>
      </c>
      <c r="H8028" s="597">
        <v>44450000</v>
      </c>
    </row>
    <row r="8029" spans="1:8">
      <c r="A8029" s="594" t="s">
        <v>132</v>
      </c>
      <c r="B8029" s="594" t="s">
        <v>1312</v>
      </c>
      <c r="C8029" s="594" t="s">
        <v>276</v>
      </c>
      <c r="D8029" s="594" t="s">
        <v>2734</v>
      </c>
      <c r="E8029" s="594" t="s">
        <v>183</v>
      </c>
      <c r="F8029" s="594" t="s">
        <v>185</v>
      </c>
      <c r="G8029" s="596" t="s">
        <v>186</v>
      </c>
      <c r="H8029" s="597">
        <v>64225000</v>
      </c>
    </row>
    <row r="8030" spans="1:8">
      <c r="A8030" s="594" t="s">
        <v>132</v>
      </c>
      <c r="B8030" s="594" t="s">
        <v>1312</v>
      </c>
      <c r="C8030" s="594" t="s">
        <v>276</v>
      </c>
      <c r="D8030" s="594" t="s">
        <v>2734</v>
      </c>
      <c r="E8030" s="594" t="s">
        <v>183</v>
      </c>
      <c r="F8030" s="594" t="s">
        <v>187</v>
      </c>
      <c r="G8030" s="596" t="s">
        <v>2683</v>
      </c>
      <c r="H8030" s="597">
        <v>57550000</v>
      </c>
    </row>
    <row r="8031" spans="1:8">
      <c r="A8031" s="594" t="s">
        <v>132</v>
      </c>
      <c r="B8031" s="594" t="s">
        <v>1312</v>
      </c>
      <c r="C8031" s="594" t="s">
        <v>276</v>
      </c>
      <c r="D8031" s="594" t="s">
        <v>2734</v>
      </c>
      <c r="E8031" s="594" t="s">
        <v>183</v>
      </c>
      <c r="F8031" s="594" t="s">
        <v>772</v>
      </c>
      <c r="G8031" s="596" t="s">
        <v>195</v>
      </c>
      <c r="H8031" s="597">
        <v>543000</v>
      </c>
    </row>
    <row r="8032" spans="1:8">
      <c r="A8032" s="594" t="s">
        <v>132</v>
      </c>
      <c r="B8032" s="594" t="s">
        <v>1312</v>
      </c>
      <c r="C8032" s="594" t="s">
        <v>276</v>
      </c>
      <c r="D8032" s="594" t="s">
        <v>2734</v>
      </c>
      <c r="E8032" s="594" t="s">
        <v>738</v>
      </c>
      <c r="F8032" s="595" t="s">
        <v>411</v>
      </c>
      <c r="G8032" s="596" t="s">
        <v>739</v>
      </c>
      <c r="H8032" s="597">
        <v>117991183</v>
      </c>
    </row>
    <row r="8033" spans="1:8">
      <c r="A8033" s="594" t="s">
        <v>132</v>
      </c>
      <c r="B8033" s="594" t="s">
        <v>1312</v>
      </c>
      <c r="C8033" s="594" t="s">
        <v>276</v>
      </c>
      <c r="D8033" s="594" t="s">
        <v>2734</v>
      </c>
      <c r="E8033" s="594" t="s">
        <v>738</v>
      </c>
      <c r="F8033" s="594" t="s">
        <v>740</v>
      </c>
      <c r="G8033" s="596" t="s">
        <v>741</v>
      </c>
      <c r="H8033" s="597">
        <v>14091183</v>
      </c>
    </row>
    <row r="8034" spans="1:8">
      <c r="A8034" s="594" t="s">
        <v>132</v>
      </c>
      <c r="B8034" s="594" t="s">
        <v>1312</v>
      </c>
      <c r="C8034" s="594" t="s">
        <v>276</v>
      </c>
      <c r="D8034" s="594" t="s">
        <v>2734</v>
      </c>
      <c r="E8034" s="594" t="s">
        <v>738</v>
      </c>
      <c r="F8034" s="594" t="s">
        <v>356</v>
      </c>
      <c r="G8034" s="596" t="s">
        <v>357</v>
      </c>
      <c r="H8034" s="597">
        <v>1800000</v>
      </c>
    </row>
    <row r="8035" spans="1:8">
      <c r="A8035" s="594" t="s">
        <v>132</v>
      </c>
      <c r="B8035" s="594" t="s">
        <v>1312</v>
      </c>
      <c r="C8035" s="594" t="s">
        <v>276</v>
      </c>
      <c r="D8035" s="594" t="s">
        <v>2734</v>
      </c>
      <c r="E8035" s="594" t="s">
        <v>738</v>
      </c>
      <c r="F8035" s="594" t="s">
        <v>296</v>
      </c>
      <c r="G8035" s="596" t="s">
        <v>297</v>
      </c>
      <c r="H8035" s="597">
        <v>41040000</v>
      </c>
    </row>
    <row r="8036" spans="1:8">
      <c r="A8036" s="594" t="s">
        <v>132</v>
      </c>
      <c r="B8036" s="594" t="s">
        <v>1312</v>
      </c>
      <c r="C8036" s="594" t="s">
        <v>276</v>
      </c>
      <c r="D8036" s="594" t="s">
        <v>2734</v>
      </c>
      <c r="E8036" s="594" t="s">
        <v>738</v>
      </c>
      <c r="F8036" s="594" t="s">
        <v>1314</v>
      </c>
      <c r="G8036" s="596" t="s">
        <v>1313</v>
      </c>
      <c r="H8036" s="597">
        <v>27820000</v>
      </c>
    </row>
    <row r="8037" spans="1:8">
      <c r="A8037" s="594" t="s">
        <v>132</v>
      </c>
      <c r="B8037" s="594" t="s">
        <v>1312</v>
      </c>
      <c r="C8037" s="594" t="s">
        <v>276</v>
      </c>
      <c r="D8037" s="594" t="s">
        <v>2734</v>
      </c>
      <c r="E8037" s="594" t="s">
        <v>738</v>
      </c>
      <c r="F8037" s="594" t="s">
        <v>742</v>
      </c>
      <c r="G8037" s="596" t="s">
        <v>743</v>
      </c>
      <c r="H8037" s="597">
        <v>33240000</v>
      </c>
    </row>
    <row r="8038" spans="1:8">
      <c r="A8038" s="594" t="s">
        <v>132</v>
      </c>
      <c r="B8038" s="594" t="s">
        <v>1312</v>
      </c>
      <c r="C8038" s="594" t="s">
        <v>276</v>
      </c>
      <c r="D8038" s="594" t="s">
        <v>2734</v>
      </c>
      <c r="E8038" s="594" t="s">
        <v>1307</v>
      </c>
      <c r="F8038" s="595" t="s">
        <v>411</v>
      </c>
      <c r="G8038" s="596" t="s">
        <v>1310</v>
      </c>
      <c r="H8038" s="597">
        <v>18300000</v>
      </c>
    </row>
    <row r="8039" spans="1:8">
      <c r="A8039" s="594" t="s">
        <v>132</v>
      </c>
      <c r="B8039" s="594" t="s">
        <v>1312</v>
      </c>
      <c r="C8039" s="594" t="s">
        <v>276</v>
      </c>
      <c r="D8039" s="594" t="s">
        <v>2734</v>
      </c>
      <c r="E8039" s="594" t="s">
        <v>1307</v>
      </c>
      <c r="F8039" s="594" t="s">
        <v>1306</v>
      </c>
      <c r="G8039" s="596" t="s">
        <v>195</v>
      </c>
      <c r="H8039" s="597">
        <v>18300000</v>
      </c>
    </row>
    <row r="8040" spans="1:8">
      <c r="A8040" s="594" t="s">
        <v>132</v>
      </c>
      <c r="B8040" s="594" t="s">
        <v>1312</v>
      </c>
      <c r="C8040" s="594" t="s">
        <v>276</v>
      </c>
      <c r="D8040" s="594" t="s">
        <v>2734</v>
      </c>
      <c r="E8040" s="594" t="s">
        <v>744</v>
      </c>
      <c r="F8040" s="595" t="s">
        <v>411</v>
      </c>
      <c r="G8040" s="596" t="s">
        <v>2686</v>
      </c>
      <c r="H8040" s="597">
        <v>425009637</v>
      </c>
    </row>
    <row r="8041" spans="1:8">
      <c r="A8041" s="594" t="s">
        <v>132</v>
      </c>
      <c r="B8041" s="594" t="s">
        <v>1312</v>
      </c>
      <c r="C8041" s="594" t="s">
        <v>276</v>
      </c>
      <c r="D8041" s="594" t="s">
        <v>2734</v>
      </c>
      <c r="E8041" s="594" t="s">
        <v>744</v>
      </c>
      <c r="F8041" s="594" t="s">
        <v>1061</v>
      </c>
      <c r="G8041" s="596" t="s">
        <v>2729</v>
      </c>
      <c r="H8041" s="597">
        <v>99575000</v>
      </c>
    </row>
    <row r="8042" spans="1:8">
      <c r="A8042" s="594" t="s">
        <v>132</v>
      </c>
      <c r="B8042" s="594" t="s">
        <v>1312</v>
      </c>
      <c r="C8042" s="594" t="s">
        <v>276</v>
      </c>
      <c r="D8042" s="594" t="s">
        <v>2734</v>
      </c>
      <c r="E8042" s="594" t="s">
        <v>744</v>
      </c>
      <c r="F8042" s="594" t="s">
        <v>745</v>
      </c>
      <c r="G8042" s="596" t="s">
        <v>2687</v>
      </c>
      <c r="H8042" s="597">
        <v>9899637</v>
      </c>
    </row>
    <row r="8043" spans="1:8">
      <c r="A8043" s="594" t="s">
        <v>132</v>
      </c>
      <c r="B8043" s="594" t="s">
        <v>1312</v>
      </c>
      <c r="C8043" s="594" t="s">
        <v>276</v>
      </c>
      <c r="D8043" s="594" t="s">
        <v>2734</v>
      </c>
      <c r="E8043" s="594" t="s">
        <v>744</v>
      </c>
      <c r="F8043" s="594" t="s">
        <v>572</v>
      </c>
      <c r="G8043" s="596" t="s">
        <v>2689</v>
      </c>
      <c r="H8043" s="597">
        <v>14685000</v>
      </c>
    </row>
    <row r="8044" spans="1:8">
      <c r="A8044" s="594" t="s">
        <v>132</v>
      </c>
      <c r="B8044" s="594" t="s">
        <v>1312</v>
      </c>
      <c r="C8044" s="594" t="s">
        <v>276</v>
      </c>
      <c r="D8044" s="594" t="s">
        <v>2734</v>
      </c>
      <c r="E8044" s="594" t="s">
        <v>744</v>
      </c>
      <c r="F8044" s="594" t="s">
        <v>746</v>
      </c>
      <c r="G8044" s="596" t="s">
        <v>2690</v>
      </c>
      <c r="H8044" s="597">
        <v>12850000</v>
      </c>
    </row>
    <row r="8045" spans="1:8">
      <c r="A8045" s="594" t="s">
        <v>132</v>
      </c>
      <c r="B8045" s="594" t="s">
        <v>1312</v>
      </c>
      <c r="C8045" s="594" t="s">
        <v>276</v>
      </c>
      <c r="D8045" s="594" t="s">
        <v>2734</v>
      </c>
      <c r="E8045" s="594" t="s">
        <v>744</v>
      </c>
      <c r="F8045" s="594" t="s">
        <v>748</v>
      </c>
      <c r="G8045" s="596" t="s">
        <v>35</v>
      </c>
      <c r="H8045" s="597">
        <v>288000000</v>
      </c>
    </row>
    <row r="8046" spans="1:8">
      <c r="A8046" s="594" t="s">
        <v>132</v>
      </c>
      <c r="B8046" s="594" t="s">
        <v>1312</v>
      </c>
      <c r="C8046" s="594" t="s">
        <v>276</v>
      </c>
      <c r="D8046" s="594" t="s">
        <v>2734</v>
      </c>
      <c r="E8046" s="594" t="s">
        <v>2692</v>
      </c>
      <c r="F8046" s="595" t="s">
        <v>411</v>
      </c>
      <c r="G8046" s="596" t="s">
        <v>2693</v>
      </c>
      <c r="H8046" s="597">
        <v>109300000</v>
      </c>
    </row>
    <row r="8047" spans="1:8">
      <c r="A8047" s="594" t="s">
        <v>132</v>
      </c>
      <c r="B8047" s="594" t="s">
        <v>1312</v>
      </c>
      <c r="C8047" s="594" t="s">
        <v>276</v>
      </c>
      <c r="D8047" s="594" t="s">
        <v>2734</v>
      </c>
      <c r="E8047" s="594" t="s">
        <v>2692</v>
      </c>
      <c r="F8047" s="594" t="s">
        <v>2722</v>
      </c>
      <c r="G8047" s="596" t="s">
        <v>2690</v>
      </c>
      <c r="H8047" s="597">
        <v>17700000</v>
      </c>
    </row>
    <row r="8048" spans="1:8">
      <c r="A8048" s="594" t="s">
        <v>132</v>
      </c>
      <c r="B8048" s="594" t="s">
        <v>1312</v>
      </c>
      <c r="C8048" s="594" t="s">
        <v>276</v>
      </c>
      <c r="D8048" s="594" t="s">
        <v>2734</v>
      </c>
      <c r="E8048" s="594" t="s">
        <v>2692</v>
      </c>
      <c r="F8048" s="594" t="s">
        <v>2694</v>
      </c>
      <c r="G8048" s="596" t="s">
        <v>2689</v>
      </c>
      <c r="H8048" s="597">
        <v>91600000</v>
      </c>
    </row>
    <row r="8049" spans="1:8">
      <c r="A8049" s="594" t="s">
        <v>132</v>
      </c>
      <c r="B8049" s="594" t="s">
        <v>1312</v>
      </c>
      <c r="C8049" s="594" t="s">
        <v>276</v>
      </c>
      <c r="D8049" s="594" t="s">
        <v>2734</v>
      </c>
      <c r="E8049" s="594" t="s">
        <v>189</v>
      </c>
      <c r="F8049" s="595" t="s">
        <v>411</v>
      </c>
      <c r="G8049" s="596" t="s">
        <v>190</v>
      </c>
      <c r="H8049" s="597">
        <v>41943140617</v>
      </c>
    </row>
    <row r="8050" spans="1:8">
      <c r="A8050" s="594" t="s">
        <v>132</v>
      </c>
      <c r="B8050" s="594" t="s">
        <v>1312</v>
      </c>
      <c r="C8050" s="594" t="s">
        <v>276</v>
      </c>
      <c r="D8050" s="594" t="s">
        <v>2734</v>
      </c>
      <c r="E8050" s="594" t="s">
        <v>189</v>
      </c>
      <c r="F8050" s="594" t="s">
        <v>773</v>
      </c>
      <c r="G8050" s="596" t="s">
        <v>2695</v>
      </c>
      <c r="H8050" s="597">
        <v>3898000</v>
      </c>
    </row>
    <row r="8051" spans="1:8">
      <c r="A8051" s="594" t="s">
        <v>132</v>
      </c>
      <c r="B8051" s="594" t="s">
        <v>1312</v>
      </c>
      <c r="C8051" s="594" t="s">
        <v>276</v>
      </c>
      <c r="D8051" s="594" t="s">
        <v>2734</v>
      </c>
      <c r="E8051" s="594" t="s">
        <v>189</v>
      </c>
      <c r="F8051" s="594" t="s">
        <v>37</v>
      </c>
      <c r="G8051" s="596" t="s">
        <v>2696</v>
      </c>
      <c r="H8051" s="597">
        <v>28521000</v>
      </c>
    </row>
    <row r="8052" spans="1:8">
      <c r="A8052" s="594" t="s">
        <v>132</v>
      </c>
      <c r="B8052" s="594" t="s">
        <v>1312</v>
      </c>
      <c r="C8052" s="594" t="s">
        <v>276</v>
      </c>
      <c r="D8052" s="594" t="s">
        <v>2734</v>
      </c>
      <c r="E8052" s="594" t="s">
        <v>189</v>
      </c>
      <c r="F8052" s="594" t="s">
        <v>192</v>
      </c>
      <c r="G8052" s="596" t="s">
        <v>195</v>
      </c>
      <c r="H8052" s="597">
        <v>41910721617</v>
      </c>
    </row>
    <row r="8053" spans="1:8">
      <c r="A8053" s="594" t="s">
        <v>132</v>
      </c>
      <c r="B8053" s="594" t="s">
        <v>1312</v>
      </c>
      <c r="C8053" s="594" t="s">
        <v>276</v>
      </c>
      <c r="D8053" s="594" t="s">
        <v>2734</v>
      </c>
      <c r="E8053" s="594" t="s">
        <v>2697</v>
      </c>
      <c r="F8053" s="595" t="s">
        <v>411</v>
      </c>
      <c r="G8053" s="596" t="s">
        <v>2698</v>
      </c>
      <c r="H8053" s="597">
        <v>6823000</v>
      </c>
    </row>
    <row r="8054" spans="1:8">
      <c r="A8054" s="594" t="s">
        <v>132</v>
      </c>
      <c r="B8054" s="594" t="s">
        <v>1312</v>
      </c>
      <c r="C8054" s="594" t="s">
        <v>276</v>
      </c>
      <c r="D8054" s="594" t="s">
        <v>2734</v>
      </c>
      <c r="E8054" s="594" t="s">
        <v>2697</v>
      </c>
      <c r="F8054" s="594" t="s">
        <v>2699</v>
      </c>
      <c r="G8054" s="596" t="s">
        <v>2700</v>
      </c>
      <c r="H8054" s="597">
        <v>6823000</v>
      </c>
    </row>
    <row r="8055" spans="1:8">
      <c r="A8055" s="594" t="s">
        <v>132</v>
      </c>
      <c r="B8055" s="594" t="s">
        <v>1312</v>
      </c>
      <c r="C8055" s="594" t="s">
        <v>276</v>
      </c>
      <c r="D8055" s="594" t="s">
        <v>2734</v>
      </c>
      <c r="E8055" s="594" t="s">
        <v>194</v>
      </c>
      <c r="F8055" s="595" t="s">
        <v>411</v>
      </c>
      <c r="G8055" s="596" t="s">
        <v>195</v>
      </c>
      <c r="H8055" s="597">
        <v>515382564</v>
      </c>
    </row>
    <row r="8056" spans="1:8">
      <c r="A8056" s="594" t="s">
        <v>132</v>
      </c>
      <c r="B8056" s="594" t="s">
        <v>1312</v>
      </c>
      <c r="C8056" s="594" t="s">
        <v>276</v>
      </c>
      <c r="D8056" s="594" t="s">
        <v>2734</v>
      </c>
      <c r="E8056" s="594" t="s">
        <v>194</v>
      </c>
      <c r="F8056" s="594" t="s">
        <v>15</v>
      </c>
      <c r="G8056" s="596" t="s">
        <v>2701</v>
      </c>
      <c r="H8056" s="597">
        <v>22273000</v>
      </c>
    </row>
    <row r="8057" spans="1:8">
      <c r="A8057" s="594" t="s">
        <v>132</v>
      </c>
      <c r="B8057" s="594" t="s">
        <v>1312</v>
      </c>
      <c r="C8057" s="594" t="s">
        <v>276</v>
      </c>
      <c r="D8057" s="594" t="s">
        <v>2734</v>
      </c>
      <c r="E8057" s="594" t="s">
        <v>194</v>
      </c>
      <c r="F8057" s="594" t="s">
        <v>39</v>
      </c>
      <c r="G8057" s="596" t="s">
        <v>2702</v>
      </c>
      <c r="H8057" s="597">
        <v>27568673</v>
      </c>
    </row>
    <row r="8058" spans="1:8">
      <c r="A8058" s="594" t="s">
        <v>132</v>
      </c>
      <c r="B8058" s="594" t="s">
        <v>1312</v>
      </c>
      <c r="C8058" s="594" t="s">
        <v>276</v>
      </c>
      <c r="D8058" s="594" t="s">
        <v>2734</v>
      </c>
      <c r="E8058" s="594" t="s">
        <v>194</v>
      </c>
      <c r="F8058" s="594" t="s">
        <v>198</v>
      </c>
      <c r="G8058" s="596" t="s">
        <v>199</v>
      </c>
      <c r="H8058" s="597">
        <v>294263891</v>
      </c>
    </row>
    <row r="8059" spans="1:8">
      <c r="A8059" s="594" t="s">
        <v>132</v>
      </c>
      <c r="B8059" s="594" t="s">
        <v>1312</v>
      </c>
      <c r="C8059" s="594" t="s">
        <v>276</v>
      </c>
      <c r="D8059" s="594" t="s">
        <v>2734</v>
      </c>
      <c r="E8059" s="594" t="s">
        <v>194</v>
      </c>
      <c r="F8059" s="594" t="s">
        <v>200</v>
      </c>
      <c r="G8059" s="596" t="s">
        <v>201</v>
      </c>
      <c r="H8059" s="597">
        <v>171277000</v>
      </c>
    </row>
    <row r="8060" spans="1:8">
      <c r="A8060" s="594" t="s">
        <v>132</v>
      </c>
      <c r="B8060" s="594" t="s">
        <v>1312</v>
      </c>
      <c r="C8060" s="594" t="s">
        <v>276</v>
      </c>
      <c r="D8060" s="594" t="s">
        <v>2734</v>
      </c>
      <c r="E8060" s="594" t="s">
        <v>550</v>
      </c>
      <c r="F8060" s="595" t="s">
        <v>411</v>
      </c>
      <c r="G8060" s="596" t="s">
        <v>2705</v>
      </c>
      <c r="H8060" s="597">
        <v>61426000</v>
      </c>
    </row>
    <row r="8061" spans="1:8">
      <c r="A8061" s="594" t="s">
        <v>132</v>
      </c>
      <c r="B8061" s="594" t="s">
        <v>1312</v>
      </c>
      <c r="C8061" s="594" t="s">
        <v>276</v>
      </c>
      <c r="D8061" s="594" t="s">
        <v>2734</v>
      </c>
      <c r="E8061" s="594" t="s">
        <v>550</v>
      </c>
      <c r="F8061" s="594" t="s">
        <v>2706</v>
      </c>
      <c r="G8061" s="596" t="s">
        <v>72</v>
      </c>
      <c r="H8061" s="597">
        <v>61426000</v>
      </c>
    </row>
    <row r="8062" spans="1:8">
      <c r="A8062" s="594" t="s">
        <v>132</v>
      </c>
      <c r="B8062" s="594" t="s">
        <v>1312</v>
      </c>
      <c r="C8062" s="594" t="s">
        <v>276</v>
      </c>
      <c r="D8062" s="594" t="s">
        <v>2734</v>
      </c>
      <c r="E8062" s="594" t="s">
        <v>269</v>
      </c>
      <c r="F8062" s="595" t="s">
        <v>411</v>
      </c>
      <c r="G8062" s="596" t="s">
        <v>2762</v>
      </c>
      <c r="H8062" s="597">
        <v>15000000</v>
      </c>
    </row>
    <row r="8063" spans="1:8">
      <c r="A8063" s="594" t="s">
        <v>132</v>
      </c>
      <c r="B8063" s="594" t="s">
        <v>1312</v>
      </c>
      <c r="C8063" s="594" t="s">
        <v>276</v>
      </c>
      <c r="D8063" s="594" t="s">
        <v>2734</v>
      </c>
      <c r="E8063" s="594" t="s">
        <v>269</v>
      </c>
      <c r="F8063" s="594" t="s">
        <v>1175</v>
      </c>
      <c r="G8063" s="596" t="s">
        <v>2791</v>
      </c>
      <c r="H8063" s="597">
        <v>15000000</v>
      </c>
    </row>
    <row r="8064" spans="1:8">
      <c r="A8064" s="594" t="s">
        <v>132</v>
      </c>
      <c r="B8064" s="594" t="s">
        <v>1312</v>
      </c>
      <c r="C8064" s="594" t="s">
        <v>276</v>
      </c>
      <c r="D8064" s="594" t="s">
        <v>2734</v>
      </c>
      <c r="E8064" s="594" t="s">
        <v>260</v>
      </c>
      <c r="F8064" s="595" t="s">
        <v>411</v>
      </c>
      <c r="G8064" s="596" t="s">
        <v>261</v>
      </c>
      <c r="H8064" s="597">
        <v>87582626559</v>
      </c>
    </row>
    <row r="8065" spans="1:8">
      <c r="A8065" s="594" t="s">
        <v>132</v>
      </c>
      <c r="B8065" s="594" t="s">
        <v>1312</v>
      </c>
      <c r="C8065" s="594" t="s">
        <v>276</v>
      </c>
      <c r="D8065" s="594" t="s">
        <v>2734</v>
      </c>
      <c r="E8065" s="594" t="s">
        <v>260</v>
      </c>
      <c r="F8065" s="594" t="s">
        <v>262</v>
      </c>
      <c r="G8065" s="596" t="s">
        <v>2707</v>
      </c>
      <c r="H8065" s="597">
        <v>87582626559</v>
      </c>
    </row>
    <row r="8066" spans="1:8">
      <c r="A8066" s="594" t="s">
        <v>132</v>
      </c>
      <c r="B8066" s="594" t="s">
        <v>1312</v>
      </c>
      <c r="C8066" s="594" t="s">
        <v>276</v>
      </c>
      <c r="D8066" s="594" t="s">
        <v>2734</v>
      </c>
      <c r="E8066" s="594" t="s">
        <v>53</v>
      </c>
      <c r="F8066" s="595" t="s">
        <v>411</v>
      </c>
      <c r="G8066" s="596" t="s">
        <v>193</v>
      </c>
      <c r="H8066" s="597">
        <v>15727316034</v>
      </c>
    </row>
    <row r="8067" spans="1:8">
      <c r="A8067" s="594" t="s">
        <v>132</v>
      </c>
      <c r="B8067" s="594" t="s">
        <v>1312</v>
      </c>
      <c r="C8067" s="594" t="s">
        <v>276</v>
      </c>
      <c r="D8067" s="594" t="s">
        <v>2734</v>
      </c>
      <c r="E8067" s="594" t="s">
        <v>53</v>
      </c>
      <c r="F8067" s="594" t="s">
        <v>54</v>
      </c>
      <c r="G8067" s="596" t="s">
        <v>55</v>
      </c>
      <c r="H8067" s="597">
        <v>6264035100</v>
      </c>
    </row>
    <row r="8068" spans="1:8">
      <c r="A8068" s="594" t="s">
        <v>132</v>
      </c>
      <c r="B8068" s="594" t="s">
        <v>1312</v>
      </c>
      <c r="C8068" s="594" t="s">
        <v>276</v>
      </c>
      <c r="D8068" s="594" t="s">
        <v>2734</v>
      </c>
      <c r="E8068" s="594" t="s">
        <v>53</v>
      </c>
      <c r="F8068" s="594" t="s">
        <v>56</v>
      </c>
      <c r="G8068" s="596" t="s">
        <v>57</v>
      </c>
      <c r="H8068" s="597">
        <v>9463280934</v>
      </c>
    </row>
    <row r="8069" spans="1:8">
      <c r="A8069" s="594" t="s">
        <v>132</v>
      </c>
      <c r="B8069" s="594" t="s">
        <v>1312</v>
      </c>
      <c r="C8069" s="594" t="s">
        <v>276</v>
      </c>
      <c r="D8069" s="594" t="s">
        <v>2725</v>
      </c>
      <c r="E8069" s="595" t="s">
        <v>411</v>
      </c>
      <c r="F8069" s="595" t="s">
        <v>411</v>
      </c>
      <c r="G8069" s="596" t="s">
        <v>2726</v>
      </c>
      <c r="H8069" s="597">
        <v>82797778185</v>
      </c>
    </row>
    <row r="8070" spans="1:8">
      <c r="A8070" s="594" t="s">
        <v>132</v>
      </c>
      <c r="B8070" s="594" t="s">
        <v>1312</v>
      </c>
      <c r="C8070" s="594" t="s">
        <v>276</v>
      </c>
      <c r="D8070" s="594" t="s">
        <v>2725</v>
      </c>
      <c r="E8070" s="594" t="s">
        <v>142</v>
      </c>
      <c r="F8070" s="595" t="s">
        <v>411</v>
      </c>
      <c r="G8070" s="596" t="s">
        <v>143</v>
      </c>
      <c r="H8070" s="597">
        <v>456454584</v>
      </c>
    </row>
    <row r="8071" spans="1:8">
      <c r="A8071" s="594" t="s">
        <v>132</v>
      </c>
      <c r="B8071" s="594" t="s">
        <v>1312</v>
      </c>
      <c r="C8071" s="594" t="s">
        <v>276</v>
      </c>
      <c r="D8071" s="594" t="s">
        <v>2725</v>
      </c>
      <c r="E8071" s="594" t="s">
        <v>142</v>
      </c>
      <c r="F8071" s="594" t="s">
        <v>144</v>
      </c>
      <c r="G8071" s="596" t="s">
        <v>2664</v>
      </c>
      <c r="H8071" s="597">
        <v>456454584</v>
      </c>
    </row>
    <row r="8072" spans="1:8">
      <c r="A8072" s="594" t="s">
        <v>132</v>
      </c>
      <c r="B8072" s="594" t="s">
        <v>1312</v>
      </c>
      <c r="C8072" s="594" t="s">
        <v>276</v>
      </c>
      <c r="D8072" s="594" t="s">
        <v>2725</v>
      </c>
      <c r="E8072" s="594" t="s">
        <v>202</v>
      </c>
      <c r="F8072" s="595" t="s">
        <v>411</v>
      </c>
      <c r="G8072" s="596" t="s">
        <v>2719</v>
      </c>
      <c r="H8072" s="597">
        <v>38897400</v>
      </c>
    </row>
    <row r="8073" spans="1:8">
      <c r="A8073" s="594" t="s">
        <v>132</v>
      </c>
      <c r="B8073" s="594" t="s">
        <v>1312</v>
      </c>
      <c r="C8073" s="594" t="s">
        <v>276</v>
      </c>
      <c r="D8073" s="594" t="s">
        <v>2725</v>
      </c>
      <c r="E8073" s="594" t="s">
        <v>202</v>
      </c>
      <c r="F8073" s="594" t="s">
        <v>767</v>
      </c>
      <c r="G8073" s="596" t="s">
        <v>2720</v>
      </c>
      <c r="H8073" s="597">
        <v>38897400</v>
      </c>
    </row>
    <row r="8074" spans="1:8">
      <c r="A8074" s="594" t="s">
        <v>132</v>
      </c>
      <c r="B8074" s="594" t="s">
        <v>1312</v>
      </c>
      <c r="C8074" s="594" t="s">
        <v>276</v>
      </c>
      <c r="D8074" s="594" t="s">
        <v>2725</v>
      </c>
      <c r="E8074" s="594" t="s">
        <v>148</v>
      </c>
      <c r="F8074" s="595" t="s">
        <v>411</v>
      </c>
      <c r="G8074" s="596" t="s">
        <v>149</v>
      </c>
      <c r="H8074" s="597">
        <v>133475470</v>
      </c>
    </row>
    <row r="8075" spans="1:8">
      <c r="A8075" s="594" t="s">
        <v>132</v>
      </c>
      <c r="B8075" s="594" t="s">
        <v>1312</v>
      </c>
      <c r="C8075" s="594" t="s">
        <v>276</v>
      </c>
      <c r="D8075" s="594" t="s">
        <v>2725</v>
      </c>
      <c r="E8075" s="594" t="s">
        <v>148</v>
      </c>
      <c r="F8075" s="594" t="s">
        <v>223</v>
      </c>
      <c r="G8075" s="596" t="s">
        <v>224</v>
      </c>
      <c r="H8075" s="597">
        <v>52948000</v>
      </c>
    </row>
    <row r="8076" spans="1:8">
      <c r="A8076" s="594" t="s">
        <v>132</v>
      </c>
      <c r="B8076" s="594" t="s">
        <v>1312</v>
      </c>
      <c r="C8076" s="594" t="s">
        <v>276</v>
      </c>
      <c r="D8076" s="594" t="s">
        <v>2725</v>
      </c>
      <c r="E8076" s="594" t="s">
        <v>148</v>
      </c>
      <c r="F8076" s="594" t="s">
        <v>150</v>
      </c>
      <c r="G8076" s="596" t="s">
        <v>151</v>
      </c>
      <c r="H8076" s="597">
        <v>3228000</v>
      </c>
    </row>
    <row r="8077" spans="1:8">
      <c r="A8077" s="594" t="s">
        <v>132</v>
      </c>
      <c r="B8077" s="594" t="s">
        <v>1312</v>
      </c>
      <c r="C8077" s="594" t="s">
        <v>276</v>
      </c>
      <c r="D8077" s="594" t="s">
        <v>2725</v>
      </c>
      <c r="E8077" s="594" t="s">
        <v>148</v>
      </c>
      <c r="F8077" s="594" t="s">
        <v>227</v>
      </c>
      <c r="G8077" s="596" t="s">
        <v>2669</v>
      </c>
      <c r="H8077" s="597">
        <v>77299470</v>
      </c>
    </row>
    <row r="8078" spans="1:8">
      <c r="A8078" s="594" t="s">
        <v>132</v>
      </c>
      <c r="B8078" s="594" t="s">
        <v>1312</v>
      </c>
      <c r="C8078" s="594" t="s">
        <v>276</v>
      </c>
      <c r="D8078" s="594" t="s">
        <v>2725</v>
      </c>
      <c r="E8078" s="594" t="s">
        <v>582</v>
      </c>
      <c r="F8078" s="595" t="s">
        <v>411</v>
      </c>
      <c r="G8078" s="596" t="s">
        <v>583</v>
      </c>
      <c r="H8078" s="597">
        <v>810000</v>
      </c>
    </row>
    <row r="8079" spans="1:8">
      <c r="A8079" s="594" t="s">
        <v>132</v>
      </c>
      <c r="B8079" s="594" t="s">
        <v>1312</v>
      </c>
      <c r="C8079" s="594" t="s">
        <v>276</v>
      </c>
      <c r="D8079" s="594" t="s">
        <v>2725</v>
      </c>
      <c r="E8079" s="594" t="s">
        <v>582</v>
      </c>
      <c r="F8079" s="594" t="s">
        <v>586</v>
      </c>
      <c r="G8079" s="596" t="s">
        <v>2671</v>
      </c>
      <c r="H8079" s="597">
        <v>810000</v>
      </c>
    </row>
    <row r="8080" spans="1:8">
      <c r="A8080" s="594" t="s">
        <v>132</v>
      </c>
      <c r="B8080" s="594" t="s">
        <v>1312</v>
      </c>
      <c r="C8080" s="594" t="s">
        <v>276</v>
      </c>
      <c r="D8080" s="594" t="s">
        <v>2725</v>
      </c>
      <c r="E8080" s="594" t="s">
        <v>156</v>
      </c>
      <c r="F8080" s="595" t="s">
        <v>411</v>
      </c>
      <c r="G8080" s="596" t="s">
        <v>514</v>
      </c>
      <c r="H8080" s="597">
        <v>129786097</v>
      </c>
    </row>
    <row r="8081" spans="1:8">
      <c r="A8081" s="594" t="s">
        <v>132</v>
      </c>
      <c r="B8081" s="594" t="s">
        <v>1312</v>
      </c>
      <c r="C8081" s="594" t="s">
        <v>276</v>
      </c>
      <c r="D8081" s="594" t="s">
        <v>2725</v>
      </c>
      <c r="E8081" s="594" t="s">
        <v>156</v>
      </c>
      <c r="F8081" s="594" t="s">
        <v>157</v>
      </c>
      <c r="G8081" s="596" t="s">
        <v>158</v>
      </c>
      <c r="H8081" s="597">
        <v>96649225</v>
      </c>
    </row>
    <row r="8082" spans="1:8">
      <c r="A8082" s="594" t="s">
        <v>132</v>
      </c>
      <c r="B8082" s="594" t="s">
        <v>1312</v>
      </c>
      <c r="C8082" s="594" t="s">
        <v>276</v>
      </c>
      <c r="D8082" s="594" t="s">
        <v>2725</v>
      </c>
      <c r="E8082" s="594" t="s">
        <v>156</v>
      </c>
      <c r="F8082" s="594" t="s">
        <v>159</v>
      </c>
      <c r="G8082" s="596" t="s">
        <v>160</v>
      </c>
      <c r="H8082" s="597">
        <v>16568436</v>
      </c>
    </row>
    <row r="8083" spans="1:8">
      <c r="A8083" s="594" t="s">
        <v>132</v>
      </c>
      <c r="B8083" s="594" t="s">
        <v>1312</v>
      </c>
      <c r="C8083" s="594" t="s">
        <v>276</v>
      </c>
      <c r="D8083" s="594" t="s">
        <v>2725</v>
      </c>
      <c r="E8083" s="594" t="s">
        <v>156</v>
      </c>
      <c r="F8083" s="594" t="s">
        <v>161</v>
      </c>
      <c r="G8083" s="596" t="s">
        <v>162</v>
      </c>
      <c r="H8083" s="597">
        <v>11045624</v>
      </c>
    </row>
    <row r="8084" spans="1:8">
      <c r="A8084" s="594" t="s">
        <v>132</v>
      </c>
      <c r="B8084" s="594" t="s">
        <v>1312</v>
      </c>
      <c r="C8084" s="594" t="s">
        <v>276</v>
      </c>
      <c r="D8084" s="594" t="s">
        <v>2725</v>
      </c>
      <c r="E8084" s="594" t="s">
        <v>156</v>
      </c>
      <c r="F8084" s="594" t="s">
        <v>1</v>
      </c>
      <c r="G8084" s="596" t="s">
        <v>2</v>
      </c>
      <c r="H8084" s="597">
        <v>5522812</v>
      </c>
    </row>
    <row r="8085" spans="1:8">
      <c r="A8085" s="594" t="s">
        <v>132</v>
      </c>
      <c r="B8085" s="594" t="s">
        <v>1312</v>
      </c>
      <c r="C8085" s="594" t="s">
        <v>276</v>
      </c>
      <c r="D8085" s="594" t="s">
        <v>2725</v>
      </c>
      <c r="E8085" s="594" t="s">
        <v>167</v>
      </c>
      <c r="F8085" s="595" t="s">
        <v>411</v>
      </c>
      <c r="G8085" s="596" t="s">
        <v>168</v>
      </c>
      <c r="H8085" s="597">
        <v>18554329</v>
      </c>
    </row>
    <row r="8086" spans="1:8">
      <c r="A8086" s="594" t="s">
        <v>132</v>
      </c>
      <c r="B8086" s="594" t="s">
        <v>1312</v>
      </c>
      <c r="C8086" s="594" t="s">
        <v>276</v>
      </c>
      <c r="D8086" s="594" t="s">
        <v>2725</v>
      </c>
      <c r="E8086" s="594" t="s">
        <v>167</v>
      </c>
      <c r="F8086" s="594" t="s">
        <v>228</v>
      </c>
      <c r="G8086" s="596" t="s">
        <v>2673</v>
      </c>
      <c r="H8086" s="597">
        <v>16443329</v>
      </c>
    </row>
    <row r="8087" spans="1:8">
      <c r="A8087" s="594" t="s">
        <v>132</v>
      </c>
      <c r="B8087" s="594" t="s">
        <v>1312</v>
      </c>
      <c r="C8087" s="594" t="s">
        <v>276</v>
      </c>
      <c r="D8087" s="594" t="s">
        <v>2725</v>
      </c>
      <c r="E8087" s="594" t="s">
        <v>167</v>
      </c>
      <c r="F8087" s="594" t="s">
        <v>169</v>
      </c>
      <c r="G8087" s="596" t="s">
        <v>2674</v>
      </c>
      <c r="H8087" s="597">
        <v>1646000</v>
      </c>
    </row>
    <row r="8088" spans="1:8">
      <c r="A8088" s="594" t="s">
        <v>132</v>
      </c>
      <c r="B8088" s="594" t="s">
        <v>1312</v>
      </c>
      <c r="C8088" s="594" t="s">
        <v>276</v>
      </c>
      <c r="D8088" s="594" t="s">
        <v>2725</v>
      </c>
      <c r="E8088" s="594" t="s">
        <v>167</v>
      </c>
      <c r="F8088" s="594" t="s">
        <v>214</v>
      </c>
      <c r="G8088" s="596" t="s">
        <v>2676</v>
      </c>
      <c r="H8088" s="597">
        <v>465000</v>
      </c>
    </row>
    <row r="8089" spans="1:8">
      <c r="A8089" s="594" t="s">
        <v>132</v>
      </c>
      <c r="B8089" s="594" t="s">
        <v>1312</v>
      </c>
      <c r="C8089" s="594" t="s">
        <v>276</v>
      </c>
      <c r="D8089" s="594" t="s">
        <v>2725</v>
      </c>
      <c r="E8089" s="594" t="s">
        <v>171</v>
      </c>
      <c r="F8089" s="595" t="s">
        <v>411</v>
      </c>
      <c r="G8089" s="596" t="s">
        <v>2677</v>
      </c>
      <c r="H8089" s="597">
        <v>69238000</v>
      </c>
    </row>
    <row r="8090" spans="1:8">
      <c r="A8090" s="594" t="s">
        <v>132</v>
      </c>
      <c r="B8090" s="594" t="s">
        <v>1312</v>
      </c>
      <c r="C8090" s="594" t="s">
        <v>276</v>
      </c>
      <c r="D8090" s="594" t="s">
        <v>2725</v>
      </c>
      <c r="E8090" s="594" t="s">
        <v>171</v>
      </c>
      <c r="F8090" s="594" t="s">
        <v>173</v>
      </c>
      <c r="G8090" s="596" t="s">
        <v>174</v>
      </c>
      <c r="H8090" s="597">
        <v>2988000</v>
      </c>
    </row>
    <row r="8091" spans="1:8">
      <c r="A8091" s="594" t="s">
        <v>132</v>
      </c>
      <c r="B8091" s="594" t="s">
        <v>1312</v>
      </c>
      <c r="C8091" s="594" t="s">
        <v>276</v>
      </c>
      <c r="D8091" s="594" t="s">
        <v>2725</v>
      </c>
      <c r="E8091" s="594" t="s">
        <v>171</v>
      </c>
      <c r="F8091" s="594" t="s">
        <v>216</v>
      </c>
      <c r="G8091" s="596" t="s">
        <v>217</v>
      </c>
      <c r="H8091" s="597">
        <v>66250000</v>
      </c>
    </row>
    <row r="8092" spans="1:8">
      <c r="A8092" s="594" t="s">
        <v>132</v>
      </c>
      <c r="B8092" s="594" t="s">
        <v>1312</v>
      </c>
      <c r="C8092" s="594" t="s">
        <v>276</v>
      </c>
      <c r="D8092" s="594" t="s">
        <v>2725</v>
      </c>
      <c r="E8092" s="594" t="s">
        <v>177</v>
      </c>
      <c r="F8092" s="595" t="s">
        <v>411</v>
      </c>
      <c r="G8092" s="596" t="s">
        <v>178</v>
      </c>
      <c r="H8092" s="597">
        <v>34944007</v>
      </c>
    </row>
    <row r="8093" spans="1:8">
      <c r="A8093" s="594" t="s">
        <v>132</v>
      </c>
      <c r="B8093" s="594" t="s">
        <v>1312</v>
      </c>
      <c r="C8093" s="594" t="s">
        <v>276</v>
      </c>
      <c r="D8093" s="594" t="s">
        <v>2725</v>
      </c>
      <c r="E8093" s="594" t="s">
        <v>177</v>
      </c>
      <c r="F8093" s="594" t="s">
        <v>179</v>
      </c>
      <c r="G8093" s="596" t="s">
        <v>2679</v>
      </c>
      <c r="H8093" s="597">
        <v>2945027</v>
      </c>
    </row>
    <row r="8094" spans="1:8">
      <c r="A8094" s="594" t="s">
        <v>132</v>
      </c>
      <c r="B8094" s="594" t="s">
        <v>1312</v>
      </c>
      <c r="C8094" s="594" t="s">
        <v>276</v>
      </c>
      <c r="D8094" s="594" t="s">
        <v>2725</v>
      </c>
      <c r="E8094" s="594" t="s">
        <v>177</v>
      </c>
      <c r="F8094" s="594" t="s">
        <v>181</v>
      </c>
      <c r="G8094" s="596" t="s">
        <v>182</v>
      </c>
      <c r="H8094" s="597">
        <v>2195380</v>
      </c>
    </row>
    <row r="8095" spans="1:8">
      <c r="A8095" s="594" t="s">
        <v>132</v>
      </c>
      <c r="B8095" s="594" t="s">
        <v>1312</v>
      </c>
      <c r="C8095" s="594" t="s">
        <v>276</v>
      </c>
      <c r="D8095" s="594" t="s">
        <v>2725</v>
      </c>
      <c r="E8095" s="594" t="s">
        <v>177</v>
      </c>
      <c r="F8095" s="594" t="s">
        <v>1290</v>
      </c>
      <c r="G8095" s="596" t="s">
        <v>2721</v>
      </c>
      <c r="H8095" s="597">
        <v>3694000</v>
      </c>
    </row>
    <row r="8096" spans="1:8">
      <c r="A8096" s="594" t="s">
        <v>132</v>
      </c>
      <c r="B8096" s="594" t="s">
        <v>1312</v>
      </c>
      <c r="C8096" s="594" t="s">
        <v>276</v>
      </c>
      <c r="D8096" s="594" t="s">
        <v>2725</v>
      </c>
      <c r="E8096" s="594" t="s">
        <v>177</v>
      </c>
      <c r="F8096" s="594" t="s">
        <v>441</v>
      </c>
      <c r="G8096" s="596" t="s">
        <v>2728</v>
      </c>
      <c r="H8096" s="597">
        <v>20000000</v>
      </c>
    </row>
    <row r="8097" spans="1:8">
      <c r="A8097" s="594" t="s">
        <v>132</v>
      </c>
      <c r="B8097" s="594" t="s">
        <v>1312</v>
      </c>
      <c r="C8097" s="594" t="s">
        <v>276</v>
      </c>
      <c r="D8097" s="594" t="s">
        <v>2725</v>
      </c>
      <c r="E8097" s="594" t="s">
        <v>177</v>
      </c>
      <c r="F8097" s="594" t="s">
        <v>1297</v>
      </c>
      <c r="G8097" s="596" t="s">
        <v>2680</v>
      </c>
      <c r="H8097" s="597">
        <v>1909600</v>
      </c>
    </row>
    <row r="8098" spans="1:8">
      <c r="A8098" s="594" t="s">
        <v>132</v>
      </c>
      <c r="B8098" s="594" t="s">
        <v>1312</v>
      </c>
      <c r="C8098" s="594" t="s">
        <v>276</v>
      </c>
      <c r="D8098" s="594" t="s">
        <v>2725</v>
      </c>
      <c r="E8098" s="594" t="s">
        <v>177</v>
      </c>
      <c r="F8098" s="594" t="s">
        <v>237</v>
      </c>
      <c r="G8098" s="596" t="s">
        <v>2681</v>
      </c>
      <c r="H8098" s="597">
        <v>4200000</v>
      </c>
    </row>
    <row r="8099" spans="1:8">
      <c r="A8099" s="594" t="s">
        <v>132</v>
      </c>
      <c r="B8099" s="594" t="s">
        <v>1312</v>
      </c>
      <c r="C8099" s="594" t="s">
        <v>276</v>
      </c>
      <c r="D8099" s="594" t="s">
        <v>2725</v>
      </c>
      <c r="E8099" s="594" t="s">
        <v>183</v>
      </c>
      <c r="F8099" s="595" t="s">
        <v>411</v>
      </c>
      <c r="G8099" s="596" t="s">
        <v>184</v>
      </c>
      <c r="H8099" s="597">
        <v>8100000</v>
      </c>
    </row>
    <row r="8100" spans="1:8">
      <c r="A8100" s="594" t="s">
        <v>132</v>
      </c>
      <c r="B8100" s="594" t="s">
        <v>1312</v>
      </c>
      <c r="C8100" s="594" t="s">
        <v>276</v>
      </c>
      <c r="D8100" s="594" t="s">
        <v>2725</v>
      </c>
      <c r="E8100" s="594" t="s">
        <v>183</v>
      </c>
      <c r="F8100" s="594" t="s">
        <v>187</v>
      </c>
      <c r="G8100" s="596" t="s">
        <v>2683</v>
      </c>
      <c r="H8100" s="597">
        <v>8100000</v>
      </c>
    </row>
    <row r="8101" spans="1:8">
      <c r="A8101" s="594" t="s">
        <v>132</v>
      </c>
      <c r="B8101" s="594" t="s">
        <v>1312</v>
      </c>
      <c r="C8101" s="594" t="s">
        <v>276</v>
      </c>
      <c r="D8101" s="594" t="s">
        <v>2725</v>
      </c>
      <c r="E8101" s="594" t="s">
        <v>738</v>
      </c>
      <c r="F8101" s="595" t="s">
        <v>411</v>
      </c>
      <c r="G8101" s="596" t="s">
        <v>739</v>
      </c>
      <c r="H8101" s="597">
        <v>56000000</v>
      </c>
    </row>
    <row r="8102" spans="1:8">
      <c r="A8102" s="594" t="s">
        <v>132</v>
      </c>
      <c r="B8102" s="594" t="s">
        <v>1312</v>
      </c>
      <c r="C8102" s="594" t="s">
        <v>276</v>
      </c>
      <c r="D8102" s="594" t="s">
        <v>2725</v>
      </c>
      <c r="E8102" s="594" t="s">
        <v>738</v>
      </c>
      <c r="F8102" s="594" t="s">
        <v>296</v>
      </c>
      <c r="G8102" s="596" t="s">
        <v>297</v>
      </c>
      <c r="H8102" s="597">
        <v>56000000</v>
      </c>
    </row>
    <row r="8103" spans="1:8">
      <c r="A8103" s="594" t="s">
        <v>132</v>
      </c>
      <c r="B8103" s="594" t="s">
        <v>1312</v>
      </c>
      <c r="C8103" s="594" t="s">
        <v>276</v>
      </c>
      <c r="D8103" s="594" t="s">
        <v>2725</v>
      </c>
      <c r="E8103" s="594" t="s">
        <v>744</v>
      </c>
      <c r="F8103" s="595" t="s">
        <v>411</v>
      </c>
      <c r="G8103" s="596" t="s">
        <v>2686</v>
      </c>
      <c r="H8103" s="597">
        <v>360000</v>
      </c>
    </row>
    <row r="8104" spans="1:8">
      <c r="A8104" s="594" t="s">
        <v>132</v>
      </c>
      <c r="B8104" s="594" t="s">
        <v>1312</v>
      </c>
      <c r="C8104" s="594" t="s">
        <v>276</v>
      </c>
      <c r="D8104" s="594" t="s">
        <v>2725</v>
      </c>
      <c r="E8104" s="594" t="s">
        <v>744</v>
      </c>
      <c r="F8104" s="594" t="s">
        <v>572</v>
      </c>
      <c r="G8104" s="596" t="s">
        <v>2689</v>
      </c>
      <c r="H8104" s="597">
        <v>360000</v>
      </c>
    </row>
    <row r="8105" spans="1:8">
      <c r="A8105" s="594" t="s">
        <v>132</v>
      </c>
      <c r="B8105" s="594" t="s">
        <v>1312</v>
      </c>
      <c r="C8105" s="594" t="s">
        <v>276</v>
      </c>
      <c r="D8105" s="594" t="s">
        <v>2725</v>
      </c>
      <c r="E8105" s="594" t="s">
        <v>2692</v>
      </c>
      <c r="F8105" s="595" t="s">
        <v>411</v>
      </c>
      <c r="G8105" s="596" t="s">
        <v>2693</v>
      </c>
      <c r="H8105" s="597">
        <v>33750000</v>
      </c>
    </row>
    <row r="8106" spans="1:8">
      <c r="A8106" s="594" t="s">
        <v>132</v>
      </c>
      <c r="B8106" s="594" t="s">
        <v>1312</v>
      </c>
      <c r="C8106" s="594" t="s">
        <v>276</v>
      </c>
      <c r="D8106" s="594" t="s">
        <v>2725</v>
      </c>
      <c r="E8106" s="594" t="s">
        <v>2692</v>
      </c>
      <c r="F8106" s="594" t="s">
        <v>2694</v>
      </c>
      <c r="G8106" s="596" t="s">
        <v>2689</v>
      </c>
      <c r="H8106" s="597">
        <v>14750000</v>
      </c>
    </row>
    <row r="8107" spans="1:8">
      <c r="A8107" s="594" t="s">
        <v>132</v>
      </c>
      <c r="B8107" s="594" t="s">
        <v>1312</v>
      </c>
      <c r="C8107" s="594" t="s">
        <v>276</v>
      </c>
      <c r="D8107" s="594" t="s">
        <v>2725</v>
      </c>
      <c r="E8107" s="594" t="s">
        <v>2692</v>
      </c>
      <c r="F8107" s="594" t="s">
        <v>2730</v>
      </c>
      <c r="G8107" s="596" t="s">
        <v>2731</v>
      </c>
      <c r="H8107" s="597">
        <v>19000000</v>
      </c>
    </row>
    <row r="8108" spans="1:8">
      <c r="A8108" s="594" t="s">
        <v>132</v>
      </c>
      <c r="B8108" s="594" t="s">
        <v>1312</v>
      </c>
      <c r="C8108" s="594" t="s">
        <v>276</v>
      </c>
      <c r="D8108" s="594" t="s">
        <v>2725</v>
      </c>
      <c r="E8108" s="594" t="s">
        <v>2697</v>
      </c>
      <c r="F8108" s="595" t="s">
        <v>411</v>
      </c>
      <c r="G8108" s="596" t="s">
        <v>2698</v>
      </c>
      <c r="H8108" s="597">
        <v>504113</v>
      </c>
    </row>
    <row r="8109" spans="1:8">
      <c r="A8109" s="594" t="s">
        <v>132</v>
      </c>
      <c r="B8109" s="594" t="s">
        <v>1312</v>
      </c>
      <c r="C8109" s="594" t="s">
        <v>276</v>
      </c>
      <c r="D8109" s="594" t="s">
        <v>2725</v>
      </c>
      <c r="E8109" s="594" t="s">
        <v>2697</v>
      </c>
      <c r="F8109" s="594" t="s">
        <v>2699</v>
      </c>
      <c r="G8109" s="596" t="s">
        <v>2700</v>
      </c>
      <c r="H8109" s="597">
        <v>504113</v>
      </c>
    </row>
    <row r="8110" spans="1:8">
      <c r="A8110" s="594" t="s">
        <v>132</v>
      </c>
      <c r="B8110" s="594" t="s">
        <v>1312</v>
      </c>
      <c r="C8110" s="594" t="s">
        <v>276</v>
      </c>
      <c r="D8110" s="594" t="s">
        <v>2725</v>
      </c>
      <c r="E8110" s="594" t="s">
        <v>194</v>
      </c>
      <c r="F8110" s="595" t="s">
        <v>411</v>
      </c>
      <c r="G8110" s="596" t="s">
        <v>195</v>
      </c>
      <c r="H8110" s="597">
        <v>17759126000</v>
      </c>
    </row>
    <row r="8111" spans="1:8">
      <c r="A8111" s="594" t="s">
        <v>132</v>
      </c>
      <c r="B8111" s="594" t="s">
        <v>1312</v>
      </c>
      <c r="C8111" s="594" t="s">
        <v>276</v>
      </c>
      <c r="D8111" s="594" t="s">
        <v>2725</v>
      </c>
      <c r="E8111" s="594" t="s">
        <v>194</v>
      </c>
      <c r="F8111" s="594" t="s">
        <v>198</v>
      </c>
      <c r="G8111" s="596" t="s">
        <v>199</v>
      </c>
      <c r="H8111" s="597">
        <v>5126000</v>
      </c>
    </row>
    <row r="8112" spans="1:8">
      <c r="A8112" s="594" t="s">
        <v>132</v>
      </c>
      <c r="B8112" s="594" t="s">
        <v>1312</v>
      </c>
      <c r="C8112" s="594" t="s">
        <v>276</v>
      </c>
      <c r="D8112" s="594" t="s">
        <v>2725</v>
      </c>
      <c r="E8112" s="594" t="s">
        <v>194</v>
      </c>
      <c r="F8112" s="594" t="s">
        <v>200</v>
      </c>
      <c r="G8112" s="596" t="s">
        <v>201</v>
      </c>
      <c r="H8112" s="597">
        <v>17754000000</v>
      </c>
    </row>
    <row r="8113" spans="1:8">
      <c r="A8113" s="594" t="s">
        <v>132</v>
      </c>
      <c r="B8113" s="594" t="s">
        <v>1312</v>
      </c>
      <c r="C8113" s="594" t="s">
        <v>276</v>
      </c>
      <c r="D8113" s="594" t="s">
        <v>2725</v>
      </c>
      <c r="E8113" s="594" t="s">
        <v>1145</v>
      </c>
      <c r="F8113" s="595" t="s">
        <v>411</v>
      </c>
      <c r="G8113" s="596" t="s">
        <v>2761</v>
      </c>
      <c r="H8113" s="597">
        <v>60000000000</v>
      </c>
    </row>
    <row r="8114" spans="1:8">
      <c r="A8114" s="594" t="s">
        <v>132</v>
      </c>
      <c r="B8114" s="594" t="s">
        <v>1312</v>
      </c>
      <c r="C8114" s="594" t="s">
        <v>276</v>
      </c>
      <c r="D8114" s="594" t="s">
        <v>2725</v>
      </c>
      <c r="E8114" s="594" t="s">
        <v>1145</v>
      </c>
      <c r="F8114" s="594" t="s">
        <v>1176</v>
      </c>
      <c r="G8114" s="596" t="s">
        <v>195</v>
      </c>
      <c r="H8114" s="597">
        <v>60000000000</v>
      </c>
    </row>
    <row r="8115" spans="1:8">
      <c r="A8115" s="594" t="s">
        <v>132</v>
      </c>
      <c r="B8115" s="594" t="s">
        <v>1312</v>
      </c>
      <c r="C8115" s="594" t="s">
        <v>276</v>
      </c>
      <c r="D8115" s="594" t="s">
        <v>2725</v>
      </c>
      <c r="E8115" s="594" t="s">
        <v>260</v>
      </c>
      <c r="F8115" s="595" t="s">
        <v>411</v>
      </c>
      <c r="G8115" s="596" t="s">
        <v>261</v>
      </c>
      <c r="H8115" s="597">
        <v>3705670000</v>
      </c>
    </row>
    <row r="8116" spans="1:8">
      <c r="A8116" s="594" t="s">
        <v>132</v>
      </c>
      <c r="B8116" s="594" t="s">
        <v>1312</v>
      </c>
      <c r="C8116" s="594" t="s">
        <v>276</v>
      </c>
      <c r="D8116" s="594" t="s">
        <v>2725</v>
      </c>
      <c r="E8116" s="594" t="s">
        <v>260</v>
      </c>
      <c r="F8116" s="594" t="s">
        <v>262</v>
      </c>
      <c r="G8116" s="596" t="s">
        <v>2707</v>
      </c>
      <c r="H8116" s="597">
        <v>3705670000</v>
      </c>
    </row>
    <row r="8117" spans="1:8">
      <c r="A8117" s="594" t="s">
        <v>132</v>
      </c>
      <c r="B8117" s="594" t="s">
        <v>1312</v>
      </c>
      <c r="C8117" s="594" t="s">
        <v>276</v>
      </c>
      <c r="D8117" s="594" t="s">
        <v>2725</v>
      </c>
      <c r="E8117" s="594" t="s">
        <v>53</v>
      </c>
      <c r="F8117" s="595" t="s">
        <v>411</v>
      </c>
      <c r="G8117" s="596" t="s">
        <v>193</v>
      </c>
      <c r="H8117" s="597">
        <v>352108185</v>
      </c>
    </row>
    <row r="8118" spans="1:8">
      <c r="A8118" s="594" t="s">
        <v>132</v>
      </c>
      <c r="B8118" s="594" t="s">
        <v>1312</v>
      </c>
      <c r="C8118" s="594" t="s">
        <v>276</v>
      </c>
      <c r="D8118" s="594" t="s">
        <v>2725</v>
      </c>
      <c r="E8118" s="594" t="s">
        <v>53</v>
      </c>
      <c r="F8118" s="594" t="s">
        <v>54</v>
      </c>
      <c r="G8118" s="596" t="s">
        <v>55</v>
      </c>
      <c r="H8118" s="597">
        <v>42580100</v>
      </c>
    </row>
    <row r="8119" spans="1:8">
      <c r="A8119" s="594" t="s">
        <v>132</v>
      </c>
      <c r="B8119" s="594" t="s">
        <v>1312</v>
      </c>
      <c r="C8119" s="594" t="s">
        <v>276</v>
      </c>
      <c r="D8119" s="594" t="s">
        <v>2725</v>
      </c>
      <c r="E8119" s="594" t="s">
        <v>53</v>
      </c>
      <c r="F8119" s="594" t="s">
        <v>56</v>
      </c>
      <c r="G8119" s="596" t="s">
        <v>57</v>
      </c>
      <c r="H8119" s="597">
        <v>309528085</v>
      </c>
    </row>
    <row r="8120" spans="1:8">
      <c r="A8120" s="594" t="s">
        <v>132</v>
      </c>
      <c r="B8120" s="594" t="s">
        <v>1312</v>
      </c>
      <c r="C8120" s="594" t="s">
        <v>322</v>
      </c>
      <c r="D8120" s="595" t="s">
        <v>411</v>
      </c>
      <c r="E8120" s="595" t="s">
        <v>411</v>
      </c>
      <c r="F8120" s="595" t="s">
        <v>411</v>
      </c>
      <c r="G8120" s="596" t="s">
        <v>2661</v>
      </c>
      <c r="H8120" s="597">
        <v>83421639000</v>
      </c>
    </row>
    <row r="8121" spans="1:8">
      <c r="A8121" s="594" t="s">
        <v>132</v>
      </c>
      <c r="B8121" s="594" t="s">
        <v>1312</v>
      </c>
      <c r="C8121" s="594" t="s">
        <v>322</v>
      </c>
      <c r="D8121" s="594" t="s">
        <v>2662</v>
      </c>
      <c r="E8121" s="595" t="s">
        <v>411</v>
      </c>
      <c r="F8121" s="595" t="s">
        <v>411</v>
      </c>
      <c r="G8121" s="596" t="s">
        <v>2663</v>
      </c>
      <c r="H8121" s="597">
        <v>32811423000</v>
      </c>
    </row>
    <row r="8122" spans="1:8">
      <c r="A8122" s="594" t="s">
        <v>132</v>
      </c>
      <c r="B8122" s="594" t="s">
        <v>1312</v>
      </c>
      <c r="C8122" s="594" t="s">
        <v>322</v>
      </c>
      <c r="D8122" s="594" t="s">
        <v>2662</v>
      </c>
      <c r="E8122" s="594" t="s">
        <v>1145</v>
      </c>
      <c r="F8122" s="595" t="s">
        <v>411</v>
      </c>
      <c r="G8122" s="596" t="s">
        <v>2761</v>
      </c>
      <c r="H8122" s="597">
        <v>126639000</v>
      </c>
    </row>
    <row r="8123" spans="1:8">
      <c r="A8123" s="594" t="s">
        <v>132</v>
      </c>
      <c r="B8123" s="594" t="s">
        <v>1312</v>
      </c>
      <c r="C8123" s="594" t="s">
        <v>322</v>
      </c>
      <c r="D8123" s="594" t="s">
        <v>2662</v>
      </c>
      <c r="E8123" s="594" t="s">
        <v>1145</v>
      </c>
      <c r="F8123" s="594" t="s">
        <v>1176</v>
      </c>
      <c r="G8123" s="596" t="s">
        <v>195</v>
      </c>
      <c r="H8123" s="597">
        <v>126639000</v>
      </c>
    </row>
    <row r="8124" spans="1:8">
      <c r="A8124" s="594" t="s">
        <v>132</v>
      </c>
      <c r="B8124" s="594" t="s">
        <v>1312</v>
      </c>
      <c r="C8124" s="594" t="s">
        <v>322</v>
      </c>
      <c r="D8124" s="594" t="s">
        <v>2662</v>
      </c>
      <c r="E8124" s="594" t="s">
        <v>269</v>
      </c>
      <c r="F8124" s="595" t="s">
        <v>411</v>
      </c>
      <c r="G8124" s="596" t="s">
        <v>2762</v>
      </c>
      <c r="H8124" s="597">
        <v>441294000</v>
      </c>
    </row>
    <row r="8125" spans="1:8">
      <c r="A8125" s="594" t="s">
        <v>132</v>
      </c>
      <c r="B8125" s="594" t="s">
        <v>1312</v>
      </c>
      <c r="C8125" s="594" t="s">
        <v>322</v>
      </c>
      <c r="D8125" s="594" t="s">
        <v>2662</v>
      </c>
      <c r="E8125" s="594" t="s">
        <v>269</v>
      </c>
      <c r="F8125" s="594" t="s">
        <v>271</v>
      </c>
      <c r="G8125" s="596" t="s">
        <v>2763</v>
      </c>
      <c r="H8125" s="597">
        <v>441294000</v>
      </c>
    </row>
    <row r="8126" spans="1:8">
      <c r="A8126" s="594" t="s">
        <v>132</v>
      </c>
      <c r="B8126" s="594" t="s">
        <v>1312</v>
      </c>
      <c r="C8126" s="594" t="s">
        <v>322</v>
      </c>
      <c r="D8126" s="594" t="s">
        <v>2662</v>
      </c>
      <c r="E8126" s="594" t="s">
        <v>260</v>
      </c>
      <c r="F8126" s="595" t="s">
        <v>411</v>
      </c>
      <c r="G8126" s="596" t="s">
        <v>261</v>
      </c>
      <c r="H8126" s="597">
        <v>30931809000</v>
      </c>
    </row>
    <row r="8127" spans="1:8">
      <c r="A8127" s="594" t="s">
        <v>132</v>
      </c>
      <c r="B8127" s="594" t="s">
        <v>1312</v>
      </c>
      <c r="C8127" s="594" t="s">
        <v>322</v>
      </c>
      <c r="D8127" s="594" t="s">
        <v>2662</v>
      </c>
      <c r="E8127" s="594" t="s">
        <v>260</v>
      </c>
      <c r="F8127" s="594" t="s">
        <v>262</v>
      </c>
      <c r="G8127" s="596" t="s">
        <v>2707</v>
      </c>
      <c r="H8127" s="597">
        <v>30931809000</v>
      </c>
    </row>
    <row r="8128" spans="1:8">
      <c r="A8128" s="594" t="s">
        <v>132</v>
      </c>
      <c r="B8128" s="594" t="s">
        <v>1312</v>
      </c>
      <c r="C8128" s="594" t="s">
        <v>322</v>
      </c>
      <c r="D8128" s="594" t="s">
        <v>2662</v>
      </c>
      <c r="E8128" s="594" t="s">
        <v>53</v>
      </c>
      <c r="F8128" s="595" t="s">
        <v>411</v>
      </c>
      <c r="G8128" s="596" t="s">
        <v>193</v>
      </c>
      <c r="H8128" s="597">
        <v>1311681000</v>
      </c>
    </row>
    <row r="8129" spans="1:8">
      <c r="A8129" s="594" t="s">
        <v>132</v>
      </c>
      <c r="B8129" s="594" t="s">
        <v>1312</v>
      </c>
      <c r="C8129" s="594" t="s">
        <v>322</v>
      </c>
      <c r="D8129" s="594" t="s">
        <v>2662</v>
      </c>
      <c r="E8129" s="594" t="s">
        <v>53</v>
      </c>
      <c r="F8129" s="594" t="s">
        <v>56</v>
      </c>
      <c r="G8129" s="596" t="s">
        <v>57</v>
      </c>
      <c r="H8129" s="597">
        <v>1311681000</v>
      </c>
    </row>
    <row r="8130" spans="1:8">
      <c r="A8130" s="594" t="s">
        <v>132</v>
      </c>
      <c r="B8130" s="594" t="s">
        <v>1312</v>
      </c>
      <c r="C8130" s="594" t="s">
        <v>322</v>
      </c>
      <c r="D8130" s="594" t="s">
        <v>2864</v>
      </c>
      <c r="E8130" s="595" t="s">
        <v>411</v>
      </c>
      <c r="F8130" s="595" t="s">
        <v>411</v>
      </c>
      <c r="G8130" s="596" t="s">
        <v>311</v>
      </c>
      <c r="H8130" s="597">
        <v>48393216000</v>
      </c>
    </row>
    <row r="8131" spans="1:8">
      <c r="A8131" s="594" t="s">
        <v>132</v>
      </c>
      <c r="B8131" s="594" t="s">
        <v>1312</v>
      </c>
      <c r="C8131" s="594" t="s">
        <v>322</v>
      </c>
      <c r="D8131" s="594" t="s">
        <v>2864</v>
      </c>
      <c r="E8131" s="594" t="s">
        <v>260</v>
      </c>
      <c r="F8131" s="595" t="s">
        <v>411</v>
      </c>
      <c r="G8131" s="596" t="s">
        <v>261</v>
      </c>
      <c r="H8131" s="597">
        <v>45210831400</v>
      </c>
    </row>
    <row r="8132" spans="1:8">
      <c r="A8132" s="594" t="s">
        <v>132</v>
      </c>
      <c r="B8132" s="594" t="s">
        <v>1312</v>
      </c>
      <c r="C8132" s="594" t="s">
        <v>322</v>
      </c>
      <c r="D8132" s="594" t="s">
        <v>2864</v>
      </c>
      <c r="E8132" s="594" t="s">
        <v>260</v>
      </c>
      <c r="F8132" s="594" t="s">
        <v>262</v>
      </c>
      <c r="G8132" s="596" t="s">
        <v>2707</v>
      </c>
      <c r="H8132" s="597">
        <v>45210831400</v>
      </c>
    </row>
    <row r="8133" spans="1:8">
      <c r="A8133" s="594" t="s">
        <v>132</v>
      </c>
      <c r="B8133" s="594" t="s">
        <v>1312</v>
      </c>
      <c r="C8133" s="594" t="s">
        <v>322</v>
      </c>
      <c r="D8133" s="594" t="s">
        <v>2864</v>
      </c>
      <c r="E8133" s="594" t="s">
        <v>49</v>
      </c>
      <c r="F8133" s="595" t="s">
        <v>411</v>
      </c>
      <c r="G8133" s="596" t="s">
        <v>50</v>
      </c>
      <c r="H8133" s="597">
        <v>405059600</v>
      </c>
    </row>
    <row r="8134" spans="1:8">
      <c r="A8134" s="594" t="s">
        <v>132</v>
      </c>
      <c r="B8134" s="594" t="s">
        <v>1312</v>
      </c>
      <c r="C8134" s="594" t="s">
        <v>322</v>
      </c>
      <c r="D8134" s="594" t="s">
        <v>2864</v>
      </c>
      <c r="E8134" s="594" t="s">
        <v>49</v>
      </c>
      <c r="F8134" s="594" t="s">
        <v>51</v>
      </c>
      <c r="G8134" s="596" t="s">
        <v>2786</v>
      </c>
      <c r="H8134" s="597">
        <v>405059600</v>
      </c>
    </row>
    <row r="8135" spans="1:8">
      <c r="A8135" s="594" t="s">
        <v>132</v>
      </c>
      <c r="B8135" s="594" t="s">
        <v>1312</v>
      </c>
      <c r="C8135" s="594" t="s">
        <v>322</v>
      </c>
      <c r="D8135" s="594" t="s">
        <v>2864</v>
      </c>
      <c r="E8135" s="594" t="s">
        <v>53</v>
      </c>
      <c r="F8135" s="595" t="s">
        <v>411</v>
      </c>
      <c r="G8135" s="596" t="s">
        <v>193</v>
      </c>
      <c r="H8135" s="597">
        <v>2777325000</v>
      </c>
    </row>
    <row r="8136" spans="1:8">
      <c r="A8136" s="594" t="s">
        <v>132</v>
      </c>
      <c r="B8136" s="594" t="s">
        <v>1312</v>
      </c>
      <c r="C8136" s="594" t="s">
        <v>322</v>
      </c>
      <c r="D8136" s="594" t="s">
        <v>2864</v>
      </c>
      <c r="E8136" s="594" t="s">
        <v>53</v>
      </c>
      <c r="F8136" s="594" t="s">
        <v>54</v>
      </c>
      <c r="G8136" s="596" t="s">
        <v>55</v>
      </c>
      <c r="H8136" s="597">
        <v>395501000</v>
      </c>
    </row>
    <row r="8137" spans="1:8">
      <c r="A8137" s="594" t="s">
        <v>132</v>
      </c>
      <c r="B8137" s="594" t="s">
        <v>1312</v>
      </c>
      <c r="C8137" s="594" t="s">
        <v>322</v>
      </c>
      <c r="D8137" s="594" t="s">
        <v>2864</v>
      </c>
      <c r="E8137" s="594" t="s">
        <v>53</v>
      </c>
      <c r="F8137" s="594" t="s">
        <v>56</v>
      </c>
      <c r="G8137" s="596" t="s">
        <v>57</v>
      </c>
      <c r="H8137" s="597">
        <v>2381824000</v>
      </c>
    </row>
    <row r="8138" spans="1:8">
      <c r="A8138" s="594" t="s">
        <v>132</v>
      </c>
      <c r="B8138" s="594" t="s">
        <v>1312</v>
      </c>
      <c r="C8138" s="594" t="s">
        <v>322</v>
      </c>
      <c r="D8138" s="594" t="s">
        <v>2858</v>
      </c>
      <c r="E8138" s="595" t="s">
        <v>411</v>
      </c>
      <c r="F8138" s="595" t="s">
        <v>411</v>
      </c>
      <c r="G8138" s="596" t="s">
        <v>2859</v>
      </c>
      <c r="H8138" s="597">
        <v>2217000000</v>
      </c>
    </row>
    <row r="8139" spans="1:8">
      <c r="A8139" s="594" t="s">
        <v>132</v>
      </c>
      <c r="B8139" s="594" t="s">
        <v>1312</v>
      </c>
      <c r="C8139" s="594" t="s">
        <v>322</v>
      </c>
      <c r="D8139" s="594" t="s">
        <v>2858</v>
      </c>
      <c r="E8139" s="594" t="s">
        <v>142</v>
      </c>
      <c r="F8139" s="595" t="s">
        <v>411</v>
      </c>
      <c r="G8139" s="596" t="s">
        <v>143</v>
      </c>
      <c r="H8139" s="597">
        <v>320083006</v>
      </c>
    </row>
    <row r="8140" spans="1:8">
      <c r="A8140" s="594" t="s">
        <v>132</v>
      </c>
      <c r="B8140" s="594" t="s">
        <v>1312</v>
      </c>
      <c r="C8140" s="594" t="s">
        <v>322</v>
      </c>
      <c r="D8140" s="594" t="s">
        <v>2858</v>
      </c>
      <c r="E8140" s="594" t="s">
        <v>142</v>
      </c>
      <c r="F8140" s="594" t="s">
        <v>144</v>
      </c>
      <c r="G8140" s="596" t="s">
        <v>2664</v>
      </c>
      <c r="H8140" s="597">
        <v>313133006</v>
      </c>
    </row>
    <row r="8141" spans="1:8">
      <c r="A8141" s="594" t="s">
        <v>132</v>
      </c>
      <c r="B8141" s="594" t="s">
        <v>1312</v>
      </c>
      <c r="C8141" s="594" t="s">
        <v>322</v>
      </c>
      <c r="D8141" s="594" t="s">
        <v>2858</v>
      </c>
      <c r="E8141" s="594" t="s">
        <v>142</v>
      </c>
      <c r="F8141" s="594" t="s">
        <v>146</v>
      </c>
      <c r="G8141" s="596" t="s">
        <v>2665</v>
      </c>
      <c r="H8141" s="597">
        <v>6950000</v>
      </c>
    </row>
    <row r="8142" spans="1:8">
      <c r="A8142" s="594" t="s">
        <v>132</v>
      </c>
      <c r="B8142" s="594" t="s">
        <v>1312</v>
      </c>
      <c r="C8142" s="594" t="s">
        <v>322</v>
      </c>
      <c r="D8142" s="594" t="s">
        <v>2858</v>
      </c>
      <c r="E8142" s="594" t="s">
        <v>148</v>
      </c>
      <c r="F8142" s="595" t="s">
        <v>411</v>
      </c>
      <c r="G8142" s="596" t="s">
        <v>149</v>
      </c>
      <c r="H8142" s="597">
        <v>743279466</v>
      </c>
    </row>
    <row r="8143" spans="1:8">
      <c r="A8143" s="594" t="s">
        <v>132</v>
      </c>
      <c r="B8143" s="594" t="s">
        <v>1312</v>
      </c>
      <c r="C8143" s="594" t="s">
        <v>322</v>
      </c>
      <c r="D8143" s="594" t="s">
        <v>2858</v>
      </c>
      <c r="E8143" s="594" t="s">
        <v>148</v>
      </c>
      <c r="F8143" s="594" t="s">
        <v>223</v>
      </c>
      <c r="G8143" s="596" t="s">
        <v>224</v>
      </c>
      <c r="H8143" s="597">
        <v>22233000</v>
      </c>
    </row>
    <row r="8144" spans="1:8">
      <c r="A8144" s="594" t="s">
        <v>132</v>
      </c>
      <c r="B8144" s="594" t="s">
        <v>1312</v>
      </c>
      <c r="C8144" s="594" t="s">
        <v>322</v>
      </c>
      <c r="D8144" s="594" t="s">
        <v>2858</v>
      </c>
      <c r="E8144" s="594" t="s">
        <v>148</v>
      </c>
      <c r="F8144" s="594" t="s">
        <v>1075</v>
      </c>
      <c r="G8144" s="596" t="s">
        <v>2666</v>
      </c>
      <c r="H8144" s="597">
        <v>22587416</v>
      </c>
    </row>
    <row r="8145" spans="1:8">
      <c r="A8145" s="594" t="s">
        <v>132</v>
      </c>
      <c r="B8145" s="594" t="s">
        <v>1312</v>
      </c>
      <c r="C8145" s="594" t="s">
        <v>322</v>
      </c>
      <c r="D8145" s="594" t="s">
        <v>2858</v>
      </c>
      <c r="E8145" s="594" t="s">
        <v>148</v>
      </c>
      <c r="F8145" s="594" t="s">
        <v>150</v>
      </c>
      <c r="G8145" s="596" t="s">
        <v>151</v>
      </c>
      <c r="H8145" s="597">
        <v>42967000</v>
      </c>
    </row>
    <row r="8146" spans="1:8">
      <c r="A8146" s="594" t="s">
        <v>132</v>
      </c>
      <c r="B8146" s="594" t="s">
        <v>1312</v>
      </c>
      <c r="C8146" s="594" t="s">
        <v>322</v>
      </c>
      <c r="D8146" s="594" t="s">
        <v>2858</v>
      </c>
      <c r="E8146" s="594" t="s">
        <v>148</v>
      </c>
      <c r="F8146" s="594" t="s">
        <v>227</v>
      </c>
      <c r="G8146" s="596" t="s">
        <v>2669</v>
      </c>
      <c r="H8146" s="597">
        <v>655492050</v>
      </c>
    </row>
    <row r="8147" spans="1:8">
      <c r="A8147" s="594" t="s">
        <v>132</v>
      </c>
      <c r="B8147" s="594" t="s">
        <v>1312</v>
      </c>
      <c r="C8147" s="594" t="s">
        <v>322</v>
      </c>
      <c r="D8147" s="594" t="s">
        <v>2858</v>
      </c>
      <c r="E8147" s="594" t="s">
        <v>582</v>
      </c>
      <c r="F8147" s="595" t="s">
        <v>411</v>
      </c>
      <c r="G8147" s="596" t="s">
        <v>583</v>
      </c>
      <c r="H8147" s="597">
        <v>18740000</v>
      </c>
    </row>
    <row r="8148" spans="1:8">
      <c r="A8148" s="594" t="s">
        <v>132</v>
      </c>
      <c r="B8148" s="594" t="s">
        <v>1312</v>
      </c>
      <c r="C8148" s="594" t="s">
        <v>322</v>
      </c>
      <c r="D8148" s="594" t="s">
        <v>2858</v>
      </c>
      <c r="E8148" s="594" t="s">
        <v>582</v>
      </c>
      <c r="F8148" s="594" t="s">
        <v>584</v>
      </c>
      <c r="G8148" s="596" t="s">
        <v>2670</v>
      </c>
      <c r="H8148" s="597">
        <v>17700000</v>
      </c>
    </row>
    <row r="8149" spans="1:8">
      <c r="A8149" s="594" t="s">
        <v>132</v>
      </c>
      <c r="B8149" s="594" t="s">
        <v>1312</v>
      </c>
      <c r="C8149" s="594" t="s">
        <v>322</v>
      </c>
      <c r="D8149" s="594" t="s">
        <v>2858</v>
      </c>
      <c r="E8149" s="594" t="s">
        <v>582</v>
      </c>
      <c r="F8149" s="594" t="s">
        <v>586</v>
      </c>
      <c r="G8149" s="596" t="s">
        <v>2671</v>
      </c>
      <c r="H8149" s="597">
        <v>1040000</v>
      </c>
    </row>
    <row r="8150" spans="1:8">
      <c r="A8150" s="594" t="s">
        <v>132</v>
      </c>
      <c r="B8150" s="594" t="s">
        <v>1312</v>
      </c>
      <c r="C8150" s="594" t="s">
        <v>322</v>
      </c>
      <c r="D8150" s="594" t="s">
        <v>2858</v>
      </c>
      <c r="E8150" s="594" t="s">
        <v>152</v>
      </c>
      <c r="F8150" s="595" t="s">
        <v>411</v>
      </c>
      <c r="G8150" s="596" t="s">
        <v>153</v>
      </c>
      <c r="H8150" s="597">
        <v>132223800</v>
      </c>
    </row>
    <row r="8151" spans="1:8">
      <c r="A8151" s="594" t="s">
        <v>132</v>
      </c>
      <c r="B8151" s="594" t="s">
        <v>1312</v>
      </c>
      <c r="C8151" s="594" t="s">
        <v>322</v>
      </c>
      <c r="D8151" s="594" t="s">
        <v>2858</v>
      </c>
      <c r="E8151" s="594" t="s">
        <v>152</v>
      </c>
      <c r="F8151" s="594" t="s">
        <v>606</v>
      </c>
      <c r="G8151" s="596" t="s">
        <v>195</v>
      </c>
      <c r="H8151" s="597">
        <v>132223800</v>
      </c>
    </row>
    <row r="8152" spans="1:8">
      <c r="A8152" s="594" t="s">
        <v>132</v>
      </c>
      <c r="B8152" s="594" t="s">
        <v>1312</v>
      </c>
      <c r="C8152" s="594" t="s">
        <v>322</v>
      </c>
      <c r="D8152" s="594" t="s">
        <v>2858</v>
      </c>
      <c r="E8152" s="594" t="s">
        <v>156</v>
      </c>
      <c r="F8152" s="595" t="s">
        <v>411</v>
      </c>
      <c r="G8152" s="596" t="s">
        <v>514</v>
      </c>
      <c r="H8152" s="597">
        <v>98789542</v>
      </c>
    </row>
    <row r="8153" spans="1:8">
      <c r="A8153" s="594" t="s">
        <v>132</v>
      </c>
      <c r="B8153" s="594" t="s">
        <v>1312</v>
      </c>
      <c r="C8153" s="594" t="s">
        <v>322</v>
      </c>
      <c r="D8153" s="594" t="s">
        <v>2858</v>
      </c>
      <c r="E8153" s="594" t="s">
        <v>156</v>
      </c>
      <c r="F8153" s="594" t="s">
        <v>157</v>
      </c>
      <c r="G8153" s="596" t="s">
        <v>158</v>
      </c>
      <c r="H8153" s="597">
        <v>72718998</v>
      </c>
    </row>
    <row r="8154" spans="1:8">
      <c r="A8154" s="594" t="s">
        <v>132</v>
      </c>
      <c r="B8154" s="594" t="s">
        <v>1312</v>
      </c>
      <c r="C8154" s="594" t="s">
        <v>322</v>
      </c>
      <c r="D8154" s="594" t="s">
        <v>2858</v>
      </c>
      <c r="E8154" s="594" t="s">
        <v>156</v>
      </c>
      <c r="F8154" s="594" t="s">
        <v>159</v>
      </c>
      <c r="G8154" s="596" t="s">
        <v>160</v>
      </c>
      <c r="H8154" s="597">
        <v>12441672</v>
      </c>
    </row>
    <row r="8155" spans="1:8">
      <c r="A8155" s="594" t="s">
        <v>132</v>
      </c>
      <c r="B8155" s="594" t="s">
        <v>1312</v>
      </c>
      <c r="C8155" s="594" t="s">
        <v>322</v>
      </c>
      <c r="D8155" s="594" t="s">
        <v>2858</v>
      </c>
      <c r="E8155" s="594" t="s">
        <v>156</v>
      </c>
      <c r="F8155" s="594" t="s">
        <v>161</v>
      </c>
      <c r="G8155" s="596" t="s">
        <v>162</v>
      </c>
      <c r="H8155" s="597">
        <v>9481648</v>
      </c>
    </row>
    <row r="8156" spans="1:8">
      <c r="A8156" s="594" t="s">
        <v>132</v>
      </c>
      <c r="B8156" s="594" t="s">
        <v>1312</v>
      </c>
      <c r="C8156" s="594" t="s">
        <v>322</v>
      </c>
      <c r="D8156" s="594" t="s">
        <v>2858</v>
      </c>
      <c r="E8156" s="594" t="s">
        <v>156</v>
      </c>
      <c r="F8156" s="594" t="s">
        <v>1</v>
      </c>
      <c r="G8156" s="596" t="s">
        <v>2</v>
      </c>
      <c r="H8156" s="597">
        <v>4147224</v>
      </c>
    </row>
    <row r="8157" spans="1:8">
      <c r="A8157" s="594" t="s">
        <v>132</v>
      </c>
      <c r="B8157" s="594" t="s">
        <v>1312</v>
      </c>
      <c r="C8157" s="594" t="s">
        <v>322</v>
      </c>
      <c r="D8157" s="594" t="s">
        <v>2858</v>
      </c>
      <c r="E8157" s="594" t="s">
        <v>163</v>
      </c>
      <c r="F8157" s="595" t="s">
        <v>411</v>
      </c>
      <c r="G8157" s="596" t="s">
        <v>164</v>
      </c>
      <c r="H8157" s="597">
        <v>6040000</v>
      </c>
    </row>
    <row r="8158" spans="1:8">
      <c r="A8158" s="594" t="s">
        <v>132</v>
      </c>
      <c r="B8158" s="594" t="s">
        <v>1312</v>
      </c>
      <c r="C8158" s="594" t="s">
        <v>322</v>
      </c>
      <c r="D8158" s="594" t="s">
        <v>2858</v>
      </c>
      <c r="E8158" s="594" t="s">
        <v>163</v>
      </c>
      <c r="F8158" s="594" t="s">
        <v>1060</v>
      </c>
      <c r="G8158" s="596" t="s">
        <v>2672</v>
      </c>
      <c r="H8158" s="597">
        <v>6040000</v>
      </c>
    </row>
    <row r="8159" spans="1:8">
      <c r="A8159" s="594" t="s">
        <v>132</v>
      </c>
      <c r="B8159" s="594" t="s">
        <v>1312</v>
      </c>
      <c r="C8159" s="594" t="s">
        <v>322</v>
      </c>
      <c r="D8159" s="594" t="s">
        <v>2858</v>
      </c>
      <c r="E8159" s="594" t="s">
        <v>167</v>
      </c>
      <c r="F8159" s="595" t="s">
        <v>411</v>
      </c>
      <c r="G8159" s="596" t="s">
        <v>168</v>
      </c>
      <c r="H8159" s="597">
        <v>16947794</v>
      </c>
    </row>
    <row r="8160" spans="1:8">
      <c r="A8160" s="594" t="s">
        <v>132</v>
      </c>
      <c r="B8160" s="594" t="s">
        <v>1312</v>
      </c>
      <c r="C8160" s="594" t="s">
        <v>322</v>
      </c>
      <c r="D8160" s="594" t="s">
        <v>2858</v>
      </c>
      <c r="E8160" s="594" t="s">
        <v>167</v>
      </c>
      <c r="F8160" s="594" t="s">
        <v>228</v>
      </c>
      <c r="G8160" s="596" t="s">
        <v>2673</v>
      </c>
      <c r="H8160" s="597">
        <v>9014499</v>
      </c>
    </row>
    <row r="8161" spans="1:8">
      <c r="A8161" s="594" t="s">
        <v>132</v>
      </c>
      <c r="B8161" s="594" t="s">
        <v>1312</v>
      </c>
      <c r="C8161" s="594" t="s">
        <v>322</v>
      </c>
      <c r="D8161" s="594" t="s">
        <v>2858</v>
      </c>
      <c r="E8161" s="594" t="s">
        <v>167</v>
      </c>
      <c r="F8161" s="594" t="s">
        <v>169</v>
      </c>
      <c r="G8161" s="596" t="s">
        <v>2674</v>
      </c>
      <c r="H8161" s="597">
        <v>3340295</v>
      </c>
    </row>
    <row r="8162" spans="1:8">
      <c r="A8162" s="594" t="s">
        <v>132</v>
      </c>
      <c r="B8162" s="594" t="s">
        <v>1312</v>
      </c>
      <c r="C8162" s="594" t="s">
        <v>322</v>
      </c>
      <c r="D8162" s="594" t="s">
        <v>2858</v>
      </c>
      <c r="E8162" s="594" t="s">
        <v>167</v>
      </c>
      <c r="F8162" s="594" t="s">
        <v>230</v>
      </c>
      <c r="G8162" s="596" t="s">
        <v>2675</v>
      </c>
      <c r="H8162" s="597">
        <v>923000</v>
      </c>
    </row>
    <row r="8163" spans="1:8">
      <c r="A8163" s="594" t="s">
        <v>132</v>
      </c>
      <c r="B8163" s="594" t="s">
        <v>1312</v>
      </c>
      <c r="C8163" s="594" t="s">
        <v>322</v>
      </c>
      <c r="D8163" s="594" t="s">
        <v>2858</v>
      </c>
      <c r="E8163" s="594" t="s">
        <v>167</v>
      </c>
      <c r="F8163" s="594" t="s">
        <v>354</v>
      </c>
      <c r="G8163" s="596" t="s">
        <v>2736</v>
      </c>
      <c r="H8163" s="597">
        <v>3670000</v>
      </c>
    </row>
    <row r="8164" spans="1:8">
      <c r="A8164" s="594" t="s">
        <v>132</v>
      </c>
      <c r="B8164" s="594" t="s">
        <v>1312</v>
      </c>
      <c r="C8164" s="594" t="s">
        <v>322</v>
      </c>
      <c r="D8164" s="594" t="s">
        <v>2858</v>
      </c>
      <c r="E8164" s="594" t="s">
        <v>171</v>
      </c>
      <c r="F8164" s="595" t="s">
        <v>411</v>
      </c>
      <c r="G8164" s="596" t="s">
        <v>2677</v>
      </c>
      <c r="H8164" s="597">
        <v>82807600</v>
      </c>
    </row>
    <row r="8165" spans="1:8">
      <c r="A8165" s="594" t="s">
        <v>132</v>
      </c>
      <c r="B8165" s="594" t="s">
        <v>1312</v>
      </c>
      <c r="C8165" s="594" t="s">
        <v>322</v>
      </c>
      <c r="D8165" s="594" t="s">
        <v>2858</v>
      </c>
      <c r="E8165" s="594" t="s">
        <v>171</v>
      </c>
      <c r="F8165" s="594" t="s">
        <v>173</v>
      </c>
      <c r="G8165" s="596" t="s">
        <v>174</v>
      </c>
      <c r="H8165" s="597">
        <v>21572600</v>
      </c>
    </row>
    <row r="8166" spans="1:8">
      <c r="A8166" s="594" t="s">
        <v>132</v>
      </c>
      <c r="B8166" s="594" t="s">
        <v>1312</v>
      </c>
      <c r="C8166" s="594" t="s">
        <v>322</v>
      </c>
      <c r="D8166" s="594" t="s">
        <v>2858</v>
      </c>
      <c r="E8166" s="594" t="s">
        <v>171</v>
      </c>
      <c r="F8166" s="594" t="s">
        <v>216</v>
      </c>
      <c r="G8166" s="596" t="s">
        <v>217</v>
      </c>
      <c r="H8166" s="597">
        <v>52740000</v>
      </c>
    </row>
    <row r="8167" spans="1:8">
      <c r="A8167" s="594" t="s">
        <v>132</v>
      </c>
      <c r="B8167" s="594" t="s">
        <v>1312</v>
      </c>
      <c r="C8167" s="594" t="s">
        <v>322</v>
      </c>
      <c r="D8167" s="594" t="s">
        <v>2858</v>
      </c>
      <c r="E8167" s="594" t="s">
        <v>171</v>
      </c>
      <c r="F8167" s="594" t="s">
        <v>5</v>
      </c>
      <c r="G8167" s="596" t="s">
        <v>2678</v>
      </c>
      <c r="H8167" s="597">
        <v>6600000</v>
      </c>
    </row>
    <row r="8168" spans="1:8">
      <c r="A8168" s="594" t="s">
        <v>132</v>
      </c>
      <c r="B8168" s="594" t="s">
        <v>1312</v>
      </c>
      <c r="C8168" s="594" t="s">
        <v>322</v>
      </c>
      <c r="D8168" s="594" t="s">
        <v>2858</v>
      </c>
      <c r="E8168" s="594" t="s">
        <v>171</v>
      </c>
      <c r="F8168" s="594" t="s">
        <v>175</v>
      </c>
      <c r="G8168" s="596" t="s">
        <v>176</v>
      </c>
      <c r="H8168" s="597">
        <v>1895000</v>
      </c>
    </row>
    <row r="8169" spans="1:8">
      <c r="A8169" s="594" t="s">
        <v>132</v>
      </c>
      <c r="B8169" s="594" t="s">
        <v>1312</v>
      </c>
      <c r="C8169" s="594" t="s">
        <v>322</v>
      </c>
      <c r="D8169" s="594" t="s">
        <v>2858</v>
      </c>
      <c r="E8169" s="594" t="s">
        <v>177</v>
      </c>
      <c r="F8169" s="595" t="s">
        <v>411</v>
      </c>
      <c r="G8169" s="596" t="s">
        <v>178</v>
      </c>
      <c r="H8169" s="597">
        <v>45533396</v>
      </c>
    </row>
    <row r="8170" spans="1:8">
      <c r="A8170" s="594" t="s">
        <v>132</v>
      </c>
      <c r="B8170" s="594" t="s">
        <v>1312</v>
      </c>
      <c r="C8170" s="594" t="s">
        <v>322</v>
      </c>
      <c r="D8170" s="594" t="s">
        <v>2858</v>
      </c>
      <c r="E8170" s="594" t="s">
        <v>177</v>
      </c>
      <c r="F8170" s="594" t="s">
        <v>179</v>
      </c>
      <c r="G8170" s="596" t="s">
        <v>2679</v>
      </c>
      <c r="H8170" s="597">
        <v>4163335</v>
      </c>
    </row>
    <row r="8171" spans="1:8">
      <c r="A8171" s="594" t="s">
        <v>132</v>
      </c>
      <c r="B8171" s="594" t="s">
        <v>1312</v>
      </c>
      <c r="C8171" s="594" t="s">
        <v>322</v>
      </c>
      <c r="D8171" s="594" t="s">
        <v>2858</v>
      </c>
      <c r="E8171" s="594" t="s">
        <v>177</v>
      </c>
      <c r="F8171" s="594" t="s">
        <v>181</v>
      </c>
      <c r="G8171" s="596" t="s">
        <v>182</v>
      </c>
      <c r="H8171" s="597">
        <v>6463611</v>
      </c>
    </row>
    <row r="8172" spans="1:8">
      <c r="A8172" s="594" t="s">
        <v>132</v>
      </c>
      <c r="B8172" s="594" t="s">
        <v>1312</v>
      </c>
      <c r="C8172" s="594" t="s">
        <v>322</v>
      </c>
      <c r="D8172" s="594" t="s">
        <v>2858</v>
      </c>
      <c r="E8172" s="594" t="s">
        <v>177</v>
      </c>
      <c r="F8172" s="594" t="s">
        <v>1290</v>
      </c>
      <c r="G8172" s="596" t="s">
        <v>2721</v>
      </c>
      <c r="H8172" s="597">
        <v>8914750</v>
      </c>
    </row>
    <row r="8173" spans="1:8">
      <c r="A8173" s="594" t="s">
        <v>132</v>
      </c>
      <c r="B8173" s="594" t="s">
        <v>1312</v>
      </c>
      <c r="C8173" s="594" t="s">
        <v>322</v>
      </c>
      <c r="D8173" s="594" t="s">
        <v>2858</v>
      </c>
      <c r="E8173" s="594" t="s">
        <v>177</v>
      </c>
      <c r="F8173" s="594" t="s">
        <v>441</v>
      </c>
      <c r="G8173" s="596" t="s">
        <v>2728</v>
      </c>
      <c r="H8173" s="597">
        <v>7502000</v>
      </c>
    </row>
    <row r="8174" spans="1:8">
      <c r="A8174" s="594" t="s">
        <v>132</v>
      </c>
      <c r="B8174" s="594" t="s">
        <v>1312</v>
      </c>
      <c r="C8174" s="594" t="s">
        <v>322</v>
      </c>
      <c r="D8174" s="594" t="s">
        <v>2858</v>
      </c>
      <c r="E8174" s="594" t="s">
        <v>177</v>
      </c>
      <c r="F8174" s="594" t="s">
        <v>1297</v>
      </c>
      <c r="G8174" s="596" t="s">
        <v>2680</v>
      </c>
      <c r="H8174" s="597">
        <v>4889700</v>
      </c>
    </row>
    <row r="8175" spans="1:8">
      <c r="A8175" s="594" t="s">
        <v>132</v>
      </c>
      <c r="B8175" s="594" t="s">
        <v>1312</v>
      </c>
      <c r="C8175" s="594" t="s">
        <v>322</v>
      </c>
      <c r="D8175" s="594" t="s">
        <v>2858</v>
      </c>
      <c r="E8175" s="594" t="s">
        <v>177</v>
      </c>
      <c r="F8175" s="594" t="s">
        <v>237</v>
      </c>
      <c r="G8175" s="596" t="s">
        <v>2681</v>
      </c>
      <c r="H8175" s="597">
        <v>13600000</v>
      </c>
    </row>
    <row r="8176" spans="1:8">
      <c r="A8176" s="594" t="s">
        <v>132</v>
      </c>
      <c r="B8176" s="594" t="s">
        <v>1312</v>
      </c>
      <c r="C8176" s="594" t="s">
        <v>322</v>
      </c>
      <c r="D8176" s="594" t="s">
        <v>2858</v>
      </c>
      <c r="E8176" s="594" t="s">
        <v>240</v>
      </c>
      <c r="F8176" s="595" t="s">
        <v>411</v>
      </c>
      <c r="G8176" s="596" t="s">
        <v>241</v>
      </c>
      <c r="H8176" s="597">
        <v>146371900</v>
      </c>
    </row>
    <row r="8177" spans="1:8">
      <c r="A8177" s="594" t="s">
        <v>132</v>
      </c>
      <c r="B8177" s="594" t="s">
        <v>1312</v>
      </c>
      <c r="C8177" s="594" t="s">
        <v>322</v>
      </c>
      <c r="D8177" s="594" t="s">
        <v>2858</v>
      </c>
      <c r="E8177" s="594" t="s">
        <v>240</v>
      </c>
      <c r="F8177" s="594" t="s">
        <v>242</v>
      </c>
      <c r="G8177" s="596" t="s">
        <v>243</v>
      </c>
      <c r="H8177" s="597">
        <v>4896000</v>
      </c>
    </row>
    <row r="8178" spans="1:8">
      <c r="A8178" s="594" t="s">
        <v>132</v>
      </c>
      <c r="B8178" s="594" t="s">
        <v>1312</v>
      </c>
      <c r="C8178" s="594" t="s">
        <v>322</v>
      </c>
      <c r="D8178" s="594" t="s">
        <v>2858</v>
      </c>
      <c r="E8178" s="594" t="s">
        <v>240</v>
      </c>
      <c r="F8178" s="594" t="s">
        <v>728</v>
      </c>
      <c r="G8178" s="596" t="s">
        <v>729</v>
      </c>
      <c r="H8178" s="597">
        <v>16400000</v>
      </c>
    </row>
    <row r="8179" spans="1:8">
      <c r="A8179" s="594" t="s">
        <v>132</v>
      </c>
      <c r="B8179" s="594" t="s">
        <v>1312</v>
      </c>
      <c r="C8179" s="594" t="s">
        <v>322</v>
      </c>
      <c r="D8179" s="594" t="s">
        <v>2858</v>
      </c>
      <c r="E8179" s="594" t="s">
        <v>240</v>
      </c>
      <c r="F8179" s="594" t="s">
        <v>731</v>
      </c>
      <c r="G8179" s="596" t="s">
        <v>732</v>
      </c>
      <c r="H8179" s="597">
        <v>2914000</v>
      </c>
    </row>
    <row r="8180" spans="1:8">
      <c r="A8180" s="594" t="s">
        <v>132</v>
      </c>
      <c r="B8180" s="594" t="s">
        <v>1312</v>
      </c>
      <c r="C8180" s="594" t="s">
        <v>322</v>
      </c>
      <c r="D8180" s="594" t="s">
        <v>2858</v>
      </c>
      <c r="E8180" s="594" t="s">
        <v>240</v>
      </c>
      <c r="F8180" s="594" t="s">
        <v>733</v>
      </c>
      <c r="G8180" s="596" t="s">
        <v>734</v>
      </c>
      <c r="H8180" s="597">
        <v>100066900</v>
      </c>
    </row>
    <row r="8181" spans="1:8">
      <c r="A8181" s="594" t="s">
        <v>132</v>
      </c>
      <c r="B8181" s="594" t="s">
        <v>1312</v>
      </c>
      <c r="C8181" s="594" t="s">
        <v>322</v>
      </c>
      <c r="D8181" s="594" t="s">
        <v>2858</v>
      </c>
      <c r="E8181" s="594" t="s">
        <v>240</v>
      </c>
      <c r="F8181" s="594" t="s">
        <v>735</v>
      </c>
      <c r="G8181" s="596" t="s">
        <v>193</v>
      </c>
      <c r="H8181" s="597">
        <v>22095000</v>
      </c>
    </row>
    <row r="8182" spans="1:8">
      <c r="A8182" s="594" t="s">
        <v>132</v>
      </c>
      <c r="B8182" s="594" t="s">
        <v>1312</v>
      </c>
      <c r="C8182" s="594" t="s">
        <v>322</v>
      </c>
      <c r="D8182" s="594" t="s">
        <v>2858</v>
      </c>
      <c r="E8182" s="594" t="s">
        <v>183</v>
      </c>
      <c r="F8182" s="595" t="s">
        <v>411</v>
      </c>
      <c r="G8182" s="596" t="s">
        <v>184</v>
      </c>
      <c r="H8182" s="597">
        <v>104046000</v>
      </c>
    </row>
    <row r="8183" spans="1:8">
      <c r="A8183" s="594" t="s">
        <v>132</v>
      </c>
      <c r="B8183" s="594" t="s">
        <v>1312</v>
      </c>
      <c r="C8183" s="594" t="s">
        <v>322</v>
      </c>
      <c r="D8183" s="594" t="s">
        <v>2858</v>
      </c>
      <c r="E8183" s="594" t="s">
        <v>183</v>
      </c>
      <c r="F8183" s="594" t="s">
        <v>587</v>
      </c>
      <c r="G8183" s="596" t="s">
        <v>588</v>
      </c>
      <c r="H8183" s="597">
        <v>29036000</v>
      </c>
    </row>
    <row r="8184" spans="1:8">
      <c r="A8184" s="594" t="s">
        <v>132</v>
      </c>
      <c r="B8184" s="594" t="s">
        <v>1312</v>
      </c>
      <c r="C8184" s="594" t="s">
        <v>322</v>
      </c>
      <c r="D8184" s="594" t="s">
        <v>2858</v>
      </c>
      <c r="E8184" s="594" t="s">
        <v>183</v>
      </c>
      <c r="F8184" s="594" t="s">
        <v>736</v>
      </c>
      <c r="G8184" s="596" t="s">
        <v>737</v>
      </c>
      <c r="H8184" s="597">
        <v>26450000</v>
      </c>
    </row>
    <row r="8185" spans="1:8">
      <c r="A8185" s="594" t="s">
        <v>132</v>
      </c>
      <c r="B8185" s="594" t="s">
        <v>1312</v>
      </c>
      <c r="C8185" s="594" t="s">
        <v>322</v>
      </c>
      <c r="D8185" s="594" t="s">
        <v>2858</v>
      </c>
      <c r="E8185" s="594" t="s">
        <v>183</v>
      </c>
      <c r="F8185" s="594" t="s">
        <v>185</v>
      </c>
      <c r="G8185" s="596" t="s">
        <v>186</v>
      </c>
      <c r="H8185" s="597">
        <v>12560000</v>
      </c>
    </row>
    <row r="8186" spans="1:8">
      <c r="A8186" s="594" t="s">
        <v>132</v>
      </c>
      <c r="B8186" s="594" t="s">
        <v>1312</v>
      </c>
      <c r="C8186" s="594" t="s">
        <v>322</v>
      </c>
      <c r="D8186" s="594" t="s">
        <v>2858</v>
      </c>
      <c r="E8186" s="594" t="s">
        <v>183</v>
      </c>
      <c r="F8186" s="594" t="s">
        <v>187</v>
      </c>
      <c r="G8186" s="596" t="s">
        <v>2683</v>
      </c>
      <c r="H8186" s="597">
        <v>36000000</v>
      </c>
    </row>
    <row r="8187" spans="1:8">
      <c r="A8187" s="594" t="s">
        <v>132</v>
      </c>
      <c r="B8187" s="594" t="s">
        <v>1312</v>
      </c>
      <c r="C8187" s="594" t="s">
        <v>322</v>
      </c>
      <c r="D8187" s="594" t="s">
        <v>2858</v>
      </c>
      <c r="E8187" s="594" t="s">
        <v>738</v>
      </c>
      <c r="F8187" s="595" t="s">
        <v>411</v>
      </c>
      <c r="G8187" s="596" t="s">
        <v>739</v>
      </c>
      <c r="H8187" s="597">
        <v>275240496</v>
      </c>
    </row>
    <row r="8188" spans="1:8">
      <c r="A8188" s="594" t="s">
        <v>132</v>
      </c>
      <c r="B8188" s="594" t="s">
        <v>1312</v>
      </c>
      <c r="C8188" s="594" t="s">
        <v>322</v>
      </c>
      <c r="D8188" s="594" t="s">
        <v>2858</v>
      </c>
      <c r="E8188" s="594" t="s">
        <v>738</v>
      </c>
      <c r="F8188" s="594" t="s">
        <v>740</v>
      </c>
      <c r="G8188" s="596" t="s">
        <v>741</v>
      </c>
      <c r="H8188" s="597">
        <v>112560896</v>
      </c>
    </row>
    <row r="8189" spans="1:8">
      <c r="A8189" s="594" t="s">
        <v>132</v>
      </c>
      <c r="B8189" s="594" t="s">
        <v>1312</v>
      </c>
      <c r="C8189" s="594" t="s">
        <v>322</v>
      </c>
      <c r="D8189" s="594" t="s">
        <v>2858</v>
      </c>
      <c r="E8189" s="594" t="s">
        <v>738</v>
      </c>
      <c r="F8189" s="594" t="s">
        <v>356</v>
      </c>
      <c r="G8189" s="596" t="s">
        <v>357</v>
      </c>
      <c r="H8189" s="597">
        <v>157639600</v>
      </c>
    </row>
    <row r="8190" spans="1:8">
      <c r="A8190" s="594" t="s">
        <v>132</v>
      </c>
      <c r="B8190" s="594" t="s">
        <v>1312</v>
      </c>
      <c r="C8190" s="594" t="s">
        <v>322</v>
      </c>
      <c r="D8190" s="594" t="s">
        <v>2858</v>
      </c>
      <c r="E8190" s="594" t="s">
        <v>738</v>
      </c>
      <c r="F8190" s="594" t="s">
        <v>742</v>
      </c>
      <c r="G8190" s="596" t="s">
        <v>743</v>
      </c>
      <c r="H8190" s="597">
        <v>5040000</v>
      </c>
    </row>
    <row r="8191" spans="1:8">
      <c r="A8191" s="594" t="s">
        <v>132</v>
      </c>
      <c r="B8191" s="594" t="s">
        <v>1312</v>
      </c>
      <c r="C8191" s="594" t="s">
        <v>322</v>
      </c>
      <c r="D8191" s="594" t="s">
        <v>2858</v>
      </c>
      <c r="E8191" s="594" t="s">
        <v>744</v>
      </c>
      <c r="F8191" s="595" t="s">
        <v>411</v>
      </c>
      <c r="G8191" s="596" t="s">
        <v>2686</v>
      </c>
      <c r="H8191" s="597">
        <v>32100000</v>
      </c>
    </row>
    <row r="8192" spans="1:8">
      <c r="A8192" s="594" t="s">
        <v>132</v>
      </c>
      <c r="B8192" s="594" t="s">
        <v>1312</v>
      </c>
      <c r="C8192" s="594" t="s">
        <v>322</v>
      </c>
      <c r="D8192" s="594" t="s">
        <v>2858</v>
      </c>
      <c r="E8192" s="594" t="s">
        <v>744</v>
      </c>
      <c r="F8192" s="594" t="s">
        <v>7</v>
      </c>
      <c r="G8192" s="596" t="s">
        <v>8</v>
      </c>
      <c r="H8192" s="597">
        <v>3720000</v>
      </c>
    </row>
    <row r="8193" spans="1:8">
      <c r="A8193" s="594" t="s">
        <v>132</v>
      </c>
      <c r="B8193" s="594" t="s">
        <v>1312</v>
      </c>
      <c r="C8193" s="594" t="s">
        <v>322</v>
      </c>
      <c r="D8193" s="594" t="s">
        <v>2858</v>
      </c>
      <c r="E8193" s="594" t="s">
        <v>744</v>
      </c>
      <c r="F8193" s="594" t="s">
        <v>572</v>
      </c>
      <c r="G8193" s="596" t="s">
        <v>2689</v>
      </c>
      <c r="H8193" s="597">
        <v>18050000</v>
      </c>
    </row>
    <row r="8194" spans="1:8">
      <c r="A8194" s="594" t="s">
        <v>132</v>
      </c>
      <c r="B8194" s="594" t="s">
        <v>1312</v>
      </c>
      <c r="C8194" s="594" t="s">
        <v>322</v>
      </c>
      <c r="D8194" s="594" t="s">
        <v>2858</v>
      </c>
      <c r="E8194" s="594" t="s">
        <v>744</v>
      </c>
      <c r="F8194" s="594" t="s">
        <v>746</v>
      </c>
      <c r="G8194" s="596" t="s">
        <v>2690</v>
      </c>
      <c r="H8194" s="597">
        <v>7950000</v>
      </c>
    </row>
    <row r="8195" spans="1:8">
      <c r="A8195" s="594" t="s">
        <v>132</v>
      </c>
      <c r="B8195" s="594" t="s">
        <v>1312</v>
      </c>
      <c r="C8195" s="594" t="s">
        <v>322</v>
      </c>
      <c r="D8195" s="594" t="s">
        <v>2858</v>
      </c>
      <c r="E8195" s="594" t="s">
        <v>744</v>
      </c>
      <c r="F8195" s="594" t="s">
        <v>11</v>
      </c>
      <c r="G8195" s="596" t="s">
        <v>2691</v>
      </c>
      <c r="H8195" s="597">
        <v>2380000</v>
      </c>
    </row>
    <row r="8196" spans="1:8">
      <c r="A8196" s="594" t="s">
        <v>132</v>
      </c>
      <c r="B8196" s="594" t="s">
        <v>1312</v>
      </c>
      <c r="C8196" s="594" t="s">
        <v>322</v>
      </c>
      <c r="D8196" s="594" t="s">
        <v>2858</v>
      </c>
      <c r="E8196" s="594" t="s">
        <v>2692</v>
      </c>
      <c r="F8196" s="595" t="s">
        <v>411</v>
      </c>
      <c r="G8196" s="596" t="s">
        <v>2693</v>
      </c>
      <c r="H8196" s="597">
        <v>53650000</v>
      </c>
    </row>
    <row r="8197" spans="1:8">
      <c r="A8197" s="594" t="s">
        <v>132</v>
      </c>
      <c r="B8197" s="594" t="s">
        <v>1312</v>
      </c>
      <c r="C8197" s="594" t="s">
        <v>322</v>
      </c>
      <c r="D8197" s="594" t="s">
        <v>2858</v>
      </c>
      <c r="E8197" s="594" t="s">
        <v>2692</v>
      </c>
      <c r="F8197" s="594" t="s">
        <v>2722</v>
      </c>
      <c r="G8197" s="596" t="s">
        <v>2690</v>
      </c>
      <c r="H8197" s="597">
        <v>11500000</v>
      </c>
    </row>
    <row r="8198" spans="1:8">
      <c r="A8198" s="594" t="s">
        <v>132</v>
      </c>
      <c r="B8198" s="594" t="s">
        <v>1312</v>
      </c>
      <c r="C8198" s="594" t="s">
        <v>322</v>
      </c>
      <c r="D8198" s="594" t="s">
        <v>2858</v>
      </c>
      <c r="E8198" s="594" t="s">
        <v>2692</v>
      </c>
      <c r="F8198" s="594" t="s">
        <v>2694</v>
      </c>
      <c r="G8198" s="596" t="s">
        <v>2689</v>
      </c>
      <c r="H8198" s="597">
        <v>34500000</v>
      </c>
    </row>
    <row r="8199" spans="1:8">
      <c r="A8199" s="594" t="s">
        <v>132</v>
      </c>
      <c r="B8199" s="594" t="s">
        <v>1312</v>
      </c>
      <c r="C8199" s="594" t="s">
        <v>322</v>
      </c>
      <c r="D8199" s="594" t="s">
        <v>2858</v>
      </c>
      <c r="E8199" s="594" t="s">
        <v>2692</v>
      </c>
      <c r="F8199" s="594" t="s">
        <v>2730</v>
      </c>
      <c r="G8199" s="596" t="s">
        <v>2731</v>
      </c>
      <c r="H8199" s="597">
        <v>7650000</v>
      </c>
    </row>
    <row r="8200" spans="1:8">
      <c r="A8200" s="594" t="s">
        <v>132</v>
      </c>
      <c r="B8200" s="594" t="s">
        <v>1312</v>
      </c>
      <c r="C8200" s="594" t="s">
        <v>322</v>
      </c>
      <c r="D8200" s="594" t="s">
        <v>2858</v>
      </c>
      <c r="E8200" s="594" t="s">
        <v>2697</v>
      </c>
      <c r="F8200" s="595" t="s">
        <v>411</v>
      </c>
      <c r="G8200" s="596" t="s">
        <v>2698</v>
      </c>
      <c r="H8200" s="597">
        <v>16189000</v>
      </c>
    </row>
    <row r="8201" spans="1:8">
      <c r="A8201" s="594" t="s">
        <v>132</v>
      </c>
      <c r="B8201" s="594" t="s">
        <v>1312</v>
      </c>
      <c r="C8201" s="594" t="s">
        <v>322</v>
      </c>
      <c r="D8201" s="594" t="s">
        <v>2858</v>
      </c>
      <c r="E8201" s="594" t="s">
        <v>2697</v>
      </c>
      <c r="F8201" s="594" t="s">
        <v>2699</v>
      </c>
      <c r="G8201" s="596" t="s">
        <v>2700</v>
      </c>
      <c r="H8201" s="597">
        <v>16189000</v>
      </c>
    </row>
    <row r="8202" spans="1:8">
      <c r="A8202" s="594" t="s">
        <v>132</v>
      </c>
      <c r="B8202" s="594" t="s">
        <v>1312</v>
      </c>
      <c r="C8202" s="594" t="s">
        <v>322</v>
      </c>
      <c r="D8202" s="594" t="s">
        <v>2858</v>
      </c>
      <c r="E8202" s="594" t="s">
        <v>194</v>
      </c>
      <c r="F8202" s="595" t="s">
        <v>411</v>
      </c>
      <c r="G8202" s="596" t="s">
        <v>195</v>
      </c>
      <c r="H8202" s="597">
        <v>102339000</v>
      </c>
    </row>
    <row r="8203" spans="1:8">
      <c r="A8203" s="594" t="s">
        <v>132</v>
      </c>
      <c r="B8203" s="594" t="s">
        <v>1312</v>
      </c>
      <c r="C8203" s="594" t="s">
        <v>322</v>
      </c>
      <c r="D8203" s="594" t="s">
        <v>2858</v>
      </c>
      <c r="E8203" s="594" t="s">
        <v>194</v>
      </c>
      <c r="F8203" s="594" t="s">
        <v>15</v>
      </c>
      <c r="G8203" s="596" t="s">
        <v>2701</v>
      </c>
      <c r="H8203" s="597">
        <v>58000</v>
      </c>
    </row>
    <row r="8204" spans="1:8">
      <c r="A8204" s="594" t="s">
        <v>132</v>
      </c>
      <c r="B8204" s="594" t="s">
        <v>1312</v>
      </c>
      <c r="C8204" s="594" t="s">
        <v>322</v>
      </c>
      <c r="D8204" s="594" t="s">
        <v>2858</v>
      </c>
      <c r="E8204" s="594" t="s">
        <v>194</v>
      </c>
      <c r="F8204" s="594" t="s">
        <v>198</v>
      </c>
      <c r="G8204" s="596" t="s">
        <v>199</v>
      </c>
      <c r="H8204" s="597">
        <v>85237000</v>
      </c>
    </row>
    <row r="8205" spans="1:8">
      <c r="A8205" s="594" t="s">
        <v>132</v>
      </c>
      <c r="B8205" s="594" t="s">
        <v>1312</v>
      </c>
      <c r="C8205" s="594" t="s">
        <v>322</v>
      </c>
      <c r="D8205" s="594" t="s">
        <v>2858</v>
      </c>
      <c r="E8205" s="594" t="s">
        <v>194</v>
      </c>
      <c r="F8205" s="594" t="s">
        <v>200</v>
      </c>
      <c r="G8205" s="596" t="s">
        <v>201</v>
      </c>
      <c r="H8205" s="597">
        <v>17044000</v>
      </c>
    </row>
    <row r="8206" spans="1:8">
      <c r="A8206" s="594" t="s">
        <v>132</v>
      </c>
      <c r="B8206" s="594" t="s">
        <v>1312</v>
      </c>
      <c r="C8206" s="594" t="s">
        <v>322</v>
      </c>
      <c r="D8206" s="594" t="s">
        <v>2858</v>
      </c>
      <c r="E8206" s="594" t="s">
        <v>573</v>
      </c>
      <c r="F8206" s="595" t="s">
        <v>411</v>
      </c>
      <c r="G8206" s="596" t="s">
        <v>2703</v>
      </c>
      <c r="H8206" s="597">
        <v>9684000</v>
      </c>
    </row>
    <row r="8207" spans="1:8">
      <c r="A8207" s="594" t="s">
        <v>132</v>
      </c>
      <c r="B8207" s="594" t="s">
        <v>1312</v>
      </c>
      <c r="C8207" s="594" t="s">
        <v>322</v>
      </c>
      <c r="D8207" s="594" t="s">
        <v>2858</v>
      </c>
      <c r="E8207" s="594" t="s">
        <v>573</v>
      </c>
      <c r="F8207" s="594" t="s">
        <v>574</v>
      </c>
      <c r="G8207" s="596" t="s">
        <v>2704</v>
      </c>
      <c r="H8207" s="597">
        <v>9684000</v>
      </c>
    </row>
    <row r="8208" spans="1:8">
      <c r="A8208" s="594" t="s">
        <v>132</v>
      </c>
      <c r="B8208" s="594" t="s">
        <v>1312</v>
      </c>
      <c r="C8208" s="594" t="s">
        <v>322</v>
      </c>
      <c r="D8208" s="594" t="s">
        <v>2858</v>
      </c>
      <c r="E8208" s="594" t="s">
        <v>550</v>
      </c>
      <c r="F8208" s="595" t="s">
        <v>411</v>
      </c>
      <c r="G8208" s="596" t="s">
        <v>2705</v>
      </c>
      <c r="H8208" s="597">
        <v>12935000</v>
      </c>
    </row>
    <row r="8209" spans="1:8">
      <c r="A8209" s="594" t="s">
        <v>132</v>
      </c>
      <c r="B8209" s="594" t="s">
        <v>1312</v>
      </c>
      <c r="C8209" s="594" t="s">
        <v>322</v>
      </c>
      <c r="D8209" s="594" t="s">
        <v>2858</v>
      </c>
      <c r="E8209" s="594" t="s">
        <v>550</v>
      </c>
      <c r="F8209" s="594" t="s">
        <v>2706</v>
      </c>
      <c r="G8209" s="596" t="s">
        <v>72</v>
      </c>
      <c r="H8209" s="597">
        <v>12935000</v>
      </c>
    </row>
    <row r="8210" spans="1:8">
      <c r="A8210" s="594" t="s">
        <v>132</v>
      </c>
      <c r="B8210" s="594" t="s">
        <v>1312</v>
      </c>
      <c r="C8210" s="594" t="s">
        <v>1369</v>
      </c>
      <c r="D8210" s="595" t="s">
        <v>411</v>
      </c>
      <c r="E8210" s="595" t="s">
        <v>411</v>
      </c>
      <c r="F8210" s="595" t="s">
        <v>411</v>
      </c>
      <c r="G8210" s="596" t="s">
        <v>1968</v>
      </c>
      <c r="H8210" s="597">
        <v>471080242</v>
      </c>
    </row>
    <row r="8211" spans="1:8">
      <c r="A8211" s="594" t="s">
        <v>132</v>
      </c>
      <c r="B8211" s="594" t="s">
        <v>1312</v>
      </c>
      <c r="C8211" s="594" t="s">
        <v>1369</v>
      </c>
      <c r="D8211" s="594" t="s">
        <v>1380</v>
      </c>
      <c r="E8211" s="595" t="s">
        <v>411</v>
      </c>
      <c r="F8211" s="595" t="s">
        <v>411</v>
      </c>
      <c r="G8211" s="596" t="s">
        <v>2708</v>
      </c>
      <c r="H8211" s="597">
        <v>471080242</v>
      </c>
    </row>
    <row r="8212" spans="1:8">
      <c r="A8212" s="594" t="s">
        <v>132</v>
      </c>
      <c r="B8212" s="594" t="s">
        <v>1312</v>
      </c>
      <c r="C8212" s="594" t="s">
        <v>1369</v>
      </c>
      <c r="D8212" s="594" t="s">
        <v>1380</v>
      </c>
      <c r="E8212" s="594" t="s">
        <v>260</v>
      </c>
      <c r="F8212" s="595" t="s">
        <v>411</v>
      </c>
      <c r="G8212" s="596" t="s">
        <v>261</v>
      </c>
      <c r="H8212" s="597">
        <v>405093000</v>
      </c>
    </row>
    <row r="8213" spans="1:8">
      <c r="A8213" s="594" t="s">
        <v>132</v>
      </c>
      <c r="B8213" s="594" t="s">
        <v>1312</v>
      </c>
      <c r="C8213" s="594" t="s">
        <v>1369</v>
      </c>
      <c r="D8213" s="594" t="s">
        <v>1380</v>
      </c>
      <c r="E8213" s="594" t="s">
        <v>260</v>
      </c>
      <c r="F8213" s="594" t="s">
        <v>262</v>
      </c>
      <c r="G8213" s="596" t="s">
        <v>2707</v>
      </c>
      <c r="H8213" s="597">
        <v>405093000</v>
      </c>
    </row>
    <row r="8214" spans="1:8">
      <c r="A8214" s="594" t="s">
        <v>132</v>
      </c>
      <c r="B8214" s="594" t="s">
        <v>1312</v>
      </c>
      <c r="C8214" s="594" t="s">
        <v>1369</v>
      </c>
      <c r="D8214" s="594" t="s">
        <v>1380</v>
      </c>
      <c r="E8214" s="594" t="s">
        <v>53</v>
      </c>
      <c r="F8214" s="595" t="s">
        <v>411</v>
      </c>
      <c r="G8214" s="596" t="s">
        <v>193</v>
      </c>
      <c r="H8214" s="597">
        <v>65987242</v>
      </c>
    </row>
    <row r="8215" spans="1:8">
      <c r="A8215" s="594" t="s">
        <v>132</v>
      </c>
      <c r="B8215" s="594" t="s">
        <v>1312</v>
      </c>
      <c r="C8215" s="594" t="s">
        <v>1369</v>
      </c>
      <c r="D8215" s="594" t="s">
        <v>1380</v>
      </c>
      <c r="E8215" s="594" t="s">
        <v>53</v>
      </c>
      <c r="F8215" s="594" t="s">
        <v>56</v>
      </c>
      <c r="G8215" s="596" t="s">
        <v>57</v>
      </c>
      <c r="H8215" s="597">
        <v>21397000</v>
      </c>
    </row>
    <row r="8216" spans="1:8">
      <c r="A8216" s="594" t="s">
        <v>132</v>
      </c>
      <c r="B8216" s="594" t="s">
        <v>1312</v>
      </c>
      <c r="C8216" s="594" t="s">
        <v>1369</v>
      </c>
      <c r="D8216" s="594" t="s">
        <v>1380</v>
      </c>
      <c r="E8216" s="594" t="s">
        <v>53</v>
      </c>
      <c r="F8216" s="594" t="s">
        <v>358</v>
      </c>
      <c r="G8216" s="596" t="s">
        <v>195</v>
      </c>
      <c r="H8216" s="597">
        <v>44590242</v>
      </c>
    </row>
    <row r="8217" spans="1:8">
      <c r="A8217" s="594" t="s">
        <v>132</v>
      </c>
      <c r="B8217" s="594" t="s">
        <v>1312</v>
      </c>
      <c r="C8217" s="594" t="s">
        <v>1969</v>
      </c>
      <c r="D8217" s="595" t="s">
        <v>411</v>
      </c>
      <c r="E8217" s="595" t="s">
        <v>411</v>
      </c>
      <c r="F8217" s="595" t="s">
        <v>411</v>
      </c>
      <c r="G8217" s="596" t="s">
        <v>1970</v>
      </c>
      <c r="H8217" s="597">
        <v>37854000000</v>
      </c>
    </row>
    <row r="8218" spans="1:8">
      <c r="A8218" s="594" t="s">
        <v>132</v>
      </c>
      <c r="B8218" s="594" t="s">
        <v>1312</v>
      </c>
      <c r="C8218" s="594" t="s">
        <v>1969</v>
      </c>
      <c r="D8218" s="594" t="s">
        <v>2854</v>
      </c>
      <c r="E8218" s="595" t="s">
        <v>411</v>
      </c>
      <c r="F8218" s="595" t="s">
        <v>411</v>
      </c>
      <c r="G8218" s="596" t="s">
        <v>2871</v>
      </c>
      <c r="H8218" s="597">
        <v>50000000</v>
      </c>
    </row>
    <row r="8219" spans="1:8">
      <c r="A8219" s="594" t="s">
        <v>132</v>
      </c>
      <c r="B8219" s="594" t="s">
        <v>1312</v>
      </c>
      <c r="C8219" s="594" t="s">
        <v>1969</v>
      </c>
      <c r="D8219" s="594" t="s">
        <v>2854</v>
      </c>
      <c r="E8219" s="594" t="s">
        <v>194</v>
      </c>
      <c r="F8219" s="595" t="s">
        <v>411</v>
      </c>
      <c r="G8219" s="596" t="s">
        <v>195</v>
      </c>
      <c r="H8219" s="597">
        <v>50000000</v>
      </c>
    </row>
    <row r="8220" spans="1:8">
      <c r="A8220" s="594" t="s">
        <v>132</v>
      </c>
      <c r="B8220" s="594" t="s">
        <v>1312</v>
      </c>
      <c r="C8220" s="594" t="s">
        <v>1969</v>
      </c>
      <c r="D8220" s="594" t="s">
        <v>2854</v>
      </c>
      <c r="E8220" s="594" t="s">
        <v>194</v>
      </c>
      <c r="F8220" s="594" t="s">
        <v>200</v>
      </c>
      <c r="G8220" s="596" t="s">
        <v>201</v>
      </c>
      <c r="H8220" s="597">
        <v>50000000</v>
      </c>
    </row>
    <row r="8221" spans="1:8">
      <c r="A8221" s="594" t="s">
        <v>132</v>
      </c>
      <c r="B8221" s="594" t="s">
        <v>1312</v>
      </c>
      <c r="C8221" s="594" t="s">
        <v>1969</v>
      </c>
      <c r="D8221" s="594" t="s">
        <v>2738</v>
      </c>
      <c r="E8221" s="595" t="s">
        <v>411</v>
      </c>
      <c r="F8221" s="595" t="s">
        <v>411</v>
      </c>
      <c r="G8221" s="596" t="s">
        <v>2739</v>
      </c>
      <c r="H8221" s="597">
        <v>37804000000</v>
      </c>
    </row>
    <row r="8222" spans="1:8">
      <c r="A8222" s="594" t="s">
        <v>132</v>
      </c>
      <c r="B8222" s="594" t="s">
        <v>1312</v>
      </c>
      <c r="C8222" s="594" t="s">
        <v>1969</v>
      </c>
      <c r="D8222" s="594" t="s">
        <v>2738</v>
      </c>
      <c r="E8222" s="594" t="s">
        <v>194</v>
      </c>
      <c r="F8222" s="595" t="s">
        <v>411</v>
      </c>
      <c r="G8222" s="596" t="s">
        <v>195</v>
      </c>
      <c r="H8222" s="597">
        <v>37804000000</v>
      </c>
    </row>
    <row r="8223" spans="1:8">
      <c r="A8223" s="594" t="s">
        <v>132</v>
      </c>
      <c r="B8223" s="594" t="s">
        <v>1312</v>
      </c>
      <c r="C8223" s="594" t="s">
        <v>1969</v>
      </c>
      <c r="D8223" s="594" t="s">
        <v>2738</v>
      </c>
      <c r="E8223" s="594" t="s">
        <v>194</v>
      </c>
      <c r="F8223" s="594" t="s">
        <v>200</v>
      </c>
      <c r="G8223" s="596" t="s">
        <v>201</v>
      </c>
      <c r="H8223" s="597">
        <v>37804000000</v>
      </c>
    </row>
    <row r="8224" spans="1:8">
      <c r="A8224" s="598" t="s">
        <v>133</v>
      </c>
      <c r="B8224" s="599" t="s">
        <v>411</v>
      </c>
      <c r="C8224" s="599" t="s">
        <v>411</v>
      </c>
      <c r="D8224" s="599" t="s">
        <v>411</v>
      </c>
      <c r="E8224" s="599" t="s">
        <v>411</v>
      </c>
      <c r="F8224" s="599" t="s">
        <v>411</v>
      </c>
      <c r="G8224" s="600" t="s">
        <v>1311</v>
      </c>
      <c r="H8224" s="601">
        <v>6162808117180</v>
      </c>
    </row>
    <row r="8225" spans="1:8">
      <c r="A8225" s="594" t="s">
        <v>133</v>
      </c>
      <c r="B8225" s="594" t="s">
        <v>138</v>
      </c>
      <c r="C8225" s="595" t="s">
        <v>411</v>
      </c>
      <c r="D8225" s="595" t="s">
        <v>411</v>
      </c>
      <c r="E8225" s="595" t="s">
        <v>411</v>
      </c>
      <c r="F8225" s="595" t="s">
        <v>411</v>
      </c>
      <c r="G8225" s="596" t="s">
        <v>2918</v>
      </c>
      <c r="H8225" s="597">
        <v>99830751403</v>
      </c>
    </row>
    <row r="8226" spans="1:8">
      <c r="A8226" s="594" t="s">
        <v>133</v>
      </c>
      <c r="B8226" s="594" t="s">
        <v>138</v>
      </c>
      <c r="C8226" s="594" t="s">
        <v>75</v>
      </c>
      <c r="D8226" s="595" t="s">
        <v>411</v>
      </c>
      <c r="E8226" s="595" t="s">
        <v>411</v>
      </c>
      <c r="F8226" s="595" t="s">
        <v>411</v>
      </c>
      <c r="G8226" s="596" t="s">
        <v>1955</v>
      </c>
      <c r="H8226" s="597">
        <v>144848800</v>
      </c>
    </row>
    <row r="8227" spans="1:8">
      <c r="A8227" s="594" t="s">
        <v>133</v>
      </c>
      <c r="B8227" s="594" t="s">
        <v>138</v>
      </c>
      <c r="C8227" s="594" t="s">
        <v>75</v>
      </c>
      <c r="D8227" s="594" t="s">
        <v>76</v>
      </c>
      <c r="E8227" s="595" t="s">
        <v>411</v>
      </c>
      <c r="F8227" s="595" t="s">
        <v>411</v>
      </c>
      <c r="G8227" s="596" t="s">
        <v>1955</v>
      </c>
      <c r="H8227" s="597">
        <v>144848800</v>
      </c>
    </row>
    <row r="8228" spans="1:8">
      <c r="A8228" s="594" t="s">
        <v>133</v>
      </c>
      <c r="B8228" s="594" t="s">
        <v>138</v>
      </c>
      <c r="C8228" s="594" t="s">
        <v>75</v>
      </c>
      <c r="D8228" s="594" t="s">
        <v>76</v>
      </c>
      <c r="E8228" s="594" t="s">
        <v>148</v>
      </c>
      <c r="F8228" s="595" t="s">
        <v>411</v>
      </c>
      <c r="G8228" s="596" t="s">
        <v>149</v>
      </c>
      <c r="H8228" s="597">
        <v>14848800</v>
      </c>
    </row>
    <row r="8229" spans="1:8">
      <c r="A8229" s="594" t="s">
        <v>133</v>
      </c>
      <c r="B8229" s="594" t="s">
        <v>138</v>
      </c>
      <c r="C8229" s="594" t="s">
        <v>75</v>
      </c>
      <c r="D8229" s="594" t="s">
        <v>76</v>
      </c>
      <c r="E8229" s="594" t="s">
        <v>148</v>
      </c>
      <c r="F8229" s="594" t="s">
        <v>227</v>
      </c>
      <c r="G8229" s="596" t="s">
        <v>2669</v>
      </c>
      <c r="H8229" s="597">
        <v>14848800</v>
      </c>
    </row>
    <row r="8230" spans="1:8">
      <c r="A8230" s="594" t="s">
        <v>133</v>
      </c>
      <c r="B8230" s="594" t="s">
        <v>138</v>
      </c>
      <c r="C8230" s="594" t="s">
        <v>75</v>
      </c>
      <c r="D8230" s="594" t="s">
        <v>76</v>
      </c>
      <c r="E8230" s="594" t="s">
        <v>171</v>
      </c>
      <c r="F8230" s="595" t="s">
        <v>411</v>
      </c>
      <c r="G8230" s="596" t="s">
        <v>2677</v>
      </c>
      <c r="H8230" s="597">
        <v>35191000</v>
      </c>
    </row>
    <row r="8231" spans="1:8">
      <c r="A8231" s="594" t="s">
        <v>133</v>
      </c>
      <c r="B8231" s="594" t="s">
        <v>138</v>
      </c>
      <c r="C8231" s="594" t="s">
        <v>75</v>
      </c>
      <c r="D8231" s="594" t="s">
        <v>76</v>
      </c>
      <c r="E8231" s="594" t="s">
        <v>171</v>
      </c>
      <c r="F8231" s="594" t="s">
        <v>173</v>
      </c>
      <c r="G8231" s="596" t="s">
        <v>174</v>
      </c>
      <c r="H8231" s="597">
        <v>13407000</v>
      </c>
    </row>
    <row r="8232" spans="1:8">
      <c r="A8232" s="594" t="s">
        <v>133</v>
      </c>
      <c r="B8232" s="594" t="s">
        <v>138</v>
      </c>
      <c r="C8232" s="594" t="s">
        <v>75</v>
      </c>
      <c r="D8232" s="594" t="s">
        <v>76</v>
      </c>
      <c r="E8232" s="594" t="s">
        <v>171</v>
      </c>
      <c r="F8232" s="594" t="s">
        <v>175</v>
      </c>
      <c r="G8232" s="596" t="s">
        <v>176</v>
      </c>
      <c r="H8232" s="597">
        <v>21784000</v>
      </c>
    </row>
    <row r="8233" spans="1:8">
      <c r="A8233" s="594" t="s">
        <v>133</v>
      </c>
      <c r="B8233" s="594" t="s">
        <v>138</v>
      </c>
      <c r="C8233" s="594" t="s">
        <v>75</v>
      </c>
      <c r="D8233" s="594" t="s">
        <v>76</v>
      </c>
      <c r="E8233" s="594" t="s">
        <v>738</v>
      </c>
      <c r="F8233" s="595" t="s">
        <v>411</v>
      </c>
      <c r="G8233" s="596" t="s">
        <v>739</v>
      </c>
      <c r="H8233" s="597">
        <v>23800000</v>
      </c>
    </row>
    <row r="8234" spans="1:8">
      <c r="A8234" s="594" t="s">
        <v>133</v>
      </c>
      <c r="B8234" s="594" t="s">
        <v>138</v>
      </c>
      <c r="C8234" s="594" t="s">
        <v>75</v>
      </c>
      <c r="D8234" s="594" t="s">
        <v>76</v>
      </c>
      <c r="E8234" s="594" t="s">
        <v>738</v>
      </c>
      <c r="F8234" s="594" t="s">
        <v>740</v>
      </c>
      <c r="G8234" s="596" t="s">
        <v>741</v>
      </c>
      <c r="H8234" s="597">
        <v>5000000</v>
      </c>
    </row>
    <row r="8235" spans="1:8">
      <c r="A8235" s="594" t="s">
        <v>133</v>
      </c>
      <c r="B8235" s="594" t="s">
        <v>138</v>
      </c>
      <c r="C8235" s="594" t="s">
        <v>75</v>
      </c>
      <c r="D8235" s="594" t="s">
        <v>76</v>
      </c>
      <c r="E8235" s="594" t="s">
        <v>738</v>
      </c>
      <c r="F8235" s="594" t="s">
        <v>742</v>
      </c>
      <c r="G8235" s="596" t="s">
        <v>743</v>
      </c>
      <c r="H8235" s="597">
        <v>18800000</v>
      </c>
    </row>
    <row r="8236" spans="1:8">
      <c r="A8236" s="594" t="s">
        <v>133</v>
      </c>
      <c r="B8236" s="594" t="s">
        <v>138</v>
      </c>
      <c r="C8236" s="594" t="s">
        <v>75</v>
      </c>
      <c r="D8236" s="594" t="s">
        <v>76</v>
      </c>
      <c r="E8236" s="594" t="s">
        <v>189</v>
      </c>
      <c r="F8236" s="595" t="s">
        <v>411</v>
      </c>
      <c r="G8236" s="596" t="s">
        <v>190</v>
      </c>
      <c r="H8236" s="597">
        <v>15262000</v>
      </c>
    </row>
    <row r="8237" spans="1:8">
      <c r="A8237" s="594" t="s">
        <v>133</v>
      </c>
      <c r="B8237" s="594" t="s">
        <v>138</v>
      </c>
      <c r="C8237" s="594" t="s">
        <v>75</v>
      </c>
      <c r="D8237" s="594" t="s">
        <v>76</v>
      </c>
      <c r="E8237" s="594" t="s">
        <v>189</v>
      </c>
      <c r="F8237" s="594" t="s">
        <v>773</v>
      </c>
      <c r="G8237" s="596" t="s">
        <v>2695</v>
      </c>
      <c r="H8237" s="597">
        <v>15262000</v>
      </c>
    </row>
    <row r="8238" spans="1:8">
      <c r="A8238" s="594" t="s">
        <v>133</v>
      </c>
      <c r="B8238" s="594" t="s">
        <v>138</v>
      </c>
      <c r="C8238" s="594" t="s">
        <v>75</v>
      </c>
      <c r="D8238" s="594" t="s">
        <v>76</v>
      </c>
      <c r="E8238" s="594" t="s">
        <v>194</v>
      </c>
      <c r="F8238" s="595" t="s">
        <v>411</v>
      </c>
      <c r="G8238" s="596" t="s">
        <v>195</v>
      </c>
      <c r="H8238" s="597">
        <v>55747000</v>
      </c>
    </row>
    <row r="8239" spans="1:8">
      <c r="A8239" s="594" t="s">
        <v>133</v>
      </c>
      <c r="B8239" s="594" t="s">
        <v>138</v>
      </c>
      <c r="C8239" s="594" t="s">
        <v>75</v>
      </c>
      <c r="D8239" s="594" t="s">
        <v>76</v>
      </c>
      <c r="E8239" s="594" t="s">
        <v>194</v>
      </c>
      <c r="F8239" s="594" t="s">
        <v>198</v>
      </c>
      <c r="G8239" s="596" t="s">
        <v>199</v>
      </c>
      <c r="H8239" s="597">
        <v>45245000</v>
      </c>
    </row>
    <row r="8240" spans="1:8">
      <c r="A8240" s="594" t="s">
        <v>133</v>
      </c>
      <c r="B8240" s="594" t="s">
        <v>138</v>
      </c>
      <c r="C8240" s="594" t="s">
        <v>75</v>
      </c>
      <c r="D8240" s="594" t="s">
        <v>76</v>
      </c>
      <c r="E8240" s="594" t="s">
        <v>194</v>
      </c>
      <c r="F8240" s="594" t="s">
        <v>200</v>
      </c>
      <c r="G8240" s="596" t="s">
        <v>201</v>
      </c>
      <c r="H8240" s="597">
        <v>10502000</v>
      </c>
    </row>
    <row r="8241" spans="1:8">
      <c r="A8241" s="594" t="s">
        <v>133</v>
      </c>
      <c r="B8241" s="594" t="s">
        <v>138</v>
      </c>
      <c r="C8241" s="594" t="s">
        <v>570</v>
      </c>
      <c r="D8241" s="595" t="s">
        <v>411</v>
      </c>
      <c r="E8241" s="595" t="s">
        <v>411</v>
      </c>
      <c r="F8241" s="595" t="s">
        <v>411</v>
      </c>
      <c r="G8241" s="596" t="s">
        <v>2711</v>
      </c>
      <c r="H8241" s="597">
        <v>905331000</v>
      </c>
    </row>
    <row r="8242" spans="1:8">
      <c r="A8242" s="594" t="s">
        <v>133</v>
      </c>
      <c r="B8242" s="594" t="s">
        <v>138</v>
      </c>
      <c r="C8242" s="594" t="s">
        <v>570</v>
      </c>
      <c r="D8242" s="594" t="s">
        <v>2820</v>
      </c>
      <c r="E8242" s="595" t="s">
        <v>411</v>
      </c>
      <c r="F8242" s="595" t="s">
        <v>411</v>
      </c>
      <c r="G8242" s="596" t="s">
        <v>2821</v>
      </c>
      <c r="H8242" s="597">
        <v>17500000</v>
      </c>
    </row>
    <row r="8243" spans="1:8">
      <c r="A8243" s="594" t="s">
        <v>133</v>
      </c>
      <c r="B8243" s="594" t="s">
        <v>138</v>
      </c>
      <c r="C8243" s="594" t="s">
        <v>570</v>
      </c>
      <c r="D8243" s="594" t="s">
        <v>2820</v>
      </c>
      <c r="E8243" s="594" t="s">
        <v>167</v>
      </c>
      <c r="F8243" s="595" t="s">
        <v>411</v>
      </c>
      <c r="G8243" s="596" t="s">
        <v>168</v>
      </c>
      <c r="H8243" s="597">
        <v>5000000</v>
      </c>
    </row>
    <row r="8244" spans="1:8">
      <c r="A8244" s="594" t="s">
        <v>133</v>
      </c>
      <c r="B8244" s="594" t="s">
        <v>138</v>
      </c>
      <c r="C8244" s="594" t="s">
        <v>570</v>
      </c>
      <c r="D8244" s="594" t="s">
        <v>2820</v>
      </c>
      <c r="E8244" s="594" t="s">
        <v>167</v>
      </c>
      <c r="F8244" s="594" t="s">
        <v>230</v>
      </c>
      <c r="G8244" s="596" t="s">
        <v>2675</v>
      </c>
      <c r="H8244" s="597">
        <v>5000000</v>
      </c>
    </row>
    <row r="8245" spans="1:8">
      <c r="A8245" s="594" t="s">
        <v>133</v>
      </c>
      <c r="B8245" s="594" t="s">
        <v>138</v>
      </c>
      <c r="C8245" s="594" t="s">
        <v>570</v>
      </c>
      <c r="D8245" s="594" t="s">
        <v>2820</v>
      </c>
      <c r="E8245" s="594" t="s">
        <v>194</v>
      </c>
      <c r="F8245" s="595" t="s">
        <v>411</v>
      </c>
      <c r="G8245" s="596" t="s">
        <v>195</v>
      </c>
      <c r="H8245" s="597">
        <v>12500000</v>
      </c>
    </row>
    <row r="8246" spans="1:8">
      <c r="A8246" s="594" t="s">
        <v>133</v>
      </c>
      <c r="B8246" s="594" t="s">
        <v>138</v>
      </c>
      <c r="C8246" s="594" t="s">
        <v>570</v>
      </c>
      <c r="D8246" s="594" t="s">
        <v>2820</v>
      </c>
      <c r="E8246" s="594" t="s">
        <v>194</v>
      </c>
      <c r="F8246" s="594" t="s">
        <v>198</v>
      </c>
      <c r="G8246" s="596" t="s">
        <v>199</v>
      </c>
      <c r="H8246" s="597">
        <v>2950000</v>
      </c>
    </row>
    <row r="8247" spans="1:8">
      <c r="A8247" s="594" t="s">
        <v>133</v>
      </c>
      <c r="B8247" s="594" t="s">
        <v>138</v>
      </c>
      <c r="C8247" s="594" t="s">
        <v>570</v>
      </c>
      <c r="D8247" s="594" t="s">
        <v>2820</v>
      </c>
      <c r="E8247" s="594" t="s">
        <v>194</v>
      </c>
      <c r="F8247" s="594" t="s">
        <v>200</v>
      </c>
      <c r="G8247" s="596" t="s">
        <v>201</v>
      </c>
      <c r="H8247" s="597">
        <v>9550000</v>
      </c>
    </row>
    <row r="8248" spans="1:8">
      <c r="A8248" s="594" t="s">
        <v>133</v>
      </c>
      <c r="B8248" s="594" t="s">
        <v>138</v>
      </c>
      <c r="C8248" s="594" t="s">
        <v>570</v>
      </c>
      <c r="D8248" s="594" t="s">
        <v>2825</v>
      </c>
      <c r="E8248" s="595" t="s">
        <v>411</v>
      </c>
      <c r="F8248" s="595" t="s">
        <v>411</v>
      </c>
      <c r="G8248" s="596" t="s">
        <v>2826</v>
      </c>
      <c r="H8248" s="597">
        <v>5000000</v>
      </c>
    </row>
    <row r="8249" spans="1:8">
      <c r="A8249" s="594" t="s">
        <v>133</v>
      </c>
      <c r="B8249" s="594" t="s">
        <v>138</v>
      </c>
      <c r="C8249" s="594" t="s">
        <v>570</v>
      </c>
      <c r="D8249" s="594" t="s">
        <v>2825</v>
      </c>
      <c r="E8249" s="594" t="s">
        <v>738</v>
      </c>
      <c r="F8249" s="595" t="s">
        <v>411</v>
      </c>
      <c r="G8249" s="596" t="s">
        <v>739</v>
      </c>
      <c r="H8249" s="597">
        <v>5000000</v>
      </c>
    </row>
    <row r="8250" spans="1:8">
      <c r="A8250" s="594" t="s">
        <v>133</v>
      </c>
      <c r="B8250" s="594" t="s">
        <v>138</v>
      </c>
      <c r="C8250" s="594" t="s">
        <v>570</v>
      </c>
      <c r="D8250" s="594" t="s">
        <v>2825</v>
      </c>
      <c r="E8250" s="594" t="s">
        <v>738</v>
      </c>
      <c r="F8250" s="594" t="s">
        <v>296</v>
      </c>
      <c r="G8250" s="596" t="s">
        <v>297</v>
      </c>
      <c r="H8250" s="597">
        <v>5000000</v>
      </c>
    </row>
    <row r="8251" spans="1:8">
      <c r="A8251" s="594" t="s">
        <v>133</v>
      </c>
      <c r="B8251" s="594" t="s">
        <v>138</v>
      </c>
      <c r="C8251" s="594" t="s">
        <v>570</v>
      </c>
      <c r="D8251" s="594" t="s">
        <v>2712</v>
      </c>
      <c r="E8251" s="595" t="s">
        <v>411</v>
      </c>
      <c r="F8251" s="595" t="s">
        <v>411</v>
      </c>
      <c r="G8251" s="596" t="s">
        <v>1165</v>
      </c>
      <c r="H8251" s="597">
        <v>405000000</v>
      </c>
    </row>
    <row r="8252" spans="1:8">
      <c r="A8252" s="594" t="s">
        <v>133</v>
      </c>
      <c r="B8252" s="594" t="s">
        <v>138</v>
      </c>
      <c r="C8252" s="594" t="s">
        <v>570</v>
      </c>
      <c r="D8252" s="594" t="s">
        <v>2712</v>
      </c>
      <c r="E8252" s="594" t="s">
        <v>167</v>
      </c>
      <c r="F8252" s="595" t="s">
        <v>411</v>
      </c>
      <c r="G8252" s="596" t="s">
        <v>168</v>
      </c>
      <c r="H8252" s="597">
        <v>4031000</v>
      </c>
    </row>
    <row r="8253" spans="1:8">
      <c r="A8253" s="594" t="s">
        <v>133</v>
      </c>
      <c r="B8253" s="594" t="s">
        <v>138</v>
      </c>
      <c r="C8253" s="594" t="s">
        <v>570</v>
      </c>
      <c r="D8253" s="594" t="s">
        <v>2712</v>
      </c>
      <c r="E8253" s="594" t="s">
        <v>167</v>
      </c>
      <c r="F8253" s="594" t="s">
        <v>230</v>
      </c>
      <c r="G8253" s="596" t="s">
        <v>2675</v>
      </c>
      <c r="H8253" s="597">
        <v>4031000</v>
      </c>
    </row>
    <row r="8254" spans="1:8">
      <c r="A8254" s="594" t="s">
        <v>133</v>
      </c>
      <c r="B8254" s="594" t="s">
        <v>138</v>
      </c>
      <c r="C8254" s="594" t="s">
        <v>570</v>
      </c>
      <c r="D8254" s="594" t="s">
        <v>2712</v>
      </c>
      <c r="E8254" s="594" t="s">
        <v>183</v>
      </c>
      <c r="F8254" s="595" t="s">
        <v>411</v>
      </c>
      <c r="G8254" s="596" t="s">
        <v>184</v>
      </c>
      <c r="H8254" s="597">
        <v>9600000</v>
      </c>
    </row>
    <row r="8255" spans="1:8">
      <c r="A8255" s="594" t="s">
        <v>133</v>
      </c>
      <c r="B8255" s="594" t="s">
        <v>138</v>
      </c>
      <c r="C8255" s="594" t="s">
        <v>570</v>
      </c>
      <c r="D8255" s="594" t="s">
        <v>2712</v>
      </c>
      <c r="E8255" s="594" t="s">
        <v>183</v>
      </c>
      <c r="F8255" s="594" t="s">
        <v>736</v>
      </c>
      <c r="G8255" s="596" t="s">
        <v>737</v>
      </c>
      <c r="H8255" s="597">
        <v>4800000</v>
      </c>
    </row>
    <row r="8256" spans="1:8">
      <c r="A8256" s="594" t="s">
        <v>133</v>
      </c>
      <c r="B8256" s="594" t="s">
        <v>138</v>
      </c>
      <c r="C8256" s="594" t="s">
        <v>570</v>
      </c>
      <c r="D8256" s="594" t="s">
        <v>2712</v>
      </c>
      <c r="E8256" s="594" t="s">
        <v>183</v>
      </c>
      <c r="F8256" s="594" t="s">
        <v>185</v>
      </c>
      <c r="G8256" s="596" t="s">
        <v>186</v>
      </c>
      <c r="H8256" s="597">
        <v>4800000</v>
      </c>
    </row>
    <row r="8257" spans="1:8">
      <c r="A8257" s="594" t="s">
        <v>133</v>
      </c>
      <c r="B8257" s="594" t="s">
        <v>138</v>
      </c>
      <c r="C8257" s="594" t="s">
        <v>570</v>
      </c>
      <c r="D8257" s="594" t="s">
        <v>2712</v>
      </c>
      <c r="E8257" s="594" t="s">
        <v>738</v>
      </c>
      <c r="F8257" s="595" t="s">
        <v>411</v>
      </c>
      <c r="G8257" s="596" t="s">
        <v>739</v>
      </c>
      <c r="H8257" s="597">
        <v>330000000</v>
      </c>
    </row>
    <row r="8258" spans="1:8">
      <c r="A8258" s="594" t="s">
        <v>133</v>
      </c>
      <c r="B8258" s="594" t="s">
        <v>138</v>
      </c>
      <c r="C8258" s="594" t="s">
        <v>570</v>
      </c>
      <c r="D8258" s="594" t="s">
        <v>2712</v>
      </c>
      <c r="E8258" s="594" t="s">
        <v>738</v>
      </c>
      <c r="F8258" s="594" t="s">
        <v>742</v>
      </c>
      <c r="G8258" s="596" t="s">
        <v>743</v>
      </c>
      <c r="H8258" s="597">
        <v>330000000</v>
      </c>
    </row>
    <row r="8259" spans="1:8">
      <c r="A8259" s="594" t="s">
        <v>133</v>
      </c>
      <c r="B8259" s="594" t="s">
        <v>138</v>
      </c>
      <c r="C8259" s="594" t="s">
        <v>570</v>
      </c>
      <c r="D8259" s="594" t="s">
        <v>2712</v>
      </c>
      <c r="E8259" s="594" t="s">
        <v>194</v>
      </c>
      <c r="F8259" s="595" t="s">
        <v>411</v>
      </c>
      <c r="G8259" s="596" t="s">
        <v>195</v>
      </c>
      <c r="H8259" s="597">
        <v>61369000</v>
      </c>
    </row>
    <row r="8260" spans="1:8">
      <c r="A8260" s="594" t="s">
        <v>133</v>
      </c>
      <c r="B8260" s="594" t="s">
        <v>138</v>
      </c>
      <c r="C8260" s="594" t="s">
        <v>570</v>
      </c>
      <c r="D8260" s="594" t="s">
        <v>2712</v>
      </c>
      <c r="E8260" s="594" t="s">
        <v>194</v>
      </c>
      <c r="F8260" s="594" t="s">
        <v>198</v>
      </c>
      <c r="G8260" s="596" t="s">
        <v>199</v>
      </c>
      <c r="H8260" s="597">
        <v>61369000</v>
      </c>
    </row>
    <row r="8261" spans="1:8">
      <c r="A8261" s="594" t="s">
        <v>133</v>
      </c>
      <c r="B8261" s="594" t="s">
        <v>138</v>
      </c>
      <c r="C8261" s="594" t="s">
        <v>570</v>
      </c>
      <c r="D8261" s="594" t="s">
        <v>2713</v>
      </c>
      <c r="E8261" s="595" t="s">
        <v>411</v>
      </c>
      <c r="F8261" s="595" t="s">
        <v>411</v>
      </c>
      <c r="G8261" s="596" t="s">
        <v>2714</v>
      </c>
      <c r="H8261" s="597">
        <v>406631000</v>
      </c>
    </row>
    <row r="8262" spans="1:8">
      <c r="A8262" s="594" t="s">
        <v>133</v>
      </c>
      <c r="B8262" s="594" t="s">
        <v>138</v>
      </c>
      <c r="C8262" s="594" t="s">
        <v>570</v>
      </c>
      <c r="D8262" s="594" t="s">
        <v>2713</v>
      </c>
      <c r="E8262" s="594" t="s">
        <v>152</v>
      </c>
      <c r="F8262" s="595" t="s">
        <v>411</v>
      </c>
      <c r="G8262" s="596" t="s">
        <v>153</v>
      </c>
      <c r="H8262" s="597">
        <v>195000</v>
      </c>
    </row>
    <row r="8263" spans="1:8">
      <c r="A8263" s="594" t="s">
        <v>133</v>
      </c>
      <c r="B8263" s="594" t="s">
        <v>138</v>
      </c>
      <c r="C8263" s="594" t="s">
        <v>570</v>
      </c>
      <c r="D8263" s="594" t="s">
        <v>2713</v>
      </c>
      <c r="E8263" s="594" t="s">
        <v>152</v>
      </c>
      <c r="F8263" s="594" t="s">
        <v>606</v>
      </c>
      <c r="G8263" s="596" t="s">
        <v>195</v>
      </c>
      <c r="H8263" s="597">
        <v>195000</v>
      </c>
    </row>
    <row r="8264" spans="1:8">
      <c r="A8264" s="594" t="s">
        <v>133</v>
      </c>
      <c r="B8264" s="594" t="s">
        <v>138</v>
      </c>
      <c r="C8264" s="594" t="s">
        <v>570</v>
      </c>
      <c r="D8264" s="594" t="s">
        <v>2713</v>
      </c>
      <c r="E8264" s="594" t="s">
        <v>167</v>
      </c>
      <c r="F8264" s="595" t="s">
        <v>411</v>
      </c>
      <c r="G8264" s="596" t="s">
        <v>168</v>
      </c>
      <c r="H8264" s="597">
        <v>1824000</v>
      </c>
    </row>
    <row r="8265" spans="1:8">
      <c r="A8265" s="594" t="s">
        <v>133</v>
      </c>
      <c r="B8265" s="594" t="s">
        <v>138</v>
      </c>
      <c r="C8265" s="594" t="s">
        <v>570</v>
      </c>
      <c r="D8265" s="594" t="s">
        <v>2713</v>
      </c>
      <c r="E8265" s="594" t="s">
        <v>167</v>
      </c>
      <c r="F8265" s="594" t="s">
        <v>230</v>
      </c>
      <c r="G8265" s="596" t="s">
        <v>2675</v>
      </c>
      <c r="H8265" s="597">
        <v>1824000</v>
      </c>
    </row>
    <row r="8266" spans="1:8">
      <c r="A8266" s="594" t="s">
        <v>133</v>
      </c>
      <c r="B8266" s="594" t="s">
        <v>138</v>
      </c>
      <c r="C8266" s="594" t="s">
        <v>570</v>
      </c>
      <c r="D8266" s="594" t="s">
        <v>2713</v>
      </c>
      <c r="E8266" s="594" t="s">
        <v>240</v>
      </c>
      <c r="F8266" s="595" t="s">
        <v>411</v>
      </c>
      <c r="G8266" s="596" t="s">
        <v>241</v>
      </c>
      <c r="H8266" s="597">
        <v>72565000</v>
      </c>
    </row>
    <row r="8267" spans="1:8">
      <c r="A8267" s="594" t="s">
        <v>133</v>
      </c>
      <c r="B8267" s="594" t="s">
        <v>138</v>
      </c>
      <c r="C8267" s="594" t="s">
        <v>570</v>
      </c>
      <c r="D8267" s="594" t="s">
        <v>2713</v>
      </c>
      <c r="E8267" s="594" t="s">
        <v>240</v>
      </c>
      <c r="F8267" s="594" t="s">
        <v>242</v>
      </c>
      <c r="G8267" s="596" t="s">
        <v>243</v>
      </c>
      <c r="H8267" s="597">
        <v>8250000</v>
      </c>
    </row>
    <row r="8268" spans="1:8">
      <c r="A8268" s="594" t="s">
        <v>133</v>
      </c>
      <c r="B8268" s="594" t="s">
        <v>138</v>
      </c>
      <c r="C8268" s="594" t="s">
        <v>570</v>
      </c>
      <c r="D8268" s="594" t="s">
        <v>2713</v>
      </c>
      <c r="E8268" s="594" t="s">
        <v>240</v>
      </c>
      <c r="F8268" s="594" t="s">
        <v>728</v>
      </c>
      <c r="G8268" s="596" t="s">
        <v>729</v>
      </c>
      <c r="H8268" s="597">
        <v>2400000</v>
      </c>
    </row>
    <row r="8269" spans="1:8">
      <c r="A8269" s="594" t="s">
        <v>133</v>
      </c>
      <c r="B8269" s="594" t="s">
        <v>138</v>
      </c>
      <c r="C8269" s="594" t="s">
        <v>570</v>
      </c>
      <c r="D8269" s="594" t="s">
        <v>2713</v>
      </c>
      <c r="E8269" s="594" t="s">
        <v>240</v>
      </c>
      <c r="F8269" s="594" t="s">
        <v>733</v>
      </c>
      <c r="G8269" s="596" t="s">
        <v>734</v>
      </c>
      <c r="H8269" s="597">
        <v>47760000</v>
      </c>
    </row>
    <row r="8270" spans="1:8">
      <c r="A8270" s="594" t="s">
        <v>133</v>
      </c>
      <c r="B8270" s="594" t="s">
        <v>138</v>
      </c>
      <c r="C8270" s="594" t="s">
        <v>570</v>
      </c>
      <c r="D8270" s="594" t="s">
        <v>2713</v>
      </c>
      <c r="E8270" s="594" t="s">
        <v>240</v>
      </c>
      <c r="F8270" s="594" t="s">
        <v>735</v>
      </c>
      <c r="G8270" s="596" t="s">
        <v>193</v>
      </c>
      <c r="H8270" s="597">
        <v>14155000</v>
      </c>
    </row>
    <row r="8271" spans="1:8">
      <c r="A8271" s="594" t="s">
        <v>133</v>
      </c>
      <c r="B8271" s="594" t="s">
        <v>138</v>
      </c>
      <c r="C8271" s="594" t="s">
        <v>570</v>
      </c>
      <c r="D8271" s="594" t="s">
        <v>2713</v>
      </c>
      <c r="E8271" s="594" t="s">
        <v>183</v>
      </c>
      <c r="F8271" s="595" t="s">
        <v>411</v>
      </c>
      <c r="G8271" s="596" t="s">
        <v>184</v>
      </c>
      <c r="H8271" s="597">
        <v>24750000</v>
      </c>
    </row>
    <row r="8272" spans="1:8">
      <c r="A8272" s="594" t="s">
        <v>133</v>
      </c>
      <c r="B8272" s="594" t="s">
        <v>138</v>
      </c>
      <c r="C8272" s="594" t="s">
        <v>570</v>
      </c>
      <c r="D8272" s="594" t="s">
        <v>2713</v>
      </c>
      <c r="E8272" s="594" t="s">
        <v>183</v>
      </c>
      <c r="F8272" s="594" t="s">
        <v>736</v>
      </c>
      <c r="G8272" s="596" t="s">
        <v>737</v>
      </c>
      <c r="H8272" s="597">
        <v>6600000</v>
      </c>
    </row>
    <row r="8273" spans="1:8">
      <c r="A8273" s="594" t="s">
        <v>133</v>
      </c>
      <c r="B8273" s="594" t="s">
        <v>138</v>
      </c>
      <c r="C8273" s="594" t="s">
        <v>570</v>
      </c>
      <c r="D8273" s="594" t="s">
        <v>2713</v>
      </c>
      <c r="E8273" s="594" t="s">
        <v>183</v>
      </c>
      <c r="F8273" s="594" t="s">
        <v>185</v>
      </c>
      <c r="G8273" s="596" t="s">
        <v>186</v>
      </c>
      <c r="H8273" s="597">
        <v>18150000</v>
      </c>
    </row>
    <row r="8274" spans="1:8">
      <c r="A8274" s="594" t="s">
        <v>133</v>
      </c>
      <c r="B8274" s="594" t="s">
        <v>138</v>
      </c>
      <c r="C8274" s="594" t="s">
        <v>570</v>
      </c>
      <c r="D8274" s="594" t="s">
        <v>2713</v>
      </c>
      <c r="E8274" s="594" t="s">
        <v>738</v>
      </c>
      <c r="F8274" s="595" t="s">
        <v>411</v>
      </c>
      <c r="G8274" s="596" t="s">
        <v>739</v>
      </c>
      <c r="H8274" s="597">
        <v>266887000</v>
      </c>
    </row>
    <row r="8275" spans="1:8">
      <c r="A8275" s="594" t="s">
        <v>133</v>
      </c>
      <c r="B8275" s="594" t="s">
        <v>138</v>
      </c>
      <c r="C8275" s="594" t="s">
        <v>570</v>
      </c>
      <c r="D8275" s="594" t="s">
        <v>2713</v>
      </c>
      <c r="E8275" s="594" t="s">
        <v>738</v>
      </c>
      <c r="F8275" s="594" t="s">
        <v>740</v>
      </c>
      <c r="G8275" s="596" t="s">
        <v>741</v>
      </c>
      <c r="H8275" s="597">
        <v>3400000</v>
      </c>
    </row>
    <row r="8276" spans="1:8">
      <c r="A8276" s="594" t="s">
        <v>133</v>
      </c>
      <c r="B8276" s="594" t="s">
        <v>138</v>
      </c>
      <c r="C8276" s="594" t="s">
        <v>570</v>
      </c>
      <c r="D8276" s="594" t="s">
        <v>2713</v>
      </c>
      <c r="E8276" s="594" t="s">
        <v>738</v>
      </c>
      <c r="F8276" s="594" t="s">
        <v>296</v>
      </c>
      <c r="G8276" s="596" t="s">
        <v>297</v>
      </c>
      <c r="H8276" s="597">
        <v>263487000</v>
      </c>
    </row>
    <row r="8277" spans="1:8">
      <c r="A8277" s="594" t="s">
        <v>133</v>
      </c>
      <c r="B8277" s="594" t="s">
        <v>138</v>
      </c>
      <c r="C8277" s="594" t="s">
        <v>570</v>
      </c>
      <c r="D8277" s="594" t="s">
        <v>2713</v>
      </c>
      <c r="E8277" s="594" t="s">
        <v>744</v>
      </c>
      <c r="F8277" s="595" t="s">
        <v>411</v>
      </c>
      <c r="G8277" s="596" t="s">
        <v>2686</v>
      </c>
      <c r="H8277" s="597">
        <v>10000000</v>
      </c>
    </row>
    <row r="8278" spans="1:8">
      <c r="A8278" s="594" t="s">
        <v>133</v>
      </c>
      <c r="B8278" s="594" t="s">
        <v>138</v>
      </c>
      <c r="C8278" s="594" t="s">
        <v>570</v>
      </c>
      <c r="D8278" s="594" t="s">
        <v>2713</v>
      </c>
      <c r="E8278" s="594" t="s">
        <v>744</v>
      </c>
      <c r="F8278" s="594" t="s">
        <v>572</v>
      </c>
      <c r="G8278" s="596" t="s">
        <v>2689</v>
      </c>
      <c r="H8278" s="597">
        <v>10000000</v>
      </c>
    </row>
    <row r="8279" spans="1:8">
      <c r="A8279" s="594" t="s">
        <v>133</v>
      </c>
      <c r="B8279" s="594" t="s">
        <v>138</v>
      </c>
      <c r="C8279" s="594" t="s">
        <v>570</v>
      </c>
      <c r="D8279" s="594" t="s">
        <v>2713</v>
      </c>
      <c r="E8279" s="594" t="s">
        <v>189</v>
      </c>
      <c r="F8279" s="595" t="s">
        <v>411</v>
      </c>
      <c r="G8279" s="596" t="s">
        <v>190</v>
      </c>
      <c r="H8279" s="597">
        <v>25710000</v>
      </c>
    </row>
    <row r="8280" spans="1:8">
      <c r="A8280" s="594" t="s">
        <v>133</v>
      </c>
      <c r="B8280" s="594" t="s">
        <v>138</v>
      </c>
      <c r="C8280" s="594" t="s">
        <v>570</v>
      </c>
      <c r="D8280" s="594" t="s">
        <v>2713</v>
      </c>
      <c r="E8280" s="594" t="s">
        <v>189</v>
      </c>
      <c r="F8280" s="594" t="s">
        <v>773</v>
      </c>
      <c r="G8280" s="596" t="s">
        <v>2695</v>
      </c>
      <c r="H8280" s="597">
        <v>10610000</v>
      </c>
    </row>
    <row r="8281" spans="1:8">
      <c r="A8281" s="594" t="s">
        <v>133</v>
      </c>
      <c r="B8281" s="594" t="s">
        <v>138</v>
      </c>
      <c r="C8281" s="594" t="s">
        <v>570</v>
      </c>
      <c r="D8281" s="594" t="s">
        <v>2713</v>
      </c>
      <c r="E8281" s="594" t="s">
        <v>189</v>
      </c>
      <c r="F8281" s="594" t="s">
        <v>192</v>
      </c>
      <c r="G8281" s="596" t="s">
        <v>195</v>
      </c>
      <c r="H8281" s="597">
        <v>15100000</v>
      </c>
    </row>
    <row r="8282" spans="1:8">
      <c r="A8282" s="594" t="s">
        <v>133</v>
      </c>
      <c r="B8282" s="594" t="s">
        <v>138</v>
      </c>
      <c r="C8282" s="594" t="s">
        <v>570</v>
      </c>
      <c r="D8282" s="594" t="s">
        <v>2713</v>
      </c>
      <c r="E8282" s="594" t="s">
        <v>194</v>
      </c>
      <c r="F8282" s="595" t="s">
        <v>411</v>
      </c>
      <c r="G8282" s="596" t="s">
        <v>195</v>
      </c>
      <c r="H8282" s="597">
        <v>4700000</v>
      </c>
    </row>
    <row r="8283" spans="1:8">
      <c r="A8283" s="594" t="s">
        <v>133</v>
      </c>
      <c r="B8283" s="594" t="s">
        <v>138</v>
      </c>
      <c r="C8283" s="594" t="s">
        <v>570</v>
      </c>
      <c r="D8283" s="594" t="s">
        <v>2713</v>
      </c>
      <c r="E8283" s="594" t="s">
        <v>194</v>
      </c>
      <c r="F8283" s="594" t="s">
        <v>200</v>
      </c>
      <c r="G8283" s="596" t="s">
        <v>201</v>
      </c>
      <c r="H8283" s="597">
        <v>4700000</v>
      </c>
    </row>
    <row r="8284" spans="1:8">
      <c r="A8284" s="594" t="s">
        <v>133</v>
      </c>
      <c r="B8284" s="594" t="s">
        <v>138</v>
      </c>
      <c r="C8284" s="594" t="s">
        <v>570</v>
      </c>
      <c r="D8284" s="594" t="s">
        <v>2742</v>
      </c>
      <c r="E8284" s="595" t="s">
        <v>411</v>
      </c>
      <c r="F8284" s="595" t="s">
        <v>411</v>
      </c>
      <c r="G8284" s="596" t="s">
        <v>2743</v>
      </c>
      <c r="H8284" s="597">
        <v>71200000</v>
      </c>
    </row>
    <row r="8285" spans="1:8">
      <c r="A8285" s="594" t="s">
        <v>133</v>
      </c>
      <c r="B8285" s="594" t="s">
        <v>138</v>
      </c>
      <c r="C8285" s="594" t="s">
        <v>570</v>
      </c>
      <c r="D8285" s="594" t="s">
        <v>2742</v>
      </c>
      <c r="E8285" s="594" t="s">
        <v>240</v>
      </c>
      <c r="F8285" s="595" t="s">
        <v>411</v>
      </c>
      <c r="G8285" s="596" t="s">
        <v>241</v>
      </c>
      <c r="H8285" s="597">
        <v>13482000</v>
      </c>
    </row>
    <row r="8286" spans="1:8">
      <c r="A8286" s="594" t="s">
        <v>133</v>
      </c>
      <c r="B8286" s="594" t="s">
        <v>138</v>
      </c>
      <c r="C8286" s="594" t="s">
        <v>570</v>
      </c>
      <c r="D8286" s="594" t="s">
        <v>2742</v>
      </c>
      <c r="E8286" s="594" t="s">
        <v>240</v>
      </c>
      <c r="F8286" s="594" t="s">
        <v>730</v>
      </c>
      <c r="G8286" s="596" t="s">
        <v>186</v>
      </c>
      <c r="H8286" s="597">
        <v>3550000</v>
      </c>
    </row>
    <row r="8287" spans="1:8">
      <c r="A8287" s="594" t="s">
        <v>133</v>
      </c>
      <c r="B8287" s="594" t="s">
        <v>138</v>
      </c>
      <c r="C8287" s="594" t="s">
        <v>570</v>
      </c>
      <c r="D8287" s="594" t="s">
        <v>2742</v>
      </c>
      <c r="E8287" s="594" t="s">
        <v>240</v>
      </c>
      <c r="F8287" s="594" t="s">
        <v>735</v>
      </c>
      <c r="G8287" s="596" t="s">
        <v>193</v>
      </c>
      <c r="H8287" s="597">
        <v>9932000</v>
      </c>
    </row>
    <row r="8288" spans="1:8">
      <c r="A8288" s="594" t="s">
        <v>133</v>
      </c>
      <c r="B8288" s="594" t="s">
        <v>138</v>
      </c>
      <c r="C8288" s="594" t="s">
        <v>570</v>
      </c>
      <c r="D8288" s="594" t="s">
        <v>2742</v>
      </c>
      <c r="E8288" s="594" t="s">
        <v>194</v>
      </c>
      <c r="F8288" s="595" t="s">
        <v>411</v>
      </c>
      <c r="G8288" s="596" t="s">
        <v>195</v>
      </c>
      <c r="H8288" s="597">
        <v>57718000</v>
      </c>
    </row>
    <row r="8289" spans="1:8">
      <c r="A8289" s="594" t="s">
        <v>133</v>
      </c>
      <c r="B8289" s="594" t="s">
        <v>138</v>
      </c>
      <c r="C8289" s="594" t="s">
        <v>570</v>
      </c>
      <c r="D8289" s="594" t="s">
        <v>2742</v>
      </c>
      <c r="E8289" s="594" t="s">
        <v>194</v>
      </c>
      <c r="F8289" s="594" t="s">
        <v>198</v>
      </c>
      <c r="G8289" s="596" t="s">
        <v>199</v>
      </c>
      <c r="H8289" s="597">
        <v>26518000</v>
      </c>
    </row>
    <row r="8290" spans="1:8">
      <c r="A8290" s="594" t="s">
        <v>133</v>
      </c>
      <c r="B8290" s="594" t="s">
        <v>138</v>
      </c>
      <c r="C8290" s="594" t="s">
        <v>570</v>
      </c>
      <c r="D8290" s="594" t="s">
        <v>2742</v>
      </c>
      <c r="E8290" s="594" t="s">
        <v>194</v>
      </c>
      <c r="F8290" s="594" t="s">
        <v>200</v>
      </c>
      <c r="G8290" s="596" t="s">
        <v>201</v>
      </c>
      <c r="H8290" s="597">
        <v>31200000</v>
      </c>
    </row>
    <row r="8291" spans="1:8">
      <c r="A8291" s="594" t="s">
        <v>133</v>
      </c>
      <c r="B8291" s="594" t="s">
        <v>138</v>
      </c>
      <c r="C8291" s="594" t="s">
        <v>1247</v>
      </c>
      <c r="D8291" s="595" t="s">
        <v>411</v>
      </c>
      <c r="E8291" s="595" t="s">
        <v>411</v>
      </c>
      <c r="F8291" s="595" t="s">
        <v>411</v>
      </c>
      <c r="G8291" s="596" t="s">
        <v>2746</v>
      </c>
      <c r="H8291" s="597">
        <v>82800000</v>
      </c>
    </row>
    <row r="8292" spans="1:8">
      <c r="A8292" s="594" t="s">
        <v>133</v>
      </c>
      <c r="B8292" s="594" t="s">
        <v>138</v>
      </c>
      <c r="C8292" s="594" t="s">
        <v>1247</v>
      </c>
      <c r="D8292" s="594" t="s">
        <v>488</v>
      </c>
      <c r="E8292" s="595" t="s">
        <v>411</v>
      </c>
      <c r="F8292" s="595" t="s">
        <v>411</v>
      </c>
      <c r="G8292" s="596" t="s">
        <v>2836</v>
      </c>
      <c r="H8292" s="597">
        <v>82800000</v>
      </c>
    </row>
    <row r="8293" spans="1:8">
      <c r="A8293" s="594" t="s">
        <v>133</v>
      </c>
      <c r="B8293" s="594" t="s">
        <v>138</v>
      </c>
      <c r="C8293" s="594" t="s">
        <v>1247</v>
      </c>
      <c r="D8293" s="594" t="s">
        <v>488</v>
      </c>
      <c r="E8293" s="594" t="s">
        <v>156</v>
      </c>
      <c r="F8293" s="595" t="s">
        <v>411</v>
      </c>
      <c r="G8293" s="596" t="s">
        <v>514</v>
      </c>
      <c r="H8293" s="597">
        <v>82800000</v>
      </c>
    </row>
    <row r="8294" spans="1:8">
      <c r="A8294" s="594" t="s">
        <v>133</v>
      </c>
      <c r="B8294" s="594" t="s">
        <v>138</v>
      </c>
      <c r="C8294" s="594" t="s">
        <v>1247</v>
      </c>
      <c r="D8294" s="594" t="s">
        <v>488</v>
      </c>
      <c r="E8294" s="594" t="s">
        <v>156</v>
      </c>
      <c r="F8294" s="594" t="s">
        <v>159</v>
      </c>
      <c r="G8294" s="596" t="s">
        <v>160</v>
      </c>
      <c r="H8294" s="597">
        <v>82800000</v>
      </c>
    </row>
    <row r="8295" spans="1:8">
      <c r="A8295" s="594" t="s">
        <v>133</v>
      </c>
      <c r="B8295" s="594" t="s">
        <v>138</v>
      </c>
      <c r="C8295" s="594" t="s">
        <v>577</v>
      </c>
      <c r="D8295" s="595" t="s">
        <v>411</v>
      </c>
      <c r="E8295" s="595" t="s">
        <v>411</v>
      </c>
      <c r="F8295" s="595" t="s">
        <v>411</v>
      </c>
      <c r="G8295" s="596" t="s">
        <v>2748</v>
      </c>
      <c r="H8295" s="597">
        <v>77400000</v>
      </c>
    </row>
    <row r="8296" spans="1:8">
      <c r="A8296" s="594" t="s">
        <v>133</v>
      </c>
      <c r="B8296" s="594" t="s">
        <v>138</v>
      </c>
      <c r="C8296" s="594" t="s">
        <v>577</v>
      </c>
      <c r="D8296" s="594" t="s">
        <v>265</v>
      </c>
      <c r="E8296" s="595" t="s">
        <v>411</v>
      </c>
      <c r="F8296" s="595" t="s">
        <v>411</v>
      </c>
      <c r="G8296" s="596" t="s">
        <v>2849</v>
      </c>
      <c r="H8296" s="597">
        <v>77400000</v>
      </c>
    </row>
    <row r="8297" spans="1:8">
      <c r="A8297" s="594" t="s">
        <v>133</v>
      </c>
      <c r="B8297" s="594" t="s">
        <v>138</v>
      </c>
      <c r="C8297" s="594" t="s">
        <v>577</v>
      </c>
      <c r="D8297" s="594" t="s">
        <v>265</v>
      </c>
      <c r="E8297" s="594" t="s">
        <v>167</v>
      </c>
      <c r="F8297" s="595" t="s">
        <v>411</v>
      </c>
      <c r="G8297" s="596" t="s">
        <v>168</v>
      </c>
      <c r="H8297" s="597">
        <v>6000000</v>
      </c>
    </row>
    <row r="8298" spans="1:8">
      <c r="A8298" s="594" t="s">
        <v>133</v>
      </c>
      <c r="B8298" s="594" t="s">
        <v>138</v>
      </c>
      <c r="C8298" s="594" t="s">
        <v>577</v>
      </c>
      <c r="D8298" s="594" t="s">
        <v>265</v>
      </c>
      <c r="E8298" s="594" t="s">
        <v>167</v>
      </c>
      <c r="F8298" s="594" t="s">
        <v>230</v>
      </c>
      <c r="G8298" s="596" t="s">
        <v>2675</v>
      </c>
      <c r="H8298" s="597">
        <v>6000000</v>
      </c>
    </row>
    <row r="8299" spans="1:8">
      <c r="A8299" s="594" t="s">
        <v>133</v>
      </c>
      <c r="B8299" s="594" t="s">
        <v>138</v>
      </c>
      <c r="C8299" s="594" t="s">
        <v>577</v>
      </c>
      <c r="D8299" s="594" t="s">
        <v>265</v>
      </c>
      <c r="E8299" s="594" t="s">
        <v>194</v>
      </c>
      <c r="F8299" s="595" t="s">
        <v>411</v>
      </c>
      <c r="G8299" s="596" t="s">
        <v>195</v>
      </c>
      <c r="H8299" s="597">
        <v>71400000</v>
      </c>
    </row>
    <row r="8300" spans="1:8">
      <c r="A8300" s="594" t="s">
        <v>133</v>
      </c>
      <c r="B8300" s="594" t="s">
        <v>138</v>
      </c>
      <c r="C8300" s="594" t="s">
        <v>577</v>
      </c>
      <c r="D8300" s="594" t="s">
        <v>265</v>
      </c>
      <c r="E8300" s="594" t="s">
        <v>194</v>
      </c>
      <c r="F8300" s="594" t="s">
        <v>200</v>
      </c>
      <c r="G8300" s="596" t="s">
        <v>201</v>
      </c>
      <c r="H8300" s="597">
        <v>71400000</v>
      </c>
    </row>
    <row r="8301" spans="1:8">
      <c r="A8301" s="594" t="s">
        <v>133</v>
      </c>
      <c r="B8301" s="594" t="s">
        <v>138</v>
      </c>
      <c r="C8301" s="594" t="s">
        <v>245</v>
      </c>
      <c r="D8301" s="595" t="s">
        <v>411</v>
      </c>
      <c r="E8301" s="595" t="s">
        <v>411</v>
      </c>
      <c r="F8301" s="595" t="s">
        <v>411</v>
      </c>
      <c r="G8301" s="596" t="s">
        <v>2855</v>
      </c>
      <c r="H8301" s="597">
        <v>747800000</v>
      </c>
    </row>
    <row r="8302" spans="1:8">
      <c r="A8302" s="594" t="s">
        <v>133</v>
      </c>
      <c r="B8302" s="594" t="s">
        <v>138</v>
      </c>
      <c r="C8302" s="594" t="s">
        <v>245</v>
      </c>
      <c r="D8302" s="594" t="s">
        <v>2856</v>
      </c>
      <c r="E8302" s="595" t="s">
        <v>411</v>
      </c>
      <c r="F8302" s="595" t="s">
        <v>411</v>
      </c>
      <c r="G8302" s="596" t="s">
        <v>2857</v>
      </c>
      <c r="H8302" s="597">
        <v>747800000</v>
      </c>
    </row>
    <row r="8303" spans="1:8">
      <c r="A8303" s="594" t="s">
        <v>133</v>
      </c>
      <c r="B8303" s="594" t="s">
        <v>138</v>
      </c>
      <c r="C8303" s="594" t="s">
        <v>245</v>
      </c>
      <c r="D8303" s="594" t="s">
        <v>2856</v>
      </c>
      <c r="E8303" s="594" t="s">
        <v>240</v>
      </c>
      <c r="F8303" s="595" t="s">
        <v>411</v>
      </c>
      <c r="G8303" s="596" t="s">
        <v>241</v>
      </c>
      <c r="H8303" s="597">
        <v>14850000</v>
      </c>
    </row>
    <row r="8304" spans="1:8">
      <c r="A8304" s="594" t="s">
        <v>133</v>
      </c>
      <c r="B8304" s="594" t="s">
        <v>138</v>
      </c>
      <c r="C8304" s="594" t="s">
        <v>245</v>
      </c>
      <c r="D8304" s="594" t="s">
        <v>2856</v>
      </c>
      <c r="E8304" s="594" t="s">
        <v>240</v>
      </c>
      <c r="F8304" s="594" t="s">
        <v>733</v>
      </c>
      <c r="G8304" s="596" t="s">
        <v>734</v>
      </c>
      <c r="H8304" s="597">
        <v>14850000</v>
      </c>
    </row>
    <row r="8305" spans="1:8">
      <c r="A8305" s="594" t="s">
        <v>133</v>
      </c>
      <c r="B8305" s="594" t="s">
        <v>138</v>
      </c>
      <c r="C8305" s="594" t="s">
        <v>245</v>
      </c>
      <c r="D8305" s="594" t="s">
        <v>2856</v>
      </c>
      <c r="E8305" s="594" t="s">
        <v>189</v>
      </c>
      <c r="F8305" s="595" t="s">
        <v>411</v>
      </c>
      <c r="G8305" s="596" t="s">
        <v>190</v>
      </c>
      <c r="H8305" s="597">
        <v>3301000</v>
      </c>
    </row>
    <row r="8306" spans="1:8">
      <c r="A8306" s="594" t="s">
        <v>133</v>
      </c>
      <c r="B8306" s="594" t="s">
        <v>138</v>
      </c>
      <c r="C8306" s="594" t="s">
        <v>245</v>
      </c>
      <c r="D8306" s="594" t="s">
        <v>2856</v>
      </c>
      <c r="E8306" s="594" t="s">
        <v>189</v>
      </c>
      <c r="F8306" s="594" t="s">
        <v>773</v>
      </c>
      <c r="G8306" s="596" t="s">
        <v>2695</v>
      </c>
      <c r="H8306" s="597">
        <v>3301000</v>
      </c>
    </row>
    <row r="8307" spans="1:8">
      <c r="A8307" s="594" t="s">
        <v>133</v>
      </c>
      <c r="B8307" s="594" t="s">
        <v>138</v>
      </c>
      <c r="C8307" s="594" t="s">
        <v>245</v>
      </c>
      <c r="D8307" s="594" t="s">
        <v>2856</v>
      </c>
      <c r="E8307" s="594" t="s">
        <v>194</v>
      </c>
      <c r="F8307" s="595" t="s">
        <v>411</v>
      </c>
      <c r="G8307" s="596" t="s">
        <v>195</v>
      </c>
      <c r="H8307" s="597">
        <v>41562000</v>
      </c>
    </row>
    <row r="8308" spans="1:8">
      <c r="A8308" s="594" t="s">
        <v>133</v>
      </c>
      <c r="B8308" s="594" t="s">
        <v>138</v>
      </c>
      <c r="C8308" s="594" t="s">
        <v>245</v>
      </c>
      <c r="D8308" s="594" t="s">
        <v>2856</v>
      </c>
      <c r="E8308" s="594" t="s">
        <v>194</v>
      </c>
      <c r="F8308" s="594" t="s">
        <v>198</v>
      </c>
      <c r="G8308" s="596" t="s">
        <v>199</v>
      </c>
      <c r="H8308" s="597">
        <v>41562000</v>
      </c>
    </row>
    <row r="8309" spans="1:8">
      <c r="A8309" s="594" t="s">
        <v>133</v>
      </c>
      <c r="B8309" s="594" t="s">
        <v>138</v>
      </c>
      <c r="C8309" s="594" t="s">
        <v>245</v>
      </c>
      <c r="D8309" s="594" t="s">
        <v>2856</v>
      </c>
      <c r="E8309" s="594" t="s">
        <v>550</v>
      </c>
      <c r="F8309" s="595" t="s">
        <v>411</v>
      </c>
      <c r="G8309" s="596" t="s">
        <v>2705</v>
      </c>
      <c r="H8309" s="597">
        <v>688087000</v>
      </c>
    </row>
    <row r="8310" spans="1:8">
      <c r="A8310" s="594" t="s">
        <v>133</v>
      </c>
      <c r="B8310" s="594" t="s">
        <v>138</v>
      </c>
      <c r="C8310" s="594" t="s">
        <v>245</v>
      </c>
      <c r="D8310" s="594" t="s">
        <v>2856</v>
      </c>
      <c r="E8310" s="594" t="s">
        <v>550</v>
      </c>
      <c r="F8310" s="594" t="s">
        <v>2706</v>
      </c>
      <c r="G8310" s="596" t="s">
        <v>72</v>
      </c>
      <c r="H8310" s="597">
        <v>688087000</v>
      </c>
    </row>
    <row r="8311" spans="1:8">
      <c r="A8311" s="594" t="s">
        <v>133</v>
      </c>
      <c r="B8311" s="594" t="s">
        <v>138</v>
      </c>
      <c r="C8311" s="594" t="s">
        <v>276</v>
      </c>
      <c r="D8311" s="595" t="s">
        <v>411</v>
      </c>
      <c r="E8311" s="595" t="s">
        <v>411</v>
      </c>
      <c r="F8311" s="595" t="s">
        <v>411</v>
      </c>
      <c r="G8311" s="596" t="s">
        <v>1966</v>
      </c>
      <c r="H8311" s="597">
        <v>1806000000</v>
      </c>
    </row>
    <row r="8312" spans="1:8">
      <c r="A8312" s="594" t="s">
        <v>133</v>
      </c>
      <c r="B8312" s="594" t="s">
        <v>138</v>
      </c>
      <c r="C8312" s="594" t="s">
        <v>276</v>
      </c>
      <c r="D8312" s="594" t="s">
        <v>564</v>
      </c>
      <c r="E8312" s="595" t="s">
        <v>411</v>
      </c>
      <c r="F8312" s="595" t="s">
        <v>411</v>
      </c>
      <c r="G8312" s="596" t="s">
        <v>2764</v>
      </c>
      <c r="H8312" s="597">
        <v>31430000</v>
      </c>
    </row>
    <row r="8313" spans="1:8">
      <c r="A8313" s="594" t="s">
        <v>133</v>
      </c>
      <c r="B8313" s="594" t="s">
        <v>138</v>
      </c>
      <c r="C8313" s="594" t="s">
        <v>276</v>
      </c>
      <c r="D8313" s="594" t="s">
        <v>564</v>
      </c>
      <c r="E8313" s="594" t="s">
        <v>582</v>
      </c>
      <c r="F8313" s="595" t="s">
        <v>411</v>
      </c>
      <c r="G8313" s="596" t="s">
        <v>583</v>
      </c>
      <c r="H8313" s="597">
        <v>11430000</v>
      </c>
    </row>
    <row r="8314" spans="1:8">
      <c r="A8314" s="594" t="s">
        <v>133</v>
      </c>
      <c r="B8314" s="594" t="s">
        <v>138</v>
      </c>
      <c r="C8314" s="594" t="s">
        <v>276</v>
      </c>
      <c r="D8314" s="594" t="s">
        <v>564</v>
      </c>
      <c r="E8314" s="594" t="s">
        <v>582</v>
      </c>
      <c r="F8314" s="594" t="s">
        <v>584</v>
      </c>
      <c r="G8314" s="596" t="s">
        <v>2670</v>
      </c>
      <c r="H8314" s="597">
        <v>10530000</v>
      </c>
    </row>
    <row r="8315" spans="1:8">
      <c r="A8315" s="594" t="s">
        <v>133</v>
      </c>
      <c r="B8315" s="594" t="s">
        <v>138</v>
      </c>
      <c r="C8315" s="594" t="s">
        <v>276</v>
      </c>
      <c r="D8315" s="594" t="s">
        <v>564</v>
      </c>
      <c r="E8315" s="594" t="s">
        <v>582</v>
      </c>
      <c r="F8315" s="594" t="s">
        <v>586</v>
      </c>
      <c r="G8315" s="596" t="s">
        <v>2671</v>
      </c>
      <c r="H8315" s="597">
        <v>900000</v>
      </c>
    </row>
    <row r="8316" spans="1:8">
      <c r="A8316" s="594" t="s">
        <v>133</v>
      </c>
      <c r="B8316" s="594" t="s">
        <v>138</v>
      </c>
      <c r="C8316" s="594" t="s">
        <v>276</v>
      </c>
      <c r="D8316" s="594" t="s">
        <v>564</v>
      </c>
      <c r="E8316" s="594" t="s">
        <v>240</v>
      </c>
      <c r="F8316" s="595" t="s">
        <v>411</v>
      </c>
      <c r="G8316" s="596" t="s">
        <v>241</v>
      </c>
      <c r="H8316" s="597">
        <v>4160000</v>
      </c>
    </row>
    <row r="8317" spans="1:8">
      <c r="A8317" s="594" t="s">
        <v>133</v>
      </c>
      <c r="B8317" s="594" t="s">
        <v>138</v>
      </c>
      <c r="C8317" s="594" t="s">
        <v>276</v>
      </c>
      <c r="D8317" s="594" t="s">
        <v>564</v>
      </c>
      <c r="E8317" s="594" t="s">
        <v>240</v>
      </c>
      <c r="F8317" s="594" t="s">
        <v>242</v>
      </c>
      <c r="G8317" s="596" t="s">
        <v>243</v>
      </c>
      <c r="H8317" s="597">
        <v>1400000</v>
      </c>
    </row>
    <row r="8318" spans="1:8">
      <c r="A8318" s="594" t="s">
        <v>133</v>
      </c>
      <c r="B8318" s="594" t="s">
        <v>138</v>
      </c>
      <c r="C8318" s="594" t="s">
        <v>276</v>
      </c>
      <c r="D8318" s="594" t="s">
        <v>564</v>
      </c>
      <c r="E8318" s="594" t="s">
        <v>240</v>
      </c>
      <c r="F8318" s="594" t="s">
        <v>597</v>
      </c>
      <c r="G8318" s="596" t="s">
        <v>2682</v>
      </c>
      <c r="H8318" s="597">
        <v>500000</v>
      </c>
    </row>
    <row r="8319" spans="1:8">
      <c r="A8319" s="594" t="s">
        <v>133</v>
      </c>
      <c r="B8319" s="594" t="s">
        <v>138</v>
      </c>
      <c r="C8319" s="594" t="s">
        <v>276</v>
      </c>
      <c r="D8319" s="594" t="s">
        <v>564</v>
      </c>
      <c r="E8319" s="594" t="s">
        <v>240</v>
      </c>
      <c r="F8319" s="594" t="s">
        <v>735</v>
      </c>
      <c r="G8319" s="596" t="s">
        <v>193</v>
      </c>
      <c r="H8319" s="597">
        <v>2260000</v>
      </c>
    </row>
    <row r="8320" spans="1:8">
      <c r="A8320" s="594" t="s">
        <v>133</v>
      </c>
      <c r="B8320" s="594" t="s">
        <v>138</v>
      </c>
      <c r="C8320" s="594" t="s">
        <v>276</v>
      </c>
      <c r="D8320" s="594" t="s">
        <v>564</v>
      </c>
      <c r="E8320" s="594" t="s">
        <v>194</v>
      </c>
      <c r="F8320" s="595" t="s">
        <v>411</v>
      </c>
      <c r="G8320" s="596" t="s">
        <v>195</v>
      </c>
      <c r="H8320" s="597">
        <v>15840000</v>
      </c>
    </row>
    <row r="8321" spans="1:8">
      <c r="A8321" s="594" t="s">
        <v>133</v>
      </c>
      <c r="B8321" s="594" t="s">
        <v>138</v>
      </c>
      <c r="C8321" s="594" t="s">
        <v>276</v>
      </c>
      <c r="D8321" s="594" t="s">
        <v>564</v>
      </c>
      <c r="E8321" s="594" t="s">
        <v>194</v>
      </c>
      <c r="F8321" s="594" t="s">
        <v>198</v>
      </c>
      <c r="G8321" s="596" t="s">
        <v>199</v>
      </c>
      <c r="H8321" s="597">
        <v>15840000</v>
      </c>
    </row>
    <row r="8322" spans="1:8">
      <c r="A8322" s="594" t="s">
        <v>133</v>
      </c>
      <c r="B8322" s="594" t="s">
        <v>138</v>
      </c>
      <c r="C8322" s="594" t="s">
        <v>276</v>
      </c>
      <c r="D8322" s="594" t="s">
        <v>2734</v>
      </c>
      <c r="E8322" s="595" t="s">
        <v>411</v>
      </c>
      <c r="F8322" s="595" t="s">
        <v>411</v>
      </c>
      <c r="G8322" s="596" t="s">
        <v>2735</v>
      </c>
      <c r="H8322" s="597">
        <v>361220000</v>
      </c>
    </row>
    <row r="8323" spans="1:8">
      <c r="A8323" s="594" t="s">
        <v>133</v>
      </c>
      <c r="B8323" s="594" t="s">
        <v>138</v>
      </c>
      <c r="C8323" s="594" t="s">
        <v>276</v>
      </c>
      <c r="D8323" s="594" t="s">
        <v>2734</v>
      </c>
      <c r="E8323" s="594" t="s">
        <v>189</v>
      </c>
      <c r="F8323" s="595" t="s">
        <v>411</v>
      </c>
      <c r="G8323" s="596" t="s">
        <v>190</v>
      </c>
      <c r="H8323" s="597">
        <v>31220000</v>
      </c>
    </row>
    <row r="8324" spans="1:8">
      <c r="A8324" s="594" t="s">
        <v>133</v>
      </c>
      <c r="B8324" s="594" t="s">
        <v>138</v>
      </c>
      <c r="C8324" s="594" t="s">
        <v>276</v>
      </c>
      <c r="D8324" s="594" t="s">
        <v>2734</v>
      </c>
      <c r="E8324" s="594" t="s">
        <v>189</v>
      </c>
      <c r="F8324" s="594" t="s">
        <v>192</v>
      </c>
      <c r="G8324" s="596" t="s">
        <v>195</v>
      </c>
      <c r="H8324" s="597">
        <v>31220000</v>
      </c>
    </row>
    <row r="8325" spans="1:8">
      <c r="A8325" s="594" t="s">
        <v>133</v>
      </c>
      <c r="B8325" s="594" t="s">
        <v>138</v>
      </c>
      <c r="C8325" s="594" t="s">
        <v>276</v>
      </c>
      <c r="D8325" s="594" t="s">
        <v>2734</v>
      </c>
      <c r="E8325" s="594" t="s">
        <v>53</v>
      </c>
      <c r="F8325" s="595" t="s">
        <v>411</v>
      </c>
      <c r="G8325" s="596" t="s">
        <v>193</v>
      </c>
      <c r="H8325" s="597">
        <v>330000000</v>
      </c>
    </row>
    <row r="8326" spans="1:8">
      <c r="A8326" s="594" t="s">
        <v>133</v>
      </c>
      <c r="B8326" s="594" t="s">
        <v>138</v>
      </c>
      <c r="C8326" s="594" t="s">
        <v>276</v>
      </c>
      <c r="D8326" s="594" t="s">
        <v>2734</v>
      </c>
      <c r="E8326" s="594" t="s">
        <v>53</v>
      </c>
      <c r="F8326" s="594" t="s">
        <v>54</v>
      </c>
      <c r="G8326" s="596" t="s">
        <v>55</v>
      </c>
      <c r="H8326" s="597">
        <v>19667000</v>
      </c>
    </row>
    <row r="8327" spans="1:8">
      <c r="A8327" s="594" t="s">
        <v>133</v>
      </c>
      <c r="B8327" s="594" t="s">
        <v>138</v>
      </c>
      <c r="C8327" s="594" t="s">
        <v>276</v>
      </c>
      <c r="D8327" s="594" t="s">
        <v>2734</v>
      </c>
      <c r="E8327" s="594" t="s">
        <v>53</v>
      </c>
      <c r="F8327" s="594" t="s">
        <v>358</v>
      </c>
      <c r="G8327" s="596" t="s">
        <v>195</v>
      </c>
      <c r="H8327" s="597">
        <v>310333000</v>
      </c>
    </row>
    <row r="8328" spans="1:8">
      <c r="A8328" s="594" t="s">
        <v>133</v>
      </c>
      <c r="B8328" s="594" t="s">
        <v>138</v>
      </c>
      <c r="C8328" s="594" t="s">
        <v>276</v>
      </c>
      <c r="D8328" s="594" t="s">
        <v>2725</v>
      </c>
      <c r="E8328" s="595" t="s">
        <v>411</v>
      </c>
      <c r="F8328" s="595" t="s">
        <v>411</v>
      </c>
      <c r="G8328" s="596" t="s">
        <v>2726</v>
      </c>
      <c r="H8328" s="597">
        <v>1413350000</v>
      </c>
    </row>
    <row r="8329" spans="1:8">
      <c r="A8329" s="594" t="s">
        <v>133</v>
      </c>
      <c r="B8329" s="594" t="s">
        <v>138</v>
      </c>
      <c r="C8329" s="594" t="s">
        <v>276</v>
      </c>
      <c r="D8329" s="594" t="s">
        <v>2725</v>
      </c>
      <c r="E8329" s="594" t="s">
        <v>142</v>
      </c>
      <c r="F8329" s="595" t="s">
        <v>411</v>
      </c>
      <c r="G8329" s="596" t="s">
        <v>143</v>
      </c>
      <c r="H8329" s="597">
        <v>448232326</v>
      </c>
    </row>
    <row r="8330" spans="1:8">
      <c r="A8330" s="594" t="s">
        <v>133</v>
      </c>
      <c r="B8330" s="594" t="s">
        <v>138</v>
      </c>
      <c r="C8330" s="594" t="s">
        <v>276</v>
      </c>
      <c r="D8330" s="594" t="s">
        <v>2725</v>
      </c>
      <c r="E8330" s="594" t="s">
        <v>142</v>
      </c>
      <c r="F8330" s="594" t="s">
        <v>144</v>
      </c>
      <c r="G8330" s="596" t="s">
        <v>2664</v>
      </c>
      <c r="H8330" s="597">
        <v>418669915</v>
      </c>
    </row>
    <row r="8331" spans="1:8">
      <c r="A8331" s="594" t="s">
        <v>133</v>
      </c>
      <c r="B8331" s="594" t="s">
        <v>138</v>
      </c>
      <c r="C8331" s="594" t="s">
        <v>276</v>
      </c>
      <c r="D8331" s="594" t="s">
        <v>2725</v>
      </c>
      <c r="E8331" s="594" t="s">
        <v>142</v>
      </c>
      <c r="F8331" s="594" t="s">
        <v>146</v>
      </c>
      <c r="G8331" s="596" t="s">
        <v>2665</v>
      </c>
      <c r="H8331" s="597">
        <v>29562411</v>
      </c>
    </row>
    <row r="8332" spans="1:8">
      <c r="A8332" s="594" t="s">
        <v>133</v>
      </c>
      <c r="B8332" s="594" t="s">
        <v>138</v>
      </c>
      <c r="C8332" s="594" t="s">
        <v>276</v>
      </c>
      <c r="D8332" s="594" t="s">
        <v>2725</v>
      </c>
      <c r="E8332" s="594" t="s">
        <v>202</v>
      </c>
      <c r="F8332" s="595" t="s">
        <v>411</v>
      </c>
      <c r="G8332" s="596" t="s">
        <v>2719</v>
      </c>
      <c r="H8332" s="597">
        <v>12168000</v>
      </c>
    </row>
    <row r="8333" spans="1:8">
      <c r="A8333" s="594" t="s">
        <v>133</v>
      </c>
      <c r="B8333" s="594" t="s">
        <v>138</v>
      </c>
      <c r="C8333" s="594" t="s">
        <v>276</v>
      </c>
      <c r="D8333" s="594" t="s">
        <v>2725</v>
      </c>
      <c r="E8333" s="594" t="s">
        <v>202</v>
      </c>
      <c r="F8333" s="594" t="s">
        <v>767</v>
      </c>
      <c r="G8333" s="596" t="s">
        <v>2720</v>
      </c>
      <c r="H8333" s="597">
        <v>12168000</v>
      </c>
    </row>
    <row r="8334" spans="1:8">
      <c r="A8334" s="594" t="s">
        <v>133</v>
      </c>
      <c r="B8334" s="594" t="s">
        <v>138</v>
      </c>
      <c r="C8334" s="594" t="s">
        <v>276</v>
      </c>
      <c r="D8334" s="594" t="s">
        <v>2725</v>
      </c>
      <c r="E8334" s="594" t="s">
        <v>148</v>
      </c>
      <c r="F8334" s="595" t="s">
        <v>411</v>
      </c>
      <c r="G8334" s="596" t="s">
        <v>149</v>
      </c>
      <c r="H8334" s="597">
        <v>83797629</v>
      </c>
    </row>
    <row r="8335" spans="1:8">
      <c r="A8335" s="594" t="s">
        <v>133</v>
      </c>
      <c r="B8335" s="594" t="s">
        <v>138</v>
      </c>
      <c r="C8335" s="594" t="s">
        <v>276</v>
      </c>
      <c r="D8335" s="594" t="s">
        <v>2725</v>
      </c>
      <c r="E8335" s="594" t="s">
        <v>148</v>
      </c>
      <c r="F8335" s="594" t="s">
        <v>223</v>
      </c>
      <c r="G8335" s="596" t="s">
        <v>224</v>
      </c>
      <c r="H8335" s="597">
        <v>7799250</v>
      </c>
    </row>
    <row r="8336" spans="1:8">
      <c r="A8336" s="594" t="s">
        <v>133</v>
      </c>
      <c r="B8336" s="594" t="s">
        <v>138</v>
      </c>
      <c r="C8336" s="594" t="s">
        <v>276</v>
      </c>
      <c r="D8336" s="594" t="s">
        <v>2725</v>
      </c>
      <c r="E8336" s="594" t="s">
        <v>148</v>
      </c>
      <c r="F8336" s="594" t="s">
        <v>1075</v>
      </c>
      <c r="G8336" s="596" t="s">
        <v>2666</v>
      </c>
      <c r="H8336" s="597">
        <v>8776763</v>
      </c>
    </row>
    <row r="8337" spans="1:8">
      <c r="A8337" s="594" t="s">
        <v>133</v>
      </c>
      <c r="B8337" s="594" t="s">
        <v>138</v>
      </c>
      <c r="C8337" s="594" t="s">
        <v>276</v>
      </c>
      <c r="D8337" s="594" t="s">
        <v>2725</v>
      </c>
      <c r="E8337" s="594" t="s">
        <v>148</v>
      </c>
      <c r="F8337" s="594" t="s">
        <v>150</v>
      </c>
      <c r="G8337" s="596" t="s">
        <v>151</v>
      </c>
      <c r="H8337" s="597">
        <v>1917827</v>
      </c>
    </row>
    <row r="8338" spans="1:8">
      <c r="A8338" s="594" t="s">
        <v>133</v>
      </c>
      <c r="B8338" s="594" t="s">
        <v>138</v>
      </c>
      <c r="C8338" s="594" t="s">
        <v>276</v>
      </c>
      <c r="D8338" s="594" t="s">
        <v>2725</v>
      </c>
      <c r="E8338" s="594" t="s">
        <v>148</v>
      </c>
      <c r="F8338" s="594" t="s">
        <v>605</v>
      </c>
      <c r="G8338" s="596" t="s">
        <v>2668</v>
      </c>
      <c r="H8338" s="597">
        <v>762961</v>
      </c>
    </row>
    <row r="8339" spans="1:8">
      <c r="A8339" s="594" t="s">
        <v>133</v>
      </c>
      <c r="B8339" s="594" t="s">
        <v>138</v>
      </c>
      <c r="C8339" s="594" t="s">
        <v>276</v>
      </c>
      <c r="D8339" s="594" t="s">
        <v>2725</v>
      </c>
      <c r="E8339" s="594" t="s">
        <v>148</v>
      </c>
      <c r="F8339" s="594" t="s">
        <v>212</v>
      </c>
      <c r="G8339" s="596" t="s">
        <v>213</v>
      </c>
      <c r="H8339" s="597">
        <v>41540828</v>
      </c>
    </row>
    <row r="8340" spans="1:8">
      <c r="A8340" s="594" t="s">
        <v>133</v>
      </c>
      <c r="B8340" s="594" t="s">
        <v>138</v>
      </c>
      <c r="C8340" s="594" t="s">
        <v>276</v>
      </c>
      <c r="D8340" s="594" t="s">
        <v>2725</v>
      </c>
      <c r="E8340" s="594" t="s">
        <v>148</v>
      </c>
      <c r="F8340" s="594" t="s">
        <v>227</v>
      </c>
      <c r="G8340" s="596" t="s">
        <v>2669</v>
      </c>
      <c r="H8340" s="597">
        <v>23000000</v>
      </c>
    </row>
    <row r="8341" spans="1:8">
      <c r="A8341" s="594" t="s">
        <v>133</v>
      </c>
      <c r="B8341" s="594" t="s">
        <v>138</v>
      </c>
      <c r="C8341" s="594" t="s">
        <v>276</v>
      </c>
      <c r="D8341" s="594" t="s">
        <v>2725</v>
      </c>
      <c r="E8341" s="594" t="s">
        <v>152</v>
      </c>
      <c r="F8341" s="595" t="s">
        <v>411</v>
      </c>
      <c r="G8341" s="596" t="s">
        <v>153</v>
      </c>
      <c r="H8341" s="597">
        <v>54834000</v>
      </c>
    </row>
    <row r="8342" spans="1:8">
      <c r="A8342" s="594" t="s">
        <v>133</v>
      </c>
      <c r="B8342" s="594" t="s">
        <v>138</v>
      </c>
      <c r="C8342" s="594" t="s">
        <v>276</v>
      </c>
      <c r="D8342" s="594" t="s">
        <v>2725</v>
      </c>
      <c r="E8342" s="594" t="s">
        <v>152</v>
      </c>
      <c r="F8342" s="594" t="s">
        <v>480</v>
      </c>
      <c r="G8342" s="596" t="s">
        <v>481</v>
      </c>
      <c r="H8342" s="597">
        <v>2834000</v>
      </c>
    </row>
    <row r="8343" spans="1:8">
      <c r="A8343" s="594" t="s">
        <v>133</v>
      </c>
      <c r="B8343" s="594" t="s">
        <v>138</v>
      </c>
      <c r="C8343" s="594" t="s">
        <v>276</v>
      </c>
      <c r="D8343" s="594" t="s">
        <v>2725</v>
      </c>
      <c r="E8343" s="594" t="s">
        <v>152</v>
      </c>
      <c r="F8343" s="594" t="s">
        <v>606</v>
      </c>
      <c r="G8343" s="596" t="s">
        <v>195</v>
      </c>
      <c r="H8343" s="597">
        <v>52000000</v>
      </c>
    </row>
    <row r="8344" spans="1:8">
      <c r="A8344" s="594" t="s">
        <v>133</v>
      </c>
      <c r="B8344" s="594" t="s">
        <v>138</v>
      </c>
      <c r="C8344" s="594" t="s">
        <v>276</v>
      </c>
      <c r="D8344" s="594" t="s">
        <v>2725</v>
      </c>
      <c r="E8344" s="594" t="s">
        <v>156</v>
      </c>
      <c r="F8344" s="595" t="s">
        <v>411</v>
      </c>
      <c r="G8344" s="596" t="s">
        <v>514</v>
      </c>
      <c r="H8344" s="597">
        <v>108883660</v>
      </c>
    </row>
    <row r="8345" spans="1:8">
      <c r="A8345" s="594" t="s">
        <v>133</v>
      </c>
      <c r="B8345" s="594" t="s">
        <v>138</v>
      </c>
      <c r="C8345" s="594" t="s">
        <v>276</v>
      </c>
      <c r="D8345" s="594" t="s">
        <v>2725</v>
      </c>
      <c r="E8345" s="594" t="s">
        <v>156</v>
      </c>
      <c r="F8345" s="594" t="s">
        <v>157</v>
      </c>
      <c r="G8345" s="596" t="s">
        <v>158</v>
      </c>
      <c r="H8345" s="597">
        <v>82068462</v>
      </c>
    </row>
    <row r="8346" spans="1:8">
      <c r="A8346" s="594" t="s">
        <v>133</v>
      </c>
      <c r="B8346" s="594" t="s">
        <v>138</v>
      </c>
      <c r="C8346" s="594" t="s">
        <v>276</v>
      </c>
      <c r="D8346" s="594" t="s">
        <v>2725</v>
      </c>
      <c r="E8346" s="594" t="s">
        <v>156</v>
      </c>
      <c r="F8346" s="594" t="s">
        <v>159</v>
      </c>
      <c r="G8346" s="596" t="s">
        <v>160</v>
      </c>
      <c r="H8346" s="597">
        <v>14068878</v>
      </c>
    </row>
    <row r="8347" spans="1:8">
      <c r="A8347" s="594" t="s">
        <v>133</v>
      </c>
      <c r="B8347" s="594" t="s">
        <v>138</v>
      </c>
      <c r="C8347" s="594" t="s">
        <v>276</v>
      </c>
      <c r="D8347" s="594" t="s">
        <v>2725</v>
      </c>
      <c r="E8347" s="594" t="s">
        <v>156</v>
      </c>
      <c r="F8347" s="594" t="s">
        <v>161</v>
      </c>
      <c r="G8347" s="596" t="s">
        <v>162</v>
      </c>
      <c r="H8347" s="597">
        <v>9379257</v>
      </c>
    </row>
    <row r="8348" spans="1:8">
      <c r="A8348" s="594" t="s">
        <v>133</v>
      </c>
      <c r="B8348" s="594" t="s">
        <v>138</v>
      </c>
      <c r="C8348" s="594" t="s">
        <v>276</v>
      </c>
      <c r="D8348" s="594" t="s">
        <v>2725</v>
      </c>
      <c r="E8348" s="594" t="s">
        <v>156</v>
      </c>
      <c r="F8348" s="594" t="s">
        <v>1</v>
      </c>
      <c r="G8348" s="596" t="s">
        <v>2</v>
      </c>
      <c r="H8348" s="597">
        <v>3367063</v>
      </c>
    </row>
    <row r="8349" spans="1:8">
      <c r="A8349" s="594" t="s">
        <v>133</v>
      </c>
      <c r="B8349" s="594" t="s">
        <v>138</v>
      </c>
      <c r="C8349" s="594" t="s">
        <v>276</v>
      </c>
      <c r="D8349" s="594" t="s">
        <v>2725</v>
      </c>
      <c r="E8349" s="594" t="s">
        <v>167</v>
      </c>
      <c r="F8349" s="595" t="s">
        <v>411</v>
      </c>
      <c r="G8349" s="596" t="s">
        <v>168</v>
      </c>
      <c r="H8349" s="597">
        <v>84853121</v>
      </c>
    </row>
    <row r="8350" spans="1:8">
      <c r="A8350" s="594" t="s">
        <v>133</v>
      </c>
      <c r="B8350" s="594" t="s">
        <v>138</v>
      </c>
      <c r="C8350" s="594" t="s">
        <v>276</v>
      </c>
      <c r="D8350" s="594" t="s">
        <v>2725</v>
      </c>
      <c r="E8350" s="594" t="s">
        <v>167</v>
      </c>
      <c r="F8350" s="594" t="s">
        <v>228</v>
      </c>
      <c r="G8350" s="596" t="s">
        <v>2673</v>
      </c>
      <c r="H8350" s="597">
        <v>9913121</v>
      </c>
    </row>
    <row r="8351" spans="1:8">
      <c r="A8351" s="594" t="s">
        <v>133</v>
      </c>
      <c r="B8351" s="594" t="s">
        <v>138</v>
      </c>
      <c r="C8351" s="594" t="s">
        <v>276</v>
      </c>
      <c r="D8351" s="594" t="s">
        <v>2725</v>
      </c>
      <c r="E8351" s="594" t="s">
        <v>167</v>
      </c>
      <c r="F8351" s="594" t="s">
        <v>230</v>
      </c>
      <c r="G8351" s="596" t="s">
        <v>2675</v>
      </c>
      <c r="H8351" s="597">
        <v>68396000</v>
      </c>
    </row>
    <row r="8352" spans="1:8">
      <c r="A8352" s="594" t="s">
        <v>133</v>
      </c>
      <c r="B8352" s="594" t="s">
        <v>138</v>
      </c>
      <c r="C8352" s="594" t="s">
        <v>276</v>
      </c>
      <c r="D8352" s="594" t="s">
        <v>2725</v>
      </c>
      <c r="E8352" s="594" t="s">
        <v>167</v>
      </c>
      <c r="F8352" s="594" t="s">
        <v>232</v>
      </c>
      <c r="G8352" s="596" t="s">
        <v>195</v>
      </c>
      <c r="H8352" s="597">
        <v>6544000</v>
      </c>
    </row>
    <row r="8353" spans="1:8">
      <c r="A8353" s="594" t="s">
        <v>133</v>
      </c>
      <c r="B8353" s="594" t="s">
        <v>138</v>
      </c>
      <c r="C8353" s="594" t="s">
        <v>276</v>
      </c>
      <c r="D8353" s="594" t="s">
        <v>2725</v>
      </c>
      <c r="E8353" s="594" t="s">
        <v>171</v>
      </c>
      <c r="F8353" s="595" t="s">
        <v>411</v>
      </c>
      <c r="G8353" s="596" t="s">
        <v>2677</v>
      </c>
      <c r="H8353" s="597">
        <v>26455000</v>
      </c>
    </row>
    <row r="8354" spans="1:8">
      <c r="A8354" s="594" t="s">
        <v>133</v>
      </c>
      <c r="B8354" s="594" t="s">
        <v>138</v>
      </c>
      <c r="C8354" s="594" t="s">
        <v>276</v>
      </c>
      <c r="D8354" s="594" t="s">
        <v>2725</v>
      </c>
      <c r="E8354" s="594" t="s">
        <v>171</v>
      </c>
      <c r="F8354" s="594" t="s">
        <v>173</v>
      </c>
      <c r="G8354" s="596" t="s">
        <v>174</v>
      </c>
      <c r="H8354" s="597">
        <v>25355000</v>
      </c>
    </row>
    <row r="8355" spans="1:8">
      <c r="A8355" s="594" t="s">
        <v>133</v>
      </c>
      <c r="B8355" s="594" t="s">
        <v>138</v>
      </c>
      <c r="C8355" s="594" t="s">
        <v>276</v>
      </c>
      <c r="D8355" s="594" t="s">
        <v>2725</v>
      </c>
      <c r="E8355" s="594" t="s">
        <v>171</v>
      </c>
      <c r="F8355" s="594" t="s">
        <v>175</v>
      </c>
      <c r="G8355" s="596" t="s">
        <v>176</v>
      </c>
      <c r="H8355" s="597">
        <v>1100000</v>
      </c>
    </row>
    <row r="8356" spans="1:8">
      <c r="A8356" s="594" t="s">
        <v>133</v>
      </c>
      <c r="B8356" s="594" t="s">
        <v>138</v>
      </c>
      <c r="C8356" s="594" t="s">
        <v>276</v>
      </c>
      <c r="D8356" s="594" t="s">
        <v>2725</v>
      </c>
      <c r="E8356" s="594" t="s">
        <v>177</v>
      </c>
      <c r="F8356" s="595" t="s">
        <v>411</v>
      </c>
      <c r="G8356" s="596" t="s">
        <v>178</v>
      </c>
      <c r="H8356" s="597">
        <v>3821292</v>
      </c>
    </row>
    <row r="8357" spans="1:8">
      <c r="A8357" s="594" t="s">
        <v>133</v>
      </c>
      <c r="B8357" s="594" t="s">
        <v>138</v>
      </c>
      <c r="C8357" s="594" t="s">
        <v>276</v>
      </c>
      <c r="D8357" s="594" t="s">
        <v>2725</v>
      </c>
      <c r="E8357" s="594" t="s">
        <v>177</v>
      </c>
      <c r="F8357" s="594" t="s">
        <v>179</v>
      </c>
      <c r="G8357" s="596" t="s">
        <v>2679</v>
      </c>
      <c r="H8357" s="597">
        <v>219291</v>
      </c>
    </row>
    <row r="8358" spans="1:8">
      <c r="A8358" s="594" t="s">
        <v>133</v>
      </c>
      <c r="B8358" s="594" t="s">
        <v>138</v>
      </c>
      <c r="C8358" s="594" t="s">
        <v>276</v>
      </c>
      <c r="D8358" s="594" t="s">
        <v>2725</v>
      </c>
      <c r="E8358" s="594" t="s">
        <v>177</v>
      </c>
      <c r="F8358" s="594" t="s">
        <v>1290</v>
      </c>
      <c r="G8358" s="596" t="s">
        <v>2721</v>
      </c>
      <c r="H8358" s="597">
        <v>1702001</v>
      </c>
    </row>
    <row r="8359" spans="1:8">
      <c r="A8359" s="594" t="s">
        <v>133</v>
      </c>
      <c r="B8359" s="594" t="s">
        <v>138</v>
      </c>
      <c r="C8359" s="594" t="s">
        <v>276</v>
      </c>
      <c r="D8359" s="594" t="s">
        <v>2725</v>
      </c>
      <c r="E8359" s="594" t="s">
        <v>177</v>
      </c>
      <c r="F8359" s="594" t="s">
        <v>239</v>
      </c>
      <c r="G8359" s="596" t="s">
        <v>205</v>
      </c>
      <c r="H8359" s="597">
        <v>1900000</v>
      </c>
    </row>
    <row r="8360" spans="1:8">
      <c r="A8360" s="594" t="s">
        <v>133</v>
      </c>
      <c r="B8360" s="594" t="s">
        <v>138</v>
      </c>
      <c r="C8360" s="594" t="s">
        <v>276</v>
      </c>
      <c r="D8360" s="594" t="s">
        <v>2725</v>
      </c>
      <c r="E8360" s="594" t="s">
        <v>183</v>
      </c>
      <c r="F8360" s="595" t="s">
        <v>411</v>
      </c>
      <c r="G8360" s="596" t="s">
        <v>184</v>
      </c>
      <c r="H8360" s="597">
        <v>151255000</v>
      </c>
    </row>
    <row r="8361" spans="1:8">
      <c r="A8361" s="594" t="s">
        <v>133</v>
      </c>
      <c r="B8361" s="594" t="s">
        <v>138</v>
      </c>
      <c r="C8361" s="594" t="s">
        <v>276</v>
      </c>
      <c r="D8361" s="594" t="s">
        <v>2725</v>
      </c>
      <c r="E8361" s="594" t="s">
        <v>183</v>
      </c>
      <c r="F8361" s="594" t="s">
        <v>587</v>
      </c>
      <c r="G8361" s="596" t="s">
        <v>588</v>
      </c>
      <c r="H8361" s="597">
        <v>11480000</v>
      </c>
    </row>
    <row r="8362" spans="1:8">
      <c r="A8362" s="594" t="s">
        <v>133</v>
      </c>
      <c r="B8362" s="594" t="s">
        <v>138</v>
      </c>
      <c r="C8362" s="594" t="s">
        <v>276</v>
      </c>
      <c r="D8362" s="594" t="s">
        <v>2725</v>
      </c>
      <c r="E8362" s="594" t="s">
        <v>183</v>
      </c>
      <c r="F8362" s="594" t="s">
        <v>736</v>
      </c>
      <c r="G8362" s="596" t="s">
        <v>737</v>
      </c>
      <c r="H8362" s="597">
        <v>26800000</v>
      </c>
    </row>
    <row r="8363" spans="1:8">
      <c r="A8363" s="594" t="s">
        <v>133</v>
      </c>
      <c r="B8363" s="594" t="s">
        <v>138</v>
      </c>
      <c r="C8363" s="594" t="s">
        <v>276</v>
      </c>
      <c r="D8363" s="594" t="s">
        <v>2725</v>
      </c>
      <c r="E8363" s="594" t="s">
        <v>183</v>
      </c>
      <c r="F8363" s="594" t="s">
        <v>185</v>
      </c>
      <c r="G8363" s="596" t="s">
        <v>186</v>
      </c>
      <c r="H8363" s="597">
        <v>58175000</v>
      </c>
    </row>
    <row r="8364" spans="1:8">
      <c r="A8364" s="594" t="s">
        <v>133</v>
      </c>
      <c r="B8364" s="594" t="s">
        <v>138</v>
      </c>
      <c r="C8364" s="594" t="s">
        <v>276</v>
      </c>
      <c r="D8364" s="594" t="s">
        <v>2725</v>
      </c>
      <c r="E8364" s="594" t="s">
        <v>183</v>
      </c>
      <c r="F8364" s="594" t="s">
        <v>187</v>
      </c>
      <c r="G8364" s="596" t="s">
        <v>2683</v>
      </c>
      <c r="H8364" s="597">
        <v>54800000</v>
      </c>
    </row>
    <row r="8365" spans="1:8">
      <c r="A8365" s="594" t="s">
        <v>133</v>
      </c>
      <c r="B8365" s="594" t="s">
        <v>138</v>
      </c>
      <c r="C8365" s="594" t="s">
        <v>276</v>
      </c>
      <c r="D8365" s="594" t="s">
        <v>2725</v>
      </c>
      <c r="E8365" s="594" t="s">
        <v>744</v>
      </c>
      <c r="F8365" s="595" t="s">
        <v>411</v>
      </c>
      <c r="G8365" s="596" t="s">
        <v>2686</v>
      </c>
      <c r="H8365" s="597">
        <v>9491000</v>
      </c>
    </row>
    <row r="8366" spans="1:8">
      <c r="A8366" s="594" t="s">
        <v>133</v>
      </c>
      <c r="B8366" s="594" t="s">
        <v>138</v>
      </c>
      <c r="C8366" s="594" t="s">
        <v>276</v>
      </c>
      <c r="D8366" s="594" t="s">
        <v>2725</v>
      </c>
      <c r="E8366" s="594" t="s">
        <v>744</v>
      </c>
      <c r="F8366" s="594" t="s">
        <v>572</v>
      </c>
      <c r="G8366" s="596" t="s">
        <v>2689</v>
      </c>
      <c r="H8366" s="597">
        <v>7700000</v>
      </c>
    </row>
    <row r="8367" spans="1:8">
      <c r="A8367" s="594" t="s">
        <v>133</v>
      </c>
      <c r="B8367" s="594" t="s">
        <v>138</v>
      </c>
      <c r="C8367" s="594" t="s">
        <v>276</v>
      </c>
      <c r="D8367" s="594" t="s">
        <v>2725</v>
      </c>
      <c r="E8367" s="594" t="s">
        <v>744</v>
      </c>
      <c r="F8367" s="594" t="s">
        <v>746</v>
      </c>
      <c r="G8367" s="596" t="s">
        <v>2690</v>
      </c>
      <c r="H8367" s="597">
        <v>606000</v>
      </c>
    </row>
    <row r="8368" spans="1:8">
      <c r="A8368" s="594" t="s">
        <v>133</v>
      </c>
      <c r="B8368" s="594" t="s">
        <v>138</v>
      </c>
      <c r="C8368" s="594" t="s">
        <v>276</v>
      </c>
      <c r="D8368" s="594" t="s">
        <v>2725</v>
      </c>
      <c r="E8368" s="594" t="s">
        <v>744</v>
      </c>
      <c r="F8368" s="594" t="s">
        <v>11</v>
      </c>
      <c r="G8368" s="596" t="s">
        <v>2691</v>
      </c>
      <c r="H8368" s="597">
        <v>1185000</v>
      </c>
    </row>
    <row r="8369" spans="1:8">
      <c r="A8369" s="594" t="s">
        <v>133</v>
      </c>
      <c r="B8369" s="594" t="s">
        <v>138</v>
      </c>
      <c r="C8369" s="594" t="s">
        <v>276</v>
      </c>
      <c r="D8369" s="594" t="s">
        <v>2725</v>
      </c>
      <c r="E8369" s="594" t="s">
        <v>2692</v>
      </c>
      <c r="F8369" s="595" t="s">
        <v>411</v>
      </c>
      <c r="G8369" s="596" t="s">
        <v>2693</v>
      </c>
      <c r="H8369" s="597">
        <v>10000000</v>
      </c>
    </row>
    <row r="8370" spans="1:8">
      <c r="A8370" s="594" t="s">
        <v>133</v>
      </c>
      <c r="B8370" s="594" t="s">
        <v>138</v>
      </c>
      <c r="C8370" s="594" t="s">
        <v>276</v>
      </c>
      <c r="D8370" s="594" t="s">
        <v>2725</v>
      </c>
      <c r="E8370" s="594" t="s">
        <v>2692</v>
      </c>
      <c r="F8370" s="594" t="s">
        <v>2722</v>
      </c>
      <c r="G8370" s="596" t="s">
        <v>2690</v>
      </c>
      <c r="H8370" s="597">
        <v>10000000</v>
      </c>
    </row>
    <row r="8371" spans="1:8">
      <c r="A8371" s="594" t="s">
        <v>133</v>
      </c>
      <c r="B8371" s="594" t="s">
        <v>138</v>
      </c>
      <c r="C8371" s="594" t="s">
        <v>276</v>
      </c>
      <c r="D8371" s="594" t="s">
        <v>2725</v>
      </c>
      <c r="E8371" s="594" t="s">
        <v>189</v>
      </c>
      <c r="F8371" s="595" t="s">
        <v>411</v>
      </c>
      <c r="G8371" s="596" t="s">
        <v>190</v>
      </c>
      <c r="H8371" s="597">
        <v>26218972</v>
      </c>
    </row>
    <row r="8372" spans="1:8">
      <c r="A8372" s="594" t="s">
        <v>133</v>
      </c>
      <c r="B8372" s="594" t="s">
        <v>138</v>
      </c>
      <c r="C8372" s="594" t="s">
        <v>276</v>
      </c>
      <c r="D8372" s="594" t="s">
        <v>2725</v>
      </c>
      <c r="E8372" s="594" t="s">
        <v>189</v>
      </c>
      <c r="F8372" s="594" t="s">
        <v>773</v>
      </c>
      <c r="G8372" s="596" t="s">
        <v>2695</v>
      </c>
      <c r="H8372" s="597">
        <v>6218972</v>
      </c>
    </row>
    <row r="8373" spans="1:8">
      <c r="A8373" s="594" t="s">
        <v>133</v>
      </c>
      <c r="B8373" s="594" t="s">
        <v>138</v>
      </c>
      <c r="C8373" s="594" t="s">
        <v>276</v>
      </c>
      <c r="D8373" s="594" t="s">
        <v>2725</v>
      </c>
      <c r="E8373" s="594" t="s">
        <v>189</v>
      </c>
      <c r="F8373" s="594" t="s">
        <v>13</v>
      </c>
      <c r="G8373" s="596" t="s">
        <v>2732</v>
      </c>
      <c r="H8373" s="597">
        <v>20000000</v>
      </c>
    </row>
    <row r="8374" spans="1:8">
      <c r="A8374" s="594" t="s">
        <v>133</v>
      </c>
      <c r="B8374" s="594" t="s">
        <v>138</v>
      </c>
      <c r="C8374" s="594" t="s">
        <v>276</v>
      </c>
      <c r="D8374" s="594" t="s">
        <v>2725</v>
      </c>
      <c r="E8374" s="594" t="s">
        <v>194</v>
      </c>
      <c r="F8374" s="595" t="s">
        <v>411</v>
      </c>
      <c r="G8374" s="596" t="s">
        <v>195</v>
      </c>
      <c r="H8374" s="597">
        <v>393340000</v>
      </c>
    </row>
    <row r="8375" spans="1:8">
      <c r="A8375" s="594" t="s">
        <v>133</v>
      </c>
      <c r="B8375" s="594" t="s">
        <v>138</v>
      </c>
      <c r="C8375" s="594" t="s">
        <v>276</v>
      </c>
      <c r="D8375" s="594" t="s">
        <v>2725</v>
      </c>
      <c r="E8375" s="594" t="s">
        <v>194</v>
      </c>
      <c r="F8375" s="594" t="s">
        <v>198</v>
      </c>
      <c r="G8375" s="596" t="s">
        <v>199</v>
      </c>
      <c r="H8375" s="597">
        <v>387395000</v>
      </c>
    </row>
    <row r="8376" spans="1:8">
      <c r="A8376" s="594" t="s">
        <v>133</v>
      </c>
      <c r="B8376" s="594" t="s">
        <v>138</v>
      </c>
      <c r="C8376" s="594" t="s">
        <v>276</v>
      </c>
      <c r="D8376" s="594" t="s">
        <v>2725</v>
      </c>
      <c r="E8376" s="594" t="s">
        <v>194</v>
      </c>
      <c r="F8376" s="594" t="s">
        <v>200</v>
      </c>
      <c r="G8376" s="596" t="s">
        <v>201</v>
      </c>
      <c r="H8376" s="597">
        <v>5945000</v>
      </c>
    </row>
    <row r="8377" spans="1:8">
      <c r="A8377" s="594" t="s">
        <v>133</v>
      </c>
      <c r="B8377" s="594" t="s">
        <v>138</v>
      </c>
      <c r="C8377" s="594" t="s">
        <v>322</v>
      </c>
      <c r="D8377" s="595" t="s">
        <v>411</v>
      </c>
      <c r="E8377" s="595" t="s">
        <v>411</v>
      </c>
      <c r="F8377" s="595" t="s">
        <v>411</v>
      </c>
      <c r="G8377" s="596" t="s">
        <v>2661</v>
      </c>
      <c r="H8377" s="597">
        <v>95450271603</v>
      </c>
    </row>
    <row r="8378" spans="1:8">
      <c r="A8378" s="594" t="s">
        <v>133</v>
      </c>
      <c r="B8378" s="594" t="s">
        <v>138</v>
      </c>
      <c r="C8378" s="594" t="s">
        <v>322</v>
      </c>
      <c r="D8378" s="594" t="s">
        <v>2662</v>
      </c>
      <c r="E8378" s="595" t="s">
        <v>411</v>
      </c>
      <c r="F8378" s="595" t="s">
        <v>411</v>
      </c>
      <c r="G8378" s="596" t="s">
        <v>2663</v>
      </c>
      <c r="H8378" s="597">
        <v>95157487603</v>
      </c>
    </row>
    <row r="8379" spans="1:8">
      <c r="A8379" s="594" t="s">
        <v>133</v>
      </c>
      <c r="B8379" s="594" t="s">
        <v>138</v>
      </c>
      <c r="C8379" s="594" t="s">
        <v>322</v>
      </c>
      <c r="D8379" s="594" t="s">
        <v>2662</v>
      </c>
      <c r="E8379" s="594" t="s">
        <v>142</v>
      </c>
      <c r="F8379" s="595" t="s">
        <v>411</v>
      </c>
      <c r="G8379" s="596" t="s">
        <v>143</v>
      </c>
      <c r="H8379" s="597">
        <v>13389218370</v>
      </c>
    </row>
    <row r="8380" spans="1:8">
      <c r="A8380" s="594" t="s">
        <v>133</v>
      </c>
      <c r="B8380" s="594" t="s">
        <v>138</v>
      </c>
      <c r="C8380" s="594" t="s">
        <v>322</v>
      </c>
      <c r="D8380" s="594" t="s">
        <v>2662</v>
      </c>
      <c r="E8380" s="594" t="s">
        <v>142</v>
      </c>
      <c r="F8380" s="594" t="s">
        <v>144</v>
      </c>
      <c r="G8380" s="596" t="s">
        <v>2664</v>
      </c>
      <c r="H8380" s="597">
        <v>11923894461</v>
      </c>
    </row>
    <row r="8381" spans="1:8">
      <c r="A8381" s="594" t="s">
        <v>133</v>
      </c>
      <c r="B8381" s="594" t="s">
        <v>138</v>
      </c>
      <c r="C8381" s="594" t="s">
        <v>322</v>
      </c>
      <c r="D8381" s="594" t="s">
        <v>2662</v>
      </c>
      <c r="E8381" s="594" t="s">
        <v>142</v>
      </c>
      <c r="F8381" s="594" t="s">
        <v>146</v>
      </c>
      <c r="G8381" s="596" t="s">
        <v>2665</v>
      </c>
      <c r="H8381" s="597">
        <v>1402256327</v>
      </c>
    </row>
    <row r="8382" spans="1:8">
      <c r="A8382" s="594" t="s">
        <v>133</v>
      </c>
      <c r="B8382" s="594" t="s">
        <v>138</v>
      </c>
      <c r="C8382" s="594" t="s">
        <v>322</v>
      </c>
      <c r="D8382" s="594" t="s">
        <v>2662</v>
      </c>
      <c r="E8382" s="594" t="s">
        <v>142</v>
      </c>
      <c r="F8382" s="594" t="s">
        <v>221</v>
      </c>
      <c r="G8382" s="596" t="s">
        <v>222</v>
      </c>
      <c r="H8382" s="597">
        <v>63067582</v>
      </c>
    </row>
    <row r="8383" spans="1:8">
      <c r="A8383" s="594" t="s">
        <v>133</v>
      </c>
      <c r="B8383" s="594" t="s">
        <v>138</v>
      </c>
      <c r="C8383" s="594" t="s">
        <v>322</v>
      </c>
      <c r="D8383" s="594" t="s">
        <v>2662</v>
      </c>
      <c r="E8383" s="594" t="s">
        <v>202</v>
      </c>
      <c r="F8383" s="595" t="s">
        <v>411</v>
      </c>
      <c r="G8383" s="596" t="s">
        <v>2719</v>
      </c>
      <c r="H8383" s="597">
        <v>974567110</v>
      </c>
    </row>
    <row r="8384" spans="1:8">
      <c r="A8384" s="594" t="s">
        <v>133</v>
      </c>
      <c r="B8384" s="594" t="s">
        <v>138</v>
      </c>
      <c r="C8384" s="594" t="s">
        <v>322</v>
      </c>
      <c r="D8384" s="594" t="s">
        <v>2662</v>
      </c>
      <c r="E8384" s="594" t="s">
        <v>202</v>
      </c>
      <c r="F8384" s="594" t="s">
        <v>767</v>
      </c>
      <c r="G8384" s="596" t="s">
        <v>2720</v>
      </c>
      <c r="H8384" s="597">
        <v>974567110</v>
      </c>
    </row>
    <row r="8385" spans="1:8">
      <c r="A8385" s="594" t="s">
        <v>133</v>
      </c>
      <c r="B8385" s="594" t="s">
        <v>138</v>
      </c>
      <c r="C8385" s="594" t="s">
        <v>322</v>
      </c>
      <c r="D8385" s="594" t="s">
        <v>2662</v>
      </c>
      <c r="E8385" s="594" t="s">
        <v>148</v>
      </c>
      <c r="F8385" s="595" t="s">
        <v>411</v>
      </c>
      <c r="G8385" s="596" t="s">
        <v>149</v>
      </c>
      <c r="H8385" s="597">
        <v>8173526905</v>
      </c>
    </row>
    <row r="8386" spans="1:8">
      <c r="A8386" s="594" t="s">
        <v>133</v>
      </c>
      <c r="B8386" s="594" t="s">
        <v>138</v>
      </c>
      <c r="C8386" s="594" t="s">
        <v>322</v>
      </c>
      <c r="D8386" s="594" t="s">
        <v>2662</v>
      </c>
      <c r="E8386" s="594" t="s">
        <v>148</v>
      </c>
      <c r="F8386" s="594" t="s">
        <v>223</v>
      </c>
      <c r="G8386" s="596" t="s">
        <v>224</v>
      </c>
      <c r="H8386" s="597">
        <v>650435133</v>
      </c>
    </row>
    <row r="8387" spans="1:8">
      <c r="A8387" s="594" t="s">
        <v>133</v>
      </c>
      <c r="B8387" s="594" t="s">
        <v>138</v>
      </c>
      <c r="C8387" s="594" t="s">
        <v>322</v>
      </c>
      <c r="D8387" s="594" t="s">
        <v>2662</v>
      </c>
      <c r="E8387" s="594" t="s">
        <v>148</v>
      </c>
      <c r="F8387" s="594" t="s">
        <v>603</v>
      </c>
      <c r="G8387" s="596" t="s">
        <v>604</v>
      </c>
      <c r="H8387" s="597">
        <v>445364000</v>
      </c>
    </row>
    <row r="8388" spans="1:8">
      <c r="A8388" s="594" t="s">
        <v>133</v>
      </c>
      <c r="B8388" s="594" t="s">
        <v>138</v>
      </c>
      <c r="C8388" s="594" t="s">
        <v>322</v>
      </c>
      <c r="D8388" s="594" t="s">
        <v>2662</v>
      </c>
      <c r="E8388" s="594" t="s">
        <v>148</v>
      </c>
      <c r="F8388" s="594" t="s">
        <v>591</v>
      </c>
      <c r="G8388" s="596" t="s">
        <v>592</v>
      </c>
      <c r="H8388" s="597">
        <v>44740080</v>
      </c>
    </row>
    <row r="8389" spans="1:8">
      <c r="A8389" s="594" t="s">
        <v>133</v>
      </c>
      <c r="B8389" s="594" t="s">
        <v>138</v>
      </c>
      <c r="C8389" s="594" t="s">
        <v>322</v>
      </c>
      <c r="D8389" s="594" t="s">
        <v>2662</v>
      </c>
      <c r="E8389" s="594" t="s">
        <v>148</v>
      </c>
      <c r="F8389" s="594" t="s">
        <v>1075</v>
      </c>
      <c r="G8389" s="596" t="s">
        <v>2666</v>
      </c>
      <c r="H8389" s="597">
        <v>832270471</v>
      </c>
    </row>
    <row r="8390" spans="1:8">
      <c r="A8390" s="594" t="s">
        <v>133</v>
      </c>
      <c r="B8390" s="594" t="s">
        <v>138</v>
      </c>
      <c r="C8390" s="594" t="s">
        <v>322</v>
      </c>
      <c r="D8390" s="594" t="s">
        <v>2662</v>
      </c>
      <c r="E8390" s="594" t="s">
        <v>148</v>
      </c>
      <c r="F8390" s="594" t="s">
        <v>26</v>
      </c>
      <c r="G8390" s="596" t="s">
        <v>2727</v>
      </c>
      <c r="H8390" s="597">
        <v>3228000</v>
      </c>
    </row>
    <row r="8391" spans="1:8">
      <c r="A8391" s="594" t="s">
        <v>133</v>
      </c>
      <c r="B8391" s="594" t="s">
        <v>138</v>
      </c>
      <c r="C8391" s="594" t="s">
        <v>322</v>
      </c>
      <c r="D8391" s="594" t="s">
        <v>2662</v>
      </c>
      <c r="E8391" s="594" t="s">
        <v>148</v>
      </c>
      <c r="F8391" s="594" t="s">
        <v>225</v>
      </c>
      <c r="G8391" s="596" t="s">
        <v>2667</v>
      </c>
      <c r="H8391" s="597">
        <v>2230896720</v>
      </c>
    </row>
    <row r="8392" spans="1:8">
      <c r="A8392" s="594" t="s">
        <v>133</v>
      </c>
      <c r="B8392" s="594" t="s">
        <v>138</v>
      </c>
      <c r="C8392" s="594" t="s">
        <v>322</v>
      </c>
      <c r="D8392" s="594" t="s">
        <v>2662</v>
      </c>
      <c r="E8392" s="594" t="s">
        <v>148</v>
      </c>
      <c r="F8392" s="594" t="s">
        <v>150</v>
      </c>
      <c r="G8392" s="596" t="s">
        <v>151</v>
      </c>
      <c r="H8392" s="597">
        <v>221253119</v>
      </c>
    </row>
    <row r="8393" spans="1:8">
      <c r="A8393" s="594" t="s">
        <v>133</v>
      </c>
      <c r="B8393" s="594" t="s">
        <v>138</v>
      </c>
      <c r="C8393" s="594" t="s">
        <v>322</v>
      </c>
      <c r="D8393" s="594" t="s">
        <v>2662</v>
      </c>
      <c r="E8393" s="594" t="s">
        <v>148</v>
      </c>
      <c r="F8393" s="594" t="s">
        <v>457</v>
      </c>
      <c r="G8393" s="596" t="s">
        <v>458</v>
      </c>
      <c r="H8393" s="597">
        <v>8400000</v>
      </c>
    </row>
    <row r="8394" spans="1:8">
      <c r="A8394" s="594" t="s">
        <v>133</v>
      </c>
      <c r="B8394" s="594" t="s">
        <v>138</v>
      </c>
      <c r="C8394" s="594" t="s">
        <v>322</v>
      </c>
      <c r="D8394" s="594" t="s">
        <v>2662</v>
      </c>
      <c r="E8394" s="594" t="s">
        <v>148</v>
      </c>
      <c r="F8394" s="594" t="s">
        <v>605</v>
      </c>
      <c r="G8394" s="596" t="s">
        <v>2668</v>
      </c>
      <c r="H8394" s="597">
        <v>97714795</v>
      </c>
    </row>
    <row r="8395" spans="1:8">
      <c r="A8395" s="594" t="s">
        <v>133</v>
      </c>
      <c r="B8395" s="594" t="s">
        <v>138</v>
      </c>
      <c r="C8395" s="594" t="s">
        <v>322</v>
      </c>
      <c r="D8395" s="594" t="s">
        <v>2662</v>
      </c>
      <c r="E8395" s="594" t="s">
        <v>148</v>
      </c>
      <c r="F8395" s="594" t="s">
        <v>360</v>
      </c>
      <c r="G8395" s="596" t="s">
        <v>2919</v>
      </c>
      <c r="H8395" s="597">
        <v>7492320</v>
      </c>
    </row>
    <row r="8396" spans="1:8">
      <c r="A8396" s="594" t="s">
        <v>133</v>
      </c>
      <c r="B8396" s="594" t="s">
        <v>138</v>
      </c>
      <c r="C8396" s="594" t="s">
        <v>322</v>
      </c>
      <c r="D8396" s="594" t="s">
        <v>2662</v>
      </c>
      <c r="E8396" s="594" t="s">
        <v>148</v>
      </c>
      <c r="F8396" s="594" t="s">
        <v>624</v>
      </c>
      <c r="G8396" s="596" t="s">
        <v>2774</v>
      </c>
      <c r="H8396" s="597">
        <v>8016000</v>
      </c>
    </row>
    <row r="8397" spans="1:8">
      <c r="A8397" s="594" t="s">
        <v>133</v>
      </c>
      <c r="B8397" s="594" t="s">
        <v>138</v>
      </c>
      <c r="C8397" s="594" t="s">
        <v>322</v>
      </c>
      <c r="D8397" s="594" t="s">
        <v>2662</v>
      </c>
      <c r="E8397" s="594" t="s">
        <v>148</v>
      </c>
      <c r="F8397" s="594" t="s">
        <v>212</v>
      </c>
      <c r="G8397" s="596" t="s">
        <v>213</v>
      </c>
      <c r="H8397" s="597">
        <v>3233804127</v>
      </c>
    </row>
    <row r="8398" spans="1:8">
      <c r="A8398" s="594" t="s">
        <v>133</v>
      </c>
      <c r="B8398" s="594" t="s">
        <v>138</v>
      </c>
      <c r="C8398" s="594" t="s">
        <v>322</v>
      </c>
      <c r="D8398" s="594" t="s">
        <v>2662</v>
      </c>
      <c r="E8398" s="594" t="s">
        <v>148</v>
      </c>
      <c r="F8398" s="594" t="s">
        <v>227</v>
      </c>
      <c r="G8398" s="596" t="s">
        <v>2669</v>
      </c>
      <c r="H8398" s="597">
        <v>389912140</v>
      </c>
    </row>
    <row r="8399" spans="1:8">
      <c r="A8399" s="594" t="s">
        <v>133</v>
      </c>
      <c r="B8399" s="594" t="s">
        <v>138</v>
      </c>
      <c r="C8399" s="594" t="s">
        <v>322</v>
      </c>
      <c r="D8399" s="594" t="s">
        <v>2662</v>
      </c>
      <c r="E8399" s="594" t="s">
        <v>582</v>
      </c>
      <c r="F8399" s="595" t="s">
        <v>411</v>
      </c>
      <c r="G8399" s="596" t="s">
        <v>583</v>
      </c>
      <c r="H8399" s="597">
        <v>32910000</v>
      </c>
    </row>
    <row r="8400" spans="1:8">
      <c r="A8400" s="594" t="s">
        <v>133</v>
      </c>
      <c r="B8400" s="594" t="s">
        <v>138</v>
      </c>
      <c r="C8400" s="594" t="s">
        <v>322</v>
      </c>
      <c r="D8400" s="594" t="s">
        <v>2662</v>
      </c>
      <c r="E8400" s="594" t="s">
        <v>582</v>
      </c>
      <c r="F8400" s="594" t="s">
        <v>584</v>
      </c>
      <c r="G8400" s="596" t="s">
        <v>2670</v>
      </c>
      <c r="H8400" s="597">
        <v>32370000</v>
      </c>
    </row>
    <row r="8401" spans="1:8">
      <c r="A8401" s="594" t="s">
        <v>133</v>
      </c>
      <c r="B8401" s="594" t="s">
        <v>138</v>
      </c>
      <c r="C8401" s="594" t="s">
        <v>322</v>
      </c>
      <c r="D8401" s="594" t="s">
        <v>2662</v>
      </c>
      <c r="E8401" s="594" t="s">
        <v>582</v>
      </c>
      <c r="F8401" s="594" t="s">
        <v>586</v>
      </c>
      <c r="G8401" s="596" t="s">
        <v>2671</v>
      </c>
      <c r="H8401" s="597">
        <v>540000</v>
      </c>
    </row>
    <row r="8402" spans="1:8">
      <c r="A8402" s="594" t="s">
        <v>133</v>
      </c>
      <c r="B8402" s="594" t="s">
        <v>138</v>
      </c>
      <c r="C8402" s="594" t="s">
        <v>322</v>
      </c>
      <c r="D8402" s="594" t="s">
        <v>2662</v>
      </c>
      <c r="E8402" s="594" t="s">
        <v>152</v>
      </c>
      <c r="F8402" s="595" t="s">
        <v>411</v>
      </c>
      <c r="G8402" s="596" t="s">
        <v>153</v>
      </c>
      <c r="H8402" s="597">
        <v>1952032000</v>
      </c>
    </row>
    <row r="8403" spans="1:8">
      <c r="A8403" s="594" t="s">
        <v>133</v>
      </c>
      <c r="B8403" s="594" t="s">
        <v>138</v>
      </c>
      <c r="C8403" s="594" t="s">
        <v>322</v>
      </c>
      <c r="D8403" s="594" t="s">
        <v>2662</v>
      </c>
      <c r="E8403" s="594" t="s">
        <v>152</v>
      </c>
      <c r="F8403" s="594" t="s">
        <v>480</v>
      </c>
      <c r="G8403" s="596" t="s">
        <v>481</v>
      </c>
      <c r="H8403" s="597">
        <v>19446000</v>
      </c>
    </row>
    <row r="8404" spans="1:8">
      <c r="A8404" s="594" t="s">
        <v>133</v>
      </c>
      <c r="B8404" s="594" t="s">
        <v>138</v>
      </c>
      <c r="C8404" s="594" t="s">
        <v>322</v>
      </c>
      <c r="D8404" s="594" t="s">
        <v>2662</v>
      </c>
      <c r="E8404" s="594" t="s">
        <v>152</v>
      </c>
      <c r="F8404" s="594" t="s">
        <v>606</v>
      </c>
      <c r="G8404" s="596" t="s">
        <v>195</v>
      </c>
      <c r="H8404" s="597">
        <v>1932586000</v>
      </c>
    </row>
    <row r="8405" spans="1:8">
      <c r="A8405" s="594" t="s">
        <v>133</v>
      </c>
      <c r="B8405" s="594" t="s">
        <v>138</v>
      </c>
      <c r="C8405" s="594" t="s">
        <v>322</v>
      </c>
      <c r="D8405" s="594" t="s">
        <v>2662</v>
      </c>
      <c r="E8405" s="594" t="s">
        <v>156</v>
      </c>
      <c r="F8405" s="595" t="s">
        <v>411</v>
      </c>
      <c r="G8405" s="596" t="s">
        <v>514</v>
      </c>
      <c r="H8405" s="597">
        <v>3532042940</v>
      </c>
    </row>
    <row r="8406" spans="1:8">
      <c r="A8406" s="594" t="s">
        <v>133</v>
      </c>
      <c r="B8406" s="594" t="s">
        <v>138</v>
      </c>
      <c r="C8406" s="594" t="s">
        <v>322</v>
      </c>
      <c r="D8406" s="594" t="s">
        <v>2662</v>
      </c>
      <c r="E8406" s="594" t="s">
        <v>156</v>
      </c>
      <c r="F8406" s="594" t="s">
        <v>157</v>
      </c>
      <c r="G8406" s="596" t="s">
        <v>158</v>
      </c>
      <c r="H8406" s="597">
        <v>2663535071</v>
      </c>
    </row>
    <row r="8407" spans="1:8">
      <c r="A8407" s="594" t="s">
        <v>133</v>
      </c>
      <c r="B8407" s="594" t="s">
        <v>138</v>
      </c>
      <c r="C8407" s="594" t="s">
        <v>322</v>
      </c>
      <c r="D8407" s="594" t="s">
        <v>2662</v>
      </c>
      <c r="E8407" s="594" t="s">
        <v>156</v>
      </c>
      <c r="F8407" s="594" t="s">
        <v>159</v>
      </c>
      <c r="G8407" s="596" t="s">
        <v>160</v>
      </c>
      <c r="H8407" s="597">
        <v>521376915</v>
      </c>
    </row>
    <row r="8408" spans="1:8">
      <c r="A8408" s="594" t="s">
        <v>133</v>
      </c>
      <c r="B8408" s="594" t="s">
        <v>138</v>
      </c>
      <c r="C8408" s="594" t="s">
        <v>322</v>
      </c>
      <c r="D8408" s="594" t="s">
        <v>2662</v>
      </c>
      <c r="E8408" s="594" t="s">
        <v>156</v>
      </c>
      <c r="F8408" s="594" t="s">
        <v>161</v>
      </c>
      <c r="G8408" s="596" t="s">
        <v>162</v>
      </c>
      <c r="H8408" s="597">
        <v>299601210</v>
      </c>
    </row>
    <row r="8409" spans="1:8">
      <c r="A8409" s="594" t="s">
        <v>133</v>
      </c>
      <c r="B8409" s="594" t="s">
        <v>138</v>
      </c>
      <c r="C8409" s="594" t="s">
        <v>322</v>
      </c>
      <c r="D8409" s="594" t="s">
        <v>2662</v>
      </c>
      <c r="E8409" s="594" t="s">
        <v>156</v>
      </c>
      <c r="F8409" s="594" t="s">
        <v>1</v>
      </c>
      <c r="G8409" s="596" t="s">
        <v>2</v>
      </c>
      <c r="H8409" s="597">
        <v>44937515</v>
      </c>
    </row>
    <row r="8410" spans="1:8">
      <c r="A8410" s="594" t="s">
        <v>133</v>
      </c>
      <c r="B8410" s="594" t="s">
        <v>138</v>
      </c>
      <c r="C8410" s="594" t="s">
        <v>322</v>
      </c>
      <c r="D8410" s="594" t="s">
        <v>2662</v>
      </c>
      <c r="E8410" s="594" t="s">
        <v>156</v>
      </c>
      <c r="F8410" s="594" t="s">
        <v>1073</v>
      </c>
      <c r="G8410" s="596" t="s">
        <v>2782</v>
      </c>
      <c r="H8410" s="597">
        <v>2592229</v>
      </c>
    </row>
    <row r="8411" spans="1:8">
      <c r="A8411" s="594" t="s">
        <v>133</v>
      </c>
      <c r="B8411" s="594" t="s">
        <v>138</v>
      </c>
      <c r="C8411" s="594" t="s">
        <v>322</v>
      </c>
      <c r="D8411" s="594" t="s">
        <v>2662</v>
      </c>
      <c r="E8411" s="594" t="s">
        <v>163</v>
      </c>
      <c r="F8411" s="595" t="s">
        <v>411</v>
      </c>
      <c r="G8411" s="596" t="s">
        <v>164</v>
      </c>
      <c r="H8411" s="597">
        <v>487446000</v>
      </c>
    </row>
    <row r="8412" spans="1:8">
      <c r="A8412" s="594" t="s">
        <v>133</v>
      </c>
      <c r="B8412" s="594" t="s">
        <v>138</v>
      </c>
      <c r="C8412" s="594" t="s">
        <v>322</v>
      </c>
      <c r="D8412" s="594" t="s">
        <v>2662</v>
      </c>
      <c r="E8412" s="594" t="s">
        <v>163</v>
      </c>
      <c r="F8412" s="594" t="s">
        <v>1060</v>
      </c>
      <c r="G8412" s="596" t="s">
        <v>2672</v>
      </c>
      <c r="H8412" s="597">
        <v>148556000</v>
      </c>
    </row>
    <row r="8413" spans="1:8">
      <c r="A8413" s="594" t="s">
        <v>133</v>
      </c>
      <c r="B8413" s="594" t="s">
        <v>138</v>
      </c>
      <c r="C8413" s="594" t="s">
        <v>322</v>
      </c>
      <c r="D8413" s="594" t="s">
        <v>2662</v>
      </c>
      <c r="E8413" s="594" t="s">
        <v>163</v>
      </c>
      <c r="F8413" s="594" t="s">
        <v>165</v>
      </c>
      <c r="G8413" s="596" t="s">
        <v>195</v>
      </c>
      <c r="H8413" s="597">
        <v>338890000</v>
      </c>
    </row>
    <row r="8414" spans="1:8">
      <c r="A8414" s="594" t="s">
        <v>133</v>
      </c>
      <c r="B8414" s="594" t="s">
        <v>138</v>
      </c>
      <c r="C8414" s="594" t="s">
        <v>322</v>
      </c>
      <c r="D8414" s="594" t="s">
        <v>2662</v>
      </c>
      <c r="E8414" s="594" t="s">
        <v>167</v>
      </c>
      <c r="F8414" s="595" t="s">
        <v>411</v>
      </c>
      <c r="G8414" s="596" t="s">
        <v>168</v>
      </c>
      <c r="H8414" s="597">
        <v>4887303843</v>
      </c>
    </row>
    <row r="8415" spans="1:8">
      <c r="A8415" s="594" t="s">
        <v>133</v>
      </c>
      <c r="B8415" s="594" t="s">
        <v>138</v>
      </c>
      <c r="C8415" s="594" t="s">
        <v>322</v>
      </c>
      <c r="D8415" s="594" t="s">
        <v>2662</v>
      </c>
      <c r="E8415" s="594" t="s">
        <v>167</v>
      </c>
      <c r="F8415" s="594" t="s">
        <v>228</v>
      </c>
      <c r="G8415" s="596" t="s">
        <v>2673</v>
      </c>
      <c r="H8415" s="597">
        <v>776912156</v>
      </c>
    </row>
    <row r="8416" spans="1:8">
      <c r="A8416" s="594" t="s">
        <v>133</v>
      </c>
      <c r="B8416" s="594" t="s">
        <v>138</v>
      </c>
      <c r="C8416" s="594" t="s">
        <v>322</v>
      </c>
      <c r="D8416" s="594" t="s">
        <v>2662</v>
      </c>
      <c r="E8416" s="594" t="s">
        <v>167</v>
      </c>
      <c r="F8416" s="594" t="s">
        <v>169</v>
      </c>
      <c r="G8416" s="596" t="s">
        <v>2674</v>
      </c>
      <c r="H8416" s="597">
        <v>148509455</v>
      </c>
    </row>
    <row r="8417" spans="1:8">
      <c r="A8417" s="594" t="s">
        <v>133</v>
      </c>
      <c r="B8417" s="594" t="s">
        <v>138</v>
      </c>
      <c r="C8417" s="594" t="s">
        <v>322</v>
      </c>
      <c r="D8417" s="594" t="s">
        <v>2662</v>
      </c>
      <c r="E8417" s="594" t="s">
        <v>167</v>
      </c>
      <c r="F8417" s="594" t="s">
        <v>230</v>
      </c>
      <c r="G8417" s="596" t="s">
        <v>2675</v>
      </c>
      <c r="H8417" s="597">
        <v>3658365275</v>
      </c>
    </row>
    <row r="8418" spans="1:8">
      <c r="A8418" s="594" t="s">
        <v>133</v>
      </c>
      <c r="B8418" s="594" t="s">
        <v>138</v>
      </c>
      <c r="C8418" s="594" t="s">
        <v>322</v>
      </c>
      <c r="D8418" s="594" t="s">
        <v>2662</v>
      </c>
      <c r="E8418" s="594" t="s">
        <v>167</v>
      </c>
      <c r="F8418" s="594" t="s">
        <v>214</v>
      </c>
      <c r="G8418" s="596" t="s">
        <v>2676</v>
      </c>
      <c r="H8418" s="597">
        <v>45160000</v>
      </c>
    </row>
    <row r="8419" spans="1:8">
      <c r="A8419" s="594" t="s">
        <v>133</v>
      </c>
      <c r="B8419" s="594" t="s">
        <v>138</v>
      </c>
      <c r="C8419" s="594" t="s">
        <v>322</v>
      </c>
      <c r="D8419" s="594" t="s">
        <v>2662</v>
      </c>
      <c r="E8419" s="594" t="s">
        <v>167</v>
      </c>
      <c r="F8419" s="594" t="s">
        <v>232</v>
      </c>
      <c r="G8419" s="596" t="s">
        <v>195</v>
      </c>
      <c r="H8419" s="597">
        <v>258356957</v>
      </c>
    </row>
    <row r="8420" spans="1:8">
      <c r="A8420" s="594" t="s">
        <v>133</v>
      </c>
      <c r="B8420" s="594" t="s">
        <v>138</v>
      </c>
      <c r="C8420" s="594" t="s">
        <v>322</v>
      </c>
      <c r="D8420" s="594" t="s">
        <v>2662</v>
      </c>
      <c r="E8420" s="594" t="s">
        <v>171</v>
      </c>
      <c r="F8420" s="595" t="s">
        <v>411</v>
      </c>
      <c r="G8420" s="596" t="s">
        <v>2677</v>
      </c>
      <c r="H8420" s="597">
        <v>3766353127</v>
      </c>
    </row>
    <row r="8421" spans="1:8">
      <c r="A8421" s="594" t="s">
        <v>133</v>
      </c>
      <c r="B8421" s="594" t="s">
        <v>138</v>
      </c>
      <c r="C8421" s="594" t="s">
        <v>322</v>
      </c>
      <c r="D8421" s="594" t="s">
        <v>2662</v>
      </c>
      <c r="E8421" s="594" t="s">
        <v>171</v>
      </c>
      <c r="F8421" s="594" t="s">
        <v>173</v>
      </c>
      <c r="G8421" s="596" t="s">
        <v>174</v>
      </c>
      <c r="H8421" s="597">
        <v>2047563485</v>
      </c>
    </row>
    <row r="8422" spans="1:8">
      <c r="A8422" s="594" t="s">
        <v>133</v>
      </c>
      <c r="B8422" s="594" t="s">
        <v>138</v>
      </c>
      <c r="C8422" s="594" t="s">
        <v>322</v>
      </c>
      <c r="D8422" s="594" t="s">
        <v>2662</v>
      </c>
      <c r="E8422" s="594" t="s">
        <v>171</v>
      </c>
      <c r="F8422" s="594" t="s">
        <v>216</v>
      </c>
      <c r="G8422" s="596" t="s">
        <v>217</v>
      </c>
      <c r="H8422" s="597">
        <v>880899600</v>
      </c>
    </row>
    <row r="8423" spans="1:8">
      <c r="A8423" s="594" t="s">
        <v>133</v>
      </c>
      <c r="B8423" s="594" t="s">
        <v>138</v>
      </c>
      <c r="C8423" s="594" t="s">
        <v>322</v>
      </c>
      <c r="D8423" s="594" t="s">
        <v>2662</v>
      </c>
      <c r="E8423" s="594" t="s">
        <v>171</v>
      </c>
      <c r="F8423" s="594" t="s">
        <v>5</v>
      </c>
      <c r="G8423" s="596" t="s">
        <v>2678</v>
      </c>
      <c r="H8423" s="597">
        <v>43400000</v>
      </c>
    </row>
    <row r="8424" spans="1:8">
      <c r="A8424" s="594" t="s">
        <v>133</v>
      </c>
      <c r="B8424" s="594" t="s">
        <v>138</v>
      </c>
      <c r="C8424" s="594" t="s">
        <v>322</v>
      </c>
      <c r="D8424" s="594" t="s">
        <v>2662</v>
      </c>
      <c r="E8424" s="594" t="s">
        <v>171</v>
      </c>
      <c r="F8424" s="594" t="s">
        <v>175</v>
      </c>
      <c r="G8424" s="596" t="s">
        <v>176</v>
      </c>
      <c r="H8424" s="597">
        <v>794490042</v>
      </c>
    </row>
    <row r="8425" spans="1:8">
      <c r="A8425" s="594" t="s">
        <v>133</v>
      </c>
      <c r="B8425" s="594" t="s">
        <v>138</v>
      </c>
      <c r="C8425" s="594" t="s">
        <v>322</v>
      </c>
      <c r="D8425" s="594" t="s">
        <v>2662</v>
      </c>
      <c r="E8425" s="594" t="s">
        <v>177</v>
      </c>
      <c r="F8425" s="595" t="s">
        <v>411</v>
      </c>
      <c r="G8425" s="596" t="s">
        <v>178</v>
      </c>
      <c r="H8425" s="597">
        <v>3333329685</v>
      </c>
    </row>
    <row r="8426" spans="1:8">
      <c r="A8426" s="594" t="s">
        <v>133</v>
      </c>
      <c r="B8426" s="594" t="s">
        <v>138</v>
      </c>
      <c r="C8426" s="594" t="s">
        <v>322</v>
      </c>
      <c r="D8426" s="594" t="s">
        <v>2662</v>
      </c>
      <c r="E8426" s="594" t="s">
        <v>177</v>
      </c>
      <c r="F8426" s="594" t="s">
        <v>179</v>
      </c>
      <c r="G8426" s="596" t="s">
        <v>2679</v>
      </c>
      <c r="H8426" s="597">
        <v>136639130</v>
      </c>
    </row>
    <row r="8427" spans="1:8">
      <c r="A8427" s="594" t="s">
        <v>133</v>
      </c>
      <c r="B8427" s="594" t="s">
        <v>138</v>
      </c>
      <c r="C8427" s="594" t="s">
        <v>322</v>
      </c>
      <c r="D8427" s="594" t="s">
        <v>2662</v>
      </c>
      <c r="E8427" s="594" t="s">
        <v>177</v>
      </c>
      <c r="F8427" s="594" t="s">
        <v>181</v>
      </c>
      <c r="G8427" s="596" t="s">
        <v>182</v>
      </c>
      <c r="H8427" s="597">
        <v>238642708</v>
      </c>
    </row>
    <row r="8428" spans="1:8">
      <c r="A8428" s="594" t="s">
        <v>133</v>
      </c>
      <c r="B8428" s="594" t="s">
        <v>138</v>
      </c>
      <c r="C8428" s="594" t="s">
        <v>322</v>
      </c>
      <c r="D8428" s="594" t="s">
        <v>2662</v>
      </c>
      <c r="E8428" s="594" t="s">
        <v>177</v>
      </c>
      <c r="F8428" s="594" t="s">
        <v>1290</v>
      </c>
      <c r="G8428" s="596" t="s">
        <v>2721</v>
      </c>
      <c r="H8428" s="597">
        <v>314215715</v>
      </c>
    </row>
    <row r="8429" spans="1:8">
      <c r="A8429" s="594" t="s">
        <v>133</v>
      </c>
      <c r="B8429" s="594" t="s">
        <v>138</v>
      </c>
      <c r="C8429" s="594" t="s">
        <v>322</v>
      </c>
      <c r="D8429" s="594" t="s">
        <v>2662</v>
      </c>
      <c r="E8429" s="594" t="s">
        <v>177</v>
      </c>
      <c r="F8429" s="594" t="s">
        <v>441</v>
      </c>
      <c r="G8429" s="596" t="s">
        <v>2728</v>
      </c>
      <c r="H8429" s="597">
        <v>1973832000</v>
      </c>
    </row>
    <row r="8430" spans="1:8">
      <c r="A8430" s="594" t="s">
        <v>133</v>
      </c>
      <c r="B8430" s="594" t="s">
        <v>138</v>
      </c>
      <c r="C8430" s="594" t="s">
        <v>322</v>
      </c>
      <c r="D8430" s="594" t="s">
        <v>2662</v>
      </c>
      <c r="E8430" s="594" t="s">
        <v>177</v>
      </c>
      <c r="F8430" s="594" t="s">
        <v>1297</v>
      </c>
      <c r="G8430" s="596" t="s">
        <v>2680</v>
      </c>
      <c r="H8430" s="597">
        <v>503836132</v>
      </c>
    </row>
    <row r="8431" spans="1:8">
      <c r="A8431" s="594" t="s">
        <v>133</v>
      </c>
      <c r="B8431" s="594" t="s">
        <v>138</v>
      </c>
      <c r="C8431" s="594" t="s">
        <v>322</v>
      </c>
      <c r="D8431" s="594" t="s">
        <v>2662</v>
      </c>
      <c r="E8431" s="594" t="s">
        <v>177</v>
      </c>
      <c r="F8431" s="594" t="s">
        <v>237</v>
      </c>
      <c r="G8431" s="596" t="s">
        <v>2681</v>
      </c>
      <c r="H8431" s="597">
        <v>159850000</v>
      </c>
    </row>
    <row r="8432" spans="1:8">
      <c r="A8432" s="594" t="s">
        <v>133</v>
      </c>
      <c r="B8432" s="594" t="s">
        <v>138</v>
      </c>
      <c r="C8432" s="594" t="s">
        <v>322</v>
      </c>
      <c r="D8432" s="594" t="s">
        <v>2662</v>
      </c>
      <c r="E8432" s="594" t="s">
        <v>177</v>
      </c>
      <c r="F8432" s="594" t="s">
        <v>239</v>
      </c>
      <c r="G8432" s="596" t="s">
        <v>205</v>
      </c>
      <c r="H8432" s="597">
        <v>6314000</v>
      </c>
    </row>
    <row r="8433" spans="1:8">
      <c r="A8433" s="594" t="s">
        <v>133</v>
      </c>
      <c r="B8433" s="594" t="s">
        <v>138</v>
      </c>
      <c r="C8433" s="594" t="s">
        <v>322</v>
      </c>
      <c r="D8433" s="594" t="s">
        <v>2662</v>
      </c>
      <c r="E8433" s="594" t="s">
        <v>240</v>
      </c>
      <c r="F8433" s="595" t="s">
        <v>411</v>
      </c>
      <c r="G8433" s="596" t="s">
        <v>241</v>
      </c>
      <c r="H8433" s="597">
        <v>4517238397</v>
      </c>
    </row>
    <row r="8434" spans="1:8">
      <c r="A8434" s="594" t="s">
        <v>133</v>
      </c>
      <c r="B8434" s="594" t="s">
        <v>138</v>
      </c>
      <c r="C8434" s="594" t="s">
        <v>322</v>
      </c>
      <c r="D8434" s="594" t="s">
        <v>2662</v>
      </c>
      <c r="E8434" s="594" t="s">
        <v>240</v>
      </c>
      <c r="F8434" s="594" t="s">
        <v>242</v>
      </c>
      <c r="G8434" s="596" t="s">
        <v>243</v>
      </c>
      <c r="H8434" s="597">
        <v>621613800</v>
      </c>
    </row>
    <row r="8435" spans="1:8">
      <c r="A8435" s="594" t="s">
        <v>133</v>
      </c>
      <c r="B8435" s="594" t="s">
        <v>138</v>
      </c>
      <c r="C8435" s="594" t="s">
        <v>322</v>
      </c>
      <c r="D8435" s="594" t="s">
        <v>2662</v>
      </c>
      <c r="E8435" s="594" t="s">
        <v>240</v>
      </c>
      <c r="F8435" s="594" t="s">
        <v>728</v>
      </c>
      <c r="G8435" s="596" t="s">
        <v>729</v>
      </c>
      <c r="H8435" s="597">
        <v>85500000</v>
      </c>
    </row>
    <row r="8436" spans="1:8">
      <c r="A8436" s="594" t="s">
        <v>133</v>
      </c>
      <c r="B8436" s="594" t="s">
        <v>138</v>
      </c>
      <c r="C8436" s="594" t="s">
        <v>322</v>
      </c>
      <c r="D8436" s="594" t="s">
        <v>2662</v>
      </c>
      <c r="E8436" s="594" t="s">
        <v>240</v>
      </c>
      <c r="F8436" s="594" t="s">
        <v>1268</v>
      </c>
      <c r="G8436" s="596" t="s">
        <v>1267</v>
      </c>
      <c r="H8436" s="597">
        <v>1650000</v>
      </c>
    </row>
    <row r="8437" spans="1:8">
      <c r="A8437" s="594" t="s">
        <v>133</v>
      </c>
      <c r="B8437" s="594" t="s">
        <v>138</v>
      </c>
      <c r="C8437" s="594" t="s">
        <v>322</v>
      </c>
      <c r="D8437" s="594" t="s">
        <v>2662</v>
      </c>
      <c r="E8437" s="594" t="s">
        <v>240</v>
      </c>
      <c r="F8437" s="594" t="s">
        <v>730</v>
      </c>
      <c r="G8437" s="596" t="s">
        <v>186</v>
      </c>
      <c r="H8437" s="597">
        <v>4840000</v>
      </c>
    </row>
    <row r="8438" spans="1:8">
      <c r="A8438" s="594" t="s">
        <v>133</v>
      </c>
      <c r="B8438" s="594" t="s">
        <v>138</v>
      </c>
      <c r="C8438" s="594" t="s">
        <v>322</v>
      </c>
      <c r="D8438" s="594" t="s">
        <v>2662</v>
      </c>
      <c r="E8438" s="594" t="s">
        <v>240</v>
      </c>
      <c r="F8438" s="594" t="s">
        <v>731</v>
      </c>
      <c r="G8438" s="596" t="s">
        <v>732</v>
      </c>
      <c r="H8438" s="597">
        <v>27000000</v>
      </c>
    </row>
    <row r="8439" spans="1:8">
      <c r="A8439" s="594" t="s">
        <v>133</v>
      </c>
      <c r="B8439" s="594" t="s">
        <v>138</v>
      </c>
      <c r="C8439" s="594" t="s">
        <v>322</v>
      </c>
      <c r="D8439" s="594" t="s">
        <v>2662</v>
      </c>
      <c r="E8439" s="594" t="s">
        <v>240</v>
      </c>
      <c r="F8439" s="594" t="s">
        <v>597</v>
      </c>
      <c r="G8439" s="596" t="s">
        <v>2682</v>
      </c>
      <c r="H8439" s="597">
        <v>35150000</v>
      </c>
    </row>
    <row r="8440" spans="1:8">
      <c r="A8440" s="594" t="s">
        <v>133</v>
      </c>
      <c r="B8440" s="594" t="s">
        <v>138</v>
      </c>
      <c r="C8440" s="594" t="s">
        <v>322</v>
      </c>
      <c r="D8440" s="594" t="s">
        <v>2662</v>
      </c>
      <c r="E8440" s="594" t="s">
        <v>240</v>
      </c>
      <c r="F8440" s="594" t="s">
        <v>733</v>
      </c>
      <c r="G8440" s="596" t="s">
        <v>734</v>
      </c>
      <c r="H8440" s="597">
        <v>1301957000</v>
      </c>
    </row>
    <row r="8441" spans="1:8">
      <c r="A8441" s="594" t="s">
        <v>133</v>
      </c>
      <c r="B8441" s="594" t="s">
        <v>138</v>
      </c>
      <c r="C8441" s="594" t="s">
        <v>322</v>
      </c>
      <c r="D8441" s="594" t="s">
        <v>2662</v>
      </c>
      <c r="E8441" s="594" t="s">
        <v>240</v>
      </c>
      <c r="F8441" s="594" t="s">
        <v>735</v>
      </c>
      <c r="G8441" s="596" t="s">
        <v>193</v>
      </c>
      <c r="H8441" s="597">
        <v>2439527597</v>
      </c>
    </row>
    <row r="8442" spans="1:8">
      <c r="A8442" s="594" t="s">
        <v>133</v>
      </c>
      <c r="B8442" s="594" t="s">
        <v>138</v>
      </c>
      <c r="C8442" s="594" t="s">
        <v>322</v>
      </c>
      <c r="D8442" s="594" t="s">
        <v>2662</v>
      </c>
      <c r="E8442" s="594" t="s">
        <v>183</v>
      </c>
      <c r="F8442" s="595" t="s">
        <v>411</v>
      </c>
      <c r="G8442" s="596" t="s">
        <v>184</v>
      </c>
      <c r="H8442" s="597">
        <v>2950806400</v>
      </c>
    </row>
    <row r="8443" spans="1:8">
      <c r="A8443" s="594" t="s">
        <v>133</v>
      </c>
      <c r="B8443" s="594" t="s">
        <v>138</v>
      </c>
      <c r="C8443" s="594" t="s">
        <v>322</v>
      </c>
      <c r="D8443" s="594" t="s">
        <v>2662</v>
      </c>
      <c r="E8443" s="594" t="s">
        <v>183</v>
      </c>
      <c r="F8443" s="594" t="s">
        <v>587</v>
      </c>
      <c r="G8443" s="596" t="s">
        <v>588</v>
      </c>
      <c r="H8443" s="597">
        <v>574934600</v>
      </c>
    </row>
    <row r="8444" spans="1:8">
      <c r="A8444" s="594" t="s">
        <v>133</v>
      </c>
      <c r="B8444" s="594" t="s">
        <v>138</v>
      </c>
      <c r="C8444" s="594" t="s">
        <v>322</v>
      </c>
      <c r="D8444" s="594" t="s">
        <v>2662</v>
      </c>
      <c r="E8444" s="594" t="s">
        <v>183</v>
      </c>
      <c r="F8444" s="594" t="s">
        <v>736</v>
      </c>
      <c r="G8444" s="596" t="s">
        <v>737</v>
      </c>
      <c r="H8444" s="597">
        <v>487604000</v>
      </c>
    </row>
    <row r="8445" spans="1:8">
      <c r="A8445" s="594" t="s">
        <v>133</v>
      </c>
      <c r="B8445" s="594" t="s">
        <v>138</v>
      </c>
      <c r="C8445" s="594" t="s">
        <v>322</v>
      </c>
      <c r="D8445" s="594" t="s">
        <v>2662</v>
      </c>
      <c r="E8445" s="594" t="s">
        <v>183</v>
      </c>
      <c r="F8445" s="594" t="s">
        <v>185</v>
      </c>
      <c r="G8445" s="596" t="s">
        <v>186</v>
      </c>
      <c r="H8445" s="597">
        <v>524266800</v>
      </c>
    </row>
    <row r="8446" spans="1:8">
      <c r="A8446" s="594" t="s">
        <v>133</v>
      </c>
      <c r="B8446" s="594" t="s">
        <v>138</v>
      </c>
      <c r="C8446" s="594" t="s">
        <v>322</v>
      </c>
      <c r="D8446" s="594" t="s">
        <v>2662</v>
      </c>
      <c r="E8446" s="594" t="s">
        <v>183</v>
      </c>
      <c r="F8446" s="594" t="s">
        <v>187</v>
      </c>
      <c r="G8446" s="596" t="s">
        <v>2683</v>
      </c>
      <c r="H8446" s="597">
        <v>1107750000</v>
      </c>
    </row>
    <row r="8447" spans="1:8">
      <c r="A8447" s="594" t="s">
        <v>133</v>
      </c>
      <c r="B8447" s="594" t="s">
        <v>138</v>
      </c>
      <c r="C8447" s="594" t="s">
        <v>322</v>
      </c>
      <c r="D8447" s="594" t="s">
        <v>2662</v>
      </c>
      <c r="E8447" s="594" t="s">
        <v>183</v>
      </c>
      <c r="F8447" s="594" t="s">
        <v>772</v>
      </c>
      <c r="G8447" s="596" t="s">
        <v>195</v>
      </c>
      <c r="H8447" s="597">
        <v>256251000</v>
      </c>
    </row>
    <row r="8448" spans="1:8">
      <c r="A8448" s="594" t="s">
        <v>133</v>
      </c>
      <c r="B8448" s="594" t="s">
        <v>138</v>
      </c>
      <c r="C8448" s="594" t="s">
        <v>322</v>
      </c>
      <c r="D8448" s="594" t="s">
        <v>2662</v>
      </c>
      <c r="E8448" s="594" t="s">
        <v>738</v>
      </c>
      <c r="F8448" s="595" t="s">
        <v>411</v>
      </c>
      <c r="G8448" s="596" t="s">
        <v>739</v>
      </c>
      <c r="H8448" s="597">
        <v>1035061283</v>
      </c>
    </row>
    <row r="8449" spans="1:8">
      <c r="A8449" s="594" t="s">
        <v>133</v>
      </c>
      <c r="B8449" s="594" t="s">
        <v>138</v>
      </c>
      <c r="C8449" s="594" t="s">
        <v>322</v>
      </c>
      <c r="D8449" s="594" t="s">
        <v>2662</v>
      </c>
      <c r="E8449" s="594" t="s">
        <v>738</v>
      </c>
      <c r="F8449" s="594" t="s">
        <v>740</v>
      </c>
      <c r="G8449" s="596" t="s">
        <v>741</v>
      </c>
      <c r="H8449" s="597">
        <v>468740000</v>
      </c>
    </row>
    <row r="8450" spans="1:8">
      <c r="A8450" s="594" t="s">
        <v>133</v>
      </c>
      <c r="B8450" s="594" t="s">
        <v>138</v>
      </c>
      <c r="C8450" s="594" t="s">
        <v>322</v>
      </c>
      <c r="D8450" s="594" t="s">
        <v>2662</v>
      </c>
      <c r="E8450" s="594" t="s">
        <v>738</v>
      </c>
      <c r="F8450" s="594" t="s">
        <v>356</v>
      </c>
      <c r="G8450" s="596" t="s">
        <v>357</v>
      </c>
      <c r="H8450" s="597">
        <v>351157283</v>
      </c>
    </row>
    <row r="8451" spans="1:8">
      <c r="A8451" s="594" t="s">
        <v>133</v>
      </c>
      <c r="B8451" s="594" t="s">
        <v>138</v>
      </c>
      <c r="C8451" s="594" t="s">
        <v>322</v>
      </c>
      <c r="D8451" s="594" t="s">
        <v>2662</v>
      </c>
      <c r="E8451" s="594" t="s">
        <v>738</v>
      </c>
      <c r="F8451" s="594" t="s">
        <v>296</v>
      </c>
      <c r="G8451" s="596" t="s">
        <v>297</v>
      </c>
      <c r="H8451" s="597">
        <v>172286000</v>
      </c>
    </row>
    <row r="8452" spans="1:8">
      <c r="A8452" s="594" t="s">
        <v>133</v>
      </c>
      <c r="B8452" s="594" t="s">
        <v>138</v>
      </c>
      <c r="C8452" s="594" t="s">
        <v>322</v>
      </c>
      <c r="D8452" s="594" t="s">
        <v>2662</v>
      </c>
      <c r="E8452" s="594" t="s">
        <v>738</v>
      </c>
      <c r="F8452" s="594" t="s">
        <v>742</v>
      </c>
      <c r="G8452" s="596" t="s">
        <v>743</v>
      </c>
      <c r="H8452" s="597">
        <v>42878000</v>
      </c>
    </row>
    <row r="8453" spans="1:8">
      <c r="A8453" s="594" t="s">
        <v>133</v>
      </c>
      <c r="B8453" s="594" t="s">
        <v>138</v>
      </c>
      <c r="C8453" s="594" t="s">
        <v>322</v>
      </c>
      <c r="D8453" s="594" t="s">
        <v>2662</v>
      </c>
      <c r="E8453" s="594" t="s">
        <v>555</v>
      </c>
      <c r="F8453" s="595" t="s">
        <v>411</v>
      </c>
      <c r="G8453" s="596" t="s">
        <v>556</v>
      </c>
      <c r="H8453" s="597">
        <v>916333000</v>
      </c>
    </row>
    <row r="8454" spans="1:8">
      <c r="A8454" s="594" t="s">
        <v>133</v>
      </c>
      <c r="B8454" s="594" t="s">
        <v>138</v>
      </c>
      <c r="C8454" s="594" t="s">
        <v>322</v>
      </c>
      <c r="D8454" s="594" t="s">
        <v>2662</v>
      </c>
      <c r="E8454" s="594" t="s">
        <v>555</v>
      </c>
      <c r="F8454" s="594" t="s">
        <v>1270</v>
      </c>
      <c r="G8454" s="596" t="s">
        <v>2684</v>
      </c>
      <c r="H8454" s="597">
        <v>364987000</v>
      </c>
    </row>
    <row r="8455" spans="1:8">
      <c r="A8455" s="594" t="s">
        <v>133</v>
      </c>
      <c r="B8455" s="594" t="s">
        <v>138</v>
      </c>
      <c r="C8455" s="594" t="s">
        <v>322</v>
      </c>
      <c r="D8455" s="594" t="s">
        <v>2662</v>
      </c>
      <c r="E8455" s="594" t="s">
        <v>555</v>
      </c>
      <c r="F8455" s="594" t="s">
        <v>1287</v>
      </c>
      <c r="G8455" s="596" t="s">
        <v>186</v>
      </c>
      <c r="H8455" s="597">
        <v>28052000</v>
      </c>
    </row>
    <row r="8456" spans="1:8">
      <c r="A8456" s="594" t="s">
        <v>133</v>
      </c>
      <c r="B8456" s="594" t="s">
        <v>138</v>
      </c>
      <c r="C8456" s="594" t="s">
        <v>322</v>
      </c>
      <c r="D8456" s="594" t="s">
        <v>2662</v>
      </c>
      <c r="E8456" s="594" t="s">
        <v>555</v>
      </c>
      <c r="F8456" s="594" t="s">
        <v>1269</v>
      </c>
      <c r="G8456" s="596" t="s">
        <v>2737</v>
      </c>
      <c r="H8456" s="597">
        <v>382501000</v>
      </c>
    </row>
    <row r="8457" spans="1:8">
      <c r="A8457" s="594" t="s">
        <v>133</v>
      </c>
      <c r="B8457" s="594" t="s">
        <v>138</v>
      </c>
      <c r="C8457" s="594" t="s">
        <v>322</v>
      </c>
      <c r="D8457" s="594" t="s">
        <v>2662</v>
      </c>
      <c r="E8457" s="594" t="s">
        <v>555</v>
      </c>
      <c r="F8457" s="594" t="s">
        <v>1273</v>
      </c>
      <c r="G8457" s="596" t="s">
        <v>195</v>
      </c>
      <c r="H8457" s="597">
        <v>140793000</v>
      </c>
    </row>
    <row r="8458" spans="1:8">
      <c r="A8458" s="594" t="s">
        <v>133</v>
      </c>
      <c r="B8458" s="594" t="s">
        <v>138</v>
      </c>
      <c r="C8458" s="594" t="s">
        <v>322</v>
      </c>
      <c r="D8458" s="594" t="s">
        <v>2662</v>
      </c>
      <c r="E8458" s="594" t="s">
        <v>744</v>
      </c>
      <c r="F8458" s="595" t="s">
        <v>411</v>
      </c>
      <c r="G8458" s="596" t="s">
        <v>2686</v>
      </c>
      <c r="H8458" s="597">
        <v>3048687034</v>
      </c>
    </row>
    <row r="8459" spans="1:8">
      <c r="A8459" s="594" t="s">
        <v>133</v>
      </c>
      <c r="B8459" s="594" t="s">
        <v>138</v>
      </c>
      <c r="C8459" s="594" t="s">
        <v>322</v>
      </c>
      <c r="D8459" s="594" t="s">
        <v>2662</v>
      </c>
      <c r="E8459" s="594" t="s">
        <v>744</v>
      </c>
      <c r="F8459" s="594" t="s">
        <v>1061</v>
      </c>
      <c r="G8459" s="596" t="s">
        <v>2729</v>
      </c>
      <c r="H8459" s="597">
        <v>386456416</v>
      </c>
    </row>
    <row r="8460" spans="1:8">
      <c r="A8460" s="594" t="s">
        <v>133</v>
      </c>
      <c r="B8460" s="594" t="s">
        <v>138</v>
      </c>
      <c r="C8460" s="594" t="s">
        <v>322</v>
      </c>
      <c r="D8460" s="594" t="s">
        <v>2662</v>
      </c>
      <c r="E8460" s="594" t="s">
        <v>744</v>
      </c>
      <c r="F8460" s="594" t="s">
        <v>745</v>
      </c>
      <c r="G8460" s="596" t="s">
        <v>2687</v>
      </c>
      <c r="H8460" s="597">
        <v>677679518</v>
      </c>
    </row>
    <row r="8461" spans="1:8">
      <c r="A8461" s="594" t="s">
        <v>133</v>
      </c>
      <c r="B8461" s="594" t="s">
        <v>138</v>
      </c>
      <c r="C8461" s="594" t="s">
        <v>322</v>
      </c>
      <c r="D8461" s="594" t="s">
        <v>2662</v>
      </c>
      <c r="E8461" s="594" t="s">
        <v>744</v>
      </c>
      <c r="F8461" s="594" t="s">
        <v>286</v>
      </c>
      <c r="G8461" s="596" t="s">
        <v>2688</v>
      </c>
      <c r="H8461" s="597">
        <v>218811000</v>
      </c>
    </row>
    <row r="8462" spans="1:8">
      <c r="A8462" s="594" t="s">
        <v>133</v>
      </c>
      <c r="B8462" s="594" t="s">
        <v>138</v>
      </c>
      <c r="C8462" s="594" t="s">
        <v>322</v>
      </c>
      <c r="D8462" s="594" t="s">
        <v>2662</v>
      </c>
      <c r="E8462" s="594" t="s">
        <v>744</v>
      </c>
      <c r="F8462" s="594" t="s">
        <v>7</v>
      </c>
      <c r="G8462" s="596" t="s">
        <v>8</v>
      </c>
      <c r="H8462" s="597">
        <v>584370000</v>
      </c>
    </row>
    <row r="8463" spans="1:8">
      <c r="A8463" s="594" t="s">
        <v>133</v>
      </c>
      <c r="B8463" s="594" t="s">
        <v>138</v>
      </c>
      <c r="C8463" s="594" t="s">
        <v>322</v>
      </c>
      <c r="D8463" s="594" t="s">
        <v>2662</v>
      </c>
      <c r="E8463" s="594" t="s">
        <v>744</v>
      </c>
      <c r="F8463" s="594" t="s">
        <v>572</v>
      </c>
      <c r="G8463" s="596" t="s">
        <v>2689</v>
      </c>
      <c r="H8463" s="597">
        <v>586365800</v>
      </c>
    </row>
    <row r="8464" spans="1:8">
      <c r="A8464" s="594" t="s">
        <v>133</v>
      </c>
      <c r="B8464" s="594" t="s">
        <v>138</v>
      </c>
      <c r="C8464" s="594" t="s">
        <v>322</v>
      </c>
      <c r="D8464" s="594" t="s">
        <v>2662</v>
      </c>
      <c r="E8464" s="594" t="s">
        <v>744</v>
      </c>
      <c r="F8464" s="594" t="s">
        <v>746</v>
      </c>
      <c r="G8464" s="596" t="s">
        <v>2690</v>
      </c>
      <c r="H8464" s="597">
        <v>126188000</v>
      </c>
    </row>
    <row r="8465" spans="1:8">
      <c r="A8465" s="594" t="s">
        <v>133</v>
      </c>
      <c r="B8465" s="594" t="s">
        <v>138</v>
      </c>
      <c r="C8465" s="594" t="s">
        <v>322</v>
      </c>
      <c r="D8465" s="594" t="s">
        <v>2662</v>
      </c>
      <c r="E8465" s="594" t="s">
        <v>744</v>
      </c>
      <c r="F8465" s="594" t="s">
        <v>11</v>
      </c>
      <c r="G8465" s="596" t="s">
        <v>2691</v>
      </c>
      <c r="H8465" s="597">
        <v>157223000</v>
      </c>
    </row>
    <row r="8466" spans="1:8">
      <c r="A8466" s="594" t="s">
        <v>133</v>
      </c>
      <c r="B8466" s="594" t="s">
        <v>138</v>
      </c>
      <c r="C8466" s="594" t="s">
        <v>322</v>
      </c>
      <c r="D8466" s="594" t="s">
        <v>2662</v>
      </c>
      <c r="E8466" s="594" t="s">
        <v>744</v>
      </c>
      <c r="F8466" s="594" t="s">
        <v>748</v>
      </c>
      <c r="G8466" s="596" t="s">
        <v>35</v>
      </c>
      <c r="H8466" s="597">
        <v>311593300</v>
      </c>
    </row>
    <row r="8467" spans="1:8">
      <c r="A8467" s="594" t="s">
        <v>133</v>
      </c>
      <c r="B8467" s="594" t="s">
        <v>138</v>
      </c>
      <c r="C8467" s="594" t="s">
        <v>322</v>
      </c>
      <c r="D8467" s="594" t="s">
        <v>2662</v>
      </c>
      <c r="E8467" s="594" t="s">
        <v>2692</v>
      </c>
      <c r="F8467" s="595" t="s">
        <v>411</v>
      </c>
      <c r="G8467" s="596" t="s">
        <v>2693</v>
      </c>
      <c r="H8467" s="597">
        <v>4495237500</v>
      </c>
    </row>
    <row r="8468" spans="1:8">
      <c r="A8468" s="594" t="s">
        <v>133</v>
      </c>
      <c r="B8468" s="594" t="s">
        <v>138</v>
      </c>
      <c r="C8468" s="594" t="s">
        <v>322</v>
      </c>
      <c r="D8468" s="594" t="s">
        <v>2662</v>
      </c>
      <c r="E8468" s="594" t="s">
        <v>2692</v>
      </c>
      <c r="F8468" s="594" t="s">
        <v>2722</v>
      </c>
      <c r="G8468" s="596" t="s">
        <v>2690</v>
      </c>
      <c r="H8468" s="597">
        <v>812394000</v>
      </c>
    </row>
    <row r="8469" spans="1:8">
      <c r="A8469" s="594" t="s">
        <v>133</v>
      </c>
      <c r="B8469" s="594" t="s">
        <v>138</v>
      </c>
      <c r="C8469" s="594" t="s">
        <v>322</v>
      </c>
      <c r="D8469" s="594" t="s">
        <v>2662</v>
      </c>
      <c r="E8469" s="594" t="s">
        <v>2692</v>
      </c>
      <c r="F8469" s="594" t="s">
        <v>2694</v>
      </c>
      <c r="G8469" s="596" t="s">
        <v>2689</v>
      </c>
      <c r="H8469" s="597">
        <v>2719447500</v>
      </c>
    </row>
    <row r="8470" spans="1:8">
      <c r="A8470" s="594" t="s">
        <v>133</v>
      </c>
      <c r="B8470" s="594" t="s">
        <v>138</v>
      </c>
      <c r="C8470" s="594" t="s">
        <v>322</v>
      </c>
      <c r="D8470" s="594" t="s">
        <v>2662</v>
      </c>
      <c r="E8470" s="594" t="s">
        <v>2692</v>
      </c>
      <c r="F8470" s="594" t="s">
        <v>2730</v>
      </c>
      <c r="G8470" s="596" t="s">
        <v>2731</v>
      </c>
      <c r="H8470" s="597">
        <v>963396000</v>
      </c>
    </row>
    <row r="8471" spans="1:8">
      <c r="A8471" s="594" t="s">
        <v>133</v>
      </c>
      <c r="B8471" s="594" t="s">
        <v>138</v>
      </c>
      <c r="C8471" s="594" t="s">
        <v>322</v>
      </c>
      <c r="D8471" s="594" t="s">
        <v>2662</v>
      </c>
      <c r="E8471" s="594" t="s">
        <v>189</v>
      </c>
      <c r="F8471" s="595" t="s">
        <v>411</v>
      </c>
      <c r="G8471" s="596" t="s">
        <v>190</v>
      </c>
      <c r="H8471" s="597">
        <v>4577627809</v>
      </c>
    </row>
    <row r="8472" spans="1:8">
      <c r="A8472" s="594" t="s">
        <v>133</v>
      </c>
      <c r="B8472" s="594" t="s">
        <v>138</v>
      </c>
      <c r="C8472" s="594" t="s">
        <v>322</v>
      </c>
      <c r="D8472" s="594" t="s">
        <v>2662</v>
      </c>
      <c r="E8472" s="594" t="s">
        <v>189</v>
      </c>
      <c r="F8472" s="594" t="s">
        <v>773</v>
      </c>
      <c r="G8472" s="596" t="s">
        <v>2695</v>
      </c>
      <c r="H8472" s="597">
        <v>825144809</v>
      </c>
    </row>
    <row r="8473" spans="1:8">
      <c r="A8473" s="594" t="s">
        <v>133</v>
      </c>
      <c r="B8473" s="594" t="s">
        <v>138</v>
      </c>
      <c r="C8473" s="594" t="s">
        <v>322</v>
      </c>
      <c r="D8473" s="594" t="s">
        <v>2662</v>
      </c>
      <c r="E8473" s="594" t="s">
        <v>189</v>
      </c>
      <c r="F8473" s="594" t="s">
        <v>13</v>
      </c>
      <c r="G8473" s="596" t="s">
        <v>2732</v>
      </c>
      <c r="H8473" s="597">
        <v>235560000</v>
      </c>
    </row>
    <row r="8474" spans="1:8">
      <c r="A8474" s="594" t="s">
        <v>133</v>
      </c>
      <c r="B8474" s="594" t="s">
        <v>138</v>
      </c>
      <c r="C8474" s="594" t="s">
        <v>322</v>
      </c>
      <c r="D8474" s="594" t="s">
        <v>2662</v>
      </c>
      <c r="E8474" s="594" t="s">
        <v>189</v>
      </c>
      <c r="F8474" s="594" t="s">
        <v>37</v>
      </c>
      <c r="G8474" s="596" t="s">
        <v>2696</v>
      </c>
      <c r="H8474" s="597">
        <v>558496000</v>
      </c>
    </row>
    <row r="8475" spans="1:8">
      <c r="A8475" s="594" t="s">
        <v>133</v>
      </c>
      <c r="B8475" s="594" t="s">
        <v>138</v>
      </c>
      <c r="C8475" s="594" t="s">
        <v>322</v>
      </c>
      <c r="D8475" s="594" t="s">
        <v>2662</v>
      </c>
      <c r="E8475" s="594" t="s">
        <v>189</v>
      </c>
      <c r="F8475" s="594" t="s">
        <v>192</v>
      </c>
      <c r="G8475" s="596" t="s">
        <v>195</v>
      </c>
      <c r="H8475" s="597">
        <v>2958427000</v>
      </c>
    </row>
    <row r="8476" spans="1:8">
      <c r="A8476" s="594" t="s">
        <v>133</v>
      </c>
      <c r="B8476" s="594" t="s">
        <v>138</v>
      </c>
      <c r="C8476" s="594" t="s">
        <v>322</v>
      </c>
      <c r="D8476" s="594" t="s">
        <v>2662</v>
      </c>
      <c r="E8476" s="594" t="s">
        <v>2697</v>
      </c>
      <c r="F8476" s="595" t="s">
        <v>411</v>
      </c>
      <c r="G8476" s="596" t="s">
        <v>2698</v>
      </c>
      <c r="H8476" s="597">
        <v>17993000</v>
      </c>
    </row>
    <row r="8477" spans="1:8">
      <c r="A8477" s="594" t="s">
        <v>133</v>
      </c>
      <c r="B8477" s="594" t="s">
        <v>138</v>
      </c>
      <c r="C8477" s="594" t="s">
        <v>322</v>
      </c>
      <c r="D8477" s="594" t="s">
        <v>2662</v>
      </c>
      <c r="E8477" s="594" t="s">
        <v>2697</v>
      </c>
      <c r="F8477" s="594" t="s">
        <v>2699</v>
      </c>
      <c r="G8477" s="596" t="s">
        <v>2700</v>
      </c>
      <c r="H8477" s="597">
        <v>17993000</v>
      </c>
    </row>
    <row r="8478" spans="1:8">
      <c r="A8478" s="594" t="s">
        <v>133</v>
      </c>
      <c r="B8478" s="594" t="s">
        <v>138</v>
      </c>
      <c r="C8478" s="594" t="s">
        <v>322</v>
      </c>
      <c r="D8478" s="594" t="s">
        <v>2662</v>
      </c>
      <c r="E8478" s="594" t="s">
        <v>77</v>
      </c>
      <c r="F8478" s="595" t="s">
        <v>411</v>
      </c>
      <c r="G8478" s="596" t="s">
        <v>78</v>
      </c>
      <c r="H8478" s="597">
        <v>2550000</v>
      </c>
    </row>
    <row r="8479" spans="1:8">
      <c r="A8479" s="594" t="s">
        <v>133</v>
      </c>
      <c r="B8479" s="594" t="s">
        <v>138</v>
      </c>
      <c r="C8479" s="594" t="s">
        <v>322</v>
      </c>
      <c r="D8479" s="594" t="s">
        <v>2662</v>
      </c>
      <c r="E8479" s="594" t="s">
        <v>77</v>
      </c>
      <c r="F8479" s="594" t="s">
        <v>558</v>
      </c>
      <c r="G8479" s="596" t="s">
        <v>559</v>
      </c>
      <c r="H8479" s="597">
        <v>2550000</v>
      </c>
    </row>
    <row r="8480" spans="1:8">
      <c r="A8480" s="594" t="s">
        <v>133</v>
      </c>
      <c r="B8480" s="594" t="s">
        <v>138</v>
      </c>
      <c r="C8480" s="594" t="s">
        <v>322</v>
      </c>
      <c r="D8480" s="594" t="s">
        <v>2662</v>
      </c>
      <c r="E8480" s="594" t="s">
        <v>628</v>
      </c>
      <c r="F8480" s="595" t="s">
        <v>411</v>
      </c>
      <c r="G8480" s="596" t="s">
        <v>2709</v>
      </c>
      <c r="H8480" s="597">
        <v>55600000</v>
      </c>
    </row>
    <row r="8481" spans="1:8">
      <c r="A8481" s="594" t="s">
        <v>133</v>
      </c>
      <c r="B8481" s="594" t="s">
        <v>138</v>
      </c>
      <c r="C8481" s="594" t="s">
        <v>322</v>
      </c>
      <c r="D8481" s="594" t="s">
        <v>2662</v>
      </c>
      <c r="E8481" s="594" t="s">
        <v>628</v>
      </c>
      <c r="F8481" s="594" t="s">
        <v>639</v>
      </c>
      <c r="G8481" s="596" t="s">
        <v>2733</v>
      </c>
      <c r="H8481" s="597">
        <v>55600000</v>
      </c>
    </row>
    <row r="8482" spans="1:8">
      <c r="A8482" s="594" t="s">
        <v>133</v>
      </c>
      <c r="B8482" s="594" t="s">
        <v>138</v>
      </c>
      <c r="C8482" s="594" t="s">
        <v>322</v>
      </c>
      <c r="D8482" s="594" t="s">
        <v>2662</v>
      </c>
      <c r="E8482" s="594" t="s">
        <v>194</v>
      </c>
      <c r="F8482" s="595" t="s">
        <v>411</v>
      </c>
      <c r="G8482" s="596" t="s">
        <v>195</v>
      </c>
      <c r="H8482" s="597">
        <v>20076498156</v>
      </c>
    </row>
    <row r="8483" spans="1:8">
      <c r="A8483" s="594" t="s">
        <v>133</v>
      </c>
      <c r="B8483" s="594" t="s">
        <v>138</v>
      </c>
      <c r="C8483" s="594" t="s">
        <v>322</v>
      </c>
      <c r="D8483" s="594" t="s">
        <v>2662</v>
      </c>
      <c r="E8483" s="594" t="s">
        <v>194</v>
      </c>
      <c r="F8483" s="594" t="s">
        <v>15</v>
      </c>
      <c r="G8483" s="596" t="s">
        <v>2701</v>
      </c>
      <c r="H8483" s="597">
        <v>71954000</v>
      </c>
    </row>
    <row r="8484" spans="1:8">
      <c r="A8484" s="594" t="s">
        <v>133</v>
      </c>
      <c r="B8484" s="594" t="s">
        <v>138</v>
      </c>
      <c r="C8484" s="594" t="s">
        <v>322</v>
      </c>
      <c r="D8484" s="594" t="s">
        <v>2662</v>
      </c>
      <c r="E8484" s="594" t="s">
        <v>194</v>
      </c>
      <c r="F8484" s="594" t="s">
        <v>39</v>
      </c>
      <c r="G8484" s="596" t="s">
        <v>2702</v>
      </c>
      <c r="H8484" s="597">
        <v>247614400</v>
      </c>
    </row>
    <row r="8485" spans="1:8">
      <c r="A8485" s="594" t="s">
        <v>133</v>
      </c>
      <c r="B8485" s="594" t="s">
        <v>138</v>
      </c>
      <c r="C8485" s="594" t="s">
        <v>322</v>
      </c>
      <c r="D8485" s="594" t="s">
        <v>2662</v>
      </c>
      <c r="E8485" s="594" t="s">
        <v>194</v>
      </c>
      <c r="F8485" s="594" t="s">
        <v>198</v>
      </c>
      <c r="G8485" s="596" t="s">
        <v>199</v>
      </c>
      <c r="H8485" s="597">
        <v>15117491672</v>
      </c>
    </row>
    <row r="8486" spans="1:8">
      <c r="A8486" s="594" t="s">
        <v>133</v>
      </c>
      <c r="B8486" s="594" t="s">
        <v>138</v>
      </c>
      <c r="C8486" s="594" t="s">
        <v>322</v>
      </c>
      <c r="D8486" s="594" t="s">
        <v>2662</v>
      </c>
      <c r="E8486" s="594" t="s">
        <v>194</v>
      </c>
      <c r="F8486" s="594" t="s">
        <v>200</v>
      </c>
      <c r="G8486" s="596" t="s">
        <v>201</v>
      </c>
      <c r="H8486" s="597">
        <v>4639438084</v>
      </c>
    </row>
    <row r="8487" spans="1:8">
      <c r="A8487" s="594" t="s">
        <v>133</v>
      </c>
      <c r="B8487" s="594" t="s">
        <v>138</v>
      </c>
      <c r="C8487" s="594" t="s">
        <v>322</v>
      </c>
      <c r="D8487" s="594" t="s">
        <v>2662</v>
      </c>
      <c r="E8487" s="594" t="s">
        <v>573</v>
      </c>
      <c r="F8487" s="595" t="s">
        <v>411</v>
      </c>
      <c r="G8487" s="596" t="s">
        <v>2703</v>
      </c>
      <c r="H8487" s="597">
        <v>121663900</v>
      </c>
    </row>
    <row r="8488" spans="1:8">
      <c r="A8488" s="594" t="s">
        <v>133</v>
      </c>
      <c r="B8488" s="594" t="s">
        <v>138</v>
      </c>
      <c r="C8488" s="594" t="s">
        <v>322</v>
      </c>
      <c r="D8488" s="594" t="s">
        <v>2662</v>
      </c>
      <c r="E8488" s="594" t="s">
        <v>573</v>
      </c>
      <c r="F8488" s="594" t="s">
        <v>574</v>
      </c>
      <c r="G8488" s="596" t="s">
        <v>2704</v>
      </c>
      <c r="H8488" s="597">
        <v>92803900</v>
      </c>
    </row>
    <row r="8489" spans="1:8">
      <c r="A8489" s="594" t="s">
        <v>133</v>
      </c>
      <c r="B8489" s="594" t="s">
        <v>138</v>
      </c>
      <c r="C8489" s="594" t="s">
        <v>322</v>
      </c>
      <c r="D8489" s="594" t="s">
        <v>2662</v>
      </c>
      <c r="E8489" s="594" t="s">
        <v>573</v>
      </c>
      <c r="F8489" s="594" t="s">
        <v>366</v>
      </c>
      <c r="G8489" s="596" t="s">
        <v>195</v>
      </c>
      <c r="H8489" s="597">
        <v>28860000</v>
      </c>
    </row>
    <row r="8490" spans="1:8">
      <c r="A8490" s="594" t="s">
        <v>133</v>
      </c>
      <c r="B8490" s="594" t="s">
        <v>138</v>
      </c>
      <c r="C8490" s="594" t="s">
        <v>322</v>
      </c>
      <c r="D8490" s="594" t="s">
        <v>2662</v>
      </c>
      <c r="E8490" s="594" t="s">
        <v>550</v>
      </c>
      <c r="F8490" s="595" t="s">
        <v>411</v>
      </c>
      <c r="G8490" s="596" t="s">
        <v>2705</v>
      </c>
      <c r="H8490" s="597">
        <v>3964236000</v>
      </c>
    </row>
    <row r="8491" spans="1:8">
      <c r="A8491" s="594" t="s">
        <v>133</v>
      </c>
      <c r="B8491" s="594" t="s">
        <v>138</v>
      </c>
      <c r="C8491" s="594" t="s">
        <v>322</v>
      </c>
      <c r="D8491" s="594" t="s">
        <v>2662</v>
      </c>
      <c r="E8491" s="594" t="s">
        <v>550</v>
      </c>
      <c r="F8491" s="594" t="s">
        <v>2706</v>
      </c>
      <c r="G8491" s="596" t="s">
        <v>72</v>
      </c>
      <c r="H8491" s="597">
        <v>3724126000</v>
      </c>
    </row>
    <row r="8492" spans="1:8">
      <c r="A8492" s="594" t="s">
        <v>133</v>
      </c>
      <c r="B8492" s="594" t="s">
        <v>138</v>
      </c>
      <c r="C8492" s="594" t="s">
        <v>322</v>
      </c>
      <c r="D8492" s="594" t="s">
        <v>2662</v>
      </c>
      <c r="E8492" s="594" t="s">
        <v>550</v>
      </c>
      <c r="F8492" s="594" t="s">
        <v>1082</v>
      </c>
      <c r="G8492" s="596" t="s">
        <v>195</v>
      </c>
      <c r="H8492" s="597">
        <v>240110000</v>
      </c>
    </row>
    <row r="8493" spans="1:8">
      <c r="A8493" s="594" t="s">
        <v>133</v>
      </c>
      <c r="B8493" s="594" t="s">
        <v>138</v>
      </c>
      <c r="C8493" s="594" t="s">
        <v>322</v>
      </c>
      <c r="D8493" s="594" t="s">
        <v>2662</v>
      </c>
      <c r="E8493" s="594" t="s">
        <v>498</v>
      </c>
      <c r="F8493" s="595" t="s">
        <v>411</v>
      </c>
      <c r="G8493" s="596" t="s">
        <v>499</v>
      </c>
      <c r="H8493" s="597">
        <v>155326694</v>
      </c>
    </row>
    <row r="8494" spans="1:8">
      <c r="A8494" s="594" t="s">
        <v>133</v>
      </c>
      <c r="B8494" s="594" t="s">
        <v>138</v>
      </c>
      <c r="C8494" s="594" t="s">
        <v>322</v>
      </c>
      <c r="D8494" s="594" t="s">
        <v>2662</v>
      </c>
      <c r="E8494" s="594" t="s">
        <v>498</v>
      </c>
      <c r="F8494" s="594" t="s">
        <v>1299</v>
      </c>
      <c r="G8494" s="596" t="s">
        <v>197</v>
      </c>
      <c r="H8494" s="597">
        <v>155326694</v>
      </c>
    </row>
    <row r="8495" spans="1:8">
      <c r="A8495" s="594" t="s">
        <v>133</v>
      </c>
      <c r="B8495" s="594" t="s">
        <v>138</v>
      </c>
      <c r="C8495" s="594" t="s">
        <v>322</v>
      </c>
      <c r="D8495" s="594" t="s">
        <v>2662</v>
      </c>
      <c r="E8495" s="594" t="s">
        <v>580</v>
      </c>
      <c r="F8495" s="595" t="s">
        <v>411</v>
      </c>
      <c r="G8495" s="596" t="s">
        <v>581</v>
      </c>
      <c r="H8495" s="597">
        <v>294370000</v>
      </c>
    </row>
    <row r="8496" spans="1:8">
      <c r="A8496" s="594" t="s">
        <v>133</v>
      </c>
      <c r="B8496" s="594" t="s">
        <v>138</v>
      </c>
      <c r="C8496" s="594" t="s">
        <v>322</v>
      </c>
      <c r="D8496" s="594" t="s">
        <v>2662</v>
      </c>
      <c r="E8496" s="594" t="s">
        <v>580</v>
      </c>
      <c r="F8496" s="594" t="s">
        <v>291</v>
      </c>
      <c r="G8496" s="596" t="s">
        <v>292</v>
      </c>
      <c r="H8496" s="597">
        <v>294370000</v>
      </c>
    </row>
    <row r="8497" spans="1:8">
      <c r="A8497" s="594" t="s">
        <v>133</v>
      </c>
      <c r="B8497" s="594" t="s">
        <v>138</v>
      </c>
      <c r="C8497" s="594" t="s">
        <v>322</v>
      </c>
      <c r="D8497" s="594" t="s">
        <v>2662</v>
      </c>
      <c r="E8497" s="594" t="s">
        <v>1145</v>
      </c>
      <c r="F8497" s="595" t="s">
        <v>411</v>
      </c>
      <c r="G8497" s="596" t="s">
        <v>2761</v>
      </c>
      <c r="H8497" s="597">
        <v>45833000</v>
      </c>
    </row>
    <row r="8498" spans="1:8">
      <c r="A8498" s="594" t="s">
        <v>133</v>
      </c>
      <c r="B8498" s="594" t="s">
        <v>138</v>
      </c>
      <c r="C8498" s="594" t="s">
        <v>322</v>
      </c>
      <c r="D8498" s="594" t="s">
        <v>2662</v>
      </c>
      <c r="E8498" s="594" t="s">
        <v>1145</v>
      </c>
      <c r="F8498" s="594" t="s">
        <v>1144</v>
      </c>
      <c r="G8498" s="596" t="s">
        <v>1143</v>
      </c>
      <c r="H8498" s="597">
        <v>45833000</v>
      </c>
    </row>
    <row r="8499" spans="1:8">
      <c r="A8499" s="594" t="s">
        <v>133</v>
      </c>
      <c r="B8499" s="594" t="s">
        <v>138</v>
      </c>
      <c r="C8499" s="594" t="s">
        <v>322</v>
      </c>
      <c r="D8499" s="594" t="s">
        <v>2662</v>
      </c>
      <c r="E8499" s="594" t="s">
        <v>260</v>
      </c>
      <c r="F8499" s="595" t="s">
        <v>411</v>
      </c>
      <c r="G8499" s="596" t="s">
        <v>261</v>
      </c>
      <c r="H8499" s="597">
        <v>7865990911</v>
      </c>
    </row>
    <row r="8500" spans="1:8">
      <c r="A8500" s="594" t="s">
        <v>133</v>
      </c>
      <c r="B8500" s="594" t="s">
        <v>138</v>
      </c>
      <c r="C8500" s="594" t="s">
        <v>322</v>
      </c>
      <c r="D8500" s="594" t="s">
        <v>2662</v>
      </c>
      <c r="E8500" s="594" t="s">
        <v>260</v>
      </c>
      <c r="F8500" s="594" t="s">
        <v>262</v>
      </c>
      <c r="G8500" s="596" t="s">
        <v>2707</v>
      </c>
      <c r="H8500" s="597">
        <v>7865990911</v>
      </c>
    </row>
    <row r="8501" spans="1:8">
      <c r="A8501" s="594" t="s">
        <v>133</v>
      </c>
      <c r="B8501" s="594" t="s">
        <v>138</v>
      </c>
      <c r="C8501" s="594" t="s">
        <v>322</v>
      </c>
      <c r="D8501" s="594" t="s">
        <v>2662</v>
      </c>
      <c r="E8501" s="594" t="s">
        <v>53</v>
      </c>
      <c r="F8501" s="595" t="s">
        <v>411</v>
      </c>
      <c r="G8501" s="596" t="s">
        <v>193</v>
      </c>
      <c r="H8501" s="597">
        <v>487704539</v>
      </c>
    </row>
    <row r="8502" spans="1:8">
      <c r="A8502" s="594" t="s">
        <v>133</v>
      </c>
      <c r="B8502" s="594" t="s">
        <v>138</v>
      </c>
      <c r="C8502" s="594" t="s">
        <v>322</v>
      </c>
      <c r="D8502" s="594" t="s">
        <v>2662</v>
      </c>
      <c r="E8502" s="594" t="s">
        <v>53</v>
      </c>
      <c r="F8502" s="594" t="s">
        <v>54</v>
      </c>
      <c r="G8502" s="596" t="s">
        <v>55</v>
      </c>
      <c r="H8502" s="597">
        <v>29415000</v>
      </c>
    </row>
    <row r="8503" spans="1:8">
      <c r="A8503" s="594" t="s">
        <v>133</v>
      </c>
      <c r="B8503" s="594" t="s">
        <v>138</v>
      </c>
      <c r="C8503" s="594" t="s">
        <v>322</v>
      </c>
      <c r="D8503" s="594" t="s">
        <v>2662</v>
      </c>
      <c r="E8503" s="594" t="s">
        <v>53</v>
      </c>
      <c r="F8503" s="594" t="s">
        <v>56</v>
      </c>
      <c r="G8503" s="596" t="s">
        <v>57</v>
      </c>
      <c r="H8503" s="597">
        <v>448609539</v>
      </c>
    </row>
    <row r="8504" spans="1:8">
      <c r="A8504" s="594" t="s">
        <v>133</v>
      </c>
      <c r="B8504" s="594" t="s">
        <v>138</v>
      </c>
      <c r="C8504" s="594" t="s">
        <v>322</v>
      </c>
      <c r="D8504" s="594" t="s">
        <v>2662</v>
      </c>
      <c r="E8504" s="594" t="s">
        <v>53</v>
      </c>
      <c r="F8504" s="594" t="s">
        <v>358</v>
      </c>
      <c r="G8504" s="596" t="s">
        <v>195</v>
      </c>
      <c r="H8504" s="597">
        <v>9680000</v>
      </c>
    </row>
    <row r="8505" spans="1:8">
      <c r="A8505" s="594" t="s">
        <v>133</v>
      </c>
      <c r="B8505" s="594" t="s">
        <v>138</v>
      </c>
      <c r="C8505" s="594" t="s">
        <v>322</v>
      </c>
      <c r="D8505" s="594" t="s">
        <v>2864</v>
      </c>
      <c r="E8505" s="595" t="s">
        <v>411</v>
      </c>
      <c r="F8505" s="595" t="s">
        <v>411</v>
      </c>
      <c r="G8505" s="596" t="s">
        <v>311</v>
      </c>
      <c r="H8505" s="597">
        <v>9684000</v>
      </c>
    </row>
    <row r="8506" spans="1:8">
      <c r="A8506" s="594" t="s">
        <v>133</v>
      </c>
      <c r="B8506" s="594" t="s">
        <v>138</v>
      </c>
      <c r="C8506" s="594" t="s">
        <v>322</v>
      </c>
      <c r="D8506" s="594" t="s">
        <v>2864</v>
      </c>
      <c r="E8506" s="594" t="s">
        <v>573</v>
      </c>
      <c r="F8506" s="595" t="s">
        <v>411</v>
      </c>
      <c r="G8506" s="596" t="s">
        <v>2703</v>
      </c>
      <c r="H8506" s="597">
        <v>9684000</v>
      </c>
    </row>
    <row r="8507" spans="1:8">
      <c r="A8507" s="594" t="s">
        <v>133</v>
      </c>
      <c r="B8507" s="594" t="s">
        <v>138</v>
      </c>
      <c r="C8507" s="594" t="s">
        <v>322</v>
      </c>
      <c r="D8507" s="594" t="s">
        <v>2864</v>
      </c>
      <c r="E8507" s="594" t="s">
        <v>573</v>
      </c>
      <c r="F8507" s="594" t="s">
        <v>574</v>
      </c>
      <c r="G8507" s="596" t="s">
        <v>2704</v>
      </c>
      <c r="H8507" s="597">
        <v>9684000</v>
      </c>
    </row>
    <row r="8508" spans="1:8">
      <c r="A8508" s="594" t="s">
        <v>133</v>
      </c>
      <c r="B8508" s="594" t="s">
        <v>138</v>
      </c>
      <c r="C8508" s="594" t="s">
        <v>322</v>
      </c>
      <c r="D8508" s="594" t="s">
        <v>2858</v>
      </c>
      <c r="E8508" s="595" t="s">
        <v>411</v>
      </c>
      <c r="F8508" s="595" t="s">
        <v>411</v>
      </c>
      <c r="G8508" s="596" t="s">
        <v>2859</v>
      </c>
      <c r="H8508" s="597">
        <v>283100000</v>
      </c>
    </row>
    <row r="8509" spans="1:8">
      <c r="A8509" s="594" t="s">
        <v>133</v>
      </c>
      <c r="B8509" s="594" t="s">
        <v>138</v>
      </c>
      <c r="C8509" s="594" t="s">
        <v>322</v>
      </c>
      <c r="D8509" s="594" t="s">
        <v>2858</v>
      </c>
      <c r="E8509" s="594" t="s">
        <v>142</v>
      </c>
      <c r="F8509" s="595" t="s">
        <v>411</v>
      </c>
      <c r="G8509" s="596" t="s">
        <v>143</v>
      </c>
      <c r="H8509" s="597">
        <v>125402847</v>
      </c>
    </row>
    <row r="8510" spans="1:8">
      <c r="A8510" s="594" t="s">
        <v>133</v>
      </c>
      <c r="B8510" s="594" t="s">
        <v>138</v>
      </c>
      <c r="C8510" s="594" t="s">
        <v>322</v>
      </c>
      <c r="D8510" s="594" t="s">
        <v>2858</v>
      </c>
      <c r="E8510" s="594" t="s">
        <v>142</v>
      </c>
      <c r="F8510" s="594" t="s">
        <v>144</v>
      </c>
      <c r="G8510" s="596" t="s">
        <v>2664</v>
      </c>
      <c r="H8510" s="597">
        <v>107163625</v>
      </c>
    </row>
    <row r="8511" spans="1:8">
      <c r="A8511" s="594" t="s">
        <v>133</v>
      </c>
      <c r="B8511" s="594" t="s">
        <v>138</v>
      </c>
      <c r="C8511" s="594" t="s">
        <v>322</v>
      </c>
      <c r="D8511" s="594" t="s">
        <v>2858</v>
      </c>
      <c r="E8511" s="594" t="s">
        <v>142</v>
      </c>
      <c r="F8511" s="594" t="s">
        <v>146</v>
      </c>
      <c r="G8511" s="596" t="s">
        <v>2665</v>
      </c>
      <c r="H8511" s="597">
        <v>18239222</v>
      </c>
    </row>
    <row r="8512" spans="1:8">
      <c r="A8512" s="594" t="s">
        <v>133</v>
      </c>
      <c r="B8512" s="594" t="s">
        <v>138</v>
      </c>
      <c r="C8512" s="594" t="s">
        <v>322</v>
      </c>
      <c r="D8512" s="594" t="s">
        <v>2858</v>
      </c>
      <c r="E8512" s="594" t="s">
        <v>148</v>
      </c>
      <c r="F8512" s="595" t="s">
        <v>411</v>
      </c>
      <c r="G8512" s="596" t="s">
        <v>149</v>
      </c>
      <c r="H8512" s="597">
        <v>34123387</v>
      </c>
    </row>
    <row r="8513" spans="1:8">
      <c r="A8513" s="594" t="s">
        <v>133</v>
      </c>
      <c r="B8513" s="594" t="s">
        <v>138</v>
      </c>
      <c r="C8513" s="594" t="s">
        <v>322</v>
      </c>
      <c r="D8513" s="594" t="s">
        <v>2858</v>
      </c>
      <c r="E8513" s="594" t="s">
        <v>148</v>
      </c>
      <c r="F8513" s="594" t="s">
        <v>223</v>
      </c>
      <c r="G8513" s="596" t="s">
        <v>224</v>
      </c>
      <c r="H8513" s="597">
        <v>5676837</v>
      </c>
    </row>
    <row r="8514" spans="1:8">
      <c r="A8514" s="594" t="s">
        <v>133</v>
      </c>
      <c r="B8514" s="594" t="s">
        <v>138</v>
      </c>
      <c r="C8514" s="594" t="s">
        <v>322</v>
      </c>
      <c r="D8514" s="594" t="s">
        <v>2858</v>
      </c>
      <c r="E8514" s="594" t="s">
        <v>148</v>
      </c>
      <c r="F8514" s="594" t="s">
        <v>150</v>
      </c>
      <c r="G8514" s="596" t="s">
        <v>151</v>
      </c>
      <c r="H8514" s="597">
        <v>187454</v>
      </c>
    </row>
    <row r="8515" spans="1:8">
      <c r="A8515" s="594" t="s">
        <v>133</v>
      </c>
      <c r="B8515" s="594" t="s">
        <v>138</v>
      </c>
      <c r="C8515" s="594" t="s">
        <v>322</v>
      </c>
      <c r="D8515" s="594" t="s">
        <v>2858</v>
      </c>
      <c r="E8515" s="594" t="s">
        <v>148</v>
      </c>
      <c r="F8515" s="594" t="s">
        <v>605</v>
      </c>
      <c r="G8515" s="596" t="s">
        <v>2668</v>
      </c>
      <c r="H8515" s="597">
        <v>513435</v>
      </c>
    </row>
    <row r="8516" spans="1:8">
      <c r="A8516" s="594" t="s">
        <v>133</v>
      </c>
      <c r="B8516" s="594" t="s">
        <v>138</v>
      </c>
      <c r="C8516" s="594" t="s">
        <v>322</v>
      </c>
      <c r="D8516" s="594" t="s">
        <v>2858</v>
      </c>
      <c r="E8516" s="594" t="s">
        <v>148</v>
      </c>
      <c r="F8516" s="594" t="s">
        <v>212</v>
      </c>
      <c r="G8516" s="596" t="s">
        <v>213</v>
      </c>
      <c r="H8516" s="597">
        <v>27745661</v>
      </c>
    </row>
    <row r="8517" spans="1:8">
      <c r="A8517" s="594" t="s">
        <v>133</v>
      </c>
      <c r="B8517" s="594" t="s">
        <v>138</v>
      </c>
      <c r="C8517" s="594" t="s">
        <v>322</v>
      </c>
      <c r="D8517" s="594" t="s">
        <v>2858</v>
      </c>
      <c r="E8517" s="594" t="s">
        <v>152</v>
      </c>
      <c r="F8517" s="595" t="s">
        <v>411</v>
      </c>
      <c r="G8517" s="596" t="s">
        <v>153</v>
      </c>
      <c r="H8517" s="597">
        <v>5000000</v>
      </c>
    </row>
    <row r="8518" spans="1:8">
      <c r="A8518" s="594" t="s">
        <v>133</v>
      </c>
      <c r="B8518" s="594" t="s">
        <v>138</v>
      </c>
      <c r="C8518" s="594" t="s">
        <v>322</v>
      </c>
      <c r="D8518" s="594" t="s">
        <v>2858</v>
      </c>
      <c r="E8518" s="594" t="s">
        <v>152</v>
      </c>
      <c r="F8518" s="594" t="s">
        <v>606</v>
      </c>
      <c r="G8518" s="596" t="s">
        <v>195</v>
      </c>
      <c r="H8518" s="597">
        <v>5000000</v>
      </c>
    </row>
    <row r="8519" spans="1:8">
      <c r="A8519" s="594" t="s">
        <v>133</v>
      </c>
      <c r="B8519" s="594" t="s">
        <v>138</v>
      </c>
      <c r="C8519" s="594" t="s">
        <v>322</v>
      </c>
      <c r="D8519" s="594" t="s">
        <v>2858</v>
      </c>
      <c r="E8519" s="594" t="s">
        <v>156</v>
      </c>
      <c r="F8519" s="595" t="s">
        <v>411</v>
      </c>
      <c r="G8519" s="596" t="s">
        <v>514</v>
      </c>
      <c r="H8519" s="597">
        <v>30023766</v>
      </c>
    </row>
    <row r="8520" spans="1:8">
      <c r="A8520" s="594" t="s">
        <v>133</v>
      </c>
      <c r="B8520" s="594" t="s">
        <v>138</v>
      </c>
      <c r="C8520" s="594" t="s">
        <v>322</v>
      </c>
      <c r="D8520" s="594" t="s">
        <v>2858</v>
      </c>
      <c r="E8520" s="594" t="s">
        <v>156</v>
      </c>
      <c r="F8520" s="594" t="s">
        <v>157</v>
      </c>
      <c r="G8520" s="596" t="s">
        <v>158</v>
      </c>
      <c r="H8520" s="597">
        <v>23028800</v>
      </c>
    </row>
    <row r="8521" spans="1:8">
      <c r="A8521" s="594" t="s">
        <v>133</v>
      </c>
      <c r="B8521" s="594" t="s">
        <v>138</v>
      </c>
      <c r="C8521" s="594" t="s">
        <v>322</v>
      </c>
      <c r="D8521" s="594" t="s">
        <v>2858</v>
      </c>
      <c r="E8521" s="594" t="s">
        <v>156</v>
      </c>
      <c r="F8521" s="594" t="s">
        <v>159</v>
      </c>
      <c r="G8521" s="596" t="s">
        <v>160</v>
      </c>
      <c r="H8521" s="597">
        <v>3947799</v>
      </c>
    </row>
    <row r="8522" spans="1:8">
      <c r="A8522" s="594" t="s">
        <v>133</v>
      </c>
      <c r="B8522" s="594" t="s">
        <v>138</v>
      </c>
      <c r="C8522" s="594" t="s">
        <v>322</v>
      </c>
      <c r="D8522" s="594" t="s">
        <v>2858</v>
      </c>
      <c r="E8522" s="594" t="s">
        <v>156</v>
      </c>
      <c r="F8522" s="594" t="s">
        <v>161</v>
      </c>
      <c r="G8522" s="596" t="s">
        <v>162</v>
      </c>
      <c r="H8522" s="597">
        <v>2631862</v>
      </c>
    </row>
    <row r="8523" spans="1:8">
      <c r="A8523" s="594" t="s">
        <v>133</v>
      </c>
      <c r="B8523" s="594" t="s">
        <v>138</v>
      </c>
      <c r="C8523" s="594" t="s">
        <v>322</v>
      </c>
      <c r="D8523" s="594" t="s">
        <v>2858</v>
      </c>
      <c r="E8523" s="594" t="s">
        <v>156</v>
      </c>
      <c r="F8523" s="594" t="s">
        <v>1</v>
      </c>
      <c r="G8523" s="596" t="s">
        <v>2</v>
      </c>
      <c r="H8523" s="597">
        <v>415305</v>
      </c>
    </row>
    <row r="8524" spans="1:8">
      <c r="A8524" s="594" t="s">
        <v>133</v>
      </c>
      <c r="B8524" s="594" t="s">
        <v>138</v>
      </c>
      <c r="C8524" s="594" t="s">
        <v>322</v>
      </c>
      <c r="D8524" s="594" t="s">
        <v>2858</v>
      </c>
      <c r="E8524" s="594" t="s">
        <v>171</v>
      </c>
      <c r="F8524" s="595" t="s">
        <v>411</v>
      </c>
      <c r="G8524" s="596" t="s">
        <v>2677</v>
      </c>
      <c r="H8524" s="597">
        <v>15290000</v>
      </c>
    </row>
    <row r="8525" spans="1:8">
      <c r="A8525" s="594" t="s">
        <v>133</v>
      </c>
      <c r="B8525" s="594" t="s">
        <v>138</v>
      </c>
      <c r="C8525" s="594" t="s">
        <v>322</v>
      </c>
      <c r="D8525" s="594" t="s">
        <v>2858</v>
      </c>
      <c r="E8525" s="594" t="s">
        <v>171</v>
      </c>
      <c r="F8525" s="594" t="s">
        <v>173</v>
      </c>
      <c r="G8525" s="596" t="s">
        <v>174</v>
      </c>
      <c r="H8525" s="597">
        <v>15290000</v>
      </c>
    </row>
    <row r="8526" spans="1:8">
      <c r="A8526" s="594" t="s">
        <v>133</v>
      </c>
      <c r="B8526" s="594" t="s">
        <v>138</v>
      </c>
      <c r="C8526" s="594" t="s">
        <v>322</v>
      </c>
      <c r="D8526" s="594" t="s">
        <v>2858</v>
      </c>
      <c r="E8526" s="594" t="s">
        <v>240</v>
      </c>
      <c r="F8526" s="595" t="s">
        <v>411</v>
      </c>
      <c r="G8526" s="596" t="s">
        <v>241</v>
      </c>
      <c r="H8526" s="597">
        <v>18610000</v>
      </c>
    </row>
    <row r="8527" spans="1:8">
      <c r="A8527" s="594" t="s">
        <v>133</v>
      </c>
      <c r="B8527" s="594" t="s">
        <v>138</v>
      </c>
      <c r="C8527" s="594" t="s">
        <v>322</v>
      </c>
      <c r="D8527" s="594" t="s">
        <v>2858</v>
      </c>
      <c r="E8527" s="594" t="s">
        <v>240</v>
      </c>
      <c r="F8527" s="594" t="s">
        <v>242</v>
      </c>
      <c r="G8527" s="596" t="s">
        <v>243</v>
      </c>
      <c r="H8527" s="597">
        <v>3640000</v>
      </c>
    </row>
    <row r="8528" spans="1:8">
      <c r="A8528" s="594" t="s">
        <v>133</v>
      </c>
      <c r="B8528" s="594" t="s">
        <v>138</v>
      </c>
      <c r="C8528" s="594" t="s">
        <v>322</v>
      </c>
      <c r="D8528" s="594" t="s">
        <v>2858</v>
      </c>
      <c r="E8528" s="594" t="s">
        <v>240</v>
      </c>
      <c r="F8528" s="594" t="s">
        <v>733</v>
      </c>
      <c r="G8528" s="596" t="s">
        <v>734</v>
      </c>
      <c r="H8528" s="597">
        <v>11050000</v>
      </c>
    </row>
    <row r="8529" spans="1:8">
      <c r="A8529" s="594" t="s">
        <v>133</v>
      </c>
      <c r="B8529" s="594" t="s">
        <v>138</v>
      </c>
      <c r="C8529" s="594" t="s">
        <v>322</v>
      </c>
      <c r="D8529" s="594" t="s">
        <v>2858</v>
      </c>
      <c r="E8529" s="594" t="s">
        <v>240</v>
      </c>
      <c r="F8529" s="594" t="s">
        <v>735</v>
      </c>
      <c r="G8529" s="596" t="s">
        <v>193</v>
      </c>
      <c r="H8529" s="597">
        <v>3920000</v>
      </c>
    </row>
    <row r="8530" spans="1:8">
      <c r="A8530" s="594" t="s">
        <v>133</v>
      </c>
      <c r="B8530" s="594" t="s">
        <v>138</v>
      </c>
      <c r="C8530" s="594" t="s">
        <v>322</v>
      </c>
      <c r="D8530" s="594" t="s">
        <v>2858</v>
      </c>
      <c r="E8530" s="594" t="s">
        <v>183</v>
      </c>
      <c r="F8530" s="595" t="s">
        <v>411</v>
      </c>
      <c r="G8530" s="596" t="s">
        <v>184</v>
      </c>
      <c r="H8530" s="597">
        <v>10000000</v>
      </c>
    </row>
    <row r="8531" spans="1:8">
      <c r="A8531" s="594" t="s">
        <v>133</v>
      </c>
      <c r="B8531" s="594" t="s">
        <v>138</v>
      </c>
      <c r="C8531" s="594" t="s">
        <v>322</v>
      </c>
      <c r="D8531" s="594" t="s">
        <v>2858</v>
      </c>
      <c r="E8531" s="594" t="s">
        <v>183</v>
      </c>
      <c r="F8531" s="594" t="s">
        <v>187</v>
      </c>
      <c r="G8531" s="596" t="s">
        <v>2683</v>
      </c>
      <c r="H8531" s="597">
        <v>10000000</v>
      </c>
    </row>
    <row r="8532" spans="1:8">
      <c r="A8532" s="594" t="s">
        <v>133</v>
      </c>
      <c r="B8532" s="594" t="s">
        <v>138</v>
      </c>
      <c r="C8532" s="594" t="s">
        <v>322</v>
      </c>
      <c r="D8532" s="594" t="s">
        <v>2858</v>
      </c>
      <c r="E8532" s="594" t="s">
        <v>738</v>
      </c>
      <c r="F8532" s="595" t="s">
        <v>411</v>
      </c>
      <c r="G8532" s="596" t="s">
        <v>739</v>
      </c>
      <c r="H8532" s="597">
        <v>22950000</v>
      </c>
    </row>
    <row r="8533" spans="1:8">
      <c r="A8533" s="594" t="s">
        <v>133</v>
      </c>
      <c r="B8533" s="594" t="s">
        <v>138</v>
      </c>
      <c r="C8533" s="594" t="s">
        <v>322</v>
      </c>
      <c r="D8533" s="594" t="s">
        <v>2858</v>
      </c>
      <c r="E8533" s="594" t="s">
        <v>738</v>
      </c>
      <c r="F8533" s="594" t="s">
        <v>740</v>
      </c>
      <c r="G8533" s="596" t="s">
        <v>741</v>
      </c>
      <c r="H8533" s="597">
        <v>22950000</v>
      </c>
    </row>
    <row r="8534" spans="1:8">
      <c r="A8534" s="594" t="s">
        <v>133</v>
      </c>
      <c r="B8534" s="594" t="s">
        <v>138</v>
      </c>
      <c r="C8534" s="594" t="s">
        <v>322</v>
      </c>
      <c r="D8534" s="594" t="s">
        <v>2858</v>
      </c>
      <c r="E8534" s="594" t="s">
        <v>744</v>
      </c>
      <c r="F8534" s="595" t="s">
        <v>411</v>
      </c>
      <c r="G8534" s="596" t="s">
        <v>2686</v>
      </c>
      <c r="H8534" s="597">
        <v>6100000</v>
      </c>
    </row>
    <row r="8535" spans="1:8">
      <c r="A8535" s="594" t="s">
        <v>133</v>
      </c>
      <c r="B8535" s="594" t="s">
        <v>138</v>
      </c>
      <c r="C8535" s="594" t="s">
        <v>322</v>
      </c>
      <c r="D8535" s="594" t="s">
        <v>2858</v>
      </c>
      <c r="E8535" s="594" t="s">
        <v>744</v>
      </c>
      <c r="F8535" s="594" t="s">
        <v>572</v>
      </c>
      <c r="G8535" s="596" t="s">
        <v>2689</v>
      </c>
      <c r="H8535" s="597">
        <v>6100000</v>
      </c>
    </row>
    <row r="8536" spans="1:8">
      <c r="A8536" s="594" t="s">
        <v>133</v>
      </c>
      <c r="B8536" s="594" t="s">
        <v>138</v>
      </c>
      <c r="C8536" s="594" t="s">
        <v>322</v>
      </c>
      <c r="D8536" s="594" t="s">
        <v>2858</v>
      </c>
      <c r="E8536" s="594" t="s">
        <v>189</v>
      </c>
      <c r="F8536" s="595" t="s">
        <v>411</v>
      </c>
      <c r="G8536" s="596" t="s">
        <v>190</v>
      </c>
      <c r="H8536" s="597">
        <v>9200000</v>
      </c>
    </row>
    <row r="8537" spans="1:8">
      <c r="A8537" s="594" t="s">
        <v>133</v>
      </c>
      <c r="B8537" s="594" t="s">
        <v>138</v>
      </c>
      <c r="C8537" s="594" t="s">
        <v>322</v>
      </c>
      <c r="D8537" s="594" t="s">
        <v>2858</v>
      </c>
      <c r="E8537" s="594" t="s">
        <v>189</v>
      </c>
      <c r="F8537" s="594" t="s">
        <v>773</v>
      </c>
      <c r="G8537" s="596" t="s">
        <v>2695</v>
      </c>
      <c r="H8537" s="597">
        <v>9200000</v>
      </c>
    </row>
    <row r="8538" spans="1:8">
      <c r="A8538" s="594" t="s">
        <v>133</v>
      </c>
      <c r="B8538" s="594" t="s">
        <v>138</v>
      </c>
      <c r="C8538" s="594" t="s">
        <v>322</v>
      </c>
      <c r="D8538" s="594" t="s">
        <v>2858</v>
      </c>
      <c r="E8538" s="594" t="s">
        <v>194</v>
      </c>
      <c r="F8538" s="595" t="s">
        <v>411</v>
      </c>
      <c r="G8538" s="596" t="s">
        <v>195</v>
      </c>
      <c r="H8538" s="597">
        <v>6400000</v>
      </c>
    </row>
    <row r="8539" spans="1:8">
      <c r="A8539" s="594" t="s">
        <v>133</v>
      </c>
      <c r="B8539" s="594" t="s">
        <v>138</v>
      </c>
      <c r="C8539" s="594" t="s">
        <v>322</v>
      </c>
      <c r="D8539" s="594" t="s">
        <v>2858</v>
      </c>
      <c r="E8539" s="594" t="s">
        <v>194</v>
      </c>
      <c r="F8539" s="594" t="s">
        <v>198</v>
      </c>
      <c r="G8539" s="596" t="s">
        <v>199</v>
      </c>
      <c r="H8539" s="597">
        <v>6400000</v>
      </c>
    </row>
    <row r="8540" spans="1:8">
      <c r="A8540" s="594" t="s">
        <v>133</v>
      </c>
      <c r="B8540" s="594" t="s">
        <v>138</v>
      </c>
      <c r="C8540" s="594" t="s">
        <v>1369</v>
      </c>
      <c r="D8540" s="595" t="s">
        <v>411</v>
      </c>
      <c r="E8540" s="595" t="s">
        <v>411</v>
      </c>
      <c r="F8540" s="595" t="s">
        <v>411</v>
      </c>
      <c r="G8540" s="596" t="s">
        <v>1968</v>
      </c>
      <c r="H8540" s="597">
        <v>616300000</v>
      </c>
    </row>
    <row r="8541" spans="1:8">
      <c r="A8541" s="594" t="s">
        <v>133</v>
      </c>
      <c r="B8541" s="594" t="s">
        <v>138</v>
      </c>
      <c r="C8541" s="594" t="s">
        <v>1369</v>
      </c>
      <c r="D8541" s="594" t="s">
        <v>2846</v>
      </c>
      <c r="E8541" s="595" t="s">
        <v>411</v>
      </c>
      <c r="F8541" s="595" t="s">
        <v>411</v>
      </c>
      <c r="G8541" s="596" t="s">
        <v>2847</v>
      </c>
      <c r="H8541" s="597">
        <v>616300000</v>
      </c>
    </row>
    <row r="8542" spans="1:8">
      <c r="A8542" s="594" t="s">
        <v>133</v>
      </c>
      <c r="B8542" s="594" t="s">
        <v>138</v>
      </c>
      <c r="C8542" s="594" t="s">
        <v>1369</v>
      </c>
      <c r="D8542" s="594" t="s">
        <v>2846</v>
      </c>
      <c r="E8542" s="594" t="s">
        <v>152</v>
      </c>
      <c r="F8542" s="595" t="s">
        <v>411</v>
      </c>
      <c r="G8542" s="596" t="s">
        <v>153</v>
      </c>
      <c r="H8542" s="597">
        <v>1000000</v>
      </c>
    </row>
    <row r="8543" spans="1:8">
      <c r="A8543" s="594" t="s">
        <v>133</v>
      </c>
      <c r="B8543" s="594" t="s">
        <v>138</v>
      </c>
      <c r="C8543" s="594" t="s">
        <v>1369</v>
      </c>
      <c r="D8543" s="594" t="s">
        <v>2846</v>
      </c>
      <c r="E8543" s="594" t="s">
        <v>152</v>
      </c>
      <c r="F8543" s="594" t="s">
        <v>606</v>
      </c>
      <c r="G8543" s="596" t="s">
        <v>195</v>
      </c>
      <c r="H8543" s="597">
        <v>1000000</v>
      </c>
    </row>
    <row r="8544" spans="1:8">
      <c r="A8544" s="594" t="s">
        <v>133</v>
      </c>
      <c r="B8544" s="594" t="s">
        <v>138</v>
      </c>
      <c r="C8544" s="594" t="s">
        <v>1369</v>
      </c>
      <c r="D8544" s="594" t="s">
        <v>2846</v>
      </c>
      <c r="E8544" s="594" t="s">
        <v>194</v>
      </c>
      <c r="F8544" s="595" t="s">
        <v>411</v>
      </c>
      <c r="G8544" s="596" t="s">
        <v>195</v>
      </c>
      <c r="H8544" s="597">
        <v>615300000</v>
      </c>
    </row>
    <row r="8545" spans="1:8">
      <c r="A8545" s="594" t="s">
        <v>133</v>
      </c>
      <c r="B8545" s="594" t="s">
        <v>138</v>
      </c>
      <c r="C8545" s="594" t="s">
        <v>1369</v>
      </c>
      <c r="D8545" s="594" t="s">
        <v>2846</v>
      </c>
      <c r="E8545" s="594" t="s">
        <v>194</v>
      </c>
      <c r="F8545" s="594" t="s">
        <v>200</v>
      </c>
      <c r="G8545" s="596" t="s">
        <v>201</v>
      </c>
      <c r="H8545" s="597">
        <v>615300000</v>
      </c>
    </row>
    <row r="8546" spans="1:8">
      <c r="A8546" s="594" t="s">
        <v>133</v>
      </c>
      <c r="B8546" s="594" t="s">
        <v>73</v>
      </c>
      <c r="C8546" s="595" t="s">
        <v>411</v>
      </c>
      <c r="D8546" s="595" t="s">
        <v>411</v>
      </c>
      <c r="E8546" s="595" t="s">
        <v>411</v>
      </c>
      <c r="F8546" s="595" t="s">
        <v>411</v>
      </c>
      <c r="G8546" s="596" t="s">
        <v>74</v>
      </c>
      <c r="H8546" s="597">
        <v>38755766638</v>
      </c>
    </row>
    <row r="8547" spans="1:8">
      <c r="A8547" s="594" t="s">
        <v>133</v>
      </c>
      <c r="B8547" s="594" t="s">
        <v>73</v>
      </c>
      <c r="C8547" s="594" t="s">
        <v>570</v>
      </c>
      <c r="D8547" s="595" t="s">
        <v>411</v>
      </c>
      <c r="E8547" s="595" t="s">
        <v>411</v>
      </c>
      <c r="F8547" s="595" t="s">
        <v>411</v>
      </c>
      <c r="G8547" s="596" t="s">
        <v>2711</v>
      </c>
      <c r="H8547" s="597">
        <v>2411266000</v>
      </c>
    </row>
    <row r="8548" spans="1:8">
      <c r="A8548" s="594" t="s">
        <v>133</v>
      </c>
      <c r="B8548" s="594" t="s">
        <v>73</v>
      </c>
      <c r="C8548" s="594" t="s">
        <v>570</v>
      </c>
      <c r="D8548" s="594" t="s">
        <v>2820</v>
      </c>
      <c r="E8548" s="595" t="s">
        <v>411</v>
      </c>
      <c r="F8548" s="595" t="s">
        <v>411</v>
      </c>
      <c r="G8548" s="596" t="s">
        <v>2821</v>
      </c>
      <c r="H8548" s="597">
        <v>330292000</v>
      </c>
    </row>
    <row r="8549" spans="1:8">
      <c r="A8549" s="594" t="s">
        <v>133</v>
      </c>
      <c r="B8549" s="594" t="s">
        <v>73</v>
      </c>
      <c r="C8549" s="594" t="s">
        <v>570</v>
      </c>
      <c r="D8549" s="594" t="s">
        <v>2820</v>
      </c>
      <c r="E8549" s="594" t="s">
        <v>498</v>
      </c>
      <c r="F8549" s="595" t="s">
        <v>411</v>
      </c>
      <c r="G8549" s="596" t="s">
        <v>499</v>
      </c>
      <c r="H8549" s="597">
        <v>330292000</v>
      </c>
    </row>
    <row r="8550" spans="1:8">
      <c r="A8550" s="594" t="s">
        <v>133</v>
      </c>
      <c r="B8550" s="594" t="s">
        <v>73</v>
      </c>
      <c r="C8550" s="594" t="s">
        <v>570</v>
      </c>
      <c r="D8550" s="594" t="s">
        <v>2820</v>
      </c>
      <c r="E8550" s="594" t="s">
        <v>498</v>
      </c>
      <c r="F8550" s="594" t="s">
        <v>500</v>
      </c>
      <c r="G8550" s="596" t="s">
        <v>2792</v>
      </c>
      <c r="H8550" s="597">
        <v>330292000</v>
      </c>
    </row>
    <row r="8551" spans="1:8">
      <c r="A8551" s="594" t="s">
        <v>133</v>
      </c>
      <c r="B8551" s="594" t="s">
        <v>73</v>
      </c>
      <c r="C8551" s="594" t="s">
        <v>570</v>
      </c>
      <c r="D8551" s="594" t="s">
        <v>2712</v>
      </c>
      <c r="E8551" s="595" t="s">
        <v>411</v>
      </c>
      <c r="F8551" s="595" t="s">
        <v>411</v>
      </c>
      <c r="G8551" s="596" t="s">
        <v>1165</v>
      </c>
      <c r="H8551" s="597">
        <v>115000000</v>
      </c>
    </row>
    <row r="8552" spans="1:8">
      <c r="A8552" s="594" t="s">
        <v>133</v>
      </c>
      <c r="B8552" s="594" t="s">
        <v>73</v>
      </c>
      <c r="C8552" s="594" t="s">
        <v>570</v>
      </c>
      <c r="D8552" s="594" t="s">
        <v>2712</v>
      </c>
      <c r="E8552" s="594" t="s">
        <v>148</v>
      </c>
      <c r="F8552" s="595" t="s">
        <v>411</v>
      </c>
      <c r="G8552" s="596" t="s">
        <v>149</v>
      </c>
      <c r="H8552" s="597">
        <v>3050000</v>
      </c>
    </row>
    <row r="8553" spans="1:8">
      <c r="A8553" s="594" t="s">
        <v>133</v>
      </c>
      <c r="B8553" s="594" t="s">
        <v>73</v>
      </c>
      <c r="C8553" s="594" t="s">
        <v>570</v>
      </c>
      <c r="D8553" s="594" t="s">
        <v>2712</v>
      </c>
      <c r="E8553" s="594" t="s">
        <v>148</v>
      </c>
      <c r="F8553" s="594" t="s">
        <v>1075</v>
      </c>
      <c r="G8553" s="596" t="s">
        <v>2666</v>
      </c>
      <c r="H8553" s="597">
        <v>3050000</v>
      </c>
    </row>
    <row r="8554" spans="1:8">
      <c r="A8554" s="594" t="s">
        <v>133</v>
      </c>
      <c r="B8554" s="594" t="s">
        <v>73</v>
      </c>
      <c r="C8554" s="594" t="s">
        <v>570</v>
      </c>
      <c r="D8554" s="594" t="s">
        <v>2712</v>
      </c>
      <c r="E8554" s="594" t="s">
        <v>177</v>
      </c>
      <c r="F8554" s="595" t="s">
        <v>411</v>
      </c>
      <c r="G8554" s="596" t="s">
        <v>178</v>
      </c>
      <c r="H8554" s="597">
        <v>16800000</v>
      </c>
    </row>
    <row r="8555" spans="1:8">
      <c r="A8555" s="594" t="s">
        <v>133</v>
      </c>
      <c r="B8555" s="594" t="s">
        <v>73</v>
      </c>
      <c r="C8555" s="594" t="s">
        <v>570</v>
      </c>
      <c r="D8555" s="594" t="s">
        <v>2712</v>
      </c>
      <c r="E8555" s="594" t="s">
        <v>177</v>
      </c>
      <c r="F8555" s="594" t="s">
        <v>441</v>
      </c>
      <c r="G8555" s="596" t="s">
        <v>2728</v>
      </c>
      <c r="H8555" s="597">
        <v>16800000</v>
      </c>
    </row>
    <row r="8556" spans="1:8">
      <c r="A8556" s="594" t="s">
        <v>133</v>
      </c>
      <c r="B8556" s="594" t="s">
        <v>73</v>
      </c>
      <c r="C8556" s="594" t="s">
        <v>570</v>
      </c>
      <c r="D8556" s="594" t="s">
        <v>2712</v>
      </c>
      <c r="E8556" s="594" t="s">
        <v>240</v>
      </c>
      <c r="F8556" s="595" t="s">
        <v>411</v>
      </c>
      <c r="G8556" s="596" t="s">
        <v>241</v>
      </c>
      <c r="H8556" s="597">
        <v>95150000</v>
      </c>
    </row>
    <row r="8557" spans="1:8">
      <c r="A8557" s="594" t="s">
        <v>133</v>
      </c>
      <c r="B8557" s="594" t="s">
        <v>73</v>
      </c>
      <c r="C8557" s="594" t="s">
        <v>570</v>
      </c>
      <c r="D8557" s="594" t="s">
        <v>2712</v>
      </c>
      <c r="E8557" s="594" t="s">
        <v>240</v>
      </c>
      <c r="F8557" s="594" t="s">
        <v>242</v>
      </c>
      <c r="G8557" s="596" t="s">
        <v>243</v>
      </c>
      <c r="H8557" s="597">
        <v>3150000</v>
      </c>
    </row>
    <row r="8558" spans="1:8">
      <c r="A8558" s="594" t="s">
        <v>133</v>
      </c>
      <c r="B8558" s="594" t="s">
        <v>73</v>
      </c>
      <c r="C8558" s="594" t="s">
        <v>570</v>
      </c>
      <c r="D8558" s="594" t="s">
        <v>2712</v>
      </c>
      <c r="E8558" s="594" t="s">
        <v>240</v>
      </c>
      <c r="F8558" s="594" t="s">
        <v>728</v>
      </c>
      <c r="G8558" s="596" t="s">
        <v>729</v>
      </c>
      <c r="H8558" s="597">
        <v>5700000</v>
      </c>
    </row>
    <row r="8559" spans="1:8">
      <c r="A8559" s="594" t="s">
        <v>133</v>
      </c>
      <c r="B8559" s="594" t="s">
        <v>73</v>
      </c>
      <c r="C8559" s="594" t="s">
        <v>570</v>
      </c>
      <c r="D8559" s="594" t="s">
        <v>2712</v>
      </c>
      <c r="E8559" s="594" t="s">
        <v>240</v>
      </c>
      <c r="F8559" s="594" t="s">
        <v>731</v>
      </c>
      <c r="G8559" s="596" t="s">
        <v>732</v>
      </c>
      <c r="H8559" s="597">
        <v>11700000</v>
      </c>
    </row>
    <row r="8560" spans="1:8">
      <c r="A8560" s="594" t="s">
        <v>133</v>
      </c>
      <c r="B8560" s="594" t="s">
        <v>73</v>
      </c>
      <c r="C8560" s="594" t="s">
        <v>570</v>
      </c>
      <c r="D8560" s="594" t="s">
        <v>2712</v>
      </c>
      <c r="E8560" s="594" t="s">
        <v>240</v>
      </c>
      <c r="F8560" s="594" t="s">
        <v>597</v>
      </c>
      <c r="G8560" s="596" t="s">
        <v>2682</v>
      </c>
      <c r="H8560" s="597">
        <v>4900000</v>
      </c>
    </row>
    <row r="8561" spans="1:8">
      <c r="A8561" s="594" t="s">
        <v>133</v>
      </c>
      <c r="B8561" s="594" t="s">
        <v>73</v>
      </c>
      <c r="C8561" s="594" t="s">
        <v>570</v>
      </c>
      <c r="D8561" s="594" t="s">
        <v>2712</v>
      </c>
      <c r="E8561" s="594" t="s">
        <v>240</v>
      </c>
      <c r="F8561" s="594" t="s">
        <v>733</v>
      </c>
      <c r="G8561" s="596" t="s">
        <v>734</v>
      </c>
      <c r="H8561" s="597">
        <v>39000000</v>
      </c>
    </row>
    <row r="8562" spans="1:8">
      <c r="A8562" s="594" t="s">
        <v>133</v>
      </c>
      <c r="B8562" s="594" t="s">
        <v>73</v>
      </c>
      <c r="C8562" s="594" t="s">
        <v>570</v>
      </c>
      <c r="D8562" s="594" t="s">
        <v>2712</v>
      </c>
      <c r="E8562" s="594" t="s">
        <v>240</v>
      </c>
      <c r="F8562" s="594" t="s">
        <v>735</v>
      </c>
      <c r="G8562" s="596" t="s">
        <v>193</v>
      </c>
      <c r="H8562" s="597">
        <v>30700000</v>
      </c>
    </row>
    <row r="8563" spans="1:8">
      <c r="A8563" s="594" t="s">
        <v>133</v>
      </c>
      <c r="B8563" s="594" t="s">
        <v>73</v>
      </c>
      <c r="C8563" s="594" t="s">
        <v>570</v>
      </c>
      <c r="D8563" s="594" t="s">
        <v>2713</v>
      </c>
      <c r="E8563" s="595" t="s">
        <v>411</v>
      </c>
      <c r="F8563" s="595" t="s">
        <v>411</v>
      </c>
      <c r="G8563" s="596" t="s">
        <v>2714</v>
      </c>
      <c r="H8563" s="597">
        <v>24470000</v>
      </c>
    </row>
    <row r="8564" spans="1:8">
      <c r="A8564" s="594" t="s">
        <v>133</v>
      </c>
      <c r="B8564" s="594" t="s">
        <v>73</v>
      </c>
      <c r="C8564" s="594" t="s">
        <v>570</v>
      </c>
      <c r="D8564" s="594" t="s">
        <v>2713</v>
      </c>
      <c r="E8564" s="594" t="s">
        <v>183</v>
      </c>
      <c r="F8564" s="595" t="s">
        <v>411</v>
      </c>
      <c r="G8564" s="596" t="s">
        <v>184</v>
      </c>
      <c r="H8564" s="597">
        <v>9270000</v>
      </c>
    </row>
    <row r="8565" spans="1:8">
      <c r="A8565" s="594" t="s">
        <v>133</v>
      </c>
      <c r="B8565" s="594" t="s">
        <v>73</v>
      </c>
      <c r="C8565" s="594" t="s">
        <v>570</v>
      </c>
      <c r="D8565" s="594" t="s">
        <v>2713</v>
      </c>
      <c r="E8565" s="594" t="s">
        <v>183</v>
      </c>
      <c r="F8565" s="594" t="s">
        <v>587</v>
      </c>
      <c r="G8565" s="596" t="s">
        <v>588</v>
      </c>
      <c r="H8565" s="597">
        <v>820000</v>
      </c>
    </row>
    <row r="8566" spans="1:8">
      <c r="A8566" s="594" t="s">
        <v>133</v>
      </c>
      <c r="B8566" s="594" t="s">
        <v>73</v>
      </c>
      <c r="C8566" s="594" t="s">
        <v>570</v>
      </c>
      <c r="D8566" s="594" t="s">
        <v>2713</v>
      </c>
      <c r="E8566" s="594" t="s">
        <v>183</v>
      </c>
      <c r="F8566" s="594" t="s">
        <v>736</v>
      </c>
      <c r="G8566" s="596" t="s">
        <v>737</v>
      </c>
      <c r="H8566" s="597">
        <v>7100000</v>
      </c>
    </row>
    <row r="8567" spans="1:8">
      <c r="A8567" s="594" t="s">
        <v>133</v>
      </c>
      <c r="B8567" s="594" t="s">
        <v>73</v>
      </c>
      <c r="C8567" s="594" t="s">
        <v>570</v>
      </c>
      <c r="D8567" s="594" t="s">
        <v>2713</v>
      </c>
      <c r="E8567" s="594" t="s">
        <v>183</v>
      </c>
      <c r="F8567" s="594" t="s">
        <v>185</v>
      </c>
      <c r="G8567" s="596" t="s">
        <v>186</v>
      </c>
      <c r="H8567" s="597">
        <v>1350000</v>
      </c>
    </row>
    <row r="8568" spans="1:8">
      <c r="A8568" s="594" t="s">
        <v>133</v>
      </c>
      <c r="B8568" s="594" t="s">
        <v>73</v>
      </c>
      <c r="C8568" s="594" t="s">
        <v>570</v>
      </c>
      <c r="D8568" s="594" t="s">
        <v>2713</v>
      </c>
      <c r="E8568" s="594" t="s">
        <v>738</v>
      </c>
      <c r="F8568" s="595" t="s">
        <v>411</v>
      </c>
      <c r="G8568" s="596" t="s">
        <v>739</v>
      </c>
      <c r="H8568" s="597">
        <v>2600000</v>
      </c>
    </row>
    <row r="8569" spans="1:8">
      <c r="A8569" s="594" t="s">
        <v>133</v>
      </c>
      <c r="B8569" s="594" t="s">
        <v>73</v>
      </c>
      <c r="C8569" s="594" t="s">
        <v>570</v>
      </c>
      <c r="D8569" s="594" t="s">
        <v>2713</v>
      </c>
      <c r="E8569" s="594" t="s">
        <v>738</v>
      </c>
      <c r="F8569" s="594" t="s">
        <v>296</v>
      </c>
      <c r="G8569" s="596" t="s">
        <v>297</v>
      </c>
      <c r="H8569" s="597">
        <v>2600000</v>
      </c>
    </row>
    <row r="8570" spans="1:8">
      <c r="A8570" s="594" t="s">
        <v>133</v>
      </c>
      <c r="B8570" s="594" t="s">
        <v>73</v>
      </c>
      <c r="C8570" s="594" t="s">
        <v>570</v>
      </c>
      <c r="D8570" s="594" t="s">
        <v>2713</v>
      </c>
      <c r="E8570" s="594" t="s">
        <v>744</v>
      </c>
      <c r="F8570" s="595" t="s">
        <v>411</v>
      </c>
      <c r="G8570" s="596" t="s">
        <v>2686</v>
      </c>
      <c r="H8570" s="597">
        <v>5000000</v>
      </c>
    </row>
    <row r="8571" spans="1:8">
      <c r="A8571" s="594" t="s">
        <v>133</v>
      </c>
      <c r="B8571" s="594" t="s">
        <v>73</v>
      </c>
      <c r="C8571" s="594" t="s">
        <v>570</v>
      </c>
      <c r="D8571" s="594" t="s">
        <v>2713</v>
      </c>
      <c r="E8571" s="594" t="s">
        <v>744</v>
      </c>
      <c r="F8571" s="594" t="s">
        <v>572</v>
      </c>
      <c r="G8571" s="596" t="s">
        <v>2689</v>
      </c>
      <c r="H8571" s="597">
        <v>5000000</v>
      </c>
    </row>
    <row r="8572" spans="1:8">
      <c r="A8572" s="594" t="s">
        <v>133</v>
      </c>
      <c r="B8572" s="594" t="s">
        <v>73</v>
      </c>
      <c r="C8572" s="594" t="s">
        <v>570</v>
      </c>
      <c r="D8572" s="594" t="s">
        <v>2713</v>
      </c>
      <c r="E8572" s="594" t="s">
        <v>77</v>
      </c>
      <c r="F8572" s="595" t="s">
        <v>411</v>
      </c>
      <c r="G8572" s="596" t="s">
        <v>78</v>
      </c>
      <c r="H8572" s="597">
        <v>2600000</v>
      </c>
    </row>
    <row r="8573" spans="1:8">
      <c r="A8573" s="594" t="s">
        <v>133</v>
      </c>
      <c r="B8573" s="594" t="s">
        <v>73</v>
      </c>
      <c r="C8573" s="594" t="s">
        <v>570</v>
      </c>
      <c r="D8573" s="594" t="s">
        <v>2713</v>
      </c>
      <c r="E8573" s="594" t="s">
        <v>77</v>
      </c>
      <c r="F8573" s="594" t="s">
        <v>79</v>
      </c>
      <c r="G8573" s="596" t="s">
        <v>195</v>
      </c>
      <c r="H8573" s="597">
        <v>2600000</v>
      </c>
    </row>
    <row r="8574" spans="1:8">
      <c r="A8574" s="594" t="s">
        <v>133</v>
      </c>
      <c r="B8574" s="594" t="s">
        <v>73</v>
      </c>
      <c r="C8574" s="594" t="s">
        <v>570</v>
      </c>
      <c r="D8574" s="594" t="s">
        <v>2713</v>
      </c>
      <c r="E8574" s="594" t="s">
        <v>194</v>
      </c>
      <c r="F8574" s="595" t="s">
        <v>411</v>
      </c>
      <c r="G8574" s="596" t="s">
        <v>195</v>
      </c>
      <c r="H8574" s="597">
        <v>5000000</v>
      </c>
    </row>
    <row r="8575" spans="1:8">
      <c r="A8575" s="594" t="s">
        <v>133</v>
      </c>
      <c r="B8575" s="594" t="s">
        <v>73</v>
      </c>
      <c r="C8575" s="594" t="s">
        <v>570</v>
      </c>
      <c r="D8575" s="594" t="s">
        <v>2713</v>
      </c>
      <c r="E8575" s="594" t="s">
        <v>194</v>
      </c>
      <c r="F8575" s="594" t="s">
        <v>200</v>
      </c>
      <c r="G8575" s="596" t="s">
        <v>201</v>
      </c>
      <c r="H8575" s="597">
        <v>5000000</v>
      </c>
    </row>
    <row r="8576" spans="1:8">
      <c r="A8576" s="594" t="s">
        <v>133</v>
      </c>
      <c r="B8576" s="594" t="s">
        <v>73</v>
      </c>
      <c r="C8576" s="594" t="s">
        <v>570</v>
      </c>
      <c r="D8576" s="594" t="s">
        <v>2740</v>
      </c>
      <c r="E8576" s="595" t="s">
        <v>411</v>
      </c>
      <c r="F8576" s="595" t="s">
        <v>411</v>
      </c>
      <c r="G8576" s="596" t="s">
        <v>2741</v>
      </c>
      <c r="H8576" s="597">
        <v>708850000</v>
      </c>
    </row>
    <row r="8577" spans="1:8">
      <c r="A8577" s="594" t="s">
        <v>133</v>
      </c>
      <c r="B8577" s="594" t="s">
        <v>73</v>
      </c>
      <c r="C8577" s="594" t="s">
        <v>570</v>
      </c>
      <c r="D8577" s="594" t="s">
        <v>2740</v>
      </c>
      <c r="E8577" s="594" t="s">
        <v>498</v>
      </c>
      <c r="F8577" s="595" t="s">
        <v>411</v>
      </c>
      <c r="G8577" s="596" t="s">
        <v>499</v>
      </c>
      <c r="H8577" s="597">
        <v>708850000</v>
      </c>
    </row>
    <row r="8578" spans="1:8">
      <c r="A8578" s="594" t="s">
        <v>133</v>
      </c>
      <c r="B8578" s="594" t="s">
        <v>73</v>
      </c>
      <c r="C8578" s="594" t="s">
        <v>570</v>
      </c>
      <c r="D8578" s="594" t="s">
        <v>2740</v>
      </c>
      <c r="E8578" s="594" t="s">
        <v>498</v>
      </c>
      <c r="F8578" s="594" t="s">
        <v>500</v>
      </c>
      <c r="G8578" s="596" t="s">
        <v>2792</v>
      </c>
      <c r="H8578" s="597">
        <v>708850000</v>
      </c>
    </row>
    <row r="8579" spans="1:8">
      <c r="A8579" s="594" t="s">
        <v>133</v>
      </c>
      <c r="B8579" s="594" t="s">
        <v>73</v>
      </c>
      <c r="C8579" s="594" t="s">
        <v>570</v>
      </c>
      <c r="D8579" s="594" t="s">
        <v>2742</v>
      </c>
      <c r="E8579" s="595" t="s">
        <v>411</v>
      </c>
      <c r="F8579" s="595" t="s">
        <v>411</v>
      </c>
      <c r="G8579" s="596" t="s">
        <v>2743</v>
      </c>
      <c r="H8579" s="597">
        <v>1232654000</v>
      </c>
    </row>
    <row r="8580" spans="1:8">
      <c r="A8580" s="594" t="s">
        <v>133</v>
      </c>
      <c r="B8580" s="594" t="s">
        <v>73</v>
      </c>
      <c r="C8580" s="594" t="s">
        <v>570</v>
      </c>
      <c r="D8580" s="594" t="s">
        <v>2742</v>
      </c>
      <c r="E8580" s="594" t="s">
        <v>148</v>
      </c>
      <c r="F8580" s="595" t="s">
        <v>411</v>
      </c>
      <c r="G8580" s="596" t="s">
        <v>149</v>
      </c>
      <c r="H8580" s="597">
        <v>7032000</v>
      </c>
    </row>
    <row r="8581" spans="1:8">
      <c r="A8581" s="594" t="s">
        <v>133</v>
      </c>
      <c r="B8581" s="594" t="s">
        <v>73</v>
      </c>
      <c r="C8581" s="594" t="s">
        <v>570</v>
      </c>
      <c r="D8581" s="594" t="s">
        <v>2742</v>
      </c>
      <c r="E8581" s="594" t="s">
        <v>148</v>
      </c>
      <c r="F8581" s="594" t="s">
        <v>1075</v>
      </c>
      <c r="G8581" s="596" t="s">
        <v>2666</v>
      </c>
      <c r="H8581" s="597">
        <v>7032000</v>
      </c>
    </row>
    <row r="8582" spans="1:8">
      <c r="A8582" s="594" t="s">
        <v>133</v>
      </c>
      <c r="B8582" s="594" t="s">
        <v>73</v>
      </c>
      <c r="C8582" s="594" t="s">
        <v>570</v>
      </c>
      <c r="D8582" s="594" t="s">
        <v>2742</v>
      </c>
      <c r="E8582" s="594" t="s">
        <v>738</v>
      </c>
      <c r="F8582" s="595" t="s">
        <v>411</v>
      </c>
      <c r="G8582" s="596" t="s">
        <v>739</v>
      </c>
      <c r="H8582" s="597">
        <v>2968000</v>
      </c>
    </row>
    <row r="8583" spans="1:8">
      <c r="A8583" s="594" t="s">
        <v>133</v>
      </c>
      <c r="B8583" s="594" t="s">
        <v>73</v>
      </c>
      <c r="C8583" s="594" t="s">
        <v>570</v>
      </c>
      <c r="D8583" s="594" t="s">
        <v>2742</v>
      </c>
      <c r="E8583" s="594" t="s">
        <v>738</v>
      </c>
      <c r="F8583" s="594" t="s">
        <v>740</v>
      </c>
      <c r="G8583" s="596" t="s">
        <v>741</v>
      </c>
      <c r="H8583" s="597">
        <v>2968000</v>
      </c>
    </row>
    <row r="8584" spans="1:8">
      <c r="A8584" s="594" t="s">
        <v>133</v>
      </c>
      <c r="B8584" s="594" t="s">
        <v>73</v>
      </c>
      <c r="C8584" s="594" t="s">
        <v>570</v>
      </c>
      <c r="D8584" s="594" t="s">
        <v>2742</v>
      </c>
      <c r="E8584" s="594" t="s">
        <v>189</v>
      </c>
      <c r="F8584" s="595" t="s">
        <v>411</v>
      </c>
      <c r="G8584" s="596" t="s">
        <v>190</v>
      </c>
      <c r="H8584" s="597">
        <v>20000000</v>
      </c>
    </row>
    <row r="8585" spans="1:8">
      <c r="A8585" s="594" t="s">
        <v>133</v>
      </c>
      <c r="B8585" s="594" t="s">
        <v>73</v>
      </c>
      <c r="C8585" s="594" t="s">
        <v>570</v>
      </c>
      <c r="D8585" s="594" t="s">
        <v>2742</v>
      </c>
      <c r="E8585" s="594" t="s">
        <v>189</v>
      </c>
      <c r="F8585" s="594" t="s">
        <v>192</v>
      </c>
      <c r="G8585" s="596" t="s">
        <v>195</v>
      </c>
      <c r="H8585" s="597">
        <v>20000000</v>
      </c>
    </row>
    <row r="8586" spans="1:8">
      <c r="A8586" s="594" t="s">
        <v>133</v>
      </c>
      <c r="B8586" s="594" t="s">
        <v>73</v>
      </c>
      <c r="C8586" s="594" t="s">
        <v>570</v>
      </c>
      <c r="D8586" s="594" t="s">
        <v>2742</v>
      </c>
      <c r="E8586" s="594" t="s">
        <v>498</v>
      </c>
      <c r="F8586" s="595" t="s">
        <v>411</v>
      </c>
      <c r="G8586" s="596" t="s">
        <v>499</v>
      </c>
      <c r="H8586" s="597">
        <v>1202654000</v>
      </c>
    </row>
    <row r="8587" spans="1:8">
      <c r="A8587" s="594" t="s">
        <v>133</v>
      </c>
      <c r="B8587" s="594" t="s">
        <v>73</v>
      </c>
      <c r="C8587" s="594" t="s">
        <v>570</v>
      </c>
      <c r="D8587" s="594" t="s">
        <v>2742</v>
      </c>
      <c r="E8587" s="594" t="s">
        <v>498</v>
      </c>
      <c r="F8587" s="594" t="s">
        <v>500</v>
      </c>
      <c r="G8587" s="596" t="s">
        <v>2792</v>
      </c>
      <c r="H8587" s="597">
        <v>1202654000</v>
      </c>
    </row>
    <row r="8588" spans="1:8">
      <c r="A8588" s="594" t="s">
        <v>133</v>
      </c>
      <c r="B8588" s="594" t="s">
        <v>73</v>
      </c>
      <c r="C8588" s="594" t="s">
        <v>577</v>
      </c>
      <c r="D8588" s="595" t="s">
        <v>411</v>
      </c>
      <c r="E8588" s="595" t="s">
        <v>411</v>
      </c>
      <c r="F8588" s="595" t="s">
        <v>411</v>
      </c>
      <c r="G8588" s="596" t="s">
        <v>2748</v>
      </c>
      <c r="H8588" s="597">
        <v>15000000</v>
      </c>
    </row>
    <row r="8589" spans="1:8">
      <c r="A8589" s="594" t="s">
        <v>133</v>
      </c>
      <c r="B8589" s="594" t="s">
        <v>73</v>
      </c>
      <c r="C8589" s="594" t="s">
        <v>577</v>
      </c>
      <c r="D8589" s="594" t="s">
        <v>2749</v>
      </c>
      <c r="E8589" s="595" t="s">
        <v>411</v>
      </c>
      <c r="F8589" s="595" t="s">
        <v>411</v>
      </c>
      <c r="G8589" s="596" t="s">
        <v>2750</v>
      </c>
      <c r="H8589" s="597">
        <v>15000000</v>
      </c>
    </row>
    <row r="8590" spans="1:8">
      <c r="A8590" s="594" t="s">
        <v>133</v>
      </c>
      <c r="B8590" s="594" t="s">
        <v>73</v>
      </c>
      <c r="C8590" s="594" t="s">
        <v>577</v>
      </c>
      <c r="D8590" s="594" t="s">
        <v>2749</v>
      </c>
      <c r="E8590" s="594" t="s">
        <v>177</v>
      </c>
      <c r="F8590" s="595" t="s">
        <v>411</v>
      </c>
      <c r="G8590" s="596" t="s">
        <v>178</v>
      </c>
      <c r="H8590" s="597">
        <v>15000000</v>
      </c>
    </row>
    <row r="8591" spans="1:8">
      <c r="A8591" s="594" t="s">
        <v>133</v>
      </c>
      <c r="B8591" s="594" t="s">
        <v>73</v>
      </c>
      <c r="C8591" s="594" t="s">
        <v>577</v>
      </c>
      <c r="D8591" s="594" t="s">
        <v>2749</v>
      </c>
      <c r="E8591" s="594" t="s">
        <v>177</v>
      </c>
      <c r="F8591" s="594" t="s">
        <v>441</v>
      </c>
      <c r="G8591" s="596" t="s">
        <v>2728</v>
      </c>
      <c r="H8591" s="597">
        <v>15000000</v>
      </c>
    </row>
    <row r="8592" spans="1:8">
      <c r="A8592" s="594" t="s">
        <v>133</v>
      </c>
      <c r="B8592" s="594" t="s">
        <v>73</v>
      </c>
      <c r="C8592" s="594" t="s">
        <v>301</v>
      </c>
      <c r="D8592" s="595" t="s">
        <v>411</v>
      </c>
      <c r="E8592" s="595" t="s">
        <v>411</v>
      </c>
      <c r="F8592" s="595" t="s">
        <v>411</v>
      </c>
      <c r="G8592" s="596" t="s">
        <v>1965</v>
      </c>
      <c r="H8592" s="597">
        <v>11520080900</v>
      </c>
    </row>
    <row r="8593" spans="1:8">
      <c r="A8593" s="594" t="s">
        <v>133</v>
      </c>
      <c r="B8593" s="594" t="s">
        <v>73</v>
      </c>
      <c r="C8593" s="594" t="s">
        <v>301</v>
      </c>
      <c r="D8593" s="594" t="s">
        <v>2889</v>
      </c>
      <c r="E8593" s="595" t="s">
        <v>411</v>
      </c>
      <c r="F8593" s="595" t="s">
        <v>411</v>
      </c>
      <c r="G8593" s="596" t="s">
        <v>2890</v>
      </c>
      <c r="H8593" s="597">
        <v>11520080900</v>
      </c>
    </row>
    <row r="8594" spans="1:8">
      <c r="A8594" s="594" t="s">
        <v>133</v>
      </c>
      <c r="B8594" s="594" t="s">
        <v>73</v>
      </c>
      <c r="C8594" s="594" t="s">
        <v>301</v>
      </c>
      <c r="D8594" s="594" t="s">
        <v>2889</v>
      </c>
      <c r="E8594" s="594" t="s">
        <v>142</v>
      </c>
      <c r="F8594" s="595" t="s">
        <v>411</v>
      </c>
      <c r="G8594" s="596" t="s">
        <v>143</v>
      </c>
      <c r="H8594" s="597">
        <v>4300509069</v>
      </c>
    </row>
    <row r="8595" spans="1:8">
      <c r="A8595" s="594" t="s">
        <v>133</v>
      </c>
      <c r="B8595" s="594" t="s">
        <v>73</v>
      </c>
      <c r="C8595" s="594" t="s">
        <v>301</v>
      </c>
      <c r="D8595" s="594" t="s">
        <v>2889</v>
      </c>
      <c r="E8595" s="594" t="s">
        <v>142</v>
      </c>
      <c r="F8595" s="594" t="s">
        <v>144</v>
      </c>
      <c r="G8595" s="596" t="s">
        <v>2664</v>
      </c>
      <c r="H8595" s="597">
        <v>4254206869</v>
      </c>
    </row>
    <row r="8596" spans="1:8">
      <c r="A8596" s="594" t="s">
        <v>133</v>
      </c>
      <c r="B8596" s="594" t="s">
        <v>73</v>
      </c>
      <c r="C8596" s="594" t="s">
        <v>301</v>
      </c>
      <c r="D8596" s="594" t="s">
        <v>2889</v>
      </c>
      <c r="E8596" s="594" t="s">
        <v>142</v>
      </c>
      <c r="F8596" s="594" t="s">
        <v>146</v>
      </c>
      <c r="G8596" s="596" t="s">
        <v>2665</v>
      </c>
      <c r="H8596" s="597">
        <v>46302200</v>
      </c>
    </row>
    <row r="8597" spans="1:8">
      <c r="A8597" s="594" t="s">
        <v>133</v>
      </c>
      <c r="B8597" s="594" t="s">
        <v>73</v>
      </c>
      <c r="C8597" s="594" t="s">
        <v>301</v>
      </c>
      <c r="D8597" s="594" t="s">
        <v>2889</v>
      </c>
      <c r="E8597" s="594" t="s">
        <v>148</v>
      </c>
      <c r="F8597" s="595" t="s">
        <v>411</v>
      </c>
      <c r="G8597" s="596" t="s">
        <v>149</v>
      </c>
      <c r="H8597" s="597">
        <v>2718762848</v>
      </c>
    </row>
    <row r="8598" spans="1:8">
      <c r="A8598" s="594" t="s">
        <v>133</v>
      </c>
      <c r="B8598" s="594" t="s">
        <v>73</v>
      </c>
      <c r="C8598" s="594" t="s">
        <v>301</v>
      </c>
      <c r="D8598" s="594" t="s">
        <v>2889</v>
      </c>
      <c r="E8598" s="594" t="s">
        <v>148</v>
      </c>
      <c r="F8598" s="594" t="s">
        <v>223</v>
      </c>
      <c r="G8598" s="596" t="s">
        <v>224</v>
      </c>
      <c r="H8598" s="597">
        <v>31696107</v>
      </c>
    </row>
    <row r="8599" spans="1:8">
      <c r="A8599" s="594" t="s">
        <v>133</v>
      </c>
      <c r="B8599" s="594" t="s">
        <v>73</v>
      </c>
      <c r="C8599" s="594" t="s">
        <v>301</v>
      </c>
      <c r="D8599" s="594" t="s">
        <v>2889</v>
      </c>
      <c r="E8599" s="594" t="s">
        <v>148</v>
      </c>
      <c r="F8599" s="594" t="s">
        <v>603</v>
      </c>
      <c r="G8599" s="596" t="s">
        <v>604</v>
      </c>
      <c r="H8599" s="597">
        <v>660432175</v>
      </c>
    </row>
    <row r="8600" spans="1:8">
      <c r="A8600" s="594" t="s">
        <v>133</v>
      </c>
      <c r="B8600" s="594" t="s">
        <v>73</v>
      </c>
      <c r="C8600" s="594" t="s">
        <v>301</v>
      </c>
      <c r="D8600" s="594" t="s">
        <v>2889</v>
      </c>
      <c r="E8600" s="594" t="s">
        <v>148</v>
      </c>
      <c r="F8600" s="594" t="s">
        <v>591</v>
      </c>
      <c r="G8600" s="596" t="s">
        <v>592</v>
      </c>
      <c r="H8600" s="597">
        <v>535972501</v>
      </c>
    </row>
    <row r="8601" spans="1:8">
      <c r="A8601" s="594" t="s">
        <v>133</v>
      </c>
      <c r="B8601" s="594" t="s">
        <v>73</v>
      </c>
      <c r="C8601" s="594" t="s">
        <v>301</v>
      </c>
      <c r="D8601" s="594" t="s">
        <v>2889</v>
      </c>
      <c r="E8601" s="594" t="s">
        <v>148</v>
      </c>
      <c r="F8601" s="594" t="s">
        <v>1075</v>
      </c>
      <c r="G8601" s="596" t="s">
        <v>2666</v>
      </c>
      <c r="H8601" s="597">
        <v>155870834</v>
      </c>
    </row>
    <row r="8602" spans="1:8">
      <c r="A8602" s="594" t="s">
        <v>133</v>
      </c>
      <c r="B8602" s="594" t="s">
        <v>73</v>
      </c>
      <c r="C8602" s="594" t="s">
        <v>301</v>
      </c>
      <c r="D8602" s="594" t="s">
        <v>2889</v>
      </c>
      <c r="E8602" s="594" t="s">
        <v>148</v>
      </c>
      <c r="F8602" s="594" t="s">
        <v>150</v>
      </c>
      <c r="G8602" s="596" t="s">
        <v>151</v>
      </c>
      <c r="H8602" s="597">
        <v>59068000</v>
      </c>
    </row>
    <row r="8603" spans="1:8">
      <c r="A8603" s="594" t="s">
        <v>133</v>
      </c>
      <c r="B8603" s="594" t="s">
        <v>73</v>
      </c>
      <c r="C8603" s="594" t="s">
        <v>301</v>
      </c>
      <c r="D8603" s="594" t="s">
        <v>2889</v>
      </c>
      <c r="E8603" s="594" t="s">
        <v>148</v>
      </c>
      <c r="F8603" s="594" t="s">
        <v>605</v>
      </c>
      <c r="G8603" s="596" t="s">
        <v>2668</v>
      </c>
      <c r="H8603" s="597">
        <v>36663403</v>
      </c>
    </row>
    <row r="8604" spans="1:8">
      <c r="A8604" s="594" t="s">
        <v>133</v>
      </c>
      <c r="B8604" s="594" t="s">
        <v>73</v>
      </c>
      <c r="C8604" s="594" t="s">
        <v>301</v>
      </c>
      <c r="D8604" s="594" t="s">
        <v>2889</v>
      </c>
      <c r="E8604" s="594" t="s">
        <v>148</v>
      </c>
      <c r="F8604" s="594" t="s">
        <v>472</v>
      </c>
      <c r="G8604" s="596" t="s">
        <v>473</v>
      </c>
      <c r="H8604" s="597">
        <v>682516228</v>
      </c>
    </row>
    <row r="8605" spans="1:8">
      <c r="A8605" s="594" t="s">
        <v>133</v>
      </c>
      <c r="B8605" s="594" t="s">
        <v>73</v>
      </c>
      <c r="C8605" s="594" t="s">
        <v>301</v>
      </c>
      <c r="D8605" s="594" t="s">
        <v>2889</v>
      </c>
      <c r="E8605" s="594" t="s">
        <v>148</v>
      </c>
      <c r="F8605" s="594" t="s">
        <v>474</v>
      </c>
      <c r="G8605" s="596" t="s">
        <v>2773</v>
      </c>
      <c r="H8605" s="597">
        <v>486106000</v>
      </c>
    </row>
    <row r="8606" spans="1:8">
      <c r="A8606" s="594" t="s">
        <v>133</v>
      </c>
      <c r="B8606" s="594" t="s">
        <v>73</v>
      </c>
      <c r="C8606" s="594" t="s">
        <v>301</v>
      </c>
      <c r="D8606" s="594" t="s">
        <v>2889</v>
      </c>
      <c r="E8606" s="594" t="s">
        <v>148</v>
      </c>
      <c r="F8606" s="594" t="s">
        <v>624</v>
      </c>
      <c r="G8606" s="596" t="s">
        <v>2774</v>
      </c>
      <c r="H8606" s="597">
        <v>60108000</v>
      </c>
    </row>
    <row r="8607" spans="1:8">
      <c r="A8607" s="594" t="s">
        <v>133</v>
      </c>
      <c r="B8607" s="594" t="s">
        <v>73</v>
      </c>
      <c r="C8607" s="594" t="s">
        <v>301</v>
      </c>
      <c r="D8607" s="594" t="s">
        <v>2889</v>
      </c>
      <c r="E8607" s="594" t="s">
        <v>148</v>
      </c>
      <c r="F8607" s="594" t="s">
        <v>227</v>
      </c>
      <c r="G8607" s="596" t="s">
        <v>2669</v>
      </c>
      <c r="H8607" s="597">
        <v>10329600</v>
      </c>
    </row>
    <row r="8608" spans="1:8">
      <c r="A8608" s="594" t="s">
        <v>133</v>
      </c>
      <c r="B8608" s="594" t="s">
        <v>73</v>
      </c>
      <c r="C8608" s="594" t="s">
        <v>301</v>
      </c>
      <c r="D8608" s="594" t="s">
        <v>2889</v>
      </c>
      <c r="E8608" s="594" t="s">
        <v>582</v>
      </c>
      <c r="F8608" s="595" t="s">
        <v>411</v>
      </c>
      <c r="G8608" s="596" t="s">
        <v>583</v>
      </c>
      <c r="H8608" s="597">
        <v>5400000</v>
      </c>
    </row>
    <row r="8609" spans="1:8">
      <c r="A8609" s="594" t="s">
        <v>133</v>
      </c>
      <c r="B8609" s="594" t="s">
        <v>73</v>
      </c>
      <c r="C8609" s="594" t="s">
        <v>301</v>
      </c>
      <c r="D8609" s="594" t="s">
        <v>2889</v>
      </c>
      <c r="E8609" s="594" t="s">
        <v>582</v>
      </c>
      <c r="F8609" s="594" t="s">
        <v>584</v>
      </c>
      <c r="G8609" s="596" t="s">
        <v>2670</v>
      </c>
      <c r="H8609" s="597">
        <v>4800000</v>
      </c>
    </row>
    <row r="8610" spans="1:8">
      <c r="A8610" s="594" t="s">
        <v>133</v>
      </c>
      <c r="B8610" s="594" t="s">
        <v>73</v>
      </c>
      <c r="C8610" s="594" t="s">
        <v>301</v>
      </c>
      <c r="D8610" s="594" t="s">
        <v>2889</v>
      </c>
      <c r="E8610" s="594" t="s">
        <v>582</v>
      </c>
      <c r="F8610" s="594" t="s">
        <v>478</v>
      </c>
      <c r="G8610" s="596" t="s">
        <v>2775</v>
      </c>
      <c r="H8610" s="597">
        <v>600000</v>
      </c>
    </row>
    <row r="8611" spans="1:8">
      <c r="A8611" s="594" t="s">
        <v>133</v>
      </c>
      <c r="B8611" s="594" t="s">
        <v>73</v>
      </c>
      <c r="C8611" s="594" t="s">
        <v>301</v>
      </c>
      <c r="D8611" s="594" t="s">
        <v>2889</v>
      </c>
      <c r="E8611" s="594" t="s">
        <v>152</v>
      </c>
      <c r="F8611" s="595" t="s">
        <v>411</v>
      </c>
      <c r="G8611" s="596" t="s">
        <v>153</v>
      </c>
      <c r="H8611" s="597">
        <v>367504500</v>
      </c>
    </row>
    <row r="8612" spans="1:8">
      <c r="A8612" s="594" t="s">
        <v>133</v>
      </c>
      <c r="B8612" s="594" t="s">
        <v>73</v>
      </c>
      <c r="C8612" s="594" t="s">
        <v>301</v>
      </c>
      <c r="D8612" s="594" t="s">
        <v>2889</v>
      </c>
      <c r="E8612" s="594" t="s">
        <v>152</v>
      </c>
      <c r="F8612" s="594" t="s">
        <v>480</v>
      </c>
      <c r="G8612" s="596" t="s">
        <v>481</v>
      </c>
      <c r="H8612" s="597">
        <v>9913000</v>
      </c>
    </row>
    <row r="8613" spans="1:8">
      <c r="A8613" s="594" t="s">
        <v>133</v>
      </c>
      <c r="B8613" s="594" t="s">
        <v>73</v>
      </c>
      <c r="C8613" s="594" t="s">
        <v>301</v>
      </c>
      <c r="D8613" s="594" t="s">
        <v>2889</v>
      </c>
      <c r="E8613" s="594" t="s">
        <v>152</v>
      </c>
      <c r="F8613" s="594" t="s">
        <v>606</v>
      </c>
      <c r="G8613" s="596" t="s">
        <v>195</v>
      </c>
      <c r="H8613" s="597">
        <v>357591500</v>
      </c>
    </row>
    <row r="8614" spans="1:8">
      <c r="A8614" s="594" t="s">
        <v>133</v>
      </c>
      <c r="B8614" s="594" t="s">
        <v>73</v>
      </c>
      <c r="C8614" s="594" t="s">
        <v>301</v>
      </c>
      <c r="D8614" s="594" t="s">
        <v>2889</v>
      </c>
      <c r="E8614" s="594" t="s">
        <v>156</v>
      </c>
      <c r="F8614" s="595" t="s">
        <v>411</v>
      </c>
      <c r="G8614" s="596" t="s">
        <v>514</v>
      </c>
      <c r="H8614" s="597">
        <v>1025182811</v>
      </c>
    </row>
    <row r="8615" spans="1:8">
      <c r="A8615" s="594" t="s">
        <v>133</v>
      </c>
      <c r="B8615" s="594" t="s">
        <v>73</v>
      </c>
      <c r="C8615" s="594" t="s">
        <v>301</v>
      </c>
      <c r="D8615" s="594" t="s">
        <v>2889</v>
      </c>
      <c r="E8615" s="594" t="s">
        <v>156</v>
      </c>
      <c r="F8615" s="594" t="s">
        <v>157</v>
      </c>
      <c r="G8615" s="596" t="s">
        <v>158</v>
      </c>
      <c r="H8615" s="597">
        <v>764804551</v>
      </c>
    </row>
    <row r="8616" spans="1:8">
      <c r="A8616" s="594" t="s">
        <v>133</v>
      </c>
      <c r="B8616" s="594" t="s">
        <v>73</v>
      </c>
      <c r="C8616" s="594" t="s">
        <v>301</v>
      </c>
      <c r="D8616" s="594" t="s">
        <v>2889</v>
      </c>
      <c r="E8616" s="594" t="s">
        <v>156</v>
      </c>
      <c r="F8616" s="594" t="s">
        <v>159</v>
      </c>
      <c r="G8616" s="596" t="s">
        <v>160</v>
      </c>
      <c r="H8616" s="597">
        <v>131162854</v>
      </c>
    </row>
    <row r="8617" spans="1:8">
      <c r="A8617" s="594" t="s">
        <v>133</v>
      </c>
      <c r="B8617" s="594" t="s">
        <v>73</v>
      </c>
      <c r="C8617" s="594" t="s">
        <v>301</v>
      </c>
      <c r="D8617" s="594" t="s">
        <v>2889</v>
      </c>
      <c r="E8617" s="594" t="s">
        <v>156</v>
      </c>
      <c r="F8617" s="594" t="s">
        <v>161</v>
      </c>
      <c r="G8617" s="596" t="s">
        <v>162</v>
      </c>
      <c r="H8617" s="597">
        <v>87489174</v>
      </c>
    </row>
    <row r="8618" spans="1:8">
      <c r="A8618" s="594" t="s">
        <v>133</v>
      </c>
      <c r="B8618" s="594" t="s">
        <v>73</v>
      </c>
      <c r="C8618" s="594" t="s">
        <v>301</v>
      </c>
      <c r="D8618" s="594" t="s">
        <v>2889</v>
      </c>
      <c r="E8618" s="594" t="s">
        <v>156</v>
      </c>
      <c r="F8618" s="594" t="s">
        <v>1</v>
      </c>
      <c r="G8618" s="596" t="s">
        <v>2</v>
      </c>
      <c r="H8618" s="597">
        <v>41726232</v>
      </c>
    </row>
    <row r="8619" spans="1:8">
      <c r="A8619" s="594" t="s">
        <v>133</v>
      </c>
      <c r="B8619" s="594" t="s">
        <v>73</v>
      </c>
      <c r="C8619" s="594" t="s">
        <v>301</v>
      </c>
      <c r="D8619" s="594" t="s">
        <v>2889</v>
      </c>
      <c r="E8619" s="594" t="s">
        <v>163</v>
      </c>
      <c r="F8619" s="595" t="s">
        <v>411</v>
      </c>
      <c r="G8619" s="596" t="s">
        <v>164</v>
      </c>
      <c r="H8619" s="597">
        <v>162768793</v>
      </c>
    </row>
    <row r="8620" spans="1:8">
      <c r="A8620" s="594" t="s">
        <v>133</v>
      </c>
      <c r="B8620" s="594" t="s">
        <v>73</v>
      </c>
      <c r="C8620" s="594" t="s">
        <v>301</v>
      </c>
      <c r="D8620" s="594" t="s">
        <v>2889</v>
      </c>
      <c r="E8620" s="594" t="s">
        <v>163</v>
      </c>
      <c r="F8620" s="594" t="s">
        <v>1060</v>
      </c>
      <c r="G8620" s="596" t="s">
        <v>2672</v>
      </c>
      <c r="H8620" s="597">
        <v>162768793</v>
      </c>
    </row>
    <row r="8621" spans="1:8">
      <c r="A8621" s="594" t="s">
        <v>133</v>
      </c>
      <c r="B8621" s="594" t="s">
        <v>73</v>
      </c>
      <c r="C8621" s="594" t="s">
        <v>301</v>
      </c>
      <c r="D8621" s="594" t="s">
        <v>2889</v>
      </c>
      <c r="E8621" s="594" t="s">
        <v>167</v>
      </c>
      <c r="F8621" s="595" t="s">
        <v>411</v>
      </c>
      <c r="G8621" s="596" t="s">
        <v>168</v>
      </c>
      <c r="H8621" s="597">
        <v>230393141</v>
      </c>
    </row>
    <row r="8622" spans="1:8">
      <c r="A8622" s="594" t="s">
        <v>133</v>
      </c>
      <c r="B8622" s="594" t="s">
        <v>73</v>
      </c>
      <c r="C8622" s="594" t="s">
        <v>301</v>
      </c>
      <c r="D8622" s="594" t="s">
        <v>2889</v>
      </c>
      <c r="E8622" s="594" t="s">
        <v>167</v>
      </c>
      <c r="F8622" s="594" t="s">
        <v>228</v>
      </c>
      <c r="G8622" s="596" t="s">
        <v>2673</v>
      </c>
      <c r="H8622" s="597">
        <v>44648728</v>
      </c>
    </row>
    <row r="8623" spans="1:8">
      <c r="A8623" s="594" t="s">
        <v>133</v>
      </c>
      <c r="B8623" s="594" t="s">
        <v>73</v>
      </c>
      <c r="C8623" s="594" t="s">
        <v>301</v>
      </c>
      <c r="D8623" s="594" t="s">
        <v>2889</v>
      </c>
      <c r="E8623" s="594" t="s">
        <v>167</v>
      </c>
      <c r="F8623" s="594" t="s">
        <v>169</v>
      </c>
      <c r="G8623" s="596" t="s">
        <v>2674</v>
      </c>
      <c r="H8623" s="597">
        <v>13087733</v>
      </c>
    </row>
    <row r="8624" spans="1:8">
      <c r="A8624" s="594" t="s">
        <v>133</v>
      </c>
      <c r="B8624" s="594" t="s">
        <v>73</v>
      </c>
      <c r="C8624" s="594" t="s">
        <v>301</v>
      </c>
      <c r="D8624" s="594" t="s">
        <v>2889</v>
      </c>
      <c r="E8624" s="594" t="s">
        <v>167</v>
      </c>
      <c r="F8624" s="594" t="s">
        <v>230</v>
      </c>
      <c r="G8624" s="596" t="s">
        <v>2675</v>
      </c>
      <c r="H8624" s="597">
        <v>166982680</v>
      </c>
    </row>
    <row r="8625" spans="1:8">
      <c r="A8625" s="594" t="s">
        <v>133</v>
      </c>
      <c r="B8625" s="594" t="s">
        <v>73</v>
      </c>
      <c r="C8625" s="594" t="s">
        <v>301</v>
      </c>
      <c r="D8625" s="594" t="s">
        <v>2889</v>
      </c>
      <c r="E8625" s="594" t="s">
        <v>167</v>
      </c>
      <c r="F8625" s="594" t="s">
        <v>214</v>
      </c>
      <c r="G8625" s="596" t="s">
        <v>2676</v>
      </c>
      <c r="H8625" s="597">
        <v>4414000</v>
      </c>
    </row>
    <row r="8626" spans="1:8">
      <c r="A8626" s="594" t="s">
        <v>133</v>
      </c>
      <c r="B8626" s="594" t="s">
        <v>73</v>
      </c>
      <c r="C8626" s="594" t="s">
        <v>301</v>
      </c>
      <c r="D8626" s="594" t="s">
        <v>2889</v>
      </c>
      <c r="E8626" s="594" t="s">
        <v>167</v>
      </c>
      <c r="F8626" s="594" t="s">
        <v>232</v>
      </c>
      <c r="G8626" s="596" t="s">
        <v>195</v>
      </c>
      <c r="H8626" s="597">
        <v>1260000</v>
      </c>
    </row>
    <row r="8627" spans="1:8">
      <c r="A8627" s="594" t="s">
        <v>133</v>
      </c>
      <c r="B8627" s="594" t="s">
        <v>73</v>
      </c>
      <c r="C8627" s="594" t="s">
        <v>301</v>
      </c>
      <c r="D8627" s="594" t="s">
        <v>2889</v>
      </c>
      <c r="E8627" s="594" t="s">
        <v>171</v>
      </c>
      <c r="F8627" s="595" t="s">
        <v>411</v>
      </c>
      <c r="G8627" s="596" t="s">
        <v>2677</v>
      </c>
      <c r="H8627" s="597">
        <v>257433760</v>
      </c>
    </row>
    <row r="8628" spans="1:8">
      <c r="A8628" s="594" t="s">
        <v>133</v>
      </c>
      <c r="B8628" s="594" t="s">
        <v>73</v>
      </c>
      <c r="C8628" s="594" t="s">
        <v>301</v>
      </c>
      <c r="D8628" s="594" t="s">
        <v>2889</v>
      </c>
      <c r="E8628" s="594" t="s">
        <v>171</v>
      </c>
      <c r="F8628" s="594" t="s">
        <v>173</v>
      </c>
      <c r="G8628" s="596" t="s">
        <v>174</v>
      </c>
      <c r="H8628" s="597">
        <v>38405000</v>
      </c>
    </row>
    <row r="8629" spans="1:8">
      <c r="A8629" s="594" t="s">
        <v>133</v>
      </c>
      <c r="B8629" s="594" t="s">
        <v>73</v>
      </c>
      <c r="C8629" s="594" t="s">
        <v>301</v>
      </c>
      <c r="D8629" s="594" t="s">
        <v>2889</v>
      </c>
      <c r="E8629" s="594" t="s">
        <v>171</v>
      </c>
      <c r="F8629" s="594" t="s">
        <v>216</v>
      </c>
      <c r="G8629" s="596" t="s">
        <v>217</v>
      </c>
      <c r="H8629" s="597">
        <v>121295000</v>
      </c>
    </row>
    <row r="8630" spans="1:8">
      <c r="A8630" s="594" t="s">
        <v>133</v>
      </c>
      <c r="B8630" s="594" t="s">
        <v>73</v>
      </c>
      <c r="C8630" s="594" t="s">
        <v>301</v>
      </c>
      <c r="D8630" s="594" t="s">
        <v>2889</v>
      </c>
      <c r="E8630" s="594" t="s">
        <v>171</v>
      </c>
      <c r="F8630" s="594" t="s">
        <v>175</v>
      </c>
      <c r="G8630" s="596" t="s">
        <v>176</v>
      </c>
      <c r="H8630" s="597">
        <v>97733760</v>
      </c>
    </row>
    <row r="8631" spans="1:8">
      <c r="A8631" s="594" t="s">
        <v>133</v>
      </c>
      <c r="B8631" s="594" t="s">
        <v>73</v>
      </c>
      <c r="C8631" s="594" t="s">
        <v>301</v>
      </c>
      <c r="D8631" s="594" t="s">
        <v>2889</v>
      </c>
      <c r="E8631" s="594" t="s">
        <v>177</v>
      </c>
      <c r="F8631" s="595" t="s">
        <v>411</v>
      </c>
      <c r="G8631" s="596" t="s">
        <v>178</v>
      </c>
      <c r="H8631" s="597">
        <v>50342979</v>
      </c>
    </row>
    <row r="8632" spans="1:8">
      <c r="A8632" s="594" t="s">
        <v>133</v>
      </c>
      <c r="B8632" s="594" t="s">
        <v>73</v>
      </c>
      <c r="C8632" s="594" t="s">
        <v>301</v>
      </c>
      <c r="D8632" s="594" t="s">
        <v>2889</v>
      </c>
      <c r="E8632" s="594" t="s">
        <v>177</v>
      </c>
      <c r="F8632" s="594" t="s">
        <v>179</v>
      </c>
      <c r="G8632" s="596" t="s">
        <v>2679</v>
      </c>
      <c r="H8632" s="597">
        <v>7498279</v>
      </c>
    </row>
    <row r="8633" spans="1:8">
      <c r="A8633" s="594" t="s">
        <v>133</v>
      </c>
      <c r="B8633" s="594" t="s">
        <v>73</v>
      </c>
      <c r="C8633" s="594" t="s">
        <v>301</v>
      </c>
      <c r="D8633" s="594" t="s">
        <v>2889</v>
      </c>
      <c r="E8633" s="594" t="s">
        <v>177</v>
      </c>
      <c r="F8633" s="594" t="s">
        <v>181</v>
      </c>
      <c r="G8633" s="596" t="s">
        <v>182</v>
      </c>
      <c r="H8633" s="597">
        <v>970000</v>
      </c>
    </row>
    <row r="8634" spans="1:8">
      <c r="A8634" s="594" t="s">
        <v>133</v>
      </c>
      <c r="B8634" s="594" t="s">
        <v>73</v>
      </c>
      <c r="C8634" s="594" t="s">
        <v>301</v>
      </c>
      <c r="D8634" s="594" t="s">
        <v>2889</v>
      </c>
      <c r="E8634" s="594" t="s">
        <v>177</v>
      </c>
      <c r="F8634" s="594" t="s">
        <v>1290</v>
      </c>
      <c r="G8634" s="596" t="s">
        <v>2721</v>
      </c>
      <c r="H8634" s="597">
        <v>11095000</v>
      </c>
    </row>
    <row r="8635" spans="1:8">
      <c r="A8635" s="594" t="s">
        <v>133</v>
      </c>
      <c r="B8635" s="594" t="s">
        <v>73</v>
      </c>
      <c r="C8635" s="594" t="s">
        <v>301</v>
      </c>
      <c r="D8635" s="594" t="s">
        <v>2889</v>
      </c>
      <c r="E8635" s="594" t="s">
        <v>177</v>
      </c>
      <c r="F8635" s="594" t="s">
        <v>441</v>
      </c>
      <c r="G8635" s="596" t="s">
        <v>2728</v>
      </c>
      <c r="H8635" s="597">
        <v>4000000</v>
      </c>
    </row>
    <row r="8636" spans="1:8">
      <c r="A8636" s="594" t="s">
        <v>133</v>
      </c>
      <c r="B8636" s="594" t="s">
        <v>73</v>
      </c>
      <c r="C8636" s="594" t="s">
        <v>301</v>
      </c>
      <c r="D8636" s="594" t="s">
        <v>2889</v>
      </c>
      <c r="E8636" s="594" t="s">
        <v>177</v>
      </c>
      <c r="F8636" s="594" t="s">
        <v>1297</v>
      </c>
      <c r="G8636" s="596" t="s">
        <v>2680</v>
      </c>
      <c r="H8636" s="597">
        <v>16929700</v>
      </c>
    </row>
    <row r="8637" spans="1:8">
      <c r="A8637" s="594" t="s">
        <v>133</v>
      </c>
      <c r="B8637" s="594" t="s">
        <v>73</v>
      </c>
      <c r="C8637" s="594" t="s">
        <v>301</v>
      </c>
      <c r="D8637" s="594" t="s">
        <v>2889</v>
      </c>
      <c r="E8637" s="594" t="s">
        <v>177</v>
      </c>
      <c r="F8637" s="594" t="s">
        <v>237</v>
      </c>
      <c r="G8637" s="596" t="s">
        <v>2681</v>
      </c>
      <c r="H8637" s="597">
        <v>9850000</v>
      </c>
    </row>
    <row r="8638" spans="1:8">
      <c r="A8638" s="594" t="s">
        <v>133</v>
      </c>
      <c r="B8638" s="594" t="s">
        <v>73</v>
      </c>
      <c r="C8638" s="594" t="s">
        <v>301</v>
      </c>
      <c r="D8638" s="594" t="s">
        <v>2889</v>
      </c>
      <c r="E8638" s="594" t="s">
        <v>240</v>
      </c>
      <c r="F8638" s="595" t="s">
        <v>411</v>
      </c>
      <c r="G8638" s="596" t="s">
        <v>241</v>
      </c>
      <c r="H8638" s="597">
        <v>10560000</v>
      </c>
    </row>
    <row r="8639" spans="1:8">
      <c r="A8639" s="594" t="s">
        <v>133</v>
      </c>
      <c r="B8639" s="594" t="s">
        <v>73</v>
      </c>
      <c r="C8639" s="594" t="s">
        <v>301</v>
      </c>
      <c r="D8639" s="594" t="s">
        <v>2889</v>
      </c>
      <c r="E8639" s="594" t="s">
        <v>240</v>
      </c>
      <c r="F8639" s="594" t="s">
        <v>733</v>
      </c>
      <c r="G8639" s="596" t="s">
        <v>734</v>
      </c>
      <c r="H8639" s="597">
        <v>810000</v>
      </c>
    </row>
    <row r="8640" spans="1:8">
      <c r="A8640" s="594" t="s">
        <v>133</v>
      </c>
      <c r="B8640" s="594" t="s">
        <v>73</v>
      </c>
      <c r="C8640" s="594" t="s">
        <v>301</v>
      </c>
      <c r="D8640" s="594" t="s">
        <v>2889</v>
      </c>
      <c r="E8640" s="594" t="s">
        <v>240</v>
      </c>
      <c r="F8640" s="594" t="s">
        <v>735</v>
      </c>
      <c r="G8640" s="596" t="s">
        <v>193</v>
      </c>
      <c r="H8640" s="597">
        <v>9750000</v>
      </c>
    </row>
    <row r="8641" spans="1:8">
      <c r="A8641" s="594" t="s">
        <v>133</v>
      </c>
      <c r="B8641" s="594" t="s">
        <v>73</v>
      </c>
      <c r="C8641" s="594" t="s">
        <v>301</v>
      </c>
      <c r="D8641" s="594" t="s">
        <v>2889</v>
      </c>
      <c r="E8641" s="594" t="s">
        <v>183</v>
      </c>
      <c r="F8641" s="595" t="s">
        <v>411</v>
      </c>
      <c r="G8641" s="596" t="s">
        <v>184</v>
      </c>
      <c r="H8641" s="597">
        <v>241330000</v>
      </c>
    </row>
    <row r="8642" spans="1:8">
      <c r="A8642" s="594" t="s">
        <v>133</v>
      </c>
      <c r="B8642" s="594" t="s">
        <v>73</v>
      </c>
      <c r="C8642" s="594" t="s">
        <v>301</v>
      </c>
      <c r="D8642" s="594" t="s">
        <v>2889</v>
      </c>
      <c r="E8642" s="594" t="s">
        <v>183</v>
      </c>
      <c r="F8642" s="594" t="s">
        <v>587</v>
      </c>
      <c r="G8642" s="596" t="s">
        <v>588</v>
      </c>
      <c r="H8642" s="597">
        <v>2800000</v>
      </c>
    </row>
    <row r="8643" spans="1:8">
      <c r="A8643" s="594" t="s">
        <v>133</v>
      </c>
      <c r="B8643" s="594" t="s">
        <v>73</v>
      </c>
      <c r="C8643" s="594" t="s">
        <v>301</v>
      </c>
      <c r="D8643" s="594" t="s">
        <v>2889</v>
      </c>
      <c r="E8643" s="594" t="s">
        <v>183</v>
      </c>
      <c r="F8643" s="594" t="s">
        <v>736</v>
      </c>
      <c r="G8643" s="596" t="s">
        <v>737</v>
      </c>
      <c r="H8643" s="597">
        <v>46100000</v>
      </c>
    </row>
    <row r="8644" spans="1:8">
      <c r="A8644" s="594" t="s">
        <v>133</v>
      </c>
      <c r="B8644" s="594" t="s">
        <v>73</v>
      </c>
      <c r="C8644" s="594" t="s">
        <v>301</v>
      </c>
      <c r="D8644" s="594" t="s">
        <v>2889</v>
      </c>
      <c r="E8644" s="594" t="s">
        <v>183</v>
      </c>
      <c r="F8644" s="594" t="s">
        <v>185</v>
      </c>
      <c r="G8644" s="596" t="s">
        <v>186</v>
      </c>
      <c r="H8644" s="597">
        <v>1620000</v>
      </c>
    </row>
    <row r="8645" spans="1:8">
      <c r="A8645" s="594" t="s">
        <v>133</v>
      </c>
      <c r="B8645" s="594" t="s">
        <v>73</v>
      </c>
      <c r="C8645" s="594" t="s">
        <v>301</v>
      </c>
      <c r="D8645" s="594" t="s">
        <v>2889</v>
      </c>
      <c r="E8645" s="594" t="s">
        <v>183</v>
      </c>
      <c r="F8645" s="594" t="s">
        <v>187</v>
      </c>
      <c r="G8645" s="596" t="s">
        <v>2683</v>
      </c>
      <c r="H8645" s="597">
        <v>190810000</v>
      </c>
    </row>
    <row r="8646" spans="1:8">
      <c r="A8646" s="594" t="s">
        <v>133</v>
      </c>
      <c r="B8646" s="594" t="s">
        <v>73</v>
      </c>
      <c r="C8646" s="594" t="s">
        <v>301</v>
      </c>
      <c r="D8646" s="594" t="s">
        <v>2889</v>
      </c>
      <c r="E8646" s="594" t="s">
        <v>738</v>
      </c>
      <c r="F8646" s="595" t="s">
        <v>411</v>
      </c>
      <c r="G8646" s="596" t="s">
        <v>739</v>
      </c>
      <c r="H8646" s="597">
        <v>31400000</v>
      </c>
    </row>
    <row r="8647" spans="1:8">
      <c r="A8647" s="594" t="s">
        <v>133</v>
      </c>
      <c r="B8647" s="594" t="s">
        <v>73</v>
      </c>
      <c r="C8647" s="594" t="s">
        <v>301</v>
      </c>
      <c r="D8647" s="594" t="s">
        <v>2889</v>
      </c>
      <c r="E8647" s="594" t="s">
        <v>738</v>
      </c>
      <c r="F8647" s="594" t="s">
        <v>740</v>
      </c>
      <c r="G8647" s="596" t="s">
        <v>741</v>
      </c>
      <c r="H8647" s="597">
        <v>14000000</v>
      </c>
    </row>
    <row r="8648" spans="1:8">
      <c r="A8648" s="594" t="s">
        <v>133</v>
      </c>
      <c r="B8648" s="594" t="s">
        <v>73</v>
      </c>
      <c r="C8648" s="594" t="s">
        <v>301</v>
      </c>
      <c r="D8648" s="594" t="s">
        <v>2889</v>
      </c>
      <c r="E8648" s="594" t="s">
        <v>738</v>
      </c>
      <c r="F8648" s="594" t="s">
        <v>356</v>
      </c>
      <c r="G8648" s="596" t="s">
        <v>357</v>
      </c>
      <c r="H8648" s="597">
        <v>5350000</v>
      </c>
    </row>
    <row r="8649" spans="1:8">
      <c r="A8649" s="594" t="s">
        <v>133</v>
      </c>
      <c r="B8649" s="594" t="s">
        <v>73</v>
      </c>
      <c r="C8649" s="594" t="s">
        <v>301</v>
      </c>
      <c r="D8649" s="594" t="s">
        <v>2889</v>
      </c>
      <c r="E8649" s="594" t="s">
        <v>738</v>
      </c>
      <c r="F8649" s="594" t="s">
        <v>296</v>
      </c>
      <c r="G8649" s="596" t="s">
        <v>297</v>
      </c>
      <c r="H8649" s="597">
        <v>12050000</v>
      </c>
    </row>
    <row r="8650" spans="1:8">
      <c r="A8650" s="594" t="s">
        <v>133</v>
      </c>
      <c r="B8650" s="594" t="s">
        <v>73</v>
      </c>
      <c r="C8650" s="594" t="s">
        <v>301</v>
      </c>
      <c r="D8650" s="594" t="s">
        <v>2889</v>
      </c>
      <c r="E8650" s="594" t="s">
        <v>744</v>
      </c>
      <c r="F8650" s="595" t="s">
        <v>411</v>
      </c>
      <c r="G8650" s="596" t="s">
        <v>2686</v>
      </c>
      <c r="H8650" s="597">
        <v>731341500</v>
      </c>
    </row>
    <row r="8651" spans="1:8">
      <c r="A8651" s="594" t="s">
        <v>133</v>
      </c>
      <c r="B8651" s="594" t="s">
        <v>73</v>
      </c>
      <c r="C8651" s="594" t="s">
        <v>301</v>
      </c>
      <c r="D8651" s="594" t="s">
        <v>2889</v>
      </c>
      <c r="E8651" s="594" t="s">
        <v>744</v>
      </c>
      <c r="F8651" s="594" t="s">
        <v>1061</v>
      </c>
      <c r="G8651" s="596" t="s">
        <v>2729</v>
      </c>
      <c r="H8651" s="597">
        <v>233750500</v>
      </c>
    </row>
    <row r="8652" spans="1:8">
      <c r="A8652" s="594" t="s">
        <v>133</v>
      </c>
      <c r="B8652" s="594" t="s">
        <v>73</v>
      </c>
      <c r="C8652" s="594" t="s">
        <v>301</v>
      </c>
      <c r="D8652" s="594" t="s">
        <v>2889</v>
      </c>
      <c r="E8652" s="594" t="s">
        <v>744</v>
      </c>
      <c r="F8652" s="594" t="s">
        <v>745</v>
      </c>
      <c r="G8652" s="596" t="s">
        <v>2687</v>
      </c>
      <c r="H8652" s="597">
        <v>25429200</v>
      </c>
    </row>
    <row r="8653" spans="1:8">
      <c r="A8653" s="594" t="s">
        <v>133</v>
      </c>
      <c r="B8653" s="594" t="s">
        <v>73</v>
      </c>
      <c r="C8653" s="594" t="s">
        <v>301</v>
      </c>
      <c r="D8653" s="594" t="s">
        <v>2889</v>
      </c>
      <c r="E8653" s="594" t="s">
        <v>744</v>
      </c>
      <c r="F8653" s="594" t="s">
        <v>286</v>
      </c>
      <c r="G8653" s="596" t="s">
        <v>2688</v>
      </c>
      <c r="H8653" s="597">
        <v>100000</v>
      </c>
    </row>
    <row r="8654" spans="1:8">
      <c r="A8654" s="594" t="s">
        <v>133</v>
      </c>
      <c r="B8654" s="594" t="s">
        <v>73</v>
      </c>
      <c r="C8654" s="594" t="s">
        <v>301</v>
      </c>
      <c r="D8654" s="594" t="s">
        <v>2889</v>
      </c>
      <c r="E8654" s="594" t="s">
        <v>744</v>
      </c>
      <c r="F8654" s="594" t="s">
        <v>7</v>
      </c>
      <c r="G8654" s="596" t="s">
        <v>8</v>
      </c>
      <c r="H8654" s="597">
        <v>263700000</v>
      </c>
    </row>
    <row r="8655" spans="1:8">
      <c r="A8655" s="594" t="s">
        <v>133</v>
      </c>
      <c r="B8655" s="594" t="s">
        <v>73</v>
      </c>
      <c r="C8655" s="594" t="s">
        <v>301</v>
      </c>
      <c r="D8655" s="594" t="s">
        <v>2889</v>
      </c>
      <c r="E8655" s="594" t="s">
        <v>744</v>
      </c>
      <c r="F8655" s="594" t="s">
        <v>572</v>
      </c>
      <c r="G8655" s="596" t="s">
        <v>2689</v>
      </c>
      <c r="H8655" s="597">
        <v>13699000</v>
      </c>
    </row>
    <row r="8656" spans="1:8">
      <c r="A8656" s="594" t="s">
        <v>133</v>
      </c>
      <c r="B8656" s="594" t="s">
        <v>73</v>
      </c>
      <c r="C8656" s="594" t="s">
        <v>301</v>
      </c>
      <c r="D8656" s="594" t="s">
        <v>2889</v>
      </c>
      <c r="E8656" s="594" t="s">
        <v>744</v>
      </c>
      <c r="F8656" s="594" t="s">
        <v>746</v>
      </c>
      <c r="G8656" s="596" t="s">
        <v>2690</v>
      </c>
      <c r="H8656" s="597">
        <v>18694000</v>
      </c>
    </row>
    <row r="8657" spans="1:8">
      <c r="A8657" s="594" t="s">
        <v>133</v>
      </c>
      <c r="B8657" s="594" t="s">
        <v>73</v>
      </c>
      <c r="C8657" s="594" t="s">
        <v>301</v>
      </c>
      <c r="D8657" s="594" t="s">
        <v>2889</v>
      </c>
      <c r="E8657" s="594" t="s">
        <v>744</v>
      </c>
      <c r="F8657" s="594" t="s">
        <v>11</v>
      </c>
      <c r="G8657" s="596" t="s">
        <v>2691</v>
      </c>
      <c r="H8657" s="597">
        <v>41463800</v>
      </c>
    </row>
    <row r="8658" spans="1:8">
      <c r="A8658" s="594" t="s">
        <v>133</v>
      </c>
      <c r="B8658" s="594" t="s">
        <v>73</v>
      </c>
      <c r="C8658" s="594" t="s">
        <v>301</v>
      </c>
      <c r="D8658" s="594" t="s">
        <v>2889</v>
      </c>
      <c r="E8658" s="594" t="s">
        <v>744</v>
      </c>
      <c r="F8658" s="594" t="s">
        <v>748</v>
      </c>
      <c r="G8658" s="596" t="s">
        <v>35</v>
      </c>
      <c r="H8658" s="597">
        <v>134505000</v>
      </c>
    </row>
    <row r="8659" spans="1:8">
      <c r="A8659" s="594" t="s">
        <v>133</v>
      </c>
      <c r="B8659" s="594" t="s">
        <v>73</v>
      </c>
      <c r="C8659" s="594" t="s">
        <v>301</v>
      </c>
      <c r="D8659" s="594" t="s">
        <v>2889</v>
      </c>
      <c r="E8659" s="594" t="s">
        <v>2692</v>
      </c>
      <c r="F8659" s="595" t="s">
        <v>411</v>
      </c>
      <c r="G8659" s="596" t="s">
        <v>2693</v>
      </c>
      <c r="H8659" s="597">
        <v>137865500</v>
      </c>
    </row>
    <row r="8660" spans="1:8">
      <c r="A8660" s="594" t="s">
        <v>133</v>
      </c>
      <c r="B8660" s="594" t="s">
        <v>73</v>
      </c>
      <c r="C8660" s="594" t="s">
        <v>301</v>
      </c>
      <c r="D8660" s="594" t="s">
        <v>2889</v>
      </c>
      <c r="E8660" s="594" t="s">
        <v>2692</v>
      </c>
      <c r="F8660" s="594" t="s">
        <v>2777</v>
      </c>
      <c r="G8660" s="596" t="s">
        <v>2765</v>
      </c>
      <c r="H8660" s="597">
        <v>47550000</v>
      </c>
    </row>
    <row r="8661" spans="1:8">
      <c r="A8661" s="594" t="s">
        <v>133</v>
      </c>
      <c r="B8661" s="594" t="s">
        <v>73</v>
      </c>
      <c r="C8661" s="594" t="s">
        <v>301</v>
      </c>
      <c r="D8661" s="594" t="s">
        <v>2889</v>
      </c>
      <c r="E8661" s="594" t="s">
        <v>2692</v>
      </c>
      <c r="F8661" s="594" t="s">
        <v>2722</v>
      </c>
      <c r="G8661" s="596" t="s">
        <v>2690</v>
      </c>
      <c r="H8661" s="597">
        <v>27200000</v>
      </c>
    </row>
    <row r="8662" spans="1:8">
      <c r="A8662" s="594" t="s">
        <v>133</v>
      </c>
      <c r="B8662" s="594" t="s">
        <v>73</v>
      </c>
      <c r="C8662" s="594" t="s">
        <v>301</v>
      </c>
      <c r="D8662" s="594" t="s">
        <v>2889</v>
      </c>
      <c r="E8662" s="594" t="s">
        <v>2692</v>
      </c>
      <c r="F8662" s="594" t="s">
        <v>2694</v>
      </c>
      <c r="G8662" s="596" t="s">
        <v>2689</v>
      </c>
      <c r="H8662" s="597">
        <v>36500000</v>
      </c>
    </row>
    <row r="8663" spans="1:8">
      <c r="A8663" s="594" t="s">
        <v>133</v>
      </c>
      <c r="B8663" s="594" t="s">
        <v>73</v>
      </c>
      <c r="C8663" s="594" t="s">
        <v>301</v>
      </c>
      <c r="D8663" s="594" t="s">
        <v>2889</v>
      </c>
      <c r="E8663" s="594" t="s">
        <v>2692</v>
      </c>
      <c r="F8663" s="594" t="s">
        <v>2730</v>
      </c>
      <c r="G8663" s="596" t="s">
        <v>2731</v>
      </c>
      <c r="H8663" s="597">
        <v>26615500</v>
      </c>
    </row>
    <row r="8664" spans="1:8">
      <c r="A8664" s="594" t="s">
        <v>133</v>
      </c>
      <c r="B8664" s="594" t="s">
        <v>73</v>
      </c>
      <c r="C8664" s="594" t="s">
        <v>301</v>
      </c>
      <c r="D8664" s="594" t="s">
        <v>2889</v>
      </c>
      <c r="E8664" s="594" t="s">
        <v>189</v>
      </c>
      <c r="F8664" s="595" t="s">
        <v>411</v>
      </c>
      <c r="G8664" s="596" t="s">
        <v>190</v>
      </c>
      <c r="H8664" s="597">
        <v>717169000</v>
      </c>
    </row>
    <row r="8665" spans="1:8">
      <c r="A8665" s="594" t="s">
        <v>133</v>
      </c>
      <c r="B8665" s="594" t="s">
        <v>73</v>
      </c>
      <c r="C8665" s="594" t="s">
        <v>301</v>
      </c>
      <c r="D8665" s="594" t="s">
        <v>2889</v>
      </c>
      <c r="E8665" s="594" t="s">
        <v>189</v>
      </c>
      <c r="F8665" s="594" t="s">
        <v>773</v>
      </c>
      <c r="G8665" s="596" t="s">
        <v>2695</v>
      </c>
      <c r="H8665" s="597">
        <v>85399000</v>
      </c>
    </row>
    <row r="8666" spans="1:8">
      <c r="A8666" s="594" t="s">
        <v>133</v>
      </c>
      <c r="B8666" s="594" t="s">
        <v>73</v>
      </c>
      <c r="C8666" s="594" t="s">
        <v>301</v>
      </c>
      <c r="D8666" s="594" t="s">
        <v>2889</v>
      </c>
      <c r="E8666" s="594" t="s">
        <v>189</v>
      </c>
      <c r="F8666" s="594" t="s">
        <v>13</v>
      </c>
      <c r="G8666" s="596" t="s">
        <v>2732</v>
      </c>
      <c r="H8666" s="597">
        <v>308750000</v>
      </c>
    </row>
    <row r="8667" spans="1:8">
      <c r="A8667" s="594" t="s">
        <v>133</v>
      </c>
      <c r="B8667" s="594" t="s">
        <v>73</v>
      </c>
      <c r="C8667" s="594" t="s">
        <v>301</v>
      </c>
      <c r="D8667" s="594" t="s">
        <v>2889</v>
      </c>
      <c r="E8667" s="594" t="s">
        <v>189</v>
      </c>
      <c r="F8667" s="594" t="s">
        <v>37</v>
      </c>
      <c r="G8667" s="596" t="s">
        <v>2696</v>
      </c>
      <c r="H8667" s="597">
        <v>272000000</v>
      </c>
    </row>
    <row r="8668" spans="1:8">
      <c r="A8668" s="594" t="s">
        <v>133</v>
      </c>
      <c r="B8668" s="594" t="s">
        <v>73</v>
      </c>
      <c r="C8668" s="594" t="s">
        <v>301</v>
      </c>
      <c r="D8668" s="594" t="s">
        <v>2889</v>
      </c>
      <c r="E8668" s="594" t="s">
        <v>189</v>
      </c>
      <c r="F8668" s="594" t="s">
        <v>192</v>
      </c>
      <c r="G8668" s="596" t="s">
        <v>195</v>
      </c>
      <c r="H8668" s="597">
        <v>51020000</v>
      </c>
    </row>
    <row r="8669" spans="1:8">
      <c r="A8669" s="594" t="s">
        <v>133</v>
      </c>
      <c r="B8669" s="594" t="s">
        <v>73</v>
      </c>
      <c r="C8669" s="594" t="s">
        <v>301</v>
      </c>
      <c r="D8669" s="594" t="s">
        <v>2889</v>
      </c>
      <c r="E8669" s="594" t="s">
        <v>2697</v>
      </c>
      <c r="F8669" s="595" t="s">
        <v>411</v>
      </c>
      <c r="G8669" s="596" t="s">
        <v>2698</v>
      </c>
      <c r="H8669" s="597">
        <v>10898000</v>
      </c>
    </row>
    <row r="8670" spans="1:8">
      <c r="A8670" s="594" t="s">
        <v>133</v>
      </c>
      <c r="B8670" s="594" t="s">
        <v>73</v>
      </c>
      <c r="C8670" s="594" t="s">
        <v>301</v>
      </c>
      <c r="D8670" s="594" t="s">
        <v>2889</v>
      </c>
      <c r="E8670" s="594" t="s">
        <v>2697</v>
      </c>
      <c r="F8670" s="594" t="s">
        <v>2699</v>
      </c>
      <c r="G8670" s="596" t="s">
        <v>2700</v>
      </c>
      <c r="H8670" s="597">
        <v>10898000</v>
      </c>
    </row>
    <row r="8671" spans="1:8">
      <c r="A8671" s="594" t="s">
        <v>133</v>
      </c>
      <c r="B8671" s="594" t="s">
        <v>73</v>
      </c>
      <c r="C8671" s="594" t="s">
        <v>301</v>
      </c>
      <c r="D8671" s="594" t="s">
        <v>2889</v>
      </c>
      <c r="E8671" s="594" t="s">
        <v>628</v>
      </c>
      <c r="F8671" s="595" t="s">
        <v>411</v>
      </c>
      <c r="G8671" s="596" t="s">
        <v>2709</v>
      </c>
      <c r="H8671" s="597">
        <v>30000000</v>
      </c>
    </row>
    <row r="8672" spans="1:8">
      <c r="A8672" s="594" t="s">
        <v>133</v>
      </c>
      <c r="B8672" s="594" t="s">
        <v>73</v>
      </c>
      <c r="C8672" s="594" t="s">
        <v>301</v>
      </c>
      <c r="D8672" s="594" t="s">
        <v>2889</v>
      </c>
      <c r="E8672" s="594" t="s">
        <v>628</v>
      </c>
      <c r="F8672" s="594" t="s">
        <v>639</v>
      </c>
      <c r="G8672" s="596" t="s">
        <v>2733</v>
      </c>
      <c r="H8672" s="597">
        <v>30000000</v>
      </c>
    </row>
    <row r="8673" spans="1:8">
      <c r="A8673" s="594" t="s">
        <v>133</v>
      </c>
      <c r="B8673" s="594" t="s">
        <v>73</v>
      </c>
      <c r="C8673" s="594" t="s">
        <v>301</v>
      </c>
      <c r="D8673" s="594" t="s">
        <v>2889</v>
      </c>
      <c r="E8673" s="594" t="s">
        <v>194</v>
      </c>
      <c r="F8673" s="595" t="s">
        <v>411</v>
      </c>
      <c r="G8673" s="596" t="s">
        <v>195</v>
      </c>
      <c r="H8673" s="597">
        <v>209634399</v>
      </c>
    </row>
    <row r="8674" spans="1:8">
      <c r="A8674" s="594" t="s">
        <v>133</v>
      </c>
      <c r="B8674" s="594" t="s">
        <v>73</v>
      </c>
      <c r="C8674" s="594" t="s">
        <v>301</v>
      </c>
      <c r="D8674" s="594" t="s">
        <v>2889</v>
      </c>
      <c r="E8674" s="594" t="s">
        <v>194</v>
      </c>
      <c r="F8674" s="594" t="s">
        <v>15</v>
      </c>
      <c r="G8674" s="596" t="s">
        <v>2701</v>
      </c>
      <c r="H8674" s="597">
        <v>10204999</v>
      </c>
    </row>
    <row r="8675" spans="1:8">
      <c r="A8675" s="594" t="s">
        <v>133</v>
      </c>
      <c r="B8675" s="594" t="s">
        <v>73</v>
      </c>
      <c r="C8675" s="594" t="s">
        <v>301</v>
      </c>
      <c r="D8675" s="594" t="s">
        <v>2889</v>
      </c>
      <c r="E8675" s="594" t="s">
        <v>194</v>
      </c>
      <c r="F8675" s="594" t="s">
        <v>39</v>
      </c>
      <c r="G8675" s="596" t="s">
        <v>2702</v>
      </c>
      <c r="H8675" s="597">
        <v>873400</v>
      </c>
    </row>
    <row r="8676" spans="1:8">
      <c r="A8676" s="594" t="s">
        <v>133</v>
      </c>
      <c r="B8676" s="594" t="s">
        <v>73</v>
      </c>
      <c r="C8676" s="594" t="s">
        <v>301</v>
      </c>
      <c r="D8676" s="594" t="s">
        <v>2889</v>
      </c>
      <c r="E8676" s="594" t="s">
        <v>194</v>
      </c>
      <c r="F8676" s="594" t="s">
        <v>198</v>
      </c>
      <c r="G8676" s="596" t="s">
        <v>199</v>
      </c>
      <c r="H8676" s="597">
        <v>127591000</v>
      </c>
    </row>
    <row r="8677" spans="1:8">
      <c r="A8677" s="594" t="s">
        <v>133</v>
      </c>
      <c r="B8677" s="594" t="s">
        <v>73</v>
      </c>
      <c r="C8677" s="594" t="s">
        <v>301</v>
      </c>
      <c r="D8677" s="594" t="s">
        <v>2889</v>
      </c>
      <c r="E8677" s="594" t="s">
        <v>194</v>
      </c>
      <c r="F8677" s="594" t="s">
        <v>200</v>
      </c>
      <c r="G8677" s="596" t="s">
        <v>201</v>
      </c>
      <c r="H8677" s="597">
        <v>70965000</v>
      </c>
    </row>
    <row r="8678" spans="1:8">
      <c r="A8678" s="594" t="s">
        <v>133</v>
      </c>
      <c r="B8678" s="594" t="s">
        <v>73</v>
      </c>
      <c r="C8678" s="594" t="s">
        <v>301</v>
      </c>
      <c r="D8678" s="594" t="s">
        <v>2889</v>
      </c>
      <c r="E8678" s="594" t="s">
        <v>573</v>
      </c>
      <c r="F8678" s="595" t="s">
        <v>411</v>
      </c>
      <c r="G8678" s="596" t="s">
        <v>2703</v>
      </c>
      <c r="H8678" s="597">
        <v>32011600</v>
      </c>
    </row>
    <row r="8679" spans="1:8">
      <c r="A8679" s="594" t="s">
        <v>133</v>
      </c>
      <c r="B8679" s="594" t="s">
        <v>73</v>
      </c>
      <c r="C8679" s="594" t="s">
        <v>301</v>
      </c>
      <c r="D8679" s="594" t="s">
        <v>2889</v>
      </c>
      <c r="E8679" s="594" t="s">
        <v>573</v>
      </c>
      <c r="F8679" s="594" t="s">
        <v>1209</v>
      </c>
      <c r="G8679" s="596" t="s">
        <v>1208</v>
      </c>
      <c r="H8679" s="597">
        <v>5310500</v>
      </c>
    </row>
    <row r="8680" spans="1:8">
      <c r="A8680" s="594" t="s">
        <v>133</v>
      </c>
      <c r="B8680" s="594" t="s">
        <v>73</v>
      </c>
      <c r="C8680" s="594" t="s">
        <v>301</v>
      </c>
      <c r="D8680" s="594" t="s">
        <v>2889</v>
      </c>
      <c r="E8680" s="594" t="s">
        <v>573</v>
      </c>
      <c r="F8680" s="594" t="s">
        <v>574</v>
      </c>
      <c r="G8680" s="596" t="s">
        <v>2704</v>
      </c>
      <c r="H8680" s="597">
        <v>17444100</v>
      </c>
    </row>
    <row r="8681" spans="1:8">
      <c r="A8681" s="594" t="s">
        <v>133</v>
      </c>
      <c r="B8681" s="594" t="s">
        <v>73</v>
      </c>
      <c r="C8681" s="594" t="s">
        <v>301</v>
      </c>
      <c r="D8681" s="594" t="s">
        <v>2889</v>
      </c>
      <c r="E8681" s="594" t="s">
        <v>573</v>
      </c>
      <c r="F8681" s="594" t="s">
        <v>366</v>
      </c>
      <c r="G8681" s="596" t="s">
        <v>195</v>
      </c>
      <c r="H8681" s="597">
        <v>9257000</v>
      </c>
    </row>
    <row r="8682" spans="1:8">
      <c r="A8682" s="594" t="s">
        <v>133</v>
      </c>
      <c r="B8682" s="594" t="s">
        <v>73</v>
      </c>
      <c r="C8682" s="594" t="s">
        <v>301</v>
      </c>
      <c r="D8682" s="594" t="s">
        <v>2889</v>
      </c>
      <c r="E8682" s="594" t="s">
        <v>550</v>
      </c>
      <c r="F8682" s="595" t="s">
        <v>411</v>
      </c>
      <c r="G8682" s="596" t="s">
        <v>2705</v>
      </c>
      <c r="H8682" s="597">
        <v>15540000</v>
      </c>
    </row>
    <row r="8683" spans="1:8">
      <c r="A8683" s="594" t="s">
        <v>133</v>
      </c>
      <c r="B8683" s="594" t="s">
        <v>73</v>
      </c>
      <c r="C8683" s="594" t="s">
        <v>301</v>
      </c>
      <c r="D8683" s="594" t="s">
        <v>2889</v>
      </c>
      <c r="E8683" s="594" t="s">
        <v>550</v>
      </c>
      <c r="F8683" s="594" t="s">
        <v>2706</v>
      </c>
      <c r="G8683" s="596" t="s">
        <v>72</v>
      </c>
      <c r="H8683" s="597">
        <v>15540000</v>
      </c>
    </row>
    <row r="8684" spans="1:8">
      <c r="A8684" s="594" t="s">
        <v>133</v>
      </c>
      <c r="B8684" s="594" t="s">
        <v>73</v>
      </c>
      <c r="C8684" s="594" t="s">
        <v>301</v>
      </c>
      <c r="D8684" s="594" t="s">
        <v>2889</v>
      </c>
      <c r="E8684" s="594" t="s">
        <v>498</v>
      </c>
      <c r="F8684" s="595" t="s">
        <v>411</v>
      </c>
      <c r="G8684" s="596" t="s">
        <v>499</v>
      </c>
      <c r="H8684" s="597">
        <v>234033000</v>
      </c>
    </row>
    <row r="8685" spans="1:8">
      <c r="A8685" s="594" t="s">
        <v>133</v>
      </c>
      <c r="B8685" s="594" t="s">
        <v>73</v>
      </c>
      <c r="C8685" s="594" t="s">
        <v>301</v>
      </c>
      <c r="D8685" s="594" t="s">
        <v>2889</v>
      </c>
      <c r="E8685" s="594" t="s">
        <v>498</v>
      </c>
      <c r="F8685" s="594" t="s">
        <v>552</v>
      </c>
      <c r="G8685" s="596" t="s">
        <v>2819</v>
      </c>
      <c r="H8685" s="597">
        <v>234033000</v>
      </c>
    </row>
    <row r="8686" spans="1:8">
      <c r="A8686" s="594" t="s">
        <v>133</v>
      </c>
      <c r="B8686" s="594" t="s">
        <v>73</v>
      </c>
      <c r="C8686" s="594" t="s">
        <v>276</v>
      </c>
      <c r="D8686" s="595" t="s">
        <v>411</v>
      </c>
      <c r="E8686" s="595" t="s">
        <v>411</v>
      </c>
      <c r="F8686" s="595" t="s">
        <v>411</v>
      </c>
      <c r="G8686" s="596" t="s">
        <v>1966</v>
      </c>
      <c r="H8686" s="597">
        <v>13670748207</v>
      </c>
    </row>
    <row r="8687" spans="1:8">
      <c r="A8687" s="594" t="s">
        <v>133</v>
      </c>
      <c r="B8687" s="594" t="s">
        <v>73</v>
      </c>
      <c r="C8687" s="594" t="s">
        <v>276</v>
      </c>
      <c r="D8687" s="594" t="s">
        <v>1316</v>
      </c>
      <c r="E8687" s="595" t="s">
        <v>411</v>
      </c>
      <c r="F8687" s="595" t="s">
        <v>411</v>
      </c>
      <c r="G8687" s="596" t="s">
        <v>2760</v>
      </c>
      <c r="H8687" s="597">
        <v>11855294090</v>
      </c>
    </row>
    <row r="8688" spans="1:8">
      <c r="A8688" s="594" t="s">
        <v>133</v>
      </c>
      <c r="B8688" s="594" t="s">
        <v>73</v>
      </c>
      <c r="C8688" s="594" t="s">
        <v>276</v>
      </c>
      <c r="D8688" s="594" t="s">
        <v>1316</v>
      </c>
      <c r="E8688" s="594" t="s">
        <v>142</v>
      </c>
      <c r="F8688" s="595" t="s">
        <v>411</v>
      </c>
      <c r="G8688" s="596" t="s">
        <v>143</v>
      </c>
      <c r="H8688" s="597">
        <v>1263078979</v>
      </c>
    </row>
    <row r="8689" spans="1:8">
      <c r="A8689" s="594" t="s">
        <v>133</v>
      </c>
      <c r="B8689" s="594" t="s">
        <v>73</v>
      </c>
      <c r="C8689" s="594" t="s">
        <v>276</v>
      </c>
      <c r="D8689" s="594" t="s">
        <v>1316</v>
      </c>
      <c r="E8689" s="594" t="s">
        <v>142</v>
      </c>
      <c r="F8689" s="594" t="s">
        <v>144</v>
      </c>
      <c r="G8689" s="596" t="s">
        <v>2664</v>
      </c>
      <c r="H8689" s="597">
        <v>1227900979</v>
      </c>
    </row>
    <row r="8690" spans="1:8">
      <c r="A8690" s="594" t="s">
        <v>133</v>
      </c>
      <c r="B8690" s="594" t="s">
        <v>73</v>
      </c>
      <c r="C8690" s="594" t="s">
        <v>276</v>
      </c>
      <c r="D8690" s="594" t="s">
        <v>1316</v>
      </c>
      <c r="E8690" s="594" t="s">
        <v>142</v>
      </c>
      <c r="F8690" s="594" t="s">
        <v>146</v>
      </c>
      <c r="G8690" s="596" t="s">
        <v>2665</v>
      </c>
      <c r="H8690" s="597">
        <v>35178000</v>
      </c>
    </row>
    <row r="8691" spans="1:8">
      <c r="A8691" s="594" t="s">
        <v>133</v>
      </c>
      <c r="B8691" s="594" t="s">
        <v>73</v>
      </c>
      <c r="C8691" s="594" t="s">
        <v>276</v>
      </c>
      <c r="D8691" s="594" t="s">
        <v>1316</v>
      </c>
      <c r="E8691" s="594" t="s">
        <v>202</v>
      </c>
      <c r="F8691" s="595" t="s">
        <v>411</v>
      </c>
      <c r="G8691" s="596" t="s">
        <v>2719</v>
      </c>
      <c r="H8691" s="597">
        <v>16052400</v>
      </c>
    </row>
    <row r="8692" spans="1:8">
      <c r="A8692" s="594" t="s">
        <v>133</v>
      </c>
      <c r="B8692" s="594" t="s">
        <v>73</v>
      </c>
      <c r="C8692" s="594" t="s">
        <v>276</v>
      </c>
      <c r="D8692" s="594" t="s">
        <v>1316</v>
      </c>
      <c r="E8692" s="594" t="s">
        <v>202</v>
      </c>
      <c r="F8692" s="594" t="s">
        <v>767</v>
      </c>
      <c r="G8692" s="596" t="s">
        <v>2720</v>
      </c>
      <c r="H8692" s="597">
        <v>16052400</v>
      </c>
    </row>
    <row r="8693" spans="1:8">
      <c r="A8693" s="594" t="s">
        <v>133</v>
      </c>
      <c r="B8693" s="594" t="s">
        <v>73</v>
      </c>
      <c r="C8693" s="594" t="s">
        <v>276</v>
      </c>
      <c r="D8693" s="594" t="s">
        <v>1316</v>
      </c>
      <c r="E8693" s="594" t="s">
        <v>148</v>
      </c>
      <c r="F8693" s="595" t="s">
        <v>411</v>
      </c>
      <c r="G8693" s="596" t="s">
        <v>149</v>
      </c>
      <c r="H8693" s="597">
        <v>174671091</v>
      </c>
    </row>
    <row r="8694" spans="1:8">
      <c r="A8694" s="594" t="s">
        <v>133</v>
      </c>
      <c r="B8694" s="594" t="s">
        <v>73</v>
      </c>
      <c r="C8694" s="594" t="s">
        <v>276</v>
      </c>
      <c r="D8694" s="594" t="s">
        <v>1316</v>
      </c>
      <c r="E8694" s="594" t="s">
        <v>148</v>
      </c>
      <c r="F8694" s="594" t="s">
        <v>223</v>
      </c>
      <c r="G8694" s="596" t="s">
        <v>224</v>
      </c>
      <c r="H8694" s="597">
        <v>35230000</v>
      </c>
    </row>
    <row r="8695" spans="1:8">
      <c r="A8695" s="594" t="s">
        <v>133</v>
      </c>
      <c r="B8695" s="594" t="s">
        <v>73</v>
      </c>
      <c r="C8695" s="594" t="s">
        <v>276</v>
      </c>
      <c r="D8695" s="594" t="s">
        <v>1316</v>
      </c>
      <c r="E8695" s="594" t="s">
        <v>148</v>
      </c>
      <c r="F8695" s="594" t="s">
        <v>603</v>
      </c>
      <c r="G8695" s="596" t="s">
        <v>604</v>
      </c>
      <c r="H8695" s="597">
        <v>78705000</v>
      </c>
    </row>
    <row r="8696" spans="1:8">
      <c r="A8696" s="594" t="s">
        <v>133</v>
      </c>
      <c r="B8696" s="594" t="s">
        <v>73</v>
      </c>
      <c r="C8696" s="594" t="s">
        <v>276</v>
      </c>
      <c r="D8696" s="594" t="s">
        <v>1316</v>
      </c>
      <c r="E8696" s="594" t="s">
        <v>148</v>
      </c>
      <c r="F8696" s="594" t="s">
        <v>1075</v>
      </c>
      <c r="G8696" s="596" t="s">
        <v>2666</v>
      </c>
      <c r="H8696" s="597">
        <v>35924091</v>
      </c>
    </row>
    <row r="8697" spans="1:8">
      <c r="A8697" s="594" t="s">
        <v>133</v>
      </c>
      <c r="B8697" s="594" t="s">
        <v>73</v>
      </c>
      <c r="C8697" s="594" t="s">
        <v>276</v>
      </c>
      <c r="D8697" s="594" t="s">
        <v>1316</v>
      </c>
      <c r="E8697" s="594" t="s">
        <v>148</v>
      </c>
      <c r="F8697" s="594" t="s">
        <v>150</v>
      </c>
      <c r="G8697" s="596" t="s">
        <v>151</v>
      </c>
      <c r="H8697" s="597">
        <v>12912000</v>
      </c>
    </row>
    <row r="8698" spans="1:8">
      <c r="A8698" s="594" t="s">
        <v>133</v>
      </c>
      <c r="B8698" s="594" t="s">
        <v>73</v>
      </c>
      <c r="C8698" s="594" t="s">
        <v>276</v>
      </c>
      <c r="D8698" s="594" t="s">
        <v>1316</v>
      </c>
      <c r="E8698" s="594" t="s">
        <v>148</v>
      </c>
      <c r="F8698" s="594" t="s">
        <v>227</v>
      </c>
      <c r="G8698" s="596" t="s">
        <v>2669</v>
      </c>
      <c r="H8698" s="597">
        <v>11900000</v>
      </c>
    </row>
    <row r="8699" spans="1:8">
      <c r="A8699" s="594" t="s">
        <v>133</v>
      </c>
      <c r="B8699" s="594" t="s">
        <v>73</v>
      </c>
      <c r="C8699" s="594" t="s">
        <v>276</v>
      </c>
      <c r="D8699" s="594" t="s">
        <v>1316</v>
      </c>
      <c r="E8699" s="594" t="s">
        <v>582</v>
      </c>
      <c r="F8699" s="595" t="s">
        <v>411</v>
      </c>
      <c r="G8699" s="596" t="s">
        <v>583</v>
      </c>
      <c r="H8699" s="597">
        <v>5490000</v>
      </c>
    </row>
    <row r="8700" spans="1:8">
      <c r="A8700" s="594" t="s">
        <v>133</v>
      </c>
      <c r="B8700" s="594" t="s">
        <v>73</v>
      </c>
      <c r="C8700" s="594" t="s">
        <v>276</v>
      </c>
      <c r="D8700" s="594" t="s">
        <v>1316</v>
      </c>
      <c r="E8700" s="594" t="s">
        <v>582</v>
      </c>
      <c r="F8700" s="594" t="s">
        <v>584</v>
      </c>
      <c r="G8700" s="596" t="s">
        <v>2670</v>
      </c>
      <c r="H8700" s="597">
        <v>5490000</v>
      </c>
    </row>
    <row r="8701" spans="1:8">
      <c r="A8701" s="594" t="s">
        <v>133</v>
      </c>
      <c r="B8701" s="594" t="s">
        <v>73</v>
      </c>
      <c r="C8701" s="594" t="s">
        <v>276</v>
      </c>
      <c r="D8701" s="594" t="s">
        <v>1316</v>
      </c>
      <c r="E8701" s="594" t="s">
        <v>152</v>
      </c>
      <c r="F8701" s="595" t="s">
        <v>411</v>
      </c>
      <c r="G8701" s="596" t="s">
        <v>153</v>
      </c>
      <c r="H8701" s="597">
        <v>76243000</v>
      </c>
    </row>
    <row r="8702" spans="1:8">
      <c r="A8702" s="594" t="s">
        <v>133</v>
      </c>
      <c r="B8702" s="594" t="s">
        <v>73</v>
      </c>
      <c r="C8702" s="594" t="s">
        <v>276</v>
      </c>
      <c r="D8702" s="594" t="s">
        <v>1316</v>
      </c>
      <c r="E8702" s="594" t="s">
        <v>152</v>
      </c>
      <c r="F8702" s="594" t="s">
        <v>606</v>
      </c>
      <c r="G8702" s="596" t="s">
        <v>195</v>
      </c>
      <c r="H8702" s="597">
        <v>76243000</v>
      </c>
    </row>
    <row r="8703" spans="1:8">
      <c r="A8703" s="594" t="s">
        <v>133</v>
      </c>
      <c r="B8703" s="594" t="s">
        <v>73</v>
      </c>
      <c r="C8703" s="594" t="s">
        <v>276</v>
      </c>
      <c r="D8703" s="594" t="s">
        <v>1316</v>
      </c>
      <c r="E8703" s="594" t="s">
        <v>156</v>
      </c>
      <c r="F8703" s="595" t="s">
        <v>411</v>
      </c>
      <c r="G8703" s="596" t="s">
        <v>514</v>
      </c>
      <c r="H8703" s="597">
        <v>304225804</v>
      </c>
    </row>
    <row r="8704" spans="1:8">
      <c r="A8704" s="594" t="s">
        <v>133</v>
      </c>
      <c r="B8704" s="594" t="s">
        <v>73</v>
      </c>
      <c r="C8704" s="594" t="s">
        <v>276</v>
      </c>
      <c r="D8704" s="594" t="s">
        <v>1316</v>
      </c>
      <c r="E8704" s="594" t="s">
        <v>156</v>
      </c>
      <c r="F8704" s="594" t="s">
        <v>157</v>
      </c>
      <c r="G8704" s="596" t="s">
        <v>158</v>
      </c>
      <c r="H8704" s="597">
        <v>228697829</v>
      </c>
    </row>
    <row r="8705" spans="1:8">
      <c r="A8705" s="594" t="s">
        <v>133</v>
      </c>
      <c r="B8705" s="594" t="s">
        <v>73</v>
      </c>
      <c r="C8705" s="594" t="s">
        <v>276</v>
      </c>
      <c r="D8705" s="594" t="s">
        <v>1316</v>
      </c>
      <c r="E8705" s="594" t="s">
        <v>156</v>
      </c>
      <c r="F8705" s="594" t="s">
        <v>159</v>
      </c>
      <c r="G8705" s="596" t="s">
        <v>160</v>
      </c>
      <c r="H8705" s="597">
        <v>39205341</v>
      </c>
    </row>
    <row r="8706" spans="1:8">
      <c r="A8706" s="594" t="s">
        <v>133</v>
      </c>
      <c r="B8706" s="594" t="s">
        <v>73</v>
      </c>
      <c r="C8706" s="594" t="s">
        <v>276</v>
      </c>
      <c r="D8706" s="594" t="s">
        <v>1316</v>
      </c>
      <c r="E8706" s="594" t="s">
        <v>156</v>
      </c>
      <c r="F8706" s="594" t="s">
        <v>161</v>
      </c>
      <c r="G8706" s="596" t="s">
        <v>162</v>
      </c>
      <c r="H8706" s="597">
        <v>26136894</v>
      </c>
    </row>
    <row r="8707" spans="1:8">
      <c r="A8707" s="594" t="s">
        <v>133</v>
      </c>
      <c r="B8707" s="594" t="s">
        <v>73</v>
      </c>
      <c r="C8707" s="594" t="s">
        <v>276</v>
      </c>
      <c r="D8707" s="594" t="s">
        <v>1316</v>
      </c>
      <c r="E8707" s="594" t="s">
        <v>156</v>
      </c>
      <c r="F8707" s="594" t="s">
        <v>1</v>
      </c>
      <c r="G8707" s="596" t="s">
        <v>2</v>
      </c>
      <c r="H8707" s="597">
        <v>10185740</v>
      </c>
    </row>
    <row r="8708" spans="1:8">
      <c r="A8708" s="594" t="s">
        <v>133</v>
      </c>
      <c r="B8708" s="594" t="s">
        <v>73</v>
      </c>
      <c r="C8708" s="594" t="s">
        <v>276</v>
      </c>
      <c r="D8708" s="594" t="s">
        <v>1316</v>
      </c>
      <c r="E8708" s="594" t="s">
        <v>768</v>
      </c>
      <c r="F8708" s="595" t="s">
        <v>411</v>
      </c>
      <c r="G8708" s="596" t="s">
        <v>2920</v>
      </c>
      <c r="H8708" s="597">
        <v>771492000</v>
      </c>
    </row>
    <row r="8709" spans="1:8">
      <c r="A8709" s="594" t="s">
        <v>133</v>
      </c>
      <c r="B8709" s="594" t="s">
        <v>73</v>
      </c>
      <c r="C8709" s="594" t="s">
        <v>276</v>
      </c>
      <c r="D8709" s="594" t="s">
        <v>1316</v>
      </c>
      <c r="E8709" s="594" t="s">
        <v>768</v>
      </c>
      <c r="F8709" s="594" t="s">
        <v>770</v>
      </c>
      <c r="G8709" s="596" t="s">
        <v>2921</v>
      </c>
      <c r="H8709" s="597">
        <v>771492000</v>
      </c>
    </row>
    <row r="8710" spans="1:8">
      <c r="A8710" s="594" t="s">
        <v>133</v>
      </c>
      <c r="B8710" s="594" t="s">
        <v>73</v>
      </c>
      <c r="C8710" s="594" t="s">
        <v>276</v>
      </c>
      <c r="D8710" s="594" t="s">
        <v>1316</v>
      </c>
      <c r="E8710" s="594" t="s">
        <v>167</v>
      </c>
      <c r="F8710" s="595" t="s">
        <v>411</v>
      </c>
      <c r="G8710" s="596" t="s">
        <v>168</v>
      </c>
      <c r="H8710" s="597">
        <v>16760647</v>
      </c>
    </row>
    <row r="8711" spans="1:8">
      <c r="A8711" s="594" t="s">
        <v>133</v>
      </c>
      <c r="B8711" s="594" t="s">
        <v>73</v>
      </c>
      <c r="C8711" s="594" t="s">
        <v>276</v>
      </c>
      <c r="D8711" s="594" t="s">
        <v>1316</v>
      </c>
      <c r="E8711" s="594" t="s">
        <v>167</v>
      </c>
      <c r="F8711" s="594" t="s">
        <v>228</v>
      </c>
      <c r="G8711" s="596" t="s">
        <v>2673</v>
      </c>
      <c r="H8711" s="597">
        <v>7865988</v>
      </c>
    </row>
    <row r="8712" spans="1:8">
      <c r="A8712" s="594" t="s">
        <v>133</v>
      </c>
      <c r="B8712" s="594" t="s">
        <v>73</v>
      </c>
      <c r="C8712" s="594" t="s">
        <v>276</v>
      </c>
      <c r="D8712" s="594" t="s">
        <v>1316</v>
      </c>
      <c r="E8712" s="594" t="s">
        <v>167</v>
      </c>
      <c r="F8712" s="594" t="s">
        <v>169</v>
      </c>
      <c r="G8712" s="596" t="s">
        <v>2674</v>
      </c>
      <c r="H8712" s="597">
        <v>2130659</v>
      </c>
    </row>
    <row r="8713" spans="1:8">
      <c r="A8713" s="594" t="s">
        <v>133</v>
      </c>
      <c r="B8713" s="594" t="s">
        <v>73</v>
      </c>
      <c r="C8713" s="594" t="s">
        <v>276</v>
      </c>
      <c r="D8713" s="594" t="s">
        <v>1316</v>
      </c>
      <c r="E8713" s="594" t="s">
        <v>167</v>
      </c>
      <c r="F8713" s="594" t="s">
        <v>230</v>
      </c>
      <c r="G8713" s="596" t="s">
        <v>2675</v>
      </c>
      <c r="H8713" s="597">
        <v>3200000</v>
      </c>
    </row>
    <row r="8714" spans="1:8">
      <c r="A8714" s="594" t="s">
        <v>133</v>
      </c>
      <c r="B8714" s="594" t="s">
        <v>73</v>
      </c>
      <c r="C8714" s="594" t="s">
        <v>276</v>
      </c>
      <c r="D8714" s="594" t="s">
        <v>1316</v>
      </c>
      <c r="E8714" s="594" t="s">
        <v>167</v>
      </c>
      <c r="F8714" s="594" t="s">
        <v>214</v>
      </c>
      <c r="G8714" s="596" t="s">
        <v>2676</v>
      </c>
      <c r="H8714" s="597">
        <v>3564000</v>
      </c>
    </row>
    <row r="8715" spans="1:8">
      <c r="A8715" s="594" t="s">
        <v>133</v>
      </c>
      <c r="B8715" s="594" t="s">
        <v>73</v>
      </c>
      <c r="C8715" s="594" t="s">
        <v>276</v>
      </c>
      <c r="D8715" s="594" t="s">
        <v>1316</v>
      </c>
      <c r="E8715" s="594" t="s">
        <v>171</v>
      </c>
      <c r="F8715" s="595" t="s">
        <v>411</v>
      </c>
      <c r="G8715" s="596" t="s">
        <v>2677</v>
      </c>
      <c r="H8715" s="597">
        <v>267397034</v>
      </c>
    </row>
    <row r="8716" spans="1:8">
      <c r="A8716" s="594" t="s">
        <v>133</v>
      </c>
      <c r="B8716" s="594" t="s">
        <v>73</v>
      </c>
      <c r="C8716" s="594" t="s">
        <v>276</v>
      </c>
      <c r="D8716" s="594" t="s">
        <v>1316</v>
      </c>
      <c r="E8716" s="594" t="s">
        <v>171</v>
      </c>
      <c r="F8716" s="594" t="s">
        <v>173</v>
      </c>
      <c r="G8716" s="596" t="s">
        <v>174</v>
      </c>
      <c r="H8716" s="597">
        <v>95475534</v>
      </c>
    </row>
    <row r="8717" spans="1:8">
      <c r="A8717" s="594" t="s">
        <v>133</v>
      </c>
      <c r="B8717" s="594" t="s">
        <v>73</v>
      </c>
      <c r="C8717" s="594" t="s">
        <v>276</v>
      </c>
      <c r="D8717" s="594" t="s">
        <v>1316</v>
      </c>
      <c r="E8717" s="594" t="s">
        <v>171</v>
      </c>
      <c r="F8717" s="594" t="s">
        <v>216</v>
      </c>
      <c r="G8717" s="596" t="s">
        <v>217</v>
      </c>
      <c r="H8717" s="597">
        <v>99162000</v>
      </c>
    </row>
    <row r="8718" spans="1:8">
      <c r="A8718" s="594" t="s">
        <v>133</v>
      </c>
      <c r="B8718" s="594" t="s">
        <v>73</v>
      </c>
      <c r="C8718" s="594" t="s">
        <v>276</v>
      </c>
      <c r="D8718" s="594" t="s">
        <v>1316</v>
      </c>
      <c r="E8718" s="594" t="s">
        <v>171</v>
      </c>
      <c r="F8718" s="594" t="s">
        <v>5</v>
      </c>
      <c r="G8718" s="596" t="s">
        <v>2678</v>
      </c>
      <c r="H8718" s="597">
        <v>12900000</v>
      </c>
    </row>
    <row r="8719" spans="1:8">
      <c r="A8719" s="594" t="s">
        <v>133</v>
      </c>
      <c r="B8719" s="594" t="s">
        <v>73</v>
      </c>
      <c r="C8719" s="594" t="s">
        <v>276</v>
      </c>
      <c r="D8719" s="594" t="s">
        <v>1316</v>
      </c>
      <c r="E8719" s="594" t="s">
        <v>171</v>
      </c>
      <c r="F8719" s="594" t="s">
        <v>175</v>
      </c>
      <c r="G8719" s="596" t="s">
        <v>176</v>
      </c>
      <c r="H8719" s="597">
        <v>59859500</v>
      </c>
    </row>
    <row r="8720" spans="1:8">
      <c r="A8720" s="594" t="s">
        <v>133</v>
      </c>
      <c r="B8720" s="594" t="s">
        <v>73</v>
      </c>
      <c r="C8720" s="594" t="s">
        <v>276</v>
      </c>
      <c r="D8720" s="594" t="s">
        <v>1316</v>
      </c>
      <c r="E8720" s="594" t="s">
        <v>177</v>
      </c>
      <c r="F8720" s="595" t="s">
        <v>411</v>
      </c>
      <c r="G8720" s="596" t="s">
        <v>178</v>
      </c>
      <c r="H8720" s="597">
        <v>18986792</v>
      </c>
    </row>
    <row r="8721" spans="1:8">
      <c r="A8721" s="594" t="s">
        <v>133</v>
      </c>
      <c r="B8721" s="594" t="s">
        <v>73</v>
      </c>
      <c r="C8721" s="594" t="s">
        <v>276</v>
      </c>
      <c r="D8721" s="594" t="s">
        <v>1316</v>
      </c>
      <c r="E8721" s="594" t="s">
        <v>177</v>
      </c>
      <c r="F8721" s="594" t="s">
        <v>179</v>
      </c>
      <c r="G8721" s="596" t="s">
        <v>2679</v>
      </c>
      <c r="H8721" s="597">
        <v>7160212</v>
      </c>
    </row>
    <row r="8722" spans="1:8">
      <c r="A8722" s="594" t="s">
        <v>133</v>
      </c>
      <c r="B8722" s="594" t="s">
        <v>73</v>
      </c>
      <c r="C8722" s="594" t="s">
        <v>276</v>
      </c>
      <c r="D8722" s="594" t="s">
        <v>1316</v>
      </c>
      <c r="E8722" s="594" t="s">
        <v>177</v>
      </c>
      <c r="F8722" s="594" t="s">
        <v>181</v>
      </c>
      <c r="G8722" s="596" t="s">
        <v>182</v>
      </c>
      <c r="H8722" s="597">
        <v>742000</v>
      </c>
    </row>
    <row r="8723" spans="1:8">
      <c r="A8723" s="594" t="s">
        <v>133</v>
      </c>
      <c r="B8723" s="594" t="s">
        <v>73</v>
      </c>
      <c r="C8723" s="594" t="s">
        <v>276</v>
      </c>
      <c r="D8723" s="594" t="s">
        <v>1316</v>
      </c>
      <c r="E8723" s="594" t="s">
        <v>177</v>
      </c>
      <c r="F8723" s="594" t="s">
        <v>1290</v>
      </c>
      <c r="G8723" s="596" t="s">
        <v>2721</v>
      </c>
      <c r="H8723" s="597">
        <v>8174580</v>
      </c>
    </row>
    <row r="8724" spans="1:8">
      <c r="A8724" s="594" t="s">
        <v>133</v>
      </c>
      <c r="B8724" s="594" t="s">
        <v>73</v>
      </c>
      <c r="C8724" s="594" t="s">
        <v>276</v>
      </c>
      <c r="D8724" s="594" t="s">
        <v>1316</v>
      </c>
      <c r="E8724" s="594" t="s">
        <v>177</v>
      </c>
      <c r="F8724" s="594" t="s">
        <v>1297</v>
      </c>
      <c r="G8724" s="596" t="s">
        <v>2680</v>
      </c>
      <c r="H8724" s="597">
        <v>960000</v>
      </c>
    </row>
    <row r="8725" spans="1:8">
      <c r="A8725" s="594" t="s">
        <v>133</v>
      </c>
      <c r="B8725" s="594" t="s">
        <v>73</v>
      </c>
      <c r="C8725" s="594" t="s">
        <v>276</v>
      </c>
      <c r="D8725" s="594" t="s">
        <v>1316</v>
      </c>
      <c r="E8725" s="594" t="s">
        <v>177</v>
      </c>
      <c r="F8725" s="594" t="s">
        <v>237</v>
      </c>
      <c r="G8725" s="596" t="s">
        <v>2681</v>
      </c>
      <c r="H8725" s="597">
        <v>1950000</v>
      </c>
    </row>
    <row r="8726" spans="1:8">
      <c r="A8726" s="594" t="s">
        <v>133</v>
      </c>
      <c r="B8726" s="594" t="s">
        <v>73</v>
      </c>
      <c r="C8726" s="594" t="s">
        <v>276</v>
      </c>
      <c r="D8726" s="594" t="s">
        <v>1316</v>
      </c>
      <c r="E8726" s="594" t="s">
        <v>240</v>
      </c>
      <c r="F8726" s="595" t="s">
        <v>411</v>
      </c>
      <c r="G8726" s="596" t="s">
        <v>241</v>
      </c>
      <c r="H8726" s="597">
        <v>425033600</v>
      </c>
    </row>
    <row r="8727" spans="1:8">
      <c r="A8727" s="594" t="s">
        <v>133</v>
      </c>
      <c r="B8727" s="594" t="s">
        <v>73</v>
      </c>
      <c r="C8727" s="594" t="s">
        <v>276</v>
      </c>
      <c r="D8727" s="594" t="s">
        <v>1316</v>
      </c>
      <c r="E8727" s="594" t="s">
        <v>240</v>
      </c>
      <c r="F8727" s="594" t="s">
        <v>242</v>
      </c>
      <c r="G8727" s="596" t="s">
        <v>243</v>
      </c>
      <c r="H8727" s="597">
        <v>43845600</v>
      </c>
    </row>
    <row r="8728" spans="1:8">
      <c r="A8728" s="594" t="s">
        <v>133</v>
      </c>
      <c r="B8728" s="594" t="s">
        <v>73</v>
      </c>
      <c r="C8728" s="594" t="s">
        <v>276</v>
      </c>
      <c r="D8728" s="594" t="s">
        <v>1316</v>
      </c>
      <c r="E8728" s="594" t="s">
        <v>240</v>
      </c>
      <c r="F8728" s="594" t="s">
        <v>728</v>
      </c>
      <c r="G8728" s="596" t="s">
        <v>729</v>
      </c>
      <c r="H8728" s="597">
        <v>17415000</v>
      </c>
    </row>
    <row r="8729" spans="1:8">
      <c r="A8729" s="594" t="s">
        <v>133</v>
      </c>
      <c r="B8729" s="594" t="s">
        <v>73</v>
      </c>
      <c r="C8729" s="594" t="s">
        <v>276</v>
      </c>
      <c r="D8729" s="594" t="s">
        <v>1316</v>
      </c>
      <c r="E8729" s="594" t="s">
        <v>240</v>
      </c>
      <c r="F8729" s="594" t="s">
        <v>1268</v>
      </c>
      <c r="G8729" s="596" t="s">
        <v>1267</v>
      </c>
      <c r="H8729" s="597">
        <v>900000</v>
      </c>
    </row>
    <row r="8730" spans="1:8">
      <c r="A8730" s="594" t="s">
        <v>133</v>
      </c>
      <c r="B8730" s="594" t="s">
        <v>73</v>
      </c>
      <c r="C8730" s="594" t="s">
        <v>276</v>
      </c>
      <c r="D8730" s="594" t="s">
        <v>1316</v>
      </c>
      <c r="E8730" s="594" t="s">
        <v>240</v>
      </c>
      <c r="F8730" s="594" t="s">
        <v>730</v>
      </c>
      <c r="G8730" s="596" t="s">
        <v>186</v>
      </c>
      <c r="H8730" s="597">
        <v>6750000</v>
      </c>
    </row>
    <row r="8731" spans="1:8">
      <c r="A8731" s="594" t="s">
        <v>133</v>
      </c>
      <c r="B8731" s="594" t="s">
        <v>73</v>
      </c>
      <c r="C8731" s="594" t="s">
        <v>276</v>
      </c>
      <c r="D8731" s="594" t="s">
        <v>1316</v>
      </c>
      <c r="E8731" s="594" t="s">
        <v>240</v>
      </c>
      <c r="F8731" s="594" t="s">
        <v>731</v>
      </c>
      <c r="G8731" s="596" t="s">
        <v>732</v>
      </c>
      <c r="H8731" s="597">
        <v>43620000</v>
      </c>
    </row>
    <row r="8732" spans="1:8">
      <c r="A8732" s="594" t="s">
        <v>133</v>
      </c>
      <c r="B8732" s="594" t="s">
        <v>73</v>
      </c>
      <c r="C8732" s="594" t="s">
        <v>276</v>
      </c>
      <c r="D8732" s="594" t="s">
        <v>1316</v>
      </c>
      <c r="E8732" s="594" t="s">
        <v>240</v>
      </c>
      <c r="F8732" s="594" t="s">
        <v>597</v>
      </c>
      <c r="G8732" s="596" t="s">
        <v>2682</v>
      </c>
      <c r="H8732" s="597">
        <v>14086000</v>
      </c>
    </row>
    <row r="8733" spans="1:8">
      <c r="A8733" s="594" t="s">
        <v>133</v>
      </c>
      <c r="B8733" s="594" t="s">
        <v>73</v>
      </c>
      <c r="C8733" s="594" t="s">
        <v>276</v>
      </c>
      <c r="D8733" s="594" t="s">
        <v>1316</v>
      </c>
      <c r="E8733" s="594" t="s">
        <v>240</v>
      </c>
      <c r="F8733" s="594" t="s">
        <v>733</v>
      </c>
      <c r="G8733" s="596" t="s">
        <v>734</v>
      </c>
      <c r="H8733" s="597">
        <v>168210000</v>
      </c>
    </row>
    <row r="8734" spans="1:8">
      <c r="A8734" s="594" t="s">
        <v>133</v>
      </c>
      <c r="B8734" s="594" t="s">
        <v>73</v>
      </c>
      <c r="C8734" s="594" t="s">
        <v>276</v>
      </c>
      <c r="D8734" s="594" t="s">
        <v>1316</v>
      </c>
      <c r="E8734" s="594" t="s">
        <v>240</v>
      </c>
      <c r="F8734" s="594" t="s">
        <v>735</v>
      </c>
      <c r="G8734" s="596" t="s">
        <v>193</v>
      </c>
      <c r="H8734" s="597">
        <v>130207000</v>
      </c>
    </row>
    <row r="8735" spans="1:8">
      <c r="A8735" s="594" t="s">
        <v>133</v>
      </c>
      <c r="B8735" s="594" t="s">
        <v>73</v>
      </c>
      <c r="C8735" s="594" t="s">
        <v>276</v>
      </c>
      <c r="D8735" s="594" t="s">
        <v>1316</v>
      </c>
      <c r="E8735" s="594" t="s">
        <v>183</v>
      </c>
      <c r="F8735" s="595" t="s">
        <v>411</v>
      </c>
      <c r="G8735" s="596" t="s">
        <v>184</v>
      </c>
      <c r="H8735" s="597">
        <v>255894000</v>
      </c>
    </row>
    <row r="8736" spans="1:8">
      <c r="A8736" s="594" t="s">
        <v>133</v>
      </c>
      <c r="B8736" s="594" t="s">
        <v>73</v>
      </c>
      <c r="C8736" s="594" t="s">
        <v>276</v>
      </c>
      <c r="D8736" s="594" t="s">
        <v>1316</v>
      </c>
      <c r="E8736" s="594" t="s">
        <v>183</v>
      </c>
      <c r="F8736" s="594" t="s">
        <v>587</v>
      </c>
      <c r="G8736" s="596" t="s">
        <v>588</v>
      </c>
      <c r="H8736" s="597">
        <v>25932000</v>
      </c>
    </row>
    <row r="8737" spans="1:8">
      <c r="A8737" s="594" t="s">
        <v>133</v>
      </c>
      <c r="B8737" s="594" t="s">
        <v>73</v>
      </c>
      <c r="C8737" s="594" t="s">
        <v>276</v>
      </c>
      <c r="D8737" s="594" t="s">
        <v>1316</v>
      </c>
      <c r="E8737" s="594" t="s">
        <v>183</v>
      </c>
      <c r="F8737" s="594" t="s">
        <v>736</v>
      </c>
      <c r="G8737" s="596" t="s">
        <v>737</v>
      </c>
      <c r="H8737" s="597">
        <v>101340000</v>
      </c>
    </row>
    <row r="8738" spans="1:8">
      <c r="A8738" s="594" t="s">
        <v>133</v>
      </c>
      <c r="B8738" s="594" t="s">
        <v>73</v>
      </c>
      <c r="C8738" s="594" t="s">
        <v>276</v>
      </c>
      <c r="D8738" s="594" t="s">
        <v>1316</v>
      </c>
      <c r="E8738" s="594" t="s">
        <v>183</v>
      </c>
      <c r="F8738" s="594" t="s">
        <v>185</v>
      </c>
      <c r="G8738" s="596" t="s">
        <v>186</v>
      </c>
      <c r="H8738" s="597">
        <v>20420000</v>
      </c>
    </row>
    <row r="8739" spans="1:8">
      <c r="A8739" s="594" t="s">
        <v>133</v>
      </c>
      <c r="B8739" s="594" t="s">
        <v>73</v>
      </c>
      <c r="C8739" s="594" t="s">
        <v>276</v>
      </c>
      <c r="D8739" s="594" t="s">
        <v>1316</v>
      </c>
      <c r="E8739" s="594" t="s">
        <v>183</v>
      </c>
      <c r="F8739" s="594" t="s">
        <v>187</v>
      </c>
      <c r="G8739" s="596" t="s">
        <v>2683</v>
      </c>
      <c r="H8739" s="597">
        <v>70250000</v>
      </c>
    </row>
    <row r="8740" spans="1:8">
      <c r="A8740" s="594" t="s">
        <v>133</v>
      </c>
      <c r="B8740" s="594" t="s">
        <v>73</v>
      </c>
      <c r="C8740" s="594" t="s">
        <v>276</v>
      </c>
      <c r="D8740" s="594" t="s">
        <v>1316</v>
      </c>
      <c r="E8740" s="594" t="s">
        <v>183</v>
      </c>
      <c r="F8740" s="594" t="s">
        <v>772</v>
      </c>
      <c r="G8740" s="596" t="s">
        <v>195</v>
      </c>
      <c r="H8740" s="597">
        <v>37952000</v>
      </c>
    </row>
    <row r="8741" spans="1:8">
      <c r="A8741" s="594" t="s">
        <v>133</v>
      </c>
      <c r="B8741" s="594" t="s">
        <v>73</v>
      </c>
      <c r="C8741" s="594" t="s">
        <v>276</v>
      </c>
      <c r="D8741" s="594" t="s">
        <v>1316</v>
      </c>
      <c r="E8741" s="594" t="s">
        <v>738</v>
      </c>
      <c r="F8741" s="595" t="s">
        <v>411</v>
      </c>
      <c r="G8741" s="596" t="s">
        <v>739</v>
      </c>
      <c r="H8741" s="597">
        <v>196816500</v>
      </c>
    </row>
    <row r="8742" spans="1:8">
      <c r="A8742" s="594" t="s">
        <v>133</v>
      </c>
      <c r="B8742" s="594" t="s">
        <v>73</v>
      </c>
      <c r="C8742" s="594" t="s">
        <v>276</v>
      </c>
      <c r="D8742" s="594" t="s">
        <v>1316</v>
      </c>
      <c r="E8742" s="594" t="s">
        <v>738</v>
      </c>
      <c r="F8742" s="594" t="s">
        <v>740</v>
      </c>
      <c r="G8742" s="596" t="s">
        <v>741</v>
      </c>
      <c r="H8742" s="597">
        <v>187580500</v>
      </c>
    </row>
    <row r="8743" spans="1:8">
      <c r="A8743" s="594" t="s">
        <v>133</v>
      </c>
      <c r="B8743" s="594" t="s">
        <v>73</v>
      </c>
      <c r="C8743" s="594" t="s">
        <v>276</v>
      </c>
      <c r="D8743" s="594" t="s">
        <v>1316</v>
      </c>
      <c r="E8743" s="594" t="s">
        <v>738</v>
      </c>
      <c r="F8743" s="594" t="s">
        <v>356</v>
      </c>
      <c r="G8743" s="596" t="s">
        <v>357</v>
      </c>
      <c r="H8743" s="597">
        <v>4336000</v>
      </c>
    </row>
    <row r="8744" spans="1:8">
      <c r="A8744" s="594" t="s">
        <v>133</v>
      </c>
      <c r="B8744" s="594" t="s">
        <v>73</v>
      </c>
      <c r="C8744" s="594" t="s">
        <v>276</v>
      </c>
      <c r="D8744" s="594" t="s">
        <v>1316</v>
      </c>
      <c r="E8744" s="594" t="s">
        <v>738</v>
      </c>
      <c r="F8744" s="594" t="s">
        <v>296</v>
      </c>
      <c r="G8744" s="596" t="s">
        <v>297</v>
      </c>
      <c r="H8744" s="597">
        <v>4000000</v>
      </c>
    </row>
    <row r="8745" spans="1:8">
      <c r="A8745" s="594" t="s">
        <v>133</v>
      </c>
      <c r="B8745" s="594" t="s">
        <v>73</v>
      </c>
      <c r="C8745" s="594" t="s">
        <v>276</v>
      </c>
      <c r="D8745" s="594" t="s">
        <v>1316</v>
      </c>
      <c r="E8745" s="594" t="s">
        <v>738</v>
      </c>
      <c r="F8745" s="594" t="s">
        <v>742</v>
      </c>
      <c r="G8745" s="596" t="s">
        <v>743</v>
      </c>
      <c r="H8745" s="597">
        <v>900000</v>
      </c>
    </row>
    <row r="8746" spans="1:8">
      <c r="A8746" s="594" t="s">
        <v>133</v>
      </c>
      <c r="B8746" s="594" t="s">
        <v>73</v>
      </c>
      <c r="C8746" s="594" t="s">
        <v>276</v>
      </c>
      <c r="D8746" s="594" t="s">
        <v>1316</v>
      </c>
      <c r="E8746" s="594" t="s">
        <v>744</v>
      </c>
      <c r="F8746" s="595" t="s">
        <v>411</v>
      </c>
      <c r="G8746" s="596" t="s">
        <v>2686</v>
      </c>
      <c r="H8746" s="597">
        <v>58160000</v>
      </c>
    </row>
    <row r="8747" spans="1:8">
      <c r="A8747" s="594" t="s">
        <v>133</v>
      </c>
      <c r="B8747" s="594" t="s">
        <v>73</v>
      </c>
      <c r="C8747" s="594" t="s">
        <v>276</v>
      </c>
      <c r="D8747" s="594" t="s">
        <v>1316</v>
      </c>
      <c r="E8747" s="594" t="s">
        <v>744</v>
      </c>
      <c r="F8747" s="594" t="s">
        <v>572</v>
      </c>
      <c r="G8747" s="596" t="s">
        <v>2689</v>
      </c>
      <c r="H8747" s="597">
        <v>57330000</v>
      </c>
    </row>
    <row r="8748" spans="1:8">
      <c r="A8748" s="594" t="s">
        <v>133</v>
      </c>
      <c r="B8748" s="594" t="s">
        <v>73</v>
      </c>
      <c r="C8748" s="594" t="s">
        <v>276</v>
      </c>
      <c r="D8748" s="594" t="s">
        <v>1316</v>
      </c>
      <c r="E8748" s="594" t="s">
        <v>744</v>
      </c>
      <c r="F8748" s="594" t="s">
        <v>11</v>
      </c>
      <c r="G8748" s="596" t="s">
        <v>2691</v>
      </c>
      <c r="H8748" s="597">
        <v>830000</v>
      </c>
    </row>
    <row r="8749" spans="1:8">
      <c r="A8749" s="594" t="s">
        <v>133</v>
      </c>
      <c r="B8749" s="594" t="s">
        <v>73</v>
      </c>
      <c r="C8749" s="594" t="s">
        <v>276</v>
      </c>
      <c r="D8749" s="594" t="s">
        <v>1316</v>
      </c>
      <c r="E8749" s="594" t="s">
        <v>2692</v>
      </c>
      <c r="F8749" s="595" t="s">
        <v>411</v>
      </c>
      <c r="G8749" s="596" t="s">
        <v>2693</v>
      </c>
      <c r="H8749" s="597">
        <v>124350000</v>
      </c>
    </row>
    <row r="8750" spans="1:8">
      <c r="A8750" s="594" t="s">
        <v>133</v>
      </c>
      <c r="B8750" s="594" t="s">
        <v>73</v>
      </c>
      <c r="C8750" s="594" t="s">
        <v>276</v>
      </c>
      <c r="D8750" s="594" t="s">
        <v>1316</v>
      </c>
      <c r="E8750" s="594" t="s">
        <v>2692</v>
      </c>
      <c r="F8750" s="594" t="s">
        <v>2777</v>
      </c>
      <c r="G8750" s="596" t="s">
        <v>2765</v>
      </c>
      <c r="H8750" s="597">
        <v>15000000</v>
      </c>
    </row>
    <row r="8751" spans="1:8">
      <c r="A8751" s="594" t="s">
        <v>133</v>
      </c>
      <c r="B8751" s="594" t="s">
        <v>73</v>
      </c>
      <c r="C8751" s="594" t="s">
        <v>276</v>
      </c>
      <c r="D8751" s="594" t="s">
        <v>1316</v>
      </c>
      <c r="E8751" s="594" t="s">
        <v>2692</v>
      </c>
      <c r="F8751" s="594" t="s">
        <v>2722</v>
      </c>
      <c r="G8751" s="596" t="s">
        <v>2690</v>
      </c>
      <c r="H8751" s="597">
        <v>7000000</v>
      </c>
    </row>
    <row r="8752" spans="1:8">
      <c r="A8752" s="594" t="s">
        <v>133</v>
      </c>
      <c r="B8752" s="594" t="s">
        <v>73</v>
      </c>
      <c r="C8752" s="594" t="s">
        <v>276</v>
      </c>
      <c r="D8752" s="594" t="s">
        <v>1316</v>
      </c>
      <c r="E8752" s="594" t="s">
        <v>2692</v>
      </c>
      <c r="F8752" s="594" t="s">
        <v>2694</v>
      </c>
      <c r="G8752" s="596" t="s">
        <v>2689</v>
      </c>
      <c r="H8752" s="597">
        <v>102350000</v>
      </c>
    </row>
    <row r="8753" spans="1:8">
      <c r="A8753" s="594" t="s">
        <v>133</v>
      </c>
      <c r="B8753" s="594" t="s">
        <v>73</v>
      </c>
      <c r="C8753" s="594" t="s">
        <v>276</v>
      </c>
      <c r="D8753" s="594" t="s">
        <v>1316</v>
      </c>
      <c r="E8753" s="594" t="s">
        <v>189</v>
      </c>
      <c r="F8753" s="595" t="s">
        <v>411</v>
      </c>
      <c r="G8753" s="596" t="s">
        <v>190</v>
      </c>
      <c r="H8753" s="597">
        <v>468638000</v>
      </c>
    </row>
    <row r="8754" spans="1:8">
      <c r="A8754" s="594" t="s">
        <v>133</v>
      </c>
      <c r="B8754" s="594" t="s">
        <v>73</v>
      </c>
      <c r="C8754" s="594" t="s">
        <v>276</v>
      </c>
      <c r="D8754" s="594" t="s">
        <v>1316</v>
      </c>
      <c r="E8754" s="594" t="s">
        <v>189</v>
      </c>
      <c r="F8754" s="594" t="s">
        <v>773</v>
      </c>
      <c r="G8754" s="596" t="s">
        <v>2695</v>
      </c>
      <c r="H8754" s="597">
        <v>95476000</v>
      </c>
    </row>
    <row r="8755" spans="1:8">
      <c r="A8755" s="594" t="s">
        <v>133</v>
      </c>
      <c r="B8755" s="594" t="s">
        <v>73</v>
      </c>
      <c r="C8755" s="594" t="s">
        <v>276</v>
      </c>
      <c r="D8755" s="594" t="s">
        <v>1316</v>
      </c>
      <c r="E8755" s="594" t="s">
        <v>189</v>
      </c>
      <c r="F8755" s="594" t="s">
        <v>13</v>
      </c>
      <c r="G8755" s="596" t="s">
        <v>2732</v>
      </c>
      <c r="H8755" s="597">
        <v>13116000</v>
      </c>
    </row>
    <row r="8756" spans="1:8">
      <c r="A8756" s="594" t="s">
        <v>133</v>
      </c>
      <c r="B8756" s="594" t="s">
        <v>73</v>
      </c>
      <c r="C8756" s="594" t="s">
        <v>276</v>
      </c>
      <c r="D8756" s="594" t="s">
        <v>1316</v>
      </c>
      <c r="E8756" s="594" t="s">
        <v>189</v>
      </c>
      <c r="F8756" s="594" t="s">
        <v>37</v>
      </c>
      <c r="G8756" s="596" t="s">
        <v>2696</v>
      </c>
      <c r="H8756" s="597">
        <v>9375000</v>
      </c>
    </row>
    <row r="8757" spans="1:8">
      <c r="A8757" s="594" t="s">
        <v>133</v>
      </c>
      <c r="B8757" s="594" t="s">
        <v>73</v>
      </c>
      <c r="C8757" s="594" t="s">
        <v>276</v>
      </c>
      <c r="D8757" s="594" t="s">
        <v>1316</v>
      </c>
      <c r="E8757" s="594" t="s">
        <v>189</v>
      </c>
      <c r="F8757" s="594" t="s">
        <v>192</v>
      </c>
      <c r="G8757" s="596" t="s">
        <v>195</v>
      </c>
      <c r="H8757" s="597">
        <v>350671000</v>
      </c>
    </row>
    <row r="8758" spans="1:8">
      <c r="A8758" s="594" t="s">
        <v>133</v>
      </c>
      <c r="B8758" s="594" t="s">
        <v>73</v>
      </c>
      <c r="C8758" s="594" t="s">
        <v>276</v>
      </c>
      <c r="D8758" s="594" t="s">
        <v>1316</v>
      </c>
      <c r="E8758" s="594" t="s">
        <v>2697</v>
      </c>
      <c r="F8758" s="595" t="s">
        <v>411</v>
      </c>
      <c r="G8758" s="596" t="s">
        <v>2698</v>
      </c>
      <c r="H8758" s="597">
        <v>10000000</v>
      </c>
    </row>
    <row r="8759" spans="1:8">
      <c r="A8759" s="594" t="s">
        <v>133</v>
      </c>
      <c r="B8759" s="594" t="s">
        <v>73</v>
      </c>
      <c r="C8759" s="594" t="s">
        <v>276</v>
      </c>
      <c r="D8759" s="594" t="s">
        <v>1316</v>
      </c>
      <c r="E8759" s="594" t="s">
        <v>2697</v>
      </c>
      <c r="F8759" s="594" t="s">
        <v>2699</v>
      </c>
      <c r="G8759" s="596" t="s">
        <v>2700</v>
      </c>
      <c r="H8759" s="597">
        <v>10000000</v>
      </c>
    </row>
    <row r="8760" spans="1:8">
      <c r="A8760" s="594" t="s">
        <v>133</v>
      </c>
      <c r="B8760" s="594" t="s">
        <v>73</v>
      </c>
      <c r="C8760" s="594" t="s">
        <v>276</v>
      </c>
      <c r="D8760" s="594" t="s">
        <v>1316</v>
      </c>
      <c r="E8760" s="594" t="s">
        <v>77</v>
      </c>
      <c r="F8760" s="595" t="s">
        <v>411</v>
      </c>
      <c r="G8760" s="596" t="s">
        <v>78</v>
      </c>
      <c r="H8760" s="597">
        <v>3212082100</v>
      </c>
    </row>
    <row r="8761" spans="1:8">
      <c r="A8761" s="594" t="s">
        <v>133</v>
      </c>
      <c r="B8761" s="594" t="s">
        <v>73</v>
      </c>
      <c r="C8761" s="594" t="s">
        <v>276</v>
      </c>
      <c r="D8761" s="594" t="s">
        <v>1316</v>
      </c>
      <c r="E8761" s="594" t="s">
        <v>77</v>
      </c>
      <c r="F8761" s="594" t="s">
        <v>846</v>
      </c>
      <c r="G8761" s="596" t="s">
        <v>1079</v>
      </c>
      <c r="H8761" s="597">
        <v>513682000</v>
      </c>
    </row>
    <row r="8762" spans="1:8">
      <c r="A8762" s="594" t="s">
        <v>133</v>
      </c>
      <c r="B8762" s="594" t="s">
        <v>73</v>
      </c>
      <c r="C8762" s="594" t="s">
        <v>276</v>
      </c>
      <c r="D8762" s="594" t="s">
        <v>1316</v>
      </c>
      <c r="E8762" s="594" t="s">
        <v>77</v>
      </c>
      <c r="F8762" s="594" t="s">
        <v>79</v>
      </c>
      <c r="G8762" s="596" t="s">
        <v>195</v>
      </c>
      <c r="H8762" s="597">
        <v>2698400100</v>
      </c>
    </row>
    <row r="8763" spans="1:8">
      <c r="A8763" s="594" t="s">
        <v>133</v>
      </c>
      <c r="B8763" s="594" t="s">
        <v>73</v>
      </c>
      <c r="C8763" s="594" t="s">
        <v>276</v>
      </c>
      <c r="D8763" s="594" t="s">
        <v>1316</v>
      </c>
      <c r="E8763" s="594" t="s">
        <v>1254</v>
      </c>
      <c r="F8763" s="595" t="s">
        <v>411</v>
      </c>
      <c r="G8763" s="596" t="s">
        <v>1255</v>
      </c>
      <c r="H8763" s="597">
        <v>3026086100</v>
      </c>
    </row>
    <row r="8764" spans="1:8">
      <c r="A8764" s="594" t="s">
        <v>133</v>
      </c>
      <c r="B8764" s="594" t="s">
        <v>73</v>
      </c>
      <c r="C8764" s="594" t="s">
        <v>276</v>
      </c>
      <c r="D8764" s="594" t="s">
        <v>1316</v>
      </c>
      <c r="E8764" s="594" t="s">
        <v>1254</v>
      </c>
      <c r="F8764" s="594" t="s">
        <v>1253</v>
      </c>
      <c r="G8764" s="596" t="s">
        <v>1252</v>
      </c>
      <c r="H8764" s="597">
        <v>2050468100</v>
      </c>
    </row>
    <row r="8765" spans="1:8">
      <c r="A8765" s="594" t="s">
        <v>133</v>
      </c>
      <c r="B8765" s="594" t="s">
        <v>73</v>
      </c>
      <c r="C8765" s="594" t="s">
        <v>276</v>
      </c>
      <c r="D8765" s="594" t="s">
        <v>1316</v>
      </c>
      <c r="E8765" s="594" t="s">
        <v>1254</v>
      </c>
      <c r="F8765" s="594" t="s">
        <v>1289</v>
      </c>
      <c r="G8765" s="596" t="s">
        <v>1288</v>
      </c>
      <c r="H8765" s="597">
        <v>975618000</v>
      </c>
    </row>
    <row r="8766" spans="1:8">
      <c r="A8766" s="594" t="s">
        <v>133</v>
      </c>
      <c r="B8766" s="594" t="s">
        <v>73</v>
      </c>
      <c r="C8766" s="594" t="s">
        <v>276</v>
      </c>
      <c r="D8766" s="594" t="s">
        <v>1316</v>
      </c>
      <c r="E8766" s="594" t="s">
        <v>194</v>
      </c>
      <c r="F8766" s="595" t="s">
        <v>411</v>
      </c>
      <c r="G8766" s="596" t="s">
        <v>195</v>
      </c>
      <c r="H8766" s="597">
        <v>422065543</v>
      </c>
    </row>
    <row r="8767" spans="1:8">
      <c r="A8767" s="594" t="s">
        <v>133</v>
      </c>
      <c r="B8767" s="594" t="s">
        <v>73</v>
      </c>
      <c r="C8767" s="594" t="s">
        <v>276</v>
      </c>
      <c r="D8767" s="594" t="s">
        <v>1316</v>
      </c>
      <c r="E8767" s="594" t="s">
        <v>194</v>
      </c>
      <c r="F8767" s="594" t="s">
        <v>198</v>
      </c>
      <c r="G8767" s="596" t="s">
        <v>199</v>
      </c>
      <c r="H8767" s="597">
        <v>250146543</v>
      </c>
    </row>
    <row r="8768" spans="1:8">
      <c r="A8768" s="594" t="s">
        <v>133</v>
      </c>
      <c r="B8768" s="594" t="s">
        <v>73</v>
      </c>
      <c r="C8768" s="594" t="s">
        <v>276</v>
      </c>
      <c r="D8768" s="594" t="s">
        <v>1316</v>
      </c>
      <c r="E8768" s="594" t="s">
        <v>194</v>
      </c>
      <c r="F8768" s="594" t="s">
        <v>200</v>
      </c>
      <c r="G8768" s="596" t="s">
        <v>201</v>
      </c>
      <c r="H8768" s="597">
        <v>171919000</v>
      </c>
    </row>
    <row r="8769" spans="1:8">
      <c r="A8769" s="594" t="s">
        <v>133</v>
      </c>
      <c r="B8769" s="594" t="s">
        <v>73</v>
      </c>
      <c r="C8769" s="594" t="s">
        <v>276</v>
      </c>
      <c r="D8769" s="594" t="s">
        <v>1316</v>
      </c>
      <c r="E8769" s="594" t="s">
        <v>550</v>
      </c>
      <c r="F8769" s="595" t="s">
        <v>411</v>
      </c>
      <c r="G8769" s="596" t="s">
        <v>2705</v>
      </c>
      <c r="H8769" s="597">
        <v>2950000</v>
      </c>
    </row>
    <row r="8770" spans="1:8">
      <c r="A8770" s="594" t="s">
        <v>133</v>
      </c>
      <c r="B8770" s="594" t="s">
        <v>73</v>
      </c>
      <c r="C8770" s="594" t="s">
        <v>276</v>
      </c>
      <c r="D8770" s="594" t="s">
        <v>1316</v>
      </c>
      <c r="E8770" s="594" t="s">
        <v>550</v>
      </c>
      <c r="F8770" s="594" t="s">
        <v>2706</v>
      </c>
      <c r="G8770" s="596" t="s">
        <v>72</v>
      </c>
      <c r="H8770" s="597">
        <v>2950000</v>
      </c>
    </row>
    <row r="8771" spans="1:8">
      <c r="A8771" s="594" t="s">
        <v>133</v>
      </c>
      <c r="B8771" s="594" t="s">
        <v>73</v>
      </c>
      <c r="C8771" s="594" t="s">
        <v>276</v>
      </c>
      <c r="D8771" s="594" t="s">
        <v>1316</v>
      </c>
      <c r="E8771" s="594" t="s">
        <v>498</v>
      </c>
      <c r="F8771" s="595" t="s">
        <v>411</v>
      </c>
      <c r="G8771" s="596" t="s">
        <v>499</v>
      </c>
      <c r="H8771" s="597">
        <v>713033500</v>
      </c>
    </row>
    <row r="8772" spans="1:8">
      <c r="A8772" s="594" t="s">
        <v>133</v>
      </c>
      <c r="B8772" s="594" t="s">
        <v>73</v>
      </c>
      <c r="C8772" s="594" t="s">
        <v>276</v>
      </c>
      <c r="D8772" s="594" t="s">
        <v>1316</v>
      </c>
      <c r="E8772" s="594" t="s">
        <v>498</v>
      </c>
      <c r="F8772" s="594" t="s">
        <v>1299</v>
      </c>
      <c r="G8772" s="596" t="s">
        <v>197</v>
      </c>
      <c r="H8772" s="597">
        <v>713033500</v>
      </c>
    </row>
    <row r="8773" spans="1:8">
      <c r="A8773" s="594" t="s">
        <v>133</v>
      </c>
      <c r="B8773" s="594" t="s">
        <v>73</v>
      </c>
      <c r="C8773" s="594" t="s">
        <v>276</v>
      </c>
      <c r="D8773" s="594" t="s">
        <v>1316</v>
      </c>
      <c r="E8773" s="594" t="s">
        <v>580</v>
      </c>
      <c r="F8773" s="595" t="s">
        <v>411</v>
      </c>
      <c r="G8773" s="596" t="s">
        <v>581</v>
      </c>
      <c r="H8773" s="597">
        <v>25787000</v>
      </c>
    </row>
    <row r="8774" spans="1:8">
      <c r="A8774" s="594" t="s">
        <v>133</v>
      </c>
      <c r="B8774" s="594" t="s">
        <v>73</v>
      </c>
      <c r="C8774" s="594" t="s">
        <v>276</v>
      </c>
      <c r="D8774" s="594" t="s">
        <v>1316</v>
      </c>
      <c r="E8774" s="594" t="s">
        <v>580</v>
      </c>
      <c r="F8774" s="594" t="s">
        <v>373</v>
      </c>
      <c r="G8774" s="596" t="s">
        <v>640</v>
      </c>
      <c r="H8774" s="597">
        <v>25787000</v>
      </c>
    </row>
    <row r="8775" spans="1:8">
      <c r="A8775" s="594" t="s">
        <v>133</v>
      </c>
      <c r="B8775" s="594" t="s">
        <v>73</v>
      </c>
      <c r="C8775" s="594" t="s">
        <v>276</v>
      </c>
      <c r="D8775" s="594" t="s">
        <v>564</v>
      </c>
      <c r="E8775" s="595" t="s">
        <v>411</v>
      </c>
      <c r="F8775" s="595" t="s">
        <v>411</v>
      </c>
      <c r="G8775" s="596" t="s">
        <v>2764</v>
      </c>
      <c r="H8775" s="597">
        <v>1153954117</v>
      </c>
    </row>
    <row r="8776" spans="1:8">
      <c r="A8776" s="594" t="s">
        <v>133</v>
      </c>
      <c r="B8776" s="594" t="s">
        <v>73</v>
      </c>
      <c r="C8776" s="594" t="s">
        <v>276</v>
      </c>
      <c r="D8776" s="594" t="s">
        <v>564</v>
      </c>
      <c r="E8776" s="594" t="s">
        <v>189</v>
      </c>
      <c r="F8776" s="595" t="s">
        <v>411</v>
      </c>
      <c r="G8776" s="596" t="s">
        <v>190</v>
      </c>
      <c r="H8776" s="597">
        <v>684577117</v>
      </c>
    </row>
    <row r="8777" spans="1:8">
      <c r="A8777" s="594" t="s">
        <v>133</v>
      </c>
      <c r="B8777" s="594" t="s">
        <v>73</v>
      </c>
      <c r="C8777" s="594" t="s">
        <v>276</v>
      </c>
      <c r="D8777" s="594" t="s">
        <v>564</v>
      </c>
      <c r="E8777" s="594" t="s">
        <v>189</v>
      </c>
      <c r="F8777" s="594" t="s">
        <v>192</v>
      </c>
      <c r="G8777" s="596" t="s">
        <v>195</v>
      </c>
      <c r="H8777" s="597">
        <v>684577117</v>
      </c>
    </row>
    <row r="8778" spans="1:8">
      <c r="A8778" s="594" t="s">
        <v>133</v>
      </c>
      <c r="B8778" s="594" t="s">
        <v>73</v>
      </c>
      <c r="C8778" s="594" t="s">
        <v>276</v>
      </c>
      <c r="D8778" s="594" t="s">
        <v>564</v>
      </c>
      <c r="E8778" s="594" t="s">
        <v>498</v>
      </c>
      <c r="F8778" s="595" t="s">
        <v>411</v>
      </c>
      <c r="G8778" s="596" t="s">
        <v>499</v>
      </c>
      <c r="H8778" s="597">
        <v>469377000</v>
      </c>
    </row>
    <row r="8779" spans="1:8">
      <c r="A8779" s="594" t="s">
        <v>133</v>
      </c>
      <c r="B8779" s="594" t="s">
        <v>73</v>
      </c>
      <c r="C8779" s="594" t="s">
        <v>276</v>
      </c>
      <c r="D8779" s="594" t="s">
        <v>564</v>
      </c>
      <c r="E8779" s="594" t="s">
        <v>498</v>
      </c>
      <c r="F8779" s="594" t="s">
        <v>1299</v>
      </c>
      <c r="G8779" s="596" t="s">
        <v>197</v>
      </c>
      <c r="H8779" s="597">
        <v>469377000</v>
      </c>
    </row>
    <row r="8780" spans="1:8">
      <c r="A8780" s="594" t="s">
        <v>133</v>
      </c>
      <c r="B8780" s="594" t="s">
        <v>73</v>
      </c>
      <c r="C8780" s="594" t="s">
        <v>276</v>
      </c>
      <c r="D8780" s="594" t="s">
        <v>1229</v>
      </c>
      <c r="E8780" s="595" t="s">
        <v>411</v>
      </c>
      <c r="F8780" s="595" t="s">
        <v>411</v>
      </c>
      <c r="G8780" s="596" t="s">
        <v>2766</v>
      </c>
      <c r="H8780" s="597">
        <v>90000000</v>
      </c>
    </row>
    <row r="8781" spans="1:8">
      <c r="A8781" s="594" t="s">
        <v>133</v>
      </c>
      <c r="B8781" s="594" t="s">
        <v>73</v>
      </c>
      <c r="C8781" s="594" t="s">
        <v>276</v>
      </c>
      <c r="D8781" s="594" t="s">
        <v>1229</v>
      </c>
      <c r="E8781" s="594" t="s">
        <v>171</v>
      </c>
      <c r="F8781" s="595" t="s">
        <v>411</v>
      </c>
      <c r="G8781" s="596" t="s">
        <v>2677</v>
      </c>
      <c r="H8781" s="597">
        <v>1894000</v>
      </c>
    </row>
    <row r="8782" spans="1:8">
      <c r="A8782" s="594" t="s">
        <v>133</v>
      </c>
      <c r="B8782" s="594" t="s">
        <v>73</v>
      </c>
      <c r="C8782" s="594" t="s">
        <v>276</v>
      </c>
      <c r="D8782" s="594" t="s">
        <v>1229</v>
      </c>
      <c r="E8782" s="594" t="s">
        <v>171</v>
      </c>
      <c r="F8782" s="594" t="s">
        <v>173</v>
      </c>
      <c r="G8782" s="596" t="s">
        <v>174</v>
      </c>
      <c r="H8782" s="597">
        <v>1894000</v>
      </c>
    </row>
    <row r="8783" spans="1:8">
      <c r="A8783" s="594" t="s">
        <v>133</v>
      </c>
      <c r="B8783" s="594" t="s">
        <v>73</v>
      </c>
      <c r="C8783" s="594" t="s">
        <v>276</v>
      </c>
      <c r="D8783" s="594" t="s">
        <v>1229</v>
      </c>
      <c r="E8783" s="594" t="s">
        <v>177</v>
      </c>
      <c r="F8783" s="595" t="s">
        <v>411</v>
      </c>
      <c r="G8783" s="596" t="s">
        <v>178</v>
      </c>
      <c r="H8783" s="597">
        <v>700000</v>
      </c>
    </row>
    <row r="8784" spans="1:8">
      <c r="A8784" s="594" t="s">
        <v>133</v>
      </c>
      <c r="B8784" s="594" t="s">
        <v>73</v>
      </c>
      <c r="C8784" s="594" t="s">
        <v>276</v>
      </c>
      <c r="D8784" s="594" t="s">
        <v>1229</v>
      </c>
      <c r="E8784" s="594" t="s">
        <v>177</v>
      </c>
      <c r="F8784" s="594" t="s">
        <v>181</v>
      </c>
      <c r="G8784" s="596" t="s">
        <v>182</v>
      </c>
      <c r="H8784" s="597">
        <v>700000</v>
      </c>
    </row>
    <row r="8785" spans="1:8">
      <c r="A8785" s="594" t="s">
        <v>133</v>
      </c>
      <c r="B8785" s="594" t="s">
        <v>73</v>
      </c>
      <c r="C8785" s="594" t="s">
        <v>276</v>
      </c>
      <c r="D8785" s="594" t="s">
        <v>1229</v>
      </c>
      <c r="E8785" s="594" t="s">
        <v>240</v>
      </c>
      <c r="F8785" s="595" t="s">
        <v>411</v>
      </c>
      <c r="G8785" s="596" t="s">
        <v>241</v>
      </c>
      <c r="H8785" s="597">
        <v>2000000</v>
      </c>
    </row>
    <row r="8786" spans="1:8">
      <c r="A8786" s="594" t="s">
        <v>133</v>
      </c>
      <c r="B8786" s="594" t="s">
        <v>73</v>
      </c>
      <c r="C8786" s="594" t="s">
        <v>276</v>
      </c>
      <c r="D8786" s="594" t="s">
        <v>1229</v>
      </c>
      <c r="E8786" s="594" t="s">
        <v>240</v>
      </c>
      <c r="F8786" s="594" t="s">
        <v>735</v>
      </c>
      <c r="G8786" s="596" t="s">
        <v>193</v>
      </c>
      <c r="H8786" s="597">
        <v>2000000</v>
      </c>
    </row>
    <row r="8787" spans="1:8">
      <c r="A8787" s="594" t="s">
        <v>133</v>
      </c>
      <c r="B8787" s="594" t="s">
        <v>73</v>
      </c>
      <c r="C8787" s="594" t="s">
        <v>276</v>
      </c>
      <c r="D8787" s="594" t="s">
        <v>1229</v>
      </c>
      <c r="E8787" s="594" t="s">
        <v>183</v>
      </c>
      <c r="F8787" s="595" t="s">
        <v>411</v>
      </c>
      <c r="G8787" s="596" t="s">
        <v>184</v>
      </c>
      <c r="H8787" s="597">
        <v>8131000</v>
      </c>
    </row>
    <row r="8788" spans="1:8">
      <c r="A8788" s="594" t="s">
        <v>133</v>
      </c>
      <c r="B8788" s="594" t="s">
        <v>73</v>
      </c>
      <c r="C8788" s="594" t="s">
        <v>276</v>
      </c>
      <c r="D8788" s="594" t="s">
        <v>1229</v>
      </c>
      <c r="E8788" s="594" t="s">
        <v>183</v>
      </c>
      <c r="F8788" s="594" t="s">
        <v>587</v>
      </c>
      <c r="G8788" s="596" t="s">
        <v>588</v>
      </c>
      <c r="H8788" s="597">
        <v>6131000</v>
      </c>
    </row>
    <row r="8789" spans="1:8">
      <c r="A8789" s="594" t="s">
        <v>133</v>
      </c>
      <c r="B8789" s="594" t="s">
        <v>73</v>
      </c>
      <c r="C8789" s="594" t="s">
        <v>276</v>
      </c>
      <c r="D8789" s="594" t="s">
        <v>1229</v>
      </c>
      <c r="E8789" s="594" t="s">
        <v>183</v>
      </c>
      <c r="F8789" s="594" t="s">
        <v>736</v>
      </c>
      <c r="G8789" s="596" t="s">
        <v>737</v>
      </c>
      <c r="H8789" s="597">
        <v>2000000</v>
      </c>
    </row>
    <row r="8790" spans="1:8">
      <c r="A8790" s="594" t="s">
        <v>133</v>
      </c>
      <c r="B8790" s="594" t="s">
        <v>73</v>
      </c>
      <c r="C8790" s="594" t="s">
        <v>276</v>
      </c>
      <c r="D8790" s="594" t="s">
        <v>1229</v>
      </c>
      <c r="E8790" s="594" t="s">
        <v>738</v>
      </c>
      <c r="F8790" s="595" t="s">
        <v>411</v>
      </c>
      <c r="G8790" s="596" t="s">
        <v>739</v>
      </c>
      <c r="H8790" s="597">
        <v>20500000</v>
      </c>
    </row>
    <row r="8791" spans="1:8">
      <c r="A8791" s="594" t="s">
        <v>133</v>
      </c>
      <c r="B8791" s="594" t="s">
        <v>73</v>
      </c>
      <c r="C8791" s="594" t="s">
        <v>276</v>
      </c>
      <c r="D8791" s="594" t="s">
        <v>1229</v>
      </c>
      <c r="E8791" s="594" t="s">
        <v>738</v>
      </c>
      <c r="F8791" s="594" t="s">
        <v>740</v>
      </c>
      <c r="G8791" s="596" t="s">
        <v>741</v>
      </c>
      <c r="H8791" s="597">
        <v>20500000</v>
      </c>
    </row>
    <row r="8792" spans="1:8">
      <c r="A8792" s="594" t="s">
        <v>133</v>
      </c>
      <c r="B8792" s="594" t="s">
        <v>73</v>
      </c>
      <c r="C8792" s="594" t="s">
        <v>276</v>
      </c>
      <c r="D8792" s="594" t="s">
        <v>1229</v>
      </c>
      <c r="E8792" s="594" t="s">
        <v>744</v>
      </c>
      <c r="F8792" s="595" t="s">
        <v>411</v>
      </c>
      <c r="G8792" s="596" t="s">
        <v>2686</v>
      </c>
      <c r="H8792" s="597">
        <v>3150000</v>
      </c>
    </row>
    <row r="8793" spans="1:8">
      <c r="A8793" s="594" t="s">
        <v>133</v>
      </c>
      <c r="B8793" s="594" t="s">
        <v>73</v>
      </c>
      <c r="C8793" s="594" t="s">
        <v>276</v>
      </c>
      <c r="D8793" s="594" t="s">
        <v>1229</v>
      </c>
      <c r="E8793" s="594" t="s">
        <v>744</v>
      </c>
      <c r="F8793" s="594" t="s">
        <v>572</v>
      </c>
      <c r="G8793" s="596" t="s">
        <v>2689</v>
      </c>
      <c r="H8793" s="597">
        <v>3150000</v>
      </c>
    </row>
    <row r="8794" spans="1:8">
      <c r="A8794" s="594" t="s">
        <v>133</v>
      </c>
      <c r="B8794" s="594" t="s">
        <v>73</v>
      </c>
      <c r="C8794" s="594" t="s">
        <v>276</v>
      </c>
      <c r="D8794" s="594" t="s">
        <v>1229</v>
      </c>
      <c r="E8794" s="594" t="s">
        <v>189</v>
      </c>
      <c r="F8794" s="595" t="s">
        <v>411</v>
      </c>
      <c r="G8794" s="596" t="s">
        <v>190</v>
      </c>
      <c r="H8794" s="597">
        <v>3625000</v>
      </c>
    </row>
    <row r="8795" spans="1:8">
      <c r="A8795" s="594" t="s">
        <v>133</v>
      </c>
      <c r="B8795" s="594" t="s">
        <v>73</v>
      </c>
      <c r="C8795" s="594" t="s">
        <v>276</v>
      </c>
      <c r="D8795" s="594" t="s">
        <v>1229</v>
      </c>
      <c r="E8795" s="594" t="s">
        <v>189</v>
      </c>
      <c r="F8795" s="594" t="s">
        <v>773</v>
      </c>
      <c r="G8795" s="596" t="s">
        <v>2695</v>
      </c>
      <c r="H8795" s="597">
        <v>3625000</v>
      </c>
    </row>
    <row r="8796" spans="1:8">
      <c r="A8796" s="594" t="s">
        <v>133</v>
      </c>
      <c r="B8796" s="594" t="s">
        <v>73</v>
      </c>
      <c r="C8796" s="594" t="s">
        <v>276</v>
      </c>
      <c r="D8796" s="594" t="s">
        <v>1229</v>
      </c>
      <c r="E8796" s="594" t="s">
        <v>194</v>
      </c>
      <c r="F8796" s="595" t="s">
        <v>411</v>
      </c>
      <c r="G8796" s="596" t="s">
        <v>195</v>
      </c>
      <c r="H8796" s="597">
        <v>50000000</v>
      </c>
    </row>
    <row r="8797" spans="1:8">
      <c r="A8797" s="594" t="s">
        <v>133</v>
      </c>
      <c r="B8797" s="594" t="s">
        <v>73</v>
      </c>
      <c r="C8797" s="594" t="s">
        <v>276</v>
      </c>
      <c r="D8797" s="594" t="s">
        <v>1229</v>
      </c>
      <c r="E8797" s="594" t="s">
        <v>194</v>
      </c>
      <c r="F8797" s="594" t="s">
        <v>198</v>
      </c>
      <c r="G8797" s="596" t="s">
        <v>199</v>
      </c>
      <c r="H8797" s="597">
        <v>50000000</v>
      </c>
    </row>
    <row r="8798" spans="1:8">
      <c r="A8798" s="594" t="s">
        <v>133</v>
      </c>
      <c r="B8798" s="594" t="s">
        <v>73</v>
      </c>
      <c r="C8798" s="594" t="s">
        <v>276</v>
      </c>
      <c r="D8798" s="594" t="s">
        <v>2767</v>
      </c>
      <c r="E8798" s="595" t="s">
        <v>411</v>
      </c>
      <c r="F8798" s="595" t="s">
        <v>411</v>
      </c>
      <c r="G8798" s="596" t="s">
        <v>2768</v>
      </c>
      <c r="H8798" s="597">
        <v>511500000</v>
      </c>
    </row>
    <row r="8799" spans="1:8">
      <c r="A8799" s="594" t="s">
        <v>133</v>
      </c>
      <c r="B8799" s="594" t="s">
        <v>73</v>
      </c>
      <c r="C8799" s="594" t="s">
        <v>276</v>
      </c>
      <c r="D8799" s="594" t="s">
        <v>2767</v>
      </c>
      <c r="E8799" s="594" t="s">
        <v>148</v>
      </c>
      <c r="F8799" s="595" t="s">
        <v>411</v>
      </c>
      <c r="G8799" s="596" t="s">
        <v>149</v>
      </c>
      <c r="H8799" s="597">
        <v>7475000</v>
      </c>
    </row>
    <row r="8800" spans="1:8">
      <c r="A8800" s="594" t="s">
        <v>133</v>
      </c>
      <c r="B8800" s="594" t="s">
        <v>73</v>
      </c>
      <c r="C8800" s="594" t="s">
        <v>276</v>
      </c>
      <c r="D8800" s="594" t="s">
        <v>2767</v>
      </c>
      <c r="E8800" s="594" t="s">
        <v>148</v>
      </c>
      <c r="F8800" s="594" t="s">
        <v>1075</v>
      </c>
      <c r="G8800" s="596" t="s">
        <v>2666</v>
      </c>
      <c r="H8800" s="597">
        <v>7475000</v>
      </c>
    </row>
    <row r="8801" spans="1:8">
      <c r="A8801" s="594" t="s">
        <v>133</v>
      </c>
      <c r="B8801" s="594" t="s">
        <v>73</v>
      </c>
      <c r="C8801" s="594" t="s">
        <v>276</v>
      </c>
      <c r="D8801" s="594" t="s">
        <v>2767</v>
      </c>
      <c r="E8801" s="594" t="s">
        <v>171</v>
      </c>
      <c r="F8801" s="595" t="s">
        <v>411</v>
      </c>
      <c r="G8801" s="596" t="s">
        <v>2677</v>
      </c>
      <c r="H8801" s="597">
        <v>3484000</v>
      </c>
    </row>
    <row r="8802" spans="1:8">
      <c r="A8802" s="594" t="s">
        <v>133</v>
      </c>
      <c r="B8802" s="594" t="s">
        <v>73</v>
      </c>
      <c r="C8802" s="594" t="s">
        <v>276</v>
      </c>
      <c r="D8802" s="594" t="s">
        <v>2767</v>
      </c>
      <c r="E8802" s="594" t="s">
        <v>171</v>
      </c>
      <c r="F8802" s="594" t="s">
        <v>173</v>
      </c>
      <c r="G8802" s="596" t="s">
        <v>174</v>
      </c>
      <c r="H8802" s="597">
        <v>3484000</v>
      </c>
    </row>
    <row r="8803" spans="1:8">
      <c r="A8803" s="594" t="s">
        <v>133</v>
      </c>
      <c r="B8803" s="594" t="s">
        <v>73</v>
      </c>
      <c r="C8803" s="594" t="s">
        <v>276</v>
      </c>
      <c r="D8803" s="594" t="s">
        <v>2767</v>
      </c>
      <c r="E8803" s="594" t="s">
        <v>240</v>
      </c>
      <c r="F8803" s="595" t="s">
        <v>411</v>
      </c>
      <c r="G8803" s="596" t="s">
        <v>241</v>
      </c>
      <c r="H8803" s="597">
        <v>7900000</v>
      </c>
    </row>
    <row r="8804" spans="1:8">
      <c r="A8804" s="594" t="s">
        <v>133</v>
      </c>
      <c r="B8804" s="594" t="s">
        <v>73</v>
      </c>
      <c r="C8804" s="594" t="s">
        <v>276</v>
      </c>
      <c r="D8804" s="594" t="s">
        <v>2767</v>
      </c>
      <c r="E8804" s="594" t="s">
        <v>240</v>
      </c>
      <c r="F8804" s="594" t="s">
        <v>242</v>
      </c>
      <c r="G8804" s="596" t="s">
        <v>243</v>
      </c>
      <c r="H8804" s="597">
        <v>500000</v>
      </c>
    </row>
    <row r="8805" spans="1:8">
      <c r="A8805" s="594" t="s">
        <v>133</v>
      </c>
      <c r="B8805" s="594" t="s">
        <v>73</v>
      </c>
      <c r="C8805" s="594" t="s">
        <v>276</v>
      </c>
      <c r="D8805" s="594" t="s">
        <v>2767</v>
      </c>
      <c r="E8805" s="594" t="s">
        <v>240</v>
      </c>
      <c r="F8805" s="594" t="s">
        <v>597</v>
      </c>
      <c r="G8805" s="596" t="s">
        <v>2682</v>
      </c>
      <c r="H8805" s="597">
        <v>550000</v>
      </c>
    </row>
    <row r="8806" spans="1:8">
      <c r="A8806" s="594" t="s">
        <v>133</v>
      </c>
      <c r="B8806" s="594" t="s">
        <v>73</v>
      </c>
      <c r="C8806" s="594" t="s">
        <v>276</v>
      </c>
      <c r="D8806" s="594" t="s">
        <v>2767</v>
      </c>
      <c r="E8806" s="594" t="s">
        <v>240</v>
      </c>
      <c r="F8806" s="594" t="s">
        <v>735</v>
      </c>
      <c r="G8806" s="596" t="s">
        <v>193</v>
      </c>
      <c r="H8806" s="597">
        <v>6850000</v>
      </c>
    </row>
    <row r="8807" spans="1:8">
      <c r="A8807" s="594" t="s">
        <v>133</v>
      </c>
      <c r="B8807" s="594" t="s">
        <v>73</v>
      </c>
      <c r="C8807" s="594" t="s">
        <v>276</v>
      </c>
      <c r="D8807" s="594" t="s">
        <v>2767</v>
      </c>
      <c r="E8807" s="594" t="s">
        <v>738</v>
      </c>
      <c r="F8807" s="595" t="s">
        <v>411</v>
      </c>
      <c r="G8807" s="596" t="s">
        <v>739</v>
      </c>
      <c r="H8807" s="597">
        <v>12000000</v>
      </c>
    </row>
    <row r="8808" spans="1:8">
      <c r="A8808" s="594" t="s">
        <v>133</v>
      </c>
      <c r="B8808" s="594" t="s">
        <v>73</v>
      </c>
      <c r="C8808" s="594" t="s">
        <v>276</v>
      </c>
      <c r="D8808" s="594" t="s">
        <v>2767</v>
      </c>
      <c r="E8808" s="594" t="s">
        <v>738</v>
      </c>
      <c r="F8808" s="594" t="s">
        <v>740</v>
      </c>
      <c r="G8808" s="596" t="s">
        <v>741</v>
      </c>
      <c r="H8808" s="597">
        <v>10000000</v>
      </c>
    </row>
    <row r="8809" spans="1:8">
      <c r="A8809" s="594" t="s">
        <v>133</v>
      </c>
      <c r="B8809" s="594" t="s">
        <v>73</v>
      </c>
      <c r="C8809" s="594" t="s">
        <v>276</v>
      </c>
      <c r="D8809" s="594" t="s">
        <v>2767</v>
      </c>
      <c r="E8809" s="594" t="s">
        <v>738</v>
      </c>
      <c r="F8809" s="594" t="s">
        <v>742</v>
      </c>
      <c r="G8809" s="596" t="s">
        <v>743</v>
      </c>
      <c r="H8809" s="597">
        <v>2000000</v>
      </c>
    </row>
    <row r="8810" spans="1:8">
      <c r="A8810" s="594" t="s">
        <v>133</v>
      </c>
      <c r="B8810" s="594" t="s">
        <v>73</v>
      </c>
      <c r="C8810" s="594" t="s">
        <v>276</v>
      </c>
      <c r="D8810" s="594" t="s">
        <v>2767</v>
      </c>
      <c r="E8810" s="594" t="s">
        <v>189</v>
      </c>
      <c r="F8810" s="595" t="s">
        <v>411</v>
      </c>
      <c r="G8810" s="596" t="s">
        <v>190</v>
      </c>
      <c r="H8810" s="597">
        <v>140219000</v>
      </c>
    </row>
    <row r="8811" spans="1:8">
      <c r="A8811" s="594" t="s">
        <v>133</v>
      </c>
      <c r="B8811" s="594" t="s">
        <v>73</v>
      </c>
      <c r="C8811" s="594" t="s">
        <v>276</v>
      </c>
      <c r="D8811" s="594" t="s">
        <v>2767</v>
      </c>
      <c r="E8811" s="594" t="s">
        <v>189</v>
      </c>
      <c r="F8811" s="594" t="s">
        <v>773</v>
      </c>
      <c r="G8811" s="596" t="s">
        <v>2695</v>
      </c>
      <c r="H8811" s="597">
        <v>138679000</v>
      </c>
    </row>
    <row r="8812" spans="1:8">
      <c r="A8812" s="594" t="s">
        <v>133</v>
      </c>
      <c r="B8812" s="594" t="s">
        <v>73</v>
      </c>
      <c r="C8812" s="594" t="s">
        <v>276</v>
      </c>
      <c r="D8812" s="594" t="s">
        <v>2767</v>
      </c>
      <c r="E8812" s="594" t="s">
        <v>189</v>
      </c>
      <c r="F8812" s="594" t="s">
        <v>37</v>
      </c>
      <c r="G8812" s="596" t="s">
        <v>2696</v>
      </c>
      <c r="H8812" s="597">
        <v>1200000</v>
      </c>
    </row>
    <row r="8813" spans="1:8">
      <c r="A8813" s="594" t="s">
        <v>133</v>
      </c>
      <c r="B8813" s="594" t="s">
        <v>73</v>
      </c>
      <c r="C8813" s="594" t="s">
        <v>276</v>
      </c>
      <c r="D8813" s="594" t="s">
        <v>2767</v>
      </c>
      <c r="E8813" s="594" t="s">
        <v>189</v>
      </c>
      <c r="F8813" s="594" t="s">
        <v>192</v>
      </c>
      <c r="G8813" s="596" t="s">
        <v>195</v>
      </c>
      <c r="H8813" s="597">
        <v>340000</v>
      </c>
    </row>
    <row r="8814" spans="1:8">
      <c r="A8814" s="594" t="s">
        <v>133</v>
      </c>
      <c r="B8814" s="594" t="s">
        <v>73</v>
      </c>
      <c r="C8814" s="594" t="s">
        <v>276</v>
      </c>
      <c r="D8814" s="594" t="s">
        <v>2767</v>
      </c>
      <c r="E8814" s="594" t="s">
        <v>77</v>
      </c>
      <c r="F8814" s="595" t="s">
        <v>411</v>
      </c>
      <c r="G8814" s="596" t="s">
        <v>78</v>
      </c>
      <c r="H8814" s="597">
        <v>280000000</v>
      </c>
    </row>
    <row r="8815" spans="1:8">
      <c r="A8815" s="594" t="s">
        <v>133</v>
      </c>
      <c r="B8815" s="594" t="s">
        <v>73</v>
      </c>
      <c r="C8815" s="594" t="s">
        <v>276</v>
      </c>
      <c r="D8815" s="594" t="s">
        <v>2767</v>
      </c>
      <c r="E8815" s="594" t="s">
        <v>77</v>
      </c>
      <c r="F8815" s="594" t="s">
        <v>79</v>
      </c>
      <c r="G8815" s="596" t="s">
        <v>195</v>
      </c>
      <c r="H8815" s="597">
        <v>280000000</v>
      </c>
    </row>
    <row r="8816" spans="1:8">
      <c r="A8816" s="594" t="s">
        <v>133</v>
      </c>
      <c r="B8816" s="594" t="s">
        <v>73</v>
      </c>
      <c r="C8816" s="594" t="s">
        <v>276</v>
      </c>
      <c r="D8816" s="594" t="s">
        <v>2767</v>
      </c>
      <c r="E8816" s="594" t="s">
        <v>194</v>
      </c>
      <c r="F8816" s="595" t="s">
        <v>411</v>
      </c>
      <c r="G8816" s="596" t="s">
        <v>195</v>
      </c>
      <c r="H8816" s="597">
        <v>60422000</v>
      </c>
    </row>
    <row r="8817" spans="1:8">
      <c r="A8817" s="594" t="s">
        <v>133</v>
      </c>
      <c r="B8817" s="594" t="s">
        <v>73</v>
      </c>
      <c r="C8817" s="594" t="s">
        <v>276</v>
      </c>
      <c r="D8817" s="594" t="s">
        <v>2767</v>
      </c>
      <c r="E8817" s="594" t="s">
        <v>194</v>
      </c>
      <c r="F8817" s="594" t="s">
        <v>198</v>
      </c>
      <c r="G8817" s="596" t="s">
        <v>199</v>
      </c>
      <c r="H8817" s="597">
        <v>12072000</v>
      </c>
    </row>
    <row r="8818" spans="1:8">
      <c r="A8818" s="594" t="s">
        <v>133</v>
      </c>
      <c r="B8818" s="594" t="s">
        <v>73</v>
      </c>
      <c r="C8818" s="594" t="s">
        <v>276</v>
      </c>
      <c r="D8818" s="594" t="s">
        <v>2767</v>
      </c>
      <c r="E8818" s="594" t="s">
        <v>194</v>
      </c>
      <c r="F8818" s="594" t="s">
        <v>200</v>
      </c>
      <c r="G8818" s="596" t="s">
        <v>201</v>
      </c>
      <c r="H8818" s="597">
        <v>48350000</v>
      </c>
    </row>
    <row r="8819" spans="1:8">
      <c r="A8819" s="594" t="s">
        <v>133</v>
      </c>
      <c r="B8819" s="594" t="s">
        <v>73</v>
      </c>
      <c r="C8819" s="594" t="s">
        <v>276</v>
      </c>
      <c r="D8819" s="594" t="s">
        <v>2725</v>
      </c>
      <c r="E8819" s="595" t="s">
        <v>411</v>
      </c>
      <c r="F8819" s="595" t="s">
        <v>411</v>
      </c>
      <c r="G8819" s="596" t="s">
        <v>2726</v>
      </c>
      <c r="H8819" s="597">
        <v>60000000</v>
      </c>
    </row>
    <row r="8820" spans="1:8">
      <c r="A8820" s="594" t="s">
        <v>133</v>
      </c>
      <c r="B8820" s="594" t="s">
        <v>73</v>
      </c>
      <c r="C8820" s="594" t="s">
        <v>276</v>
      </c>
      <c r="D8820" s="594" t="s">
        <v>2725</v>
      </c>
      <c r="E8820" s="594" t="s">
        <v>171</v>
      </c>
      <c r="F8820" s="595" t="s">
        <v>411</v>
      </c>
      <c r="G8820" s="596" t="s">
        <v>2677</v>
      </c>
      <c r="H8820" s="597">
        <v>4500000</v>
      </c>
    </row>
    <row r="8821" spans="1:8">
      <c r="A8821" s="594" t="s">
        <v>133</v>
      </c>
      <c r="B8821" s="594" t="s">
        <v>73</v>
      </c>
      <c r="C8821" s="594" t="s">
        <v>276</v>
      </c>
      <c r="D8821" s="594" t="s">
        <v>2725</v>
      </c>
      <c r="E8821" s="594" t="s">
        <v>171</v>
      </c>
      <c r="F8821" s="594" t="s">
        <v>173</v>
      </c>
      <c r="G8821" s="596" t="s">
        <v>174</v>
      </c>
      <c r="H8821" s="597">
        <v>4500000</v>
      </c>
    </row>
    <row r="8822" spans="1:8">
      <c r="A8822" s="594" t="s">
        <v>133</v>
      </c>
      <c r="B8822" s="594" t="s">
        <v>73</v>
      </c>
      <c r="C8822" s="594" t="s">
        <v>276</v>
      </c>
      <c r="D8822" s="594" t="s">
        <v>2725</v>
      </c>
      <c r="E8822" s="594" t="s">
        <v>738</v>
      </c>
      <c r="F8822" s="595" t="s">
        <v>411</v>
      </c>
      <c r="G8822" s="596" t="s">
        <v>739</v>
      </c>
      <c r="H8822" s="597">
        <v>15000000</v>
      </c>
    </row>
    <row r="8823" spans="1:8">
      <c r="A8823" s="594" t="s">
        <v>133</v>
      </c>
      <c r="B8823" s="594" t="s">
        <v>73</v>
      </c>
      <c r="C8823" s="594" t="s">
        <v>276</v>
      </c>
      <c r="D8823" s="594" t="s">
        <v>2725</v>
      </c>
      <c r="E8823" s="594" t="s">
        <v>738</v>
      </c>
      <c r="F8823" s="594" t="s">
        <v>740</v>
      </c>
      <c r="G8823" s="596" t="s">
        <v>741</v>
      </c>
      <c r="H8823" s="597">
        <v>15000000</v>
      </c>
    </row>
    <row r="8824" spans="1:8">
      <c r="A8824" s="594" t="s">
        <v>133</v>
      </c>
      <c r="B8824" s="594" t="s">
        <v>73</v>
      </c>
      <c r="C8824" s="594" t="s">
        <v>276</v>
      </c>
      <c r="D8824" s="594" t="s">
        <v>2725</v>
      </c>
      <c r="E8824" s="594" t="s">
        <v>189</v>
      </c>
      <c r="F8824" s="595" t="s">
        <v>411</v>
      </c>
      <c r="G8824" s="596" t="s">
        <v>190</v>
      </c>
      <c r="H8824" s="597">
        <v>6850000</v>
      </c>
    </row>
    <row r="8825" spans="1:8">
      <c r="A8825" s="594" t="s">
        <v>133</v>
      </c>
      <c r="B8825" s="594" t="s">
        <v>73</v>
      </c>
      <c r="C8825" s="594" t="s">
        <v>276</v>
      </c>
      <c r="D8825" s="594" t="s">
        <v>2725</v>
      </c>
      <c r="E8825" s="594" t="s">
        <v>189</v>
      </c>
      <c r="F8825" s="594" t="s">
        <v>773</v>
      </c>
      <c r="G8825" s="596" t="s">
        <v>2695</v>
      </c>
      <c r="H8825" s="597">
        <v>6850000</v>
      </c>
    </row>
    <row r="8826" spans="1:8">
      <c r="A8826" s="594" t="s">
        <v>133</v>
      </c>
      <c r="B8826" s="594" t="s">
        <v>73</v>
      </c>
      <c r="C8826" s="594" t="s">
        <v>276</v>
      </c>
      <c r="D8826" s="594" t="s">
        <v>2725</v>
      </c>
      <c r="E8826" s="594" t="s">
        <v>194</v>
      </c>
      <c r="F8826" s="595" t="s">
        <v>411</v>
      </c>
      <c r="G8826" s="596" t="s">
        <v>195</v>
      </c>
      <c r="H8826" s="597">
        <v>33650000</v>
      </c>
    </row>
    <row r="8827" spans="1:8">
      <c r="A8827" s="594" t="s">
        <v>133</v>
      </c>
      <c r="B8827" s="594" t="s">
        <v>73</v>
      </c>
      <c r="C8827" s="594" t="s">
        <v>276</v>
      </c>
      <c r="D8827" s="594" t="s">
        <v>2725</v>
      </c>
      <c r="E8827" s="594" t="s">
        <v>194</v>
      </c>
      <c r="F8827" s="594" t="s">
        <v>198</v>
      </c>
      <c r="G8827" s="596" t="s">
        <v>199</v>
      </c>
      <c r="H8827" s="597">
        <v>10850000</v>
      </c>
    </row>
    <row r="8828" spans="1:8">
      <c r="A8828" s="594" t="s">
        <v>133</v>
      </c>
      <c r="B8828" s="594" t="s">
        <v>73</v>
      </c>
      <c r="C8828" s="594" t="s">
        <v>276</v>
      </c>
      <c r="D8828" s="594" t="s">
        <v>2725</v>
      </c>
      <c r="E8828" s="594" t="s">
        <v>194</v>
      </c>
      <c r="F8828" s="594" t="s">
        <v>200</v>
      </c>
      <c r="G8828" s="596" t="s">
        <v>201</v>
      </c>
      <c r="H8828" s="597">
        <v>22800000</v>
      </c>
    </row>
    <row r="8829" spans="1:8">
      <c r="A8829" s="594" t="s">
        <v>133</v>
      </c>
      <c r="B8829" s="594" t="s">
        <v>73</v>
      </c>
      <c r="C8829" s="594" t="s">
        <v>322</v>
      </c>
      <c r="D8829" s="595" t="s">
        <v>411</v>
      </c>
      <c r="E8829" s="595" t="s">
        <v>411</v>
      </c>
      <c r="F8829" s="595" t="s">
        <v>411</v>
      </c>
      <c r="G8829" s="596" t="s">
        <v>2661</v>
      </c>
      <c r="H8829" s="597">
        <v>11138671531</v>
      </c>
    </row>
    <row r="8830" spans="1:8">
      <c r="A8830" s="594" t="s">
        <v>133</v>
      </c>
      <c r="B8830" s="594" t="s">
        <v>73</v>
      </c>
      <c r="C8830" s="594" t="s">
        <v>322</v>
      </c>
      <c r="D8830" s="594" t="s">
        <v>2662</v>
      </c>
      <c r="E8830" s="595" t="s">
        <v>411</v>
      </c>
      <c r="F8830" s="595" t="s">
        <v>411</v>
      </c>
      <c r="G8830" s="596" t="s">
        <v>2663</v>
      </c>
      <c r="H8830" s="597">
        <v>10911741531</v>
      </c>
    </row>
    <row r="8831" spans="1:8">
      <c r="A8831" s="594" t="s">
        <v>133</v>
      </c>
      <c r="B8831" s="594" t="s">
        <v>73</v>
      </c>
      <c r="C8831" s="594" t="s">
        <v>322</v>
      </c>
      <c r="D8831" s="594" t="s">
        <v>2662</v>
      </c>
      <c r="E8831" s="594" t="s">
        <v>142</v>
      </c>
      <c r="F8831" s="595" t="s">
        <v>411</v>
      </c>
      <c r="G8831" s="596" t="s">
        <v>143</v>
      </c>
      <c r="H8831" s="597">
        <v>3474692047</v>
      </c>
    </row>
    <row r="8832" spans="1:8">
      <c r="A8832" s="594" t="s">
        <v>133</v>
      </c>
      <c r="B8832" s="594" t="s">
        <v>73</v>
      </c>
      <c r="C8832" s="594" t="s">
        <v>322</v>
      </c>
      <c r="D8832" s="594" t="s">
        <v>2662</v>
      </c>
      <c r="E8832" s="594" t="s">
        <v>142</v>
      </c>
      <c r="F8832" s="594" t="s">
        <v>144</v>
      </c>
      <c r="G8832" s="596" t="s">
        <v>2664</v>
      </c>
      <c r="H8832" s="597">
        <v>3435158777</v>
      </c>
    </row>
    <row r="8833" spans="1:8">
      <c r="A8833" s="594" t="s">
        <v>133</v>
      </c>
      <c r="B8833" s="594" t="s">
        <v>73</v>
      </c>
      <c r="C8833" s="594" t="s">
        <v>322</v>
      </c>
      <c r="D8833" s="594" t="s">
        <v>2662</v>
      </c>
      <c r="E8833" s="594" t="s">
        <v>142</v>
      </c>
      <c r="F8833" s="594" t="s">
        <v>146</v>
      </c>
      <c r="G8833" s="596" t="s">
        <v>2665</v>
      </c>
      <c r="H8833" s="597">
        <v>39533270</v>
      </c>
    </row>
    <row r="8834" spans="1:8">
      <c r="A8834" s="594" t="s">
        <v>133</v>
      </c>
      <c r="B8834" s="594" t="s">
        <v>73</v>
      </c>
      <c r="C8834" s="594" t="s">
        <v>322</v>
      </c>
      <c r="D8834" s="594" t="s">
        <v>2662</v>
      </c>
      <c r="E8834" s="594" t="s">
        <v>202</v>
      </c>
      <c r="F8834" s="595" t="s">
        <v>411</v>
      </c>
      <c r="G8834" s="596" t="s">
        <v>2719</v>
      </c>
      <c r="H8834" s="597">
        <v>22239270</v>
      </c>
    </row>
    <row r="8835" spans="1:8">
      <c r="A8835" s="594" t="s">
        <v>133</v>
      </c>
      <c r="B8835" s="594" t="s">
        <v>73</v>
      </c>
      <c r="C8835" s="594" t="s">
        <v>322</v>
      </c>
      <c r="D8835" s="594" t="s">
        <v>2662</v>
      </c>
      <c r="E8835" s="594" t="s">
        <v>202</v>
      </c>
      <c r="F8835" s="594" t="s">
        <v>767</v>
      </c>
      <c r="G8835" s="596" t="s">
        <v>2720</v>
      </c>
      <c r="H8835" s="597">
        <v>22239270</v>
      </c>
    </row>
    <row r="8836" spans="1:8">
      <c r="A8836" s="594" t="s">
        <v>133</v>
      </c>
      <c r="B8836" s="594" t="s">
        <v>73</v>
      </c>
      <c r="C8836" s="594" t="s">
        <v>322</v>
      </c>
      <c r="D8836" s="594" t="s">
        <v>2662</v>
      </c>
      <c r="E8836" s="594" t="s">
        <v>148</v>
      </c>
      <c r="F8836" s="595" t="s">
        <v>411</v>
      </c>
      <c r="G8836" s="596" t="s">
        <v>149</v>
      </c>
      <c r="H8836" s="597">
        <v>1272759892</v>
      </c>
    </row>
    <row r="8837" spans="1:8">
      <c r="A8837" s="594" t="s">
        <v>133</v>
      </c>
      <c r="B8837" s="594" t="s">
        <v>73</v>
      </c>
      <c r="C8837" s="594" t="s">
        <v>322</v>
      </c>
      <c r="D8837" s="594" t="s">
        <v>2662</v>
      </c>
      <c r="E8837" s="594" t="s">
        <v>148</v>
      </c>
      <c r="F8837" s="594" t="s">
        <v>223</v>
      </c>
      <c r="G8837" s="596" t="s">
        <v>224</v>
      </c>
      <c r="H8837" s="597">
        <v>83796768</v>
      </c>
    </row>
    <row r="8838" spans="1:8">
      <c r="A8838" s="594" t="s">
        <v>133</v>
      </c>
      <c r="B8838" s="594" t="s">
        <v>73</v>
      </c>
      <c r="C8838" s="594" t="s">
        <v>322</v>
      </c>
      <c r="D8838" s="594" t="s">
        <v>2662</v>
      </c>
      <c r="E8838" s="594" t="s">
        <v>148</v>
      </c>
      <c r="F8838" s="594" t="s">
        <v>603</v>
      </c>
      <c r="G8838" s="596" t="s">
        <v>604</v>
      </c>
      <c r="H8838" s="597">
        <v>145523000</v>
      </c>
    </row>
    <row r="8839" spans="1:8">
      <c r="A8839" s="594" t="s">
        <v>133</v>
      </c>
      <c r="B8839" s="594" t="s">
        <v>73</v>
      </c>
      <c r="C8839" s="594" t="s">
        <v>322</v>
      </c>
      <c r="D8839" s="594" t="s">
        <v>2662</v>
      </c>
      <c r="E8839" s="594" t="s">
        <v>148</v>
      </c>
      <c r="F8839" s="594" t="s">
        <v>1075</v>
      </c>
      <c r="G8839" s="596" t="s">
        <v>2666</v>
      </c>
      <c r="H8839" s="597">
        <v>240634000</v>
      </c>
    </row>
    <row r="8840" spans="1:8">
      <c r="A8840" s="594" t="s">
        <v>133</v>
      </c>
      <c r="B8840" s="594" t="s">
        <v>73</v>
      </c>
      <c r="C8840" s="594" t="s">
        <v>322</v>
      </c>
      <c r="D8840" s="594" t="s">
        <v>2662</v>
      </c>
      <c r="E8840" s="594" t="s">
        <v>148</v>
      </c>
      <c r="F8840" s="594" t="s">
        <v>150</v>
      </c>
      <c r="G8840" s="596" t="s">
        <v>151</v>
      </c>
      <c r="H8840" s="597">
        <v>20722000</v>
      </c>
    </row>
    <row r="8841" spans="1:8">
      <c r="A8841" s="594" t="s">
        <v>133</v>
      </c>
      <c r="B8841" s="594" t="s">
        <v>73</v>
      </c>
      <c r="C8841" s="594" t="s">
        <v>322</v>
      </c>
      <c r="D8841" s="594" t="s">
        <v>2662</v>
      </c>
      <c r="E8841" s="594" t="s">
        <v>148</v>
      </c>
      <c r="F8841" s="594" t="s">
        <v>605</v>
      </c>
      <c r="G8841" s="596" t="s">
        <v>2668</v>
      </c>
      <c r="H8841" s="597">
        <v>12804576</v>
      </c>
    </row>
    <row r="8842" spans="1:8">
      <c r="A8842" s="594" t="s">
        <v>133</v>
      </c>
      <c r="B8842" s="594" t="s">
        <v>73</v>
      </c>
      <c r="C8842" s="594" t="s">
        <v>322</v>
      </c>
      <c r="D8842" s="594" t="s">
        <v>2662</v>
      </c>
      <c r="E8842" s="594" t="s">
        <v>148</v>
      </c>
      <c r="F8842" s="594" t="s">
        <v>360</v>
      </c>
      <c r="G8842" s="596" t="s">
        <v>2919</v>
      </c>
      <c r="H8842" s="597">
        <v>900900</v>
      </c>
    </row>
    <row r="8843" spans="1:8">
      <c r="A8843" s="594" t="s">
        <v>133</v>
      </c>
      <c r="B8843" s="594" t="s">
        <v>73</v>
      </c>
      <c r="C8843" s="594" t="s">
        <v>322</v>
      </c>
      <c r="D8843" s="594" t="s">
        <v>2662</v>
      </c>
      <c r="E8843" s="594" t="s">
        <v>148</v>
      </c>
      <c r="F8843" s="594" t="s">
        <v>212</v>
      </c>
      <c r="G8843" s="596" t="s">
        <v>213</v>
      </c>
      <c r="H8843" s="597">
        <v>746631903</v>
      </c>
    </row>
    <row r="8844" spans="1:8">
      <c r="A8844" s="594" t="s">
        <v>133</v>
      </c>
      <c r="B8844" s="594" t="s">
        <v>73</v>
      </c>
      <c r="C8844" s="594" t="s">
        <v>322</v>
      </c>
      <c r="D8844" s="594" t="s">
        <v>2662</v>
      </c>
      <c r="E8844" s="594" t="s">
        <v>148</v>
      </c>
      <c r="F8844" s="594" t="s">
        <v>227</v>
      </c>
      <c r="G8844" s="596" t="s">
        <v>2669</v>
      </c>
      <c r="H8844" s="597">
        <v>21746745</v>
      </c>
    </row>
    <row r="8845" spans="1:8">
      <c r="A8845" s="594" t="s">
        <v>133</v>
      </c>
      <c r="B8845" s="594" t="s">
        <v>73</v>
      </c>
      <c r="C8845" s="594" t="s">
        <v>322</v>
      </c>
      <c r="D8845" s="594" t="s">
        <v>2662</v>
      </c>
      <c r="E8845" s="594" t="s">
        <v>582</v>
      </c>
      <c r="F8845" s="595" t="s">
        <v>411</v>
      </c>
      <c r="G8845" s="596" t="s">
        <v>583</v>
      </c>
      <c r="H8845" s="597">
        <v>9230000</v>
      </c>
    </row>
    <row r="8846" spans="1:8">
      <c r="A8846" s="594" t="s">
        <v>133</v>
      </c>
      <c r="B8846" s="594" t="s">
        <v>73</v>
      </c>
      <c r="C8846" s="594" t="s">
        <v>322</v>
      </c>
      <c r="D8846" s="594" t="s">
        <v>2662</v>
      </c>
      <c r="E8846" s="594" t="s">
        <v>582</v>
      </c>
      <c r="F8846" s="594" t="s">
        <v>584</v>
      </c>
      <c r="G8846" s="596" t="s">
        <v>2670</v>
      </c>
      <c r="H8846" s="597">
        <v>9230000</v>
      </c>
    </row>
    <row r="8847" spans="1:8">
      <c r="A8847" s="594" t="s">
        <v>133</v>
      </c>
      <c r="B8847" s="594" t="s">
        <v>73</v>
      </c>
      <c r="C8847" s="594" t="s">
        <v>322</v>
      </c>
      <c r="D8847" s="594" t="s">
        <v>2662</v>
      </c>
      <c r="E8847" s="594" t="s">
        <v>152</v>
      </c>
      <c r="F8847" s="595" t="s">
        <v>411</v>
      </c>
      <c r="G8847" s="596" t="s">
        <v>153</v>
      </c>
      <c r="H8847" s="597">
        <v>379382589</v>
      </c>
    </row>
    <row r="8848" spans="1:8">
      <c r="A8848" s="594" t="s">
        <v>133</v>
      </c>
      <c r="B8848" s="594" t="s">
        <v>73</v>
      </c>
      <c r="C8848" s="594" t="s">
        <v>322</v>
      </c>
      <c r="D8848" s="594" t="s">
        <v>2662</v>
      </c>
      <c r="E8848" s="594" t="s">
        <v>152</v>
      </c>
      <c r="F8848" s="594" t="s">
        <v>606</v>
      </c>
      <c r="G8848" s="596" t="s">
        <v>195</v>
      </c>
      <c r="H8848" s="597">
        <v>379382589</v>
      </c>
    </row>
    <row r="8849" spans="1:8">
      <c r="A8849" s="594" t="s">
        <v>133</v>
      </c>
      <c r="B8849" s="594" t="s">
        <v>73</v>
      </c>
      <c r="C8849" s="594" t="s">
        <v>322</v>
      </c>
      <c r="D8849" s="594" t="s">
        <v>2662</v>
      </c>
      <c r="E8849" s="594" t="s">
        <v>156</v>
      </c>
      <c r="F8849" s="595" t="s">
        <v>411</v>
      </c>
      <c r="G8849" s="596" t="s">
        <v>514</v>
      </c>
      <c r="H8849" s="597">
        <v>806211741</v>
      </c>
    </row>
    <row r="8850" spans="1:8">
      <c r="A8850" s="594" t="s">
        <v>133</v>
      </c>
      <c r="B8850" s="594" t="s">
        <v>73</v>
      </c>
      <c r="C8850" s="594" t="s">
        <v>322</v>
      </c>
      <c r="D8850" s="594" t="s">
        <v>2662</v>
      </c>
      <c r="E8850" s="594" t="s">
        <v>156</v>
      </c>
      <c r="F8850" s="594" t="s">
        <v>157</v>
      </c>
      <c r="G8850" s="596" t="s">
        <v>158</v>
      </c>
      <c r="H8850" s="597">
        <v>611164756</v>
      </c>
    </row>
    <row r="8851" spans="1:8">
      <c r="A8851" s="594" t="s">
        <v>133</v>
      </c>
      <c r="B8851" s="594" t="s">
        <v>73</v>
      </c>
      <c r="C8851" s="594" t="s">
        <v>322</v>
      </c>
      <c r="D8851" s="594" t="s">
        <v>2662</v>
      </c>
      <c r="E8851" s="594" t="s">
        <v>156</v>
      </c>
      <c r="F8851" s="594" t="s">
        <v>159</v>
      </c>
      <c r="G8851" s="596" t="s">
        <v>160</v>
      </c>
      <c r="H8851" s="597">
        <v>113625305</v>
      </c>
    </row>
    <row r="8852" spans="1:8">
      <c r="A8852" s="594" t="s">
        <v>133</v>
      </c>
      <c r="B8852" s="594" t="s">
        <v>73</v>
      </c>
      <c r="C8852" s="594" t="s">
        <v>322</v>
      </c>
      <c r="D8852" s="594" t="s">
        <v>2662</v>
      </c>
      <c r="E8852" s="594" t="s">
        <v>156</v>
      </c>
      <c r="F8852" s="594" t="s">
        <v>161</v>
      </c>
      <c r="G8852" s="596" t="s">
        <v>162</v>
      </c>
      <c r="H8852" s="597">
        <v>70953372</v>
      </c>
    </row>
    <row r="8853" spans="1:8">
      <c r="A8853" s="594" t="s">
        <v>133</v>
      </c>
      <c r="B8853" s="594" t="s">
        <v>73</v>
      </c>
      <c r="C8853" s="594" t="s">
        <v>322</v>
      </c>
      <c r="D8853" s="594" t="s">
        <v>2662</v>
      </c>
      <c r="E8853" s="594" t="s">
        <v>156</v>
      </c>
      <c r="F8853" s="594" t="s">
        <v>1</v>
      </c>
      <c r="G8853" s="596" t="s">
        <v>2</v>
      </c>
      <c r="H8853" s="597">
        <v>10468308</v>
      </c>
    </row>
    <row r="8854" spans="1:8">
      <c r="A8854" s="594" t="s">
        <v>133</v>
      </c>
      <c r="B8854" s="594" t="s">
        <v>73</v>
      </c>
      <c r="C8854" s="594" t="s">
        <v>322</v>
      </c>
      <c r="D8854" s="594" t="s">
        <v>2662</v>
      </c>
      <c r="E8854" s="594" t="s">
        <v>163</v>
      </c>
      <c r="F8854" s="595" t="s">
        <v>411</v>
      </c>
      <c r="G8854" s="596" t="s">
        <v>164</v>
      </c>
      <c r="H8854" s="597">
        <v>49968120</v>
      </c>
    </row>
    <row r="8855" spans="1:8">
      <c r="A8855" s="594" t="s">
        <v>133</v>
      </c>
      <c r="B8855" s="594" t="s">
        <v>73</v>
      </c>
      <c r="C8855" s="594" t="s">
        <v>322</v>
      </c>
      <c r="D8855" s="594" t="s">
        <v>2662</v>
      </c>
      <c r="E8855" s="594" t="s">
        <v>163</v>
      </c>
      <c r="F8855" s="594" t="s">
        <v>1060</v>
      </c>
      <c r="G8855" s="596" t="s">
        <v>2672</v>
      </c>
      <c r="H8855" s="597">
        <v>46068120</v>
      </c>
    </row>
    <row r="8856" spans="1:8">
      <c r="A8856" s="594" t="s">
        <v>133</v>
      </c>
      <c r="B8856" s="594" t="s">
        <v>73</v>
      </c>
      <c r="C8856" s="594" t="s">
        <v>322</v>
      </c>
      <c r="D8856" s="594" t="s">
        <v>2662</v>
      </c>
      <c r="E8856" s="594" t="s">
        <v>163</v>
      </c>
      <c r="F8856" s="594" t="s">
        <v>165</v>
      </c>
      <c r="G8856" s="596" t="s">
        <v>195</v>
      </c>
      <c r="H8856" s="597">
        <v>3900000</v>
      </c>
    </row>
    <row r="8857" spans="1:8">
      <c r="A8857" s="594" t="s">
        <v>133</v>
      </c>
      <c r="B8857" s="594" t="s">
        <v>73</v>
      </c>
      <c r="C8857" s="594" t="s">
        <v>322</v>
      </c>
      <c r="D8857" s="594" t="s">
        <v>2662</v>
      </c>
      <c r="E8857" s="594" t="s">
        <v>167</v>
      </c>
      <c r="F8857" s="595" t="s">
        <v>411</v>
      </c>
      <c r="G8857" s="596" t="s">
        <v>168</v>
      </c>
      <c r="H8857" s="597">
        <v>106667694</v>
      </c>
    </row>
    <row r="8858" spans="1:8">
      <c r="A8858" s="594" t="s">
        <v>133</v>
      </c>
      <c r="B8858" s="594" t="s">
        <v>73</v>
      </c>
      <c r="C8858" s="594" t="s">
        <v>322</v>
      </c>
      <c r="D8858" s="594" t="s">
        <v>2662</v>
      </c>
      <c r="E8858" s="594" t="s">
        <v>167</v>
      </c>
      <c r="F8858" s="594" t="s">
        <v>228</v>
      </c>
      <c r="G8858" s="596" t="s">
        <v>2673</v>
      </c>
      <c r="H8858" s="597">
        <v>59276462</v>
      </c>
    </row>
    <row r="8859" spans="1:8">
      <c r="A8859" s="594" t="s">
        <v>133</v>
      </c>
      <c r="B8859" s="594" t="s">
        <v>73</v>
      </c>
      <c r="C8859" s="594" t="s">
        <v>322</v>
      </c>
      <c r="D8859" s="594" t="s">
        <v>2662</v>
      </c>
      <c r="E8859" s="594" t="s">
        <v>167</v>
      </c>
      <c r="F8859" s="594" t="s">
        <v>169</v>
      </c>
      <c r="G8859" s="596" t="s">
        <v>2674</v>
      </c>
      <c r="H8859" s="597">
        <v>7299232</v>
      </c>
    </row>
    <row r="8860" spans="1:8">
      <c r="A8860" s="594" t="s">
        <v>133</v>
      </c>
      <c r="B8860" s="594" t="s">
        <v>73</v>
      </c>
      <c r="C8860" s="594" t="s">
        <v>322</v>
      </c>
      <c r="D8860" s="594" t="s">
        <v>2662</v>
      </c>
      <c r="E8860" s="594" t="s">
        <v>167</v>
      </c>
      <c r="F8860" s="594" t="s">
        <v>230</v>
      </c>
      <c r="G8860" s="596" t="s">
        <v>2675</v>
      </c>
      <c r="H8860" s="597">
        <v>32603000</v>
      </c>
    </row>
    <row r="8861" spans="1:8">
      <c r="A8861" s="594" t="s">
        <v>133</v>
      </c>
      <c r="B8861" s="594" t="s">
        <v>73</v>
      </c>
      <c r="C8861" s="594" t="s">
        <v>322</v>
      </c>
      <c r="D8861" s="594" t="s">
        <v>2662</v>
      </c>
      <c r="E8861" s="594" t="s">
        <v>167</v>
      </c>
      <c r="F8861" s="594" t="s">
        <v>214</v>
      </c>
      <c r="G8861" s="596" t="s">
        <v>2676</v>
      </c>
      <c r="H8861" s="597">
        <v>6588000</v>
      </c>
    </row>
    <row r="8862" spans="1:8">
      <c r="A8862" s="594" t="s">
        <v>133</v>
      </c>
      <c r="B8862" s="594" t="s">
        <v>73</v>
      </c>
      <c r="C8862" s="594" t="s">
        <v>322</v>
      </c>
      <c r="D8862" s="594" t="s">
        <v>2662</v>
      </c>
      <c r="E8862" s="594" t="s">
        <v>167</v>
      </c>
      <c r="F8862" s="594" t="s">
        <v>232</v>
      </c>
      <c r="G8862" s="596" t="s">
        <v>195</v>
      </c>
      <c r="H8862" s="597">
        <v>901000</v>
      </c>
    </row>
    <row r="8863" spans="1:8">
      <c r="A8863" s="594" t="s">
        <v>133</v>
      </c>
      <c r="B8863" s="594" t="s">
        <v>73</v>
      </c>
      <c r="C8863" s="594" t="s">
        <v>322</v>
      </c>
      <c r="D8863" s="594" t="s">
        <v>2662</v>
      </c>
      <c r="E8863" s="594" t="s">
        <v>171</v>
      </c>
      <c r="F8863" s="595" t="s">
        <v>411</v>
      </c>
      <c r="G8863" s="596" t="s">
        <v>2677</v>
      </c>
      <c r="H8863" s="597">
        <v>410644274</v>
      </c>
    </row>
    <row r="8864" spans="1:8">
      <c r="A8864" s="594" t="s">
        <v>133</v>
      </c>
      <c r="B8864" s="594" t="s">
        <v>73</v>
      </c>
      <c r="C8864" s="594" t="s">
        <v>322</v>
      </c>
      <c r="D8864" s="594" t="s">
        <v>2662</v>
      </c>
      <c r="E8864" s="594" t="s">
        <v>171</v>
      </c>
      <c r="F8864" s="594" t="s">
        <v>173</v>
      </c>
      <c r="G8864" s="596" t="s">
        <v>174</v>
      </c>
      <c r="H8864" s="597">
        <v>174869274</v>
      </c>
    </row>
    <row r="8865" spans="1:8">
      <c r="A8865" s="594" t="s">
        <v>133</v>
      </c>
      <c r="B8865" s="594" t="s">
        <v>73</v>
      </c>
      <c r="C8865" s="594" t="s">
        <v>322</v>
      </c>
      <c r="D8865" s="594" t="s">
        <v>2662</v>
      </c>
      <c r="E8865" s="594" t="s">
        <v>171</v>
      </c>
      <c r="F8865" s="594" t="s">
        <v>216</v>
      </c>
      <c r="G8865" s="596" t="s">
        <v>217</v>
      </c>
      <c r="H8865" s="597">
        <v>92459000</v>
      </c>
    </row>
    <row r="8866" spans="1:8">
      <c r="A8866" s="594" t="s">
        <v>133</v>
      </c>
      <c r="B8866" s="594" t="s">
        <v>73</v>
      </c>
      <c r="C8866" s="594" t="s">
        <v>322</v>
      </c>
      <c r="D8866" s="594" t="s">
        <v>2662</v>
      </c>
      <c r="E8866" s="594" t="s">
        <v>171</v>
      </c>
      <c r="F8866" s="594" t="s">
        <v>5</v>
      </c>
      <c r="G8866" s="596" t="s">
        <v>2678</v>
      </c>
      <c r="H8866" s="597">
        <v>12700000</v>
      </c>
    </row>
    <row r="8867" spans="1:8">
      <c r="A8867" s="594" t="s">
        <v>133</v>
      </c>
      <c r="B8867" s="594" t="s">
        <v>73</v>
      </c>
      <c r="C8867" s="594" t="s">
        <v>322</v>
      </c>
      <c r="D8867" s="594" t="s">
        <v>2662</v>
      </c>
      <c r="E8867" s="594" t="s">
        <v>171</v>
      </c>
      <c r="F8867" s="594" t="s">
        <v>175</v>
      </c>
      <c r="G8867" s="596" t="s">
        <v>176</v>
      </c>
      <c r="H8867" s="597">
        <v>130616000</v>
      </c>
    </row>
    <row r="8868" spans="1:8">
      <c r="A8868" s="594" t="s">
        <v>133</v>
      </c>
      <c r="B8868" s="594" t="s">
        <v>73</v>
      </c>
      <c r="C8868" s="594" t="s">
        <v>322</v>
      </c>
      <c r="D8868" s="594" t="s">
        <v>2662</v>
      </c>
      <c r="E8868" s="594" t="s">
        <v>177</v>
      </c>
      <c r="F8868" s="595" t="s">
        <v>411</v>
      </c>
      <c r="G8868" s="596" t="s">
        <v>178</v>
      </c>
      <c r="H8868" s="597">
        <v>130412510</v>
      </c>
    </row>
    <row r="8869" spans="1:8">
      <c r="A8869" s="594" t="s">
        <v>133</v>
      </c>
      <c r="B8869" s="594" t="s">
        <v>73</v>
      </c>
      <c r="C8869" s="594" t="s">
        <v>322</v>
      </c>
      <c r="D8869" s="594" t="s">
        <v>2662</v>
      </c>
      <c r="E8869" s="594" t="s">
        <v>177</v>
      </c>
      <c r="F8869" s="594" t="s">
        <v>179</v>
      </c>
      <c r="G8869" s="596" t="s">
        <v>2679</v>
      </c>
      <c r="H8869" s="597">
        <v>13715539</v>
      </c>
    </row>
    <row r="8870" spans="1:8">
      <c r="A8870" s="594" t="s">
        <v>133</v>
      </c>
      <c r="B8870" s="594" t="s">
        <v>73</v>
      </c>
      <c r="C8870" s="594" t="s">
        <v>322</v>
      </c>
      <c r="D8870" s="594" t="s">
        <v>2662</v>
      </c>
      <c r="E8870" s="594" t="s">
        <v>177</v>
      </c>
      <c r="F8870" s="594" t="s">
        <v>181</v>
      </c>
      <c r="G8870" s="596" t="s">
        <v>182</v>
      </c>
      <c r="H8870" s="597">
        <v>22397155</v>
      </c>
    </row>
    <row r="8871" spans="1:8">
      <c r="A8871" s="594" t="s">
        <v>133</v>
      </c>
      <c r="B8871" s="594" t="s">
        <v>73</v>
      </c>
      <c r="C8871" s="594" t="s">
        <v>322</v>
      </c>
      <c r="D8871" s="594" t="s">
        <v>2662</v>
      </c>
      <c r="E8871" s="594" t="s">
        <v>177</v>
      </c>
      <c r="F8871" s="594" t="s">
        <v>1290</v>
      </c>
      <c r="G8871" s="596" t="s">
        <v>2721</v>
      </c>
      <c r="H8871" s="597">
        <v>31918116</v>
      </c>
    </row>
    <row r="8872" spans="1:8">
      <c r="A8872" s="594" t="s">
        <v>133</v>
      </c>
      <c r="B8872" s="594" t="s">
        <v>73</v>
      </c>
      <c r="C8872" s="594" t="s">
        <v>322</v>
      </c>
      <c r="D8872" s="594" t="s">
        <v>2662</v>
      </c>
      <c r="E8872" s="594" t="s">
        <v>177</v>
      </c>
      <c r="F8872" s="594" t="s">
        <v>441</v>
      </c>
      <c r="G8872" s="596" t="s">
        <v>2728</v>
      </c>
      <c r="H8872" s="597">
        <v>50000000</v>
      </c>
    </row>
    <row r="8873" spans="1:8">
      <c r="A8873" s="594" t="s">
        <v>133</v>
      </c>
      <c r="B8873" s="594" t="s">
        <v>73</v>
      </c>
      <c r="C8873" s="594" t="s">
        <v>322</v>
      </c>
      <c r="D8873" s="594" t="s">
        <v>2662</v>
      </c>
      <c r="E8873" s="594" t="s">
        <v>177</v>
      </c>
      <c r="F8873" s="594" t="s">
        <v>1297</v>
      </c>
      <c r="G8873" s="596" t="s">
        <v>2680</v>
      </c>
      <c r="H8873" s="597">
        <v>8581700</v>
      </c>
    </row>
    <row r="8874" spans="1:8">
      <c r="A8874" s="594" t="s">
        <v>133</v>
      </c>
      <c r="B8874" s="594" t="s">
        <v>73</v>
      </c>
      <c r="C8874" s="594" t="s">
        <v>322</v>
      </c>
      <c r="D8874" s="594" t="s">
        <v>2662</v>
      </c>
      <c r="E8874" s="594" t="s">
        <v>177</v>
      </c>
      <c r="F8874" s="594" t="s">
        <v>237</v>
      </c>
      <c r="G8874" s="596" t="s">
        <v>2681</v>
      </c>
      <c r="H8874" s="597">
        <v>3800000</v>
      </c>
    </row>
    <row r="8875" spans="1:8">
      <c r="A8875" s="594" t="s">
        <v>133</v>
      </c>
      <c r="B8875" s="594" t="s">
        <v>73</v>
      </c>
      <c r="C8875" s="594" t="s">
        <v>322</v>
      </c>
      <c r="D8875" s="594" t="s">
        <v>2662</v>
      </c>
      <c r="E8875" s="594" t="s">
        <v>240</v>
      </c>
      <c r="F8875" s="595" t="s">
        <v>411</v>
      </c>
      <c r="G8875" s="596" t="s">
        <v>241</v>
      </c>
      <c r="H8875" s="597">
        <v>666886000</v>
      </c>
    </row>
    <row r="8876" spans="1:8">
      <c r="A8876" s="594" t="s">
        <v>133</v>
      </c>
      <c r="B8876" s="594" t="s">
        <v>73</v>
      </c>
      <c r="C8876" s="594" t="s">
        <v>322</v>
      </c>
      <c r="D8876" s="594" t="s">
        <v>2662</v>
      </c>
      <c r="E8876" s="594" t="s">
        <v>240</v>
      </c>
      <c r="F8876" s="594" t="s">
        <v>242</v>
      </c>
      <c r="G8876" s="596" t="s">
        <v>243</v>
      </c>
      <c r="H8876" s="597">
        <v>123860000</v>
      </c>
    </row>
    <row r="8877" spans="1:8">
      <c r="A8877" s="594" t="s">
        <v>133</v>
      </c>
      <c r="B8877" s="594" t="s">
        <v>73</v>
      </c>
      <c r="C8877" s="594" t="s">
        <v>322</v>
      </c>
      <c r="D8877" s="594" t="s">
        <v>2662</v>
      </c>
      <c r="E8877" s="594" t="s">
        <v>240</v>
      </c>
      <c r="F8877" s="594" t="s">
        <v>728</v>
      </c>
      <c r="G8877" s="596" t="s">
        <v>729</v>
      </c>
      <c r="H8877" s="597">
        <v>44400000</v>
      </c>
    </row>
    <row r="8878" spans="1:8">
      <c r="A8878" s="594" t="s">
        <v>133</v>
      </c>
      <c r="B8878" s="594" t="s">
        <v>73</v>
      </c>
      <c r="C8878" s="594" t="s">
        <v>322</v>
      </c>
      <c r="D8878" s="594" t="s">
        <v>2662</v>
      </c>
      <c r="E8878" s="594" t="s">
        <v>240</v>
      </c>
      <c r="F8878" s="594" t="s">
        <v>1268</v>
      </c>
      <c r="G8878" s="596" t="s">
        <v>1267</v>
      </c>
      <c r="H8878" s="597">
        <v>13200000</v>
      </c>
    </row>
    <row r="8879" spans="1:8">
      <c r="A8879" s="594" t="s">
        <v>133</v>
      </c>
      <c r="B8879" s="594" t="s">
        <v>73</v>
      </c>
      <c r="C8879" s="594" t="s">
        <v>322</v>
      </c>
      <c r="D8879" s="594" t="s">
        <v>2662</v>
      </c>
      <c r="E8879" s="594" t="s">
        <v>240</v>
      </c>
      <c r="F8879" s="594" t="s">
        <v>731</v>
      </c>
      <c r="G8879" s="596" t="s">
        <v>732</v>
      </c>
      <c r="H8879" s="597">
        <v>28500000</v>
      </c>
    </row>
    <row r="8880" spans="1:8">
      <c r="A8880" s="594" t="s">
        <v>133</v>
      </c>
      <c r="B8880" s="594" t="s">
        <v>73</v>
      </c>
      <c r="C8880" s="594" t="s">
        <v>322</v>
      </c>
      <c r="D8880" s="594" t="s">
        <v>2662</v>
      </c>
      <c r="E8880" s="594" t="s">
        <v>240</v>
      </c>
      <c r="F8880" s="594" t="s">
        <v>597</v>
      </c>
      <c r="G8880" s="596" t="s">
        <v>2682</v>
      </c>
      <c r="H8880" s="597">
        <v>35500000</v>
      </c>
    </row>
    <row r="8881" spans="1:8">
      <c r="A8881" s="594" t="s">
        <v>133</v>
      </c>
      <c r="B8881" s="594" t="s">
        <v>73</v>
      </c>
      <c r="C8881" s="594" t="s">
        <v>322</v>
      </c>
      <c r="D8881" s="594" t="s">
        <v>2662</v>
      </c>
      <c r="E8881" s="594" t="s">
        <v>240</v>
      </c>
      <c r="F8881" s="594" t="s">
        <v>733</v>
      </c>
      <c r="G8881" s="596" t="s">
        <v>734</v>
      </c>
      <c r="H8881" s="597">
        <v>280460000</v>
      </c>
    </row>
    <row r="8882" spans="1:8">
      <c r="A8882" s="594" t="s">
        <v>133</v>
      </c>
      <c r="B8882" s="594" t="s">
        <v>73</v>
      </c>
      <c r="C8882" s="594" t="s">
        <v>322</v>
      </c>
      <c r="D8882" s="594" t="s">
        <v>2662</v>
      </c>
      <c r="E8882" s="594" t="s">
        <v>240</v>
      </c>
      <c r="F8882" s="594" t="s">
        <v>735</v>
      </c>
      <c r="G8882" s="596" t="s">
        <v>193</v>
      </c>
      <c r="H8882" s="597">
        <v>140966000</v>
      </c>
    </row>
    <row r="8883" spans="1:8">
      <c r="A8883" s="594" t="s">
        <v>133</v>
      </c>
      <c r="B8883" s="594" t="s">
        <v>73</v>
      </c>
      <c r="C8883" s="594" t="s">
        <v>322</v>
      </c>
      <c r="D8883" s="594" t="s">
        <v>2662</v>
      </c>
      <c r="E8883" s="594" t="s">
        <v>183</v>
      </c>
      <c r="F8883" s="595" t="s">
        <v>411</v>
      </c>
      <c r="G8883" s="596" t="s">
        <v>184</v>
      </c>
      <c r="H8883" s="597">
        <v>699384400</v>
      </c>
    </row>
    <row r="8884" spans="1:8">
      <c r="A8884" s="594" t="s">
        <v>133</v>
      </c>
      <c r="B8884" s="594" t="s">
        <v>73</v>
      </c>
      <c r="C8884" s="594" t="s">
        <v>322</v>
      </c>
      <c r="D8884" s="594" t="s">
        <v>2662</v>
      </c>
      <c r="E8884" s="594" t="s">
        <v>183</v>
      </c>
      <c r="F8884" s="594" t="s">
        <v>587</v>
      </c>
      <c r="G8884" s="596" t="s">
        <v>588</v>
      </c>
      <c r="H8884" s="597">
        <v>177503400</v>
      </c>
    </row>
    <row r="8885" spans="1:8">
      <c r="A8885" s="594" t="s">
        <v>133</v>
      </c>
      <c r="B8885" s="594" t="s">
        <v>73</v>
      </c>
      <c r="C8885" s="594" t="s">
        <v>322</v>
      </c>
      <c r="D8885" s="594" t="s">
        <v>2662</v>
      </c>
      <c r="E8885" s="594" t="s">
        <v>183</v>
      </c>
      <c r="F8885" s="594" t="s">
        <v>736</v>
      </c>
      <c r="G8885" s="596" t="s">
        <v>737</v>
      </c>
      <c r="H8885" s="597">
        <v>168190000</v>
      </c>
    </row>
    <row r="8886" spans="1:8">
      <c r="A8886" s="594" t="s">
        <v>133</v>
      </c>
      <c r="B8886" s="594" t="s">
        <v>73</v>
      </c>
      <c r="C8886" s="594" t="s">
        <v>322</v>
      </c>
      <c r="D8886" s="594" t="s">
        <v>2662</v>
      </c>
      <c r="E8886" s="594" t="s">
        <v>183</v>
      </c>
      <c r="F8886" s="594" t="s">
        <v>185</v>
      </c>
      <c r="G8886" s="596" t="s">
        <v>186</v>
      </c>
      <c r="H8886" s="597">
        <v>107141000</v>
      </c>
    </row>
    <row r="8887" spans="1:8">
      <c r="A8887" s="594" t="s">
        <v>133</v>
      </c>
      <c r="B8887" s="594" t="s">
        <v>73</v>
      </c>
      <c r="C8887" s="594" t="s">
        <v>322</v>
      </c>
      <c r="D8887" s="594" t="s">
        <v>2662</v>
      </c>
      <c r="E8887" s="594" t="s">
        <v>183</v>
      </c>
      <c r="F8887" s="594" t="s">
        <v>187</v>
      </c>
      <c r="G8887" s="596" t="s">
        <v>2683</v>
      </c>
      <c r="H8887" s="597">
        <v>235800000</v>
      </c>
    </row>
    <row r="8888" spans="1:8">
      <c r="A8888" s="594" t="s">
        <v>133</v>
      </c>
      <c r="B8888" s="594" t="s">
        <v>73</v>
      </c>
      <c r="C8888" s="594" t="s">
        <v>322</v>
      </c>
      <c r="D8888" s="594" t="s">
        <v>2662</v>
      </c>
      <c r="E8888" s="594" t="s">
        <v>183</v>
      </c>
      <c r="F8888" s="594" t="s">
        <v>772</v>
      </c>
      <c r="G8888" s="596" t="s">
        <v>195</v>
      </c>
      <c r="H8888" s="597">
        <v>10750000</v>
      </c>
    </row>
    <row r="8889" spans="1:8">
      <c r="A8889" s="594" t="s">
        <v>133</v>
      </c>
      <c r="B8889" s="594" t="s">
        <v>73</v>
      </c>
      <c r="C8889" s="594" t="s">
        <v>322</v>
      </c>
      <c r="D8889" s="594" t="s">
        <v>2662</v>
      </c>
      <c r="E8889" s="594" t="s">
        <v>738</v>
      </c>
      <c r="F8889" s="595" t="s">
        <v>411</v>
      </c>
      <c r="G8889" s="596" t="s">
        <v>739</v>
      </c>
      <c r="H8889" s="597">
        <v>416087200</v>
      </c>
    </row>
    <row r="8890" spans="1:8">
      <c r="A8890" s="594" t="s">
        <v>133</v>
      </c>
      <c r="B8890" s="594" t="s">
        <v>73</v>
      </c>
      <c r="C8890" s="594" t="s">
        <v>322</v>
      </c>
      <c r="D8890" s="594" t="s">
        <v>2662</v>
      </c>
      <c r="E8890" s="594" t="s">
        <v>738</v>
      </c>
      <c r="F8890" s="594" t="s">
        <v>740</v>
      </c>
      <c r="G8890" s="596" t="s">
        <v>741</v>
      </c>
      <c r="H8890" s="597">
        <v>368563200</v>
      </c>
    </row>
    <row r="8891" spans="1:8">
      <c r="A8891" s="594" t="s">
        <v>133</v>
      </c>
      <c r="B8891" s="594" t="s">
        <v>73</v>
      </c>
      <c r="C8891" s="594" t="s">
        <v>322</v>
      </c>
      <c r="D8891" s="594" t="s">
        <v>2662</v>
      </c>
      <c r="E8891" s="594" t="s">
        <v>738</v>
      </c>
      <c r="F8891" s="594" t="s">
        <v>356</v>
      </c>
      <c r="G8891" s="596" t="s">
        <v>357</v>
      </c>
      <c r="H8891" s="597">
        <v>26010000</v>
      </c>
    </row>
    <row r="8892" spans="1:8">
      <c r="A8892" s="594" t="s">
        <v>133</v>
      </c>
      <c r="B8892" s="594" t="s">
        <v>73</v>
      </c>
      <c r="C8892" s="594" t="s">
        <v>322</v>
      </c>
      <c r="D8892" s="594" t="s">
        <v>2662</v>
      </c>
      <c r="E8892" s="594" t="s">
        <v>738</v>
      </c>
      <c r="F8892" s="594" t="s">
        <v>742</v>
      </c>
      <c r="G8892" s="596" t="s">
        <v>743</v>
      </c>
      <c r="H8892" s="597">
        <v>21514000</v>
      </c>
    </row>
    <row r="8893" spans="1:8">
      <c r="A8893" s="594" t="s">
        <v>133</v>
      </c>
      <c r="B8893" s="594" t="s">
        <v>73</v>
      </c>
      <c r="C8893" s="594" t="s">
        <v>322</v>
      </c>
      <c r="D8893" s="594" t="s">
        <v>2662</v>
      </c>
      <c r="E8893" s="594" t="s">
        <v>744</v>
      </c>
      <c r="F8893" s="595" t="s">
        <v>411</v>
      </c>
      <c r="G8893" s="596" t="s">
        <v>2686</v>
      </c>
      <c r="H8893" s="597">
        <v>151708000</v>
      </c>
    </row>
    <row r="8894" spans="1:8">
      <c r="A8894" s="594" t="s">
        <v>133</v>
      </c>
      <c r="B8894" s="594" t="s">
        <v>73</v>
      </c>
      <c r="C8894" s="594" t="s">
        <v>322</v>
      </c>
      <c r="D8894" s="594" t="s">
        <v>2662</v>
      </c>
      <c r="E8894" s="594" t="s">
        <v>744</v>
      </c>
      <c r="F8894" s="594" t="s">
        <v>7</v>
      </c>
      <c r="G8894" s="596" t="s">
        <v>8</v>
      </c>
      <c r="H8894" s="597">
        <v>55000000</v>
      </c>
    </row>
    <row r="8895" spans="1:8">
      <c r="A8895" s="594" t="s">
        <v>133</v>
      </c>
      <c r="B8895" s="594" t="s">
        <v>73</v>
      </c>
      <c r="C8895" s="594" t="s">
        <v>322</v>
      </c>
      <c r="D8895" s="594" t="s">
        <v>2662</v>
      </c>
      <c r="E8895" s="594" t="s">
        <v>744</v>
      </c>
      <c r="F8895" s="594" t="s">
        <v>572</v>
      </c>
      <c r="G8895" s="596" t="s">
        <v>2689</v>
      </c>
      <c r="H8895" s="597">
        <v>66588000</v>
      </c>
    </row>
    <row r="8896" spans="1:8">
      <c r="A8896" s="594" t="s">
        <v>133</v>
      </c>
      <c r="B8896" s="594" t="s">
        <v>73</v>
      </c>
      <c r="C8896" s="594" t="s">
        <v>322</v>
      </c>
      <c r="D8896" s="594" t="s">
        <v>2662</v>
      </c>
      <c r="E8896" s="594" t="s">
        <v>744</v>
      </c>
      <c r="F8896" s="594" t="s">
        <v>746</v>
      </c>
      <c r="G8896" s="596" t="s">
        <v>2690</v>
      </c>
      <c r="H8896" s="597">
        <v>29770000</v>
      </c>
    </row>
    <row r="8897" spans="1:8">
      <c r="A8897" s="594" t="s">
        <v>133</v>
      </c>
      <c r="B8897" s="594" t="s">
        <v>73</v>
      </c>
      <c r="C8897" s="594" t="s">
        <v>322</v>
      </c>
      <c r="D8897" s="594" t="s">
        <v>2662</v>
      </c>
      <c r="E8897" s="594" t="s">
        <v>744</v>
      </c>
      <c r="F8897" s="594" t="s">
        <v>11</v>
      </c>
      <c r="G8897" s="596" t="s">
        <v>2691</v>
      </c>
      <c r="H8897" s="597">
        <v>350000</v>
      </c>
    </row>
    <row r="8898" spans="1:8">
      <c r="A8898" s="594" t="s">
        <v>133</v>
      </c>
      <c r="B8898" s="594" t="s">
        <v>73</v>
      </c>
      <c r="C8898" s="594" t="s">
        <v>322</v>
      </c>
      <c r="D8898" s="594" t="s">
        <v>2662</v>
      </c>
      <c r="E8898" s="594" t="s">
        <v>2692</v>
      </c>
      <c r="F8898" s="595" t="s">
        <v>411</v>
      </c>
      <c r="G8898" s="596" t="s">
        <v>2693</v>
      </c>
      <c r="H8898" s="597">
        <v>193291000</v>
      </c>
    </row>
    <row r="8899" spans="1:8">
      <c r="A8899" s="594" t="s">
        <v>133</v>
      </c>
      <c r="B8899" s="594" t="s">
        <v>73</v>
      </c>
      <c r="C8899" s="594" t="s">
        <v>322</v>
      </c>
      <c r="D8899" s="594" t="s">
        <v>2662</v>
      </c>
      <c r="E8899" s="594" t="s">
        <v>2692</v>
      </c>
      <c r="F8899" s="594" t="s">
        <v>2722</v>
      </c>
      <c r="G8899" s="596" t="s">
        <v>2690</v>
      </c>
      <c r="H8899" s="597">
        <v>129180000</v>
      </c>
    </row>
    <row r="8900" spans="1:8">
      <c r="A8900" s="594" t="s">
        <v>133</v>
      </c>
      <c r="B8900" s="594" t="s">
        <v>73</v>
      </c>
      <c r="C8900" s="594" t="s">
        <v>322</v>
      </c>
      <c r="D8900" s="594" t="s">
        <v>2662</v>
      </c>
      <c r="E8900" s="594" t="s">
        <v>2692</v>
      </c>
      <c r="F8900" s="594" t="s">
        <v>2694</v>
      </c>
      <c r="G8900" s="596" t="s">
        <v>2689</v>
      </c>
      <c r="H8900" s="597">
        <v>59500000</v>
      </c>
    </row>
    <row r="8901" spans="1:8">
      <c r="A8901" s="594" t="s">
        <v>133</v>
      </c>
      <c r="B8901" s="594" t="s">
        <v>73</v>
      </c>
      <c r="C8901" s="594" t="s">
        <v>322</v>
      </c>
      <c r="D8901" s="594" t="s">
        <v>2662</v>
      </c>
      <c r="E8901" s="594" t="s">
        <v>2692</v>
      </c>
      <c r="F8901" s="594" t="s">
        <v>2730</v>
      </c>
      <c r="G8901" s="596" t="s">
        <v>2731</v>
      </c>
      <c r="H8901" s="597">
        <v>4611000</v>
      </c>
    </row>
    <row r="8902" spans="1:8">
      <c r="A8902" s="594" t="s">
        <v>133</v>
      </c>
      <c r="B8902" s="594" t="s">
        <v>73</v>
      </c>
      <c r="C8902" s="594" t="s">
        <v>322</v>
      </c>
      <c r="D8902" s="594" t="s">
        <v>2662</v>
      </c>
      <c r="E8902" s="594" t="s">
        <v>189</v>
      </c>
      <c r="F8902" s="595" t="s">
        <v>411</v>
      </c>
      <c r="G8902" s="596" t="s">
        <v>190</v>
      </c>
      <c r="H8902" s="597">
        <v>398295269</v>
      </c>
    </row>
    <row r="8903" spans="1:8">
      <c r="A8903" s="594" t="s">
        <v>133</v>
      </c>
      <c r="B8903" s="594" t="s">
        <v>73</v>
      </c>
      <c r="C8903" s="594" t="s">
        <v>322</v>
      </c>
      <c r="D8903" s="594" t="s">
        <v>2662</v>
      </c>
      <c r="E8903" s="594" t="s">
        <v>189</v>
      </c>
      <c r="F8903" s="594" t="s">
        <v>773</v>
      </c>
      <c r="G8903" s="596" t="s">
        <v>2695</v>
      </c>
      <c r="H8903" s="597">
        <v>205166000</v>
      </c>
    </row>
    <row r="8904" spans="1:8">
      <c r="A8904" s="594" t="s">
        <v>133</v>
      </c>
      <c r="B8904" s="594" t="s">
        <v>73</v>
      </c>
      <c r="C8904" s="594" t="s">
        <v>322</v>
      </c>
      <c r="D8904" s="594" t="s">
        <v>2662</v>
      </c>
      <c r="E8904" s="594" t="s">
        <v>189</v>
      </c>
      <c r="F8904" s="594" t="s">
        <v>13</v>
      </c>
      <c r="G8904" s="596" t="s">
        <v>2732</v>
      </c>
      <c r="H8904" s="597">
        <v>19500000</v>
      </c>
    </row>
    <row r="8905" spans="1:8">
      <c r="A8905" s="594" t="s">
        <v>133</v>
      </c>
      <c r="B8905" s="594" t="s">
        <v>73</v>
      </c>
      <c r="C8905" s="594" t="s">
        <v>322</v>
      </c>
      <c r="D8905" s="594" t="s">
        <v>2662</v>
      </c>
      <c r="E8905" s="594" t="s">
        <v>189</v>
      </c>
      <c r="F8905" s="594" t="s">
        <v>37</v>
      </c>
      <c r="G8905" s="596" t="s">
        <v>2696</v>
      </c>
      <c r="H8905" s="597">
        <v>22174949</v>
      </c>
    </row>
    <row r="8906" spans="1:8">
      <c r="A8906" s="594" t="s">
        <v>133</v>
      </c>
      <c r="B8906" s="594" t="s">
        <v>73</v>
      </c>
      <c r="C8906" s="594" t="s">
        <v>322</v>
      </c>
      <c r="D8906" s="594" t="s">
        <v>2662</v>
      </c>
      <c r="E8906" s="594" t="s">
        <v>189</v>
      </c>
      <c r="F8906" s="594" t="s">
        <v>192</v>
      </c>
      <c r="G8906" s="596" t="s">
        <v>195</v>
      </c>
      <c r="H8906" s="597">
        <v>151454320</v>
      </c>
    </row>
    <row r="8907" spans="1:8">
      <c r="A8907" s="594" t="s">
        <v>133</v>
      </c>
      <c r="B8907" s="594" t="s">
        <v>73</v>
      </c>
      <c r="C8907" s="594" t="s">
        <v>322</v>
      </c>
      <c r="D8907" s="594" t="s">
        <v>2662</v>
      </c>
      <c r="E8907" s="594" t="s">
        <v>2697</v>
      </c>
      <c r="F8907" s="595" t="s">
        <v>411</v>
      </c>
      <c r="G8907" s="596" t="s">
        <v>2698</v>
      </c>
      <c r="H8907" s="597">
        <v>20000000</v>
      </c>
    </row>
    <row r="8908" spans="1:8">
      <c r="A8908" s="594" t="s">
        <v>133</v>
      </c>
      <c r="B8908" s="594" t="s">
        <v>73</v>
      </c>
      <c r="C8908" s="594" t="s">
        <v>322</v>
      </c>
      <c r="D8908" s="594" t="s">
        <v>2662</v>
      </c>
      <c r="E8908" s="594" t="s">
        <v>2697</v>
      </c>
      <c r="F8908" s="594" t="s">
        <v>2699</v>
      </c>
      <c r="G8908" s="596" t="s">
        <v>2700</v>
      </c>
      <c r="H8908" s="597">
        <v>20000000</v>
      </c>
    </row>
    <row r="8909" spans="1:8">
      <c r="A8909" s="594" t="s">
        <v>133</v>
      </c>
      <c r="B8909" s="594" t="s">
        <v>73</v>
      </c>
      <c r="C8909" s="594" t="s">
        <v>322</v>
      </c>
      <c r="D8909" s="594" t="s">
        <v>2662</v>
      </c>
      <c r="E8909" s="594" t="s">
        <v>77</v>
      </c>
      <c r="F8909" s="595" t="s">
        <v>411</v>
      </c>
      <c r="G8909" s="596" t="s">
        <v>78</v>
      </c>
      <c r="H8909" s="597">
        <v>24210000</v>
      </c>
    </row>
    <row r="8910" spans="1:8">
      <c r="A8910" s="594" t="s">
        <v>133</v>
      </c>
      <c r="B8910" s="594" t="s">
        <v>73</v>
      </c>
      <c r="C8910" s="594" t="s">
        <v>322</v>
      </c>
      <c r="D8910" s="594" t="s">
        <v>2662</v>
      </c>
      <c r="E8910" s="594" t="s">
        <v>77</v>
      </c>
      <c r="F8910" s="594" t="s">
        <v>79</v>
      </c>
      <c r="G8910" s="596" t="s">
        <v>195</v>
      </c>
      <c r="H8910" s="597">
        <v>24210000</v>
      </c>
    </row>
    <row r="8911" spans="1:8">
      <c r="A8911" s="594" t="s">
        <v>133</v>
      </c>
      <c r="B8911" s="594" t="s">
        <v>73</v>
      </c>
      <c r="C8911" s="594" t="s">
        <v>322</v>
      </c>
      <c r="D8911" s="594" t="s">
        <v>2662</v>
      </c>
      <c r="E8911" s="594" t="s">
        <v>1254</v>
      </c>
      <c r="F8911" s="595" t="s">
        <v>411</v>
      </c>
      <c r="G8911" s="596" t="s">
        <v>1255</v>
      </c>
      <c r="H8911" s="597">
        <v>694620000</v>
      </c>
    </row>
    <row r="8912" spans="1:8">
      <c r="A8912" s="594" t="s">
        <v>133</v>
      </c>
      <c r="B8912" s="594" t="s">
        <v>73</v>
      </c>
      <c r="C8912" s="594" t="s">
        <v>322</v>
      </c>
      <c r="D8912" s="594" t="s">
        <v>2662</v>
      </c>
      <c r="E8912" s="594" t="s">
        <v>1254</v>
      </c>
      <c r="F8912" s="594" t="s">
        <v>1289</v>
      </c>
      <c r="G8912" s="596" t="s">
        <v>1288</v>
      </c>
      <c r="H8912" s="597">
        <v>694620000</v>
      </c>
    </row>
    <row r="8913" spans="1:8">
      <c r="A8913" s="594" t="s">
        <v>133</v>
      </c>
      <c r="B8913" s="594" t="s">
        <v>73</v>
      </c>
      <c r="C8913" s="594" t="s">
        <v>322</v>
      </c>
      <c r="D8913" s="594" t="s">
        <v>2662</v>
      </c>
      <c r="E8913" s="594" t="s">
        <v>194</v>
      </c>
      <c r="F8913" s="595" t="s">
        <v>411</v>
      </c>
      <c r="G8913" s="596" t="s">
        <v>195</v>
      </c>
      <c r="H8913" s="597">
        <v>887454525</v>
      </c>
    </row>
    <row r="8914" spans="1:8">
      <c r="A8914" s="594" t="s">
        <v>133</v>
      </c>
      <c r="B8914" s="594" t="s">
        <v>73</v>
      </c>
      <c r="C8914" s="594" t="s">
        <v>322</v>
      </c>
      <c r="D8914" s="594" t="s">
        <v>2662</v>
      </c>
      <c r="E8914" s="594" t="s">
        <v>194</v>
      </c>
      <c r="F8914" s="594" t="s">
        <v>15</v>
      </c>
      <c r="G8914" s="596" t="s">
        <v>2701</v>
      </c>
      <c r="H8914" s="597">
        <v>1482000</v>
      </c>
    </row>
    <row r="8915" spans="1:8">
      <c r="A8915" s="594" t="s">
        <v>133</v>
      </c>
      <c r="B8915" s="594" t="s">
        <v>73</v>
      </c>
      <c r="C8915" s="594" t="s">
        <v>322</v>
      </c>
      <c r="D8915" s="594" t="s">
        <v>2662</v>
      </c>
      <c r="E8915" s="594" t="s">
        <v>194</v>
      </c>
      <c r="F8915" s="594" t="s">
        <v>198</v>
      </c>
      <c r="G8915" s="596" t="s">
        <v>199</v>
      </c>
      <c r="H8915" s="597">
        <v>638142525</v>
      </c>
    </row>
    <row r="8916" spans="1:8">
      <c r="A8916" s="594" t="s">
        <v>133</v>
      </c>
      <c r="B8916" s="594" t="s">
        <v>73</v>
      </c>
      <c r="C8916" s="594" t="s">
        <v>322</v>
      </c>
      <c r="D8916" s="594" t="s">
        <v>2662</v>
      </c>
      <c r="E8916" s="594" t="s">
        <v>194</v>
      </c>
      <c r="F8916" s="594" t="s">
        <v>200</v>
      </c>
      <c r="G8916" s="596" t="s">
        <v>201</v>
      </c>
      <c r="H8916" s="597">
        <v>247830000</v>
      </c>
    </row>
    <row r="8917" spans="1:8">
      <c r="A8917" s="594" t="s">
        <v>133</v>
      </c>
      <c r="B8917" s="594" t="s">
        <v>73</v>
      </c>
      <c r="C8917" s="594" t="s">
        <v>322</v>
      </c>
      <c r="D8917" s="594" t="s">
        <v>2662</v>
      </c>
      <c r="E8917" s="594" t="s">
        <v>550</v>
      </c>
      <c r="F8917" s="595" t="s">
        <v>411</v>
      </c>
      <c r="G8917" s="596" t="s">
        <v>2705</v>
      </c>
      <c r="H8917" s="597">
        <v>23097000</v>
      </c>
    </row>
    <row r="8918" spans="1:8">
      <c r="A8918" s="594" t="s">
        <v>133</v>
      </c>
      <c r="B8918" s="594" t="s">
        <v>73</v>
      </c>
      <c r="C8918" s="594" t="s">
        <v>322</v>
      </c>
      <c r="D8918" s="594" t="s">
        <v>2662</v>
      </c>
      <c r="E8918" s="594" t="s">
        <v>550</v>
      </c>
      <c r="F8918" s="594" t="s">
        <v>2706</v>
      </c>
      <c r="G8918" s="596" t="s">
        <v>72</v>
      </c>
      <c r="H8918" s="597">
        <v>8747000</v>
      </c>
    </row>
    <row r="8919" spans="1:8">
      <c r="A8919" s="594" t="s">
        <v>133</v>
      </c>
      <c r="B8919" s="594" t="s">
        <v>73</v>
      </c>
      <c r="C8919" s="594" t="s">
        <v>322</v>
      </c>
      <c r="D8919" s="594" t="s">
        <v>2662</v>
      </c>
      <c r="E8919" s="594" t="s">
        <v>550</v>
      </c>
      <c r="F8919" s="594" t="s">
        <v>1082</v>
      </c>
      <c r="G8919" s="596" t="s">
        <v>195</v>
      </c>
      <c r="H8919" s="597">
        <v>14350000</v>
      </c>
    </row>
    <row r="8920" spans="1:8">
      <c r="A8920" s="594" t="s">
        <v>133</v>
      </c>
      <c r="B8920" s="594" t="s">
        <v>73</v>
      </c>
      <c r="C8920" s="594" t="s">
        <v>322</v>
      </c>
      <c r="D8920" s="594" t="s">
        <v>2662</v>
      </c>
      <c r="E8920" s="594" t="s">
        <v>498</v>
      </c>
      <c r="F8920" s="595" t="s">
        <v>411</v>
      </c>
      <c r="G8920" s="596" t="s">
        <v>499</v>
      </c>
      <c r="H8920" s="597">
        <v>74500000</v>
      </c>
    </row>
    <row r="8921" spans="1:8">
      <c r="A8921" s="594" t="s">
        <v>133</v>
      </c>
      <c r="B8921" s="594" t="s">
        <v>73</v>
      </c>
      <c r="C8921" s="594" t="s">
        <v>322</v>
      </c>
      <c r="D8921" s="594" t="s">
        <v>2662</v>
      </c>
      <c r="E8921" s="594" t="s">
        <v>498</v>
      </c>
      <c r="F8921" s="594" t="s">
        <v>1299</v>
      </c>
      <c r="G8921" s="596" t="s">
        <v>197</v>
      </c>
      <c r="H8921" s="597">
        <v>74500000</v>
      </c>
    </row>
    <row r="8922" spans="1:8">
      <c r="A8922" s="594" t="s">
        <v>133</v>
      </c>
      <c r="B8922" s="594" t="s">
        <v>73</v>
      </c>
      <c r="C8922" s="594" t="s">
        <v>322</v>
      </c>
      <c r="D8922" s="594" t="s">
        <v>2858</v>
      </c>
      <c r="E8922" s="595" t="s">
        <v>411</v>
      </c>
      <c r="F8922" s="595" t="s">
        <v>411</v>
      </c>
      <c r="G8922" s="596" t="s">
        <v>2859</v>
      </c>
      <c r="H8922" s="597">
        <v>226930000</v>
      </c>
    </row>
    <row r="8923" spans="1:8">
      <c r="A8923" s="594" t="s">
        <v>133</v>
      </c>
      <c r="B8923" s="594" t="s">
        <v>73</v>
      </c>
      <c r="C8923" s="594" t="s">
        <v>322</v>
      </c>
      <c r="D8923" s="594" t="s">
        <v>2858</v>
      </c>
      <c r="E8923" s="594" t="s">
        <v>148</v>
      </c>
      <c r="F8923" s="595" t="s">
        <v>411</v>
      </c>
      <c r="G8923" s="596" t="s">
        <v>149</v>
      </c>
      <c r="H8923" s="597">
        <v>103560000</v>
      </c>
    </row>
    <row r="8924" spans="1:8">
      <c r="A8924" s="594" t="s">
        <v>133</v>
      </c>
      <c r="B8924" s="594" t="s">
        <v>73</v>
      </c>
      <c r="C8924" s="594" t="s">
        <v>322</v>
      </c>
      <c r="D8924" s="594" t="s">
        <v>2858</v>
      </c>
      <c r="E8924" s="594" t="s">
        <v>148</v>
      </c>
      <c r="F8924" s="594" t="s">
        <v>227</v>
      </c>
      <c r="G8924" s="596" t="s">
        <v>2669</v>
      </c>
      <c r="H8924" s="597">
        <v>103560000</v>
      </c>
    </row>
    <row r="8925" spans="1:8">
      <c r="A8925" s="594" t="s">
        <v>133</v>
      </c>
      <c r="B8925" s="594" t="s">
        <v>73</v>
      </c>
      <c r="C8925" s="594" t="s">
        <v>322</v>
      </c>
      <c r="D8925" s="594" t="s">
        <v>2858</v>
      </c>
      <c r="E8925" s="594" t="s">
        <v>582</v>
      </c>
      <c r="F8925" s="595" t="s">
        <v>411</v>
      </c>
      <c r="G8925" s="596" t="s">
        <v>583</v>
      </c>
      <c r="H8925" s="597">
        <v>3000000</v>
      </c>
    </row>
    <row r="8926" spans="1:8">
      <c r="A8926" s="594" t="s">
        <v>133</v>
      </c>
      <c r="B8926" s="594" t="s">
        <v>73</v>
      </c>
      <c r="C8926" s="594" t="s">
        <v>322</v>
      </c>
      <c r="D8926" s="594" t="s">
        <v>2858</v>
      </c>
      <c r="E8926" s="594" t="s">
        <v>582</v>
      </c>
      <c r="F8926" s="594" t="s">
        <v>584</v>
      </c>
      <c r="G8926" s="596" t="s">
        <v>2670</v>
      </c>
      <c r="H8926" s="597">
        <v>3000000</v>
      </c>
    </row>
    <row r="8927" spans="1:8">
      <c r="A8927" s="594" t="s">
        <v>133</v>
      </c>
      <c r="B8927" s="594" t="s">
        <v>73</v>
      </c>
      <c r="C8927" s="594" t="s">
        <v>322</v>
      </c>
      <c r="D8927" s="594" t="s">
        <v>2858</v>
      </c>
      <c r="E8927" s="594" t="s">
        <v>152</v>
      </c>
      <c r="F8927" s="595" t="s">
        <v>411</v>
      </c>
      <c r="G8927" s="596" t="s">
        <v>153</v>
      </c>
      <c r="H8927" s="597">
        <v>3300000</v>
      </c>
    </row>
    <row r="8928" spans="1:8">
      <c r="A8928" s="594" t="s">
        <v>133</v>
      </c>
      <c r="B8928" s="594" t="s">
        <v>73</v>
      </c>
      <c r="C8928" s="594" t="s">
        <v>322</v>
      </c>
      <c r="D8928" s="594" t="s">
        <v>2858</v>
      </c>
      <c r="E8928" s="594" t="s">
        <v>152</v>
      </c>
      <c r="F8928" s="594" t="s">
        <v>606</v>
      </c>
      <c r="G8928" s="596" t="s">
        <v>195</v>
      </c>
      <c r="H8928" s="597">
        <v>3300000</v>
      </c>
    </row>
    <row r="8929" spans="1:8">
      <c r="A8929" s="594" t="s">
        <v>133</v>
      </c>
      <c r="B8929" s="594" t="s">
        <v>73</v>
      </c>
      <c r="C8929" s="594" t="s">
        <v>322</v>
      </c>
      <c r="D8929" s="594" t="s">
        <v>2858</v>
      </c>
      <c r="E8929" s="594" t="s">
        <v>768</v>
      </c>
      <c r="F8929" s="595" t="s">
        <v>411</v>
      </c>
      <c r="G8929" s="596" t="s">
        <v>2920</v>
      </c>
      <c r="H8929" s="597">
        <v>40850000</v>
      </c>
    </row>
    <row r="8930" spans="1:8">
      <c r="A8930" s="594" t="s">
        <v>133</v>
      </c>
      <c r="B8930" s="594" t="s">
        <v>73</v>
      </c>
      <c r="C8930" s="594" t="s">
        <v>322</v>
      </c>
      <c r="D8930" s="594" t="s">
        <v>2858</v>
      </c>
      <c r="E8930" s="594" t="s">
        <v>768</v>
      </c>
      <c r="F8930" s="594" t="s">
        <v>770</v>
      </c>
      <c r="G8930" s="596" t="s">
        <v>2921</v>
      </c>
      <c r="H8930" s="597">
        <v>40850000</v>
      </c>
    </row>
    <row r="8931" spans="1:8">
      <c r="A8931" s="594" t="s">
        <v>133</v>
      </c>
      <c r="B8931" s="594" t="s">
        <v>73</v>
      </c>
      <c r="C8931" s="594" t="s">
        <v>322</v>
      </c>
      <c r="D8931" s="594" t="s">
        <v>2858</v>
      </c>
      <c r="E8931" s="594" t="s">
        <v>167</v>
      </c>
      <c r="F8931" s="595" t="s">
        <v>411</v>
      </c>
      <c r="G8931" s="596" t="s">
        <v>168</v>
      </c>
      <c r="H8931" s="597">
        <v>600000</v>
      </c>
    </row>
    <row r="8932" spans="1:8">
      <c r="A8932" s="594" t="s">
        <v>133</v>
      </c>
      <c r="B8932" s="594" t="s">
        <v>73</v>
      </c>
      <c r="C8932" s="594" t="s">
        <v>322</v>
      </c>
      <c r="D8932" s="594" t="s">
        <v>2858</v>
      </c>
      <c r="E8932" s="594" t="s">
        <v>167</v>
      </c>
      <c r="F8932" s="594" t="s">
        <v>169</v>
      </c>
      <c r="G8932" s="596" t="s">
        <v>2674</v>
      </c>
      <c r="H8932" s="597">
        <v>600000</v>
      </c>
    </row>
    <row r="8933" spans="1:8">
      <c r="A8933" s="594" t="s">
        <v>133</v>
      </c>
      <c r="B8933" s="594" t="s">
        <v>73</v>
      </c>
      <c r="C8933" s="594" t="s">
        <v>322</v>
      </c>
      <c r="D8933" s="594" t="s">
        <v>2858</v>
      </c>
      <c r="E8933" s="594" t="s">
        <v>171</v>
      </c>
      <c r="F8933" s="595" t="s">
        <v>411</v>
      </c>
      <c r="G8933" s="596" t="s">
        <v>2677</v>
      </c>
      <c r="H8933" s="597">
        <v>4400000</v>
      </c>
    </row>
    <row r="8934" spans="1:8">
      <c r="A8934" s="594" t="s">
        <v>133</v>
      </c>
      <c r="B8934" s="594" t="s">
        <v>73</v>
      </c>
      <c r="C8934" s="594" t="s">
        <v>322</v>
      </c>
      <c r="D8934" s="594" t="s">
        <v>2858</v>
      </c>
      <c r="E8934" s="594" t="s">
        <v>171</v>
      </c>
      <c r="F8934" s="594" t="s">
        <v>173</v>
      </c>
      <c r="G8934" s="596" t="s">
        <v>174</v>
      </c>
      <c r="H8934" s="597">
        <v>3840000</v>
      </c>
    </row>
    <row r="8935" spans="1:8">
      <c r="A8935" s="594" t="s">
        <v>133</v>
      </c>
      <c r="B8935" s="594" t="s">
        <v>73</v>
      </c>
      <c r="C8935" s="594" t="s">
        <v>322</v>
      </c>
      <c r="D8935" s="594" t="s">
        <v>2858</v>
      </c>
      <c r="E8935" s="594" t="s">
        <v>171</v>
      </c>
      <c r="F8935" s="594" t="s">
        <v>216</v>
      </c>
      <c r="G8935" s="596" t="s">
        <v>217</v>
      </c>
      <c r="H8935" s="597">
        <v>560000</v>
      </c>
    </row>
    <row r="8936" spans="1:8">
      <c r="A8936" s="594" t="s">
        <v>133</v>
      </c>
      <c r="B8936" s="594" t="s">
        <v>73</v>
      </c>
      <c r="C8936" s="594" t="s">
        <v>322</v>
      </c>
      <c r="D8936" s="594" t="s">
        <v>2858</v>
      </c>
      <c r="E8936" s="594" t="s">
        <v>240</v>
      </c>
      <c r="F8936" s="595" t="s">
        <v>411</v>
      </c>
      <c r="G8936" s="596" t="s">
        <v>241</v>
      </c>
      <c r="H8936" s="597">
        <v>17260000</v>
      </c>
    </row>
    <row r="8937" spans="1:8">
      <c r="A8937" s="594" t="s">
        <v>133</v>
      </c>
      <c r="B8937" s="594" t="s">
        <v>73</v>
      </c>
      <c r="C8937" s="594" t="s">
        <v>322</v>
      </c>
      <c r="D8937" s="594" t="s">
        <v>2858</v>
      </c>
      <c r="E8937" s="594" t="s">
        <v>240</v>
      </c>
      <c r="F8937" s="594" t="s">
        <v>242</v>
      </c>
      <c r="G8937" s="596" t="s">
        <v>243</v>
      </c>
      <c r="H8937" s="597">
        <v>1240000</v>
      </c>
    </row>
    <row r="8938" spans="1:8">
      <c r="A8938" s="594" t="s">
        <v>133</v>
      </c>
      <c r="B8938" s="594" t="s">
        <v>73</v>
      </c>
      <c r="C8938" s="594" t="s">
        <v>322</v>
      </c>
      <c r="D8938" s="594" t="s">
        <v>2858</v>
      </c>
      <c r="E8938" s="594" t="s">
        <v>240</v>
      </c>
      <c r="F8938" s="594" t="s">
        <v>733</v>
      </c>
      <c r="G8938" s="596" t="s">
        <v>734</v>
      </c>
      <c r="H8938" s="597">
        <v>16020000</v>
      </c>
    </row>
    <row r="8939" spans="1:8">
      <c r="A8939" s="594" t="s">
        <v>133</v>
      </c>
      <c r="B8939" s="594" t="s">
        <v>73</v>
      </c>
      <c r="C8939" s="594" t="s">
        <v>322</v>
      </c>
      <c r="D8939" s="594" t="s">
        <v>2858</v>
      </c>
      <c r="E8939" s="594" t="s">
        <v>183</v>
      </c>
      <c r="F8939" s="595" t="s">
        <v>411</v>
      </c>
      <c r="G8939" s="596" t="s">
        <v>184</v>
      </c>
      <c r="H8939" s="597">
        <v>16770000</v>
      </c>
    </row>
    <row r="8940" spans="1:8">
      <c r="A8940" s="594" t="s">
        <v>133</v>
      </c>
      <c r="B8940" s="594" t="s">
        <v>73</v>
      </c>
      <c r="C8940" s="594" t="s">
        <v>322</v>
      </c>
      <c r="D8940" s="594" t="s">
        <v>2858</v>
      </c>
      <c r="E8940" s="594" t="s">
        <v>183</v>
      </c>
      <c r="F8940" s="594" t="s">
        <v>587</v>
      </c>
      <c r="G8940" s="596" t="s">
        <v>588</v>
      </c>
      <c r="H8940" s="597">
        <v>4320000</v>
      </c>
    </row>
    <row r="8941" spans="1:8">
      <c r="A8941" s="594" t="s">
        <v>133</v>
      </c>
      <c r="B8941" s="594" t="s">
        <v>73</v>
      </c>
      <c r="C8941" s="594" t="s">
        <v>322</v>
      </c>
      <c r="D8941" s="594" t="s">
        <v>2858</v>
      </c>
      <c r="E8941" s="594" t="s">
        <v>183</v>
      </c>
      <c r="F8941" s="594" t="s">
        <v>736</v>
      </c>
      <c r="G8941" s="596" t="s">
        <v>737</v>
      </c>
      <c r="H8941" s="597">
        <v>3550000</v>
      </c>
    </row>
    <row r="8942" spans="1:8">
      <c r="A8942" s="594" t="s">
        <v>133</v>
      </c>
      <c r="B8942" s="594" t="s">
        <v>73</v>
      </c>
      <c r="C8942" s="594" t="s">
        <v>322</v>
      </c>
      <c r="D8942" s="594" t="s">
        <v>2858</v>
      </c>
      <c r="E8942" s="594" t="s">
        <v>183</v>
      </c>
      <c r="F8942" s="594" t="s">
        <v>187</v>
      </c>
      <c r="G8942" s="596" t="s">
        <v>2683</v>
      </c>
      <c r="H8942" s="597">
        <v>8900000</v>
      </c>
    </row>
    <row r="8943" spans="1:8">
      <c r="A8943" s="594" t="s">
        <v>133</v>
      </c>
      <c r="B8943" s="594" t="s">
        <v>73</v>
      </c>
      <c r="C8943" s="594" t="s">
        <v>322</v>
      </c>
      <c r="D8943" s="594" t="s">
        <v>2858</v>
      </c>
      <c r="E8943" s="594" t="s">
        <v>2692</v>
      </c>
      <c r="F8943" s="595" t="s">
        <v>411</v>
      </c>
      <c r="G8943" s="596" t="s">
        <v>2693</v>
      </c>
      <c r="H8943" s="597">
        <v>9000000</v>
      </c>
    </row>
    <row r="8944" spans="1:8">
      <c r="A8944" s="594" t="s">
        <v>133</v>
      </c>
      <c r="B8944" s="594" t="s">
        <v>73</v>
      </c>
      <c r="C8944" s="594" t="s">
        <v>322</v>
      </c>
      <c r="D8944" s="594" t="s">
        <v>2858</v>
      </c>
      <c r="E8944" s="594" t="s">
        <v>2692</v>
      </c>
      <c r="F8944" s="594" t="s">
        <v>2722</v>
      </c>
      <c r="G8944" s="596" t="s">
        <v>2690</v>
      </c>
      <c r="H8944" s="597">
        <v>9000000</v>
      </c>
    </row>
    <row r="8945" spans="1:8">
      <c r="A8945" s="594" t="s">
        <v>133</v>
      </c>
      <c r="B8945" s="594" t="s">
        <v>73</v>
      </c>
      <c r="C8945" s="594" t="s">
        <v>322</v>
      </c>
      <c r="D8945" s="594" t="s">
        <v>2858</v>
      </c>
      <c r="E8945" s="594" t="s">
        <v>189</v>
      </c>
      <c r="F8945" s="595" t="s">
        <v>411</v>
      </c>
      <c r="G8945" s="596" t="s">
        <v>190</v>
      </c>
      <c r="H8945" s="597">
        <v>12690000</v>
      </c>
    </row>
    <row r="8946" spans="1:8">
      <c r="A8946" s="594" t="s">
        <v>133</v>
      </c>
      <c r="B8946" s="594" t="s">
        <v>73</v>
      </c>
      <c r="C8946" s="594" t="s">
        <v>322</v>
      </c>
      <c r="D8946" s="594" t="s">
        <v>2858</v>
      </c>
      <c r="E8946" s="594" t="s">
        <v>189</v>
      </c>
      <c r="F8946" s="594" t="s">
        <v>773</v>
      </c>
      <c r="G8946" s="596" t="s">
        <v>2695</v>
      </c>
      <c r="H8946" s="597">
        <v>12690000</v>
      </c>
    </row>
    <row r="8947" spans="1:8">
      <c r="A8947" s="594" t="s">
        <v>133</v>
      </c>
      <c r="B8947" s="594" t="s">
        <v>73</v>
      </c>
      <c r="C8947" s="594" t="s">
        <v>322</v>
      </c>
      <c r="D8947" s="594" t="s">
        <v>2858</v>
      </c>
      <c r="E8947" s="594" t="s">
        <v>194</v>
      </c>
      <c r="F8947" s="595" t="s">
        <v>411</v>
      </c>
      <c r="G8947" s="596" t="s">
        <v>195</v>
      </c>
      <c r="H8947" s="597">
        <v>15500000</v>
      </c>
    </row>
    <row r="8948" spans="1:8">
      <c r="A8948" s="594" t="s">
        <v>133</v>
      </c>
      <c r="B8948" s="594" t="s">
        <v>73</v>
      </c>
      <c r="C8948" s="594" t="s">
        <v>322</v>
      </c>
      <c r="D8948" s="594" t="s">
        <v>2858</v>
      </c>
      <c r="E8948" s="594" t="s">
        <v>194</v>
      </c>
      <c r="F8948" s="594" t="s">
        <v>198</v>
      </c>
      <c r="G8948" s="596" t="s">
        <v>199</v>
      </c>
      <c r="H8948" s="597">
        <v>11475000</v>
      </c>
    </row>
    <row r="8949" spans="1:8">
      <c r="A8949" s="594" t="s">
        <v>133</v>
      </c>
      <c r="B8949" s="594" t="s">
        <v>73</v>
      </c>
      <c r="C8949" s="594" t="s">
        <v>322</v>
      </c>
      <c r="D8949" s="594" t="s">
        <v>2858</v>
      </c>
      <c r="E8949" s="594" t="s">
        <v>194</v>
      </c>
      <c r="F8949" s="594" t="s">
        <v>200</v>
      </c>
      <c r="G8949" s="596" t="s">
        <v>201</v>
      </c>
      <c r="H8949" s="597">
        <v>4025000</v>
      </c>
    </row>
    <row r="8950" spans="1:8">
      <c r="A8950" s="594" t="s">
        <v>133</v>
      </c>
      <c r="B8950" s="594" t="s">
        <v>1302</v>
      </c>
      <c r="C8950" s="595" t="s">
        <v>411</v>
      </c>
      <c r="D8950" s="595" t="s">
        <v>411</v>
      </c>
      <c r="E8950" s="595" t="s">
        <v>411</v>
      </c>
      <c r="F8950" s="595" t="s">
        <v>411</v>
      </c>
      <c r="G8950" s="596" t="s">
        <v>1303</v>
      </c>
      <c r="H8950" s="597">
        <v>4219699396</v>
      </c>
    </row>
    <row r="8951" spans="1:8">
      <c r="A8951" s="594" t="s">
        <v>133</v>
      </c>
      <c r="B8951" s="594" t="s">
        <v>1302</v>
      </c>
      <c r="C8951" s="594" t="s">
        <v>570</v>
      </c>
      <c r="D8951" s="595" t="s">
        <v>411</v>
      </c>
      <c r="E8951" s="595" t="s">
        <v>411</v>
      </c>
      <c r="F8951" s="595" t="s">
        <v>411</v>
      </c>
      <c r="G8951" s="596" t="s">
        <v>2711</v>
      </c>
      <c r="H8951" s="597">
        <v>170400000</v>
      </c>
    </row>
    <row r="8952" spans="1:8">
      <c r="A8952" s="594" t="s">
        <v>133</v>
      </c>
      <c r="B8952" s="594" t="s">
        <v>1302</v>
      </c>
      <c r="C8952" s="594" t="s">
        <v>570</v>
      </c>
      <c r="D8952" s="594" t="s">
        <v>2712</v>
      </c>
      <c r="E8952" s="595" t="s">
        <v>411</v>
      </c>
      <c r="F8952" s="595" t="s">
        <v>411</v>
      </c>
      <c r="G8952" s="596" t="s">
        <v>1165</v>
      </c>
      <c r="H8952" s="597">
        <v>135000000</v>
      </c>
    </row>
    <row r="8953" spans="1:8">
      <c r="A8953" s="594" t="s">
        <v>133</v>
      </c>
      <c r="B8953" s="594" t="s">
        <v>1302</v>
      </c>
      <c r="C8953" s="594" t="s">
        <v>570</v>
      </c>
      <c r="D8953" s="594" t="s">
        <v>2712</v>
      </c>
      <c r="E8953" s="594" t="s">
        <v>152</v>
      </c>
      <c r="F8953" s="595" t="s">
        <v>411</v>
      </c>
      <c r="G8953" s="596" t="s">
        <v>153</v>
      </c>
      <c r="H8953" s="597">
        <v>5123000</v>
      </c>
    </row>
    <row r="8954" spans="1:8">
      <c r="A8954" s="594" t="s">
        <v>133</v>
      </c>
      <c r="B8954" s="594" t="s">
        <v>1302</v>
      </c>
      <c r="C8954" s="594" t="s">
        <v>570</v>
      </c>
      <c r="D8954" s="594" t="s">
        <v>2712</v>
      </c>
      <c r="E8954" s="594" t="s">
        <v>152</v>
      </c>
      <c r="F8954" s="594" t="s">
        <v>606</v>
      </c>
      <c r="G8954" s="596" t="s">
        <v>195</v>
      </c>
      <c r="H8954" s="597">
        <v>5123000</v>
      </c>
    </row>
    <row r="8955" spans="1:8">
      <c r="A8955" s="594" t="s">
        <v>133</v>
      </c>
      <c r="B8955" s="594" t="s">
        <v>1302</v>
      </c>
      <c r="C8955" s="594" t="s">
        <v>570</v>
      </c>
      <c r="D8955" s="594" t="s">
        <v>2712</v>
      </c>
      <c r="E8955" s="594" t="s">
        <v>171</v>
      </c>
      <c r="F8955" s="595" t="s">
        <v>411</v>
      </c>
      <c r="G8955" s="596" t="s">
        <v>2677</v>
      </c>
      <c r="H8955" s="597">
        <v>4800000</v>
      </c>
    </row>
    <row r="8956" spans="1:8">
      <c r="A8956" s="594" t="s">
        <v>133</v>
      </c>
      <c r="B8956" s="594" t="s">
        <v>1302</v>
      </c>
      <c r="C8956" s="594" t="s">
        <v>570</v>
      </c>
      <c r="D8956" s="594" t="s">
        <v>2712</v>
      </c>
      <c r="E8956" s="594" t="s">
        <v>171</v>
      </c>
      <c r="F8956" s="594" t="s">
        <v>173</v>
      </c>
      <c r="G8956" s="596" t="s">
        <v>174</v>
      </c>
      <c r="H8956" s="597">
        <v>4800000</v>
      </c>
    </row>
    <row r="8957" spans="1:8">
      <c r="A8957" s="594" t="s">
        <v>133</v>
      </c>
      <c r="B8957" s="594" t="s">
        <v>1302</v>
      </c>
      <c r="C8957" s="594" t="s">
        <v>570</v>
      </c>
      <c r="D8957" s="594" t="s">
        <v>2712</v>
      </c>
      <c r="E8957" s="594" t="s">
        <v>177</v>
      </c>
      <c r="F8957" s="595" t="s">
        <v>411</v>
      </c>
      <c r="G8957" s="596" t="s">
        <v>178</v>
      </c>
      <c r="H8957" s="597">
        <v>4489000</v>
      </c>
    </row>
    <row r="8958" spans="1:8">
      <c r="A8958" s="594" t="s">
        <v>133</v>
      </c>
      <c r="B8958" s="594" t="s">
        <v>1302</v>
      </c>
      <c r="C8958" s="594" t="s">
        <v>570</v>
      </c>
      <c r="D8958" s="594" t="s">
        <v>2712</v>
      </c>
      <c r="E8958" s="594" t="s">
        <v>177</v>
      </c>
      <c r="F8958" s="594" t="s">
        <v>181</v>
      </c>
      <c r="G8958" s="596" t="s">
        <v>182</v>
      </c>
      <c r="H8958" s="597">
        <v>4489000</v>
      </c>
    </row>
    <row r="8959" spans="1:8">
      <c r="A8959" s="594" t="s">
        <v>133</v>
      </c>
      <c r="B8959" s="594" t="s">
        <v>1302</v>
      </c>
      <c r="C8959" s="594" t="s">
        <v>570</v>
      </c>
      <c r="D8959" s="594" t="s">
        <v>2712</v>
      </c>
      <c r="E8959" s="594" t="s">
        <v>240</v>
      </c>
      <c r="F8959" s="595" t="s">
        <v>411</v>
      </c>
      <c r="G8959" s="596" t="s">
        <v>241</v>
      </c>
      <c r="H8959" s="597">
        <v>80975000</v>
      </c>
    </row>
    <row r="8960" spans="1:8">
      <c r="A8960" s="594" t="s">
        <v>133</v>
      </c>
      <c r="B8960" s="594" t="s">
        <v>1302</v>
      </c>
      <c r="C8960" s="594" t="s">
        <v>570</v>
      </c>
      <c r="D8960" s="594" t="s">
        <v>2712</v>
      </c>
      <c r="E8960" s="594" t="s">
        <v>240</v>
      </c>
      <c r="F8960" s="594" t="s">
        <v>242</v>
      </c>
      <c r="G8960" s="596" t="s">
        <v>243</v>
      </c>
      <c r="H8960" s="597">
        <v>5127000</v>
      </c>
    </row>
    <row r="8961" spans="1:8">
      <c r="A8961" s="594" t="s">
        <v>133</v>
      </c>
      <c r="B8961" s="594" t="s">
        <v>1302</v>
      </c>
      <c r="C8961" s="594" t="s">
        <v>570</v>
      </c>
      <c r="D8961" s="594" t="s">
        <v>2712</v>
      </c>
      <c r="E8961" s="594" t="s">
        <v>240</v>
      </c>
      <c r="F8961" s="594" t="s">
        <v>728</v>
      </c>
      <c r="G8961" s="596" t="s">
        <v>729</v>
      </c>
      <c r="H8961" s="597">
        <v>11200000</v>
      </c>
    </row>
    <row r="8962" spans="1:8">
      <c r="A8962" s="594" t="s">
        <v>133</v>
      </c>
      <c r="B8962" s="594" t="s">
        <v>1302</v>
      </c>
      <c r="C8962" s="594" t="s">
        <v>570</v>
      </c>
      <c r="D8962" s="594" t="s">
        <v>2712</v>
      </c>
      <c r="E8962" s="594" t="s">
        <v>240</v>
      </c>
      <c r="F8962" s="594" t="s">
        <v>731</v>
      </c>
      <c r="G8962" s="596" t="s">
        <v>732</v>
      </c>
      <c r="H8962" s="597">
        <v>300000</v>
      </c>
    </row>
    <row r="8963" spans="1:8">
      <c r="A8963" s="594" t="s">
        <v>133</v>
      </c>
      <c r="B8963" s="594" t="s">
        <v>1302</v>
      </c>
      <c r="C8963" s="594" t="s">
        <v>570</v>
      </c>
      <c r="D8963" s="594" t="s">
        <v>2712</v>
      </c>
      <c r="E8963" s="594" t="s">
        <v>240</v>
      </c>
      <c r="F8963" s="594" t="s">
        <v>597</v>
      </c>
      <c r="G8963" s="596" t="s">
        <v>2682</v>
      </c>
      <c r="H8963" s="597">
        <v>6090000</v>
      </c>
    </row>
    <row r="8964" spans="1:8">
      <c r="A8964" s="594" t="s">
        <v>133</v>
      </c>
      <c r="B8964" s="594" t="s">
        <v>1302</v>
      </c>
      <c r="C8964" s="594" t="s">
        <v>570</v>
      </c>
      <c r="D8964" s="594" t="s">
        <v>2712</v>
      </c>
      <c r="E8964" s="594" t="s">
        <v>240</v>
      </c>
      <c r="F8964" s="594" t="s">
        <v>733</v>
      </c>
      <c r="G8964" s="596" t="s">
        <v>734</v>
      </c>
      <c r="H8964" s="597">
        <v>46850000</v>
      </c>
    </row>
    <row r="8965" spans="1:8">
      <c r="A8965" s="594" t="s">
        <v>133</v>
      </c>
      <c r="B8965" s="594" t="s">
        <v>1302</v>
      </c>
      <c r="C8965" s="594" t="s">
        <v>570</v>
      </c>
      <c r="D8965" s="594" t="s">
        <v>2712</v>
      </c>
      <c r="E8965" s="594" t="s">
        <v>240</v>
      </c>
      <c r="F8965" s="594" t="s">
        <v>735</v>
      </c>
      <c r="G8965" s="596" t="s">
        <v>193</v>
      </c>
      <c r="H8965" s="597">
        <v>11408000</v>
      </c>
    </row>
    <row r="8966" spans="1:8">
      <c r="A8966" s="594" t="s">
        <v>133</v>
      </c>
      <c r="B8966" s="594" t="s">
        <v>1302</v>
      </c>
      <c r="C8966" s="594" t="s">
        <v>570</v>
      </c>
      <c r="D8966" s="594" t="s">
        <v>2712</v>
      </c>
      <c r="E8966" s="594" t="s">
        <v>738</v>
      </c>
      <c r="F8966" s="595" t="s">
        <v>411</v>
      </c>
      <c r="G8966" s="596" t="s">
        <v>739</v>
      </c>
      <c r="H8966" s="597">
        <v>4900000</v>
      </c>
    </row>
    <row r="8967" spans="1:8">
      <c r="A8967" s="594" t="s">
        <v>133</v>
      </c>
      <c r="B8967" s="594" t="s">
        <v>1302</v>
      </c>
      <c r="C8967" s="594" t="s">
        <v>570</v>
      </c>
      <c r="D8967" s="594" t="s">
        <v>2712</v>
      </c>
      <c r="E8967" s="594" t="s">
        <v>738</v>
      </c>
      <c r="F8967" s="594" t="s">
        <v>740</v>
      </c>
      <c r="G8967" s="596" t="s">
        <v>741</v>
      </c>
      <c r="H8967" s="597">
        <v>4900000</v>
      </c>
    </row>
    <row r="8968" spans="1:8">
      <c r="A8968" s="594" t="s">
        <v>133</v>
      </c>
      <c r="B8968" s="594" t="s">
        <v>1302</v>
      </c>
      <c r="C8968" s="594" t="s">
        <v>570</v>
      </c>
      <c r="D8968" s="594" t="s">
        <v>2712</v>
      </c>
      <c r="E8968" s="594" t="s">
        <v>189</v>
      </c>
      <c r="F8968" s="595" t="s">
        <v>411</v>
      </c>
      <c r="G8968" s="596" t="s">
        <v>190</v>
      </c>
      <c r="H8968" s="597">
        <v>9700000</v>
      </c>
    </row>
    <row r="8969" spans="1:8">
      <c r="A8969" s="594" t="s">
        <v>133</v>
      </c>
      <c r="B8969" s="594" t="s">
        <v>1302</v>
      </c>
      <c r="C8969" s="594" t="s">
        <v>570</v>
      </c>
      <c r="D8969" s="594" t="s">
        <v>2712</v>
      </c>
      <c r="E8969" s="594" t="s">
        <v>189</v>
      </c>
      <c r="F8969" s="594" t="s">
        <v>773</v>
      </c>
      <c r="G8969" s="596" t="s">
        <v>2695</v>
      </c>
      <c r="H8969" s="597">
        <v>8500000</v>
      </c>
    </row>
    <row r="8970" spans="1:8">
      <c r="A8970" s="594" t="s">
        <v>133</v>
      </c>
      <c r="B8970" s="594" t="s">
        <v>1302</v>
      </c>
      <c r="C8970" s="594" t="s">
        <v>570</v>
      </c>
      <c r="D8970" s="594" t="s">
        <v>2712</v>
      </c>
      <c r="E8970" s="594" t="s">
        <v>189</v>
      </c>
      <c r="F8970" s="594" t="s">
        <v>192</v>
      </c>
      <c r="G8970" s="596" t="s">
        <v>195</v>
      </c>
      <c r="H8970" s="597">
        <v>1200000</v>
      </c>
    </row>
    <row r="8971" spans="1:8">
      <c r="A8971" s="594" t="s">
        <v>133</v>
      </c>
      <c r="B8971" s="594" t="s">
        <v>1302</v>
      </c>
      <c r="C8971" s="594" t="s">
        <v>570</v>
      </c>
      <c r="D8971" s="594" t="s">
        <v>2712</v>
      </c>
      <c r="E8971" s="594" t="s">
        <v>194</v>
      </c>
      <c r="F8971" s="595" t="s">
        <v>411</v>
      </c>
      <c r="G8971" s="596" t="s">
        <v>195</v>
      </c>
      <c r="H8971" s="597">
        <v>25013000</v>
      </c>
    </row>
    <row r="8972" spans="1:8">
      <c r="A8972" s="594" t="s">
        <v>133</v>
      </c>
      <c r="B8972" s="594" t="s">
        <v>1302</v>
      </c>
      <c r="C8972" s="594" t="s">
        <v>570</v>
      </c>
      <c r="D8972" s="594" t="s">
        <v>2712</v>
      </c>
      <c r="E8972" s="594" t="s">
        <v>194</v>
      </c>
      <c r="F8972" s="594" t="s">
        <v>198</v>
      </c>
      <c r="G8972" s="596" t="s">
        <v>199</v>
      </c>
      <c r="H8972" s="597">
        <v>8513000</v>
      </c>
    </row>
    <row r="8973" spans="1:8">
      <c r="A8973" s="594" t="s">
        <v>133</v>
      </c>
      <c r="B8973" s="594" t="s">
        <v>1302</v>
      </c>
      <c r="C8973" s="594" t="s">
        <v>570</v>
      </c>
      <c r="D8973" s="594" t="s">
        <v>2712</v>
      </c>
      <c r="E8973" s="594" t="s">
        <v>194</v>
      </c>
      <c r="F8973" s="594" t="s">
        <v>200</v>
      </c>
      <c r="G8973" s="596" t="s">
        <v>201</v>
      </c>
      <c r="H8973" s="597">
        <v>16500000</v>
      </c>
    </row>
    <row r="8974" spans="1:8">
      <c r="A8974" s="594" t="s">
        <v>133</v>
      </c>
      <c r="B8974" s="594" t="s">
        <v>1302</v>
      </c>
      <c r="C8974" s="594" t="s">
        <v>570</v>
      </c>
      <c r="D8974" s="594" t="s">
        <v>2713</v>
      </c>
      <c r="E8974" s="595" t="s">
        <v>411</v>
      </c>
      <c r="F8974" s="595" t="s">
        <v>411</v>
      </c>
      <c r="G8974" s="596" t="s">
        <v>2714</v>
      </c>
      <c r="H8974" s="597">
        <v>35400000</v>
      </c>
    </row>
    <row r="8975" spans="1:8">
      <c r="A8975" s="594" t="s">
        <v>133</v>
      </c>
      <c r="B8975" s="594" t="s">
        <v>1302</v>
      </c>
      <c r="C8975" s="594" t="s">
        <v>570</v>
      </c>
      <c r="D8975" s="594" t="s">
        <v>2713</v>
      </c>
      <c r="E8975" s="594" t="s">
        <v>240</v>
      </c>
      <c r="F8975" s="595" t="s">
        <v>411</v>
      </c>
      <c r="G8975" s="596" t="s">
        <v>241</v>
      </c>
      <c r="H8975" s="597">
        <v>26000000</v>
      </c>
    </row>
    <row r="8976" spans="1:8">
      <c r="A8976" s="594" t="s">
        <v>133</v>
      </c>
      <c r="B8976" s="594" t="s">
        <v>1302</v>
      </c>
      <c r="C8976" s="594" t="s">
        <v>570</v>
      </c>
      <c r="D8976" s="594" t="s">
        <v>2713</v>
      </c>
      <c r="E8976" s="594" t="s">
        <v>240</v>
      </c>
      <c r="F8976" s="594" t="s">
        <v>242</v>
      </c>
      <c r="G8976" s="596" t="s">
        <v>243</v>
      </c>
      <c r="H8976" s="597">
        <v>3000000</v>
      </c>
    </row>
    <row r="8977" spans="1:8">
      <c r="A8977" s="594" t="s">
        <v>133</v>
      </c>
      <c r="B8977" s="594" t="s">
        <v>1302</v>
      </c>
      <c r="C8977" s="594" t="s">
        <v>570</v>
      </c>
      <c r="D8977" s="594" t="s">
        <v>2713</v>
      </c>
      <c r="E8977" s="594" t="s">
        <v>240</v>
      </c>
      <c r="F8977" s="594" t="s">
        <v>728</v>
      </c>
      <c r="G8977" s="596" t="s">
        <v>729</v>
      </c>
      <c r="H8977" s="597">
        <v>3000000</v>
      </c>
    </row>
    <row r="8978" spans="1:8">
      <c r="A8978" s="594" t="s">
        <v>133</v>
      </c>
      <c r="B8978" s="594" t="s">
        <v>1302</v>
      </c>
      <c r="C8978" s="594" t="s">
        <v>570</v>
      </c>
      <c r="D8978" s="594" t="s">
        <v>2713</v>
      </c>
      <c r="E8978" s="594" t="s">
        <v>240</v>
      </c>
      <c r="F8978" s="594" t="s">
        <v>733</v>
      </c>
      <c r="G8978" s="596" t="s">
        <v>734</v>
      </c>
      <c r="H8978" s="597">
        <v>15000000</v>
      </c>
    </row>
    <row r="8979" spans="1:8">
      <c r="A8979" s="594" t="s">
        <v>133</v>
      </c>
      <c r="B8979" s="594" t="s">
        <v>1302</v>
      </c>
      <c r="C8979" s="594" t="s">
        <v>570</v>
      </c>
      <c r="D8979" s="594" t="s">
        <v>2713</v>
      </c>
      <c r="E8979" s="594" t="s">
        <v>240</v>
      </c>
      <c r="F8979" s="594" t="s">
        <v>735</v>
      </c>
      <c r="G8979" s="596" t="s">
        <v>193</v>
      </c>
      <c r="H8979" s="597">
        <v>5000000</v>
      </c>
    </row>
    <row r="8980" spans="1:8">
      <c r="A8980" s="594" t="s">
        <v>133</v>
      </c>
      <c r="B8980" s="594" t="s">
        <v>1302</v>
      </c>
      <c r="C8980" s="594" t="s">
        <v>570</v>
      </c>
      <c r="D8980" s="594" t="s">
        <v>2713</v>
      </c>
      <c r="E8980" s="594" t="s">
        <v>738</v>
      </c>
      <c r="F8980" s="595" t="s">
        <v>411</v>
      </c>
      <c r="G8980" s="596" t="s">
        <v>739</v>
      </c>
      <c r="H8980" s="597">
        <v>4400000</v>
      </c>
    </row>
    <row r="8981" spans="1:8">
      <c r="A8981" s="594" t="s">
        <v>133</v>
      </c>
      <c r="B8981" s="594" t="s">
        <v>1302</v>
      </c>
      <c r="C8981" s="594" t="s">
        <v>570</v>
      </c>
      <c r="D8981" s="594" t="s">
        <v>2713</v>
      </c>
      <c r="E8981" s="594" t="s">
        <v>738</v>
      </c>
      <c r="F8981" s="594" t="s">
        <v>296</v>
      </c>
      <c r="G8981" s="596" t="s">
        <v>297</v>
      </c>
      <c r="H8981" s="597">
        <v>4400000</v>
      </c>
    </row>
    <row r="8982" spans="1:8">
      <c r="A8982" s="594" t="s">
        <v>133</v>
      </c>
      <c r="B8982" s="594" t="s">
        <v>1302</v>
      </c>
      <c r="C8982" s="594" t="s">
        <v>570</v>
      </c>
      <c r="D8982" s="594" t="s">
        <v>2713</v>
      </c>
      <c r="E8982" s="594" t="s">
        <v>744</v>
      </c>
      <c r="F8982" s="595" t="s">
        <v>411</v>
      </c>
      <c r="G8982" s="596" t="s">
        <v>2686</v>
      </c>
      <c r="H8982" s="597">
        <v>5000000</v>
      </c>
    </row>
    <row r="8983" spans="1:8">
      <c r="A8983" s="594" t="s">
        <v>133</v>
      </c>
      <c r="B8983" s="594" t="s">
        <v>1302</v>
      </c>
      <c r="C8983" s="594" t="s">
        <v>570</v>
      </c>
      <c r="D8983" s="594" t="s">
        <v>2713</v>
      </c>
      <c r="E8983" s="594" t="s">
        <v>744</v>
      </c>
      <c r="F8983" s="594" t="s">
        <v>572</v>
      </c>
      <c r="G8983" s="596" t="s">
        <v>2689</v>
      </c>
      <c r="H8983" s="597">
        <v>5000000</v>
      </c>
    </row>
    <row r="8984" spans="1:8">
      <c r="A8984" s="594" t="s">
        <v>133</v>
      </c>
      <c r="B8984" s="594" t="s">
        <v>1302</v>
      </c>
      <c r="C8984" s="594" t="s">
        <v>322</v>
      </c>
      <c r="D8984" s="595" t="s">
        <v>411</v>
      </c>
      <c r="E8984" s="595" t="s">
        <v>411</v>
      </c>
      <c r="F8984" s="595" t="s">
        <v>411</v>
      </c>
      <c r="G8984" s="596" t="s">
        <v>2661</v>
      </c>
      <c r="H8984" s="597">
        <v>4049299396</v>
      </c>
    </row>
    <row r="8985" spans="1:8">
      <c r="A8985" s="594" t="s">
        <v>133</v>
      </c>
      <c r="B8985" s="594" t="s">
        <v>1302</v>
      </c>
      <c r="C8985" s="594" t="s">
        <v>322</v>
      </c>
      <c r="D8985" s="594" t="s">
        <v>2662</v>
      </c>
      <c r="E8985" s="595" t="s">
        <v>411</v>
      </c>
      <c r="F8985" s="595" t="s">
        <v>411</v>
      </c>
      <c r="G8985" s="596" t="s">
        <v>2663</v>
      </c>
      <c r="H8985" s="597">
        <v>3826519396</v>
      </c>
    </row>
    <row r="8986" spans="1:8">
      <c r="A8986" s="594" t="s">
        <v>133</v>
      </c>
      <c r="B8986" s="594" t="s">
        <v>1302</v>
      </c>
      <c r="C8986" s="594" t="s">
        <v>322</v>
      </c>
      <c r="D8986" s="594" t="s">
        <v>2662</v>
      </c>
      <c r="E8986" s="594" t="s">
        <v>142</v>
      </c>
      <c r="F8986" s="595" t="s">
        <v>411</v>
      </c>
      <c r="G8986" s="596" t="s">
        <v>143</v>
      </c>
      <c r="H8986" s="597">
        <v>1152149167</v>
      </c>
    </row>
    <row r="8987" spans="1:8">
      <c r="A8987" s="594" t="s">
        <v>133</v>
      </c>
      <c r="B8987" s="594" t="s">
        <v>1302</v>
      </c>
      <c r="C8987" s="594" t="s">
        <v>322</v>
      </c>
      <c r="D8987" s="594" t="s">
        <v>2662</v>
      </c>
      <c r="E8987" s="594" t="s">
        <v>142</v>
      </c>
      <c r="F8987" s="594" t="s">
        <v>144</v>
      </c>
      <c r="G8987" s="596" t="s">
        <v>2664</v>
      </c>
      <c r="H8987" s="597">
        <v>1119913167</v>
      </c>
    </row>
    <row r="8988" spans="1:8">
      <c r="A8988" s="594" t="s">
        <v>133</v>
      </c>
      <c r="B8988" s="594" t="s">
        <v>1302</v>
      </c>
      <c r="C8988" s="594" t="s">
        <v>322</v>
      </c>
      <c r="D8988" s="594" t="s">
        <v>2662</v>
      </c>
      <c r="E8988" s="594" t="s">
        <v>142</v>
      </c>
      <c r="F8988" s="594" t="s">
        <v>146</v>
      </c>
      <c r="G8988" s="596" t="s">
        <v>2665</v>
      </c>
      <c r="H8988" s="597">
        <v>13984000</v>
      </c>
    </row>
    <row r="8989" spans="1:8">
      <c r="A8989" s="594" t="s">
        <v>133</v>
      </c>
      <c r="B8989" s="594" t="s">
        <v>1302</v>
      </c>
      <c r="C8989" s="594" t="s">
        <v>322</v>
      </c>
      <c r="D8989" s="594" t="s">
        <v>2662</v>
      </c>
      <c r="E8989" s="594" t="s">
        <v>142</v>
      </c>
      <c r="F8989" s="594" t="s">
        <v>221</v>
      </c>
      <c r="G8989" s="596" t="s">
        <v>222</v>
      </c>
      <c r="H8989" s="597">
        <v>18252000</v>
      </c>
    </row>
    <row r="8990" spans="1:8">
      <c r="A8990" s="594" t="s">
        <v>133</v>
      </c>
      <c r="B8990" s="594" t="s">
        <v>1302</v>
      </c>
      <c r="C8990" s="594" t="s">
        <v>322</v>
      </c>
      <c r="D8990" s="594" t="s">
        <v>2662</v>
      </c>
      <c r="E8990" s="594" t="s">
        <v>148</v>
      </c>
      <c r="F8990" s="595" t="s">
        <v>411</v>
      </c>
      <c r="G8990" s="596" t="s">
        <v>149</v>
      </c>
      <c r="H8990" s="597">
        <v>492967268</v>
      </c>
    </row>
    <row r="8991" spans="1:8">
      <c r="A8991" s="594" t="s">
        <v>133</v>
      </c>
      <c r="B8991" s="594" t="s">
        <v>1302</v>
      </c>
      <c r="C8991" s="594" t="s">
        <v>322</v>
      </c>
      <c r="D8991" s="594" t="s">
        <v>2662</v>
      </c>
      <c r="E8991" s="594" t="s">
        <v>148</v>
      </c>
      <c r="F8991" s="594" t="s">
        <v>223</v>
      </c>
      <c r="G8991" s="596" t="s">
        <v>224</v>
      </c>
      <c r="H8991" s="597">
        <v>55319710</v>
      </c>
    </row>
    <row r="8992" spans="1:8">
      <c r="A8992" s="594" t="s">
        <v>133</v>
      </c>
      <c r="B8992" s="594" t="s">
        <v>1302</v>
      </c>
      <c r="C8992" s="594" t="s">
        <v>322</v>
      </c>
      <c r="D8992" s="594" t="s">
        <v>2662</v>
      </c>
      <c r="E8992" s="594" t="s">
        <v>148</v>
      </c>
      <c r="F8992" s="594" t="s">
        <v>603</v>
      </c>
      <c r="G8992" s="596" t="s">
        <v>604</v>
      </c>
      <c r="H8992" s="597">
        <v>28797000</v>
      </c>
    </row>
    <row r="8993" spans="1:8">
      <c r="A8993" s="594" t="s">
        <v>133</v>
      </c>
      <c r="B8993" s="594" t="s">
        <v>1302</v>
      </c>
      <c r="C8993" s="594" t="s">
        <v>322</v>
      </c>
      <c r="D8993" s="594" t="s">
        <v>2662</v>
      </c>
      <c r="E8993" s="594" t="s">
        <v>148</v>
      </c>
      <c r="F8993" s="594" t="s">
        <v>591</v>
      </c>
      <c r="G8993" s="596" t="s">
        <v>592</v>
      </c>
      <c r="H8993" s="597">
        <v>4174170</v>
      </c>
    </row>
    <row r="8994" spans="1:8">
      <c r="A8994" s="594" t="s">
        <v>133</v>
      </c>
      <c r="B8994" s="594" t="s">
        <v>1302</v>
      </c>
      <c r="C8994" s="594" t="s">
        <v>322</v>
      </c>
      <c r="D8994" s="594" t="s">
        <v>2662</v>
      </c>
      <c r="E8994" s="594" t="s">
        <v>148</v>
      </c>
      <c r="F8994" s="594" t="s">
        <v>1075</v>
      </c>
      <c r="G8994" s="596" t="s">
        <v>2666</v>
      </c>
      <c r="H8994" s="597">
        <v>95853227</v>
      </c>
    </row>
    <row r="8995" spans="1:8">
      <c r="A8995" s="594" t="s">
        <v>133</v>
      </c>
      <c r="B8995" s="594" t="s">
        <v>1302</v>
      </c>
      <c r="C8995" s="594" t="s">
        <v>322</v>
      </c>
      <c r="D8995" s="594" t="s">
        <v>2662</v>
      </c>
      <c r="E8995" s="594" t="s">
        <v>148</v>
      </c>
      <c r="F8995" s="594" t="s">
        <v>150</v>
      </c>
      <c r="G8995" s="596" t="s">
        <v>151</v>
      </c>
      <c r="H8995" s="597">
        <v>10210075</v>
      </c>
    </row>
    <row r="8996" spans="1:8">
      <c r="A8996" s="594" t="s">
        <v>133</v>
      </c>
      <c r="B8996" s="594" t="s">
        <v>1302</v>
      </c>
      <c r="C8996" s="594" t="s">
        <v>322</v>
      </c>
      <c r="D8996" s="594" t="s">
        <v>2662</v>
      </c>
      <c r="E8996" s="594" t="s">
        <v>148</v>
      </c>
      <c r="F8996" s="594" t="s">
        <v>360</v>
      </c>
      <c r="G8996" s="596" t="s">
        <v>2919</v>
      </c>
      <c r="H8996" s="597">
        <v>298155</v>
      </c>
    </row>
    <row r="8997" spans="1:8">
      <c r="A8997" s="594" t="s">
        <v>133</v>
      </c>
      <c r="B8997" s="594" t="s">
        <v>1302</v>
      </c>
      <c r="C8997" s="594" t="s">
        <v>322</v>
      </c>
      <c r="D8997" s="594" t="s">
        <v>2662</v>
      </c>
      <c r="E8997" s="594" t="s">
        <v>148</v>
      </c>
      <c r="F8997" s="594" t="s">
        <v>212</v>
      </c>
      <c r="G8997" s="596" t="s">
        <v>213</v>
      </c>
      <c r="H8997" s="597">
        <v>276648825</v>
      </c>
    </row>
    <row r="8998" spans="1:8">
      <c r="A8998" s="594" t="s">
        <v>133</v>
      </c>
      <c r="B8998" s="594" t="s">
        <v>1302</v>
      </c>
      <c r="C8998" s="594" t="s">
        <v>322</v>
      </c>
      <c r="D8998" s="594" t="s">
        <v>2662</v>
      </c>
      <c r="E8998" s="594" t="s">
        <v>148</v>
      </c>
      <c r="F8998" s="594" t="s">
        <v>227</v>
      </c>
      <c r="G8998" s="596" t="s">
        <v>2669</v>
      </c>
      <c r="H8998" s="597">
        <v>21666106</v>
      </c>
    </row>
    <row r="8999" spans="1:8">
      <c r="A8999" s="594" t="s">
        <v>133</v>
      </c>
      <c r="B8999" s="594" t="s">
        <v>1302</v>
      </c>
      <c r="C8999" s="594" t="s">
        <v>322</v>
      </c>
      <c r="D8999" s="594" t="s">
        <v>2662</v>
      </c>
      <c r="E8999" s="594" t="s">
        <v>475</v>
      </c>
      <c r="F8999" s="595" t="s">
        <v>411</v>
      </c>
      <c r="G8999" s="596" t="s">
        <v>2806</v>
      </c>
      <c r="H8999" s="597">
        <v>2000000</v>
      </c>
    </row>
    <row r="9000" spans="1:8">
      <c r="A9000" s="594" t="s">
        <v>133</v>
      </c>
      <c r="B9000" s="594" t="s">
        <v>1302</v>
      </c>
      <c r="C9000" s="594" t="s">
        <v>322</v>
      </c>
      <c r="D9000" s="594" t="s">
        <v>2662</v>
      </c>
      <c r="E9000" s="594" t="s">
        <v>475</v>
      </c>
      <c r="F9000" s="594" t="s">
        <v>476</v>
      </c>
      <c r="G9000" s="596" t="s">
        <v>477</v>
      </c>
      <c r="H9000" s="597">
        <v>2000000</v>
      </c>
    </row>
    <row r="9001" spans="1:8">
      <c r="A9001" s="594" t="s">
        <v>133</v>
      </c>
      <c r="B9001" s="594" t="s">
        <v>1302</v>
      </c>
      <c r="C9001" s="594" t="s">
        <v>322</v>
      </c>
      <c r="D9001" s="594" t="s">
        <v>2662</v>
      </c>
      <c r="E9001" s="594" t="s">
        <v>582</v>
      </c>
      <c r="F9001" s="595" t="s">
        <v>411</v>
      </c>
      <c r="G9001" s="596" t="s">
        <v>583</v>
      </c>
      <c r="H9001" s="597">
        <v>3900000</v>
      </c>
    </row>
    <row r="9002" spans="1:8">
      <c r="A9002" s="594" t="s">
        <v>133</v>
      </c>
      <c r="B9002" s="594" t="s">
        <v>1302</v>
      </c>
      <c r="C9002" s="594" t="s">
        <v>322</v>
      </c>
      <c r="D9002" s="594" t="s">
        <v>2662</v>
      </c>
      <c r="E9002" s="594" t="s">
        <v>582</v>
      </c>
      <c r="F9002" s="594" t="s">
        <v>584</v>
      </c>
      <c r="G9002" s="596" t="s">
        <v>2670</v>
      </c>
      <c r="H9002" s="597">
        <v>3900000</v>
      </c>
    </row>
    <row r="9003" spans="1:8">
      <c r="A9003" s="594" t="s">
        <v>133</v>
      </c>
      <c r="B9003" s="594" t="s">
        <v>1302</v>
      </c>
      <c r="C9003" s="594" t="s">
        <v>322</v>
      </c>
      <c r="D9003" s="594" t="s">
        <v>2662</v>
      </c>
      <c r="E9003" s="594" t="s">
        <v>152</v>
      </c>
      <c r="F9003" s="595" t="s">
        <v>411</v>
      </c>
      <c r="G9003" s="596" t="s">
        <v>153</v>
      </c>
      <c r="H9003" s="597">
        <v>197500000</v>
      </c>
    </row>
    <row r="9004" spans="1:8">
      <c r="A9004" s="594" t="s">
        <v>133</v>
      </c>
      <c r="B9004" s="594" t="s">
        <v>1302</v>
      </c>
      <c r="C9004" s="594" t="s">
        <v>322</v>
      </c>
      <c r="D9004" s="594" t="s">
        <v>2662</v>
      </c>
      <c r="E9004" s="594" t="s">
        <v>152</v>
      </c>
      <c r="F9004" s="594" t="s">
        <v>606</v>
      </c>
      <c r="G9004" s="596" t="s">
        <v>195</v>
      </c>
      <c r="H9004" s="597">
        <v>197500000</v>
      </c>
    </row>
    <row r="9005" spans="1:8">
      <c r="A9005" s="594" t="s">
        <v>133</v>
      </c>
      <c r="B9005" s="594" t="s">
        <v>1302</v>
      </c>
      <c r="C9005" s="594" t="s">
        <v>322</v>
      </c>
      <c r="D9005" s="594" t="s">
        <v>2662</v>
      </c>
      <c r="E9005" s="594" t="s">
        <v>156</v>
      </c>
      <c r="F9005" s="595" t="s">
        <v>411</v>
      </c>
      <c r="G9005" s="596" t="s">
        <v>514</v>
      </c>
      <c r="H9005" s="597">
        <v>272780855</v>
      </c>
    </row>
    <row r="9006" spans="1:8">
      <c r="A9006" s="594" t="s">
        <v>133</v>
      </c>
      <c r="B9006" s="594" t="s">
        <v>1302</v>
      </c>
      <c r="C9006" s="594" t="s">
        <v>322</v>
      </c>
      <c r="D9006" s="594" t="s">
        <v>2662</v>
      </c>
      <c r="E9006" s="594" t="s">
        <v>156</v>
      </c>
      <c r="F9006" s="594" t="s">
        <v>157</v>
      </c>
      <c r="G9006" s="596" t="s">
        <v>158</v>
      </c>
      <c r="H9006" s="597">
        <v>210853647</v>
      </c>
    </row>
    <row r="9007" spans="1:8">
      <c r="A9007" s="594" t="s">
        <v>133</v>
      </c>
      <c r="B9007" s="594" t="s">
        <v>1302</v>
      </c>
      <c r="C9007" s="594" t="s">
        <v>322</v>
      </c>
      <c r="D9007" s="594" t="s">
        <v>2662</v>
      </c>
      <c r="E9007" s="594" t="s">
        <v>156</v>
      </c>
      <c r="F9007" s="594" t="s">
        <v>159</v>
      </c>
      <c r="G9007" s="596" t="s">
        <v>160</v>
      </c>
      <c r="H9007" s="597">
        <v>36882842</v>
      </c>
    </row>
    <row r="9008" spans="1:8">
      <c r="A9008" s="594" t="s">
        <v>133</v>
      </c>
      <c r="B9008" s="594" t="s">
        <v>1302</v>
      </c>
      <c r="C9008" s="594" t="s">
        <v>322</v>
      </c>
      <c r="D9008" s="594" t="s">
        <v>2662</v>
      </c>
      <c r="E9008" s="594" t="s">
        <v>156</v>
      </c>
      <c r="F9008" s="594" t="s">
        <v>161</v>
      </c>
      <c r="G9008" s="596" t="s">
        <v>162</v>
      </c>
      <c r="H9008" s="597">
        <v>23699268</v>
      </c>
    </row>
    <row r="9009" spans="1:8">
      <c r="A9009" s="594" t="s">
        <v>133</v>
      </c>
      <c r="B9009" s="594" t="s">
        <v>1302</v>
      </c>
      <c r="C9009" s="594" t="s">
        <v>322</v>
      </c>
      <c r="D9009" s="594" t="s">
        <v>2662</v>
      </c>
      <c r="E9009" s="594" t="s">
        <v>156</v>
      </c>
      <c r="F9009" s="594" t="s">
        <v>1</v>
      </c>
      <c r="G9009" s="596" t="s">
        <v>2</v>
      </c>
      <c r="H9009" s="597">
        <v>1345098</v>
      </c>
    </row>
    <row r="9010" spans="1:8">
      <c r="A9010" s="594" t="s">
        <v>133</v>
      </c>
      <c r="B9010" s="594" t="s">
        <v>1302</v>
      </c>
      <c r="C9010" s="594" t="s">
        <v>322</v>
      </c>
      <c r="D9010" s="594" t="s">
        <v>2662</v>
      </c>
      <c r="E9010" s="594" t="s">
        <v>163</v>
      </c>
      <c r="F9010" s="595" t="s">
        <v>411</v>
      </c>
      <c r="G9010" s="596" t="s">
        <v>164</v>
      </c>
      <c r="H9010" s="597">
        <v>17819700</v>
      </c>
    </row>
    <row r="9011" spans="1:8">
      <c r="A9011" s="594" t="s">
        <v>133</v>
      </c>
      <c r="B9011" s="594" t="s">
        <v>1302</v>
      </c>
      <c r="C9011" s="594" t="s">
        <v>322</v>
      </c>
      <c r="D9011" s="594" t="s">
        <v>2662</v>
      </c>
      <c r="E9011" s="594" t="s">
        <v>163</v>
      </c>
      <c r="F9011" s="594" t="s">
        <v>1060</v>
      </c>
      <c r="G9011" s="596" t="s">
        <v>2672</v>
      </c>
      <c r="H9011" s="597">
        <v>16429700</v>
      </c>
    </row>
    <row r="9012" spans="1:8">
      <c r="A9012" s="594" t="s">
        <v>133</v>
      </c>
      <c r="B9012" s="594" t="s">
        <v>1302</v>
      </c>
      <c r="C9012" s="594" t="s">
        <v>322</v>
      </c>
      <c r="D9012" s="594" t="s">
        <v>2662</v>
      </c>
      <c r="E9012" s="594" t="s">
        <v>163</v>
      </c>
      <c r="F9012" s="594" t="s">
        <v>165</v>
      </c>
      <c r="G9012" s="596" t="s">
        <v>195</v>
      </c>
      <c r="H9012" s="597">
        <v>1390000</v>
      </c>
    </row>
    <row r="9013" spans="1:8">
      <c r="A9013" s="594" t="s">
        <v>133</v>
      </c>
      <c r="B9013" s="594" t="s">
        <v>1302</v>
      </c>
      <c r="C9013" s="594" t="s">
        <v>322</v>
      </c>
      <c r="D9013" s="594" t="s">
        <v>2662</v>
      </c>
      <c r="E9013" s="594" t="s">
        <v>167</v>
      </c>
      <c r="F9013" s="595" t="s">
        <v>411</v>
      </c>
      <c r="G9013" s="596" t="s">
        <v>168</v>
      </c>
      <c r="H9013" s="597">
        <v>38892608</v>
      </c>
    </row>
    <row r="9014" spans="1:8">
      <c r="A9014" s="594" t="s">
        <v>133</v>
      </c>
      <c r="B9014" s="594" t="s">
        <v>1302</v>
      </c>
      <c r="C9014" s="594" t="s">
        <v>322</v>
      </c>
      <c r="D9014" s="594" t="s">
        <v>2662</v>
      </c>
      <c r="E9014" s="594" t="s">
        <v>167</v>
      </c>
      <c r="F9014" s="594" t="s">
        <v>228</v>
      </c>
      <c r="G9014" s="596" t="s">
        <v>2673</v>
      </c>
      <c r="H9014" s="597">
        <v>35893808</v>
      </c>
    </row>
    <row r="9015" spans="1:8">
      <c r="A9015" s="594" t="s">
        <v>133</v>
      </c>
      <c r="B9015" s="594" t="s">
        <v>1302</v>
      </c>
      <c r="C9015" s="594" t="s">
        <v>322</v>
      </c>
      <c r="D9015" s="594" t="s">
        <v>2662</v>
      </c>
      <c r="E9015" s="594" t="s">
        <v>167</v>
      </c>
      <c r="F9015" s="594" t="s">
        <v>169</v>
      </c>
      <c r="G9015" s="596" t="s">
        <v>2674</v>
      </c>
      <c r="H9015" s="597">
        <v>1510800</v>
      </c>
    </row>
    <row r="9016" spans="1:8">
      <c r="A9016" s="594" t="s">
        <v>133</v>
      </c>
      <c r="B9016" s="594" t="s">
        <v>1302</v>
      </c>
      <c r="C9016" s="594" t="s">
        <v>322</v>
      </c>
      <c r="D9016" s="594" t="s">
        <v>2662</v>
      </c>
      <c r="E9016" s="594" t="s">
        <v>167</v>
      </c>
      <c r="F9016" s="594" t="s">
        <v>214</v>
      </c>
      <c r="G9016" s="596" t="s">
        <v>2676</v>
      </c>
      <c r="H9016" s="597">
        <v>1188000</v>
      </c>
    </row>
    <row r="9017" spans="1:8">
      <c r="A9017" s="594" t="s">
        <v>133</v>
      </c>
      <c r="B9017" s="594" t="s">
        <v>1302</v>
      </c>
      <c r="C9017" s="594" t="s">
        <v>322</v>
      </c>
      <c r="D9017" s="594" t="s">
        <v>2662</v>
      </c>
      <c r="E9017" s="594" t="s">
        <v>167</v>
      </c>
      <c r="F9017" s="594" t="s">
        <v>354</v>
      </c>
      <c r="G9017" s="596" t="s">
        <v>2736</v>
      </c>
      <c r="H9017" s="597">
        <v>300000</v>
      </c>
    </row>
    <row r="9018" spans="1:8">
      <c r="A9018" s="594" t="s">
        <v>133</v>
      </c>
      <c r="B9018" s="594" t="s">
        <v>1302</v>
      </c>
      <c r="C9018" s="594" t="s">
        <v>322</v>
      </c>
      <c r="D9018" s="594" t="s">
        <v>2662</v>
      </c>
      <c r="E9018" s="594" t="s">
        <v>171</v>
      </c>
      <c r="F9018" s="595" t="s">
        <v>411</v>
      </c>
      <c r="G9018" s="596" t="s">
        <v>2677</v>
      </c>
      <c r="H9018" s="597">
        <v>253977400</v>
      </c>
    </row>
    <row r="9019" spans="1:8">
      <c r="A9019" s="594" t="s">
        <v>133</v>
      </c>
      <c r="B9019" s="594" t="s">
        <v>1302</v>
      </c>
      <c r="C9019" s="594" t="s">
        <v>322</v>
      </c>
      <c r="D9019" s="594" t="s">
        <v>2662</v>
      </c>
      <c r="E9019" s="594" t="s">
        <v>171</v>
      </c>
      <c r="F9019" s="594" t="s">
        <v>173</v>
      </c>
      <c r="G9019" s="596" t="s">
        <v>174</v>
      </c>
      <c r="H9019" s="597">
        <v>115599000</v>
      </c>
    </row>
    <row r="9020" spans="1:8">
      <c r="A9020" s="594" t="s">
        <v>133</v>
      </c>
      <c r="B9020" s="594" t="s">
        <v>1302</v>
      </c>
      <c r="C9020" s="594" t="s">
        <v>322</v>
      </c>
      <c r="D9020" s="594" t="s">
        <v>2662</v>
      </c>
      <c r="E9020" s="594" t="s">
        <v>171</v>
      </c>
      <c r="F9020" s="594" t="s">
        <v>216</v>
      </c>
      <c r="G9020" s="596" t="s">
        <v>217</v>
      </c>
      <c r="H9020" s="597">
        <v>60315000</v>
      </c>
    </row>
    <row r="9021" spans="1:8">
      <c r="A9021" s="594" t="s">
        <v>133</v>
      </c>
      <c r="B9021" s="594" t="s">
        <v>1302</v>
      </c>
      <c r="C9021" s="594" t="s">
        <v>322</v>
      </c>
      <c r="D9021" s="594" t="s">
        <v>2662</v>
      </c>
      <c r="E9021" s="594" t="s">
        <v>171</v>
      </c>
      <c r="F9021" s="594" t="s">
        <v>5</v>
      </c>
      <c r="G9021" s="596" t="s">
        <v>2678</v>
      </c>
      <c r="H9021" s="597">
        <v>10000000</v>
      </c>
    </row>
    <row r="9022" spans="1:8">
      <c r="A9022" s="594" t="s">
        <v>133</v>
      </c>
      <c r="B9022" s="594" t="s">
        <v>1302</v>
      </c>
      <c r="C9022" s="594" t="s">
        <v>322</v>
      </c>
      <c r="D9022" s="594" t="s">
        <v>2662</v>
      </c>
      <c r="E9022" s="594" t="s">
        <v>171</v>
      </c>
      <c r="F9022" s="594" t="s">
        <v>175</v>
      </c>
      <c r="G9022" s="596" t="s">
        <v>176</v>
      </c>
      <c r="H9022" s="597">
        <v>68063400</v>
      </c>
    </row>
    <row r="9023" spans="1:8">
      <c r="A9023" s="594" t="s">
        <v>133</v>
      </c>
      <c r="B9023" s="594" t="s">
        <v>1302</v>
      </c>
      <c r="C9023" s="594" t="s">
        <v>322</v>
      </c>
      <c r="D9023" s="594" t="s">
        <v>2662</v>
      </c>
      <c r="E9023" s="594" t="s">
        <v>177</v>
      </c>
      <c r="F9023" s="595" t="s">
        <v>411</v>
      </c>
      <c r="G9023" s="596" t="s">
        <v>178</v>
      </c>
      <c r="H9023" s="597">
        <v>65216847</v>
      </c>
    </row>
    <row r="9024" spans="1:8">
      <c r="A9024" s="594" t="s">
        <v>133</v>
      </c>
      <c r="B9024" s="594" t="s">
        <v>1302</v>
      </c>
      <c r="C9024" s="594" t="s">
        <v>322</v>
      </c>
      <c r="D9024" s="594" t="s">
        <v>2662</v>
      </c>
      <c r="E9024" s="594" t="s">
        <v>177</v>
      </c>
      <c r="F9024" s="594" t="s">
        <v>179</v>
      </c>
      <c r="G9024" s="596" t="s">
        <v>2679</v>
      </c>
      <c r="H9024" s="597">
        <v>11490797</v>
      </c>
    </row>
    <row r="9025" spans="1:8">
      <c r="A9025" s="594" t="s">
        <v>133</v>
      </c>
      <c r="B9025" s="594" t="s">
        <v>1302</v>
      </c>
      <c r="C9025" s="594" t="s">
        <v>322</v>
      </c>
      <c r="D9025" s="594" t="s">
        <v>2662</v>
      </c>
      <c r="E9025" s="594" t="s">
        <v>177</v>
      </c>
      <c r="F9025" s="594" t="s">
        <v>181</v>
      </c>
      <c r="G9025" s="596" t="s">
        <v>182</v>
      </c>
      <c r="H9025" s="597">
        <v>18848491</v>
      </c>
    </row>
    <row r="9026" spans="1:8">
      <c r="A9026" s="594" t="s">
        <v>133</v>
      </c>
      <c r="B9026" s="594" t="s">
        <v>1302</v>
      </c>
      <c r="C9026" s="594" t="s">
        <v>322</v>
      </c>
      <c r="D9026" s="594" t="s">
        <v>2662</v>
      </c>
      <c r="E9026" s="594" t="s">
        <v>177</v>
      </c>
      <c r="F9026" s="594" t="s">
        <v>1290</v>
      </c>
      <c r="G9026" s="596" t="s">
        <v>2721</v>
      </c>
      <c r="H9026" s="597">
        <v>4887259</v>
      </c>
    </row>
    <row r="9027" spans="1:8">
      <c r="A9027" s="594" t="s">
        <v>133</v>
      </c>
      <c r="B9027" s="594" t="s">
        <v>1302</v>
      </c>
      <c r="C9027" s="594" t="s">
        <v>322</v>
      </c>
      <c r="D9027" s="594" t="s">
        <v>2662</v>
      </c>
      <c r="E9027" s="594" t="s">
        <v>177</v>
      </c>
      <c r="F9027" s="594" t="s">
        <v>441</v>
      </c>
      <c r="G9027" s="596" t="s">
        <v>2728</v>
      </c>
      <c r="H9027" s="597">
        <v>29470000</v>
      </c>
    </row>
    <row r="9028" spans="1:8">
      <c r="A9028" s="594" t="s">
        <v>133</v>
      </c>
      <c r="B9028" s="594" t="s">
        <v>1302</v>
      </c>
      <c r="C9028" s="594" t="s">
        <v>322</v>
      </c>
      <c r="D9028" s="594" t="s">
        <v>2662</v>
      </c>
      <c r="E9028" s="594" t="s">
        <v>177</v>
      </c>
      <c r="F9028" s="594" t="s">
        <v>1297</v>
      </c>
      <c r="G9028" s="596" t="s">
        <v>2680</v>
      </c>
      <c r="H9028" s="597">
        <v>520300</v>
      </c>
    </row>
    <row r="9029" spans="1:8">
      <c r="A9029" s="594" t="s">
        <v>133</v>
      </c>
      <c r="B9029" s="594" t="s">
        <v>1302</v>
      </c>
      <c r="C9029" s="594" t="s">
        <v>322</v>
      </c>
      <c r="D9029" s="594" t="s">
        <v>2662</v>
      </c>
      <c r="E9029" s="594" t="s">
        <v>240</v>
      </c>
      <c r="F9029" s="595" t="s">
        <v>411</v>
      </c>
      <c r="G9029" s="596" t="s">
        <v>241</v>
      </c>
      <c r="H9029" s="597">
        <v>332111000</v>
      </c>
    </row>
    <row r="9030" spans="1:8">
      <c r="A9030" s="594" t="s">
        <v>133</v>
      </c>
      <c r="B9030" s="594" t="s">
        <v>1302</v>
      </c>
      <c r="C9030" s="594" t="s">
        <v>322</v>
      </c>
      <c r="D9030" s="594" t="s">
        <v>2662</v>
      </c>
      <c r="E9030" s="594" t="s">
        <v>240</v>
      </c>
      <c r="F9030" s="594" t="s">
        <v>242</v>
      </c>
      <c r="G9030" s="596" t="s">
        <v>243</v>
      </c>
      <c r="H9030" s="597">
        <v>91296000</v>
      </c>
    </row>
    <row r="9031" spans="1:8">
      <c r="A9031" s="594" t="s">
        <v>133</v>
      </c>
      <c r="B9031" s="594" t="s">
        <v>1302</v>
      </c>
      <c r="C9031" s="594" t="s">
        <v>322</v>
      </c>
      <c r="D9031" s="594" t="s">
        <v>2662</v>
      </c>
      <c r="E9031" s="594" t="s">
        <v>240</v>
      </c>
      <c r="F9031" s="594" t="s">
        <v>728</v>
      </c>
      <c r="G9031" s="596" t="s">
        <v>729</v>
      </c>
      <c r="H9031" s="597">
        <v>24800000</v>
      </c>
    </row>
    <row r="9032" spans="1:8">
      <c r="A9032" s="594" t="s">
        <v>133</v>
      </c>
      <c r="B9032" s="594" t="s">
        <v>1302</v>
      </c>
      <c r="C9032" s="594" t="s">
        <v>322</v>
      </c>
      <c r="D9032" s="594" t="s">
        <v>2662</v>
      </c>
      <c r="E9032" s="594" t="s">
        <v>240</v>
      </c>
      <c r="F9032" s="594" t="s">
        <v>731</v>
      </c>
      <c r="G9032" s="596" t="s">
        <v>732</v>
      </c>
      <c r="H9032" s="597">
        <v>5200000</v>
      </c>
    </row>
    <row r="9033" spans="1:8">
      <c r="A9033" s="594" t="s">
        <v>133</v>
      </c>
      <c r="B9033" s="594" t="s">
        <v>1302</v>
      </c>
      <c r="C9033" s="594" t="s">
        <v>322</v>
      </c>
      <c r="D9033" s="594" t="s">
        <v>2662</v>
      </c>
      <c r="E9033" s="594" t="s">
        <v>240</v>
      </c>
      <c r="F9033" s="594" t="s">
        <v>597</v>
      </c>
      <c r="G9033" s="596" t="s">
        <v>2682</v>
      </c>
      <c r="H9033" s="597">
        <v>11890000</v>
      </c>
    </row>
    <row r="9034" spans="1:8">
      <c r="A9034" s="594" t="s">
        <v>133</v>
      </c>
      <c r="B9034" s="594" t="s">
        <v>1302</v>
      </c>
      <c r="C9034" s="594" t="s">
        <v>322</v>
      </c>
      <c r="D9034" s="594" t="s">
        <v>2662</v>
      </c>
      <c r="E9034" s="594" t="s">
        <v>240</v>
      </c>
      <c r="F9034" s="594" t="s">
        <v>733</v>
      </c>
      <c r="G9034" s="596" t="s">
        <v>734</v>
      </c>
      <c r="H9034" s="597">
        <v>81600000</v>
      </c>
    </row>
    <row r="9035" spans="1:8">
      <c r="A9035" s="594" t="s">
        <v>133</v>
      </c>
      <c r="B9035" s="594" t="s">
        <v>1302</v>
      </c>
      <c r="C9035" s="594" t="s">
        <v>322</v>
      </c>
      <c r="D9035" s="594" t="s">
        <v>2662</v>
      </c>
      <c r="E9035" s="594" t="s">
        <v>240</v>
      </c>
      <c r="F9035" s="594" t="s">
        <v>735</v>
      </c>
      <c r="G9035" s="596" t="s">
        <v>193</v>
      </c>
      <c r="H9035" s="597">
        <v>117325000</v>
      </c>
    </row>
    <row r="9036" spans="1:8">
      <c r="A9036" s="594" t="s">
        <v>133</v>
      </c>
      <c r="B9036" s="594" t="s">
        <v>1302</v>
      </c>
      <c r="C9036" s="594" t="s">
        <v>322</v>
      </c>
      <c r="D9036" s="594" t="s">
        <v>2662</v>
      </c>
      <c r="E9036" s="594" t="s">
        <v>183</v>
      </c>
      <c r="F9036" s="595" t="s">
        <v>411</v>
      </c>
      <c r="G9036" s="596" t="s">
        <v>184</v>
      </c>
      <c r="H9036" s="597">
        <v>196730000</v>
      </c>
    </row>
    <row r="9037" spans="1:8">
      <c r="A9037" s="594" t="s">
        <v>133</v>
      </c>
      <c r="B9037" s="594" t="s">
        <v>1302</v>
      </c>
      <c r="C9037" s="594" t="s">
        <v>322</v>
      </c>
      <c r="D9037" s="594" t="s">
        <v>2662</v>
      </c>
      <c r="E9037" s="594" t="s">
        <v>183</v>
      </c>
      <c r="F9037" s="594" t="s">
        <v>587</v>
      </c>
      <c r="G9037" s="596" t="s">
        <v>588</v>
      </c>
      <c r="H9037" s="597">
        <v>25190000</v>
      </c>
    </row>
    <row r="9038" spans="1:8">
      <c r="A9038" s="594" t="s">
        <v>133</v>
      </c>
      <c r="B9038" s="594" t="s">
        <v>1302</v>
      </c>
      <c r="C9038" s="594" t="s">
        <v>322</v>
      </c>
      <c r="D9038" s="594" t="s">
        <v>2662</v>
      </c>
      <c r="E9038" s="594" t="s">
        <v>183</v>
      </c>
      <c r="F9038" s="594" t="s">
        <v>736</v>
      </c>
      <c r="G9038" s="596" t="s">
        <v>737</v>
      </c>
      <c r="H9038" s="597">
        <v>41000000</v>
      </c>
    </row>
    <row r="9039" spans="1:8">
      <c r="A9039" s="594" t="s">
        <v>133</v>
      </c>
      <c r="B9039" s="594" t="s">
        <v>1302</v>
      </c>
      <c r="C9039" s="594" t="s">
        <v>322</v>
      </c>
      <c r="D9039" s="594" t="s">
        <v>2662</v>
      </c>
      <c r="E9039" s="594" t="s">
        <v>183</v>
      </c>
      <c r="F9039" s="594" t="s">
        <v>185</v>
      </c>
      <c r="G9039" s="596" t="s">
        <v>186</v>
      </c>
      <c r="H9039" s="597">
        <v>30040000</v>
      </c>
    </row>
    <row r="9040" spans="1:8">
      <c r="A9040" s="594" t="s">
        <v>133</v>
      </c>
      <c r="B9040" s="594" t="s">
        <v>1302</v>
      </c>
      <c r="C9040" s="594" t="s">
        <v>322</v>
      </c>
      <c r="D9040" s="594" t="s">
        <v>2662</v>
      </c>
      <c r="E9040" s="594" t="s">
        <v>183</v>
      </c>
      <c r="F9040" s="594" t="s">
        <v>187</v>
      </c>
      <c r="G9040" s="596" t="s">
        <v>2683</v>
      </c>
      <c r="H9040" s="597">
        <v>98500000</v>
      </c>
    </row>
    <row r="9041" spans="1:8">
      <c r="A9041" s="594" t="s">
        <v>133</v>
      </c>
      <c r="B9041" s="594" t="s">
        <v>1302</v>
      </c>
      <c r="C9041" s="594" t="s">
        <v>322</v>
      </c>
      <c r="D9041" s="594" t="s">
        <v>2662</v>
      </c>
      <c r="E9041" s="594" t="s">
        <v>183</v>
      </c>
      <c r="F9041" s="594" t="s">
        <v>772</v>
      </c>
      <c r="G9041" s="596" t="s">
        <v>195</v>
      </c>
      <c r="H9041" s="597">
        <v>2000000</v>
      </c>
    </row>
    <row r="9042" spans="1:8">
      <c r="A9042" s="594" t="s">
        <v>133</v>
      </c>
      <c r="B9042" s="594" t="s">
        <v>1302</v>
      </c>
      <c r="C9042" s="594" t="s">
        <v>322</v>
      </c>
      <c r="D9042" s="594" t="s">
        <v>2662</v>
      </c>
      <c r="E9042" s="594" t="s">
        <v>738</v>
      </c>
      <c r="F9042" s="595" t="s">
        <v>411</v>
      </c>
      <c r="G9042" s="596" t="s">
        <v>739</v>
      </c>
      <c r="H9042" s="597">
        <v>82060000</v>
      </c>
    </row>
    <row r="9043" spans="1:8">
      <c r="A9043" s="594" t="s">
        <v>133</v>
      </c>
      <c r="B9043" s="594" t="s">
        <v>1302</v>
      </c>
      <c r="C9043" s="594" t="s">
        <v>322</v>
      </c>
      <c r="D9043" s="594" t="s">
        <v>2662</v>
      </c>
      <c r="E9043" s="594" t="s">
        <v>738</v>
      </c>
      <c r="F9043" s="594" t="s">
        <v>740</v>
      </c>
      <c r="G9043" s="596" t="s">
        <v>741</v>
      </c>
      <c r="H9043" s="597">
        <v>59920000</v>
      </c>
    </row>
    <row r="9044" spans="1:8">
      <c r="A9044" s="594" t="s">
        <v>133</v>
      </c>
      <c r="B9044" s="594" t="s">
        <v>1302</v>
      </c>
      <c r="C9044" s="594" t="s">
        <v>322</v>
      </c>
      <c r="D9044" s="594" t="s">
        <v>2662</v>
      </c>
      <c r="E9044" s="594" t="s">
        <v>738</v>
      </c>
      <c r="F9044" s="594" t="s">
        <v>356</v>
      </c>
      <c r="G9044" s="596" t="s">
        <v>357</v>
      </c>
      <c r="H9044" s="597">
        <v>16140000</v>
      </c>
    </row>
    <row r="9045" spans="1:8">
      <c r="A9045" s="594" t="s">
        <v>133</v>
      </c>
      <c r="B9045" s="594" t="s">
        <v>1302</v>
      </c>
      <c r="C9045" s="594" t="s">
        <v>322</v>
      </c>
      <c r="D9045" s="594" t="s">
        <v>2662</v>
      </c>
      <c r="E9045" s="594" t="s">
        <v>738</v>
      </c>
      <c r="F9045" s="594" t="s">
        <v>742</v>
      </c>
      <c r="G9045" s="596" t="s">
        <v>743</v>
      </c>
      <c r="H9045" s="597">
        <v>6000000</v>
      </c>
    </row>
    <row r="9046" spans="1:8">
      <c r="A9046" s="594" t="s">
        <v>133</v>
      </c>
      <c r="B9046" s="594" t="s">
        <v>1302</v>
      </c>
      <c r="C9046" s="594" t="s">
        <v>322</v>
      </c>
      <c r="D9046" s="594" t="s">
        <v>2662</v>
      </c>
      <c r="E9046" s="594" t="s">
        <v>744</v>
      </c>
      <c r="F9046" s="595" t="s">
        <v>411</v>
      </c>
      <c r="G9046" s="596" t="s">
        <v>2686</v>
      </c>
      <c r="H9046" s="597">
        <v>37570000</v>
      </c>
    </row>
    <row r="9047" spans="1:8">
      <c r="A9047" s="594" t="s">
        <v>133</v>
      </c>
      <c r="B9047" s="594" t="s">
        <v>1302</v>
      </c>
      <c r="C9047" s="594" t="s">
        <v>322</v>
      </c>
      <c r="D9047" s="594" t="s">
        <v>2662</v>
      </c>
      <c r="E9047" s="594" t="s">
        <v>744</v>
      </c>
      <c r="F9047" s="594" t="s">
        <v>572</v>
      </c>
      <c r="G9047" s="596" t="s">
        <v>2689</v>
      </c>
      <c r="H9047" s="597">
        <v>22570000</v>
      </c>
    </row>
    <row r="9048" spans="1:8">
      <c r="A9048" s="594" t="s">
        <v>133</v>
      </c>
      <c r="B9048" s="594" t="s">
        <v>1302</v>
      </c>
      <c r="C9048" s="594" t="s">
        <v>322</v>
      </c>
      <c r="D9048" s="594" t="s">
        <v>2662</v>
      </c>
      <c r="E9048" s="594" t="s">
        <v>744</v>
      </c>
      <c r="F9048" s="594" t="s">
        <v>748</v>
      </c>
      <c r="G9048" s="596" t="s">
        <v>35</v>
      </c>
      <c r="H9048" s="597">
        <v>15000000</v>
      </c>
    </row>
    <row r="9049" spans="1:8">
      <c r="A9049" s="594" t="s">
        <v>133</v>
      </c>
      <c r="B9049" s="594" t="s">
        <v>1302</v>
      </c>
      <c r="C9049" s="594" t="s">
        <v>322</v>
      </c>
      <c r="D9049" s="594" t="s">
        <v>2662</v>
      </c>
      <c r="E9049" s="594" t="s">
        <v>2692</v>
      </c>
      <c r="F9049" s="595" t="s">
        <v>411</v>
      </c>
      <c r="G9049" s="596" t="s">
        <v>2693</v>
      </c>
      <c r="H9049" s="597">
        <v>121090000</v>
      </c>
    </row>
    <row r="9050" spans="1:8">
      <c r="A9050" s="594" t="s">
        <v>133</v>
      </c>
      <c r="B9050" s="594" t="s">
        <v>1302</v>
      </c>
      <c r="C9050" s="594" t="s">
        <v>322</v>
      </c>
      <c r="D9050" s="594" t="s">
        <v>2662</v>
      </c>
      <c r="E9050" s="594" t="s">
        <v>2692</v>
      </c>
      <c r="F9050" s="594" t="s">
        <v>2722</v>
      </c>
      <c r="G9050" s="596" t="s">
        <v>2690</v>
      </c>
      <c r="H9050" s="597">
        <v>70590000</v>
      </c>
    </row>
    <row r="9051" spans="1:8">
      <c r="A9051" s="594" t="s">
        <v>133</v>
      </c>
      <c r="B9051" s="594" t="s">
        <v>1302</v>
      </c>
      <c r="C9051" s="594" t="s">
        <v>322</v>
      </c>
      <c r="D9051" s="594" t="s">
        <v>2662</v>
      </c>
      <c r="E9051" s="594" t="s">
        <v>2692</v>
      </c>
      <c r="F9051" s="594" t="s">
        <v>2694</v>
      </c>
      <c r="G9051" s="596" t="s">
        <v>2689</v>
      </c>
      <c r="H9051" s="597">
        <v>50500000</v>
      </c>
    </row>
    <row r="9052" spans="1:8">
      <c r="A9052" s="594" t="s">
        <v>133</v>
      </c>
      <c r="B9052" s="594" t="s">
        <v>1302</v>
      </c>
      <c r="C9052" s="594" t="s">
        <v>322</v>
      </c>
      <c r="D9052" s="594" t="s">
        <v>2662</v>
      </c>
      <c r="E9052" s="594" t="s">
        <v>189</v>
      </c>
      <c r="F9052" s="595" t="s">
        <v>411</v>
      </c>
      <c r="G9052" s="596" t="s">
        <v>190</v>
      </c>
      <c r="H9052" s="597">
        <v>259160000</v>
      </c>
    </row>
    <row r="9053" spans="1:8">
      <c r="A9053" s="594" t="s">
        <v>133</v>
      </c>
      <c r="B9053" s="594" t="s">
        <v>1302</v>
      </c>
      <c r="C9053" s="594" t="s">
        <v>322</v>
      </c>
      <c r="D9053" s="594" t="s">
        <v>2662</v>
      </c>
      <c r="E9053" s="594" t="s">
        <v>189</v>
      </c>
      <c r="F9053" s="594" t="s">
        <v>773</v>
      </c>
      <c r="G9053" s="596" t="s">
        <v>2695</v>
      </c>
      <c r="H9053" s="597">
        <v>47938000</v>
      </c>
    </row>
    <row r="9054" spans="1:8">
      <c r="A9054" s="594" t="s">
        <v>133</v>
      </c>
      <c r="B9054" s="594" t="s">
        <v>1302</v>
      </c>
      <c r="C9054" s="594" t="s">
        <v>322</v>
      </c>
      <c r="D9054" s="594" t="s">
        <v>2662</v>
      </c>
      <c r="E9054" s="594" t="s">
        <v>189</v>
      </c>
      <c r="F9054" s="594" t="s">
        <v>37</v>
      </c>
      <c r="G9054" s="596" t="s">
        <v>2696</v>
      </c>
      <c r="H9054" s="597">
        <v>41383000</v>
      </c>
    </row>
    <row r="9055" spans="1:8">
      <c r="A9055" s="594" t="s">
        <v>133</v>
      </c>
      <c r="B9055" s="594" t="s">
        <v>1302</v>
      </c>
      <c r="C9055" s="594" t="s">
        <v>322</v>
      </c>
      <c r="D9055" s="594" t="s">
        <v>2662</v>
      </c>
      <c r="E9055" s="594" t="s">
        <v>189</v>
      </c>
      <c r="F9055" s="594" t="s">
        <v>192</v>
      </c>
      <c r="G9055" s="596" t="s">
        <v>195</v>
      </c>
      <c r="H9055" s="597">
        <v>169839000</v>
      </c>
    </row>
    <row r="9056" spans="1:8">
      <c r="A9056" s="594" t="s">
        <v>133</v>
      </c>
      <c r="B9056" s="594" t="s">
        <v>1302</v>
      </c>
      <c r="C9056" s="594" t="s">
        <v>322</v>
      </c>
      <c r="D9056" s="594" t="s">
        <v>2662</v>
      </c>
      <c r="E9056" s="594" t="s">
        <v>2697</v>
      </c>
      <c r="F9056" s="595" t="s">
        <v>411</v>
      </c>
      <c r="G9056" s="596" t="s">
        <v>2698</v>
      </c>
      <c r="H9056" s="597">
        <v>10000000</v>
      </c>
    </row>
    <row r="9057" spans="1:8">
      <c r="A9057" s="594" t="s">
        <v>133</v>
      </c>
      <c r="B9057" s="594" t="s">
        <v>1302</v>
      </c>
      <c r="C9057" s="594" t="s">
        <v>322</v>
      </c>
      <c r="D9057" s="594" t="s">
        <v>2662</v>
      </c>
      <c r="E9057" s="594" t="s">
        <v>2697</v>
      </c>
      <c r="F9057" s="594" t="s">
        <v>2699</v>
      </c>
      <c r="G9057" s="596" t="s">
        <v>2700</v>
      </c>
      <c r="H9057" s="597">
        <v>10000000</v>
      </c>
    </row>
    <row r="9058" spans="1:8">
      <c r="A9058" s="594" t="s">
        <v>133</v>
      </c>
      <c r="B9058" s="594" t="s">
        <v>1302</v>
      </c>
      <c r="C9058" s="594" t="s">
        <v>322</v>
      </c>
      <c r="D9058" s="594" t="s">
        <v>2662</v>
      </c>
      <c r="E9058" s="594" t="s">
        <v>194</v>
      </c>
      <c r="F9058" s="595" t="s">
        <v>411</v>
      </c>
      <c r="G9058" s="596" t="s">
        <v>195</v>
      </c>
      <c r="H9058" s="597">
        <v>285694551</v>
      </c>
    </row>
    <row r="9059" spans="1:8">
      <c r="A9059" s="594" t="s">
        <v>133</v>
      </c>
      <c r="B9059" s="594" t="s">
        <v>1302</v>
      </c>
      <c r="C9059" s="594" t="s">
        <v>322</v>
      </c>
      <c r="D9059" s="594" t="s">
        <v>2662</v>
      </c>
      <c r="E9059" s="594" t="s">
        <v>194</v>
      </c>
      <c r="F9059" s="594" t="s">
        <v>198</v>
      </c>
      <c r="G9059" s="596" t="s">
        <v>199</v>
      </c>
      <c r="H9059" s="597">
        <v>259604551</v>
      </c>
    </row>
    <row r="9060" spans="1:8">
      <c r="A9060" s="594" t="s">
        <v>133</v>
      </c>
      <c r="B9060" s="594" t="s">
        <v>1302</v>
      </c>
      <c r="C9060" s="594" t="s">
        <v>322</v>
      </c>
      <c r="D9060" s="594" t="s">
        <v>2662</v>
      </c>
      <c r="E9060" s="594" t="s">
        <v>194</v>
      </c>
      <c r="F9060" s="594" t="s">
        <v>200</v>
      </c>
      <c r="G9060" s="596" t="s">
        <v>201</v>
      </c>
      <c r="H9060" s="597">
        <v>26090000</v>
      </c>
    </row>
    <row r="9061" spans="1:8">
      <c r="A9061" s="594" t="s">
        <v>133</v>
      </c>
      <c r="B9061" s="594" t="s">
        <v>1302</v>
      </c>
      <c r="C9061" s="594" t="s">
        <v>322</v>
      </c>
      <c r="D9061" s="594" t="s">
        <v>2662</v>
      </c>
      <c r="E9061" s="594" t="s">
        <v>550</v>
      </c>
      <c r="F9061" s="595" t="s">
        <v>411</v>
      </c>
      <c r="G9061" s="596" t="s">
        <v>2705</v>
      </c>
      <c r="H9061" s="597">
        <v>4900000</v>
      </c>
    </row>
    <row r="9062" spans="1:8">
      <c r="A9062" s="594" t="s">
        <v>133</v>
      </c>
      <c r="B9062" s="594" t="s">
        <v>1302</v>
      </c>
      <c r="C9062" s="594" t="s">
        <v>322</v>
      </c>
      <c r="D9062" s="594" t="s">
        <v>2662</v>
      </c>
      <c r="E9062" s="594" t="s">
        <v>550</v>
      </c>
      <c r="F9062" s="594" t="s">
        <v>1082</v>
      </c>
      <c r="G9062" s="596" t="s">
        <v>195</v>
      </c>
      <c r="H9062" s="597">
        <v>4900000</v>
      </c>
    </row>
    <row r="9063" spans="1:8">
      <c r="A9063" s="594" t="s">
        <v>133</v>
      </c>
      <c r="B9063" s="594" t="s">
        <v>1302</v>
      </c>
      <c r="C9063" s="594" t="s">
        <v>322</v>
      </c>
      <c r="D9063" s="594" t="s">
        <v>2858</v>
      </c>
      <c r="E9063" s="595" t="s">
        <v>411</v>
      </c>
      <c r="F9063" s="595" t="s">
        <v>411</v>
      </c>
      <c r="G9063" s="596" t="s">
        <v>2859</v>
      </c>
      <c r="H9063" s="597">
        <v>222780000</v>
      </c>
    </row>
    <row r="9064" spans="1:8">
      <c r="A9064" s="594" t="s">
        <v>133</v>
      </c>
      <c r="B9064" s="594" t="s">
        <v>1302</v>
      </c>
      <c r="C9064" s="594" t="s">
        <v>322</v>
      </c>
      <c r="D9064" s="594" t="s">
        <v>2858</v>
      </c>
      <c r="E9064" s="594" t="s">
        <v>142</v>
      </c>
      <c r="F9064" s="595" t="s">
        <v>411</v>
      </c>
      <c r="G9064" s="596" t="s">
        <v>143</v>
      </c>
      <c r="H9064" s="597">
        <v>3475000</v>
      </c>
    </row>
    <row r="9065" spans="1:8">
      <c r="A9065" s="594" t="s">
        <v>133</v>
      </c>
      <c r="B9065" s="594" t="s">
        <v>1302</v>
      </c>
      <c r="C9065" s="594" t="s">
        <v>322</v>
      </c>
      <c r="D9065" s="594" t="s">
        <v>2858</v>
      </c>
      <c r="E9065" s="594" t="s">
        <v>142</v>
      </c>
      <c r="F9065" s="594" t="s">
        <v>221</v>
      </c>
      <c r="G9065" s="596" t="s">
        <v>222</v>
      </c>
      <c r="H9065" s="597">
        <v>3475000</v>
      </c>
    </row>
    <row r="9066" spans="1:8">
      <c r="A9066" s="594" t="s">
        <v>133</v>
      </c>
      <c r="B9066" s="594" t="s">
        <v>1302</v>
      </c>
      <c r="C9066" s="594" t="s">
        <v>322</v>
      </c>
      <c r="D9066" s="594" t="s">
        <v>2858</v>
      </c>
      <c r="E9066" s="594" t="s">
        <v>148</v>
      </c>
      <c r="F9066" s="595" t="s">
        <v>411</v>
      </c>
      <c r="G9066" s="596" t="s">
        <v>149</v>
      </c>
      <c r="H9066" s="597">
        <v>116551000</v>
      </c>
    </row>
    <row r="9067" spans="1:8">
      <c r="A9067" s="594" t="s">
        <v>133</v>
      </c>
      <c r="B9067" s="594" t="s">
        <v>1302</v>
      </c>
      <c r="C9067" s="594" t="s">
        <v>322</v>
      </c>
      <c r="D9067" s="594" t="s">
        <v>2858</v>
      </c>
      <c r="E9067" s="594" t="s">
        <v>148</v>
      </c>
      <c r="F9067" s="594" t="s">
        <v>1075</v>
      </c>
      <c r="G9067" s="596" t="s">
        <v>2666</v>
      </c>
      <c r="H9067" s="597">
        <v>7046000</v>
      </c>
    </row>
    <row r="9068" spans="1:8">
      <c r="A9068" s="594" t="s">
        <v>133</v>
      </c>
      <c r="B9068" s="594" t="s">
        <v>1302</v>
      </c>
      <c r="C9068" s="594" t="s">
        <v>322</v>
      </c>
      <c r="D9068" s="594" t="s">
        <v>2858</v>
      </c>
      <c r="E9068" s="594" t="s">
        <v>148</v>
      </c>
      <c r="F9068" s="594" t="s">
        <v>227</v>
      </c>
      <c r="G9068" s="596" t="s">
        <v>2669</v>
      </c>
      <c r="H9068" s="597">
        <v>109505000</v>
      </c>
    </row>
    <row r="9069" spans="1:8">
      <c r="A9069" s="594" t="s">
        <v>133</v>
      </c>
      <c r="B9069" s="594" t="s">
        <v>1302</v>
      </c>
      <c r="C9069" s="594" t="s">
        <v>322</v>
      </c>
      <c r="D9069" s="594" t="s">
        <v>2858</v>
      </c>
      <c r="E9069" s="594" t="s">
        <v>152</v>
      </c>
      <c r="F9069" s="595" t="s">
        <v>411</v>
      </c>
      <c r="G9069" s="596" t="s">
        <v>153</v>
      </c>
      <c r="H9069" s="597">
        <v>4600000</v>
      </c>
    </row>
    <row r="9070" spans="1:8">
      <c r="A9070" s="594" t="s">
        <v>133</v>
      </c>
      <c r="B9070" s="594" t="s">
        <v>1302</v>
      </c>
      <c r="C9070" s="594" t="s">
        <v>322</v>
      </c>
      <c r="D9070" s="594" t="s">
        <v>2858</v>
      </c>
      <c r="E9070" s="594" t="s">
        <v>152</v>
      </c>
      <c r="F9070" s="594" t="s">
        <v>606</v>
      </c>
      <c r="G9070" s="596" t="s">
        <v>195</v>
      </c>
      <c r="H9070" s="597">
        <v>4600000</v>
      </c>
    </row>
    <row r="9071" spans="1:8">
      <c r="A9071" s="594" t="s">
        <v>133</v>
      </c>
      <c r="B9071" s="594" t="s">
        <v>1302</v>
      </c>
      <c r="C9071" s="594" t="s">
        <v>322</v>
      </c>
      <c r="D9071" s="594" t="s">
        <v>2858</v>
      </c>
      <c r="E9071" s="594" t="s">
        <v>171</v>
      </c>
      <c r="F9071" s="595" t="s">
        <v>411</v>
      </c>
      <c r="G9071" s="596" t="s">
        <v>2677</v>
      </c>
      <c r="H9071" s="597">
        <v>5950000</v>
      </c>
    </row>
    <row r="9072" spans="1:8">
      <c r="A9072" s="594" t="s">
        <v>133</v>
      </c>
      <c r="B9072" s="594" t="s">
        <v>1302</v>
      </c>
      <c r="C9072" s="594" t="s">
        <v>322</v>
      </c>
      <c r="D9072" s="594" t="s">
        <v>2858</v>
      </c>
      <c r="E9072" s="594" t="s">
        <v>171</v>
      </c>
      <c r="F9072" s="594" t="s">
        <v>173</v>
      </c>
      <c r="G9072" s="596" t="s">
        <v>174</v>
      </c>
      <c r="H9072" s="597">
        <v>5950000</v>
      </c>
    </row>
    <row r="9073" spans="1:8">
      <c r="A9073" s="594" t="s">
        <v>133</v>
      </c>
      <c r="B9073" s="594" t="s">
        <v>1302</v>
      </c>
      <c r="C9073" s="594" t="s">
        <v>322</v>
      </c>
      <c r="D9073" s="594" t="s">
        <v>2858</v>
      </c>
      <c r="E9073" s="594" t="s">
        <v>240</v>
      </c>
      <c r="F9073" s="595" t="s">
        <v>411</v>
      </c>
      <c r="G9073" s="596" t="s">
        <v>241</v>
      </c>
      <c r="H9073" s="597">
        <v>69000000</v>
      </c>
    </row>
    <row r="9074" spans="1:8">
      <c r="A9074" s="594" t="s">
        <v>133</v>
      </c>
      <c r="B9074" s="594" t="s">
        <v>1302</v>
      </c>
      <c r="C9074" s="594" t="s">
        <v>322</v>
      </c>
      <c r="D9074" s="594" t="s">
        <v>2858</v>
      </c>
      <c r="E9074" s="594" t="s">
        <v>240</v>
      </c>
      <c r="F9074" s="594" t="s">
        <v>242</v>
      </c>
      <c r="G9074" s="596" t="s">
        <v>243</v>
      </c>
      <c r="H9074" s="597">
        <v>23210000</v>
      </c>
    </row>
    <row r="9075" spans="1:8">
      <c r="A9075" s="594" t="s">
        <v>133</v>
      </c>
      <c r="B9075" s="594" t="s">
        <v>1302</v>
      </c>
      <c r="C9075" s="594" t="s">
        <v>322</v>
      </c>
      <c r="D9075" s="594" t="s">
        <v>2858</v>
      </c>
      <c r="E9075" s="594" t="s">
        <v>240</v>
      </c>
      <c r="F9075" s="594" t="s">
        <v>728</v>
      </c>
      <c r="G9075" s="596" t="s">
        <v>729</v>
      </c>
      <c r="H9075" s="597">
        <v>2800000</v>
      </c>
    </row>
    <row r="9076" spans="1:8">
      <c r="A9076" s="594" t="s">
        <v>133</v>
      </c>
      <c r="B9076" s="594" t="s">
        <v>1302</v>
      </c>
      <c r="C9076" s="594" t="s">
        <v>322</v>
      </c>
      <c r="D9076" s="594" t="s">
        <v>2858</v>
      </c>
      <c r="E9076" s="594" t="s">
        <v>240</v>
      </c>
      <c r="F9076" s="594" t="s">
        <v>597</v>
      </c>
      <c r="G9076" s="596" t="s">
        <v>2682</v>
      </c>
      <c r="H9076" s="597">
        <v>3000000</v>
      </c>
    </row>
    <row r="9077" spans="1:8">
      <c r="A9077" s="594" t="s">
        <v>133</v>
      </c>
      <c r="B9077" s="594" t="s">
        <v>1302</v>
      </c>
      <c r="C9077" s="594" t="s">
        <v>322</v>
      </c>
      <c r="D9077" s="594" t="s">
        <v>2858</v>
      </c>
      <c r="E9077" s="594" t="s">
        <v>240</v>
      </c>
      <c r="F9077" s="594" t="s">
        <v>733</v>
      </c>
      <c r="G9077" s="596" t="s">
        <v>734</v>
      </c>
      <c r="H9077" s="597">
        <v>2500000</v>
      </c>
    </row>
    <row r="9078" spans="1:8">
      <c r="A9078" s="594" t="s">
        <v>133</v>
      </c>
      <c r="B9078" s="594" t="s">
        <v>1302</v>
      </c>
      <c r="C9078" s="594" t="s">
        <v>322</v>
      </c>
      <c r="D9078" s="594" t="s">
        <v>2858</v>
      </c>
      <c r="E9078" s="594" t="s">
        <v>240</v>
      </c>
      <c r="F9078" s="594" t="s">
        <v>735</v>
      </c>
      <c r="G9078" s="596" t="s">
        <v>193</v>
      </c>
      <c r="H9078" s="597">
        <v>37490000</v>
      </c>
    </row>
    <row r="9079" spans="1:8">
      <c r="A9079" s="594" t="s">
        <v>133</v>
      </c>
      <c r="B9079" s="594" t="s">
        <v>1302</v>
      </c>
      <c r="C9079" s="594" t="s">
        <v>322</v>
      </c>
      <c r="D9079" s="594" t="s">
        <v>2858</v>
      </c>
      <c r="E9079" s="594" t="s">
        <v>183</v>
      </c>
      <c r="F9079" s="595" t="s">
        <v>411</v>
      </c>
      <c r="G9079" s="596" t="s">
        <v>184</v>
      </c>
      <c r="H9079" s="597">
        <v>14600000</v>
      </c>
    </row>
    <row r="9080" spans="1:8">
      <c r="A9080" s="594" t="s">
        <v>133</v>
      </c>
      <c r="B9080" s="594" t="s">
        <v>1302</v>
      </c>
      <c r="C9080" s="594" t="s">
        <v>322</v>
      </c>
      <c r="D9080" s="594" t="s">
        <v>2858</v>
      </c>
      <c r="E9080" s="594" t="s">
        <v>183</v>
      </c>
      <c r="F9080" s="594" t="s">
        <v>587</v>
      </c>
      <c r="G9080" s="596" t="s">
        <v>588</v>
      </c>
      <c r="H9080" s="597">
        <v>4600000</v>
      </c>
    </row>
    <row r="9081" spans="1:8">
      <c r="A9081" s="594" t="s">
        <v>133</v>
      </c>
      <c r="B9081" s="594" t="s">
        <v>1302</v>
      </c>
      <c r="C9081" s="594" t="s">
        <v>322</v>
      </c>
      <c r="D9081" s="594" t="s">
        <v>2858</v>
      </c>
      <c r="E9081" s="594" t="s">
        <v>183</v>
      </c>
      <c r="F9081" s="594" t="s">
        <v>736</v>
      </c>
      <c r="G9081" s="596" t="s">
        <v>737</v>
      </c>
      <c r="H9081" s="597">
        <v>4950000</v>
      </c>
    </row>
    <row r="9082" spans="1:8">
      <c r="A9082" s="594" t="s">
        <v>133</v>
      </c>
      <c r="B9082" s="594" t="s">
        <v>1302</v>
      </c>
      <c r="C9082" s="594" t="s">
        <v>322</v>
      </c>
      <c r="D9082" s="594" t="s">
        <v>2858</v>
      </c>
      <c r="E9082" s="594" t="s">
        <v>183</v>
      </c>
      <c r="F9082" s="594" t="s">
        <v>185</v>
      </c>
      <c r="G9082" s="596" t="s">
        <v>186</v>
      </c>
      <c r="H9082" s="597">
        <v>5050000</v>
      </c>
    </row>
    <row r="9083" spans="1:8">
      <c r="A9083" s="594" t="s">
        <v>133</v>
      </c>
      <c r="B9083" s="594" t="s">
        <v>1302</v>
      </c>
      <c r="C9083" s="594" t="s">
        <v>322</v>
      </c>
      <c r="D9083" s="594" t="s">
        <v>2858</v>
      </c>
      <c r="E9083" s="594" t="s">
        <v>738</v>
      </c>
      <c r="F9083" s="595" t="s">
        <v>411</v>
      </c>
      <c r="G9083" s="596" t="s">
        <v>739</v>
      </c>
      <c r="H9083" s="597">
        <v>1750000</v>
      </c>
    </row>
    <row r="9084" spans="1:8">
      <c r="A9084" s="594" t="s">
        <v>133</v>
      </c>
      <c r="B9084" s="594" t="s">
        <v>1302</v>
      </c>
      <c r="C9084" s="594" t="s">
        <v>322</v>
      </c>
      <c r="D9084" s="594" t="s">
        <v>2858</v>
      </c>
      <c r="E9084" s="594" t="s">
        <v>738</v>
      </c>
      <c r="F9084" s="594" t="s">
        <v>740</v>
      </c>
      <c r="G9084" s="596" t="s">
        <v>741</v>
      </c>
      <c r="H9084" s="597">
        <v>1750000</v>
      </c>
    </row>
    <row r="9085" spans="1:8">
      <c r="A9085" s="594" t="s">
        <v>133</v>
      </c>
      <c r="B9085" s="594" t="s">
        <v>1302</v>
      </c>
      <c r="C9085" s="594" t="s">
        <v>322</v>
      </c>
      <c r="D9085" s="594" t="s">
        <v>2858</v>
      </c>
      <c r="E9085" s="594" t="s">
        <v>189</v>
      </c>
      <c r="F9085" s="595" t="s">
        <v>411</v>
      </c>
      <c r="G9085" s="596" t="s">
        <v>190</v>
      </c>
      <c r="H9085" s="597">
        <v>1184000</v>
      </c>
    </row>
    <row r="9086" spans="1:8">
      <c r="A9086" s="594" t="s">
        <v>133</v>
      </c>
      <c r="B9086" s="594" t="s">
        <v>1302</v>
      </c>
      <c r="C9086" s="594" t="s">
        <v>322</v>
      </c>
      <c r="D9086" s="594" t="s">
        <v>2858</v>
      </c>
      <c r="E9086" s="594" t="s">
        <v>189</v>
      </c>
      <c r="F9086" s="594" t="s">
        <v>192</v>
      </c>
      <c r="G9086" s="596" t="s">
        <v>195</v>
      </c>
      <c r="H9086" s="597">
        <v>1184000</v>
      </c>
    </row>
    <row r="9087" spans="1:8">
      <c r="A9087" s="594" t="s">
        <v>133</v>
      </c>
      <c r="B9087" s="594" t="s">
        <v>1302</v>
      </c>
      <c r="C9087" s="594" t="s">
        <v>322</v>
      </c>
      <c r="D9087" s="594" t="s">
        <v>2858</v>
      </c>
      <c r="E9087" s="594" t="s">
        <v>194</v>
      </c>
      <c r="F9087" s="595" t="s">
        <v>411</v>
      </c>
      <c r="G9087" s="596" t="s">
        <v>195</v>
      </c>
      <c r="H9087" s="597">
        <v>5670000</v>
      </c>
    </row>
    <row r="9088" spans="1:8">
      <c r="A9088" s="594" t="s">
        <v>133</v>
      </c>
      <c r="B9088" s="594" t="s">
        <v>1302</v>
      </c>
      <c r="C9088" s="594" t="s">
        <v>322</v>
      </c>
      <c r="D9088" s="594" t="s">
        <v>2858</v>
      </c>
      <c r="E9088" s="594" t="s">
        <v>194</v>
      </c>
      <c r="F9088" s="594" t="s">
        <v>198</v>
      </c>
      <c r="G9088" s="596" t="s">
        <v>199</v>
      </c>
      <c r="H9088" s="597">
        <v>5670000</v>
      </c>
    </row>
    <row r="9089" spans="1:8">
      <c r="A9089" s="594" t="s">
        <v>133</v>
      </c>
      <c r="B9089" s="594" t="s">
        <v>575</v>
      </c>
      <c r="C9089" s="595" t="s">
        <v>411</v>
      </c>
      <c r="D9089" s="595" t="s">
        <v>411</v>
      </c>
      <c r="E9089" s="595" t="s">
        <v>411</v>
      </c>
      <c r="F9089" s="595" t="s">
        <v>411</v>
      </c>
      <c r="G9089" s="596" t="s">
        <v>576</v>
      </c>
      <c r="H9089" s="597">
        <v>25582348000</v>
      </c>
    </row>
    <row r="9090" spans="1:8">
      <c r="A9090" s="594" t="s">
        <v>133</v>
      </c>
      <c r="B9090" s="594" t="s">
        <v>575</v>
      </c>
      <c r="C9090" s="594" t="s">
        <v>75</v>
      </c>
      <c r="D9090" s="595" t="s">
        <v>411</v>
      </c>
      <c r="E9090" s="595" t="s">
        <v>411</v>
      </c>
      <c r="F9090" s="595" t="s">
        <v>411</v>
      </c>
      <c r="G9090" s="596" t="s">
        <v>1955</v>
      </c>
      <c r="H9090" s="597">
        <v>285000000</v>
      </c>
    </row>
    <row r="9091" spans="1:8">
      <c r="A9091" s="594" t="s">
        <v>133</v>
      </c>
      <c r="B9091" s="594" t="s">
        <v>575</v>
      </c>
      <c r="C9091" s="594" t="s">
        <v>75</v>
      </c>
      <c r="D9091" s="594" t="s">
        <v>76</v>
      </c>
      <c r="E9091" s="595" t="s">
        <v>411</v>
      </c>
      <c r="F9091" s="595" t="s">
        <v>411</v>
      </c>
      <c r="G9091" s="596" t="s">
        <v>1955</v>
      </c>
      <c r="H9091" s="597">
        <v>285000000</v>
      </c>
    </row>
    <row r="9092" spans="1:8">
      <c r="A9092" s="594" t="s">
        <v>133</v>
      </c>
      <c r="B9092" s="594" t="s">
        <v>575</v>
      </c>
      <c r="C9092" s="594" t="s">
        <v>75</v>
      </c>
      <c r="D9092" s="594" t="s">
        <v>76</v>
      </c>
      <c r="E9092" s="594" t="s">
        <v>189</v>
      </c>
      <c r="F9092" s="595" t="s">
        <v>411</v>
      </c>
      <c r="G9092" s="596" t="s">
        <v>190</v>
      </c>
      <c r="H9092" s="597">
        <v>235000000</v>
      </c>
    </row>
    <row r="9093" spans="1:8">
      <c r="A9093" s="594" t="s">
        <v>133</v>
      </c>
      <c r="B9093" s="594" t="s">
        <v>575</v>
      </c>
      <c r="C9093" s="594" t="s">
        <v>75</v>
      </c>
      <c r="D9093" s="594" t="s">
        <v>76</v>
      </c>
      <c r="E9093" s="594" t="s">
        <v>189</v>
      </c>
      <c r="F9093" s="594" t="s">
        <v>192</v>
      </c>
      <c r="G9093" s="596" t="s">
        <v>195</v>
      </c>
      <c r="H9093" s="597">
        <v>235000000</v>
      </c>
    </row>
    <row r="9094" spans="1:8">
      <c r="A9094" s="594" t="s">
        <v>133</v>
      </c>
      <c r="B9094" s="594" t="s">
        <v>575</v>
      </c>
      <c r="C9094" s="594" t="s">
        <v>75</v>
      </c>
      <c r="D9094" s="594" t="s">
        <v>76</v>
      </c>
      <c r="E9094" s="594" t="s">
        <v>194</v>
      </c>
      <c r="F9094" s="595" t="s">
        <v>411</v>
      </c>
      <c r="G9094" s="596" t="s">
        <v>195</v>
      </c>
      <c r="H9094" s="597">
        <v>50000000</v>
      </c>
    </row>
    <row r="9095" spans="1:8">
      <c r="A9095" s="594" t="s">
        <v>133</v>
      </c>
      <c r="B9095" s="594" t="s">
        <v>575</v>
      </c>
      <c r="C9095" s="594" t="s">
        <v>75</v>
      </c>
      <c r="D9095" s="594" t="s">
        <v>76</v>
      </c>
      <c r="E9095" s="594" t="s">
        <v>194</v>
      </c>
      <c r="F9095" s="594" t="s">
        <v>200</v>
      </c>
      <c r="G9095" s="596" t="s">
        <v>201</v>
      </c>
      <c r="H9095" s="597">
        <v>50000000</v>
      </c>
    </row>
    <row r="9096" spans="1:8">
      <c r="A9096" s="594" t="s">
        <v>133</v>
      </c>
      <c r="B9096" s="594" t="s">
        <v>575</v>
      </c>
      <c r="C9096" s="594" t="s">
        <v>570</v>
      </c>
      <c r="D9096" s="595" t="s">
        <v>411</v>
      </c>
      <c r="E9096" s="595" t="s">
        <v>411</v>
      </c>
      <c r="F9096" s="595" t="s">
        <v>411</v>
      </c>
      <c r="G9096" s="596" t="s">
        <v>2711</v>
      </c>
      <c r="H9096" s="597">
        <v>189417000</v>
      </c>
    </row>
    <row r="9097" spans="1:8">
      <c r="A9097" s="594" t="s">
        <v>133</v>
      </c>
      <c r="B9097" s="594" t="s">
        <v>575</v>
      </c>
      <c r="C9097" s="594" t="s">
        <v>570</v>
      </c>
      <c r="D9097" s="594" t="s">
        <v>2713</v>
      </c>
      <c r="E9097" s="595" t="s">
        <v>411</v>
      </c>
      <c r="F9097" s="595" t="s">
        <v>411</v>
      </c>
      <c r="G9097" s="596" t="s">
        <v>2714</v>
      </c>
      <c r="H9097" s="597">
        <v>189417000</v>
      </c>
    </row>
    <row r="9098" spans="1:8">
      <c r="A9098" s="594" t="s">
        <v>133</v>
      </c>
      <c r="B9098" s="594" t="s">
        <v>575</v>
      </c>
      <c r="C9098" s="594" t="s">
        <v>570</v>
      </c>
      <c r="D9098" s="594" t="s">
        <v>2713</v>
      </c>
      <c r="E9098" s="594" t="s">
        <v>240</v>
      </c>
      <c r="F9098" s="595" t="s">
        <v>411</v>
      </c>
      <c r="G9098" s="596" t="s">
        <v>241</v>
      </c>
      <c r="H9098" s="597">
        <v>45140000</v>
      </c>
    </row>
    <row r="9099" spans="1:8">
      <c r="A9099" s="594" t="s">
        <v>133</v>
      </c>
      <c r="B9099" s="594" t="s">
        <v>575</v>
      </c>
      <c r="C9099" s="594" t="s">
        <v>570</v>
      </c>
      <c r="D9099" s="594" t="s">
        <v>2713</v>
      </c>
      <c r="E9099" s="594" t="s">
        <v>240</v>
      </c>
      <c r="F9099" s="594" t="s">
        <v>242</v>
      </c>
      <c r="G9099" s="596" t="s">
        <v>243</v>
      </c>
      <c r="H9099" s="597">
        <v>4180000</v>
      </c>
    </row>
    <row r="9100" spans="1:8">
      <c r="A9100" s="594" t="s">
        <v>133</v>
      </c>
      <c r="B9100" s="594" t="s">
        <v>575</v>
      </c>
      <c r="C9100" s="594" t="s">
        <v>570</v>
      </c>
      <c r="D9100" s="594" t="s">
        <v>2713</v>
      </c>
      <c r="E9100" s="594" t="s">
        <v>240</v>
      </c>
      <c r="F9100" s="594" t="s">
        <v>728</v>
      </c>
      <c r="G9100" s="596" t="s">
        <v>729</v>
      </c>
      <c r="H9100" s="597">
        <v>12000000</v>
      </c>
    </row>
    <row r="9101" spans="1:8">
      <c r="A9101" s="594" t="s">
        <v>133</v>
      </c>
      <c r="B9101" s="594" t="s">
        <v>575</v>
      </c>
      <c r="C9101" s="594" t="s">
        <v>570</v>
      </c>
      <c r="D9101" s="594" t="s">
        <v>2713</v>
      </c>
      <c r="E9101" s="594" t="s">
        <v>240</v>
      </c>
      <c r="F9101" s="594" t="s">
        <v>731</v>
      </c>
      <c r="G9101" s="596" t="s">
        <v>732</v>
      </c>
      <c r="H9101" s="597">
        <v>1900000</v>
      </c>
    </row>
    <row r="9102" spans="1:8">
      <c r="A9102" s="594" t="s">
        <v>133</v>
      </c>
      <c r="B9102" s="594" t="s">
        <v>575</v>
      </c>
      <c r="C9102" s="594" t="s">
        <v>570</v>
      </c>
      <c r="D9102" s="594" t="s">
        <v>2713</v>
      </c>
      <c r="E9102" s="594" t="s">
        <v>240</v>
      </c>
      <c r="F9102" s="594" t="s">
        <v>733</v>
      </c>
      <c r="G9102" s="596" t="s">
        <v>734</v>
      </c>
      <c r="H9102" s="597">
        <v>16200000</v>
      </c>
    </row>
    <row r="9103" spans="1:8">
      <c r="A9103" s="594" t="s">
        <v>133</v>
      </c>
      <c r="B9103" s="594" t="s">
        <v>575</v>
      </c>
      <c r="C9103" s="594" t="s">
        <v>570</v>
      </c>
      <c r="D9103" s="594" t="s">
        <v>2713</v>
      </c>
      <c r="E9103" s="594" t="s">
        <v>240</v>
      </c>
      <c r="F9103" s="594" t="s">
        <v>735</v>
      </c>
      <c r="G9103" s="596" t="s">
        <v>193</v>
      </c>
      <c r="H9103" s="597">
        <v>10860000</v>
      </c>
    </row>
    <row r="9104" spans="1:8">
      <c r="A9104" s="594" t="s">
        <v>133</v>
      </c>
      <c r="B9104" s="594" t="s">
        <v>575</v>
      </c>
      <c r="C9104" s="594" t="s">
        <v>570</v>
      </c>
      <c r="D9104" s="594" t="s">
        <v>2713</v>
      </c>
      <c r="E9104" s="594" t="s">
        <v>183</v>
      </c>
      <c r="F9104" s="595" t="s">
        <v>411</v>
      </c>
      <c r="G9104" s="596" t="s">
        <v>184</v>
      </c>
      <c r="H9104" s="597">
        <v>59269000</v>
      </c>
    </row>
    <row r="9105" spans="1:8">
      <c r="A9105" s="594" t="s">
        <v>133</v>
      </c>
      <c r="B9105" s="594" t="s">
        <v>575</v>
      </c>
      <c r="C9105" s="594" t="s">
        <v>570</v>
      </c>
      <c r="D9105" s="594" t="s">
        <v>2713</v>
      </c>
      <c r="E9105" s="594" t="s">
        <v>183</v>
      </c>
      <c r="F9105" s="594" t="s">
        <v>587</v>
      </c>
      <c r="G9105" s="596" t="s">
        <v>588</v>
      </c>
      <c r="H9105" s="597">
        <v>2369000</v>
      </c>
    </row>
    <row r="9106" spans="1:8">
      <c r="A9106" s="594" t="s">
        <v>133</v>
      </c>
      <c r="B9106" s="594" t="s">
        <v>575</v>
      </c>
      <c r="C9106" s="594" t="s">
        <v>570</v>
      </c>
      <c r="D9106" s="594" t="s">
        <v>2713</v>
      </c>
      <c r="E9106" s="594" t="s">
        <v>183</v>
      </c>
      <c r="F9106" s="594" t="s">
        <v>736</v>
      </c>
      <c r="G9106" s="596" t="s">
        <v>737</v>
      </c>
      <c r="H9106" s="597">
        <v>32400000</v>
      </c>
    </row>
    <row r="9107" spans="1:8">
      <c r="A9107" s="594" t="s">
        <v>133</v>
      </c>
      <c r="B9107" s="594" t="s">
        <v>575</v>
      </c>
      <c r="C9107" s="594" t="s">
        <v>570</v>
      </c>
      <c r="D9107" s="594" t="s">
        <v>2713</v>
      </c>
      <c r="E9107" s="594" t="s">
        <v>183</v>
      </c>
      <c r="F9107" s="594" t="s">
        <v>185</v>
      </c>
      <c r="G9107" s="596" t="s">
        <v>186</v>
      </c>
      <c r="H9107" s="597">
        <v>24500000</v>
      </c>
    </row>
    <row r="9108" spans="1:8">
      <c r="A9108" s="594" t="s">
        <v>133</v>
      </c>
      <c r="B9108" s="594" t="s">
        <v>575</v>
      </c>
      <c r="C9108" s="594" t="s">
        <v>570</v>
      </c>
      <c r="D9108" s="594" t="s">
        <v>2713</v>
      </c>
      <c r="E9108" s="594" t="s">
        <v>738</v>
      </c>
      <c r="F9108" s="595" t="s">
        <v>411</v>
      </c>
      <c r="G9108" s="596" t="s">
        <v>739</v>
      </c>
      <c r="H9108" s="597">
        <v>48490000</v>
      </c>
    </row>
    <row r="9109" spans="1:8">
      <c r="A9109" s="594" t="s">
        <v>133</v>
      </c>
      <c r="B9109" s="594" t="s">
        <v>575</v>
      </c>
      <c r="C9109" s="594" t="s">
        <v>570</v>
      </c>
      <c r="D9109" s="594" t="s">
        <v>2713</v>
      </c>
      <c r="E9109" s="594" t="s">
        <v>738</v>
      </c>
      <c r="F9109" s="594" t="s">
        <v>740</v>
      </c>
      <c r="G9109" s="596" t="s">
        <v>741</v>
      </c>
      <c r="H9109" s="597">
        <v>2000000</v>
      </c>
    </row>
    <row r="9110" spans="1:8">
      <c r="A9110" s="594" t="s">
        <v>133</v>
      </c>
      <c r="B9110" s="594" t="s">
        <v>575</v>
      </c>
      <c r="C9110" s="594" t="s">
        <v>570</v>
      </c>
      <c r="D9110" s="594" t="s">
        <v>2713</v>
      </c>
      <c r="E9110" s="594" t="s">
        <v>738</v>
      </c>
      <c r="F9110" s="594" t="s">
        <v>296</v>
      </c>
      <c r="G9110" s="596" t="s">
        <v>297</v>
      </c>
      <c r="H9110" s="597">
        <v>46490000</v>
      </c>
    </row>
    <row r="9111" spans="1:8">
      <c r="A9111" s="594" t="s">
        <v>133</v>
      </c>
      <c r="B9111" s="594" t="s">
        <v>575</v>
      </c>
      <c r="C9111" s="594" t="s">
        <v>570</v>
      </c>
      <c r="D9111" s="594" t="s">
        <v>2713</v>
      </c>
      <c r="E9111" s="594" t="s">
        <v>744</v>
      </c>
      <c r="F9111" s="595" t="s">
        <v>411</v>
      </c>
      <c r="G9111" s="596" t="s">
        <v>2686</v>
      </c>
      <c r="H9111" s="597">
        <v>5000000</v>
      </c>
    </row>
    <row r="9112" spans="1:8">
      <c r="A9112" s="594" t="s">
        <v>133</v>
      </c>
      <c r="B9112" s="594" t="s">
        <v>575</v>
      </c>
      <c r="C9112" s="594" t="s">
        <v>570</v>
      </c>
      <c r="D9112" s="594" t="s">
        <v>2713</v>
      </c>
      <c r="E9112" s="594" t="s">
        <v>744</v>
      </c>
      <c r="F9112" s="594" t="s">
        <v>572</v>
      </c>
      <c r="G9112" s="596" t="s">
        <v>2689</v>
      </c>
      <c r="H9112" s="597">
        <v>5000000</v>
      </c>
    </row>
    <row r="9113" spans="1:8">
      <c r="A9113" s="594" t="s">
        <v>133</v>
      </c>
      <c r="B9113" s="594" t="s">
        <v>575</v>
      </c>
      <c r="C9113" s="594" t="s">
        <v>570</v>
      </c>
      <c r="D9113" s="594" t="s">
        <v>2713</v>
      </c>
      <c r="E9113" s="594" t="s">
        <v>189</v>
      </c>
      <c r="F9113" s="595" t="s">
        <v>411</v>
      </c>
      <c r="G9113" s="596" t="s">
        <v>190</v>
      </c>
      <c r="H9113" s="597">
        <v>26518000</v>
      </c>
    </row>
    <row r="9114" spans="1:8">
      <c r="A9114" s="594" t="s">
        <v>133</v>
      </c>
      <c r="B9114" s="594" t="s">
        <v>575</v>
      </c>
      <c r="C9114" s="594" t="s">
        <v>570</v>
      </c>
      <c r="D9114" s="594" t="s">
        <v>2713</v>
      </c>
      <c r="E9114" s="594" t="s">
        <v>189</v>
      </c>
      <c r="F9114" s="594" t="s">
        <v>192</v>
      </c>
      <c r="G9114" s="596" t="s">
        <v>195</v>
      </c>
      <c r="H9114" s="597">
        <v>26518000</v>
      </c>
    </row>
    <row r="9115" spans="1:8">
      <c r="A9115" s="594" t="s">
        <v>133</v>
      </c>
      <c r="B9115" s="594" t="s">
        <v>575</v>
      </c>
      <c r="C9115" s="594" t="s">
        <v>570</v>
      </c>
      <c r="D9115" s="594" t="s">
        <v>2713</v>
      </c>
      <c r="E9115" s="594" t="s">
        <v>194</v>
      </c>
      <c r="F9115" s="595" t="s">
        <v>411</v>
      </c>
      <c r="G9115" s="596" t="s">
        <v>195</v>
      </c>
      <c r="H9115" s="597">
        <v>5000000</v>
      </c>
    </row>
    <row r="9116" spans="1:8">
      <c r="A9116" s="594" t="s">
        <v>133</v>
      </c>
      <c r="B9116" s="594" t="s">
        <v>575</v>
      </c>
      <c r="C9116" s="594" t="s">
        <v>570</v>
      </c>
      <c r="D9116" s="594" t="s">
        <v>2713</v>
      </c>
      <c r="E9116" s="594" t="s">
        <v>194</v>
      </c>
      <c r="F9116" s="594" t="s">
        <v>200</v>
      </c>
      <c r="G9116" s="596" t="s">
        <v>201</v>
      </c>
      <c r="H9116" s="597">
        <v>5000000</v>
      </c>
    </row>
    <row r="9117" spans="1:8">
      <c r="A9117" s="594" t="s">
        <v>133</v>
      </c>
      <c r="B9117" s="594" t="s">
        <v>575</v>
      </c>
      <c r="C9117" s="594" t="s">
        <v>276</v>
      </c>
      <c r="D9117" s="595" t="s">
        <v>411</v>
      </c>
      <c r="E9117" s="595" t="s">
        <v>411</v>
      </c>
      <c r="F9117" s="595" t="s">
        <v>411</v>
      </c>
      <c r="G9117" s="596" t="s">
        <v>1966</v>
      </c>
      <c r="H9117" s="597">
        <v>3679027000</v>
      </c>
    </row>
    <row r="9118" spans="1:8">
      <c r="A9118" s="594" t="s">
        <v>133</v>
      </c>
      <c r="B9118" s="594" t="s">
        <v>575</v>
      </c>
      <c r="C9118" s="594" t="s">
        <v>276</v>
      </c>
      <c r="D9118" s="594" t="s">
        <v>278</v>
      </c>
      <c r="E9118" s="595" t="s">
        <v>411</v>
      </c>
      <c r="F9118" s="595" t="s">
        <v>411</v>
      </c>
      <c r="G9118" s="596" t="s">
        <v>2771</v>
      </c>
      <c r="H9118" s="597">
        <v>3043336000</v>
      </c>
    </row>
    <row r="9119" spans="1:8">
      <c r="A9119" s="594" t="s">
        <v>133</v>
      </c>
      <c r="B9119" s="594" t="s">
        <v>575</v>
      </c>
      <c r="C9119" s="594" t="s">
        <v>276</v>
      </c>
      <c r="D9119" s="594" t="s">
        <v>278</v>
      </c>
      <c r="E9119" s="594" t="s">
        <v>260</v>
      </c>
      <c r="F9119" s="595" t="s">
        <v>411</v>
      </c>
      <c r="G9119" s="596" t="s">
        <v>261</v>
      </c>
      <c r="H9119" s="597">
        <v>2507948000</v>
      </c>
    </row>
    <row r="9120" spans="1:8">
      <c r="A9120" s="594" t="s">
        <v>133</v>
      </c>
      <c r="B9120" s="594" t="s">
        <v>575</v>
      </c>
      <c r="C9120" s="594" t="s">
        <v>276</v>
      </c>
      <c r="D9120" s="594" t="s">
        <v>278</v>
      </c>
      <c r="E9120" s="594" t="s">
        <v>260</v>
      </c>
      <c r="F9120" s="594" t="s">
        <v>262</v>
      </c>
      <c r="G9120" s="596" t="s">
        <v>2707</v>
      </c>
      <c r="H9120" s="597">
        <v>2507948000</v>
      </c>
    </row>
    <row r="9121" spans="1:8">
      <c r="A9121" s="594" t="s">
        <v>133</v>
      </c>
      <c r="B9121" s="594" t="s">
        <v>575</v>
      </c>
      <c r="C9121" s="594" t="s">
        <v>276</v>
      </c>
      <c r="D9121" s="594" t="s">
        <v>278</v>
      </c>
      <c r="E9121" s="594" t="s">
        <v>53</v>
      </c>
      <c r="F9121" s="595" t="s">
        <v>411</v>
      </c>
      <c r="G9121" s="596" t="s">
        <v>193</v>
      </c>
      <c r="H9121" s="597">
        <v>535388000</v>
      </c>
    </row>
    <row r="9122" spans="1:8">
      <c r="A9122" s="594" t="s">
        <v>133</v>
      </c>
      <c r="B9122" s="594" t="s">
        <v>575</v>
      </c>
      <c r="C9122" s="594" t="s">
        <v>276</v>
      </c>
      <c r="D9122" s="594" t="s">
        <v>278</v>
      </c>
      <c r="E9122" s="594" t="s">
        <v>53</v>
      </c>
      <c r="F9122" s="594" t="s">
        <v>56</v>
      </c>
      <c r="G9122" s="596" t="s">
        <v>57</v>
      </c>
      <c r="H9122" s="597">
        <v>474689000</v>
      </c>
    </row>
    <row r="9123" spans="1:8">
      <c r="A9123" s="594" t="s">
        <v>133</v>
      </c>
      <c r="B9123" s="594" t="s">
        <v>575</v>
      </c>
      <c r="C9123" s="594" t="s">
        <v>276</v>
      </c>
      <c r="D9123" s="594" t="s">
        <v>278</v>
      </c>
      <c r="E9123" s="594" t="s">
        <v>53</v>
      </c>
      <c r="F9123" s="594" t="s">
        <v>358</v>
      </c>
      <c r="G9123" s="596" t="s">
        <v>195</v>
      </c>
      <c r="H9123" s="597">
        <v>60699000</v>
      </c>
    </row>
    <row r="9124" spans="1:8">
      <c r="A9124" s="594" t="s">
        <v>133</v>
      </c>
      <c r="B9124" s="594" t="s">
        <v>575</v>
      </c>
      <c r="C9124" s="594" t="s">
        <v>276</v>
      </c>
      <c r="D9124" s="594" t="s">
        <v>2734</v>
      </c>
      <c r="E9124" s="595" t="s">
        <v>411</v>
      </c>
      <c r="F9124" s="595" t="s">
        <v>411</v>
      </c>
      <c r="G9124" s="596" t="s">
        <v>2735</v>
      </c>
      <c r="H9124" s="597">
        <v>33445000</v>
      </c>
    </row>
    <row r="9125" spans="1:8">
      <c r="A9125" s="594" t="s">
        <v>133</v>
      </c>
      <c r="B9125" s="594" t="s">
        <v>575</v>
      </c>
      <c r="C9125" s="594" t="s">
        <v>276</v>
      </c>
      <c r="D9125" s="594" t="s">
        <v>2734</v>
      </c>
      <c r="E9125" s="594" t="s">
        <v>53</v>
      </c>
      <c r="F9125" s="595" t="s">
        <v>411</v>
      </c>
      <c r="G9125" s="596" t="s">
        <v>193</v>
      </c>
      <c r="H9125" s="597">
        <v>33445000</v>
      </c>
    </row>
    <row r="9126" spans="1:8">
      <c r="A9126" s="594" t="s">
        <v>133</v>
      </c>
      <c r="B9126" s="594" t="s">
        <v>575</v>
      </c>
      <c r="C9126" s="594" t="s">
        <v>276</v>
      </c>
      <c r="D9126" s="594" t="s">
        <v>2734</v>
      </c>
      <c r="E9126" s="594" t="s">
        <v>53</v>
      </c>
      <c r="F9126" s="594" t="s">
        <v>56</v>
      </c>
      <c r="G9126" s="596" t="s">
        <v>57</v>
      </c>
      <c r="H9126" s="597">
        <v>25301079</v>
      </c>
    </row>
    <row r="9127" spans="1:8">
      <c r="A9127" s="594" t="s">
        <v>133</v>
      </c>
      <c r="B9127" s="594" t="s">
        <v>575</v>
      </c>
      <c r="C9127" s="594" t="s">
        <v>276</v>
      </c>
      <c r="D9127" s="594" t="s">
        <v>2734</v>
      </c>
      <c r="E9127" s="594" t="s">
        <v>53</v>
      </c>
      <c r="F9127" s="594" t="s">
        <v>358</v>
      </c>
      <c r="G9127" s="596" t="s">
        <v>195</v>
      </c>
      <c r="H9127" s="597">
        <v>8143921</v>
      </c>
    </row>
    <row r="9128" spans="1:8">
      <c r="A9128" s="594" t="s">
        <v>133</v>
      </c>
      <c r="B9128" s="594" t="s">
        <v>575</v>
      </c>
      <c r="C9128" s="594" t="s">
        <v>276</v>
      </c>
      <c r="D9128" s="594" t="s">
        <v>2725</v>
      </c>
      <c r="E9128" s="595" t="s">
        <v>411</v>
      </c>
      <c r="F9128" s="595" t="s">
        <v>411</v>
      </c>
      <c r="G9128" s="596" t="s">
        <v>2726</v>
      </c>
      <c r="H9128" s="597">
        <v>602246000</v>
      </c>
    </row>
    <row r="9129" spans="1:8">
      <c r="A9129" s="594" t="s">
        <v>133</v>
      </c>
      <c r="B9129" s="594" t="s">
        <v>575</v>
      </c>
      <c r="C9129" s="594" t="s">
        <v>276</v>
      </c>
      <c r="D9129" s="594" t="s">
        <v>2725</v>
      </c>
      <c r="E9129" s="594" t="s">
        <v>171</v>
      </c>
      <c r="F9129" s="595" t="s">
        <v>411</v>
      </c>
      <c r="G9129" s="596" t="s">
        <v>2677</v>
      </c>
      <c r="H9129" s="597">
        <v>17720000</v>
      </c>
    </row>
    <row r="9130" spans="1:8">
      <c r="A9130" s="594" t="s">
        <v>133</v>
      </c>
      <c r="B9130" s="594" t="s">
        <v>575</v>
      </c>
      <c r="C9130" s="594" t="s">
        <v>276</v>
      </c>
      <c r="D9130" s="594" t="s">
        <v>2725</v>
      </c>
      <c r="E9130" s="594" t="s">
        <v>171</v>
      </c>
      <c r="F9130" s="594" t="s">
        <v>173</v>
      </c>
      <c r="G9130" s="596" t="s">
        <v>174</v>
      </c>
      <c r="H9130" s="597">
        <v>17720000</v>
      </c>
    </row>
    <row r="9131" spans="1:8">
      <c r="A9131" s="594" t="s">
        <v>133</v>
      </c>
      <c r="B9131" s="594" t="s">
        <v>575</v>
      </c>
      <c r="C9131" s="594" t="s">
        <v>276</v>
      </c>
      <c r="D9131" s="594" t="s">
        <v>2725</v>
      </c>
      <c r="E9131" s="594" t="s">
        <v>240</v>
      </c>
      <c r="F9131" s="595" t="s">
        <v>411</v>
      </c>
      <c r="G9131" s="596" t="s">
        <v>241</v>
      </c>
      <c r="H9131" s="597">
        <v>7900000</v>
      </c>
    </row>
    <row r="9132" spans="1:8">
      <c r="A9132" s="594" t="s">
        <v>133</v>
      </c>
      <c r="B9132" s="594" t="s">
        <v>575</v>
      </c>
      <c r="C9132" s="594" t="s">
        <v>276</v>
      </c>
      <c r="D9132" s="594" t="s">
        <v>2725</v>
      </c>
      <c r="E9132" s="594" t="s">
        <v>240</v>
      </c>
      <c r="F9132" s="594" t="s">
        <v>242</v>
      </c>
      <c r="G9132" s="596" t="s">
        <v>243</v>
      </c>
      <c r="H9132" s="597">
        <v>3580000</v>
      </c>
    </row>
    <row r="9133" spans="1:8">
      <c r="A9133" s="594" t="s">
        <v>133</v>
      </c>
      <c r="B9133" s="594" t="s">
        <v>575</v>
      </c>
      <c r="C9133" s="594" t="s">
        <v>276</v>
      </c>
      <c r="D9133" s="594" t="s">
        <v>2725</v>
      </c>
      <c r="E9133" s="594" t="s">
        <v>240</v>
      </c>
      <c r="F9133" s="594" t="s">
        <v>733</v>
      </c>
      <c r="G9133" s="596" t="s">
        <v>734</v>
      </c>
      <c r="H9133" s="597">
        <v>3200000</v>
      </c>
    </row>
    <row r="9134" spans="1:8">
      <c r="A9134" s="594" t="s">
        <v>133</v>
      </c>
      <c r="B9134" s="594" t="s">
        <v>575</v>
      </c>
      <c r="C9134" s="594" t="s">
        <v>276</v>
      </c>
      <c r="D9134" s="594" t="s">
        <v>2725</v>
      </c>
      <c r="E9134" s="594" t="s">
        <v>240</v>
      </c>
      <c r="F9134" s="594" t="s">
        <v>735</v>
      </c>
      <c r="G9134" s="596" t="s">
        <v>193</v>
      </c>
      <c r="H9134" s="597">
        <v>1120000</v>
      </c>
    </row>
    <row r="9135" spans="1:8">
      <c r="A9135" s="594" t="s">
        <v>133</v>
      </c>
      <c r="B9135" s="594" t="s">
        <v>575</v>
      </c>
      <c r="C9135" s="594" t="s">
        <v>276</v>
      </c>
      <c r="D9135" s="594" t="s">
        <v>2725</v>
      </c>
      <c r="E9135" s="594" t="s">
        <v>183</v>
      </c>
      <c r="F9135" s="595" t="s">
        <v>411</v>
      </c>
      <c r="G9135" s="596" t="s">
        <v>184</v>
      </c>
      <c r="H9135" s="597">
        <v>4000000</v>
      </c>
    </row>
    <row r="9136" spans="1:8">
      <c r="A9136" s="594" t="s">
        <v>133</v>
      </c>
      <c r="B9136" s="594" t="s">
        <v>575</v>
      </c>
      <c r="C9136" s="594" t="s">
        <v>276</v>
      </c>
      <c r="D9136" s="594" t="s">
        <v>2725</v>
      </c>
      <c r="E9136" s="594" t="s">
        <v>183</v>
      </c>
      <c r="F9136" s="594" t="s">
        <v>736</v>
      </c>
      <c r="G9136" s="596" t="s">
        <v>737</v>
      </c>
      <c r="H9136" s="597">
        <v>4000000</v>
      </c>
    </row>
    <row r="9137" spans="1:8">
      <c r="A9137" s="594" t="s">
        <v>133</v>
      </c>
      <c r="B9137" s="594" t="s">
        <v>575</v>
      </c>
      <c r="C9137" s="594" t="s">
        <v>276</v>
      </c>
      <c r="D9137" s="594" t="s">
        <v>2725</v>
      </c>
      <c r="E9137" s="594" t="s">
        <v>738</v>
      </c>
      <c r="F9137" s="595" t="s">
        <v>411</v>
      </c>
      <c r="G9137" s="596" t="s">
        <v>739</v>
      </c>
      <c r="H9137" s="597">
        <v>5200000</v>
      </c>
    </row>
    <row r="9138" spans="1:8">
      <c r="A9138" s="594" t="s">
        <v>133</v>
      </c>
      <c r="B9138" s="594" t="s">
        <v>575</v>
      </c>
      <c r="C9138" s="594" t="s">
        <v>276</v>
      </c>
      <c r="D9138" s="594" t="s">
        <v>2725</v>
      </c>
      <c r="E9138" s="594" t="s">
        <v>738</v>
      </c>
      <c r="F9138" s="594" t="s">
        <v>740</v>
      </c>
      <c r="G9138" s="596" t="s">
        <v>741</v>
      </c>
      <c r="H9138" s="597">
        <v>5200000</v>
      </c>
    </row>
    <row r="9139" spans="1:8">
      <c r="A9139" s="594" t="s">
        <v>133</v>
      </c>
      <c r="B9139" s="594" t="s">
        <v>575</v>
      </c>
      <c r="C9139" s="594" t="s">
        <v>276</v>
      </c>
      <c r="D9139" s="594" t="s">
        <v>2725</v>
      </c>
      <c r="E9139" s="594" t="s">
        <v>744</v>
      </c>
      <c r="F9139" s="595" t="s">
        <v>411</v>
      </c>
      <c r="G9139" s="596" t="s">
        <v>2686</v>
      </c>
      <c r="H9139" s="597">
        <v>9370000</v>
      </c>
    </row>
    <row r="9140" spans="1:8">
      <c r="A9140" s="594" t="s">
        <v>133</v>
      </c>
      <c r="B9140" s="594" t="s">
        <v>575</v>
      </c>
      <c r="C9140" s="594" t="s">
        <v>276</v>
      </c>
      <c r="D9140" s="594" t="s">
        <v>2725</v>
      </c>
      <c r="E9140" s="594" t="s">
        <v>744</v>
      </c>
      <c r="F9140" s="594" t="s">
        <v>572</v>
      </c>
      <c r="G9140" s="596" t="s">
        <v>2689</v>
      </c>
      <c r="H9140" s="597">
        <v>9370000</v>
      </c>
    </row>
    <row r="9141" spans="1:8">
      <c r="A9141" s="594" t="s">
        <v>133</v>
      </c>
      <c r="B9141" s="594" t="s">
        <v>575</v>
      </c>
      <c r="C9141" s="594" t="s">
        <v>276</v>
      </c>
      <c r="D9141" s="594" t="s">
        <v>2725</v>
      </c>
      <c r="E9141" s="594" t="s">
        <v>189</v>
      </c>
      <c r="F9141" s="595" t="s">
        <v>411</v>
      </c>
      <c r="G9141" s="596" t="s">
        <v>190</v>
      </c>
      <c r="H9141" s="597">
        <v>20482000</v>
      </c>
    </row>
    <row r="9142" spans="1:8">
      <c r="A9142" s="594" t="s">
        <v>133</v>
      </c>
      <c r="B9142" s="594" t="s">
        <v>575</v>
      </c>
      <c r="C9142" s="594" t="s">
        <v>276</v>
      </c>
      <c r="D9142" s="594" t="s">
        <v>2725</v>
      </c>
      <c r="E9142" s="594" t="s">
        <v>189</v>
      </c>
      <c r="F9142" s="594" t="s">
        <v>773</v>
      </c>
      <c r="G9142" s="596" t="s">
        <v>2695</v>
      </c>
      <c r="H9142" s="597">
        <v>20482000</v>
      </c>
    </row>
    <row r="9143" spans="1:8">
      <c r="A9143" s="594" t="s">
        <v>133</v>
      </c>
      <c r="B9143" s="594" t="s">
        <v>575</v>
      </c>
      <c r="C9143" s="594" t="s">
        <v>276</v>
      </c>
      <c r="D9143" s="594" t="s">
        <v>2725</v>
      </c>
      <c r="E9143" s="594" t="s">
        <v>194</v>
      </c>
      <c r="F9143" s="595" t="s">
        <v>411</v>
      </c>
      <c r="G9143" s="596" t="s">
        <v>195</v>
      </c>
      <c r="H9143" s="597">
        <v>42328000</v>
      </c>
    </row>
    <row r="9144" spans="1:8">
      <c r="A9144" s="594" t="s">
        <v>133</v>
      </c>
      <c r="B9144" s="594" t="s">
        <v>575</v>
      </c>
      <c r="C9144" s="594" t="s">
        <v>276</v>
      </c>
      <c r="D9144" s="594" t="s">
        <v>2725</v>
      </c>
      <c r="E9144" s="594" t="s">
        <v>194</v>
      </c>
      <c r="F9144" s="594" t="s">
        <v>198</v>
      </c>
      <c r="G9144" s="596" t="s">
        <v>199</v>
      </c>
      <c r="H9144" s="597">
        <v>28196000</v>
      </c>
    </row>
    <row r="9145" spans="1:8">
      <c r="A9145" s="594" t="s">
        <v>133</v>
      </c>
      <c r="B9145" s="594" t="s">
        <v>575</v>
      </c>
      <c r="C9145" s="594" t="s">
        <v>276</v>
      </c>
      <c r="D9145" s="594" t="s">
        <v>2725</v>
      </c>
      <c r="E9145" s="594" t="s">
        <v>194</v>
      </c>
      <c r="F9145" s="594" t="s">
        <v>200</v>
      </c>
      <c r="G9145" s="596" t="s">
        <v>201</v>
      </c>
      <c r="H9145" s="597">
        <v>14132000</v>
      </c>
    </row>
    <row r="9146" spans="1:8">
      <c r="A9146" s="594" t="s">
        <v>133</v>
      </c>
      <c r="B9146" s="594" t="s">
        <v>575</v>
      </c>
      <c r="C9146" s="594" t="s">
        <v>276</v>
      </c>
      <c r="D9146" s="594" t="s">
        <v>2725</v>
      </c>
      <c r="E9146" s="594" t="s">
        <v>49</v>
      </c>
      <c r="F9146" s="595" t="s">
        <v>411</v>
      </c>
      <c r="G9146" s="596" t="s">
        <v>50</v>
      </c>
      <c r="H9146" s="597">
        <v>479072000</v>
      </c>
    </row>
    <row r="9147" spans="1:8">
      <c r="A9147" s="594" t="s">
        <v>133</v>
      </c>
      <c r="B9147" s="594" t="s">
        <v>575</v>
      </c>
      <c r="C9147" s="594" t="s">
        <v>276</v>
      </c>
      <c r="D9147" s="594" t="s">
        <v>2725</v>
      </c>
      <c r="E9147" s="594" t="s">
        <v>49</v>
      </c>
      <c r="F9147" s="594" t="s">
        <v>51</v>
      </c>
      <c r="G9147" s="596" t="s">
        <v>2786</v>
      </c>
      <c r="H9147" s="597">
        <v>479072000</v>
      </c>
    </row>
    <row r="9148" spans="1:8">
      <c r="A9148" s="594" t="s">
        <v>133</v>
      </c>
      <c r="B9148" s="594" t="s">
        <v>575</v>
      </c>
      <c r="C9148" s="594" t="s">
        <v>276</v>
      </c>
      <c r="D9148" s="594" t="s">
        <v>2725</v>
      </c>
      <c r="E9148" s="594" t="s">
        <v>53</v>
      </c>
      <c r="F9148" s="595" t="s">
        <v>411</v>
      </c>
      <c r="G9148" s="596" t="s">
        <v>193</v>
      </c>
      <c r="H9148" s="597">
        <v>16174000</v>
      </c>
    </row>
    <row r="9149" spans="1:8">
      <c r="A9149" s="594" t="s">
        <v>133</v>
      </c>
      <c r="B9149" s="594" t="s">
        <v>575</v>
      </c>
      <c r="C9149" s="594" t="s">
        <v>276</v>
      </c>
      <c r="D9149" s="594" t="s">
        <v>2725</v>
      </c>
      <c r="E9149" s="594" t="s">
        <v>53</v>
      </c>
      <c r="F9149" s="594" t="s">
        <v>54</v>
      </c>
      <c r="G9149" s="596" t="s">
        <v>55</v>
      </c>
      <c r="H9149" s="597">
        <v>11457000</v>
      </c>
    </row>
    <row r="9150" spans="1:8">
      <c r="A9150" s="594" t="s">
        <v>133</v>
      </c>
      <c r="B9150" s="594" t="s">
        <v>575</v>
      </c>
      <c r="C9150" s="594" t="s">
        <v>276</v>
      </c>
      <c r="D9150" s="594" t="s">
        <v>2725</v>
      </c>
      <c r="E9150" s="594" t="s">
        <v>53</v>
      </c>
      <c r="F9150" s="594" t="s">
        <v>358</v>
      </c>
      <c r="G9150" s="596" t="s">
        <v>195</v>
      </c>
      <c r="H9150" s="597">
        <v>4717000</v>
      </c>
    </row>
    <row r="9151" spans="1:8">
      <c r="A9151" s="594" t="s">
        <v>133</v>
      </c>
      <c r="B9151" s="594" t="s">
        <v>575</v>
      </c>
      <c r="C9151" s="594" t="s">
        <v>322</v>
      </c>
      <c r="D9151" s="595" t="s">
        <v>411</v>
      </c>
      <c r="E9151" s="595" t="s">
        <v>411</v>
      </c>
      <c r="F9151" s="595" t="s">
        <v>411</v>
      </c>
      <c r="G9151" s="596" t="s">
        <v>2661</v>
      </c>
      <c r="H9151" s="597">
        <v>21428904000</v>
      </c>
    </row>
    <row r="9152" spans="1:8">
      <c r="A9152" s="594" t="s">
        <v>133</v>
      </c>
      <c r="B9152" s="594" t="s">
        <v>575</v>
      </c>
      <c r="C9152" s="594" t="s">
        <v>322</v>
      </c>
      <c r="D9152" s="594" t="s">
        <v>2662</v>
      </c>
      <c r="E9152" s="595" t="s">
        <v>411</v>
      </c>
      <c r="F9152" s="595" t="s">
        <v>411</v>
      </c>
      <c r="G9152" s="596" t="s">
        <v>2663</v>
      </c>
      <c r="H9152" s="597">
        <v>21248474000</v>
      </c>
    </row>
    <row r="9153" spans="1:8">
      <c r="A9153" s="594" t="s">
        <v>133</v>
      </c>
      <c r="B9153" s="594" t="s">
        <v>575</v>
      </c>
      <c r="C9153" s="594" t="s">
        <v>322</v>
      </c>
      <c r="D9153" s="594" t="s">
        <v>2662</v>
      </c>
      <c r="E9153" s="594" t="s">
        <v>142</v>
      </c>
      <c r="F9153" s="595" t="s">
        <v>411</v>
      </c>
      <c r="G9153" s="596" t="s">
        <v>143</v>
      </c>
      <c r="H9153" s="597">
        <v>4654393827</v>
      </c>
    </row>
    <row r="9154" spans="1:8">
      <c r="A9154" s="594" t="s">
        <v>133</v>
      </c>
      <c r="B9154" s="594" t="s">
        <v>575</v>
      </c>
      <c r="C9154" s="594" t="s">
        <v>322</v>
      </c>
      <c r="D9154" s="594" t="s">
        <v>2662</v>
      </c>
      <c r="E9154" s="594" t="s">
        <v>142</v>
      </c>
      <c r="F9154" s="594" t="s">
        <v>144</v>
      </c>
      <c r="G9154" s="596" t="s">
        <v>2664</v>
      </c>
      <c r="H9154" s="597">
        <v>4480252027</v>
      </c>
    </row>
    <row r="9155" spans="1:8">
      <c r="A9155" s="594" t="s">
        <v>133</v>
      </c>
      <c r="B9155" s="594" t="s">
        <v>575</v>
      </c>
      <c r="C9155" s="594" t="s">
        <v>322</v>
      </c>
      <c r="D9155" s="594" t="s">
        <v>2662</v>
      </c>
      <c r="E9155" s="594" t="s">
        <v>142</v>
      </c>
      <c r="F9155" s="594" t="s">
        <v>146</v>
      </c>
      <c r="G9155" s="596" t="s">
        <v>2665</v>
      </c>
      <c r="H9155" s="597">
        <v>167088800</v>
      </c>
    </row>
    <row r="9156" spans="1:8">
      <c r="A9156" s="594" t="s">
        <v>133</v>
      </c>
      <c r="B9156" s="594" t="s">
        <v>575</v>
      </c>
      <c r="C9156" s="594" t="s">
        <v>322</v>
      </c>
      <c r="D9156" s="594" t="s">
        <v>2662</v>
      </c>
      <c r="E9156" s="594" t="s">
        <v>142</v>
      </c>
      <c r="F9156" s="594" t="s">
        <v>221</v>
      </c>
      <c r="G9156" s="596" t="s">
        <v>222</v>
      </c>
      <c r="H9156" s="597">
        <v>7053000</v>
      </c>
    </row>
    <row r="9157" spans="1:8">
      <c r="A9157" s="594" t="s">
        <v>133</v>
      </c>
      <c r="B9157" s="594" t="s">
        <v>575</v>
      </c>
      <c r="C9157" s="594" t="s">
        <v>322</v>
      </c>
      <c r="D9157" s="594" t="s">
        <v>2662</v>
      </c>
      <c r="E9157" s="594" t="s">
        <v>202</v>
      </c>
      <c r="F9157" s="595" t="s">
        <v>411</v>
      </c>
      <c r="G9157" s="596" t="s">
        <v>2719</v>
      </c>
      <c r="H9157" s="597">
        <v>97626910</v>
      </c>
    </row>
    <row r="9158" spans="1:8">
      <c r="A9158" s="594" t="s">
        <v>133</v>
      </c>
      <c r="B9158" s="594" t="s">
        <v>575</v>
      </c>
      <c r="C9158" s="594" t="s">
        <v>322</v>
      </c>
      <c r="D9158" s="594" t="s">
        <v>2662</v>
      </c>
      <c r="E9158" s="594" t="s">
        <v>202</v>
      </c>
      <c r="F9158" s="594" t="s">
        <v>767</v>
      </c>
      <c r="G9158" s="596" t="s">
        <v>2720</v>
      </c>
      <c r="H9158" s="597">
        <v>92166910</v>
      </c>
    </row>
    <row r="9159" spans="1:8">
      <c r="A9159" s="594" t="s">
        <v>133</v>
      </c>
      <c r="B9159" s="594" t="s">
        <v>575</v>
      </c>
      <c r="C9159" s="594" t="s">
        <v>322</v>
      </c>
      <c r="D9159" s="594" t="s">
        <v>2662</v>
      </c>
      <c r="E9159" s="594" t="s">
        <v>202</v>
      </c>
      <c r="F9159" s="594" t="s">
        <v>204</v>
      </c>
      <c r="G9159" s="596" t="s">
        <v>2755</v>
      </c>
      <c r="H9159" s="597">
        <v>5460000</v>
      </c>
    </row>
    <row r="9160" spans="1:8">
      <c r="A9160" s="594" t="s">
        <v>133</v>
      </c>
      <c r="B9160" s="594" t="s">
        <v>575</v>
      </c>
      <c r="C9160" s="594" t="s">
        <v>322</v>
      </c>
      <c r="D9160" s="594" t="s">
        <v>2662</v>
      </c>
      <c r="E9160" s="594" t="s">
        <v>148</v>
      </c>
      <c r="F9160" s="595" t="s">
        <v>411</v>
      </c>
      <c r="G9160" s="596" t="s">
        <v>149</v>
      </c>
      <c r="H9160" s="597">
        <v>2071291768</v>
      </c>
    </row>
    <row r="9161" spans="1:8">
      <c r="A9161" s="594" t="s">
        <v>133</v>
      </c>
      <c r="B9161" s="594" t="s">
        <v>575</v>
      </c>
      <c r="C9161" s="594" t="s">
        <v>322</v>
      </c>
      <c r="D9161" s="594" t="s">
        <v>2662</v>
      </c>
      <c r="E9161" s="594" t="s">
        <v>148</v>
      </c>
      <c r="F9161" s="594" t="s">
        <v>223</v>
      </c>
      <c r="G9161" s="596" t="s">
        <v>224</v>
      </c>
      <c r="H9161" s="597">
        <v>97481000</v>
      </c>
    </row>
    <row r="9162" spans="1:8">
      <c r="A9162" s="594" t="s">
        <v>133</v>
      </c>
      <c r="B9162" s="594" t="s">
        <v>575</v>
      </c>
      <c r="C9162" s="594" t="s">
        <v>322</v>
      </c>
      <c r="D9162" s="594" t="s">
        <v>2662</v>
      </c>
      <c r="E9162" s="594" t="s">
        <v>148</v>
      </c>
      <c r="F9162" s="594" t="s">
        <v>603</v>
      </c>
      <c r="G9162" s="596" t="s">
        <v>604</v>
      </c>
      <c r="H9162" s="597">
        <v>152935000</v>
      </c>
    </row>
    <row r="9163" spans="1:8">
      <c r="A9163" s="594" t="s">
        <v>133</v>
      </c>
      <c r="B9163" s="594" t="s">
        <v>575</v>
      </c>
      <c r="C9163" s="594" t="s">
        <v>322</v>
      </c>
      <c r="D9163" s="594" t="s">
        <v>2662</v>
      </c>
      <c r="E9163" s="594" t="s">
        <v>148</v>
      </c>
      <c r="F9163" s="594" t="s">
        <v>591</v>
      </c>
      <c r="G9163" s="596" t="s">
        <v>592</v>
      </c>
      <c r="H9163" s="597">
        <v>28314300</v>
      </c>
    </row>
    <row r="9164" spans="1:8">
      <c r="A9164" s="594" t="s">
        <v>133</v>
      </c>
      <c r="B9164" s="594" t="s">
        <v>575</v>
      </c>
      <c r="C9164" s="594" t="s">
        <v>322</v>
      </c>
      <c r="D9164" s="594" t="s">
        <v>2662</v>
      </c>
      <c r="E9164" s="594" t="s">
        <v>148</v>
      </c>
      <c r="F9164" s="594" t="s">
        <v>1075</v>
      </c>
      <c r="G9164" s="596" t="s">
        <v>2666</v>
      </c>
      <c r="H9164" s="597">
        <v>654979793</v>
      </c>
    </row>
    <row r="9165" spans="1:8">
      <c r="A9165" s="594" t="s">
        <v>133</v>
      </c>
      <c r="B9165" s="594" t="s">
        <v>575</v>
      </c>
      <c r="C9165" s="594" t="s">
        <v>322</v>
      </c>
      <c r="D9165" s="594" t="s">
        <v>2662</v>
      </c>
      <c r="E9165" s="594" t="s">
        <v>148</v>
      </c>
      <c r="F9165" s="594" t="s">
        <v>150</v>
      </c>
      <c r="G9165" s="596" t="s">
        <v>151</v>
      </c>
      <c r="H9165" s="597">
        <v>30563000</v>
      </c>
    </row>
    <row r="9166" spans="1:8">
      <c r="A9166" s="594" t="s">
        <v>133</v>
      </c>
      <c r="B9166" s="594" t="s">
        <v>575</v>
      </c>
      <c r="C9166" s="594" t="s">
        <v>322</v>
      </c>
      <c r="D9166" s="594" t="s">
        <v>2662</v>
      </c>
      <c r="E9166" s="594" t="s">
        <v>148</v>
      </c>
      <c r="F9166" s="594" t="s">
        <v>605</v>
      </c>
      <c r="G9166" s="596" t="s">
        <v>2668</v>
      </c>
      <c r="H9166" s="597">
        <v>35795367</v>
      </c>
    </row>
    <row r="9167" spans="1:8">
      <c r="A9167" s="594" t="s">
        <v>133</v>
      </c>
      <c r="B9167" s="594" t="s">
        <v>575</v>
      </c>
      <c r="C9167" s="594" t="s">
        <v>322</v>
      </c>
      <c r="D9167" s="594" t="s">
        <v>2662</v>
      </c>
      <c r="E9167" s="594" t="s">
        <v>148</v>
      </c>
      <c r="F9167" s="594" t="s">
        <v>360</v>
      </c>
      <c r="G9167" s="596" t="s">
        <v>2919</v>
      </c>
      <c r="H9167" s="597">
        <v>2022450</v>
      </c>
    </row>
    <row r="9168" spans="1:8">
      <c r="A9168" s="594" t="s">
        <v>133</v>
      </c>
      <c r="B9168" s="594" t="s">
        <v>575</v>
      </c>
      <c r="C9168" s="594" t="s">
        <v>322</v>
      </c>
      <c r="D9168" s="594" t="s">
        <v>2662</v>
      </c>
      <c r="E9168" s="594" t="s">
        <v>148</v>
      </c>
      <c r="F9168" s="594" t="s">
        <v>212</v>
      </c>
      <c r="G9168" s="596" t="s">
        <v>213</v>
      </c>
      <c r="H9168" s="597">
        <v>1036042166</v>
      </c>
    </row>
    <row r="9169" spans="1:8">
      <c r="A9169" s="594" t="s">
        <v>133</v>
      </c>
      <c r="B9169" s="594" t="s">
        <v>575</v>
      </c>
      <c r="C9169" s="594" t="s">
        <v>322</v>
      </c>
      <c r="D9169" s="594" t="s">
        <v>2662</v>
      </c>
      <c r="E9169" s="594" t="s">
        <v>148</v>
      </c>
      <c r="F9169" s="594" t="s">
        <v>227</v>
      </c>
      <c r="G9169" s="596" t="s">
        <v>2669</v>
      </c>
      <c r="H9169" s="597">
        <v>33158692</v>
      </c>
    </row>
    <row r="9170" spans="1:8">
      <c r="A9170" s="594" t="s">
        <v>133</v>
      </c>
      <c r="B9170" s="594" t="s">
        <v>575</v>
      </c>
      <c r="C9170" s="594" t="s">
        <v>322</v>
      </c>
      <c r="D9170" s="594" t="s">
        <v>2662</v>
      </c>
      <c r="E9170" s="594" t="s">
        <v>582</v>
      </c>
      <c r="F9170" s="595" t="s">
        <v>411</v>
      </c>
      <c r="G9170" s="596" t="s">
        <v>583</v>
      </c>
      <c r="H9170" s="597">
        <v>39730000</v>
      </c>
    </row>
    <row r="9171" spans="1:8">
      <c r="A9171" s="594" t="s">
        <v>133</v>
      </c>
      <c r="B9171" s="594" t="s">
        <v>575</v>
      </c>
      <c r="C9171" s="594" t="s">
        <v>322</v>
      </c>
      <c r="D9171" s="594" t="s">
        <v>2662</v>
      </c>
      <c r="E9171" s="594" t="s">
        <v>582</v>
      </c>
      <c r="F9171" s="594" t="s">
        <v>584</v>
      </c>
      <c r="G9171" s="596" t="s">
        <v>2670</v>
      </c>
      <c r="H9171" s="597">
        <v>16640000</v>
      </c>
    </row>
    <row r="9172" spans="1:8">
      <c r="A9172" s="594" t="s">
        <v>133</v>
      </c>
      <c r="B9172" s="594" t="s">
        <v>575</v>
      </c>
      <c r="C9172" s="594" t="s">
        <v>322</v>
      </c>
      <c r="D9172" s="594" t="s">
        <v>2662</v>
      </c>
      <c r="E9172" s="594" t="s">
        <v>582</v>
      </c>
      <c r="F9172" s="594" t="s">
        <v>478</v>
      </c>
      <c r="G9172" s="596" t="s">
        <v>2775</v>
      </c>
      <c r="H9172" s="597">
        <v>17140000</v>
      </c>
    </row>
    <row r="9173" spans="1:8">
      <c r="A9173" s="594" t="s">
        <v>133</v>
      </c>
      <c r="B9173" s="594" t="s">
        <v>575</v>
      </c>
      <c r="C9173" s="594" t="s">
        <v>322</v>
      </c>
      <c r="D9173" s="594" t="s">
        <v>2662</v>
      </c>
      <c r="E9173" s="594" t="s">
        <v>582</v>
      </c>
      <c r="F9173" s="594" t="s">
        <v>586</v>
      </c>
      <c r="G9173" s="596" t="s">
        <v>2671</v>
      </c>
      <c r="H9173" s="597">
        <v>5950000</v>
      </c>
    </row>
    <row r="9174" spans="1:8">
      <c r="A9174" s="594" t="s">
        <v>133</v>
      </c>
      <c r="B9174" s="594" t="s">
        <v>575</v>
      </c>
      <c r="C9174" s="594" t="s">
        <v>322</v>
      </c>
      <c r="D9174" s="594" t="s">
        <v>2662</v>
      </c>
      <c r="E9174" s="594" t="s">
        <v>152</v>
      </c>
      <c r="F9174" s="595" t="s">
        <v>411</v>
      </c>
      <c r="G9174" s="596" t="s">
        <v>153</v>
      </c>
      <c r="H9174" s="597">
        <v>674697730</v>
      </c>
    </row>
    <row r="9175" spans="1:8">
      <c r="A9175" s="594" t="s">
        <v>133</v>
      </c>
      <c r="B9175" s="594" t="s">
        <v>575</v>
      </c>
      <c r="C9175" s="594" t="s">
        <v>322</v>
      </c>
      <c r="D9175" s="594" t="s">
        <v>2662</v>
      </c>
      <c r="E9175" s="594" t="s">
        <v>152</v>
      </c>
      <c r="F9175" s="594" t="s">
        <v>480</v>
      </c>
      <c r="G9175" s="596" t="s">
        <v>481</v>
      </c>
      <c r="H9175" s="597">
        <v>50643000</v>
      </c>
    </row>
    <row r="9176" spans="1:8">
      <c r="A9176" s="594" t="s">
        <v>133</v>
      </c>
      <c r="B9176" s="594" t="s">
        <v>575</v>
      </c>
      <c r="C9176" s="594" t="s">
        <v>322</v>
      </c>
      <c r="D9176" s="594" t="s">
        <v>2662</v>
      </c>
      <c r="E9176" s="594" t="s">
        <v>152</v>
      </c>
      <c r="F9176" s="594" t="s">
        <v>606</v>
      </c>
      <c r="G9176" s="596" t="s">
        <v>195</v>
      </c>
      <c r="H9176" s="597">
        <v>624054730</v>
      </c>
    </row>
    <row r="9177" spans="1:8">
      <c r="A9177" s="594" t="s">
        <v>133</v>
      </c>
      <c r="B9177" s="594" t="s">
        <v>575</v>
      </c>
      <c r="C9177" s="594" t="s">
        <v>322</v>
      </c>
      <c r="D9177" s="594" t="s">
        <v>2662</v>
      </c>
      <c r="E9177" s="594" t="s">
        <v>156</v>
      </c>
      <c r="F9177" s="595" t="s">
        <v>411</v>
      </c>
      <c r="G9177" s="596" t="s">
        <v>514</v>
      </c>
      <c r="H9177" s="597">
        <v>1115258505</v>
      </c>
    </row>
    <row r="9178" spans="1:8">
      <c r="A9178" s="594" t="s">
        <v>133</v>
      </c>
      <c r="B9178" s="594" t="s">
        <v>575</v>
      </c>
      <c r="C9178" s="594" t="s">
        <v>322</v>
      </c>
      <c r="D9178" s="594" t="s">
        <v>2662</v>
      </c>
      <c r="E9178" s="594" t="s">
        <v>156</v>
      </c>
      <c r="F9178" s="594" t="s">
        <v>157</v>
      </c>
      <c r="G9178" s="596" t="s">
        <v>158</v>
      </c>
      <c r="H9178" s="597">
        <v>857966871</v>
      </c>
    </row>
    <row r="9179" spans="1:8">
      <c r="A9179" s="594" t="s">
        <v>133</v>
      </c>
      <c r="B9179" s="594" t="s">
        <v>575</v>
      </c>
      <c r="C9179" s="594" t="s">
        <v>322</v>
      </c>
      <c r="D9179" s="594" t="s">
        <v>2662</v>
      </c>
      <c r="E9179" s="594" t="s">
        <v>156</v>
      </c>
      <c r="F9179" s="594" t="s">
        <v>159</v>
      </c>
      <c r="G9179" s="596" t="s">
        <v>160</v>
      </c>
      <c r="H9179" s="597">
        <v>150369395</v>
      </c>
    </row>
    <row r="9180" spans="1:8">
      <c r="A9180" s="594" t="s">
        <v>133</v>
      </c>
      <c r="B9180" s="594" t="s">
        <v>575</v>
      </c>
      <c r="C9180" s="594" t="s">
        <v>322</v>
      </c>
      <c r="D9180" s="594" t="s">
        <v>2662</v>
      </c>
      <c r="E9180" s="594" t="s">
        <v>156</v>
      </c>
      <c r="F9180" s="594" t="s">
        <v>161</v>
      </c>
      <c r="G9180" s="596" t="s">
        <v>162</v>
      </c>
      <c r="H9180" s="597">
        <v>95777545</v>
      </c>
    </row>
    <row r="9181" spans="1:8">
      <c r="A9181" s="594" t="s">
        <v>133</v>
      </c>
      <c r="B9181" s="594" t="s">
        <v>575</v>
      </c>
      <c r="C9181" s="594" t="s">
        <v>322</v>
      </c>
      <c r="D9181" s="594" t="s">
        <v>2662</v>
      </c>
      <c r="E9181" s="594" t="s">
        <v>156</v>
      </c>
      <c r="F9181" s="594" t="s">
        <v>1</v>
      </c>
      <c r="G9181" s="596" t="s">
        <v>2</v>
      </c>
      <c r="H9181" s="597">
        <v>11144694</v>
      </c>
    </row>
    <row r="9182" spans="1:8">
      <c r="A9182" s="594" t="s">
        <v>133</v>
      </c>
      <c r="B9182" s="594" t="s">
        <v>575</v>
      </c>
      <c r="C9182" s="594" t="s">
        <v>322</v>
      </c>
      <c r="D9182" s="594" t="s">
        <v>2662</v>
      </c>
      <c r="E9182" s="594" t="s">
        <v>163</v>
      </c>
      <c r="F9182" s="595" t="s">
        <v>411</v>
      </c>
      <c r="G9182" s="596" t="s">
        <v>164</v>
      </c>
      <c r="H9182" s="597">
        <v>139897788</v>
      </c>
    </row>
    <row r="9183" spans="1:8">
      <c r="A9183" s="594" t="s">
        <v>133</v>
      </c>
      <c r="B9183" s="594" t="s">
        <v>575</v>
      </c>
      <c r="C9183" s="594" t="s">
        <v>322</v>
      </c>
      <c r="D9183" s="594" t="s">
        <v>2662</v>
      </c>
      <c r="E9183" s="594" t="s">
        <v>163</v>
      </c>
      <c r="F9183" s="594" t="s">
        <v>1060</v>
      </c>
      <c r="G9183" s="596" t="s">
        <v>2672</v>
      </c>
      <c r="H9183" s="597">
        <v>94513788</v>
      </c>
    </row>
    <row r="9184" spans="1:8">
      <c r="A9184" s="594" t="s">
        <v>133</v>
      </c>
      <c r="B9184" s="594" t="s">
        <v>575</v>
      </c>
      <c r="C9184" s="594" t="s">
        <v>322</v>
      </c>
      <c r="D9184" s="594" t="s">
        <v>2662</v>
      </c>
      <c r="E9184" s="594" t="s">
        <v>163</v>
      </c>
      <c r="F9184" s="594" t="s">
        <v>165</v>
      </c>
      <c r="G9184" s="596" t="s">
        <v>195</v>
      </c>
      <c r="H9184" s="597">
        <v>45384000</v>
      </c>
    </row>
    <row r="9185" spans="1:8">
      <c r="A9185" s="594" t="s">
        <v>133</v>
      </c>
      <c r="B9185" s="594" t="s">
        <v>575</v>
      </c>
      <c r="C9185" s="594" t="s">
        <v>322</v>
      </c>
      <c r="D9185" s="594" t="s">
        <v>2662</v>
      </c>
      <c r="E9185" s="594" t="s">
        <v>167</v>
      </c>
      <c r="F9185" s="595" t="s">
        <v>411</v>
      </c>
      <c r="G9185" s="596" t="s">
        <v>168</v>
      </c>
      <c r="H9185" s="597">
        <v>227085112</v>
      </c>
    </row>
    <row r="9186" spans="1:8">
      <c r="A9186" s="594" t="s">
        <v>133</v>
      </c>
      <c r="B9186" s="594" t="s">
        <v>575</v>
      </c>
      <c r="C9186" s="594" t="s">
        <v>322</v>
      </c>
      <c r="D9186" s="594" t="s">
        <v>2662</v>
      </c>
      <c r="E9186" s="594" t="s">
        <v>167</v>
      </c>
      <c r="F9186" s="594" t="s">
        <v>228</v>
      </c>
      <c r="G9186" s="596" t="s">
        <v>2673</v>
      </c>
      <c r="H9186" s="597">
        <v>190657808</v>
      </c>
    </row>
    <row r="9187" spans="1:8">
      <c r="A9187" s="594" t="s">
        <v>133</v>
      </c>
      <c r="B9187" s="594" t="s">
        <v>575</v>
      </c>
      <c r="C9187" s="594" t="s">
        <v>322</v>
      </c>
      <c r="D9187" s="594" t="s">
        <v>2662</v>
      </c>
      <c r="E9187" s="594" t="s">
        <v>167</v>
      </c>
      <c r="F9187" s="594" t="s">
        <v>169</v>
      </c>
      <c r="G9187" s="596" t="s">
        <v>2674</v>
      </c>
      <c r="H9187" s="597">
        <v>22862304</v>
      </c>
    </row>
    <row r="9188" spans="1:8">
      <c r="A9188" s="594" t="s">
        <v>133</v>
      </c>
      <c r="B9188" s="594" t="s">
        <v>575</v>
      </c>
      <c r="C9188" s="594" t="s">
        <v>322</v>
      </c>
      <c r="D9188" s="594" t="s">
        <v>2662</v>
      </c>
      <c r="E9188" s="594" t="s">
        <v>167</v>
      </c>
      <c r="F9188" s="594" t="s">
        <v>230</v>
      </c>
      <c r="G9188" s="596" t="s">
        <v>2675</v>
      </c>
      <c r="H9188" s="597">
        <v>3887000</v>
      </c>
    </row>
    <row r="9189" spans="1:8">
      <c r="A9189" s="594" t="s">
        <v>133</v>
      </c>
      <c r="B9189" s="594" t="s">
        <v>575</v>
      </c>
      <c r="C9189" s="594" t="s">
        <v>322</v>
      </c>
      <c r="D9189" s="594" t="s">
        <v>2662</v>
      </c>
      <c r="E9189" s="594" t="s">
        <v>167</v>
      </c>
      <c r="F9189" s="594" t="s">
        <v>214</v>
      </c>
      <c r="G9189" s="596" t="s">
        <v>2676</v>
      </c>
      <c r="H9189" s="597">
        <v>9678000</v>
      </c>
    </row>
    <row r="9190" spans="1:8">
      <c r="A9190" s="594" t="s">
        <v>133</v>
      </c>
      <c r="B9190" s="594" t="s">
        <v>575</v>
      </c>
      <c r="C9190" s="594" t="s">
        <v>322</v>
      </c>
      <c r="D9190" s="594" t="s">
        <v>2662</v>
      </c>
      <c r="E9190" s="594" t="s">
        <v>171</v>
      </c>
      <c r="F9190" s="595" t="s">
        <v>411</v>
      </c>
      <c r="G9190" s="596" t="s">
        <v>2677</v>
      </c>
      <c r="H9190" s="597">
        <v>1683741233</v>
      </c>
    </row>
    <row r="9191" spans="1:8">
      <c r="A9191" s="594" t="s">
        <v>133</v>
      </c>
      <c r="B9191" s="594" t="s">
        <v>575</v>
      </c>
      <c r="C9191" s="594" t="s">
        <v>322</v>
      </c>
      <c r="D9191" s="594" t="s">
        <v>2662</v>
      </c>
      <c r="E9191" s="594" t="s">
        <v>171</v>
      </c>
      <c r="F9191" s="594" t="s">
        <v>173</v>
      </c>
      <c r="G9191" s="596" t="s">
        <v>174</v>
      </c>
      <c r="H9191" s="597">
        <v>881003404</v>
      </c>
    </row>
    <row r="9192" spans="1:8">
      <c r="A9192" s="594" t="s">
        <v>133</v>
      </c>
      <c r="B9192" s="594" t="s">
        <v>575</v>
      </c>
      <c r="C9192" s="594" t="s">
        <v>322</v>
      </c>
      <c r="D9192" s="594" t="s">
        <v>2662</v>
      </c>
      <c r="E9192" s="594" t="s">
        <v>171</v>
      </c>
      <c r="F9192" s="594" t="s">
        <v>216</v>
      </c>
      <c r="G9192" s="596" t="s">
        <v>217</v>
      </c>
      <c r="H9192" s="597">
        <v>430988561</v>
      </c>
    </row>
    <row r="9193" spans="1:8">
      <c r="A9193" s="594" t="s">
        <v>133</v>
      </c>
      <c r="B9193" s="594" t="s">
        <v>575</v>
      </c>
      <c r="C9193" s="594" t="s">
        <v>322</v>
      </c>
      <c r="D9193" s="594" t="s">
        <v>2662</v>
      </c>
      <c r="E9193" s="594" t="s">
        <v>171</v>
      </c>
      <c r="F9193" s="594" t="s">
        <v>175</v>
      </c>
      <c r="G9193" s="596" t="s">
        <v>176</v>
      </c>
      <c r="H9193" s="597">
        <v>371749268</v>
      </c>
    </row>
    <row r="9194" spans="1:8">
      <c r="A9194" s="594" t="s">
        <v>133</v>
      </c>
      <c r="B9194" s="594" t="s">
        <v>575</v>
      </c>
      <c r="C9194" s="594" t="s">
        <v>322</v>
      </c>
      <c r="D9194" s="594" t="s">
        <v>2662</v>
      </c>
      <c r="E9194" s="594" t="s">
        <v>177</v>
      </c>
      <c r="F9194" s="595" t="s">
        <v>411</v>
      </c>
      <c r="G9194" s="596" t="s">
        <v>178</v>
      </c>
      <c r="H9194" s="597">
        <v>258662964</v>
      </c>
    </row>
    <row r="9195" spans="1:8">
      <c r="A9195" s="594" t="s">
        <v>133</v>
      </c>
      <c r="B9195" s="594" t="s">
        <v>575</v>
      </c>
      <c r="C9195" s="594" t="s">
        <v>322</v>
      </c>
      <c r="D9195" s="594" t="s">
        <v>2662</v>
      </c>
      <c r="E9195" s="594" t="s">
        <v>177</v>
      </c>
      <c r="F9195" s="594" t="s">
        <v>179</v>
      </c>
      <c r="G9195" s="596" t="s">
        <v>2679</v>
      </c>
      <c r="H9195" s="597">
        <v>32624594</v>
      </c>
    </row>
    <row r="9196" spans="1:8">
      <c r="A9196" s="594" t="s">
        <v>133</v>
      </c>
      <c r="B9196" s="594" t="s">
        <v>575</v>
      </c>
      <c r="C9196" s="594" t="s">
        <v>322</v>
      </c>
      <c r="D9196" s="594" t="s">
        <v>2662</v>
      </c>
      <c r="E9196" s="594" t="s">
        <v>177</v>
      </c>
      <c r="F9196" s="594" t="s">
        <v>181</v>
      </c>
      <c r="G9196" s="596" t="s">
        <v>182</v>
      </c>
      <c r="H9196" s="597">
        <v>25537698</v>
      </c>
    </row>
    <row r="9197" spans="1:8">
      <c r="A9197" s="594" t="s">
        <v>133</v>
      </c>
      <c r="B9197" s="594" t="s">
        <v>575</v>
      </c>
      <c r="C9197" s="594" t="s">
        <v>322</v>
      </c>
      <c r="D9197" s="594" t="s">
        <v>2662</v>
      </c>
      <c r="E9197" s="594" t="s">
        <v>177</v>
      </c>
      <c r="F9197" s="594" t="s">
        <v>1290</v>
      </c>
      <c r="G9197" s="596" t="s">
        <v>2721</v>
      </c>
      <c r="H9197" s="597">
        <v>104925672</v>
      </c>
    </row>
    <row r="9198" spans="1:8">
      <c r="A9198" s="594" t="s">
        <v>133</v>
      </c>
      <c r="B9198" s="594" t="s">
        <v>575</v>
      </c>
      <c r="C9198" s="594" t="s">
        <v>322</v>
      </c>
      <c r="D9198" s="594" t="s">
        <v>2662</v>
      </c>
      <c r="E9198" s="594" t="s">
        <v>177</v>
      </c>
      <c r="F9198" s="594" t="s">
        <v>441</v>
      </c>
      <c r="G9198" s="596" t="s">
        <v>2728</v>
      </c>
      <c r="H9198" s="597">
        <v>23510000</v>
      </c>
    </row>
    <row r="9199" spans="1:8">
      <c r="A9199" s="594" t="s">
        <v>133</v>
      </c>
      <c r="B9199" s="594" t="s">
        <v>575</v>
      </c>
      <c r="C9199" s="594" t="s">
        <v>322</v>
      </c>
      <c r="D9199" s="594" t="s">
        <v>2662</v>
      </c>
      <c r="E9199" s="594" t="s">
        <v>177</v>
      </c>
      <c r="F9199" s="594" t="s">
        <v>1297</v>
      </c>
      <c r="G9199" s="596" t="s">
        <v>2680</v>
      </c>
      <c r="H9199" s="597">
        <v>65663000</v>
      </c>
    </row>
    <row r="9200" spans="1:8">
      <c r="A9200" s="594" t="s">
        <v>133</v>
      </c>
      <c r="B9200" s="594" t="s">
        <v>575</v>
      </c>
      <c r="C9200" s="594" t="s">
        <v>322</v>
      </c>
      <c r="D9200" s="594" t="s">
        <v>2662</v>
      </c>
      <c r="E9200" s="594" t="s">
        <v>177</v>
      </c>
      <c r="F9200" s="594" t="s">
        <v>239</v>
      </c>
      <c r="G9200" s="596" t="s">
        <v>205</v>
      </c>
      <c r="H9200" s="597">
        <v>6402000</v>
      </c>
    </row>
    <row r="9201" spans="1:8">
      <c r="A9201" s="594" t="s">
        <v>133</v>
      </c>
      <c r="B9201" s="594" t="s">
        <v>575</v>
      </c>
      <c r="C9201" s="594" t="s">
        <v>322</v>
      </c>
      <c r="D9201" s="594" t="s">
        <v>2662</v>
      </c>
      <c r="E9201" s="594" t="s">
        <v>240</v>
      </c>
      <c r="F9201" s="595" t="s">
        <v>411</v>
      </c>
      <c r="G9201" s="596" t="s">
        <v>241</v>
      </c>
      <c r="H9201" s="597">
        <v>395523000</v>
      </c>
    </row>
    <row r="9202" spans="1:8">
      <c r="A9202" s="594" t="s">
        <v>133</v>
      </c>
      <c r="B9202" s="594" t="s">
        <v>575</v>
      </c>
      <c r="C9202" s="594" t="s">
        <v>322</v>
      </c>
      <c r="D9202" s="594" t="s">
        <v>2662</v>
      </c>
      <c r="E9202" s="594" t="s">
        <v>240</v>
      </c>
      <c r="F9202" s="594" t="s">
        <v>242</v>
      </c>
      <c r="G9202" s="596" t="s">
        <v>243</v>
      </c>
      <c r="H9202" s="597">
        <v>27536000</v>
      </c>
    </row>
    <row r="9203" spans="1:8">
      <c r="A9203" s="594" t="s">
        <v>133</v>
      </c>
      <c r="B9203" s="594" t="s">
        <v>575</v>
      </c>
      <c r="C9203" s="594" t="s">
        <v>322</v>
      </c>
      <c r="D9203" s="594" t="s">
        <v>2662</v>
      </c>
      <c r="E9203" s="594" t="s">
        <v>240</v>
      </c>
      <c r="F9203" s="594" t="s">
        <v>728</v>
      </c>
      <c r="G9203" s="596" t="s">
        <v>729</v>
      </c>
      <c r="H9203" s="597">
        <v>1200000</v>
      </c>
    </row>
    <row r="9204" spans="1:8">
      <c r="A9204" s="594" t="s">
        <v>133</v>
      </c>
      <c r="B9204" s="594" t="s">
        <v>575</v>
      </c>
      <c r="C9204" s="594" t="s">
        <v>322</v>
      </c>
      <c r="D9204" s="594" t="s">
        <v>2662</v>
      </c>
      <c r="E9204" s="594" t="s">
        <v>240</v>
      </c>
      <c r="F9204" s="594" t="s">
        <v>731</v>
      </c>
      <c r="G9204" s="596" t="s">
        <v>732</v>
      </c>
      <c r="H9204" s="597">
        <v>7000000</v>
      </c>
    </row>
    <row r="9205" spans="1:8">
      <c r="A9205" s="594" t="s">
        <v>133</v>
      </c>
      <c r="B9205" s="594" t="s">
        <v>575</v>
      </c>
      <c r="C9205" s="594" t="s">
        <v>322</v>
      </c>
      <c r="D9205" s="594" t="s">
        <v>2662</v>
      </c>
      <c r="E9205" s="594" t="s">
        <v>240</v>
      </c>
      <c r="F9205" s="594" t="s">
        <v>597</v>
      </c>
      <c r="G9205" s="596" t="s">
        <v>2682</v>
      </c>
      <c r="H9205" s="597">
        <v>14261000</v>
      </c>
    </row>
    <row r="9206" spans="1:8">
      <c r="A9206" s="594" t="s">
        <v>133</v>
      </c>
      <c r="B9206" s="594" t="s">
        <v>575</v>
      </c>
      <c r="C9206" s="594" t="s">
        <v>322</v>
      </c>
      <c r="D9206" s="594" t="s">
        <v>2662</v>
      </c>
      <c r="E9206" s="594" t="s">
        <v>240</v>
      </c>
      <c r="F9206" s="594" t="s">
        <v>733</v>
      </c>
      <c r="G9206" s="596" t="s">
        <v>734</v>
      </c>
      <c r="H9206" s="597">
        <v>50985000</v>
      </c>
    </row>
    <row r="9207" spans="1:8">
      <c r="A9207" s="594" t="s">
        <v>133</v>
      </c>
      <c r="B9207" s="594" t="s">
        <v>575</v>
      </c>
      <c r="C9207" s="594" t="s">
        <v>322</v>
      </c>
      <c r="D9207" s="594" t="s">
        <v>2662</v>
      </c>
      <c r="E9207" s="594" t="s">
        <v>240</v>
      </c>
      <c r="F9207" s="594" t="s">
        <v>735</v>
      </c>
      <c r="G9207" s="596" t="s">
        <v>193</v>
      </c>
      <c r="H9207" s="597">
        <v>294541000</v>
      </c>
    </row>
    <row r="9208" spans="1:8">
      <c r="A9208" s="594" t="s">
        <v>133</v>
      </c>
      <c r="B9208" s="594" t="s">
        <v>575</v>
      </c>
      <c r="C9208" s="594" t="s">
        <v>322</v>
      </c>
      <c r="D9208" s="594" t="s">
        <v>2662</v>
      </c>
      <c r="E9208" s="594" t="s">
        <v>183</v>
      </c>
      <c r="F9208" s="595" t="s">
        <v>411</v>
      </c>
      <c r="G9208" s="596" t="s">
        <v>184</v>
      </c>
      <c r="H9208" s="597">
        <v>766904795</v>
      </c>
    </row>
    <row r="9209" spans="1:8">
      <c r="A9209" s="594" t="s">
        <v>133</v>
      </c>
      <c r="B9209" s="594" t="s">
        <v>575</v>
      </c>
      <c r="C9209" s="594" t="s">
        <v>322</v>
      </c>
      <c r="D9209" s="594" t="s">
        <v>2662</v>
      </c>
      <c r="E9209" s="594" t="s">
        <v>183</v>
      </c>
      <c r="F9209" s="594" t="s">
        <v>587</v>
      </c>
      <c r="G9209" s="596" t="s">
        <v>588</v>
      </c>
      <c r="H9209" s="597">
        <v>48203795</v>
      </c>
    </row>
    <row r="9210" spans="1:8">
      <c r="A9210" s="594" t="s">
        <v>133</v>
      </c>
      <c r="B9210" s="594" t="s">
        <v>575</v>
      </c>
      <c r="C9210" s="594" t="s">
        <v>322</v>
      </c>
      <c r="D9210" s="594" t="s">
        <v>2662</v>
      </c>
      <c r="E9210" s="594" t="s">
        <v>183</v>
      </c>
      <c r="F9210" s="594" t="s">
        <v>736</v>
      </c>
      <c r="G9210" s="596" t="s">
        <v>737</v>
      </c>
      <c r="H9210" s="597">
        <v>127306000</v>
      </c>
    </row>
    <row r="9211" spans="1:8">
      <c r="A9211" s="594" t="s">
        <v>133</v>
      </c>
      <c r="B9211" s="594" t="s">
        <v>575</v>
      </c>
      <c r="C9211" s="594" t="s">
        <v>322</v>
      </c>
      <c r="D9211" s="594" t="s">
        <v>2662</v>
      </c>
      <c r="E9211" s="594" t="s">
        <v>183</v>
      </c>
      <c r="F9211" s="594" t="s">
        <v>185</v>
      </c>
      <c r="G9211" s="596" t="s">
        <v>186</v>
      </c>
      <c r="H9211" s="597">
        <v>171935000</v>
      </c>
    </row>
    <row r="9212" spans="1:8">
      <c r="A9212" s="594" t="s">
        <v>133</v>
      </c>
      <c r="B9212" s="594" t="s">
        <v>575</v>
      </c>
      <c r="C9212" s="594" t="s">
        <v>322</v>
      </c>
      <c r="D9212" s="594" t="s">
        <v>2662</v>
      </c>
      <c r="E9212" s="594" t="s">
        <v>183</v>
      </c>
      <c r="F9212" s="594" t="s">
        <v>187</v>
      </c>
      <c r="G9212" s="596" t="s">
        <v>2683</v>
      </c>
      <c r="H9212" s="597">
        <v>416960000</v>
      </c>
    </row>
    <row r="9213" spans="1:8">
      <c r="A9213" s="594" t="s">
        <v>133</v>
      </c>
      <c r="B9213" s="594" t="s">
        <v>575</v>
      </c>
      <c r="C9213" s="594" t="s">
        <v>322</v>
      </c>
      <c r="D9213" s="594" t="s">
        <v>2662</v>
      </c>
      <c r="E9213" s="594" t="s">
        <v>183</v>
      </c>
      <c r="F9213" s="594" t="s">
        <v>772</v>
      </c>
      <c r="G9213" s="596" t="s">
        <v>195</v>
      </c>
      <c r="H9213" s="597">
        <v>2500000</v>
      </c>
    </row>
    <row r="9214" spans="1:8">
      <c r="A9214" s="594" t="s">
        <v>133</v>
      </c>
      <c r="B9214" s="594" t="s">
        <v>575</v>
      </c>
      <c r="C9214" s="594" t="s">
        <v>322</v>
      </c>
      <c r="D9214" s="594" t="s">
        <v>2662</v>
      </c>
      <c r="E9214" s="594" t="s">
        <v>738</v>
      </c>
      <c r="F9214" s="595" t="s">
        <v>411</v>
      </c>
      <c r="G9214" s="596" t="s">
        <v>739</v>
      </c>
      <c r="H9214" s="597">
        <v>552414000</v>
      </c>
    </row>
    <row r="9215" spans="1:8">
      <c r="A9215" s="594" t="s">
        <v>133</v>
      </c>
      <c r="B9215" s="594" t="s">
        <v>575</v>
      </c>
      <c r="C9215" s="594" t="s">
        <v>322</v>
      </c>
      <c r="D9215" s="594" t="s">
        <v>2662</v>
      </c>
      <c r="E9215" s="594" t="s">
        <v>738</v>
      </c>
      <c r="F9215" s="594" t="s">
        <v>740</v>
      </c>
      <c r="G9215" s="596" t="s">
        <v>741</v>
      </c>
      <c r="H9215" s="597">
        <v>278780000</v>
      </c>
    </row>
    <row r="9216" spans="1:8">
      <c r="A9216" s="594" t="s">
        <v>133</v>
      </c>
      <c r="B9216" s="594" t="s">
        <v>575</v>
      </c>
      <c r="C9216" s="594" t="s">
        <v>322</v>
      </c>
      <c r="D9216" s="594" t="s">
        <v>2662</v>
      </c>
      <c r="E9216" s="594" t="s">
        <v>738</v>
      </c>
      <c r="F9216" s="594" t="s">
        <v>1271</v>
      </c>
      <c r="G9216" s="596" t="s">
        <v>2776</v>
      </c>
      <c r="H9216" s="597">
        <v>52800000</v>
      </c>
    </row>
    <row r="9217" spans="1:8">
      <c r="A9217" s="594" t="s">
        <v>133</v>
      </c>
      <c r="B9217" s="594" t="s">
        <v>575</v>
      </c>
      <c r="C9217" s="594" t="s">
        <v>322</v>
      </c>
      <c r="D9217" s="594" t="s">
        <v>2662</v>
      </c>
      <c r="E9217" s="594" t="s">
        <v>738</v>
      </c>
      <c r="F9217" s="594" t="s">
        <v>356</v>
      </c>
      <c r="G9217" s="596" t="s">
        <v>357</v>
      </c>
      <c r="H9217" s="597">
        <v>119150000</v>
      </c>
    </row>
    <row r="9218" spans="1:8">
      <c r="A9218" s="594" t="s">
        <v>133</v>
      </c>
      <c r="B9218" s="594" t="s">
        <v>575</v>
      </c>
      <c r="C9218" s="594" t="s">
        <v>322</v>
      </c>
      <c r="D9218" s="594" t="s">
        <v>2662</v>
      </c>
      <c r="E9218" s="594" t="s">
        <v>738</v>
      </c>
      <c r="F9218" s="594" t="s">
        <v>296</v>
      </c>
      <c r="G9218" s="596" t="s">
        <v>297</v>
      </c>
      <c r="H9218" s="597">
        <v>10800000</v>
      </c>
    </row>
    <row r="9219" spans="1:8">
      <c r="A9219" s="594" t="s">
        <v>133</v>
      </c>
      <c r="B9219" s="594" t="s">
        <v>575</v>
      </c>
      <c r="C9219" s="594" t="s">
        <v>322</v>
      </c>
      <c r="D9219" s="594" t="s">
        <v>2662</v>
      </c>
      <c r="E9219" s="594" t="s">
        <v>738</v>
      </c>
      <c r="F9219" s="594" t="s">
        <v>742</v>
      </c>
      <c r="G9219" s="596" t="s">
        <v>743</v>
      </c>
      <c r="H9219" s="597">
        <v>90884000</v>
      </c>
    </row>
    <row r="9220" spans="1:8">
      <c r="A9220" s="594" t="s">
        <v>133</v>
      </c>
      <c r="B9220" s="594" t="s">
        <v>575</v>
      </c>
      <c r="C9220" s="594" t="s">
        <v>322</v>
      </c>
      <c r="D9220" s="594" t="s">
        <v>2662</v>
      </c>
      <c r="E9220" s="594" t="s">
        <v>744</v>
      </c>
      <c r="F9220" s="595" t="s">
        <v>411</v>
      </c>
      <c r="G9220" s="596" t="s">
        <v>2686</v>
      </c>
      <c r="H9220" s="597">
        <v>1029136438</v>
      </c>
    </row>
    <row r="9221" spans="1:8">
      <c r="A9221" s="594" t="s">
        <v>133</v>
      </c>
      <c r="B9221" s="594" t="s">
        <v>575</v>
      </c>
      <c r="C9221" s="594" t="s">
        <v>322</v>
      </c>
      <c r="D9221" s="594" t="s">
        <v>2662</v>
      </c>
      <c r="E9221" s="594" t="s">
        <v>744</v>
      </c>
      <c r="F9221" s="594" t="s">
        <v>446</v>
      </c>
      <c r="G9221" s="596" t="s">
        <v>2765</v>
      </c>
      <c r="H9221" s="597">
        <v>27709000</v>
      </c>
    </row>
    <row r="9222" spans="1:8">
      <c r="A9222" s="594" t="s">
        <v>133</v>
      </c>
      <c r="B9222" s="594" t="s">
        <v>575</v>
      </c>
      <c r="C9222" s="594" t="s">
        <v>322</v>
      </c>
      <c r="D9222" s="594" t="s">
        <v>2662</v>
      </c>
      <c r="E9222" s="594" t="s">
        <v>744</v>
      </c>
      <c r="F9222" s="594" t="s">
        <v>7</v>
      </c>
      <c r="G9222" s="596" t="s">
        <v>8</v>
      </c>
      <c r="H9222" s="597">
        <v>398939000</v>
      </c>
    </row>
    <row r="9223" spans="1:8">
      <c r="A9223" s="594" t="s">
        <v>133</v>
      </c>
      <c r="B9223" s="594" t="s">
        <v>575</v>
      </c>
      <c r="C9223" s="594" t="s">
        <v>322</v>
      </c>
      <c r="D9223" s="594" t="s">
        <v>2662</v>
      </c>
      <c r="E9223" s="594" t="s">
        <v>744</v>
      </c>
      <c r="F9223" s="594" t="s">
        <v>572</v>
      </c>
      <c r="G9223" s="596" t="s">
        <v>2689</v>
      </c>
      <c r="H9223" s="597">
        <v>298182000</v>
      </c>
    </row>
    <row r="9224" spans="1:8">
      <c r="A9224" s="594" t="s">
        <v>133</v>
      </c>
      <c r="B9224" s="594" t="s">
        <v>575</v>
      </c>
      <c r="C9224" s="594" t="s">
        <v>322</v>
      </c>
      <c r="D9224" s="594" t="s">
        <v>2662</v>
      </c>
      <c r="E9224" s="594" t="s">
        <v>744</v>
      </c>
      <c r="F9224" s="594" t="s">
        <v>746</v>
      </c>
      <c r="G9224" s="596" t="s">
        <v>2690</v>
      </c>
      <c r="H9224" s="597">
        <v>109941000</v>
      </c>
    </row>
    <row r="9225" spans="1:8">
      <c r="A9225" s="594" t="s">
        <v>133</v>
      </c>
      <c r="B9225" s="594" t="s">
        <v>575</v>
      </c>
      <c r="C9225" s="594" t="s">
        <v>322</v>
      </c>
      <c r="D9225" s="594" t="s">
        <v>2662</v>
      </c>
      <c r="E9225" s="594" t="s">
        <v>744</v>
      </c>
      <c r="F9225" s="594" t="s">
        <v>11</v>
      </c>
      <c r="G9225" s="596" t="s">
        <v>2691</v>
      </c>
      <c r="H9225" s="597">
        <v>49346438</v>
      </c>
    </row>
    <row r="9226" spans="1:8">
      <c r="A9226" s="594" t="s">
        <v>133</v>
      </c>
      <c r="B9226" s="594" t="s">
        <v>575</v>
      </c>
      <c r="C9226" s="594" t="s">
        <v>322</v>
      </c>
      <c r="D9226" s="594" t="s">
        <v>2662</v>
      </c>
      <c r="E9226" s="594" t="s">
        <v>744</v>
      </c>
      <c r="F9226" s="594" t="s">
        <v>748</v>
      </c>
      <c r="G9226" s="596" t="s">
        <v>35</v>
      </c>
      <c r="H9226" s="597">
        <v>145019000</v>
      </c>
    </row>
    <row r="9227" spans="1:8">
      <c r="A9227" s="594" t="s">
        <v>133</v>
      </c>
      <c r="B9227" s="594" t="s">
        <v>575</v>
      </c>
      <c r="C9227" s="594" t="s">
        <v>322</v>
      </c>
      <c r="D9227" s="594" t="s">
        <v>2662</v>
      </c>
      <c r="E9227" s="594" t="s">
        <v>2692</v>
      </c>
      <c r="F9227" s="595" t="s">
        <v>411</v>
      </c>
      <c r="G9227" s="596" t="s">
        <v>2693</v>
      </c>
      <c r="H9227" s="597">
        <v>710865000</v>
      </c>
    </row>
    <row r="9228" spans="1:8">
      <c r="A9228" s="594" t="s">
        <v>133</v>
      </c>
      <c r="B9228" s="594" t="s">
        <v>575</v>
      </c>
      <c r="C9228" s="594" t="s">
        <v>322</v>
      </c>
      <c r="D9228" s="594" t="s">
        <v>2662</v>
      </c>
      <c r="E9228" s="594" t="s">
        <v>2692</v>
      </c>
      <c r="F9228" s="594" t="s">
        <v>2722</v>
      </c>
      <c r="G9228" s="596" t="s">
        <v>2690</v>
      </c>
      <c r="H9228" s="597">
        <v>280390000</v>
      </c>
    </row>
    <row r="9229" spans="1:8">
      <c r="A9229" s="594" t="s">
        <v>133</v>
      </c>
      <c r="B9229" s="594" t="s">
        <v>575</v>
      </c>
      <c r="C9229" s="594" t="s">
        <v>322</v>
      </c>
      <c r="D9229" s="594" t="s">
        <v>2662</v>
      </c>
      <c r="E9229" s="594" t="s">
        <v>2692</v>
      </c>
      <c r="F9229" s="594" t="s">
        <v>2694</v>
      </c>
      <c r="G9229" s="596" t="s">
        <v>2689</v>
      </c>
      <c r="H9229" s="597">
        <v>304900000</v>
      </c>
    </row>
    <row r="9230" spans="1:8">
      <c r="A9230" s="594" t="s">
        <v>133</v>
      </c>
      <c r="B9230" s="594" t="s">
        <v>575</v>
      </c>
      <c r="C9230" s="594" t="s">
        <v>322</v>
      </c>
      <c r="D9230" s="594" t="s">
        <v>2662</v>
      </c>
      <c r="E9230" s="594" t="s">
        <v>2692</v>
      </c>
      <c r="F9230" s="594" t="s">
        <v>2730</v>
      </c>
      <c r="G9230" s="596" t="s">
        <v>2731</v>
      </c>
      <c r="H9230" s="597">
        <v>125575000</v>
      </c>
    </row>
    <row r="9231" spans="1:8">
      <c r="A9231" s="594" t="s">
        <v>133</v>
      </c>
      <c r="B9231" s="594" t="s">
        <v>575</v>
      </c>
      <c r="C9231" s="594" t="s">
        <v>322</v>
      </c>
      <c r="D9231" s="594" t="s">
        <v>2662</v>
      </c>
      <c r="E9231" s="594" t="s">
        <v>189</v>
      </c>
      <c r="F9231" s="595" t="s">
        <v>411</v>
      </c>
      <c r="G9231" s="596" t="s">
        <v>190</v>
      </c>
      <c r="H9231" s="597">
        <v>1286894960</v>
      </c>
    </row>
    <row r="9232" spans="1:8">
      <c r="A9232" s="594" t="s">
        <v>133</v>
      </c>
      <c r="B9232" s="594" t="s">
        <v>575</v>
      </c>
      <c r="C9232" s="594" t="s">
        <v>322</v>
      </c>
      <c r="D9232" s="594" t="s">
        <v>2662</v>
      </c>
      <c r="E9232" s="594" t="s">
        <v>189</v>
      </c>
      <c r="F9232" s="594" t="s">
        <v>773</v>
      </c>
      <c r="G9232" s="596" t="s">
        <v>2695</v>
      </c>
      <c r="H9232" s="597">
        <v>635590400</v>
      </c>
    </row>
    <row r="9233" spans="1:8">
      <c r="A9233" s="594" t="s">
        <v>133</v>
      </c>
      <c r="B9233" s="594" t="s">
        <v>575</v>
      </c>
      <c r="C9233" s="594" t="s">
        <v>322</v>
      </c>
      <c r="D9233" s="594" t="s">
        <v>2662</v>
      </c>
      <c r="E9233" s="594" t="s">
        <v>189</v>
      </c>
      <c r="F9233" s="594" t="s">
        <v>13</v>
      </c>
      <c r="G9233" s="596" t="s">
        <v>2732</v>
      </c>
      <c r="H9233" s="597">
        <v>8620000</v>
      </c>
    </row>
    <row r="9234" spans="1:8">
      <c r="A9234" s="594" t="s">
        <v>133</v>
      </c>
      <c r="B9234" s="594" t="s">
        <v>575</v>
      </c>
      <c r="C9234" s="594" t="s">
        <v>322</v>
      </c>
      <c r="D9234" s="594" t="s">
        <v>2662</v>
      </c>
      <c r="E9234" s="594" t="s">
        <v>189</v>
      </c>
      <c r="F9234" s="594" t="s">
        <v>37</v>
      </c>
      <c r="G9234" s="596" t="s">
        <v>2696</v>
      </c>
      <c r="H9234" s="597">
        <v>193408000</v>
      </c>
    </row>
    <row r="9235" spans="1:8">
      <c r="A9235" s="594" t="s">
        <v>133</v>
      </c>
      <c r="B9235" s="594" t="s">
        <v>575</v>
      </c>
      <c r="C9235" s="594" t="s">
        <v>322</v>
      </c>
      <c r="D9235" s="594" t="s">
        <v>2662</v>
      </c>
      <c r="E9235" s="594" t="s">
        <v>189</v>
      </c>
      <c r="F9235" s="594" t="s">
        <v>192</v>
      </c>
      <c r="G9235" s="596" t="s">
        <v>195</v>
      </c>
      <c r="H9235" s="597">
        <v>449276560</v>
      </c>
    </row>
    <row r="9236" spans="1:8">
      <c r="A9236" s="594" t="s">
        <v>133</v>
      </c>
      <c r="B9236" s="594" t="s">
        <v>575</v>
      </c>
      <c r="C9236" s="594" t="s">
        <v>322</v>
      </c>
      <c r="D9236" s="594" t="s">
        <v>2662</v>
      </c>
      <c r="E9236" s="594" t="s">
        <v>2697</v>
      </c>
      <c r="F9236" s="595" t="s">
        <v>411</v>
      </c>
      <c r="G9236" s="596" t="s">
        <v>2698</v>
      </c>
      <c r="H9236" s="597">
        <v>474858000</v>
      </c>
    </row>
    <row r="9237" spans="1:8">
      <c r="A9237" s="594" t="s">
        <v>133</v>
      </c>
      <c r="B9237" s="594" t="s">
        <v>575</v>
      </c>
      <c r="C9237" s="594" t="s">
        <v>322</v>
      </c>
      <c r="D9237" s="594" t="s">
        <v>2662</v>
      </c>
      <c r="E9237" s="594" t="s">
        <v>2697</v>
      </c>
      <c r="F9237" s="594" t="s">
        <v>2699</v>
      </c>
      <c r="G9237" s="596" t="s">
        <v>2700</v>
      </c>
      <c r="H9237" s="597">
        <v>469858000</v>
      </c>
    </row>
    <row r="9238" spans="1:8">
      <c r="A9238" s="594" t="s">
        <v>133</v>
      </c>
      <c r="B9238" s="594" t="s">
        <v>575</v>
      </c>
      <c r="C9238" s="594" t="s">
        <v>322</v>
      </c>
      <c r="D9238" s="594" t="s">
        <v>2662</v>
      </c>
      <c r="E9238" s="594" t="s">
        <v>2697</v>
      </c>
      <c r="F9238" s="594" t="s">
        <v>2778</v>
      </c>
      <c r="G9238" s="596" t="s">
        <v>195</v>
      </c>
      <c r="H9238" s="597">
        <v>5000000</v>
      </c>
    </row>
    <row r="9239" spans="1:8">
      <c r="A9239" s="594" t="s">
        <v>133</v>
      </c>
      <c r="B9239" s="594" t="s">
        <v>575</v>
      </c>
      <c r="C9239" s="594" t="s">
        <v>322</v>
      </c>
      <c r="D9239" s="594" t="s">
        <v>2662</v>
      </c>
      <c r="E9239" s="594" t="s">
        <v>194</v>
      </c>
      <c r="F9239" s="595" t="s">
        <v>411</v>
      </c>
      <c r="G9239" s="596" t="s">
        <v>195</v>
      </c>
      <c r="H9239" s="597">
        <v>3469602970</v>
      </c>
    </row>
    <row r="9240" spans="1:8">
      <c r="A9240" s="594" t="s">
        <v>133</v>
      </c>
      <c r="B9240" s="594" t="s">
        <v>575</v>
      </c>
      <c r="C9240" s="594" t="s">
        <v>322</v>
      </c>
      <c r="D9240" s="594" t="s">
        <v>2662</v>
      </c>
      <c r="E9240" s="594" t="s">
        <v>194</v>
      </c>
      <c r="F9240" s="594" t="s">
        <v>15</v>
      </c>
      <c r="G9240" s="596" t="s">
        <v>2701</v>
      </c>
      <c r="H9240" s="597">
        <v>22800000</v>
      </c>
    </row>
    <row r="9241" spans="1:8">
      <c r="A9241" s="594" t="s">
        <v>133</v>
      </c>
      <c r="B9241" s="594" t="s">
        <v>575</v>
      </c>
      <c r="C9241" s="594" t="s">
        <v>322</v>
      </c>
      <c r="D9241" s="594" t="s">
        <v>2662</v>
      </c>
      <c r="E9241" s="594" t="s">
        <v>194</v>
      </c>
      <c r="F9241" s="594" t="s">
        <v>198</v>
      </c>
      <c r="G9241" s="596" t="s">
        <v>199</v>
      </c>
      <c r="H9241" s="597">
        <v>2715398450</v>
      </c>
    </row>
    <row r="9242" spans="1:8">
      <c r="A9242" s="594" t="s">
        <v>133</v>
      </c>
      <c r="B9242" s="594" t="s">
        <v>575</v>
      </c>
      <c r="C9242" s="594" t="s">
        <v>322</v>
      </c>
      <c r="D9242" s="594" t="s">
        <v>2662</v>
      </c>
      <c r="E9242" s="594" t="s">
        <v>194</v>
      </c>
      <c r="F9242" s="594" t="s">
        <v>200</v>
      </c>
      <c r="G9242" s="596" t="s">
        <v>201</v>
      </c>
      <c r="H9242" s="597">
        <v>731404520</v>
      </c>
    </row>
    <row r="9243" spans="1:8">
      <c r="A9243" s="594" t="s">
        <v>133</v>
      </c>
      <c r="B9243" s="594" t="s">
        <v>575</v>
      </c>
      <c r="C9243" s="594" t="s">
        <v>322</v>
      </c>
      <c r="D9243" s="594" t="s">
        <v>2662</v>
      </c>
      <c r="E9243" s="594" t="s">
        <v>550</v>
      </c>
      <c r="F9243" s="595" t="s">
        <v>411</v>
      </c>
      <c r="G9243" s="596" t="s">
        <v>2705</v>
      </c>
      <c r="H9243" s="597">
        <v>14745000</v>
      </c>
    </row>
    <row r="9244" spans="1:8">
      <c r="A9244" s="594" t="s">
        <v>133</v>
      </c>
      <c r="B9244" s="594" t="s">
        <v>575</v>
      </c>
      <c r="C9244" s="594" t="s">
        <v>322</v>
      </c>
      <c r="D9244" s="594" t="s">
        <v>2662</v>
      </c>
      <c r="E9244" s="594" t="s">
        <v>550</v>
      </c>
      <c r="F9244" s="594" t="s">
        <v>2706</v>
      </c>
      <c r="G9244" s="596" t="s">
        <v>72</v>
      </c>
      <c r="H9244" s="597">
        <v>14745000</v>
      </c>
    </row>
    <row r="9245" spans="1:8">
      <c r="A9245" s="594" t="s">
        <v>133</v>
      </c>
      <c r="B9245" s="594" t="s">
        <v>575</v>
      </c>
      <c r="C9245" s="594" t="s">
        <v>322</v>
      </c>
      <c r="D9245" s="594" t="s">
        <v>2662</v>
      </c>
      <c r="E9245" s="594" t="s">
        <v>498</v>
      </c>
      <c r="F9245" s="595" t="s">
        <v>411</v>
      </c>
      <c r="G9245" s="596" t="s">
        <v>499</v>
      </c>
      <c r="H9245" s="597">
        <v>253371000</v>
      </c>
    </row>
    <row r="9246" spans="1:8">
      <c r="A9246" s="594" t="s">
        <v>133</v>
      </c>
      <c r="B9246" s="594" t="s">
        <v>575</v>
      </c>
      <c r="C9246" s="594" t="s">
        <v>322</v>
      </c>
      <c r="D9246" s="594" t="s">
        <v>2662</v>
      </c>
      <c r="E9246" s="594" t="s">
        <v>498</v>
      </c>
      <c r="F9246" s="594" t="s">
        <v>552</v>
      </c>
      <c r="G9246" s="596" t="s">
        <v>2819</v>
      </c>
      <c r="H9246" s="597">
        <v>253371000</v>
      </c>
    </row>
    <row r="9247" spans="1:8">
      <c r="A9247" s="594" t="s">
        <v>133</v>
      </c>
      <c r="B9247" s="594" t="s">
        <v>575</v>
      </c>
      <c r="C9247" s="594" t="s">
        <v>322</v>
      </c>
      <c r="D9247" s="594" t="s">
        <v>2662</v>
      </c>
      <c r="E9247" s="594" t="s">
        <v>260</v>
      </c>
      <c r="F9247" s="595" t="s">
        <v>411</v>
      </c>
      <c r="G9247" s="596" t="s">
        <v>261</v>
      </c>
      <c r="H9247" s="597">
        <v>1080853000</v>
      </c>
    </row>
    <row r="9248" spans="1:8">
      <c r="A9248" s="594" t="s">
        <v>133</v>
      </c>
      <c r="B9248" s="594" t="s">
        <v>575</v>
      </c>
      <c r="C9248" s="594" t="s">
        <v>322</v>
      </c>
      <c r="D9248" s="594" t="s">
        <v>2662</v>
      </c>
      <c r="E9248" s="594" t="s">
        <v>260</v>
      </c>
      <c r="F9248" s="594" t="s">
        <v>262</v>
      </c>
      <c r="G9248" s="596" t="s">
        <v>2707</v>
      </c>
      <c r="H9248" s="597">
        <v>1080853000</v>
      </c>
    </row>
    <row r="9249" spans="1:8">
      <c r="A9249" s="594" t="s">
        <v>133</v>
      </c>
      <c r="B9249" s="594" t="s">
        <v>575</v>
      </c>
      <c r="C9249" s="594" t="s">
        <v>322</v>
      </c>
      <c r="D9249" s="594" t="s">
        <v>2662</v>
      </c>
      <c r="E9249" s="594" t="s">
        <v>53</v>
      </c>
      <c r="F9249" s="595" t="s">
        <v>411</v>
      </c>
      <c r="G9249" s="596" t="s">
        <v>193</v>
      </c>
      <c r="H9249" s="597">
        <v>250920000</v>
      </c>
    </row>
    <row r="9250" spans="1:8">
      <c r="A9250" s="594" t="s">
        <v>133</v>
      </c>
      <c r="B9250" s="594" t="s">
        <v>575</v>
      </c>
      <c r="C9250" s="594" t="s">
        <v>322</v>
      </c>
      <c r="D9250" s="594" t="s">
        <v>2662</v>
      </c>
      <c r="E9250" s="594" t="s">
        <v>53</v>
      </c>
      <c r="F9250" s="594" t="s">
        <v>54</v>
      </c>
      <c r="G9250" s="596" t="s">
        <v>55</v>
      </c>
      <c r="H9250" s="597">
        <v>28056000</v>
      </c>
    </row>
    <row r="9251" spans="1:8">
      <c r="A9251" s="594" t="s">
        <v>133</v>
      </c>
      <c r="B9251" s="594" t="s">
        <v>575</v>
      </c>
      <c r="C9251" s="594" t="s">
        <v>322</v>
      </c>
      <c r="D9251" s="594" t="s">
        <v>2662</v>
      </c>
      <c r="E9251" s="594" t="s">
        <v>53</v>
      </c>
      <c r="F9251" s="594" t="s">
        <v>56</v>
      </c>
      <c r="G9251" s="596" t="s">
        <v>57</v>
      </c>
      <c r="H9251" s="597">
        <v>218720000</v>
      </c>
    </row>
    <row r="9252" spans="1:8">
      <c r="A9252" s="594" t="s">
        <v>133</v>
      </c>
      <c r="B9252" s="594" t="s">
        <v>575</v>
      </c>
      <c r="C9252" s="594" t="s">
        <v>322</v>
      </c>
      <c r="D9252" s="594" t="s">
        <v>2662</v>
      </c>
      <c r="E9252" s="594" t="s">
        <v>53</v>
      </c>
      <c r="F9252" s="594" t="s">
        <v>358</v>
      </c>
      <c r="G9252" s="596" t="s">
        <v>195</v>
      </c>
      <c r="H9252" s="597">
        <v>4144000</v>
      </c>
    </row>
    <row r="9253" spans="1:8">
      <c r="A9253" s="594" t="s">
        <v>133</v>
      </c>
      <c r="B9253" s="594" t="s">
        <v>575</v>
      </c>
      <c r="C9253" s="594" t="s">
        <v>322</v>
      </c>
      <c r="D9253" s="594" t="s">
        <v>2858</v>
      </c>
      <c r="E9253" s="595" t="s">
        <v>411</v>
      </c>
      <c r="F9253" s="595" t="s">
        <v>411</v>
      </c>
      <c r="G9253" s="596" t="s">
        <v>2859</v>
      </c>
      <c r="H9253" s="597">
        <v>180430000</v>
      </c>
    </row>
    <row r="9254" spans="1:8">
      <c r="A9254" s="594" t="s">
        <v>133</v>
      </c>
      <c r="B9254" s="594" t="s">
        <v>575</v>
      </c>
      <c r="C9254" s="594" t="s">
        <v>322</v>
      </c>
      <c r="D9254" s="594" t="s">
        <v>2858</v>
      </c>
      <c r="E9254" s="594" t="s">
        <v>142</v>
      </c>
      <c r="F9254" s="595" t="s">
        <v>411</v>
      </c>
      <c r="G9254" s="596" t="s">
        <v>143</v>
      </c>
      <c r="H9254" s="597">
        <v>72630000</v>
      </c>
    </row>
    <row r="9255" spans="1:8">
      <c r="A9255" s="594" t="s">
        <v>133</v>
      </c>
      <c r="B9255" s="594" t="s">
        <v>575</v>
      </c>
      <c r="C9255" s="594" t="s">
        <v>322</v>
      </c>
      <c r="D9255" s="594" t="s">
        <v>2858</v>
      </c>
      <c r="E9255" s="594" t="s">
        <v>142</v>
      </c>
      <c r="F9255" s="594" t="s">
        <v>221</v>
      </c>
      <c r="G9255" s="596" t="s">
        <v>222</v>
      </c>
      <c r="H9255" s="597">
        <v>72630000</v>
      </c>
    </row>
    <row r="9256" spans="1:8">
      <c r="A9256" s="594" t="s">
        <v>133</v>
      </c>
      <c r="B9256" s="594" t="s">
        <v>575</v>
      </c>
      <c r="C9256" s="594" t="s">
        <v>322</v>
      </c>
      <c r="D9256" s="594" t="s">
        <v>2858</v>
      </c>
      <c r="E9256" s="594" t="s">
        <v>171</v>
      </c>
      <c r="F9256" s="595" t="s">
        <v>411</v>
      </c>
      <c r="G9256" s="596" t="s">
        <v>2677</v>
      </c>
      <c r="H9256" s="597">
        <v>3800000</v>
      </c>
    </row>
    <row r="9257" spans="1:8">
      <c r="A9257" s="594" t="s">
        <v>133</v>
      </c>
      <c r="B9257" s="594" t="s">
        <v>575</v>
      </c>
      <c r="C9257" s="594" t="s">
        <v>322</v>
      </c>
      <c r="D9257" s="594" t="s">
        <v>2858</v>
      </c>
      <c r="E9257" s="594" t="s">
        <v>171</v>
      </c>
      <c r="F9257" s="594" t="s">
        <v>173</v>
      </c>
      <c r="G9257" s="596" t="s">
        <v>174</v>
      </c>
      <c r="H9257" s="597">
        <v>2050000</v>
      </c>
    </row>
    <row r="9258" spans="1:8">
      <c r="A9258" s="594" t="s">
        <v>133</v>
      </c>
      <c r="B9258" s="594" t="s">
        <v>575</v>
      </c>
      <c r="C9258" s="594" t="s">
        <v>322</v>
      </c>
      <c r="D9258" s="594" t="s">
        <v>2858</v>
      </c>
      <c r="E9258" s="594" t="s">
        <v>171</v>
      </c>
      <c r="F9258" s="594" t="s">
        <v>175</v>
      </c>
      <c r="G9258" s="596" t="s">
        <v>176</v>
      </c>
      <c r="H9258" s="597">
        <v>1750000</v>
      </c>
    </row>
    <row r="9259" spans="1:8">
      <c r="A9259" s="594" t="s">
        <v>133</v>
      </c>
      <c r="B9259" s="594" t="s">
        <v>575</v>
      </c>
      <c r="C9259" s="594" t="s">
        <v>322</v>
      </c>
      <c r="D9259" s="594" t="s">
        <v>2858</v>
      </c>
      <c r="E9259" s="594" t="s">
        <v>240</v>
      </c>
      <c r="F9259" s="595" t="s">
        <v>411</v>
      </c>
      <c r="G9259" s="596" t="s">
        <v>241</v>
      </c>
      <c r="H9259" s="597">
        <v>31600000</v>
      </c>
    </row>
    <row r="9260" spans="1:8">
      <c r="A9260" s="594" t="s">
        <v>133</v>
      </c>
      <c r="B9260" s="594" t="s">
        <v>575</v>
      </c>
      <c r="C9260" s="594" t="s">
        <v>322</v>
      </c>
      <c r="D9260" s="594" t="s">
        <v>2858</v>
      </c>
      <c r="E9260" s="594" t="s">
        <v>240</v>
      </c>
      <c r="F9260" s="594" t="s">
        <v>733</v>
      </c>
      <c r="G9260" s="596" t="s">
        <v>734</v>
      </c>
      <c r="H9260" s="597">
        <v>31600000</v>
      </c>
    </row>
    <row r="9261" spans="1:8">
      <c r="A9261" s="594" t="s">
        <v>133</v>
      </c>
      <c r="B9261" s="594" t="s">
        <v>575</v>
      </c>
      <c r="C9261" s="594" t="s">
        <v>322</v>
      </c>
      <c r="D9261" s="594" t="s">
        <v>2858</v>
      </c>
      <c r="E9261" s="594" t="s">
        <v>183</v>
      </c>
      <c r="F9261" s="595" t="s">
        <v>411</v>
      </c>
      <c r="G9261" s="596" t="s">
        <v>184</v>
      </c>
      <c r="H9261" s="597">
        <v>18290000</v>
      </c>
    </row>
    <row r="9262" spans="1:8">
      <c r="A9262" s="594" t="s">
        <v>133</v>
      </c>
      <c r="B9262" s="594" t="s">
        <v>575</v>
      </c>
      <c r="C9262" s="594" t="s">
        <v>322</v>
      </c>
      <c r="D9262" s="594" t="s">
        <v>2858</v>
      </c>
      <c r="E9262" s="594" t="s">
        <v>183</v>
      </c>
      <c r="F9262" s="594" t="s">
        <v>587</v>
      </c>
      <c r="G9262" s="596" t="s">
        <v>588</v>
      </c>
      <c r="H9262" s="597">
        <v>1490000</v>
      </c>
    </row>
    <row r="9263" spans="1:8">
      <c r="A9263" s="594" t="s">
        <v>133</v>
      </c>
      <c r="B9263" s="594" t="s">
        <v>575</v>
      </c>
      <c r="C9263" s="594" t="s">
        <v>322</v>
      </c>
      <c r="D9263" s="594" t="s">
        <v>2858</v>
      </c>
      <c r="E9263" s="594" t="s">
        <v>183</v>
      </c>
      <c r="F9263" s="594" t="s">
        <v>736</v>
      </c>
      <c r="G9263" s="596" t="s">
        <v>737</v>
      </c>
      <c r="H9263" s="597">
        <v>8000000</v>
      </c>
    </row>
    <row r="9264" spans="1:8">
      <c r="A9264" s="594" t="s">
        <v>133</v>
      </c>
      <c r="B9264" s="594" t="s">
        <v>575</v>
      </c>
      <c r="C9264" s="594" t="s">
        <v>322</v>
      </c>
      <c r="D9264" s="594" t="s">
        <v>2858</v>
      </c>
      <c r="E9264" s="594" t="s">
        <v>183</v>
      </c>
      <c r="F9264" s="594" t="s">
        <v>185</v>
      </c>
      <c r="G9264" s="596" t="s">
        <v>186</v>
      </c>
      <c r="H9264" s="597">
        <v>8800000</v>
      </c>
    </row>
    <row r="9265" spans="1:8">
      <c r="A9265" s="594" t="s">
        <v>133</v>
      </c>
      <c r="B9265" s="594" t="s">
        <v>575</v>
      </c>
      <c r="C9265" s="594" t="s">
        <v>322</v>
      </c>
      <c r="D9265" s="594" t="s">
        <v>2858</v>
      </c>
      <c r="E9265" s="594" t="s">
        <v>738</v>
      </c>
      <c r="F9265" s="595" t="s">
        <v>411</v>
      </c>
      <c r="G9265" s="596" t="s">
        <v>739</v>
      </c>
      <c r="H9265" s="597">
        <v>4400000</v>
      </c>
    </row>
    <row r="9266" spans="1:8">
      <c r="A9266" s="594" t="s">
        <v>133</v>
      </c>
      <c r="B9266" s="594" t="s">
        <v>575</v>
      </c>
      <c r="C9266" s="594" t="s">
        <v>322</v>
      </c>
      <c r="D9266" s="594" t="s">
        <v>2858</v>
      </c>
      <c r="E9266" s="594" t="s">
        <v>738</v>
      </c>
      <c r="F9266" s="594" t="s">
        <v>740</v>
      </c>
      <c r="G9266" s="596" t="s">
        <v>741</v>
      </c>
      <c r="H9266" s="597">
        <v>4400000</v>
      </c>
    </row>
    <row r="9267" spans="1:8">
      <c r="A9267" s="594" t="s">
        <v>133</v>
      </c>
      <c r="B9267" s="594" t="s">
        <v>575</v>
      </c>
      <c r="C9267" s="594" t="s">
        <v>322</v>
      </c>
      <c r="D9267" s="594" t="s">
        <v>2858</v>
      </c>
      <c r="E9267" s="594" t="s">
        <v>744</v>
      </c>
      <c r="F9267" s="595" t="s">
        <v>411</v>
      </c>
      <c r="G9267" s="596" t="s">
        <v>2686</v>
      </c>
      <c r="H9267" s="597">
        <v>1000000</v>
      </c>
    </row>
    <row r="9268" spans="1:8">
      <c r="A9268" s="594" t="s">
        <v>133</v>
      </c>
      <c r="B9268" s="594" t="s">
        <v>575</v>
      </c>
      <c r="C9268" s="594" t="s">
        <v>322</v>
      </c>
      <c r="D9268" s="594" t="s">
        <v>2858</v>
      </c>
      <c r="E9268" s="594" t="s">
        <v>744</v>
      </c>
      <c r="F9268" s="594" t="s">
        <v>572</v>
      </c>
      <c r="G9268" s="596" t="s">
        <v>2689</v>
      </c>
      <c r="H9268" s="597">
        <v>1000000</v>
      </c>
    </row>
    <row r="9269" spans="1:8">
      <c r="A9269" s="594" t="s">
        <v>133</v>
      </c>
      <c r="B9269" s="594" t="s">
        <v>575</v>
      </c>
      <c r="C9269" s="594" t="s">
        <v>322</v>
      </c>
      <c r="D9269" s="594" t="s">
        <v>2858</v>
      </c>
      <c r="E9269" s="594" t="s">
        <v>189</v>
      </c>
      <c r="F9269" s="595" t="s">
        <v>411</v>
      </c>
      <c r="G9269" s="596" t="s">
        <v>190</v>
      </c>
      <c r="H9269" s="597">
        <v>600000</v>
      </c>
    </row>
    <row r="9270" spans="1:8">
      <c r="A9270" s="594" t="s">
        <v>133</v>
      </c>
      <c r="B9270" s="594" t="s">
        <v>575</v>
      </c>
      <c r="C9270" s="594" t="s">
        <v>322</v>
      </c>
      <c r="D9270" s="594" t="s">
        <v>2858</v>
      </c>
      <c r="E9270" s="594" t="s">
        <v>189</v>
      </c>
      <c r="F9270" s="594" t="s">
        <v>192</v>
      </c>
      <c r="G9270" s="596" t="s">
        <v>195</v>
      </c>
      <c r="H9270" s="597">
        <v>600000</v>
      </c>
    </row>
    <row r="9271" spans="1:8">
      <c r="A9271" s="594" t="s">
        <v>133</v>
      </c>
      <c r="B9271" s="594" t="s">
        <v>575</v>
      </c>
      <c r="C9271" s="594" t="s">
        <v>322</v>
      </c>
      <c r="D9271" s="594" t="s">
        <v>2858</v>
      </c>
      <c r="E9271" s="594" t="s">
        <v>194</v>
      </c>
      <c r="F9271" s="595" t="s">
        <v>411</v>
      </c>
      <c r="G9271" s="596" t="s">
        <v>195</v>
      </c>
      <c r="H9271" s="597">
        <v>48110000</v>
      </c>
    </row>
    <row r="9272" spans="1:8">
      <c r="A9272" s="594" t="s">
        <v>133</v>
      </c>
      <c r="B9272" s="594" t="s">
        <v>575</v>
      </c>
      <c r="C9272" s="594" t="s">
        <v>322</v>
      </c>
      <c r="D9272" s="594" t="s">
        <v>2858</v>
      </c>
      <c r="E9272" s="594" t="s">
        <v>194</v>
      </c>
      <c r="F9272" s="594" t="s">
        <v>198</v>
      </c>
      <c r="G9272" s="596" t="s">
        <v>199</v>
      </c>
      <c r="H9272" s="597">
        <v>41610000</v>
      </c>
    </row>
    <row r="9273" spans="1:8">
      <c r="A9273" s="594" t="s">
        <v>133</v>
      </c>
      <c r="B9273" s="594" t="s">
        <v>575</v>
      </c>
      <c r="C9273" s="594" t="s">
        <v>322</v>
      </c>
      <c r="D9273" s="594" t="s">
        <v>2858</v>
      </c>
      <c r="E9273" s="594" t="s">
        <v>194</v>
      </c>
      <c r="F9273" s="594" t="s">
        <v>200</v>
      </c>
      <c r="G9273" s="596" t="s">
        <v>201</v>
      </c>
      <c r="H9273" s="597">
        <v>6500000</v>
      </c>
    </row>
    <row r="9274" spans="1:8">
      <c r="A9274" s="594" t="s">
        <v>133</v>
      </c>
      <c r="B9274" s="594" t="s">
        <v>1300</v>
      </c>
      <c r="C9274" s="595" t="s">
        <v>411</v>
      </c>
      <c r="D9274" s="595" t="s">
        <v>411</v>
      </c>
      <c r="E9274" s="595" t="s">
        <v>411</v>
      </c>
      <c r="F9274" s="595" t="s">
        <v>411</v>
      </c>
      <c r="G9274" s="596" t="s">
        <v>1301</v>
      </c>
      <c r="H9274" s="597">
        <v>13589048000</v>
      </c>
    </row>
    <row r="9275" spans="1:8">
      <c r="A9275" s="594" t="s">
        <v>133</v>
      </c>
      <c r="B9275" s="594" t="s">
        <v>1300</v>
      </c>
      <c r="C9275" s="594" t="s">
        <v>570</v>
      </c>
      <c r="D9275" s="595" t="s">
        <v>411</v>
      </c>
      <c r="E9275" s="595" t="s">
        <v>411</v>
      </c>
      <c r="F9275" s="595" t="s">
        <v>411</v>
      </c>
      <c r="G9275" s="596" t="s">
        <v>2711</v>
      </c>
      <c r="H9275" s="597">
        <v>13000000</v>
      </c>
    </row>
    <row r="9276" spans="1:8">
      <c r="A9276" s="594" t="s">
        <v>133</v>
      </c>
      <c r="B9276" s="594" t="s">
        <v>1300</v>
      </c>
      <c r="C9276" s="594" t="s">
        <v>570</v>
      </c>
      <c r="D9276" s="594" t="s">
        <v>2712</v>
      </c>
      <c r="E9276" s="595" t="s">
        <v>411</v>
      </c>
      <c r="F9276" s="595" t="s">
        <v>411</v>
      </c>
      <c r="G9276" s="596" t="s">
        <v>1165</v>
      </c>
      <c r="H9276" s="597">
        <v>13000000</v>
      </c>
    </row>
    <row r="9277" spans="1:8">
      <c r="A9277" s="594" t="s">
        <v>133</v>
      </c>
      <c r="B9277" s="594" t="s">
        <v>1300</v>
      </c>
      <c r="C9277" s="594" t="s">
        <v>570</v>
      </c>
      <c r="D9277" s="594" t="s">
        <v>2712</v>
      </c>
      <c r="E9277" s="594" t="s">
        <v>738</v>
      </c>
      <c r="F9277" s="595" t="s">
        <v>411</v>
      </c>
      <c r="G9277" s="596" t="s">
        <v>739</v>
      </c>
      <c r="H9277" s="597">
        <v>13000000</v>
      </c>
    </row>
    <row r="9278" spans="1:8">
      <c r="A9278" s="594" t="s">
        <v>133</v>
      </c>
      <c r="B9278" s="594" t="s">
        <v>1300</v>
      </c>
      <c r="C9278" s="594" t="s">
        <v>570</v>
      </c>
      <c r="D9278" s="594" t="s">
        <v>2712</v>
      </c>
      <c r="E9278" s="594" t="s">
        <v>738</v>
      </c>
      <c r="F9278" s="594" t="s">
        <v>296</v>
      </c>
      <c r="G9278" s="596" t="s">
        <v>297</v>
      </c>
      <c r="H9278" s="597">
        <v>13000000</v>
      </c>
    </row>
    <row r="9279" spans="1:8">
      <c r="A9279" s="594" t="s">
        <v>133</v>
      </c>
      <c r="B9279" s="594" t="s">
        <v>1300</v>
      </c>
      <c r="C9279" s="594" t="s">
        <v>276</v>
      </c>
      <c r="D9279" s="595" t="s">
        <v>411</v>
      </c>
      <c r="E9279" s="595" t="s">
        <v>411</v>
      </c>
      <c r="F9279" s="595" t="s">
        <v>411</v>
      </c>
      <c r="G9279" s="596" t="s">
        <v>1966</v>
      </c>
      <c r="H9279" s="597">
        <v>12282848000</v>
      </c>
    </row>
    <row r="9280" spans="1:8">
      <c r="A9280" s="594" t="s">
        <v>133</v>
      </c>
      <c r="B9280" s="594" t="s">
        <v>1300</v>
      </c>
      <c r="C9280" s="594" t="s">
        <v>276</v>
      </c>
      <c r="D9280" s="594" t="s">
        <v>2769</v>
      </c>
      <c r="E9280" s="595" t="s">
        <v>411</v>
      </c>
      <c r="F9280" s="595" t="s">
        <v>411</v>
      </c>
      <c r="G9280" s="596" t="s">
        <v>2770</v>
      </c>
      <c r="H9280" s="597">
        <v>2667353000</v>
      </c>
    </row>
    <row r="9281" spans="1:8">
      <c r="A9281" s="594" t="s">
        <v>133</v>
      </c>
      <c r="B9281" s="594" t="s">
        <v>1300</v>
      </c>
      <c r="C9281" s="594" t="s">
        <v>276</v>
      </c>
      <c r="D9281" s="594" t="s">
        <v>2769</v>
      </c>
      <c r="E9281" s="594" t="s">
        <v>744</v>
      </c>
      <c r="F9281" s="595" t="s">
        <v>411</v>
      </c>
      <c r="G9281" s="596" t="s">
        <v>2686</v>
      </c>
      <c r="H9281" s="597">
        <v>1292138000</v>
      </c>
    </row>
    <row r="9282" spans="1:8">
      <c r="A9282" s="594" t="s">
        <v>133</v>
      </c>
      <c r="B9282" s="594" t="s">
        <v>1300</v>
      </c>
      <c r="C9282" s="594" t="s">
        <v>276</v>
      </c>
      <c r="D9282" s="594" t="s">
        <v>2769</v>
      </c>
      <c r="E9282" s="594" t="s">
        <v>744</v>
      </c>
      <c r="F9282" s="594" t="s">
        <v>371</v>
      </c>
      <c r="G9282" s="596" t="s">
        <v>372</v>
      </c>
      <c r="H9282" s="597">
        <v>1292138000</v>
      </c>
    </row>
    <row r="9283" spans="1:8">
      <c r="A9283" s="594" t="s">
        <v>133</v>
      </c>
      <c r="B9283" s="594" t="s">
        <v>1300</v>
      </c>
      <c r="C9283" s="594" t="s">
        <v>276</v>
      </c>
      <c r="D9283" s="594" t="s">
        <v>2769</v>
      </c>
      <c r="E9283" s="594" t="s">
        <v>260</v>
      </c>
      <c r="F9283" s="595" t="s">
        <v>411</v>
      </c>
      <c r="G9283" s="596" t="s">
        <v>261</v>
      </c>
      <c r="H9283" s="597">
        <v>1194729000</v>
      </c>
    </row>
    <row r="9284" spans="1:8">
      <c r="A9284" s="594" t="s">
        <v>133</v>
      </c>
      <c r="B9284" s="594" t="s">
        <v>1300</v>
      </c>
      <c r="C9284" s="594" t="s">
        <v>276</v>
      </c>
      <c r="D9284" s="594" t="s">
        <v>2769</v>
      </c>
      <c r="E9284" s="594" t="s">
        <v>260</v>
      </c>
      <c r="F9284" s="594" t="s">
        <v>262</v>
      </c>
      <c r="G9284" s="596" t="s">
        <v>2707</v>
      </c>
      <c r="H9284" s="597">
        <v>1194729000</v>
      </c>
    </row>
    <row r="9285" spans="1:8">
      <c r="A9285" s="594" t="s">
        <v>133</v>
      </c>
      <c r="B9285" s="594" t="s">
        <v>1300</v>
      </c>
      <c r="C9285" s="594" t="s">
        <v>276</v>
      </c>
      <c r="D9285" s="594" t="s">
        <v>2769</v>
      </c>
      <c r="E9285" s="594" t="s">
        <v>53</v>
      </c>
      <c r="F9285" s="595" t="s">
        <v>411</v>
      </c>
      <c r="G9285" s="596" t="s">
        <v>193</v>
      </c>
      <c r="H9285" s="597">
        <v>180486000</v>
      </c>
    </row>
    <row r="9286" spans="1:8">
      <c r="A9286" s="594" t="s">
        <v>133</v>
      </c>
      <c r="B9286" s="594" t="s">
        <v>1300</v>
      </c>
      <c r="C9286" s="594" t="s">
        <v>276</v>
      </c>
      <c r="D9286" s="594" t="s">
        <v>2769</v>
      </c>
      <c r="E9286" s="594" t="s">
        <v>53</v>
      </c>
      <c r="F9286" s="594" t="s">
        <v>54</v>
      </c>
      <c r="G9286" s="596" t="s">
        <v>55</v>
      </c>
      <c r="H9286" s="597">
        <v>50772000</v>
      </c>
    </row>
    <row r="9287" spans="1:8">
      <c r="A9287" s="594" t="s">
        <v>133</v>
      </c>
      <c r="B9287" s="594" t="s">
        <v>1300</v>
      </c>
      <c r="C9287" s="594" t="s">
        <v>276</v>
      </c>
      <c r="D9287" s="594" t="s">
        <v>2769</v>
      </c>
      <c r="E9287" s="594" t="s">
        <v>53</v>
      </c>
      <c r="F9287" s="594" t="s">
        <v>56</v>
      </c>
      <c r="G9287" s="596" t="s">
        <v>57</v>
      </c>
      <c r="H9287" s="597">
        <v>129714000</v>
      </c>
    </row>
    <row r="9288" spans="1:8">
      <c r="A9288" s="594" t="s">
        <v>133</v>
      </c>
      <c r="B9288" s="594" t="s">
        <v>1300</v>
      </c>
      <c r="C9288" s="594" t="s">
        <v>276</v>
      </c>
      <c r="D9288" s="594" t="s">
        <v>2802</v>
      </c>
      <c r="E9288" s="595" t="s">
        <v>411</v>
      </c>
      <c r="F9288" s="595" t="s">
        <v>411</v>
      </c>
      <c r="G9288" s="596" t="s">
        <v>274</v>
      </c>
      <c r="H9288" s="597">
        <v>5178827000</v>
      </c>
    </row>
    <row r="9289" spans="1:8">
      <c r="A9289" s="594" t="s">
        <v>133</v>
      </c>
      <c r="B9289" s="594" t="s">
        <v>1300</v>
      </c>
      <c r="C9289" s="594" t="s">
        <v>276</v>
      </c>
      <c r="D9289" s="594" t="s">
        <v>2802</v>
      </c>
      <c r="E9289" s="594" t="s">
        <v>142</v>
      </c>
      <c r="F9289" s="595" t="s">
        <v>411</v>
      </c>
      <c r="G9289" s="596" t="s">
        <v>143</v>
      </c>
      <c r="H9289" s="597">
        <v>205950000</v>
      </c>
    </row>
    <row r="9290" spans="1:8">
      <c r="A9290" s="594" t="s">
        <v>133</v>
      </c>
      <c r="B9290" s="594" t="s">
        <v>1300</v>
      </c>
      <c r="C9290" s="594" t="s">
        <v>276</v>
      </c>
      <c r="D9290" s="594" t="s">
        <v>2802</v>
      </c>
      <c r="E9290" s="594" t="s">
        <v>142</v>
      </c>
      <c r="F9290" s="594" t="s">
        <v>144</v>
      </c>
      <c r="G9290" s="596" t="s">
        <v>2664</v>
      </c>
      <c r="H9290" s="597">
        <v>205950000</v>
      </c>
    </row>
    <row r="9291" spans="1:8">
      <c r="A9291" s="594" t="s">
        <v>133</v>
      </c>
      <c r="B9291" s="594" t="s">
        <v>1300</v>
      </c>
      <c r="C9291" s="594" t="s">
        <v>276</v>
      </c>
      <c r="D9291" s="594" t="s">
        <v>2802</v>
      </c>
      <c r="E9291" s="594" t="s">
        <v>202</v>
      </c>
      <c r="F9291" s="595" t="s">
        <v>411</v>
      </c>
      <c r="G9291" s="596" t="s">
        <v>2719</v>
      </c>
      <c r="H9291" s="597">
        <v>177763200</v>
      </c>
    </row>
    <row r="9292" spans="1:8">
      <c r="A9292" s="594" t="s">
        <v>133</v>
      </c>
      <c r="B9292" s="594" t="s">
        <v>1300</v>
      </c>
      <c r="C9292" s="594" t="s">
        <v>276</v>
      </c>
      <c r="D9292" s="594" t="s">
        <v>2802</v>
      </c>
      <c r="E9292" s="594" t="s">
        <v>202</v>
      </c>
      <c r="F9292" s="594" t="s">
        <v>767</v>
      </c>
      <c r="G9292" s="596" t="s">
        <v>2720</v>
      </c>
      <c r="H9292" s="597">
        <v>177763200</v>
      </c>
    </row>
    <row r="9293" spans="1:8">
      <c r="A9293" s="594" t="s">
        <v>133</v>
      </c>
      <c r="B9293" s="594" t="s">
        <v>1300</v>
      </c>
      <c r="C9293" s="594" t="s">
        <v>276</v>
      </c>
      <c r="D9293" s="594" t="s">
        <v>2802</v>
      </c>
      <c r="E9293" s="594" t="s">
        <v>148</v>
      </c>
      <c r="F9293" s="595" t="s">
        <v>411</v>
      </c>
      <c r="G9293" s="596" t="s">
        <v>149</v>
      </c>
      <c r="H9293" s="597">
        <v>22610444</v>
      </c>
    </row>
    <row r="9294" spans="1:8">
      <c r="A9294" s="594" t="s">
        <v>133</v>
      </c>
      <c r="B9294" s="594" t="s">
        <v>1300</v>
      </c>
      <c r="C9294" s="594" t="s">
        <v>276</v>
      </c>
      <c r="D9294" s="594" t="s">
        <v>2802</v>
      </c>
      <c r="E9294" s="594" t="s">
        <v>148</v>
      </c>
      <c r="F9294" s="594" t="s">
        <v>223</v>
      </c>
      <c r="G9294" s="596" t="s">
        <v>224</v>
      </c>
      <c r="H9294" s="597">
        <v>3228000</v>
      </c>
    </row>
    <row r="9295" spans="1:8">
      <c r="A9295" s="594" t="s">
        <v>133</v>
      </c>
      <c r="B9295" s="594" t="s">
        <v>1300</v>
      </c>
      <c r="C9295" s="594" t="s">
        <v>276</v>
      </c>
      <c r="D9295" s="594" t="s">
        <v>2802</v>
      </c>
      <c r="E9295" s="594" t="s">
        <v>148</v>
      </c>
      <c r="F9295" s="594" t="s">
        <v>1075</v>
      </c>
      <c r="G9295" s="596" t="s">
        <v>2666</v>
      </c>
      <c r="H9295" s="597">
        <v>19382444</v>
      </c>
    </row>
    <row r="9296" spans="1:8">
      <c r="A9296" s="594" t="s">
        <v>133</v>
      </c>
      <c r="B9296" s="594" t="s">
        <v>1300</v>
      </c>
      <c r="C9296" s="594" t="s">
        <v>276</v>
      </c>
      <c r="D9296" s="594" t="s">
        <v>2802</v>
      </c>
      <c r="E9296" s="594" t="s">
        <v>152</v>
      </c>
      <c r="F9296" s="595" t="s">
        <v>411</v>
      </c>
      <c r="G9296" s="596" t="s">
        <v>153</v>
      </c>
      <c r="H9296" s="597">
        <v>48440000</v>
      </c>
    </row>
    <row r="9297" spans="1:8">
      <c r="A9297" s="594" t="s">
        <v>133</v>
      </c>
      <c r="B9297" s="594" t="s">
        <v>1300</v>
      </c>
      <c r="C9297" s="594" t="s">
        <v>276</v>
      </c>
      <c r="D9297" s="594" t="s">
        <v>2802</v>
      </c>
      <c r="E9297" s="594" t="s">
        <v>152</v>
      </c>
      <c r="F9297" s="594" t="s">
        <v>606</v>
      </c>
      <c r="G9297" s="596" t="s">
        <v>195</v>
      </c>
      <c r="H9297" s="597">
        <v>48440000</v>
      </c>
    </row>
    <row r="9298" spans="1:8">
      <c r="A9298" s="594" t="s">
        <v>133</v>
      </c>
      <c r="B9298" s="594" t="s">
        <v>1300</v>
      </c>
      <c r="C9298" s="594" t="s">
        <v>276</v>
      </c>
      <c r="D9298" s="594" t="s">
        <v>2802</v>
      </c>
      <c r="E9298" s="594" t="s">
        <v>156</v>
      </c>
      <c r="F9298" s="595" t="s">
        <v>411</v>
      </c>
      <c r="G9298" s="596" t="s">
        <v>514</v>
      </c>
      <c r="H9298" s="597">
        <v>89168686</v>
      </c>
    </row>
    <row r="9299" spans="1:8">
      <c r="A9299" s="594" t="s">
        <v>133</v>
      </c>
      <c r="B9299" s="594" t="s">
        <v>1300</v>
      </c>
      <c r="C9299" s="594" t="s">
        <v>276</v>
      </c>
      <c r="D9299" s="594" t="s">
        <v>2802</v>
      </c>
      <c r="E9299" s="594" t="s">
        <v>156</v>
      </c>
      <c r="F9299" s="594" t="s">
        <v>157</v>
      </c>
      <c r="G9299" s="596" t="s">
        <v>158</v>
      </c>
      <c r="H9299" s="597">
        <v>66402214</v>
      </c>
    </row>
    <row r="9300" spans="1:8">
      <c r="A9300" s="594" t="s">
        <v>133</v>
      </c>
      <c r="B9300" s="594" t="s">
        <v>1300</v>
      </c>
      <c r="C9300" s="594" t="s">
        <v>276</v>
      </c>
      <c r="D9300" s="594" t="s">
        <v>2802</v>
      </c>
      <c r="E9300" s="594" t="s">
        <v>156</v>
      </c>
      <c r="F9300" s="594" t="s">
        <v>159</v>
      </c>
      <c r="G9300" s="596" t="s">
        <v>160</v>
      </c>
      <c r="H9300" s="597">
        <v>11383236</v>
      </c>
    </row>
    <row r="9301" spans="1:8">
      <c r="A9301" s="594" t="s">
        <v>133</v>
      </c>
      <c r="B9301" s="594" t="s">
        <v>1300</v>
      </c>
      <c r="C9301" s="594" t="s">
        <v>276</v>
      </c>
      <c r="D9301" s="594" t="s">
        <v>2802</v>
      </c>
      <c r="E9301" s="594" t="s">
        <v>156</v>
      </c>
      <c r="F9301" s="594" t="s">
        <v>161</v>
      </c>
      <c r="G9301" s="596" t="s">
        <v>162</v>
      </c>
      <c r="H9301" s="597">
        <v>7588824</v>
      </c>
    </row>
    <row r="9302" spans="1:8">
      <c r="A9302" s="594" t="s">
        <v>133</v>
      </c>
      <c r="B9302" s="594" t="s">
        <v>1300</v>
      </c>
      <c r="C9302" s="594" t="s">
        <v>276</v>
      </c>
      <c r="D9302" s="594" t="s">
        <v>2802</v>
      </c>
      <c r="E9302" s="594" t="s">
        <v>156</v>
      </c>
      <c r="F9302" s="594" t="s">
        <v>1</v>
      </c>
      <c r="G9302" s="596" t="s">
        <v>2</v>
      </c>
      <c r="H9302" s="597">
        <v>3794412</v>
      </c>
    </row>
    <row r="9303" spans="1:8">
      <c r="A9303" s="594" t="s">
        <v>133</v>
      </c>
      <c r="B9303" s="594" t="s">
        <v>1300</v>
      </c>
      <c r="C9303" s="594" t="s">
        <v>276</v>
      </c>
      <c r="D9303" s="594" t="s">
        <v>2802</v>
      </c>
      <c r="E9303" s="594" t="s">
        <v>167</v>
      </c>
      <c r="F9303" s="595" t="s">
        <v>411</v>
      </c>
      <c r="G9303" s="596" t="s">
        <v>168</v>
      </c>
      <c r="H9303" s="597">
        <v>8990670</v>
      </c>
    </row>
    <row r="9304" spans="1:8">
      <c r="A9304" s="594" t="s">
        <v>133</v>
      </c>
      <c r="B9304" s="594" t="s">
        <v>1300</v>
      </c>
      <c r="C9304" s="594" t="s">
        <v>276</v>
      </c>
      <c r="D9304" s="594" t="s">
        <v>2802</v>
      </c>
      <c r="E9304" s="594" t="s">
        <v>167</v>
      </c>
      <c r="F9304" s="594" t="s">
        <v>228</v>
      </c>
      <c r="G9304" s="596" t="s">
        <v>2673</v>
      </c>
      <c r="H9304" s="597">
        <v>1887999</v>
      </c>
    </row>
    <row r="9305" spans="1:8">
      <c r="A9305" s="594" t="s">
        <v>133</v>
      </c>
      <c r="B9305" s="594" t="s">
        <v>1300</v>
      </c>
      <c r="C9305" s="594" t="s">
        <v>276</v>
      </c>
      <c r="D9305" s="594" t="s">
        <v>2802</v>
      </c>
      <c r="E9305" s="594" t="s">
        <v>167</v>
      </c>
      <c r="F9305" s="594" t="s">
        <v>230</v>
      </c>
      <c r="G9305" s="596" t="s">
        <v>2675</v>
      </c>
      <c r="H9305" s="597">
        <v>7102671</v>
      </c>
    </row>
    <row r="9306" spans="1:8">
      <c r="A9306" s="594" t="s">
        <v>133</v>
      </c>
      <c r="B9306" s="594" t="s">
        <v>1300</v>
      </c>
      <c r="C9306" s="594" t="s">
        <v>276</v>
      </c>
      <c r="D9306" s="594" t="s">
        <v>2802</v>
      </c>
      <c r="E9306" s="594" t="s">
        <v>171</v>
      </c>
      <c r="F9306" s="595" t="s">
        <v>411</v>
      </c>
      <c r="G9306" s="596" t="s">
        <v>2677</v>
      </c>
      <c r="H9306" s="597">
        <v>33660000</v>
      </c>
    </row>
    <row r="9307" spans="1:8">
      <c r="A9307" s="594" t="s">
        <v>133</v>
      </c>
      <c r="B9307" s="594" t="s">
        <v>1300</v>
      </c>
      <c r="C9307" s="594" t="s">
        <v>276</v>
      </c>
      <c r="D9307" s="594" t="s">
        <v>2802</v>
      </c>
      <c r="E9307" s="594" t="s">
        <v>171</v>
      </c>
      <c r="F9307" s="594" t="s">
        <v>173</v>
      </c>
      <c r="G9307" s="596" t="s">
        <v>174</v>
      </c>
      <c r="H9307" s="597">
        <v>18560000</v>
      </c>
    </row>
    <row r="9308" spans="1:8">
      <c r="A9308" s="594" t="s">
        <v>133</v>
      </c>
      <c r="B9308" s="594" t="s">
        <v>1300</v>
      </c>
      <c r="C9308" s="594" t="s">
        <v>276</v>
      </c>
      <c r="D9308" s="594" t="s">
        <v>2802</v>
      </c>
      <c r="E9308" s="594" t="s">
        <v>171</v>
      </c>
      <c r="F9308" s="594" t="s">
        <v>216</v>
      </c>
      <c r="G9308" s="596" t="s">
        <v>217</v>
      </c>
      <c r="H9308" s="597">
        <v>15100000</v>
      </c>
    </row>
    <row r="9309" spans="1:8">
      <c r="A9309" s="594" t="s">
        <v>133</v>
      </c>
      <c r="B9309" s="594" t="s">
        <v>1300</v>
      </c>
      <c r="C9309" s="594" t="s">
        <v>276</v>
      </c>
      <c r="D9309" s="594" t="s">
        <v>2802</v>
      </c>
      <c r="E9309" s="594" t="s">
        <v>177</v>
      </c>
      <c r="F9309" s="595" t="s">
        <v>411</v>
      </c>
      <c r="G9309" s="596" t="s">
        <v>178</v>
      </c>
      <c r="H9309" s="597">
        <v>5720000</v>
      </c>
    </row>
    <row r="9310" spans="1:8">
      <c r="A9310" s="594" t="s">
        <v>133</v>
      </c>
      <c r="B9310" s="594" t="s">
        <v>1300</v>
      </c>
      <c r="C9310" s="594" t="s">
        <v>276</v>
      </c>
      <c r="D9310" s="594" t="s">
        <v>2802</v>
      </c>
      <c r="E9310" s="594" t="s">
        <v>177</v>
      </c>
      <c r="F9310" s="594" t="s">
        <v>441</v>
      </c>
      <c r="G9310" s="596" t="s">
        <v>2728</v>
      </c>
      <c r="H9310" s="597">
        <v>5000000</v>
      </c>
    </row>
    <row r="9311" spans="1:8">
      <c r="A9311" s="594" t="s">
        <v>133</v>
      </c>
      <c r="B9311" s="594" t="s">
        <v>1300</v>
      </c>
      <c r="C9311" s="594" t="s">
        <v>276</v>
      </c>
      <c r="D9311" s="594" t="s">
        <v>2802</v>
      </c>
      <c r="E9311" s="594" t="s">
        <v>177</v>
      </c>
      <c r="F9311" s="594" t="s">
        <v>1297</v>
      </c>
      <c r="G9311" s="596" t="s">
        <v>2680</v>
      </c>
      <c r="H9311" s="597">
        <v>720000</v>
      </c>
    </row>
    <row r="9312" spans="1:8">
      <c r="A9312" s="594" t="s">
        <v>133</v>
      </c>
      <c r="B9312" s="594" t="s">
        <v>1300</v>
      </c>
      <c r="C9312" s="594" t="s">
        <v>276</v>
      </c>
      <c r="D9312" s="594" t="s">
        <v>2802</v>
      </c>
      <c r="E9312" s="594" t="s">
        <v>183</v>
      </c>
      <c r="F9312" s="595" t="s">
        <v>411</v>
      </c>
      <c r="G9312" s="596" t="s">
        <v>184</v>
      </c>
      <c r="H9312" s="597">
        <v>49000000</v>
      </c>
    </row>
    <row r="9313" spans="1:8">
      <c r="A9313" s="594" t="s">
        <v>133</v>
      </c>
      <c r="B9313" s="594" t="s">
        <v>1300</v>
      </c>
      <c r="C9313" s="594" t="s">
        <v>276</v>
      </c>
      <c r="D9313" s="594" t="s">
        <v>2802</v>
      </c>
      <c r="E9313" s="594" t="s">
        <v>183</v>
      </c>
      <c r="F9313" s="594" t="s">
        <v>187</v>
      </c>
      <c r="G9313" s="596" t="s">
        <v>2683</v>
      </c>
      <c r="H9313" s="597">
        <v>49000000</v>
      </c>
    </row>
    <row r="9314" spans="1:8">
      <c r="A9314" s="594" t="s">
        <v>133</v>
      </c>
      <c r="B9314" s="594" t="s">
        <v>1300</v>
      </c>
      <c r="C9314" s="594" t="s">
        <v>276</v>
      </c>
      <c r="D9314" s="594" t="s">
        <v>2802</v>
      </c>
      <c r="E9314" s="594" t="s">
        <v>744</v>
      </c>
      <c r="F9314" s="595" t="s">
        <v>411</v>
      </c>
      <c r="G9314" s="596" t="s">
        <v>2686</v>
      </c>
      <c r="H9314" s="597">
        <v>820689000</v>
      </c>
    </row>
    <row r="9315" spans="1:8">
      <c r="A9315" s="594" t="s">
        <v>133</v>
      </c>
      <c r="B9315" s="594" t="s">
        <v>1300</v>
      </c>
      <c r="C9315" s="594" t="s">
        <v>276</v>
      </c>
      <c r="D9315" s="594" t="s">
        <v>2802</v>
      </c>
      <c r="E9315" s="594" t="s">
        <v>744</v>
      </c>
      <c r="F9315" s="594" t="s">
        <v>572</v>
      </c>
      <c r="G9315" s="596" t="s">
        <v>2689</v>
      </c>
      <c r="H9315" s="597">
        <v>12700000</v>
      </c>
    </row>
    <row r="9316" spans="1:8">
      <c r="A9316" s="594" t="s">
        <v>133</v>
      </c>
      <c r="B9316" s="594" t="s">
        <v>1300</v>
      </c>
      <c r="C9316" s="594" t="s">
        <v>276</v>
      </c>
      <c r="D9316" s="594" t="s">
        <v>2802</v>
      </c>
      <c r="E9316" s="594" t="s">
        <v>744</v>
      </c>
      <c r="F9316" s="594" t="s">
        <v>371</v>
      </c>
      <c r="G9316" s="596" t="s">
        <v>372</v>
      </c>
      <c r="H9316" s="597">
        <v>807989000</v>
      </c>
    </row>
    <row r="9317" spans="1:8">
      <c r="A9317" s="594" t="s">
        <v>133</v>
      </c>
      <c r="B9317" s="594" t="s">
        <v>1300</v>
      </c>
      <c r="C9317" s="594" t="s">
        <v>276</v>
      </c>
      <c r="D9317" s="594" t="s">
        <v>2802</v>
      </c>
      <c r="E9317" s="594" t="s">
        <v>189</v>
      </c>
      <c r="F9317" s="595" t="s">
        <v>411</v>
      </c>
      <c r="G9317" s="596" t="s">
        <v>190</v>
      </c>
      <c r="H9317" s="597">
        <v>224650000</v>
      </c>
    </row>
    <row r="9318" spans="1:8">
      <c r="A9318" s="594" t="s">
        <v>133</v>
      </c>
      <c r="B9318" s="594" t="s">
        <v>1300</v>
      </c>
      <c r="C9318" s="594" t="s">
        <v>276</v>
      </c>
      <c r="D9318" s="594" t="s">
        <v>2802</v>
      </c>
      <c r="E9318" s="594" t="s">
        <v>189</v>
      </c>
      <c r="F9318" s="594" t="s">
        <v>773</v>
      </c>
      <c r="G9318" s="596" t="s">
        <v>2695</v>
      </c>
      <c r="H9318" s="597">
        <v>9580000</v>
      </c>
    </row>
    <row r="9319" spans="1:8">
      <c r="A9319" s="594" t="s">
        <v>133</v>
      </c>
      <c r="B9319" s="594" t="s">
        <v>1300</v>
      </c>
      <c r="C9319" s="594" t="s">
        <v>276</v>
      </c>
      <c r="D9319" s="594" t="s">
        <v>2802</v>
      </c>
      <c r="E9319" s="594" t="s">
        <v>189</v>
      </c>
      <c r="F9319" s="594" t="s">
        <v>13</v>
      </c>
      <c r="G9319" s="596" t="s">
        <v>2732</v>
      </c>
      <c r="H9319" s="597">
        <v>30000000</v>
      </c>
    </row>
    <row r="9320" spans="1:8">
      <c r="A9320" s="594" t="s">
        <v>133</v>
      </c>
      <c r="B9320" s="594" t="s">
        <v>1300</v>
      </c>
      <c r="C9320" s="594" t="s">
        <v>276</v>
      </c>
      <c r="D9320" s="594" t="s">
        <v>2802</v>
      </c>
      <c r="E9320" s="594" t="s">
        <v>189</v>
      </c>
      <c r="F9320" s="594" t="s">
        <v>37</v>
      </c>
      <c r="G9320" s="596" t="s">
        <v>2696</v>
      </c>
      <c r="H9320" s="597">
        <v>181370000</v>
      </c>
    </row>
    <row r="9321" spans="1:8">
      <c r="A9321" s="594" t="s">
        <v>133</v>
      </c>
      <c r="B9321" s="594" t="s">
        <v>1300</v>
      </c>
      <c r="C9321" s="594" t="s">
        <v>276</v>
      </c>
      <c r="D9321" s="594" t="s">
        <v>2802</v>
      </c>
      <c r="E9321" s="594" t="s">
        <v>189</v>
      </c>
      <c r="F9321" s="594" t="s">
        <v>192</v>
      </c>
      <c r="G9321" s="596" t="s">
        <v>195</v>
      </c>
      <c r="H9321" s="597">
        <v>3700000</v>
      </c>
    </row>
    <row r="9322" spans="1:8">
      <c r="A9322" s="594" t="s">
        <v>133</v>
      </c>
      <c r="B9322" s="594" t="s">
        <v>1300</v>
      </c>
      <c r="C9322" s="594" t="s">
        <v>276</v>
      </c>
      <c r="D9322" s="594" t="s">
        <v>2802</v>
      </c>
      <c r="E9322" s="594" t="s">
        <v>194</v>
      </c>
      <c r="F9322" s="595" t="s">
        <v>411</v>
      </c>
      <c r="G9322" s="596" t="s">
        <v>195</v>
      </c>
      <c r="H9322" s="597">
        <v>58759000</v>
      </c>
    </row>
    <row r="9323" spans="1:8">
      <c r="A9323" s="594" t="s">
        <v>133</v>
      </c>
      <c r="B9323" s="594" t="s">
        <v>1300</v>
      </c>
      <c r="C9323" s="594" t="s">
        <v>276</v>
      </c>
      <c r="D9323" s="594" t="s">
        <v>2802</v>
      </c>
      <c r="E9323" s="594" t="s">
        <v>194</v>
      </c>
      <c r="F9323" s="594" t="s">
        <v>15</v>
      </c>
      <c r="G9323" s="596" t="s">
        <v>2701</v>
      </c>
      <c r="H9323" s="597">
        <v>6314000</v>
      </c>
    </row>
    <row r="9324" spans="1:8">
      <c r="A9324" s="594" t="s">
        <v>133</v>
      </c>
      <c r="B9324" s="594" t="s">
        <v>1300</v>
      </c>
      <c r="C9324" s="594" t="s">
        <v>276</v>
      </c>
      <c r="D9324" s="594" t="s">
        <v>2802</v>
      </c>
      <c r="E9324" s="594" t="s">
        <v>194</v>
      </c>
      <c r="F9324" s="594" t="s">
        <v>198</v>
      </c>
      <c r="G9324" s="596" t="s">
        <v>199</v>
      </c>
      <c r="H9324" s="597">
        <v>43735000</v>
      </c>
    </row>
    <row r="9325" spans="1:8">
      <c r="A9325" s="594" t="s">
        <v>133</v>
      </c>
      <c r="B9325" s="594" t="s">
        <v>1300</v>
      </c>
      <c r="C9325" s="594" t="s">
        <v>276</v>
      </c>
      <c r="D9325" s="594" t="s">
        <v>2802</v>
      </c>
      <c r="E9325" s="594" t="s">
        <v>194</v>
      </c>
      <c r="F9325" s="594" t="s">
        <v>200</v>
      </c>
      <c r="G9325" s="596" t="s">
        <v>201</v>
      </c>
      <c r="H9325" s="597">
        <v>8710000</v>
      </c>
    </row>
    <row r="9326" spans="1:8">
      <c r="A9326" s="594" t="s">
        <v>133</v>
      </c>
      <c r="B9326" s="594" t="s">
        <v>1300</v>
      </c>
      <c r="C9326" s="594" t="s">
        <v>276</v>
      </c>
      <c r="D9326" s="594" t="s">
        <v>2802</v>
      </c>
      <c r="E9326" s="594" t="s">
        <v>260</v>
      </c>
      <c r="F9326" s="595" t="s">
        <v>411</v>
      </c>
      <c r="G9326" s="596" t="s">
        <v>261</v>
      </c>
      <c r="H9326" s="597">
        <v>3047489000</v>
      </c>
    </row>
    <row r="9327" spans="1:8">
      <c r="A9327" s="594" t="s">
        <v>133</v>
      </c>
      <c r="B9327" s="594" t="s">
        <v>1300</v>
      </c>
      <c r="C9327" s="594" t="s">
        <v>276</v>
      </c>
      <c r="D9327" s="594" t="s">
        <v>2802</v>
      </c>
      <c r="E9327" s="594" t="s">
        <v>260</v>
      </c>
      <c r="F9327" s="594" t="s">
        <v>262</v>
      </c>
      <c r="G9327" s="596" t="s">
        <v>2707</v>
      </c>
      <c r="H9327" s="597">
        <v>3047489000</v>
      </c>
    </row>
    <row r="9328" spans="1:8">
      <c r="A9328" s="594" t="s">
        <v>133</v>
      </c>
      <c r="B9328" s="594" t="s">
        <v>1300</v>
      </c>
      <c r="C9328" s="594" t="s">
        <v>276</v>
      </c>
      <c r="D9328" s="594" t="s">
        <v>2802</v>
      </c>
      <c r="E9328" s="594" t="s">
        <v>53</v>
      </c>
      <c r="F9328" s="595" t="s">
        <v>411</v>
      </c>
      <c r="G9328" s="596" t="s">
        <v>193</v>
      </c>
      <c r="H9328" s="597">
        <v>385937000</v>
      </c>
    </row>
    <row r="9329" spans="1:8">
      <c r="A9329" s="594" t="s">
        <v>133</v>
      </c>
      <c r="B9329" s="594" t="s">
        <v>1300</v>
      </c>
      <c r="C9329" s="594" t="s">
        <v>276</v>
      </c>
      <c r="D9329" s="594" t="s">
        <v>2802</v>
      </c>
      <c r="E9329" s="594" t="s">
        <v>53</v>
      </c>
      <c r="F9329" s="594" t="s">
        <v>54</v>
      </c>
      <c r="G9329" s="596" t="s">
        <v>55</v>
      </c>
      <c r="H9329" s="597">
        <v>65543000</v>
      </c>
    </row>
    <row r="9330" spans="1:8">
      <c r="A9330" s="594" t="s">
        <v>133</v>
      </c>
      <c r="B9330" s="594" t="s">
        <v>1300</v>
      </c>
      <c r="C9330" s="594" t="s">
        <v>276</v>
      </c>
      <c r="D9330" s="594" t="s">
        <v>2802</v>
      </c>
      <c r="E9330" s="594" t="s">
        <v>53</v>
      </c>
      <c r="F9330" s="594" t="s">
        <v>56</v>
      </c>
      <c r="G9330" s="596" t="s">
        <v>57</v>
      </c>
      <c r="H9330" s="597">
        <v>320394000</v>
      </c>
    </row>
    <row r="9331" spans="1:8">
      <c r="A9331" s="594" t="s">
        <v>133</v>
      </c>
      <c r="B9331" s="594" t="s">
        <v>1300</v>
      </c>
      <c r="C9331" s="594" t="s">
        <v>276</v>
      </c>
      <c r="D9331" s="594" t="s">
        <v>2734</v>
      </c>
      <c r="E9331" s="595" t="s">
        <v>411</v>
      </c>
      <c r="F9331" s="595" t="s">
        <v>411</v>
      </c>
      <c r="G9331" s="596" t="s">
        <v>2735</v>
      </c>
      <c r="H9331" s="597">
        <v>4436668000</v>
      </c>
    </row>
    <row r="9332" spans="1:8">
      <c r="A9332" s="594" t="s">
        <v>133</v>
      </c>
      <c r="B9332" s="594" t="s">
        <v>1300</v>
      </c>
      <c r="C9332" s="594" t="s">
        <v>276</v>
      </c>
      <c r="D9332" s="594" t="s">
        <v>2734</v>
      </c>
      <c r="E9332" s="594" t="s">
        <v>142</v>
      </c>
      <c r="F9332" s="595" t="s">
        <v>411</v>
      </c>
      <c r="G9332" s="596" t="s">
        <v>143</v>
      </c>
      <c r="H9332" s="597">
        <v>1154524900</v>
      </c>
    </row>
    <row r="9333" spans="1:8">
      <c r="A9333" s="594" t="s">
        <v>133</v>
      </c>
      <c r="B9333" s="594" t="s">
        <v>1300</v>
      </c>
      <c r="C9333" s="594" t="s">
        <v>276</v>
      </c>
      <c r="D9333" s="594" t="s">
        <v>2734</v>
      </c>
      <c r="E9333" s="594" t="s">
        <v>142</v>
      </c>
      <c r="F9333" s="594" t="s">
        <v>144</v>
      </c>
      <c r="G9333" s="596" t="s">
        <v>2664</v>
      </c>
      <c r="H9333" s="597">
        <v>1058792300</v>
      </c>
    </row>
    <row r="9334" spans="1:8">
      <c r="A9334" s="594" t="s">
        <v>133</v>
      </c>
      <c r="B9334" s="594" t="s">
        <v>1300</v>
      </c>
      <c r="C9334" s="594" t="s">
        <v>276</v>
      </c>
      <c r="D9334" s="594" t="s">
        <v>2734</v>
      </c>
      <c r="E9334" s="594" t="s">
        <v>142</v>
      </c>
      <c r="F9334" s="594" t="s">
        <v>146</v>
      </c>
      <c r="G9334" s="596" t="s">
        <v>2665</v>
      </c>
      <c r="H9334" s="597">
        <v>10940300</v>
      </c>
    </row>
    <row r="9335" spans="1:8">
      <c r="A9335" s="594" t="s">
        <v>133</v>
      </c>
      <c r="B9335" s="594" t="s">
        <v>1300</v>
      </c>
      <c r="C9335" s="594" t="s">
        <v>276</v>
      </c>
      <c r="D9335" s="594" t="s">
        <v>2734</v>
      </c>
      <c r="E9335" s="594" t="s">
        <v>142</v>
      </c>
      <c r="F9335" s="594" t="s">
        <v>221</v>
      </c>
      <c r="G9335" s="596" t="s">
        <v>222</v>
      </c>
      <c r="H9335" s="597">
        <v>84792300</v>
      </c>
    </row>
    <row r="9336" spans="1:8">
      <c r="A9336" s="594" t="s">
        <v>133</v>
      </c>
      <c r="B9336" s="594" t="s">
        <v>1300</v>
      </c>
      <c r="C9336" s="594" t="s">
        <v>276</v>
      </c>
      <c r="D9336" s="594" t="s">
        <v>2734</v>
      </c>
      <c r="E9336" s="594" t="s">
        <v>202</v>
      </c>
      <c r="F9336" s="595" t="s">
        <v>411</v>
      </c>
      <c r="G9336" s="596" t="s">
        <v>2719</v>
      </c>
      <c r="H9336" s="597">
        <v>23632300</v>
      </c>
    </row>
    <row r="9337" spans="1:8">
      <c r="A9337" s="594" t="s">
        <v>133</v>
      </c>
      <c r="B9337" s="594" t="s">
        <v>1300</v>
      </c>
      <c r="C9337" s="594" t="s">
        <v>276</v>
      </c>
      <c r="D9337" s="594" t="s">
        <v>2734</v>
      </c>
      <c r="E9337" s="594" t="s">
        <v>202</v>
      </c>
      <c r="F9337" s="594" t="s">
        <v>767</v>
      </c>
      <c r="G9337" s="596" t="s">
        <v>2720</v>
      </c>
      <c r="H9337" s="597">
        <v>23632300</v>
      </c>
    </row>
    <row r="9338" spans="1:8">
      <c r="A9338" s="594" t="s">
        <v>133</v>
      </c>
      <c r="B9338" s="594" t="s">
        <v>1300</v>
      </c>
      <c r="C9338" s="594" t="s">
        <v>276</v>
      </c>
      <c r="D9338" s="594" t="s">
        <v>2734</v>
      </c>
      <c r="E9338" s="594" t="s">
        <v>148</v>
      </c>
      <c r="F9338" s="595" t="s">
        <v>411</v>
      </c>
      <c r="G9338" s="596" t="s">
        <v>149</v>
      </c>
      <c r="H9338" s="597">
        <v>320929700</v>
      </c>
    </row>
    <row r="9339" spans="1:8">
      <c r="A9339" s="594" t="s">
        <v>133</v>
      </c>
      <c r="B9339" s="594" t="s">
        <v>1300</v>
      </c>
      <c r="C9339" s="594" t="s">
        <v>276</v>
      </c>
      <c r="D9339" s="594" t="s">
        <v>2734</v>
      </c>
      <c r="E9339" s="594" t="s">
        <v>148</v>
      </c>
      <c r="F9339" s="594" t="s">
        <v>223</v>
      </c>
      <c r="G9339" s="596" t="s">
        <v>224</v>
      </c>
      <c r="H9339" s="597">
        <v>30630300</v>
      </c>
    </row>
    <row r="9340" spans="1:8">
      <c r="A9340" s="594" t="s">
        <v>133</v>
      </c>
      <c r="B9340" s="594" t="s">
        <v>1300</v>
      </c>
      <c r="C9340" s="594" t="s">
        <v>276</v>
      </c>
      <c r="D9340" s="594" t="s">
        <v>2734</v>
      </c>
      <c r="E9340" s="594" t="s">
        <v>148</v>
      </c>
      <c r="F9340" s="594" t="s">
        <v>1075</v>
      </c>
      <c r="G9340" s="596" t="s">
        <v>2666</v>
      </c>
      <c r="H9340" s="597">
        <v>96475000</v>
      </c>
    </row>
    <row r="9341" spans="1:8">
      <c r="A9341" s="594" t="s">
        <v>133</v>
      </c>
      <c r="B9341" s="594" t="s">
        <v>1300</v>
      </c>
      <c r="C9341" s="594" t="s">
        <v>276</v>
      </c>
      <c r="D9341" s="594" t="s">
        <v>2734</v>
      </c>
      <c r="E9341" s="594" t="s">
        <v>148</v>
      </c>
      <c r="F9341" s="594" t="s">
        <v>150</v>
      </c>
      <c r="G9341" s="596" t="s">
        <v>151</v>
      </c>
      <c r="H9341" s="597">
        <v>6456000</v>
      </c>
    </row>
    <row r="9342" spans="1:8">
      <c r="A9342" s="594" t="s">
        <v>133</v>
      </c>
      <c r="B9342" s="594" t="s">
        <v>1300</v>
      </c>
      <c r="C9342" s="594" t="s">
        <v>276</v>
      </c>
      <c r="D9342" s="594" t="s">
        <v>2734</v>
      </c>
      <c r="E9342" s="594" t="s">
        <v>148</v>
      </c>
      <c r="F9342" s="594" t="s">
        <v>605</v>
      </c>
      <c r="G9342" s="596" t="s">
        <v>2668</v>
      </c>
      <c r="H9342" s="597">
        <v>15383600</v>
      </c>
    </row>
    <row r="9343" spans="1:8">
      <c r="A9343" s="594" t="s">
        <v>133</v>
      </c>
      <c r="B9343" s="594" t="s">
        <v>1300</v>
      </c>
      <c r="C9343" s="594" t="s">
        <v>276</v>
      </c>
      <c r="D9343" s="594" t="s">
        <v>2734</v>
      </c>
      <c r="E9343" s="594" t="s">
        <v>148</v>
      </c>
      <c r="F9343" s="594" t="s">
        <v>624</v>
      </c>
      <c r="G9343" s="596" t="s">
        <v>2774</v>
      </c>
      <c r="H9343" s="597">
        <v>3900000</v>
      </c>
    </row>
    <row r="9344" spans="1:8">
      <c r="A9344" s="594" t="s">
        <v>133</v>
      </c>
      <c r="B9344" s="594" t="s">
        <v>1300</v>
      </c>
      <c r="C9344" s="594" t="s">
        <v>276</v>
      </c>
      <c r="D9344" s="594" t="s">
        <v>2734</v>
      </c>
      <c r="E9344" s="594" t="s">
        <v>148</v>
      </c>
      <c r="F9344" s="594" t="s">
        <v>212</v>
      </c>
      <c r="G9344" s="596" t="s">
        <v>213</v>
      </c>
      <c r="H9344" s="597">
        <v>93136600</v>
      </c>
    </row>
    <row r="9345" spans="1:8">
      <c r="A9345" s="594" t="s">
        <v>133</v>
      </c>
      <c r="B9345" s="594" t="s">
        <v>1300</v>
      </c>
      <c r="C9345" s="594" t="s">
        <v>276</v>
      </c>
      <c r="D9345" s="594" t="s">
        <v>2734</v>
      </c>
      <c r="E9345" s="594" t="s">
        <v>148</v>
      </c>
      <c r="F9345" s="594" t="s">
        <v>227</v>
      </c>
      <c r="G9345" s="596" t="s">
        <v>2669</v>
      </c>
      <c r="H9345" s="597">
        <v>74948200</v>
      </c>
    </row>
    <row r="9346" spans="1:8">
      <c r="A9346" s="594" t="s">
        <v>133</v>
      </c>
      <c r="B9346" s="594" t="s">
        <v>1300</v>
      </c>
      <c r="C9346" s="594" t="s">
        <v>276</v>
      </c>
      <c r="D9346" s="594" t="s">
        <v>2734</v>
      </c>
      <c r="E9346" s="594" t="s">
        <v>152</v>
      </c>
      <c r="F9346" s="595" t="s">
        <v>411</v>
      </c>
      <c r="G9346" s="596" t="s">
        <v>153</v>
      </c>
      <c r="H9346" s="597">
        <v>129800000</v>
      </c>
    </row>
    <row r="9347" spans="1:8">
      <c r="A9347" s="594" t="s">
        <v>133</v>
      </c>
      <c r="B9347" s="594" t="s">
        <v>1300</v>
      </c>
      <c r="C9347" s="594" t="s">
        <v>276</v>
      </c>
      <c r="D9347" s="594" t="s">
        <v>2734</v>
      </c>
      <c r="E9347" s="594" t="s">
        <v>152</v>
      </c>
      <c r="F9347" s="594" t="s">
        <v>606</v>
      </c>
      <c r="G9347" s="596" t="s">
        <v>195</v>
      </c>
      <c r="H9347" s="597">
        <v>129800000</v>
      </c>
    </row>
    <row r="9348" spans="1:8">
      <c r="A9348" s="594" t="s">
        <v>133</v>
      </c>
      <c r="B9348" s="594" t="s">
        <v>1300</v>
      </c>
      <c r="C9348" s="594" t="s">
        <v>276</v>
      </c>
      <c r="D9348" s="594" t="s">
        <v>2734</v>
      </c>
      <c r="E9348" s="594" t="s">
        <v>156</v>
      </c>
      <c r="F9348" s="595" t="s">
        <v>411</v>
      </c>
      <c r="G9348" s="596" t="s">
        <v>514</v>
      </c>
      <c r="H9348" s="597">
        <v>284367800</v>
      </c>
    </row>
    <row r="9349" spans="1:8">
      <c r="A9349" s="594" t="s">
        <v>133</v>
      </c>
      <c r="B9349" s="594" t="s">
        <v>1300</v>
      </c>
      <c r="C9349" s="594" t="s">
        <v>276</v>
      </c>
      <c r="D9349" s="594" t="s">
        <v>2734</v>
      </c>
      <c r="E9349" s="594" t="s">
        <v>156</v>
      </c>
      <c r="F9349" s="594" t="s">
        <v>157</v>
      </c>
      <c r="G9349" s="596" t="s">
        <v>158</v>
      </c>
      <c r="H9349" s="597">
        <v>214939500</v>
      </c>
    </row>
    <row r="9350" spans="1:8">
      <c r="A9350" s="594" t="s">
        <v>133</v>
      </c>
      <c r="B9350" s="594" t="s">
        <v>1300</v>
      </c>
      <c r="C9350" s="594" t="s">
        <v>276</v>
      </c>
      <c r="D9350" s="594" t="s">
        <v>2734</v>
      </c>
      <c r="E9350" s="594" t="s">
        <v>156</v>
      </c>
      <c r="F9350" s="594" t="s">
        <v>159</v>
      </c>
      <c r="G9350" s="596" t="s">
        <v>160</v>
      </c>
      <c r="H9350" s="597">
        <v>36677900</v>
      </c>
    </row>
    <row r="9351" spans="1:8">
      <c r="A9351" s="594" t="s">
        <v>133</v>
      </c>
      <c r="B9351" s="594" t="s">
        <v>1300</v>
      </c>
      <c r="C9351" s="594" t="s">
        <v>276</v>
      </c>
      <c r="D9351" s="594" t="s">
        <v>2734</v>
      </c>
      <c r="E9351" s="594" t="s">
        <v>156</v>
      </c>
      <c r="F9351" s="594" t="s">
        <v>161</v>
      </c>
      <c r="G9351" s="596" t="s">
        <v>162</v>
      </c>
      <c r="H9351" s="597">
        <v>24325000</v>
      </c>
    </row>
    <row r="9352" spans="1:8">
      <c r="A9352" s="594" t="s">
        <v>133</v>
      </c>
      <c r="B9352" s="594" t="s">
        <v>1300</v>
      </c>
      <c r="C9352" s="594" t="s">
        <v>276</v>
      </c>
      <c r="D9352" s="594" t="s">
        <v>2734</v>
      </c>
      <c r="E9352" s="594" t="s">
        <v>156</v>
      </c>
      <c r="F9352" s="594" t="s">
        <v>1</v>
      </c>
      <c r="G9352" s="596" t="s">
        <v>2</v>
      </c>
      <c r="H9352" s="597">
        <v>8425400</v>
      </c>
    </row>
    <row r="9353" spans="1:8">
      <c r="A9353" s="594" t="s">
        <v>133</v>
      </c>
      <c r="B9353" s="594" t="s">
        <v>1300</v>
      </c>
      <c r="C9353" s="594" t="s">
        <v>276</v>
      </c>
      <c r="D9353" s="594" t="s">
        <v>2734</v>
      </c>
      <c r="E9353" s="594" t="s">
        <v>167</v>
      </c>
      <c r="F9353" s="595" t="s">
        <v>411</v>
      </c>
      <c r="G9353" s="596" t="s">
        <v>168</v>
      </c>
      <c r="H9353" s="597">
        <v>56490400</v>
      </c>
    </row>
    <row r="9354" spans="1:8">
      <c r="A9354" s="594" t="s">
        <v>133</v>
      </c>
      <c r="B9354" s="594" t="s">
        <v>1300</v>
      </c>
      <c r="C9354" s="594" t="s">
        <v>276</v>
      </c>
      <c r="D9354" s="594" t="s">
        <v>2734</v>
      </c>
      <c r="E9354" s="594" t="s">
        <v>167</v>
      </c>
      <c r="F9354" s="594" t="s">
        <v>228</v>
      </c>
      <c r="G9354" s="596" t="s">
        <v>2673</v>
      </c>
      <c r="H9354" s="597">
        <v>17225400</v>
      </c>
    </row>
    <row r="9355" spans="1:8">
      <c r="A9355" s="594" t="s">
        <v>133</v>
      </c>
      <c r="B9355" s="594" t="s">
        <v>1300</v>
      </c>
      <c r="C9355" s="594" t="s">
        <v>276</v>
      </c>
      <c r="D9355" s="594" t="s">
        <v>2734</v>
      </c>
      <c r="E9355" s="594" t="s">
        <v>167</v>
      </c>
      <c r="F9355" s="594" t="s">
        <v>169</v>
      </c>
      <c r="G9355" s="596" t="s">
        <v>2674</v>
      </c>
      <c r="H9355" s="597">
        <v>11565000</v>
      </c>
    </row>
    <row r="9356" spans="1:8">
      <c r="A9356" s="594" t="s">
        <v>133</v>
      </c>
      <c r="B9356" s="594" t="s">
        <v>1300</v>
      </c>
      <c r="C9356" s="594" t="s">
        <v>276</v>
      </c>
      <c r="D9356" s="594" t="s">
        <v>2734</v>
      </c>
      <c r="E9356" s="594" t="s">
        <v>167</v>
      </c>
      <c r="F9356" s="594" t="s">
        <v>230</v>
      </c>
      <c r="G9356" s="596" t="s">
        <v>2675</v>
      </c>
      <c r="H9356" s="597">
        <v>27010000</v>
      </c>
    </row>
    <row r="9357" spans="1:8">
      <c r="A9357" s="594" t="s">
        <v>133</v>
      </c>
      <c r="B9357" s="594" t="s">
        <v>1300</v>
      </c>
      <c r="C9357" s="594" t="s">
        <v>276</v>
      </c>
      <c r="D9357" s="594" t="s">
        <v>2734</v>
      </c>
      <c r="E9357" s="594" t="s">
        <v>167</v>
      </c>
      <c r="F9357" s="594" t="s">
        <v>214</v>
      </c>
      <c r="G9357" s="596" t="s">
        <v>2676</v>
      </c>
      <c r="H9357" s="597">
        <v>690000</v>
      </c>
    </row>
    <row r="9358" spans="1:8">
      <c r="A9358" s="594" t="s">
        <v>133</v>
      </c>
      <c r="B9358" s="594" t="s">
        <v>1300</v>
      </c>
      <c r="C9358" s="594" t="s">
        <v>276</v>
      </c>
      <c r="D9358" s="594" t="s">
        <v>2734</v>
      </c>
      <c r="E9358" s="594" t="s">
        <v>171</v>
      </c>
      <c r="F9358" s="595" t="s">
        <v>411</v>
      </c>
      <c r="G9358" s="596" t="s">
        <v>2677</v>
      </c>
      <c r="H9358" s="597">
        <v>90174200</v>
      </c>
    </row>
    <row r="9359" spans="1:8">
      <c r="A9359" s="594" t="s">
        <v>133</v>
      </c>
      <c r="B9359" s="594" t="s">
        <v>1300</v>
      </c>
      <c r="C9359" s="594" t="s">
        <v>276</v>
      </c>
      <c r="D9359" s="594" t="s">
        <v>2734</v>
      </c>
      <c r="E9359" s="594" t="s">
        <v>171</v>
      </c>
      <c r="F9359" s="594" t="s">
        <v>173</v>
      </c>
      <c r="G9359" s="596" t="s">
        <v>174</v>
      </c>
      <c r="H9359" s="597">
        <v>56484200</v>
      </c>
    </row>
    <row r="9360" spans="1:8">
      <c r="A9360" s="594" t="s">
        <v>133</v>
      </c>
      <c r="B9360" s="594" t="s">
        <v>1300</v>
      </c>
      <c r="C9360" s="594" t="s">
        <v>276</v>
      </c>
      <c r="D9360" s="594" t="s">
        <v>2734</v>
      </c>
      <c r="E9360" s="594" t="s">
        <v>171</v>
      </c>
      <c r="F9360" s="594" t="s">
        <v>216</v>
      </c>
      <c r="G9360" s="596" t="s">
        <v>217</v>
      </c>
      <c r="H9360" s="597">
        <v>24600000</v>
      </c>
    </row>
    <row r="9361" spans="1:8">
      <c r="A9361" s="594" t="s">
        <v>133</v>
      </c>
      <c r="B9361" s="594" t="s">
        <v>1300</v>
      </c>
      <c r="C9361" s="594" t="s">
        <v>276</v>
      </c>
      <c r="D9361" s="594" t="s">
        <v>2734</v>
      </c>
      <c r="E9361" s="594" t="s">
        <v>171</v>
      </c>
      <c r="F9361" s="594" t="s">
        <v>175</v>
      </c>
      <c r="G9361" s="596" t="s">
        <v>176</v>
      </c>
      <c r="H9361" s="597">
        <v>9090000</v>
      </c>
    </row>
    <row r="9362" spans="1:8">
      <c r="A9362" s="594" t="s">
        <v>133</v>
      </c>
      <c r="B9362" s="594" t="s">
        <v>1300</v>
      </c>
      <c r="C9362" s="594" t="s">
        <v>276</v>
      </c>
      <c r="D9362" s="594" t="s">
        <v>2734</v>
      </c>
      <c r="E9362" s="594" t="s">
        <v>177</v>
      </c>
      <c r="F9362" s="595" t="s">
        <v>411</v>
      </c>
      <c r="G9362" s="596" t="s">
        <v>178</v>
      </c>
      <c r="H9362" s="597">
        <v>7859700</v>
      </c>
    </row>
    <row r="9363" spans="1:8">
      <c r="A9363" s="594" t="s">
        <v>133</v>
      </c>
      <c r="B9363" s="594" t="s">
        <v>1300</v>
      </c>
      <c r="C9363" s="594" t="s">
        <v>276</v>
      </c>
      <c r="D9363" s="594" t="s">
        <v>2734</v>
      </c>
      <c r="E9363" s="594" t="s">
        <v>177</v>
      </c>
      <c r="F9363" s="594" t="s">
        <v>179</v>
      </c>
      <c r="G9363" s="596" t="s">
        <v>2679</v>
      </c>
      <c r="H9363" s="597">
        <v>4594100</v>
      </c>
    </row>
    <row r="9364" spans="1:8">
      <c r="A9364" s="594" t="s">
        <v>133</v>
      </c>
      <c r="B9364" s="594" t="s">
        <v>1300</v>
      </c>
      <c r="C9364" s="594" t="s">
        <v>276</v>
      </c>
      <c r="D9364" s="594" t="s">
        <v>2734</v>
      </c>
      <c r="E9364" s="594" t="s">
        <v>177</v>
      </c>
      <c r="F9364" s="594" t="s">
        <v>1297</v>
      </c>
      <c r="G9364" s="596" t="s">
        <v>2680</v>
      </c>
      <c r="H9364" s="597">
        <v>3265600</v>
      </c>
    </row>
    <row r="9365" spans="1:8">
      <c r="A9365" s="594" t="s">
        <v>133</v>
      </c>
      <c r="B9365" s="594" t="s">
        <v>1300</v>
      </c>
      <c r="C9365" s="594" t="s">
        <v>276</v>
      </c>
      <c r="D9365" s="594" t="s">
        <v>2734</v>
      </c>
      <c r="E9365" s="594" t="s">
        <v>240</v>
      </c>
      <c r="F9365" s="595" t="s">
        <v>411</v>
      </c>
      <c r="G9365" s="596" t="s">
        <v>241</v>
      </c>
      <c r="H9365" s="597">
        <v>9000000</v>
      </c>
    </row>
    <row r="9366" spans="1:8">
      <c r="A9366" s="594" t="s">
        <v>133</v>
      </c>
      <c r="B9366" s="594" t="s">
        <v>1300</v>
      </c>
      <c r="C9366" s="594" t="s">
        <v>276</v>
      </c>
      <c r="D9366" s="594" t="s">
        <v>2734</v>
      </c>
      <c r="E9366" s="594" t="s">
        <v>240</v>
      </c>
      <c r="F9366" s="594" t="s">
        <v>735</v>
      </c>
      <c r="G9366" s="596" t="s">
        <v>193</v>
      </c>
      <c r="H9366" s="597">
        <v>9000000</v>
      </c>
    </row>
    <row r="9367" spans="1:8">
      <c r="A9367" s="594" t="s">
        <v>133</v>
      </c>
      <c r="B9367" s="594" t="s">
        <v>1300</v>
      </c>
      <c r="C9367" s="594" t="s">
        <v>276</v>
      </c>
      <c r="D9367" s="594" t="s">
        <v>2734</v>
      </c>
      <c r="E9367" s="594" t="s">
        <v>183</v>
      </c>
      <c r="F9367" s="595" t="s">
        <v>411</v>
      </c>
      <c r="G9367" s="596" t="s">
        <v>184</v>
      </c>
      <c r="H9367" s="597">
        <v>153900000</v>
      </c>
    </row>
    <row r="9368" spans="1:8">
      <c r="A9368" s="594" t="s">
        <v>133</v>
      </c>
      <c r="B9368" s="594" t="s">
        <v>1300</v>
      </c>
      <c r="C9368" s="594" t="s">
        <v>276</v>
      </c>
      <c r="D9368" s="594" t="s">
        <v>2734</v>
      </c>
      <c r="E9368" s="594" t="s">
        <v>183</v>
      </c>
      <c r="F9368" s="594" t="s">
        <v>187</v>
      </c>
      <c r="G9368" s="596" t="s">
        <v>2683</v>
      </c>
      <c r="H9368" s="597">
        <v>153900000</v>
      </c>
    </row>
    <row r="9369" spans="1:8">
      <c r="A9369" s="594" t="s">
        <v>133</v>
      </c>
      <c r="B9369" s="594" t="s">
        <v>1300</v>
      </c>
      <c r="C9369" s="594" t="s">
        <v>276</v>
      </c>
      <c r="D9369" s="594" t="s">
        <v>2734</v>
      </c>
      <c r="E9369" s="594" t="s">
        <v>738</v>
      </c>
      <c r="F9369" s="595" t="s">
        <v>411</v>
      </c>
      <c r="G9369" s="596" t="s">
        <v>739</v>
      </c>
      <c r="H9369" s="597">
        <v>50500000</v>
      </c>
    </row>
    <row r="9370" spans="1:8">
      <c r="A9370" s="594" t="s">
        <v>133</v>
      </c>
      <c r="B9370" s="594" t="s">
        <v>1300</v>
      </c>
      <c r="C9370" s="594" t="s">
        <v>276</v>
      </c>
      <c r="D9370" s="594" t="s">
        <v>2734</v>
      </c>
      <c r="E9370" s="594" t="s">
        <v>738</v>
      </c>
      <c r="F9370" s="594" t="s">
        <v>356</v>
      </c>
      <c r="G9370" s="596" t="s">
        <v>357</v>
      </c>
      <c r="H9370" s="597">
        <v>28425000</v>
      </c>
    </row>
    <row r="9371" spans="1:8">
      <c r="A9371" s="594" t="s">
        <v>133</v>
      </c>
      <c r="B9371" s="594" t="s">
        <v>1300</v>
      </c>
      <c r="C9371" s="594" t="s">
        <v>276</v>
      </c>
      <c r="D9371" s="594" t="s">
        <v>2734</v>
      </c>
      <c r="E9371" s="594" t="s">
        <v>738</v>
      </c>
      <c r="F9371" s="594" t="s">
        <v>296</v>
      </c>
      <c r="G9371" s="596" t="s">
        <v>297</v>
      </c>
      <c r="H9371" s="597">
        <v>4500000</v>
      </c>
    </row>
    <row r="9372" spans="1:8">
      <c r="A9372" s="594" t="s">
        <v>133</v>
      </c>
      <c r="B9372" s="594" t="s">
        <v>1300</v>
      </c>
      <c r="C9372" s="594" t="s">
        <v>276</v>
      </c>
      <c r="D9372" s="594" t="s">
        <v>2734</v>
      </c>
      <c r="E9372" s="594" t="s">
        <v>738</v>
      </c>
      <c r="F9372" s="594" t="s">
        <v>742</v>
      </c>
      <c r="G9372" s="596" t="s">
        <v>743</v>
      </c>
      <c r="H9372" s="597">
        <v>17575000</v>
      </c>
    </row>
    <row r="9373" spans="1:8">
      <c r="A9373" s="594" t="s">
        <v>133</v>
      </c>
      <c r="B9373" s="594" t="s">
        <v>1300</v>
      </c>
      <c r="C9373" s="594" t="s">
        <v>276</v>
      </c>
      <c r="D9373" s="594" t="s">
        <v>2734</v>
      </c>
      <c r="E9373" s="594" t="s">
        <v>744</v>
      </c>
      <c r="F9373" s="595" t="s">
        <v>411</v>
      </c>
      <c r="G9373" s="596" t="s">
        <v>2686</v>
      </c>
      <c r="H9373" s="597">
        <v>1147356000</v>
      </c>
    </row>
    <row r="9374" spans="1:8">
      <c r="A9374" s="594" t="s">
        <v>133</v>
      </c>
      <c r="B9374" s="594" t="s">
        <v>1300</v>
      </c>
      <c r="C9374" s="594" t="s">
        <v>276</v>
      </c>
      <c r="D9374" s="594" t="s">
        <v>2734</v>
      </c>
      <c r="E9374" s="594" t="s">
        <v>744</v>
      </c>
      <c r="F9374" s="594" t="s">
        <v>1061</v>
      </c>
      <c r="G9374" s="596" t="s">
        <v>2729</v>
      </c>
      <c r="H9374" s="597">
        <v>12869000</v>
      </c>
    </row>
    <row r="9375" spans="1:8">
      <c r="A9375" s="594" t="s">
        <v>133</v>
      </c>
      <c r="B9375" s="594" t="s">
        <v>1300</v>
      </c>
      <c r="C9375" s="594" t="s">
        <v>276</v>
      </c>
      <c r="D9375" s="594" t="s">
        <v>2734</v>
      </c>
      <c r="E9375" s="594" t="s">
        <v>744</v>
      </c>
      <c r="F9375" s="594" t="s">
        <v>572</v>
      </c>
      <c r="G9375" s="596" t="s">
        <v>2689</v>
      </c>
      <c r="H9375" s="597">
        <v>62349000</v>
      </c>
    </row>
    <row r="9376" spans="1:8">
      <c r="A9376" s="594" t="s">
        <v>133</v>
      </c>
      <c r="B9376" s="594" t="s">
        <v>1300</v>
      </c>
      <c r="C9376" s="594" t="s">
        <v>276</v>
      </c>
      <c r="D9376" s="594" t="s">
        <v>2734</v>
      </c>
      <c r="E9376" s="594" t="s">
        <v>744</v>
      </c>
      <c r="F9376" s="594" t="s">
        <v>748</v>
      </c>
      <c r="G9376" s="596" t="s">
        <v>35</v>
      </c>
      <c r="H9376" s="597">
        <v>1072138000</v>
      </c>
    </row>
    <row r="9377" spans="1:8">
      <c r="A9377" s="594" t="s">
        <v>133</v>
      </c>
      <c r="B9377" s="594" t="s">
        <v>1300</v>
      </c>
      <c r="C9377" s="594" t="s">
        <v>276</v>
      </c>
      <c r="D9377" s="594" t="s">
        <v>2734</v>
      </c>
      <c r="E9377" s="594" t="s">
        <v>2692</v>
      </c>
      <c r="F9377" s="595" t="s">
        <v>411</v>
      </c>
      <c r="G9377" s="596" t="s">
        <v>2693</v>
      </c>
      <c r="H9377" s="597">
        <v>18150000</v>
      </c>
    </row>
    <row r="9378" spans="1:8">
      <c r="A9378" s="594" t="s">
        <v>133</v>
      </c>
      <c r="B9378" s="594" t="s">
        <v>1300</v>
      </c>
      <c r="C9378" s="594" t="s">
        <v>276</v>
      </c>
      <c r="D9378" s="594" t="s">
        <v>2734</v>
      </c>
      <c r="E9378" s="594" t="s">
        <v>2692</v>
      </c>
      <c r="F9378" s="594" t="s">
        <v>2694</v>
      </c>
      <c r="G9378" s="596" t="s">
        <v>2689</v>
      </c>
      <c r="H9378" s="597">
        <v>18150000</v>
      </c>
    </row>
    <row r="9379" spans="1:8">
      <c r="A9379" s="594" t="s">
        <v>133</v>
      </c>
      <c r="B9379" s="594" t="s">
        <v>1300</v>
      </c>
      <c r="C9379" s="594" t="s">
        <v>276</v>
      </c>
      <c r="D9379" s="594" t="s">
        <v>2734</v>
      </c>
      <c r="E9379" s="594" t="s">
        <v>189</v>
      </c>
      <c r="F9379" s="595" t="s">
        <v>411</v>
      </c>
      <c r="G9379" s="596" t="s">
        <v>190</v>
      </c>
      <c r="H9379" s="597">
        <v>286118000</v>
      </c>
    </row>
    <row r="9380" spans="1:8">
      <c r="A9380" s="594" t="s">
        <v>133</v>
      </c>
      <c r="B9380" s="594" t="s">
        <v>1300</v>
      </c>
      <c r="C9380" s="594" t="s">
        <v>276</v>
      </c>
      <c r="D9380" s="594" t="s">
        <v>2734</v>
      </c>
      <c r="E9380" s="594" t="s">
        <v>189</v>
      </c>
      <c r="F9380" s="594" t="s">
        <v>13</v>
      </c>
      <c r="G9380" s="596" t="s">
        <v>2732</v>
      </c>
      <c r="H9380" s="597">
        <v>33300000</v>
      </c>
    </row>
    <row r="9381" spans="1:8">
      <c r="A9381" s="594" t="s">
        <v>133</v>
      </c>
      <c r="B9381" s="594" t="s">
        <v>1300</v>
      </c>
      <c r="C9381" s="594" t="s">
        <v>276</v>
      </c>
      <c r="D9381" s="594" t="s">
        <v>2734</v>
      </c>
      <c r="E9381" s="594" t="s">
        <v>189</v>
      </c>
      <c r="F9381" s="594" t="s">
        <v>37</v>
      </c>
      <c r="G9381" s="596" t="s">
        <v>2696</v>
      </c>
      <c r="H9381" s="597">
        <v>9230000</v>
      </c>
    </row>
    <row r="9382" spans="1:8">
      <c r="A9382" s="594" t="s">
        <v>133</v>
      </c>
      <c r="B9382" s="594" t="s">
        <v>1300</v>
      </c>
      <c r="C9382" s="594" t="s">
        <v>276</v>
      </c>
      <c r="D9382" s="594" t="s">
        <v>2734</v>
      </c>
      <c r="E9382" s="594" t="s">
        <v>189</v>
      </c>
      <c r="F9382" s="594" t="s">
        <v>192</v>
      </c>
      <c r="G9382" s="596" t="s">
        <v>195</v>
      </c>
      <c r="H9382" s="597">
        <v>243588000</v>
      </c>
    </row>
    <row r="9383" spans="1:8">
      <c r="A9383" s="594" t="s">
        <v>133</v>
      </c>
      <c r="B9383" s="594" t="s">
        <v>1300</v>
      </c>
      <c r="C9383" s="594" t="s">
        <v>276</v>
      </c>
      <c r="D9383" s="594" t="s">
        <v>2734</v>
      </c>
      <c r="E9383" s="594" t="s">
        <v>2697</v>
      </c>
      <c r="F9383" s="595" t="s">
        <v>411</v>
      </c>
      <c r="G9383" s="596" t="s">
        <v>2698</v>
      </c>
      <c r="H9383" s="597">
        <v>10000000</v>
      </c>
    </row>
    <row r="9384" spans="1:8">
      <c r="A9384" s="594" t="s">
        <v>133</v>
      </c>
      <c r="B9384" s="594" t="s">
        <v>1300</v>
      </c>
      <c r="C9384" s="594" t="s">
        <v>276</v>
      </c>
      <c r="D9384" s="594" t="s">
        <v>2734</v>
      </c>
      <c r="E9384" s="594" t="s">
        <v>2697</v>
      </c>
      <c r="F9384" s="594" t="s">
        <v>2699</v>
      </c>
      <c r="G9384" s="596" t="s">
        <v>2700</v>
      </c>
      <c r="H9384" s="597">
        <v>10000000</v>
      </c>
    </row>
    <row r="9385" spans="1:8">
      <c r="A9385" s="594" t="s">
        <v>133</v>
      </c>
      <c r="B9385" s="594" t="s">
        <v>1300</v>
      </c>
      <c r="C9385" s="594" t="s">
        <v>276</v>
      </c>
      <c r="D9385" s="594" t="s">
        <v>2734</v>
      </c>
      <c r="E9385" s="594" t="s">
        <v>194</v>
      </c>
      <c r="F9385" s="595" t="s">
        <v>411</v>
      </c>
      <c r="G9385" s="596" t="s">
        <v>195</v>
      </c>
      <c r="H9385" s="597">
        <v>88081000</v>
      </c>
    </row>
    <row r="9386" spans="1:8">
      <c r="A9386" s="594" t="s">
        <v>133</v>
      </c>
      <c r="B9386" s="594" t="s">
        <v>1300</v>
      </c>
      <c r="C9386" s="594" t="s">
        <v>276</v>
      </c>
      <c r="D9386" s="594" t="s">
        <v>2734</v>
      </c>
      <c r="E9386" s="594" t="s">
        <v>194</v>
      </c>
      <c r="F9386" s="594" t="s">
        <v>15</v>
      </c>
      <c r="G9386" s="596" t="s">
        <v>2701</v>
      </c>
      <c r="H9386" s="597">
        <v>2526000</v>
      </c>
    </row>
    <row r="9387" spans="1:8">
      <c r="A9387" s="594" t="s">
        <v>133</v>
      </c>
      <c r="B9387" s="594" t="s">
        <v>1300</v>
      </c>
      <c r="C9387" s="594" t="s">
        <v>276</v>
      </c>
      <c r="D9387" s="594" t="s">
        <v>2734</v>
      </c>
      <c r="E9387" s="594" t="s">
        <v>194</v>
      </c>
      <c r="F9387" s="594" t="s">
        <v>198</v>
      </c>
      <c r="G9387" s="596" t="s">
        <v>199</v>
      </c>
      <c r="H9387" s="597">
        <v>78880000</v>
      </c>
    </row>
    <row r="9388" spans="1:8">
      <c r="A9388" s="594" t="s">
        <v>133</v>
      </c>
      <c r="B9388" s="594" t="s">
        <v>1300</v>
      </c>
      <c r="C9388" s="594" t="s">
        <v>276</v>
      </c>
      <c r="D9388" s="594" t="s">
        <v>2734</v>
      </c>
      <c r="E9388" s="594" t="s">
        <v>194</v>
      </c>
      <c r="F9388" s="594" t="s">
        <v>200</v>
      </c>
      <c r="G9388" s="596" t="s">
        <v>201</v>
      </c>
      <c r="H9388" s="597">
        <v>6675000</v>
      </c>
    </row>
    <row r="9389" spans="1:8">
      <c r="A9389" s="594" t="s">
        <v>133</v>
      </c>
      <c r="B9389" s="594" t="s">
        <v>1300</v>
      </c>
      <c r="C9389" s="594" t="s">
        <v>276</v>
      </c>
      <c r="D9389" s="594" t="s">
        <v>2734</v>
      </c>
      <c r="E9389" s="594" t="s">
        <v>573</v>
      </c>
      <c r="F9389" s="595" t="s">
        <v>411</v>
      </c>
      <c r="G9389" s="596" t="s">
        <v>2703</v>
      </c>
      <c r="H9389" s="597">
        <v>5784000</v>
      </c>
    </row>
    <row r="9390" spans="1:8">
      <c r="A9390" s="594" t="s">
        <v>133</v>
      </c>
      <c r="B9390" s="594" t="s">
        <v>1300</v>
      </c>
      <c r="C9390" s="594" t="s">
        <v>276</v>
      </c>
      <c r="D9390" s="594" t="s">
        <v>2734</v>
      </c>
      <c r="E9390" s="594" t="s">
        <v>573</v>
      </c>
      <c r="F9390" s="594" t="s">
        <v>574</v>
      </c>
      <c r="G9390" s="596" t="s">
        <v>2704</v>
      </c>
      <c r="H9390" s="597">
        <v>5784000</v>
      </c>
    </row>
    <row r="9391" spans="1:8">
      <c r="A9391" s="594" t="s">
        <v>133</v>
      </c>
      <c r="B9391" s="594" t="s">
        <v>1300</v>
      </c>
      <c r="C9391" s="594" t="s">
        <v>276</v>
      </c>
      <c r="D9391" s="594" t="s">
        <v>2734</v>
      </c>
      <c r="E9391" s="594" t="s">
        <v>53</v>
      </c>
      <c r="F9391" s="595" t="s">
        <v>411</v>
      </c>
      <c r="G9391" s="596" t="s">
        <v>193</v>
      </c>
      <c r="H9391" s="597">
        <v>600000000</v>
      </c>
    </row>
    <row r="9392" spans="1:8">
      <c r="A9392" s="594" t="s">
        <v>133</v>
      </c>
      <c r="B9392" s="594" t="s">
        <v>1300</v>
      </c>
      <c r="C9392" s="594" t="s">
        <v>276</v>
      </c>
      <c r="D9392" s="594" t="s">
        <v>2734</v>
      </c>
      <c r="E9392" s="594" t="s">
        <v>53</v>
      </c>
      <c r="F9392" s="594" t="s">
        <v>56</v>
      </c>
      <c r="G9392" s="596" t="s">
        <v>57</v>
      </c>
      <c r="H9392" s="597">
        <v>600000000</v>
      </c>
    </row>
    <row r="9393" spans="1:8">
      <c r="A9393" s="594" t="s">
        <v>133</v>
      </c>
      <c r="B9393" s="594" t="s">
        <v>1300</v>
      </c>
      <c r="C9393" s="594" t="s">
        <v>322</v>
      </c>
      <c r="D9393" s="595" t="s">
        <v>411</v>
      </c>
      <c r="E9393" s="595" t="s">
        <v>411</v>
      </c>
      <c r="F9393" s="595" t="s">
        <v>411</v>
      </c>
      <c r="G9393" s="596" t="s">
        <v>2661</v>
      </c>
      <c r="H9393" s="597">
        <v>1293200000</v>
      </c>
    </row>
    <row r="9394" spans="1:8">
      <c r="A9394" s="594" t="s">
        <v>133</v>
      </c>
      <c r="B9394" s="594" t="s">
        <v>1300</v>
      </c>
      <c r="C9394" s="594" t="s">
        <v>322</v>
      </c>
      <c r="D9394" s="594" t="s">
        <v>2662</v>
      </c>
      <c r="E9394" s="595" t="s">
        <v>411</v>
      </c>
      <c r="F9394" s="595" t="s">
        <v>411</v>
      </c>
      <c r="G9394" s="596" t="s">
        <v>2663</v>
      </c>
      <c r="H9394" s="597">
        <v>1293200000</v>
      </c>
    </row>
    <row r="9395" spans="1:8">
      <c r="A9395" s="594" t="s">
        <v>133</v>
      </c>
      <c r="B9395" s="594" t="s">
        <v>1300</v>
      </c>
      <c r="C9395" s="594" t="s">
        <v>322</v>
      </c>
      <c r="D9395" s="594" t="s">
        <v>2662</v>
      </c>
      <c r="E9395" s="594" t="s">
        <v>142</v>
      </c>
      <c r="F9395" s="595" t="s">
        <v>411</v>
      </c>
      <c r="G9395" s="596" t="s">
        <v>143</v>
      </c>
      <c r="H9395" s="597">
        <v>425137800</v>
      </c>
    </row>
    <row r="9396" spans="1:8">
      <c r="A9396" s="594" t="s">
        <v>133</v>
      </c>
      <c r="B9396" s="594" t="s">
        <v>1300</v>
      </c>
      <c r="C9396" s="594" t="s">
        <v>322</v>
      </c>
      <c r="D9396" s="594" t="s">
        <v>2662</v>
      </c>
      <c r="E9396" s="594" t="s">
        <v>142</v>
      </c>
      <c r="F9396" s="594" t="s">
        <v>144</v>
      </c>
      <c r="G9396" s="596" t="s">
        <v>2664</v>
      </c>
      <c r="H9396" s="597">
        <v>404311800</v>
      </c>
    </row>
    <row r="9397" spans="1:8">
      <c r="A9397" s="594" t="s">
        <v>133</v>
      </c>
      <c r="B9397" s="594" t="s">
        <v>1300</v>
      </c>
      <c r="C9397" s="594" t="s">
        <v>322</v>
      </c>
      <c r="D9397" s="594" t="s">
        <v>2662</v>
      </c>
      <c r="E9397" s="594" t="s">
        <v>142</v>
      </c>
      <c r="F9397" s="594" t="s">
        <v>146</v>
      </c>
      <c r="G9397" s="596" t="s">
        <v>2665</v>
      </c>
      <c r="H9397" s="597">
        <v>20826000</v>
      </c>
    </row>
    <row r="9398" spans="1:8">
      <c r="A9398" s="594" t="s">
        <v>133</v>
      </c>
      <c r="B9398" s="594" t="s">
        <v>1300</v>
      </c>
      <c r="C9398" s="594" t="s">
        <v>322</v>
      </c>
      <c r="D9398" s="594" t="s">
        <v>2662</v>
      </c>
      <c r="E9398" s="594" t="s">
        <v>202</v>
      </c>
      <c r="F9398" s="595" t="s">
        <v>411</v>
      </c>
      <c r="G9398" s="596" t="s">
        <v>2719</v>
      </c>
      <c r="H9398" s="597">
        <v>16500000</v>
      </c>
    </row>
    <row r="9399" spans="1:8">
      <c r="A9399" s="594" t="s">
        <v>133</v>
      </c>
      <c r="B9399" s="594" t="s">
        <v>1300</v>
      </c>
      <c r="C9399" s="594" t="s">
        <v>322</v>
      </c>
      <c r="D9399" s="594" t="s">
        <v>2662</v>
      </c>
      <c r="E9399" s="594" t="s">
        <v>202</v>
      </c>
      <c r="F9399" s="594" t="s">
        <v>767</v>
      </c>
      <c r="G9399" s="596" t="s">
        <v>2720</v>
      </c>
      <c r="H9399" s="597">
        <v>16500000</v>
      </c>
    </row>
    <row r="9400" spans="1:8">
      <c r="A9400" s="594" t="s">
        <v>133</v>
      </c>
      <c r="B9400" s="594" t="s">
        <v>1300</v>
      </c>
      <c r="C9400" s="594" t="s">
        <v>322</v>
      </c>
      <c r="D9400" s="594" t="s">
        <v>2662</v>
      </c>
      <c r="E9400" s="594" t="s">
        <v>148</v>
      </c>
      <c r="F9400" s="595" t="s">
        <v>411</v>
      </c>
      <c r="G9400" s="596" t="s">
        <v>149</v>
      </c>
      <c r="H9400" s="597">
        <v>141610287</v>
      </c>
    </row>
    <row r="9401" spans="1:8">
      <c r="A9401" s="594" t="s">
        <v>133</v>
      </c>
      <c r="B9401" s="594" t="s">
        <v>1300</v>
      </c>
      <c r="C9401" s="594" t="s">
        <v>322</v>
      </c>
      <c r="D9401" s="594" t="s">
        <v>2662</v>
      </c>
      <c r="E9401" s="594" t="s">
        <v>148</v>
      </c>
      <c r="F9401" s="594" t="s">
        <v>223</v>
      </c>
      <c r="G9401" s="596" t="s">
        <v>224</v>
      </c>
      <c r="H9401" s="597">
        <v>8070000</v>
      </c>
    </row>
    <row r="9402" spans="1:8">
      <c r="A9402" s="594" t="s">
        <v>133</v>
      </c>
      <c r="B9402" s="594" t="s">
        <v>1300</v>
      </c>
      <c r="C9402" s="594" t="s">
        <v>322</v>
      </c>
      <c r="D9402" s="594" t="s">
        <v>2662</v>
      </c>
      <c r="E9402" s="594" t="s">
        <v>148</v>
      </c>
      <c r="F9402" s="594" t="s">
        <v>1075</v>
      </c>
      <c r="G9402" s="596" t="s">
        <v>2666</v>
      </c>
      <c r="H9402" s="597">
        <v>35304737</v>
      </c>
    </row>
    <row r="9403" spans="1:8">
      <c r="A9403" s="594" t="s">
        <v>133</v>
      </c>
      <c r="B9403" s="594" t="s">
        <v>1300</v>
      </c>
      <c r="C9403" s="594" t="s">
        <v>322</v>
      </c>
      <c r="D9403" s="594" t="s">
        <v>2662</v>
      </c>
      <c r="E9403" s="594" t="s">
        <v>148</v>
      </c>
      <c r="F9403" s="594" t="s">
        <v>150</v>
      </c>
      <c r="G9403" s="596" t="s">
        <v>151</v>
      </c>
      <c r="H9403" s="597">
        <v>4582000</v>
      </c>
    </row>
    <row r="9404" spans="1:8">
      <c r="A9404" s="594" t="s">
        <v>133</v>
      </c>
      <c r="B9404" s="594" t="s">
        <v>1300</v>
      </c>
      <c r="C9404" s="594" t="s">
        <v>322</v>
      </c>
      <c r="D9404" s="594" t="s">
        <v>2662</v>
      </c>
      <c r="E9404" s="594" t="s">
        <v>148</v>
      </c>
      <c r="F9404" s="594" t="s">
        <v>212</v>
      </c>
      <c r="G9404" s="596" t="s">
        <v>213</v>
      </c>
      <c r="H9404" s="597">
        <v>93653550</v>
      </c>
    </row>
    <row r="9405" spans="1:8">
      <c r="A9405" s="594" t="s">
        <v>133</v>
      </c>
      <c r="B9405" s="594" t="s">
        <v>1300</v>
      </c>
      <c r="C9405" s="594" t="s">
        <v>322</v>
      </c>
      <c r="D9405" s="594" t="s">
        <v>2662</v>
      </c>
      <c r="E9405" s="594" t="s">
        <v>152</v>
      </c>
      <c r="F9405" s="595" t="s">
        <v>411</v>
      </c>
      <c r="G9405" s="596" t="s">
        <v>153</v>
      </c>
      <c r="H9405" s="597">
        <v>56635000</v>
      </c>
    </row>
    <row r="9406" spans="1:8">
      <c r="A9406" s="594" t="s">
        <v>133</v>
      </c>
      <c r="B9406" s="594" t="s">
        <v>1300</v>
      </c>
      <c r="C9406" s="594" t="s">
        <v>322</v>
      </c>
      <c r="D9406" s="594" t="s">
        <v>2662</v>
      </c>
      <c r="E9406" s="594" t="s">
        <v>152</v>
      </c>
      <c r="F9406" s="594" t="s">
        <v>606</v>
      </c>
      <c r="G9406" s="596" t="s">
        <v>195</v>
      </c>
      <c r="H9406" s="597">
        <v>56635000</v>
      </c>
    </row>
    <row r="9407" spans="1:8">
      <c r="A9407" s="594" t="s">
        <v>133</v>
      </c>
      <c r="B9407" s="594" t="s">
        <v>1300</v>
      </c>
      <c r="C9407" s="594" t="s">
        <v>322</v>
      </c>
      <c r="D9407" s="594" t="s">
        <v>2662</v>
      </c>
      <c r="E9407" s="594" t="s">
        <v>156</v>
      </c>
      <c r="F9407" s="595" t="s">
        <v>411</v>
      </c>
      <c r="G9407" s="596" t="s">
        <v>514</v>
      </c>
      <c r="H9407" s="597">
        <v>98057700</v>
      </c>
    </row>
    <row r="9408" spans="1:8">
      <c r="A9408" s="594" t="s">
        <v>133</v>
      </c>
      <c r="B9408" s="594" t="s">
        <v>1300</v>
      </c>
      <c r="C9408" s="594" t="s">
        <v>322</v>
      </c>
      <c r="D9408" s="594" t="s">
        <v>2662</v>
      </c>
      <c r="E9408" s="594" t="s">
        <v>156</v>
      </c>
      <c r="F9408" s="594" t="s">
        <v>157</v>
      </c>
      <c r="G9408" s="596" t="s">
        <v>158</v>
      </c>
      <c r="H9408" s="597">
        <v>75811374</v>
      </c>
    </row>
    <row r="9409" spans="1:8">
      <c r="A9409" s="594" t="s">
        <v>133</v>
      </c>
      <c r="B9409" s="594" t="s">
        <v>1300</v>
      </c>
      <c r="C9409" s="594" t="s">
        <v>322</v>
      </c>
      <c r="D9409" s="594" t="s">
        <v>2662</v>
      </c>
      <c r="E9409" s="594" t="s">
        <v>156</v>
      </c>
      <c r="F9409" s="594" t="s">
        <v>159</v>
      </c>
      <c r="G9409" s="596" t="s">
        <v>160</v>
      </c>
      <c r="H9409" s="597">
        <v>12996234</v>
      </c>
    </row>
    <row r="9410" spans="1:8">
      <c r="A9410" s="594" t="s">
        <v>133</v>
      </c>
      <c r="B9410" s="594" t="s">
        <v>1300</v>
      </c>
      <c r="C9410" s="594" t="s">
        <v>322</v>
      </c>
      <c r="D9410" s="594" t="s">
        <v>2662</v>
      </c>
      <c r="E9410" s="594" t="s">
        <v>156</v>
      </c>
      <c r="F9410" s="594" t="s">
        <v>161</v>
      </c>
      <c r="G9410" s="596" t="s">
        <v>162</v>
      </c>
      <c r="H9410" s="597">
        <v>8664156</v>
      </c>
    </row>
    <row r="9411" spans="1:8">
      <c r="A9411" s="594" t="s">
        <v>133</v>
      </c>
      <c r="B9411" s="594" t="s">
        <v>1300</v>
      </c>
      <c r="C9411" s="594" t="s">
        <v>322</v>
      </c>
      <c r="D9411" s="594" t="s">
        <v>2662</v>
      </c>
      <c r="E9411" s="594" t="s">
        <v>156</v>
      </c>
      <c r="F9411" s="594" t="s">
        <v>1</v>
      </c>
      <c r="G9411" s="596" t="s">
        <v>2</v>
      </c>
      <c r="H9411" s="597">
        <v>585936</v>
      </c>
    </row>
    <row r="9412" spans="1:8">
      <c r="A9412" s="594" t="s">
        <v>133</v>
      </c>
      <c r="B9412" s="594" t="s">
        <v>1300</v>
      </c>
      <c r="C9412" s="594" t="s">
        <v>322</v>
      </c>
      <c r="D9412" s="594" t="s">
        <v>2662</v>
      </c>
      <c r="E9412" s="594" t="s">
        <v>167</v>
      </c>
      <c r="F9412" s="595" t="s">
        <v>411</v>
      </c>
      <c r="G9412" s="596" t="s">
        <v>168</v>
      </c>
      <c r="H9412" s="597">
        <v>24334408</v>
      </c>
    </row>
    <row r="9413" spans="1:8">
      <c r="A9413" s="594" t="s">
        <v>133</v>
      </c>
      <c r="B9413" s="594" t="s">
        <v>1300</v>
      </c>
      <c r="C9413" s="594" t="s">
        <v>322</v>
      </c>
      <c r="D9413" s="594" t="s">
        <v>2662</v>
      </c>
      <c r="E9413" s="594" t="s">
        <v>167</v>
      </c>
      <c r="F9413" s="594" t="s">
        <v>228</v>
      </c>
      <c r="G9413" s="596" t="s">
        <v>2673</v>
      </c>
      <c r="H9413" s="597">
        <v>10932423</v>
      </c>
    </row>
    <row r="9414" spans="1:8">
      <c r="A9414" s="594" t="s">
        <v>133</v>
      </c>
      <c r="B9414" s="594" t="s">
        <v>1300</v>
      </c>
      <c r="C9414" s="594" t="s">
        <v>322</v>
      </c>
      <c r="D9414" s="594" t="s">
        <v>2662</v>
      </c>
      <c r="E9414" s="594" t="s">
        <v>167</v>
      </c>
      <c r="F9414" s="594" t="s">
        <v>169</v>
      </c>
      <c r="G9414" s="596" t="s">
        <v>2674</v>
      </c>
      <c r="H9414" s="597">
        <v>3451985</v>
      </c>
    </row>
    <row r="9415" spans="1:8">
      <c r="A9415" s="594" t="s">
        <v>133</v>
      </c>
      <c r="B9415" s="594" t="s">
        <v>1300</v>
      </c>
      <c r="C9415" s="594" t="s">
        <v>322</v>
      </c>
      <c r="D9415" s="594" t="s">
        <v>2662</v>
      </c>
      <c r="E9415" s="594" t="s">
        <v>167</v>
      </c>
      <c r="F9415" s="594" t="s">
        <v>230</v>
      </c>
      <c r="G9415" s="596" t="s">
        <v>2675</v>
      </c>
      <c r="H9415" s="597">
        <v>9800000</v>
      </c>
    </row>
    <row r="9416" spans="1:8">
      <c r="A9416" s="594" t="s">
        <v>133</v>
      </c>
      <c r="B9416" s="594" t="s">
        <v>1300</v>
      </c>
      <c r="C9416" s="594" t="s">
        <v>322</v>
      </c>
      <c r="D9416" s="594" t="s">
        <v>2662</v>
      </c>
      <c r="E9416" s="594" t="s">
        <v>167</v>
      </c>
      <c r="F9416" s="594" t="s">
        <v>354</v>
      </c>
      <c r="G9416" s="596" t="s">
        <v>2736</v>
      </c>
      <c r="H9416" s="597">
        <v>150000</v>
      </c>
    </row>
    <row r="9417" spans="1:8">
      <c r="A9417" s="594" t="s">
        <v>133</v>
      </c>
      <c r="B9417" s="594" t="s">
        <v>1300</v>
      </c>
      <c r="C9417" s="594" t="s">
        <v>322</v>
      </c>
      <c r="D9417" s="594" t="s">
        <v>2662</v>
      </c>
      <c r="E9417" s="594" t="s">
        <v>171</v>
      </c>
      <c r="F9417" s="595" t="s">
        <v>411</v>
      </c>
      <c r="G9417" s="596" t="s">
        <v>2677</v>
      </c>
      <c r="H9417" s="597">
        <v>103217646</v>
      </c>
    </row>
    <row r="9418" spans="1:8">
      <c r="A9418" s="594" t="s">
        <v>133</v>
      </c>
      <c r="B9418" s="594" t="s">
        <v>1300</v>
      </c>
      <c r="C9418" s="594" t="s">
        <v>322</v>
      </c>
      <c r="D9418" s="594" t="s">
        <v>2662</v>
      </c>
      <c r="E9418" s="594" t="s">
        <v>171</v>
      </c>
      <c r="F9418" s="594" t="s">
        <v>173</v>
      </c>
      <c r="G9418" s="596" t="s">
        <v>174</v>
      </c>
      <c r="H9418" s="597">
        <v>65877646</v>
      </c>
    </row>
    <row r="9419" spans="1:8">
      <c r="A9419" s="594" t="s">
        <v>133</v>
      </c>
      <c r="B9419" s="594" t="s">
        <v>1300</v>
      </c>
      <c r="C9419" s="594" t="s">
        <v>322</v>
      </c>
      <c r="D9419" s="594" t="s">
        <v>2662</v>
      </c>
      <c r="E9419" s="594" t="s">
        <v>171</v>
      </c>
      <c r="F9419" s="594" t="s">
        <v>216</v>
      </c>
      <c r="G9419" s="596" t="s">
        <v>217</v>
      </c>
      <c r="H9419" s="597">
        <v>32000000</v>
      </c>
    </row>
    <row r="9420" spans="1:8">
      <c r="A9420" s="594" t="s">
        <v>133</v>
      </c>
      <c r="B9420" s="594" t="s">
        <v>1300</v>
      </c>
      <c r="C9420" s="594" t="s">
        <v>322</v>
      </c>
      <c r="D9420" s="594" t="s">
        <v>2662</v>
      </c>
      <c r="E9420" s="594" t="s">
        <v>171</v>
      </c>
      <c r="F9420" s="594" t="s">
        <v>175</v>
      </c>
      <c r="G9420" s="596" t="s">
        <v>176</v>
      </c>
      <c r="H9420" s="597">
        <v>5340000</v>
      </c>
    </row>
    <row r="9421" spans="1:8">
      <c r="A9421" s="594" t="s">
        <v>133</v>
      </c>
      <c r="B9421" s="594" t="s">
        <v>1300</v>
      </c>
      <c r="C9421" s="594" t="s">
        <v>322</v>
      </c>
      <c r="D9421" s="594" t="s">
        <v>2662</v>
      </c>
      <c r="E9421" s="594" t="s">
        <v>177</v>
      </c>
      <c r="F9421" s="595" t="s">
        <v>411</v>
      </c>
      <c r="G9421" s="596" t="s">
        <v>178</v>
      </c>
      <c r="H9421" s="597">
        <v>22757659</v>
      </c>
    </row>
    <row r="9422" spans="1:8">
      <c r="A9422" s="594" t="s">
        <v>133</v>
      </c>
      <c r="B9422" s="594" t="s">
        <v>1300</v>
      </c>
      <c r="C9422" s="594" t="s">
        <v>322</v>
      </c>
      <c r="D9422" s="594" t="s">
        <v>2662</v>
      </c>
      <c r="E9422" s="594" t="s">
        <v>177</v>
      </c>
      <c r="F9422" s="594" t="s">
        <v>179</v>
      </c>
      <c r="G9422" s="596" t="s">
        <v>2679</v>
      </c>
      <c r="H9422" s="597">
        <v>476291</v>
      </c>
    </row>
    <row r="9423" spans="1:8">
      <c r="A9423" s="594" t="s">
        <v>133</v>
      </c>
      <c r="B9423" s="594" t="s">
        <v>1300</v>
      </c>
      <c r="C9423" s="594" t="s">
        <v>322</v>
      </c>
      <c r="D9423" s="594" t="s">
        <v>2662</v>
      </c>
      <c r="E9423" s="594" t="s">
        <v>177</v>
      </c>
      <c r="F9423" s="594" t="s">
        <v>181</v>
      </c>
      <c r="G9423" s="596" t="s">
        <v>182</v>
      </c>
      <c r="H9423" s="597">
        <v>4616368</v>
      </c>
    </row>
    <row r="9424" spans="1:8">
      <c r="A9424" s="594" t="s">
        <v>133</v>
      </c>
      <c r="B9424" s="594" t="s">
        <v>1300</v>
      </c>
      <c r="C9424" s="594" t="s">
        <v>322</v>
      </c>
      <c r="D9424" s="594" t="s">
        <v>2662</v>
      </c>
      <c r="E9424" s="594" t="s">
        <v>177</v>
      </c>
      <c r="F9424" s="594" t="s">
        <v>1290</v>
      </c>
      <c r="G9424" s="596" t="s">
        <v>2721</v>
      </c>
      <c r="H9424" s="597">
        <v>2115000</v>
      </c>
    </row>
    <row r="9425" spans="1:8">
      <c r="A9425" s="594" t="s">
        <v>133</v>
      </c>
      <c r="B9425" s="594" t="s">
        <v>1300</v>
      </c>
      <c r="C9425" s="594" t="s">
        <v>322</v>
      </c>
      <c r="D9425" s="594" t="s">
        <v>2662</v>
      </c>
      <c r="E9425" s="594" t="s">
        <v>177</v>
      </c>
      <c r="F9425" s="594" t="s">
        <v>441</v>
      </c>
      <c r="G9425" s="596" t="s">
        <v>2728</v>
      </c>
      <c r="H9425" s="597">
        <v>15550000</v>
      </c>
    </row>
    <row r="9426" spans="1:8">
      <c r="A9426" s="594" t="s">
        <v>133</v>
      </c>
      <c r="B9426" s="594" t="s">
        <v>1300</v>
      </c>
      <c r="C9426" s="594" t="s">
        <v>322</v>
      </c>
      <c r="D9426" s="594" t="s">
        <v>2662</v>
      </c>
      <c r="E9426" s="594" t="s">
        <v>183</v>
      </c>
      <c r="F9426" s="595" t="s">
        <v>411</v>
      </c>
      <c r="G9426" s="596" t="s">
        <v>184</v>
      </c>
      <c r="H9426" s="597">
        <v>51400000</v>
      </c>
    </row>
    <row r="9427" spans="1:8">
      <c r="A9427" s="594" t="s">
        <v>133</v>
      </c>
      <c r="B9427" s="594" t="s">
        <v>1300</v>
      </c>
      <c r="C9427" s="594" t="s">
        <v>322</v>
      </c>
      <c r="D9427" s="594" t="s">
        <v>2662</v>
      </c>
      <c r="E9427" s="594" t="s">
        <v>183</v>
      </c>
      <c r="F9427" s="594" t="s">
        <v>736</v>
      </c>
      <c r="G9427" s="596" t="s">
        <v>737</v>
      </c>
      <c r="H9427" s="597">
        <v>1000000</v>
      </c>
    </row>
    <row r="9428" spans="1:8">
      <c r="A9428" s="594" t="s">
        <v>133</v>
      </c>
      <c r="B9428" s="594" t="s">
        <v>1300</v>
      </c>
      <c r="C9428" s="594" t="s">
        <v>322</v>
      </c>
      <c r="D9428" s="594" t="s">
        <v>2662</v>
      </c>
      <c r="E9428" s="594" t="s">
        <v>183</v>
      </c>
      <c r="F9428" s="594" t="s">
        <v>185</v>
      </c>
      <c r="G9428" s="596" t="s">
        <v>186</v>
      </c>
      <c r="H9428" s="597">
        <v>1400000</v>
      </c>
    </row>
    <row r="9429" spans="1:8">
      <c r="A9429" s="594" t="s">
        <v>133</v>
      </c>
      <c r="B9429" s="594" t="s">
        <v>1300</v>
      </c>
      <c r="C9429" s="594" t="s">
        <v>322</v>
      </c>
      <c r="D9429" s="594" t="s">
        <v>2662</v>
      </c>
      <c r="E9429" s="594" t="s">
        <v>183</v>
      </c>
      <c r="F9429" s="594" t="s">
        <v>187</v>
      </c>
      <c r="G9429" s="596" t="s">
        <v>2683</v>
      </c>
      <c r="H9429" s="597">
        <v>49000000</v>
      </c>
    </row>
    <row r="9430" spans="1:8">
      <c r="A9430" s="594" t="s">
        <v>133</v>
      </c>
      <c r="B9430" s="594" t="s">
        <v>1300</v>
      </c>
      <c r="C9430" s="594" t="s">
        <v>322</v>
      </c>
      <c r="D9430" s="594" t="s">
        <v>2662</v>
      </c>
      <c r="E9430" s="594" t="s">
        <v>738</v>
      </c>
      <c r="F9430" s="595" t="s">
        <v>411</v>
      </c>
      <c r="G9430" s="596" t="s">
        <v>739</v>
      </c>
      <c r="H9430" s="597">
        <v>16000000</v>
      </c>
    </row>
    <row r="9431" spans="1:8">
      <c r="A9431" s="594" t="s">
        <v>133</v>
      </c>
      <c r="B9431" s="594" t="s">
        <v>1300</v>
      </c>
      <c r="C9431" s="594" t="s">
        <v>322</v>
      </c>
      <c r="D9431" s="594" t="s">
        <v>2662</v>
      </c>
      <c r="E9431" s="594" t="s">
        <v>738</v>
      </c>
      <c r="F9431" s="594" t="s">
        <v>740</v>
      </c>
      <c r="G9431" s="596" t="s">
        <v>741</v>
      </c>
      <c r="H9431" s="597">
        <v>16000000</v>
      </c>
    </row>
    <row r="9432" spans="1:8">
      <c r="A9432" s="594" t="s">
        <v>133</v>
      </c>
      <c r="B9432" s="594" t="s">
        <v>1300</v>
      </c>
      <c r="C9432" s="594" t="s">
        <v>322</v>
      </c>
      <c r="D9432" s="594" t="s">
        <v>2662</v>
      </c>
      <c r="E9432" s="594" t="s">
        <v>744</v>
      </c>
      <c r="F9432" s="595" t="s">
        <v>411</v>
      </c>
      <c r="G9432" s="596" t="s">
        <v>2686</v>
      </c>
      <c r="H9432" s="597">
        <v>9400000</v>
      </c>
    </row>
    <row r="9433" spans="1:8">
      <c r="A9433" s="594" t="s">
        <v>133</v>
      </c>
      <c r="B9433" s="594" t="s">
        <v>1300</v>
      </c>
      <c r="C9433" s="594" t="s">
        <v>322</v>
      </c>
      <c r="D9433" s="594" t="s">
        <v>2662</v>
      </c>
      <c r="E9433" s="594" t="s">
        <v>744</v>
      </c>
      <c r="F9433" s="594" t="s">
        <v>572</v>
      </c>
      <c r="G9433" s="596" t="s">
        <v>2689</v>
      </c>
      <c r="H9433" s="597">
        <v>3400000</v>
      </c>
    </row>
    <row r="9434" spans="1:8">
      <c r="A9434" s="594" t="s">
        <v>133</v>
      </c>
      <c r="B9434" s="594" t="s">
        <v>1300</v>
      </c>
      <c r="C9434" s="594" t="s">
        <v>322</v>
      </c>
      <c r="D9434" s="594" t="s">
        <v>2662</v>
      </c>
      <c r="E9434" s="594" t="s">
        <v>744</v>
      </c>
      <c r="F9434" s="594" t="s">
        <v>746</v>
      </c>
      <c r="G9434" s="596" t="s">
        <v>2690</v>
      </c>
      <c r="H9434" s="597">
        <v>6000000</v>
      </c>
    </row>
    <row r="9435" spans="1:8">
      <c r="A9435" s="594" t="s">
        <v>133</v>
      </c>
      <c r="B9435" s="594" t="s">
        <v>1300</v>
      </c>
      <c r="C9435" s="594" t="s">
        <v>322</v>
      </c>
      <c r="D9435" s="594" t="s">
        <v>2662</v>
      </c>
      <c r="E9435" s="594" t="s">
        <v>2692</v>
      </c>
      <c r="F9435" s="595" t="s">
        <v>411</v>
      </c>
      <c r="G9435" s="596" t="s">
        <v>2693</v>
      </c>
      <c r="H9435" s="597">
        <v>39000000</v>
      </c>
    </row>
    <row r="9436" spans="1:8">
      <c r="A9436" s="594" t="s">
        <v>133</v>
      </c>
      <c r="B9436" s="594" t="s">
        <v>1300</v>
      </c>
      <c r="C9436" s="594" t="s">
        <v>322</v>
      </c>
      <c r="D9436" s="594" t="s">
        <v>2662</v>
      </c>
      <c r="E9436" s="594" t="s">
        <v>2692</v>
      </c>
      <c r="F9436" s="594" t="s">
        <v>2694</v>
      </c>
      <c r="G9436" s="596" t="s">
        <v>2689</v>
      </c>
      <c r="H9436" s="597">
        <v>39000000</v>
      </c>
    </row>
    <row r="9437" spans="1:8">
      <c r="A9437" s="594" t="s">
        <v>133</v>
      </c>
      <c r="B9437" s="594" t="s">
        <v>1300</v>
      </c>
      <c r="C9437" s="594" t="s">
        <v>322</v>
      </c>
      <c r="D9437" s="594" t="s">
        <v>2662</v>
      </c>
      <c r="E9437" s="594" t="s">
        <v>189</v>
      </c>
      <c r="F9437" s="595" t="s">
        <v>411</v>
      </c>
      <c r="G9437" s="596" t="s">
        <v>190</v>
      </c>
      <c r="H9437" s="597">
        <v>202680000</v>
      </c>
    </row>
    <row r="9438" spans="1:8">
      <c r="A9438" s="594" t="s">
        <v>133</v>
      </c>
      <c r="B9438" s="594" t="s">
        <v>1300</v>
      </c>
      <c r="C9438" s="594" t="s">
        <v>322</v>
      </c>
      <c r="D9438" s="594" t="s">
        <v>2662</v>
      </c>
      <c r="E9438" s="594" t="s">
        <v>189</v>
      </c>
      <c r="F9438" s="594" t="s">
        <v>773</v>
      </c>
      <c r="G9438" s="596" t="s">
        <v>2695</v>
      </c>
      <c r="H9438" s="597">
        <v>47570000</v>
      </c>
    </row>
    <row r="9439" spans="1:8">
      <c r="A9439" s="594" t="s">
        <v>133</v>
      </c>
      <c r="B9439" s="594" t="s">
        <v>1300</v>
      </c>
      <c r="C9439" s="594" t="s">
        <v>322</v>
      </c>
      <c r="D9439" s="594" t="s">
        <v>2662</v>
      </c>
      <c r="E9439" s="594" t="s">
        <v>189</v>
      </c>
      <c r="F9439" s="594" t="s">
        <v>192</v>
      </c>
      <c r="G9439" s="596" t="s">
        <v>195</v>
      </c>
      <c r="H9439" s="597">
        <v>155110000</v>
      </c>
    </row>
    <row r="9440" spans="1:8">
      <c r="A9440" s="594" t="s">
        <v>133</v>
      </c>
      <c r="B9440" s="594" t="s">
        <v>1300</v>
      </c>
      <c r="C9440" s="594" t="s">
        <v>322</v>
      </c>
      <c r="D9440" s="594" t="s">
        <v>2662</v>
      </c>
      <c r="E9440" s="594" t="s">
        <v>194</v>
      </c>
      <c r="F9440" s="595" t="s">
        <v>411</v>
      </c>
      <c r="G9440" s="596" t="s">
        <v>195</v>
      </c>
      <c r="H9440" s="597">
        <v>86469500</v>
      </c>
    </row>
    <row r="9441" spans="1:8">
      <c r="A9441" s="594" t="s">
        <v>133</v>
      </c>
      <c r="B9441" s="594" t="s">
        <v>1300</v>
      </c>
      <c r="C9441" s="594" t="s">
        <v>322</v>
      </c>
      <c r="D9441" s="594" t="s">
        <v>2662</v>
      </c>
      <c r="E9441" s="594" t="s">
        <v>194</v>
      </c>
      <c r="F9441" s="594" t="s">
        <v>198</v>
      </c>
      <c r="G9441" s="596" t="s">
        <v>199</v>
      </c>
      <c r="H9441" s="597">
        <v>73324500</v>
      </c>
    </row>
    <row r="9442" spans="1:8">
      <c r="A9442" s="594" t="s">
        <v>133</v>
      </c>
      <c r="B9442" s="594" t="s">
        <v>1300</v>
      </c>
      <c r="C9442" s="594" t="s">
        <v>322</v>
      </c>
      <c r="D9442" s="594" t="s">
        <v>2662</v>
      </c>
      <c r="E9442" s="594" t="s">
        <v>194</v>
      </c>
      <c r="F9442" s="594" t="s">
        <v>200</v>
      </c>
      <c r="G9442" s="596" t="s">
        <v>201</v>
      </c>
      <c r="H9442" s="597">
        <v>13145000</v>
      </c>
    </row>
    <row r="9443" spans="1:8">
      <c r="A9443" s="594" t="s">
        <v>133</v>
      </c>
      <c r="B9443" s="594" t="s">
        <v>1298</v>
      </c>
      <c r="C9443" s="595" t="s">
        <v>411</v>
      </c>
      <c r="D9443" s="595" t="s">
        <v>411</v>
      </c>
      <c r="E9443" s="595" t="s">
        <v>411</v>
      </c>
      <c r="F9443" s="595" t="s">
        <v>411</v>
      </c>
      <c r="G9443" s="596" t="s">
        <v>2922</v>
      </c>
      <c r="H9443" s="597">
        <v>24949749423</v>
      </c>
    </row>
    <row r="9444" spans="1:8">
      <c r="A9444" s="594" t="s">
        <v>133</v>
      </c>
      <c r="B9444" s="594" t="s">
        <v>1298</v>
      </c>
      <c r="C9444" s="594" t="s">
        <v>570</v>
      </c>
      <c r="D9444" s="595" t="s">
        <v>411</v>
      </c>
      <c r="E9444" s="595" t="s">
        <v>411</v>
      </c>
      <c r="F9444" s="595" t="s">
        <v>411</v>
      </c>
      <c r="G9444" s="596" t="s">
        <v>2711</v>
      </c>
      <c r="H9444" s="597">
        <v>63000000</v>
      </c>
    </row>
    <row r="9445" spans="1:8">
      <c r="A9445" s="594" t="s">
        <v>133</v>
      </c>
      <c r="B9445" s="594" t="s">
        <v>1298</v>
      </c>
      <c r="C9445" s="594" t="s">
        <v>570</v>
      </c>
      <c r="D9445" s="594" t="s">
        <v>2712</v>
      </c>
      <c r="E9445" s="595" t="s">
        <v>411</v>
      </c>
      <c r="F9445" s="595" t="s">
        <v>411</v>
      </c>
      <c r="G9445" s="596" t="s">
        <v>1165</v>
      </c>
      <c r="H9445" s="597">
        <v>55000000</v>
      </c>
    </row>
    <row r="9446" spans="1:8">
      <c r="A9446" s="594" t="s">
        <v>133</v>
      </c>
      <c r="B9446" s="594" t="s">
        <v>1298</v>
      </c>
      <c r="C9446" s="594" t="s">
        <v>570</v>
      </c>
      <c r="D9446" s="594" t="s">
        <v>2712</v>
      </c>
      <c r="E9446" s="594" t="s">
        <v>183</v>
      </c>
      <c r="F9446" s="595" t="s">
        <v>411</v>
      </c>
      <c r="G9446" s="596" t="s">
        <v>184</v>
      </c>
      <c r="H9446" s="597">
        <v>35643000</v>
      </c>
    </row>
    <row r="9447" spans="1:8">
      <c r="A9447" s="594" t="s">
        <v>133</v>
      </c>
      <c r="B9447" s="594" t="s">
        <v>1298</v>
      </c>
      <c r="C9447" s="594" t="s">
        <v>570</v>
      </c>
      <c r="D9447" s="594" t="s">
        <v>2712</v>
      </c>
      <c r="E9447" s="594" t="s">
        <v>183</v>
      </c>
      <c r="F9447" s="594" t="s">
        <v>587</v>
      </c>
      <c r="G9447" s="596" t="s">
        <v>588</v>
      </c>
      <c r="H9447" s="597">
        <v>4043000</v>
      </c>
    </row>
    <row r="9448" spans="1:8">
      <c r="A9448" s="594" t="s">
        <v>133</v>
      </c>
      <c r="B9448" s="594" t="s">
        <v>1298</v>
      </c>
      <c r="C9448" s="594" t="s">
        <v>570</v>
      </c>
      <c r="D9448" s="594" t="s">
        <v>2712</v>
      </c>
      <c r="E9448" s="594" t="s">
        <v>183</v>
      </c>
      <c r="F9448" s="594" t="s">
        <v>736</v>
      </c>
      <c r="G9448" s="596" t="s">
        <v>737</v>
      </c>
      <c r="H9448" s="597">
        <v>12000000</v>
      </c>
    </row>
    <row r="9449" spans="1:8">
      <c r="A9449" s="594" t="s">
        <v>133</v>
      </c>
      <c r="B9449" s="594" t="s">
        <v>1298</v>
      </c>
      <c r="C9449" s="594" t="s">
        <v>570</v>
      </c>
      <c r="D9449" s="594" t="s">
        <v>2712</v>
      </c>
      <c r="E9449" s="594" t="s">
        <v>183</v>
      </c>
      <c r="F9449" s="594" t="s">
        <v>185</v>
      </c>
      <c r="G9449" s="596" t="s">
        <v>186</v>
      </c>
      <c r="H9449" s="597">
        <v>19600000</v>
      </c>
    </row>
    <row r="9450" spans="1:8">
      <c r="A9450" s="594" t="s">
        <v>133</v>
      </c>
      <c r="B9450" s="594" t="s">
        <v>1298</v>
      </c>
      <c r="C9450" s="594" t="s">
        <v>570</v>
      </c>
      <c r="D9450" s="594" t="s">
        <v>2712</v>
      </c>
      <c r="E9450" s="594" t="s">
        <v>738</v>
      </c>
      <c r="F9450" s="595" t="s">
        <v>411</v>
      </c>
      <c r="G9450" s="596" t="s">
        <v>739</v>
      </c>
      <c r="H9450" s="597">
        <v>19357000</v>
      </c>
    </row>
    <row r="9451" spans="1:8">
      <c r="A9451" s="594" t="s">
        <v>133</v>
      </c>
      <c r="B9451" s="594" t="s">
        <v>1298</v>
      </c>
      <c r="C9451" s="594" t="s">
        <v>570</v>
      </c>
      <c r="D9451" s="594" t="s">
        <v>2712</v>
      </c>
      <c r="E9451" s="594" t="s">
        <v>738</v>
      </c>
      <c r="F9451" s="594" t="s">
        <v>740</v>
      </c>
      <c r="G9451" s="596" t="s">
        <v>741</v>
      </c>
      <c r="H9451" s="597">
        <v>19357000</v>
      </c>
    </row>
    <row r="9452" spans="1:8">
      <c r="A9452" s="594" t="s">
        <v>133</v>
      </c>
      <c r="B9452" s="594" t="s">
        <v>1298</v>
      </c>
      <c r="C9452" s="594" t="s">
        <v>570</v>
      </c>
      <c r="D9452" s="594" t="s">
        <v>2713</v>
      </c>
      <c r="E9452" s="595" t="s">
        <v>411</v>
      </c>
      <c r="F9452" s="595" t="s">
        <v>411</v>
      </c>
      <c r="G9452" s="596" t="s">
        <v>2714</v>
      </c>
      <c r="H9452" s="597">
        <v>8000000</v>
      </c>
    </row>
    <row r="9453" spans="1:8">
      <c r="A9453" s="594" t="s">
        <v>133</v>
      </c>
      <c r="B9453" s="594" t="s">
        <v>1298</v>
      </c>
      <c r="C9453" s="594" t="s">
        <v>570</v>
      </c>
      <c r="D9453" s="594" t="s">
        <v>2713</v>
      </c>
      <c r="E9453" s="594" t="s">
        <v>738</v>
      </c>
      <c r="F9453" s="595" t="s">
        <v>411</v>
      </c>
      <c r="G9453" s="596" t="s">
        <v>739</v>
      </c>
      <c r="H9453" s="597">
        <v>3000000</v>
      </c>
    </row>
    <row r="9454" spans="1:8">
      <c r="A9454" s="594" t="s">
        <v>133</v>
      </c>
      <c r="B9454" s="594" t="s">
        <v>1298</v>
      </c>
      <c r="C9454" s="594" t="s">
        <v>570</v>
      </c>
      <c r="D9454" s="594" t="s">
        <v>2713</v>
      </c>
      <c r="E9454" s="594" t="s">
        <v>738</v>
      </c>
      <c r="F9454" s="594" t="s">
        <v>296</v>
      </c>
      <c r="G9454" s="596" t="s">
        <v>297</v>
      </c>
      <c r="H9454" s="597">
        <v>3000000</v>
      </c>
    </row>
    <row r="9455" spans="1:8">
      <c r="A9455" s="594" t="s">
        <v>133</v>
      </c>
      <c r="B9455" s="594" t="s">
        <v>1298</v>
      </c>
      <c r="C9455" s="594" t="s">
        <v>570</v>
      </c>
      <c r="D9455" s="594" t="s">
        <v>2713</v>
      </c>
      <c r="E9455" s="594" t="s">
        <v>744</v>
      </c>
      <c r="F9455" s="595" t="s">
        <v>411</v>
      </c>
      <c r="G9455" s="596" t="s">
        <v>2686</v>
      </c>
      <c r="H9455" s="597">
        <v>5000000</v>
      </c>
    </row>
    <row r="9456" spans="1:8">
      <c r="A9456" s="594" t="s">
        <v>133</v>
      </c>
      <c r="B9456" s="594" t="s">
        <v>1298</v>
      </c>
      <c r="C9456" s="594" t="s">
        <v>570</v>
      </c>
      <c r="D9456" s="594" t="s">
        <v>2713</v>
      </c>
      <c r="E9456" s="594" t="s">
        <v>744</v>
      </c>
      <c r="F9456" s="594" t="s">
        <v>572</v>
      </c>
      <c r="G9456" s="596" t="s">
        <v>2689</v>
      </c>
      <c r="H9456" s="597">
        <v>5000000</v>
      </c>
    </row>
    <row r="9457" spans="1:8">
      <c r="A9457" s="594" t="s">
        <v>133</v>
      </c>
      <c r="B9457" s="594" t="s">
        <v>1298</v>
      </c>
      <c r="C9457" s="594" t="s">
        <v>245</v>
      </c>
      <c r="D9457" s="595" t="s">
        <v>411</v>
      </c>
      <c r="E9457" s="595" t="s">
        <v>411</v>
      </c>
      <c r="F9457" s="595" t="s">
        <v>411</v>
      </c>
      <c r="G9457" s="596" t="s">
        <v>2855</v>
      </c>
      <c r="H9457" s="597">
        <v>58400000</v>
      </c>
    </row>
    <row r="9458" spans="1:8">
      <c r="A9458" s="594" t="s">
        <v>133</v>
      </c>
      <c r="B9458" s="594" t="s">
        <v>1298</v>
      </c>
      <c r="C9458" s="594" t="s">
        <v>245</v>
      </c>
      <c r="D9458" s="594" t="s">
        <v>2856</v>
      </c>
      <c r="E9458" s="595" t="s">
        <v>411</v>
      </c>
      <c r="F9458" s="595" t="s">
        <v>411</v>
      </c>
      <c r="G9458" s="596" t="s">
        <v>2857</v>
      </c>
      <c r="H9458" s="597">
        <v>58400000</v>
      </c>
    </row>
    <row r="9459" spans="1:8">
      <c r="A9459" s="594" t="s">
        <v>133</v>
      </c>
      <c r="B9459" s="594" t="s">
        <v>1298</v>
      </c>
      <c r="C9459" s="594" t="s">
        <v>245</v>
      </c>
      <c r="D9459" s="594" t="s">
        <v>2856</v>
      </c>
      <c r="E9459" s="594" t="s">
        <v>194</v>
      </c>
      <c r="F9459" s="595" t="s">
        <v>411</v>
      </c>
      <c r="G9459" s="596" t="s">
        <v>195</v>
      </c>
      <c r="H9459" s="597">
        <v>58400000</v>
      </c>
    </row>
    <row r="9460" spans="1:8">
      <c r="A9460" s="594" t="s">
        <v>133</v>
      </c>
      <c r="B9460" s="594" t="s">
        <v>1298</v>
      </c>
      <c r="C9460" s="594" t="s">
        <v>245</v>
      </c>
      <c r="D9460" s="594" t="s">
        <v>2856</v>
      </c>
      <c r="E9460" s="594" t="s">
        <v>194</v>
      </c>
      <c r="F9460" s="594" t="s">
        <v>200</v>
      </c>
      <c r="G9460" s="596" t="s">
        <v>201</v>
      </c>
      <c r="H9460" s="597">
        <v>58400000</v>
      </c>
    </row>
    <row r="9461" spans="1:8">
      <c r="A9461" s="594" t="s">
        <v>133</v>
      </c>
      <c r="B9461" s="594" t="s">
        <v>1298</v>
      </c>
      <c r="C9461" s="594" t="s">
        <v>276</v>
      </c>
      <c r="D9461" s="595" t="s">
        <v>411</v>
      </c>
      <c r="E9461" s="595" t="s">
        <v>411</v>
      </c>
      <c r="F9461" s="595" t="s">
        <v>411</v>
      </c>
      <c r="G9461" s="596" t="s">
        <v>1966</v>
      </c>
      <c r="H9461" s="597">
        <v>12891946423</v>
      </c>
    </row>
    <row r="9462" spans="1:8">
      <c r="A9462" s="594" t="s">
        <v>133</v>
      </c>
      <c r="B9462" s="594" t="s">
        <v>1298</v>
      </c>
      <c r="C9462" s="594" t="s">
        <v>276</v>
      </c>
      <c r="D9462" s="594" t="s">
        <v>1316</v>
      </c>
      <c r="E9462" s="595" t="s">
        <v>411</v>
      </c>
      <c r="F9462" s="595" t="s">
        <v>411</v>
      </c>
      <c r="G9462" s="596" t="s">
        <v>2760</v>
      </c>
      <c r="H9462" s="597">
        <v>2336406000</v>
      </c>
    </row>
    <row r="9463" spans="1:8">
      <c r="A9463" s="594" t="s">
        <v>133</v>
      </c>
      <c r="B9463" s="594" t="s">
        <v>1298</v>
      </c>
      <c r="C9463" s="594" t="s">
        <v>276</v>
      </c>
      <c r="D9463" s="594" t="s">
        <v>1316</v>
      </c>
      <c r="E9463" s="594" t="s">
        <v>148</v>
      </c>
      <c r="F9463" s="595" t="s">
        <v>411</v>
      </c>
      <c r="G9463" s="596" t="s">
        <v>149</v>
      </c>
      <c r="H9463" s="597">
        <v>15842032</v>
      </c>
    </row>
    <row r="9464" spans="1:8">
      <c r="A9464" s="594" t="s">
        <v>133</v>
      </c>
      <c r="B9464" s="594" t="s">
        <v>1298</v>
      </c>
      <c r="C9464" s="594" t="s">
        <v>276</v>
      </c>
      <c r="D9464" s="594" t="s">
        <v>1316</v>
      </c>
      <c r="E9464" s="594" t="s">
        <v>148</v>
      </c>
      <c r="F9464" s="594" t="s">
        <v>1075</v>
      </c>
      <c r="G9464" s="596" t="s">
        <v>2666</v>
      </c>
      <c r="H9464" s="597">
        <v>15842032</v>
      </c>
    </row>
    <row r="9465" spans="1:8">
      <c r="A9465" s="594" t="s">
        <v>133</v>
      </c>
      <c r="B9465" s="594" t="s">
        <v>1298</v>
      </c>
      <c r="C9465" s="594" t="s">
        <v>276</v>
      </c>
      <c r="D9465" s="594" t="s">
        <v>1316</v>
      </c>
      <c r="E9465" s="594" t="s">
        <v>582</v>
      </c>
      <c r="F9465" s="595" t="s">
        <v>411</v>
      </c>
      <c r="G9465" s="596" t="s">
        <v>583</v>
      </c>
      <c r="H9465" s="597">
        <v>11090000</v>
      </c>
    </row>
    <row r="9466" spans="1:8">
      <c r="A9466" s="594" t="s">
        <v>133</v>
      </c>
      <c r="B9466" s="594" t="s">
        <v>1298</v>
      </c>
      <c r="C9466" s="594" t="s">
        <v>276</v>
      </c>
      <c r="D9466" s="594" t="s">
        <v>1316</v>
      </c>
      <c r="E9466" s="594" t="s">
        <v>582</v>
      </c>
      <c r="F9466" s="594" t="s">
        <v>584</v>
      </c>
      <c r="G9466" s="596" t="s">
        <v>2670</v>
      </c>
      <c r="H9466" s="597">
        <v>10140000</v>
      </c>
    </row>
    <row r="9467" spans="1:8">
      <c r="A9467" s="594" t="s">
        <v>133</v>
      </c>
      <c r="B9467" s="594" t="s">
        <v>1298</v>
      </c>
      <c r="C9467" s="594" t="s">
        <v>276</v>
      </c>
      <c r="D9467" s="594" t="s">
        <v>1316</v>
      </c>
      <c r="E9467" s="594" t="s">
        <v>582</v>
      </c>
      <c r="F9467" s="594" t="s">
        <v>586</v>
      </c>
      <c r="G9467" s="596" t="s">
        <v>2671</v>
      </c>
      <c r="H9467" s="597">
        <v>950000</v>
      </c>
    </row>
    <row r="9468" spans="1:8">
      <c r="A9468" s="594" t="s">
        <v>133</v>
      </c>
      <c r="B9468" s="594" t="s">
        <v>1298</v>
      </c>
      <c r="C9468" s="594" t="s">
        <v>276</v>
      </c>
      <c r="D9468" s="594" t="s">
        <v>1316</v>
      </c>
      <c r="E9468" s="594" t="s">
        <v>152</v>
      </c>
      <c r="F9468" s="595" t="s">
        <v>411</v>
      </c>
      <c r="G9468" s="596" t="s">
        <v>153</v>
      </c>
      <c r="H9468" s="597">
        <v>2370000</v>
      </c>
    </row>
    <row r="9469" spans="1:8">
      <c r="A9469" s="594" t="s">
        <v>133</v>
      </c>
      <c r="B9469" s="594" t="s">
        <v>1298</v>
      </c>
      <c r="C9469" s="594" t="s">
        <v>276</v>
      </c>
      <c r="D9469" s="594" t="s">
        <v>1316</v>
      </c>
      <c r="E9469" s="594" t="s">
        <v>152</v>
      </c>
      <c r="F9469" s="594" t="s">
        <v>606</v>
      </c>
      <c r="G9469" s="596" t="s">
        <v>195</v>
      </c>
      <c r="H9469" s="597">
        <v>2370000</v>
      </c>
    </row>
    <row r="9470" spans="1:8">
      <c r="A9470" s="594" t="s">
        <v>133</v>
      </c>
      <c r="B9470" s="594" t="s">
        <v>1298</v>
      </c>
      <c r="C9470" s="594" t="s">
        <v>276</v>
      </c>
      <c r="D9470" s="594" t="s">
        <v>1316</v>
      </c>
      <c r="E9470" s="594" t="s">
        <v>167</v>
      </c>
      <c r="F9470" s="595" t="s">
        <v>411</v>
      </c>
      <c r="G9470" s="596" t="s">
        <v>168</v>
      </c>
      <c r="H9470" s="597">
        <v>3450000</v>
      </c>
    </row>
    <row r="9471" spans="1:8">
      <c r="A9471" s="594" t="s">
        <v>133</v>
      </c>
      <c r="B9471" s="594" t="s">
        <v>1298</v>
      </c>
      <c r="C9471" s="594" t="s">
        <v>276</v>
      </c>
      <c r="D9471" s="594" t="s">
        <v>1316</v>
      </c>
      <c r="E9471" s="594" t="s">
        <v>167</v>
      </c>
      <c r="F9471" s="594" t="s">
        <v>354</v>
      </c>
      <c r="G9471" s="596" t="s">
        <v>2736</v>
      </c>
      <c r="H9471" s="597">
        <v>3450000</v>
      </c>
    </row>
    <row r="9472" spans="1:8">
      <c r="A9472" s="594" t="s">
        <v>133</v>
      </c>
      <c r="B9472" s="594" t="s">
        <v>1298</v>
      </c>
      <c r="C9472" s="594" t="s">
        <v>276</v>
      </c>
      <c r="D9472" s="594" t="s">
        <v>1316</v>
      </c>
      <c r="E9472" s="594" t="s">
        <v>171</v>
      </c>
      <c r="F9472" s="595" t="s">
        <v>411</v>
      </c>
      <c r="G9472" s="596" t="s">
        <v>2677</v>
      </c>
      <c r="H9472" s="597">
        <v>64410000</v>
      </c>
    </row>
    <row r="9473" spans="1:8">
      <c r="A9473" s="594" t="s">
        <v>133</v>
      </c>
      <c r="B9473" s="594" t="s">
        <v>1298</v>
      </c>
      <c r="C9473" s="594" t="s">
        <v>276</v>
      </c>
      <c r="D9473" s="594" t="s">
        <v>1316</v>
      </c>
      <c r="E9473" s="594" t="s">
        <v>171</v>
      </c>
      <c r="F9473" s="594" t="s">
        <v>173</v>
      </c>
      <c r="G9473" s="596" t="s">
        <v>174</v>
      </c>
      <c r="H9473" s="597">
        <v>39410000</v>
      </c>
    </row>
    <row r="9474" spans="1:8">
      <c r="A9474" s="594" t="s">
        <v>133</v>
      </c>
      <c r="B9474" s="594" t="s">
        <v>1298</v>
      </c>
      <c r="C9474" s="594" t="s">
        <v>276</v>
      </c>
      <c r="D9474" s="594" t="s">
        <v>1316</v>
      </c>
      <c r="E9474" s="594" t="s">
        <v>171</v>
      </c>
      <c r="F9474" s="594" t="s">
        <v>216</v>
      </c>
      <c r="G9474" s="596" t="s">
        <v>217</v>
      </c>
      <c r="H9474" s="597">
        <v>25000000</v>
      </c>
    </row>
    <row r="9475" spans="1:8">
      <c r="A9475" s="594" t="s">
        <v>133</v>
      </c>
      <c r="B9475" s="594" t="s">
        <v>1298</v>
      </c>
      <c r="C9475" s="594" t="s">
        <v>276</v>
      </c>
      <c r="D9475" s="594" t="s">
        <v>1316</v>
      </c>
      <c r="E9475" s="594" t="s">
        <v>177</v>
      </c>
      <c r="F9475" s="595" t="s">
        <v>411</v>
      </c>
      <c r="G9475" s="596" t="s">
        <v>178</v>
      </c>
      <c r="H9475" s="597">
        <v>18056000</v>
      </c>
    </row>
    <row r="9476" spans="1:8">
      <c r="A9476" s="594" t="s">
        <v>133</v>
      </c>
      <c r="B9476" s="594" t="s">
        <v>1298</v>
      </c>
      <c r="C9476" s="594" t="s">
        <v>276</v>
      </c>
      <c r="D9476" s="594" t="s">
        <v>1316</v>
      </c>
      <c r="E9476" s="594" t="s">
        <v>177</v>
      </c>
      <c r="F9476" s="594" t="s">
        <v>181</v>
      </c>
      <c r="G9476" s="596" t="s">
        <v>182</v>
      </c>
      <c r="H9476" s="597">
        <v>3056000</v>
      </c>
    </row>
    <row r="9477" spans="1:8">
      <c r="A9477" s="594" t="s">
        <v>133</v>
      </c>
      <c r="B9477" s="594" t="s">
        <v>1298</v>
      </c>
      <c r="C9477" s="594" t="s">
        <v>276</v>
      </c>
      <c r="D9477" s="594" t="s">
        <v>1316</v>
      </c>
      <c r="E9477" s="594" t="s">
        <v>177</v>
      </c>
      <c r="F9477" s="594" t="s">
        <v>441</v>
      </c>
      <c r="G9477" s="596" t="s">
        <v>2728</v>
      </c>
      <c r="H9477" s="597">
        <v>15000000</v>
      </c>
    </row>
    <row r="9478" spans="1:8">
      <c r="A9478" s="594" t="s">
        <v>133</v>
      </c>
      <c r="B9478" s="594" t="s">
        <v>1298</v>
      </c>
      <c r="C9478" s="594" t="s">
        <v>276</v>
      </c>
      <c r="D9478" s="594" t="s">
        <v>1316</v>
      </c>
      <c r="E9478" s="594" t="s">
        <v>240</v>
      </c>
      <c r="F9478" s="595" t="s">
        <v>411</v>
      </c>
      <c r="G9478" s="596" t="s">
        <v>241</v>
      </c>
      <c r="H9478" s="597">
        <v>172945000</v>
      </c>
    </row>
    <row r="9479" spans="1:8">
      <c r="A9479" s="594" t="s">
        <v>133</v>
      </c>
      <c r="B9479" s="594" t="s">
        <v>1298</v>
      </c>
      <c r="C9479" s="594" t="s">
        <v>276</v>
      </c>
      <c r="D9479" s="594" t="s">
        <v>1316</v>
      </c>
      <c r="E9479" s="594" t="s">
        <v>240</v>
      </c>
      <c r="F9479" s="594" t="s">
        <v>242</v>
      </c>
      <c r="G9479" s="596" t="s">
        <v>243</v>
      </c>
      <c r="H9479" s="597">
        <v>37963000</v>
      </c>
    </row>
    <row r="9480" spans="1:8">
      <c r="A9480" s="594" t="s">
        <v>133</v>
      </c>
      <c r="B9480" s="594" t="s">
        <v>1298</v>
      </c>
      <c r="C9480" s="594" t="s">
        <v>276</v>
      </c>
      <c r="D9480" s="594" t="s">
        <v>1316</v>
      </c>
      <c r="E9480" s="594" t="s">
        <v>240</v>
      </c>
      <c r="F9480" s="594" t="s">
        <v>728</v>
      </c>
      <c r="G9480" s="596" t="s">
        <v>729</v>
      </c>
      <c r="H9480" s="597">
        <v>9400000</v>
      </c>
    </row>
    <row r="9481" spans="1:8">
      <c r="A9481" s="594" t="s">
        <v>133</v>
      </c>
      <c r="B9481" s="594" t="s">
        <v>1298</v>
      </c>
      <c r="C9481" s="594" t="s">
        <v>276</v>
      </c>
      <c r="D9481" s="594" t="s">
        <v>1316</v>
      </c>
      <c r="E9481" s="594" t="s">
        <v>240</v>
      </c>
      <c r="F9481" s="594" t="s">
        <v>731</v>
      </c>
      <c r="G9481" s="596" t="s">
        <v>732</v>
      </c>
      <c r="H9481" s="597">
        <v>21200000</v>
      </c>
    </row>
    <row r="9482" spans="1:8">
      <c r="A9482" s="594" t="s">
        <v>133</v>
      </c>
      <c r="B9482" s="594" t="s">
        <v>1298</v>
      </c>
      <c r="C9482" s="594" t="s">
        <v>276</v>
      </c>
      <c r="D9482" s="594" t="s">
        <v>1316</v>
      </c>
      <c r="E9482" s="594" t="s">
        <v>240</v>
      </c>
      <c r="F9482" s="594" t="s">
        <v>597</v>
      </c>
      <c r="G9482" s="596" t="s">
        <v>2682</v>
      </c>
      <c r="H9482" s="597">
        <v>13032000</v>
      </c>
    </row>
    <row r="9483" spans="1:8">
      <c r="A9483" s="594" t="s">
        <v>133</v>
      </c>
      <c r="B9483" s="594" t="s">
        <v>1298</v>
      </c>
      <c r="C9483" s="594" t="s">
        <v>276</v>
      </c>
      <c r="D9483" s="594" t="s">
        <v>1316</v>
      </c>
      <c r="E9483" s="594" t="s">
        <v>240</v>
      </c>
      <c r="F9483" s="594" t="s">
        <v>733</v>
      </c>
      <c r="G9483" s="596" t="s">
        <v>734</v>
      </c>
      <c r="H9483" s="597">
        <v>51350000</v>
      </c>
    </row>
    <row r="9484" spans="1:8">
      <c r="A9484" s="594" t="s">
        <v>133</v>
      </c>
      <c r="B9484" s="594" t="s">
        <v>1298</v>
      </c>
      <c r="C9484" s="594" t="s">
        <v>276</v>
      </c>
      <c r="D9484" s="594" t="s">
        <v>1316</v>
      </c>
      <c r="E9484" s="594" t="s">
        <v>240</v>
      </c>
      <c r="F9484" s="594" t="s">
        <v>735</v>
      </c>
      <c r="G9484" s="596" t="s">
        <v>193</v>
      </c>
      <c r="H9484" s="597">
        <v>40000000</v>
      </c>
    </row>
    <row r="9485" spans="1:8">
      <c r="A9485" s="594" t="s">
        <v>133</v>
      </c>
      <c r="B9485" s="594" t="s">
        <v>1298</v>
      </c>
      <c r="C9485" s="594" t="s">
        <v>276</v>
      </c>
      <c r="D9485" s="594" t="s">
        <v>1316</v>
      </c>
      <c r="E9485" s="594" t="s">
        <v>183</v>
      </c>
      <c r="F9485" s="595" t="s">
        <v>411</v>
      </c>
      <c r="G9485" s="596" t="s">
        <v>184</v>
      </c>
      <c r="H9485" s="597">
        <v>15850000</v>
      </c>
    </row>
    <row r="9486" spans="1:8">
      <c r="A9486" s="594" t="s">
        <v>133</v>
      </c>
      <c r="B9486" s="594" t="s">
        <v>1298</v>
      </c>
      <c r="C9486" s="594" t="s">
        <v>276</v>
      </c>
      <c r="D9486" s="594" t="s">
        <v>1316</v>
      </c>
      <c r="E9486" s="594" t="s">
        <v>183</v>
      </c>
      <c r="F9486" s="594" t="s">
        <v>587</v>
      </c>
      <c r="G9486" s="596" t="s">
        <v>588</v>
      </c>
      <c r="H9486" s="597">
        <v>50000</v>
      </c>
    </row>
    <row r="9487" spans="1:8">
      <c r="A9487" s="594" t="s">
        <v>133</v>
      </c>
      <c r="B9487" s="594" t="s">
        <v>1298</v>
      </c>
      <c r="C9487" s="594" t="s">
        <v>276</v>
      </c>
      <c r="D9487" s="594" t="s">
        <v>1316</v>
      </c>
      <c r="E9487" s="594" t="s">
        <v>183</v>
      </c>
      <c r="F9487" s="594" t="s">
        <v>736</v>
      </c>
      <c r="G9487" s="596" t="s">
        <v>737</v>
      </c>
      <c r="H9487" s="597">
        <v>9100000</v>
      </c>
    </row>
    <row r="9488" spans="1:8">
      <c r="A9488" s="594" t="s">
        <v>133</v>
      </c>
      <c r="B9488" s="594" t="s">
        <v>1298</v>
      </c>
      <c r="C9488" s="594" t="s">
        <v>276</v>
      </c>
      <c r="D9488" s="594" t="s">
        <v>1316</v>
      </c>
      <c r="E9488" s="594" t="s">
        <v>183</v>
      </c>
      <c r="F9488" s="594" t="s">
        <v>185</v>
      </c>
      <c r="G9488" s="596" t="s">
        <v>186</v>
      </c>
      <c r="H9488" s="597">
        <v>6700000</v>
      </c>
    </row>
    <row r="9489" spans="1:8">
      <c r="A9489" s="594" t="s">
        <v>133</v>
      </c>
      <c r="B9489" s="594" t="s">
        <v>1298</v>
      </c>
      <c r="C9489" s="594" t="s">
        <v>276</v>
      </c>
      <c r="D9489" s="594" t="s">
        <v>1316</v>
      </c>
      <c r="E9489" s="594" t="s">
        <v>738</v>
      </c>
      <c r="F9489" s="595" t="s">
        <v>411</v>
      </c>
      <c r="G9489" s="596" t="s">
        <v>739</v>
      </c>
      <c r="H9489" s="597">
        <v>22400000</v>
      </c>
    </row>
    <row r="9490" spans="1:8">
      <c r="A9490" s="594" t="s">
        <v>133</v>
      </c>
      <c r="B9490" s="594" t="s">
        <v>1298</v>
      </c>
      <c r="C9490" s="594" t="s">
        <v>276</v>
      </c>
      <c r="D9490" s="594" t="s">
        <v>1316</v>
      </c>
      <c r="E9490" s="594" t="s">
        <v>738</v>
      </c>
      <c r="F9490" s="594" t="s">
        <v>740</v>
      </c>
      <c r="G9490" s="596" t="s">
        <v>741</v>
      </c>
      <c r="H9490" s="597">
        <v>22400000</v>
      </c>
    </row>
    <row r="9491" spans="1:8">
      <c r="A9491" s="594" t="s">
        <v>133</v>
      </c>
      <c r="B9491" s="594" t="s">
        <v>1298</v>
      </c>
      <c r="C9491" s="594" t="s">
        <v>276</v>
      </c>
      <c r="D9491" s="594" t="s">
        <v>1316</v>
      </c>
      <c r="E9491" s="594" t="s">
        <v>744</v>
      </c>
      <c r="F9491" s="595" t="s">
        <v>411</v>
      </c>
      <c r="G9491" s="596" t="s">
        <v>2686</v>
      </c>
      <c r="H9491" s="597">
        <v>12200000</v>
      </c>
    </row>
    <row r="9492" spans="1:8">
      <c r="A9492" s="594" t="s">
        <v>133</v>
      </c>
      <c r="B9492" s="594" t="s">
        <v>1298</v>
      </c>
      <c r="C9492" s="594" t="s">
        <v>276</v>
      </c>
      <c r="D9492" s="594" t="s">
        <v>1316</v>
      </c>
      <c r="E9492" s="594" t="s">
        <v>744</v>
      </c>
      <c r="F9492" s="594" t="s">
        <v>572</v>
      </c>
      <c r="G9492" s="596" t="s">
        <v>2689</v>
      </c>
      <c r="H9492" s="597">
        <v>4300000</v>
      </c>
    </row>
    <row r="9493" spans="1:8">
      <c r="A9493" s="594" t="s">
        <v>133</v>
      </c>
      <c r="B9493" s="594" t="s">
        <v>1298</v>
      </c>
      <c r="C9493" s="594" t="s">
        <v>276</v>
      </c>
      <c r="D9493" s="594" t="s">
        <v>1316</v>
      </c>
      <c r="E9493" s="594" t="s">
        <v>744</v>
      </c>
      <c r="F9493" s="594" t="s">
        <v>746</v>
      </c>
      <c r="G9493" s="596" t="s">
        <v>2690</v>
      </c>
      <c r="H9493" s="597">
        <v>7900000</v>
      </c>
    </row>
    <row r="9494" spans="1:8">
      <c r="A9494" s="594" t="s">
        <v>133</v>
      </c>
      <c r="B9494" s="594" t="s">
        <v>1298</v>
      </c>
      <c r="C9494" s="594" t="s">
        <v>276</v>
      </c>
      <c r="D9494" s="594" t="s">
        <v>1316</v>
      </c>
      <c r="E9494" s="594" t="s">
        <v>2692</v>
      </c>
      <c r="F9494" s="595" t="s">
        <v>411</v>
      </c>
      <c r="G9494" s="596" t="s">
        <v>2693</v>
      </c>
      <c r="H9494" s="597">
        <v>50000000</v>
      </c>
    </row>
    <row r="9495" spans="1:8">
      <c r="A9495" s="594" t="s">
        <v>133</v>
      </c>
      <c r="B9495" s="594" t="s">
        <v>1298</v>
      </c>
      <c r="C9495" s="594" t="s">
        <v>276</v>
      </c>
      <c r="D9495" s="594" t="s">
        <v>1316</v>
      </c>
      <c r="E9495" s="594" t="s">
        <v>2692</v>
      </c>
      <c r="F9495" s="594" t="s">
        <v>2694</v>
      </c>
      <c r="G9495" s="596" t="s">
        <v>2689</v>
      </c>
      <c r="H9495" s="597">
        <v>50000000</v>
      </c>
    </row>
    <row r="9496" spans="1:8">
      <c r="A9496" s="594" t="s">
        <v>133</v>
      </c>
      <c r="B9496" s="594" t="s">
        <v>1298</v>
      </c>
      <c r="C9496" s="594" t="s">
        <v>276</v>
      </c>
      <c r="D9496" s="594" t="s">
        <v>1316</v>
      </c>
      <c r="E9496" s="594" t="s">
        <v>189</v>
      </c>
      <c r="F9496" s="595" t="s">
        <v>411</v>
      </c>
      <c r="G9496" s="596" t="s">
        <v>190</v>
      </c>
      <c r="H9496" s="597">
        <v>638504968</v>
      </c>
    </row>
    <row r="9497" spans="1:8">
      <c r="A9497" s="594" t="s">
        <v>133</v>
      </c>
      <c r="B9497" s="594" t="s">
        <v>1298</v>
      </c>
      <c r="C9497" s="594" t="s">
        <v>276</v>
      </c>
      <c r="D9497" s="594" t="s">
        <v>1316</v>
      </c>
      <c r="E9497" s="594" t="s">
        <v>189</v>
      </c>
      <c r="F9497" s="594" t="s">
        <v>773</v>
      </c>
      <c r="G9497" s="596" t="s">
        <v>2695</v>
      </c>
      <c r="H9497" s="597">
        <v>543212968</v>
      </c>
    </row>
    <row r="9498" spans="1:8">
      <c r="A9498" s="594" t="s">
        <v>133</v>
      </c>
      <c r="B9498" s="594" t="s">
        <v>1298</v>
      </c>
      <c r="C9498" s="594" t="s">
        <v>276</v>
      </c>
      <c r="D9498" s="594" t="s">
        <v>1316</v>
      </c>
      <c r="E9498" s="594" t="s">
        <v>189</v>
      </c>
      <c r="F9498" s="594" t="s">
        <v>192</v>
      </c>
      <c r="G9498" s="596" t="s">
        <v>195</v>
      </c>
      <c r="H9498" s="597">
        <v>95292000</v>
      </c>
    </row>
    <row r="9499" spans="1:8">
      <c r="A9499" s="594" t="s">
        <v>133</v>
      </c>
      <c r="B9499" s="594" t="s">
        <v>1298</v>
      </c>
      <c r="C9499" s="594" t="s">
        <v>276</v>
      </c>
      <c r="D9499" s="594" t="s">
        <v>1316</v>
      </c>
      <c r="E9499" s="594" t="s">
        <v>1254</v>
      </c>
      <c r="F9499" s="595" t="s">
        <v>411</v>
      </c>
      <c r="G9499" s="596" t="s">
        <v>1255</v>
      </c>
      <c r="H9499" s="597">
        <v>619808000</v>
      </c>
    </row>
    <row r="9500" spans="1:8">
      <c r="A9500" s="594" t="s">
        <v>133</v>
      </c>
      <c r="B9500" s="594" t="s">
        <v>1298</v>
      </c>
      <c r="C9500" s="594" t="s">
        <v>276</v>
      </c>
      <c r="D9500" s="594" t="s">
        <v>1316</v>
      </c>
      <c r="E9500" s="594" t="s">
        <v>1254</v>
      </c>
      <c r="F9500" s="594" t="s">
        <v>1253</v>
      </c>
      <c r="G9500" s="596" t="s">
        <v>1252</v>
      </c>
      <c r="H9500" s="597">
        <v>619808000</v>
      </c>
    </row>
    <row r="9501" spans="1:8">
      <c r="A9501" s="594" t="s">
        <v>133</v>
      </c>
      <c r="B9501" s="594" t="s">
        <v>1298</v>
      </c>
      <c r="C9501" s="594" t="s">
        <v>276</v>
      </c>
      <c r="D9501" s="594" t="s">
        <v>1316</v>
      </c>
      <c r="E9501" s="594" t="s">
        <v>194</v>
      </c>
      <c r="F9501" s="595" t="s">
        <v>411</v>
      </c>
      <c r="G9501" s="596" t="s">
        <v>195</v>
      </c>
      <c r="H9501" s="597">
        <v>689480000</v>
      </c>
    </row>
    <row r="9502" spans="1:8">
      <c r="A9502" s="594" t="s">
        <v>133</v>
      </c>
      <c r="B9502" s="594" t="s">
        <v>1298</v>
      </c>
      <c r="C9502" s="594" t="s">
        <v>276</v>
      </c>
      <c r="D9502" s="594" t="s">
        <v>1316</v>
      </c>
      <c r="E9502" s="594" t="s">
        <v>194</v>
      </c>
      <c r="F9502" s="594" t="s">
        <v>200</v>
      </c>
      <c r="G9502" s="596" t="s">
        <v>201</v>
      </c>
      <c r="H9502" s="597">
        <v>689480000</v>
      </c>
    </row>
    <row r="9503" spans="1:8">
      <c r="A9503" s="594" t="s">
        <v>133</v>
      </c>
      <c r="B9503" s="594" t="s">
        <v>1298</v>
      </c>
      <c r="C9503" s="594" t="s">
        <v>276</v>
      </c>
      <c r="D9503" s="594" t="s">
        <v>564</v>
      </c>
      <c r="E9503" s="595" t="s">
        <v>411</v>
      </c>
      <c r="F9503" s="595" t="s">
        <v>411</v>
      </c>
      <c r="G9503" s="596" t="s">
        <v>2764</v>
      </c>
      <c r="H9503" s="597">
        <v>110000000</v>
      </c>
    </row>
    <row r="9504" spans="1:8">
      <c r="A9504" s="594" t="s">
        <v>133</v>
      </c>
      <c r="B9504" s="594" t="s">
        <v>1298</v>
      </c>
      <c r="C9504" s="594" t="s">
        <v>276</v>
      </c>
      <c r="D9504" s="594" t="s">
        <v>564</v>
      </c>
      <c r="E9504" s="594" t="s">
        <v>189</v>
      </c>
      <c r="F9504" s="595" t="s">
        <v>411</v>
      </c>
      <c r="G9504" s="596" t="s">
        <v>190</v>
      </c>
      <c r="H9504" s="597">
        <v>110000000</v>
      </c>
    </row>
    <row r="9505" spans="1:8">
      <c r="A9505" s="594" t="s">
        <v>133</v>
      </c>
      <c r="B9505" s="594" t="s">
        <v>1298</v>
      </c>
      <c r="C9505" s="594" t="s">
        <v>276</v>
      </c>
      <c r="D9505" s="594" t="s">
        <v>564</v>
      </c>
      <c r="E9505" s="594" t="s">
        <v>189</v>
      </c>
      <c r="F9505" s="594" t="s">
        <v>773</v>
      </c>
      <c r="G9505" s="596" t="s">
        <v>2695</v>
      </c>
      <c r="H9505" s="597">
        <v>110000000</v>
      </c>
    </row>
    <row r="9506" spans="1:8">
      <c r="A9506" s="594" t="s">
        <v>133</v>
      </c>
      <c r="B9506" s="594" t="s">
        <v>1298</v>
      </c>
      <c r="C9506" s="594" t="s">
        <v>276</v>
      </c>
      <c r="D9506" s="594" t="s">
        <v>1229</v>
      </c>
      <c r="E9506" s="595" t="s">
        <v>411</v>
      </c>
      <c r="F9506" s="595" t="s">
        <v>411</v>
      </c>
      <c r="G9506" s="596" t="s">
        <v>2766</v>
      </c>
      <c r="H9506" s="597">
        <v>739027423</v>
      </c>
    </row>
    <row r="9507" spans="1:8">
      <c r="A9507" s="594" t="s">
        <v>133</v>
      </c>
      <c r="B9507" s="594" t="s">
        <v>1298</v>
      </c>
      <c r="C9507" s="594" t="s">
        <v>276</v>
      </c>
      <c r="D9507" s="594" t="s">
        <v>1229</v>
      </c>
      <c r="E9507" s="594" t="s">
        <v>744</v>
      </c>
      <c r="F9507" s="595" t="s">
        <v>411</v>
      </c>
      <c r="G9507" s="596" t="s">
        <v>2686</v>
      </c>
      <c r="H9507" s="597">
        <v>719077423</v>
      </c>
    </row>
    <row r="9508" spans="1:8">
      <c r="A9508" s="594" t="s">
        <v>133</v>
      </c>
      <c r="B9508" s="594" t="s">
        <v>1298</v>
      </c>
      <c r="C9508" s="594" t="s">
        <v>276</v>
      </c>
      <c r="D9508" s="594" t="s">
        <v>1229</v>
      </c>
      <c r="E9508" s="594" t="s">
        <v>744</v>
      </c>
      <c r="F9508" s="594" t="s">
        <v>371</v>
      </c>
      <c r="G9508" s="596" t="s">
        <v>372</v>
      </c>
      <c r="H9508" s="597">
        <v>719077423</v>
      </c>
    </row>
    <row r="9509" spans="1:8">
      <c r="A9509" s="594" t="s">
        <v>133</v>
      </c>
      <c r="B9509" s="594" t="s">
        <v>1298</v>
      </c>
      <c r="C9509" s="594" t="s">
        <v>276</v>
      </c>
      <c r="D9509" s="594" t="s">
        <v>1229</v>
      </c>
      <c r="E9509" s="594" t="s">
        <v>260</v>
      </c>
      <c r="F9509" s="595" t="s">
        <v>411</v>
      </c>
      <c r="G9509" s="596" t="s">
        <v>261</v>
      </c>
      <c r="H9509" s="597">
        <v>19950000</v>
      </c>
    </row>
    <row r="9510" spans="1:8">
      <c r="A9510" s="594" t="s">
        <v>133</v>
      </c>
      <c r="B9510" s="594" t="s">
        <v>1298</v>
      </c>
      <c r="C9510" s="594" t="s">
        <v>276</v>
      </c>
      <c r="D9510" s="594" t="s">
        <v>1229</v>
      </c>
      <c r="E9510" s="594" t="s">
        <v>260</v>
      </c>
      <c r="F9510" s="594" t="s">
        <v>262</v>
      </c>
      <c r="G9510" s="596" t="s">
        <v>2707</v>
      </c>
      <c r="H9510" s="597">
        <v>19950000</v>
      </c>
    </row>
    <row r="9511" spans="1:8">
      <c r="A9511" s="594" t="s">
        <v>133</v>
      </c>
      <c r="B9511" s="594" t="s">
        <v>1298</v>
      </c>
      <c r="C9511" s="594" t="s">
        <v>276</v>
      </c>
      <c r="D9511" s="594" t="s">
        <v>2767</v>
      </c>
      <c r="E9511" s="595" t="s">
        <v>411</v>
      </c>
      <c r="F9511" s="595" t="s">
        <v>411</v>
      </c>
      <c r="G9511" s="596" t="s">
        <v>2768</v>
      </c>
      <c r="H9511" s="597">
        <v>390000000</v>
      </c>
    </row>
    <row r="9512" spans="1:8">
      <c r="A9512" s="594" t="s">
        <v>133</v>
      </c>
      <c r="B9512" s="594" t="s">
        <v>1298</v>
      </c>
      <c r="C9512" s="594" t="s">
        <v>276</v>
      </c>
      <c r="D9512" s="594" t="s">
        <v>2767</v>
      </c>
      <c r="E9512" s="594" t="s">
        <v>738</v>
      </c>
      <c r="F9512" s="595" t="s">
        <v>411</v>
      </c>
      <c r="G9512" s="596" t="s">
        <v>739</v>
      </c>
      <c r="H9512" s="597">
        <v>5890000</v>
      </c>
    </row>
    <row r="9513" spans="1:8">
      <c r="A9513" s="594" t="s">
        <v>133</v>
      </c>
      <c r="B9513" s="594" t="s">
        <v>1298</v>
      </c>
      <c r="C9513" s="594" t="s">
        <v>276</v>
      </c>
      <c r="D9513" s="594" t="s">
        <v>2767</v>
      </c>
      <c r="E9513" s="594" t="s">
        <v>738</v>
      </c>
      <c r="F9513" s="594" t="s">
        <v>740</v>
      </c>
      <c r="G9513" s="596" t="s">
        <v>741</v>
      </c>
      <c r="H9513" s="597">
        <v>2890000</v>
      </c>
    </row>
    <row r="9514" spans="1:8">
      <c r="A9514" s="594" t="s">
        <v>133</v>
      </c>
      <c r="B9514" s="594" t="s">
        <v>1298</v>
      </c>
      <c r="C9514" s="594" t="s">
        <v>276</v>
      </c>
      <c r="D9514" s="594" t="s">
        <v>2767</v>
      </c>
      <c r="E9514" s="594" t="s">
        <v>738</v>
      </c>
      <c r="F9514" s="594" t="s">
        <v>742</v>
      </c>
      <c r="G9514" s="596" t="s">
        <v>743</v>
      </c>
      <c r="H9514" s="597">
        <v>3000000</v>
      </c>
    </row>
    <row r="9515" spans="1:8">
      <c r="A9515" s="594" t="s">
        <v>133</v>
      </c>
      <c r="B9515" s="594" t="s">
        <v>1298</v>
      </c>
      <c r="C9515" s="594" t="s">
        <v>276</v>
      </c>
      <c r="D9515" s="594" t="s">
        <v>2767</v>
      </c>
      <c r="E9515" s="594" t="s">
        <v>189</v>
      </c>
      <c r="F9515" s="595" t="s">
        <v>411</v>
      </c>
      <c r="G9515" s="596" t="s">
        <v>190</v>
      </c>
      <c r="H9515" s="597">
        <v>283750000</v>
      </c>
    </row>
    <row r="9516" spans="1:8">
      <c r="A9516" s="594" t="s">
        <v>133</v>
      </c>
      <c r="B9516" s="594" t="s">
        <v>1298</v>
      </c>
      <c r="C9516" s="594" t="s">
        <v>276</v>
      </c>
      <c r="D9516" s="594" t="s">
        <v>2767</v>
      </c>
      <c r="E9516" s="594" t="s">
        <v>189</v>
      </c>
      <c r="F9516" s="594" t="s">
        <v>773</v>
      </c>
      <c r="G9516" s="596" t="s">
        <v>2695</v>
      </c>
      <c r="H9516" s="597">
        <v>283750000</v>
      </c>
    </row>
    <row r="9517" spans="1:8">
      <c r="A9517" s="594" t="s">
        <v>133</v>
      </c>
      <c r="B9517" s="594" t="s">
        <v>1298</v>
      </c>
      <c r="C9517" s="594" t="s">
        <v>276</v>
      </c>
      <c r="D9517" s="594" t="s">
        <v>2767</v>
      </c>
      <c r="E9517" s="594" t="s">
        <v>194</v>
      </c>
      <c r="F9517" s="595" t="s">
        <v>411</v>
      </c>
      <c r="G9517" s="596" t="s">
        <v>195</v>
      </c>
      <c r="H9517" s="597">
        <v>100360000</v>
      </c>
    </row>
    <row r="9518" spans="1:8">
      <c r="A9518" s="594" t="s">
        <v>133</v>
      </c>
      <c r="B9518" s="594" t="s">
        <v>1298</v>
      </c>
      <c r="C9518" s="594" t="s">
        <v>276</v>
      </c>
      <c r="D9518" s="594" t="s">
        <v>2767</v>
      </c>
      <c r="E9518" s="594" t="s">
        <v>194</v>
      </c>
      <c r="F9518" s="594" t="s">
        <v>200</v>
      </c>
      <c r="G9518" s="596" t="s">
        <v>201</v>
      </c>
      <c r="H9518" s="597">
        <v>100360000</v>
      </c>
    </row>
    <row r="9519" spans="1:8">
      <c r="A9519" s="594" t="s">
        <v>133</v>
      </c>
      <c r="B9519" s="594" t="s">
        <v>1298</v>
      </c>
      <c r="C9519" s="594" t="s">
        <v>276</v>
      </c>
      <c r="D9519" s="594" t="s">
        <v>2769</v>
      </c>
      <c r="E9519" s="595" t="s">
        <v>411</v>
      </c>
      <c r="F9519" s="595" t="s">
        <v>411</v>
      </c>
      <c r="G9519" s="596" t="s">
        <v>2770</v>
      </c>
      <c r="H9519" s="597">
        <v>2993223000</v>
      </c>
    </row>
    <row r="9520" spans="1:8">
      <c r="A9520" s="594" t="s">
        <v>133</v>
      </c>
      <c r="B9520" s="594" t="s">
        <v>1298</v>
      </c>
      <c r="C9520" s="594" t="s">
        <v>276</v>
      </c>
      <c r="D9520" s="594" t="s">
        <v>2769</v>
      </c>
      <c r="E9520" s="594" t="s">
        <v>148</v>
      </c>
      <c r="F9520" s="595" t="s">
        <v>411</v>
      </c>
      <c r="G9520" s="596" t="s">
        <v>149</v>
      </c>
      <c r="H9520" s="597">
        <v>13340446</v>
      </c>
    </row>
    <row r="9521" spans="1:8">
      <c r="A9521" s="594" t="s">
        <v>133</v>
      </c>
      <c r="B9521" s="594" t="s">
        <v>1298</v>
      </c>
      <c r="C9521" s="594" t="s">
        <v>276</v>
      </c>
      <c r="D9521" s="594" t="s">
        <v>2769</v>
      </c>
      <c r="E9521" s="594" t="s">
        <v>148</v>
      </c>
      <c r="F9521" s="594" t="s">
        <v>1075</v>
      </c>
      <c r="G9521" s="596" t="s">
        <v>2666</v>
      </c>
      <c r="H9521" s="597">
        <v>13340446</v>
      </c>
    </row>
    <row r="9522" spans="1:8">
      <c r="A9522" s="594" t="s">
        <v>133</v>
      </c>
      <c r="B9522" s="594" t="s">
        <v>1298</v>
      </c>
      <c r="C9522" s="594" t="s">
        <v>276</v>
      </c>
      <c r="D9522" s="594" t="s">
        <v>2769</v>
      </c>
      <c r="E9522" s="594" t="s">
        <v>152</v>
      </c>
      <c r="F9522" s="595" t="s">
        <v>411</v>
      </c>
      <c r="G9522" s="596" t="s">
        <v>153</v>
      </c>
      <c r="H9522" s="597">
        <v>480000</v>
      </c>
    </row>
    <row r="9523" spans="1:8">
      <c r="A9523" s="594" t="s">
        <v>133</v>
      </c>
      <c r="B9523" s="594" t="s">
        <v>1298</v>
      </c>
      <c r="C9523" s="594" t="s">
        <v>276</v>
      </c>
      <c r="D9523" s="594" t="s">
        <v>2769</v>
      </c>
      <c r="E9523" s="594" t="s">
        <v>152</v>
      </c>
      <c r="F9523" s="594" t="s">
        <v>606</v>
      </c>
      <c r="G9523" s="596" t="s">
        <v>195</v>
      </c>
      <c r="H9523" s="597">
        <v>480000</v>
      </c>
    </row>
    <row r="9524" spans="1:8">
      <c r="A9524" s="594" t="s">
        <v>133</v>
      </c>
      <c r="B9524" s="594" t="s">
        <v>1298</v>
      </c>
      <c r="C9524" s="594" t="s">
        <v>276</v>
      </c>
      <c r="D9524" s="594" t="s">
        <v>2769</v>
      </c>
      <c r="E9524" s="594" t="s">
        <v>167</v>
      </c>
      <c r="F9524" s="595" t="s">
        <v>411</v>
      </c>
      <c r="G9524" s="596" t="s">
        <v>168</v>
      </c>
      <c r="H9524" s="597">
        <v>2324800</v>
      </c>
    </row>
    <row r="9525" spans="1:8">
      <c r="A9525" s="594" t="s">
        <v>133</v>
      </c>
      <c r="B9525" s="594" t="s">
        <v>1298</v>
      </c>
      <c r="C9525" s="594" t="s">
        <v>276</v>
      </c>
      <c r="D9525" s="594" t="s">
        <v>2769</v>
      </c>
      <c r="E9525" s="594" t="s">
        <v>167</v>
      </c>
      <c r="F9525" s="594" t="s">
        <v>230</v>
      </c>
      <c r="G9525" s="596" t="s">
        <v>2675</v>
      </c>
      <c r="H9525" s="597">
        <v>2324800</v>
      </c>
    </row>
    <row r="9526" spans="1:8">
      <c r="A9526" s="594" t="s">
        <v>133</v>
      </c>
      <c r="B9526" s="594" t="s">
        <v>1298</v>
      </c>
      <c r="C9526" s="594" t="s">
        <v>276</v>
      </c>
      <c r="D9526" s="594" t="s">
        <v>2769</v>
      </c>
      <c r="E9526" s="594" t="s">
        <v>171</v>
      </c>
      <c r="F9526" s="595" t="s">
        <v>411</v>
      </c>
      <c r="G9526" s="596" t="s">
        <v>2677</v>
      </c>
      <c r="H9526" s="597">
        <v>23880687</v>
      </c>
    </row>
    <row r="9527" spans="1:8">
      <c r="A9527" s="594" t="s">
        <v>133</v>
      </c>
      <c r="B9527" s="594" t="s">
        <v>1298</v>
      </c>
      <c r="C9527" s="594" t="s">
        <v>276</v>
      </c>
      <c r="D9527" s="594" t="s">
        <v>2769</v>
      </c>
      <c r="E9527" s="594" t="s">
        <v>171</v>
      </c>
      <c r="F9527" s="594" t="s">
        <v>173</v>
      </c>
      <c r="G9527" s="596" t="s">
        <v>174</v>
      </c>
      <c r="H9527" s="597">
        <v>20630687</v>
      </c>
    </row>
    <row r="9528" spans="1:8">
      <c r="A9528" s="594" t="s">
        <v>133</v>
      </c>
      <c r="B9528" s="594" t="s">
        <v>1298</v>
      </c>
      <c r="C9528" s="594" t="s">
        <v>276</v>
      </c>
      <c r="D9528" s="594" t="s">
        <v>2769</v>
      </c>
      <c r="E9528" s="594" t="s">
        <v>171</v>
      </c>
      <c r="F9528" s="594" t="s">
        <v>216</v>
      </c>
      <c r="G9528" s="596" t="s">
        <v>217</v>
      </c>
      <c r="H9528" s="597">
        <v>3250000</v>
      </c>
    </row>
    <row r="9529" spans="1:8">
      <c r="A9529" s="594" t="s">
        <v>133</v>
      </c>
      <c r="B9529" s="594" t="s">
        <v>1298</v>
      </c>
      <c r="C9529" s="594" t="s">
        <v>276</v>
      </c>
      <c r="D9529" s="594" t="s">
        <v>2769</v>
      </c>
      <c r="E9529" s="594" t="s">
        <v>177</v>
      </c>
      <c r="F9529" s="595" t="s">
        <v>411</v>
      </c>
      <c r="G9529" s="596" t="s">
        <v>178</v>
      </c>
      <c r="H9529" s="597">
        <v>27413067</v>
      </c>
    </row>
    <row r="9530" spans="1:8">
      <c r="A9530" s="594" t="s">
        <v>133</v>
      </c>
      <c r="B9530" s="594" t="s">
        <v>1298</v>
      </c>
      <c r="C9530" s="594" t="s">
        <v>276</v>
      </c>
      <c r="D9530" s="594" t="s">
        <v>2769</v>
      </c>
      <c r="E9530" s="594" t="s">
        <v>177</v>
      </c>
      <c r="F9530" s="594" t="s">
        <v>179</v>
      </c>
      <c r="G9530" s="596" t="s">
        <v>2679</v>
      </c>
      <c r="H9530" s="597">
        <v>571067</v>
      </c>
    </row>
    <row r="9531" spans="1:8">
      <c r="A9531" s="594" t="s">
        <v>133</v>
      </c>
      <c r="B9531" s="594" t="s">
        <v>1298</v>
      </c>
      <c r="C9531" s="594" t="s">
        <v>276</v>
      </c>
      <c r="D9531" s="594" t="s">
        <v>2769</v>
      </c>
      <c r="E9531" s="594" t="s">
        <v>177</v>
      </c>
      <c r="F9531" s="594" t="s">
        <v>441</v>
      </c>
      <c r="G9531" s="596" t="s">
        <v>2728</v>
      </c>
      <c r="H9531" s="597">
        <v>26842000</v>
      </c>
    </row>
    <row r="9532" spans="1:8">
      <c r="A9532" s="594" t="s">
        <v>133</v>
      </c>
      <c r="B9532" s="594" t="s">
        <v>1298</v>
      </c>
      <c r="C9532" s="594" t="s">
        <v>276</v>
      </c>
      <c r="D9532" s="594" t="s">
        <v>2769</v>
      </c>
      <c r="E9532" s="594" t="s">
        <v>183</v>
      </c>
      <c r="F9532" s="595" t="s">
        <v>411</v>
      </c>
      <c r="G9532" s="596" t="s">
        <v>184</v>
      </c>
      <c r="H9532" s="597">
        <v>89200000</v>
      </c>
    </row>
    <row r="9533" spans="1:8">
      <c r="A9533" s="594" t="s">
        <v>133</v>
      </c>
      <c r="B9533" s="594" t="s">
        <v>1298</v>
      </c>
      <c r="C9533" s="594" t="s">
        <v>276</v>
      </c>
      <c r="D9533" s="594" t="s">
        <v>2769</v>
      </c>
      <c r="E9533" s="594" t="s">
        <v>183</v>
      </c>
      <c r="F9533" s="594" t="s">
        <v>185</v>
      </c>
      <c r="G9533" s="596" t="s">
        <v>186</v>
      </c>
      <c r="H9533" s="597">
        <v>6400000</v>
      </c>
    </row>
    <row r="9534" spans="1:8">
      <c r="A9534" s="594" t="s">
        <v>133</v>
      </c>
      <c r="B9534" s="594" t="s">
        <v>1298</v>
      </c>
      <c r="C9534" s="594" t="s">
        <v>276</v>
      </c>
      <c r="D9534" s="594" t="s">
        <v>2769</v>
      </c>
      <c r="E9534" s="594" t="s">
        <v>183</v>
      </c>
      <c r="F9534" s="594" t="s">
        <v>187</v>
      </c>
      <c r="G9534" s="596" t="s">
        <v>2683</v>
      </c>
      <c r="H9534" s="597">
        <v>82800000</v>
      </c>
    </row>
    <row r="9535" spans="1:8">
      <c r="A9535" s="594" t="s">
        <v>133</v>
      </c>
      <c r="B9535" s="594" t="s">
        <v>1298</v>
      </c>
      <c r="C9535" s="594" t="s">
        <v>276</v>
      </c>
      <c r="D9535" s="594" t="s">
        <v>2769</v>
      </c>
      <c r="E9535" s="594" t="s">
        <v>738</v>
      </c>
      <c r="F9535" s="595" t="s">
        <v>411</v>
      </c>
      <c r="G9535" s="596" t="s">
        <v>739</v>
      </c>
      <c r="H9535" s="597">
        <v>27400000</v>
      </c>
    </row>
    <row r="9536" spans="1:8">
      <c r="A9536" s="594" t="s">
        <v>133</v>
      </c>
      <c r="B9536" s="594" t="s">
        <v>1298</v>
      </c>
      <c r="C9536" s="594" t="s">
        <v>276</v>
      </c>
      <c r="D9536" s="594" t="s">
        <v>2769</v>
      </c>
      <c r="E9536" s="594" t="s">
        <v>738</v>
      </c>
      <c r="F9536" s="594" t="s">
        <v>740</v>
      </c>
      <c r="G9536" s="596" t="s">
        <v>741</v>
      </c>
      <c r="H9536" s="597">
        <v>27000000</v>
      </c>
    </row>
    <row r="9537" spans="1:8">
      <c r="A9537" s="594" t="s">
        <v>133</v>
      </c>
      <c r="B9537" s="594" t="s">
        <v>1298</v>
      </c>
      <c r="C9537" s="594" t="s">
        <v>276</v>
      </c>
      <c r="D9537" s="594" t="s">
        <v>2769</v>
      </c>
      <c r="E9537" s="594" t="s">
        <v>738</v>
      </c>
      <c r="F9537" s="594" t="s">
        <v>742</v>
      </c>
      <c r="G9537" s="596" t="s">
        <v>743</v>
      </c>
      <c r="H9537" s="597">
        <v>400000</v>
      </c>
    </row>
    <row r="9538" spans="1:8">
      <c r="A9538" s="594" t="s">
        <v>133</v>
      </c>
      <c r="B9538" s="594" t="s">
        <v>1298</v>
      </c>
      <c r="C9538" s="594" t="s">
        <v>276</v>
      </c>
      <c r="D9538" s="594" t="s">
        <v>2769</v>
      </c>
      <c r="E9538" s="594" t="s">
        <v>744</v>
      </c>
      <c r="F9538" s="595" t="s">
        <v>411</v>
      </c>
      <c r="G9538" s="596" t="s">
        <v>2686</v>
      </c>
      <c r="H9538" s="597">
        <v>629550000</v>
      </c>
    </row>
    <row r="9539" spans="1:8">
      <c r="A9539" s="594" t="s">
        <v>133</v>
      </c>
      <c r="B9539" s="594" t="s">
        <v>1298</v>
      </c>
      <c r="C9539" s="594" t="s">
        <v>276</v>
      </c>
      <c r="D9539" s="594" t="s">
        <v>2769</v>
      </c>
      <c r="E9539" s="594" t="s">
        <v>744</v>
      </c>
      <c r="F9539" s="594" t="s">
        <v>572</v>
      </c>
      <c r="G9539" s="596" t="s">
        <v>2689</v>
      </c>
      <c r="H9539" s="597">
        <v>5550000</v>
      </c>
    </row>
    <row r="9540" spans="1:8">
      <c r="A9540" s="594" t="s">
        <v>133</v>
      </c>
      <c r="B9540" s="594" t="s">
        <v>1298</v>
      </c>
      <c r="C9540" s="594" t="s">
        <v>276</v>
      </c>
      <c r="D9540" s="594" t="s">
        <v>2769</v>
      </c>
      <c r="E9540" s="594" t="s">
        <v>744</v>
      </c>
      <c r="F9540" s="594" t="s">
        <v>371</v>
      </c>
      <c r="G9540" s="596" t="s">
        <v>372</v>
      </c>
      <c r="H9540" s="597">
        <v>624000000</v>
      </c>
    </row>
    <row r="9541" spans="1:8">
      <c r="A9541" s="594" t="s">
        <v>133</v>
      </c>
      <c r="B9541" s="594" t="s">
        <v>1298</v>
      </c>
      <c r="C9541" s="594" t="s">
        <v>276</v>
      </c>
      <c r="D9541" s="594" t="s">
        <v>2769</v>
      </c>
      <c r="E9541" s="594" t="s">
        <v>189</v>
      </c>
      <c r="F9541" s="595" t="s">
        <v>411</v>
      </c>
      <c r="G9541" s="596" t="s">
        <v>190</v>
      </c>
      <c r="H9541" s="597">
        <v>49790000</v>
      </c>
    </row>
    <row r="9542" spans="1:8">
      <c r="A9542" s="594" t="s">
        <v>133</v>
      </c>
      <c r="B9542" s="594" t="s">
        <v>1298</v>
      </c>
      <c r="C9542" s="594" t="s">
        <v>276</v>
      </c>
      <c r="D9542" s="594" t="s">
        <v>2769</v>
      </c>
      <c r="E9542" s="594" t="s">
        <v>189</v>
      </c>
      <c r="F9542" s="594" t="s">
        <v>773</v>
      </c>
      <c r="G9542" s="596" t="s">
        <v>2695</v>
      </c>
      <c r="H9542" s="597">
        <v>18450000</v>
      </c>
    </row>
    <row r="9543" spans="1:8">
      <c r="A9543" s="594" t="s">
        <v>133</v>
      </c>
      <c r="B9543" s="594" t="s">
        <v>1298</v>
      </c>
      <c r="C9543" s="594" t="s">
        <v>276</v>
      </c>
      <c r="D9543" s="594" t="s">
        <v>2769</v>
      </c>
      <c r="E9543" s="594" t="s">
        <v>189</v>
      </c>
      <c r="F9543" s="594" t="s">
        <v>192</v>
      </c>
      <c r="G9543" s="596" t="s">
        <v>195</v>
      </c>
      <c r="H9543" s="597">
        <v>31340000</v>
      </c>
    </row>
    <row r="9544" spans="1:8">
      <c r="A9544" s="594" t="s">
        <v>133</v>
      </c>
      <c r="B9544" s="594" t="s">
        <v>1298</v>
      </c>
      <c r="C9544" s="594" t="s">
        <v>276</v>
      </c>
      <c r="D9544" s="594" t="s">
        <v>2769</v>
      </c>
      <c r="E9544" s="594" t="s">
        <v>194</v>
      </c>
      <c r="F9544" s="595" t="s">
        <v>411</v>
      </c>
      <c r="G9544" s="596" t="s">
        <v>195</v>
      </c>
      <c r="H9544" s="597">
        <v>40621000</v>
      </c>
    </row>
    <row r="9545" spans="1:8">
      <c r="A9545" s="594" t="s">
        <v>133</v>
      </c>
      <c r="B9545" s="594" t="s">
        <v>1298</v>
      </c>
      <c r="C9545" s="594" t="s">
        <v>276</v>
      </c>
      <c r="D9545" s="594" t="s">
        <v>2769</v>
      </c>
      <c r="E9545" s="594" t="s">
        <v>194</v>
      </c>
      <c r="F9545" s="594" t="s">
        <v>198</v>
      </c>
      <c r="G9545" s="596" t="s">
        <v>199</v>
      </c>
      <c r="H9545" s="597">
        <v>38621000</v>
      </c>
    </row>
    <row r="9546" spans="1:8">
      <c r="A9546" s="594" t="s">
        <v>133</v>
      </c>
      <c r="B9546" s="594" t="s">
        <v>1298</v>
      </c>
      <c r="C9546" s="594" t="s">
        <v>276</v>
      </c>
      <c r="D9546" s="594" t="s">
        <v>2769</v>
      </c>
      <c r="E9546" s="594" t="s">
        <v>194</v>
      </c>
      <c r="F9546" s="594" t="s">
        <v>200</v>
      </c>
      <c r="G9546" s="596" t="s">
        <v>201</v>
      </c>
      <c r="H9546" s="597">
        <v>2000000</v>
      </c>
    </row>
    <row r="9547" spans="1:8">
      <c r="A9547" s="594" t="s">
        <v>133</v>
      </c>
      <c r="B9547" s="594" t="s">
        <v>1298</v>
      </c>
      <c r="C9547" s="594" t="s">
        <v>276</v>
      </c>
      <c r="D9547" s="594" t="s">
        <v>2769</v>
      </c>
      <c r="E9547" s="594" t="s">
        <v>1145</v>
      </c>
      <c r="F9547" s="595" t="s">
        <v>411</v>
      </c>
      <c r="G9547" s="596" t="s">
        <v>2761</v>
      </c>
      <c r="H9547" s="597">
        <v>15441000</v>
      </c>
    </row>
    <row r="9548" spans="1:8">
      <c r="A9548" s="594" t="s">
        <v>133</v>
      </c>
      <c r="B9548" s="594" t="s">
        <v>1298</v>
      </c>
      <c r="C9548" s="594" t="s">
        <v>276</v>
      </c>
      <c r="D9548" s="594" t="s">
        <v>2769</v>
      </c>
      <c r="E9548" s="594" t="s">
        <v>1145</v>
      </c>
      <c r="F9548" s="594" t="s">
        <v>1144</v>
      </c>
      <c r="G9548" s="596" t="s">
        <v>1143</v>
      </c>
      <c r="H9548" s="597">
        <v>7490000</v>
      </c>
    </row>
    <row r="9549" spans="1:8">
      <c r="A9549" s="594" t="s">
        <v>133</v>
      </c>
      <c r="B9549" s="594" t="s">
        <v>1298</v>
      </c>
      <c r="C9549" s="594" t="s">
        <v>276</v>
      </c>
      <c r="D9549" s="594" t="s">
        <v>2769</v>
      </c>
      <c r="E9549" s="594" t="s">
        <v>1145</v>
      </c>
      <c r="F9549" s="594" t="s">
        <v>1236</v>
      </c>
      <c r="G9549" s="596" t="s">
        <v>1235</v>
      </c>
      <c r="H9549" s="597">
        <v>7951000</v>
      </c>
    </row>
    <row r="9550" spans="1:8">
      <c r="A9550" s="594" t="s">
        <v>133</v>
      </c>
      <c r="B9550" s="594" t="s">
        <v>1298</v>
      </c>
      <c r="C9550" s="594" t="s">
        <v>276</v>
      </c>
      <c r="D9550" s="594" t="s">
        <v>2769</v>
      </c>
      <c r="E9550" s="594" t="s">
        <v>260</v>
      </c>
      <c r="F9550" s="595" t="s">
        <v>411</v>
      </c>
      <c r="G9550" s="596" t="s">
        <v>261</v>
      </c>
      <c r="H9550" s="597">
        <v>1858128000</v>
      </c>
    </row>
    <row r="9551" spans="1:8">
      <c r="A9551" s="594" t="s">
        <v>133</v>
      </c>
      <c r="B9551" s="594" t="s">
        <v>1298</v>
      </c>
      <c r="C9551" s="594" t="s">
        <v>276</v>
      </c>
      <c r="D9551" s="594" t="s">
        <v>2769</v>
      </c>
      <c r="E9551" s="594" t="s">
        <v>260</v>
      </c>
      <c r="F9551" s="594" t="s">
        <v>262</v>
      </c>
      <c r="G9551" s="596" t="s">
        <v>2707</v>
      </c>
      <c r="H9551" s="597">
        <v>1858128000</v>
      </c>
    </row>
    <row r="9552" spans="1:8">
      <c r="A9552" s="594" t="s">
        <v>133</v>
      </c>
      <c r="B9552" s="594" t="s">
        <v>1298</v>
      </c>
      <c r="C9552" s="594" t="s">
        <v>276</v>
      </c>
      <c r="D9552" s="594" t="s">
        <v>2769</v>
      </c>
      <c r="E9552" s="594" t="s">
        <v>53</v>
      </c>
      <c r="F9552" s="595" t="s">
        <v>411</v>
      </c>
      <c r="G9552" s="596" t="s">
        <v>193</v>
      </c>
      <c r="H9552" s="597">
        <v>215654000</v>
      </c>
    </row>
    <row r="9553" spans="1:8">
      <c r="A9553" s="594" t="s">
        <v>133</v>
      </c>
      <c r="B9553" s="594" t="s">
        <v>1298</v>
      </c>
      <c r="C9553" s="594" t="s">
        <v>276</v>
      </c>
      <c r="D9553" s="594" t="s">
        <v>2769</v>
      </c>
      <c r="E9553" s="594" t="s">
        <v>53</v>
      </c>
      <c r="F9553" s="594" t="s">
        <v>54</v>
      </c>
      <c r="G9553" s="596" t="s">
        <v>55</v>
      </c>
      <c r="H9553" s="597">
        <v>28977000</v>
      </c>
    </row>
    <row r="9554" spans="1:8">
      <c r="A9554" s="594" t="s">
        <v>133</v>
      </c>
      <c r="B9554" s="594" t="s">
        <v>1298</v>
      </c>
      <c r="C9554" s="594" t="s">
        <v>276</v>
      </c>
      <c r="D9554" s="594" t="s">
        <v>2769</v>
      </c>
      <c r="E9554" s="594" t="s">
        <v>53</v>
      </c>
      <c r="F9554" s="594" t="s">
        <v>56</v>
      </c>
      <c r="G9554" s="596" t="s">
        <v>57</v>
      </c>
      <c r="H9554" s="597">
        <v>177455000</v>
      </c>
    </row>
    <row r="9555" spans="1:8">
      <c r="A9555" s="594" t="s">
        <v>133</v>
      </c>
      <c r="B9555" s="594" t="s">
        <v>1298</v>
      </c>
      <c r="C9555" s="594" t="s">
        <v>276</v>
      </c>
      <c r="D9555" s="594" t="s">
        <v>2769</v>
      </c>
      <c r="E9555" s="594" t="s">
        <v>53</v>
      </c>
      <c r="F9555" s="594" t="s">
        <v>358</v>
      </c>
      <c r="G9555" s="596" t="s">
        <v>195</v>
      </c>
      <c r="H9555" s="597">
        <v>9222000</v>
      </c>
    </row>
    <row r="9556" spans="1:8">
      <c r="A9556" s="594" t="s">
        <v>133</v>
      </c>
      <c r="B9556" s="594" t="s">
        <v>1298</v>
      </c>
      <c r="C9556" s="594" t="s">
        <v>276</v>
      </c>
      <c r="D9556" s="594" t="s">
        <v>278</v>
      </c>
      <c r="E9556" s="595" t="s">
        <v>411</v>
      </c>
      <c r="F9556" s="595" t="s">
        <v>411</v>
      </c>
      <c r="G9556" s="596" t="s">
        <v>2771</v>
      </c>
      <c r="H9556" s="597">
        <v>1996099000</v>
      </c>
    </row>
    <row r="9557" spans="1:8">
      <c r="A9557" s="594" t="s">
        <v>133</v>
      </c>
      <c r="B9557" s="594" t="s">
        <v>1298</v>
      </c>
      <c r="C9557" s="594" t="s">
        <v>276</v>
      </c>
      <c r="D9557" s="594" t="s">
        <v>278</v>
      </c>
      <c r="E9557" s="594" t="s">
        <v>738</v>
      </c>
      <c r="F9557" s="595" t="s">
        <v>411</v>
      </c>
      <c r="G9557" s="596" t="s">
        <v>739</v>
      </c>
      <c r="H9557" s="597">
        <v>2000000</v>
      </c>
    </row>
    <row r="9558" spans="1:8">
      <c r="A9558" s="594" t="s">
        <v>133</v>
      </c>
      <c r="B9558" s="594" t="s">
        <v>1298</v>
      </c>
      <c r="C9558" s="594" t="s">
        <v>276</v>
      </c>
      <c r="D9558" s="594" t="s">
        <v>278</v>
      </c>
      <c r="E9558" s="594" t="s">
        <v>738</v>
      </c>
      <c r="F9558" s="594" t="s">
        <v>740</v>
      </c>
      <c r="G9558" s="596" t="s">
        <v>741</v>
      </c>
      <c r="H9558" s="597">
        <v>2000000</v>
      </c>
    </row>
    <row r="9559" spans="1:8">
      <c r="A9559" s="594" t="s">
        <v>133</v>
      </c>
      <c r="B9559" s="594" t="s">
        <v>1298</v>
      </c>
      <c r="C9559" s="594" t="s">
        <v>276</v>
      </c>
      <c r="D9559" s="594" t="s">
        <v>278</v>
      </c>
      <c r="E9559" s="594" t="s">
        <v>189</v>
      </c>
      <c r="F9559" s="595" t="s">
        <v>411</v>
      </c>
      <c r="G9559" s="596" t="s">
        <v>190</v>
      </c>
      <c r="H9559" s="597">
        <v>8000000</v>
      </c>
    </row>
    <row r="9560" spans="1:8">
      <c r="A9560" s="594" t="s">
        <v>133</v>
      </c>
      <c r="B9560" s="594" t="s">
        <v>1298</v>
      </c>
      <c r="C9560" s="594" t="s">
        <v>276</v>
      </c>
      <c r="D9560" s="594" t="s">
        <v>278</v>
      </c>
      <c r="E9560" s="594" t="s">
        <v>189</v>
      </c>
      <c r="F9560" s="594" t="s">
        <v>192</v>
      </c>
      <c r="G9560" s="596" t="s">
        <v>195</v>
      </c>
      <c r="H9560" s="597">
        <v>8000000</v>
      </c>
    </row>
    <row r="9561" spans="1:8">
      <c r="A9561" s="594" t="s">
        <v>133</v>
      </c>
      <c r="B9561" s="594" t="s">
        <v>1298</v>
      </c>
      <c r="C9561" s="594" t="s">
        <v>276</v>
      </c>
      <c r="D9561" s="594" t="s">
        <v>278</v>
      </c>
      <c r="E9561" s="594" t="s">
        <v>77</v>
      </c>
      <c r="F9561" s="595" t="s">
        <v>411</v>
      </c>
      <c r="G9561" s="596" t="s">
        <v>78</v>
      </c>
      <c r="H9561" s="597">
        <v>660000000</v>
      </c>
    </row>
    <row r="9562" spans="1:8">
      <c r="A9562" s="594" t="s">
        <v>133</v>
      </c>
      <c r="B9562" s="594" t="s">
        <v>1298</v>
      </c>
      <c r="C9562" s="594" t="s">
        <v>276</v>
      </c>
      <c r="D9562" s="594" t="s">
        <v>278</v>
      </c>
      <c r="E9562" s="594" t="s">
        <v>77</v>
      </c>
      <c r="F9562" s="594" t="s">
        <v>79</v>
      </c>
      <c r="G9562" s="596" t="s">
        <v>195</v>
      </c>
      <c r="H9562" s="597">
        <v>660000000</v>
      </c>
    </row>
    <row r="9563" spans="1:8">
      <c r="A9563" s="594" t="s">
        <v>133</v>
      </c>
      <c r="B9563" s="594" t="s">
        <v>1298</v>
      </c>
      <c r="C9563" s="594" t="s">
        <v>276</v>
      </c>
      <c r="D9563" s="594" t="s">
        <v>278</v>
      </c>
      <c r="E9563" s="594" t="s">
        <v>260</v>
      </c>
      <c r="F9563" s="595" t="s">
        <v>411</v>
      </c>
      <c r="G9563" s="596" t="s">
        <v>261</v>
      </c>
      <c r="H9563" s="597">
        <v>922972000</v>
      </c>
    </row>
    <row r="9564" spans="1:8">
      <c r="A9564" s="594" t="s">
        <v>133</v>
      </c>
      <c r="B9564" s="594" t="s">
        <v>1298</v>
      </c>
      <c r="C9564" s="594" t="s">
        <v>276</v>
      </c>
      <c r="D9564" s="594" t="s">
        <v>278</v>
      </c>
      <c r="E9564" s="594" t="s">
        <v>260</v>
      </c>
      <c r="F9564" s="594" t="s">
        <v>262</v>
      </c>
      <c r="G9564" s="596" t="s">
        <v>2707</v>
      </c>
      <c r="H9564" s="597">
        <v>922972000</v>
      </c>
    </row>
    <row r="9565" spans="1:8">
      <c r="A9565" s="594" t="s">
        <v>133</v>
      </c>
      <c r="B9565" s="594" t="s">
        <v>1298</v>
      </c>
      <c r="C9565" s="594" t="s">
        <v>276</v>
      </c>
      <c r="D9565" s="594" t="s">
        <v>278</v>
      </c>
      <c r="E9565" s="594" t="s">
        <v>53</v>
      </c>
      <c r="F9565" s="595" t="s">
        <v>411</v>
      </c>
      <c r="G9565" s="596" t="s">
        <v>193</v>
      </c>
      <c r="H9565" s="597">
        <v>403127000</v>
      </c>
    </row>
    <row r="9566" spans="1:8">
      <c r="A9566" s="594" t="s">
        <v>133</v>
      </c>
      <c r="B9566" s="594" t="s">
        <v>1298</v>
      </c>
      <c r="C9566" s="594" t="s">
        <v>276</v>
      </c>
      <c r="D9566" s="594" t="s">
        <v>278</v>
      </c>
      <c r="E9566" s="594" t="s">
        <v>53</v>
      </c>
      <c r="F9566" s="594" t="s">
        <v>56</v>
      </c>
      <c r="G9566" s="596" t="s">
        <v>57</v>
      </c>
      <c r="H9566" s="597">
        <v>403127000</v>
      </c>
    </row>
    <row r="9567" spans="1:8">
      <c r="A9567" s="594" t="s">
        <v>133</v>
      </c>
      <c r="B9567" s="594" t="s">
        <v>1298</v>
      </c>
      <c r="C9567" s="594" t="s">
        <v>276</v>
      </c>
      <c r="D9567" s="594" t="s">
        <v>2802</v>
      </c>
      <c r="E9567" s="595" t="s">
        <v>411</v>
      </c>
      <c r="F9567" s="595" t="s">
        <v>411</v>
      </c>
      <c r="G9567" s="596" t="s">
        <v>274</v>
      </c>
      <c r="H9567" s="597">
        <v>516575000</v>
      </c>
    </row>
    <row r="9568" spans="1:8">
      <c r="A9568" s="594" t="s">
        <v>133</v>
      </c>
      <c r="B9568" s="594" t="s">
        <v>1298</v>
      </c>
      <c r="C9568" s="594" t="s">
        <v>276</v>
      </c>
      <c r="D9568" s="594" t="s">
        <v>2802</v>
      </c>
      <c r="E9568" s="594" t="s">
        <v>582</v>
      </c>
      <c r="F9568" s="595" t="s">
        <v>411</v>
      </c>
      <c r="G9568" s="596" t="s">
        <v>583</v>
      </c>
      <c r="H9568" s="597">
        <v>9720000</v>
      </c>
    </row>
    <row r="9569" spans="1:8">
      <c r="A9569" s="594" t="s">
        <v>133</v>
      </c>
      <c r="B9569" s="594" t="s">
        <v>1298</v>
      </c>
      <c r="C9569" s="594" t="s">
        <v>276</v>
      </c>
      <c r="D9569" s="594" t="s">
        <v>2802</v>
      </c>
      <c r="E9569" s="594" t="s">
        <v>582</v>
      </c>
      <c r="F9569" s="594" t="s">
        <v>584</v>
      </c>
      <c r="G9569" s="596" t="s">
        <v>2670</v>
      </c>
      <c r="H9569" s="597">
        <v>8970000</v>
      </c>
    </row>
    <row r="9570" spans="1:8">
      <c r="A9570" s="594" t="s">
        <v>133</v>
      </c>
      <c r="B9570" s="594" t="s">
        <v>1298</v>
      </c>
      <c r="C9570" s="594" t="s">
        <v>276</v>
      </c>
      <c r="D9570" s="594" t="s">
        <v>2802</v>
      </c>
      <c r="E9570" s="594" t="s">
        <v>582</v>
      </c>
      <c r="F9570" s="594" t="s">
        <v>586</v>
      </c>
      <c r="G9570" s="596" t="s">
        <v>2671</v>
      </c>
      <c r="H9570" s="597">
        <v>750000</v>
      </c>
    </row>
    <row r="9571" spans="1:8">
      <c r="A9571" s="594" t="s">
        <v>133</v>
      </c>
      <c r="B9571" s="594" t="s">
        <v>1298</v>
      </c>
      <c r="C9571" s="594" t="s">
        <v>276</v>
      </c>
      <c r="D9571" s="594" t="s">
        <v>2802</v>
      </c>
      <c r="E9571" s="594" t="s">
        <v>171</v>
      </c>
      <c r="F9571" s="595" t="s">
        <v>411</v>
      </c>
      <c r="G9571" s="596" t="s">
        <v>2677</v>
      </c>
      <c r="H9571" s="597">
        <v>3690000</v>
      </c>
    </row>
    <row r="9572" spans="1:8">
      <c r="A9572" s="594" t="s">
        <v>133</v>
      </c>
      <c r="B9572" s="594" t="s">
        <v>1298</v>
      </c>
      <c r="C9572" s="594" t="s">
        <v>276</v>
      </c>
      <c r="D9572" s="594" t="s">
        <v>2802</v>
      </c>
      <c r="E9572" s="594" t="s">
        <v>171</v>
      </c>
      <c r="F9572" s="594" t="s">
        <v>173</v>
      </c>
      <c r="G9572" s="596" t="s">
        <v>174</v>
      </c>
      <c r="H9572" s="597">
        <v>3690000</v>
      </c>
    </row>
    <row r="9573" spans="1:8">
      <c r="A9573" s="594" t="s">
        <v>133</v>
      </c>
      <c r="B9573" s="594" t="s">
        <v>1298</v>
      </c>
      <c r="C9573" s="594" t="s">
        <v>276</v>
      </c>
      <c r="D9573" s="594" t="s">
        <v>2802</v>
      </c>
      <c r="E9573" s="594" t="s">
        <v>177</v>
      </c>
      <c r="F9573" s="595" t="s">
        <v>411</v>
      </c>
      <c r="G9573" s="596" t="s">
        <v>178</v>
      </c>
      <c r="H9573" s="597">
        <v>1998000</v>
      </c>
    </row>
    <row r="9574" spans="1:8">
      <c r="A9574" s="594" t="s">
        <v>133</v>
      </c>
      <c r="B9574" s="594" t="s">
        <v>1298</v>
      </c>
      <c r="C9574" s="594" t="s">
        <v>276</v>
      </c>
      <c r="D9574" s="594" t="s">
        <v>2802</v>
      </c>
      <c r="E9574" s="594" t="s">
        <v>177</v>
      </c>
      <c r="F9574" s="594" t="s">
        <v>181</v>
      </c>
      <c r="G9574" s="596" t="s">
        <v>182</v>
      </c>
      <c r="H9574" s="597">
        <v>1998000</v>
      </c>
    </row>
    <row r="9575" spans="1:8">
      <c r="A9575" s="594" t="s">
        <v>133</v>
      </c>
      <c r="B9575" s="594" t="s">
        <v>1298</v>
      </c>
      <c r="C9575" s="594" t="s">
        <v>276</v>
      </c>
      <c r="D9575" s="594" t="s">
        <v>2802</v>
      </c>
      <c r="E9575" s="594" t="s">
        <v>240</v>
      </c>
      <c r="F9575" s="595" t="s">
        <v>411</v>
      </c>
      <c r="G9575" s="596" t="s">
        <v>241</v>
      </c>
      <c r="H9575" s="597">
        <v>9400000</v>
      </c>
    </row>
    <row r="9576" spans="1:8">
      <c r="A9576" s="594" t="s">
        <v>133</v>
      </c>
      <c r="B9576" s="594" t="s">
        <v>1298</v>
      </c>
      <c r="C9576" s="594" t="s">
        <v>276</v>
      </c>
      <c r="D9576" s="594" t="s">
        <v>2802</v>
      </c>
      <c r="E9576" s="594" t="s">
        <v>240</v>
      </c>
      <c r="F9576" s="594" t="s">
        <v>242</v>
      </c>
      <c r="G9576" s="596" t="s">
        <v>243</v>
      </c>
      <c r="H9576" s="597">
        <v>1780000</v>
      </c>
    </row>
    <row r="9577" spans="1:8">
      <c r="A9577" s="594" t="s">
        <v>133</v>
      </c>
      <c r="B9577" s="594" t="s">
        <v>1298</v>
      </c>
      <c r="C9577" s="594" t="s">
        <v>276</v>
      </c>
      <c r="D9577" s="594" t="s">
        <v>2802</v>
      </c>
      <c r="E9577" s="594" t="s">
        <v>240</v>
      </c>
      <c r="F9577" s="594" t="s">
        <v>597</v>
      </c>
      <c r="G9577" s="596" t="s">
        <v>2682</v>
      </c>
      <c r="H9577" s="597">
        <v>2000000</v>
      </c>
    </row>
    <row r="9578" spans="1:8">
      <c r="A9578" s="594" t="s">
        <v>133</v>
      </c>
      <c r="B9578" s="594" t="s">
        <v>1298</v>
      </c>
      <c r="C9578" s="594" t="s">
        <v>276</v>
      </c>
      <c r="D9578" s="594" t="s">
        <v>2802</v>
      </c>
      <c r="E9578" s="594" t="s">
        <v>240</v>
      </c>
      <c r="F9578" s="594" t="s">
        <v>735</v>
      </c>
      <c r="G9578" s="596" t="s">
        <v>193</v>
      </c>
      <c r="H9578" s="597">
        <v>5620000</v>
      </c>
    </row>
    <row r="9579" spans="1:8">
      <c r="A9579" s="594" t="s">
        <v>133</v>
      </c>
      <c r="B9579" s="594" t="s">
        <v>1298</v>
      </c>
      <c r="C9579" s="594" t="s">
        <v>276</v>
      </c>
      <c r="D9579" s="594" t="s">
        <v>2802</v>
      </c>
      <c r="E9579" s="594" t="s">
        <v>738</v>
      </c>
      <c r="F9579" s="595" t="s">
        <v>411</v>
      </c>
      <c r="G9579" s="596" t="s">
        <v>739</v>
      </c>
      <c r="H9579" s="597">
        <v>22800000</v>
      </c>
    </row>
    <row r="9580" spans="1:8">
      <c r="A9580" s="594" t="s">
        <v>133</v>
      </c>
      <c r="B9580" s="594" t="s">
        <v>1298</v>
      </c>
      <c r="C9580" s="594" t="s">
        <v>276</v>
      </c>
      <c r="D9580" s="594" t="s">
        <v>2802</v>
      </c>
      <c r="E9580" s="594" t="s">
        <v>738</v>
      </c>
      <c r="F9580" s="594" t="s">
        <v>740</v>
      </c>
      <c r="G9580" s="596" t="s">
        <v>741</v>
      </c>
      <c r="H9580" s="597">
        <v>22800000</v>
      </c>
    </row>
    <row r="9581" spans="1:8">
      <c r="A9581" s="594" t="s">
        <v>133</v>
      </c>
      <c r="B9581" s="594" t="s">
        <v>1298</v>
      </c>
      <c r="C9581" s="594" t="s">
        <v>276</v>
      </c>
      <c r="D9581" s="594" t="s">
        <v>2802</v>
      </c>
      <c r="E9581" s="594" t="s">
        <v>2692</v>
      </c>
      <c r="F9581" s="595" t="s">
        <v>411</v>
      </c>
      <c r="G9581" s="596" t="s">
        <v>2693</v>
      </c>
      <c r="H9581" s="597">
        <v>365800000</v>
      </c>
    </row>
    <row r="9582" spans="1:8">
      <c r="A9582" s="594" t="s">
        <v>133</v>
      </c>
      <c r="B9582" s="594" t="s">
        <v>1298</v>
      </c>
      <c r="C9582" s="594" t="s">
        <v>276</v>
      </c>
      <c r="D9582" s="594" t="s">
        <v>2802</v>
      </c>
      <c r="E9582" s="594" t="s">
        <v>2692</v>
      </c>
      <c r="F9582" s="594" t="s">
        <v>2777</v>
      </c>
      <c r="G9582" s="596" t="s">
        <v>2765</v>
      </c>
      <c r="H9582" s="597">
        <v>365800000</v>
      </c>
    </row>
    <row r="9583" spans="1:8">
      <c r="A9583" s="594" t="s">
        <v>133</v>
      </c>
      <c r="B9583" s="594" t="s">
        <v>1298</v>
      </c>
      <c r="C9583" s="594" t="s">
        <v>276</v>
      </c>
      <c r="D9583" s="594" t="s">
        <v>2802</v>
      </c>
      <c r="E9583" s="594" t="s">
        <v>189</v>
      </c>
      <c r="F9583" s="595" t="s">
        <v>411</v>
      </c>
      <c r="G9583" s="596" t="s">
        <v>190</v>
      </c>
      <c r="H9583" s="597">
        <v>82312000</v>
      </c>
    </row>
    <row r="9584" spans="1:8">
      <c r="A9584" s="594" t="s">
        <v>133</v>
      </c>
      <c r="B9584" s="594" t="s">
        <v>1298</v>
      </c>
      <c r="C9584" s="594" t="s">
        <v>276</v>
      </c>
      <c r="D9584" s="594" t="s">
        <v>2802</v>
      </c>
      <c r="E9584" s="594" t="s">
        <v>189</v>
      </c>
      <c r="F9584" s="594" t="s">
        <v>773</v>
      </c>
      <c r="G9584" s="596" t="s">
        <v>2695</v>
      </c>
      <c r="H9584" s="597">
        <v>14362000</v>
      </c>
    </row>
    <row r="9585" spans="1:8">
      <c r="A9585" s="594" t="s">
        <v>133</v>
      </c>
      <c r="B9585" s="594" t="s">
        <v>1298</v>
      </c>
      <c r="C9585" s="594" t="s">
        <v>276</v>
      </c>
      <c r="D9585" s="594" t="s">
        <v>2802</v>
      </c>
      <c r="E9585" s="594" t="s">
        <v>189</v>
      </c>
      <c r="F9585" s="594" t="s">
        <v>13</v>
      </c>
      <c r="G9585" s="596" t="s">
        <v>2732</v>
      </c>
      <c r="H9585" s="597">
        <v>36750000</v>
      </c>
    </row>
    <row r="9586" spans="1:8">
      <c r="A9586" s="594" t="s">
        <v>133</v>
      </c>
      <c r="B9586" s="594" t="s">
        <v>1298</v>
      </c>
      <c r="C9586" s="594" t="s">
        <v>276</v>
      </c>
      <c r="D9586" s="594" t="s">
        <v>2802</v>
      </c>
      <c r="E9586" s="594" t="s">
        <v>189</v>
      </c>
      <c r="F9586" s="594" t="s">
        <v>192</v>
      </c>
      <c r="G9586" s="596" t="s">
        <v>195</v>
      </c>
      <c r="H9586" s="597">
        <v>31200000</v>
      </c>
    </row>
    <row r="9587" spans="1:8">
      <c r="A9587" s="594" t="s">
        <v>133</v>
      </c>
      <c r="B9587" s="594" t="s">
        <v>1298</v>
      </c>
      <c r="C9587" s="594" t="s">
        <v>276</v>
      </c>
      <c r="D9587" s="594" t="s">
        <v>2802</v>
      </c>
      <c r="E9587" s="594" t="s">
        <v>53</v>
      </c>
      <c r="F9587" s="595" t="s">
        <v>411</v>
      </c>
      <c r="G9587" s="596" t="s">
        <v>193</v>
      </c>
      <c r="H9587" s="597">
        <v>20855000</v>
      </c>
    </row>
    <row r="9588" spans="1:8">
      <c r="A9588" s="594" t="s">
        <v>133</v>
      </c>
      <c r="B9588" s="594" t="s">
        <v>1298</v>
      </c>
      <c r="C9588" s="594" t="s">
        <v>276</v>
      </c>
      <c r="D9588" s="594" t="s">
        <v>2802</v>
      </c>
      <c r="E9588" s="594" t="s">
        <v>53</v>
      </c>
      <c r="F9588" s="594" t="s">
        <v>54</v>
      </c>
      <c r="G9588" s="596" t="s">
        <v>55</v>
      </c>
      <c r="H9588" s="597">
        <v>9123000</v>
      </c>
    </row>
    <row r="9589" spans="1:8">
      <c r="A9589" s="594" t="s">
        <v>133</v>
      </c>
      <c r="B9589" s="594" t="s">
        <v>1298</v>
      </c>
      <c r="C9589" s="594" t="s">
        <v>276</v>
      </c>
      <c r="D9589" s="594" t="s">
        <v>2802</v>
      </c>
      <c r="E9589" s="594" t="s">
        <v>53</v>
      </c>
      <c r="F9589" s="594" t="s">
        <v>56</v>
      </c>
      <c r="G9589" s="596" t="s">
        <v>57</v>
      </c>
      <c r="H9589" s="597">
        <v>11732000</v>
      </c>
    </row>
    <row r="9590" spans="1:8">
      <c r="A9590" s="594" t="s">
        <v>133</v>
      </c>
      <c r="B9590" s="594" t="s">
        <v>1298</v>
      </c>
      <c r="C9590" s="594" t="s">
        <v>276</v>
      </c>
      <c r="D9590" s="594" t="s">
        <v>2734</v>
      </c>
      <c r="E9590" s="595" t="s">
        <v>411</v>
      </c>
      <c r="F9590" s="595" t="s">
        <v>411</v>
      </c>
      <c r="G9590" s="596" t="s">
        <v>2735</v>
      </c>
      <c r="H9590" s="597">
        <v>3665963000</v>
      </c>
    </row>
    <row r="9591" spans="1:8">
      <c r="A9591" s="594" t="s">
        <v>133</v>
      </c>
      <c r="B9591" s="594" t="s">
        <v>1298</v>
      </c>
      <c r="C9591" s="594" t="s">
        <v>276</v>
      </c>
      <c r="D9591" s="594" t="s">
        <v>2734</v>
      </c>
      <c r="E9591" s="594" t="s">
        <v>580</v>
      </c>
      <c r="F9591" s="595" t="s">
        <v>411</v>
      </c>
      <c r="G9591" s="596" t="s">
        <v>581</v>
      </c>
      <c r="H9591" s="597">
        <v>700000000</v>
      </c>
    </row>
    <row r="9592" spans="1:8">
      <c r="A9592" s="594" t="s">
        <v>133</v>
      </c>
      <c r="B9592" s="594" t="s">
        <v>1298</v>
      </c>
      <c r="C9592" s="594" t="s">
        <v>276</v>
      </c>
      <c r="D9592" s="594" t="s">
        <v>2734</v>
      </c>
      <c r="E9592" s="594" t="s">
        <v>580</v>
      </c>
      <c r="F9592" s="594" t="s">
        <v>1350</v>
      </c>
      <c r="G9592" s="596" t="s">
        <v>2781</v>
      </c>
      <c r="H9592" s="597">
        <v>602321000</v>
      </c>
    </row>
    <row r="9593" spans="1:8">
      <c r="A9593" s="594" t="s">
        <v>133</v>
      </c>
      <c r="B9593" s="594" t="s">
        <v>1298</v>
      </c>
      <c r="C9593" s="594" t="s">
        <v>276</v>
      </c>
      <c r="D9593" s="594" t="s">
        <v>2734</v>
      </c>
      <c r="E9593" s="594" t="s">
        <v>580</v>
      </c>
      <c r="F9593" s="594" t="s">
        <v>293</v>
      </c>
      <c r="G9593" s="596" t="s">
        <v>195</v>
      </c>
      <c r="H9593" s="597">
        <v>97679000</v>
      </c>
    </row>
    <row r="9594" spans="1:8">
      <c r="A9594" s="594" t="s">
        <v>133</v>
      </c>
      <c r="B9594" s="594" t="s">
        <v>1298</v>
      </c>
      <c r="C9594" s="594" t="s">
        <v>276</v>
      </c>
      <c r="D9594" s="594" t="s">
        <v>2734</v>
      </c>
      <c r="E9594" s="594" t="s">
        <v>1145</v>
      </c>
      <c r="F9594" s="595" t="s">
        <v>411</v>
      </c>
      <c r="G9594" s="596" t="s">
        <v>2761</v>
      </c>
      <c r="H9594" s="597">
        <v>63387071</v>
      </c>
    </row>
    <row r="9595" spans="1:8">
      <c r="A9595" s="594" t="s">
        <v>133</v>
      </c>
      <c r="B9595" s="594" t="s">
        <v>1298</v>
      </c>
      <c r="C9595" s="594" t="s">
        <v>276</v>
      </c>
      <c r="D9595" s="594" t="s">
        <v>2734</v>
      </c>
      <c r="E9595" s="594" t="s">
        <v>1145</v>
      </c>
      <c r="F9595" s="594" t="s">
        <v>1144</v>
      </c>
      <c r="G9595" s="596" t="s">
        <v>1143</v>
      </c>
      <c r="H9595" s="597">
        <v>34714100</v>
      </c>
    </row>
    <row r="9596" spans="1:8">
      <c r="A9596" s="594" t="s">
        <v>133</v>
      </c>
      <c r="B9596" s="594" t="s">
        <v>1298</v>
      </c>
      <c r="C9596" s="594" t="s">
        <v>276</v>
      </c>
      <c r="D9596" s="594" t="s">
        <v>2734</v>
      </c>
      <c r="E9596" s="594" t="s">
        <v>1145</v>
      </c>
      <c r="F9596" s="594" t="s">
        <v>1149</v>
      </c>
      <c r="G9596" s="596" t="s">
        <v>1148</v>
      </c>
      <c r="H9596" s="597">
        <v>28672971</v>
      </c>
    </row>
    <row r="9597" spans="1:8">
      <c r="A9597" s="594" t="s">
        <v>133</v>
      </c>
      <c r="B9597" s="594" t="s">
        <v>1298</v>
      </c>
      <c r="C9597" s="594" t="s">
        <v>276</v>
      </c>
      <c r="D9597" s="594" t="s">
        <v>2734</v>
      </c>
      <c r="E9597" s="594" t="s">
        <v>260</v>
      </c>
      <c r="F9597" s="595" t="s">
        <v>411</v>
      </c>
      <c r="G9597" s="596" t="s">
        <v>261</v>
      </c>
      <c r="H9597" s="597">
        <v>414991115</v>
      </c>
    </row>
    <row r="9598" spans="1:8">
      <c r="A9598" s="594" t="s">
        <v>133</v>
      </c>
      <c r="B9598" s="594" t="s">
        <v>1298</v>
      </c>
      <c r="C9598" s="594" t="s">
        <v>276</v>
      </c>
      <c r="D9598" s="594" t="s">
        <v>2734</v>
      </c>
      <c r="E9598" s="594" t="s">
        <v>260</v>
      </c>
      <c r="F9598" s="594" t="s">
        <v>262</v>
      </c>
      <c r="G9598" s="596" t="s">
        <v>2707</v>
      </c>
      <c r="H9598" s="597">
        <v>414991115</v>
      </c>
    </row>
    <row r="9599" spans="1:8">
      <c r="A9599" s="594" t="s">
        <v>133</v>
      </c>
      <c r="B9599" s="594" t="s">
        <v>1298</v>
      </c>
      <c r="C9599" s="594" t="s">
        <v>276</v>
      </c>
      <c r="D9599" s="594" t="s">
        <v>2734</v>
      </c>
      <c r="E9599" s="594" t="s">
        <v>53</v>
      </c>
      <c r="F9599" s="595" t="s">
        <v>411</v>
      </c>
      <c r="G9599" s="596" t="s">
        <v>193</v>
      </c>
      <c r="H9599" s="597">
        <v>2487584814</v>
      </c>
    </row>
    <row r="9600" spans="1:8">
      <c r="A9600" s="594" t="s">
        <v>133</v>
      </c>
      <c r="B9600" s="594" t="s">
        <v>1298</v>
      </c>
      <c r="C9600" s="594" t="s">
        <v>276</v>
      </c>
      <c r="D9600" s="594" t="s">
        <v>2734</v>
      </c>
      <c r="E9600" s="594" t="s">
        <v>53</v>
      </c>
      <c r="F9600" s="594" t="s">
        <v>54</v>
      </c>
      <c r="G9600" s="596" t="s">
        <v>55</v>
      </c>
      <c r="H9600" s="597">
        <v>41985414</v>
      </c>
    </row>
    <row r="9601" spans="1:8">
      <c r="A9601" s="594" t="s">
        <v>133</v>
      </c>
      <c r="B9601" s="594" t="s">
        <v>1298</v>
      </c>
      <c r="C9601" s="594" t="s">
        <v>276</v>
      </c>
      <c r="D9601" s="594" t="s">
        <v>2734</v>
      </c>
      <c r="E9601" s="594" t="s">
        <v>53</v>
      </c>
      <c r="F9601" s="594" t="s">
        <v>56</v>
      </c>
      <c r="G9601" s="596" t="s">
        <v>57</v>
      </c>
      <c r="H9601" s="597">
        <v>2412393900</v>
      </c>
    </row>
    <row r="9602" spans="1:8">
      <c r="A9602" s="594" t="s">
        <v>133</v>
      </c>
      <c r="B9602" s="594" t="s">
        <v>1298</v>
      </c>
      <c r="C9602" s="594" t="s">
        <v>276</v>
      </c>
      <c r="D9602" s="594" t="s">
        <v>2734</v>
      </c>
      <c r="E9602" s="594" t="s">
        <v>53</v>
      </c>
      <c r="F9602" s="594" t="s">
        <v>358</v>
      </c>
      <c r="G9602" s="596" t="s">
        <v>195</v>
      </c>
      <c r="H9602" s="597">
        <v>33205500</v>
      </c>
    </row>
    <row r="9603" spans="1:8">
      <c r="A9603" s="594" t="s">
        <v>133</v>
      </c>
      <c r="B9603" s="594" t="s">
        <v>1298</v>
      </c>
      <c r="C9603" s="594" t="s">
        <v>276</v>
      </c>
      <c r="D9603" s="594" t="s">
        <v>2725</v>
      </c>
      <c r="E9603" s="595" t="s">
        <v>411</v>
      </c>
      <c r="F9603" s="595" t="s">
        <v>411</v>
      </c>
      <c r="G9603" s="596" t="s">
        <v>2726</v>
      </c>
      <c r="H9603" s="597">
        <v>144653000</v>
      </c>
    </row>
    <row r="9604" spans="1:8">
      <c r="A9604" s="594" t="s">
        <v>133</v>
      </c>
      <c r="B9604" s="594" t="s">
        <v>1298</v>
      </c>
      <c r="C9604" s="594" t="s">
        <v>276</v>
      </c>
      <c r="D9604" s="594" t="s">
        <v>2725</v>
      </c>
      <c r="E9604" s="594" t="s">
        <v>260</v>
      </c>
      <c r="F9604" s="595" t="s">
        <v>411</v>
      </c>
      <c r="G9604" s="596" t="s">
        <v>261</v>
      </c>
      <c r="H9604" s="597">
        <v>144000000</v>
      </c>
    </row>
    <row r="9605" spans="1:8">
      <c r="A9605" s="594" t="s">
        <v>133</v>
      </c>
      <c r="B9605" s="594" t="s">
        <v>1298</v>
      </c>
      <c r="C9605" s="594" t="s">
        <v>276</v>
      </c>
      <c r="D9605" s="594" t="s">
        <v>2725</v>
      </c>
      <c r="E9605" s="594" t="s">
        <v>260</v>
      </c>
      <c r="F9605" s="594" t="s">
        <v>262</v>
      </c>
      <c r="G9605" s="596" t="s">
        <v>2707</v>
      </c>
      <c r="H9605" s="597">
        <v>144000000</v>
      </c>
    </row>
    <row r="9606" spans="1:8">
      <c r="A9606" s="594" t="s">
        <v>133</v>
      </c>
      <c r="B9606" s="594" t="s">
        <v>1298</v>
      </c>
      <c r="C9606" s="594" t="s">
        <v>276</v>
      </c>
      <c r="D9606" s="594" t="s">
        <v>2725</v>
      </c>
      <c r="E9606" s="594" t="s">
        <v>53</v>
      </c>
      <c r="F9606" s="595" t="s">
        <v>411</v>
      </c>
      <c r="G9606" s="596" t="s">
        <v>193</v>
      </c>
      <c r="H9606" s="597">
        <v>653000</v>
      </c>
    </row>
    <row r="9607" spans="1:8">
      <c r="A9607" s="594" t="s">
        <v>133</v>
      </c>
      <c r="B9607" s="594" t="s">
        <v>1298</v>
      </c>
      <c r="C9607" s="594" t="s">
        <v>276</v>
      </c>
      <c r="D9607" s="594" t="s">
        <v>2725</v>
      </c>
      <c r="E9607" s="594" t="s">
        <v>53</v>
      </c>
      <c r="F9607" s="594" t="s">
        <v>54</v>
      </c>
      <c r="G9607" s="596" t="s">
        <v>55</v>
      </c>
      <c r="H9607" s="597">
        <v>653000</v>
      </c>
    </row>
    <row r="9608" spans="1:8">
      <c r="A9608" s="594" t="s">
        <v>133</v>
      </c>
      <c r="B9608" s="594" t="s">
        <v>1298</v>
      </c>
      <c r="C9608" s="594" t="s">
        <v>322</v>
      </c>
      <c r="D9608" s="595" t="s">
        <v>411</v>
      </c>
      <c r="E9608" s="595" t="s">
        <v>411</v>
      </c>
      <c r="F9608" s="595" t="s">
        <v>411</v>
      </c>
      <c r="G9608" s="596" t="s">
        <v>2661</v>
      </c>
      <c r="H9608" s="597">
        <v>11936403000</v>
      </c>
    </row>
    <row r="9609" spans="1:8">
      <c r="A9609" s="594" t="s">
        <v>133</v>
      </c>
      <c r="B9609" s="594" t="s">
        <v>1298</v>
      </c>
      <c r="C9609" s="594" t="s">
        <v>322</v>
      </c>
      <c r="D9609" s="594" t="s">
        <v>2662</v>
      </c>
      <c r="E9609" s="595" t="s">
        <v>411</v>
      </c>
      <c r="F9609" s="595" t="s">
        <v>411</v>
      </c>
      <c r="G9609" s="596" t="s">
        <v>2663</v>
      </c>
      <c r="H9609" s="597">
        <v>11936403000</v>
      </c>
    </row>
    <row r="9610" spans="1:8">
      <c r="A9610" s="594" t="s">
        <v>133</v>
      </c>
      <c r="B9610" s="594" t="s">
        <v>1298</v>
      </c>
      <c r="C9610" s="594" t="s">
        <v>322</v>
      </c>
      <c r="D9610" s="594" t="s">
        <v>2662</v>
      </c>
      <c r="E9610" s="594" t="s">
        <v>142</v>
      </c>
      <c r="F9610" s="595" t="s">
        <v>411</v>
      </c>
      <c r="G9610" s="596" t="s">
        <v>143</v>
      </c>
      <c r="H9610" s="597">
        <v>3418473506</v>
      </c>
    </row>
    <row r="9611" spans="1:8">
      <c r="A9611" s="594" t="s">
        <v>133</v>
      </c>
      <c r="B9611" s="594" t="s">
        <v>1298</v>
      </c>
      <c r="C9611" s="594" t="s">
        <v>322</v>
      </c>
      <c r="D9611" s="594" t="s">
        <v>2662</v>
      </c>
      <c r="E9611" s="594" t="s">
        <v>142</v>
      </c>
      <c r="F9611" s="594" t="s">
        <v>144</v>
      </c>
      <c r="G9611" s="596" t="s">
        <v>2664</v>
      </c>
      <c r="H9611" s="597">
        <v>3269901355</v>
      </c>
    </row>
    <row r="9612" spans="1:8">
      <c r="A9612" s="594" t="s">
        <v>133</v>
      </c>
      <c r="B9612" s="594" t="s">
        <v>1298</v>
      </c>
      <c r="C9612" s="594" t="s">
        <v>322</v>
      </c>
      <c r="D9612" s="594" t="s">
        <v>2662</v>
      </c>
      <c r="E9612" s="594" t="s">
        <v>142</v>
      </c>
      <c r="F9612" s="594" t="s">
        <v>146</v>
      </c>
      <c r="G9612" s="596" t="s">
        <v>2665</v>
      </c>
      <c r="H9612" s="597">
        <v>148572151</v>
      </c>
    </row>
    <row r="9613" spans="1:8">
      <c r="A9613" s="594" t="s">
        <v>133</v>
      </c>
      <c r="B9613" s="594" t="s">
        <v>1298</v>
      </c>
      <c r="C9613" s="594" t="s">
        <v>322</v>
      </c>
      <c r="D9613" s="594" t="s">
        <v>2662</v>
      </c>
      <c r="E9613" s="594" t="s">
        <v>202</v>
      </c>
      <c r="F9613" s="595" t="s">
        <v>411</v>
      </c>
      <c r="G9613" s="596" t="s">
        <v>2719</v>
      </c>
      <c r="H9613" s="597">
        <v>16261635</v>
      </c>
    </row>
    <row r="9614" spans="1:8">
      <c r="A9614" s="594" t="s">
        <v>133</v>
      </c>
      <c r="B9614" s="594" t="s">
        <v>1298</v>
      </c>
      <c r="C9614" s="594" t="s">
        <v>322</v>
      </c>
      <c r="D9614" s="594" t="s">
        <v>2662</v>
      </c>
      <c r="E9614" s="594" t="s">
        <v>202</v>
      </c>
      <c r="F9614" s="594" t="s">
        <v>767</v>
      </c>
      <c r="G9614" s="596" t="s">
        <v>2720</v>
      </c>
      <c r="H9614" s="597">
        <v>16261635</v>
      </c>
    </row>
    <row r="9615" spans="1:8">
      <c r="A9615" s="594" t="s">
        <v>133</v>
      </c>
      <c r="B9615" s="594" t="s">
        <v>1298</v>
      </c>
      <c r="C9615" s="594" t="s">
        <v>322</v>
      </c>
      <c r="D9615" s="594" t="s">
        <v>2662</v>
      </c>
      <c r="E9615" s="594" t="s">
        <v>148</v>
      </c>
      <c r="F9615" s="595" t="s">
        <v>411</v>
      </c>
      <c r="G9615" s="596" t="s">
        <v>149</v>
      </c>
      <c r="H9615" s="597">
        <v>1223790978</v>
      </c>
    </row>
    <row r="9616" spans="1:8">
      <c r="A9616" s="594" t="s">
        <v>133</v>
      </c>
      <c r="B9616" s="594" t="s">
        <v>1298</v>
      </c>
      <c r="C9616" s="594" t="s">
        <v>322</v>
      </c>
      <c r="D9616" s="594" t="s">
        <v>2662</v>
      </c>
      <c r="E9616" s="594" t="s">
        <v>148</v>
      </c>
      <c r="F9616" s="594" t="s">
        <v>223</v>
      </c>
      <c r="G9616" s="596" t="s">
        <v>224</v>
      </c>
      <c r="H9616" s="597">
        <v>94265612</v>
      </c>
    </row>
    <row r="9617" spans="1:8">
      <c r="A9617" s="594" t="s">
        <v>133</v>
      </c>
      <c r="B9617" s="594" t="s">
        <v>1298</v>
      </c>
      <c r="C9617" s="594" t="s">
        <v>322</v>
      </c>
      <c r="D9617" s="594" t="s">
        <v>2662</v>
      </c>
      <c r="E9617" s="594" t="s">
        <v>148</v>
      </c>
      <c r="F9617" s="594" t="s">
        <v>603</v>
      </c>
      <c r="G9617" s="596" t="s">
        <v>604</v>
      </c>
      <c r="H9617" s="597">
        <v>114984910</v>
      </c>
    </row>
    <row r="9618" spans="1:8">
      <c r="A9618" s="594" t="s">
        <v>133</v>
      </c>
      <c r="B9618" s="594" t="s">
        <v>1298</v>
      </c>
      <c r="C9618" s="594" t="s">
        <v>322</v>
      </c>
      <c r="D9618" s="594" t="s">
        <v>2662</v>
      </c>
      <c r="E9618" s="594" t="s">
        <v>148</v>
      </c>
      <c r="F9618" s="594" t="s">
        <v>1075</v>
      </c>
      <c r="G9618" s="596" t="s">
        <v>2666</v>
      </c>
      <c r="H9618" s="597">
        <v>222324761</v>
      </c>
    </row>
    <row r="9619" spans="1:8">
      <c r="A9619" s="594" t="s">
        <v>133</v>
      </c>
      <c r="B9619" s="594" t="s">
        <v>1298</v>
      </c>
      <c r="C9619" s="594" t="s">
        <v>322</v>
      </c>
      <c r="D9619" s="594" t="s">
        <v>2662</v>
      </c>
      <c r="E9619" s="594" t="s">
        <v>148</v>
      </c>
      <c r="F9619" s="594" t="s">
        <v>150</v>
      </c>
      <c r="G9619" s="596" t="s">
        <v>151</v>
      </c>
      <c r="H9619" s="597">
        <v>23341582</v>
      </c>
    </row>
    <row r="9620" spans="1:8">
      <c r="A9620" s="594" t="s">
        <v>133</v>
      </c>
      <c r="B9620" s="594" t="s">
        <v>1298</v>
      </c>
      <c r="C9620" s="594" t="s">
        <v>322</v>
      </c>
      <c r="D9620" s="594" t="s">
        <v>2662</v>
      </c>
      <c r="E9620" s="594" t="s">
        <v>148</v>
      </c>
      <c r="F9620" s="594" t="s">
        <v>605</v>
      </c>
      <c r="G9620" s="596" t="s">
        <v>2668</v>
      </c>
      <c r="H9620" s="597">
        <v>15448666</v>
      </c>
    </row>
    <row r="9621" spans="1:8">
      <c r="A9621" s="594" t="s">
        <v>133</v>
      </c>
      <c r="B9621" s="594" t="s">
        <v>1298</v>
      </c>
      <c r="C9621" s="594" t="s">
        <v>322</v>
      </c>
      <c r="D9621" s="594" t="s">
        <v>2662</v>
      </c>
      <c r="E9621" s="594" t="s">
        <v>148</v>
      </c>
      <c r="F9621" s="594" t="s">
        <v>212</v>
      </c>
      <c r="G9621" s="596" t="s">
        <v>213</v>
      </c>
      <c r="H9621" s="597">
        <v>750101056</v>
      </c>
    </row>
    <row r="9622" spans="1:8">
      <c r="A9622" s="594" t="s">
        <v>133</v>
      </c>
      <c r="B9622" s="594" t="s">
        <v>1298</v>
      </c>
      <c r="C9622" s="594" t="s">
        <v>322</v>
      </c>
      <c r="D9622" s="594" t="s">
        <v>2662</v>
      </c>
      <c r="E9622" s="594" t="s">
        <v>148</v>
      </c>
      <c r="F9622" s="594" t="s">
        <v>227</v>
      </c>
      <c r="G9622" s="596" t="s">
        <v>2669</v>
      </c>
      <c r="H9622" s="597">
        <v>3324391</v>
      </c>
    </row>
    <row r="9623" spans="1:8">
      <c r="A9623" s="594" t="s">
        <v>133</v>
      </c>
      <c r="B9623" s="594" t="s">
        <v>1298</v>
      </c>
      <c r="C9623" s="594" t="s">
        <v>322</v>
      </c>
      <c r="D9623" s="594" t="s">
        <v>2662</v>
      </c>
      <c r="E9623" s="594" t="s">
        <v>475</v>
      </c>
      <c r="F9623" s="595" t="s">
        <v>411</v>
      </c>
      <c r="G9623" s="596" t="s">
        <v>2806</v>
      </c>
      <c r="H9623" s="597">
        <v>4260000</v>
      </c>
    </row>
    <row r="9624" spans="1:8">
      <c r="A9624" s="594" t="s">
        <v>133</v>
      </c>
      <c r="B9624" s="594" t="s">
        <v>1298</v>
      </c>
      <c r="C9624" s="594" t="s">
        <v>322</v>
      </c>
      <c r="D9624" s="594" t="s">
        <v>2662</v>
      </c>
      <c r="E9624" s="594" t="s">
        <v>475</v>
      </c>
      <c r="F9624" s="594" t="s">
        <v>1055</v>
      </c>
      <c r="G9624" s="596" t="s">
        <v>2810</v>
      </c>
      <c r="H9624" s="597">
        <v>4260000</v>
      </c>
    </row>
    <row r="9625" spans="1:8">
      <c r="A9625" s="594" t="s">
        <v>133</v>
      </c>
      <c r="B9625" s="594" t="s">
        <v>1298</v>
      </c>
      <c r="C9625" s="594" t="s">
        <v>322</v>
      </c>
      <c r="D9625" s="594" t="s">
        <v>2662</v>
      </c>
      <c r="E9625" s="594" t="s">
        <v>582</v>
      </c>
      <c r="F9625" s="595" t="s">
        <v>411</v>
      </c>
      <c r="G9625" s="596" t="s">
        <v>583</v>
      </c>
      <c r="H9625" s="597">
        <v>32849000</v>
      </c>
    </row>
    <row r="9626" spans="1:8">
      <c r="A9626" s="594" t="s">
        <v>133</v>
      </c>
      <c r="B9626" s="594" t="s">
        <v>1298</v>
      </c>
      <c r="C9626" s="594" t="s">
        <v>322</v>
      </c>
      <c r="D9626" s="594" t="s">
        <v>2662</v>
      </c>
      <c r="E9626" s="594" t="s">
        <v>582</v>
      </c>
      <c r="F9626" s="594" t="s">
        <v>584</v>
      </c>
      <c r="G9626" s="596" t="s">
        <v>2670</v>
      </c>
      <c r="H9626" s="597">
        <v>10400000</v>
      </c>
    </row>
    <row r="9627" spans="1:8">
      <c r="A9627" s="594" t="s">
        <v>133</v>
      </c>
      <c r="B9627" s="594" t="s">
        <v>1298</v>
      </c>
      <c r="C9627" s="594" t="s">
        <v>322</v>
      </c>
      <c r="D9627" s="594" t="s">
        <v>2662</v>
      </c>
      <c r="E9627" s="594" t="s">
        <v>582</v>
      </c>
      <c r="F9627" s="594" t="s">
        <v>478</v>
      </c>
      <c r="G9627" s="596" t="s">
        <v>2775</v>
      </c>
      <c r="H9627" s="597">
        <v>22449000</v>
      </c>
    </row>
    <row r="9628" spans="1:8">
      <c r="A9628" s="594" t="s">
        <v>133</v>
      </c>
      <c r="B9628" s="594" t="s">
        <v>1298</v>
      </c>
      <c r="C9628" s="594" t="s">
        <v>322</v>
      </c>
      <c r="D9628" s="594" t="s">
        <v>2662</v>
      </c>
      <c r="E9628" s="594" t="s">
        <v>152</v>
      </c>
      <c r="F9628" s="595" t="s">
        <v>411</v>
      </c>
      <c r="G9628" s="596" t="s">
        <v>153</v>
      </c>
      <c r="H9628" s="597">
        <v>421223000</v>
      </c>
    </row>
    <row r="9629" spans="1:8">
      <c r="A9629" s="594" t="s">
        <v>133</v>
      </c>
      <c r="B9629" s="594" t="s">
        <v>1298</v>
      </c>
      <c r="C9629" s="594" t="s">
        <v>322</v>
      </c>
      <c r="D9629" s="594" t="s">
        <v>2662</v>
      </c>
      <c r="E9629" s="594" t="s">
        <v>152</v>
      </c>
      <c r="F9629" s="594" t="s">
        <v>480</v>
      </c>
      <c r="G9629" s="596" t="s">
        <v>481</v>
      </c>
      <c r="H9629" s="597">
        <v>39550000</v>
      </c>
    </row>
    <row r="9630" spans="1:8">
      <c r="A9630" s="594" t="s">
        <v>133</v>
      </c>
      <c r="B9630" s="594" t="s">
        <v>1298</v>
      </c>
      <c r="C9630" s="594" t="s">
        <v>322</v>
      </c>
      <c r="D9630" s="594" t="s">
        <v>2662</v>
      </c>
      <c r="E9630" s="594" t="s">
        <v>152</v>
      </c>
      <c r="F9630" s="594" t="s">
        <v>606</v>
      </c>
      <c r="G9630" s="596" t="s">
        <v>195</v>
      </c>
      <c r="H9630" s="597">
        <v>381673000</v>
      </c>
    </row>
    <row r="9631" spans="1:8">
      <c r="A9631" s="594" t="s">
        <v>133</v>
      </c>
      <c r="B9631" s="594" t="s">
        <v>1298</v>
      </c>
      <c r="C9631" s="594" t="s">
        <v>322</v>
      </c>
      <c r="D9631" s="594" t="s">
        <v>2662</v>
      </c>
      <c r="E9631" s="594" t="s">
        <v>156</v>
      </c>
      <c r="F9631" s="595" t="s">
        <v>411</v>
      </c>
      <c r="G9631" s="596" t="s">
        <v>514</v>
      </c>
      <c r="H9631" s="597">
        <v>808575589</v>
      </c>
    </row>
    <row r="9632" spans="1:8">
      <c r="A9632" s="594" t="s">
        <v>133</v>
      </c>
      <c r="B9632" s="594" t="s">
        <v>1298</v>
      </c>
      <c r="C9632" s="594" t="s">
        <v>322</v>
      </c>
      <c r="D9632" s="594" t="s">
        <v>2662</v>
      </c>
      <c r="E9632" s="594" t="s">
        <v>156</v>
      </c>
      <c r="F9632" s="594" t="s">
        <v>157</v>
      </c>
      <c r="G9632" s="596" t="s">
        <v>158</v>
      </c>
      <c r="H9632" s="597">
        <v>623359512</v>
      </c>
    </row>
    <row r="9633" spans="1:8">
      <c r="A9633" s="594" t="s">
        <v>133</v>
      </c>
      <c r="B9633" s="594" t="s">
        <v>1298</v>
      </c>
      <c r="C9633" s="594" t="s">
        <v>322</v>
      </c>
      <c r="D9633" s="594" t="s">
        <v>2662</v>
      </c>
      <c r="E9633" s="594" t="s">
        <v>156</v>
      </c>
      <c r="F9633" s="594" t="s">
        <v>159</v>
      </c>
      <c r="G9633" s="596" t="s">
        <v>160</v>
      </c>
      <c r="H9633" s="597">
        <v>107234930</v>
      </c>
    </row>
    <row r="9634" spans="1:8">
      <c r="A9634" s="594" t="s">
        <v>133</v>
      </c>
      <c r="B9634" s="594" t="s">
        <v>1298</v>
      </c>
      <c r="C9634" s="594" t="s">
        <v>322</v>
      </c>
      <c r="D9634" s="594" t="s">
        <v>2662</v>
      </c>
      <c r="E9634" s="594" t="s">
        <v>156</v>
      </c>
      <c r="F9634" s="594" t="s">
        <v>161</v>
      </c>
      <c r="G9634" s="596" t="s">
        <v>162</v>
      </c>
      <c r="H9634" s="597">
        <v>71078902</v>
      </c>
    </row>
    <row r="9635" spans="1:8">
      <c r="A9635" s="594" t="s">
        <v>133</v>
      </c>
      <c r="B9635" s="594" t="s">
        <v>1298</v>
      </c>
      <c r="C9635" s="594" t="s">
        <v>322</v>
      </c>
      <c r="D9635" s="594" t="s">
        <v>2662</v>
      </c>
      <c r="E9635" s="594" t="s">
        <v>156</v>
      </c>
      <c r="F9635" s="594" t="s">
        <v>1</v>
      </c>
      <c r="G9635" s="596" t="s">
        <v>2</v>
      </c>
      <c r="H9635" s="597">
        <v>6619774</v>
      </c>
    </row>
    <row r="9636" spans="1:8">
      <c r="A9636" s="594" t="s">
        <v>133</v>
      </c>
      <c r="B9636" s="594" t="s">
        <v>1298</v>
      </c>
      <c r="C9636" s="594" t="s">
        <v>322</v>
      </c>
      <c r="D9636" s="594" t="s">
        <v>2662</v>
      </c>
      <c r="E9636" s="594" t="s">
        <v>156</v>
      </c>
      <c r="F9636" s="594" t="s">
        <v>1073</v>
      </c>
      <c r="G9636" s="596" t="s">
        <v>2782</v>
      </c>
      <c r="H9636" s="597">
        <v>282471</v>
      </c>
    </row>
    <row r="9637" spans="1:8">
      <c r="A9637" s="594" t="s">
        <v>133</v>
      </c>
      <c r="B9637" s="594" t="s">
        <v>1298</v>
      </c>
      <c r="C9637" s="594" t="s">
        <v>322</v>
      </c>
      <c r="D9637" s="594" t="s">
        <v>2662</v>
      </c>
      <c r="E9637" s="594" t="s">
        <v>768</v>
      </c>
      <c r="F9637" s="595" t="s">
        <v>411</v>
      </c>
      <c r="G9637" s="596" t="s">
        <v>2920</v>
      </c>
      <c r="H9637" s="597">
        <v>225960000</v>
      </c>
    </row>
    <row r="9638" spans="1:8">
      <c r="A9638" s="594" t="s">
        <v>133</v>
      </c>
      <c r="B9638" s="594" t="s">
        <v>1298</v>
      </c>
      <c r="C9638" s="594" t="s">
        <v>322</v>
      </c>
      <c r="D9638" s="594" t="s">
        <v>2662</v>
      </c>
      <c r="E9638" s="594" t="s">
        <v>768</v>
      </c>
      <c r="F9638" s="594" t="s">
        <v>459</v>
      </c>
      <c r="G9638" s="596" t="s">
        <v>195</v>
      </c>
      <c r="H9638" s="597">
        <v>225960000</v>
      </c>
    </row>
    <row r="9639" spans="1:8">
      <c r="A9639" s="594" t="s">
        <v>133</v>
      </c>
      <c r="B9639" s="594" t="s">
        <v>1298</v>
      </c>
      <c r="C9639" s="594" t="s">
        <v>322</v>
      </c>
      <c r="D9639" s="594" t="s">
        <v>2662</v>
      </c>
      <c r="E9639" s="594" t="s">
        <v>163</v>
      </c>
      <c r="F9639" s="595" t="s">
        <v>411</v>
      </c>
      <c r="G9639" s="596" t="s">
        <v>164</v>
      </c>
      <c r="H9639" s="597">
        <v>75301132</v>
      </c>
    </row>
    <row r="9640" spans="1:8">
      <c r="A9640" s="594" t="s">
        <v>133</v>
      </c>
      <c r="B9640" s="594" t="s">
        <v>1298</v>
      </c>
      <c r="C9640" s="594" t="s">
        <v>322</v>
      </c>
      <c r="D9640" s="594" t="s">
        <v>2662</v>
      </c>
      <c r="E9640" s="594" t="s">
        <v>163</v>
      </c>
      <c r="F9640" s="594" t="s">
        <v>1060</v>
      </c>
      <c r="G9640" s="596" t="s">
        <v>2672</v>
      </c>
      <c r="H9640" s="597">
        <v>51091132</v>
      </c>
    </row>
    <row r="9641" spans="1:8">
      <c r="A9641" s="594" t="s">
        <v>133</v>
      </c>
      <c r="B9641" s="594" t="s">
        <v>1298</v>
      </c>
      <c r="C9641" s="594" t="s">
        <v>322</v>
      </c>
      <c r="D9641" s="594" t="s">
        <v>2662</v>
      </c>
      <c r="E9641" s="594" t="s">
        <v>163</v>
      </c>
      <c r="F9641" s="594" t="s">
        <v>165</v>
      </c>
      <c r="G9641" s="596" t="s">
        <v>195</v>
      </c>
      <c r="H9641" s="597">
        <v>24210000</v>
      </c>
    </row>
    <row r="9642" spans="1:8">
      <c r="A9642" s="594" t="s">
        <v>133</v>
      </c>
      <c r="B9642" s="594" t="s">
        <v>1298</v>
      </c>
      <c r="C9642" s="594" t="s">
        <v>322</v>
      </c>
      <c r="D9642" s="594" t="s">
        <v>2662</v>
      </c>
      <c r="E9642" s="594" t="s">
        <v>167</v>
      </c>
      <c r="F9642" s="595" t="s">
        <v>411</v>
      </c>
      <c r="G9642" s="596" t="s">
        <v>168</v>
      </c>
      <c r="H9642" s="597">
        <v>81394984</v>
      </c>
    </row>
    <row r="9643" spans="1:8">
      <c r="A9643" s="594" t="s">
        <v>133</v>
      </c>
      <c r="B9643" s="594" t="s">
        <v>1298</v>
      </c>
      <c r="C9643" s="594" t="s">
        <v>322</v>
      </c>
      <c r="D9643" s="594" t="s">
        <v>2662</v>
      </c>
      <c r="E9643" s="594" t="s">
        <v>167</v>
      </c>
      <c r="F9643" s="594" t="s">
        <v>228</v>
      </c>
      <c r="G9643" s="596" t="s">
        <v>2673</v>
      </c>
      <c r="H9643" s="597">
        <v>63011565</v>
      </c>
    </row>
    <row r="9644" spans="1:8">
      <c r="A9644" s="594" t="s">
        <v>133</v>
      </c>
      <c r="B9644" s="594" t="s">
        <v>1298</v>
      </c>
      <c r="C9644" s="594" t="s">
        <v>322</v>
      </c>
      <c r="D9644" s="594" t="s">
        <v>2662</v>
      </c>
      <c r="E9644" s="594" t="s">
        <v>167</v>
      </c>
      <c r="F9644" s="594" t="s">
        <v>169</v>
      </c>
      <c r="G9644" s="596" t="s">
        <v>2674</v>
      </c>
      <c r="H9644" s="597">
        <v>8737419</v>
      </c>
    </row>
    <row r="9645" spans="1:8">
      <c r="A9645" s="594" t="s">
        <v>133</v>
      </c>
      <c r="B9645" s="594" t="s">
        <v>1298</v>
      </c>
      <c r="C9645" s="594" t="s">
        <v>322</v>
      </c>
      <c r="D9645" s="594" t="s">
        <v>2662</v>
      </c>
      <c r="E9645" s="594" t="s">
        <v>167</v>
      </c>
      <c r="F9645" s="594" t="s">
        <v>230</v>
      </c>
      <c r="G9645" s="596" t="s">
        <v>2675</v>
      </c>
      <c r="H9645" s="597">
        <v>990000</v>
      </c>
    </row>
    <row r="9646" spans="1:8">
      <c r="A9646" s="594" t="s">
        <v>133</v>
      </c>
      <c r="B9646" s="594" t="s">
        <v>1298</v>
      </c>
      <c r="C9646" s="594" t="s">
        <v>322</v>
      </c>
      <c r="D9646" s="594" t="s">
        <v>2662</v>
      </c>
      <c r="E9646" s="594" t="s">
        <v>167</v>
      </c>
      <c r="F9646" s="594" t="s">
        <v>214</v>
      </c>
      <c r="G9646" s="596" t="s">
        <v>2676</v>
      </c>
      <c r="H9646" s="597">
        <v>2756000</v>
      </c>
    </row>
    <row r="9647" spans="1:8">
      <c r="A9647" s="594" t="s">
        <v>133</v>
      </c>
      <c r="B9647" s="594" t="s">
        <v>1298</v>
      </c>
      <c r="C9647" s="594" t="s">
        <v>322</v>
      </c>
      <c r="D9647" s="594" t="s">
        <v>2662</v>
      </c>
      <c r="E9647" s="594" t="s">
        <v>167</v>
      </c>
      <c r="F9647" s="594" t="s">
        <v>354</v>
      </c>
      <c r="G9647" s="596" t="s">
        <v>2736</v>
      </c>
      <c r="H9647" s="597">
        <v>4800000</v>
      </c>
    </row>
    <row r="9648" spans="1:8">
      <c r="A9648" s="594" t="s">
        <v>133</v>
      </c>
      <c r="B9648" s="594" t="s">
        <v>1298</v>
      </c>
      <c r="C9648" s="594" t="s">
        <v>322</v>
      </c>
      <c r="D9648" s="594" t="s">
        <v>2662</v>
      </c>
      <c r="E9648" s="594" t="s">
        <v>167</v>
      </c>
      <c r="F9648" s="594" t="s">
        <v>232</v>
      </c>
      <c r="G9648" s="596" t="s">
        <v>195</v>
      </c>
      <c r="H9648" s="597">
        <v>1100000</v>
      </c>
    </row>
    <row r="9649" spans="1:8">
      <c r="A9649" s="594" t="s">
        <v>133</v>
      </c>
      <c r="B9649" s="594" t="s">
        <v>1298</v>
      </c>
      <c r="C9649" s="594" t="s">
        <v>322</v>
      </c>
      <c r="D9649" s="594" t="s">
        <v>2662</v>
      </c>
      <c r="E9649" s="594" t="s">
        <v>171</v>
      </c>
      <c r="F9649" s="595" t="s">
        <v>411</v>
      </c>
      <c r="G9649" s="596" t="s">
        <v>2677</v>
      </c>
      <c r="H9649" s="597">
        <v>376112940</v>
      </c>
    </row>
    <row r="9650" spans="1:8">
      <c r="A9650" s="594" t="s">
        <v>133</v>
      </c>
      <c r="B9650" s="594" t="s">
        <v>1298</v>
      </c>
      <c r="C9650" s="594" t="s">
        <v>322</v>
      </c>
      <c r="D9650" s="594" t="s">
        <v>2662</v>
      </c>
      <c r="E9650" s="594" t="s">
        <v>171</v>
      </c>
      <c r="F9650" s="594" t="s">
        <v>173</v>
      </c>
      <c r="G9650" s="596" t="s">
        <v>174</v>
      </c>
      <c r="H9650" s="597">
        <v>248899050</v>
      </c>
    </row>
    <row r="9651" spans="1:8">
      <c r="A9651" s="594" t="s">
        <v>133</v>
      </c>
      <c r="B9651" s="594" t="s">
        <v>1298</v>
      </c>
      <c r="C9651" s="594" t="s">
        <v>322</v>
      </c>
      <c r="D9651" s="594" t="s">
        <v>2662</v>
      </c>
      <c r="E9651" s="594" t="s">
        <v>171</v>
      </c>
      <c r="F9651" s="594" t="s">
        <v>216</v>
      </c>
      <c r="G9651" s="596" t="s">
        <v>217</v>
      </c>
      <c r="H9651" s="597">
        <v>59305000</v>
      </c>
    </row>
    <row r="9652" spans="1:8">
      <c r="A9652" s="594" t="s">
        <v>133</v>
      </c>
      <c r="B9652" s="594" t="s">
        <v>1298</v>
      </c>
      <c r="C9652" s="594" t="s">
        <v>322</v>
      </c>
      <c r="D9652" s="594" t="s">
        <v>2662</v>
      </c>
      <c r="E9652" s="594" t="s">
        <v>171</v>
      </c>
      <c r="F9652" s="594" t="s">
        <v>5</v>
      </c>
      <c r="G9652" s="596" t="s">
        <v>2678</v>
      </c>
      <c r="H9652" s="597">
        <v>10200000</v>
      </c>
    </row>
    <row r="9653" spans="1:8">
      <c r="A9653" s="594" t="s">
        <v>133</v>
      </c>
      <c r="B9653" s="594" t="s">
        <v>1298</v>
      </c>
      <c r="C9653" s="594" t="s">
        <v>322</v>
      </c>
      <c r="D9653" s="594" t="s">
        <v>2662</v>
      </c>
      <c r="E9653" s="594" t="s">
        <v>171</v>
      </c>
      <c r="F9653" s="594" t="s">
        <v>175</v>
      </c>
      <c r="G9653" s="596" t="s">
        <v>176</v>
      </c>
      <c r="H9653" s="597">
        <v>57708890</v>
      </c>
    </row>
    <row r="9654" spans="1:8">
      <c r="A9654" s="594" t="s">
        <v>133</v>
      </c>
      <c r="B9654" s="594" t="s">
        <v>1298</v>
      </c>
      <c r="C9654" s="594" t="s">
        <v>322</v>
      </c>
      <c r="D9654" s="594" t="s">
        <v>2662</v>
      </c>
      <c r="E9654" s="594" t="s">
        <v>177</v>
      </c>
      <c r="F9654" s="595" t="s">
        <v>411</v>
      </c>
      <c r="G9654" s="596" t="s">
        <v>178</v>
      </c>
      <c r="H9654" s="597">
        <v>228543932</v>
      </c>
    </row>
    <row r="9655" spans="1:8">
      <c r="A9655" s="594" t="s">
        <v>133</v>
      </c>
      <c r="B9655" s="594" t="s">
        <v>1298</v>
      </c>
      <c r="C9655" s="594" t="s">
        <v>322</v>
      </c>
      <c r="D9655" s="594" t="s">
        <v>2662</v>
      </c>
      <c r="E9655" s="594" t="s">
        <v>177</v>
      </c>
      <c r="F9655" s="594" t="s">
        <v>179</v>
      </c>
      <c r="G9655" s="596" t="s">
        <v>2679</v>
      </c>
      <c r="H9655" s="597">
        <v>13888902</v>
      </c>
    </row>
    <row r="9656" spans="1:8">
      <c r="A9656" s="594" t="s">
        <v>133</v>
      </c>
      <c r="B9656" s="594" t="s">
        <v>1298</v>
      </c>
      <c r="C9656" s="594" t="s">
        <v>322</v>
      </c>
      <c r="D9656" s="594" t="s">
        <v>2662</v>
      </c>
      <c r="E9656" s="594" t="s">
        <v>177</v>
      </c>
      <c r="F9656" s="594" t="s">
        <v>181</v>
      </c>
      <c r="G9656" s="596" t="s">
        <v>182</v>
      </c>
      <c r="H9656" s="597">
        <v>23376859</v>
      </c>
    </row>
    <row r="9657" spans="1:8">
      <c r="A9657" s="594" t="s">
        <v>133</v>
      </c>
      <c r="B9657" s="594" t="s">
        <v>1298</v>
      </c>
      <c r="C9657" s="594" t="s">
        <v>322</v>
      </c>
      <c r="D9657" s="594" t="s">
        <v>2662</v>
      </c>
      <c r="E9657" s="594" t="s">
        <v>177</v>
      </c>
      <c r="F9657" s="594" t="s">
        <v>1290</v>
      </c>
      <c r="G9657" s="596" t="s">
        <v>2721</v>
      </c>
      <c r="H9657" s="597">
        <v>16664971</v>
      </c>
    </row>
    <row r="9658" spans="1:8">
      <c r="A9658" s="594" t="s">
        <v>133</v>
      </c>
      <c r="B9658" s="594" t="s">
        <v>1298</v>
      </c>
      <c r="C9658" s="594" t="s">
        <v>322</v>
      </c>
      <c r="D9658" s="594" t="s">
        <v>2662</v>
      </c>
      <c r="E9658" s="594" t="s">
        <v>177</v>
      </c>
      <c r="F9658" s="594" t="s">
        <v>441</v>
      </c>
      <c r="G9658" s="596" t="s">
        <v>2728</v>
      </c>
      <c r="H9658" s="597">
        <v>96164900</v>
      </c>
    </row>
    <row r="9659" spans="1:8">
      <c r="A9659" s="594" t="s">
        <v>133</v>
      </c>
      <c r="B9659" s="594" t="s">
        <v>1298</v>
      </c>
      <c r="C9659" s="594" t="s">
        <v>322</v>
      </c>
      <c r="D9659" s="594" t="s">
        <v>2662</v>
      </c>
      <c r="E9659" s="594" t="s">
        <v>177</v>
      </c>
      <c r="F9659" s="594" t="s">
        <v>1297</v>
      </c>
      <c r="G9659" s="596" t="s">
        <v>2680</v>
      </c>
      <c r="H9659" s="597">
        <v>36544300</v>
      </c>
    </row>
    <row r="9660" spans="1:8">
      <c r="A9660" s="594" t="s">
        <v>133</v>
      </c>
      <c r="B9660" s="594" t="s">
        <v>1298</v>
      </c>
      <c r="C9660" s="594" t="s">
        <v>322</v>
      </c>
      <c r="D9660" s="594" t="s">
        <v>2662</v>
      </c>
      <c r="E9660" s="594" t="s">
        <v>177</v>
      </c>
      <c r="F9660" s="594" t="s">
        <v>239</v>
      </c>
      <c r="G9660" s="596" t="s">
        <v>205</v>
      </c>
      <c r="H9660" s="597">
        <v>41904000</v>
      </c>
    </row>
    <row r="9661" spans="1:8">
      <c r="A9661" s="594" t="s">
        <v>133</v>
      </c>
      <c r="B9661" s="594" t="s">
        <v>1298</v>
      </c>
      <c r="C9661" s="594" t="s">
        <v>322</v>
      </c>
      <c r="D9661" s="594" t="s">
        <v>2662</v>
      </c>
      <c r="E9661" s="594" t="s">
        <v>240</v>
      </c>
      <c r="F9661" s="595" t="s">
        <v>411</v>
      </c>
      <c r="G9661" s="596" t="s">
        <v>241</v>
      </c>
      <c r="H9661" s="597">
        <v>192806063</v>
      </c>
    </row>
    <row r="9662" spans="1:8">
      <c r="A9662" s="594" t="s">
        <v>133</v>
      </c>
      <c r="B9662" s="594" t="s">
        <v>1298</v>
      </c>
      <c r="C9662" s="594" t="s">
        <v>322</v>
      </c>
      <c r="D9662" s="594" t="s">
        <v>2662</v>
      </c>
      <c r="E9662" s="594" t="s">
        <v>240</v>
      </c>
      <c r="F9662" s="594" t="s">
        <v>242</v>
      </c>
      <c r="G9662" s="596" t="s">
        <v>243</v>
      </c>
      <c r="H9662" s="597">
        <v>31273563</v>
      </c>
    </row>
    <row r="9663" spans="1:8">
      <c r="A9663" s="594" t="s">
        <v>133</v>
      </c>
      <c r="B9663" s="594" t="s">
        <v>1298</v>
      </c>
      <c r="C9663" s="594" t="s">
        <v>322</v>
      </c>
      <c r="D9663" s="594" t="s">
        <v>2662</v>
      </c>
      <c r="E9663" s="594" t="s">
        <v>240</v>
      </c>
      <c r="F9663" s="594" t="s">
        <v>728</v>
      </c>
      <c r="G9663" s="596" t="s">
        <v>729</v>
      </c>
      <c r="H9663" s="597">
        <v>7300000</v>
      </c>
    </row>
    <row r="9664" spans="1:8">
      <c r="A9664" s="594" t="s">
        <v>133</v>
      </c>
      <c r="B9664" s="594" t="s">
        <v>1298</v>
      </c>
      <c r="C9664" s="594" t="s">
        <v>322</v>
      </c>
      <c r="D9664" s="594" t="s">
        <v>2662</v>
      </c>
      <c r="E9664" s="594" t="s">
        <v>240</v>
      </c>
      <c r="F9664" s="594" t="s">
        <v>731</v>
      </c>
      <c r="G9664" s="596" t="s">
        <v>732</v>
      </c>
      <c r="H9664" s="597">
        <v>27300000</v>
      </c>
    </row>
    <row r="9665" spans="1:8">
      <c r="A9665" s="594" t="s">
        <v>133</v>
      </c>
      <c r="B9665" s="594" t="s">
        <v>1298</v>
      </c>
      <c r="C9665" s="594" t="s">
        <v>322</v>
      </c>
      <c r="D9665" s="594" t="s">
        <v>2662</v>
      </c>
      <c r="E9665" s="594" t="s">
        <v>240</v>
      </c>
      <c r="F9665" s="594" t="s">
        <v>597</v>
      </c>
      <c r="G9665" s="596" t="s">
        <v>2682</v>
      </c>
      <c r="H9665" s="597">
        <v>7000000</v>
      </c>
    </row>
    <row r="9666" spans="1:8">
      <c r="A9666" s="594" t="s">
        <v>133</v>
      </c>
      <c r="B9666" s="594" t="s">
        <v>1298</v>
      </c>
      <c r="C9666" s="594" t="s">
        <v>322</v>
      </c>
      <c r="D9666" s="594" t="s">
        <v>2662</v>
      </c>
      <c r="E9666" s="594" t="s">
        <v>240</v>
      </c>
      <c r="F9666" s="594" t="s">
        <v>733</v>
      </c>
      <c r="G9666" s="596" t="s">
        <v>734</v>
      </c>
      <c r="H9666" s="597">
        <v>17360000</v>
      </c>
    </row>
    <row r="9667" spans="1:8">
      <c r="A9667" s="594" t="s">
        <v>133</v>
      </c>
      <c r="B9667" s="594" t="s">
        <v>1298</v>
      </c>
      <c r="C9667" s="594" t="s">
        <v>322</v>
      </c>
      <c r="D9667" s="594" t="s">
        <v>2662</v>
      </c>
      <c r="E9667" s="594" t="s">
        <v>240</v>
      </c>
      <c r="F9667" s="594" t="s">
        <v>735</v>
      </c>
      <c r="G9667" s="596" t="s">
        <v>193</v>
      </c>
      <c r="H9667" s="597">
        <v>102572500</v>
      </c>
    </row>
    <row r="9668" spans="1:8">
      <c r="A9668" s="594" t="s">
        <v>133</v>
      </c>
      <c r="B9668" s="594" t="s">
        <v>1298</v>
      </c>
      <c r="C9668" s="594" t="s">
        <v>322</v>
      </c>
      <c r="D9668" s="594" t="s">
        <v>2662</v>
      </c>
      <c r="E9668" s="594" t="s">
        <v>183</v>
      </c>
      <c r="F9668" s="595" t="s">
        <v>411</v>
      </c>
      <c r="G9668" s="596" t="s">
        <v>184</v>
      </c>
      <c r="H9668" s="597">
        <v>376524400</v>
      </c>
    </row>
    <row r="9669" spans="1:8">
      <c r="A9669" s="594" t="s">
        <v>133</v>
      </c>
      <c r="B9669" s="594" t="s">
        <v>1298</v>
      </c>
      <c r="C9669" s="594" t="s">
        <v>322</v>
      </c>
      <c r="D9669" s="594" t="s">
        <v>2662</v>
      </c>
      <c r="E9669" s="594" t="s">
        <v>183</v>
      </c>
      <c r="F9669" s="594" t="s">
        <v>587</v>
      </c>
      <c r="G9669" s="596" t="s">
        <v>588</v>
      </c>
      <c r="H9669" s="597">
        <v>14922000</v>
      </c>
    </row>
    <row r="9670" spans="1:8">
      <c r="A9670" s="594" t="s">
        <v>133</v>
      </c>
      <c r="B9670" s="594" t="s">
        <v>1298</v>
      </c>
      <c r="C9670" s="594" t="s">
        <v>322</v>
      </c>
      <c r="D9670" s="594" t="s">
        <v>2662</v>
      </c>
      <c r="E9670" s="594" t="s">
        <v>183</v>
      </c>
      <c r="F9670" s="594" t="s">
        <v>736</v>
      </c>
      <c r="G9670" s="596" t="s">
        <v>737</v>
      </c>
      <c r="H9670" s="597">
        <v>49802400</v>
      </c>
    </row>
    <row r="9671" spans="1:8">
      <c r="A9671" s="594" t="s">
        <v>133</v>
      </c>
      <c r="B9671" s="594" t="s">
        <v>1298</v>
      </c>
      <c r="C9671" s="594" t="s">
        <v>322</v>
      </c>
      <c r="D9671" s="594" t="s">
        <v>2662</v>
      </c>
      <c r="E9671" s="594" t="s">
        <v>183</v>
      </c>
      <c r="F9671" s="594" t="s">
        <v>185</v>
      </c>
      <c r="G9671" s="596" t="s">
        <v>186</v>
      </c>
      <c r="H9671" s="597">
        <v>20400000</v>
      </c>
    </row>
    <row r="9672" spans="1:8">
      <c r="A9672" s="594" t="s">
        <v>133</v>
      </c>
      <c r="B9672" s="594" t="s">
        <v>1298</v>
      </c>
      <c r="C9672" s="594" t="s">
        <v>322</v>
      </c>
      <c r="D9672" s="594" t="s">
        <v>2662</v>
      </c>
      <c r="E9672" s="594" t="s">
        <v>183</v>
      </c>
      <c r="F9672" s="594" t="s">
        <v>187</v>
      </c>
      <c r="G9672" s="596" t="s">
        <v>2683</v>
      </c>
      <c r="H9672" s="597">
        <v>285600000</v>
      </c>
    </row>
    <row r="9673" spans="1:8">
      <c r="A9673" s="594" t="s">
        <v>133</v>
      </c>
      <c r="B9673" s="594" t="s">
        <v>1298</v>
      </c>
      <c r="C9673" s="594" t="s">
        <v>322</v>
      </c>
      <c r="D9673" s="594" t="s">
        <v>2662</v>
      </c>
      <c r="E9673" s="594" t="s">
        <v>183</v>
      </c>
      <c r="F9673" s="594" t="s">
        <v>772</v>
      </c>
      <c r="G9673" s="596" t="s">
        <v>195</v>
      </c>
      <c r="H9673" s="597">
        <v>5800000</v>
      </c>
    </row>
    <row r="9674" spans="1:8">
      <c r="A9674" s="594" t="s">
        <v>133</v>
      </c>
      <c r="B9674" s="594" t="s">
        <v>1298</v>
      </c>
      <c r="C9674" s="594" t="s">
        <v>322</v>
      </c>
      <c r="D9674" s="594" t="s">
        <v>2662</v>
      </c>
      <c r="E9674" s="594" t="s">
        <v>738</v>
      </c>
      <c r="F9674" s="595" t="s">
        <v>411</v>
      </c>
      <c r="G9674" s="596" t="s">
        <v>739</v>
      </c>
      <c r="H9674" s="597">
        <v>254700000</v>
      </c>
    </row>
    <row r="9675" spans="1:8">
      <c r="A9675" s="594" t="s">
        <v>133</v>
      </c>
      <c r="B9675" s="594" t="s">
        <v>1298</v>
      </c>
      <c r="C9675" s="594" t="s">
        <v>322</v>
      </c>
      <c r="D9675" s="594" t="s">
        <v>2662</v>
      </c>
      <c r="E9675" s="594" t="s">
        <v>738</v>
      </c>
      <c r="F9675" s="594" t="s">
        <v>740</v>
      </c>
      <c r="G9675" s="596" t="s">
        <v>741</v>
      </c>
      <c r="H9675" s="597">
        <v>217200000</v>
      </c>
    </row>
    <row r="9676" spans="1:8">
      <c r="A9676" s="594" t="s">
        <v>133</v>
      </c>
      <c r="B9676" s="594" t="s">
        <v>1298</v>
      </c>
      <c r="C9676" s="594" t="s">
        <v>322</v>
      </c>
      <c r="D9676" s="594" t="s">
        <v>2662</v>
      </c>
      <c r="E9676" s="594" t="s">
        <v>738</v>
      </c>
      <c r="F9676" s="594" t="s">
        <v>356</v>
      </c>
      <c r="G9676" s="596" t="s">
        <v>357</v>
      </c>
      <c r="H9676" s="597">
        <v>21800000</v>
      </c>
    </row>
    <row r="9677" spans="1:8">
      <c r="A9677" s="594" t="s">
        <v>133</v>
      </c>
      <c r="B9677" s="594" t="s">
        <v>1298</v>
      </c>
      <c r="C9677" s="594" t="s">
        <v>322</v>
      </c>
      <c r="D9677" s="594" t="s">
        <v>2662</v>
      </c>
      <c r="E9677" s="594" t="s">
        <v>738</v>
      </c>
      <c r="F9677" s="594" t="s">
        <v>296</v>
      </c>
      <c r="G9677" s="596" t="s">
        <v>297</v>
      </c>
      <c r="H9677" s="597">
        <v>3000000</v>
      </c>
    </row>
    <row r="9678" spans="1:8">
      <c r="A9678" s="594" t="s">
        <v>133</v>
      </c>
      <c r="B9678" s="594" t="s">
        <v>1298</v>
      </c>
      <c r="C9678" s="594" t="s">
        <v>322</v>
      </c>
      <c r="D9678" s="594" t="s">
        <v>2662</v>
      </c>
      <c r="E9678" s="594" t="s">
        <v>738</v>
      </c>
      <c r="F9678" s="594" t="s">
        <v>742</v>
      </c>
      <c r="G9678" s="596" t="s">
        <v>743</v>
      </c>
      <c r="H9678" s="597">
        <v>12700000</v>
      </c>
    </row>
    <row r="9679" spans="1:8">
      <c r="A9679" s="594" t="s">
        <v>133</v>
      </c>
      <c r="B9679" s="594" t="s">
        <v>1298</v>
      </c>
      <c r="C9679" s="594" t="s">
        <v>322</v>
      </c>
      <c r="D9679" s="594" t="s">
        <v>2662</v>
      </c>
      <c r="E9679" s="594" t="s">
        <v>744</v>
      </c>
      <c r="F9679" s="595" t="s">
        <v>411</v>
      </c>
      <c r="G9679" s="596" t="s">
        <v>2686</v>
      </c>
      <c r="H9679" s="597">
        <v>425068100</v>
      </c>
    </row>
    <row r="9680" spans="1:8">
      <c r="A9680" s="594" t="s">
        <v>133</v>
      </c>
      <c r="B9680" s="594" t="s">
        <v>1298</v>
      </c>
      <c r="C9680" s="594" t="s">
        <v>322</v>
      </c>
      <c r="D9680" s="594" t="s">
        <v>2662</v>
      </c>
      <c r="E9680" s="594" t="s">
        <v>744</v>
      </c>
      <c r="F9680" s="594" t="s">
        <v>572</v>
      </c>
      <c r="G9680" s="596" t="s">
        <v>2689</v>
      </c>
      <c r="H9680" s="597">
        <v>72488100</v>
      </c>
    </row>
    <row r="9681" spans="1:8">
      <c r="A9681" s="594" t="s">
        <v>133</v>
      </c>
      <c r="B9681" s="594" t="s">
        <v>1298</v>
      </c>
      <c r="C9681" s="594" t="s">
        <v>322</v>
      </c>
      <c r="D9681" s="594" t="s">
        <v>2662</v>
      </c>
      <c r="E9681" s="594" t="s">
        <v>744</v>
      </c>
      <c r="F9681" s="594" t="s">
        <v>371</v>
      </c>
      <c r="G9681" s="596" t="s">
        <v>372</v>
      </c>
      <c r="H9681" s="597">
        <v>100000000</v>
      </c>
    </row>
    <row r="9682" spans="1:8">
      <c r="A9682" s="594" t="s">
        <v>133</v>
      </c>
      <c r="B9682" s="594" t="s">
        <v>1298</v>
      </c>
      <c r="C9682" s="594" t="s">
        <v>322</v>
      </c>
      <c r="D9682" s="594" t="s">
        <v>2662</v>
      </c>
      <c r="E9682" s="594" t="s">
        <v>744</v>
      </c>
      <c r="F9682" s="594" t="s">
        <v>748</v>
      </c>
      <c r="G9682" s="596" t="s">
        <v>35</v>
      </c>
      <c r="H9682" s="597">
        <v>252580000</v>
      </c>
    </row>
    <row r="9683" spans="1:8">
      <c r="A9683" s="594" t="s">
        <v>133</v>
      </c>
      <c r="B9683" s="594" t="s">
        <v>1298</v>
      </c>
      <c r="C9683" s="594" t="s">
        <v>322</v>
      </c>
      <c r="D9683" s="594" t="s">
        <v>2662</v>
      </c>
      <c r="E9683" s="594" t="s">
        <v>2692</v>
      </c>
      <c r="F9683" s="595" t="s">
        <v>411</v>
      </c>
      <c r="G9683" s="596" t="s">
        <v>2693</v>
      </c>
      <c r="H9683" s="597">
        <v>157790000</v>
      </c>
    </row>
    <row r="9684" spans="1:8">
      <c r="A9684" s="594" t="s">
        <v>133</v>
      </c>
      <c r="B9684" s="594" t="s">
        <v>1298</v>
      </c>
      <c r="C9684" s="594" t="s">
        <v>322</v>
      </c>
      <c r="D9684" s="594" t="s">
        <v>2662</v>
      </c>
      <c r="E9684" s="594" t="s">
        <v>2692</v>
      </c>
      <c r="F9684" s="594" t="s">
        <v>2722</v>
      </c>
      <c r="G9684" s="596" t="s">
        <v>2690</v>
      </c>
      <c r="H9684" s="597">
        <v>82990000</v>
      </c>
    </row>
    <row r="9685" spans="1:8">
      <c r="A9685" s="594" t="s">
        <v>133</v>
      </c>
      <c r="B9685" s="594" t="s">
        <v>1298</v>
      </c>
      <c r="C9685" s="594" t="s">
        <v>322</v>
      </c>
      <c r="D9685" s="594" t="s">
        <v>2662</v>
      </c>
      <c r="E9685" s="594" t="s">
        <v>2692</v>
      </c>
      <c r="F9685" s="594" t="s">
        <v>2694</v>
      </c>
      <c r="G9685" s="596" t="s">
        <v>2689</v>
      </c>
      <c r="H9685" s="597">
        <v>52900000</v>
      </c>
    </row>
    <row r="9686" spans="1:8">
      <c r="A9686" s="594" t="s">
        <v>133</v>
      </c>
      <c r="B9686" s="594" t="s">
        <v>1298</v>
      </c>
      <c r="C9686" s="594" t="s">
        <v>322</v>
      </c>
      <c r="D9686" s="594" t="s">
        <v>2662</v>
      </c>
      <c r="E9686" s="594" t="s">
        <v>2692</v>
      </c>
      <c r="F9686" s="594" t="s">
        <v>2730</v>
      </c>
      <c r="G9686" s="596" t="s">
        <v>2731</v>
      </c>
      <c r="H9686" s="597">
        <v>21900000</v>
      </c>
    </row>
    <row r="9687" spans="1:8">
      <c r="A9687" s="594" t="s">
        <v>133</v>
      </c>
      <c r="B9687" s="594" t="s">
        <v>1298</v>
      </c>
      <c r="C9687" s="594" t="s">
        <v>322</v>
      </c>
      <c r="D9687" s="594" t="s">
        <v>2662</v>
      </c>
      <c r="E9687" s="594" t="s">
        <v>189</v>
      </c>
      <c r="F9687" s="595" t="s">
        <v>411</v>
      </c>
      <c r="G9687" s="596" t="s">
        <v>190</v>
      </c>
      <c r="H9687" s="597">
        <v>641045030</v>
      </c>
    </row>
    <row r="9688" spans="1:8">
      <c r="A9688" s="594" t="s">
        <v>133</v>
      </c>
      <c r="B9688" s="594" t="s">
        <v>1298</v>
      </c>
      <c r="C9688" s="594" t="s">
        <v>322</v>
      </c>
      <c r="D9688" s="594" t="s">
        <v>2662</v>
      </c>
      <c r="E9688" s="594" t="s">
        <v>189</v>
      </c>
      <c r="F9688" s="594" t="s">
        <v>773</v>
      </c>
      <c r="G9688" s="596" t="s">
        <v>2695</v>
      </c>
      <c r="H9688" s="597">
        <v>191768577</v>
      </c>
    </row>
    <row r="9689" spans="1:8">
      <c r="A9689" s="594" t="s">
        <v>133</v>
      </c>
      <c r="B9689" s="594" t="s">
        <v>1298</v>
      </c>
      <c r="C9689" s="594" t="s">
        <v>322</v>
      </c>
      <c r="D9689" s="594" t="s">
        <v>2662</v>
      </c>
      <c r="E9689" s="594" t="s">
        <v>189</v>
      </c>
      <c r="F9689" s="594" t="s">
        <v>13</v>
      </c>
      <c r="G9689" s="596" t="s">
        <v>2732</v>
      </c>
      <c r="H9689" s="597">
        <v>19500000</v>
      </c>
    </row>
    <row r="9690" spans="1:8">
      <c r="A9690" s="594" t="s">
        <v>133</v>
      </c>
      <c r="B9690" s="594" t="s">
        <v>1298</v>
      </c>
      <c r="C9690" s="594" t="s">
        <v>322</v>
      </c>
      <c r="D9690" s="594" t="s">
        <v>2662</v>
      </c>
      <c r="E9690" s="594" t="s">
        <v>189</v>
      </c>
      <c r="F9690" s="594" t="s">
        <v>37</v>
      </c>
      <c r="G9690" s="596" t="s">
        <v>2696</v>
      </c>
      <c r="H9690" s="597">
        <v>17742100</v>
      </c>
    </row>
    <row r="9691" spans="1:8">
      <c r="A9691" s="594" t="s">
        <v>133</v>
      </c>
      <c r="B9691" s="594" t="s">
        <v>1298</v>
      </c>
      <c r="C9691" s="594" t="s">
        <v>322</v>
      </c>
      <c r="D9691" s="594" t="s">
        <v>2662</v>
      </c>
      <c r="E9691" s="594" t="s">
        <v>189</v>
      </c>
      <c r="F9691" s="594" t="s">
        <v>192</v>
      </c>
      <c r="G9691" s="596" t="s">
        <v>195</v>
      </c>
      <c r="H9691" s="597">
        <v>412034353</v>
      </c>
    </row>
    <row r="9692" spans="1:8">
      <c r="A9692" s="594" t="s">
        <v>133</v>
      </c>
      <c r="B9692" s="594" t="s">
        <v>1298</v>
      </c>
      <c r="C9692" s="594" t="s">
        <v>322</v>
      </c>
      <c r="D9692" s="594" t="s">
        <v>2662</v>
      </c>
      <c r="E9692" s="594" t="s">
        <v>2697</v>
      </c>
      <c r="F9692" s="595" t="s">
        <v>411</v>
      </c>
      <c r="G9692" s="596" t="s">
        <v>2698</v>
      </c>
      <c r="H9692" s="597">
        <v>26890000</v>
      </c>
    </row>
    <row r="9693" spans="1:8">
      <c r="A9693" s="594" t="s">
        <v>133</v>
      </c>
      <c r="B9693" s="594" t="s">
        <v>1298</v>
      </c>
      <c r="C9693" s="594" t="s">
        <v>322</v>
      </c>
      <c r="D9693" s="594" t="s">
        <v>2662</v>
      </c>
      <c r="E9693" s="594" t="s">
        <v>2697</v>
      </c>
      <c r="F9693" s="594" t="s">
        <v>2699</v>
      </c>
      <c r="G9693" s="596" t="s">
        <v>2700</v>
      </c>
      <c r="H9693" s="597">
        <v>21890000</v>
      </c>
    </row>
    <row r="9694" spans="1:8">
      <c r="A9694" s="594" t="s">
        <v>133</v>
      </c>
      <c r="B9694" s="594" t="s">
        <v>1298</v>
      </c>
      <c r="C9694" s="594" t="s">
        <v>322</v>
      </c>
      <c r="D9694" s="594" t="s">
        <v>2662</v>
      </c>
      <c r="E9694" s="594" t="s">
        <v>2697</v>
      </c>
      <c r="F9694" s="594" t="s">
        <v>2778</v>
      </c>
      <c r="G9694" s="596" t="s">
        <v>195</v>
      </c>
      <c r="H9694" s="597">
        <v>5000000</v>
      </c>
    </row>
    <row r="9695" spans="1:8">
      <c r="A9695" s="594" t="s">
        <v>133</v>
      </c>
      <c r="B9695" s="594" t="s">
        <v>1298</v>
      </c>
      <c r="C9695" s="594" t="s">
        <v>322</v>
      </c>
      <c r="D9695" s="594" t="s">
        <v>2662</v>
      </c>
      <c r="E9695" s="594" t="s">
        <v>1254</v>
      </c>
      <c r="F9695" s="595" t="s">
        <v>411</v>
      </c>
      <c r="G9695" s="596" t="s">
        <v>1255</v>
      </c>
      <c r="H9695" s="597">
        <v>836187000</v>
      </c>
    </row>
    <row r="9696" spans="1:8">
      <c r="A9696" s="594" t="s">
        <v>133</v>
      </c>
      <c r="B9696" s="594" t="s">
        <v>1298</v>
      </c>
      <c r="C9696" s="594" t="s">
        <v>322</v>
      </c>
      <c r="D9696" s="594" t="s">
        <v>2662</v>
      </c>
      <c r="E9696" s="594" t="s">
        <v>1254</v>
      </c>
      <c r="F9696" s="594" t="s">
        <v>1253</v>
      </c>
      <c r="G9696" s="596" t="s">
        <v>1252</v>
      </c>
      <c r="H9696" s="597">
        <v>836187000</v>
      </c>
    </row>
    <row r="9697" spans="1:8">
      <c r="A9697" s="594" t="s">
        <v>133</v>
      </c>
      <c r="B9697" s="594" t="s">
        <v>1298</v>
      </c>
      <c r="C9697" s="594" t="s">
        <v>322</v>
      </c>
      <c r="D9697" s="594" t="s">
        <v>2662</v>
      </c>
      <c r="E9697" s="594" t="s">
        <v>194</v>
      </c>
      <c r="F9697" s="595" t="s">
        <v>411</v>
      </c>
      <c r="G9697" s="596" t="s">
        <v>195</v>
      </c>
      <c r="H9697" s="597">
        <v>994628711</v>
      </c>
    </row>
    <row r="9698" spans="1:8">
      <c r="A9698" s="594" t="s">
        <v>133</v>
      </c>
      <c r="B9698" s="594" t="s">
        <v>1298</v>
      </c>
      <c r="C9698" s="594" t="s">
        <v>322</v>
      </c>
      <c r="D9698" s="594" t="s">
        <v>2662</v>
      </c>
      <c r="E9698" s="594" t="s">
        <v>194</v>
      </c>
      <c r="F9698" s="594" t="s">
        <v>198</v>
      </c>
      <c r="G9698" s="596" t="s">
        <v>199</v>
      </c>
      <c r="H9698" s="597">
        <v>588874711</v>
      </c>
    </row>
    <row r="9699" spans="1:8">
      <c r="A9699" s="594" t="s">
        <v>133</v>
      </c>
      <c r="B9699" s="594" t="s">
        <v>1298</v>
      </c>
      <c r="C9699" s="594" t="s">
        <v>322</v>
      </c>
      <c r="D9699" s="594" t="s">
        <v>2662</v>
      </c>
      <c r="E9699" s="594" t="s">
        <v>194</v>
      </c>
      <c r="F9699" s="594" t="s">
        <v>200</v>
      </c>
      <c r="G9699" s="596" t="s">
        <v>201</v>
      </c>
      <c r="H9699" s="597">
        <v>405754000</v>
      </c>
    </row>
    <row r="9700" spans="1:8">
      <c r="A9700" s="594" t="s">
        <v>133</v>
      </c>
      <c r="B9700" s="594" t="s">
        <v>1298</v>
      </c>
      <c r="C9700" s="594" t="s">
        <v>322</v>
      </c>
      <c r="D9700" s="594" t="s">
        <v>2662</v>
      </c>
      <c r="E9700" s="594" t="s">
        <v>573</v>
      </c>
      <c r="F9700" s="595" t="s">
        <v>411</v>
      </c>
      <c r="G9700" s="596" t="s">
        <v>2703</v>
      </c>
      <c r="H9700" s="597">
        <v>14707000</v>
      </c>
    </row>
    <row r="9701" spans="1:8">
      <c r="A9701" s="594" t="s">
        <v>133</v>
      </c>
      <c r="B9701" s="594" t="s">
        <v>1298</v>
      </c>
      <c r="C9701" s="594" t="s">
        <v>322</v>
      </c>
      <c r="D9701" s="594" t="s">
        <v>2662</v>
      </c>
      <c r="E9701" s="594" t="s">
        <v>573</v>
      </c>
      <c r="F9701" s="594" t="s">
        <v>574</v>
      </c>
      <c r="G9701" s="596" t="s">
        <v>2704</v>
      </c>
      <c r="H9701" s="597">
        <v>14707000</v>
      </c>
    </row>
    <row r="9702" spans="1:8">
      <c r="A9702" s="594" t="s">
        <v>133</v>
      </c>
      <c r="B9702" s="594" t="s">
        <v>1298</v>
      </c>
      <c r="C9702" s="594" t="s">
        <v>322</v>
      </c>
      <c r="D9702" s="594" t="s">
        <v>2662</v>
      </c>
      <c r="E9702" s="594" t="s">
        <v>550</v>
      </c>
      <c r="F9702" s="595" t="s">
        <v>411</v>
      </c>
      <c r="G9702" s="596" t="s">
        <v>2705</v>
      </c>
      <c r="H9702" s="597">
        <v>30670000</v>
      </c>
    </row>
    <row r="9703" spans="1:8">
      <c r="A9703" s="594" t="s">
        <v>133</v>
      </c>
      <c r="B9703" s="594" t="s">
        <v>1298</v>
      </c>
      <c r="C9703" s="594" t="s">
        <v>322</v>
      </c>
      <c r="D9703" s="594" t="s">
        <v>2662</v>
      </c>
      <c r="E9703" s="594" t="s">
        <v>550</v>
      </c>
      <c r="F9703" s="594" t="s">
        <v>2706</v>
      </c>
      <c r="G9703" s="596" t="s">
        <v>72</v>
      </c>
      <c r="H9703" s="597">
        <v>6980000</v>
      </c>
    </row>
    <row r="9704" spans="1:8">
      <c r="A9704" s="594" t="s">
        <v>133</v>
      </c>
      <c r="B9704" s="594" t="s">
        <v>1298</v>
      </c>
      <c r="C9704" s="594" t="s">
        <v>322</v>
      </c>
      <c r="D9704" s="594" t="s">
        <v>2662</v>
      </c>
      <c r="E9704" s="594" t="s">
        <v>550</v>
      </c>
      <c r="F9704" s="594" t="s">
        <v>1082</v>
      </c>
      <c r="G9704" s="596" t="s">
        <v>195</v>
      </c>
      <c r="H9704" s="597">
        <v>23690000</v>
      </c>
    </row>
    <row r="9705" spans="1:8">
      <c r="A9705" s="594" t="s">
        <v>133</v>
      </c>
      <c r="B9705" s="594" t="s">
        <v>1298</v>
      </c>
      <c r="C9705" s="594" t="s">
        <v>322</v>
      </c>
      <c r="D9705" s="594" t="s">
        <v>2662</v>
      </c>
      <c r="E9705" s="594" t="s">
        <v>498</v>
      </c>
      <c r="F9705" s="595" t="s">
        <v>411</v>
      </c>
      <c r="G9705" s="596" t="s">
        <v>499</v>
      </c>
      <c r="H9705" s="597">
        <v>1012640000</v>
      </c>
    </row>
    <row r="9706" spans="1:8">
      <c r="A9706" s="594" t="s">
        <v>133</v>
      </c>
      <c r="B9706" s="594" t="s">
        <v>1298</v>
      </c>
      <c r="C9706" s="594" t="s">
        <v>322</v>
      </c>
      <c r="D9706" s="594" t="s">
        <v>2662</v>
      </c>
      <c r="E9706" s="594" t="s">
        <v>498</v>
      </c>
      <c r="F9706" s="594" t="s">
        <v>500</v>
      </c>
      <c r="G9706" s="596" t="s">
        <v>2792</v>
      </c>
      <c r="H9706" s="597">
        <v>216080000</v>
      </c>
    </row>
    <row r="9707" spans="1:8">
      <c r="A9707" s="594" t="s">
        <v>133</v>
      </c>
      <c r="B9707" s="594" t="s">
        <v>1298</v>
      </c>
      <c r="C9707" s="594" t="s">
        <v>322</v>
      </c>
      <c r="D9707" s="594" t="s">
        <v>2662</v>
      </c>
      <c r="E9707" s="594" t="s">
        <v>498</v>
      </c>
      <c r="F9707" s="594" t="s">
        <v>1299</v>
      </c>
      <c r="G9707" s="596" t="s">
        <v>197</v>
      </c>
      <c r="H9707" s="597">
        <v>796560000</v>
      </c>
    </row>
    <row r="9708" spans="1:8">
      <c r="A9708" s="594" t="s">
        <v>133</v>
      </c>
      <c r="B9708" s="594" t="s">
        <v>1298</v>
      </c>
      <c r="C9708" s="594" t="s">
        <v>322</v>
      </c>
      <c r="D9708" s="594" t="s">
        <v>2662</v>
      </c>
      <c r="E9708" s="594" t="s">
        <v>1320</v>
      </c>
      <c r="F9708" s="595" t="s">
        <v>411</v>
      </c>
      <c r="G9708" s="596" t="s">
        <v>2793</v>
      </c>
      <c r="H9708" s="597">
        <v>60000000</v>
      </c>
    </row>
    <row r="9709" spans="1:8">
      <c r="A9709" s="594" t="s">
        <v>133</v>
      </c>
      <c r="B9709" s="594" t="s">
        <v>1298</v>
      </c>
      <c r="C9709" s="594" t="s">
        <v>322</v>
      </c>
      <c r="D9709" s="594" t="s">
        <v>2662</v>
      </c>
      <c r="E9709" s="594" t="s">
        <v>1320</v>
      </c>
      <c r="F9709" s="594" t="s">
        <v>1319</v>
      </c>
      <c r="G9709" s="596" t="s">
        <v>1318</v>
      </c>
      <c r="H9709" s="597">
        <v>60000000</v>
      </c>
    </row>
    <row r="9710" spans="1:8">
      <c r="A9710" s="594" t="s">
        <v>133</v>
      </c>
      <c r="B9710" s="594" t="s">
        <v>589</v>
      </c>
      <c r="C9710" s="595" t="s">
        <v>411</v>
      </c>
      <c r="D9710" s="595" t="s">
        <v>411</v>
      </c>
      <c r="E9710" s="595" t="s">
        <v>411</v>
      </c>
      <c r="F9710" s="595" t="s">
        <v>411</v>
      </c>
      <c r="G9710" s="596" t="s">
        <v>590</v>
      </c>
      <c r="H9710" s="597">
        <v>1932102333567</v>
      </c>
    </row>
    <row r="9711" spans="1:8">
      <c r="A9711" s="594" t="s">
        <v>133</v>
      </c>
      <c r="B9711" s="594" t="s">
        <v>589</v>
      </c>
      <c r="C9711" s="594" t="s">
        <v>570</v>
      </c>
      <c r="D9711" s="595" t="s">
        <v>411</v>
      </c>
      <c r="E9711" s="595" t="s">
        <v>411</v>
      </c>
      <c r="F9711" s="595" t="s">
        <v>411</v>
      </c>
      <c r="G9711" s="596" t="s">
        <v>2711</v>
      </c>
      <c r="H9711" s="597">
        <v>1915272225031</v>
      </c>
    </row>
    <row r="9712" spans="1:8">
      <c r="A9712" s="594" t="s">
        <v>133</v>
      </c>
      <c r="B9712" s="594" t="s">
        <v>589</v>
      </c>
      <c r="C9712" s="594" t="s">
        <v>570</v>
      </c>
      <c r="D9712" s="594" t="s">
        <v>2881</v>
      </c>
      <c r="E9712" s="595" t="s">
        <v>411</v>
      </c>
      <c r="F9712" s="595" t="s">
        <v>411</v>
      </c>
      <c r="G9712" s="596" t="s">
        <v>600</v>
      </c>
      <c r="H9712" s="597">
        <v>536014285576</v>
      </c>
    </row>
    <row r="9713" spans="1:8">
      <c r="A9713" s="594" t="s">
        <v>133</v>
      </c>
      <c r="B9713" s="594" t="s">
        <v>589</v>
      </c>
      <c r="C9713" s="594" t="s">
        <v>570</v>
      </c>
      <c r="D9713" s="594" t="s">
        <v>2881</v>
      </c>
      <c r="E9713" s="594" t="s">
        <v>142</v>
      </c>
      <c r="F9713" s="595" t="s">
        <v>411</v>
      </c>
      <c r="G9713" s="596" t="s">
        <v>143</v>
      </c>
      <c r="H9713" s="597">
        <v>202666715269</v>
      </c>
    </row>
    <row r="9714" spans="1:8">
      <c r="A9714" s="594" t="s">
        <v>133</v>
      </c>
      <c r="B9714" s="594" t="s">
        <v>589</v>
      </c>
      <c r="C9714" s="594" t="s">
        <v>570</v>
      </c>
      <c r="D9714" s="594" t="s">
        <v>2881</v>
      </c>
      <c r="E9714" s="594" t="s">
        <v>142</v>
      </c>
      <c r="F9714" s="594" t="s">
        <v>144</v>
      </c>
      <c r="G9714" s="596" t="s">
        <v>2664</v>
      </c>
      <c r="H9714" s="597">
        <v>188558430037</v>
      </c>
    </row>
    <row r="9715" spans="1:8">
      <c r="A9715" s="594" t="s">
        <v>133</v>
      </c>
      <c r="B9715" s="594" t="s">
        <v>589</v>
      </c>
      <c r="C9715" s="594" t="s">
        <v>570</v>
      </c>
      <c r="D9715" s="594" t="s">
        <v>2881</v>
      </c>
      <c r="E9715" s="594" t="s">
        <v>142</v>
      </c>
      <c r="F9715" s="594" t="s">
        <v>146</v>
      </c>
      <c r="G9715" s="596" t="s">
        <v>2665</v>
      </c>
      <c r="H9715" s="597">
        <v>13378798520</v>
      </c>
    </row>
    <row r="9716" spans="1:8">
      <c r="A9716" s="594" t="s">
        <v>133</v>
      </c>
      <c r="B9716" s="594" t="s">
        <v>589</v>
      </c>
      <c r="C9716" s="594" t="s">
        <v>570</v>
      </c>
      <c r="D9716" s="594" t="s">
        <v>2881</v>
      </c>
      <c r="E9716" s="594" t="s">
        <v>142</v>
      </c>
      <c r="F9716" s="594" t="s">
        <v>221</v>
      </c>
      <c r="G9716" s="596" t="s">
        <v>222</v>
      </c>
      <c r="H9716" s="597">
        <v>729486712</v>
      </c>
    </row>
    <row r="9717" spans="1:8">
      <c r="A9717" s="594" t="s">
        <v>133</v>
      </c>
      <c r="B9717" s="594" t="s">
        <v>589</v>
      </c>
      <c r="C9717" s="594" t="s">
        <v>570</v>
      </c>
      <c r="D9717" s="594" t="s">
        <v>2881</v>
      </c>
      <c r="E9717" s="594" t="s">
        <v>202</v>
      </c>
      <c r="F9717" s="595" t="s">
        <v>411</v>
      </c>
      <c r="G9717" s="596" t="s">
        <v>2719</v>
      </c>
      <c r="H9717" s="597">
        <v>7956453072</v>
      </c>
    </row>
    <row r="9718" spans="1:8">
      <c r="A9718" s="594" t="s">
        <v>133</v>
      </c>
      <c r="B9718" s="594" t="s">
        <v>589</v>
      </c>
      <c r="C9718" s="594" t="s">
        <v>570</v>
      </c>
      <c r="D9718" s="594" t="s">
        <v>2881</v>
      </c>
      <c r="E9718" s="594" t="s">
        <v>202</v>
      </c>
      <c r="F9718" s="594" t="s">
        <v>767</v>
      </c>
      <c r="G9718" s="596" t="s">
        <v>2720</v>
      </c>
      <c r="H9718" s="597">
        <v>4654013431</v>
      </c>
    </row>
    <row r="9719" spans="1:8">
      <c r="A9719" s="594" t="s">
        <v>133</v>
      </c>
      <c r="B9719" s="594" t="s">
        <v>589</v>
      </c>
      <c r="C9719" s="594" t="s">
        <v>570</v>
      </c>
      <c r="D9719" s="594" t="s">
        <v>2881</v>
      </c>
      <c r="E9719" s="594" t="s">
        <v>202</v>
      </c>
      <c r="F9719" s="594" t="s">
        <v>204</v>
      </c>
      <c r="G9719" s="596" t="s">
        <v>2755</v>
      </c>
      <c r="H9719" s="597">
        <v>3302439641</v>
      </c>
    </row>
    <row r="9720" spans="1:8">
      <c r="A9720" s="594" t="s">
        <v>133</v>
      </c>
      <c r="B9720" s="594" t="s">
        <v>589</v>
      </c>
      <c r="C9720" s="594" t="s">
        <v>570</v>
      </c>
      <c r="D9720" s="594" t="s">
        <v>2881</v>
      </c>
      <c r="E9720" s="594" t="s">
        <v>148</v>
      </c>
      <c r="F9720" s="595" t="s">
        <v>411</v>
      </c>
      <c r="G9720" s="596" t="s">
        <v>149</v>
      </c>
      <c r="H9720" s="597">
        <v>170104705835</v>
      </c>
    </row>
    <row r="9721" spans="1:8">
      <c r="A9721" s="594" t="s">
        <v>133</v>
      </c>
      <c r="B9721" s="594" t="s">
        <v>589</v>
      </c>
      <c r="C9721" s="594" t="s">
        <v>570</v>
      </c>
      <c r="D9721" s="594" t="s">
        <v>2881</v>
      </c>
      <c r="E9721" s="594" t="s">
        <v>148</v>
      </c>
      <c r="F9721" s="594" t="s">
        <v>223</v>
      </c>
      <c r="G9721" s="596" t="s">
        <v>224</v>
      </c>
      <c r="H9721" s="597">
        <v>6107598406</v>
      </c>
    </row>
    <row r="9722" spans="1:8">
      <c r="A9722" s="594" t="s">
        <v>133</v>
      </c>
      <c r="B9722" s="594" t="s">
        <v>589</v>
      </c>
      <c r="C9722" s="594" t="s">
        <v>570</v>
      </c>
      <c r="D9722" s="594" t="s">
        <v>2881</v>
      </c>
      <c r="E9722" s="594" t="s">
        <v>148</v>
      </c>
      <c r="F9722" s="594" t="s">
        <v>603</v>
      </c>
      <c r="G9722" s="596" t="s">
        <v>604</v>
      </c>
      <c r="H9722" s="597">
        <v>11282317957</v>
      </c>
    </row>
    <row r="9723" spans="1:8">
      <c r="A9723" s="594" t="s">
        <v>133</v>
      </c>
      <c r="B9723" s="594" t="s">
        <v>589</v>
      </c>
      <c r="C9723" s="594" t="s">
        <v>570</v>
      </c>
      <c r="D9723" s="594" t="s">
        <v>2881</v>
      </c>
      <c r="E9723" s="594" t="s">
        <v>148</v>
      </c>
      <c r="F9723" s="594" t="s">
        <v>591</v>
      </c>
      <c r="G9723" s="596" t="s">
        <v>592</v>
      </c>
      <c r="H9723" s="597">
        <v>22166534700</v>
      </c>
    </row>
    <row r="9724" spans="1:8">
      <c r="A9724" s="594" t="s">
        <v>133</v>
      </c>
      <c r="B9724" s="594" t="s">
        <v>589</v>
      </c>
      <c r="C9724" s="594" t="s">
        <v>570</v>
      </c>
      <c r="D9724" s="594" t="s">
        <v>2881</v>
      </c>
      <c r="E9724" s="594" t="s">
        <v>148</v>
      </c>
      <c r="F9724" s="594" t="s">
        <v>1075</v>
      </c>
      <c r="G9724" s="596" t="s">
        <v>2666</v>
      </c>
      <c r="H9724" s="597">
        <v>2206922501</v>
      </c>
    </row>
    <row r="9725" spans="1:8">
      <c r="A9725" s="594" t="s">
        <v>133</v>
      </c>
      <c r="B9725" s="594" t="s">
        <v>589</v>
      </c>
      <c r="C9725" s="594" t="s">
        <v>570</v>
      </c>
      <c r="D9725" s="594" t="s">
        <v>2881</v>
      </c>
      <c r="E9725" s="594" t="s">
        <v>148</v>
      </c>
      <c r="F9725" s="594" t="s">
        <v>593</v>
      </c>
      <c r="G9725" s="596" t="s">
        <v>594</v>
      </c>
      <c r="H9725" s="597">
        <v>94445590979</v>
      </c>
    </row>
    <row r="9726" spans="1:8">
      <c r="A9726" s="594" t="s">
        <v>133</v>
      </c>
      <c r="B9726" s="594" t="s">
        <v>589</v>
      </c>
      <c r="C9726" s="594" t="s">
        <v>570</v>
      </c>
      <c r="D9726" s="594" t="s">
        <v>2881</v>
      </c>
      <c r="E9726" s="594" t="s">
        <v>148</v>
      </c>
      <c r="F9726" s="594" t="s">
        <v>150</v>
      </c>
      <c r="G9726" s="596" t="s">
        <v>151</v>
      </c>
      <c r="H9726" s="597">
        <v>696388507</v>
      </c>
    </row>
    <row r="9727" spans="1:8">
      <c r="A9727" s="594" t="s">
        <v>133</v>
      </c>
      <c r="B9727" s="594" t="s">
        <v>589</v>
      </c>
      <c r="C9727" s="594" t="s">
        <v>570</v>
      </c>
      <c r="D9727" s="594" t="s">
        <v>2881</v>
      </c>
      <c r="E9727" s="594" t="s">
        <v>148</v>
      </c>
      <c r="F9727" s="594" t="s">
        <v>605</v>
      </c>
      <c r="G9727" s="596" t="s">
        <v>2668</v>
      </c>
      <c r="H9727" s="597">
        <v>19670198958</v>
      </c>
    </row>
    <row r="9728" spans="1:8">
      <c r="A9728" s="594" t="s">
        <v>133</v>
      </c>
      <c r="B9728" s="594" t="s">
        <v>589</v>
      </c>
      <c r="C9728" s="594" t="s">
        <v>570</v>
      </c>
      <c r="D9728" s="594" t="s">
        <v>2881</v>
      </c>
      <c r="E9728" s="594" t="s">
        <v>148</v>
      </c>
      <c r="F9728" s="594" t="s">
        <v>472</v>
      </c>
      <c r="G9728" s="596" t="s">
        <v>473</v>
      </c>
      <c r="H9728" s="597">
        <v>2276341023</v>
      </c>
    </row>
    <row r="9729" spans="1:8">
      <c r="A9729" s="594" t="s">
        <v>133</v>
      </c>
      <c r="B9729" s="594" t="s">
        <v>589</v>
      </c>
      <c r="C9729" s="594" t="s">
        <v>570</v>
      </c>
      <c r="D9729" s="594" t="s">
        <v>2881</v>
      </c>
      <c r="E9729" s="594" t="s">
        <v>148</v>
      </c>
      <c r="F9729" s="594" t="s">
        <v>474</v>
      </c>
      <c r="G9729" s="596" t="s">
        <v>2773</v>
      </c>
      <c r="H9729" s="597">
        <v>7887444270</v>
      </c>
    </row>
    <row r="9730" spans="1:8">
      <c r="A9730" s="594" t="s">
        <v>133</v>
      </c>
      <c r="B9730" s="594" t="s">
        <v>589</v>
      </c>
      <c r="C9730" s="594" t="s">
        <v>570</v>
      </c>
      <c r="D9730" s="594" t="s">
        <v>2881</v>
      </c>
      <c r="E9730" s="594" t="s">
        <v>148</v>
      </c>
      <c r="F9730" s="594" t="s">
        <v>227</v>
      </c>
      <c r="G9730" s="596" t="s">
        <v>2669</v>
      </c>
      <c r="H9730" s="597">
        <v>3365368534</v>
      </c>
    </row>
    <row r="9731" spans="1:8">
      <c r="A9731" s="594" t="s">
        <v>133</v>
      </c>
      <c r="B9731" s="594" t="s">
        <v>589</v>
      </c>
      <c r="C9731" s="594" t="s">
        <v>570</v>
      </c>
      <c r="D9731" s="594" t="s">
        <v>2881</v>
      </c>
      <c r="E9731" s="594" t="s">
        <v>475</v>
      </c>
      <c r="F9731" s="595" t="s">
        <v>411</v>
      </c>
      <c r="G9731" s="596" t="s">
        <v>2806</v>
      </c>
      <c r="H9731" s="597">
        <v>10115107000</v>
      </c>
    </row>
    <row r="9732" spans="1:8">
      <c r="A9732" s="594" t="s">
        <v>133</v>
      </c>
      <c r="B9732" s="594" t="s">
        <v>589</v>
      </c>
      <c r="C9732" s="594" t="s">
        <v>570</v>
      </c>
      <c r="D9732" s="594" t="s">
        <v>2881</v>
      </c>
      <c r="E9732" s="594" t="s">
        <v>475</v>
      </c>
      <c r="F9732" s="594" t="s">
        <v>2807</v>
      </c>
      <c r="G9732" s="596" t="s">
        <v>2808</v>
      </c>
      <c r="H9732" s="597">
        <v>80440000</v>
      </c>
    </row>
    <row r="9733" spans="1:8">
      <c r="A9733" s="594" t="s">
        <v>133</v>
      </c>
      <c r="B9733" s="594" t="s">
        <v>589</v>
      </c>
      <c r="C9733" s="594" t="s">
        <v>570</v>
      </c>
      <c r="D9733" s="594" t="s">
        <v>2881</v>
      </c>
      <c r="E9733" s="594" t="s">
        <v>475</v>
      </c>
      <c r="F9733" s="594" t="s">
        <v>2809</v>
      </c>
      <c r="G9733" s="596" t="s">
        <v>468</v>
      </c>
      <c r="H9733" s="597">
        <v>3022136000</v>
      </c>
    </row>
    <row r="9734" spans="1:8">
      <c r="A9734" s="594" t="s">
        <v>133</v>
      </c>
      <c r="B9734" s="594" t="s">
        <v>589</v>
      </c>
      <c r="C9734" s="594" t="s">
        <v>570</v>
      </c>
      <c r="D9734" s="594" t="s">
        <v>2881</v>
      </c>
      <c r="E9734" s="594" t="s">
        <v>475</v>
      </c>
      <c r="F9734" s="594" t="s">
        <v>1055</v>
      </c>
      <c r="G9734" s="596" t="s">
        <v>2810</v>
      </c>
      <c r="H9734" s="597">
        <v>7012531000</v>
      </c>
    </row>
    <row r="9735" spans="1:8">
      <c r="A9735" s="594" t="s">
        <v>133</v>
      </c>
      <c r="B9735" s="594" t="s">
        <v>589</v>
      </c>
      <c r="C9735" s="594" t="s">
        <v>570</v>
      </c>
      <c r="D9735" s="594" t="s">
        <v>2881</v>
      </c>
      <c r="E9735" s="594" t="s">
        <v>582</v>
      </c>
      <c r="F9735" s="595" t="s">
        <v>411</v>
      </c>
      <c r="G9735" s="596" t="s">
        <v>583</v>
      </c>
      <c r="H9735" s="597">
        <v>906598000</v>
      </c>
    </row>
    <row r="9736" spans="1:8">
      <c r="A9736" s="594" t="s">
        <v>133</v>
      </c>
      <c r="B9736" s="594" t="s">
        <v>589</v>
      </c>
      <c r="C9736" s="594" t="s">
        <v>570</v>
      </c>
      <c r="D9736" s="594" t="s">
        <v>2881</v>
      </c>
      <c r="E9736" s="594" t="s">
        <v>582</v>
      </c>
      <c r="F9736" s="594" t="s">
        <v>584</v>
      </c>
      <c r="G9736" s="596" t="s">
        <v>2670</v>
      </c>
      <c r="H9736" s="597">
        <v>844302000</v>
      </c>
    </row>
    <row r="9737" spans="1:8">
      <c r="A9737" s="594" t="s">
        <v>133</v>
      </c>
      <c r="B9737" s="594" t="s">
        <v>589</v>
      </c>
      <c r="C9737" s="594" t="s">
        <v>570</v>
      </c>
      <c r="D9737" s="594" t="s">
        <v>2881</v>
      </c>
      <c r="E9737" s="594" t="s">
        <v>582</v>
      </c>
      <c r="F9737" s="594" t="s">
        <v>478</v>
      </c>
      <c r="G9737" s="596" t="s">
        <v>2775</v>
      </c>
      <c r="H9737" s="597">
        <v>34380000</v>
      </c>
    </row>
    <row r="9738" spans="1:8">
      <c r="A9738" s="594" t="s">
        <v>133</v>
      </c>
      <c r="B9738" s="594" t="s">
        <v>589</v>
      </c>
      <c r="C9738" s="594" t="s">
        <v>570</v>
      </c>
      <c r="D9738" s="594" t="s">
        <v>2881</v>
      </c>
      <c r="E9738" s="594" t="s">
        <v>582</v>
      </c>
      <c r="F9738" s="594" t="s">
        <v>586</v>
      </c>
      <c r="G9738" s="596" t="s">
        <v>2671</v>
      </c>
      <c r="H9738" s="597">
        <v>27916000</v>
      </c>
    </row>
    <row r="9739" spans="1:8">
      <c r="A9739" s="594" t="s">
        <v>133</v>
      </c>
      <c r="B9739" s="594" t="s">
        <v>589</v>
      </c>
      <c r="C9739" s="594" t="s">
        <v>570</v>
      </c>
      <c r="D9739" s="594" t="s">
        <v>2881</v>
      </c>
      <c r="E9739" s="594" t="s">
        <v>152</v>
      </c>
      <c r="F9739" s="595" t="s">
        <v>411</v>
      </c>
      <c r="G9739" s="596" t="s">
        <v>153</v>
      </c>
      <c r="H9739" s="597">
        <v>7647175450</v>
      </c>
    </row>
    <row r="9740" spans="1:8">
      <c r="A9740" s="594" t="s">
        <v>133</v>
      </c>
      <c r="B9740" s="594" t="s">
        <v>589</v>
      </c>
      <c r="C9740" s="594" t="s">
        <v>570</v>
      </c>
      <c r="D9740" s="594" t="s">
        <v>2881</v>
      </c>
      <c r="E9740" s="594" t="s">
        <v>152</v>
      </c>
      <c r="F9740" s="594" t="s">
        <v>482</v>
      </c>
      <c r="G9740" s="596" t="s">
        <v>2813</v>
      </c>
      <c r="H9740" s="597">
        <v>123583800</v>
      </c>
    </row>
    <row r="9741" spans="1:8">
      <c r="A9741" s="594" t="s">
        <v>133</v>
      </c>
      <c r="B9741" s="594" t="s">
        <v>589</v>
      </c>
      <c r="C9741" s="594" t="s">
        <v>570</v>
      </c>
      <c r="D9741" s="594" t="s">
        <v>2881</v>
      </c>
      <c r="E9741" s="594" t="s">
        <v>152</v>
      </c>
      <c r="F9741" s="594" t="s">
        <v>606</v>
      </c>
      <c r="G9741" s="596" t="s">
        <v>195</v>
      </c>
      <c r="H9741" s="597">
        <v>7523591650</v>
      </c>
    </row>
    <row r="9742" spans="1:8">
      <c r="A9742" s="594" t="s">
        <v>133</v>
      </c>
      <c r="B9742" s="594" t="s">
        <v>589</v>
      </c>
      <c r="C9742" s="594" t="s">
        <v>570</v>
      </c>
      <c r="D9742" s="594" t="s">
        <v>2881</v>
      </c>
      <c r="E9742" s="594" t="s">
        <v>156</v>
      </c>
      <c r="F9742" s="595" t="s">
        <v>411</v>
      </c>
      <c r="G9742" s="596" t="s">
        <v>514</v>
      </c>
      <c r="H9742" s="597">
        <v>55890096880</v>
      </c>
    </row>
    <row r="9743" spans="1:8">
      <c r="A9743" s="594" t="s">
        <v>133</v>
      </c>
      <c r="B9743" s="594" t="s">
        <v>589</v>
      </c>
      <c r="C9743" s="594" t="s">
        <v>570</v>
      </c>
      <c r="D9743" s="594" t="s">
        <v>2881</v>
      </c>
      <c r="E9743" s="594" t="s">
        <v>156</v>
      </c>
      <c r="F9743" s="594" t="s">
        <v>157</v>
      </c>
      <c r="G9743" s="596" t="s">
        <v>158</v>
      </c>
      <c r="H9743" s="597">
        <v>41952096300</v>
      </c>
    </row>
    <row r="9744" spans="1:8">
      <c r="A9744" s="594" t="s">
        <v>133</v>
      </c>
      <c r="B9744" s="594" t="s">
        <v>589</v>
      </c>
      <c r="C9744" s="594" t="s">
        <v>570</v>
      </c>
      <c r="D9744" s="594" t="s">
        <v>2881</v>
      </c>
      <c r="E9744" s="594" t="s">
        <v>156</v>
      </c>
      <c r="F9744" s="594" t="s">
        <v>159</v>
      </c>
      <c r="G9744" s="596" t="s">
        <v>160</v>
      </c>
      <c r="H9744" s="597">
        <v>7041725258</v>
      </c>
    </row>
    <row r="9745" spans="1:8">
      <c r="A9745" s="594" t="s">
        <v>133</v>
      </c>
      <c r="B9745" s="594" t="s">
        <v>589</v>
      </c>
      <c r="C9745" s="594" t="s">
        <v>570</v>
      </c>
      <c r="D9745" s="594" t="s">
        <v>2881</v>
      </c>
      <c r="E9745" s="594" t="s">
        <v>156</v>
      </c>
      <c r="F9745" s="594" t="s">
        <v>161</v>
      </c>
      <c r="G9745" s="596" t="s">
        <v>162</v>
      </c>
      <c r="H9745" s="597">
        <v>4678641589</v>
      </c>
    </row>
    <row r="9746" spans="1:8">
      <c r="A9746" s="594" t="s">
        <v>133</v>
      </c>
      <c r="B9746" s="594" t="s">
        <v>589</v>
      </c>
      <c r="C9746" s="594" t="s">
        <v>570</v>
      </c>
      <c r="D9746" s="594" t="s">
        <v>2881</v>
      </c>
      <c r="E9746" s="594" t="s">
        <v>156</v>
      </c>
      <c r="F9746" s="594" t="s">
        <v>1</v>
      </c>
      <c r="G9746" s="596" t="s">
        <v>2</v>
      </c>
      <c r="H9746" s="597">
        <v>2217633733</v>
      </c>
    </row>
    <row r="9747" spans="1:8">
      <c r="A9747" s="594" t="s">
        <v>133</v>
      </c>
      <c r="B9747" s="594" t="s">
        <v>589</v>
      </c>
      <c r="C9747" s="594" t="s">
        <v>570</v>
      </c>
      <c r="D9747" s="594" t="s">
        <v>2881</v>
      </c>
      <c r="E9747" s="594" t="s">
        <v>163</v>
      </c>
      <c r="F9747" s="595" t="s">
        <v>411</v>
      </c>
      <c r="G9747" s="596" t="s">
        <v>164</v>
      </c>
      <c r="H9747" s="597">
        <v>14603501889</v>
      </c>
    </row>
    <row r="9748" spans="1:8">
      <c r="A9748" s="594" t="s">
        <v>133</v>
      </c>
      <c r="B9748" s="594" t="s">
        <v>589</v>
      </c>
      <c r="C9748" s="594" t="s">
        <v>570</v>
      </c>
      <c r="D9748" s="594" t="s">
        <v>2881</v>
      </c>
      <c r="E9748" s="594" t="s">
        <v>163</v>
      </c>
      <c r="F9748" s="594" t="s">
        <v>3</v>
      </c>
      <c r="G9748" s="596" t="s">
        <v>4</v>
      </c>
      <c r="H9748" s="597">
        <v>12276546000</v>
      </c>
    </row>
    <row r="9749" spans="1:8">
      <c r="A9749" s="594" t="s">
        <v>133</v>
      </c>
      <c r="B9749" s="594" t="s">
        <v>589</v>
      </c>
      <c r="C9749" s="594" t="s">
        <v>570</v>
      </c>
      <c r="D9749" s="594" t="s">
        <v>2881</v>
      </c>
      <c r="E9749" s="594" t="s">
        <v>163</v>
      </c>
      <c r="F9749" s="594" t="s">
        <v>2923</v>
      </c>
      <c r="G9749" s="596" t="s">
        <v>2924</v>
      </c>
      <c r="H9749" s="597">
        <v>1710000</v>
      </c>
    </row>
    <row r="9750" spans="1:8">
      <c r="A9750" s="594" t="s">
        <v>133</v>
      </c>
      <c r="B9750" s="594" t="s">
        <v>589</v>
      </c>
      <c r="C9750" s="594" t="s">
        <v>570</v>
      </c>
      <c r="D9750" s="594" t="s">
        <v>2881</v>
      </c>
      <c r="E9750" s="594" t="s">
        <v>163</v>
      </c>
      <c r="F9750" s="594" t="s">
        <v>1060</v>
      </c>
      <c r="G9750" s="596" t="s">
        <v>2672</v>
      </c>
      <c r="H9750" s="597">
        <v>1895954350</v>
      </c>
    </row>
    <row r="9751" spans="1:8">
      <c r="A9751" s="594" t="s">
        <v>133</v>
      </c>
      <c r="B9751" s="594" t="s">
        <v>589</v>
      </c>
      <c r="C9751" s="594" t="s">
        <v>570</v>
      </c>
      <c r="D9751" s="594" t="s">
        <v>2881</v>
      </c>
      <c r="E9751" s="594" t="s">
        <v>163</v>
      </c>
      <c r="F9751" s="594" t="s">
        <v>165</v>
      </c>
      <c r="G9751" s="596" t="s">
        <v>195</v>
      </c>
      <c r="H9751" s="597">
        <v>429291539</v>
      </c>
    </row>
    <row r="9752" spans="1:8">
      <c r="A9752" s="594" t="s">
        <v>133</v>
      </c>
      <c r="B9752" s="594" t="s">
        <v>589</v>
      </c>
      <c r="C9752" s="594" t="s">
        <v>570</v>
      </c>
      <c r="D9752" s="594" t="s">
        <v>2881</v>
      </c>
      <c r="E9752" s="594" t="s">
        <v>167</v>
      </c>
      <c r="F9752" s="595" t="s">
        <v>411</v>
      </c>
      <c r="G9752" s="596" t="s">
        <v>168</v>
      </c>
      <c r="H9752" s="597">
        <v>2461232436</v>
      </c>
    </row>
    <row r="9753" spans="1:8">
      <c r="A9753" s="594" t="s">
        <v>133</v>
      </c>
      <c r="B9753" s="594" t="s">
        <v>589</v>
      </c>
      <c r="C9753" s="594" t="s">
        <v>570</v>
      </c>
      <c r="D9753" s="594" t="s">
        <v>2881</v>
      </c>
      <c r="E9753" s="594" t="s">
        <v>167</v>
      </c>
      <c r="F9753" s="594" t="s">
        <v>228</v>
      </c>
      <c r="G9753" s="596" t="s">
        <v>2673</v>
      </c>
      <c r="H9753" s="597">
        <v>1320176665</v>
      </c>
    </row>
    <row r="9754" spans="1:8">
      <c r="A9754" s="594" t="s">
        <v>133</v>
      </c>
      <c r="B9754" s="594" t="s">
        <v>589</v>
      </c>
      <c r="C9754" s="594" t="s">
        <v>570</v>
      </c>
      <c r="D9754" s="594" t="s">
        <v>2881</v>
      </c>
      <c r="E9754" s="594" t="s">
        <v>167</v>
      </c>
      <c r="F9754" s="594" t="s">
        <v>169</v>
      </c>
      <c r="G9754" s="596" t="s">
        <v>2674</v>
      </c>
      <c r="H9754" s="597">
        <v>425556693</v>
      </c>
    </row>
    <row r="9755" spans="1:8">
      <c r="A9755" s="594" t="s">
        <v>133</v>
      </c>
      <c r="B9755" s="594" t="s">
        <v>589</v>
      </c>
      <c r="C9755" s="594" t="s">
        <v>570</v>
      </c>
      <c r="D9755" s="594" t="s">
        <v>2881</v>
      </c>
      <c r="E9755" s="594" t="s">
        <v>167</v>
      </c>
      <c r="F9755" s="594" t="s">
        <v>230</v>
      </c>
      <c r="G9755" s="596" t="s">
        <v>2675</v>
      </c>
      <c r="H9755" s="597">
        <v>6691712</v>
      </c>
    </row>
    <row r="9756" spans="1:8">
      <c r="A9756" s="594" t="s">
        <v>133</v>
      </c>
      <c r="B9756" s="594" t="s">
        <v>589</v>
      </c>
      <c r="C9756" s="594" t="s">
        <v>570</v>
      </c>
      <c r="D9756" s="594" t="s">
        <v>2881</v>
      </c>
      <c r="E9756" s="594" t="s">
        <v>167</v>
      </c>
      <c r="F9756" s="594" t="s">
        <v>214</v>
      </c>
      <c r="G9756" s="596" t="s">
        <v>2676</v>
      </c>
      <c r="H9756" s="597">
        <v>119216386</v>
      </c>
    </row>
    <row r="9757" spans="1:8">
      <c r="A9757" s="594" t="s">
        <v>133</v>
      </c>
      <c r="B9757" s="594" t="s">
        <v>589</v>
      </c>
      <c r="C9757" s="594" t="s">
        <v>570</v>
      </c>
      <c r="D9757" s="594" t="s">
        <v>2881</v>
      </c>
      <c r="E9757" s="594" t="s">
        <v>167</v>
      </c>
      <c r="F9757" s="594" t="s">
        <v>354</v>
      </c>
      <c r="G9757" s="596" t="s">
        <v>2736</v>
      </c>
      <c r="H9757" s="597">
        <v>3075000</v>
      </c>
    </row>
    <row r="9758" spans="1:8">
      <c r="A9758" s="594" t="s">
        <v>133</v>
      </c>
      <c r="B9758" s="594" t="s">
        <v>589</v>
      </c>
      <c r="C9758" s="594" t="s">
        <v>570</v>
      </c>
      <c r="D9758" s="594" t="s">
        <v>2881</v>
      </c>
      <c r="E9758" s="594" t="s">
        <v>167</v>
      </c>
      <c r="F9758" s="594" t="s">
        <v>232</v>
      </c>
      <c r="G9758" s="596" t="s">
        <v>195</v>
      </c>
      <c r="H9758" s="597">
        <v>586515980</v>
      </c>
    </row>
    <row r="9759" spans="1:8">
      <c r="A9759" s="594" t="s">
        <v>133</v>
      </c>
      <c r="B9759" s="594" t="s">
        <v>589</v>
      </c>
      <c r="C9759" s="594" t="s">
        <v>570</v>
      </c>
      <c r="D9759" s="594" t="s">
        <v>2881</v>
      </c>
      <c r="E9759" s="594" t="s">
        <v>171</v>
      </c>
      <c r="F9759" s="595" t="s">
        <v>411</v>
      </c>
      <c r="G9759" s="596" t="s">
        <v>2677</v>
      </c>
      <c r="H9759" s="597">
        <v>11155970384</v>
      </c>
    </row>
    <row r="9760" spans="1:8">
      <c r="A9760" s="594" t="s">
        <v>133</v>
      </c>
      <c r="B9760" s="594" t="s">
        <v>589</v>
      </c>
      <c r="C9760" s="594" t="s">
        <v>570</v>
      </c>
      <c r="D9760" s="594" t="s">
        <v>2881</v>
      </c>
      <c r="E9760" s="594" t="s">
        <v>171</v>
      </c>
      <c r="F9760" s="594" t="s">
        <v>173</v>
      </c>
      <c r="G9760" s="596" t="s">
        <v>174</v>
      </c>
      <c r="H9760" s="597">
        <v>1997839072</v>
      </c>
    </row>
    <row r="9761" spans="1:8">
      <c r="A9761" s="594" t="s">
        <v>133</v>
      </c>
      <c r="B9761" s="594" t="s">
        <v>589</v>
      </c>
      <c r="C9761" s="594" t="s">
        <v>570</v>
      </c>
      <c r="D9761" s="594" t="s">
        <v>2881</v>
      </c>
      <c r="E9761" s="594" t="s">
        <v>171</v>
      </c>
      <c r="F9761" s="594" t="s">
        <v>216</v>
      </c>
      <c r="G9761" s="596" t="s">
        <v>217</v>
      </c>
      <c r="H9761" s="597">
        <v>5604127842</v>
      </c>
    </row>
    <row r="9762" spans="1:8">
      <c r="A9762" s="594" t="s">
        <v>133</v>
      </c>
      <c r="B9762" s="594" t="s">
        <v>589</v>
      </c>
      <c r="C9762" s="594" t="s">
        <v>570</v>
      </c>
      <c r="D9762" s="594" t="s">
        <v>2881</v>
      </c>
      <c r="E9762" s="594" t="s">
        <v>171</v>
      </c>
      <c r="F9762" s="594" t="s">
        <v>5</v>
      </c>
      <c r="G9762" s="596" t="s">
        <v>2678</v>
      </c>
      <c r="H9762" s="597">
        <v>1046315000</v>
      </c>
    </row>
    <row r="9763" spans="1:8">
      <c r="A9763" s="594" t="s">
        <v>133</v>
      </c>
      <c r="B9763" s="594" t="s">
        <v>589</v>
      </c>
      <c r="C9763" s="594" t="s">
        <v>570</v>
      </c>
      <c r="D9763" s="594" t="s">
        <v>2881</v>
      </c>
      <c r="E9763" s="594" t="s">
        <v>171</v>
      </c>
      <c r="F9763" s="594" t="s">
        <v>175</v>
      </c>
      <c r="G9763" s="596" t="s">
        <v>176</v>
      </c>
      <c r="H9763" s="597">
        <v>2507688470</v>
      </c>
    </row>
    <row r="9764" spans="1:8">
      <c r="A9764" s="594" t="s">
        <v>133</v>
      </c>
      <c r="B9764" s="594" t="s">
        <v>589</v>
      </c>
      <c r="C9764" s="594" t="s">
        <v>570</v>
      </c>
      <c r="D9764" s="594" t="s">
        <v>2881</v>
      </c>
      <c r="E9764" s="594" t="s">
        <v>177</v>
      </c>
      <c r="F9764" s="595" t="s">
        <v>411</v>
      </c>
      <c r="G9764" s="596" t="s">
        <v>178</v>
      </c>
      <c r="H9764" s="597">
        <v>1221189203</v>
      </c>
    </row>
    <row r="9765" spans="1:8">
      <c r="A9765" s="594" t="s">
        <v>133</v>
      </c>
      <c r="B9765" s="594" t="s">
        <v>589</v>
      </c>
      <c r="C9765" s="594" t="s">
        <v>570</v>
      </c>
      <c r="D9765" s="594" t="s">
        <v>2881</v>
      </c>
      <c r="E9765" s="594" t="s">
        <v>177</v>
      </c>
      <c r="F9765" s="594" t="s">
        <v>179</v>
      </c>
      <c r="G9765" s="596" t="s">
        <v>2679</v>
      </c>
      <c r="H9765" s="597">
        <v>132662805</v>
      </c>
    </row>
    <row r="9766" spans="1:8">
      <c r="A9766" s="594" t="s">
        <v>133</v>
      </c>
      <c r="B9766" s="594" t="s">
        <v>589</v>
      </c>
      <c r="C9766" s="594" t="s">
        <v>570</v>
      </c>
      <c r="D9766" s="594" t="s">
        <v>2881</v>
      </c>
      <c r="E9766" s="594" t="s">
        <v>177</v>
      </c>
      <c r="F9766" s="594" t="s">
        <v>1290</v>
      </c>
      <c r="G9766" s="596" t="s">
        <v>2721</v>
      </c>
      <c r="H9766" s="597">
        <v>507891356</v>
      </c>
    </row>
    <row r="9767" spans="1:8">
      <c r="A9767" s="594" t="s">
        <v>133</v>
      </c>
      <c r="B9767" s="594" t="s">
        <v>589</v>
      </c>
      <c r="C9767" s="594" t="s">
        <v>570</v>
      </c>
      <c r="D9767" s="594" t="s">
        <v>2881</v>
      </c>
      <c r="E9767" s="594" t="s">
        <v>177</v>
      </c>
      <c r="F9767" s="594" t="s">
        <v>441</v>
      </c>
      <c r="G9767" s="596" t="s">
        <v>2728</v>
      </c>
      <c r="H9767" s="597">
        <v>173381660</v>
      </c>
    </row>
    <row r="9768" spans="1:8">
      <c r="A9768" s="594" t="s">
        <v>133</v>
      </c>
      <c r="B9768" s="594" t="s">
        <v>589</v>
      </c>
      <c r="C9768" s="594" t="s">
        <v>570</v>
      </c>
      <c r="D9768" s="594" t="s">
        <v>2881</v>
      </c>
      <c r="E9768" s="594" t="s">
        <v>177</v>
      </c>
      <c r="F9768" s="594" t="s">
        <v>1297</v>
      </c>
      <c r="G9768" s="596" t="s">
        <v>2680</v>
      </c>
      <c r="H9768" s="597">
        <v>57557882</v>
      </c>
    </row>
    <row r="9769" spans="1:8">
      <c r="A9769" s="594" t="s">
        <v>133</v>
      </c>
      <c r="B9769" s="594" t="s">
        <v>589</v>
      </c>
      <c r="C9769" s="594" t="s">
        <v>570</v>
      </c>
      <c r="D9769" s="594" t="s">
        <v>2881</v>
      </c>
      <c r="E9769" s="594" t="s">
        <v>177</v>
      </c>
      <c r="F9769" s="594" t="s">
        <v>237</v>
      </c>
      <c r="G9769" s="596" t="s">
        <v>2681</v>
      </c>
      <c r="H9769" s="597">
        <v>233240000</v>
      </c>
    </row>
    <row r="9770" spans="1:8">
      <c r="A9770" s="594" t="s">
        <v>133</v>
      </c>
      <c r="B9770" s="594" t="s">
        <v>589</v>
      </c>
      <c r="C9770" s="594" t="s">
        <v>570</v>
      </c>
      <c r="D9770" s="594" t="s">
        <v>2881</v>
      </c>
      <c r="E9770" s="594" t="s">
        <v>177</v>
      </c>
      <c r="F9770" s="594" t="s">
        <v>239</v>
      </c>
      <c r="G9770" s="596" t="s">
        <v>205</v>
      </c>
      <c r="H9770" s="597">
        <v>116455500</v>
      </c>
    </row>
    <row r="9771" spans="1:8">
      <c r="A9771" s="594" t="s">
        <v>133</v>
      </c>
      <c r="B9771" s="594" t="s">
        <v>589</v>
      </c>
      <c r="C9771" s="594" t="s">
        <v>570</v>
      </c>
      <c r="D9771" s="594" t="s">
        <v>2881</v>
      </c>
      <c r="E9771" s="594" t="s">
        <v>240</v>
      </c>
      <c r="F9771" s="595" t="s">
        <v>411</v>
      </c>
      <c r="G9771" s="596" t="s">
        <v>241</v>
      </c>
      <c r="H9771" s="597">
        <v>683003499</v>
      </c>
    </row>
    <row r="9772" spans="1:8">
      <c r="A9772" s="594" t="s">
        <v>133</v>
      </c>
      <c r="B9772" s="594" t="s">
        <v>589</v>
      </c>
      <c r="C9772" s="594" t="s">
        <v>570</v>
      </c>
      <c r="D9772" s="594" t="s">
        <v>2881</v>
      </c>
      <c r="E9772" s="594" t="s">
        <v>240</v>
      </c>
      <c r="F9772" s="594" t="s">
        <v>242</v>
      </c>
      <c r="G9772" s="596" t="s">
        <v>243</v>
      </c>
      <c r="H9772" s="597">
        <v>14189249</v>
      </c>
    </row>
    <row r="9773" spans="1:8">
      <c r="A9773" s="594" t="s">
        <v>133</v>
      </c>
      <c r="B9773" s="594" t="s">
        <v>589</v>
      </c>
      <c r="C9773" s="594" t="s">
        <v>570</v>
      </c>
      <c r="D9773" s="594" t="s">
        <v>2881</v>
      </c>
      <c r="E9773" s="594" t="s">
        <v>240</v>
      </c>
      <c r="F9773" s="594" t="s">
        <v>728</v>
      </c>
      <c r="G9773" s="596" t="s">
        <v>729</v>
      </c>
      <c r="H9773" s="597">
        <v>1150000</v>
      </c>
    </row>
    <row r="9774" spans="1:8">
      <c r="A9774" s="594" t="s">
        <v>133</v>
      </c>
      <c r="B9774" s="594" t="s">
        <v>589</v>
      </c>
      <c r="C9774" s="594" t="s">
        <v>570</v>
      </c>
      <c r="D9774" s="594" t="s">
        <v>2881</v>
      </c>
      <c r="E9774" s="594" t="s">
        <v>240</v>
      </c>
      <c r="F9774" s="594" t="s">
        <v>1268</v>
      </c>
      <c r="G9774" s="596" t="s">
        <v>1267</v>
      </c>
      <c r="H9774" s="597">
        <v>72000</v>
      </c>
    </row>
    <row r="9775" spans="1:8">
      <c r="A9775" s="594" t="s">
        <v>133</v>
      </c>
      <c r="B9775" s="594" t="s">
        <v>589</v>
      </c>
      <c r="C9775" s="594" t="s">
        <v>570</v>
      </c>
      <c r="D9775" s="594" t="s">
        <v>2881</v>
      </c>
      <c r="E9775" s="594" t="s">
        <v>240</v>
      </c>
      <c r="F9775" s="594" t="s">
        <v>597</v>
      </c>
      <c r="G9775" s="596" t="s">
        <v>2682</v>
      </c>
      <c r="H9775" s="597">
        <v>10495000</v>
      </c>
    </row>
    <row r="9776" spans="1:8">
      <c r="A9776" s="594" t="s">
        <v>133</v>
      </c>
      <c r="B9776" s="594" t="s">
        <v>589</v>
      </c>
      <c r="C9776" s="594" t="s">
        <v>570</v>
      </c>
      <c r="D9776" s="594" t="s">
        <v>2881</v>
      </c>
      <c r="E9776" s="594" t="s">
        <v>240</v>
      </c>
      <c r="F9776" s="594" t="s">
        <v>733</v>
      </c>
      <c r="G9776" s="596" t="s">
        <v>734</v>
      </c>
      <c r="H9776" s="597">
        <v>314751000</v>
      </c>
    </row>
    <row r="9777" spans="1:8">
      <c r="A9777" s="594" t="s">
        <v>133</v>
      </c>
      <c r="B9777" s="594" t="s">
        <v>589</v>
      </c>
      <c r="C9777" s="594" t="s">
        <v>570</v>
      </c>
      <c r="D9777" s="594" t="s">
        <v>2881</v>
      </c>
      <c r="E9777" s="594" t="s">
        <v>240</v>
      </c>
      <c r="F9777" s="594" t="s">
        <v>735</v>
      </c>
      <c r="G9777" s="596" t="s">
        <v>193</v>
      </c>
      <c r="H9777" s="597">
        <v>342346250</v>
      </c>
    </row>
    <row r="9778" spans="1:8">
      <c r="A9778" s="594" t="s">
        <v>133</v>
      </c>
      <c r="B9778" s="594" t="s">
        <v>589</v>
      </c>
      <c r="C9778" s="594" t="s">
        <v>570</v>
      </c>
      <c r="D9778" s="594" t="s">
        <v>2881</v>
      </c>
      <c r="E9778" s="594" t="s">
        <v>183</v>
      </c>
      <c r="F9778" s="595" t="s">
        <v>411</v>
      </c>
      <c r="G9778" s="596" t="s">
        <v>184</v>
      </c>
      <c r="H9778" s="597">
        <v>3097613948</v>
      </c>
    </row>
    <row r="9779" spans="1:8">
      <c r="A9779" s="594" t="s">
        <v>133</v>
      </c>
      <c r="B9779" s="594" t="s">
        <v>589</v>
      </c>
      <c r="C9779" s="594" t="s">
        <v>570</v>
      </c>
      <c r="D9779" s="594" t="s">
        <v>2881</v>
      </c>
      <c r="E9779" s="594" t="s">
        <v>183</v>
      </c>
      <c r="F9779" s="594" t="s">
        <v>587</v>
      </c>
      <c r="G9779" s="596" t="s">
        <v>588</v>
      </c>
      <c r="H9779" s="597">
        <v>183873000</v>
      </c>
    </row>
    <row r="9780" spans="1:8">
      <c r="A9780" s="594" t="s">
        <v>133</v>
      </c>
      <c r="B9780" s="594" t="s">
        <v>589</v>
      </c>
      <c r="C9780" s="594" t="s">
        <v>570</v>
      </c>
      <c r="D9780" s="594" t="s">
        <v>2881</v>
      </c>
      <c r="E9780" s="594" t="s">
        <v>183</v>
      </c>
      <c r="F9780" s="594" t="s">
        <v>736</v>
      </c>
      <c r="G9780" s="596" t="s">
        <v>737</v>
      </c>
      <c r="H9780" s="597">
        <v>215948000</v>
      </c>
    </row>
    <row r="9781" spans="1:8">
      <c r="A9781" s="594" t="s">
        <v>133</v>
      </c>
      <c r="B9781" s="594" t="s">
        <v>589</v>
      </c>
      <c r="C9781" s="594" t="s">
        <v>570</v>
      </c>
      <c r="D9781" s="594" t="s">
        <v>2881</v>
      </c>
      <c r="E9781" s="594" t="s">
        <v>183</v>
      </c>
      <c r="F9781" s="594" t="s">
        <v>185</v>
      </c>
      <c r="G9781" s="596" t="s">
        <v>186</v>
      </c>
      <c r="H9781" s="597">
        <v>97377948</v>
      </c>
    </row>
    <row r="9782" spans="1:8">
      <c r="A9782" s="594" t="s">
        <v>133</v>
      </c>
      <c r="B9782" s="594" t="s">
        <v>589</v>
      </c>
      <c r="C9782" s="594" t="s">
        <v>570</v>
      </c>
      <c r="D9782" s="594" t="s">
        <v>2881</v>
      </c>
      <c r="E9782" s="594" t="s">
        <v>183</v>
      </c>
      <c r="F9782" s="594" t="s">
        <v>187</v>
      </c>
      <c r="G9782" s="596" t="s">
        <v>2683</v>
      </c>
      <c r="H9782" s="597">
        <v>2592780000</v>
      </c>
    </row>
    <row r="9783" spans="1:8">
      <c r="A9783" s="594" t="s">
        <v>133</v>
      </c>
      <c r="B9783" s="594" t="s">
        <v>589</v>
      </c>
      <c r="C9783" s="594" t="s">
        <v>570</v>
      </c>
      <c r="D9783" s="594" t="s">
        <v>2881</v>
      </c>
      <c r="E9783" s="594" t="s">
        <v>183</v>
      </c>
      <c r="F9783" s="594" t="s">
        <v>772</v>
      </c>
      <c r="G9783" s="596" t="s">
        <v>195</v>
      </c>
      <c r="H9783" s="597">
        <v>7635000</v>
      </c>
    </row>
    <row r="9784" spans="1:8">
      <c r="A9784" s="594" t="s">
        <v>133</v>
      </c>
      <c r="B9784" s="594" t="s">
        <v>589</v>
      </c>
      <c r="C9784" s="594" t="s">
        <v>570</v>
      </c>
      <c r="D9784" s="594" t="s">
        <v>2881</v>
      </c>
      <c r="E9784" s="594" t="s">
        <v>738</v>
      </c>
      <c r="F9784" s="595" t="s">
        <v>411</v>
      </c>
      <c r="G9784" s="596" t="s">
        <v>739</v>
      </c>
      <c r="H9784" s="597">
        <v>2830121617</v>
      </c>
    </row>
    <row r="9785" spans="1:8">
      <c r="A9785" s="594" t="s">
        <v>133</v>
      </c>
      <c r="B9785" s="594" t="s">
        <v>589</v>
      </c>
      <c r="C9785" s="594" t="s">
        <v>570</v>
      </c>
      <c r="D9785" s="594" t="s">
        <v>2881</v>
      </c>
      <c r="E9785" s="594" t="s">
        <v>738</v>
      </c>
      <c r="F9785" s="594" t="s">
        <v>740</v>
      </c>
      <c r="G9785" s="596" t="s">
        <v>741</v>
      </c>
      <c r="H9785" s="597">
        <v>39406000</v>
      </c>
    </row>
    <row r="9786" spans="1:8">
      <c r="A9786" s="594" t="s">
        <v>133</v>
      </c>
      <c r="B9786" s="594" t="s">
        <v>589</v>
      </c>
      <c r="C9786" s="594" t="s">
        <v>570</v>
      </c>
      <c r="D9786" s="594" t="s">
        <v>2881</v>
      </c>
      <c r="E9786" s="594" t="s">
        <v>738</v>
      </c>
      <c r="F9786" s="594" t="s">
        <v>1199</v>
      </c>
      <c r="G9786" s="596" t="s">
        <v>1198</v>
      </c>
      <c r="H9786" s="597">
        <v>83025000</v>
      </c>
    </row>
    <row r="9787" spans="1:8">
      <c r="A9787" s="594" t="s">
        <v>133</v>
      </c>
      <c r="B9787" s="594" t="s">
        <v>589</v>
      </c>
      <c r="C9787" s="594" t="s">
        <v>570</v>
      </c>
      <c r="D9787" s="594" t="s">
        <v>2881</v>
      </c>
      <c r="E9787" s="594" t="s">
        <v>738</v>
      </c>
      <c r="F9787" s="594" t="s">
        <v>356</v>
      </c>
      <c r="G9787" s="596" t="s">
        <v>357</v>
      </c>
      <c r="H9787" s="597">
        <v>2000741117</v>
      </c>
    </row>
    <row r="9788" spans="1:8">
      <c r="A9788" s="594" t="s">
        <v>133</v>
      </c>
      <c r="B9788" s="594" t="s">
        <v>589</v>
      </c>
      <c r="C9788" s="594" t="s">
        <v>570</v>
      </c>
      <c r="D9788" s="594" t="s">
        <v>2881</v>
      </c>
      <c r="E9788" s="594" t="s">
        <v>738</v>
      </c>
      <c r="F9788" s="594" t="s">
        <v>296</v>
      </c>
      <c r="G9788" s="596" t="s">
        <v>297</v>
      </c>
      <c r="H9788" s="597">
        <v>285200000</v>
      </c>
    </row>
    <row r="9789" spans="1:8">
      <c r="A9789" s="594" t="s">
        <v>133</v>
      </c>
      <c r="B9789" s="594" t="s">
        <v>589</v>
      </c>
      <c r="C9789" s="594" t="s">
        <v>570</v>
      </c>
      <c r="D9789" s="594" t="s">
        <v>2881</v>
      </c>
      <c r="E9789" s="594" t="s">
        <v>738</v>
      </c>
      <c r="F9789" s="594" t="s">
        <v>742</v>
      </c>
      <c r="G9789" s="596" t="s">
        <v>743</v>
      </c>
      <c r="H9789" s="597">
        <v>421749500</v>
      </c>
    </row>
    <row r="9790" spans="1:8">
      <c r="A9790" s="594" t="s">
        <v>133</v>
      </c>
      <c r="B9790" s="594" t="s">
        <v>589</v>
      </c>
      <c r="C9790" s="594" t="s">
        <v>570</v>
      </c>
      <c r="D9790" s="594" t="s">
        <v>2881</v>
      </c>
      <c r="E9790" s="594" t="s">
        <v>555</v>
      </c>
      <c r="F9790" s="595" t="s">
        <v>411</v>
      </c>
      <c r="G9790" s="596" t="s">
        <v>556</v>
      </c>
      <c r="H9790" s="597">
        <v>40000000</v>
      </c>
    </row>
    <row r="9791" spans="1:8">
      <c r="A9791" s="594" t="s">
        <v>133</v>
      </c>
      <c r="B9791" s="594" t="s">
        <v>589</v>
      </c>
      <c r="C9791" s="594" t="s">
        <v>570</v>
      </c>
      <c r="D9791" s="594" t="s">
        <v>2881</v>
      </c>
      <c r="E9791" s="594" t="s">
        <v>555</v>
      </c>
      <c r="F9791" s="594" t="s">
        <v>1270</v>
      </c>
      <c r="G9791" s="596" t="s">
        <v>2684</v>
      </c>
      <c r="H9791" s="597">
        <v>26140000</v>
      </c>
    </row>
    <row r="9792" spans="1:8">
      <c r="A9792" s="594" t="s">
        <v>133</v>
      </c>
      <c r="B9792" s="594" t="s">
        <v>589</v>
      </c>
      <c r="C9792" s="594" t="s">
        <v>570</v>
      </c>
      <c r="D9792" s="594" t="s">
        <v>2881</v>
      </c>
      <c r="E9792" s="594" t="s">
        <v>555</v>
      </c>
      <c r="F9792" s="594" t="s">
        <v>557</v>
      </c>
      <c r="G9792" s="596" t="s">
        <v>2685</v>
      </c>
      <c r="H9792" s="597">
        <v>6600000</v>
      </c>
    </row>
    <row r="9793" spans="1:8">
      <c r="A9793" s="594" t="s">
        <v>133</v>
      </c>
      <c r="B9793" s="594" t="s">
        <v>589</v>
      </c>
      <c r="C9793" s="594" t="s">
        <v>570</v>
      </c>
      <c r="D9793" s="594" t="s">
        <v>2881</v>
      </c>
      <c r="E9793" s="594" t="s">
        <v>555</v>
      </c>
      <c r="F9793" s="594" t="s">
        <v>1287</v>
      </c>
      <c r="G9793" s="596" t="s">
        <v>186</v>
      </c>
      <c r="H9793" s="597">
        <v>7260000</v>
      </c>
    </row>
    <row r="9794" spans="1:8">
      <c r="A9794" s="594" t="s">
        <v>133</v>
      </c>
      <c r="B9794" s="594" t="s">
        <v>589</v>
      </c>
      <c r="C9794" s="594" t="s">
        <v>570</v>
      </c>
      <c r="D9794" s="594" t="s">
        <v>2881</v>
      </c>
      <c r="E9794" s="594" t="s">
        <v>1307</v>
      </c>
      <c r="F9794" s="595" t="s">
        <v>411</v>
      </c>
      <c r="G9794" s="596" t="s">
        <v>1310</v>
      </c>
      <c r="H9794" s="597">
        <v>80000000</v>
      </c>
    </row>
    <row r="9795" spans="1:8">
      <c r="A9795" s="594" t="s">
        <v>133</v>
      </c>
      <c r="B9795" s="594" t="s">
        <v>589</v>
      </c>
      <c r="C9795" s="594" t="s">
        <v>570</v>
      </c>
      <c r="D9795" s="594" t="s">
        <v>2881</v>
      </c>
      <c r="E9795" s="594" t="s">
        <v>1307</v>
      </c>
      <c r="F9795" s="594" t="s">
        <v>1309</v>
      </c>
      <c r="G9795" s="596" t="s">
        <v>2685</v>
      </c>
      <c r="H9795" s="597">
        <v>54800000</v>
      </c>
    </row>
    <row r="9796" spans="1:8">
      <c r="A9796" s="594" t="s">
        <v>133</v>
      </c>
      <c r="B9796" s="594" t="s">
        <v>589</v>
      </c>
      <c r="C9796" s="594" t="s">
        <v>570</v>
      </c>
      <c r="D9796" s="594" t="s">
        <v>2881</v>
      </c>
      <c r="E9796" s="594" t="s">
        <v>1307</v>
      </c>
      <c r="F9796" s="594" t="s">
        <v>1308</v>
      </c>
      <c r="G9796" s="596" t="s">
        <v>186</v>
      </c>
      <c r="H9796" s="597">
        <v>25200000</v>
      </c>
    </row>
    <row r="9797" spans="1:8">
      <c r="A9797" s="594" t="s">
        <v>133</v>
      </c>
      <c r="B9797" s="594" t="s">
        <v>589</v>
      </c>
      <c r="C9797" s="594" t="s">
        <v>570</v>
      </c>
      <c r="D9797" s="594" t="s">
        <v>2881</v>
      </c>
      <c r="E9797" s="594" t="s">
        <v>744</v>
      </c>
      <c r="F9797" s="595" t="s">
        <v>411</v>
      </c>
      <c r="G9797" s="596" t="s">
        <v>2686</v>
      </c>
      <c r="H9797" s="597">
        <v>11515644549</v>
      </c>
    </row>
    <row r="9798" spans="1:8">
      <c r="A9798" s="594" t="s">
        <v>133</v>
      </c>
      <c r="B9798" s="594" t="s">
        <v>589</v>
      </c>
      <c r="C9798" s="594" t="s">
        <v>570</v>
      </c>
      <c r="D9798" s="594" t="s">
        <v>2881</v>
      </c>
      <c r="E9798" s="594" t="s">
        <v>744</v>
      </c>
      <c r="F9798" s="594" t="s">
        <v>446</v>
      </c>
      <c r="G9798" s="596" t="s">
        <v>2765</v>
      </c>
      <c r="H9798" s="597">
        <v>72460000</v>
      </c>
    </row>
    <row r="9799" spans="1:8">
      <c r="A9799" s="594" t="s">
        <v>133</v>
      </c>
      <c r="B9799" s="594" t="s">
        <v>589</v>
      </c>
      <c r="C9799" s="594" t="s">
        <v>570</v>
      </c>
      <c r="D9799" s="594" t="s">
        <v>2881</v>
      </c>
      <c r="E9799" s="594" t="s">
        <v>744</v>
      </c>
      <c r="F9799" s="594" t="s">
        <v>7</v>
      </c>
      <c r="G9799" s="596" t="s">
        <v>8</v>
      </c>
      <c r="H9799" s="597">
        <v>4074316166</v>
      </c>
    </row>
    <row r="9800" spans="1:8">
      <c r="A9800" s="594" t="s">
        <v>133</v>
      </c>
      <c r="B9800" s="594" t="s">
        <v>589</v>
      </c>
      <c r="C9800" s="594" t="s">
        <v>570</v>
      </c>
      <c r="D9800" s="594" t="s">
        <v>2881</v>
      </c>
      <c r="E9800" s="594" t="s">
        <v>744</v>
      </c>
      <c r="F9800" s="594" t="s">
        <v>572</v>
      </c>
      <c r="G9800" s="596" t="s">
        <v>2689</v>
      </c>
      <c r="H9800" s="597">
        <v>1900968701</v>
      </c>
    </row>
    <row r="9801" spans="1:8">
      <c r="A9801" s="594" t="s">
        <v>133</v>
      </c>
      <c r="B9801" s="594" t="s">
        <v>589</v>
      </c>
      <c r="C9801" s="594" t="s">
        <v>570</v>
      </c>
      <c r="D9801" s="594" t="s">
        <v>2881</v>
      </c>
      <c r="E9801" s="594" t="s">
        <v>744</v>
      </c>
      <c r="F9801" s="594" t="s">
        <v>746</v>
      </c>
      <c r="G9801" s="596" t="s">
        <v>2690</v>
      </c>
      <c r="H9801" s="597">
        <v>146720000</v>
      </c>
    </row>
    <row r="9802" spans="1:8">
      <c r="A9802" s="594" t="s">
        <v>133</v>
      </c>
      <c r="B9802" s="594" t="s">
        <v>589</v>
      </c>
      <c r="C9802" s="594" t="s">
        <v>570</v>
      </c>
      <c r="D9802" s="594" t="s">
        <v>2881</v>
      </c>
      <c r="E9802" s="594" t="s">
        <v>744</v>
      </c>
      <c r="F9802" s="594" t="s">
        <v>11</v>
      </c>
      <c r="G9802" s="596" t="s">
        <v>2691</v>
      </c>
      <c r="H9802" s="597">
        <v>737808168</v>
      </c>
    </row>
    <row r="9803" spans="1:8">
      <c r="A9803" s="594" t="s">
        <v>133</v>
      </c>
      <c r="B9803" s="594" t="s">
        <v>589</v>
      </c>
      <c r="C9803" s="594" t="s">
        <v>570</v>
      </c>
      <c r="D9803" s="594" t="s">
        <v>2881</v>
      </c>
      <c r="E9803" s="594" t="s">
        <v>744</v>
      </c>
      <c r="F9803" s="594" t="s">
        <v>748</v>
      </c>
      <c r="G9803" s="596" t="s">
        <v>35</v>
      </c>
      <c r="H9803" s="597">
        <v>4583371514</v>
      </c>
    </row>
    <row r="9804" spans="1:8">
      <c r="A9804" s="594" t="s">
        <v>133</v>
      </c>
      <c r="B9804" s="594" t="s">
        <v>589</v>
      </c>
      <c r="C9804" s="594" t="s">
        <v>570</v>
      </c>
      <c r="D9804" s="594" t="s">
        <v>2881</v>
      </c>
      <c r="E9804" s="594" t="s">
        <v>2692</v>
      </c>
      <c r="F9804" s="595" t="s">
        <v>411</v>
      </c>
      <c r="G9804" s="596" t="s">
        <v>2693</v>
      </c>
      <c r="H9804" s="597">
        <v>7245216388</v>
      </c>
    </row>
    <row r="9805" spans="1:8">
      <c r="A9805" s="594" t="s">
        <v>133</v>
      </c>
      <c r="B9805" s="594" t="s">
        <v>589</v>
      </c>
      <c r="C9805" s="594" t="s">
        <v>570</v>
      </c>
      <c r="D9805" s="594" t="s">
        <v>2881</v>
      </c>
      <c r="E9805" s="594" t="s">
        <v>2692</v>
      </c>
      <c r="F9805" s="594" t="s">
        <v>2777</v>
      </c>
      <c r="G9805" s="596" t="s">
        <v>2765</v>
      </c>
      <c r="H9805" s="597">
        <v>945671600</v>
      </c>
    </row>
    <row r="9806" spans="1:8">
      <c r="A9806" s="594" t="s">
        <v>133</v>
      </c>
      <c r="B9806" s="594" t="s">
        <v>589</v>
      </c>
      <c r="C9806" s="594" t="s">
        <v>570</v>
      </c>
      <c r="D9806" s="594" t="s">
        <v>2881</v>
      </c>
      <c r="E9806" s="594" t="s">
        <v>2692</v>
      </c>
      <c r="F9806" s="594" t="s">
        <v>2722</v>
      </c>
      <c r="G9806" s="596" t="s">
        <v>2690</v>
      </c>
      <c r="H9806" s="597">
        <v>715704000</v>
      </c>
    </row>
    <row r="9807" spans="1:8">
      <c r="A9807" s="594" t="s">
        <v>133</v>
      </c>
      <c r="B9807" s="594" t="s">
        <v>589</v>
      </c>
      <c r="C9807" s="594" t="s">
        <v>570</v>
      </c>
      <c r="D9807" s="594" t="s">
        <v>2881</v>
      </c>
      <c r="E9807" s="594" t="s">
        <v>2692</v>
      </c>
      <c r="F9807" s="594" t="s">
        <v>2694</v>
      </c>
      <c r="G9807" s="596" t="s">
        <v>2689</v>
      </c>
      <c r="H9807" s="597">
        <v>2101679999</v>
      </c>
    </row>
    <row r="9808" spans="1:8">
      <c r="A9808" s="594" t="s">
        <v>133</v>
      </c>
      <c r="B9808" s="594" t="s">
        <v>589</v>
      </c>
      <c r="C9808" s="594" t="s">
        <v>570</v>
      </c>
      <c r="D9808" s="594" t="s">
        <v>2881</v>
      </c>
      <c r="E9808" s="594" t="s">
        <v>2692</v>
      </c>
      <c r="F9808" s="594" t="s">
        <v>2730</v>
      </c>
      <c r="G9808" s="596" t="s">
        <v>2731</v>
      </c>
      <c r="H9808" s="597">
        <v>3482160789</v>
      </c>
    </row>
    <row r="9809" spans="1:8">
      <c r="A9809" s="594" t="s">
        <v>133</v>
      </c>
      <c r="B9809" s="594" t="s">
        <v>589</v>
      </c>
      <c r="C9809" s="594" t="s">
        <v>570</v>
      </c>
      <c r="D9809" s="594" t="s">
        <v>2881</v>
      </c>
      <c r="E9809" s="594" t="s">
        <v>189</v>
      </c>
      <c r="F9809" s="595" t="s">
        <v>411</v>
      </c>
      <c r="G9809" s="596" t="s">
        <v>190</v>
      </c>
      <c r="H9809" s="597">
        <v>13500062491</v>
      </c>
    </row>
    <row r="9810" spans="1:8">
      <c r="A9810" s="594" t="s">
        <v>133</v>
      </c>
      <c r="B9810" s="594" t="s">
        <v>589</v>
      </c>
      <c r="C9810" s="594" t="s">
        <v>570</v>
      </c>
      <c r="D9810" s="594" t="s">
        <v>2881</v>
      </c>
      <c r="E9810" s="594" t="s">
        <v>189</v>
      </c>
      <c r="F9810" s="594" t="s">
        <v>773</v>
      </c>
      <c r="G9810" s="596" t="s">
        <v>2695</v>
      </c>
      <c r="H9810" s="597">
        <v>8326166264</v>
      </c>
    </row>
    <row r="9811" spans="1:8">
      <c r="A9811" s="594" t="s">
        <v>133</v>
      </c>
      <c r="B9811" s="594" t="s">
        <v>589</v>
      </c>
      <c r="C9811" s="594" t="s">
        <v>570</v>
      </c>
      <c r="D9811" s="594" t="s">
        <v>2881</v>
      </c>
      <c r="E9811" s="594" t="s">
        <v>189</v>
      </c>
      <c r="F9811" s="594" t="s">
        <v>13</v>
      </c>
      <c r="G9811" s="596" t="s">
        <v>2732</v>
      </c>
      <c r="H9811" s="597">
        <v>186861500</v>
      </c>
    </row>
    <row r="9812" spans="1:8">
      <c r="A9812" s="594" t="s">
        <v>133</v>
      </c>
      <c r="B9812" s="594" t="s">
        <v>589</v>
      </c>
      <c r="C9812" s="594" t="s">
        <v>570</v>
      </c>
      <c r="D9812" s="594" t="s">
        <v>2881</v>
      </c>
      <c r="E9812" s="594" t="s">
        <v>189</v>
      </c>
      <c r="F9812" s="594" t="s">
        <v>37</v>
      </c>
      <c r="G9812" s="596" t="s">
        <v>2696</v>
      </c>
      <c r="H9812" s="597">
        <v>435926600</v>
      </c>
    </row>
    <row r="9813" spans="1:8">
      <c r="A9813" s="594" t="s">
        <v>133</v>
      </c>
      <c r="B9813" s="594" t="s">
        <v>589</v>
      </c>
      <c r="C9813" s="594" t="s">
        <v>570</v>
      </c>
      <c r="D9813" s="594" t="s">
        <v>2881</v>
      </c>
      <c r="E9813" s="594" t="s">
        <v>189</v>
      </c>
      <c r="F9813" s="594" t="s">
        <v>192</v>
      </c>
      <c r="G9813" s="596" t="s">
        <v>195</v>
      </c>
      <c r="H9813" s="597">
        <v>4551108127</v>
      </c>
    </row>
    <row r="9814" spans="1:8">
      <c r="A9814" s="594" t="s">
        <v>133</v>
      </c>
      <c r="B9814" s="594" t="s">
        <v>589</v>
      </c>
      <c r="C9814" s="594" t="s">
        <v>570</v>
      </c>
      <c r="D9814" s="594" t="s">
        <v>2881</v>
      </c>
      <c r="E9814" s="594" t="s">
        <v>2697</v>
      </c>
      <c r="F9814" s="595" t="s">
        <v>411</v>
      </c>
      <c r="G9814" s="596" t="s">
        <v>2698</v>
      </c>
      <c r="H9814" s="597">
        <v>783274000</v>
      </c>
    </row>
    <row r="9815" spans="1:8">
      <c r="A9815" s="594" t="s">
        <v>133</v>
      </c>
      <c r="B9815" s="594" t="s">
        <v>589</v>
      </c>
      <c r="C9815" s="594" t="s">
        <v>570</v>
      </c>
      <c r="D9815" s="594" t="s">
        <v>2881</v>
      </c>
      <c r="E9815" s="594" t="s">
        <v>2697</v>
      </c>
      <c r="F9815" s="594" t="s">
        <v>2925</v>
      </c>
      <c r="G9815" s="596" t="s">
        <v>2926</v>
      </c>
      <c r="H9815" s="597">
        <v>9000000</v>
      </c>
    </row>
    <row r="9816" spans="1:8">
      <c r="A9816" s="594" t="s">
        <v>133</v>
      </c>
      <c r="B9816" s="594" t="s">
        <v>589</v>
      </c>
      <c r="C9816" s="594" t="s">
        <v>570</v>
      </c>
      <c r="D9816" s="594" t="s">
        <v>2881</v>
      </c>
      <c r="E9816" s="594" t="s">
        <v>2697</v>
      </c>
      <c r="F9816" s="594" t="s">
        <v>2699</v>
      </c>
      <c r="G9816" s="596" t="s">
        <v>2700</v>
      </c>
      <c r="H9816" s="597">
        <v>774274000</v>
      </c>
    </row>
    <row r="9817" spans="1:8">
      <c r="A9817" s="594" t="s">
        <v>133</v>
      </c>
      <c r="B9817" s="594" t="s">
        <v>589</v>
      </c>
      <c r="C9817" s="594" t="s">
        <v>570</v>
      </c>
      <c r="D9817" s="594" t="s">
        <v>2881</v>
      </c>
      <c r="E9817" s="594" t="s">
        <v>628</v>
      </c>
      <c r="F9817" s="595" t="s">
        <v>411</v>
      </c>
      <c r="G9817" s="596" t="s">
        <v>2709</v>
      </c>
      <c r="H9817" s="597">
        <v>75540000</v>
      </c>
    </row>
    <row r="9818" spans="1:8">
      <c r="A9818" s="594" t="s">
        <v>133</v>
      </c>
      <c r="B9818" s="594" t="s">
        <v>589</v>
      </c>
      <c r="C9818" s="594" t="s">
        <v>570</v>
      </c>
      <c r="D9818" s="594" t="s">
        <v>2881</v>
      </c>
      <c r="E9818" s="594" t="s">
        <v>628</v>
      </c>
      <c r="F9818" s="594" t="s">
        <v>639</v>
      </c>
      <c r="G9818" s="596" t="s">
        <v>2733</v>
      </c>
      <c r="H9818" s="597">
        <v>4400000</v>
      </c>
    </row>
    <row r="9819" spans="1:8">
      <c r="A9819" s="594" t="s">
        <v>133</v>
      </c>
      <c r="B9819" s="594" t="s">
        <v>589</v>
      </c>
      <c r="C9819" s="594" t="s">
        <v>570</v>
      </c>
      <c r="D9819" s="594" t="s">
        <v>2881</v>
      </c>
      <c r="E9819" s="594" t="s">
        <v>628</v>
      </c>
      <c r="F9819" s="594" t="s">
        <v>1064</v>
      </c>
      <c r="G9819" s="596" t="s">
        <v>2927</v>
      </c>
      <c r="H9819" s="597">
        <v>71140000</v>
      </c>
    </row>
    <row r="9820" spans="1:8">
      <c r="A9820" s="594" t="s">
        <v>133</v>
      </c>
      <c r="B9820" s="594" t="s">
        <v>589</v>
      </c>
      <c r="C9820" s="594" t="s">
        <v>570</v>
      </c>
      <c r="D9820" s="594" t="s">
        <v>2881</v>
      </c>
      <c r="E9820" s="594" t="s">
        <v>194</v>
      </c>
      <c r="F9820" s="595" t="s">
        <v>411</v>
      </c>
      <c r="G9820" s="596" t="s">
        <v>195</v>
      </c>
      <c r="H9820" s="597">
        <v>7856786598</v>
      </c>
    </row>
    <row r="9821" spans="1:8">
      <c r="A9821" s="594" t="s">
        <v>133</v>
      </c>
      <c r="B9821" s="594" t="s">
        <v>589</v>
      </c>
      <c r="C9821" s="594" t="s">
        <v>570</v>
      </c>
      <c r="D9821" s="594" t="s">
        <v>2881</v>
      </c>
      <c r="E9821" s="594" t="s">
        <v>194</v>
      </c>
      <c r="F9821" s="594" t="s">
        <v>1080</v>
      </c>
      <c r="G9821" s="596" t="s">
        <v>2870</v>
      </c>
      <c r="H9821" s="597">
        <v>1990000</v>
      </c>
    </row>
    <row r="9822" spans="1:8">
      <c r="A9822" s="594" t="s">
        <v>133</v>
      </c>
      <c r="B9822" s="594" t="s">
        <v>589</v>
      </c>
      <c r="C9822" s="594" t="s">
        <v>570</v>
      </c>
      <c r="D9822" s="594" t="s">
        <v>2881</v>
      </c>
      <c r="E9822" s="594" t="s">
        <v>194</v>
      </c>
      <c r="F9822" s="594" t="s">
        <v>15</v>
      </c>
      <c r="G9822" s="596" t="s">
        <v>2701</v>
      </c>
      <c r="H9822" s="597">
        <v>3400000</v>
      </c>
    </row>
    <row r="9823" spans="1:8">
      <c r="A9823" s="594" t="s">
        <v>133</v>
      </c>
      <c r="B9823" s="594" t="s">
        <v>589</v>
      </c>
      <c r="C9823" s="594" t="s">
        <v>570</v>
      </c>
      <c r="D9823" s="594" t="s">
        <v>2881</v>
      </c>
      <c r="E9823" s="594" t="s">
        <v>194</v>
      </c>
      <c r="F9823" s="594" t="s">
        <v>198</v>
      </c>
      <c r="G9823" s="596" t="s">
        <v>199</v>
      </c>
      <c r="H9823" s="597">
        <v>917453479</v>
      </c>
    </row>
    <row r="9824" spans="1:8">
      <c r="A9824" s="594" t="s">
        <v>133</v>
      </c>
      <c r="B9824" s="594" t="s">
        <v>589</v>
      </c>
      <c r="C9824" s="594" t="s">
        <v>570</v>
      </c>
      <c r="D9824" s="594" t="s">
        <v>2881</v>
      </c>
      <c r="E9824" s="594" t="s">
        <v>194</v>
      </c>
      <c r="F9824" s="594" t="s">
        <v>1286</v>
      </c>
      <c r="G9824" s="596" t="s">
        <v>2829</v>
      </c>
      <c r="H9824" s="597">
        <v>218110500</v>
      </c>
    </row>
    <row r="9825" spans="1:8">
      <c r="A9825" s="594" t="s">
        <v>133</v>
      </c>
      <c r="B9825" s="594" t="s">
        <v>589</v>
      </c>
      <c r="C9825" s="594" t="s">
        <v>570</v>
      </c>
      <c r="D9825" s="594" t="s">
        <v>2881</v>
      </c>
      <c r="E9825" s="594" t="s">
        <v>194</v>
      </c>
      <c r="F9825" s="594" t="s">
        <v>200</v>
      </c>
      <c r="G9825" s="596" t="s">
        <v>201</v>
      </c>
      <c r="H9825" s="597">
        <v>6715832619</v>
      </c>
    </row>
    <row r="9826" spans="1:8">
      <c r="A9826" s="594" t="s">
        <v>133</v>
      </c>
      <c r="B9826" s="594" t="s">
        <v>589</v>
      </c>
      <c r="C9826" s="594" t="s">
        <v>570</v>
      </c>
      <c r="D9826" s="594" t="s">
        <v>2881</v>
      </c>
      <c r="E9826" s="594" t="s">
        <v>550</v>
      </c>
      <c r="F9826" s="595" t="s">
        <v>411</v>
      </c>
      <c r="G9826" s="596" t="s">
        <v>2705</v>
      </c>
      <c r="H9826" s="597">
        <v>201435956</v>
      </c>
    </row>
    <row r="9827" spans="1:8">
      <c r="A9827" s="594" t="s">
        <v>133</v>
      </c>
      <c r="B9827" s="594" t="s">
        <v>589</v>
      </c>
      <c r="C9827" s="594" t="s">
        <v>570</v>
      </c>
      <c r="D9827" s="594" t="s">
        <v>2881</v>
      </c>
      <c r="E9827" s="594" t="s">
        <v>550</v>
      </c>
      <c r="F9827" s="594" t="s">
        <v>2706</v>
      </c>
      <c r="G9827" s="596" t="s">
        <v>72</v>
      </c>
      <c r="H9827" s="597">
        <v>172270956</v>
      </c>
    </row>
    <row r="9828" spans="1:8">
      <c r="A9828" s="594" t="s">
        <v>133</v>
      </c>
      <c r="B9828" s="594" t="s">
        <v>589</v>
      </c>
      <c r="C9828" s="594" t="s">
        <v>570</v>
      </c>
      <c r="D9828" s="594" t="s">
        <v>2881</v>
      </c>
      <c r="E9828" s="594" t="s">
        <v>550</v>
      </c>
      <c r="F9828" s="594" t="s">
        <v>1082</v>
      </c>
      <c r="G9828" s="596" t="s">
        <v>195</v>
      </c>
      <c r="H9828" s="597">
        <v>29165000</v>
      </c>
    </row>
    <row r="9829" spans="1:8">
      <c r="A9829" s="594" t="s">
        <v>133</v>
      </c>
      <c r="B9829" s="594" t="s">
        <v>589</v>
      </c>
      <c r="C9829" s="594" t="s">
        <v>570</v>
      </c>
      <c r="D9829" s="594" t="s">
        <v>2881</v>
      </c>
      <c r="E9829" s="594" t="s">
        <v>498</v>
      </c>
      <c r="F9829" s="595" t="s">
        <v>411</v>
      </c>
      <c r="G9829" s="596" t="s">
        <v>499</v>
      </c>
      <c r="H9829" s="597">
        <v>1255561112</v>
      </c>
    </row>
    <row r="9830" spans="1:8">
      <c r="A9830" s="594" t="s">
        <v>133</v>
      </c>
      <c r="B9830" s="594" t="s">
        <v>589</v>
      </c>
      <c r="C9830" s="594" t="s">
        <v>570</v>
      </c>
      <c r="D9830" s="594" t="s">
        <v>2881</v>
      </c>
      <c r="E9830" s="594" t="s">
        <v>498</v>
      </c>
      <c r="F9830" s="594" t="s">
        <v>552</v>
      </c>
      <c r="G9830" s="596" t="s">
        <v>2819</v>
      </c>
      <c r="H9830" s="597">
        <v>1098887155</v>
      </c>
    </row>
    <row r="9831" spans="1:8">
      <c r="A9831" s="594" t="s">
        <v>133</v>
      </c>
      <c r="B9831" s="594" t="s">
        <v>589</v>
      </c>
      <c r="C9831" s="594" t="s">
        <v>570</v>
      </c>
      <c r="D9831" s="594" t="s">
        <v>2881</v>
      </c>
      <c r="E9831" s="594" t="s">
        <v>498</v>
      </c>
      <c r="F9831" s="594" t="s">
        <v>1299</v>
      </c>
      <c r="G9831" s="596" t="s">
        <v>197</v>
      </c>
      <c r="H9831" s="597">
        <v>156673957</v>
      </c>
    </row>
    <row r="9832" spans="1:8">
      <c r="A9832" s="594" t="s">
        <v>133</v>
      </c>
      <c r="B9832" s="594" t="s">
        <v>589</v>
      </c>
      <c r="C9832" s="594" t="s">
        <v>570</v>
      </c>
      <c r="D9832" s="594" t="s">
        <v>2881</v>
      </c>
      <c r="E9832" s="594" t="s">
        <v>260</v>
      </c>
      <c r="F9832" s="595" t="s">
        <v>411</v>
      </c>
      <c r="G9832" s="596" t="s">
        <v>261</v>
      </c>
      <c r="H9832" s="597">
        <v>1853080000</v>
      </c>
    </row>
    <row r="9833" spans="1:8">
      <c r="A9833" s="594" t="s">
        <v>133</v>
      </c>
      <c r="B9833" s="594" t="s">
        <v>589</v>
      </c>
      <c r="C9833" s="594" t="s">
        <v>570</v>
      </c>
      <c r="D9833" s="594" t="s">
        <v>2881</v>
      </c>
      <c r="E9833" s="594" t="s">
        <v>260</v>
      </c>
      <c r="F9833" s="594" t="s">
        <v>262</v>
      </c>
      <c r="G9833" s="596" t="s">
        <v>2707</v>
      </c>
      <c r="H9833" s="597">
        <v>1853080000</v>
      </c>
    </row>
    <row r="9834" spans="1:8">
      <c r="A9834" s="594" t="s">
        <v>133</v>
      </c>
      <c r="B9834" s="594" t="s">
        <v>589</v>
      </c>
      <c r="C9834" s="594" t="s">
        <v>570</v>
      </c>
      <c r="D9834" s="594" t="s">
        <v>2881</v>
      </c>
      <c r="E9834" s="594" t="s">
        <v>53</v>
      </c>
      <c r="F9834" s="595" t="s">
        <v>411</v>
      </c>
      <c r="G9834" s="596" t="s">
        <v>193</v>
      </c>
      <c r="H9834" s="597">
        <v>268200000</v>
      </c>
    </row>
    <row r="9835" spans="1:8">
      <c r="A9835" s="594" t="s">
        <v>133</v>
      </c>
      <c r="B9835" s="594" t="s">
        <v>589</v>
      </c>
      <c r="C9835" s="594" t="s">
        <v>570</v>
      </c>
      <c r="D9835" s="594" t="s">
        <v>2881</v>
      </c>
      <c r="E9835" s="594" t="s">
        <v>53</v>
      </c>
      <c r="F9835" s="594" t="s">
        <v>56</v>
      </c>
      <c r="G9835" s="596" t="s">
        <v>57</v>
      </c>
      <c r="H9835" s="597">
        <v>264982000</v>
      </c>
    </row>
    <row r="9836" spans="1:8">
      <c r="A9836" s="594" t="s">
        <v>133</v>
      </c>
      <c r="B9836" s="594" t="s">
        <v>589</v>
      </c>
      <c r="C9836" s="594" t="s">
        <v>570</v>
      </c>
      <c r="D9836" s="594" t="s">
        <v>2881</v>
      </c>
      <c r="E9836" s="594" t="s">
        <v>53</v>
      </c>
      <c r="F9836" s="594" t="s">
        <v>358</v>
      </c>
      <c r="G9836" s="596" t="s">
        <v>195</v>
      </c>
      <c r="H9836" s="597">
        <v>3218000</v>
      </c>
    </row>
    <row r="9837" spans="1:8">
      <c r="A9837" s="594" t="s">
        <v>133</v>
      </c>
      <c r="B9837" s="594" t="s">
        <v>589</v>
      </c>
      <c r="C9837" s="594" t="s">
        <v>570</v>
      </c>
      <c r="D9837" s="594" t="s">
        <v>2882</v>
      </c>
      <c r="E9837" s="595" t="s">
        <v>411</v>
      </c>
      <c r="F9837" s="595" t="s">
        <v>411</v>
      </c>
      <c r="G9837" s="596" t="s">
        <v>25</v>
      </c>
      <c r="H9837" s="597">
        <v>696982038015</v>
      </c>
    </row>
    <row r="9838" spans="1:8">
      <c r="A9838" s="594" t="s">
        <v>133</v>
      </c>
      <c r="B9838" s="594" t="s">
        <v>589</v>
      </c>
      <c r="C9838" s="594" t="s">
        <v>570</v>
      </c>
      <c r="D9838" s="594" t="s">
        <v>2882</v>
      </c>
      <c r="E9838" s="594" t="s">
        <v>142</v>
      </c>
      <c r="F9838" s="595" t="s">
        <v>411</v>
      </c>
      <c r="G9838" s="596" t="s">
        <v>143</v>
      </c>
      <c r="H9838" s="597">
        <v>269284089222</v>
      </c>
    </row>
    <row r="9839" spans="1:8">
      <c r="A9839" s="594" t="s">
        <v>133</v>
      </c>
      <c r="B9839" s="594" t="s">
        <v>589</v>
      </c>
      <c r="C9839" s="594" t="s">
        <v>570</v>
      </c>
      <c r="D9839" s="594" t="s">
        <v>2882</v>
      </c>
      <c r="E9839" s="594" t="s">
        <v>142</v>
      </c>
      <c r="F9839" s="594" t="s">
        <v>144</v>
      </c>
      <c r="G9839" s="596" t="s">
        <v>2664</v>
      </c>
      <c r="H9839" s="597">
        <v>254973858467</v>
      </c>
    </row>
    <row r="9840" spans="1:8">
      <c r="A9840" s="594" t="s">
        <v>133</v>
      </c>
      <c r="B9840" s="594" t="s">
        <v>589</v>
      </c>
      <c r="C9840" s="594" t="s">
        <v>570</v>
      </c>
      <c r="D9840" s="594" t="s">
        <v>2882</v>
      </c>
      <c r="E9840" s="594" t="s">
        <v>142</v>
      </c>
      <c r="F9840" s="594" t="s">
        <v>146</v>
      </c>
      <c r="G9840" s="596" t="s">
        <v>2665</v>
      </c>
      <c r="H9840" s="597">
        <v>13335781862</v>
      </c>
    </row>
    <row r="9841" spans="1:8">
      <c r="A9841" s="594" t="s">
        <v>133</v>
      </c>
      <c r="B9841" s="594" t="s">
        <v>589</v>
      </c>
      <c r="C9841" s="594" t="s">
        <v>570</v>
      </c>
      <c r="D9841" s="594" t="s">
        <v>2882</v>
      </c>
      <c r="E9841" s="594" t="s">
        <v>142</v>
      </c>
      <c r="F9841" s="594" t="s">
        <v>221</v>
      </c>
      <c r="G9841" s="596" t="s">
        <v>222</v>
      </c>
      <c r="H9841" s="597">
        <v>974448893</v>
      </c>
    </row>
    <row r="9842" spans="1:8">
      <c r="A9842" s="594" t="s">
        <v>133</v>
      </c>
      <c r="B9842" s="594" t="s">
        <v>589</v>
      </c>
      <c r="C9842" s="594" t="s">
        <v>570</v>
      </c>
      <c r="D9842" s="594" t="s">
        <v>2882</v>
      </c>
      <c r="E9842" s="594" t="s">
        <v>202</v>
      </c>
      <c r="F9842" s="595" t="s">
        <v>411</v>
      </c>
      <c r="G9842" s="596" t="s">
        <v>2719</v>
      </c>
      <c r="H9842" s="597">
        <v>7185833649</v>
      </c>
    </row>
    <row r="9843" spans="1:8">
      <c r="A9843" s="594" t="s">
        <v>133</v>
      </c>
      <c r="B9843" s="594" t="s">
        <v>589</v>
      </c>
      <c r="C9843" s="594" t="s">
        <v>570</v>
      </c>
      <c r="D9843" s="594" t="s">
        <v>2882</v>
      </c>
      <c r="E9843" s="594" t="s">
        <v>202</v>
      </c>
      <c r="F9843" s="594" t="s">
        <v>767</v>
      </c>
      <c r="G9843" s="596" t="s">
        <v>2720</v>
      </c>
      <c r="H9843" s="597">
        <v>5302525678</v>
      </c>
    </row>
    <row r="9844" spans="1:8">
      <c r="A9844" s="594" t="s">
        <v>133</v>
      </c>
      <c r="B9844" s="594" t="s">
        <v>589</v>
      </c>
      <c r="C9844" s="594" t="s">
        <v>570</v>
      </c>
      <c r="D9844" s="594" t="s">
        <v>2882</v>
      </c>
      <c r="E9844" s="594" t="s">
        <v>202</v>
      </c>
      <c r="F9844" s="594" t="s">
        <v>204</v>
      </c>
      <c r="G9844" s="596" t="s">
        <v>2755</v>
      </c>
      <c r="H9844" s="597">
        <v>1883307971</v>
      </c>
    </row>
    <row r="9845" spans="1:8">
      <c r="A9845" s="594" t="s">
        <v>133</v>
      </c>
      <c r="B9845" s="594" t="s">
        <v>589</v>
      </c>
      <c r="C9845" s="594" t="s">
        <v>570</v>
      </c>
      <c r="D9845" s="594" t="s">
        <v>2882</v>
      </c>
      <c r="E9845" s="594" t="s">
        <v>148</v>
      </c>
      <c r="F9845" s="595" t="s">
        <v>411</v>
      </c>
      <c r="G9845" s="596" t="s">
        <v>149</v>
      </c>
      <c r="H9845" s="597">
        <v>230122648314</v>
      </c>
    </row>
    <row r="9846" spans="1:8">
      <c r="A9846" s="594" t="s">
        <v>133</v>
      </c>
      <c r="B9846" s="594" t="s">
        <v>589</v>
      </c>
      <c r="C9846" s="594" t="s">
        <v>570</v>
      </c>
      <c r="D9846" s="594" t="s">
        <v>2882</v>
      </c>
      <c r="E9846" s="594" t="s">
        <v>148</v>
      </c>
      <c r="F9846" s="594" t="s">
        <v>223</v>
      </c>
      <c r="G9846" s="596" t="s">
        <v>224</v>
      </c>
      <c r="H9846" s="597">
        <v>5940252483</v>
      </c>
    </row>
    <row r="9847" spans="1:8">
      <c r="A9847" s="594" t="s">
        <v>133</v>
      </c>
      <c r="B9847" s="594" t="s">
        <v>589</v>
      </c>
      <c r="C9847" s="594" t="s">
        <v>570</v>
      </c>
      <c r="D9847" s="594" t="s">
        <v>2882</v>
      </c>
      <c r="E9847" s="594" t="s">
        <v>148</v>
      </c>
      <c r="F9847" s="594" t="s">
        <v>603</v>
      </c>
      <c r="G9847" s="596" t="s">
        <v>604</v>
      </c>
      <c r="H9847" s="597">
        <v>11305046542</v>
      </c>
    </row>
    <row r="9848" spans="1:8">
      <c r="A9848" s="594" t="s">
        <v>133</v>
      </c>
      <c r="B9848" s="594" t="s">
        <v>589</v>
      </c>
      <c r="C9848" s="594" t="s">
        <v>570</v>
      </c>
      <c r="D9848" s="594" t="s">
        <v>2882</v>
      </c>
      <c r="E9848" s="594" t="s">
        <v>148</v>
      </c>
      <c r="F9848" s="594" t="s">
        <v>591</v>
      </c>
      <c r="G9848" s="596" t="s">
        <v>592</v>
      </c>
      <c r="H9848" s="597">
        <v>22380735382</v>
      </c>
    </row>
    <row r="9849" spans="1:8">
      <c r="A9849" s="594" t="s">
        <v>133</v>
      </c>
      <c r="B9849" s="594" t="s">
        <v>589</v>
      </c>
      <c r="C9849" s="594" t="s">
        <v>570</v>
      </c>
      <c r="D9849" s="594" t="s">
        <v>2882</v>
      </c>
      <c r="E9849" s="594" t="s">
        <v>148</v>
      </c>
      <c r="F9849" s="594" t="s">
        <v>1075</v>
      </c>
      <c r="G9849" s="596" t="s">
        <v>2666</v>
      </c>
      <c r="H9849" s="597">
        <v>3314962011</v>
      </c>
    </row>
    <row r="9850" spans="1:8">
      <c r="A9850" s="594" t="s">
        <v>133</v>
      </c>
      <c r="B9850" s="594" t="s">
        <v>589</v>
      </c>
      <c r="C9850" s="594" t="s">
        <v>570</v>
      </c>
      <c r="D9850" s="594" t="s">
        <v>2882</v>
      </c>
      <c r="E9850" s="594" t="s">
        <v>148</v>
      </c>
      <c r="F9850" s="594" t="s">
        <v>26</v>
      </c>
      <c r="G9850" s="596" t="s">
        <v>2727</v>
      </c>
      <c r="H9850" s="597">
        <v>357358973</v>
      </c>
    </row>
    <row r="9851" spans="1:8">
      <c r="A9851" s="594" t="s">
        <v>133</v>
      </c>
      <c r="B9851" s="594" t="s">
        <v>589</v>
      </c>
      <c r="C9851" s="594" t="s">
        <v>570</v>
      </c>
      <c r="D9851" s="594" t="s">
        <v>2882</v>
      </c>
      <c r="E9851" s="594" t="s">
        <v>148</v>
      </c>
      <c r="F9851" s="594" t="s">
        <v>593</v>
      </c>
      <c r="G9851" s="596" t="s">
        <v>594</v>
      </c>
      <c r="H9851" s="597">
        <v>125296374086</v>
      </c>
    </row>
    <row r="9852" spans="1:8">
      <c r="A9852" s="594" t="s">
        <v>133</v>
      </c>
      <c r="B9852" s="594" t="s">
        <v>589</v>
      </c>
      <c r="C9852" s="594" t="s">
        <v>570</v>
      </c>
      <c r="D9852" s="594" t="s">
        <v>2882</v>
      </c>
      <c r="E9852" s="594" t="s">
        <v>148</v>
      </c>
      <c r="F9852" s="594" t="s">
        <v>150</v>
      </c>
      <c r="G9852" s="596" t="s">
        <v>151</v>
      </c>
      <c r="H9852" s="597">
        <v>2115848313</v>
      </c>
    </row>
    <row r="9853" spans="1:8">
      <c r="A9853" s="594" t="s">
        <v>133</v>
      </c>
      <c r="B9853" s="594" t="s">
        <v>589</v>
      </c>
      <c r="C9853" s="594" t="s">
        <v>570</v>
      </c>
      <c r="D9853" s="594" t="s">
        <v>2882</v>
      </c>
      <c r="E9853" s="594" t="s">
        <v>148</v>
      </c>
      <c r="F9853" s="594" t="s">
        <v>605</v>
      </c>
      <c r="G9853" s="596" t="s">
        <v>2668</v>
      </c>
      <c r="H9853" s="597">
        <v>38973892275</v>
      </c>
    </row>
    <row r="9854" spans="1:8">
      <c r="A9854" s="594" t="s">
        <v>133</v>
      </c>
      <c r="B9854" s="594" t="s">
        <v>589</v>
      </c>
      <c r="C9854" s="594" t="s">
        <v>570</v>
      </c>
      <c r="D9854" s="594" t="s">
        <v>2882</v>
      </c>
      <c r="E9854" s="594" t="s">
        <v>148</v>
      </c>
      <c r="F9854" s="594" t="s">
        <v>472</v>
      </c>
      <c r="G9854" s="596" t="s">
        <v>473</v>
      </c>
      <c r="H9854" s="597">
        <v>3424631438</v>
      </c>
    </row>
    <row r="9855" spans="1:8">
      <c r="A9855" s="594" t="s">
        <v>133</v>
      </c>
      <c r="B9855" s="594" t="s">
        <v>589</v>
      </c>
      <c r="C9855" s="594" t="s">
        <v>570</v>
      </c>
      <c r="D9855" s="594" t="s">
        <v>2882</v>
      </c>
      <c r="E9855" s="594" t="s">
        <v>148</v>
      </c>
      <c r="F9855" s="594" t="s">
        <v>474</v>
      </c>
      <c r="G9855" s="596" t="s">
        <v>2773</v>
      </c>
      <c r="H9855" s="597">
        <v>10402871095</v>
      </c>
    </row>
    <row r="9856" spans="1:8">
      <c r="A9856" s="594" t="s">
        <v>133</v>
      </c>
      <c r="B9856" s="594" t="s">
        <v>589</v>
      </c>
      <c r="C9856" s="594" t="s">
        <v>570</v>
      </c>
      <c r="D9856" s="594" t="s">
        <v>2882</v>
      </c>
      <c r="E9856" s="594" t="s">
        <v>148</v>
      </c>
      <c r="F9856" s="594" t="s">
        <v>227</v>
      </c>
      <c r="G9856" s="596" t="s">
        <v>2669</v>
      </c>
      <c r="H9856" s="597">
        <v>6610675716</v>
      </c>
    </row>
    <row r="9857" spans="1:8">
      <c r="A9857" s="594" t="s">
        <v>133</v>
      </c>
      <c r="B9857" s="594" t="s">
        <v>589</v>
      </c>
      <c r="C9857" s="594" t="s">
        <v>570</v>
      </c>
      <c r="D9857" s="594" t="s">
        <v>2882</v>
      </c>
      <c r="E9857" s="594" t="s">
        <v>475</v>
      </c>
      <c r="F9857" s="595" t="s">
        <v>411</v>
      </c>
      <c r="G9857" s="596" t="s">
        <v>2806</v>
      </c>
      <c r="H9857" s="597">
        <v>16001546600</v>
      </c>
    </row>
    <row r="9858" spans="1:8">
      <c r="A9858" s="594" t="s">
        <v>133</v>
      </c>
      <c r="B9858" s="594" t="s">
        <v>589</v>
      </c>
      <c r="C9858" s="594" t="s">
        <v>570</v>
      </c>
      <c r="D9858" s="594" t="s">
        <v>2882</v>
      </c>
      <c r="E9858" s="594" t="s">
        <v>475</v>
      </c>
      <c r="F9858" s="594" t="s">
        <v>2807</v>
      </c>
      <c r="G9858" s="596" t="s">
        <v>2808</v>
      </c>
      <c r="H9858" s="597">
        <v>1338712000</v>
      </c>
    </row>
    <row r="9859" spans="1:8">
      <c r="A9859" s="594" t="s">
        <v>133</v>
      </c>
      <c r="B9859" s="594" t="s">
        <v>589</v>
      </c>
      <c r="C9859" s="594" t="s">
        <v>570</v>
      </c>
      <c r="D9859" s="594" t="s">
        <v>2882</v>
      </c>
      <c r="E9859" s="594" t="s">
        <v>475</v>
      </c>
      <c r="F9859" s="594" t="s">
        <v>476</v>
      </c>
      <c r="G9859" s="596" t="s">
        <v>477</v>
      </c>
      <c r="H9859" s="597">
        <v>2000000</v>
      </c>
    </row>
    <row r="9860" spans="1:8">
      <c r="A9860" s="594" t="s">
        <v>133</v>
      </c>
      <c r="B9860" s="594" t="s">
        <v>589</v>
      </c>
      <c r="C9860" s="594" t="s">
        <v>570</v>
      </c>
      <c r="D9860" s="594" t="s">
        <v>2882</v>
      </c>
      <c r="E9860" s="594" t="s">
        <v>475</v>
      </c>
      <c r="F9860" s="594" t="s">
        <v>2809</v>
      </c>
      <c r="G9860" s="596" t="s">
        <v>468</v>
      </c>
      <c r="H9860" s="597">
        <v>8154554000</v>
      </c>
    </row>
    <row r="9861" spans="1:8">
      <c r="A9861" s="594" t="s">
        <v>133</v>
      </c>
      <c r="B9861" s="594" t="s">
        <v>589</v>
      </c>
      <c r="C9861" s="594" t="s">
        <v>570</v>
      </c>
      <c r="D9861" s="594" t="s">
        <v>2882</v>
      </c>
      <c r="E9861" s="594" t="s">
        <v>475</v>
      </c>
      <c r="F9861" s="594" t="s">
        <v>1055</v>
      </c>
      <c r="G9861" s="596" t="s">
        <v>2810</v>
      </c>
      <c r="H9861" s="597">
        <v>6506280600</v>
      </c>
    </row>
    <row r="9862" spans="1:8">
      <c r="A9862" s="594" t="s">
        <v>133</v>
      </c>
      <c r="B9862" s="594" t="s">
        <v>589</v>
      </c>
      <c r="C9862" s="594" t="s">
        <v>570</v>
      </c>
      <c r="D9862" s="594" t="s">
        <v>2882</v>
      </c>
      <c r="E9862" s="594" t="s">
        <v>582</v>
      </c>
      <c r="F9862" s="595" t="s">
        <v>411</v>
      </c>
      <c r="G9862" s="596" t="s">
        <v>583</v>
      </c>
      <c r="H9862" s="597">
        <v>1329347000</v>
      </c>
    </row>
    <row r="9863" spans="1:8">
      <c r="A9863" s="594" t="s">
        <v>133</v>
      </c>
      <c r="B9863" s="594" t="s">
        <v>589</v>
      </c>
      <c r="C9863" s="594" t="s">
        <v>570</v>
      </c>
      <c r="D9863" s="594" t="s">
        <v>2882</v>
      </c>
      <c r="E9863" s="594" t="s">
        <v>582</v>
      </c>
      <c r="F9863" s="594" t="s">
        <v>584</v>
      </c>
      <c r="G9863" s="596" t="s">
        <v>2670</v>
      </c>
      <c r="H9863" s="597">
        <v>1240370000</v>
      </c>
    </row>
    <row r="9864" spans="1:8">
      <c r="A9864" s="594" t="s">
        <v>133</v>
      </c>
      <c r="B9864" s="594" t="s">
        <v>589</v>
      </c>
      <c r="C9864" s="594" t="s">
        <v>570</v>
      </c>
      <c r="D9864" s="594" t="s">
        <v>2882</v>
      </c>
      <c r="E9864" s="594" t="s">
        <v>582</v>
      </c>
      <c r="F9864" s="594" t="s">
        <v>478</v>
      </c>
      <c r="G9864" s="596" t="s">
        <v>2775</v>
      </c>
      <c r="H9864" s="597">
        <v>51855000</v>
      </c>
    </row>
    <row r="9865" spans="1:8">
      <c r="A9865" s="594" t="s">
        <v>133</v>
      </c>
      <c r="B9865" s="594" t="s">
        <v>589</v>
      </c>
      <c r="C9865" s="594" t="s">
        <v>570</v>
      </c>
      <c r="D9865" s="594" t="s">
        <v>2882</v>
      </c>
      <c r="E9865" s="594" t="s">
        <v>582</v>
      </c>
      <c r="F9865" s="594" t="s">
        <v>586</v>
      </c>
      <c r="G9865" s="596" t="s">
        <v>2671</v>
      </c>
      <c r="H9865" s="597">
        <v>37122000</v>
      </c>
    </row>
    <row r="9866" spans="1:8">
      <c r="A9866" s="594" t="s">
        <v>133</v>
      </c>
      <c r="B9866" s="594" t="s">
        <v>589</v>
      </c>
      <c r="C9866" s="594" t="s">
        <v>570</v>
      </c>
      <c r="D9866" s="594" t="s">
        <v>2882</v>
      </c>
      <c r="E9866" s="594" t="s">
        <v>152</v>
      </c>
      <c r="F9866" s="595" t="s">
        <v>411</v>
      </c>
      <c r="G9866" s="596" t="s">
        <v>153</v>
      </c>
      <c r="H9866" s="597">
        <v>10023145571</v>
      </c>
    </row>
    <row r="9867" spans="1:8">
      <c r="A9867" s="594" t="s">
        <v>133</v>
      </c>
      <c r="B9867" s="594" t="s">
        <v>589</v>
      </c>
      <c r="C9867" s="594" t="s">
        <v>570</v>
      </c>
      <c r="D9867" s="594" t="s">
        <v>2882</v>
      </c>
      <c r="E9867" s="594" t="s">
        <v>152</v>
      </c>
      <c r="F9867" s="594" t="s">
        <v>482</v>
      </c>
      <c r="G9867" s="596" t="s">
        <v>2813</v>
      </c>
      <c r="H9867" s="597">
        <v>6146000</v>
      </c>
    </row>
    <row r="9868" spans="1:8">
      <c r="A9868" s="594" t="s">
        <v>133</v>
      </c>
      <c r="B9868" s="594" t="s">
        <v>589</v>
      </c>
      <c r="C9868" s="594" t="s">
        <v>570</v>
      </c>
      <c r="D9868" s="594" t="s">
        <v>2882</v>
      </c>
      <c r="E9868" s="594" t="s">
        <v>152</v>
      </c>
      <c r="F9868" s="594" t="s">
        <v>606</v>
      </c>
      <c r="G9868" s="596" t="s">
        <v>195</v>
      </c>
      <c r="H9868" s="597">
        <v>10016999571</v>
      </c>
    </row>
    <row r="9869" spans="1:8">
      <c r="A9869" s="594" t="s">
        <v>133</v>
      </c>
      <c r="B9869" s="594" t="s">
        <v>589</v>
      </c>
      <c r="C9869" s="594" t="s">
        <v>570</v>
      </c>
      <c r="D9869" s="594" t="s">
        <v>2882</v>
      </c>
      <c r="E9869" s="594" t="s">
        <v>156</v>
      </c>
      <c r="F9869" s="595" t="s">
        <v>411</v>
      </c>
      <c r="G9869" s="596" t="s">
        <v>514</v>
      </c>
      <c r="H9869" s="597">
        <v>74334892280</v>
      </c>
    </row>
    <row r="9870" spans="1:8">
      <c r="A9870" s="594" t="s">
        <v>133</v>
      </c>
      <c r="B9870" s="594" t="s">
        <v>589</v>
      </c>
      <c r="C9870" s="594" t="s">
        <v>570</v>
      </c>
      <c r="D9870" s="594" t="s">
        <v>2882</v>
      </c>
      <c r="E9870" s="594" t="s">
        <v>156</v>
      </c>
      <c r="F9870" s="594" t="s">
        <v>157</v>
      </c>
      <c r="G9870" s="596" t="s">
        <v>158</v>
      </c>
      <c r="H9870" s="597">
        <v>55410721269</v>
      </c>
    </row>
    <row r="9871" spans="1:8">
      <c r="A9871" s="594" t="s">
        <v>133</v>
      </c>
      <c r="B9871" s="594" t="s">
        <v>589</v>
      </c>
      <c r="C9871" s="594" t="s">
        <v>570</v>
      </c>
      <c r="D9871" s="594" t="s">
        <v>2882</v>
      </c>
      <c r="E9871" s="594" t="s">
        <v>156</v>
      </c>
      <c r="F9871" s="594" t="s">
        <v>159</v>
      </c>
      <c r="G9871" s="596" t="s">
        <v>160</v>
      </c>
      <c r="H9871" s="597">
        <v>9542496427</v>
      </c>
    </row>
    <row r="9872" spans="1:8">
      <c r="A9872" s="594" t="s">
        <v>133</v>
      </c>
      <c r="B9872" s="594" t="s">
        <v>589</v>
      </c>
      <c r="C9872" s="594" t="s">
        <v>570</v>
      </c>
      <c r="D9872" s="594" t="s">
        <v>2882</v>
      </c>
      <c r="E9872" s="594" t="s">
        <v>156</v>
      </c>
      <c r="F9872" s="594" t="s">
        <v>161</v>
      </c>
      <c r="G9872" s="596" t="s">
        <v>162</v>
      </c>
      <c r="H9872" s="597">
        <v>6290886035</v>
      </c>
    </row>
    <row r="9873" spans="1:8">
      <c r="A9873" s="594" t="s">
        <v>133</v>
      </c>
      <c r="B9873" s="594" t="s">
        <v>589</v>
      </c>
      <c r="C9873" s="594" t="s">
        <v>570</v>
      </c>
      <c r="D9873" s="594" t="s">
        <v>2882</v>
      </c>
      <c r="E9873" s="594" t="s">
        <v>156</v>
      </c>
      <c r="F9873" s="594" t="s">
        <v>1</v>
      </c>
      <c r="G9873" s="596" t="s">
        <v>2</v>
      </c>
      <c r="H9873" s="597">
        <v>3089958181</v>
      </c>
    </row>
    <row r="9874" spans="1:8">
      <c r="A9874" s="594" t="s">
        <v>133</v>
      </c>
      <c r="B9874" s="594" t="s">
        <v>589</v>
      </c>
      <c r="C9874" s="594" t="s">
        <v>570</v>
      </c>
      <c r="D9874" s="594" t="s">
        <v>2882</v>
      </c>
      <c r="E9874" s="594" t="s">
        <v>156</v>
      </c>
      <c r="F9874" s="594" t="s">
        <v>1073</v>
      </c>
      <c r="G9874" s="596" t="s">
        <v>2782</v>
      </c>
      <c r="H9874" s="597">
        <v>830368</v>
      </c>
    </row>
    <row r="9875" spans="1:8">
      <c r="A9875" s="594" t="s">
        <v>133</v>
      </c>
      <c r="B9875" s="594" t="s">
        <v>589</v>
      </c>
      <c r="C9875" s="594" t="s">
        <v>570</v>
      </c>
      <c r="D9875" s="594" t="s">
        <v>2882</v>
      </c>
      <c r="E9875" s="594" t="s">
        <v>163</v>
      </c>
      <c r="F9875" s="595" t="s">
        <v>411</v>
      </c>
      <c r="G9875" s="596" t="s">
        <v>164</v>
      </c>
      <c r="H9875" s="597">
        <v>5662393890</v>
      </c>
    </row>
    <row r="9876" spans="1:8">
      <c r="A9876" s="594" t="s">
        <v>133</v>
      </c>
      <c r="B9876" s="594" t="s">
        <v>589</v>
      </c>
      <c r="C9876" s="594" t="s">
        <v>570</v>
      </c>
      <c r="D9876" s="594" t="s">
        <v>2882</v>
      </c>
      <c r="E9876" s="594" t="s">
        <v>163</v>
      </c>
      <c r="F9876" s="594" t="s">
        <v>3</v>
      </c>
      <c r="G9876" s="596" t="s">
        <v>4</v>
      </c>
      <c r="H9876" s="597">
        <v>1941447000</v>
      </c>
    </row>
    <row r="9877" spans="1:8">
      <c r="A9877" s="594" t="s">
        <v>133</v>
      </c>
      <c r="B9877" s="594" t="s">
        <v>589</v>
      </c>
      <c r="C9877" s="594" t="s">
        <v>570</v>
      </c>
      <c r="D9877" s="594" t="s">
        <v>2882</v>
      </c>
      <c r="E9877" s="594" t="s">
        <v>163</v>
      </c>
      <c r="F9877" s="594" t="s">
        <v>1060</v>
      </c>
      <c r="G9877" s="596" t="s">
        <v>2672</v>
      </c>
      <c r="H9877" s="597">
        <v>1389860730</v>
      </c>
    </row>
    <row r="9878" spans="1:8">
      <c r="A9878" s="594" t="s">
        <v>133</v>
      </c>
      <c r="B9878" s="594" t="s">
        <v>589</v>
      </c>
      <c r="C9878" s="594" t="s">
        <v>570</v>
      </c>
      <c r="D9878" s="594" t="s">
        <v>2882</v>
      </c>
      <c r="E9878" s="594" t="s">
        <v>163</v>
      </c>
      <c r="F9878" s="594" t="s">
        <v>165</v>
      </c>
      <c r="G9878" s="596" t="s">
        <v>195</v>
      </c>
      <c r="H9878" s="597">
        <v>2331086160</v>
      </c>
    </row>
    <row r="9879" spans="1:8">
      <c r="A9879" s="594" t="s">
        <v>133</v>
      </c>
      <c r="B9879" s="594" t="s">
        <v>589</v>
      </c>
      <c r="C9879" s="594" t="s">
        <v>570</v>
      </c>
      <c r="D9879" s="594" t="s">
        <v>2882</v>
      </c>
      <c r="E9879" s="594" t="s">
        <v>167</v>
      </c>
      <c r="F9879" s="595" t="s">
        <v>411</v>
      </c>
      <c r="G9879" s="596" t="s">
        <v>168</v>
      </c>
      <c r="H9879" s="597">
        <v>2810950430</v>
      </c>
    </row>
    <row r="9880" spans="1:8">
      <c r="A9880" s="594" t="s">
        <v>133</v>
      </c>
      <c r="B9880" s="594" t="s">
        <v>589</v>
      </c>
      <c r="C9880" s="594" t="s">
        <v>570</v>
      </c>
      <c r="D9880" s="594" t="s">
        <v>2882</v>
      </c>
      <c r="E9880" s="594" t="s">
        <v>167</v>
      </c>
      <c r="F9880" s="594" t="s">
        <v>228</v>
      </c>
      <c r="G9880" s="596" t="s">
        <v>2673</v>
      </c>
      <c r="H9880" s="597">
        <v>1879183543</v>
      </c>
    </row>
    <row r="9881" spans="1:8">
      <c r="A9881" s="594" t="s">
        <v>133</v>
      </c>
      <c r="B9881" s="594" t="s">
        <v>589</v>
      </c>
      <c r="C9881" s="594" t="s">
        <v>570</v>
      </c>
      <c r="D9881" s="594" t="s">
        <v>2882</v>
      </c>
      <c r="E9881" s="594" t="s">
        <v>167</v>
      </c>
      <c r="F9881" s="594" t="s">
        <v>169</v>
      </c>
      <c r="G9881" s="596" t="s">
        <v>2674</v>
      </c>
      <c r="H9881" s="597">
        <v>430043567</v>
      </c>
    </row>
    <row r="9882" spans="1:8">
      <c r="A9882" s="594" t="s">
        <v>133</v>
      </c>
      <c r="B9882" s="594" t="s">
        <v>589</v>
      </c>
      <c r="C9882" s="594" t="s">
        <v>570</v>
      </c>
      <c r="D9882" s="594" t="s">
        <v>2882</v>
      </c>
      <c r="E9882" s="594" t="s">
        <v>167</v>
      </c>
      <c r="F9882" s="594" t="s">
        <v>230</v>
      </c>
      <c r="G9882" s="596" t="s">
        <v>2675</v>
      </c>
      <c r="H9882" s="597">
        <v>12810000</v>
      </c>
    </row>
    <row r="9883" spans="1:8">
      <c r="A9883" s="594" t="s">
        <v>133</v>
      </c>
      <c r="B9883" s="594" t="s">
        <v>589</v>
      </c>
      <c r="C9883" s="594" t="s">
        <v>570</v>
      </c>
      <c r="D9883" s="594" t="s">
        <v>2882</v>
      </c>
      <c r="E9883" s="594" t="s">
        <v>167</v>
      </c>
      <c r="F9883" s="594" t="s">
        <v>214</v>
      </c>
      <c r="G9883" s="596" t="s">
        <v>2676</v>
      </c>
      <c r="H9883" s="597">
        <v>102490000</v>
      </c>
    </row>
    <row r="9884" spans="1:8">
      <c r="A9884" s="594" t="s">
        <v>133</v>
      </c>
      <c r="B9884" s="594" t="s">
        <v>589</v>
      </c>
      <c r="C9884" s="594" t="s">
        <v>570</v>
      </c>
      <c r="D9884" s="594" t="s">
        <v>2882</v>
      </c>
      <c r="E9884" s="594" t="s">
        <v>167</v>
      </c>
      <c r="F9884" s="594" t="s">
        <v>354</v>
      </c>
      <c r="G9884" s="596" t="s">
        <v>2736</v>
      </c>
      <c r="H9884" s="597">
        <v>4766320</v>
      </c>
    </row>
    <row r="9885" spans="1:8">
      <c r="A9885" s="594" t="s">
        <v>133</v>
      </c>
      <c r="B9885" s="594" t="s">
        <v>589</v>
      </c>
      <c r="C9885" s="594" t="s">
        <v>570</v>
      </c>
      <c r="D9885" s="594" t="s">
        <v>2882</v>
      </c>
      <c r="E9885" s="594" t="s">
        <v>167</v>
      </c>
      <c r="F9885" s="594" t="s">
        <v>232</v>
      </c>
      <c r="G9885" s="596" t="s">
        <v>195</v>
      </c>
      <c r="H9885" s="597">
        <v>381657000</v>
      </c>
    </row>
    <row r="9886" spans="1:8">
      <c r="A9886" s="594" t="s">
        <v>133</v>
      </c>
      <c r="B9886" s="594" t="s">
        <v>589</v>
      </c>
      <c r="C9886" s="594" t="s">
        <v>570</v>
      </c>
      <c r="D9886" s="594" t="s">
        <v>2882</v>
      </c>
      <c r="E9886" s="594" t="s">
        <v>171</v>
      </c>
      <c r="F9886" s="595" t="s">
        <v>411</v>
      </c>
      <c r="G9886" s="596" t="s">
        <v>2677</v>
      </c>
      <c r="H9886" s="597">
        <v>14086929489</v>
      </c>
    </row>
    <row r="9887" spans="1:8">
      <c r="A9887" s="594" t="s">
        <v>133</v>
      </c>
      <c r="B9887" s="594" t="s">
        <v>589</v>
      </c>
      <c r="C9887" s="594" t="s">
        <v>570</v>
      </c>
      <c r="D9887" s="594" t="s">
        <v>2882</v>
      </c>
      <c r="E9887" s="594" t="s">
        <v>171</v>
      </c>
      <c r="F9887" s="594" t="s">
        <v>173</v>
      </c>
      <c r="G9887" s="596" t="s">
        <v>174</v>
      </c>
      <c r="H9887" s="597">
        <v>2276155555</v>
      </c>
    </row>
    <row r="9888" spans="1:8">
      <c r="A9888" s="594" t="s">
        <v>133</v>
      </c>
      <c r="B9888" s="594" t="s">
        <v>589</v>
      </c>
      <c r="C9888" s="594" t="s">
        <v>570</v>
      </c>
      <c r="D9888" s="594" t="s">
        <v>2882</v>
      </c>
      <c r="E9888" s="594" t="s">
        <v>171</v>
      </c>
      <c r="F9888" s="594" t="s">
        <v>216</v>
      </c>
      <c r="G9888" s="596" t="s">
        <v>217</v>
      </c>
      <c r="H9888" s="597">
        <v>7374759549</v>
      </c>
    </row>
    <row r="9889" spans="1:8">
      <c r="A9889" s="594" t="s">
        <v>133</v>
      </c>
      <c r="B9889" s="594" t="s">
        <v>589</v>
      </c>
      <c r="C9889" s="594" t="s">
        <v>570</v>
      </c>
      <c r="D9889" s="594" t="s">
        <v>2882</v>
      </c>
      <c r="E9889" s="594" t="s">
        <v>171</v>
      </c>
      <c r="F9889" s="594" t="s">
        <v>5</v>
      </c>
      <c r="G9889" s="596" t="s">
        <v>2678</v>
      </c>
      <c r="H9889" s="597">
        <v>1447255000</v>
      </c>
    </row>
    <row r="9890" spans="1:8">
      <c r="A9890" s="594" t="s">
        <v>133</v>
      </c>
      <c r="B9890" s="594" t="s">
        <v>589</v>
      </c>
      <c r="C9890" s="594" t="s">
        <v>570</v>
      </c>
      <c r="D9890" s="594" t="s">
        <v>2882</v>
      </c>
      <c r="E9890" s="594" t="s">
        <v>171</v>
      </c>
      <c r="F9890" s="594" t="s">
        <v>175</v>
      </c>
      <c r="G9890" s="596" t="s">
        <v>176</v>
      </c>
      <c r="H9890" s="597">
        <v>2988759385</v>
      </c>
    </row>
    <row r="9891" spans="1:8">
      <c r="A9891" s="594" t="s">
        <v>133</v>
      </c>
      <c r="B9891" s="594" t="s">
        <v>589</v>
      </c>
      <c r="C9891" s="594" t="s">
        <v>570</v>
      </c>
      <c r="D9891" s="594" t="s">
        <v>2882</v>
      </c>
      <c r="E9891" s="594" t="s">
        <v>177</v>
      </c>
      <c r="F9891" s="595" t="s">
        <v>411</v>
      </c>
      <c r="G9891" s="596" t="s">
        <v>178</v>
      </c>
      <c r="H9891" s="597">
        <v>1908538896</v>
      </c>
    </row>
    <row r="9892" spans="1:8">
      <c r="A9892" s="594" t="s">
        <v>133</v>
      </c>
      <c r="B9892" s="594" t="s">
        <v>589</v>
      </c>
      <c r="C9892" s="594" t="s">
        <v>570</v>
      </c>
      <c r="D9892" s="594" t="s">
        <v>2882</v>
      </c>
      <c r="E9892" s="594" t="s">
        <v>177</v>
      </c>
      <c r="F9892" s="594" t="s">
        <v>179</v>
      </c>
      <c r="G9892" s="596" t="s">
        <v>2679</v>
      </c>
      <c r="H9892" s="597">
        <v>193683225</v>
      </c>
    </row>
    <row r="9893" spans="1:8">
      <c r="A9893" s="594" t="s">
        <v>133</v>
      </c>
      <c r="B9893" s="594" t="s">
        <v>589</v>
      </c>
      <c r="C9893" s="594" t="s">
        <v>570</v>
      </c>
      <c r="D9893" s="594" t="s">
        <v>2882</v>
      </c>
      <c r="E9893" s="594" t="s">
        <v>177</v>
      </c>
      <c r="F9893" s="594" t="s">
        <v>181</v>
      </c>
      <c r="G9893" s="596" t="s">
        <v>182</v>
      </c>
      <c r="H9893" s="597">
        <v>491760</v>
      </c>
    </row>
    <row r="9894" spans="1:8">
      <c r="A9894" s="594" t="s">
        <v>133</v>
      </c>
      <c r="B9894" s="594" t="s">
        <v>589</v>
      </c>
      <c r="C9894" s="594" t="s">
        <v>570</v>
      </c>
      <c r="D9894" s="594" t="s">
        <v>2882</v>
      </c>
      <c r="E9894" s="594" t="s">
        <v>177</v>
      </c>
      <c r="F9894" s="594" t="s">
        <v>1290</v>
      </c>
      <c r="G9894" s="596" t="s">
        <v>2721</v>
      </c>
      <c r="H9894" s="597">
        <v>738882218</v>
      </c>
    </row>
    <row r="9895" spans="1:8">
      <c r="A9895" s="594" t="s">
        <v>133</v>
      </c>
      <c r="B9895" s="594" t="s">
        <v>589</v>
      </c>
      <c r="C9895" s="594" t="s">
        <v>570</v>
      </c>
      <c r="D9895" s="594" t="s">
        <v>2882</v>
      </c>
      <c r="E9895" s="594" t="s">
        <v>177</v>
      </c>
      <c r="F9895" s="594" t="s">
        <v>441</v>
      </c>
      <c r="G9895" s="596" t="s">
        <v>2728</v>
      </c>
      <c r="H9895" s="597">
        <v>137593961</v>
      </c>
    </row>
    <row r="9896" spans="1:8">
      <c r="A9896" s="594" t="s">
        <v>133</v>
      </c>
      <c r="B9896" s="594" t="s">
        <v>589</v>
      </c>
      <c r="C9896" s="594" t="s">
        <v>570</v>
      </c>
      <c r="D9896" s="594" t="s">
        <v>2882</v>
      </c>
      <c r="E9896" s="594" t="s">
        <v>177</v>
      </c>
      <c r="F9896" s="594" t="s">
        <v>1297</v>
      </c>
      <c r="G9896" s="596" t="s">
        <v>2680</v>
      </c>
      <c r="H9896" s="597">
        <v>412592232</v>
      </c>
    </row>
    <row r="9897" spans="1:8">
      <c r="A9897" s="594" t="s">
        <v>133</v>
      </c>
      <c r="B9897" s="594" t="s">
        <v>589</v>
      </c>
      <c r="C9897" s="594" t="s">
        <v>570</v>
      </c>
      <c r="D9897" s="594" t="s">
        <v>2882</v>
      </c>
      <c r="E9897" s="594" t="s">
        <v>177</v>
      </c>
      <c r="F9897" s="594" t="s">
        <v>237</v>
      </c>
      <c r="G9897" s="596" t="s">
        <v>2681</v>
      </c>
      <c r="H9897" s="597">
        <v>267612000</v>
      </c>
    </row>
    <row r="9898" spans="1:8">
      <c r="A9898" s="594" t="s">
        <v>133</v>
      </c>
      <c r="B9898" s="594" t="s">
        <v>589</v>
      </c>
      <c r="C9898" s="594" t="s">
        <v>570</v>
      </c>
      <c r="D9898" s="594" t="s">
        <v>2882</v>
      </c>
      <c r="E9898" s="594" t="s">
        <v>177</v>
      </c>
      <c r="F9898" s="594" t="s">
        <v>239</v>
      </c>
      <c r="G9898" s="596" t="s">
        <v>205</v>
      </c>
      <c r="H9898" s="597">
        <v>157683500</v>
      </c>
    </row>
    <row r="9899" spans="1:8">
      <c r="A9899" s="594" t="s">
        <v>133</v>
      </c>
      <c r="B9899" s="594" t="s">
        <v>589</v>
      </c>
      <c r="C9899" s="594" t="s">
        <v>570</v>
      </c>
      <c r="D9899" s="594" t="s">
        <v>2882</v>
      </c>
      <c r="E9899" s="594" t="s">
        <v>240</v>
      </c>
      <c r="F9899" s="595" t="s">
        <v>411</v>
      </c>
      <c r="G9899" s="596" t="s">
        <v>241</v>
      </c>
      <c r="H9899" s="597">
        <v>833889500</v>
      </c>
    </row>
    <row r="9900" spans="1:8">
      <c r="A9900" s="594" t="s">
        <v>133</v>
      </c>
      <c r="B9900" s="594" t="s">
        <v>589</v>
      </c>
      <c r="C9900" s="594" t="s">
        <v>570</v>
      </c>
      <c r="D9900" s="594" t="s">
        <v>2882</v>
      </c>
      <c r="E9900" s="594" t="s">
        <v>240</v>
      </c>
      <c r="F9900" s="594" t="s">
        <v>242</v>
      </c>
      <c r="G9900" s="596" t="s">
        <v>243</v>
      </c>
      <c r="H9900" s="597">
        <v>15294000</v>
      </c>
    </row>
    <row r="9901" spans="1:8">
      <c r="A9901" s="594" t="s">
        <v>133</v>
      </c>
      <c r="B9901" s="594" t="s">
        <v>589</v>
      </c>
      <c r="C9901" s="594" t="s">
        <v>570</v>
      </c>
      <c r="D9901" s="594" t="s">
        <v>2882</v>
      </c>
      <c r="E9901" s="594" t="s">
        <v>240</v>
      </c>
      <c r="F9901" s="594" t="s">
        <v>728</v>
      </c>
      <c r="G9901" s="596" t="s">
        <v>729</v>
      </c>
      <c r="H9901" s="597">
        <v>23800000</v>
      </c>
    </row>
    <row r="9902" spans="1:8">
      <c r="A9902" s="594" t="s">
        <v>133</v>
      </c>
      <c r="B9902" s="594" t="s">
        <v>589</v>
      </c>
      <c r="C9902" s="594" t="s">
        <v>570</v>
      </c>
      <c r="D9902" s="594" t="s">
        <v>2882</v>
      </c>
      <c r="E9902" s="594" t="s">
        <v>240</v>
      </c>
      <c r="F9902" s="594" t="s">
        <v>597</v>
      </c>
      <c r="G9902" s="596" t="s">
        <v>2682</v>
      </c>
      <c r="H9902" s="597">
        <v>22600000</v>
      </c>
    </row>
    <row r="9903" spans="1:8">
      <c r="A9903" s="594" t="s">
        <v>133</v>
      </c>
      <c r="B9903" s="594" t="s">
        <v>589</v>
      </c>
      <c r="C9903" s="594" t="s">
        <v>570</v>
      </c>
      <c r="D9903" s="594" t="s">
        <v>2882</v>
      </c>
      <c r="E9903" s="594" t="s">
        <v>240</v>
      </c>
      <c r="F9903" s="594" t="s">
        <v>733</v>
      </c>
      <c r="G9903" s="596" t="s">
        <v>734</v>
      </c>
      <c r="H9903" s="597">
        <v>390929000</v>
      </c>
    </row>
    <row r="9904" spans="1:8">
      <c r="A9904" s="594" t="s">
        <v>133</v>
      </c>
      <c r="B9904" s="594" t="s">
        <v>589</v>
      </c>
      <c r="C9904" s="594" t="s">
        <v>570</v>
      </c>
      <c r="D9904" s="594" t="s">
        <v>2882</v>
      </c>
      <c r="E9904" s="594" t="s">
        <v>240</v>
      </c>
      <c r="F9904" s="594" t="s">
        <v>735</v>
      </c>
      <c r="G9904" s="596" t="s">
        <v>193</v>
      </c>
      <c r="H9904" s="597">
        <v>381266500</v>
      </c>
    </row>
    <row r="9905" spans="1:8">
      <c r="A9905" s="594" t="s">
        <v>133</v>
      </c>
      <c r="B9905" s="594" t="s">
        <v>589</v>
      </c>
      <c r="C9905" s="594" t="s">
        <v>570</v>
      </c>
      <c r="D9905" s="594" t="s">
        <v>2882</v>
      </c>
      <c r="E9905" s="594" t="s">
        <v>183</v>
      </c>
      <c r="F9905" s="595" t="s">
        <v>411</v>
      </c>
      <c r="G9905" s="596" t="s">
        <v>184</v>
      </c>
      <c r="H9905" s="597">
        <v>3725859100</v>
      </c>
    </row>
    <row r="9906" spans="1:8">
      <c r="A9906" s="594" t="s">
        <v>133</v>
      </c>
      <c r="B9906" s="594" t="s">
        <v>589</v>
      </c>
      <c r="C9906" s="594" t="s">
        <v>570</v>
      </c>
      <c r="D9906" s="594" t="s">
        <v>2882</v>
      </c>
      <c r="E9906" s="594" t="s">
        <v>183</v>
      </c>
      <c r="F9906" s="594" t="s">
        <v>587</v>
      </c>
      <c r="G9906" s="596" t="s">
        <v>588</v>
      </c>
      <c r="H9906" s="597">
        <v>303219100</v>
      </c>
    </row>
    <row r="9907" spans="1:8">
      <c r="A9907" s="594" t="s">
        <v>133</v>
      </c>
      <c r="B9907" s="594" t="s">
        <v>589</v>
      </c>
      <c r="C9907" s="594" t="s">
        <v>570</v>
      </c>
      <c r="D9907" s="594" t="s">
        <v>2882</v>
      </c>
      <c r="E9907" s="594" t="s">
        <v>183</v>
      </c>
      <c r="F9907" s="594" t="s">
        <v>736</v>
      </c>
      <c r="G9907" s="596" t="s">
        <v>737</v>
      </c>
      <c r="H9907" s="597">
        <v>374122000</v>
      </c>
    </row>
    <row r="9908" spans="1:8">
      <c r="A9908" s="594" t="s">
        <v>133</v>
      </c>
      <c r="B9908" s="594" t="s">
        <v>589</v>
      </c>
      <c r="C9908" s="594" t="s">
        <v>570</v>
      </c>
      <c r="D9908" s="594" t="s">
        <v>2882</v>
      </c>
      <c r="E9908" s="594" t="s">
        <v>183</v>
      </c>
      <c r="F9908" s="594" t="s">
        <v>185</v>
      </c>
      <c r="G9908" s="596" t="s">
        <v>186</v>
      </c>
      <c r="H9908" s="597">
        <v>245383000</v>
      </c>
    </row>
    <row r="9909" spans="1:8">
      <c r="A9909" s="594" t="s">
        <v>133</v>
      </c>
      <c r="B9909" s="594" t="s">
        <v>589</v>
      </c>
      <c r="C9909" s="594" t="s">
        <v>570</v>
      </c>
      <c r="D9909" s="594" t="s">
        <v>2882</v>
      </c>
      <c r="E9909" s="594" t="s">
        <v>183</v>
      </c>
      <c r="F9909" s="594" t="s">
        <v>187</v>
      </c>
      <c r="G9909" s="596" t="s">
        <v>2683</v>
      </c>
      <c r="H9909" s="597">
        <v>2796890000</v>
      </c>
    </row>
    <row r="9910" spans="1:8">
      <c r="A9910" s="594" t="s">
        <v>133</v>
      </c>
      <c r="B9910" s="594" t="s">
        <v>589</v>
      </c>
      <c r="C9910" s="594" t="s">
        <v>570</v>
      </c>
      <c r="D9910" s="594" t="s">
        <v>2882</v>
      </c>
      <c r="E9910" s="594" t="s">
        <v>183</v>
      </c>
      <c r="F9910" s="594" t="s">
        <v>772</v>
      </c>
      <c r="G9910" s="596" t="s">
        <v>195</v>
      </c>
      <c r="H9910" s="597">
        <v>6245000</v>
      </c>
    </row>
    <row r="9911" spans="1:8">
      <c r="A9911" s="594" t="s">
        <v>133</v>
      </c>
      <c r="B9911" s="594" t="s">
        <v>589</v>
      </c>
      <c r="C9911" s="594" t="s">
        <v>570</v>
      </c>
      <c r="D9911" s="594" t="s">
        <v>2882</v>
      </c>
      <c r="E9911" s="594" t="s">
        <v>738</v>
      </c>
      <c r="F9911" s="595" t="s">
        <v>411</v>
      </c>
      <c r="G9911" s="596" t="s">
        <v>739</v>
      </c>
      <c r="H9911" s="597">
        <v>3016502800</v>
      </c>
    </row>
    <row r="9912" spans="1:8">
      <c r="A9912" s="594" t="s">
        <v>133</v>
      </c>
      <c r="B9912" s="594" t="s">
        <v>589</v>
      </c>
      <c r="C9912" s="594" t="s">
        <v>570</v>
      </c>
      <c r="D9912" s="594" t="s">
        <v>2882</v>
      </c>
      <c r="E9912" s="594" t="s">
        <v>738</v>
      </c>
      <c r="F9912" s="594" t="s">
        <v>740</v>
      </c>
      <c r="G9912" s="596" t="s">
        <v>741</v>
      </c>
      <c r="H9912" s="597">
        <v>17300000</v>
      </c>
    </row>
    <row r="9913" spans="1:8">
      <c r="A9913" s="594" t="s">
        <v>133</v>
      </c>
      <c r="B9913" s="594" t="s">
        <v>589</v>
      </c>
      <c r="C9913" s="594" t="s">
        <v>570</v>
      </c>
      <c r="D9913" s="594" t="s">
        <v>2882</v>
      </c>
      <c r="E9913" s="594" t="s">
        <v>738</v>
      </c>
      <c r="F9913" s="594" t="s">
        <v>1199</v>
      </c>
      <c r="G9913" s="596" t="s">
        <v>1198</v>
      </c>
      <c r="H9913" s="597">
        <v>14279000</v>
      </c>
    </row>
    <row r="9914" spans="1:8">
      <c r="A9914" s="594" t="s">
        <v>133</v>
      </c>
      <c r="B9914" s="594" t="s">
        <v>589</v>
      </c>
      <c r="C9914" s="594" t="s">
        <v>570</v>
      </c>
      <c r="D9914" s="594" t="s">
        <v>2882</v>
      </c>
      <c r="E9914" s="594" t="s">
        <v>738</v>
      </c>
      <c r="F9914" s="594" t="s">
        <v>356</v>
      </c>
      <c r="G9914" s="596" t="s">
        <v>357</v>
      </c>
      <c r="H9914" s="597">
        <v>2190540800</v>
      </c>
    </row>
    <row r="9915" spans="1:8">
      <c r="A9915" s="594" t="s">
        <v>133</v>
      </c>
      <c r="B9915" s="594" t="s">
        <v>589</v>
      </c>
      <c r="C9915" s="594" t="s">
        <v>570</v>
      </c>
      <c r="D9915" s="594" t="s">
        <v>2882</v>
      </c>
      <c r="E9915" s="594" t="s">
        <v>738</v>
      </c>
      <c r="F9915" s="594" t="s">
        <v>296</v>
      </c>
      <c r="G9915" s="596" t="s">
        <v>297</v>
      </c>
      <c r="H9915" s="597">
        <v>410810000</v>
      </c>
    </row>
    <row r="9916" spans="1:8">
      <c r="A9916" s="594" t="s">
        <v>133</v>
      </c>
      <c r="B9916" s="594" t="s">
        <v>589</v>
      </c>
      <c r="C9916" s="594" t="s">
        <v>570</v>
      </c>
      <c r="D9916" s="594" t="s">
        <v>2882</v>
      </c>
      <c r="E9916" s="594" t="s">
        <v>738</v>
      </c>
      <c r="F9916" s="594" t="s">
        <v>742</v>
      </c>
      <c r="G9916" s="596" t="s">
        <v>743</v>
      </c>
      <c r="H9916" s="597">
        <v>383573000</v>
      </c>
    </row>
    <row r="9917" spans="1:8">
      <c r="A9917" s="594" t="s">
        <v>133</v>
      </c>
      <c r="B9917" s="594" t="s">
        <v>589</v>
      </c>
      <c r="C9917" s="594" t="s">
        <v>570</v>
      </c>
      <c r="D9917" s="594" t="s">
        <v>2882</v>
      </c>
      <c r="E9917" s="594" t="s">
        <v>1307</v>
      </c>
      <c r="F9917" s="595" t="s">
        <v>411</v>
      </c>
      <c r="G9917" s="596" t="s">
        <v>1310</v>
      </c>
      <c r="H9917" s="597">
        <v>300000</v>
      </c>
    </row>
    <row r="9918" spans="1:8">
      <c r="A9918" s="594" t="s">
        <v>133</v>
      </c>
      <c r="B9918" s="594" t="s">
        <v>589</v>
      </c>
      <c r="C9918" s="594" t="s">
        <v>570</v>
      </c>
      <c r="D9918" s="594" t="s">
        <v>2882</v>
      </c>
      <c r="E9918" s="594" t="s">
        <v>1307</v>
      </c>
      <c r="F9918" s="594" t="s">
        <v>1315</v>
      </c>
      <c r="G9918" s="596" t="s">
        <v>554</v>
      </c>
      <c r="H9918" s="597">
        <v>300000</v>
      </c>
    </row>
    <row r="9919" spans="1:8">
      <c r="A9919" s="594" t="s">
        <v>133</v>
      </c>
      <c r="B9919" s="594" t="s">
        <v>589</v>
      </c>
      <c r="C9919" s="594" t="s">
        <v>570</v>
      </c>
      <c r="D9919" s="594" t="s">
        <v>2882</v>
      </c>
      <c r="E9919" s="594" t="s">
        <v>744</v>
      </c>
      <c r="F9919" s="595" t="s">
        <v>411</v>
      </c>
      <c r="G9919" s="596" t="s">
        <v>2686</v>
      </c>
      <c r="H9919" s="597">
        <v>15536157329</v>
      </c>
    </row>
    <row r="9920" spans="1:8">
      <c r="A9920" s="594" t="s">
        <v>133</v>
      </c>
      <c r="B9920" s="594" t="s">
        <v>589</v>
      </c>
      <c r="C9920" s="594" t="s">
        <v>570</v>
      </c>
      <c r="D9920" s="594" t="s">
        <v>2882</v>
      </c>
      <c r="E9920" s="594" t="s">
        <v>744</v>
      </c>
      <c r="F9920" s="594" t="s">
        <v>446</v>
      </c>
      <c r="G9920" s="596" t="s">
        <v>2765</v>
      </c>
      <c r="H9920" s="597">
        <v>18490000</v>
      </c>
    </row>
    <row r="9921" spans="1:8">
      <c r="A9921" s="594" t="s">
        <v>133</v>
      </c>
      <c r="B9921" s="594" t="s">
        <v>589</v>
      </c>
      <c r="C9921" s="594" t="s">
        <v>570</v>
      </c>
      <c r="D9921" s="594" t="s">
        <v>2882</v>
      </c>
      <c r="E9921" s="594" t="s">
        <v>744</v>
      </c>
      <c r="F9921" s="594" t="s">
        <v>7</v>
      </c>
      <c r="G9921" s="596" t="s">
        <v>8</v>
      </c>
      <c r="H9921" s="597">
        <v>5675282088</v>
      </c>
    </row>
    <row r="9922" spans="1:8">
      <c r="A9922" s="594" t="s">
        <v>133</v>
      </c>
      <c r="B9922" s="594" t="s">
        <v>589</v>
      </c>
      <c r="C9922" s="594" t="s">
        <v>570</v>
      </c>
      <c r="D9922" s="594" t="s">
        <v>2882</v>
      </c>
      <c r="E9922" s="594" t="s">
        <v>744</v>
      </c>
      <c r="F9922" s="594" t="s">
        <v>572</v>
      </c>
      <c r="G9922" s="596" t="s">
        <v>2689</v>
      </c>
      <c r="H9922" s="597">
        <v>2680261272</v>
      </c>
    </row>
    <row r="9923" spans="1:8">
      <c r="A9923" s="594" t="s">
        <v>133</v>
      </c>
      <c r="B9923" s="594" t="s">
        <v>589</v>
      </c>
      <c r="C9923" s="594" t="s">
        <v>570</v>
      </c>
      <c r="D9923" s="594" t="s">
        <v>2882</v>
      </c>
      <c r="E9923" s="594" t="s">
        <v>744</v>
      </c>
      <c r="F9923" s="594" t="s">
        <v>746</v>
      </c>
      <c r="G9923" s="596" t="s">
        <v>2690</v>
      </c>
      <c r="H9923" s="597">
        <v>45260000</v>
      </c>
    </row>
    <row r="9924" spans="1:8">
      <c r="A9924" s="594" t="s">
        <v>133</v>
      </c>
      <c r="B9924" s="594" t="s">
        <v>589</v>
      </c>
      <c r="C9924" s="594" t="s">
        <v>570</v>
      </c>
      <c r="D9924" s="594" t="s">
        <v>2882</v>
      </c>
      <c r="E9924" s="594" t="s">
        <v>744</v>
      </c>
      <c r="F9924" s="594" t="s">
        <v>11</v>
      </c>
      <c r="G9924" s="596" t="s">
        <v>2691</v>
      </c>
      <c r="H9924" s="597">
        <v>761446501</v>
      </c>
    </row>
    <row r="9925" spans="1:8">
      <c r="A9925" s="594" t="s">
        <v>133</v>
      </c>
      <c r="B9925" s="594" t="s">
        <v>589</v>
      </c>
      <c r="C9925" s="594" t="s">
        <v>570</v>
      </c>
      <c r="D9925" s="594" t="s">
        <v>2882</v>
      </c>
      <c r="E9925" s="594" t="s">
        <v>744</v>
      </c>
      <c r="F9925" s="594" t="s">
        <v>748</v>
      </c>
      <c r="G9925" s="596" t="s">
        <v>35</v>
      </c>
      <c r="H9925" s="597">
        <v>6355417468</v>
      </c>
    </row>
    <row r="9926" spans="1:8">
      <c r="A9926" s="594" t="s">
        <v>133</v>
      </c>
      <c r="B9926" s="594" t="s">
        <v>589</v>
      </c>
      <c r="C9926" s="594" t="s">
        <v>570</v>
      </c>
      <c r="D9926" s="594" t="s">
        <v>2882</v>
      </c>
      <c r="E9926" s="594" t="s">
        <v>2692</v>
      </c>
      <c r="F9926" s="595" t="s">
        <v>411</v>
      </c>
      <c r="G9926" s="596" t="s">
        <v>2693</v>
      </c>
      <c r="H9926" s="597">
        <v>13074898424</v>
      </c>
    </row>
    <row r="9927" spans="1:8">
      <c r="A9927" s="594" t="s">
        <v>133</v>
      </c>
      <c r="B9927" s="594" t="s">
        <v>589</v>
      </c>
      <c r="C9927" s="594" t="s">
        <v>570</v>
      </c>
      <c r="D9927" s="594" t="s">
        <v>2882</v>
      </c>
      <c r="E9927" s="594" t="s">
        <v>2692</v>
      </c>
      <c r="F9927" s="594" t="s">
        <v>2777</v>
      </c>
      <c r="G9927" s="596" t="s">
        <v>2765</v>
      </c>
      <c r="H9927" s="597">
        <v>615445604</v>
      </c>
    </row>
    <row r="9928" spans="1:8">
      <c r="A9928" s="594" t="s">
        <v>133</v>
      </c>
      <c r="B9928" s="594" t="s">
        <v>589</v>
      </c>
      <c r="C9928" s="594" t="s">
        <v>570</v>
      </c>
      <c r="D9928" s="594" t="s">
        <v>2882</v>
      </c>
      <c r="E9928" s="594" t="s">
        <v>2692</v>
      </c>
      <c r="F9928" s="594" t="s">
        <v>2722</v>
      </c>
      <c r="G9928" s="596" t="s">
        <v>2690</v>
      </c>
      <c r="H9928" s="597">
        <v>511956000</v>
      </c>
    </row>
    <row r="9929" spans="1:8">
      <c r="A9929" s="594" t="s">
        <v>133</v>
      </c>
      <c r="B9929" s="594" t="s">
        <v>589</v>
      </c>
      <c r="C9929" s="594" t="s">
        <v>570</v>
      </c>
      <c r="D9929" s="594" t="s">
        <v>2882</v>
      </c>
      <c r="E9929" s="594" t="s">
        <v>2692</v>
      </c>
      <c r="F9929" s="594" t="s">
        <v>2694</v>
      </c>
      <c r="G9929" s="596" t="s">
        <v>2689</v>
      </c>
      <c r="H9929" s="597">
        <v>6510483000</v>
      </c>
    </row>
    <row r="9930" spans="1:8">
      <c r="A9930" s="594" t="s">
        <v>133</v>
      </c>
      <c r="B9930" s="594" t="s">
        <v>589</v>
      </c>
      <c r="C9930" s="594" t="s">
        <v>570</v>
      </c>
      <c r="D9930" s="594" t="s">
        <v>2882</v>
      </c>
      <c r="E9930" s="594" t="s">
        <v>2692</v>
      </c>
      <c r="F9930" s="594" t="s">
        <v>2730</v>
      </c>
      <c r="G9930" s="596" t="s">
        <v>2731</v>
      </c>
      <c r="H9930" s="597">
        <v>5437013820</v>
      </c>
    </row>
    <row r="9931" spans="1:8">
      <c r="A9931" s="594" t="s">
        <v>133</v>
      </c>
      <c r="B9931" s="594" t="s">
        <v>589</v>
      </c>
      <c r="C9931" s="594" t="s">
        <v>570</v>
      </c>
      <c r="D9931" s="594" t="s">
        <v>2882</v>
      </c>
      <c r="E9931" s="594" t="s">
        <v>189</v>
      </c>
      <c r="F9931" s="595" t="s">
        <v>411</v>
      </c>
      <c r="G9931" s="596" t="s">
        <v>190</v>
      </c>
      <c r="H9931" s="597">
        <v>15038938949</v>
      </c>
    </row>
    <row r="9932" spans="1:8">
      <c r="A9932" s="594" t="s">
        <v>133</v>
      </c>
      <c r="B9932" s="594" t="s">
        <v>589</v>
      </c>
      <c r="C9932" s="594" t="s">
        <v>570</v>
      </c>
      <c r="D9932" s="594" t="s">
        <v>2882</v>
      </c>
      <c r="E9932" s="594" t="s">
        <v>189</v>
      </c>
      <c r="F9932" s="594" t="s">
        <v>773</v>
      </c>
      <c r="G9932" s="596" t="s">
        <v>2695</v>
      </c>
      <c r="H9932" s="597">
        <v>5860835948</v>
      </c>
    </row>
    <row r="9933" spans="1:8">
      <c r="A9933" s="594" t="s">
        <v>133</v>
      </c>
      <c r="B9933" s="594" t="s">
        <v>589</v>
      </c>
      <c r="C9933" s="594" t="s">
        <v>570</v>
      </c>
      <c r="D9933" s="594" t="s">
        <v>2882</v>
      </c>
      <c r="E9933" s="594" t="s">
        <v>189</v>
      </c>
      <c r="F9933" s="594" t="s">
        <v>13</v>
      </c>
      <c r="G9933" s="596" t="s">
        <v>2732</v>
      </c>
      <c r="H9933" s="597">
        <v>414828800</v>
      </c>
    </row>
    <row r="9934" spans="1:8">
      <c r="A9934" s="594" t="s">
        <v>133</v>
      </c>
      <c r="B9934" s="594" t="s">
        <v>589</v>
      </c>
      <c r="C9934" s="594" t="s">
        <v>570</v>
      </c>
      <c r="D9934" s="594" t="s">
        <v>2882</v>
      </c>
      <c r="E9934" s="594" t="s">
        <v>189</v>
      </c>
      <c r="F9934" s="594" t="s">
        <v>37</v>
      </c>
      <c r="G9934" s="596" t="s">
        <v>2696</v>
      </c>
      <c r="H9934" s="597">
        <v>954223869</v>
      </c>
    </row>
    <row r="9935" spans="1:8">
      <c r="A9935" s="594" t="s">
        <v>133</v>
      </c>
      <c r="B9935" s="594" t="s">
        <v>589</v>
      </c>
      <c r="C9935" s="594" t="s">
        <v>570</v>
      </c>
      <c r="D9935" s="594" t="s">
        <v>2882</v>
      </c>
      <c r="E9935" s="594" t="s">
        <v>189</v>
      </c>
      <c r="F9935" s="594" t="s">
        <v>192</v>
      </c>
      <c r="G9935" s="596" t="s">
        <v>195</v>
      </c>
      <c r="H9935" s="597">
        <v>7809050332</v>
      </c>
    </row>
    <row r="9936" spans="1:8">
      <c r="A9936" s="594" t="s">
        <v>133</v>
      </c>
      <c r="B9936" s="594" t="s">
        <v>589</v>
      </c>
      <c r="C9936" s="594" t="s">
        <v>570</v>
      </c>
      <c r="D9936" s="594" t="s">
        <v>2882</v>
      </c>
      <c r="E9936" s="594" t="s">
        <v>2697</v>
      </c>
      <c r="F9936" s="595" t="s">
        <v>411</v>
      </c>
      <c r="G9936" s="596" t="s">
        <v>2698</v>
      </c>
      <c r="H9936" s="597">
        <v>1045726100</v>
      </c>
    </row>
    <row r="9937" spans="1:8">
      <c r="A9937" s="594" t="s">
        <v>133</v>
      </c>
      <c r="B9937" s="594" t="s">
        <v>589</v>
      </c>
      <c r="C9937" s="594" t="s">
        <v>570</v>
      </c>
      <c r="D9937" s="594" t="s">
        <v>2882</v>
      </c>
      <c r="E9937" s="594" t="s">
        <v>2697</v>
      </c>
      <c r="F9937" s="594" t="s">
        <v>2925</v>
      </c>
      <c r="G9937" s="596" t="s">
        <v>2926</v>
      </c>
      <c r="H9937" s="597">
        <v>5000000</v>
      </c>
    </row>
    <row r="9938" spans="1:8">
      <c r="A9938" s="594" t="s">
        <v>133</v>
      </c>
      <c r="B9938" s="594" t="s">
        <v>589</v>
      </c>
      <c r="C9938" s="594" t="s">
        <v>570</v>
      </c>
      <c r="D9938" s="594" t="s">
        <v>2882</v>
      </c>
      <c r="E9938" s="594" t="s">
        <v>2697</v>
      </c>
      <c r="F9938" s="594" t="s">
        <v>2699</v>
      </c>
      <c r="G9938" s="596" t="s">
        <v>2700</v>
      </c>
      <c r="H9938" s="597">
        <v>1039546100</v>
      </c>
    </row>
    <row r="9939" spans="1:8">
      <c r="A9939" s="594" t="s">
        <v>133</v>
      </c>
      <c r="B9939" s="594" t="s">
        <v>589</v>
      </c>
      <c r="C9939" s="594" t="s">
        <v>570</v>
      </c>
      <c r="D9939" s="594" t="s">
        <v>2882</v>
      </c>
      <c r="E9939" s="594" t="s">
        <v>2697</v>
      </c>
      <c r="F9939" s="594" t="s">
        <v>2778</v>
      </c>
      <c r="G9939" s="596" t="s">
        <v>195</v>
      </c>
      <c r="H9939" s="597">
        <v>1180000</v>
      </c>
    </row>
    <row r="9940" spans="1:8">
      <c r="A9940" s="594" t="s">
        <v>133</v>
      </c>
      <c r="B9940" s="594" t="s">
        <v>589</v>
      </c>
      <c r="C9940" s="594" t="s">
        <v>570</v>
      </c>
      <c r="D9940" s="594" t="s">
        <v>2882</v>
      </c>
      <c r="E9940" s="594" t="s">
        <v>628</v>
      </c>
      <c r="F9940" s="595" t="s">
        <v>411</v>
      </c>
      <c r="G9940" s="596" t="s">
        <v>2709</v>
      </c>
      <c r="H9940" s="597">
        <v>15210000</v>
      </c>
    </row>
    <row r="9941" spans="1:8">
      <c r="A9941" s="594" t="s">
        <v>133</v>
      </c>
      <c r="B9941" s="594" t="s">
        <v>589</v>
      </c>
      <c r="C9941" s="594" t="s">
        <v>570</v>
      </c>
      <c r="D9941" s="594" t="s">
        <v>2882</v>
      </c>
      <c r="E9941" s="594" t="s">
        <v>628</v>
      </c>
      <c r="F9941" s="594" t="s">
        <v>620</v>
      </c>
      <c r="G9941" s="596" t="s">
        <v>621</v>
      </c>
      <c r="H9941" s="597">
        <v>1050000</v>
      </c>
    </row>
    <row r="9942" spans="1:8">
      <c r="A9942" s="594" t="s">
        <v>133</v>
      </c>
      <c r="B9942" s="594" t="s">
        <v>589</v>
      </c>
      <c r="C9942" s="594" t="s">
        <v>570</v>
      </c>
      <c r="D9942" s="594" t="s">
        <v>2882</v>
      </c>
      <c r="E9942" s="594" t="s">
        <v>628</v>
      </c>
      <c r="F9942" s="594" t="s">
        <v>639</v>
      </c>
      <c r="G9942" s="596" t="s">
        <v>2733</v>
      </c>
      <c r="H9942" s="597">
        <v>10000000</v>
      </c>
    </row>
    <row r="9943" spans="1:8">
      <c r="A9943" s="594" t="s">
        <v>133</v>
      </c>
      <c r="B9943" s="594" t="s">
        <v>589</v>
      </c>
      <c r="C9943" s="594" t="s">
        <v>570</v>
      </c>
      <c r="D9943" s="594" t="s">
        <v>2882</v>
      </c>
      <c r="E9943" s="594" t="s">
        <v>628</v>
      </c>
      <c r="F9943" s="594" t="s">
        <v>1064</v>
      </c>
      <c r="G9943" s="596" t="s">
        <v>2927</v>
      </c>
      <c r="H9943" s="597">
        <v>4160000</v>
      </c>
    </row>
    <row r="9944" spans="1:8">
      <c r="A9944" s="594" t="s">
        <v>133</v>
      </c>
      <c r="B9944" s="594" t="s">
        <v>589</v>
      </c>
      <c r="C9944" s="594" t="s">
        <v>570</v>
      </c>
      <c r="D9944" s="594" t="s">
        <v>2882</v>
      </c>
      <c r="E9944" s="594" t="s">
        <v>194</v>
      </c>
      <c r="F9944" s="595" t="s">
        <v>411</v>
      </c>
      <c r="G9944" s="596" t="s">
        <v>195</v>
      </c>
      <c r="H9944" s="597">
        <v>4919823306</v>
      </c>
    </row>
    <row r="9945" spans="1:8">
      <c r="A9945" s="594" t="s">
        <v>133</v>
      </c>
      <c r="B9945" s="594" t="s">
        <v>589</v>
      </c>
      <c r="C9945" s="594" t="s">
        <v>570</v>
      </c>
      <c r="D9945" s="594" t="s">
        <v>2882</v>
      </c>
      <c r="E9945" s="594" t="s">
        <v>194</v>
      </c>
      <c r="F9945" s="594" t="s">
        <v>1080</v>
      </c>
      <c r="G9945" s="596" t="s">
        <v>2870</v>
      </c>
      <c r="H9945" s="597">
        <v>510000</v>
      </c>
    </row>
    <row r="9946" spans="1:8">
      <c r="A9946" s="594" t="s">
        <v>133</v>
      </c>
      <c r="B9946" s="594" t="s">
        <v>589</v>
      </c>
      <c r="C9946" s="594" t="s">
        <v>570</v>
      </c>
      <c r="D9946" s="594" t="s">
        <v>2882</v>
      </c>
      <c r="E9946" s="594" t="s">
        <v>194</v>
      </c>
      <c r="F9946" s="594" t="s">
        <v>15</v>
      </c>
      <c r="G9946" s="596" t="s">
        <v>2701</v>
      </c>
      <c r="H9946" s="597">
        <v>560000</v>
      </c>
    </row>
    <row r="9947" spans="1:8">
      <c r="A9947" s="594" t="s">
        <v>133</v>
      </c>
      <c r="B9947" s="594" t="s">
        <v>589</v>
      </c>
      <c r="C9947" s="594" t="s">
        <v>570</v>
      </c>
      <c r="D9947" s="594" t="s">
        <v>2882</v>
      </c>
      <c r="E9947" s="594" t="s">
        <v>194</v>
      </c>
      <c r="F9947" s="594" t="s">
        <v>198</v>
      </c>
      <c r="G9947" s="596" t="s">
        <v>199</v>
      </c>
      <c r="H9947" s="597">
        <v>1409652225</v>
      </c>
    </row>
    <row r="9948" spans="1:8">
      <c r="A9948" s="594" t="s">
        <v>133</v>
      </c>
      <c r="B9948" s="594" t="s">
        <v>589</v>
      </c>
      <c r="C9948" s="594" t="s">
        <v>570</v>
      </c>
      <c r="D9948" s="594" t="s">
        <v>2882</v>
      </c>
      <c r="E9948" s="594" t="s">
        <v>194</v>
      </c>
      <c r="F9948" s="594" t="s">
        <v>200</v>
      </c>
      <c r="G9948" s="596" t="s">
        <v>201</v>
      </c>
      <c r="H9948" s="597">
        <v>3509101081</v>
      </c>
    </row>
    <row r="9949" spans="1:8">
      <c r="A9949" s="594" t="s">
        <v>133</v>
      </c>
      <c r="B9949" s="594" t="s">
        <v>589</v>
      </c>
      <c r="C9949" s="594" t="s">
        <v>570</v>
      </c>
      <c r="D9949" s="594" t="s">
        <v>2882</v>
      </c>
      <c r="E9949" s="594" t="s">
        <v>573</v>
      </c>
      <c r="F9949" s="595" t="s">
        <v>411</v>
      </c>
      <c r="G9949" s="596" t="s">
        <v>2703</v>
      </c>
      <c r="H9949" s="597">
        <v>15359999</v>
      </c>
    </row>
    <row r="9950" spans="1:8">
      <c r="A9950" s="594" t="s">
        <v>133</v>
      </c>
      <c r="B9950" s="594" t="s">
        <v>589</v>
      </c>
      <c r="C9950" s="594" t="s">
        <v>570</v>
      </c>
      <c r="D9950" s="594" t="s">
        <v>2882</v>
      </c>
      <c r="E9950" s="594" t="s">
        <v>573</v>
      </c>
      <c r="F9950" s="594" t="s">
        <v>1209</v>
      </c>
      <c r="G9950" s="596" t="s">
        <v>1208</v>
      </c>
      <c r="H9950" s="597">
        <v>238000</v>
      </c>
    </row>
    <row r="9951" spans="1:8">
      <c r="A9951" s="594" t="s">
        <v>133</v>
      </c>
      <c r="B9951" s="594" t="s">
        <v>589</v>
      </c>
      <c r="C9951" s="594" t="s">
        <v>570</v>
      </c>
      <c r="D9951" s="594" t="s">
        <v>2882</v>
      </c>
      <c r="E9951" s="594" t="s">
        <v>573</v>
      </c>
      <c r="F9951" s="594" t="s">
        <v>574</v>
      </c>
      <c r="G9951" s="596" t="s">
        <v>2704</v>
      </c>
      <c r="H9951" s="597">
        <v>15121999</v>
      </c>
    </row>
    <row r="9952" spans="1:8">
      <c r="A9952" s="594" t="s">
        <v>133</v>
      </c>
      <c r="B9952" s="594" t="s">
        <v>589</v>
      </c>
      <c r="C9952" s="594" t="s">
        <v>570</v>
      </c>
      <c r="D9952" s="594" t="s">
        <v>2882</v>
      </c>
      <c r="E9952" s="594" t="s">
        <v>550</v>
      </c>
      <c r="F9952" s="595" t="s">
        <v>411</v>
      </c>
      <c r="G9952" s="596" t="s">
        <v>2705</v>
      </c>
      <c r="H9952" s="597">
        <v>303587000</v>
      </c>
    </row>
    <row r="9953" spans="1:8">
      <c r="A9953" s="594" t="s">
        <v>133</v>
      </c>
      <c r="B9953" s="594" t="s">
        <v>589</v>
      </c>
      <c r="C9953" s="594" t="s">
        <v>570</v>
      </c>
      <c r="D9953" s="594" t="s">
        <v>2882</v>
      </c>
      <c r="E9953" s="594" t="s">
        <v>550</v>
      </c>
      <c r="F9953" s="594" t="s">
        <v>2706</v>
      </c>
      <c r="G9953" s="596" t="s">
        <v>72</v>
      </c>
      <c r="H9953" s="597">
        <v>253508000</v>
      </c>
    </row>
    <row r="9954" spans="1:8">
      <c r="A9954" s="594" t="s">
        <v>133</v>
      </c>
      <c r="B9954" s="594" t="s">
        <v>589</v>
      </c>
      <c r="C9954" s="594" t="s">
        <v>570</v>
      </c>
      <c r="D9954" s="594" t="s">
        <v>2882</v>
      </c>
      <c r="E9954" s="594" t="s">
        <v>550</v>
      </c>
      <c r="F9954" s="594" t="s">
        <v>1082</v>
      </c>
      <c r="G9954" s="596" t="s">
        <v>195</v>
      </c>
      <c r="H9954" s="597">
        <v>50079000</v>
      </c>
    </row>
    <row r="9955" spans="1:8">
      <c r="A9955" s="594" t="s">
        <v>133</v>
      </c>
      <c r="B9955" s="594" t="s">
        <v>589</v>
      </c>
      <c r="C9955" s="594" t="s">
        <v>570</v>
      </c>
      <c r="D9955" s="594" t="s">
        <v>2882</v>
      </c>
      <c r="E9955" s="594" t="s">
        <v>498</v>
      </c>
      <c r="F9955" s="595" t="s">
        <v>411</v>
      </c>
      <c r="G9955" s="596" t="s">
        <v>499</v>
      </c>
      <c r="H9955" s="597">
        <v>4240498167</v>
      </c>
    </row>
    <row r="9956" spans="1:8">
      <c r="A9956" s="594" t="s">
        <v>133</v>
      </c>
      <c r="B9956" s="594" t="s">
        <v>589</v>
      </c>
      <c r="C9956" s="594" t="s">
        <v>570</v>
      </c>
      <c r="D9956" s="594" t="s">
        <v>2882</v>
      </c>
      <c r="E9956" s="594" t="s">
        <v>498</v>
      </c>
      <c r="F9956" s="594" t="s">
        <v>552</v>
      </c>
      <c r="G9956" s="596" t="s">
        <v>2819</v>
      </c>
      <c r="H9956" s="597">
        <v>3149707147</v>
      </c>
    </row>
    <row r="9957" spans="1:8">
      <c r="A9957" s="594" t="s">
        <v>133</v>
      </c>
      <c r="B9957" s="594" t="s">
        <v>589</v>
      </c>
      <c r="C9957" s="594" t="s">
        <v>570</v>
      </c>
      <c r="D9957" s="594" t="s">
        <v>2882</v>
      </c>
      <c r="E9957" s="594" t="s">
        <v>498</v>
      </c>
      <c r="F9957" s="594" t="s">
        <v>1299</v>
      </c>
      <c r="G9957" s="596" t="s">
        <v>197</v>
      </c>
      <c r="H9957" s="597">
        <v>1090791020</v>
      </c>
    </row>
    <row r="9958" spans="1:8">
      <c r="A9958" s="594" t="s">
        <v>133</v>
      </c>
      <c r="B9958" s="594" t="s">
        <v>589</v>
      </c>
      <c r="C9958" s="594" t="s">
        <v>570</v>
      </c>
      <c r="D9958" s="594" t="s">
        <v>2882</v>
      </c>
      <c r="E9958" s="594" t="s">
        <v>1145</v>
      </c>
      <c r="F9958" s="595" t="s">
        <v>411</v>
      </c>
      <c r="G9958" s="596" t="s">
        <v>2761</v>
      </c>
      <c r="H9958" s="597">
        <v>9201000</v>
      </c>
    </row>
    <row r="9959" spans="1:8">
      <c r="A9959" s="594" t="s">
        <v>133</v>
      </c>
      <c r="B9959" s="594" t="s">
        <v>589</v>
      </c>
      <c r="C9959" s="594" t="s">
        <v>570</v>
      </c>
      <c r="D9959" s="594" t="s">
        <v>2882</v>
      </c>
      <c r="E9959" s="594" t="s">
        <v>1145</v>
      </c>
      <c r="F9959" s="594" t="s">
        <v>1144</v>
      </c>
      <c r="G9959" s="596" t="s">
        <v>1143</v>
      </c>
      <c r="H9959" s="597">
        <v>8858000</v>
      </c>
    </row>
    <row r="9960" spans="1:8">
      <c r="A9960" s="594" t="s">
        <v>133</v>
      </c>
      <c r="B9960" s="594" t="s">
        <v>589</v>
      </c>
      <c r="C9960" s="594" t="s">
        <v>570</v>
      </c>
      <c r="D9960" s="594" t="s">
        <v>2882</v>
      </c>
      <c r="E9960" s="594" t="s">
        <v>1145</v>
      </c>
      <c r="F9960" s="594" t="s">
        <v>1149</v>
      </c>
      <c r="G9960" s="596" t="s">
        <v>1148</v>
      </c>
      <c r="H9960" s="597">
        <v>343000</v>
      </c>
    </row>
    <row r="9961" spans="1:8">
      <c r="A9961" s="594" t="s">
        <v>133</v>
      </c>
      <c r="B9961" s="594" t="s">
        <v>589</v>
      </c>
      <c r="C9961" s="594" t="s">
        <v>570</v>
      </c>
      <c r="D9961" s="594" t="s">
        <v>2882</v>
      </c>
      <c r="E9961" s="594" t="s">
        <v>260</v>
      </c>
      <c r="F9961" s="595" t="s">
        <v>411</v>
      </c>
      <c r="G9961" s="596" t="s">
        <v>261</v>
      </c>
      <c r="H9961" s="597">
        <v>2092715000</v>
      </c>
    </row>
    <row r="9962" spans="1:8">
      <c r="A9962" s="594" t="s">
        <v>133</v>
      </c>
      <c r="B9962" s="594" t="s">
        <v>589</v>
      </c>
      <c r="C9962" s="594" t="s">
        <v>570</v>
      </c>
      <c r="D9962" s="594" t="s">
        <v>2882</v>
      </c>
      <c r="E9962" s="594" t="s">
        <v>260</v>
      </c>
      <c r="F9962" s="594" t="s">
        <v>262</v>
      </c>
      <c r="G9962" s="596" t="s">
        <v>2707</v>
      </c>
      <c r="H9962" s="597">
        <v>2092715000</v>
      </c>
    </row>
    <row r="9963" spans="1:8">
      <c r="A9963" s="594" t="s">
        <v>133</v>
      </c>
      <c r="B9963" s="594" t="s">
        <v>589</v>
      </c>
      <c r="C9963" s="594" t="s">
        <v>570</v>
      </c>
      <c r="D9963" s="594" t="s">
        <v>2882</v>
      </c>
      <c r="E9963" s="594" t="s">
        <v>49</v>
      </c>
      <c r="F9963" s="595" t="s">
        <v>411</v>
      </c>
      <c r="G9963" s="596" t="s">
        <v>50</v>
      </c>
      <c r="H9963" s="597">
        <v>101890000</v>
      </c>
    </row>
    <row r="9964" spans="1:8">
      <c r="A9964" s="594" t="s">
        <v>133</v>
      </c>
      <c r="B9964" s="594" t="s">
        <v>589</v>
      </c>
      <c r="C9964" s="594" t="s">
        <v>570</v>
      </c>
      <c r="D9964" s="594" t="s">
        <v>2882</v>
      </c>
      <c r="E9964" s="594" t="s">
        <v>49</v>
      </c>
      <c r="F9964" s="594" t="s">
        <v>51</v>
      </c>
      <c r="G9964" s="596" t="s">
        <v>2786</v>
      </c>
      <c r="H9964" s="597">
        <v>101890000</v>
      </c>
    </row>
    <row r="9965" spans="1:8">
      <c r="A9965" s="594" t="s">
        <v>133</v>
      </c>
      <c r="B9965" s="594" t="s">
        <v>589</v>
      </c>
      <c r="C9965" s="594" t="s">
        <v>570</v>
      </c>
      <c r="D9965" s="594" t="s">
        <v>2882</v>
      </c>
      <c r="E9965" s="594" t="s">
        <v>53</v>
      </c>
      <c r="F9965" s="595" t="s">
        <v>411</v>
      </c>
      <c r="G9965" s="596" t="s">
        <v>193</v>
      </c>
      <c r="H9965" s="597">
        <v>261166000</v>
      </c>
    </row>
    <row r="9966" spans="1:8">
      <c r="A9966" s="594" t="s">
        <v>133</v>
      </c>
      <c r="B9966" s="594" t="s">
        <v>589</v>
      </c>
      <c r="C9966" s="594" t="s">
        <v>570</v>
      </c>
      <c r="D9966" s="594" t="s">
        <v>2882</v>
      </c>
      <c r="E9966" s="594" t="s">
        <v>53</v>
      </c>
      <c r="F9966" s="594" t="s">
        <v>54</v>
      </c>
      <c r="G9966" s="596" t="s">
        <v>55</v>
      </c>
      <c r="H9966" s="597">
        <v>4116000</v>
      </c>
    </row>
    <row r="9967" spans="1:8">
      <c r="A9967" s="594" t="s">
        <v>133</v>
      </c>
      <c r="B9967" s="594" t="s">
        <v>589</v>
      </c>
      <c r="C9967" s="594" t="s">
        <v>570</v>
      </c>
      <c r="D9967" s="594" t="s">
        <v>2882</v>
      </c>
      <c r="E9967" s="594" t="s">
        <v>53</v>
      </c>
      <c r="F9967" s="594" t="s">
        <v>56</v>
      </c>
      <c r="G9967" s="596" t="s">
        <v>57</v>
      </c>
      <c r="H9967" s="597">
        <v>253078000</v>
      </c>
    </row>
    <row r="9968" spans="1:8">
      <c r="A9968" s="594" t="s">
        <v>133</v>
      </c>
      <c r="B9968" s="594" t="s">
        <v>589</v>
      </c>
      <c r="C9968" s="594" t="s">
        <v>570</v>
      </c>
      <c r="D9968" s="594" t="s">
        <v>2882</v>
      </c>
      <c r="E9968" s="594" t="s">
        <v>53</v>
      </c>
      <c r="F9968" s="594" t="s">
        <v>358</v>
      </c>
      <c r="G9968" s="596" t="s">
        <v>195</v>
      </c>
      <c r="H9968" s="597">
        <v>3972000</v>
      </c>
    </row>
    <row r="9969" spans="1:8">
      <c r="A9969" s="594" t="s">
        <v>133</v>
      </c>
      <c r="B9969" s="594" t="s">
        <v>589</v>
      </c>
      <c r="C9969" s="594" t="s">
        <v>570</v>
      </c>
      <c r="D9969" s="594" t="s">
        <v>2803</v>
      </c>
      <c r="E9969" s="595" t="s">
        <v>411</v>
      </c>
      <c r="F9969" s="595" t="s">
        <v>411</v>
      </c>
      <c r="G9969" s="596" t="s">
        <v>2804</v>
      </c>
      <c r="H9969" s="597">
        <v>635369687697</v>
      </c>
    </row>
    <row r="9970" spans="1:8">
      <c r="A9970" s="594" t="s">
        <v>133</v>
      </c>
      <c r="B9970" s="594" t="s">
        <v>589</v>
      </c>
      <c r="C9970" s="594" t="s">
        <v>570</v>
      </c>
      <c r="D9970" s="594" t="s">
        <v>2803</v>
      </c>
      <c r="E9970" s="594" t="s">
        <v>142</v>
      </c>
      <c r="F9970" s="595" t="s">
        <v>411</v>
      </c>
      <c r="G9970" s="596" t="s">
        <v>143</v>
      </c>
      <c r="H9970" s="597">
        <v>243053384379</v>
      </c>
    </row>
    <row r="9971" spans="1:8">
      <c r="A9971" s="594" t="s">
        <v>133</v>
      </c>
      <c r="B9971" s="594" t="s">
        <v>589</v>
      </c>
      <c r="C9971" s="594" t="s">
        <v>570</v>
      </c>
      <c r="D9971" s="594" t="s">
        <v>2803</v>
      </c>
      <c r="E9971" s="594" t="s">
        <v>142</v>
      </c>
      <c r="F9971" s="594" t="s">
        <v>144</v>
      </c>
      <c r="G9971" s="596" t="s">
        <v>2664</v>
      </c>
      <c r="H9971" s="597">
        <v>232596211785</v>
      </c>
    </row>
    <row r="9972" spans="1:8">
      <c r="A9972" s="594" t="s">
        <v>133</v>
      </c>
      <c r="B9972" s="594" t="s">
        <v>589</v>
      </c>
      <c r="C9972" s="594" t="s">
        <v>570</v>
      </c>
      <c r="D9972" s="594" t="s">
        <v>2803</v>
      </c>
      <c r="E9972" s="594" t="s">
        <v>142</v>
      </c>
      <c r="F9972" s="594" t="s">
        <v>146</v>
      </c>
      <c r="G9972" s="596" t="s">
        <v>2665</v>
      </c>
      <c r="H9972" s="597">
        <v>9867964021</v>
      </c>
    </row>
    <row r="9973" spans="1:8">
      <c r="A9973" s="594" t="s">
        <v>133</v>
      </c>
      <c r="B9973" s="594" t="s">
        <v>589</v>
      </c>
      <c r="C9973" s="594" t="s">
        <v>570</v>
      </c>
      <c r="D9973" s="594" t="s">
        <v>2803</v>
      </c>
      <c r="E9973" s="594" t="s">
        <v>142</v>
      </c>
      <c r="F9973" s="594" t="s">
        <v>221</v>
      </c>
      <c r="G9973" s="596" t="s">
        <v>222</v>
      </c>
      <c r="H9973" s="597">
        <v>589208573</v>
      </c>
    </row>
    <row r="9974" spans="1:8">
      <c r="A9974" s="594" t="s">
        <v>133</v>
      </c>
      <c r="B9974" s="594" t="s">
        <v>589</v>
      </c>
      <c r="C9974" s="594" t="s">
        <v>570</v>
      </c>
      <c r="D9974" s="594" t="s">
        <v>2803</v>
      </c>
      <c r="E9974" s="594" t="s">
        <v>202</v>
      </c>
      <c r="F9974" s="595" t="s">
        <v>411</v>
      </c>
      <c r="G9974" s="596" t="s">
        <v>2719</v>
      </c>
      <c r="H9974" s="597">
        <v>4395933740</v>
      </c>
    </row>
    <row r="9975" spans="1:8">
      <c r="A9975" s="594" t="s">
        <v>133</v>
      </c>
      <c r="B9975" s="594" t="s">
        <v>589</v>
      </c>
      <c r="C9975" s="594" t="s">
        <v>570</v>
      </c>
      <c r="D9975" s="594" t="s">
        <v>2803</v>
      </c>
      <c r="E9975" s="594" t="s">
        <v>202</v>
      </c>
      <c r="F9975" s="594" t="s">
        <v>767</v>
      </c>
      <c r="G9975" s="596" t="s">
        <v>2720</v>
      </c>
      <c r="H9975" s="597">
        <v>3067677169</v>
      </c>
    </row>
    <row r="9976" spans="1:8">
      <c r="A9976" s="594" t="s">
        <v>133</v>
      </c>
      <c r="B9976" s="594" t="s">
        <v>589</v>
      </c>
      <c r="C9976" s="594" t="s">
        <v>570</v>
      </c>
      <c r="D9976" s="594" t="s">
        <v>2803</v>
      </c>
      <c r="E9976" s="594" t="s">
        <v>202</v>
      </c>
      <c r="F9976" s="594" t="s">
        <v>204</v>
      </c>
      <c r="G9976" s="596" t="s">
        <v>2755</v>
      </c>
      <c r="H9976" s="597">
        <v>1328256571</v>
      </c>
    </row>
    <row r="9977" spans="1:8">
      <c r="A9977" s="594" t="s">
        <v>133</v>
      </c>
      <c r="B9977" s="594" t="s">
        <v>589</v>
      </c>
      <c r="C9977" s="594" t="s">
        <v>570</v>
      </c>
      <c r="D9977" s="594" t="s">
        <v>2803</v>
      </c>
      <c r="E9977" s="594" t="s">
        <v>148</v>
      </c>
      <c r="F9977" s="595" t="s">
        <v>411</v>
      </c>
      <c r="G9977" s="596" t="s">
        <v>149</v>
      </c>
      <c r="H9977" s="597">
        <v>198121203744</v>
      </c>
    </row>
    <row r="9978" spans="1:8">
      <c r="A9978" s="594" t="s">
        <v>133</v>
      </c>
      <c r="B9978" s="594" t="s">
        <v>589</v>
      </c>
      <c r="C9978" s="594" t="s">
        <v>570</v>
      </c>
      <c r="D9978" s="594" t="s">
        <v>2803</v>
      </c>
      <c r="E9978" s="594" t="s">
        <v>148</v>
      </c>
      <c r="F9978" s="594" t="s">
        <v>223</v>
      </c>
      <c r="G9978" s="596" t="s">
        <v>224</v>
      </c>
      <c r="H9978" s="597">
        <v>5664678063</v>
      </c>
    </row>
    <row r="9979" spans="1:8">
      <c r="A9979" s="594" t="s">
        <v>133</v>
      </c>
      <c r="B9979" s="594" t="s">
        <v>589</v>
      </c>
      <c r="C9979" s="594" t="s">
        <v>570</v>
      </c>
      <c r="D9979" s="594" t="s">
        <v>2803</v>
      </c>
      <c r="E9979" s="594" t="s">
        <v>148</v>
      </c>
      <c r="F9979" s="594" t="s">
        <v>603</v>
      </c>
      <c r="G9979" s="596" t="s">
        <v>604</v>
      </c>
      <c r="H9979" s="597">
        <v>11828576172</v>
      </c>
    </row>
    <row r="9980" spans="1:8">
      <c r="A9980" s="594" t="s">
        <v>133</v>
      </c>
      <c r="B9980" s="594" t="s">
        <v>589</v>
      </c>
      <c r="C9980" s="594" t="s">
        <v>570</v>
      </c>
      <c r="D9980" s="594" t="s">
        <v>2803</v>
      </c>
      <c r="E9980" s="594" t="s">
        <v>148</v>
      </c>
      <c r="F9980" s="594" t="s">
        <v>591</v>
      </c>
      <c r="G9980" s="596" t="s">
        <v>592</v>
      </c>
      <c r="H9980" s="597">
        <v>22228336240</v>
      </c>
    </row>
    <row r="9981" spans="1:8">
      <c r="A9981" s="594" t="s">
        <v>133</v>
      </c>
      <c r="B9981" s="594" t="s">
        <v>589</v>
      </c>
      <c r="C9981" s="594" t="s">
        <v>570</v>
      </c>
      <c r="D9981" s="594" t="s">
        <v>2803</v>
      </c>
      <c r="E9981" s="594" t="s">
        <v>148</v>
      </c>
      <c r="F9981" s="594" t="s">
        <v>1075</v>
      </c>
      <c r="G9981" s="596" t="s">
        <v>2666</v>
      </c>
      <c r="H9981" s="597">
        <v>4117408403</v>
      </c>
    </row>
    <row r="9982" spans="1:8">
      <c r="A9982" s="594" t="s">
        <v>133</v>
      </c>
      <c r="B9982" s="594" t="s">
        <v>589</v>
      </c>
      <c r="C9982" s="594" t="s">
        <v>570</v>
      </c>
      <c r="D9982" s="594" t="s">
        <v>2803</v>
      </c>
      <c r="E9982" s="594" t="s">
        <v>148</v>
      </c>
      <c r="F9982" s="594" t="s">
        <v>26</v>
      </c>
      <c r="G9982" s="596" t="s">
        <v>2727</v>
      </c>
      <c r="H9982" s="597">
        <v>480737627</v>
      </c>
    </row>
    <row r="9983" spans="1:8">
      <c r="A9983" s="594" t="s">
        <v>133</v>
      </c>
      <c r="B9983" s="594" t="s">
        <v>589</v>
      </c>
      <c r="C9983" s="594" t="s">
        <v>570</v>
      </c>
      <c r="D9983" s="594" t="s">
        <v>2803</v>
      </c>
      <c r="E9983" s="594" t="s">
        <v>148</v>
      </c>
      <c r="F9983" s="594" t="s">
        <v>593</v>
      </c>
      <c r="G9983" s="596" t="s">
        <v>594</v>
      </c>
      <c r="H9983" s="597">
        <v>97414400236</v>
      </c>
    </row>
    <row r="9984" spans="1:8">
      <c r="A9984" s="594" t="s">
        <v>133</v>
      </c>
      <c r="B9984" s="594" t="s">
        <v>589</v>
      </c>
      <c r="C9984" s="594" t="s">
        <v>570</v>
      </c>
      <c r="D9984" s="594" t="s">
        <v>2803</v>
      </c>
      <c r="E9984" s="594" t="s">
        <v>148</v>
      </c>
      <c r="F9984" s="594" t="s">
        <v>150</v>
      </c>
      <c r="G9984" s="596" t="s">
        <v>151</v>
      </c>
      <c r="H9984" s="597">
        <v>2845837031</v>
      </c>
    </row>
    <row r="9985" spans="1:8">
      <c r="A9985" s="594" t="s">
        <v>133</v>
      </c>
      <c r="B9985" s="594" t="s">
        <v>589</v>
      </c>
      <c r="C9985" s="594" t="s">
        <v>570</v>
      </c>
      <c r="D9985" s="594" t="s">
        <v>2803</v>
      </c>
      <c r="E9985" s="594" t="s">
        <v>148</v>
      </c>
      <c r="F9985" s="594" t="s">
        <v>605</v>
      </c>
      <c r="G9985" s="596" t="s">
        <v>2668</v>
      </c>
      <c r="H9985" s="597">
        <v>32375007447</v>
      </c>
    </row>
    <row r="9986" spans="1:8">
      <c r="A9986" s="594" t="s">
        <v>133</v>
      </c>
      <c r="B9986" s="594" t="s">
        <v>589</v>
      </c>
      <c r="C9986" s="594" t="s">
        <v>570</v>
      </c>
      <c r="D9986" s="594" t="s">
        <v>2803</v>
      </c>
      <c r="E9986" s="594" t="s">
        <v>148</v>
      </c>
      <c r="F9986" s="594" t="s">
        <v>472</v>
      </c>
      <c r="G9986" s="596" t="s">
        <v>473</v>
      </c>
      <c r="H9986" s="597">
        <v>3484770637</v>
      </c>
    </row>
    <row r="9987" spans="1:8">
      <c r="A9987" s="594" t="s">
        <v>133</v>
      </c>
      <c r="B9987" s="594" t="s">
        <v>589</v>
      </c>
      <c r="C9987" s="594" t="s">
        <v>570</v>
      </c>
      <c r="D9987" s="594" t="s">
        <v>2803</v>
      </c>
      <c r="E9987" s="594" t="s">
        <v>148</v>
      </c>
      <c r="F9987" s="594" t="s">
        <v>474</v>
      </c>
      <c r="G9987" s="596" t="s">
        <v>2773</v>
      </c>
      <c r="H9987" s="597">
        <v>9989663235</v>
      </c>
    </row>
    <row r="9988" spans="1:8">
      <c r="A9988" s="594" t="s">
        <v>133</v>
      </c>
      <c r="B9988" s="594" t="s">
        <v>589</v>
      </c>
      <c r="C9988" s="594" t="s">
        <v>570</v>
      </c>
      <c r="D9988" s="594" t="s">
        <v>2803</v>
      </c>
      <c r="E9988" s="594" t="s">
        <v>148</v>
      </c>
      <c r="F9988" s="594" t="s">
        <v>624</v>
      </c>
      <c r="G9988" s="596" t="s">
        <v>2774</v>
      </c>
      <c r="H9988" s="597">
        <v>14526000</v>
      </c>
    </row>
    <row r="9989" spans="1:8">
      <c r="A9989" s="594" t="s">
        <v>133</v>
      </c>
      <c r="B9989" s="594" t="s">
        <v>589</v>
      </c>
      <c r="C9989" s="594" t="s">
        <v>570</v>
      </c>
      <c r="D9989" s="594" t="s">
        <v>2803</v>
      </c>
      <c r="E9989" s="594" t="s">
        <v>148</v>
      </c>
      <c r="F9989" s="594" t="s">
        <v>227</v>
      </c>
      <c r="G9989" s="596" t="s">
        <v>2669</v>
      </c>
      <c r="H9989" s="597">
        <v>7677262653</v>
      </c>
    </row>
    <row r="9990" spans="1:8">
      <c r="A9990" s="594" t="s">
        <v>133</v>
      </c>
      <c r="B9990" s="594" t="s">
        <v>589</v>
      </c>
      <c r="C9990" s="594" t="s">
        <v>570</v>
      </c>
      <c r="D9990" s="594" t="s">
        <v>2803</v>
      </c>
      <c r="E9990" s="594" t="s">
        <v>475</v>
      </c>
      <c r="F9990" s="595" t="s">
        <v>411</v>
      </c>
      <c r="G9990" s="596" t="s">
        <v>2806</v>
      </c>
      <c r="H9990" s="597">
        <v>25254867000</v>
      </c>
    </row>
    <row r="9991" spans="1:8">
      <c r="A9991" s="594" t="s">
        <v>133</v>
      </c>
      <c r="B9991" s="594" t="s">
        <v>589</v>
      </c>
      <c r="C9991" s="594" t="s">
        <v>570</v>
      </c>
      <c r="D9991" s="594" t="s">
        <v>2803</v>
      </c>
      <c r="E9991" s="594" t="s">
        <v>475</v>
      </c>
      <c r="F9991" s="594" t="s">
        <v>2807</v>
      </c>
      <c r="G9991" s="596" t="s">
        <v>2808</v>
      </c>
      <c r="H9991" s="597">
        <v>571448000</v>
      </c>
    </row>
    <row r="9992" spans="1:8">
      <c r="A9992" s="594" t="s">
        <v>133</v>
      </c>
      <c r="B9992" s="594" t="s">
        <v>589</v>
      </c>
      <c r="C9992" s="594" t="s">
        <v>570</v>
      </c>
      <c r="D9992" s="594" t="s">
        <v>2803</v>
      </c>
      <c r="E9992" s="594" t="s">
        <v>475</v>
      </c>
      <c r="F9992" s="594" t="s">
        <v>449</v>
      </c>
      <c r="G9992" s="596" t="s">
        <v>450</v>
      </c>
      <c r="H9992" s="597">
        <v>6439752000</v>
      </c>
    </row>
    <row r="9993" spans="1:8">
      <c r="A9993" s="594" t="s">
        <v>133</v>
      </c>
      <c r="B9993" s="594" t="s">
        <v>589</v>
      </c>
      <c r="C9993" s="594" t="s">
        <v>570</v>
      </c>
      <c r="D9993" s="594" t="s">
        <v>2803</v>
      </c>
      <c r="E9993" s="594" t="s">
        <v>475</v>
      </c>
      <c r="F9993" s="594" t="s">
        <v>2809</v>
      </c>
      <c r="G9993" s="596" t="s">
        <v>468</v>
      </c>
      <c r="H9993" s="597">
        <v>5494536000</v>
      </c>
    </row>
    <row r="9994" spans="1:8">
      <c r="A9994" s="594" t="s">
        <v>133</v>
      </c>
      <c r="B9994" s="594" t="s">
        <v>589</v>
      </c>
      <c r="C9994" s="594" t="s">
        <v>570</v>
      </c>
      <c r="D9994" s="594" t="s">
        <v>2803</v>
      </c>
      <c r="E9994" s="594" t="s">
        <v>475</v>
      </c>
      <c r="F9994" s="594" t="s">
        <v>1055</v>
      </c>
      <c r="G9994" s="596" t="s">
        <v>2810</v>
      </c>
      <c r="H9994" s="597">
        <v>12749131000</v>
      </c>
    </row>
    <row r="9995" spans="1:8">
      <c r="A9995" s="594" t="s">
        <v>133</v>
      </c>
      <c r="B9995" s="594" t="s">
        <v>589</v>
      </c>
      <c r="C9995" s="594" t="s">
        <v>570</v>
      </c>
      <c r="D9995" s="594" t="s">
        <v>2803</v>
      </c>
      <c r="E9995" s="594" t="s">
        <v>582</v>
      </c>
      <c r="F9995" s="595" t="s">
        <v>411</v>
      </c>
      <c r="G9995" s="596" t="s">
        <v>583</v>
      </c>
      <c r="H9995" s="597">
        <v>1302539500</v>
      </c>
    </row>
    <row r="9996" spans="1:8">
      <c r="A9996" s="594" t="s">
        <v>133</v>
      </c>
      <c r="B9996" s="594" t="s">
        <v>589</v>
      </c>
      <c r="C9996" s="594" t="s">
        <v>570</v>
      </c>
      <c r="D9996" s="594" t="s">
        <v>2803</v>
      </c>
      <c r="E9996" s="594" t="s">
        <v>582</v>
      </c>
      <c r="F9996" s="594" t="s">
        <v>584</v>
      </c>
      <c r="G9996" s="596" t="s">
        <v>2670</v>
      </c>
      <c r="H9996" s="597">
        <v>1100282000</v>
      </c>
    </row>
    <row r="9997" spans="1:8">
      <c r="A9997" s="594" t="s">
        <v>133</v>
      </c>
      <c r="B9997" s="594" t="s">
        <v>589</v>
      </c>
      <c r="C9997" s="594" t="s">
        <v>570</v>
      </c>
      <c r="D9997" s="594" t="s">
        <v>2803</v>
      </c>
      <c r="E9997" s="594" t="s">
        <v>582</v>
      </c>
      <c r="F9997" s="594" t="s">
        <v>478</v>
      </c>
      <c r="G9997" s="596" t="s">
        <v>2775</v>
      </c>
      <c r="H9997" s="597">
        <v>144906000</v>
      </c>
    </row>
    <row r="9998" spans="1:8">
      <c r="A9998" s="594" t="s">
        <v>133</v>
      </c>
      <c r="B9998" s="594" t="s">
        <v>589</v>
      </c>
      <c r="C9998" s="594" t="s">
        <v>570</v>
      </c>
      <c r="D9998" s="594" t="s">
        <v>2803</v>
      </c>
      <c r="E9998" s="594" t="s">
        <v>582</v>
      </c>
      <c r="F9998" s="594" t="s">
        <v>586</v>
      </c>
      <c r="G9998" s="596" t="s">
        <v>2671</v>
      </c>
      <c r="H9998" s="597">
        <v>57351500</v>
      </c>
    </row>
    <row r="9999" spans="1:8">
      <c r="A9999" s="594" t="s">
        <v>133</v>
      </c>
      <c r="B9999" s="594" t="s">
        <v>589</v>
      </c>
      <c r="C9999" s="594" t="s">
        <v>570</v>
      </c>
      <c r="D9999" s="594" t="s">
        <v>2803</v>
      </c>
      <c r="E9999" s="594" t="s">
        <v>152</v>
      </c>
      <c r="F9999" s="595" t="s">
        <v>411</v>
      </c>
      <c r="G9999" s="596" t="s">
        <v>153</v>
      </c>
      <c r="H9999" s="597">
        <v>8434967119</v>
      </c>
    </row>
    <row r="10000" spans="1:8">
      <c r="A10000" s="594" t="s">
        <v>133</v>
      </c>
      <c r="B10000" s="594" t="s">
        <v>589</v>
      </c>
      <c r="C10000" s="594" t="s">
        <v>570</v>
      </c>
      <c r="D10000" s="594" t="s">
        <v>2803</v>
      </c>
      <c r="E10000" s="594" t="s">
        <v>152</v>
      </c>
      <c r="F10000" s="594" t="s">
        <v>482</v>
      </c>
      <c r="G10000" s="596" t="s">
        <v>2813</v>
      </c>
      <c r="H10000" s="597">
        <v>43443000</v>
      </c>
    </row>
    <row r="10001" spans="1:8">
      <c r="A10001" s="594" t="s">
        <v>133</v>
      </c>
      <c r="B10001" s="594" t="s">
        <v>589</v>
      </c>
      <c r="C10001" s="594" t="s">
        <v>570</v>
      </c>
      <c r="D10001" s="594" t="s">
        <v>2803</v>
      </c>
      <c r="E10001" s="594" t="s">
        <v>152</v>
      </c>
      <c r="F10001" s="594" t="s">
        <v>606</v>
      </c>
      <c r="G10001" s="596" t="s">
        <v>195</v>
      </c>
      <c r="H10001" s="597">
        <v>8391524119</v>
      </c>
    </row>
    <row r="10002" spans="1:8">
      <c r="A10002" s="594" t="s">
        <v>133</v>
      </c>
      <c r="B10002" s="594" t="s">
        <v>589</v>
      </c>
      <c r="C10002" s="594" t="s">
        <v>570</v>
      </c>
      <c r="D10002" s="594" t="s">
        <v>2803</v>
      </c>
      <c r="E10002" s="594" t="s">
        <v>156</v>
      </c>
      <c r="F10002" s="595" t="s">
        <v>411</v>
      </c>
      <c r="G10002" s="596" t="s">
        <v>514</v>
      </c>
      <c r="H10002" s="597">
        <v>67161904130</v>
      </c>
    </row>
    <row r="10003" spans="1:8">
      <c r="A10003" s="594" t="s">
        <v>133</v>
      </c>
      <c r="B10003" s="594" t="s">
        <v>589</v>
      </c>
      <c r="C10003" s="594" t="s">
        <v>570</v>
      </c>
      <c r="D10003" s="594" t="s">
        <v>2803</v>
      </c>
      <c r="E10003" s="594" t="s">
        <v>156</v>
      </c>
      <c r="F10003" s="594" t="s">
        <v>157</v>
      </c>
      <c r="G10003" s="596" t="s">
        <v>158</v>
      </c>
      <c r="H10003" s="597">
        <v>50155244170</v>
      </c>
    </row>
    <row r="10004" spans="1:8">
      <c r="A10004" s="594" t="s">
        <v>133</v>
      </c>
      <c r="B10004" s="594" t="s">
        <v>589</v>
      </c>
      <c r="C10004" s="594" t="s">
        <v>570</v>
      </c>
      <c r="D10004" s="594" t="s">
        <v>2803</v>
      </c>
      <c r="E10004" s="594" t="s">
        <v>156</v>
      </c>
      <c r="F10004" s="594" t="s">
        <v>159</v>
      </c>
      <c r="G10004" s="596" t="s">
        <v>160</v>
      </c>
      <c r="H10004" s="597">
        <v>8571240779</v>
      </c>
    </row>
    <row r="10005" spans="1:8">
      <c r="A10005" s="594" t="s">
        <v>133</v>
      </c>
      <c r="B10005" s="594" t="s">
        <v>589</v>
      </c>
      <c r="C10005" s="594" t="s">
        <v>570</v>
      </c>
      <c r="D10005" s="594" t="s">
        <v>2803</v>
      </c>
      <c r="E10005" s="594" t="s">
        <v>156</v>
      </c>
      <c r="F10005" s="594" t="s">
        <v>161</v>
      </c>
      <c r="G10005" s="596" t="s">
        <v>162</v>
      </c>
      <c r="H10005" s="597">
        <v>5675176004</v>
      </c>
    </row>
    <row r="10006" spans="1:8">
      <c r="A10006" s="594" t="s">
        <v>133</v>
      </c>
      <c r="B10006" s="594" t="s">
        <v>589</v>
      </c>
      <c r="C10006" s="594" t="s">
        <v>570</v>
      </c>
      <c r="D10006" s="594" t="s">
        <v>2803</v>
      </c>
      <c r="E10006" s="594" t="s">
        <v>156</v>
      </c>
      <c r="F10006" s="594" t="s">
        <v>1</v>
      </c>
      <c r="G10006" s="596" t="s">
        <v>2</v>
      </c>
      <c r="H10006" s="597">
        <v>2759498660</v>
      </c>
    </row>
    <row r="10007" spans="1:8">
      <c r="A10007" s="594" t="s">
        <v>133</v>
      </c>
      <c r="B10007" s="594" t="s">
        <v>589</v>
      </c>
      <c r="C10007" s="594" t="s">
        <v>570</v>
      </c>
      <c r="D10007" s="594" t="s">
        <v>2803</v>
      </c>
      <c r="E10007" s="594" t="s">
        <v>156</v>
      </c>
      <c r="F10007" s="594" t="s">
        <v>1073</v>
      </c>
      <c r="G10007" s="596" t="s">
        <v>2782</v>
      </c>
      <c r="H10007" s="597">
        <v>744517</v>
      </c>
    </row>
    <row r="10008" spans="1:8">
      <c r="A10008" s="594" t="s">
        <v>133</v>
      </c>
      <c r="B10008" s="594" t="s">
        <v>589</v>
      </c>
      <c r="C10008" s="594" t="s">
        <v>570</v>
      </c>
      <c r="D10008" s="594" t="s">
        <v>2803</v>
      </c>
      <c r="E10008" s="594" t="s">
        <v>163</v>
      </c>
      <c r="F10008" s="595" t="s">
        <v>411</v>
      </c>
      <c r="G10008" s="596" t="s">
        <v>164</v>
      </c>
      <c r="H10008" s="597">
        <v>6433875013</v>
      </c>
    </row>
    <row r="10009" spans="1:8">
      <c r="A10009" s="594" t="s">
        <v>133</v>
      </c>
      <c r="B10009" s="594" t="s">
        <v>589</v>
      </c>
      <c r="C10009" s="594" t="s">
        <v>570</v>
      </c>
      <c r="D10009" s="594" t="s">
        <v>2803</v>
      </c>
      <c r="E10009" s="594" t="s">
        <v>163</v>
      </c>
      <c r="F10009" s="594" t="s">
        <v>3</v>
      </c>
      <c r="G10009" s="596" t="s">
        <v>4</v>
      </c>
      <c r="H10009" s="597">
        <v>4428400000</v>
      </c>
    </row>
    <row r="10010" spans="1:8">
      <c r="A10010" s="594" t="s">
        <v>133</v>
      </c>
      <c r="B10010" s="594" t="s">
        <v>589</v>
      </c>
      <c r="C10010" s="594" t="s">
        <v>570</v>
      </c>
      <c r="D10010" s="594" t="s">
        <v>2803</v>
      </c>
      <c r="E10010" s="594" t="s">
        <v>163</v>
      </c>
      <c r="F10010" s="594" t="s">
        <v>1060</v>
      </c>
      <c r="G10010" s="596" t="s">
        <v>2672</v>
      </c>
      <c r="H10010" s="597">
        <v>1054985285</v>
      </c>
    </row>
    <row r="10011" spans="1:8">
      <c r="A10011" s="594" t="s">
        <v>133</v>
      </c>
      <c r="B10011" s="594" t="s">
        <v>589</v>
      </c>
      <c r="C10011" s="594" t="s">
        <v>570</v>
      </c>
      <c r="D10011" s="594" t="s">
        <v>2803</v>
      </c>
      <c r="E10011" s="594" t="s">
        <v>163</v>
      </c>
      <c r="F10011" s="594" t="s">
        <v>165</v>
      </c>
      <c r="G10011" s="596" t="s">
        <v>195</v>
      </c>
      <c r="H10011" s="597">
        <v>950489728</v>
      </c>
    </row>
    <row r="10012" spans="1:8">
      <c r="A10012" s="594" t="s">
        <v>133</v>
      </c>
      <c r="B10012" s="594" t="s">
        <v>589</v>
      </c>
      <c r="C10012" s="594" t="s">
        <v>570</v>
      </c>
      <c r="D10012" s="594" t="s">
        <v>2803</v>
      </c>
      <c r="E10012" s="594" t="s">
        <v>167</v>
      </c>
      <c r="F10012" s="595" t="s">
        <v>411</v>
      </c>
      <c r="G10012" s="596" t="s">
        <v>168</v>
      </c>
      <c r="H10012" s="597">
        <v>2740175019</v>
      </c>
    </row>
    <row r="10013" spans="1:8">
      <c r="A10013" s="594" t="s">
        <v>133</v>
      </c>
      <c r="B10013" s="594" t="s">
        <v>589</v>
      </c>
      <c r="C10013" s="594" t="s">
        <v>570</v>
      </c>
      <c r="D10013" s="594" t="s">
        <v>2803</v>
      </c>
      <c r="E10013" s="594" t="s">
        <v>167</v>
      </c>
      <c r="F10013" s="594" t="s">
        <v>228</v>
      </c>
      <c r="G10013" s="596" t="s">
        <v>2673</v>
      </c>
      <c r="H10013" s="597">
        <v>1785738212</v>
      </c>
    </row>
    <row r="10014" spans="1:8">
      <c r="A10014" s="594" t="s">
        <v>133</v>
      </c>
      <c r="B10014" s="594" t="s">
        <v>589</v>
      </c>
      <c r="C10014" s="594" t="s">
        <v>570</v>
      </c>
      <c r="D10014" s="594" t="s">
        <v>2803</v>
      </c>
      <c r="E10014" s="594" t="s">
        <v>167</v>
      </c>
      <c r="F10014" s="594" t="s">
        <v>169</v>
      </c>
      <c r="G10014" s="596" t="s">
        <v>2674</v>
      </c>
      <c r="H10014" s="597">
        <v>421189807</v>
      </c>
    </row>
    <row r="10015" spans="1:8">
      <c r="A10015" s="594" t="s">
        <v>133</v>
      </c>
      <c r="B10015" s="594" t="s">
        <v>589</v>
      </c>
      <c r="C10015" s="594" t="s">
        <v>570</v>
      </c>
      <c r="D10015" s="594" t="s">
        <v>2803</v>
      </c>
      <c r="E10015" s="594" t="s">
        <v>167</v>
      </c>
      <c r="F10015" s="594" t="s">
        <v>230</v>
      </c>
      <c r="G10015" s="596" t="s">
        <v>2675</v>
      </c>
      <c r="H10015" s="597">
        <v>19100000</v>
      </c>
    </row>
    <row r="10016" spans="1:8">
      <c r="A10016" s="594" t="s">
        <v>133</v>
      </c>
      <c r="B10016" s="594" t="s">
        <v>589</v>
      </c>
      <c r="C10016" s="594" t="s">
        <v>570</v>
      </c>
      <c r="D10016" s="594" t="s">
        <v>2803</v>
      </c>
      <c r="E10016" s="594" t="s">
        <v>167</v>
      </c>
      <c r="F10016" s="594" t="s">
        <v>214</v>
      </c>
      <c r="G10016" s="596" t="s">
        <v>2676</v>
      </c>
      <c r="H10016" s="597">
        <v>66846000</v>
      </c>
    </row>
    <row r="10017" spans="1:8">
      <c r="A10017" s="594" t="s">
        <v>133</v>
      </c>
      <c r="B10017" s="594" t="s">
        <v>589</v>
      </c>
      <c r="C10017" s="594" t="s">
        <v>570</v>
      </c>
      <c r="D10017" s="594" t="s">
        <v>2803</v>
      </c>
      <c r="E10017" s="594" t="s">
        <v>167</v>
      </c>
      <c r="F10017" s="594" t="s">
        <v>354</v>
      </c>
      <c r="G10017" s="596" t="s">
        <v>2736</v>
      </c>
      <c r="H10017" s="597">
        <v>21800000</v>
      </c>
    </row>
    <row r="10018" spans="1:8">
      <c r="A10018" s="594" t="s">
        <v>133</v>
      </c>
      <c r="B10018" s="594" t="s">
        <v>589</v>
      </c>
      <c r="C10018" s="594" t="s">
        <v>570</v>
      </c>
      <c r="D10018" s="594" t="s">
        <v>2803</v>
      </c>
      <c r="E10018" s="594" t="s">
        <v>167</v>
      </c>
      <c r="F10018" s="594" t="s">
        <v>232</v>
      </c>
      <c r="G10018" s="596" t="s">
        <v>195</v>
      </c>
      <c r="H10018" s="597">
        <v>425501000</v>
      </c>
    </row>
    <row r="10019" spans="1:8">
      <c r="A10019" s="594" t="s">
        <v>133</v>
      </c>
      <c r="B10019" s="594" t="s">
        <v>589</v>
      </c>
      <c r="C10019" s="594" t="s">
        <v>570</v>
      </c>
      <c r="D10019" s="594" t="s">
        <v>2803</v>
      </c>
      <c r="E10019" s="594" t="s">
        <v>171</v>
      </c>
      <c r="F10019" s="595" t="s">
        <v>411</v>
      </c>
      <c r="G10019" s="596" t="s">
        <v>2677</v>
      </c>
      <c r="H10019" s="597">
        <v>13696954924</v>
      </c>
    </row>
    <row r="10020" spans="1:8">
      <c r="A10020" s="594" t="s">
        <v>133</v>
      </c>
      <c r="B10020" s="594" t="s">
        <v>589</v>
      </c>
      <c r="C10020" s="594" t="s">
        <v>570</v>
      </c>
      <c r="D10020" s="594" t="s">
        <v>2803</v>
      </c>
      <c r="E10020" s="594" t="s">
        <v>171</v>
      </c>
      <c r="F10020" s="594" t="s">
        <v>173</v>
      </c>
      <c r="G10020" s="596" t="s">
        <v>174</v>
      </c>
      <c r="H10020" s="597">
        <v>2129214343</v>
      </c>
    </row>
    <row r="10021" spans="1:8">
      <c r="A10021" s="594" t="s">
        <v>133</v>
      </c>
      <c r="B10021" s="594" t="s">
        <v>589</v>
      </c>
      <c r="C10021" s="594" t="s">
        <v>570</v>
      </c>
      <c r="D10021" s="594" t="s">
        <v>2803</v>
      </c>
      <c r="E10021" s="594" t="s">
        <v>171</v>
      </c>
      <c r="F10021" s="594" t="s">
        <v>216</v>
      </c>
      <c r="G10021" s="596" t="s">
        <v>217</v>
      </c>
      <c r="H10021" s="597">
        <v>7624291284</v>
      </c>
    </row>
    <row r="10022" spans="1:8">
      <c r="A10022" s="594" t="s">
        <v>133</v>
      </c>
      <c r="B10022" s="594" t="s">
        <v>589</v>
      </c>
      <c r="C10022" s="594" t="s">
        <v>570</v>
      </c>
      <c r="D10022" s="594" t="s">
        <v>2803</v>
      </c>
      <c r="E10022" s="594" t="s">
        <v>171</v>
      </c>
      <c r="F10022" s="594" t="s">
        <v>5</v>
      </c>
      <c r="G10022" s="596" t="s">
        <v>2678</v>
      </c>
      <c r="H10022" s="597">
        <v>1119605000</v>
      </c>
    </row>
    <row r="10023" spans="1:8">
      <c r="A10023" s="594" t="s">
        <v>133</v>
      </c>
      <c r="B10023" s="594" t="s">
        <v>589</v>
      </c>
      <c r="C10023" s="594" t="s">
        <v>570</v>
      </c>
      <c r="D10023" s="594" t="s">
        <v>2803</v>
      </c>
      <c r="E10023" s="594" t="s">
        <v>171</v>
      </c>
      <c r="F10023" s="594" t="s">
        <v>175</v>
      </c>
      <c r="G10023" s="596" t="s">
        <v>176</v>
      </c>
      <c r="H10023" s="597">
        <v>2823844297</v>
      </c>
    </row>
    <row r="10024" spans="1:8">
      <c r="A10024" s="594" t="s">
        <v>133</v>
      </c>
      <c r="B10024" s="594" t="s">
        <v>589</v>
      </c>
      <c r="C10024" s="594" t="s">
        <v>570</v>
      </c>
      <c r="D10024" s="594" t="s">
        <v>2803</v>
      </c>
      <c r="E10024" s="594" t="s">
        <v>177</v>
      </c>
      <c r="F10024" s="595" t="s">
        <v>411</v>
      </c>
      <c r="G10024" s="596" t="s">
        <v>178</v>
      </c>
      <c r="H10024" s="597">
        <v>1862621958</v>
      </c>
    </row>
    <row r="10025" spans="1:8">
      <c r="A10025" s="594" t="s">
        <v>133</v>
      </c>
      <c r="B10025" s="594" t="s">
        <v>589</v>
      </c>
      <c r="C10025" s="594" t="s">
        <v>570</v>
      </c>
      <c r="D10025" s="594" t="s">
        <v>2803</v>
      </c>
      <c r="E10025" s="594" t="s">
        <v>177</v>
      </c>
      <c r="F10025" s="594" t="s">
        <v>179</v>
      </c>
      <c r="G10025" s="596" t="s">
        <v>2679</v>
      </c>
      <c r="H10025" s="597">
        <v>226619646</v>
      </c>
    </row>
    <row r="10026" spans="1:8">
      <c r="A10026" s="594" t="s">
        <v>133</v>
      </c>
      <c r="B10026" s="594" t="s">
        <v>589</v>
      </c>
      <c r="C10026" s="594" t="s">
        <v>570</v>
      </c>
      <c r="D10026" s="594" t="s">
        <v>2803</v>
      </c>
      <c r="E10026" s="594" t="s">
        <v>177</v>
      </c>
      <c r="F10026" s="594" t="s">
        <v>181</v>
      </c>
      <c r="G10026" s="596" t="s">
        <v>182</v>
      </c>
      <c r="H10026" s="597">
        <v>1833100</v>
      </c>
    </row>
    <row r="10027" spans="1:8">
      <c r="A10027" s="594" t="s">
        <v>133</v>
      </c>
      <c r="B10027" s="594" t="s">
        <v>589</v>
      </c>
      <c r="C10027" s="594" t="s">
        <v>570</v>
      </c>
      <c r="D10027" s="594" t="s">
        <v>2803</v>
      </c>
      <c r="E10027" s="594" t="s">
        <v>177</v>
      </c>
      <c r="F10027" s="594" t="s">
        <v>1290</v>
      </c>
      <c r="G10027" s="596" t="s">
        <v>2721</v>
      </c>
      <c r="H10027" s="597">
        <v>697723242</v>
      </c>
    </row>
    <row r="10028" spans="1:8">
      <c r="A10028" s="594" t="s">
        <v>133</v>
      </c>
      <c r="B10028" s="594" t="s">
        <v>589</v>
      </c>
      <c r="C10028" s="594" t="s">
        <v>570</v>
      </c>
      <c r="D10028" s="594" t="s">
        <v>2803</v>
      </c>
      <c r="E10028" s="594" t="s">
        <v>177</v>
      </c>
      <c r="F10028" s="594" t="s">
        <v>441</v>
      </c>
      <c r="G10028" s="596" t="s">
        <v>2728</v>
      </c>
      <c r="H10028" s="597">
        <v>129537000</v>
      </c>
    </row>
    <row r="10029" spans="1:8">
      <c r="A10029" s="594" t="s">
        <v>133</v>
      </c>
      <c r="B10029" s="594" t="s">
        <v>589</v>
      </c>
      <c r="C10029" s="594" t="s">
        <v>570</v>
      </c>
      <c r="D10029" s="594" t="s">
        <v>2803</v>
      </c>
      <c r="E10029" s="594" t="s">
        <v>177</v>
      </c>
      <c r="F10029" s="594" t="s">
        <v>1297</v>
      </c>
      <c r="G10029" s="596" t="s">
        <v>2680</v>
      </c>
      <c r="H10029" s="597">
        <v>512083670</v>
      </c>
    </row>
    <row r="10030" spans="1:8">
      <c r="A10030" s="594" t="s">
        <v>133</v>
      </c>
      <c r="B10030" s="594" t="s">
        <v>589</v>
      </c>
      <c r="C10030" s="594" t="s">
        <v>570</v>
      </c>
      <c r="D10030" s="594" t="s">
        <v>2803</v>
      </c>
      <c r="E10030" s="594" t="s">
        <v>177</v>
      </c>
      <c r="F10030" s="594" t="s">
        <v>237</v>
      </c>
      <c r="G10030" s="596" t="s">
        <v>2681</v>
      </c>
      <c r="H10030" s="597">
        <v>209550000</v>
      </c>
    </row>
    <row r="10031" spans="1:8">
      <c r="A10031" s="594" t="s">
        <v>133</v>
      </c>
      <c r="B10031" s="594" t="s">
        <v>589</v>
      </c>
      <c r="C10031" s="594" t="s">
        <v>570</v>
      </c>
      <c r="D10031" s="594" t="s">
        <v>2803</v>
      </c>
      <c r="E10031" s="594" t="s">
        <v>177</v>
      </c>
      <c r="F10031" s="594" t="s">
        <v>239</v>
      </c>
      <c r="G10031" s="596" t="s">
        <v>205</v>
      </c>
      <c r="H10031" s="597">
        <v>85275300</v>
      </c>
    </row>
    <row r="10032" spans="1:8">
      <c r="A10032" s="594" t="s">
        <v>133</v>
      </c>
      <c r="B10032" s="594" t="s">
        <v>589</v>
      </c>
      <c r="C10032" s="594" t="s">
        <v>570</v>
      </c>
      <c r="D10032" s="594" t="s">
        <v>2803</v>
      </c>
      <c r="E10032" s="594" t="s">
        <v>240</v>
      </c>
      <c r="F10032" s="595" t="s">
        <v>411</v>
      </c>
      <c r="G10032" s="596" t="s">
        <v>241</v>
      </c>
      <c r="H10032" s="597">
        <v>689279300</v>
      </c>
    </row>
    <row r="10033" spans="1:8">
      <c r="A10033" s="594" t="s">
        <v>133</v>
      </c>
      <c r="B10033" s="594" t="s">
        <v>589</v>
      </c>
      <c r="C10033" s="594" t="s">
        <v>570</v>
      </c>
      <c r="D10033" s="594" t="s">
        <v>2803</v>
      </c>
      <c r="E10033" s="594" t="s">
        <v>240</v>
      </c>
      <c r="F10033" s="594" t="s">
        <v>242</v>
      </c>
      <c r="G10033" s="596" t="s">
        <v>243</v>
      </c>
      <c r="H10033" s="597">
        <v>10147300</v>
      </c>
    </row>
    <row r="10034" spans="1:8">
      <c r="A10034" s="594" t="s">
        <v>133</v>
      </c>
      <c r="B10034" s="594" t="s">
        <v>589</v>
      </c>
      <c r="C10034" s="594" t="s">
        <v>570</v>
      </c>
      <c r="D10034" s="594" t="s">
        <v>2803</v>
      </c>
      <c r="E10034" s="594" t="s">
        <v>240</v>
      </c>
      <c r="F10034" s="594" t="s">
        <v>728</v>
      </c>
      <c r="G10034" s="596" t="s">
        <v>729</v>
      </c>
      <c r="H10034" s="597">
        <v>2400000</v>
      </c>
    </row>
    <row r="10035" spans="1:8">
      <c r="A10035" s="594" t="s">
        <v>133</v>
      </c>
      <c r="B10035" s="594" t="s">
        <v>589</v>
      </c>
      <c r="C10035" s="594" t="s">
        <v>570</v>
      </c>
      <c r="D10035" s="594" t="s">
        <v>2803</v>
      </c>
      <c r="E10035" s="594" t="s">
        <v>240</v>
      </c>
      <c r="F10035" s="594" t="s">
        <v>731</v>
      </c>
      <c r="G10035" s="596" t="s">
        <v>732</v>
      </c>
      <c r="H10035" s="597">
        <v>12000000</v>
      </c>
    </row>
    <row r="10036" spans="1:8">
      <c r="A10036" s="594" t="s">
        <v>133</v>
      </c>
      <c r="B10036" s="594" t="s">
        <v>589</v>
      </c>
      <c r="C10036" s="594" t="s">
        <v>570</v>
      </c>
      <c r="D10036" s="594" t="s">
        <v>2803</v>
      </c>
      <c r="E10036" s="594" t="s">
        <v>240</v>
      </c>
      <c r="F10036" s="594" t="s">
        <v>597</v>
      </c>
      <c r="G10036" s="596" t="s">
        <v>2682</v>
      </c>
      <c r="H10036" s="597">
        <v>36590000</v>
      </c>
    </row>
    <row r="10037" spans="1:8">
      <c r="A10037" s="594" t="s">
        <v>133</v>
      </c>
      <c r="B10037" s="594" t="s">
        <v>589</v>
      </c>
      <c r="C10037" s="594" t="s">
        <v>570</v>
      </c>
      <c r="D10037" s="594" t="s">
        <v>2803</v>
      </c>
      <c r="E10037" s="594" t="s">
        <v>240</v>
      </c>
      <c r="F10037" s="594" t="s">
        <v>733</v>
      </c>
      <c r="G10037" s="596" t="s">
        <v>734</v>
      </c>
      <c r="H10037" s="597">
        <v>295973000</v>
      </c>
    </row>
    <row r="10038" spans="1:8">
      <c r="A10038" s="594" t="s">
        <v>133</v>
      </c>
      <c r="B10038" s="594" t="s">
        <v>589</v>
      </c>
      <c r="C10038" s="594" t="s">
        <v>570</v>
      </c>
      <c r="D10038" s="594" t="s">
        <v>2803</v>
      </c>
      <c r="E10038" s="594" t="s">
        <v>240</v>
      </c>
      <c r="F10038" s="594" t="s">
        <v>735</v>
      </c>
      <c r="G10038" s="596" t="s">
        <v>193</v>
      </c>
      <c r="H10038" s="597">
        <v>332169000</v>
      </c>
    </row>
    <row r="10039" spans="1:8">
      <c r="A10039" s="594" t="s">
        <v>133</v>
      </c>
      <c r="B10039" s="594" t="s">
        <v>589</v>
      </c>
      <c r="C10039" s="594" t="s">
        <v>570</v>
      </c>
      <c r="D10039" s="594" t="s">
        <v>2803</v>
      </c>
      <c r="E10039" s="594" t="s">
        <v>183</v>
      </c>
      <c r="F10039" s="595" t="s">
        <v>411</v>
      </c>
      <c r="G10039" s="596" t="s">
        <v>184</v>
      </c>
      <c r="H10039" s="597">
        <v>3785763725</v>
      </c>
    </row>
    <row r="10040" spans="1:8">
      <c r="A10040" s="594" t="s">
        <v>133</v>
      </c>
      <c r="B10040" s="594" t="s">
        <v>589</v>
      </c>
      <c r="C10040" s="594" t="s">
        <v>570</v>
      </c>
      <c r="D10040" s="594" t="s">
        <v>2803</v>
      </c>
      <c r="E10040" s="594" t="s">
        <v>183</v>
      </c>
      <c r="F10040" s="594" t="s">
        <v>587</v>
      </c>
      <c r="G10040" s="596" t="s">
        <v>588</v>
      </c>
      <c r="H10040" s="597">
        <v>348263725</v>
      </c>
    </row>
    <row r="10041" spans="1:8">
      <c r="A10041" s="594" t="s">
        <v>133</v>
      </c>
      <c r="B10041" s="594" t="s">
        <v>589</v>
      </c>
      <c r="C10041" s="594" t="s">
        <v>570</v>
      </c>
      <c r="D10041" s="594" t="s">
        <v>2803</v>
      </c>
      <c r="E10041" s="594" t="s">
        <v>183</v>
      </c>
      <c r="F10041" s="594" t="s">
        <v>736</v>
      </c>
      <c r="G10041" s="596" t="s">
        <v>737</v>
      </c>
      <c r="H10041" s="597">
        <v>545618000</v>
      </c>
    </row>
    <row r="10042" spans="1:8">
      <c r="A10042" s="594" t="s">
        <v>133</v>
      </c>
      <c r="B10042" s="594" t="s">
        <v>589</v>
      </c>
      <c r="C10042" s="594" t="s">
        <v>570</v>
      </c>
      <c r="D10042" s="594" t="s">
        <v>2803</v>
      </c>
      <c r="E10042" s="594" t="s">
        <v>183</v>
      </c>
      <c r="F10042" s="594" t="s">
        <v>185</v>
      </c>
      <c r="G10042" s="596" t="s">
        <v>186</v>
      </c>
      <c r="H10042" s="597">
        <v>357647000</v>
      </c>
    </row>
    <row r="10043" spans="1:8">
      <c r="A10043" s="594" t="s">
        <v>133</v>
      </c>
      <c r="B10043" s="594" t="s">
        <v>589</v>
      </c>
      <c r="C10043" s="594" t="s">
        <v>570</v>
      </c>
      <c r="D10043" s="594" t="s">
        <v>2803</v>
      </c>
      <c r="E10043" s="594" t="s">
        <v>183</v>
      </c>
      <c r="F10043" s="594" t="s">
        <v>187</v>
      </c>
      <c r="G10043" s="596" t="s">
        <v>2683</v>
      </c>
      <c r="H10043" s="597">
        <v>2527100000</v>
      </c>
    </row>
    <row r="10044" spans="1:8">
      <c r="A10044" s="594" t="s">
        <v>133</v>
      </c>
      <c r="B10044" s="594" t="s">
        <v>589</v>
      </c>
      <c r="C10044" s="594" t="s">
        <v>570</v>
      </c>
      <c r="D10044" s="594" t="s">
        <v>2803</v>
      </c>
      <c r="E10044" s="594" t="s">
        <v>183</v>
      </c>
      <c r="F10044" s="594" t="s">
        <v>772</v>
      </c>
      <c r="G10044" s="596" t="s">
        <v>195</v>
      </c>
      <c r="H10044" s="597">
        <v>7135000</v>
      </c>
    </row>
    <row r="10045" spans="1:8">
      <c r="A10045" s="594" t="s">
        <v>133</v>
      </c>
      <c r="B10045" s="594" t="s">
        <v>589</v>
      </c>
      <c r="C10045" s="594" t="s">
        <v>570</v>
      </c>
      <c r="D10045" s="594" t="s">
        <v>2803</v>
      </c>
      <c r="E10045" s="594" t="s">
        <v>738</v>
      </c>
      <c r="F10045" s="595" t="s">
        <v>411</v>
      </c>
      <c r="G10045" s="596" t="s">
        <v>739</v>
      </c>
      <c r="H10045" s="597">
        <v>2204395520</v>
      </c>
    </row>
    <row r="10046" spans="1:8">
      <c r="A10046" s="594" t="s">
        <v>133</v>
      </c>
      <c r="B10046" s="594" t="s">
        <v>589</v>
      </c>
      <c r="C10046" s="594" t="s">
        <v>570</v>
      </c>
      <c r="D10046" s="594" t="s">
        <v>2803</v>
      </c>
      <c r="E10046" s="594" t="s">
        <v>738</v>
      </c>
      <c r="F10046" s="594" t="s">
        <v>740</v>
      </c>
      <c r="G10046" s="596" t="s">
        <v>741</v>
      </c>
      <c r="H10046" s="597">
        <v>131960000</v>
      </c>
    </row>
    <row r="10047" spans="1:8">
      <c r="A10047" s="594" t="s">
        <v>133</v>
      </c>
      <c r="B10047" s="594" t="s">
        <v>589</v>
      </c>
      <c r="C10047" s="594" t="s">
        <v>570</v>
      </c>
      <c r="D10047" s="594" t="s">
        <v>2803</v>
      </c>
      <c r="E10047" s="594" t="s">
        <v>738</v>
      </c>
      <c r="F10047" s="594" t="s">
        <v>356</v>
      </c>
      <c r="G10047" s="596" t="s">
        <v>357</v>
      </c>
      <c r="H10047" s="597">
        <v>1561813932</v>
      </c>
    </row>
    <row r="10048" spans="1:8">
      <c r="A10048" s="594" t="s">
        <v>133</v>
      </c>
      <c r="B10048" s="594" t="s">
        <v>589</v>
      </c>
      <c r="C10048" s="594" t="s">
        <v>570</v>
      </c>
      <c r="D10048" s="594" t="s">
        <v>2803</v>
      </c>
      <c r="E10048" s="594" t="s">
        <v>738</v>
      </c>
      <c r="F10048" s="594" t="s">
        <v>296</v>
      </c>
      <c r="G10048" s="596" t="s">
        <v>297</v>
      </c>
      <c r="H10048" s="597">
        <v>277606588</v>
      </c>
    </row>
    <row r="10049" spans="1:8">
      <c r="A10049" s="594" t="s">
        <v>133</v>
      </c>
      <c r="B10049" s="594" t="s">
        <v>589</v>
      </c>
      <c r="C10049" s="594" t="s">
        <v>570</v>
      </c>
      <c r="D10049" s="594" t="s">
        <v>2803</v>
      </c>
      <c r="E10049" s="594" t="s">
        <v>738</v>
      </c>
      <c r="F10049" s="594" t="s">
        <v>742</v>
      </c>
      <c r="G10049" s="596" t="s">
        <v>743</v>
      </c>
      <c r="H10049" s="597">
        <v>233015000</v>
      </c>
    </row>
    <row r="10050" spans="1:8">
      <c r="A10050" s="594" t="s">
        <v>133</v>
      </c>
      <c r="B10050" s="594" t="s">
        <v>589</v>
      </c>
      <c r="C10050" s="594" t="s">
        <v>570</v>
      </c>
      <c r="D10050" s="594" t="s">
        <v>2803</v>
      </c>
      <c r="E10050" s="594" t="s">
        <v>744</v>
      </c>
      <c r="F10050" s="595" t="s">
        <v>411</v>
      </c>
      <c r="G10050" s="596" t="s">
        <v>2686</v>
      </c>
      <c r="H10050" s="597">
        <v>11828199222</v>
      </c>
    </row>
    <row r="10051" spans="1:8">
      <c r="A10051" s="594" t="s">
        <v>133</v>
      </c>
      <c r="B10051" s="594" t="s">
        <v>589</v>
      </c>
      <c r="C10051" s="594" t="s">
        <v>570</v>
      </c>
      <c r="D10051" s="594" t="s">
        <v>2803</v>
      </c>
      <c r="E10051" s="594" t="s">
        <v>744</v>
      </c>
      <c r="F10051" s="594" t="s">
        <v>446</v>
      </c>
      <c r="G10051" s="596" t="s">
        <v>2765</v>
      </c>
      <c r="H10051" s="597">
        <v>29160000</v>
      </c>
    </row>
    <row r="10052" spans="1:8">
      <c r="A10052" s="594" t="s">
        <v>133</v>
      </c>
      <c r="B10052" s="594" t="s">
        <v>589</v>
      </c>
      <c r="C10052" s="594" t="s">
        <v>570</v>
      </c>
      <c r="D10052" s="594" t="s">
        <v>2803</v>
      </c>
      <c r="E10052" s="594" t="s">
        <v>744</v>
      </c>
      <c r="F10052" s="594" t="s">
        <v>7</v>
      </c>
      <c r="G10052" s="596" t="s">
        <v>8</v>
      </c>
      <c r="H10052" s="597">
        <v>4541799200</v>
      </c>
    </row>
    <row r="10053" spans="1:8">
      <c r="A10053" s="594" t="s">
        <v>133</v>
      </c>
      <c r="B10053" s="594" t="s">
        <v>589</v>
      </c>
      <c r="C10053" s="594" t="s">
        <v>570</v>
      </c>
      <c r="D10053" s="594" t="s">
        <v>2803</v>
      </c>
      <c r="E10053" s="594" t="s">
        <v>744</v>
      </c>
      <c r="F10053" s="594" t="s">
        <v>572</v>
      </c>
      <c r="G10053" s="596" t="s">
        <v>2689</v>
      </c>
      <c r="H10053" s="597">
        <v>2343492055</v>
      </c>
    </row>
    <row r="10054" spans="1:8">
      <c r="A10054" s="594" t="s">
        <v>133</v>
      </c>
      <c r="B10054" s="594" t="s">
        <v>589</v>
      </c>
      <c r="C10054" s="594" t="s">
        <v>570</v>
      </c>
      <c r="D10054" s="594" t="s">
        <v>2803</v>
      </c>
      <c r="E10054" s="594" t="s">
        <v>744</v>
      </c>
      <c r="F10054" s="594" t="s">
        <v>746</v>
      </c>
      <c r="G10054" s="596" t="s">
        <v>2690</v>
      </c>
      <c r="H10054" s="597">
        <v>70960000</v>
      </c>
    </row>
    <row r="10055" spans="1:8">
      <c r="A10055" s="594" t="s">
        <v>133</v>
      </c>
      <c r="B10055" s="594" t="s">
        <v>589</v>
      </c>
      <c r="C10055" s="594" t="s">
        <v>570</v>
      </c>
      <c r="D10055" s="594" t="s">
        <v>2803</v>
      </c>
      <c r="E10055" s="594" t="s">
        <v>744</v>
      </c>
      <c r="F10055" s="594" t="s">
        <v>11</v>
      </c>
      <c r="G10055" s="596" t="s">
        <v>2691</v>
      </c>
      <c r="H10055" s="597">
        <v>676076675</v>
      </c>
    </row>
    <row r="10056" spans="1:8">
      <c r="A10056" s="594" t="s">
        <v>133</v>
      </c>
      <c r="B10056" s="594" t="s">
        <v>589</v>
      </c>
      <c r="C10056" s="594" t="s">
        <v>570</v>
      </c>
      <c r="D10056" s="594" t="s">
        <v>2803</v>
      </c>
      <c r="E10056" s="594" t="s">
        <v>744</v>
      </c>
      <c r="F10056" s="594" t="s">
        <v>748</v>
      </c>
      <c r="G10056" s="596" t="s">
        <v>35</v>
      </c>
      <c r="H10056" s="597">
        <v>4166711292</v>
      </c>
    </row>
    <row r="10057" spans="1:8">
      <c r="A10057" s="594" t="s">
        <v>133</v>
      </c>
      <c r="B10057" s="594" t="s">
        <v>589</v>
      </c>
      <c r="C10057" s="594" t="s">
        <v>570</v>
      </c>
      <c r="D10057" s="594" t="s">
        <v>2803</v>
      </c>
      <c r="E10057" s="594" t="s">
        <v>2692</v>
      </c>
      <c r="F10057" s="595" t="s">
        <v>411</v>
      </c>
      <c r="G10057" s="596" t="s">
        <v>2693</v>
      </c>
      <c r="H10057" s="597">
        <v>11102880790</v>
      </c>
    </row>
    <row r="10058" spans="1:8">
      <c r="A10058" s="594" t="s">
        <v>133</v>
      </c>
      <c r="B10058" s="594" t="s">
        <v>589</v>
      </c>
      <c r="C10058" s="594" t="s">
        <v>570</v>
      </c>
      <c r="D10058" s="594" t="s">
        <v>2803</v>
      </c>
      <c r="E10058" s="594" t="s">
        <v>2692</v>
      </c>
      <c r="F10058" s="594" t="s">
        <v>2777</v>
      </c>
      <c r="G10058" s="596" t="s">
        <v>2765</v>
      </c>
      <c r="H10058" s="597">
        <v>436570000</v>
      </c>
    </row>
    <row r="10059" spans="1:8">
      <c r="A10059" s="594" t="s">
        <v>133</v>
      </c>
      <c r="B10059" s="594" t="s">
        <v>589</v>
      </c>
      <c r="C10059" s="594" t="s">
        <v>570</v>
      </c>
      <c r="D10059" s="594" t="s">
        <v>2803</v>
      </c>
      <c r="E10059" s="594" t="s">
        <v>2692</v>
      </c>
      <c r="F10059" s="594" t="s">
        <v>2722</v>
      </c>
      <c r="G10059" s="596" t="s">
        <v>2690</v>
      </c>
      <c r="H10059" s="597">
        <v>546136500</v>
      </c>
    </row>
    <row r="10060" spans="1:8">
      <c r="A10060" s="594" t="s">
        <v>133</v>
      </c>
      <c r="B10060" s="594" t="s">
        <v>589</v>
      </c>
      <c r="C10060" s="594" t="s">
        <v>570</v>
      </c>
      <c r="D10060" s="594" t="s">
        <v>2803</v>
      </c>
      <c r="E10060" s="594" t="s">
        <v>2692</v>
      </c>
      <c r="F10060" s="594" t="s">
        <v>2694</v>
      </c>
      <c r="G10060" s="596" t="s">
        <v>2689</v>
      </c>
      <c r="H10060" s="597">
        <v>5959487500</v>
      </c>
    </row>
    <row r="10061" spans="1:8">
      <c r="A10061" s="594" t="s">
        <v>133</v>
      </c>
      <c r="B10061" s="594" t="s">
        <v>589</v>
      </c>
      <c r="C10061" s="594" t="s">
        <v>570</v>
      </c>
      <c r="D10061" s="594" t="s">
        <v>2803</v>
      </c>
      <c r="E10061" s="594" t="s">
        <v>2692</v>
      </c>
      <c r="F10061" s="594" t="s">
        <v>2730</v>
      </c>
      <c r="G10061" s="596" t="s">
        <v>2731</v>
      </c>
      <c r="H10061" s="597">
        <v>4160686790</v>
      </c>
    </row>
    <row r="10062" spans="1:8">
      <c r="A10062" s="594" t="s">
        <v>133</v>
      </c>
      <c r="B10062" s="594" t="s">
        <v>589</v>
      </c>
      <c r="C10062" s="594" t="s">
        <v>570</v>
      </c>
      <c r="D10062" s="594" t="s">
        <v>2803</v>
      </c>
      <c r="E10062" s="594" t="s">
        <v>189</v>
      </c>
      <c r="F10062" s="595" t="s">
        <v>411</v>
      </c>
      <c r="G10062" s="596" t="s">
        <v>190</v>
      </c>
      <c r="H10062" s="597">
        <v>15189823885</v>
      </c>
    </row>
    <row r="10063" spans="1:8">
      <c r="A10063" s="594" t="s">
        <v>133</v>
      </c>
      <c r="B10063" s="594" t="s">
        <v>589</v>
      </c>
      <c r="C10063" s="594" t="s">
        <v>570</v>
      </c>
      <c r="D10063" s="594" t="s">
        <v>2803</v>
      </c>
      <c r="E10063" s="594" t="s">
        <v>189</v>
      </c>
      <c r="F10063" s="594" t="s">
        <v>773</v>
      </c>
      <c r="G10063" s="596" t="s">
        <v>2695</v>
      </c>
      <c r="H10063" s="597">
        <v>5183937224</v>
      </c>
    </row>
    <row r="10064" spans="1:8">
      <c r="A10064" s="594" t="s">
        <v>133</v>
      </c>
      <c r="B10064" s="594" t="s">
        <v>589</v>
      </c>
      <c r="C10064" s="594" t="s">
        <v>570</v>
      </c>
      <c r="D10064" s="594" t="s">
        <v>2803</v>
      </c>
      <c r="E10064" s="594" t="s">
        <v>189</v>
      </c>
      <c r="F10064" s="594" t="s">
        <v>13</v>
      </c>
      <c r="G10064" s="596" t="s">
        <v>2732</v>
      </c>
      <c r="H10064" s="597">
        <v>462346000</v>
      </c>
    </row>
    <row r="10065" spans="1:8">
      <c r="A10065" s="594" t="s">
        <v>133</v>
      </c>
      <c r="B10065" s="594" t="s">
        <v>589</v>
      </c>
      <c r="C10065" s="594" t="s">
        <v>570</v>
      </c>
      <c r="D10065" s="594" t="s">
        <v>2803</v>
      </c>
      <c r="E10065" s="594" t="s">
        <v>189</v>
      </c>
      <c r="F10065" s="594" t="s">
        <v>37</v>
      </c>
      <c r="G10065" s="596" t="s">
        <v>2696</v>
      </c>
      <c r="H10065" s="597">
        <v>435391549</v>
      </c>
    </row>
    <row r="10066" spans="1:8">
      <c r="A10066" s="594" t="s">
        <v>133</v>
      </c>
      <c r="B10066" s="594" t="s">
        <v>589</v>
      </c>
      <c r="C10066" s="594" t="s">
        <v>570</v>
      </c>
      <c r="D10066" s="594" t="s">
        <v>2803</v>
      </c>
      <c r="E10066" s="594" t="s">
        <v>189</v>
      </c>
      <c r="F10066" s="594" t="s">
        <v>192</v>
      </c>
      <c r="G10066" s="596" t="s">
        <v>195</v>
      </c>
      <c r="H10066" s="597">
        <v>9108149112</v>
      </c>
    </row>
    <row r="10067" spans="1:8">
      <c r="A10067" s="594" t="s">
        <v>133</v>
      </c>
      <c r="B10067" s="594" t="s">
        <v>589</v>
      </c>
      <c r="C10067" s="594" t="s">
        <v>570</v>
      </c>
      <c r="D10067" s="594" t="s">
        <v>2803</v>
      </c>
      <c r="E10067" s="594" t="s">
        <v>2697</v>
      </c>
      <c r="F10067" s="595" t="s">
        <v>411</v>
      </c>
      <c r="G10067" s="596" t="s">
        <v>2698</v>
      </c>
      <c r="H10067" s="597">
        <v>804811525</v>
      </c>
    </row>
    <row r="10068" spans="1:8">
      <c r="A10068" s="594" t="s">
        <v>133</v>
      </c>
      <c r="B10068" s="594" t="s">
        <v>589</v>
      </c>
      <c r="C10068" s="594" t="s">
        <v>570</v>
      </c>
      <c r="D10068" s="594" t="s">
        <v>2803</v>
      </c>
      <c r="E10068" s="594" t="s">
        <v>2697</v>
      </c>
      <c r="F10068" s="594" t="s">
        <v>2699</v>
      </c>
      <c r="G10068" s="596" t="s">
        <v>2700</v>
      </c>
      <c r="H10068" s="597">
        <v>804811525</v>
      </c>
    </row>
    <row r="10069" spans="1:8">
      <c r="A10069" s="594" t="s">
        <v>133</v>
      </c>
      <c r="B10069" s="594" t="s">
        <v>589</v>
      </c>
      <c r="C10069" s="594" t="s">
        <v>570</v>
      </c>
      <c r="D10069" s="594" t="s">
        <v>2803</v>
      </c>
      <c r="E10069" s="594" t="s">
        <v>628</v>
      </c>
      <c r="F10069" s="595" t="s">
        <v>411</v>
      </c>
      <c r="G10069" s="596" t="s">
        <v>2709</v>
      </c>
      <c r="H10069" s="597">
        <v>670630000</v>
      </c>
    </row>
    <row r="10070" spans="1:8">
      <c r="A10070" s="594" t="s">
        <v>133</v>
      </c>
      <c r="B10070" s="594" t="s">
        <v>589</v>
      </c>
      <c r="C10070" s="594" t="s">
        <v>570</v>
      </c>
      <c r="D10070" s="594" t="s">
        <v>2803</v>
      </c>
      <c r="E10070" s="594" t="s">
        <v>628</v>
      </c>
      <c r="F10070" s="594" t="s">
        <v>620</v>
      </c>
      <c r="G10070" s="596" t="s">
        <v>621</v>
      </c>
      <c r="H10070" s="597">
        <v>750000</v>
      </c>
    </row>
    <row r="10071" spans="1:8">
      <c r="A10071" s="594" t="s">
        <v>133</v>
      </c>
      <c r="B10071" s="594" t="s">
        <v>589</v>
      </c>
      <c r="C10071" s="594" t="s">
        <v>570</v>
      </c>
      <c r="D10071" s="594" t="s">
        <v>2803</v>
      </c>
      <c r="E10071" s="594" t="s">
        <v>628</v>
      </c>
      <c r="F10071" s="594" t="s">
        <v>1064</v>
      </c>
      <c r="G10071" s="596" t="s">
        <v>2927</v>
      </c>
      <c r="H10071" s="597">
        <v>669880000</v>
      </c>
    </row>
    <row r="10072" spans="1:8">
      <c r="A10072" s="594" t="s">
        <v>133</v>
      </c>
      <c r="B10072" s="594" t="s">
        <v>589</v>
      </c>
      <c r="C10072" s="594" t="s">
        <v>570</v>
      </c>
      <c r="D10072" s="594" t="s">
        <v>2803</v>
      </c>
      <c r="E10072" s="594" t="s">
        <v>194</v>
      </c>
      <c r="F10072" s="595" t="s">
        <v>411</v>
      </c>
      <c r="G10072" s="596" t="s">
        <v>195</v>
      </c>
      <c r="H10072" s="597">
        <v>4512734039</v>
      </c>
    </row>
    <row r="10073" spans="1:8">
      <c r="A10073" s="594" t="s">
        <v>133</v>
      </c>
      <c r="B10073" s="594" t="s">
        <v>589</v>
      </c>
      <c r="C10073" s="594" t="s">
        <v>570</v>
      </c>
      <c r="D10073" s="594" t="s">
        <v>2803</v>
      </c>
      <c r="E10073" s="594" t="s">
        <v>194</v>
      </c>
      <c r="F10073" s="594" t="s">
        <v>15</v>
      </c>
      <c r="G10073" s="596" t="s">
        <v>2701</v>
      </c>
      <c r="H10073" s="597">
        <v>9007000</v>
      </c>
    </row>
    <row r="10074" spans="1:8">
      <c r="A10074" s="594" t="s">
        <v>133</v>
      </c>
      <c r="B10074" s="594" t="s">
        <v>589</v>
      </c>
      <c r="C10074" s="594" t="s">
        <v>570</v>
      </c>
      <c r="D10074" s="594" t="s">
        <v>2803</v>
      </c>
      <c r="E10074" s="594" t="s">
        <v>194</v>
      </c>
      <c r="F10074" s="594" t="s">
        <v>198</v>
      </c>
      <c r="G10074" s="596" t="s">
        <v>199</v>
      </c>
      <c r="H10074" s="597">
        <v>1226096407</v>
      </c>
    </row>
    <row r="10075" spans="1:8">
      <c r="A10075" s="594" t="s">
        <v>133</v>
      </c>
      <c r="B10075" s="594" t="s">
        <v>589</v>
      </c>
      <c r="C10075" s="594" t="s">
        <v>570</v>
      </c>
      <c r="D10075" s="594" t="s">
        <v>2803</v>
      </c>
      <c r="E10075" s="594" t="s">
        <v>194</v>
      </c>
      <c r="F10075" s="594" t="s">
        <v>1286</v>
      </c>
      <c r="G10075" s="596" t="s">
        <v>2829</v>
      </c>
      <c r="H10075" s="597">
        <v>218410000</v>
      </c>
    </row>
    <row r="10076" spans="1:8">
      <c r="A10076" s="594" t="s">
        <v>133</v>
      </c>
      <c r="B10076" s="594" t="s">
        <v>589</v>
      </c>
      <c r="C10076" s="594" t="s">
        <v>570</v>
      </c>
      <c r="D10076" s="594" t="s">
        <v>2803</v>
      </c>
      <c r="E10076" s="594" t="s">
        <v>194</v>
      </c>
      <c r="F10076" s="594" t="s">
        <v>200</v>
      </c>
      <c r="G10076" s="596" t="s">
        <v>201</v>
      </c>
      <c r="H10076" s="597">
        <v>3059220632</v>
      </c>
    </row>
    <row r="10077" spans="1:8">
      <c r="A10077" s="594" t="s">
        <v>133</v>
      </c>
      <c r="B10077" s="594" t="s">
        <v>589</v>
      </c>
      <c r="C10077" s="594" t="s">
        <v>570</v>
      </c>
      <c r="D10077" s="594" t="s">
        <v>2803</v>
      </c>
      <c r="E10077" s="594" t="s">
        <v>573</v>
      </c>
      <c r="F10077" s="595" t="s">
        <v>411</v>
      </c>
      <c r="G10077" s="596" t="s">
        <v>2703</v>
      </c>
      <c r="H10077" s="597">
        <v>12600000</v>
      </c>
    </row>
    <row r="10078" spans="1:8">
      <c r="A10078" s="594" t="s">
        <v>133</v>
      </c>
      <c r="B10078" s="594" t="s">
        <v>589</v>
      </c>
      <c r="C10078" s="594" t="s">
        <v>570</v>
      </c>
      <c r="D10078" s="594" t="s">
        <v>2803</v>
      </c>
      <c r="E10078" s="594" t="s">
        <v>573</v>
      </c>
      <c r="F10078" s="594" t="s">
        <v>574</v>
      </c>
      <c r="G10078" s="596" t="s">
        <v>2704</v>
      </c>
      <c r="H10078" s="597">
        <v>10800000</v>
      </c>
    </row>
    <row r="10079" spans="1:8">
      <c r="A10079" s="594" t="s">
        <v>133</v>
      </c>
      <c r="B10079" s="594" t="s">
        <v>589</v>
      </c>
      <c r="C10079" s="594" t="s">
        <v>570</v>
      </c>
      <c r="D10079" s="594" t="s">
        <v>2803</v>
      </c>
      <c r="E10079" s="594" t="s">
        <v>573</v>
      </c>
      <c r="F10079" s="594" t="s">
        <v>366</v>
      </c>
      <c r="G10079" s="596" t="s">
        <v>195</v>
      </c>
      <c r="H10079" s="597">
        <v>1800000</v>
      </c>
    </row>
    <row r="10080" spans="1:8">
      <c r="A10080" s="594" t="s">
        <v>133</v>
      </c>
      <c r="B10080" s="594" t="s">
        <v>589</v>
      </c>
      <c r="C10080" s="594" t="s">
        <v>570</v>
      </c>
      <c r="D10080" s="594" t="s">
        <v>2803</v>
      </c>
      <c r="E10080" s="594" t="s">
        <v>550</v>
      </c>
      <c r="F10080" s="595" t="s">
        <v>411</v>
      </c>
      <c r="G10080" s="596" t="s">
        <v>2705</v>
      </c>
      <c r="H10080" s="597">
        <v>275714000</v>
      </c>
    </row>
    <row r="10081" spans="1:8">
      <c r="A10081" s="594" t="s">
        <v>133</v>
      </c>
      <c r="B10081" s="594" t="s">
        <v>589</v>
      </c>
      <c r="C10081" s="594" t="s">
        <v>570</v>
      </c>
      <c r="D10081" s="594" t="s">
        <v>2803</v>
      </c>
      <c r="E10081" s="594" t="s">
        <v>550</v>
      </c>
      <c r="F10081" s="594" t="s">
        <v>2706</v>
      </c>
      <c r="G10081" s="596" t="s">
        <v>72</v>
      </c>
      <c r="H10081" s="597">
        <v>238554000</v>
      </c>
    </row>
    <row r="10082" spans="1:8">
      <c r="A10082" s="594" t="s">
        <v>133</v>
      </c>
      <c r="B10082" s="594" t="s">
        <v>589</v>
      </c>
      <c r="C10082" s="594" t="s">
        <v>570</v>
      </c>
      <c r="D10082" s="594" t="s">
        <v>2803</v>
      </c>
      <c r="E10082" s="594" t="s">
        <v>550</v>
      </c>
      <c r="F10082" s="594" t="s">
        <v>1082</v>
      </c>
      <c r="G10082" s="596" t="s">
        <v>195</v>
      </c>
      <c r="H10082" s="597">
        <v>37160000</v>
      </c>
    </row>
    <row r="10083" spans="1:8">
      <c r="A10083" s="594" t="s">
        <v>133</v>
      </c>
      <c r="B10083" s="594" t="s">
        <v>589</v>
      </c>
      <c r="C10083" s="594" t="s">
        <v>570</v>
      </c>
      <c r="D10083" s="594" t="s">
        <v>2803</v>
      </c>
      <c r="E10083" s="594" t="s">
        <v>498</v>
      </c>
      <c r="F10083" s="595" t="s">
        <v>411</v>
      </c>
      <c r="G10083" s="596" t="s">
        <v>499</v>
      </c>
      <c r="H10083" s="597">
        <v>5845622165</v>
      </c>
    </row>
    <row r="10084" spans="1:8">
      <c r="A10084" s="594" t="s">
        <v>133</v>
      </c>
      <c r="B10084" s="594" t="s">
        <v>589</v>
      </c>
      <c r="C10084" s="594" t="s">
        <v>570</v>
      </c>
      <c r="D10084" s="594" t="s">
        <v>2803</v>
      </c>
      <c r="E10084" s="594" t="s">
        <v>498</v>
      </c>
      <c r="F10084" s="594" t="s">
        <v>552</v>
      </c>
      <c r="G10084" s="596" t="s">
        <v>2819</v>
      </c>
      <c r="H10084" s="597">
        <v>5243638879</v>
      </c>
    </row>
    <row r="10085" spans="1:8">
      <c r="A10085" s="594" t="s">
        <v>133</v>
      </c>
      <c r="B10085" s="594" t="s">
        <v>589</v>
      </c>
      <c r="C10085" s="594" t="s">
        <v>570</v>
      </c>
      <c r="D10085" s="594" t="s">
        <v>2803</v>
      </c>
      <c r="E10085" s="594" t="s">
        <v>498</v>
      </c>
      <c r="F10085" s="594" t="s">
        <v>1299</v>
      </c>
      <c r="G10085" s="596" t="s">
        <v>197</v>
      </c>
      <c r="H10085" s="597">
        <v>601983286</v>
      </c>
    </row>
    <row r="10086" spans="1:8">
      <c r="A10086" s="594" t="s">
        <v>133</v>
      </c>
      <c r="B10086" s="594" t="s">
        <v>589</v>
      </c>
      <c r="C10086" s="594" t="s">
        <v>570</v>
      </c>
      <c r="D10086" s="594" t="s">
        <v>2803</v>
      </c>
      <c r="E10086" s="594" t="s">
        <v>260</v>
      </c>
      <c r="F10086" s="595" t="s">
        <v>411</v>
      </c>
      <c r="G10086" s="596" t="s">
        <v>261</v>
      </c>
      <c r="H10086" s="597">
        <v>5330190000</v>
      </c>
    </row>
    <row r="10087" spans="1:8">
      <c r="A10087" s="594" t="s">
        <v>133</v>
      </c>
      <c r="B10087" s="594" t="s">
        <v>589</v>
      </c>
      <c r="C10087" s="594" t="s">
        <v>570</v>
      </c>
      <c r="D10087" s="594" t="s">
        <v>2803</v>
      </c>
      <c r="E10087" s="594" t="s">
        <v>260</v>
      </c>
      <c r="F10087" s="594" t="s">
        <v>262</v>
      </c>
      <c r="G10087" s="596" t="s">
        <v>2707</v>
      </c>
      <c r="H10087" s="597">
        <v>5330190000</v>
      </c>
    </row>
    <row r="10088" spans="1:8">
      <c r="A10088" s="594" t="s">
        <v>133</v>
      </c>
      <c r="B10088" s="594" t="s">
        <v>589</v>
      </c>
      <c r="C10088" s="594" t="s">
        <v>570</v>
      </c>
      <c r="D10088" s="594" t="s">
        <v>2803</v>
      </c>
      <c r="E10088" s="594" t="s">
        <v>53</v>
      </c>
      <c r="F10088" s="595" t="s">
        <v>411</v>
      </c>
      <c r="G10088" s="596" t="s">
        <v>193</v>
      </c>
      <c r="H10088" s="597">
        <v>658617000</v>
      </c>
    </row>
    <row r="10089" spans="1:8">
      <c r="A10089" s="594" t="s">
        <v>133</v>
      </c>
      <c r="B10089" s="594" t="s">
        <v>589</v>
      </c>
      <c r="C10089" s="594" t="s">
        <v>570</v>
      </c>
      <c r="D10089" s="594" t="s">
        <v>2803</v>
      </c>
      <c r="E10089" s="594" t="s">
        <v>53</v>
      </c>
      <c r="F10089" s="594" t="s">
        <v>54</v>
      </c>
      <c r="G10089" s="596" t="s">
        <v>55</v>
      </c>
      <c r="H10089" s="597">
        <v>53709000</v>
      </c>
    </row>
    <row r="10090" spans="1:8">
      <c r="A10090" s="594" t="s">
        <v>133</v>
      </c>
      <c r="B10090" s="594" t="s">
        <v>589</v>
      </c>
      <c r="C10090" s="594" t="s">
        <v>570</v>
      </c>
      <c r="D10090" s="594" t="s">
        <v>2803</v>
      </c>
      <c r="E10090" s="594" t="s">
        <v>53</v>
      </c>
      <c r="F10090" s="594" t="s">
        <v>56</v>
      </c>
      <c r="G10090" s="596" t="s">
        <v>57</v>
      </c>
      <c r="H10090" s="597">
        <v>594673000</v>
      </c>
    </row>
    <row r="10091" spans="1:8">
      <c r="A10091" s="594" t="s">
        <v>133</v>
      </c>
      <c r="B10091" s="594" t="s">
        <v>589</v>
      </c>
      <c r="C10091" s="594" t="s">
        <v>570</v>
      </c>
      <c r="D10091" s="594" t="s">
        <v>2803</v>
      </c>
      <c r="E10091" s="594" t="s">
        <v>53</v>
      </c>
      <c r="F10091" s="594" t="s">
        <v>358</v>
      </c>
      <c r="G10091" s="596" t="s">
        <v>195</v>
      </c>
      <c r="H10091" s="597">
        <v>10235000</v>
      </c>
    </row>
    <row r="10092" spans="1:8">
      <c r="A10092" s="594" t="s">
        <v>133</v>
      </c>
      <c r="B10092" s="594" t="s">
        <v>589</v>
      </c>
      <c r="C10092" s="594" t="s">
        <v>570</v>
      </c>
      <c r="D10092" s="594" t="s">
        <v>2805</v>
      </c>
      <c r="E10092" s="595" t="s">
        <v>411</v>
      </c>
      <c r="F10092" s="595" t="s">
        <v>411</v>
      </c>
      <c r="G10092" s="596" t="s">
        <v>470</v>
      </c>
      <c r="H10092" s="597">
        <v>8800000</v>
      </c>
    </row>
    <row r="10093" spans="1:8">
      <c r="A10093" s="594" t="s">
        <v>133</v>
      </c>
      <c r="B10093" s="594" t="s">
        <v>589</v>
      </c>
      <c r="C10093" s="594" t="s">
        <v>570</v>
      </c>
      <c r="D10093" s="594" t="s">
        <v>2805</v>
      </c>
      <c r="E10093" s="594" t="s">
        <v>582</v>
      </c>
      <c r="F10093" s="595" t="s">
        <v>411</v>
      </c>
      <c r="G10093" s="596" t="s">
        <v>583</v>
      </c>
      <c r="H10093" s="597">
        <v>8800000</v>
      </c>
    </row>
    <row r="10094" spans="1:8">
      <c r="A10094" s="594" t="s">
        <v>133</v>
      </c>
      <c r="B10094" s="594" t="s">
        <v>589</v>
      </c>
      <c r="C10094" s="594" t="s">
        <v>570</v>
      </c>
      <c r="D10094" s="594" t="s">
        <v>2805</v>
      </c>
      <c r="E10094" s="594" t="s">
        <v>582</v>
      </c>
      <c r="F10094" s="594" t="s">
        <v>478</v>
      </c>
      <c r="G10094" s="596" t="s">
        <v>2775</v>
      </c>
      <c r="H10094" s="597">
        <v>7800000</v>
      </c>
    </row>
    <row r="10095" spans="1:8">
      <c r="A10095" s="594" t="s">
        <v>133</v>
      </c>
      <c r="B10095" s="594" t="s">
        <v>589</v>
      </c>
      <c r="C10095" s="594" t="s">
        <v>570</v>
      </c>
      <c r="D10095" s="594" t="s">
        <v>2805</v>
      </c>
      <c r="E10095" s="594" t="s">
        <v>582</v>
      </c>
      <c r="F10095" s="594" t="s">
        <v>586</v>
      </c>
      <c r="G10095" s="596" t="s">
        <v>2671</v>
      </c>
      <c r="H10095" s="597">
        <v>1000000</v>
      </c>
    </row>
    <row r="10096" spans="1:8">
      <c r="A10096" s="594" t="s">
        <v>133</v>
      </c>
      <c r="B10096" s="594" t="s">
        <v>589</v>
      </c>
      <c r="C10096" s="594" t="s">
        <v>570</v>
      </c>
      <c r="D10096" s="594" t="s">
        <v>2820</v>
      </c>
      <c r="E10096" s="595" t="s">
        <v>411</v>
      </c>
      <c r="F10096" s="595" t="s">
        <v>411</v>
      </c>
      <c r="G10096" s="596" t="s">
        <v>2821</v>
      </c>
      <c r="H10096" s="597">
        <v>33359573714</v>
      </c>
    </row>
    <row r="10097" spans="1:8">
      <c r="A10097" s="594" t="s">
        <v>133</v>
      </c>
      <c r="B10097" s="594" t="s">
        <v>589</v>
      </c>
      <c r="C10097" s="594" t="s">
        <v>570</v>
      </c>
      <c r="D10097" s="594" t="s">
        <v>2820</v>
      </c>
      <c r="E10097" s="594" t="s">
        <v>142</v>
      </c>
      <c r="F10097" s="595" t="s">
        <v>411</v>
      </c>
      <c r="G10097" s="596" t="s">
        <v>143</v>
      </c>
      <c r="H10097" s="597">
        <v>6753502061</v>
      </c>
    </row>
    <row r="10098" spans="1:8">
      <c r="A10098" s="594" t="s">
        <v>133</v>
      </c>
      <c r="B10098" s="594" t="s">
        <v>589</v>
      </c>
      <c r="C10098" s="594" t="s">
        <v>570</v>
      </c>
      <c r="D10098" s="594" t="s">
        <v>2820</v>
      </c>
      <c r="E10098" s="594" t="s">
        <v>142</v>
      </c>
      <c r="F10098" s="594" t="s">
        <v>144</v>
      </c>
      <c r="G10098" s="596" t="s">
        <v>2664</v>
      </c>
      <c r="H10098" s="597">
        <v>6378414485</v>
      </c>
    </row>
    <row r="10099" spans="1:8">
      <c r="A10099" s="594" t="s">
        <v>133</v>
      </c>
      <c r="B10099" s="594" t="s">
        <v>589</v>
      </c>
      <c r="C10099" s="594" t="s">
        <v>570</v>
      </c>
      <c r="D10099" s="594" t="s">
        <v>2820</v>
      </c>
      <c r="E10099" s="594" t="s">
        <v>142</v>
      </c>
      <c r="F10099" s="594" t="s">
        <v>146</v>
      </c>
      <c r="G10099" s="596" t="s">
        <v>2665</v>
      </c>
      <c r="H10099" s="597">
        <v>375087576</v>
      </c>
    </row>
    <row r="10100" spans="1:8">
      <c r="A10100" s="594" t="s">
        <v>133</v>
      </c>
      <c r="B10100" s="594" t="s">
        <v>589</v>
      </c>
      <c r="C10100" s="594" t="s">
        <v>570</v>
      </c>
      <c r="D10100" s="594" t="s">
        <v>2820</v>
      </c>
      <c r="E10100" s="594" t="s">
        <v>202</v>
      </c>
      <c r="F10100" s="595" t="s">
        <v>411</v>
      </c>
      <c r="G10100" s="596" t="s">
        <v>2719</v>
      </c>
      <c r="H10100" s="597">
        <v>389032187</v>
      </c>
    </row>
    <row r="10101" spans="1:8">
      <c r="A10101" s="594" t="s">
        <v>133</v>
      </c>
      <c r="B10101" s="594" t="s">
        <v>589</v>
      </c>
      <c r="C10101" s="594" t="s">
        <v>570</v>
      </c>
      <c r="D10101" s="594" t="s">
        <v>2820</v>
      </c>
      <c r="E10101" s="594" t="s">
        <v>202</v>
      </c>
      <c r="F10101" s="594" t="s">
        <v>767</v>
      </c>
      <c r="G10101" s="596" t="s">
        <v>2720</v>
      </c>
      <c r="H10101" s="597">
        <v>377642187</v>
      </c>
    </row>
    <row r="10102" spans="1:8">
      <c r="A10102" s="594" t="s">
        <v>133</v>
      </c>
      <c r="B10102" s="594" t="s">
        <v>589</v>
      </c>
      <c r="C10102" s="594" t="s">
        <v>570</v>
      </c>
      <c r="D10102" s="594" t="s">
        <v>2820</v>
      </c>
      <c r="E10102" s="594" t="s">
        <v>202</v>
      </c>
      <c r="F10102" s="594" t="s">
        <v>204</v>
      </c>
      <c r="G10102" s="596" t="s">
        <v>2755</v>
      </c>
      <c r="H10102" s="597">
        <v>11390000</v>
      </c>
    </row>
    <row r="10103" spans="1:8">
      <c r="A10103" s="594" t="s">
        <v>133</v>
      </c>
      <c r="B10103" s="594" t="s">
        <v>589</v>
      </c>
      <c r="C10103" s="594" t="s">
        <v>570</v>
      </c>
      <c r="D10103" s="594" t="s">
        <v>2820</v>
      </c>
      <c r="E10103" s="594" t="s">
        <v>148</v>
      </c>
      <c r="F10103" s="595" t="s">
        <v>411</v>
      </c>
      <c r="G10103" s="596" t="s">
        <v>149</v>
      </c>
      <c r="H10103" s="597">
        <v>4450184858</v>
      </c>
    </row>
    <row r="10104" spans="1:8">
      <c r="A10104" s="594" t="s">
        <v>133</v>
      </c>
      <c r="B10104" s="594" t="s">
        <v>589</v>
      </c>
      <c r="C10104" s="594" t="s">
        <v>570</v>
      </c>
      <c r="D10104" s="594" t="s">
        <v>2820</v>
      </c>
      <c r="E10104" s="594" t="s">
        <v>148</v>
      </c>
      <c r="F10104" s="594" t="s">
        <v>223</v>
      </c>
      <c r="G10104" s="596" t="s">
        <v>224</v>
      </c>
      <c r="H10104" s="597">
        <v>229001900</v>
      </c>
    </row>
    <row r="10105" spans="1:8">
      <c r="A10105" s="594" t="s">
        <v>133</v>
      </c>
      <c r="B10105" s="594" t="s">
        <v>589</v>
      </c>
      <c r="C10105" s="594" t="s">
        <v>570</v>
      </c>
      <c r="D10105" s="594" t="s">
        <v>2820</v>
      </c>
      <c r="E10105" s="594" t="s">
        <v>148</v>
      </c>
      <c r="F10105" s="594" t="s">
        <v>603</v>
      </c>
      <c r="G10105" s="596" t="s">
        <v>604</v>
      </c>
      <c r="H10105" s="597">
        <v>94955455</v>
      </c>
    </row>
    <row r="10106" spans="1:8">
      <c r="A10106" s="594" t="s">
        <v>133</v>
      </c>
      <c r="B10106" s="594" t="s">
        <v>589</v>
      </c>
      <c r="C10106" s="594" t="s">
        <v>570</v>
      </c>
      <c r="D10106" s="594" t="s">
        <v>2820</v>
      </c>
      <c r="E10106" s="594" t="s">
        <v>148</v>
      </c>
      <c r="F10106" s="594" t="s">
        <v>1075</v>
      </c>
      <c r="G10106" s="596" t="s">
        <v>2666</v>
      </c>
      <c r="H10106" s="597">
        <v>395677357</v>
      </c>
    </row>
    <row r="10107" spans="1:8">
      <c r="A10107" s="594" t="s">
        <v>133</v>
      </c>
      <c r="B10107" s="594" t="s">
        <v>589</v>
      </c>
      <c r="C10107" s="594" t="s">
        <v>570</v>
      </c>
      <c r="D10107" s="594" t="s">
        <v>2820</v>
      </c>
      <c r="E10107" s="594" t="s">
        <v>148</v>
      </c>
      <c r="F10107" s="594" t="s">
        <v>26</v>
      </c>
      <c r="G10107" s="596" t="s">
        <v>2727</v>
      </c>
      <c r="H10107" s="597">
        <v>8052000</v>
      </c>
    </row>
    <row r="10108" spans="1:8">
      <c r="A10108" s="594" t="s">
        <v>133</v>
      </c>
      <c r="B10108" s="594" t="s">
        <v>589</v>
      </c>
      <c r="C10108" s="594" t="s">
        <v>570</v>
      </c>
      <c r="D10108" s="594" t="s">
        <v>2820</v>
      </c>
      <c r="E10108" s="594" t="s">
        <v>148</v>
      </c>
      <c r="F10108" s="594" t="s">
        <v>593</v>
      </c>
      <c r="G10108" s="596" t="s">
        <v>594</v>
      </c>
      <c r="H10108" s="597">
        <v>1920327164</v>
      </c>
    </row>
    <row r="10109" spans="1:8">
      <c r="A10109" s="594" t="s">
        <v>133</v>
      </c>
      <c r="B10109" s="594" t="s">
        <v>589</v>
      </c>
      <c r="C10109" s="594" t="s">
        <v>570</v>
      </c>
      <c r="D10109" s="594" t="s">
        <v>2820</v>
      </c>
      <c r="E10109" s="594" t="s">
        <v>148</v>
      </c>
      <c r="F10109" s="594" t="s">
        <v>150</v>
      </c>
      <c r="G10109" s="596" t="s">
        <v>151</v>
      </c>
      <c r="H10109" s="597">
        <v>125221696</v>
      </c>
    </row>
    <row r="10110" spans="1:8">
      <c r="A10110" s="594" t="s">
        <v>133</v>
      </c>
      <c r="B10110" s="594" t="s">
        <v>589</v>
      </c>
      <c r="C10110" s="594" t="s">
        <v>570</v>
      </c>
      <c r="D10110" s="594" t="s">
        <v>2820</v>
      </c>
      <c r="E10110" s="594" t="s">
        <v>148</v>
      </c>
      <c r="F10110" s="594" t="s">
        <v>605</v>
      </c>
      <c r="G10110" s="596" t="s">
        <v>2668</v>
      </c>
      <c r="H10110" s="597">
        <v>1187542695</v>
      </c>
    </row>
    <row r="10111" spans="1:8">
      <c r="A10111" s="594" t="s">
        <v>133</v>
      </c>
      <c r="B10111" s="594" t="s">
        <v>589</v>
      </c>
      <c r="C10111" s="594" t="s">
        <v>570</v>
      </c>
      <c r="D10111" s="594" t="s">
        <v>2820</v>
      </c>
      <c r="E10111" s="594" t="s">
        <v>148</v>
      </c>
      <c r="F10111" s="594" t="s">
        <v>472</v>
      </c>
      <c r="G10111" s="596" t="s">
        <v>473</v>
      </c>
      <c r="H10111" s="597">
        <v>328114990</v>
      </c>
    </row>
    <row r="10112" spans="1:8">
      <c r="A10112" s="594" t="s">
        <v>133</v>
      </c>
      <c r="B10112" s="594" t="s">
        <v>589</v>
      </c>
      <c r="C10112" s="594" t="s">
        <v>570</v>
      </c>
      <c r="D10112" s="594" t="s">
        <v>2820</v>
      </c>
      <c r="E10112" s="594" t="s">
        <v>148</v>
      </c>
      <c r="F10112" s="594" t="s">
        <v>474</v>
      </c>
      <c r="G10112" s="596" t="s">
        <v>2773</v>
      </c>
      <c r="H10112" s="597">
        <v>33109000</v>
      </c>
    </row>
    <row r="10113" spans="1:8">
      <c r="A10113" s="594" t="s">
        <v>133</v>
      </c>
      <c r="B10113" s="594" t="s">
        <v>589</v>
      </c>
      <c r="C10113" s="594" t="s">
        <v>570</v>
      </c>
      <c r="D10113" s="594" t="s">
        <v>2820</v>
      </c>
      <c r="E10113" s="594" t="s">
        <v>148</v>
      </c>
      <c r="F10113" s="594" t="s">
        <v>624</v>
      </c>
      <c r="G10113" s="596" t="s">
        <v>2774</v>
      </c>
      <c r="H10113" s="597">
        <v>31392000</v>
      </c>
    </row>
    <row r="10114" spans="1:8">
      <c r="A10114" s="594" t="s">
        <v>133</v>
      </c>
      <c r="B10114" s="594" t="s">
        <v>589</v>
      </c>
      <c r="C10114" s="594" t="s">
        <v>570</v>
      </c>
      <c r="D10114" s="594" t="s">
        <v>2820</v>
      </c>
      <c r="E10114" s="594" t="s">
        <v>148</v>
      </c>
      <c r="F10114" s="594" t="s">
        <v>227</v>
      </c>
      <c r="G10114" s="596" t="s">
        <v>2669</v>
      </c>
      <c r="H10114" s="597">
        <v>96790601</v>
      </c>
    </row>
    <row r="10115" spans="1:8">
      <c r="A10115" s="594" t="s">
        <v>133</v>
      </c>
      <c r="B10115" s="594" t="s">
        <v>589</v>
      </c>
      <c r="C10115" s="594" t="s">
        <v>570</v>
      </c>
      <c r="D10115" s="594" t="s">
        <v>2820</v>
      </c>
      <c r="E10115" s="594" t="s">
        <v>475</v>
      </c>
      <c r="F10115" s="595" t="s">
        <v>411</v>
      </c>
      <c r="G10115" s="596" t="s">
        <v>2806</v>
      </c>
      <c r="H10115" s="597">
        <v>6849868000</v>
      </c>
    </row>
    <row r="10116" spans="1:8">
      <c r="A10116" s="594" t="s">
        <v>133</v>
      </c>
      <c r="B10116" s="594" t="s">
        <v>589</v>
      </c>
      <c r="C10116" s="594" t="s">
        <v>570</v>
      </c>
      <c r="D10116" s="594" t="s">
        <v>2820</v>
      </c>
      <c r="E10116" s="594" t="s">
        <v>475</v>
      </c>
      <c r="F10116" s="594" t="s">
        <v>449</v>
      </c>
      <c r="G10116" s="596" t="s">
        <v>450</v>
      </c>
      <c r="H10116" s="597">
        <v>1806968000</v>
      </c>
    </row>
    <row r="10117" spans="1:8">
      <c r="A10117" s="594" t="s">
        <v>133</v>
      </c>
      <c r="B10117" s="594" t="s">
        <v>589</v>
      </c>
      <c r="C10117" s="594" t="s">
        <v>570</v>
      </c>
      <c r="D10117" s="594" t="s">
        <v>2820</v>
      </c>
      <c r="E10117" s="594" t="s">
        <v>475</v>
      </c>
      <c r="F10117" s="594" t="s">
        <v>1055</v>
      </c>
      <c r="G10117" s="596" t="s">
        <v>2810</v>
      </c>
      <c r="H10117" s="597">
        <v>5042900000</v>
      </c>
    </row>
    <row r="10118" spans="1:8">
      <c r="A10118" s="594" t="s">
        <v>133</v>
      </c>
      <c r="B10118" s="594" t="s">
        <v>589</v>
      </c>
      <c r="C10118" s="594" t="s">
        <v>570</v>
      </c>
      <c r="D10118" s="594" t="s">
        <v>2820</v>
      </c>
      <c r="E10118" s="594" t="s">
        <v>582</v>
      </c>
      <c r="F10118" s="595" t="s">
        <v>411</v>
      </c>
      <c r="G10118" s="596" t="s">
        <v>583</v>
      </c>
      <c r="H10118" s="597">
        <v>1155414000</v>
      </c>
    </row>
    <row r="10119" spans="1:8">
      <c r="A10119" s="594" t="s">
        <v>133</v>
      </c>
      <c r="B10119" s="594" t="s">
        <v>589</v>
      </c>
      <c r="C10119" s="594" t="s">
        <v>570</v>
      </c>
      <c r="D10119" s="594" t="s">
        <v>2820</v>
      </c>
      <c r="E10119" s="594" t="s">
        <v>582</v>
      </c>
      <c r="F10119" s="594" t="s">
        <v>584</v>
      </c>
      <c r="G10119" s="596" t="s">
        <v>2670</v>
      </c>
      <c r="H10119" s="597">
        <v>1140034000</v>
      </c>
    </row>
    <row r="10120" spans="1:8">
      <c r="A10120" s="594" t="s">
        <v>133</v>
      </c>
      <c r="B10120" s="594" t="s">
        <v>589</v>
      </c>
      <c r="C10120" s="594" t="s">
        <v>570</v>
      </c>
      <c r="D10120" s="594" t="s">
        <v>2820</v>
      </c>
      <c r="E10120" s="594" t="s">
        <v>582</v>
      </c>
      <c r="F10120" s="594" t="s">
        <v>586</v>
      </c>
      <c r="G10120" s="596" t="s">
        <v>2671</v>
      </c>
      <c r="H10120" s="597">
        <v>15380000</v>
      </c>
    </row>
    <row r="10121" spans="1:8">
      <c r="A10121" s="594" t="s">
        <v>133</v>
      </c>
      <c r="B10121" s="594" t="s">
        <v>589</v>
      </c>
      <c r="C10121" s="594" t="s">
        <v>570</v>
      </c>
      <c r="D10121" s="594" t="s">
        <v>2820</v>
      </c>
      <c r="E10121" s="594" t="s">
        <v>152</v>
      </c>
      <c r="F10121" s="595" t="s">
        <v>411</v>
      </c>
      <c r="G10121" s="596" t="s">
        <v>153</v>
      </c>
      <c r="H10121" s="597">
        <v>496059906</v>
      </c>
    </row>
    <row r="10122" spans="1:8">
      <c r="A10122" s="594" t="s">
        <v>133</v>
      </c>
      <c r="B10122" s="594" t="s">
        <v>589</v>
      </c>
      <c r="C10122" s="594" t="s">
        <v>570</v>
      </c>
      <c r="D10122" s="594" t="s">
        <v>2820</v>
      </c>
      <c r="E10122" s="594" t="s">
        <v>152</v>
      </c>
      <c r="F10122" s="594" t="s">
        <v>482</v>
      </c>
      <c r="G10122" s="596" t="s">
        <v>2813</v>
      </c>
      <c r="H10122" s="597">
        <v>3600800</v>
      </c>
    </row>
    <row r="10123" spans="1:8">
      <c r="A10123" s="594" t="s">
        <v>133</v>
      </c>
      <c r="B10123" s="594" t="s">
        <v>589</v>
      </c>
      <c r="C10123" s="594" t="s">
        <v>570</v>
      </c>
      <c r="D10123" s="594" t="s">
        <v>2820</v>
      </c>
      <c r="E10123" s="594" t="s">
        <v>152</v>
      </c>
      <c r="F10123" s="594" t="s">
        <v>606</v>
      </c>
      <c r="G10123" s="596" t="s">
        <v>195</v>
      </c>
      <c r="H10123" s="597">
        <v>492459106</v>
      </c>
    </row>
    <row r="10124" spans="1:8">
      <c r="A10124" s="594" t="s">
        <v>133</v>
      </c>
      <c r="B10124" s="594" t="s">
        <v>589</v>
      </c>
      <c r="C10124" s="594" t="s">
        <v>570</v>
      </c>
      <c r="D10124" s="594" t="s">
        <v>2820</v>
      </c>
      <c r="E10124" s="594" t="s">
        <v>156</v>
      </c>
      <c r="F10124" s="595" t="s">
        <v>411</v>
      </c>
      <c r="G10124" s="596" t="s">
        <v>514</v>
      </c>
      <c r="H10124" s="597">
        <v>2037182780</v>
      </c>
    </row>
    <row r="10125" spans="1:8">
      <c r="A10125" s="594" t="s">
        <v>133</v>
      </c>
      <c r="B10125" s="594" t="s">
        <v>589</v>
      </c>
      <c r="C10125" s="594" t="s">
        <v>570</v>
      </c>
      <c r="D10125" s="594" t="s">
        <v>2820</v>
      </c>
      <c r="E10125" s="594" t="s">
        <v>156</v>
      </c>
      <c r="F10125" s="594" t="s">
        <v>157</v>
      </c>
      <c r="G10125" s="596" t="s">
        <v>158</v>
      </c>
      <c r="H10125" s="597">
        <v>1524956844</v>
      </c>
    </row>
    <row r="10126" spans="1:8">
      <c r="A10126" s="594" t="s">
        <v>133</v>
      </c>
      <c r="B10126" s="594" t="s">
        <v>589</v>
      </c>
      <c r="C10126" s="594" t="s">
        <v>570</v>
      </c>
      <c r="D10126" s="594" t="s">
        <v>2820</v>
      </c>
      <c r="E10126" s="594" t="s">
        <v>156</v>
      </c>
      <c r="F10126" s="594" t="s">
        <v>159</v>
      </c>
      <c r="G10126" s="596" t="s">
        <v>160</v>
      </c>
      <c r="H10126" s="597">
        <v>261484174</v>
      </c>
    </row>
    <row r="10127" spans="1:8">
      <c r="A10127" s="594" t="s">
        <v>133</v>
      </c>
      <c r="B10127" s="594" t="s">
        <v>589</v>
      </c>
      <c r="C10127" s="594" t="s">
        <v>570</v>
      </c>
      <c r="D10127" s="594" t="s">
        <v>2820</v>
      </c>
      <c r="E10127" s="594" t="s">
        <v>156</v>
      </c>
      <c r="F10127" s="594" t="s">
        <v>161</v>
      </c>
      <c r="G10127" s="596" t="s">
        <v>162</v>
      </c>
      <c r="H10127" s="597">
        <v>170373270</v>
      </c>
    </row>
    <row r="10128" spans="1:8">
      <c r="A10128" s="594" t="s">
        <v>133</v>
      </c>
      <c r="B10128" s="594" t="s">
        <v>589</v>
      </c>
      <c r="C10128" s="594" t="s">
        <v>570</v>
      </c>
      <c r="D10128" s="594" t="s">
        <v>2820</v>
      </c>
      <c r="E10128" s="594" t="s">
        <v>156</v>
      </c>
      <c r="F10128" s="594" t="s">
        <v>1</v>
      </c>
      <c r="G10128" s="596" t="s">
        <v>2</v>
      </c>
      <c r="H10128" s="597">
        <v>80368492</v>
      </c>
    </row>
    <row r="10129" spans="1:8">
      <c r="A10129" s="594" t="s">
        <v>133</v>
      </c>
      <c r="B10129" s="594" t="s">
        <v>589</v>
      </c>
      <c r="C10129" s="594" t="s">
        <v>570</v>
      </c>
      <c r="D10129" s="594" t="s">
        <v>2820</v>
      </c>
      <c r="E10129" s="594" t="s">
        <v>163</v>
      </c>
      <c r="F10129" s="595" t="s">
        <v>411</v>
      </c>
      <c r="G10129" s="596" t="s">
        <v>164</v>
      </c>
      <c r="H10129" s="597">
        <v>301102200</v>
      </c>
    </row>
    <row r="10130" spans="1:8">
      <c r="A10130" s="594" t="s">
        <v>133</v>
      </c>
      <c r="B10130" s="594" t="s">
        <v>589</v>
      </c>
      <c r="C10130" s="594" t="s">
        <v>570</v>
      </c>
      <c r="D10130" s="594" t="s">
        <v>2820</v>
      </c>
      <c r="E10130" s="594" t="s">
        <v>163</v>
      </c>
      <c r="F10130" s="594" t="s">
        <v>3</v>
      </c>
      <c r="G10130" s="596" t="s">
        <v>4</v>
      </c>
      <c r="H10130" s="597">
        <v>153909000</v>
      </c>
    </row>
    <row r="10131" spans="1:8">
      <c r="A10131" s="594" t="s">
        <v>133</v>
      </c>
      <c r="B10131" s="594" t="s">
        <v>589</v>
      </c>
      <c r="C10131" s="594" t="s">
        <v>570</v>
      </c>
      <c r="D10131" s="594" t="s">
        <v>2820</v>
      </c>
      <c r="E10131" s="594" t="s">
        <v>163</v>
      </c>
      <c r="F10131" s="594" t="s">
        <v>1060</v>
      </c>
      <c r="G10131" s="596" t="s">
        <v>2672</v>
      </c>
      <c r="H10131" s="597">
        <v>142308200</v>
      </c>
    </row>
    <row r="10132" spans="1:8">
      <c r="A10132" s="594" t="s">
        <v>133</v>
      </c>
      <c r="B10132" s="594" t="s">
        <v>589</v>
      </c>
      <c r="C10132" s="594" t="s">
        <v>570</v>
      </c>
      <c r="D10132" s="594" t="s">
        <v>2820</v>
      </c>
      <c r="E10132" s="594" t="s">
        <v>163</v>
      </c>
      <c r="F10132" s="594" t="s">
        <v>165</v>
      </c>
      <c r="G10132" s="596" t="s">
        <v>195</v>
      </c>
      <c r="H10132" s="597">
        <v>4885000</v>
      </c>
    </row>
    <row r="10133" spans="1:8">
      <c r="A10133" s="594" t="s">
        <v>133</v>
      </c>
      <c r="B10133" s="594" t="s">
        <v>589</v>
      </c>
      <c r="C10133" s="594" t="s">
        <v>570</v>
      </c>
      <c r="D10133" s="594" t="s">
        <v>2820</v>
      </c>
      <c r="E10133" s="594" t="s">
        <v>167</v>
      </c>
      <c r="F10133" s="595" t="s">
        <v>411</v>
      </c>
      <c r="G10133" s="596" t="s">
        <v>168</v>
      </c>
      <c r="H10133" s="597">
        <v>228035161</v>
      </c>
    </row>
    <row r="10134" spans="1:8">
      <c r="A10134" s="594" t="s">
        <v>133</v>
      </c>
      <c r="B10134" s="594" t="s">
        <v>589</v>
      </c>
      <c r="C10134" s="594" t="s">
        <v>570</v>
      </c>
      <c r="D10134" s="594" t="s">
        <v>2820</v>
      </c>
      <c r="E10134" s="594" t="s">
        <v>167</v>
      </c>
      <c r="F10134" s="594" t="s">
        <v>228</v>
      </c>
      <c r="G10134" s="596" t="s">
        <v>2673</v>
      </c>
      <c r="H10134" s="597">
        <v>118802675</v>
      </c>
    </row>
    <row r="10135" spans="1:8">
      <c r="A10135" s="594" t="s">
        <v>133</v>
      </c>
      <c r="B10135" s="594" t="s">
        <v>589</v>
      </c>
      <c r="C10135" s="594" t="s">
        <v>570</v>
      </c>
      <c r="D10135" s="594" t="s">
        <v>2820</v>
      </c>
      <c r="E10135" s="594" t="s">
        <v>167</v>
      </c>
      <c r="F10135" s="594" t="s">
        <v>169</v>
      </c>
      <c r="G10135" s="596" t="s">
        <v>2674</v>
      </c>
      <c r="H10135" s="597">
        <v>67086100</v>
      </c>
    </row>
    <row r="10136" spans="1:8">
      <c r="A10136" s="594" t="s">
        <v>133</v>
      </c>
      <c r="B10136" s="594" t="s">
        <v>589</v>
      </c>
      <c r="C10136" s="594" t="s">
        <v>570</v>
      </c>
      <c r="D10136" s="594" t="s">
        <v>2820</v>
      </c>
      <c r="E10136" s="594" t="s">
        <v>167</v>
      </c>
      <c r="F10136" s="594" t="s">
        <v>230</v>
      </c>
      <c r="G10136" s="596" t="s">
        <v>2675</v>
      </c>
      <c r="H10136" s="597">
        <v>31187386</v>
      </c>
    </row>
    <row r="10137" spans="1:8">
      <c r="A10137" s="594" t="s">
        <v>133</v>
      </c>
      <c r="B10137" s="594" t="s">
        <v>589</v>
      </c>
      <c r="C10137" s="594" t="s">
        <v>570</v>
      </c>
      <c r="D10137" s="594" t="s">
        <v>2820</v>
      </c>
      <c r="E10137" s="594" t="s">
        <v>167</v>
      </c>
      <c r="F10137" s="594" t="s">
        <v>214</v>
      </c>
      <c r="G10137" s="596" t="s">
        <v>2676</v>
      </c>
      <c r="H10137" s="597">
        <v>9539000</v>
      </c>
    </row>
    <row r="10138" spans="1:8">
      <c r="A10138" s="594" t="s">
        <v>133</v>
      </c>
      <c r="B10138" s="594" t="s">
        <v>589</v>
      </c>
      <c r="C10138" s="594" t="s">
        <v>570</v>
      </c>
      <c r="D10138" s="594" t="s">
        <v>2820</v>
      </c>
      <c r="E10138" s="594" t="s">
        <v>167</v>
      </c>
      <c r="F10138" s="594" t="s">
        <v>232</v>
      </c>
      <c r="G10138" s="596" t="s">
        <v>195</v>
      </c>
      <c r="H10138" s="597">
        <v>1420000</v>
      </c>
    </row>
    <row r="10139" spans="1:8">
      <c r="A10139" s="594" t="s">
        <v>133</v>
      </c>
      <c r="B10139" s="594" t="s">
        <v>589</v>
      </c>
      <c r="C10139" s="594" t="s">
        <v>570</v>
      </c>
      <c r="D10139" s="594" t="s">
        <v>2820</v>
      </c>
      <c r="E10139" s="594" t="s">
        <v>171</v>
      </c>
      <c r="F10139" s="595" t="s">
        <v>411</v>
      </c>
      <c r="G10139" s="596" t="s">
        <v>2677</v>
      </c>
      <c r="H10139" s="597">
        <v>1001633254</v>
      </c>
    </row>
    <row r="10140" spans="1:8">
      <c r="A10140" s="594" t="s">
        <v>133</v>
      </c>
      <c r="B10140" s="594" t="s">
        <v>589</v>
      </c>
      <c r="C10140" s="594" t="s">
        <v>570</v>
      </c>
      <c r="D10140" s="594" t="s">
        <v>2820</v>
      </c>
      <c r="E10140" s="594" t="s">
        <v>171</v>
      </c>
      <c r="F10140" s="594" t="s">
        <v>173</v>
      </c>
      <c r="G10140" s="596" t="s">
        <v>174</v>
      </c>
      <c r="H10140" s="597">
        <v>209189554</v>
      </c>
    </row>
    <row r="10141" spans="1:8">
      <c r="A10141" s="594" t="s">
        <v>133</v>
      </c>
      <c r="B10141" s="594" t="s">
        <v>589</v>
      </c>
      <c r="C10141" s="594" t="s">
        <v>570</v>
      </c>
      <c r="D10141" s="594" t="s">
        <v>2820</v>
      </c>
      <c r="E10141" s="594" t="s">
        <v>171</v>
      </c>
      <c r="F10141" s="594" t="s">
        <v>216</v>
      </c>
      <c r="G10141" s="596" t="s">
        <v>217</v>
      </c>
      <c r="H10141" s="597">
        <v>641393200</v>
      </c>
    </row>
    <row r="10142" spans="1:8">
      <c r="A10142" s="594" t="s">
        <v>133</v>
      </c>
      <c r="B10142" s="594" t="s">
        <v>589</v>
      </c>
      <c r="C10142" s="594" t="s">
        <v>570</v>
      </c>
      <c r="D10142" s="594" t="s">
        <v>2820</v>
      </c>
      <c r="E10142" s="594" t="s">
        <v>171</v>
      </c>
      <c r="F10142" s="594" t="s">
        <v>5</v>
      </c>
      <c r="G10142" s="596" t="s">
        <v>2678</v>
      </c>
      <c r="H10142" s="597">
        <v>19700000</v>
      </c>
    </row>
    <row r="10143" spans="1:8">
      <c r="A10143" s="594" t="s">
        <v>133</v>
      </c>
      <c r="B10143" s="594" t="s">
        <v>589</v>
      </c>
      <c r="C10143" s="594" t="s">
        <v>570</v>
      </c>
      <c r="D10143" s="594" t="s">
        <v>2820</v>
      </c>
      <c r="E10143" s="594" t="s">
        <v>171</v>
      </c>
      <c r="F10143" s="594" t="s">
        <v>175</v>
      </c>
      <c r="G10143" s="596" t="s">
        <v>176</v>
      </c>
      <c r="H10143" s="597">
        <v>131350500</v>
      </c>
    </row>
    <row r="10144" spans="1:8">
      <c r="A10144" s="594" t="s">
        <v>133</v>
      </c>
      <c r="B10144" s="594" t="s">
        <v>589</v>
      </c>
      <c r="C10144" s="594" t="s">
        <v>570</v>
      </c>
      <c r="D10144" s="594" t="s">
        <v>2820</v>
      </c>
      <c r="E10144" s="594" t="s">
        <v>177</v>
      </c>
      <c r="F10144" s="595" t="s">
        <v>411</v>
      </c>
      <c r="G10144" s="596" t="s">
        <v>178</v>
      </c>
      <c r="H10144" s="597">
        <v>158606805</v>
      </c>
    </row>
    <row r="10145" spans="1:8">
      <c r="A10145" s="594" t="s">
        <v>133</v>
      </c>
      <c r="B10145" s="594" t="s">
        <v>589</v>
      </c>
      <c r="C10145" s="594" t="s">
        <v>570</v>
      </c>
      <c r="D10145" s="594" t="s">
        <v>2820</v>
      </c>
      <c r="E10145" s="594" t="s">
        <v>177</v>
      </c>
      <c r="F10145" s="594" t="s">
        <v>179</v>
      </c>
      <c r="G10145" s="596" t="s">
        <v>2679</v>
      </c>
      <c r="H10145" s="597">
        <v>22622820</v>
      </c>
    </row>
    <row r="10146" spans="1:8">
      <c r="A10146" s="594" t="s">
        <v>133</v>
      </c>
      <c r="B10146" s="594" t="s">
        <v>589</v>
      </c>
      <c r="C10146" s="594" t="s">
        <v>570</v>
      </c>
      <c r="D10146" s="594" t="s">
        <v>2820</v>
      </c>
      <c r="E10146" s="594" t="s">
        <v>177</v>
      </c>
      <c r="F10146" s="594" t="s">
        <v>181</v>
      </c>
      <c r="G10146" s="596" t="s">
        <v>182</v>
      </c>
      <c r="H10146" s="597">
        <v>3796827</v>
      </c>
    </row>
    <row r="10147" spans="1:8">
      <c r="A10147" s="594" t="s">
        <v>133</v>
      </c>
      <c r="B10147" s="594" t="s">
        <v>589</v>
      </c>
      <c r="C10147" s="594" t="s">
        <v>570</v>
      </c>
      <c r="D10147" s="594" t="s">
        <v>2820</v>
      </c>
      <c r="E10147" s="594" t="s">
        <v>177</v>
      </c>
      <c r="F10147" s="594" t="s">
        <v>1290</v>
      </c>
      <c r="G10147" s="596" t="s">
        <v>2721</v>
      </c>
      <c r="H10147" s="597">
        <v>46815858</v>
      </c>
    </row>
    <row r="10148" spans="1:8">
      <c r="A10148" s="594" t="s">
        <v>133</v>
      </c>
      <c r="B10148" s="594" t="s">
        <v>589</v>
      </c>
      <c r="C10148" s="594" t="s">
        <v>570</v>
      </c>
      <c r="D10148" s="594" t="s">
        <v>2820</v>
      </c>
      <c r="E10148" s="594" t="s">
        <v>177</v>
      </c>
      <c r="F10148" s="594" t="s">
        <v>441</v>
      </c>
      <c r="G10148" s="596" t="s">
        <v>2728</v>
      </c>
      <c r="H10148" s="597">
        <v>5104500</v>
      </c>
    </row>
    <row r="10149" spans="1:8">
      <c r="A10149" s="594" t="s">
        <v>133</v>
      </c>
      <c r="B10149" s="594" t="s">
        <v>589</v>
      </c>
      <c r="C10149" s="594" t="s">
        <v>570</v>
      </c>
      <c r="D10149" s="594" t="s">
        <v>2820</v>
      </c>
      <c r="E10149" s="594" t="s">
        <v>177</v>
      </c>
      <c r="F10149" s="594" t="s">
        <v>1297</v>
      </c>
      <c r="G10149" s="596" t="s">
        <v>2680</v>
      </c>
      <c r="H10149" s="597">
        <v>56635800</v>
      </c>
    </row>
    <row r="10150" spans="1:8">
      <c r="A10150" s="594" t="s">
        <v>133</v>
      </c>
      <c r="B10150" s="594" t="s">
        <v>589</v>
      </c>
      <c r="C10150" s="594" t="s">
        <v>570</v>
      </c>
      <c r="D10150" s="594" t="s">
        <v>2820</v>
      </c>
      <c r="E10150" s="594" t="s">
        <v>177</v>
      </c>
      <c r="F10150" s="594" t="s">
        <v>237</v>
      </c>
      <c r="G10150" s="596" t="s">
        <v>2681</v>
      </c>
      <c r="H10150" s="597">
        <v>22640000</v>
      </c>
    </row>
    <row r="10151" spans="1:8">
      <c r="A10151" s="594" t="s">
        <v>133</v>
      </c>
      <c r="B10151" s="594" t="s">
        <v>589</v>
      </c>
      <c r="C10151" s="594" t="s">
        <v>570</v>
      </c>
      <c r="D10151" s="594" t="s">
        <v>2820</v>
      </c>
      <c r="E10151" s="594" t="s">
        <v>177</v>
      </c>
      <c r="F10151" s="594" t="s">
        <v>239</v>
      </c>
      <c r="G10151" s="596" t="s">
        <v>205</v>
      </c>
      <c r="H10151" s="597">
        <v>991000</v>
      </c>
    </row>
    <row r="10152" spans="1:8">
      <c r="A10152" s="594" t="s">
        <v>133</v>
      </c>
      <c r="B10152" s="594" t="s">
        <v>589</v>
      </c>
      <c r="C10152" s="594" t="s">
        <v>570</v>
      </c>
      <c r="D10152" s="594" t="s">
        <v>2820</v>
      </c>
      <c r="E10152" s="594" t="s">
        <v>240</v>
      </c>
      <c r="F10152" s="595" t="s">
        <v>411</v>
      </c>
      <c r="G10152" s="596" t="s">
        <v>241</v>
      </c>
      <c r="H10152" s="597">
        <v>237868557</v>
      </c>
    </row>
    <row r="10153" spans="1:8">
      <c r="A10153" s="594" t="s">
        <v>133</v>
      </c>
      <c r="B10153" s="594" t="s">
        <v>589</v>
      </c>
      <c r="C10153" s="594" t="s">
        <v>570</v>
      </c>
      <c r="D10153" s="594" t="s">
        <v>2820</v>
      </c>
      <c r="E10153" s="594" t="s">
        <v>240</v>
      </c>
      <c r="F10153" s="594" t="s">
        <v>242</v>
      </c>
      <c r="G10153" s="596" t="s">
        <v>243</v>
      </c>
      <c r="H10153" s="597">
        <v>92967800</v>
      </c>
    </row>
    <row r="10154" spans="1:8">
      <c r="A10154" s="594" t="s">
        <v>133</v>
      </c>
      <c r="B10154" s="594" t="s">
        <v>589</v>
      </c>
      <c r="C10154" s="594" t="s">
        <v>570</v>
      </c>
      <c r="D10154" s="594" t="s">
        <v>2820</v>
      </c>
      <c r="E10154" s="594" t="s">
        <v>240</v>
      </c>
      <c r="F10154" s="594" t="s">
        <v>728</v>
      </c>
      <c r="G10154" s="596" t="s">
        <v>729</v>
      </c>
      <c r="H10154" s="597">
        <v>12400000</v>
      </c>
    </row>
    <row r="10155" spans="1:8">
      <c r="A10155" s="594" t="s">
        <v>133</v>
      </c>
      <c r="B10155" s="594" t="s">
        <v>589</v>
      </c>
      <c r="C10155" s="594" t="s">
        <v>570</v>
      </c>
      <c r="D10155" s="594" t="s">
        <v>2820</v>
      </c>
      <c r="E10155" s="594" t="s">
        <v>240</v>
      </c>
      <c r="F10155" s="594" t="s">
        <v>731</v>
      </c>
      <c r="G10155" s="596" t="s">
        <v>732</v>
      </c>
      <c r="H10155" s="597">
        <v>1700000</v>
      </c>
    </row>
    <row r="10156" spans="1:8">
      <c r="A10156" s="594" t="s">
        <v>133</v>
      </c>
      <c r="B10156" s="594" t="s">
        <v>589</v>
      </c>
      <c r="C10156" s="594" t="s">
        <v>570</v>
      </c>
      <c r="D10156" s="594" t="s">
        <v>2820</v>
      </c>
      <c r="E10156" s="594" t="s">
        <v>240</v>
      </c>
      <c r="F10156" s="594" t="s">
        <v>597</v>
      </c>
      <c r="G10156" s="596" t="s">
        <v>2682</v>
      </c>
      <c r="H10156" s="597">
        <v>12410000</v>
      </c>
    </row>
    <row r="10157" spans="1:8">
      <c r="A10157" s="594" t="s">
        <v>133</v>
      </c>
      <c r="B10157" s="594" t="s">
        <v>589</v>
      </c>
      <c r="C10157" s="594" t="s">
        <v>570</v>
      </c>
      <c r="D10157" s="594" t="s">
        <v>2820</v>
      </c>
      <c r="E10157" s="594" t="s">
        <v>240</v>
      </c>
      <c r="F10157" s="594" t="s">
        <v>733</v>
      </c>
      <c r="G10157" s="596" t="s">
        <v>734</v>
      </c>
      <c r="H10157" s="597">
        <v>35029000</v>
      </c>
    </row>
    <row r="10158" spans="1:8">
      <c r="A10158" s="594" t="s">
        <v>133</v>
      </c>
      <c r="B10158" s="594" t="s">
        <v>589</v>
      </c>
      <c r="C10158" s="594" t="s">
        <v>570</v>
      </c>
      <c r="D10158" s="594" t="s">
        <v>2820</v>
      </c>
      <c r="E10158" s="594" t="s">
        <v>240</v>
      </c>
      <c r="F10158" s="594" t="s">
        <v>735</v>
      </c>
      <c r="G10158" s="596" t="s">
        <v>193</v>
      </c>
      <c r="H10158" s="597">
        <v>83361757</v>
      </c>
    </row>
    <row r="10159" spans="1:8">
      <c r="A10159" s="594" t="s">
        <v>133</v>
      </c>
      <c r="B10159" s="594" t="s">
        <v>589</v>
      </c>
      <c r="C10159" s="594" t="s">
        <v>570</v>
      </c>
      <c r="D10159" s="594" t="s">
        <v>2820</v>
      </c>
      <c r="E10159" s="594" t="s">
        <v>183</v>
      </c>
      <c r="F10159" s="595" t="s">
        <v>411</v>
      </c>
      <c r="G10159" s="596" t="s">
        <v>184</v>
      </c>
      <c r="H10159" s="597">
        <v>950109960</v>
      </c>
    </row>
    <row r="10160" spans="1:8">
      <c r="A10160" s="594" t="s">
        <v>133</v>
      </c>
      <c r="B10160" s="594" t="s">
        <v>589</v>
      </c>
      <c r="C10160" s="594" t="s">
        <v>570</v>
      </c>
      <c r="D10160" s="594" t="s">
        <v>2820</v>
      </c>
      <c r="E10160" s="594" t="s">
        <v>183</v>
      </c>
      <c r="F10160" s="594" t="s">
        <v>587</v>
      </c>
      <c r="G10160" s="596" t="s">
        <v>588</v>
      </c>
      <c r="H10160" s="597">
        <v>167347960</v>
      </c>
    </row>
    <row r="10161" spans="1:8">
      <c r="A10161" s="594" t="s">
        <v>133</v>
      </c>
      <c r="B10161" s="594" t="s">
        <v>589</v>
      </c>
      <c r="C10161" s="594" t="s">
        <v>570</v>
      </c>
      <c r="D10161" s="594" t="s">
        <v>2820</v>
      </c>
      <c r="E10161" s="594" t="s">
        <v>183</v>
      </c>
      <c r="F10161" s="594" t="s">
        <v>736</v>
      </c>
      <c r="G10161" s="596" t="s">
        <v>737</v>
      </c>
      <c r="H10161" s="597">
        <v>250062000</v>
      </c>
    </row>
    <row r="10162" spans="1:8">
      <c r="A10162" s="594" t="s">
        <v>133</v>
      </c>
      <c r="B10162" s="594" t="s">
        <v>589</v>
      </c>
      <c r="C10162" s="594" t="s">
        <v>570</v>
      </c>
      <c r="D10162" s="594" t="s">
        <v>2820</v>
      </c>
      <c r="E10162" s="594" t="s">
        <v>183</v>
      </c>
      <c r="F10162" s="594" t="s">
        <v>185</v>
      </c>
      <c r="G10162" s="596" t="s">
        <v>186</v>
      </c>
      <c r="H10162" s="597">
        <v>278820000</v>
      </c>
    </row>
    <row r="10163" spans="1:8">
      <c r="A10163" s="594" t="s">
        <v>133</v>
      </c>
      <c r="B10163" s="594" t="s">
        <v>589</v>
      </c>
      <c r="C10163" s="594" t="s">
        <v>570</v>
      </c>
      <c r="D10163" s="594" t="s">
        <v>2820</v>
      </c>
      <c r="E10163" s="594" t="s">
        <v>183</v>
      </c>
      <c r="F10163" s="594" t="s">
        <v>187</v>
      </c>
      <c r="G10163" s="596" t="s">
        <v>2683</v>
      </c>
      <c r="H10163" s="597">
        <v>253880000</v>
      </c>
    </row>
    <row r="10164" spans="1:8">
      <c r="A10164" s="594" t="s">
        <v>133</v>
      </c>
      <c r="B10164" s="594" t="s">
        <v>589</v>
      </c>
      <c r="C10164" s="594" t="s">
        <v>570</v>
      </c>
      <c r="D10164" s="594" t="s">
        <v>2820</v>
      </c>
      <c r="E10164" s="594" t="s">
        <v>738</v>
      </c>
      <c r="F10164" s="595" t="s">
        <v>411</v>
      </c>
      <c r="G10164" s="596" t="s">
        <v>739</v>
      </c>
      <c r="H10164" s="597">
        <v>559468748</v>
      </c>
    </row>
    <row r="10165" spans="1:8">
      <c r="A10165" s="594" t="s">
        <v>133</v>
      </c>
      <c r="B10165" s="594" t="s">
        <v>589</v>
      </c>
      <c r="C10165" s="594" t="s">
        <v>570</v>
      </c>
      <c r="D10165" s="594" t="s">
        <v>2820</v>
      </c>
      <c r="E10165" s="594" t="s">
        <v>738</v>
      </c>
      <c r="F10165" s="594" t="s">
        <v>740</v>
      </c>
      <c r="G10165" s="596" t="s">
        <v>741</v>
      </c>
      <c r="H10165" s="597">
        <v>215300000</v>
      </c>
    </row>
    <row r="10166" spans="1:8">
      <c r="A10166" s="594" t="s">
        <v>133</v>
      </c>
      <c r="B10166" s="594" t="s">
        <v>589</v>
      </c>
      <c r="C10166" s="594" t="s">
        <v>570</v>
      </c>
      <c r="D10166" s="594" t="s">
        <v>2820</v>
      </c>
      <c r="E10166" s="594" t="s">
        <v>738</v>
      </c>
      <c r="F10166" s="594" t="s">
        <v>1264</v>
      </c>
      <c r="G10166" s="596" t="s">
        <v>1263</v>
      </c>
      <c r="H10166" s="597">
        <v>40255000</v>
      </c>
    </row>
    <row r="10167" spans="1:8">
      <c r="A10167" s="594" t="s">
        <v>133</v>
      </c>
      <c r="B10167" s="594" t="s">
        <v>589</v>
      </c>
      <c r="C10167" s="594" t="s">
        <v>570</v>
      </c>
      <c r="D10167" s="594" t="s">
        <v>2820</v>
      </c>
      <c r="E10167" s="594" t="s">
        <v>738</v>
      </c>
      <c r="F10167" s="594" t="s">
        <v>356</v>
      </c>
      <c r="G10167" s="596" t="s">
        <v>357</v>
      </c>
      <c r="H10167" s="597">
        <v>219673748</v>
      </c>
    </row>
    <row r="10168" spans="1:8">
      <c r="A10168" s="594" t="s">
        <v>133</v>
      </c>
      <c r="B10168" s="594" t="s">
        <v>589</v>
      </c>
      <c r="C10168" s="594" t="s">
        <v>570</v>
      </c>
      <c r="D10168" s="594" t="s">
        <v>2820</v>
      </c>
      <c r="E10168" s="594" t="s">
        <v>738</v>
      </c>
      <c r="F10168" s="594" t="s">
        <v>296</v>
      </c>
      <c r="G10168" s="596" t="s">
        <v>297</v>
      </c>
      <c r="H10168" s="597">
        <v>25375000</v>
      </c>
    </row>
    <row r="10169" spans="1:8">
      <c r="A10169" s="594" t="s">
        <v>133</v>
      </c>
      <c r="B10169" s="594" t="s">
        <v>589</v>
      </c>
      <c r="C10169" s="594" t="s">
        <v>570</v>
      </c>
      <c r="D10169" s="594" t="s">
        <v>2820</v>
      </c>
      <c r="E10169" s="594" t="s">
        <v>738</v>
      </c>
      <c r="F10169" s="594" t="s">
        <v>742</v>
      </c>
      <c r="G10169" s="596" t="s">
        <v>743</v>
      </c>
      <c r="H10169" s="597">
        <v>58865000</v>
      </c>
    </row>
    <row r="10170" spans="1:8">
      <c r="A10170" s="594" t="s">
        <v>133</v>
      </c>
      <c r="B10170" s="594" t="s">
        <v>589</v>
      </c>
      <c r="C10170" s="594" t="s">
        <v>570</v>
      </c>
      <c r="D10170" s="594" t="s">
        <v>2820</v>
      </c>
      <c r="E10170" s="594" t="s">
        <v>744</v>
      </c>
      <c r="F10170" s="595" t="s">
        <v>411</v>
      </c>
      <c r="G10170" s="596" t="s">
        <v>2686</v>
      </c>
      <c r="H10170" s="597">
        <v>903839600</v>
      </c>
    </row>
    <row r="10171" spans="1:8">
      <c r="A10171" s="594" t="s">
        <v>133</v>
      </c>
      <c r="B10171" s="594" t="s">
        <v>589</v>
      </c>
      <c r="C10171" s="594" t="s">
        <v>570</v>
      </c>
      <c r="D10171" s="594" t="s">
        <v>2820</v>
      </c>
      <c r="E10171" s="594" t="s">
        <v>744</v>
      </c>
      <c r="F10171" s="594" t="s">
        <v>7</v>
      </c>
      <c r="G10171" s="596" t="s">
        <v>8</v>
      </c>
      <c r="H10171" s="597">
        <v>52875000</v>
      </c>
    </row>
    <row r="10172" spans="1:8">
      <c r="A10172" s="594" t="s">
        <v>133</v>
      </c>
      <c r="B10172" s="594" t="s">
        <v>589</v>
      </c>
      <c r="C10172" s="594" t="s">
        <v>570</v>
      </c>
      <c r="D10172" s="594" t="s">
        <v>2820</v>
      </c>
      <c r="E10172" s="594" t="s">
        <v>744</v>
      </c>
      <c r="F10172" s="594" t="s">
        <v>572</v>
      </c>
      <c r="G10172" s="596" t="s">
        <v>2689</v>
      </c>
      <c r="H10172" s="597">
        <v>126771000</v>
      </c>
    </row>
    <row r="10173" spans="1:8">
      <c r="A10173" s="594" t="s">
        <v>133</v>
      </c>
      <c r="B10173" s="594" t="s">
        <v>589</v>
      </c>
      <c r="C10173" s="594" t="s">
        <v>570</v>
      </c>
      <c r="D10173" s="594" t="s">
        <v>2820</v>
      </c>
      <c r="E10173" s="594" t="s">
        <v>744</v>
      </c>
      <c r="F10173" s="594" t="s">
        <v>746</v>
      </c>
      <c r="G10173" s="596" t="s">
        <v>2690</v>
      </c>
      <c r="H10173" s="597">
        <v>13673000</v>
      </c>
    </row>
    <row r="10174" spans="1:8">
      <c r="A10174" s="594" t="s">
        <v>133</v>
      </c>
      <c r="B10174" s="594" t="s">
        <v>589</v>
      </c>
      <c r="C10174" s="594" t="s">
        <v>570</v>
      </c>
      <c r="D10174" s="594" t="s">
        <v>2820</v>
      </c>
      <c r="E10174" s="594" t="s">
        <v>744</v>
      </c>
      <c r="F10174" s="594" t="s">
        <v>11</v>
      </c>
      <c r="G10174" s="596" t="s">
        <v>2691</v>
      </c>
      <c r="H10174" s="597">
        <v>61465000</v>
      </c>
    </row>
    <row r="10175" spans="1:8">
      <c r="A10175" s="594" t="s">
        <v>133</v>
      </c>
      <c r="B10175" s="594" t="s">
        <v>589</v>
      </c>
      <c r="C10175" s="594" t="s">
        <v>570</v>
      </c>
      <c r="D10175" s="594" t="s">
        <v>2820</v>
      </c>
      <c r="E10175" s="594" t="s">
        <v>744</v>
      </c>
      <c r="F10175" s="594" t="s">
        <v>748</v>
      </c>
      <c r="G10175" s="596" t="s">
        <v>35</v>
      </c>
      <c r="H10175" s="597">
        <v>649055600</v>
      </c>
    </row>
    <row r="10176" spans="1:8">
      <c r="A10176" s="594" t="s">
        <v>133</v>
      </c>
      <c r="B10176" s="594" t="s">
        <v>589</v>
      </c>
      <c r="C10176" s="594" t="s">
        <v>570</v>
      </c>
      <c r="D10176" s="594" t="s">
        <v>2820</v>
      </c>
      <c r="E10176" s="594" t="s">
        <v>2692</v>
      </c>
      <c r="F10176" s="595" t="s">
        <v>411</v>
      </c>
      <c r="G10176" s="596" t="s">
        <v>2693</v>
      </c>
      <c r="H10176" s="597">
        <v>2149650000</v>
      </c>
    </row>
    <row r="10177" spans="1:8">
      <c r="A10177" s="594" t="s">
        <v>133</v>
      </c>
      <c r="B10177" s="594" t="s">
        <v>589</v>
      </c>
      <c r="C10177" s="594" t="s">
        <v>570</v>
      </c>
      <c r="D10177" s="594" t="s">
        <v>2820</v>
      </c>
      <c r="E10177" s="594" t="s">
        <v>2692</v>
      </c>
      <c r="F10177" s="594" t="s">
        <v>2777</v>
      </c>
      <c r="G10177" s="596" t="s">
        <v>2765</v>
      </c>
      <c r="H10177" s="597">
        <v>600000</v>
      </c>
    </row>
    <row r="10178" spans="1:8">
      <c r="A10178" s="594" t="s">
        <v>133</v>
      </c>
      <c r="B10178" s="594" t="s">
        <v>589</v>
      </c>
      <c r="C10178" s="594" t="s">
        <v>570</v>
      </c>
      <c r="D10178" s="594" t="s">
        <v>2820</v>
      </c>
      <c r="E10178" s="594" t="s">
        <v>2692</v>
      </c>
      <c r="F10178" s="594" t="s">
        <v>2722</v>
      </c>
      <c r="G10178" s="596" t="s">
        <v>2690</v>
      </c>
      <c r="H10178" s="597">
        <v>190700000</v>
      </c>
    </row>
    <row r="10179" spans="1:8">
      <c r="A10179" s="594" t="s">
        <v>133</v>
      </c>
      <c r="B10179" s="594" t="s">
        <v>589</v>
      </c>
      <c r="C10179" s="594" t="s">
        <v>570</v>
      </c>
      <c r="D10179" s="594" t="s">
        <v>2820</v>
      </c>
      <c r="E10179" s="594" t="s">
        <v>2692</v>
      </c>
      <c r="F10179" s="594" t="s">
        <v>2694</v>
      </c>
      <c r="G10179" s="596" t="s">
        <v>2689</v>
      </c>
      <c r="H10179" s="597">
        <v>282150000</v>
      </c>
    </row>
    <row r="10180" spans="1:8">
      <c r="A10180" s="594" t="s">
        <v>133</v>
      </c>
      <c r="B10180" s="594" t="s">
        <v>589</v>
      </c>
      <c r="C10180" s="594" t="s">
        <v>570</v>
      </c>
      <c r="D10180" s="594" t="s">
        <v>2820</v>
      </c>
      <c r="E10180" s="594" t="s">
        <v>2692</v>
      </c>
      <c r="F10180" s="594" t="s">
        <v>2730</v>
      </c>
      <c r="G10180" s="596" t="s">
        <v>2731</v>
      </c>
      <c r="H10180" s="597">
        <v>1676200000</v>
      </c>
    </row>
    <row r="10181" spans="1:8">
      <c r="A10181" s="594" t="s">
        <v>133</v>
      </c>
      <c r="B10181" s="594" t="s">
        <v>589</v>
      </c>
      <c r="C10181" s="594" t="s">
        <v>570</v>
      </c>
      <c r="D10181" s="594" t="s">
        <v>2820</v>
      </c>
      <c r="E10181" s="594" t="s">
        <v>189</v>
      </c>
      <c r="F10181" s="595" t="s">
        <v>411</v>
      </c>
      <c r="G10181" s="596" t="s">
        <v>190</v>
      </c>
      <c r="H10181" s="597">
        <v>2007896700</v>
      </c>
    </row>
    <row r="10182" spans="1:8">
      <c r="A10182" s="594" t="s">
        <v>133</v>
      </c>
      <c r="B10182" s="594" t="s">
        <v>589</v>
      </c>
      <c r="C10182" s="594" t="s">
        <v>570</v>
      </c>
      <c r="D10182" s="594" t="s">
        <v>2820</v>
      </c>
      <c r="E10182" s="594" t="s">
        <v>189</v>
      </c>
      <c r="F10182" s="594" t="s">
        <v>773</v>
      </c>
      <c r="G10182" s="596" t="s">
        <v>2695</v>
      </c>
      <c r="H10182" s="597">
        <v>170568500</v>
      </c>
    </row>
    <row r="10183" spans="1:8">
      <c r="A10183" s="594" t="s">
        <v>133</v>
      </c>
      <c r="B10183" s="594" t="s">
        <v>589</v>
      </c>
      <c r="C10183" s="594" t="s">
        <v>570</v>
      </c>
      <c r="D10183" s="594" t="s">
        <v>2820</v>
      </c>
      <c r="E10183" s="594" t="s">
        <v>189</v>
      </c>
      <c r="F10183" s="594" t="s">
        <v>13</v>
      </c>
      <c r="G10183" s="596" t="s">
        <v>2732</v>
      </c>
      <c r="H10183" s="597">
        <v>9624000</v>
      </c>
    </row>
    <row r="10184" spans="1:8">
      <c r="A10184" s="594" t="s">
        <v>133</v>
      </c>
      <c r="B10184" s="594" t="s">
        <v>589</v>
      </c>
      <c r="C10184" s="594" t="s">
        <v>570</v>
      </c>
      <c r="D10184" s="594" t="s">
        <v>2820</v>
      </c>
      <c r="E10184" s="594" t="s">
        <v>189</v>
      </c>
      <c r="F10184" s="594" t="s">
        <v>37</v>
      </c>
      <c r="G10184" s="596" t="s">
        <v>2696</v>
      </c>
      <c r="H10184" s="597">
        <v>7926500</v>
      </c>
    </row>
    <row r="10185" spans="1:8">
      <c r="A10185" s="594" t="s">
        <v>133</v>
      </c>
      <c r="B10185" s="594" t="s">
        <v>589</v>
      </c>
      <c r="C10185" s="594" t="s">
        <v>570</v>
      </c>
      <c r="D10185" s="594" t="s">
        <v>2820</v>
      </c>
      <c r="E10185" s="594" t="s">
        <v>189</v>
      </c>
      <c r="F10185" s="594" t="s">
        <v>192</v>
      </c>
      <c r="G10185" s="596" t="s">
        <v>195</v>
      </c>
      <c r="H10185" s="597">
        <v>1819777700</v>
      </c>
    </row>
    <row r="10186" spans="1:8">
      <c r="A10186" s="594" t="s">
        <v>133</v>
      </c>
      <c r="B10186" s="594" t="s">
        <v>589</v>
      </c>
      <c r="C10186" s="594" t="s">
        <v>570</v>
      </c>
      <c r="D10186" s="594" t="s">
        <v>2820</v>
      </c>
      <c r="E10186" s="594" t="s">
        <v>2697</v>
      </c>
      <c r="F10186" s="595" t="s">
        <v>411</v>
      </c>
      <c r="G10186" s="596" t="s">
        <v>2698</v>
      </c>
      <c r="H10186" s="597">
        <v>19775000</v>
      </c>
    </row>
    <row r="10187" spans="1:8">
      <c r="A10187" s="594" t="s">
        <v>133</v>
      </c>
      <c r="B10187" s="594" t="s">
        <v>589</v>
      </c>
      <c r="C10187" s="594" t="s">
        <v>570</v>
      </c>
      <c r="D10187" s="594" t="s">
        <v>2820</v>
      </c>
      <c r="E10187" s="594" t="s">
        <v>2697</v>
      </c>
      <c r="F10187" s="594" t="s">
        <v>2699</v>
      </c>
      <c r="G10187" s="596" t="s">
        <v>2700</v>
      </c>
      <c r="H10187" s="597">
        <v>19775000</v>
      </c>
    </row>
    <row r="10188" spans="1:8">
      <c r="A10188" s="594" t="s">
        <v>133</v>
      </c>
      <c r="B10188" s="594" t="s">
        <v>589</v>
      </c>
      <c r="C10188" s="594" t="s">
        <v>570</v>
      </c>
      <c r="D10188" s="594" t="s">
        <v>2820</v>
      </c>
      <c r="E10188" s="594" t="s">
        <v>194</v>
      </c>
      <c r="F10188" s="595" t="s">
        <v>411</v>
      </c>
      <c r="G10188" s="596" t="s">
        <v>195</v>
      </c>
      <c r="H10188" s="597">
        <v>1567203937</v>
      </c>
    </row>
    <row r="10189" spans="1:8">
      <c r="A10189" s="594" t="s">
        <v>133</v>
      </c>
      <c r="B10189" s="594" t="s">
        <v>589</v>
      </c>
      <c r="C10189" s="594" t="s">
        <v>570</v>
      </c>
      <c r="D10189" s="594" t="s">
        <v>2820</v>
      </c>
      <c r="E10189" s="594" t="s">
        <v>194</v>
      </c>
      <c r="F10189" s="594" t="s">
        <v>198</v>
      </c>
      <c r="G10189" s="596" t="s">
        <v>199</v>
      </c>
      <c r="H10189" s="597">
        <v>550199937</v>
      </c>
    </row>
    <row r="10190" spans="1:8">
      <c r="A10190" s="594" t="s">
        <v>133</v>
      </c>
      <c r="B10190" s="594" t="s">
        <v>589</v>
      </c>
      <c r="C10190" s="594" t="s">
        <v>570</v>
      </c>
      <c r="D10190" s="594" t="s">
        <v>2820</v>
      </c>
      <c r="E10190" s="594" t="s">
        <v>194</v>
      </c>
      <c r="F10190" s="594" t="s">
        <v>200</v>
      </c>
      <c r="G10190" s="596" t="s">
        <v>201</v>
      </c>
      <c r="H10190" s="597">
        <v>1017004000</v>
      </c>
    </row>
    <row r="10191" spans="1:8">
      <c r="A10191" s="594" t="s">
        <v>133</v>
      </c>
      <c r="B10191" s="594" t="s">
        <v>589</v>
      </c>
      <c r="C10191" s="594" t="s">
        <v>570</v>
      </c>
      <c r="D10191" s="594" t="s">
        <v>2820</v>
      </c>
      <c r="E10191" s="594" t="s">
        <v>573</v>
      </c>
      <c r="F10191" s="595" t="s">
        <v>411</v>
      </c>
      <c r="G10191" s="596" t="s">
        <v>2703</v>
      </c>
      <c r="H10191" s="597">
        <v>25125000</v>
      </c>
    </row>
    <row r="10192" spans="1:8">
      <c r="A10192" s="594" t="s">
        <v>133</v>
      </c>
      <c r="B10192" s="594" t="s">
        <v>589</v>
      </c>
      <c r="C10192" s="594" t="s">
        <v>570</v>
      </c>
      <c r="D10192" s="594" t="s">
        <v>2820</v>
      </c>
      <c r="E10192" s="594" t="s">
        <v>573</v>
      </c>
      <c r="F10192" s="594" t="s">
        <v>574</v>
      </c>
      <c r="G10192" s="596" t="s">
        <v>2704</v>
      </c>
      <c r="H10192" s="597">
        <v>25125000</v>
      </c>
    </row>
    <row r="10193" spans="1:8">
      <c r="A10193" s="594" t="s">
        <v>133</v>
      </c>
      <c r="B10193" s="594" t="s">
        <v>589</v>
      </c>
      <c r="C10193" s="594" t="s">
        <v>570</v>
      </c>
      <c r="D10193" s="594" t="s">
        <v>2820</v>
      </c>
      <c r="E10193" s="594" t="s">
        <v>550</v>
      </c>
      <c r="F10193" s="595" t="s">
        <v>411</v>
      </c>
      <c r="G10193" s="596" t="s">
        <v>2705</v>
      </c>
      <c r="H10193" s="597">
        <v>12780000</v>
      </c>
    </row>
    <row r="10194" spans="1:8">
      <c r="A10194" s="594" t="s">
        <v>133</v>
      </c>
      <c r="B10194" s="594" t="s">
        <v>589</v>
      </c>
      <c r="C10194" s="594" t="s">
        <v>570</v>
      </c>
      <c r="D10194" s="594" t="s">
        <v>2820</v>
      </c>
      <c r="E10194" s="594" t="s">
        <v>550</v>
      </c>
      <c r="F10194" s="594" t="s">
        <v>2706</v>
      </c>
      <c r="G10194" s="596" t="s">
        <v>72</v>
      </c>
      <c r="H10194" s="597">
        <v>7690000</v>
      </c>
    </row>
    <row r="10195" spans="1:8">
      <c r="A10195" s="594" t="s">
        <v>133</v>
      </c>
      <c r="B10195" s="594" t="s">
        <v>589</v>
      </c>
      <c r="C10195" s="594" t="s">
        <v>570</v>
      </c>
      <c r="D10195" s="594" t="s">
        <v>2820</v>
      </c>
      <c r="E10195" s="594" t="s">
        <v>550</v>
      </c>
      <c r="F10195" s="594" t="s">
        <v>1082</v>
      </c>
      <c r="G10195" s="596" t="s">
        <v>195</v>
      </c>
      <c r="H10195" s="597">
        <v>5090000</v>
      </c>
    </row>
    <row r="10196" spans="1:8">
      <c r="A10196" s="594" t="s">
        <v>133</v>
      </c>
      <c r="B10196" s="594" t="s">
        <v>589</v>
      </c>
      <c r="C10196" s="594" t="s">
        <v>570</v>
      </c>
      <c r="D10196" s="594" t="s">
        <v>2820</v>
      </c>
      <c r="E10196" s="594" t="s">
        <v>498</v>
      </c>
      <c r="F10196" s="595" t="s">
        <v>411</v>
      </c>
      <c r="G10196" s="596" t="s">
        <v>499</v>
      </c>
      <c r="H10196" s="597">
        <v>1006590000</v>
      </c>
    </row>
    <row r="10197" spans="1:8">
      <c r="A10197" s="594" t="s">
        <v>133</v>
      </c>
      <c r="B10197" s="594" t="s">
        <v>589</v>
      </c>
      <c r="C10197" s="594" t="s">
        <v>570</v>
      </c>
      <c r="D10197" s="594" t="s">
        <v>2820</v>
      </c>
      <c r="E10197" s="594" t="s">
        <v>498</v>
      </c>
      <c r="F10197" s="594" t="s">
        <v>552</v>
      </c>
      <c r="G10197" s="596" t="s">
        <v>2819</v>
      </c>
      <c r="H10197" s="597">
        <v>1006590000</v>
      </c>
    </row>
    <row r="10198" spans="1:8">
      <c r="A10198" s="594" t="s">
        <v>133</v>
      </c>
      <c r="B10198" s="594" t="s">
        <v>589</v>
      </c>
      <c r="C10198" s="594" t="s">
        <v>570</v>
      </c>
      <c r="D10198" s="594" t="s">
        <v>2820</v>
      </c>
      <c r="E10198" s="594" t="s">
        <v>260</v>
      </c>
      <c r="F10198" s="595" t="s">
        <v>411</v>
      </c>
      <c r="G10198" s="596" t="s">
        <v>261</v>
      </c>
      <c r="H10198" s="597">
        <v>98645000</v>
      </c>
    </row>
    <row r="10199" spans="1:8">
      <c r="A10199" s="594" t="s">
        <v>133</v>
      </c>
      <c r="B10199" s="594" t="s">
        <v>589</v>
      </c>
      <c r="C10199" s="594" t="s">
        <v>570</v>
      </c>
      <c r="D10199" s="594" t="s">
        <v>2820</v>
      </c>
      <c r="E10199" s="594" t="s">
        <v>260</v>
      </c>
      <c r="F10199" s="594" t="s">
        <v>262</v>
      </c>
      <c r="G10199" s="596" t="s">
        <v>2707</v>
      </c>
      <c r="H10199" s="597">
        <v>98645000</v>
      </c>
    </row>
    <row r="10200" spans="1:8">
      <c r="A10200" s="594" t="s">
        <v>133</v>
      </c>
      <c r="B10200" s="594" t="s">
        <v>589</v>
      </c>
      <c r="C10200" s="594" t="s">
        <v>570</v>
      </c>
      <c r="D10200" s="594" t="s">
        <v>2713</v>
      </c>
      <c r="E10200" s="595" t="s">
        <v>411</v>
      </c>
      <c r="F10200" s="595" t="s">
        <v>411</v>
      </c>
      <c r="G10200" s="596" t="s">
        <v>2714</v>
      </c>
      <c r="H10200" s="597">
        <v>312600000</v>
      </c>
    </row>
    <row r="10201" spans="1:8">
      <c r="A10201" s="594" t="s">
        <v>133</v>
      </c>
      <c r="B10201" s="594" t="s">
        <v>589</v>
      </c>
      <c r="C10201" s="594" t="s">
        <v>570</v>
      </c>
      <c r="D10201" s="594" t="s">
        <v>2713</v>
      </c>
      <c r="E10201" s="594" t="s">
        <v>475</v>
      </c>
      <c r="F10201" s="595" t="s">
        <v>411</v>
      </c>
      <c r="G10201" s="596" t="s">
        <v>2806</v>
      </c>
      <c r="H10201" s="597">
        <v>2600000</v>
      </c>
    </row>
    <row r="10202" spans="1:8">
      <c r="A10202" s="594" t="s">
        <v>133</v>
      </c>
      <c r="B10202" s="594" t="s">
        <v>589</v>
      </c>
      <c r="C10202" s="594" t="s">
        <v>570</v>
      </c>
      <c r="D10202" s="594" t="s">
        <v>2713</v>
      </c>
      <c r="E10202" s="594" t="s">
        <v>475</v>
      </c>
      <c r="F10202" s="594" t="s">
        <v>1055</v>
      </c>
      <c r="G10202" s="596" t="s">
        <v>2810</v>
      </c>
      <c r="H10202" s="597">
        <v>2600000</v>
      </c>
    </row>
    <row r="10203" spans="1:8">
      <c r="A10203" s="594" t="s">
        <v>133</v>
      </c>
      <c r="B10203" s="594" t="s">
        <v>589</v>
      </c>
      <c r="C10203" s="594" t="s">
        <v>570</v>
      </c>
      <c r="D10203" s="594" t="s">
        <v>2713</v>
      </c>
      <c r="E10203" s="594" t="s">
        <v>744</v>
      </c>
      <c r="F10203" s="595" t="s">
        <v>411</v>
      </c>
      <c r="G10203" s="596" t="s">
        <v>2686</v>
      </c>
      <c r="H10203" s="597">
        <v>305000000</v>
      </c>
    </row>
    <row r="10204" spans="1:8">
      <c r="A10204" s="594" t="s">
        <v>133</v>
      </c>
      <c r="B10204" s="594" t="s">
        <v>589</v>
      </c>
      <c r="C10204" s="594" t="s">
        <v>570</v>
      </c>
      <c r="D10204" s="594" t="s">
        <v>2713</v>
      </c>
      <c r="E10204" s="594" t="s">
        <v>744</v>
      </c>
      <c r="F10204" s="594" t="s">
        <v>572</v>
      </c>
      <c r="G10204" s="596" t="s">
        <v>2689</v>
      </c>
      <c r="H10204" s="597">
        <v>305000000</v>
      </c>
    </row>
    <row r="10205" spans="1:8">
      <c r="A10205" s="594" t="s">
        <v>133</v>
      </c>
      <c r="B10205" s="594" t="s">
        <v>589</v>
      </c>
      <c r="C10205" s="594" t="s">
        <v>570</v>
      </c>
      <c r="D10205" s="594" t="s">
        <v>2713</v>
      </c>
      <c r="E10205" s="594" t="s">
        <v>2697</v>
      </c>
      <c r="F10205" s="595" t="s">
        <v>411</v>
      </c>
      <c r="G10205" s="596" t="s">
        <v>2698</v>
      </c>
      <c r="H10205" s="597">
        <v>5000000</v>
      </c>
    </row>
    <row r="10206" spans="1:8">
      <c r="A10206" s="594" t="s">
        <v>133</v>
      </c>
      <c r="B10206" s="594" t="s">
        <v>589</v>
      </c>
      <c r="C10206" s="594" t="s">
        <v>570</v>
      </c>
      <c r="D10206" s="594" t="s">
        <v>2713</v>
      </c>
      <c r="E10206" s="594" t="s">
        <v>2697</v>
      </c>
      <c r="F10206" s="594" t="s">
        <v>2699</v>
      </c>
      <c r="G10206" s="596" t="s">
        <v>2700</v>
      </c>
      <c r="H10206" s="597">
        <v>5000000</v>
      </c>
    </row>
    <row r="10207" spans="1:8">
      <c r="A10207" s="594" t="s">
        <v>133</v>
      </c>
      <c r="B10207" s="594" t="s">
        <v>589</v>
      </c>
      <c r="C10207" s="594" t="s">
        <v>570</v>
      </c>
      <c r="D10207" s="594" t="s">
        <v>2740</v>
      </c>
      <c r="E10207" s="595" t="s">
        <v>411</v>
      </c>
      <c r="F10207" s="595" t="s">
        <v>411</v>
      </c>
      <c r="G10207" s="596" t="s">
        <v>2741</v>
      </c>
      <c r="H10207" s="597">
        <v>254068294</v>
      </c>
    </row>
    <row r="10208" spans="1:8">
      <c r="A10208" s="594" t="s">
        <v>133</v>
      </c>
      <c r="B10208" s="594" t="s">
        <v>589</v>
      </c>
      <c r="C10208" s="594" t="s">
        <v>570</v>
      </c>
      <c r="D10208" s="594" t="s">
        <v>2740</v>
      </c>
      <c r="E10208" s="594" t="s">
        <v>475</v>
      </c>
      <c r="F10208" s="595" t="s">
        <v>411</v>
      </c>
      <c r="G10208" s="596" t="s">
        <v>2806</v>
      </c>
      <c r="H10208" s="597">
        <v>52200000</v>
      </c>
    </row>
    <row r="10209" spans="1:8">
      <c r="A10209" s="594" t="s">
        <v>133</v>
      </c>
      <c r="B10209" s="594" t="s">
        <v>589</v>
      </c>
      <c r="C10209" s="594" t="s">
        <v>570</v>
      </c>
      <c r="D10209" s="594" t="s">
        <v>2740</v>
      </c>
      <c r="E10209" s="594" t="s">
        <v>475</v>
      </c>
      <c r="F10209" s="594" t="s">
        <v>1055</v>
      </c>
      <c r="G10209" s="596" t="s">
        <v>2810</v>
      </c>
      <c r="H10209" s="597">
        <v>52200000</v>
      </c>
    </row>
    <row r="10210" spans="1:8">
      <c r="A10210" s="594" t="s">
        <v>133</v>
      </c>
      <c r="B10210" s="594" t="s">
        <v>589</v>
      </c>
      <c r="C10210" s="594" t="s">
        <v>570</v>
      </c>
      <c r="D10210" s="594" t="s">
        <v>2740</v>
      </c>
      <c r="E10210" s="594" t="s">
        <v>171</v>
      </c>
      <c r="F10210" s="595" t="s">
        <v>411</v>
      </c>
      <c r="G10210" s="596" t="s">
        <v>2677</v>
      </c>
      <c r="H10210" s="597">
        <v>1050000</v>
      </c>
    </row>
    <row r="10211" spans="1:8">
      <c r="A10211" s="594" t="s">
        <v>133</v>
      </c>
      <c r="B10211" s="594" t="s">
        <v>589</v>
      </c>
      <c r="C10211" s="594" t="s">
        <v>570</v>
      </c>
      <c r="D10211" s="594" t="s">
        <v>2740</v>
      </c>
      <c r="E10211" s="594" t="s">
        <v>171</v>
      </c>
      <c r="F10211" s="594" t="s">
        <v>173</v>
      </c>
      <c r="G10211" s="596" t="s">
        <v>174</v>
      </c>
      <c r="H10211" s="597">
        <v>1050000</v>
      </c>
    </row>
    <row r="10212" spans="1:8">
      <c r="A10212" s="594" t="s">
        <v>133</v>
      </c>
      <c r="B10212" s="594" t="s">
        <v>589</v>
      </c>
      <c r="C10212" s="594" t="s">
        <v>570</v>
      </c>
      <c r="D10212" s="594" t="s">
        <v>2740</v>
      </c>
      <c r="E10212" s="594" t="s">
        <v>738</v>
      </c>
      <c r="F10212" s="595" t="s">
        <v>411</v>
      </c>
      <c r="G10212" s="596" t="s">
        <v>739</v>
      </c>
      <c r="H10212" s="597">
        <v>77455000</v>
      </c>
    </row>
    <row r="10213" spans="1:8">
      <c r="A10213" s="594" t="s">
        <v>133</v>
      </c>
      <c r="B10213" s="594" t="s">
        <v>589</v>
      </c>
      <c r="C10213" s="594" t="s">
        <v>570</v>
      </c>
      <c r="D10213" s="594" t="s">
        <v>2740</v>
      </c>
      <c r="E10213" s="594" t="s">
        <v>738</v>
      </c>
      <c r="F10213" s="594" t="s">
        <v>1264</v>
      </c>
      <c r="G10213" s="596" t="s">
        <v>1263</v>
      </c>
      <c r="H10213" s="597">
        <v>77455000</v>
      </c>
    </row>
    <row r="10214" spans="1:8">
      <c r="A10214" s="594" t="s">
        <v>133</v>
      </c>
      <c r="B10214" s="594" t="s">
        <v>589</v>
      </c>
      <c r="C10214" s="594" t="s">
        <v>570</v>
      </c>
      <c r="D10214" s="594" t="s">
        <v>2740</v>
      </c>
      <c r="E10214" s="594" t="s">
        <v>189</v>
      </c>
      <c r="F10214" s="595" t="s">
        <v>411</v>
      </c>
      <c r="G10214" s="596" t="s">
        <v>190</v>
      </c>
      <c r="H10214" s="597">
        <v>53295000</v>
      </c>
    </row>
    <row r="10215" spans="1:8">
      <c r="A10215" s="594" t="s">
        <v>133</v>
      </c>
      <c r="B10215" s="594" t="s">
        <v>589</v>
      </c>
      <c r="C10215" s="594" t="s">
        <v>570</v>
      </c>
      <c r="D10215" s="594" t="s">
        <v>2740</v>
      </c>
      <c r="E10215" s="594" t="s">
        <v>189</v>
      </c>
      <c r="F10215" s="594" t="s">
        <v>773</v>
      </c>
      <c r="G10215" s="596" t="s">
        <v>2695</v>
      </c>
      <c r="H10215" s="597">
        <v>12165000</v>
      </c>
    </row>
    <row r="10216" spans="1:8">
      <c r="A10216" s="594" t="s">
        <v>133</v>
      </c>
      <c r="B10216" s="594" t="s">
        <v>589</v>
      </c>
      <c r="C10216" s="594" t="s">
        <v>570</v>
      </c>
      <c r="D10216" s="594" t="s">
        <v>2740</v>
      </c>
      <c r="E10216" s="594" t="s">
        <v>189</v>
      </c>
      <c r="F10216" s="594" t="s">
        <v>192</v>
      </c>
      <c r="G10216" s="596" t="s">
        <v>195</v>
      </c>
      <c r="H10216" s="597">
        <v>41130000</v>
      </c>
    </row>
    <row r="10217" spans="1:8">
      <c r="A10217" s="594" t="s">
        <v>133</v>
      </c>
      <c r="B10217" s="594" t="s">
        <v>589</v>
      </c>
      <c r="C10217" s="594" t="s">
        <v>570</v>
      </c>
      <c r="D10217" s="594" t="s">
        <v>2740</v>
      </c>
      <c r="E10217" s="594" t="s">
        <v>498</v>
      </c>
      <c r="F10217" s="595" t="s">
        <v>411</v>
      </c>
      <c r="G10217" s="596" t="s">
        <v>499</v>
      </c>
      <c r="H10217" s="597">
        <v>70068294</v>
      </c>
    </row>
    <row r="10218" spans="1:8">
      <c r="A10218" s="594" t="s">
        <v>133</v>
      </c>
      <c r="B10218" s="594" t="s">
        <v>589</v>
      </c>
      <c r="C10218" s="594" t="s">
        <v>570</v>
      </c>
      <c r="D10218" s="594" t="s">
        <v>2740</v>
      </c>
      <c r="E10218" s="594" t="s">
        <v>498</v>
      </c>
      <c r="F10218" s="594" t="s">
        <v>1299</v>
      </c>
      <c r="G10218" s="596" t="s">
        <v>197</v>
      </c>
      <c r="H10218" s="597">
        <v>70068294</v>
      </c>
    </row>
    <row r="10219" spans="1:8">
      <c r="A10219" s="594" t="s">
        <v>133</v>
      </c>
      <c r="B10219" s="594" t="s">
        <v>589</v>
      </c>
      <c r="C10219" s="594" t="s">
        <v>570</v>
      </c>
      <c r="D10219" s="594" t="s">
        <v>2742</v>
      </c>
      <c r="E10219" s="595" t="s">
        <v>411</v>
      </c>
      <c r="F10219" s="595" t="s">
        <v>411</v>
      </c>
      <c r="G10219" s="596" t="s">
        <v>2743</v>
      </c>
      <c r="H10219" s="597">
        <v>12971171735</v>
      </c>
    </row>
    <row r="10220" spans="1:8">
      <c r="A10220" s="594" t="s">
        <v>133</v>
      </c>
      <c r="B10220" s="594" t="s">
        <v>589</v>
      </c>
      <c r="C10220" s="594" t="s">
        <v>570</v>
      </c>
      <c r="D10220" s="594" t="s">
        <v>2742</v>
      </c>
      <c r="E10220" s="594" t="s">
        <v>142</v>
      </c>
      <c r="F10220" s="595" t="s">
        <v>411</v>
      </c>
      <c r="G10220" s="596" t="s">
        <v>143</v>
      </c>
      <c r="H10220" s="597">
        <v>3458000</v>
      </c>
    </row>
    <row r="10221" spans="1:8">
      <c r="A10221" s="594" t="s">
        <v>133</v>
      </c>
      <c r="B10221" s="594" t="s">
        <v>589</v>
      </c>
      <c r="C10221" s="594" t="s">
        <v>570</v>
      </c>
      <c r="D10221" s="594" t="s">
        <v>2742</v>
      </c>
      <c r="E10221" s="594" t="s">
        <v>142</v>
      </c>
      <c r="F10221" s="594" t="s">
        <v>144</v>
      </c>
      <c r="G10221" s="596" t="s">
        <v>2664</v>
      </c>
      <c r="H10221" s="597">
        <v>3458000</v>
      </c>
    </row>
    <row r="10222" spans="1:8">
      <c r="A10222" s="594" t="s">
        <v>133</v>
      </c>
      <c r="B10222" s="594" t="s">
        <v>589</v>
      </c>
      <c r="C10222" s="594" t="s">
        <v>570</v>
      </c>
      <c r="D10222" s="594" t="s">
        <v>2742</v>
      </c>
      <c r="E10222" s="594" t="s">
        <v>148</v>
      </c>
      <c r="F10222" s="595" t="s">
        <v>411</v>
      </c>
      <c r="G10222" s="596" t="s">
        <v>149</v>
      </c>
      <c r="H10222" s="597">
        <v>85920000</v>
      </c>
    </row>
    <row r="10223" spans="1:8">
      <c r="A10223" s="594" t="s">
        <v>133</v>
      </c>
      <c r="B10223" s="594" t="s">
        <v>589</v>
      </c>
      <c r="C10223" s="594" t="s">
        <v>570</v>
      </c>
      <c r="D10223" s="594" t="s">
        <v>2742</v>
      </c>
      <c r="E10223" s="594" t="s">
        <v>148</v>
      </c>
      <c r="F10223" s="594" t="s">
        <v>1075</v>
      </c>
      <c r="G10223" s="596" t="s">
        <v>2666</v>
      </c>
      <c r="H10223" s="597">
        <v>85920000</v>
      </c>
    </row>
    <row r="10224" spans="1:8">
      <c r="A10224" s="594" t="s">
        <v>133</v>
      </c>
      <c r="B10224" s="594" t="s">
        <v>589</v>
      </c>
      <c r="C10224" s="594" t="s">
        <v>570</v>
      </c>
      <c r="D10224" s="594" t="s">
        <v>2742</v>
      </c>
      <c r="E10224" s="594" t="s">
        <v>475</v>
      </c>
      <c r="F10224" s="595" t="s">
        <v>411</v>
      </c>
      <c r="G10224" s="596" t="s">
        <v>2806</v>
      </c>
      <c r="H10224" s="597">
        <v>2353876000</v>
      </c>
    </row>
    <row r="10225" spans="1:8">
      <c r="A10225" s="594" t="s">
        <v>133</v>
      </c>
      <c r="B10225" s="594" t="s">
        <v>589</v>
      </c>
      <c r="C10225" s="594" t="s">
        <v>570</v>
      </c>
      <c r="D10225" s="594" t="s">
        <v>2742</v>
      </c>
      <c r="E10225" s="594" t="s">
        <v>475</v>
      </c>
      <c r="F10225" s="594" t="s">
        <v>2807</v>
      </c>
      <c r="G10225" s="596" t="s">
        <v>2808</v>
      </c>
      <c r="H10225" s="597">
        <v>617296000</v>
      </c>
    </row>
    <row r="10226" spans="1:8">
      <c r="A10226" s="594" t="s">
        <v>133</v>
      </c>
      <c r="B10226" s="594" t="s">
        <v>589</v>
      </c>
      <c r="C10226" s="594" t="s">
        <v>570</v>
      </c>
      <c r="D10226" s="594" t="s">
        <v>2742</v>
      </c>
      <c r="E10226" s="594" t="s">
        <v>475</v>
      </c>
      <c r="F10226" s="594" t="s">
        <v>2809</v>
      </c>
      <c r="G10226" s="596" t="s">
        <v>468</v>
      </c>
      <c r="H10226" s="597">
        <v>1698150000</v>
      </c>
    </row>
    <row r="10227" spans="1:8">
      <c r="A10227" s="594" t="s">
        <v>133</v>
      </c>
      <c r="B10227" s="594" t="s">
        <v>589</v>
      </c>
      <c r="C10227" s="594" t="s">
        <v>570</v>
      </c>
      <c r="D10227" s="594" t="s">
        <v>2742</v>
      </c>
      <c r="E10227" s="594" t="s">
        <v>475</v>
      </c>
      <c r="F10227" s="594" t="s">
        <v>1055</v>
      </c>
      <c r="G10227" s="596" t="s">
        <v>2810</v>
      </c>
      <c r="H10227" s="597">
        <v>38430000</v>
      </c>
    </row>
    <row r="10228" spans="1:8">
      <c r="A10228" s="594" t="s">
        <v>133</v>
      </c>
      <c r="B10228" s="594" t="s">
        <v>589</v>
      </c>
      <c r="C10228" s="594" t="s">
        <v>570</v>
      </c>
      <c r="D10228" s="594" t="s">
        <v>2742</v>
      </c>
      <c r="E10228" s="594" t="s">
        <v>582</v>
      </c>
      <c r="F10228" s="595" t="s">
        <v>411</v>
      </c>
      <c r="G10228" s="596" t="s">
        <v>583</v>
      </c>
      <c r="H10228" s="597">
        <v>3033332000</v>
      </c>
    </row>
    <row r="10229" spans="1:8">
      <c r="A10229" s="594" t="s">
        <v>133</v>
      </c>
      <c r="B10229" s="594" t="s">
        <v>589</v>
      </c>
      <c r="C10229" s="594" t="s">
        <v>570</v>
      </c>
      <c r="D10229" s="594" t="s">
        <v>2742</v>
      </c>
      <c r="E10229" s="594" t="s">
        <v>582</v>
      </c>
      <c r="F10229" s="594" t="s">
        <v>584</v>
      </c>
      <c r="G10229" s="596" t="s">
        <v>2670</v>
      </c>
      <c r="H10229" s="597">
        <v>2780702000</v>
      </c>
    </row>
    <row r="10230" spans="1:8">
      <c r="A10230" s="594" t="s">
        <v>133</v>
      </c>
      <c r="B10230" s="594" t="s">
        <v>589</v>
      </c>
      <c r="C10230" s="594" t="s">
        <v>570</v>
      </c>
      <c r="D10230" s="594" t="s">
        <v>2742</v>
      </c>
      <c r="E10230" s="594" t="s">
        <v>582</v>
      </c>
      <c r="F10230" s="594" t="s">
        <v>478</v>
      </c>
      <c r="G10230" s="596" t="s">
        <v>2775</v>
      </c>
      <c r="H10230" s="597">
        <v>105120000</v>
      </c>
    </row>
    <row r="10231" spans="1:8">
      <c r="A10231" s="594" t="s">
        <v>133</v>
      </c>
      <c r="B10231" s="594" t="s">
        <v>589</v>
      </c>
      <c r="C10231" s="594" t="s">
        <v>570</v>
      </c>
      <c r="D10231" s="594" t="s">
        <v>2742</v>
      </c>
      <c r="E10231" s="594" t="s">
        <v>582</v>
      </c>
      <c r="F10231" s="594" t="s">
        <v>586</v>
      </c>
      <c r="G10231" s="596" t="s">
        <v>2671</v>
      </c>
      <c r="H10231" s="597">
        <v>147510000</v>
      </c>
    </row>
    <row r="10232" spans="1:8">
      <c r="A10232" s="594" t="s">
        <v>133</v>
      </c>
      <c r="B10232" s="594" t="s">
        <v>589</v>
      </c>
      <c r="C10232" s="594" t="s">
        <v>570</v>
      </c>
      <c r="D10232" s="594" t="s">
        <v>2742</v>
      </c>
      <c r="E10232" s="594" t="s">
        <v>156</v>
      </c>
      <c r="F10232" s="595" t="s">
        <v>411</v>
      </c>
      <c r="G10232" s="596" t="s">
        <v>514</v>
      </c>
      <c r="H10232" s="597">
        <v>812700</v>
      </c>
    </row>
    <row r="10233" spans="1:8">
      <c r="A10233" s="594" t="s">
        <v>133</v>
      </c>
      <c r="B10233" s="594" t="s">
        <v>589</v>
      </c>
      <c r="C10233" s="594" t="s">
        <v>570</v>
      </c>
      <c r="D10233" s="594" t="s">
        <v>2742</v>
      </c>
      <c r="E10233" s="594" t="s">
        <v>156</v>
      </c>
      <c r="F10233" s="594" t="s">
        <v>157</v>
      </c>
      <c r="G10233" s="596" t="s">
        <v>158</v>
      </c>
      <c r="H10233" s="597">
        <v>605200</v>
      </c>
    </row>
    <row r="10234" spans="1:8">
      <c r="A10234" s="594" t="s">
        <v>133</v>
      </c>
      <c r="B10234" s="594" t="s">
        <v>589</v>
      </c>
      <c r="C10234" s="594" t="s">
        <v>570</v>
      </c>
      <c r="D10234" s="594" t="s">
        <v>2742</v>
      </c>
      <c r="E10234" s="594" t="s">
        <v>156</v>
      </c>
      <c r="F10234" s="594" t="s">
        <v>159</v>
      </c>
      <c r="G10234" s="596" t="s">
        <v>160</v>
      </c>
      <c r="H10234" s="597">
        <v>103700</v>
      </c>
    </row>
    <row r="10235" spans="1:8">
      <c r="A10235" s="594" t="s">
        <v>133</v>
      </c>
      <c r="B10235" s="594" t="s">
        <v>589</v>
      </c>
      <c r="C10235" s="594" t="s">
        <v>570</v>
      </c>
      <c r="D10235" s="594" t="s">
        <v>2742</v>
      </c>
      <c r="E10235" s="594" t="s">
        <v>156</v>
      </c>
      <c r="F10235" s="594" t="s">
        <v>161</v>
      </c>
      <c r="G10235" s="596" t="s">
        <v>162</v>
      </c>
      <c r="H10235" s="597">
        <v>69200</v>
      </c>
    </row>
    <row r="10236" spans="1:8">
      <c r="A10236" s="594" t="s">
        <v>133</v>
      </c>
      <c r="B10236" s="594" t="s">
        <v>589</v>
      </c>
      <c r="C10236" s="594" t="s">
        <v>570</v>
      </c>
      <c r="D10236" s="594" t="s">
        <v>2742</v>
      </c>
      <c r="E10236" s="594" t="s">
        <v>156</v>
      </c>
      <c r="F10236" s="594" t="s">
        <v>1</v>
      </c>
      <c r="G10236" s="596" t="s">
        <v>2</v>
      </c>
      <c r="H10236" s="597">
        <v>34600</v>
      </c>
    </row>
    <row r="10237" spans="1:8">
      <c r="A10237" s="594" t="s">
        <v>133</v>
      </c>
      <c r="B10237" s="594" t="s">
        <v>589</v>
      </c>
      <c r="C10237" s="594" t="s">
        <v>570</v>
      </c>
      <c r="D10237" s="594" t="s">
        <v>2742</v>
      </c>
      <c r="E10237" s="594" t="s">
        <v>167</v>
      </c>
      <c r="F10237" s="595" t="s">
        <v>411</v>
      </c>
      <c r="G10237" s="596" t="s">
        <v>168</v>
      </c>
      <c r="H10237" s="597">
        <v>22058713</v>
      </c>
    </row>
    <row r="10238" spans="1:8">
      <c r="A10238" s="594" t="s">
        <v>133</v>
      </c>
      <c r="B10238" s="594" t="s">
        <v>589</v>
      </c>
      <c r="C10238" s="594" t="s">
        <v>570</v>
      </c>
      <c r="D10238" s="594" t="s">
        <v>2742</v>
      </c>
      <c r="E10238" s="594" t="s">
        <v>167</v>
      </c>
      <c r="F10238" s="594" t="s">
        <v>228</v>
      </c>
      <c r="G10238" s="596" t="s">
        <v>2673</v>
      </c>
      <c r="H10238" s="597">
        <v>6146713</v>
      </c>
    </row>
    <row r="10239" spans="1:8">
      <c r="A10239" s="594" t="s">
        <v>133</v>
      </c>
      <c r="B10239" s="594" t="s">
        <v>589</v>
      </c>
      <c r="C10239" s="594" t="s">
        <v>570</v>
      </c>
      <c r="D10239" s="594" t="s">
        <v>2742</v>
      </c>
      <c r="E10239" s="594" t="s">
        <v>167</v>
      </c>
      <c r="F10239" s="594" t="s">
        <v>230</v>
      </c>
      <c r="G10239" s="596" t="s">
        <v>2675</v>
      </c>
      <c r="H10239" s="597">
        <v>15912000</v>
      </c>
    </row>
    <row r="10240" spans="1:8">
      <c r="A10240" s="594" t="s">
        <v>133</v>
      </c>
      <c r="B10240" s="594" t="s">
        <v>589</v>
      </c>
      <c r="C10240" s="594" t="s">
        <v>570</v>
      </c>
      <c r="D10240" s="594" t="s">
        <v>2742</v>
      </c>
      <c r="E10240" s="594" t="s">
        <v>171</v>
      </c>
      <c r="F10240" s="595" t="s">
        <v>411</v>
      </c>
      <c r="G10240" s="596" t="s">
        <v>2677</v>
      </c>
      <c r="H10240" s="597">
        <v>378218800</v>
      </c>
    </row>
    <row r="10241" spans="1:8">
      <c r="A10241" s="594" t="s">
        <v>133</v>
      </c>
      <c r="B10241" s="594" t="s">
        <v>589</v>
      </c>
      <c r="C10241" s="594" t="s">
        <v>570</v>
      </c>
      <c r="D10241" s="594" t="s">
        <v>2742</v>
      </c>
      <c r="E10241" s="594" t="s">
        <v>171</v>
      </c>
      <c r="F10241" s="594" t="s">
        <v>173</v>
      </c>
      <c r="G10241" s="596" t="s">
        <v>174</v>
      </c>
      <c r="H10241" s="597">
        <v>100178800</v>
      </c>
    </row>
    <row r="10242" spans="1:8">
      <c r="A10242" s="594" t="s">
        <v>133</v>
      </c>
      <c r="B10242" s="594" t="s">
        <v>589</v>
      </c>
      <c r="C10242" s="594" t="s">
        <v>570</v>
      </c>
      <c r="D10242" s="594" t="s">
        <v>2742</v>
      </c>
      <c r="E10242" s="594" t="s">
        <v>171</v>
      </c>
      <c r="F10242" s="594" t="s">
        <v>216</v>
      </c>
      <c r="G10242" s="596" t="s">
        <v>217</v>
      </c>
      <c r="H10242" s="597">
        <v>232790000</v>
      </c>
    </row>
    <row r="10243" spans="1:8">
      <c r="A10243" s="594" t="s">
        <v>133</v>
      </c>
      <c r="B10243" s="594" t="s">
        <v>589</v>
      </c>
      <c r="C10243" s="594" t="s">
        <v>570</v>
      </c>
      <c r="D10243" s="594" t="s">
        <v>2742</v>
      </c>
      <c r="E10243" s="594" t="s">
        <v>171</v>
      </c>
      <c r="F10243" s="594" t="s">
        <v>175</v>
      </c>
      <c r="G10243" s="596" t="s">
        <v>176</v>
      </c>
      <c r="H10243" s="597">
        <v>45250000</v>
      </c>
    </row>
    <row r="10244" spans="1:8">
      <c r="A10244" s="594" t="s">
        <v>133</v>
      </c>
      <c r="B10244" s="594" t="s">
        <v>589</v>
      </c>
      <c r="C10244" s="594" t="s">
        <v>570</v>
      </c>
      <c r="D10244" s="594" t="s">
        <v>2742</v>
      </c>
      <c r="E10244" s="594" t="s">
        <v>177</v>
      </c>
      <c r="F10244" s="595" t="s">
        <v>411</v>
      </c>
      <c r="G10244" s="596" t="s">
        <v>178</v>
      </c>
      <c r="H10244" s="597">
        <v>45755822</v>
      </c>
    </row>
    <row r="10245" spans="1:8">
      <c r="A10245" s="594" t="s">
        <v>133</v>
      </c>
      <c r="B10245" s="594" t="s">
        <v>589</v>
      </c>
      <c r="C10245" s="594" t="s">
        <v>570</v>
      </c>
      <c r="D10245" s="594" t="s">
        <v>2742</v>
      </c>
      <c r="E10245" s="594" t="s">
        <v>177</v>
      </c>
      <c r="F10245" s="594" t="s">
        <v>179</v>
      </c>
      <c r="G10245" s="596" t="s">
        <v>2679</v>
      </c>
      <c r="H10245" s="597">
        <v>363822</v>
      </c>
    </row>
    <row r="10246" spans="1:8">
      <c r="A10246" s="594" t="s">
        <v>133</v>
      </c>
      <c r="B10246" s="594" t="s">
        <v>589</v>
      </c>
      <c r="C10246" s="594" t="s">
        <v>570</v>
      </c>
      <c r="D10246" s="594" t="s">
        <v>2742</v>
      </c>
      <c r="E10246" s="594" t="s">
        <v>177</v>
      </c>
      <c r="F10246" s="594" t="s">
        <v>1290</v>
      </c>
      <c r="G10246" s="596" t="s">
        <v>2721</v>
      </c>
      <c r="H10246" s="597">
        <v>25160000</v>
      </c>
    </row>
    <row r="10247" spans="1:8">
      <c r="A10247" s="594" t="s">
        <v>133</v>
      </c>
      <c r="B10247" s="594" t="s">
        <v>589</v>
      </c>
      <c r="C10247" s="594" t="s">
        <v>570</v>
      </c>
      <c r="D10247" s="594" t="s">
        <v>2742</v>
      </c>
      <c r="E10247" s="594" t="s">
        <v>177</v>
      </c>
      <c r="F10247" s="594" t="s">
        <v>1297</v>
      </c>
      <c r="G10247" s="596" t="s">
        <v>2680</v>
      </c>
      <c r="H10247" s="597">
        <v>20232000</v>
      </c>
    </row>
    <row r="10248" spans="1:8">
      <c r="A10248" s="594" t="s">
        <v>133</v>
      </c>
      <c r="B10248" s="594" t="s">
        <v>589</v>
      </c>
      <c r="C10248" s="594" t="s">
        <v>570</v>
      </c>
      <c r="D10248" s="594" t="s">
        <v>2742</v>
      </c>
      <c r="E10248" s="594" t="s">
        <v>240</v>
      </c>
      <c r="F10248" s="595" t="s">
        <v>411</v>
      </c>
      <c r="G10248" s="596" t="s">
        <v>241</v>
      </c>
      <c r="H10248" s="597">
        <v>775409000</v>
      </c>
    </row>
    <row r="10249" spans="1:8">
      <c r="A10249" s="594" t="s">
        <v>133</v>
      </c>
      <c r="B10249" s="594" t="s">
        <v>589</v>
      </c>
      <c r="C10249" s="594" t="s">
        <v>570</v>
      </c>
      <c r="D10249" s="594" t="s">
        <v>2742</v>
      </c>
      <c r="E10249" s="594" t="s">
        <v>240</v>
      </c>
      <c r="F10249" s="594" t="s">
        <v>242</v>
      </c>
      <c r="G10249" s="596" t="s">
        <v>243</v>
      </c>
      <c r="H10249" s="597">
        <v>51995000</v>
      </c>
    </row>
    <row r="10250" spans="1:8">
      <c r="A10250" s="594" t="s">
        <v>133</v>
      </c>
      <c r="B10250" s="594" t="s">
        <v>589</v>
      </c>
      <c r="C10250" s="594" t="s">
        <v>570</v>
      </c>
      <c r="D10250" s="594" t="s">
        <v>2742</v>
      </c>
      <c r="E10250" s="594" t="s">
        <v>240</v>
      </c>
      <c r="F10250" s="594" t="s">
        <v>728</v>
      </c>
      <c r="G10250" s="596" t="s">
        <v>729</v>
      </c>
      <c r="H10250" s="597">
        <v>73300000</v>
      </c>
    </row>
    <row r="10251" spans="1:8">
      <c r="A10251" s="594" t="s">
        <v>133</v>
      </c>
      <c r="B10251" s="594" t="s">
        <v>589</v>
      </c>
      <c r="C10251" s="594" t="s">
        <v>570</v>
      </c>
      <c r="D10251" s="594" t="s">
        <v>2742</v>
      </c>
      <c r="E10251" s="594" t="s">
        <v>240</v>
      </c>
      <c r="F10251" s="594" t="s">
        <v>731</v>
      </c>
      <c r="G10251" s="596" t="s">
        <v>732</v>
      </c>
      <c r="H10251" s="597">
        <v>10560000</v>
      </c>
    </row>
    <row r="10252" spans="1:8">
      <c r="A10252" s="594" t="s">
        <v>133</v>
      </c>
      <c r="B10252" s="594" t="s">
        <v>589</v>
      </c>
      <c r="C10252" s="594" t="s">
        <v>570</v>
      </c>
      <c r="D10252" s="594" t="s">
        <v>2742</v>
      </c>
      <c r="E10252" s="594" t="s">
        <v>240</v>
      </c>
      <c r="F10252" s="594" t="s">
        <v>597</v>
      </c>
      <c r="G10252" s="596" t="s">
        <v>2682</v>
      </c>
      <c r="H10252" s="597">
        <v>95035000</v>
      </c>
    </row>
    <row r="10253" spans="1:8">
      <c r="A10253" s="594" t="s">
        <v>133</v>
      </c>
      <c r="B10253" s="594" t="s">
        <v>589</v>
      </c>
      <c r="C10253" s="594" t="s">
        <v>570</v>
      </c>
      <c r="D10253" s="594" t="s">
        <v>2742</v>
      </c>
      <c r="E10253" s="594" t="s">
        <v>240</v>
      </c>
      <c r="F10253" s="594" t="s">
        <v>733</v>
      </c>
      <c r="G10253" s="596" t="s">
        <v>734</v>
      </c>
      <c r="H10253" s="597">
        <v>36500000</v>
      </c>
    </row>
    <row r="10254" spans="1:8">
      <c r="A10254" s="594" t="s">
        <v>133</v>
      </c>
      <c r="B10254" s="594" t="s">
        <v>589</v>
      </c>
      <c r="C10254" s="594" t="s">
        <v>570</v>
      </c>
      <c r="D10254" s="594" t="s">
        <v>2742</v>
      </c>
      <c r="E10254" s="594" t="s">
        <v>240</v>
      </c>
      <c r="F10254" s="594" t="s">
        <v>735</v>
      </c>
      <c r="G10254" s="596" t="s">
        <v>193</v>
      </c>
      <c r="H10254" s="597">
        <v>508019000</v>
      </c>
    </row>
    <row r="10255" spans="1:8">
      <c r="A10255" s="594" t="s">
        <v>133</v>
      </c>
      <c r="B10255" s="594" t="s">
        <v>589</v>
      </c>
      <c r="C10255" s="594" t="s">
        <v>570</v>
      </c>
      <c r="D10255" s="594" t="s">
        <v>2742</v>
      </c>
      <c r="E10255" s="594" t="s">
        <v>183</v>
      </c>
      <c r="F10255" s="595" t="s">
        <v>411</v>
      </c>
      <c r="G10255" s="596" t="s">
        <v>184</v>
      </c>
      <c r="H10255" s="597">
        <v>259437000</v>
      </c>
    </row>
    <row r="10256" spans="1:8">
      <c r="A10256" s="594" t="s">
        <v>133</v>
      </c>
      <c r="B10256" s="594" t="s">
        <v>589</v>
      </c>
      <c r="C10256" s="594" t="s">
        <v>570</v>
      </c>
      <c r="D10256" s="594" t="s">
        <v>2742</v>
      </c>
      <c r="E10256" s="594" t="s">
        <v>183</v>
      </c>
      <c r="F10256" s="594" t="s">
        <v>587</v>
      </c>
      <c r="G10256" s="596" t="s">
        <v>588</v>
      </c>
      <c r="H10256" s="597">
        <v>86307000</v>
      </c>
    </row>
    <row r="10257" spans="1:8">
      <c r="A10257" s="594" t="s">
        <v>133</v>
      </c>
      <c r="B10257" s="594" t="s">
        <v>589</v>
      </c>
      <c r="C10257" s="594" t="s">
        <v>570</v>
      </c>
      <c r="D10257" s="594" t="s">
        <v>2742</v>
      </c>
      <c r="E10257" s="594" t="s">
        <v>183</v>
      </c>
      <c r="F10257" s="594" t="s">
        <v>736</v>
      </c>
      <c r="G10257" s="596" t="s">
        <v>737</v>
      </c>
      <c r="H10257" s="597">
        <v>97580000</v>
      </c>
    </row>
    <row r="10258" spans="1:8">
      <c r="A10258" s="594" t="s">
        <v>133</v>
      </c>
      <c r="B10258" s="594" t="s">
        <v>589</v>
      </c>
      <c r="C10258" s="594" t="s">
        <v>570</v>
      </c>
      <c r="D10258" s="594" t="s">
        <v>2742</v>
      </c>
      <c r="E10258" s="594" t="s">
        <v>183</v>
      </c>
      <c r="F10258" s="594" t="s">
        <v>185</v>
      </c>
      <c r="G10258" s="596" t="s">
        <v>186</v>
      </c>
      <c r="H10258" s="597">
        <v>75550000</v>
      </c>
    </row>
    <row r="10259" spans="1:8">
      <c r="A10259" s="594" t="s">
        <v>133</v>
      </c>
      <c r="B10259" s="594" t="s">
        <v>589</v>
      </c>
      <c r="C10259" s="594" t="s">
        <v>570</v>
      </c>
      <c r="D10259" s="594" t="s">
        <v>2742</v>
      </c>
      <c r="E10259" s="594" t="s">
        <v>738</v>
      </c>
      <c r="F10259" s="595" t="s">
        <v>411</v>
      </c>
      <c r="G10259" s="596" t="s">
        <v>739</v>
      </c>
      <c r="H10259" s="597">
        <v>694756520</v>
      </c>
    </row>
    <row r="10260" spans="1:8">
      <c r="A10260" s="594" t="s">
        <v>133</v>
      </c>
      <c r="B10260" s="594" t="s">
        <v>589</v>
      </c>
      <c r="C10260" s="594" t="s">
        <v>570</v>
      </c>
      <c r="D10260" s="594" t="s">
        <v>2742</v>
      </c>
      <c r="E10260" s="594" t="s">
        <v>738</v>
      </c>
      <c r="F10260" s="594" t="s">
        <v>740</v>
      </c>
      <c r="G10260" s="596" t="s">
        <v>741</v>
      </c>
      <c r="H10260" s="597">
        <v>327921000</v>
      </c>
    </row>
    <row r="10261" spans="1:8">
      <c r="A10261" s="594" t="s">
        <v>133</v>
      </c>
      <c r="B10261" s="594" t="s">
        <v>589</v>
      </c>
      <c r="C10261" s="594" t="s">
        <v>570</v>
      </c>
      <c r="D10261" s="594" t="s">
        <v>2742</v>
      </c>
      <c r="E10261" s="594" t="s">
        <v>738</v>
      </c>
      <c r="F10261" s="594" t="s">
        <v>296</v>
      </c>
      <c r="G10261" s="596" t="s">
        <v>297</v>
      </c>
      <c r="H10261" s="597">
        <v>176931520</v>
      </c>
    </row>
    <row r="10262" spans="1:8">
      <c r="A10262" s="594" t="s">
        <v>133</v>
      </c>
      <c r="B10262" s="594" t="s">
        <v>589</v>
      </c>
      <c r="C10262" s="594" t="s">
        <v>570</v>
      </c>
      <c r="D10262" s="594" t="s">
        <v>2742</v>
      </c>
      <c r="E10262" s="594" t="s">
        <v>738</v>
      </c>
      <c r="F10262" s="594" t="s">
        <v>742</v>
      </c>
      <c r="G10262" s="596" t="s">
        <v>743</v>
      </c>
      <c r="H10262" s="597">
        <v>189904000</v>
      </c>
    </row>
    <row r="10263" spans="1:8">
      <c r="A10263" s="594" t="s">
        <v>133</v>
      </c>
      <c r="B10263" s="594" t="s">
        <v>589</v>
      </c>
      <c r="C10263" s="594" t="s">
        <v>570</v>
      </c>
      <c r="D10263" s="594" t="s">
        <v>2742</v>
      </c>
      <c r="E10263" s="594" t="s">
        <v>555</v>
      </c>
      <c r="F10263" s="595" t="s">
        <v>411</v>
      </c>
      <c r="G10263" s="596" t="s">
        <v>556</v>
      </c>
      <c r="H10263" s="597">
        <v>10000000</v>
      </c>
    </row>
    <row r="10264" spans="1:8">
      <c r="A10264" s="594" t="s">
        <v>133</v>
      </c>
      <c r="B10264" s="594" t="s">
        <v>589</v>
      </c>
      <c r="C10264" s="594" t="s">
        <v>570</v>
      </c>
      <c r="D10264" s="594" t="s">
        <v>2742</v>
      </c>
      <c r="E10264" s="594" t="s">
        <v>555</v>
      </c>
      <c r="F10264" s="594" t="s">
        <v>1270</v>
      </c>
      <c r="G10264" s="596" t="s">
        <v>2684</v>
      </c>
      <c r="H10264" s="597">
        <v>4700000</v>
      </c>
    </row>
    <row r="10265" spans="1:8">
      <c r="A10265" s="594" t="s">
        <v>133</v>
      </c>
      <c r="B10265" s="594" t="s">
        <v>589</v>
      </c>
      <c r="C10265" s="594" t="s">
        <v>570</v>
      </c>
      <c r="D10265" s="594" t="s">
        <v>2742</v>
      </c>
      <c r="E10265" s="594" t="s">
        <v>555</v>
      </c>
      <c r="F10265" s="594" t="s">
        <v>557</v>
      </c>
      <c r="G10265" s="596" t="s">
        <v>2685</v>
      </c>
      <c r="H10265" s="597">
        <v>2800000</v>
      </c>
    </row>
    <row r="10266" spans="1:8">
      <c r="A10266" s="594" t="s">
        <v>133</v>
      </c>
      <c r="B10266" s="594" t="s">
        <v>589</v>
      </c>
      <c r="C10266" s="594" t="s">
        <v>570</v>
      </c>
      <c r="D10266" s="594" t="s">
        <v>2742</v>
      </c>
      <c r="E10266" s="594" t="s">
        <v>555</v>
      </c>
      <c r="F10266" s="594" t="s">
        <v>1058</v>
      </c>
      <c r="G10266" s="596" t="s">
        <v>554</v>
      </c>
      <c r="H10266" s="597">
        <v>2500000</v>
      </c>
    </row>
    <row r="10267" spans="1:8">
      <c r="A10267" s="594" t="s">
        <v>133</v>
      </c>
      <c r="B10267" s="594" t="s">
        <v>589</v>
      </c>
      <c r="C10267" s="594" t="s">
        <v>570</v>
      </c>
      <c r="D10267" s="594" t="s">
        <v>2742</v>
      </c>
      <c r="E10267" s="594" t="s">
        <v>744</v>
      </c>
      <c r="F10267" s="595" t="s">
        <v>411</v>
      </c>
      <c r="G10267" s="596" t="s">
        <v>2686</v>
      </c>
      <c r="H10267" s="597">
        <v>37031800</v>
      </c>
    </row>
    <row r="10268" spans="1:8">
      <c r="A10268" s="594" t="s">
        <v>133</v>
      </c>
      <c r="B10268" s="594" t="s">
        <v>589</v>
      </c>
      <c r="C10268" s="594" t="s">
        <v>570</v>
      </c>
      <c r="D10268" s="594" t="s">
        <v>2742</v>
      </c>
      <c r="E10268" s="594" t="s">
        <v>744</v>
      </c>
      <c r="F10268" s="594" t="s">
        <v>572</v>
      </c>
      <c r="G10268" s="596" t="s">
        <v>2689</v>
      </c>
      <c r="H10268" s="597">
        <v>29069800</v>
      </c>
    </row>
    <row r="10269" spans="1:8">
      <c r="A10269" s="594" t="s">
        <v>133</v>
      </c>
      <c r="B10269" s="594" t="s">
        <v>589</v>
      </c>
      <c r="C10269" s="594" t="s">
        <v>570</v>
      </c>
      <c r="D10269" s="594" t="s">
        <v>2742</v>
      </c>
      <c r="E10269" s="594" t="s">
        <v>744</v>
      </c>
      <c r="F10269" s="594" t="s">
        <v>748</v>
      </c>
      <c r="G10269" s="596" t="s">
        <v>35</v>
      </c>
      <c r="H10269" s="597">
        <v>7962000</v>
      </c>
    </row>
    <row r="10270" spans="1:8">
      <c r="A10270" s="594" t="s">
        <v>133</v>
      </c>
      <c r="B10270" s="594" t="s">
        <v>589</v>
      </c>
      <c r="C10270" s="594" t="s">
        <v>570</v>
      </c>
      <c r="D10270" s="594" t="s">
        <v>2742</v>
      </c>
      <c r="E10270" s="594" t="s">
        <v>2692</v>
      </c>
      <c r="F10270" s="595" t="s">
        <v>411</v>
      </c>
      <c r="G10270" s="596" t="s">
        <v>2693</v>
      </c>
      <c r="H10270" s="597">
        <v>363300000</v>
      </c>
    </row>
    <row r="10271" spans="1:8">
      <c r="A10271" s="594" t="s">
        <v>133</v>
      </c>
      <c r="B10271" s="594" t="s">
        <v>589</v>
      </c>
      <c r="C10271" s="594" t="s">
        <v>570</v>
      </c>
      <c r="D10271" s="594" t="s">
        <v>2742</v>
      </c>
      <c r="E10271" s="594" t="s">
        <v>2692</v>
      </c>
      <c r="F10271" s="594" t="s">
        <v>2722</v>
      </c>
      <c r="G10271" s="596" t="s">
        <v>2690</v>
      </c>
      <c r="H10271" s="597">
        <v>45300000</v>
      </c>
    </row>
    <row r="10272" spans="1:8">
      <c r="A10272" s="594" t="s">
        <v>133</v>
      </c>
      <c r="B10272" s="594" t="s">
        <v>589</v>
      </c>
      <c r="C10272" s="594" t="s">
        <v>570</v>
      </c>
      <c r="D10272" s="594" t="s">
        <v>2742</v>
      </c>
      <c r="E10272" s="594" t="s">
        <v>2692</v>
      </c>
      <c r="F10272" s="594" t="s">
        <v>2694</v>
      </c>
      <c r="G10272" s="596" t="s">
        <v>2689</v>
      </c>
      <c r="H10272" s="597">
        <v>26000000</v>
      </c>
    </row>
    <row r="10273" spans="1:8">
      <c r="A10273" s="594" t="s">
        <v>133</v>
      </c>
      <c r="B10273" s="594" t="s">
        <v>589</v>
      </c>
      <c r="C10273" s="594" t="s">
        <v>570</v>
      </c>
      <c r="D10273" s="594" t="s">
        <v>2742</v>
      </c>
      <c r="E10273" s="594" t="s">
        <v>2692</v>
      </c>
      <c r="F10273" s="594" t="s">
        <v>2730</v>
      </c>
      <c r="G10273" s="596" t="s">
        <v>2731</v>
      </c>
      <c r="H10273" s="597">
        <v>292000000</v>
      </c>
    </row>
    <row r="10274" spans="1:8">
      <c r="A10274" s="594" t="s">
        <v>133</v>
      </c>
      <c r="B10274" s="594" t="s">
        <v>589</v>
      </c>
      <c r="C10274" s="594" t="s">
        <v>570</v>
      </c>
      <c r="D10274" s="594" t="s">
        <v>2742</v>
      </c>
      <c r="E10274" s="594" t="s">
        <v>189</v>
      </c>
      <c r="F10274" s="595" t="s">
        <v>411</v>
      </c>
      <c r="G10274" s="596" t="s">
        <v>190</v>
      </c>
      <c r="H10274" s="597">
        <v>4015878180</v>
      </c>
    </row>
    <row r="10275" spans="1:8">
      <c r="A10275" s="594" t="s">
        <v>133</v>
      </c>
      <c r="B10275" s="594" t="s">
        <v>589</v>
      </c>
      <c r="C10275" s="594" t="s">
        <v>570</v>
      </c>
      <c r="D10275" s="594" t="s">
        <v>2742</v>
      </c>
      <c r="E10275" s="594" t="s">
        <v>189</v>
      </c>
      <c r="F10275" s="594" t="s">
        <v>773</v>
      </c>
      <c r="G10275" s="596" t="s">
        <v>2695</v>
      </c>
      <c r="H10275" s="597">
        <v>748336400</v>
      </c>
    </row>
    <row r="10276" spans="1:8">
      <c r="A10276" s="594" t="s">
        <v>133</v>
      </c>
      <c r="B10276" s="594" t="s">
        <v>589</v>
      </c>
      <c r="C10276" s="594" t="s">
        <v>570</v>
      </c>
      <c r="D10276" s="594" t="s">
        <v>2742</v>
      </c>
      <c r="E10276" s="594" t="s">
        <v>189</v>
      </c>
      <c r="F10276" s="594" t="s">
        <v>37</v>
      </c>
      <c r="G10276" s="596" t="s">
        <v>2696</v>
      </c>
      <c r="H10276" s="597">
        <v>75530000</v>
      </c>
    </row>
    <row r="10277" spans="1:8">
      <c r="A10277" s="594" t="s">
        <v>133</v>
      </c>
      <c r="B10277" s="594" t="s">
        <v>589</v>
      </c>
      <c r="C10277" s="594" t="s">
        <v>570</v>
      </c>
      <c r="D10277" s="594" t="s">
        <v>2742</v>
      </c>
      <c r="E10277" s="594" t="s">
        <v>189</v>
      </c>
      <c r="F10277" s="594" t="s">
        <v>192</v>
      </c>
      <c r="G10277" s="596" t="s">
        <v>195</v>
      </c>
      <c r="H10277" s="597">
        <v>3192011780</v>
      </c>
    </row>
    <row r="10278" spans="1:8">
      <c r="A10278" s="594" t="s">
        <v>133</v>
      </c>
      <c r="B10278" s="594" t="s">
        <v>589</v>
      </c>
      <c r="C10278" s="594" t="s">
        <v>570</v>
      </c>
      <c r="D10278" s="594" t="s">
        <v>2742</v>
      </c>
      <c r="E10278" s="594" t="s">
        <v>2697</v>
      </c>
      <c r="F10278" s="595" t="s">
        <v>411</v>
      </c>
      <c r="G10278" s="596" t="s">
        <v>2698</v>
      </c>
      <c r="H10278" s="597">
        <v>35000000</v>
      </c>
    </row>
    <row r="10279" spans="1:8">
      <c r="A10279" s="594" t="s">
        <v>133</v>
      </c>
      <c r="B10279" s="594" t="s">
        <v>589</v>
      </c>
      <c r="C10279" s="594" t="s">
        <v>570</v>
      </c>
      <c r="D10279" s="594" t="s">
        <v>2742</v>
      </c>
      <c r="E10279" s="594" t="s">
        <v>2697</v>
      </c>
      <c r="F10279" s="594" t="s">
        <v>2699</v>
      </c>
      <c r="G10279" s="596" t="s">
        <v>2700</v>
      </c>
      <c r="H10279" s="597">
        <v>35000000</v>
      </c>
    </row>
    <row r="10280" spans="1:8">
      <c r="A10280" s="594" t="s">
        <v>133</v>
      </c>
      <c r="B10280" s="594" t="s">
        <v>589</v>
      </c>
      <c r="C10280" s="594" t="s">
        <v>570</v>
      </c>
      <c r="D10280" s="594" t="s">
        <v>2742</v>
      </c>
      <c r="E10280" s="594" t="s">
        <v>194</v>
      </c>
      <c r="F10280" s="595" t="s">
        <v>411</v>
      </c>
      <c r="G10280" s="596" t="s">
        <v>195</v>
      </c>
      <c r="H10280" s="597">
        <v>830577200</v>
      </c>
    </row>
    <row r="10281" spans="1:8">
      <c r="A10281" s="594" t="s">
        <v>133</v>
      </c>
      <c r="B10281" s="594" t="s">
        <v>589</v>
      </c>
      <c r="C10281" s="594" t="s">
        <v>570</v>
      </c>
      <c r="D10281" s="594" t="s">
        <v>2742</v>
      </c>
      <c r="E10281" s="594" t="s">
        <v>194</v>
      </c>
      <c r="F10281" s="594" t="s">
        <v>198</v>
      </c>
      <c r="G10281" s="596" t="s">
        <v>199</v>
      </c>
      <c r="H10281" s="597">
        <v>573560000</v>
      </c>
    </row>
    <row r="10282" spans="1:8">
      <c r="A10282" s="594" t="s">
        <v>133</v>
      </c>
      <c r="B10282" s="594" t="s">
        <v>589</v>
      </c>
      <c r="C10282" s="594" t="s">
        <v>570</v>
      </c>
      <c r="D10282" s="594" t="s">
        <v>2742</v>
      </c>
      <c r="E10282" s="594" t="s">
        <v>194</v>
      </c>
      <c r="F10282" s="594" t="s">
        <v>200</v>
      </c>
      <c r="G10282" s="596" t="s">
        <v>201</v>
      </c>
      <c r="H10282" s="597">
        <v>257017200</v>
      </c>
    </row>
    <row r="10283" spans="1:8">
      <c r="A10283" s="594" t="s">
        <v>133</v>
      </c>
      <c r="B10283" s="594" t="s">
        <v>589</v>
      </c>
      <c r="C10283" s="594" t="s">
        <v>570</v>
      </c>
      <c r="D10283" s="594" t="s">
        <v>2742</v>
      </c>
      <c r="E10283" s="594" t="s">
        <v>550</v>
      </c>
      <c r="F10283" s="595" t="s">
        <v>411</v>
      </c>
      <c r="G10283" s="596" t="s">
        <v>2705</v>
      </c>
      <c r="H10283" s="597">
        <v>26350000</v>
      </c>
    </row>
    <row r="10284" spans="1:8">
      <c r="A10284" s="594" t="s">
        <v>133</v>
      </c>
      <c r="B10284" s="594" t="s">
        <v>589</v>
      </c>
      <c r="C10284" s="594" t="s">
        <v>570</v>
      </c>
      <c r="D10284" s="594" t="s">
        <v>2742</v>
      </c>
      <c r="E10284" s="594" t="s">
        <v>550</v>
      </c>
      <c r="F10284" s="594" t="s">
        <v>2706</v>
      </c>
      <c r="G10284" s="596" t="s">
        <v>72</v>
      </c>
      <c r="H10284" s="597">
        <v>26350000</v>
      </c>
    </row>
    <row r="10285" spans="1:8">
      <c r="A10285" s="594" t="s">
        <v>133</v>
      </c>
      <c r="B10285" s="594" t="s">
        <v>589</v>
      </c>
      <c r="C10285" s="594" t="s">
        <v>322</v>
      </c>
      <c r="D10285" s="595" t="s">
        <v>411</v>
      </c>
      <c r="E10285" s="595" t="s">
        <v>411</v>
      </c>
      <c r="F10285" s="595" t="s">
        <v>411</v>
      </c>
      <c r="G10285" s="596" t="s">
        <v>2661</v>
      </c>
      <c r="H10285" s="597">
        <v>16824627536</v>
      </c>
    </row>
    <row r="10286" spans="1:8">
      <c r="A10286" s="594" t="s">
        <v>133</v>
      </c>
      <c r="B10286" s="594" t="s">
        <v>589</v>
      </c>
      <c r="C10286" s="594" t="s">
        <v>322</v>
      </c>
      <c r="D10286" s="594" t="s">
        <v>2662</v>
      </c>
      <c r="E10286" s="595" t="s">
        <v>411</v>
      </c>
      <c r="F10286" s="595" t="s">
        <v>411</v>
      </c>
      <c r="G10286" s="596" t="s">
        <v>2663</v>
      </c>
      <c r="H10286" s="597">
        <v>16666668536</v>
      </c>
    </row>
    <row r="10287" spans="1:8">
      <c r="A10287" s="594" t="s">
        <v>133</v>
      </c>
      <c r="B10287" s="594" t="s">
        <v>589</v>
      </c>
      <c r="C10287" s="594" t="s">
        <v>322</v>
      </c>
      <c r="D10287" s="594" t="s">
        <v>2662</v>
      </c>
      <c r="E10287" s="594" t="s">
        <v>142</v>
      </c>
      <c r="F10287" s="595" t="s">
        <v>411</v>
      </c>
      <c r="G10287" s="596" t="s">
        <v>143</v>
      </c>
      <c r="H10287" s="597">
        <v>5825963242</v>
      </c>
    </row>
    <row r="10288" spans="1:8">
      <c r="A10288" s="594" t="s">
        <v>133</v>
      </c>
      <c r="B10288" s="594" t="s">
        <v>589</v>
      </c>
      <c r="C10288" s="594" t="s">
        <v>322</v>
      </c>
      <c r="D10288" s="594" t="s">
        <v>2662</v>
      </c>
      <c r="E10288" s="594" t="s">
        <v>142</v>
      </c>
      <c r="F10288" s="594" t="s">
        <v>144</v>
      </c>
      <c r="G10288" s="596" t="s">
        <v>2664</v>
      </c>
      <c r="H10288" s="597">
        <v>5629143242</v>
      </c>
    </row>
    <row r="10289" spans="1:8">
      <c r="A10289" s="594" t="s">
        <v>133</v>
      </c>
      <c r="B10289" s="594" t="s">
        <v>589</v>
      </c>
      <c r="C10289" s="594" t="s">
        <v>322</v>
      </c>
      <c r="D10289" s="594" t="s">
        <v>2662</v>
      </c>
      <c r="E10289" s="594" t="s">
        <v>142</v>
      </c>
      <c r="F10289" s="594" t="s">
        <v>146</v>
      </c>
      <c r="G10289" s="596" t="s">
        <v>2665</v>
      </c>
      <c r="H10289" s="597">
        <v>196820000</v>
      </c>
    </row>
    <row r="10290" spans="1:8">
      <c r="A10290" s="594" t="s">
        <v>133</v>
      </c>
      <c r="B10290" s="594" t="s">
        <v>589</v>
      </c>
      <c r="C10290" s="594" t="s">
        <v>322</v>
      </c>
      <c r="D10290" s="594" t="s">
        <v>2662</v>
      </c>
      <c r="E10290" s="594" t="s">
        <v>202</v>
      </c>
      <c r="F10290" s="595" t="s">
        <v>411</v>
      </c>
      <c r="G10290" s="596" t="s">
        <v>2719</v>
      </c>
      <c r="H10290" s="597">
        <v>89636578</v>
      </c>
    </row>
    <row r="10291" spans="1:8">
      <c r="A10291" s="594" t="s">
        <v>133</v>
      </c>
      <c r="B10291" s="594" t="s">
        <v>589</v>
      </c>
      <c r="C10291" s="594" t="s">
        <v>322</v>
      </c>
      <c r="D10291" s="594" t="s">
        <v>2662</v>
      </c>
      <c r="E10291" s="594" t="s">
        <v>202</v>
      </c>
      <c r="F10291" s="594" t="s">
        <v>767</v>
      </c>
      <c r="G10291" s="596" t="s">
        <v>2720</v>
      </c>
      <c r="H10291" s="597">
        <v>89636578</v>
      </c>
    </row>
    <row r="10292" spans="1:8">
      <c r="A10292" s="594" t="s">
        <v>133</v>
      </c>
      <c r="B10292" s="594" t="s">
        <v>589</v>
      </c>
      <c r="C10292" s="594" t="s">
        <v>322</v>
      </c>
      <c r="D10292" s="594" t="s">
        <v>2662</v>
      </c>
      <c r="E10292" s="594" t="s">
        <v>148</v>
      </c>
      <c r="F10292" s="595" t="s">
        <v>411</v>
      </c>
      <c r="G10292" s="596" t="s">
        <v>149</v>
      </c>
      <c r="H10292" s="597">
        <v>2119847215</v>
      </c>
    </row>
    <row r="10293" spans="1:8">
      <c r="A10293" s="594" t="s">
        <v>133</v>
      </c>
      <c r="B10293" s="594" t="s">
        <v>589</v>
      </c>
      <c r="C10293" s="594" t="s">
        <v>322</v>
      </c>
      <c r="D10293" s="594" t="s">
        <v>2662</v>
      </c>
      <c r="E10293" s="594" t="s">
        <v>148</v>
      </c>
      <c r="F10293" s="594" t="s">
        <v>223</v>
      </c>
      <c r="G10293" s="596" t="s">
        <v>224</v>
      </c>
      <c r="H10293" s="597">
        <v>130818768</v>
      </c>
    </row>
    <row r="10294" spans="1:8">
      <c r="A10294" s="594" t="s">
        <v>133</v>
      </c>
      <c r="B10294" s="594" t="s">
        <v>589</v>
      </c>
      <c r="C10294" s="594" t="s">
        <v>322</v>
      </c>
      <c r="D10294" s="594" t="s">
        <v>2662</v>
      </c>
      <c r="E10294" s="594" t="s">
        <v>148</v>
      </c>
      <c r="F10294" s="594" t="s">
        <v>603</v>
      </c>
      <c r="G10294" s="596" t="s">
        <v>604</v>
      </c>
      <c r="H10294" s="597">
        <v>171084000</v>
      </c>
    </row>
    <row r="10295" spans="1:8">
      <c r="A10295" s="594" t="s">
        <v>133</v>
      </c>
      <c r="B10295" s="594" t="s">
        <v>589</v>
      </c>
      <c r="C10295" s="594" t="s">
        <v>322</v>
      </c>
      <c r="D10295" s="594" t="s">
        <v>2662</v>
      </c>
      <c r="E10295" s="594" t="s">
        <v>148</v>
      </c>
      <c r="F10295" s="594" t="s">
        <v>591</v>
      </c>
      <c r="G10295" s="596" t="s">
        <v>592</v>
      </c>
      <c r="H10295" s="597">
        <v>65000000</v>
      </c>
    </row>
    <row r="10296" spans="1:8">
      <c r="A10296" s="594" t="s">
        <v>133</v>
      </c>
      <c r="B10296" s="594" t="s">
        <v>589</v>
      </c>
      <c r="C10296" s="594" t="s">
        <v>322</v>
      </c>
      <c r="D10296" s="594" t="s">
        <v>2662</v>
      </c>
      <c r="E10296" s="594" t="s">
        <v>148</v>
      </c>
      <c r="F10296" s="594" t="s">
        <v>1075</v>
      </c>
      <c r="G10296" s="596" t="s">
        <v>2666</v>
      </c>
      <c r="H10296" s="597">
        <v>126344562</v>
      </c>
    </row>
    <row r="10297" spans="1:8">
      <c r="A10297" s="594" t="s">
        <v>133</v>
      </c>
      <c r="B10297" s="594" t="s">
        <v>589</v>
      </c>
      <c r="C10297" s="594" t="s">
        <v>322</v>
      </c>
      <c r="D10297" s="594" t="s">
        <v>2662</v>
      </c>
      <c r="E10297" s="594" t="s">
        <v>148</v>
      </c>
      <c r="F10297" s="594" t="s">
        <v>26</v>
      </c>
      <c r="G10297" s="596" t="s">
        <v>2727</v>
      </c>
      <c r="H10297" s="597">
        <v>2950000</v>
      </c>
    </row>
    <row r="10298" spans="1:8">
      <c r="A10298" s="594" t="s">
        <v>133</v>
      </c>
      <c r="B10298" s="594" t="s">
        <v>589</v>
      </c>
      <c r="C10298" s="594" t="s">
        <v>322</v>
      </c>
      <c r="D10298" s="594" t="s">
        <v>2662</v>
      </c>
      <c r="E10298" s="594" t="s">
        <v>148</v>
      </c>
      <c r="F10298" s="594" t="s">
        <v>593</v>
      </c>
      <c r="G10298" s="596" t="s">
        <v>594</v>
      </c>
      <c r="H10298" s="597">
        <v>24002850</v>
      </c>
    </row>
    <row r="10299" spans="1:8">
      <c r="A10299" s="594" t="s">
        <v>133</v>
      </c>
      <c r="B10299" s="594" t="s">
        <v>589</v>
      </c>
      <c r="C10299" s="594" t="s">
        <v>322</v>
      </c>
      <c r="D10299" s="594" t="s">
        <v>2662</v>
      </c>
      <c r="E10299" s="594" t="s">
        <v>148</v>
      </c>
      <c r="F10299" s="594" t="s">
        <v>150</v>
      </c>
      <c r="G10299" s="596" t="s">
        <v>151</v>
      </c>
      <c r="H10299" s="597">
        <v>55552999</v>
      </c>
    </row>
    <row r="10300" spans="1:8">
      <c r="A10300" s="594" t="s">
        <v>133</v>
      </c>
      <c r="B10300" s="594" t="s">
        <v>589</v>
      </c>
      <c r="C10300" s="594" t="s">
        <v>322</v>
      </c>
      <c r="D10300" s="594" t="s">
        <v>2662</v>
      </c>
      <c r="E10300" s="594" t="s">
        <v>148</v>
      </c>
      <c r="F10300" s="594" t="s">
        <v>605</v>
      </c>
      <c r="G10300" s="596" t="s">
        <v>2668</v>
      </c>
      <c r="H10300" s="597">
        <v>119393998</v>
      </c>
    </row>
    <row r="10301" spans="1:8">
      <c r="A10301" s="594" t="s">
        <v>133</v>
      </c>
      <c r="B10301" s="594" t="s">
        <v>589</v>
      </c>
      <c r="C10301" s="594" t="s">
        <v>322</v>
      </c>
      <c r="D10301" s="594" t="s">
        <v>2662</v>
      </c>
      <c r="E10301" s="594" t="s">
        <v>148</v>
      </c>
      <c r="F10301" s="594" t="s">
        <v>624</v>
      </c>
      <c r="G10301" s="596" t="s">
        <v>2774</v>
      </c>
      <c r="H10301" s="597">
        <v>4842000</v>
      </c>
    </row>
    <row r="10302" spans="1:8">
      <c r="A10302" s="594" t="s">
        <v>133</v>
      </c>
      <c r="B10302" s="594" t="s">
        <v>589</v>
      </c>
      <c r="C10302" s="594" t="s">
        <v>322</v>
      </c>
      <c r="D10302" s="594" t="s">
        <v>2662</v>
      </c>
      <c r="E10302" s="594" t="s">
        <v>148</v>
      </c>
      <c r="F10302" s="594" t="s">
        <v>212</v>
      </c>
      <c r="G10302" s="596" t="s">
        <v>213</v>
      </c>
      <c r="H10302" s="597">
        <v>1387578038</v>
      </c>
    </row>
    <row r="10303" spans="1:8">
      <c r="A10303" s="594" t="s">
        <v>133</v>
      </c>
      <c r="B10303" s="594" t="s">
        <v>589</v>
      </c>
      <c r="C10303" s="594" t="s">
        <v>322</v>
      </c>
      <c r="D10303" s="594" t="s">
        <v>2662</v>
      </c>
      <c r="E10303" s="594" t="s">
        <v>148</v>
      </c>
      <c r="F10303" s="594" t="s">
        <v>227</v>
      </c>
      <c r="G10303" s="596" t="s">
        <v>2669</v>
      </c>
      <c r="H10303" s="597">
        <v>32280000</v>
      </c>
    </row>
    <row r="10304" spans="1:8">
      <c r="A10304" s="594" t="s">
        <v>133</v>
      </c>
      <c r="B10304" s="594" t="s">
        <v>589</v>
      </c>
      <c r="C10304" s="594" t="s">
        <v>322</v>
      </c>
      <c r="D10304" s="594" t="s">
        <v>2662</v>
      </c>
      <c r="E10304" s="594" t="s">
        <v>475</v>
      </c>
      <c r="F10304" s="595" t="s">
        <v>411</v>
      </c>
      <c r="G10304" s="596" t="s">
        <v>2806</v>
      </c>
      <c r="H10304" s="597">
        <v>71600000</v>
      </c>
    </row>
    <row r="10305" spans="1:8">
      <c r="A10305" s="594" t="s">
        <v>133</v>
      </c>
      <c r="B10305" s="594" t="s">
        <v>589</v>
      </c>
      <c r="C10305" s="594" t="s">
        <v>322</v>
      </c>
      <c r="D10305" s="594" t="s">
        <v>2662</v>
      </c>
      <c r="E10305" s="594" t="s">
        <v>475</v>
      </c>
      <c r="F10305" s="594" t="s">
        <v>2809</v>
      </c>
      <c r="G10305" s="596" t="s">
        <v>468</v>
      </c>
      <c r="H10305" s="597">
        <v>71600000</v>
      </c>
    </row>
    <row r="10306" spans="1:8">
      <c r="A10306" s="594" t="s">
        <v>133</v>
      </c>
      <c r="B10306" s="594" t="s">
        <v>589</v>
      </c>
      <c r="C10306" s="594" t="s">
        <v>322</v>
      </c>
      <c r="D10306" s="594" t="s">
        <v>2662</v>
      </c>
      <c r="E10306" s="594" t="s">
        <v>582</v>
      </c>
      <c r="F10306" s="595" t="s">
        <v>411</v>
      </c>
      <c r="G10306" s="596" t="s">
        <v>583</v>
      </c>
      <c r="H10306" s="597">
        <v>1123189000</v>
      </c>
    </row>
    <row r="10307" spans="1:8">
      <c r="A10307" s="594" t="s">
        <v>133</v>
      </c>
      <c r="B10307" s="594" t="s">
        <v>589</v>
      </c>
      <c r="C10307" s="594" t="s">
        <v>322</v>
      </c>
      <c r="D10307" s="594" t="s">
        <v>2662</v>
      </c>
      <c r="E10307" s="594" t="s">
        <v>582</v>
      </c>
      <c r="F10307" s="594" t="s">
        <v>584</v>
      </c>
      <c r="G10307" s="596" t="s">
        <v>2670</v>
      </c>
      <c r="H10307" s="597">
        <v>1118739000</v>
      </c>
    </row>
    <row r="10308" spans="1:8">
      <c r="A10308" s="594" t="s">
        <v>133</v>
      </c>
      <c r="B10308" s="594" t="s">
        <v>589</v>
      </c>
      <c r="C10308" s="594" t="s">
        <v>322</v>
      </c>
      <c r="D10308" s="594" t="s">
        <v>2662</v>
      </c>
      <c r="E10308" s="594" t="s">
        <v>582</v>
      </c>
      <c r="F10308" s="594" t="s">
        <v>478</v>
      </c>
      <c r="G10308" s="596" t="s">
        <v>2775</v>
      </c>
      <c r="H10308" s="597">
        <v>4200000</v>
      </c>
    </row>
    <row r="10309" spans="1:8">
      <c r="A10309" s="594" t="s">
        <v>133</v>
      </c>
      <c r="B10309" s="594" t="s">
        <v>589</v>
      </c>
      <c r="C10309" s="594" t="s">
        <v>322</v>
      </c>
      <c r="D10309" s="594" t="s">
        <v>2662</v>
      </c>
      <c r="E10309" s="594" t="s">
        <v>582</v>
      </c>
      <c r="F10309" s="594" t="s">
        <v>586</v>
      </c>
      <c r="G10309" s="596" t="s">
        <v>2671</v>
      </c>
      <c r="H10309" s="597">
        <v>250000</v>
      </c>
    </row>
    <row r="10310" spans="1:8">
      <c r="A10310" s="594" t="s">
        <v>133</v>
      </c>
      <c r="B10310" s="594" t="s">
        <v>589</v>
      </c>
      <c r="C10310" s="594" t="s">
        <v>322</v>
      </c>
      <c r="D10310" s="594" t="s">
        <v>2662</v>
      </c>
      <c r="E10310" s="594" t="s">
        <v>152</v>
      </c>
      <c r="F10310" s="595" t="s">
        <v>411</v>
      </c>
      <c r="G10310" s="596" t="s">
        <v>153</v>
      </c>
      <c r="H10310" s="597">
        <v>472768063</v>
      </c>
    </row>
    <row r="10311" spans="1:8">
      <c r="A10311" s="594" t="s">
        <v>133</v>
      </c>
      <c r="B10311" s="594" t="s">
        <v>589</v>
      </c>
      <c r="C10311" s="594" t="s">
        <v>322</v>
      </c>
      <c r="D10311" s="594" t="s">
        <v>2662</v>
      </c>
      <c r="E10311" s="594" t="s">
        <v>152</v>
      </c>
      <c r="F10311" s="594" t="s">
        <v>606</v>
      </c>
      <c r="G10311" s="596" t="s">
        <v>195</v>
      </c>
      <c r="H10311" s="597">
        <v>472768063</v>
      </c>
    </row>
    <row r="10312" spans="1:8">
      <c r="A10312" s="594" t="s">
        <v>133</v>
      </c>
      <c r="B10312" s="594" t="s">
        <v>589</v>
      </c>
      <c r="C10312" s="594" t="s">
        <v>322</v>
      </c>
      <c r="D10312" s="594" t="s">
        <v>2662</v>
      </c>
      <c r="E10312" s="594" t="s">
        <v>156</v>
      </c>
      <c r="F10312" s="595" t="s">
        <v>411</v>
      </c>
      <c r="G10312" s="596" t="s">
        <v>514</v>
      </c>
      <c r="H10312" s="597">
        <v>1382685150</v>
      </c>
    </row>
    <row r="10313" spans="1:8">
      <c r="A10313" s="594" t="s">
        <v>133</v>
      </c>
      <c r="B10313" s="594" t="s">
        <v>589</v>
      </c>
      <c r="C10313" s="594" t="s">
        <v>322</v>
      </c>
      <c r="D10313" s="594" t="s">
        <v>2662</v>
      </c>
      <c r="E10313" s="594" t="s">
        <v>156</v>
      </c>
      <c r="F10313" s="594" t="s">
        <v>157</v>
      </c>
      <c r="G10313" s="596" t="s">
        <v>158</v>
      </c>
      <c r="H10313" s="597">
        <v>1072503181</v>
      </c>
    </row>
    <row r="10314" spans="1:8">
      <c r="A10314" s="594" t="s">
        <v>133</v>
      </c>
      <c r="B10314" s="594" t="s">
        <v>589</v>
      </c>
      <c r="C10314" s="594" t="s">
        <v>322</v>
      </c>
      <c r="D10314" s="594" t="s">
        <v>2662</v>
      </c>
      <c r="E10314" s="594" t="s">
        <v>156</v>
      </c>
      <c r="F10314" s="594" t="s">
        <v>159</v>
      </c>
      <c r="G10314" s="596" t="s">
        <v>160</v>
      </c>
      <c r="H10314" s="597">
        <v>178686290</v>
      </c>
    </row>
    <row r="10315" spans="1:8">
      <c r="A10315" s="594" t="s">
        <v>133</v>
      </c>
      <c r="B10315" s="594" t="s">
        <v>589</v>
      </c>
      <c r="C10315" s="594" t="s">
        <v>322</v>
      </c>
      <c r="D10315" s="594" t="s">
        <v>2662</v>
      </c>
      <c r="E10315" s="594" t="s">
        <v>156</v>
      </c>
      <c r="F10315" s="594" t="s">
        <v>161</v>
      </c>
      <c r="G10315" s="596" t="s">
        <v>162</v>
      </c>
      <c r="H10315" s="597">
        <v>119703242</v>
      </c>
    </row>
    <row r="10316" spans="1:8">
      <c r="A10316" s="594" t="s">
        <v>133</v>
      </c>
      <c r="B10316" s="594" t="s">
        <v>589</v>
      </c>
      <c r="C10316" s="594" t="s">
        <v>322</v>
      </c>
      <c r="D10316" s="594" t="s">
        <v>2662</v>
      </c>
      <c r="E10316" s="594" t="s">
        <v>156</v>
      </c>
      <c r="F10316" s="594" t="s">
        <v>1</v>
      </c>
      <c r="G10316" s="596" t="s">
        <v>2</v>
      </c>
      <c r="H10316" s="597">
        <v>10708864</v>
      </c>
    </row>
    <row r="10317" spans="1:8">
      <c r="A10317" s="594" t="s">
        <v>133</v>
      </c>
      <c r="B10317" s="594" t="s">
        <v>589</v>
      </c>
      <c r="C10317" s="594" t="s">
        <v>322</v>
      </c>
      <c r="D10317" s="594" t="s">
        <v>2662</v>
      </c>
      <c r="E10317" s="594" t="s">
        <v>156</v>
      </c>
      <c r="F10317" s="594" t="s">
        <v>1073</v>
      </c>
      <c r="G10317" s="596" t="s">
        <v>2782</v>
      </c>
      <c r="H10317" s="597">
        <v>1083573</v>
      </c>
    </row>
    <row r="10318" spans="1:8">
      <c r="A10318" s="594" t="s">
        <v>133</v>
      </c>
      <c r="B10318" s="594" t="s">
        <v>589</v>
      </c>
      <c r="C10318" s="594" t="s">
        <v>322</v>
      </c>
      <c r="D10318" s="594" t="s">
        <v>2662</v>
      </c>
      <c r="E10318" s="594" t="s">
        <v>163</v>
      </c>
      <c r="F10318" s="595" t="s">
        <v>411</v>
      </c>
      <c r="G10318" s="596" t="s">
        <v>164</v>
      </c>
      <c r="H10318" s="597">
        <v>20050818</v>
      </c>
    </row>
    <row r="10319" spans="1:8">
      <c r="A10319" s="594" t="s">
        <v>133</v>
      </c>
      <c r="B10319" s="594" t="s">
        <v>589</v>
      </c>
      <c r="C10319" s="594" t="s">
        <v>322</v>
      </c>
      <c r="D10319" s="594" t="s">
        <v>2662</v>
      </c>
      <c r="E10319" s="594" t="s">
        <v>163</v>
      </c>
      <c r="F10319" s="594" t="s">
        <v>1060</v>
      </c>
      <c r="G10319" s="596" t="s">
        <v>2672</v>
      </c>
      <c r="H10319" s="597">
        <v>20050818</v>
      </c>
    </row>
    <row r="10320" spans="1:8">
      <c r="A10320" s="594" t="s">
        <v>133</v>
      </c>
      <c r="B10320" s="594" t="s">
        <v>589</v>
      </c>
      <c r="C10320" s="594" t="s">
        <v>322</v>
      </c>
      <c r="D10320" s="594" t="s">
        <v>2662</v>
      </c>
      <c r="E10320" s="594" t="s">
        <v>167</v>
      </c>
      <c r="F10320" s="595" t="s">
        <v>411</v>
      </c>
      <c r="G10320" s="596" t="s">
        <v>168</v>
      </c>
      <c r="H10320" s="597">
        <v>208756132</v>
      </c>
    </row>
    <row r="10321" spans="1:8">
      <c r="A10321" s="594" t="s">
        <v>133</v>
      </c>
      <c r="B10321" s="594" t="s">
        <v>589</v>
      </c>
      <c r="C10321" s="594" t="s">
        <v>322</v>
      </c>
      <c r="D10321" s="594" t="s">
        <v>2662</v>
      </c>
      <c r="E10321" s="594" t="s">
        <v>167</v>
      </c>
      <c r="F10321" s="594" t="s">
        <v>228</v>
      </c>
      <c r="G10321" s="596" t="s">
        <v>2673</v>
      </c>
      <c r="H10321" s="597">
        <v>140481187</v>
      </c>
    </row>
    <row r="10322" spans="1:8">
      <c r="A10322" s="594" t="s">
        <v>133</v>
      </c>
      <c r="B10322" s="594" t="s">
        <v>589</v>
      </c>
      <c r="C10322" s="594" t="s">
        <v>322</v>
      </c>
      <c r="D10322" s="594" t="s">
        <v>2662</v>
      </c>
      <c r="E10322" s="594" t="s">
        <v>167</v>
      </c>
      <c r="F10322" s="594" t="s">
        <v>169</v>
      </c>
      <c r="G10322" s="596" t="s">
        <v>2674</v>
      </c>
      <c r="H10322" s="597">
        <v>29590472</v>
      </c>
    </row>
    <row r="10323" spans="1:8">
      <c r="A10323" s="594" t="s">
        <v>133</v>
      </c>
      <c r="B10323" s="594" t="s">
        <v>589</v>
      </c>
      <c r="C10323" s="594" t="s">
        <v>322</v>
      </c>
      <c r="D10323" s="594" t="s">
        <v>2662</v>
      </c>
      <c r="E10323" s="594" t="s">
        <v>167</v>
      </c>
      <c r="F10323" s="594" t="s">
        <v>230</v>
      </c>
      <c r="G10323" s="596" t="s">
        <v>2675</v>
      </c>
      <c r="H10323" s="597">
        <v>25894800</v>
      </c>
    </row>
    <row r="10324" spans="1:8">
      <c r="A10324" s="594" t="s">
        <v>133</v>
      </c>
      <c r="B10324" s="594" t="s">
        <v>589</v>
      </c>
      <c r="C10324" s="594" t="s">
        <v>322</v>
      </c>
      <c r="D10324" s="594" t="s">
        <v>2662</v>
      </c>
      <c r="E10324" s="594" t="s">
        <v>167</v>
      </c>
      <c r="F10324" s="594" t="s">
        <v>214</v>
      </c>
      <c r="G10324" s="596" t="s">
        <v>2676</v>
      </c>
      <c r="H10324" s="597">
        <v>12219673</v>
      </c>
    </row>
    <row r="10325" spans="1:8">
      <c r="A10325" s="594" t="s">
        <v>133</v>
      </c>
      <c r="B10325" s="594" t="s">
        <v>589</v>
      </c>
      <c r="C10325" s="594" t="s">
        <v>322</v>
      </c>
      <c r="D10325" s="594" t="s">
        <v>2662</v>
      </c>
      <c r="E10325" s="594" t="s">
        <v>167</v>
      </c>
      <c r="F10325" s="594" t="s">
        <v>232</v>
      </c>
      <c r="G10325" s="596" t="s">
        <v>195</v>
      </c>
      <c r="H10325" s="597">
        <v>570000</v>
      </c>
    </row>
    <row r="10326" spans="1:8">
      <c r="A10326" s="594" t="s">
        <v>133</v>
      </c>
      <c r="B10326" s="594" t="s">
        <v>589</v>
      </c>
      <c r="C10326" s="594" t="s">
        <v>322</v>
      </c>
      <c r="D10326" s="594" t="s">
        <v>2662</v>
      </c>
      <c r="E10326" s="594" t="s">
        <v>171</v>
      </c>
      <c r="F10326" s="595" t="s">
        <v>411</v>
      </c>
      <c r="G10326" s="596" t="s">
        <v>2677</v>
      </c>
      <c r="H10326" s="597">
        <v>417042300</v>
      </c>
    </row>
    <row r="10327" spans="1:8">
      <c r="A10327" s="594" t="s">
        <v>133</v>
      </c>
      <c r="B10327" s="594" t="s">
        <v>589</v>
      </c>
      <c r="C10327" s="594" t="s">
        <v>322</v>
      </c>
      <c r="D10327" s="594" t="s">
        <v>2662</v>
      </c>
      <c r="E10327" s="594" t="s">
        <v>171</v>
      </c>
      <c r="F10327" s="594" t="s">
        <v>173</v>
      </c>
      <c r="G10327" s="596" t="s">
        <v>174</v>
      </c>
      <c r="H10327" s="597">
        <v>110453300</v>
      </c>
    </row>
    <row r="10328" spans="1:8">
      <c r="A10328" s="594" t="s">
        <v>133</v>
      </c>
      <c r="B10328" s="594" t="s">
        <v>589</v>
      </c>
      <c r="C10328" s="594" t="s">
        <v>322</v>
      </c>
      <c r="D10328" s="594" t="s">
        <v>2662</v>
      </c>
      <c r="E10328" s="594" t="s">
        <v>171</v>
      </c>
      <c r="F10328" s="594" t="s">
        <v>216</v>
      </c>
      <c r="G10328" s="596" t="s">
        <v>217</v>
      </c>
      <c r="H10328" s="597">
        <v>139981000</v>
      </c>
    </row>
    <row r="10329" spans="1:8">
      <c r="A10329" s="594" t="s">
        <v>133</v>
      </c>
      <c r="B10329" s="594" t="s">
        <v>589</v>
      </c>
      <c r="C10329" s="594" t="s">
        <v>322</v>
      </c>
      <c r="D10329" s="594" t="s">
        <v>2662</v>
      </c>
      <c r="E10329" s="594" t="s">
        <v>171</v>
      </c>
      <c r="F10329" s="594" t="s">
        <v>5</v>
      </c>
      <c r="G10329" s="596" t="s">
        <v>2678</v>
      </c>
      <c r="H10329" s="597">
        <v>25800000</v>
      </c>
    </row>
    <row r="10330" spans="1:8">
      <c r="A10330" s="594" t="s">
        <v>133</v>
      </c>
      <c r="B10330" s="594" t="s">
        <v>589</v>
      </c>
      <c r="C10330" s="594" t="s">
        <v>322</v>
      </c>
      <c r="D10330" s="594" t="s">
        <v>2662</v>
      </c>
      <c r="E10330" s="594" t="s">
        <v>171</v>
      </c>
      <c r="F10330" s="594" t="s">
        <v>175</v>
      </c>
      <c r="G10330" s="596" t="s">
        <v>176</v>
      </c>
      <c r="H10330" s="597">
        <v>140808000</v>
      </c>
    </row>
    <row r="10331" spans="1:8">
      <c r="A10331" s="594" t="s">
        <v>133</v>
      </c>
      <c r="B10331" s="594" t="s">
        <v>589</v>
      </c>
      <c r="C10331" s="594" t="s">
        <v>322</v>
      </c>
      <c r="D10331" s="594" t="s">
        <v>2662</v>
      </c>
      <c r="E10331" s="594" t="s">
        <v>177</v>
      </c>
      <c r="F10331" s="595" t="s">
        <v>411</v>
      </c>
      <c r="G10331" s="596" t="s">
        <v>178</v>
      </c>
      <c r="H10331" s="597">
        <v>139819199</v>
      </c>
    </row>
    <row r="10332" spans="1:8">
      <c r="A10332" s="594" t="s">
        <v>133</v>
      </c>
      <c r="B10332" s="594" t="s">
        <v>589</v>
      </c>
      <c r="C10332" s="594" t="s">
        <v>322</v>
      </c>
      <c r="D10332" s="594" t="s">
        <v>2662</v>
      </c>
      <c r="E10332" s="594" t="s">
        <v>177</v>
      </c>
      <c r="F10332" s="594" t="s">
        <v>179</v>
      </c>
      <c r="G10332" s="596" t="s">
        <v>2679</v>
      </c>
      <c r="H10332" s="597">
        <v>23034899</v>
      </c>
    </row>
    <row r="10333" spans="1:8">
      <c r="A10333" s="594" t="s">
        <v>133</v>
      </c>
      <c r="B10333" s="594" t="s">
        <v>589</v>
      </c>
      <c r="C10333" s="594" t="s">
        <v>322</v>
      </c>
      <c r="D10333" s="594" t="s">
        <v>2662</v>
      </c>
      <c r="E10333" s="594" t="s">
        <v>177</v>
      </c>
      <c r="F10333" s="594" t="s">
        <v>181</v>
      </c>
      <c r="G10333" s="596" t="s">
        <v>182</v>
      </c>
      <c r="H10333" s="597">
        <v>10791000</v>
      </c>
    </row>
    <row r="10334" spans="1:8">
      <c r="A10334" s="594" t="s">
        <v>133</v>
      </c>
      <c r="B10334" s="594" t="s">
        <v>589</v>
      </c>
      <c r="C10334" s="594" t="s">
        <v>322</v>
      </c>
      <c r="D10334" s="594" t="s">
        <v>2662</v>
      </c>
      <c r="E10334" s="594" t="s">
        <v>177</v>
      </c>
      <c r="F10334" s="594" t="s">
        <v>1290</v>
      </c>
      <c r="G10334" s="596" t="s">
        <v>2721</v>
      </c>
      <c r="H10334" s="597">
        <v>55894500</v>
      </c>
    </row>
    <row r="10335" spans="1:8">
      <c r="A10335" s="594" t="s">
        <v>133</v>
      </c>
      <c r="B10335" s="594" t="s">
        <v>589</v>
      </c>
      <c r="C10335" s="594" t="s">
        <v>322</v>
      </c>
      <c r="D10335" s="594" t="s">
        <v>2662</v>
      </c>
      <c r="E10335" s="594" t="s">
        <v>177</v>
      </c>
      <c r="F10335" s="594" t="s">
        <v>441</v>
      </c>
      <c r="G10335" s="596" t="s">
        <v>2728</v>
      </c>
      <c r="H10335" s="597">
        <v>15071000</v>
      </c>
    </row>
    <row r="10336" spans="1:8">
      <c r="A10336" s="594" t="s">
        <v>133</v>
      </c>
      <c r="B10336" s="594" t="s">
        <v>589</v>
      </c>
      <c r="C10336" s="594" t="s">
        <v>322</v>
      </c>
      <c r="D10336" s="594" t="s">
        <v>2662</v>
      </c>
      <c r="E10336" s="594" t="s">
        <v>177</v>
      </c>
      <c r="F10336" s="594" t="s">
        <v>1297</v>
      </c>
      <c r="G10336" s="596" t="s">
        <v>2680</v>
      </c>
      <c r="H10336" s="597">
        <v>31592800</v>
      </c>
    </row>
    <row r="10337" spans="1:8">
      <c r="A10337" s="594" t="s">
        <v>133</v>
      </c>
      <c r="B10337" s="594" t="s">
        <v>589</v>
      </c>
      <c r="C10337" s="594" t="s">
        <v>322</v>
      </c>
      <c r="D10337" s="594" t="s">
        <v>2662</v>
      </c>
      <c r="E10337" s="594" t="s">
        <v>177</v>
      </c>
      <c r="F10337" s="594" t="s">
        <v>239</v>
      </c>
      <c r="G10337" s="596" t="s">
        <v>205</v>
      </c>
      <c r="H10337" s="597">
        <v>3435000</v>
      </c>
    </row>
    <row r="10338" spans="1:8">
      <c r="A10338" s="594" t="s">
        <v>133</v>
      </c>
      <c r="B10338" s="594" t="s">
        <v>589</v>
      </c>
      <c r="C10338" s="594" t="s">
        <v>322</v>
      </c>
      <c r="D10338" s="594" t="s">
        <v>2662</v>
      </c>
      <c r="E10338" s="594" t="s">
        <v>240</v>
      </c>
      <c r="F10338" s="595" t="s">
        <v>411</v>
      </c>
      <c r="G10338" s="596" t="s">
        <v>241</v>
      </c>
      <c r="H10338" s="597">
        <v>372811000</v>
      </c>
    </row>
    <row r="10339" spans="1:8">
      <c r="A10339" s="594" t="s">
        <v>133</v>
      </c>
      <c r="B10339" s="594" t="s">
        <v>589</v>
      </c>
      <c r="C10339" s="594" t="s">
        <v>322</v>
      </c>
      <c r="D10339" s="594" t="s">
        <v>2662</v>
      </c>
      <c r="E10339" s="594" t="s">
        <v>240</v>
      </c>
      <c r="F10339" s="594" t="s">
        <v>242</v>
      </c>
      <c r="G10339" s="596" t="s">
        <v>243</v>
      </c>
      <c r="H10339" s="597">
        <v>30982000</v>
      </c>
    </row>
    <row r="10340" spans="1:8">
      <c r="A10340" s="594" t="s">
        <v>133</v>
      </c>
      <c r="B10340" s="594" t="s">
        <v>589</v>
      </c>
      <c r="C10340" s="594" t="s">
        <v>322</v>
      </c>
      <c r="D10340" s="594" t="s">
        <v>2662</v>
      </c>
      <c r="E10340" s="594" t="s">
        <v>240</v>
      </c>
      <c r="F10340" s="594" t="s">
        <v>728</v>
      </c>
      <c r="G10340" s="596" t="s">
        <v>729</v>
      </c>
      <c r="H10340" s="597">
        <v>58700000</v>
      </c>
    </row>
    <row r="10341" spans="1:8">
      <c r="A10341" s="594" t="s">
        <v>133</v>
      </c>
      <c r="B10341" s="594" t="s">
        <v>589</v>
      </c>
      <c r="C10341" s="594" t="s">
        <v>322</v>
      </c>
      <c r="D10341" s="594" t="s">
        <v>2662</v>
      </c>
      <c r="E10341" s="594" t="s">
        <v>240</v>
      </c>
      <c r="F10341" s="594" t="s">
        <v>731</v>
      </c>
      <c r="G10341" s="596" t="s">
        <v>732</v>
      </c>
      <c r="H10341" s="597">
        <v>1300000</v>
      </c>
    </row>
    <row r="10342" spans="1:8">
      <c r="A10342" s="594" t="s">
        <v>133</v>
      </c>
      <c r="B10342" s="594" t="s">
        <v>589</v>
      </c>
      <c r="C10342" s="594" t="s">
        <v>322</v>
      </c>
      <c r="D10342" s="594" t="s">
        <v>2662</v>
      </c>
      <c r="E10342" s="594" t="s">
        <v>240</v>
      </c>
      <c r="F10342" s="594" t="s">
        <v>597</v>
      </c>
      <c r="G10342" s="596" t="s">
        <v>2682</v>
      </c>
      <c r="H10342" s="597">
        <v>25100000</v>
      </c>
    </row>
    <row r="10343" spans="1:8">
      <c r="A10343" s="594" t="s">
        <v>133</v>
      </c>
      <c r="B10343" s="594" t="s">
        <v>589</v>
      </c>
      <c r="C10343" s="594" t="s">
        <v>322</v>
      </c>
      <c r="D10343" s="594" t="s">
        <v>2662</v>
      </c>
      <c r="E10343" s="594" t="s">
        <v>240</v>
      </c>
      <c r="F10343" s="594" t="s">
        <v>733</v>
      </c>
      <c r="G10343" s="596" t="s">
        <v>734</v>
      </c>
      <c r="H10343" s="597">
        <v>25330000</v>
      </c>
    </row>
    <row r="10344" spans="1:8">
      <c r="A10344" s="594" t="s">
        <v>133</v>
      </c>
      <c r="B10344" s="594" t="s">
        <v>589</v>
      </c>
      <c r="C10344" s="594" t="s">
        <v>322</v>
      </c>
      <c r="D10344" s="594" t="s">
        <v>2662</v>
      </c>
      <c r="E10344" s="594" t="s">
        <v>240</v>
      </c>
      <c r="F10344" s="594" t="s">
        <v>735</v>
      </c>
      <c r="G10344" s="596" t="s">
        <v>193</v>
      </c>
      <c r="H10344" s="597">
        <v>231399000</v>
      </c>
    </row>
    <row r="10345" spans="1:8">
      <c r="A10345" s="594" t="s">
        <v>133</v>
      </c>
      <c r="B10345" s="594" t="s">
        <v>589</v>
      </c>
      <c r="C10345" s="594" t="s">
        <v>322</v>
      </c>
      <c r="D10345" s="594" t="s">
        <v>2662</v>
      </c>
      <c r="E10345" s="594" t="s">
        <v>183</v>
      </c>
      <c r="F10345" s="595" t="s">
        <v>411</v>
      </c>
      <c r="G10345" s="596" t="s">
        <v>184</v>
      </c>
      <c r="H10345" s="597">
        <v>622167000</v>
      </c>
    </row>
    <row r="10346" spans="1:8">
      <c r="A10346" s="594" t="s">
        <v>133</v>
      </c>
      <c r="B10346" s="594" t="s">
        <v>589</v>
      </c>
      <c r="C10346" s="594" t="s">
        <v>322</v>
      </c>
      <c r="D10346" s="594" t="s">
        <v>2662</v>
      </c>
      <c r="E10346" s="594" t="s">
        <v>183</v>
      </c>
      <c r="F10346" s="594" t="s">
        <v>587</v>
      </c>
      <c r="G10346" s="596" t="s">
        <v>588</v>
      </c>
      <c r="H10346" s="597">
        <v>65259000</v>
      </c>
    </row>
    <row r="10347" spans="1:8">
      <c r="A10347" s="594" t="s">
        <v>133</v>
      </c>
      <c r="B10347" s="594" t="s">
        <v>589</v>
      </c>
      <c r="C10347" s="594" t="s">
        <v>322</v>
      </c>
      <c r="D10347" s="594" t="s">
        <v>2662</v>
      </c>
      <c r="E10347" s="594" t="s">
        <v>183</v>
      </c>
      <c r="F10347" s="594" t="s">
        <v>736</v>
      </c>
      <c r="G10347" s="596" t="s">
        <v>737</v>
      </c>
      <c r="H10347" s="597">
        <v>109438000</v>
      </c>
    </row>
    <row r="10348" spans="1:8">
      <c r="A10348" s="594" t="s">
        <v>133</v>
      </c>
      <c r="B10348" s="594" t="s">
        <v>589</v>
      </c>
      <c r="C10348" s="594" t="s">
        <v>322</v>
      </c>
      <c r="D10348" s="594" t="s">
        <v>2662</v>
      </c>
      <c r="E10348" s="594" t="s">
        <v>183</v>
      </c>
      <c r="F10348" s="594" t="s">
        <v>185</v>
      </c>
      <c r="G10348" s="596" t="s">
        <v>186</v>
      </c>
      <c r="H10348" s="597">
        <v>37170000</v>
      </c>
    </row>
    <row r="10349" spans="1:8">
      <c r="A10349" s="594" t="s">
        <v>133</v>
      </c>
      <c r="B10349" s="594" t="s">
        <v>589</v>
      </c>
      <c r="C10349" s="594" t="s">
        <v>322</v>
      </c>
      <c r="D10349" s="594" t="s">
        <v>2662</v>
      </c>
      <c r="E10349" s="594" t="s">
        <v>183</v>
      </c>
      <c r="F10349" s="594" t="s">
        <v>187</v>
      </c>
      <c r="G10349" s="596" t="s">
        <v>2683</v>
      </c>
      <c r="H10349" s="597">
        <v>410300000</v>
      </c>
    </row>
    <row r="10350" spans="1:8">
      <c r="A10350" s="594" t="s">
        <v>133</v>
      </c>
      <c r="B10350" s="594" t="s">
        <v>589</v>
      </c>
      <c r="C10350" s="594" t="s">
        <v>322</v>
      </c>
      <c r="D10350" s="594" t="s">
        <v>2662</v>
      </c>
      <c r="E10350" s="594" t="s">
        <v>738</v>
      </c>
      <c r="F10350" s="595" t="s">
        <v>411</v>
      </c>
      <c r="G10350" s="596" t="s">
        <v>739</v>
      </c>
      <c r="H10350" s="597">
        <v>285380000</v>
      </c>
    </row>
    <row r="10351" spans="1:8">
      <c r="A10351" s="594" t="s">
        <v>133</v>
      </c>
      <c r="B10351" s="594" t="s">
        <v>589</v>
      </c>
      <c r="C10351" s="594" t="s">
        <v>322</v>
      </c>
      <c r="D10351" s="594" t="s">
        <v>2662</v>
      </c>
      <c r="E10351" s="594" t="s">
        <v>738</v>
      </c>
      <c r="F10351" s="594" t="s">
        <v>740</v>
      </c>
      <c r="G10351" s="596" t="s">
        <v>741</v>
      </c>
      <c r="H10351" s="597">
        <v>123350000</v>
      </c>
    </row>
    <row r="10352" spans="1:8">
      <c r="A10352" s="594" t="s">
        <v>133</v>
      </c>
      <c r="B10352" s="594" t="s">
        <v>589</v>
      </c>
      <c r="C10352" s="594" t="s">
        <v>322</v>
      </c>
      <c r="D10352" s="594" t="s">
        <v>2662</v>
      </c>
      <c r="E10352" s="594" t="s">
        <v>738</v>
      </c>
      <c r="F10352" s="594" t="s">
        <v>356</v>
      </c>
      <c r="G10352" s="596" t="s">
        <v>357</v>
      </c>
      <c r="H10352" s="597">
        <v>82880000</v>
      </c>
    </row>
    <row r="10353" spans="1:8">
      <c r="A10353" s="594" t="s">
        <v>133</v>
      </c>
      <c r="B10353" s="594" t="s">
        <v>589</v>
      </c>
      <c r="C10353" s="594" t="s">
        <v>322</v>
      </c>
      <c r="D10353" s="594" t="s">
        <v>2662</v>
      </c>
      <c r="E10353" s="594" t="s">
        <v>738</v>
      </c>
      <c r="F10353" s="594" t="s">
        <v>742</v>
      </c>
      <c r="G10353" s="596" t="s">
        <v>743</v>
      </c>
      <c r="H10353" s="597">
        <v>79150000</v>
      </c>
    </row>
    <row r="10354" spans="1:8">
      <c r="A10354" s="594" t="s">
        <v>133</v>
      </c>
      <c r="B10354" s="594" t="s">
        <v>589</v>
      </c>
      <c r="C10354" s="594" t="s">
        <v>322</v>
      </c>
      <c r="D10354" s="594" t="s">
        <v>2662</v>
      </c>
      <c r="E10354" s="594" t="s">
        <v>744</v>
      </c>
      <c r="F10354" s="595" t="s">
        <v>411</v>
      </c>
      <c r="G10354" s="596" t="s">
        <v>2686</v>
      </c>
      <c r="H10354" s="597">
        <v>144807000</v>
      </c>
    </row>
    <row r="10355" spans="1:8">
      <c r="A10355" s="594" t="s">
        <v>133</v>
      </c>
      <c r="B10355" s="594" t="s">
        <v>589</v>
      </c>
      <c r="C10355" s="594" t="s">
        <v>322</v>
      </c>
      <c r="D10355" s="594" t="s">
        <v>2662</v>
      </c>
      <c r="E10355" s="594" t="s">
        <v>744</v>
      </c>
      <c r="F10355" s="594" t="s">
        <v>745</v>
      </c>
      <c r="G10355" s="596" t="s">
        <v>2687</v>
      </c>
      <c r="H10355" s="597">
        <v>36907000</v>
      </c>
    </row>
    <row r="10356" spans="1:8">
      <c r="A10356" s="594" t="s">
        <v>133</v>
      </c>
      <c r="B10356" s="594" t="s">
        <v>589</v>
      </c>
      <c r="C10356" s="594" t="s">
        <v>322</v>
      </c>
      <c r="D10356" s="594" t="s">
        <v>2662</v>
      </c>
      <c r="E10356" s="594" t="s">
        <v>744</v>
      </c>
      <c r="F10356" s="594" t="s">
        <v>7</v>
      </c>
      <c r="G10356" s="596" t="s">
        <v>8</v>
      </c>
      <c r="H10356" s="597">
        <v>1628000</v>
      </c>
    </row>
    <row r="10357" spans="1:8">
      <c r="A10357" s="594" t="s">
        <v>133</v>
      </c>
      <c r="B10357" s="594" t="s">
        <v>589</v>
      </c>
      <c r="C10357" s="594" t="s">
        <v>322</v>
      </c>
      <c r="D10357" s="594" t="s">
        <v>2662</v>
      </c>
      <c r="E10357" s="594" t="s">
        <v>744</v>
      </c>
      <c r="F10357" s="594" t="s">
        <v>572</v>
      </c>
      <c r="G10357" s="596" t="s">
        <v>2689</v>
      </c>
      <c r="H10357" s="597">
        <v>68335000</v>
      </c>
    </row>
    <row r="10358" spans="1:8">
      <c r="A10358" s="594" t="s">
        <v>133</v>
      </c>
      <c r="B10358" s="594" t="s">
        <v>589</v>
      </c>
      <c r="C10358" s="594" t="s">
        <v>322</v>
      </c>
      <c r="D10358" s="594" t="s">
        <v>2662</v>
      </c>
      <c r="E10358" s="594" t="s">
        <v>744</v>
      </c>
      <c r="F10358" s="594" t="s">
        <v>746</v>
      </c>
      <c r="G10358" s="596" t="s">
        <v>2690</v>
      </c>
      <c r="H10358" s="597">
        <v>26520000</v>
      </c>
    </row>
    <row r="10359" spans="1:8">
      <c r="A10359" s="594" t="s">
        <v>133</v>
      </c>
      <c r="B10359" s="594" t="s">
        <v>589</v>
      </c>
      <c r="C10359" s="594" t="s">
        <v>322</v>
      </c>
      <c r="D10359" s="594" t="s">
        <v>2662</v>
      </c>
      <c r="E10359" s="594" t="s">
        <v>744</v>
      </c>
      <c r="F10359" s="594" t="s">
        <v>11</v>
      </c>
      <c r="G10359" s="596" t="s">
        <v>2691</v>
      </c>
      <c r="H10359" s="597">
        <v>1650000</v>
      </c>
    </row>
    <row r="10360" spans="1:8">
      <c r="A10360" s="594" t="s">
        <v>133</v>
      </c>
      <c r="B10360" s="594" t="s">
        <v>589</v>
      </c>
      <c r="C10360" s="594" t="s">
        <v>322</v>
      </c>
      <c r="D10360" s="594" t="s">
        <v>2662</v>
      </c>
      <c r="E10360" s="594" t="s">
        <v>744</v>
      </c>
      <c r="F10360" s="594" t="s">
        <v>748</v>
      </c>
      <c r="G10360" s="596" t="s">
        <v>35</v>
      </c>
      <c r="H10360" s="597">
        <v>9767000</v>
      </c>
    </row>
    <row r="10361" spans="1:8">
      <c r="A10361" s="594" t="s">
        <v>133</v>
      </c>
      <c r="B10361" s="594" t="s">
        <v>589</v>
      </c>
      <c r="C10361" s="594" t="s">
        <v>322</v>
      </c>
      <c r="D10361" s="594" t="s">
        <v>2662</v>
      </c>
      <c r="E10361" s="594" t="s">
        <v>2692</v>
      </c>
      <c r="F10361" s="595" t="s">
        <v>411</v>
      </c>
      <c r="G10361" s="596" t="s">
        <v>2693</v>
      </c>
      <c r="H10361" s="597">
        <v>238949000</v>
      </c>
    </row>
    <row r="10362" spans="1:8">
      <c r="A10362" s="594" t="s">
        <v>133</v>
      </c>
      <c r="B10362" s="594" t="s">
        <v>589</v>
      </c>
      <c r="C10362" s="594" t="s">
        <v>322</v>
      </c>
      <c r="D10362" s="594" t="s">
        <v>2662</v>
      </c>
      <c r="E10362" s="594" t="s">
        <v>2692</v>
      </c>
      <c r="F10362" s="594" t="s">
        <v>2722</v>
      </c>
      <c r="G10362" s="596" t="s">
        <v>2690</v>
      </c>
      <c r="H10362" s="597">
        <v>92950000</v>
      </c>
    </row>
    <row r="10363" spans="1:8">
      <c r="A10363" s="594" t="s">
        <v>133</v>
      </c>
      <c r="B10363" s="594" t="s">
        <v>589</v>
      </c>
      <c r="C10363" s="594" t="s">
        <v>322</v>
      </c>
      <c r="D10363" s="594" t="s">
        <v>2662</v>
      </c>
      <c r="E10363" s="594" t="s">
        <v>2692</v>
      </c>
      <c r="F10363" s="594" t="s">
        <v>2694</v>
      </c>
      <c r="G10363" s="596" t="s">
        <v>2689</v>
      </c>
      <c r="H10363" s="597">
        <v>26250000</v>
      </c>
    </row>
    <row r="10364" spans="1:8">
      <c r="A10364" s="594" t="s">
        <v>133</v>
      </c>
      <c r="B10364" s="594" t="s">
        <v>589</v>
      </c>
      <c r="C10364" s="594" t="s">
        <v>322</v>
      </c>
      <c r="D10364" s="594" t="s">
        <v>2662</v>
      </c>
      <c r="E10364" s="594" t="s">
        <v>2692</v>
      </c>
      <c r="F10364" s="594" t="s">
        <v>2730</v>
      </c>
      <c r="G10364" s="596" t="s">
        <v>2731</v>
      </c>
      <c r="H10364" s="597">
        <v>119749000</v>
      </c>
    </row>
    <row r="10365" spans="1:8">
      <c r="A10365" s="594" t="s">
        <v>133</v>
      </c>
      <c r="B10365" s="594" t="s">
        <v>589</v>
      </c>
      <c r="C10365" s="594" t="s">
        <v>322</v>
      </c>
      <c r="D10365" s="594" t="s">
        <v>2662</v>
      </c>
      <c r="E10365" s="594" t="s">
        <v>189</v>
      </c>
      <c r="F10365" s="595" t="s">
        <v>411</v>
      </c>
      <c r="G10365" s="596" t="s">
        <v>190</v>
      </c>
      <c r="H10365" s="597">
        <v>2222293802</v>
      </c>
    </row>
    <row r="10366" spans="1:8">
      <c r="A10366" s="594" t="s">
        <v>133</v>
      </c>
      <c r="B10366" s="594" t="s">
        <v>589</v>
      </c>
      <c r="C10366" s="594" t="s">
        <v>322</v>
      </c>
      <c r="D10366" s="594" t="s">
        <v>2662</v>
      </c>
      <c r="E10366" s="594" t="s">
        <v>189</v>
      </c>
      <c r="F10366" s="594" t="s">
        <v>773</v>
      </c>
      <c r="G10366" s="596" t="s">
        <v>2695</v>
      </c>
      <c r="H10366" s="597">
        <v>191123200</v>
      </c>
    </row>
    <row r="10367" spans="1:8">
      <c r="A10367" s="594" t="s">
        <v>133</v>
      </c>
      <c r="B10367" s="594" t="s">
        <v>589</v>
      </c>
      <c r="C10367" s="594" t="s">
        <v>322</v>
      </c>
      <c r="D10367" s="594" t="s">
        <v>2662</v>
      </c>
      <c r="E10367" s="594" t="s">
        <v>189</v>
      </c>
      <c r="F10367" s="594" t="s">
        <v>13</v>
      </c>
      <c r="G10367" s="596" t="s">
        <v>2732</v>
      </c>
      <c r="H10367" s="597">
        <v>13000000</v>
      </c>
    </row>
    <row r="10368" spans="1:8">
      <c r="A10368" s="594" t="s">
        <v>133</v>
      </c>
      <c r="B10368" s="594" t="s">
        <v>589</v>
      </c>
      <c r="C10368" s="594" t="s">
        <v>322</v>
      </c>
      <c r="D10368" s="594" t="s">
        <v>2662</v>
      </c>
      <c r="E10368" s="594" t="s">
        <v>189</v>
      </c>
      <c r="F10368" s="594" t="s">
        <v>37</v>
      </c>
      <c r="G10368" s="596" t="s">
        <v>2696</v>
      </c>
      <c r="H10368" s="597">
        <v>16911000</v>
      </c>
    </row>
    <row r="10369" spans="1:8">
      <c r="A10369" s="594" t="s">
        <v>133</v>
      </c>
      <c r="B10369" s="594" t="s">
        <v>589</v>
      </c>
      <c r="C10369" s="594" t="s">
        <v>322</v>
      </c>
      <c r="D10369" s="594" t="s">
        <v>2662</v>
      </c>
      <c r="E10369" s="594" t="s">
        <v>189</v>
      </c>
      <c r="F10369" s="594" t="s">
        <v>192</v>
      </c>
      <c r="G10369" s="596" t="s">
        <v>195</v>
      </c>
      <c r="H10369" s="597">
        <v>2001259602</v>
      </c>
    </row>
    <row r="10370" spans="1:8">
      <c r="A10370" s="594" t="s">
        <v>133</v>
      </c>
      <c r="B10370" s="594" t="s">
        <v>589</v>
      </c>
      <c r="C10370" s="594" t="s">
        <v>322</v>
      </c>
      <c r="D10370" s="594" t="s">
        <v>2662</v>
      </c>
      <c r="E10370" s="594" t="s">
        <v>2697</v>
      </c>
      <c r="F10370" s="595" t="s">
        <v>411</v>
      </c>
      <c r="G10370" s="596" t="s">
        <v>2698</v>
      </c>
      <c r="H10370" s="597">
        <v>24316000</v>
      </c>
    </row>
    <row r="10371" spans="1:8">
      <c r="A10371" s="594" t="s">
        <v>133</v>
      </c>
      <c r="B10371" s="594" t="s">
        <v>589</v>
      </c>
      <c r="C10371" s="594" t="s">
        <v>322</v>
      </c>
      <c r="D10371" s="594" t="s">
        <v>2662</v>
      </c>
      <c r="E10371" s="594" t="s">
        <v>2697</v>
      </c>
      <c r="F10371" s="594" t="s">
        <v>2699</v>
      </c>
      <c r="G10371" s="596" t="s">
        <v>2700</v>
      </c>
      <c r="H10371" s="597">
        <v>24316000</v>
      </c>
    </row>
    <row r="10372" spans="1:8">
      <c r="A10372" s="594" t="s">
        <v>133</v>
      </c>
      <c r="B10372" s="594" t="s">
        <v>589</v>
      </c>
      <c r="C10372" s="594" t="s">
        <v>322</v>
      </c>
      <c r="D10372" s="594" t="s">
        <v>2662</v>
      </c>
      <c r="E10372" s="594" t="s">
        <v>628</v>
      </c>
      <c r="F10372" s="595" t="s">
        <v>411</v>
      </c>
      <c r="G10372" s="596" t="s">
        <v>2709</v>
      </c>
      <c r="H10372" s="597">
        <v>93290000</v>
      </c>
    </row>
    <row r="10373" spans="1:8">
      <c r="A10373" s="594" t="s">
        <v>133</v>
      </c>
      <c r="B10373" s="594" t="s">
        <v>589</v>
      </c>
      <c r="C10373" s="594" t="s">
        <v>322</v>
      </c>
      <c r="D10373" s="594" t="s">
        <v>2662</v>
      </c>
      <c r="E10373" s="594" t="s">
        <v>628</v>
      </c>
      <c r="F10373" s="594" t="s">
        <v>1064</v>
      </c>
      <c r="G10373" s="596" t="s">
        <v>2927</v>
      </c>
      <c r="H10373" s="597">
        <v>93290000</v>
      </c>
    </row>
    <row r="10374" spans="1:8">
      <c r="A10374" s="594" t="s">
        <v>133</v>
      </c>
      <c r="B10374" s="594" t="s">
        <v>589</v>
      </c>
      <c r="C10374" s="594" t="s">
        <v>322</v>
      </c>
      <c r="D10374" s="594" t="s">
        <v>2662</v>
      </c>
      <c r="E10374" s="594" t="s">
        <v>194</v>
      </c>
      <c r="F10374" s="595" t="s">
        <v>411</v>
      </c>
      <c r="G10374" s="596" t="s">
        <v>195</v>
      </c>
      <c r="H10374" s="597">
        <v>658087037</v>
      </c>
    </row>
    <row r="10375" spans="1:8">
      <c r="A10375" s="594" t="s">
        <v>133</v>
      </c>
      <c r="B10375" s="594" t="s">
        <v>589</v>
      </c>
      <c r="C10375" s="594" t="s">
        <v>322</v>
      </c>
      <c r="D10375" s="594" t="s">
        <v>2662</v>
      </c>
      <c r="E10375" s="594" t="s">
        <v>194</v>
      </c>
      <c r="F10375" s="594" t="s">
        <v>15</v>
      </c>
      <c r="G10375" s="596" t="s">
        <v>2701</v>
      </c>
      <c r="H10375" s="597">
        <v>6502000</v>
      </c>
    </row>
    <row r="10376" spans="1:8">
      <c r="A10376" s="594" t="s">
        <v>133</v>
      </c>
      <c r="B10376" s="594" t="s">
        <v>589</v>
      </c>
      <c r="C10376" s="594" t="s">
        <v>322</v>
      </c>
      <c r="D10376" s="594" t="s">
        <v>2662</v>
      </c>
      <c r="E10376" s="594" t="s">
        <v>194</v>
      </c>
      <c r="F10376" s="594" t="s">
        <v>39</v>
      </c>
      <c r="G10376" s="596" t="s">
        <v>2702</v>
      </c>
      <c r="H10376" s="597">
        <v>824000</v>
      </c>
    </row>
    <row r="10377" spans="1:8">
      <c r="A10377" s="594" t="s">
        <v>133</v>
      </c>
      <c r="B10377" s="594" t="s">
        <v>589</v>
      </c>
      <c r="C10377" s="594" t="s">
        <v>322</v>
      </c>
      <c r="D10377" s="594" t="s">
        <v>2662</v>
      </c>
      <c r="E10377" s="594" t="s">
        <v>194</v>
      </c>
      <c r="F10377" s="594" t="s">
        <v>198</v>
      </c>
      <c r="G10377" s="596" t="s">
        <v>199</v>
      </c>
      <c r="H10377" s="597">
        <v>199918000</v>
      </c>
    </row>
    <row r="10378" spans="1:8">
      <c r="A10378" s="594" t="s">
        <v>133</v>
      </c>
      <c r="B10378" s="594" t="s">
        <v>589</v>
      </c>
      <c r="C10378" s="594" t="s">
        <v>322</v>
      </c>
      <c r="D10378" s="594" t="s">
        <v>2662</v>
      </c>
      <c r="E10378" s="594" t="s">
        <v>194</v>
      </c>
      <c r="F10378" s="594" t="s">
        <v>200</v>
      </c>
      <c r="G10378" s="596" t="s">
        <v>201</v>
      </c>
      <c r="H10378" s="597">
        <v>450843037</v>
      </c>
    </row>
    <row r="10379" spans="1:8">
      <c r="A10379" s="594" t="s">
        <v>133</v>
      </c>
      <c r="B10379" s="594" t="s">
        <v>589</v>
      </c>
      <c r="C10379" s="594" t="s">
        <v>322</v>
      </c>
      <c r="D10379" s="594" t="s">
        <v>2662</v>
      </c>
      <c r="E10379" s="594" t="s">
        <v>550</v>
      </c>
      <c r="F10379" s="595" t="s">
        <v>411</v>
      </c>
      <c r="G10379" s="596" t="s">
        <v>2705</v>
      </c>
      <c r="H10379" s="597">
        <v>36165000</v>
      </c>
    </row>
    <row r="10380" spans="1:8">
      <c r="A10380" s="594" t="s">
        <v>133</v>
      </c>
      <c r="B10380" s="594" t="s">
        <v>589</v>
      </c>
      <c r="C10380" s="594" t="s">
        <v>322</v>
      </c>
      <c r="D10380" s="594" t="s">
        <v>2662</v>
      </c>
      <c r="E10380" s="594" t="s">
        <v>550</v>
      </c>
      <c r="F10380" s="594" t="s">
        <v>2706</v>
      </c>
      <c r="G10380" s="596" t="s">
        <v>72</v>
      </c>
      <c r="H10380" s="597">
        <v>32365000</v>
      </c>
    </row>
    <row r="10381" spans="1:8">
      <c r="A10381" s="594" t="s">
        <v>133</v>
      </c>
      <c r="B10381" s="594" t="s">
        <v>589</v>
      </c>
      <c r="C10381" s="594" t="s">
        <v>322</v>
      </c>
      <c r="D10381" s="594" t="s">
        <v>2662</v>
      </c>
      <c r="E10381" s="594" t="s">
        <v>550</v>
      </c>
      <c r="F10381" s="594" t="s">
        <v>1082</v>
      </c>
      <c r="G10381" s="596" t="s">
        <v>195</v>
      </c>
      <c r="H10381" s="597">
        <v>3800000</v>
      </c>
    </row>
    <row r="10382" spans="1:8">
      <c r="A10382" s="594" t="s">
        <v>133</v>
      </c>
      <c r="B10382" s="594" t="s">
        <v>589</v>
      </c>
      <c r="C10382" s="594" t="s">
        <v>322</v>
      </c>
      <c r="D10382" s="594" t="s">
        <v>2662</v>
      </c>
      <c r="E10382" s="594" t="s">
        <v>498</v>
      </c>
      <c r="F10382" s="595" t="s">
        <v>411</v>
      </c>
      <c r="G10382" s="596" t="s">
        <v>499</v>
      </c>
      <c r="H10382" s="597">
        <v>33045000</v>
      </c>
    </row>
    <row r="10383" spans="1:8">
      <c r="A10383" s="594" t="s">
        <v>133</v>
      </c>
      <c r="B10383" s="594" t="s">
        <v>589</v>
      </c>
      <c r="C10383" s="594" t="s">
        <v>322</v>
      </c>
      <c r="D10383" s="594" t="s">
        <v>2662</v>
      </c>
      <c r="E10383" s="594" t="s">
        <v>498</v>
      </c>
      <c r="F10383" s="594" t="s">
        <v>552</v>
      </c>
      <c r="G10383" s="596" t="s">
        <v>2819</v>
      </c>
      <c r="H10383" s="597">
        <v>33045000</v>
      </c>
    </row>
    <row r="10384" spans="1:8">
      <c r="A10384" s="594" t="s">
        <v>133</v>
      </c>
      <c r="B10384" s="594" t="s">
        <v>589</v>
      </c>
      <c r="C10384" s="594" t="s">
        <v>322</v>
      </c>
      <c r="D10384" s="594" t="s">
        <v>2662</v>
      </c>
      <c r="E10384" s="594" t="s">
        <v>260</v>
      </c>
      <c r="F10384" s="595" t="s">
        <v>411</v>
      </c>
      <c r="G10384" s="596" t="s">
        <v>261</v>
      </c>
      <c r="H10384" s="597">
        <v>45844000</v>
      </c>
    </row>
    <row r="10385" spans="1:8">
      <c r="A10385" s="594" t="s">
        <v>133</v>
      </c>
      <c r="B10385" s="594" t="s">
        <v>589</v>
      </c>
      <c r="C10385" s="594" t="s">
        <v>322</v>
      </c>
      <c r="D10385" s="594" t="s">
        <v>2662</v>
      </c>
      <c r="E10385" s="594" t="s">
        <v>260</v>
      </c>
      <c r="F10385" s="594" t="s">
        <v>262</v>
      </c>
      <c r="G10385" s="596" t="s">
        <v>2707</v>
      </c>
      <c r="H10385" s="597">
        <v>45844000</v>
      </c>
    </row>
    <row r="10386" spans="1:8">
      <c r="A10386" s="594" t="s">
        <v>133</v>
      </c>
      <c r="B10386" s="594" t="s">
        <v>589</v>
      </c>
      <c r="C10386" s="594" t="s">
        <v>322</v>
      </c>
      <c r="D10386" s="594" t="s">
        <v>2662</v>
      </c>
      <c r="E10386" s="594" t="s">
        <v>53</v>
      </c>
      <c r="F10386" s="595" t="s">
        <v>411</v>
      </c>
      <c r="G10386" s="596" t="s">
        <v>193</v>
      </c>
      <c r="H10386" s="597">
        <v>18156000</v>
      </c>
    </row>
    <row r="10387" spans="1:8">
      <c r="A10387" s="594" t="s">
        <v>133</v>
      </c>
      <c r="B10387" s="594" t="s">
        <v>589</v>
      </c>
      <c r="C10387" s="594" t="s">
        <v>322</v>
      </c>
      <c r="D10387" s="594" t="s">
        <v>2662</v>
      </c>
      <c r="E10387" s="594" t="s">
        <v>53</v>
      </c>
      <c r="F10387" s="594" t="s">
        <v>56</v>
      </c>
      <c r="G10387" s="596" t="s">
        <v>57</v>
      </c>
      <c r="H10387" s="597">
        <v>18156000</v>
      </c>
    </row>
    <row r="10388" spans="1:8">
      <c r="A10388" s="594" t="s">
        <v>133</v>
      </c>
      <c r="B10388" s="594" t="s">
        <v>589</v>
      </c>
      <c r="C10388" s="594" t="s">
        <v>322</v>
      </c>
      <c r="D10388" s="594" t="s">
        <v>2864</v>
      </c>
      <c r="E10388" s="595" t="s">
        <v>411</v>
      </c>
      <c r="F10388" s="595" t="s">
        <v>411</v>
      </c>
      <c r="G10388" s="596" t="s">
        <v>311</v>
      </c>
      <c r="H10388" s="597">
        <v>22959000</v>
      </c>
    </row>
    <row r="10389" spans="1:8">
      <c r="A10389" s="594" t="s">
        <v>133</v>
      </c>
      <c r="B10389" s="594" t="s">
        <v>589</v>
      </c>
      <c r="C10389" s="594" t="s">
        <v>322</v>
      </c>
      <c r="D10389" s="594" t="s">
        <v>2864</v>
      </c>
      <c r="E10389" s="594" t="s">
        <v>573</v>
      </c>
      <c r="F10389" s="595" t="s">
        <v>411</v>
      </c>
      <c r="G10389" s="596" t="s">
        <v>2703</v>
      </c>
      <c r="H10389" s="597">
        <v>22959000</v>
      </c>
    </row>
    <row r="10390" spans="1:8">
      <c r="A10390" s="594" t="s">
        <v>133</v>
      </c>
      <c r="B10390" s="594" t="s">
        <v>589</v>
      </c>
      <c r="C10390" s="594" t="s">
        <v>322</v>
      </c>
      <c r="D10390" s="594" t="s">
        <v>2864</v>
      </c>
      <c r="E10390" s="594" t="s">
        <v>573</v>
      </c>
      <c r="F10390" s="594" t="s">
        <v>574</v>
      </c>
      <c r="G10390" s="596" t="s">
        <v>2704</v>
      </c>
      <c r="H10390" s="597">
        <v>22959000</v>
      </c>
    </row>
    <row r="10391" spans="1:8">
      <c r="A10391" s="594" t="s">
        <v>133</v>
      </c>
      <c r="B10391" s="594" t="s">
        <v>589</v>
      </c>
      <c r="C10391" s="594" t="s">
        <v>322</v>
      </c>
      <c r="D10391" s="594" t="s">
        <v>2858</v>
      </c>
      <c r="E10391" s="595" t="s">
        <v>411</v>
      </c>
      <c r="F10391" s="595" t="s">
        <v>411</v>
      </c>
      <c r="G10391" s="596" t="s">
        <v>2859</v>
      </c>
      <c r="H10391" s="597">
        <v>135000000</v>
      </c>
    </row>
    <row r="10392" spans="1:8">
      <c r="A10392" s="594" t="s">
        <v>133</v>
      </c>
      <c r="B10392" s="594" t="s">
        <v>589</v>
      </c>
      <c r="C10392" s="594" t="s">
        <v>322</v>
      </c>
      <c r="D10392" s="594" t="s">
        <v>2858</v>
      </c>
      <c r="E10392" s="594" t="s">
        <v>582</v>
      </c>
      <c r="F10392" s="595" t="s">
        <v>411</v>
      </c>
      <c r="G10392" s="596" t="s">
        <v>583</v>
      </c>
      <c r="H10392" s="597">
        <v>2700000</v>
      </c>
    </row>
    <row r="10393" spans="1:8">
      <c r="A10393" s="594" t="s">
        <v>133</v>
      </c>
      <c r="B10393" s="594" t="s">
        <v>589</v>
      </c>
      <c r="C10393" s="594" t="s">
        <v>322</v>
      </c>
      <c r="D10393" s="594" t="s">
        <v>2858</v>
      </c>
      <c r="E10393" s="594" t="s">
        <v>582</v>
      </c>
      <c r="F10393" s="594" t="s">
        <v>478</v>
      </c>
      <c r="G10393" s="596" t="s">
        <v>2775</v>
      </c>
      <c r="H10393" s="597">
        <v>2700000</v>
      </c>
    </row>
    <row r="10394" spans="1:8">
      <c r="A10394" s="594" t="s">
        <v>133</v>
      </c>
      <c r="B10394" s="594" t="s">
        <v>589</v>
      </c>
      <c r="C10394" s="594" t="s">
        <v>322</v>
      </c>
      <c r="D10394" s="594" t="s">
        <v>2858</v>
      </c>
      <c r="E10394" s="594" t="s">
        <v>171</v>
      </c>
      <c r="F10394" s="595" t="s">
        <v>411</v>
      </c>
      <c r="G10394" s="596" t="s">
        <v>2677</v>
      </c>
      <c r="H10394" s="597">
        <v>3354000</v>
      </c>
    </row>
    <row r="10395" spans="1:8">
      <c r="A10395" s="594" t="s">
        <v>133</v>
      </c>
      <c r="B10395" s="594" t="s">
        <v>589</v>
      </c>
      <c r="C10395" s="594" t="s">
        <v>322</v>
      </c>
      <c r="D10395" s="594" t="s">
        <v>2858</v>
      </c>
      <c r="E10395" s="594" t="s">
        <v>171</v>
      </c>
      <c r="F10395" s="594" t="s">
        <v>173</v>
      </c>
      <c r="G10395" s="596" t="s">
        <v>174</v>
      </c>
      <c r="H10395" s="597">
        <v>3354000</v>
      </c>
    </row>
    <row r="10396" spans="1:8">
      <c r="A10396" s="594" t="s">
        <v>133</v>
      </c>
      <c r="B10396" s="594" t="s">
        <v>589</v>
      </c>
      <c r="C10396" s="594" t="s">
        <v>322</v>
      </c>
      <c r="D10396" s="594" t="s">
        <v>2858</v>
      </c>
      <c r="E10396" s="594" t="s">
        <v>177</v>
      </c>
      <c r="F10396" s="595" t="s">
        <v>411</v>
      </c>
      <c r="G10396" s="596" t="s">
        <v>178</v>
      </c>
      <c r="H10396" s="597">
        <v>33575000</v>
      </c>
    </row>
    <row r="10397" spans="1:8">
      <c r="A10397" s="594" t="s">
        <v>133</v>
      </c>
      <c r="B10397" s="594" t="s">
        <v>589</v>
      </c>
      <c r="C10397" s="594" t="s">
        <v>322</v>
      </c>
      <c r="D10397" s="594" t="s">
        <v>2858</v>
      </c>
      <c r="E10397" s="594" t="s">
        <v>177</v>
      </c>
      <c r="F10397" s="594" t="s">
        <v>1297</v>
      </c>
      <c r="G10397" s="596" t="s">
        <v>2680</v>
      </c>
      <c r="H10397" s="597">
        <v>33575000</v>
      </c>
    </row>
    <row r="10398" spans="1:8">
      <c r="A10398" s="594" t="s">
        <v>133</v>
      </c>
      <c r="B10398" s="594" t="s">
        <v>589</v>
      </c>
      <c r="C10398" s="594" t="s">
        <v>322</v>
      </c>
      <c r="D10398" s="594" t="s">
        <v>2858</v>
      </c>
      <c r="E10398" s="594" t="s">
        <v>240</v>
      </c>
      <c r="F10398" s="595" t="s">
        <v>411</v>
      </c>
      <c r="G10398" s="596" t="s">
        <v>241</v>
      </c>
      <c r="H10398" s="597">
        <v>12041000</v>
      </c>
    </row>
    <row r="10399" spans="1:8">
      <c r="A10399" s="594" t="s">
        <v>133</v>
      </c>
      <c r="B10399" s="594" t="s">
        <v>589</v>
      </c>
      <c r="C10399" s="594" t="s">
        <v>322</v>
      </c>
      <c r="D10399" s="594" t="s">
        <v>2858</v>
      </c>
      <c r="E10399" s="594" t="s">
        <v>240</v>
      </c>
      <c r="F10399" s="594" t="s">
        <v>242</v>
      </c>
      <c r="G10399" s="596" t="s">
        <v>243</v>
      </c>
      <c r="H10399" s="597">
        <v>875000</v>
      </c>
    </row>
    <row r="10400" spans="1:8">
      <c r="A10400" s="594" t="s">
        <v>133</v>
      </c>
      <c r="B10400" s="594" t="s">
        <v>589</v>
      </c>
      <c r="C10400" s="594" t="s">
        <v>322</v>
      </c>
      <c r="D10400" s="594" t="s">
        <v>2858</v>
      </c>
      <c r="E10400" s="594" t="s">
        <v>240</v>
      </c>
      <c r="F10400" s="594" t="s">
        <v>728</v>
      </c>
      <c r="G10400" s="596" t="s">
        <v>729</v>
      </c>
      <c r="H10400" s="597">
        <v>400000</v>
      </c>
    </row>
    <row r="10401" spans="1:8">
      <c r="A10401" s="594" t="s">
        <v>133</v>
      </c>
      <c r="B10401" s="594" t="s">
        <v>589</v>
      </c>
      <c r="C10401" s="594" t="s">
        <v>322</v>
      </c>
      <c r="D10401" s="594" t="s">
        <v>2858</v>
      </c>
      <c r="E10401" s="594" t="s">
        <v>240</v>
      </c>
      <c r="F10401" s="594" t="s">
        <v>733</v>
      </c>
      <c r="G10401" s="596" t="s">
        <v>734</v>
      </c>
      <c r="H10401" s="597">
        <v>9266000</v>
      </c>
    </row>
    <row r="10402" spans="1:8">
      <c r="A10402" s="594" t="s">
        <v>133</v>
      </c>
      <c r="B10402" s="594" t="s">
        <v>589</v>
      </c>
      <c r="C10402" s="594" t="s">
        <v>322</v>
      </c>
      <c r="D10402" s="594" t="s">
        <v>2858</v>
      </c>
      <c r="E10402" s="594" t="s">
        <v>240</v>
      </c>
      <c r="F10402" s="594" t="s">
        <v>735</v>
      </c>
      <c r="G10402" s="596" t="s">
        <v>193</v>
      </c>
      <c r="H10402" s="597">
        <v>1500000</v>
      </c>
    </row>
    <row r="10403" spans="1:8">
      <c r="A10403" s="594" t="s">
        <v>133</v>
      </c>
      <c r="B10403" s="594" t="s">
        <v>589</v>
      </c>
      <c r="C10403" s="594" t="s">
        <v>322</v>
      </c>
      <c r="D10403" s="594" t="s">
        <v>2858</v>
      </c>
      <c r="E10403" s="594" t="s">
        <v>2692</v>
      </c>
      <c r="F10403" s="595" t="s">
        <v>411</v>
      </c>
      <c r="G10403" s="596" t="s">
        <v>2693</v>
      </c>
      <c r="H10403" s="597">
        <v>15000000</v>
      </c>
    </row>
    <row r="10404" spans="1:8">
      <c r="A10404" s="594" t="s">
        <v>133</v>
      </c>
      <c r="B10404" s="594" t="s">
        <v>589</v>
      </c>
      <c r="C10404" s="594" t="s">
        <v>322</v>
      </c>
      <c r="D10404" s="594" t="s">
        <v>2858</v>
      </c>
      <c r="E10404" s="594" t="s">
        <v>2692</v>
      </c>
      <c r="F10404" s="594" t="s">
        <v>2722</v>
      </c>
      <c r="G10404" s="596" t="s">
        <v>2690</v>
      </c>
      <c r="H10404" s="597">
        <v>15000000</v>
      </c>
    </row>
    <row r="10405" spans="1:8">
      <c r="A10405" s="594" t="s">
        <v>133</v>
      </c>
      <c r="B10405" s="594" t="s">
        <v>589</v>
      </c>
      <c r="C10405" s="594" t="s">
        <v>322</v>
      </c>
      <c r="D10405" s="594" t="s">
        <v>2858</v>
      </c>
      <c r="E10405" s="594" t="s">
        <v>189</v>
      </c>
      <c r="F10405" s="595" t="s">
        <v>411</v>
      </c>
      <c r="G10405" s="596" t="s">
        <v>190</v>
      </c>
      <c r="H10405" s="597">
        <v>22130000</v>
      </c>
    </row>
    <row r="10406" spans="1:8">
      <c r="A10406" s="594" t="s">
        <v>133</v>
      </c>
      <c r="B10406" s="594" t="s">
        <v>589</v>
      </c>
      <c r="C10406" s="594" t="s">
        <v>322</v>
      </c>
      <c r="D10406" s="594" t="s">
        <v>2858</v>
      </c>
      <c r="E10406" s="594" t="s">
        <v>189</v>
      </c>
      <c r="F10406" s="594" t="s">
        <v>773</v>
      </c>
      <c r="G10406" s="596" t="s">
        <v>2695</v>
      </c>
      <c r="H10406" s="597">
        <v>730000</v>
      </c>
    </row>
    <row r="10407" spans="1:8">
      <c r="A10407" s="594" t="s">
        <v>133</v>
      </c>
      <c r="B10407" s="594" t="s">
        <v>589</v>
      </c>
      <c r="C10407" s="594" t="s">
        <v>322</v>
      </c>
      <c r="D10407" s="594" t="s">
        <v>2858</v>
      </c>
      <c r="E10407" s="594" t="s">
        <v>189</v>
      </c>
      <c r="F10407" s="594" t="s">
        <v>37</v>
      </c>
      <c r="G10407" s="596" t="s">
        <v>2696</v>
      </c>
      <c r="H10407" s="597">
        <v>13600000</v>
      </c>
    </row>
    <row r="10408" spans="1:8">
      <c r="A10408" s="594" t="s">
        <v>133</v>
      </c>
      <c r="B10408" s="594" t="s">
        <v>589</v>
      </c>
      <c r="C10408" s="594" t="s">
        <v>322</v>
      </c>
      <c r="D10408" s="594" t="s">
        <v>2858</v>
      </c>
      <c r="E10408" s="594" t="s">
        <v>189</v>
      </c>
      <c r="F10408" s="594" t="s">
        <v>192</v>
      </c>
      <c r="G10408" s="596" t="s">
        <v>195</v>
      </c>
      <c r="H10408" s="597">
        <v>7800000</v>
      </c>
    </row>
    <row r="10409" spans="1:8">
      <c r="A10409" s="594" t="s">
        <v>133</v>
      </c>
      <c r="B10409" s="594" t="s">
        <v>589</v>
      </c>
      <c r="C10409" s="594" t="s">
        <v>322</v>
      </c>
      <c r="D10409" s="594" t="s">
        <v>2858</v>
      </c>
      <c r="E10409" s="594" t="s">
        <v>194</v>
      </c>
      <c r="F10409" s="595" t="s">
        <v>411</v>
      </c>
      <c r="G10409" s="596" t="s">
        <v>195</v>
      </c>
      <c r="H10409" s="597">
        <v>30350000</v>
      </c>
    </row>
    <row r="10410" spans="1:8">
      <c r="A10410" s="594" t="s">
        <v>133</v>
      </c>
      <c r="B10410" s="594" t="s">
        <v>589</v>
      </c>
      <c r="C10410" s="594" t="s">
        <v>322</v>
      </c>
      <c r="D10410" s="594" t="s">
        <v>2858</v>
      </c>
      <c r="E10410" s="594" t="s">
        <v>194</v>
      </c>
      <c r="F10410" s="594" t="s">
        <v>15</v>
      </c>
      <c r="G10410" s="596" t="s">
        <v>2701</v>
      </c>
      <c r="H10410" s="597">
        <v>2500000</v>
      </c>
    </row>
    <row r="10411" spans="1:8">
      <c r="A10411" s="594" t="s">
        <v>133</v>
      </c>
      <c r="B10411" s="594" t="s">
        <v>589</v>
      </c>
      <c r="C10411" s="594" t="s">
        <v>322</v>
      </c>
      <c r="D10411" s="594" t="s">
        <v>2858</v>
      </c>
      <c r="E10411" s="594" t="s">
        <v>194</v>
      </c>
      <c r="F10411" s="594" t="s">
        <v>198</v>
      </c>
      <c r="G10411" s="596" t="s">
        <v>199</v>
      </c>
      <c r="H10411" s="597">
        <v>16800000</v>
      </c>
    </row>
    <row r="10412" spans="1:8">
      <c r="A10412" s="594" t="s">
        <v>133</v>
      </c>
      <c r="B10412" s="594" t="s">
        <v>589</v>
      </c>
      <c r="C10412" s="594" t="s">
        <v>322</v>
      </c>
      <c r="D10412" s="594" t="s">
        <v>2858</v>
      </c>
      <c r="E10412" s="594" t="s">
        <v>194</v>
      </c>
      <c r="F10412" s="594" t="s">
        <v>200</v>
      </c>
      <c r="G10412" s="596" t="s">
        <v>201</v>
      </c>
      <c r="H10412" s="597">
        <v>11050000</v>
      </c>
    </row>
    <row r="10413" spans="1:8">
      <c r="A10413" s="594" t="s">
        <v>133</v>
      </c>
      <c r="B10413" s="594" t="s">
        <v>589</v>
      </c>
      <c r="C10413" s="594" t="s">
        <v>322</v>
      </c>
      <c r="D10413" s="594" t="s">
        <v>2858</v>
      </c>
      <c r="E10413" s="594" t="s">
        <v>550</v>
      </c>
      <c r="F10413" s="595" t="s">
        <v>411</v>
      </c>
      <c r="G10413" s="596" t="s">
        <v>2705</v>
      </c>
      <c r="H10413" s="597">
        <v>15850000</v>
      </c>
    </row>
    <row r="10414" spans="1:8">
      <c r="A10414" s="594" t="s">
        <v>133</v>
      </c>
      <c r="B10414" s="594" t="s">
        <v>589</v>
      </c>
      <c r="C10414" s="594" t="s">
        <v>322</v>
      </c>
      <c r="D10414" s="594" t="s">
        <v>2858</v>
      </c>
      <c r="E10414" s="594" t="s">
        <v>550</v>
      </c>
      <c r="F10414" s="594" t="s">
        <v>2706</v>
      </c>
      <c r="G10414" s="596" t="s">
        <v>72</v>
      </c>
      <c r="H10414" s="597">
        <v>15850000</v>
      </c>
    </row>
    <row r="10415" spans="1:8">
      <c r="A10415" s="594" t="s">
        <v>133</v>
      </c>
      <c r="B10415" s="594" t="s">
        <v>589</v>
      </c>
      <c r="C10415" s="594" t="s">
        <v>1369</v>
      </c>
      <c r="D10415" s="595" t="s">
        <v>411</v>
      </c>
      <c r="E10415" s="595" t="s">
        <v>411</v>
      </c>
      <c r="F10415" s="595" t="s">
        <v>411</v>
      </c>
      <c r="G10415" s="596" t="s">
        <v>1968</v>
      </c>
      <c r="H10415" s="597">
        <v>5481000</v>
      </c>
    </row>
    <row r="10416" spans="1:8">
      <c r="A10416" s="594" t="s">
        <v>133</v>
      </c>
      <c r="B10416" s="594" t="s">
        <v>589</v>
      </c>
      <c r="C10416" s="594" t="s">
        <v>1369</v>
      </c>
      <c r="D10416" s="594" t="s">
        <v>2846</v>
      </c>
      <c r="E10416" s="595" t="s">
        <v>411</v>
      </c>
      <c r="F10416" s="595" t="s">
        <v>411</v>
      </c>
      <c r="G10416" s="596" t="s">
        <v>2847</v>
      </c>
      <c r="H10416" s="597">
        <v>5481000</v>
      </c>
    </row>
    <row r="10417" spans="1:8">
      <c r="A10417" s="594" t="s">
        <v>133</v>
      </c>
      <c r="B10417" s="594" t="s">
        <v>589</v>
      </c>
      <c r="C10417" s="594" t="s">
        <v>1369</v>
      </c>
      <c r="D10417" s="594" t="s">
        <v>2846</v>
      </c>
      <c r="E10417" s="594" t="s">
        <v>738</v>
      </c>
      <c r="F10417" s="595" t="s">
        <v>411</v>
      </c>
      <c r="G10417" s="596" t="s">
        <v>739</v>
      </c>
      <c r="H10417" s="597">
        <v>5481000</v>
      </c>
    </row>
    <row r="10418" spans="1:8">
      <c r="A10418" s="594" t="s">
        <v>133</v>
      </c>
      <c r="B10418" s="594" t="s">
        <v>589</v>
      </c>
      <c r="C10418" s="594" t="s">
        <v>1369</v>
      </c>
      <c r="D10418" s="594" t="s">
        <v>2846</v>
      </c>
      <c r="E10418" s="594" t="s">
        <v>738</v>
      </c>
      <c r="F10418" s="594" t="s">
        <v>740</v>
      </c>
      <c r="G10418" s="596" t="s">
        <v>741</v>
      </c>
      <c r="H10418" s="597">
        <v>5481000</v>
      </c>
    </row>
    <row r="10419" spans="1:8">
      <c r="A10419" s="594" t="s">
        <v>133</v>
      </c>
      <c r="B10419" s="594" t="s">
        <v>452</v>
      </c>
      <c r="C10419" s="595" t="s">
        <v>411</v>
      </c>
      <c r="D10419" s="595" t="s">
        <v>411</v>
      </c>
      <c r="E10419" s="595" t="s">
        <v>411</v>
      </c>
      <c r="F10419" s="595" t="s">
        <v>411</v>
      </c>
      <c r="G10419" s="596" t="s">
        <v>453</v>
      </c>
      <c r="H10419" s="597">
        <v>30770486195</v>
      </c>
    </row>
    <row r="10420" spans="1:8">
      <c r="A10420" s="594" t="s">
        <v>133</v>
      </c>
      <c r="B10420" s="594" t="s">
        <v>452</v>
      </c>
      <c r="C10420" s="594" t="s">
        <v>570</v>
      </c>
      <c r="D10420" s="595" t="s">
        <v>411</v>
      </c>
      <c r="E10420" s="595" t="s">
        <v>411</v>
      </c>
      <c r="F10420" s="595" t="s">
        <v>411</v>
      </c>
      <c r="G10420" s="596" t="s">
        <v>2711</v>
      </c>
      <c r="H10420" s="597">
        <v>10000000</v>
      </c>
    </row>
    <row r="10421" spans="1:8">
      <c r="A10421" s="594" t="s">
        <v>133</v>
      </c>
      <c r="B10421" s="594" t="s">
        <v>452</v>
      </c>
      <c r="C10421" s="594" t="s">
        <v>570</v>
      </c>
      <c r="D10421" s="594" t="s">
        <v>2713</v>
      </c>
      <c r="E10421" s="595" t="s">
        <v>411</v>
      </c>
      <c r="F10421" s="595" t="s">
        <v>411</v>
      </c>
      <c r="G10421" s="596" t="s">
        <v>2714</v>
      </c>
      <c r="H10421" s="597">
        <v>10000000</v>
      </c>
    </row>
    <row r="10422" spans="1:8">
      <c r="A10422" s="594" t="s">
        <v>133</v>
      </c>
      <c r="B10422" s="594" t="s">
        <v>452</v>
      </c>
      <c r="C10422" s="594" t="s">
        <v>570</v>
      </c>
      <c r="D10422" s="594" t="s">
        <v>2713</v>
      </c>
      <c r="E10422" s="594" t="s">
        <v>744</v>
      </c>
      <c r="F10422" s="595" t="s">
        <v>411</v>
      </c>
      <c r="G10422" s="596" t="s">
        <v>2686</v>
      </c>
      <c r="H10422" s="597">
        <v>10000000</v>
      </c>
    </row>
    <row r="10423" spans="1:8">
      <c r="A10423" s="594" t="s">
        <v>133</v>
      </c>
      <c r="B10423" s="594" t="s">
        <v>452</v>
      </c>
      <c r="C10423" s="594" t="s">
        <v>570</v>
      </c>
      <c r="D10423" s="594" t="s">
        <v>2713</v>
      </c>
      <c r="E10423" s="594" t="s">
        <v>744</v>
      </c>
      <c r="F10423" s="594" t="s">
        <v>572</v>
      </c>
      <c r="G10423" s="596" t="s">
        <v>2689</v>
      </c>
      <c r="H10423" s="597">
        <v>10000000</v>
      </c>
    </row>
    <row r="10424" spans="1:8">
      <c r="A10424" s="594" t="s">
        <v>133</v>
      </c>
      <c r="B10424" s="594" t="s">
        <v>452</v>
      </c>
      <c r="C10424" s="594" t="s">
        <v>1247</v>
      </c>
      <c r="D10424" s="595" t="s">
        <v>411</v>
      </c>
      <c r="E10424" s="595" t="s">
        <v>411</v>
      </c>
      <c r="F10424" s="595" t="s">
        <v>411</v>
      </c>
      <c r="G10424" s="596" t="s">
        <v>2746</v>
      </c>
      <c r="H10424" s="597">
        <v>26324889794</v>
      </c>
    </row>
    <row r="10425" spans="1:8">
      <c r="A10425" s="594" t="s">
        <v>133</v>
      </c>
      <c r="B10425" s="594" t="s">
        <v>452</v>
      </c>
      <c r="C10425" s="594" t="s">
        <v>1247</v>
      </c>
      <c r="D10425" s="594" t="s">
        <v>1246</v>
      </c>
      <c r="E10425" s="595" t="s">
        <v>411</v>
      </c>
      <c r="F10425" s="595" t="s">
        <v>411</v>
      </c>
      <c r="G10425" s="596" t="s">
        <v>2747</v>
      </c>
      <c r="H10425" s="597">
        <v>16500000</v>
      </c>
    </row>
    <row r="10426" spans="1:8">
      <c r="A10426" s="594" t="s">
        <v>133</v>
      </c>
      <c r="B10426" s="594" t="s">
        <v>452</v>
      </c>
      <c r="C10426" s="594" t="s">
        <v>1247</v>
      </c>
      <c r="D10426" s="594" t="s">
        <v>1246</v>
      </c>
      <c r="E10426" s="594" t="s">
        <v>189</v>
      </c>
      <c r="F10426" s="595" t="s">
        <v>411</v>
      </c>
      <c r="G10426" s="596" t="s">
        <v>190</v>
      </c>
      <c r="H10426" s="597">
        <v>16500000</v>
      </c>
    </row>
    <row r="10427" spans="1:8">
      <c r="A10427" s="594" t="s">
        <v>133</v>
      </c>
      <c r="B10427" s="594" t="s">
        <v>452</v>
      </c>
      <c r="C10427" s="594" t="s">
        <v>1247</v>
      </c>
      <c r="D10427" s="594" t="s">
        <v>1246</v>
      </c>
      <c r="E10427" s="594" t="s">
        <v>189</v>
      </c>
      <c r="F10427" s="594" t="s">
        <v>37</v>
      </c>
      <c r="G10427" s="596" t="s">
        <v>2696</v>
      </c>
      <c r="H10427" s="597">
        <v>16500000</v>
      </c>
    </row>
    <row r="10428" spans="1:8">
      <c r="A10428" s="594" t="s">
        <v>133</v>
      </c>
      <c r="B10428" s="594" t="s">
        <v>452</v>
      </c>
      <c r="C10428" s="594" t="s">
        <v>1247</v>
      </c>
      <c r="D10428" s="594" t="s">
        <v>488</v>
      </c>
      <c r="E10428" s="595" t="s">
        <v>411</v>
      </c>
      <c r="F10428" s="595" t="s">
        <v>411</v>
      </c>
      <c r="G10428" s="596" t="s">
        <v>2836</v>
      </c>
      <c r="H10428" s="597">
        <v>2495926800</v>
      </c>
    </row>
    <row r="10429" spans="1:8">
      <c r="A10429" s="594" t="s">
        <v>133</v>
      </c>
      <c r="B10429" s="594" t="s">
        <v>452</v>
      </c>
      <c r="C10429" s="594" t="s">
        <v>1247</v>
      </c>
      <c r="D10429" s="594" t="s">
        <v>488</v>
      </c>
      <c r="E10429" s="594" t="s">
        <v>142</v>
      </c>
      <c r="F10429" s="595" t="s">
        <v>411</v>
      </c>
      <c r="G10429" s="596" t="s">
        <v>143</v>
      </c>
      <c r="H10429" s="597">
        <v>239145155</v>
      </c>
    </row>
    <row r="10430" spans="1:8">
      <c r="A10430" s="594" t="s">
        <v>133</v>
      </c>
      <c r="B10430" s="594" t="s">
        <v>452</v>
      </c>
      <c r="C10430" s="594" t="s">
        <v>1247</v>
      </c>
      <c r="D10430" s="594" t="s">
        <v>488</v>
      </c>
      <c r="E10430" s="594" t="s">
        <v>142</v>
      </c>
      <c r="F10430" s="594" t="s">
        <v>144</v>
      </c>
      <c r="G10430" s="596" t="s">
        <v>2664</v>
      </c>
      <c r="H10430" s="597">
        <v>229699745</v>
      </c>
    </row>
    <row r="10431" spans="1:8">
      <c r="A10431" s="594" t="s">
        <v>133</v>
      </c>
      <c r="B10431" s="594" t="s">
        <v>452</v>
      </c>
      <c r="C10431" s="594" t="s">
        <v>1247</v>
      </c>
      <c r="D10431" s="594" t="s">
        <v>488</v>
      </c>
      <c r="E10431" s="594" t="s">
        <v>142</v>
      </c>
      <c r="F10431" s="594" t="s">
        <v>221</v>
      </c>
      <c r="G10431" s="596" t="s">
        <v>222</v>
      </c>
      <c r="H10431" s="597">
        <v>9445410</v>
      </c>
    </row>
    <row r="10432" spans="1:8">
      <c r="A10432" s="594" t="s">
        <v>133</v>
      </c>
      <c r="B10432" s="594" t="s">
        <v>452</v>
      </c>
      <c r="C10432" s="594" t="s">
        <v>1247</v>
      </c>
      <c r="D10432" s="594" t="s">
        <v>488</v>
      </c>
      <c r="E10432" s="594" t="s">
        <v>148</v>
      </c>
      <c r="F10432" s="595" t="s">
        <v>411</v>
      </c>
      <c r="G10432" s="596" t="s">
        <v>149</v>
      </c>
      <c r="H10432" s="597">
        <v>101919260</v>
      </c>
    </row>
    <row r="10433" spans="1:8">
      <c r="A10433" s="594" t="s">
        <v>133</v>
      </c>
      <c r="B10433" s="594" t="s">
        <v>452</v>
      </c>
      <c r="C10433" s="594" t="s">
        <v>1247</v>
      </c>
      <c r="D10433" s="594" t="s">
        <v>488</v>
      </c>
      <c r="E10433" s="594" t="s">
        <v>148</v>
      </c>
      <c r="F10433" s="594" t="s">
        <v>223</v>
      </c>
      <c r="G10433" s="596" t="s">
        <v>224</v>
      </c>
      <c r="H10433" s="597">
        <v>12806360</v>
      </c>
    </row>
    <row r="10434" spans="1:8">
      <c r="A10434" s="594" t="s">
        <v>133</v>
      </c>
      <c r="B10434" s="594" t="s">
        <v>452</v>
      </c>
      <c r="C10434" s="594" t="s">
        <v>1247</v>
      </c>
      <c r="D10434" s="594" t="s">
        <v>488</v>
      </c>
      <c r="E10434" s="594" t="s">
        <v>148</v>
      </c>
      <c r="F10434" s="594" t="s">
        <v>1075</v>
      </c>
      <c r="G10434" s="596" t="s">
        <v>2666</v>
      </c>
      <c r="H10434" s="597">
        <v>34148000</v>
      </c>
    </row>
    <row r="10435" spans="1:8">
      <c r="A10435" s="594" t="s">
        <v>133</v>
      </c>
      <c r="B10435" s="594" t="s">
        <v>452</v>
      </c>
      <c r="C10435" s="594" t="s">
        <v>1247</v>
      </c>
      <c r="D10435" s="594" t="s">
        <v>488</v>
      </c>
      <c r="E10435" s="594" t="s">
        <v>148</v>
      </c>
      <c r="F10435" s="594" t="s">
        <v>150</v>
      </c>
      <c r="G10435" s="596" t="s">
        <v>151</v>
      </c>
      <c r="H10435" s="597">
        <v>3802000</v>
      </c>
    </row>
    <row r="10436" spans="1:8">
      <c r="A10436" s="594" t="s">
        <v>133</v>
      </c>
      <c r="B10436" s="594" t="s">
        <v>452</v>
      </c>
      <c r="C10436" s="594" t="s">
        <v>1247</v>
      </c>
      <c r="D10436" s="594" t="s">
        <v>488</v>
      </c>
      <c r="E10436" s="594" t="s">
        <v>148</v>
      </c>
      <c r="F10436" s="594" t="s">
        <v>212</v>
      </c>
      <c r="G10436" s="596" t="s">
        <v>213</v>
      </c>
      <c r="H10436" s="597">
        <v>51162900</v>
      </c>
    </row>
    <row r="10437" spans="1:8">
      <c r="A10437" s="594" t="s">
        <v>133</v>
      </c>
      <c r="B10437" s="594" t="s">
        <v>452</v>
      </c>
      <c r="C10437" s="594" t="s">
        <v>1247</v>
      </c>
      <c r="D10437" s="594" t="s">
        <v>488</v>
      </c>
      <c r="E10437" s="594" t="s">
        <v>152</v>
      </c>
      <c r="F10437" s="595" t="s">
        <v>411</v>
      </c>
      <c r="G10437" s="596" t="s">
        <v>153</v>
      </c>
      <c r="H10437" s="597">
        <v>106796000</v>
      </c>
    </row>
    <row r="10438" spans="1:8">
      <c r="A10438" s="594" t="s">
        <v>133</v>
      </c>
      <c r="B10438" s="594" t="s">
        <v>452</v>
      </c>
      <c r="C10438" s="594" t="s">
        <v>1247</v>
      </c>
      <c r="D10438" s="594" t="s">
        <v>488</v>
      </c>
      <c r="E10438" s="594" t="s">
        <v>152</v>
      </c>
      <c r="F10438" s="594" t="s">
        <v>606</v>
      </c>
      <c r="G10438" s="596" t="s">
        <v>195</v>
      </c>
      <c r="H10438" s="597">
        <v>106796000</v>
      </c>
    </row>
    <row r="10439" spans="1:8">
      <c r="A10439" s="594" t="s">
        <v>133</v>
      </c>
      <c r="B10439" s="594" t="s">
        <v>452</v>
      </c>
      <c r="C10439" s="594" t="s">
        <v>1247</v>
      </c>
      <c r="D10439" s="594" t="s">
        <v>488</v>
      </c>
      <c r="E10439" s="594" t="s">
        <v>156</v>
      </c>
      <c r="F10439" s="595" t="s">
        <v>411</v>
      </c>
      <c r="G10439" s="596" t="s">
        <v>514</v>
      </c>
      <c r="H10439" s="597">
        <v>53570265</v>
      </c>
    </row>
    <row r="10440" spans="1:8">
      <c r="A10440" s="594" t="s">
        <v>133</v>
      </c>
      <c r="B10440" s="594" t="s">
        <v>452</v>
      </c>
      <c r="C10440" s="594" t="s">
        <v>1247</v>
      </c>
      <c r="D10440" s="594" t="s">
        <v>488</v>
      </c>
      <c r="E10440" s="594" t="s">
        <v>156</v>
      </c>
      <c r="F10440" s="594" t="s">
        <v>157</v>
      </c>
      <c r="G10440" s="596" t="s">
        <v>158</v>
      </c>
      <c r="H10440" s="597">
        <v>40934115</v>
      </c>
    </row>
    <row r="10441" spans="1:8">
      <c r="A10441" s="594" t="s">
        <v>133</v>
      </c>
      <c r="B10441" s="594" t="s">
        <v>452</v>
      </c>
      <c r="C10441" s="594" t="s">
        <v>1247</v>
      </c>
      <c r="D10441" s="594" t="s">
        <v>488</v>
      </c>
      <c r="E10441" s="594" t="s">
        <v>156</v>
      </c>
      <c r="F10441" s="594" t="s">
        <v>159</v>
      </c>
      <c r="G10441" s="596" t="s">
        <v>160</v>
      </c>
      <c r="H10441" s="597">
        <v>7017270</v>
      </c>
    </row>
    <row r="10442" spans="1:8">
      <c r="A10442" s="594" t="s">
        <v>133</v>
      </c>
      <c r="B10442" s="594" t="s">
        <v>452</v>
      </c>
      <c r="C10442" s="594" t="s">
        <v>1247</v>
      </c>
      <c r="D10442" s="594" t="s">
        <v>488</v>
      </c>
      <c r="E10442" s="594" t="s">
        <v>156</v>
      </c>
      <c r="F10442" s="594" t="s">
        <v>161</v>
      </c>
      <c r="G10442" s="596" t="s">
        <v>162</v>
      </c>
      <c r="H10442" s="597">
        <v>5138100</v>
      </c>
    </row>
    <row r="10443" spans="1:8">
      <c r="A10443" s="594" t="s">
        <v>133</v>
      </c>
      <c r="B10443" s="594" t="s">
        <v>452</v>
      </c>
      <c r="C10443" s="594" t="s">
        <v>1247</v>
      </c>
      <c r="D10443" s="594" t="s">
        <v>488</v>
      </c>
      <c r="E10443" s="594" t="s">
        <v>156</v>
      </c>
      <c r="F10443" s="594" t="s">
        <v>1</v>
      </c>
      <c r="G10443" s="596" t="s">
        <v>2</v>
      </c>
      <c r="H10443" s="597">
        <v>480780</v>
      </c>
    </row>
    <row r="10444" spans="1:8">
      <c r="A10444" s="594" t="s">
        <v>133</v>
      </c>
      <c r="B10444" s="594" t="s">
        <v>452</v>
      </c>
      <c r="C10444" s="594" t="s">
        <v>1247</v>
      </c>
      <c r="D10444" s="594" t="s">
        <v>488</v>
      </c>
      <c r="E10444" s="594" t="s">
        <v>768</v>
      </c>
      <c r="F10444" s="595" t="s">
        <v>411</v>
      </c>
      <c r="G10444" s="596" t="s">
        <v>2920</v>
      </c>
      <c r="H10444" s="597">
        <v>1532008800</v>
      </c>
    </row>
    <row r="10445" spans="1:8">
      <c r="A10445" s="594" t="s">
        <v>133</v>
      </c>
      <c r="B10445" s="594" t="s">
        <v>452</v>
      </c>
      <c r="C10445" s="594" t="s">
        <v>1247</v>
      </c>
      <c r="D10445" s="594" t="s">
        <v>488</v>
      </c>
      <c r="E10445" s="594" t="s">
        <v>768</v>
      </c>
      <c r="F10445" s="594" t="s">
        <v>770</v>
      </c>
      <c r="G10445" s="596" t="s">
        <v>2921</v>
      </c>
      <c r="H10445" s="597">
        <v>1532008800</v>
      </c>
    </row>
    <row r="10446" spans="1:8">
      <c r="A10446" s="594" t="s">
        <v>133</v>
      </c>
      <c r="B10446" s="594" t="s">
        <v>452</v>
      </c>
      <c r="C10446" s="594" t="s">
        <v>1247</v>
      </c>
      <c r="D10446" s="594" t="s">
        <v>488</v>
      </c>
      <c r="E10446" s="594" t="s">
        <v>167</v>
      </c>
      <c r="F10446" s="595" t="s">
        <v>411</v>
      </c>
      <c r="G10446" s="596" t="s">
        <v>168</v>
      </c>
      <c r="H10446" s="597">
        <v>9516320</v>
      </c>
    </row>
    <row r="10447" spans="1:8">
      <c r="A10447" s="594" t="s">
        <v>133</v>
      </c>
      <c r="B10447" s="594" t="s">
        <v>452</v>
      </c>
      <c r="C10447" s="594" t="s">
        <v>1247</v>
      </c>
      <c r="D10447" s="594" t="s">
        <v>488</v>
      </c>
      <c r="E10447" s="594" t="s">
        <v>167</v>
      </c>
      <c r="F10447" s="594" t="s">
        <v>228</v>
      </c>
      <c r="G10447" s="596" t="s">
        <v>2673</v>
      </c>
      <c r="H10447" s="597">
        <v>6777320</v>
      </c>
    </row>
    <row r="10448" spans="1:8">
      <c r="A10448" s="594" t="s">
        <v>133</v>
      </c>
      <c r="B10448" s="594" t="s">
        <v>452</v>
      </c>
      <c r="C10448" s="594" t="s">
        <v>1247</v>
      </c>
      <c r="D10448" s="594" t="s">
        <v>488</v>
      </c>
      <c r="E10448" s="594" t="s">
        <v>167</v>
      </c>
      <c r="F10448" s="594" t="s">
        <v>169</v>
      </c>
      <c r="G10448" s="596" t="s">
        <v>2674</v>
      </c>
      <c r="H10448" s="597">
        <v>2464000</v>
      </c>
    </row>
    <row r="10449" spans="1:8">
      <c r="A10449" s="594" t="s">
        <v>133</v>
      </c>
      <c r="B10449" s="594" t="s">
        <v>452</v>
      </c>
      <c r="C10449" s="594" t="s">
        <v>1247</v>
      </c>
      <c r="D10449" s="594" t="s">
        <v>488</v>
      </c>
      <c r="E10449" s="594" t="s">
        <v>167</v>
      </c>
      <c r="F10449" s="594" t="s">
        <v>214</v>
      </c>
      <c r="G10449" s="596" t="s">
        <v>2676</v>
      </c>
      <c r="H10449" s="597">
        <v>275000</v>
      </c>
    </row>
    <row r="10450" spans="1:8">
      <c r="A10450" s="594" t="s">
        <v>133</v>
      </c>
      <c r="B10450" s="594" t="s">
        <v>452</v>
      </c>
      <c r="C10450" s="594" t="s">
        <v>1247</v>
      </c>
      <c r="D10450" s="594" t="s">
        <v>488</v>
      </c>
      <c r="E10450" s="594" t="s">
        <v>171</v>
      </c>
      <c r="F10450" s="595" t="s">
        <v>411</v>
      </c>
      <c r="G10450" s="596" t="s">
        <v>2677</v>
      </c>
      <c r="H10450" s="597">
        <v>49596000</v>
      </c>
    </row>
    <row r="10451" spans="1:8">
      <c r="A10451" s="594" t="s">
        <v>133</v>
      </c>
      <c r="B10451" s="594" t="s">
        <v>452</v>
      </c>
      <c r="C10451" s="594" t="s">
        <v>1247</v>
      </c>
      <c r="D10451" s="594" t="s">
        <v>488</v>
      </c>
      <c r="E10451" s="594" t="s">
        <v>171</v>
      </c>
      <c r="F10451" s="594" t="s">
        <v>173</v>
      </c>
      <c r="G10451" s="596" t="s">
        <v>174</v>
      </c>
      <c r="H10451" s="597">
        <v>33976000</v>
      </c>
    </row>
    <row r="10452" spans="1:8">
      <c r="A10452" s="594" t="s">
        <v>133</v>
      </c>
      <c r="B10452" s="594" t="s">
        <v>452</v>
      </c>
      <c r="C10452" s="594" t="s">
        <v>1247</v>
      </c>
      <c r="D10452" s="594" t="s">
        <v>488</v>
      </c>
      <c r="E10452" s="594" t="s">
        <v>171</v>
      </c>
      <c r="F10452" s="594" t="s">
        <v>216</v>
      </c>
      <c r="G10452" s="596" t="s">
        <v>217</v>
      </c>
      <c r="H10452" s="597">
        <v>12400000</v>
      </c>
    </row>
    <row r="10453" spans="1:8">
      <c r="A10453" s="594" t="s">
        <v>133</v>
      </c>
      <c r="B10453" s="594" t="s">
        <v>452</v>
      </c>
      <c r="C10453" s="594" t="s">
        <v>1247</v>
      </c>
      <c r="D10453" s="594" t="s">
        <v>488</v>
      </c>
      <c r="E10453" s="594" t="s">
        <v>171</v>
      </c>
      <c r="F10453" s="594" t="s">
        <v>175</v>
      </c>
      <c r="G10453" s="596" t="s">
        <v>176</v>
      </c>
      <c r="H10453" s="597">
        <v>3220000</v>
      </c>
    </row>
    <row r="10454" spans="1:8">
      <c r="A10454" s="594" t="s">
        <v>133</v>
      </c>
      <c r="B10454" s="594" t="s">
        <v>452</v>
      </c>
      <c r="C10454" s="594" t="s">
        <v>1247</v>
      </c>
      <c r="D10454" s="594" t="s">
        <v>488</v>
      </c>
      <c r="E10454" s="594" t="s">
        <v>177</v>
      </c>
      <c r="F10454" s="595" t="s">
        <v>411</v>
      </c>
      <c r="G10454" s="596" t="s">
        <v>178</v>
      </c>
      <c r="H10454" s="597">
        <v>2785000</v>
      </c>
    </row>
    <row r="10455" spans="1:8">
      <c r="A10455" s="594" t="s">
        <v>133</v>
      </c>
      <c r="B10455" s="594" t="s">
        <v>452</v>
      </c>
      <c r="C10455" s="594" t="s">
        <v>1247</v>
      </c>
      <c r="D10455" s="594" t="s">
        <v>488</v>
      </c>
      <c r="E10455" s="594" t="s">
        <v>177</v>
      </c>
      <c r="F10455" s="594" t="s">
        <v>179</v>
      </c>
      <c r="G10455" s="596" t="s">
        <v>2679</v>
      </c>
      <c r="H10455" s="597">
        <v>772000</v>
      </c>
    </row>
    <row r="10456" spans="1:8">
      <c r="A10456" s="594" t="s">
        <v>133</v>
      </c>
      <c r="B10456" s="594" t="s">
        <v>452</v>
      </c>
      <c r="C10456" s="594" t="s">
        <v>1247</v>
      </c>
      <c r="D10456" s="594" t="s">
        <v>488</v>
      </c>
      <c r="E10456" s="594" t="s">
        <v>177</v>
      </c>
      <c r="F10456" s="594" t="s">
        <v>1290</v>
      </c>
      <c r="G10456" s="596" t="s">
        <v>2721</v>
      </c>
      <c r="H10456" s="597">
        <v>2013000</v>
      </c>
    </row>
    <row r="10457" spans="1:8">
      <c r="A10457" s="594" t="s">
        <v>133</v>
      </c>
      <c r="B10457" s="594" t="s">
        <v>452</v>
      </c>
      <c r="C10457" s="594" t="s">
        <v>1247</v>
      </c>
      <c r="D10457" s="594" t="s">
        <v>488</v>
      </c>
      <c r="E10457" s="594" t="s">
        <v>240</v>
      </c>
      <c r="F10457" s="595" t="s">
        <v>411</v>
      </c>
      <c r="G10457" s="596" t="s">
        <v>241</v>
      </c>
      <c r="H10457" s="597">
        <v>46810000</v>
      </c>
    </row>
    <row r="10458" spans="1:8">
      <c r="A10458" s="594" t="s">
        <v>133</v>
      </c>
      <c r="B10458" s="594" t="s">
        <v>452</v>
      </c>
      <c r="C10458" s="594" t="s">
        <v>1247</v>
      </c>
      <c r="D10458" s="594" t="s">
        <v>488</v>
      </c>
      <c r="E10458" s="594" t="s">
        <v>240</v>
      </c>
      <c r="F10458" s="594" t="s">
        <v>242</v>
      </c>
      <c r="G10458" s="596" t="s">
        <v>243</v>
      </c>
      <c r="H10458" s="597">
        <v>1000000</v>
      </c>
    </row>
    <row r="10459" spans="1:8">
      <c r="A10459" s="594" t="s">
        <v>133</v>
      </c>
      <c r="B10459" s="594" t="s">
        <v>452</v>
      </c>
      <c r="C10459" s="594" t="s">
        <v>1247</v>
      </c>
      <c r="D10459" s="594" t="s">
        <v>488</v>
      </c>
      <c r="E10459" s="594" t="s">
        <v>240</v>
      </c>
      <c r="F10459" s="594" t="s">
        <v>728</v>
      </c>
      <c r="G10459" s="596" t="s">
        <v>729</v>
      </c>
      <c r="H10459" s="597">
        <v>2000000</v>
      </c>
    </row>
    <row r="10460" spans="1:8">
      <c r="A10460" s="594" t="s">
        <v>133</v>
      </c>
      <c r="B10460" s="594" t="s">
        <v>452</v>
      </c>
      <c r="C10460" s="594" t="s">
        <v>1247</v>
      </c>
      <c r="D10460" s="594" t="s">
        <v>488</v>
      </c>
      <c r="E10460" s="594" t="s">
        <v>240</v>
      </c>
      <c r="F10460" s="594" t="s">
        <v>731</v>
      </c>
      <c r="G10460" s="596" t="s">
        <v>732</v>
      </c>
      <c r="H10460" s="597">
        <v>400000</v>
      </c>
    </row>
    <row r="10461" spans="1:8">
      <c r="A10461" s="594" t="s">
        <v>133</v>
      </c>
      <c r="B10461" s="594" t="s">
        <v>452</v>
      </c>
      <c r="C10461" s="594" t="s">
        <v>1247</v>
      </c>
      <c r="D10461" s="594" t="s">
        <v>488</v>
      </c>
      <c r="E10461" s="594" t="s">
        <v>240</v>
      </c>
      <c r="F10461" s="594" t="s">
        <v>597</v>
      </c>
      <c r="G10461" s="596" t="s">
        <v>2682</v>
      </c>
      <c r="H10461" s="597">
        <v>2550000</v>
      </c>
    </row>
    <row r="10462" spans="1:8">
      <c r="A10462" s="594" t="s">
        <v>133</v>
      </c>
      <c r="B10462" s="594" t="s">
        <v>452</v>
      </c>
      <c r="C10462" s="594" t="s">
        <v>1247</v>
      </c>
      <c r="D10462" s="594" t="s">
        <v>488</v>
      </c>
      <c r="E10462" s="594" t="s">
        <v>240</v>
      </c>
      <c r="F10462" s="594" t="s">
        <v>733</v>
      </c>
      <c r="G10462" s="596" t="s">
        <v>734</v>
      </c>
      <c r="H10462" s="597">
        <v>36400000</v>
      </c>
    </row>
    <row r="10463" spans="1:8">
      <c r="A10463" s="594" t="s">
        <v>133</v>
      </c>
      <c r="B10463" s="594" t="s">
        <v>452</v>
      </c>
      <c r="C10463" s="594" t="s">
        <v>1247</v>
      </c>
      <c r="D10463" s="594" t="s">
        <v>488</v>
      </c>
      <c r="E10463" s="594" t="s">
        <v>240</v>
      </c>
      <c r="F10463" s="594" t="s">
        <v>735</v>
      </c>
      <c r="G10463" s="596" t="s">
        <v>193</v>
      </c>
      <c r="H10463" s="597">
        <v>4460000</v>
      </c>
    </row>
    <row r="10464" spans="1:8">
      <c r="A10464" s="594" t="s">
        <v>133</v>
      </c>
      <c r="B10464" s="594" t="s">
        <v>452</v>
      </c>
      <c r="C10464" s="594" t="s">
        <v>1247</v>
      </c>
      <c r="D10464" s="594" t="s">
        <v>488</v>
      </c>
      <c r="E10464" s="594" t="s">
        <v>183</v>
      </c>
      <c r="F10464" s="595" t="s">
        <v>411</v>
      </c>
      <c r="G10464" s="596" t="s">
        <v>184</v>
      </c>
      <c r="H10464" s="597">
        <v>28500000</v>
      </c>
    </row>
    <row r="10465" spans="1:8">
      <c r="A10465" s="594" t="s">
        <v>133</v>
      </c>
      <c r="B10465" s="594" t="s">
        <v>452</v>
      </c>
      <c r="C10465" s="594" t="s">
        <v>1247</v>
      </c>
      <c r="D10465" s="594" t="s">
        <v>488</v>
      </c>
      <c r="E10465" s="594" t="s">
        <v>183</v>
      </c>
      <c r="F10465" s="594" t="s">
        <v>187</v>
      </c>
      <c r="G10465" s="596" t="s">
        <v>2683</v>
      </c>
      <c r="H10465" s="597">
        <v>28500000</v>
      </c>
    </row>
    <row r="10466" spans="1:8">
      <c r="A10466" s="594" t="s">
        <v>133</v>
      </c>
      <c r="B10466" s="594" t="s">
        <v>452</v>
      </c>
      <c r="C10466" s="594" t="s">
        <v>1247</v>
      </c>
      <c r="D10466" s="594" t="s">
        <v>488</v>
      </c>
      <c r="E10466" s="594" t="s">
        <v>738</v>
      </c>
      <c r="F10466" s="595" t="s">
        <v>411</v>
      </c>
      <c r="G10466" s="596" t="s">
        <v>739</v>
      </c>
      <c r="H10466" s="597">
        <v>13953000</v>
      </c>
    </row>
    <row r="10467" spans="1:8">
      <c r="A10467" s="594" t="s">
        <v>133</v>
      </c>
      <c r="B10467" s="594" t="s">
        <v>452</v>
      </c>
      <c r="C10467" s="594" t="s">
        <v>1247</v>
      </c>
      <c r="D10467" s="594" t="s">
        <v>488</v>
      </c>
      <c r="E10467" s="594" t="s">
        <v>738</v>
      </c>
      <c r="F10467" s="594" t="s">
        <v>740</v>
      </c>
      <c r="G10467" s="596" t="s">
        <v>741</v>
      </c>
      <c r="H10467" s="597">
        <v>4500000</v>
      </c>
    </row>
    <row r="10468" spans="1:8">
      <c r="A10468" s="594" t="s">
        <v>133</v>
      </c>
      <c r="B10468" s="594" t="s">
        <v>452</v>
      </c>
      <c r="C10468" s="594" t="s">
        <v>1247</v>
      </c>
      <c r="D10468" s="594" t="s">
        <v>488</v>
      </c>
      <c r="E10468" s="594" t="s">
        <v>738</v>
      </c>
      <c r="F10468" s="594" t="s">
        <v>356</v>
      </c>
      <c r="G10468" s="596" t="s">
        <v>357</v>
      </c>
      <c r="H10468" s="597">
        <v>4953000</v>
      </c>
    </row>
    <row r="10469" spans="1:8">
      <c r="A10469" s="594" t="s">
        <v>133</v>
      </c>
      <c r="B10469" s="594" t="s">
        <v>452</v>
      </c>
      <c r="C10469" s="594" t="s">
        <v>1247</v>
      </c>
      <c r="D10469" s="594" t="s">
        <v>488</v>
      </c>
      <c r="E10469" s="594" t="s">
        <v>738</v>
      </c>
      <c r="F10469" s="594" t="s">
        <v>296</v>
      </c>
      <c r="G10469" s="596" t="s">
        <v>297</v>
      </c>
      <c r="H10469" s="597">
        <v>4500000</v>
      </c>
    </row>
    <row r="10470" spans="1:8">
      <c r="A10470" s="594" t="s">
        <v>133</v>
      </c>
      <c r="B10470" s="594" t="s">
        <v>452</v>
      </c>
      <c r="C10470" s="594" t="s">
        <v>1247</v>
      </c>
      <c r="D10470" s="594" t="s">
        <v>488</v>
      </c>
      <c r="E10470" s="594" t="s">
        <v>744</v>
      </c>
      <c r="F10470" s="595" t="s">
        <v>411</v>
      </c>
      <c r="G10470" s="596" t="s">
        <v>2686</v>
      </c>
      <c r="H10470" s="597">
        <v>8260000</v>
      </c>
    </row>
    <row r="10471" spans="1:8">
      <c r="A10471" s="594" t="s">
        <v>133</v>
      </c>
      <c r="B10471" s="594" t="s">
        <v>452</v>
      </c>
      <c r="C10471" s="594" t="s">
        <v>1247</v>
      </c>
      <c r="D10471" s="594" t="s">
        <v>488</v>
      </c>
      <c r="E10471" s="594" t="s">
        <v>744</v>
      </c>
      <c r="F10471" s="594" t="s">
        <v>572</v>
      </c>
      <c r="G10471" s="596" t="s">
        <v>2689</v>
      </c>
      <c r="H10471" s="597">
        <v>1760000</v>
      </c>
    </row>
    <row r="10472" spans="1:8">
      <c r="A10472" s="594" t="s">
        <v>133</v>
      </c>
      <c r="B10472" s="594" t="s">
        <v>452</v>
      </c>
      <c r="C10472" s="594" t="s">
        <v>1247</v>
      </c>
      <c r="D10472" s="594" t="s">
        <v>488</v>
      </c>
      <c r="E10472" s="594" t="s">
        <v>744</v>
      </c>
      <c r="F10472" s="594" t="s">
        <v>748</v>
      </c>
      <c r="G10472" s="596" t="s">
        <v>35</v>
      </c>
      <c r="H10472" s="597">
        <v>6500000</v>
      </c>
    </row>
    <row r="10473" spans="1:8">
      <c r="A10473" s="594" t="s">
        <v>133</v>
      </c>
      <c r="B10473" s="594" t="s">
        <v>452</v>
      </c>
      <c r="C10473" s="594" t="s">
        <v>1247</v>
      </c>
      <c r="D10473" s="594" t="s">
        <v>488</v>
      </c>
      <c r="E10473" s="594" t="s">
        <v>2692</v>
      </c>
      <c r="F10473" s="595" t="s">
        <v>411</v>
      </c>
      <c r="G10473" s="596" t="s">
        <v>2693</v>
      </c>
      <c r="H10473" s="597">
        <v>10900000</v>
      </c>
    </row>
    <row r="10474" spans="1:8">
      <c r="A10474" s="594" t="s">
        <v>133</v>
      </c>
      <c r="B10474" s="594" t="s">
        <v>452</v>
      </c>
      <c r="C10474" s="594" t="s">
        <v>1247</v>
      </c>
      <c r="D10474" s="594" t="s">
        <v>488</v>
      </c>
      <c r="E10474" s="594" t="s">
        <v>2692</v>
      </c>
      <c r="F10474" s="594" t="s">
        <v>2694</v>
      </c>
      <c r="G10474" s="596" t="s">
        <v>2689</v>
      </c>
      <c r="H10474" s="597">
        <v>10900000</v>
      </c>
    </row>
    <row r="10475" spans="1:8">
      <c r="A10475" s="594" t="s">
        <v>133</v>
      </c>
      <c r="B10475" s="594" t="s">
        <v>452</v>
      </c>
      <c r="C10475" s="594" t="s">
        <v>1247</v>
      </c>
      <c r="D10475" s="594" t="s">
        <v>488</v>
      </c>
      <c r="E10475" s="594" t="s">
        <v>189</v>
      </c>
      <c r="F10475" s="595" t="s">
        <v>411</v>
      </c>
      <c r="G10475" s="596" t="s">
        <v>190</v>
      </c>
      <c r="H10475" s="597">
        <v>248515000</v>
      </c>
    </row>
    <row r="10476" spans="1:8">
      <c r="A10476" s="594" t="s">
        <v>133</v>
      </c>
      <c r="B10476" s="594" t="s">
        <v>452</v>
      </c>
      <c r="C10476" s="594" t="s">
        <v>1247</v>
      </c>
      <c r="D10476" s="594" t="s">
        <v>488</v>
      </c>
      <c r="E10476" s="594" t="s">
        <v>189</v>
      </c>
      <c r="F10476" s="594" t="s">
        <v>773</v>
      </c>
      <c r="G10476" s="596" t="s">
        <v>2695</v>
      </c>
      <c r="H10476" s="597">
        <v>133786000</v>
      </c>
    </row>
    <row r="10477" spans="1:8">
      <c r="A10477" s="594" t="s">
        <v>133</v>
      </c>
      <c r="B10477" s="594" t="s">
        <v>452</v>
      </c>
      <c r="C10477" s="594" t="s">
        <v>1247</v>
      </c>
      <c r="D10477" s="594" t="s">
        <v>488</v>
      </c>
      <c r="E10477" s="594" t="s">
        <v>189</v>
      </c>
      <c r="F10477" s="594" t="s">
        <v>37</v>
      </c>
      <c r="G10477" s="596" t="s">
        <v>2696</v>
      </c>
      <c r="H10477" s="597">
        <v>32410000</v>
      </c>
    </row>
    <row r="10478" spans="1:8">
      <c r="A10478" s="594" t="s">
        <v>133</v>
      </c>
      <c r="B10478" s="594" t="s">
        <v>452</v>
      </c>
      <c r="C10478" s="594" t="s">
        <v>1247</v>
      </c>
      <c r="D10478" s="594" t="s">
        <v>488</v>
      </c>
      <c r="E10478" s="594" t="s">
        <v>189</v>
      </c>
      <c r="F10478" s="594" t="s">
        <v>192</v>
      </c>
      <c r="G10478" s="596" t="s">
        <v>195</v>
      </c>
      <c r="H10478" s="597">
        <v>82319000</v>
      </c>
    </row>
    <row r="10479" spans="1:8">
      <c r="A10479" s="594" t="s">
        <v>133</v>
      </c>
      <c r="B10479" s="594" t="s">
        <v>452</v>
      </c>
      <c r="C10479" s="594" t="s">
        <v>1247</v>
      </c>
      <c r="D10479" s="594" t="s">
        <v>488</v>
      </c>
      <c r="E10479" s="594" t="s">
        <v>2697</v>
      </c>
      <c r="F10479" s="595" t="s">
        <v>411</v>
      </c>
      <c r="G10479" s="596" t="s">
        <v>2698</v>
      </c>
      <c r="H10479" s="597">
        <v>5000000</v>
      </c>
    </row>
    <row r="10480" spans="1:8">
      <c r="A10480" s="594" t="s">
        <v>133</v>
      </c>
      <c r="B10480" s="594" t="s">
        <v>452</v>
      </c>
      <c r="C10480" s="594" t="s">
        <v>1247</v>
      </c>
      <c r="D10480" s="594" t="s">
        <v>488</v>
      </c>
      <c r="E10480" s="594" t="s">
        <v>2697</v>
      </c>
      <c r="F10480" s="594" t="s">
        <v>2699</v>
      </c>
      <c r="G10480" s="596" t="s">
        <v>2700</v>
      </c>
      <c r="H10480" s="597">
        <v>5000000</v>
      </c>
    </row>
    <row r="10481" spans="1:8">
      <c r="A10481" s="594" t="s">
        <v>133</v>
      </c>
      <c r="B10481" s="594" t="s">
        <v>452</v>
      </c>
      <c r="C10481" s="594" t="s">
        <v>1247</v>
      </c>
      <c r="D10481" s="594" t="s">
        <v>488</v>
      </c>
      <c r="E10481" s="594" t="s">
        <v>194</v>
      </c>
      <c r="F10481" s="595" t="s">
        <v>411</v>
      </c>
      <c r="G10481" s="596" t="s">
        <v>195</v>
      </c>
      <c r="H10481" s="597">
        <v>38652000</v>
      </c>
    </row>
    <row r="10482" spans="1:8">
      <c r="A10482" s="594" t="s">
        <v>133</v>
      </c>
      <c r="B10482" s="594" t="s">
        <v>452</v>
      </c>
      <c r="C10482" s="594" t="s">
        <v>1247</v>
      </c>
      <c r="D10482" s="594" t="s">
        <v>488</v>
      </c>
      <c r="E10482" s="594" t="s">
        <v>194</v>
      </c>
      <c r="F10482" s="594" t="s">
        <v>198</v>
      </c>
      <c r="G10482" s="596" t="s">
        <v>199</v>
      </c>
      <c r="H10482" s="597">
        <v>13452000</v>
      </c>
    </row>
    <row r="10483" spans="1:8">
      <c r="A10483" s="594" t="s">
        <v>133</v>
      </c>
      <c r="B10483" s="594" t="s">
        <v>452</v>
      </c>
      <c r="C10483" s="594" t="s">
        <v>1247</v>
      </c>
      <c r="D10483" s="594" t="s">
        <v>488</v>
      </c>
      <c r="E10483" s="594" t="s">
        <v>194</v>
      </c>
      <c r="F10483" s="594" t="s">
        <v>200</v>
      </c>
      <c r="G10483" s="596" t="s">
        <v>201</v>
      </c>
      <c r="H10483" s="597">
        <v>25200000</v>
      </c>
    </row>
    <row r="10484" spans="1:8">
      <c r="A10484" s="594" t="s">
        <v>133</v>
      </c>
      <c r="B10484" s="594" t="s">
        <v>452</v>
      </c>
      <c r="C10484" s="594" t="s">
        <v>1247</v>
      </c>
      <c r="D10484" s="594" t="s">
        <v>1440</v>
      </c>
      <c r="E10484" s="595" t="s">
        <v>411</v>
      </c>
      <c r="F10484" s="595" t="s">
        <v>411</v>
      </c>
      <c r="G10484" s="596" t="s">
        <v>2837</v>
      </c>
      <c r="H10484" s="597">
        <v>23812462994</v>
      </c>
    </row>
    <row r="10485" spans="1:8">
      <c r="A10485" s="594" t="s">
        <v>133</v>
      </c>
      <c r="B10485" s="594" t="s">
        <v>452</v>
      </c>
      <c r="C10485" s="594" t="s">
        <v>1247</v>
      </c>
      <c r="D10485" s="594" t="s">
        <v>1440</v>
      </c>
      <c r="E10485" s="594" t="s">
        <v>142</v>
      </c>
      <c r="F10485" s="595" t="s">
        <v>411</v>
      </c>
      <c r="G10485" s="596" t="s">
        <v>143</v>
      </c>
      <c r="H10485" s="597">
        <v>6916592141</v>
      </c>
    </row>
    <row r="10486" spans="1:8">
      <c r="A10486" s="594" t="s">
        <v>133</v>
      </c>
      <c r="B10486" s="594" t="s">
        <v>452</v>
      </c>
      <c r="C10486" s="594" t="s">
        <v>1247</v>
      </c>
      <c r="D10486" s="594" t="s">
        <v>1440</v>
      </c>
      <c r="E10486" s="594" t="s">
        <v>142</v>
      </c>
      <c r="F10486" s="594" t="s">
        <v>144</v>
      </c>
      <c r="G10486" s="596" t="s">
        <v>2664</v>
      </c>
      <c r="H10486" s="597">
        <v>6636702809</v>
      </c>
    </row>
    <row r="10487" spans="1:8">
      <c r="A10487" s="594" t="s">
        <v>133</v>
      </c>
      <c r="B10487" s="594" t="s">
        <v>452</v>
      </c>
      <c r="C10487" s="594" t="s">
        <v>1247</v>
      </c>
      <c r="D10487" s="594" t="s">
        <v>1440</v>
      </c>
      <c r="E10487" s="594" t="s">
        <v>142</v>
      </c>
      <c r="F10487" s="594" t="s">
        <v>146</v>
      </c>
      <c r="G10487" s="596" t="s">
        <v>2665</v>
      </c>
      <c r="H10487" s="597">
        <v>278889332</v>
      </c>
    </row>
    <row r="10488" spans="1:8">
      <c r="A10488" s="594" t="s">
        <v>133</v>
      </c>
      <c r="B10488" s="594" t="s">
        <v>452</v>
      </c>
      <c r="C10488" s="594" t="s">
        <v>1247</v>
      </c>
      <c r="D10488" s="594" t="s">
        <v>1440</v>
      </c>
      <c r="E10488" s="594" t="s">
        <v>142</v>
      </c>
      <c r="F10488" s="594" t="s">
        <v>221</v>
      </c>
      <c r="G10488" s="596" t="s">
        <v>222</v>
      </c>
      <c r="H10488" s="597">
        <v>1000000</v>
      </c>
    </row>
    <row r="10489" spans="1:8">
      <c r="A10489" s="594" t="s">
        <v>133</v>
      </c>
      <c r="B10489" s="594" t="s">
        <v>452</v>
      </c>
      <c r="C10489" s="594" t="s">
        <v>1247</v>
      </c>
      <c r="D10489" s="594" t="s">
        <v>1440</v>
      </c>
      <c r="E10489" s="594" t="s">
        <v>202</v>
      </c>
      <c r="F10489" s="595" t="s">
        <v>411</v>
      </c>
      <c r="G10489" s="596" t="s">
        <v>2719</v>
      </c>
      <c r="H10489" s="597">
        <v>86866213</v>
      </c>
    </row>
    <row r="10490" spans="1:8">
      <c r="A10490" s="594" t="s">
        <v>133</v>
      </c>
      <c r="B10490" s="594" t="s">
        <v>452</v>
      </c>
      <c r="C10490" s="594" t="s">
        <v>1247</v>
      </c>
      <c r="D10490" s="594" t="s">
        <v>1440</v>
      </c>
      <c r="E10490" s="594" t="s">
        <v>202</v>
      </c>
      <c r="F10490" s="594" t="s">
        <v>767</v>
      </c>
      <c r="G10490" s="596" t="s">
        <v>2720</v>
      </c>
      <c r="H10490" s="597">
        <v>79366213</v>
      </c>
    </row>
    <row r="10491" spans="1:8">
      <c r="A10491" s="594" t="s">
        <v>133</v>
      </c>
      <c r="B10491" s="594" t="s">
        <v>452</v>
      </c>
      <c r="C10491" s="594" t="s">
        <v>1247</v>
      </c>
      <c r="D10491" s="594" t="s">
        <v>1440</v>
      </c>
      <c r="E10491" s="594" t="s">
        <v>202</v>
      </c>
      <c r="F10491" s="594" t="s">
        <v>204</v>
      </c>
      <c r="G10491" s="596" t="s">
        <v>2755</v>
      </c>
      <c r="H10491" s="597">
        <v>7500000</v>
      </c>
    </row>
    <row r="10492" spans="1:8">
      <c r="A10492" s="594" t="s">
        <v>133</v>
      </c>
      <c r="B10492" s="594" t="s">
        <v>452</v>
      </c>
      <c r="C10492" s="594" t="s">
        <v>1247</v>
      </c>
      <c r="D10492" s="594" t="s">
        <v>1440</v>
      </c>
      <c r="E10492" s="594" t="s">
        <v>148</v>
      </c>
      <c r="F10492" s="595" t="s">
        <v>411</v>
      </c>
      <c r="G10492" s="596" t="s">
        <v>149</v>
      </c>
      <c r="H10492" s="597">
        <v>4669004267</v>
      </c>
    </row>
    <row r="10493" spans="1:8">
      <c r="A10493" s="594" t="s">
        <v>133</v>
      </c>
      <c r="B10493" s="594" t="s">
        <v>452</v>
      </c>
      <c r="C10493" s="594" t="s">
        <v>1247</v>
      </c>
      <c r="D10493" s="594" t="s">
        <v>1440</v>
      </c>
      <c r="E10493" s="594" t="s">
        <v>148</v>
      </c>
      <c r="F10493" s="594" t="s">
        <v>223</v>
      </c>
      <c r="G10493" s="596" t="s">
        <v>224</v>
      </c>
      <c r="H10493" s="597">
        <v>67236988</v>
      </c>
    </row>
    <row r="10494" spans="1:8">
      <c r="A10494" s="594" t="s">
        <v>133</v>
      </c>
      <c r="B10494" s="594" t="s">
        <v>452</v>
      </c>
      <c r="C10494" s="594" t="s">
        <v>1247</v>
      </c>
      <c r="D10494" s="594" t="s">
        <v>1440</v>
      </c>
      <c r="E10494" s="594" t="s">
        <v>148</v>
      </c>
      <c r="F10494" s="594" t="s">
        <v>603</v>
      </c>
      <c r="G10494" s="596" t="s">
        <v>604</v>
      </c>
      <c r="H10494" s="597">
        <v>385592442</v>
      </c>
    </row>
    <row r="10495" spans="1:8">
      <c r="A10495" s="594" t="s">
        <v>133</v>
      </c>
      <c r="B10495" s="594" t="s">
        <v>452</v>
      </c>
      <c r="C10495" s="594" t="s">
        <v>1247</v>
      </c>
      <c r="D10495" s="594" t="s">
        <v>1440</v>
      </c>
      <c r="E10495" s="594" t="s">
        <v>148</v>
      </c>
      <c r="F10495" s="594" t="s">
        <v>591</v>
      </c>
      <c r="G10495" s="596" t="s">
        <v>592</v>
      </c>
      <c r="H10495" s="597">
        <v>975778204</v>
      </c>
    </row>
    <row r="10496" spans="1:8">
      <c r="A10496" s="594" t="s">
        <v>133</v>
      </c>
      <c r="B10496" s="594" t="s">
        <v>452</v>
      </c>
      <c r="C10496" s="594" t="s">
        <v>1247</v>
      </c>
      <c r="D10496" s="594" t="s">
        <v>1440</v>
      </c>
      <c r="E10496" s="594" t="s">
        <v>148</v>
      </c>
      <c r="F10496" s="594" t="s">
        <v>1075</v>
      </c>
      <c r="G10496" s="596" t="s">
        <v>2666</v>
      </c>
      <c r="H10496" s="597">
        <v>341623854</v>
      </c>
    </row>
    <row r="10497" spans="1:8">
      <c r="A10497" s="594" t="s">
        <v>133</v>
      </c>
      <c r="B10497" s="594" t="s">
        <v>452</v>
      </c>
      <c r="C10497" s="594" t="s">
        <v>1247</v>
      </c>
      <c r="D10497" s="594" t="s">
        <v>1440</v>
      </c>
      <c r="E10497" s="594" t="s">
        <v>148</v>
      </c>
      <c r="F10497" s="594" t="s">
        <v>593</v>
      </c>
      <c r="G10497" s="596" t="s">
        <v>594</v>
      </c>
      <c r="H10497" s="597">
        <v>2342600858</v>
      </c>
    </row>
    <row r="10498" spans="1:8">
      <c r="A10498" s="594" t="s">
        <v>133</v>
      </c>
      <c r="B10498" s="594" t="s">
        <v>452</v>
      </c>
      <c r="C10498" s="594" t="s">
        <v>1247</v>
      </c>
      <c r="D10498" s="594" t="s">
        <v>1440</v>
      </c>
      <c r="E10498" s="594" t="s">
        <v>148</v>
      </c>
      <c r="F10498" s="594" t="s">
        <v>150</v>
      </c>
      <c r="G10498" s="596" t="s">
        <v>151</v>
      </c>
      <c r="H10498" s="597">
        <v>40143722</v>
      </c>
    </row>
    <row r="10499" spans="1:8">
      <c r="A10499" s="594" t="s">
        <v>133</v>
      </c>
      <c r="B10499" s="594" t="s">
        <v>452</v>
      </c>
      <c r="C10499" s="594" t="s">
        <v>1247</v>
      </c>
      <c r="D10499" s="594" t="s">
        <v>1440</v>
      </c>
      <c r="E10499" s="594" t="s">
        <v>148</v>
      </c>
      <c r="F10499" s="594" t="s">
        <v>605</v>
      </c>
      <c r="G10499" s="596" t="s">
        <v>2668</v>
      </c>
      <c r="H10499" s="597">
        <v>323701</v>
      </c>
    </row>
    <row r="10500" spans="1:8">
      <c r="A10500" s="594" t="s">
        <v>133</v>
      </c>
      <c r="B10500" s="594" t="s">
        <v>452</v>
      </c>
      <c r="C10500" s="594" t="s">
        <v>1247</v>
      </c>
      <c r="D10500" s="594" t="s">
        <v>1440</v>
      </c>
      <c r="E10500" s="594" t="s">
        <v>148</v>
      </c>
      <c r="F10500" s="594" t="s">
        <v>472</v>
      </c>
      <c r="G10500" s="596" t="s">
        <v>473</v>
      </c>
      <c r="H10500" s="597">
        <v>96616822</v>
      </c>
    </row>
    <row r="10501" spans="1:8">
      <c r="A10501" s="594" t="s">
        <v>133</v>
      </c>
      <c r="B10501" s="594" t="s">
        <v>452</v>
      </c>
      <c r="C10501" s="594" t="s">
        <v>1247</v>
      </c>
      <c r="D10501" s="594" t="s">
        <v>1440</v>
      </c>
      <c r="E10501" s="594" t="s">
        <v>148</v>
      </c>
      <c r="F10501" s="594" t="s">
        <v>624</v>
      </c>
      <c r="G10501" s="596" t="s">
        <v>2774</v>
      </c>
      <c r="H10501" s="597">
        <v>6695166</v>
      </c>
    </row>
    <row r="10502" spans="1:8">
      <c r="A10502" s="594" t="s">
        <v>133</v>
      </c>
      <c r="B10502" s="594" t="s">
        <v>452</v>
      </c>
      <c r="C10502" s="594" t="s">
        <v>1247</v>
      </c>
      <c r="D10502" s="594" t="s">
        <v>1440</v>
      </c>
      <c r="E10502" s="594" t="s">
        <v>148</v>
      </c>
      <c r="F10502" s="594" t="s">
        <v>227</v>
      </c>
      <c r="G10502" s="596" t="s">
        <v>2669</v>
      </c>
      <c r="H10502" s="597">
        <v>412392510</v>
      </c>
    </row>
    <row r="10503" spans="1:8">
      <c r="A10503" s="594" t="s">
        <v>133</v>
      </c>
      <c r="B10503" s="594" t="s">
        <v>452</v>
      </c>
      <c r="C10503" s="594" t="s">
        <v>1247</v>
      </c>
      <c r="D10503" s="594" t="s">
        <v>1440</v>
      </c>
      <c r="E10503" s="594" t="s">
        <v>582</v>
      </c>
      <c r="F10503" s="595" t="s">
        <v>411</v>
      </c>
      <c r="G10503" s="596" t="s">
        <v>583</v>
      </c>
      <c r="H10503" s="597">
        <v>20086000</v>
      </c>
    </row>
    <row r="10504" spans="1:8">
      <c r="A10504" s="594" t="s">
        <v>133</v>
      </c>
      <c r="B10504" s="594" t="s">
        <v>452</v>
      </c>
      <c r="C10504" s="594" t="s">
        <v>1247</v>
      </c>
      <c r="D10504" s="594" t="s">
        <v>1440</v>
      </c>
      <c r="E10504" s="594" t="s">
        <v>582</v>
      </c>
      <c r="F10504" s="594" t="s">
        <v>584</v>
      </c>
      <c r="G10504" s="596" t="s">
        <v>2670</v>
      </c>
      <c r="H10504" s="597">
        <v>19436000</v>
      </c>
    </row>
    <row r="10505" spans="1:8">
      <c r="A10505" s="594" t="s">
        <v>133</v>
      </c>
      <c r="B10505" s="594" t="s">
        <v>452</v>
      </c>
      <c r="C10505" s="594" t="s">
        <v>1247</v>
      </c>
      <c r="D10505" s="594" t="s">
        <v>1440</v>
      </c>
      <c r="E10505" s="594" t="s">
        <v>582</v>
      </c>
      <c r="F10505" s="594" t="s">
        <v>586</v>
      </c>
      <c r="G10505" s="596" t="s">
        <v>2671</v>
      </c>
      <c r="H10505" s="597">
        <v>650000</v>
      </c>
    </row>
    <row r="10506" spans="1:8">
      <c r="A10506" s="594" t="s">
        <v>133</v>
      </c>
      <c r="B10506" s="594" t="s">
        <v>452</v>
      </c>
      <c r="C10506" s="594" t="s">
        <v>1247</v>
      </c>
      <c r="D10506" s="594" t="s">
        <v>1440</v>
      </c>
      <c r="E10506" s="594" t="s">
        <v>152</v>
      </c>
      <c r="F10506" s="595" t="s">
        <v>411</v>
      </c>
      <c r="G10506" s="596" t="s">
        <v>153</v>
      </c>
      <c r="H10506" s="597">
        <v>682155000</v>
      </c>
    </row>
    <row r="10507" spans="1:8">
      <c r="A10507" s="594" t="s">
        <v>133</v>
      </c>
      <c r="B10507" s="594" t="s">
        <v>452</v>
      </c>
      <c r="C10507" s="594" t="s">
        <v>1247</v>
      </c>
      <c r="D10507" s="594" t="s">
        <v>1440</v>
      </c>
      <c r="E10507" s="594" t="s">
        <v>152</v>
      </c>
      <c r="F10507" s="594" t="s">
        <v>606</v>
      </c>
      <c r="G10507" s="596" t="s">
        <v>195</v>
      </c>
      <c r="H10507" s="597">
        <v>682155000</v>
      </c>
    </row>
    <row r="10508" spans="1:8">
      <c r="A10508" s="594" t="s">
        <v>133</v>
      </c>
      <c r="B10508" s="594" t="s">
        <v>452</v>
      </c>
      <c r="C10508" s="594" t="s">
        <v>1247</v>
      </c>
      <c r="D10508" s="594" t="s">
        <v>1440</v>
      </c>
      <c r="E10508" s="594" t="s">
        <v>156</v>
      </c>
      <c r="F10508" s="595" t="s">
        <v>411</v>
      </c>
      <c r="G10508" s="596" t="s">
        <v>514</v>
      </c>
      <c r="H10508" s="597">
        <v>1675126007</v>
      </c>
    </row>
    <row r="10509" spans="1:8">
      <c r="A10509" s="594" t="s">
        <v>133</v>
      </c>
      <c r="B10509" s="594" t="s">
        <v>452</v>
      </c>
      <c r="C10509" s="594" t="s">
        <v>1247</v>
      </c>
      <c r="D10509" s="594" t="s">
        <v>1440</v>
      </c>
      <c r="E10509" s="594" t="s">
        <v>156</v>
      </c>
      <c r="F10509" s="594" t="s">
        <v>157</v>
      </c>
      <c r="G10509" s="596" t="s">
        <v>158</v>
      </c>
      <c r="H10509" s="597">
        <v>1249061460</v>
      </c>
    </row>
    <row r="10510" spans="1:8">
      <c r="A10510" s="594" t="s">
        <v>133</v>
      </c>
      <c r="B10510" s="594" t="s">
        <v>452</v>
      </c>
      <c r="C10510" s="594" t="s">
        <v>1247</v>
      </c>
      <c r="D10510" s="594" t="s">
        <v>1440</v>
      </c>
      <c r="E10510" s="594" t="s">
        <v>156</v>
      </c>
      <c r="F10510" s="594" t="s">
        <v>159</v>
      </c>
      <c r="G10510" s="596" t="s">
        <v>160</v>
      </c>
      <c r="H10510" s="597">
        <v>217421622</v>
      </c>
    </row>
    <row r="10511" spans="1:8">
      <c r="A10511" s="594" t="s">
        <v>133</v>
      </c>
      <c r="B10511" s="594" t="s">
        <v>452</v>
      </c>
      <c r="C10511" s="594" t="s">
        <v>1247</v>
      </c>
      <c r="D10511" s="594" t="s">
        <v>1440</v>
      </c>
      <c r="E10511" s="594" t="s">
        <v>156</v>
      </c>
      <c r="F10511" s="594" t="s">
        <v>161</v>
      </c>
      <c r="G10511" s="596" t="s">
        <v>162</v>
      </c>
      <c r="H10511" s="597">
        <v>141401401</v>
      </c>
    </row>
    <row r="10512" spans="1:8">
      <c r="A10512" s="594" t="s">
        <v>133</v>
      </c>
      <c r="B10512" s="594" t="s">
        <v>452</v>
      </c>
      <c r="C10512" s="594" t="s">
        <v>1247</v>
      </c>
      <c r="D10512" s="594" t="s">
        <v>1440</v>
      </c>
      <c r="E10512" s="594" t="s">
        <v>156</v>
      </c>
      <c r="F10512" s="594" t="s">
        <v>1</v>
      </c>
      <c r="G10512" s="596" t="s">
        <v>2</v>
      </c>
      <c r="H10512" s="597">
        <v>67241524</v>
      </c>
    </row>
    <row r="10513" spans="1:8">
      <c r="A10513" s="594" t="s">
        <v>133</v>
      </c>
      <c r="B10513" s="594" t="s">
        <v>452</v>
      </c>
      <c r="C10513" s="594" t="s">
        <v>1247</v>
      </c>
      <c r="D10513" s="594" t="s">
        <v>1440</v>
      </c>
      <c r="E10513" s="594" t="s">
        <v>768</v>
      </c>
      <c r="F10513" s="595" t="s">
        <v>411</v>
      </c>
      <c r="G10513" s="596" t="s">
        <v>2920</v>
      </c>
      <c r="H10513" s="597">
        <v>2518600000</v>
      </c>
    </row>
    <row r="10514" spans="1:8">
      <c r="A10514" s="594" t="s">
        <v>133</v>
      </c>
      <c r="B10514" s="594" t="s">
        <v>452</v>
      </c>
      <c r="C10514" s="594" t="s">
        <v>1247</v>
      </c>
      <c r="D10514" s="594" t="s">
        <v>1440</v>
      </c>
      <c r="E10514" s="594" t="s">
        <v>768</v>
      </c>
      <c r="F10514" s="594" t="s">
        <v>770</v>
      </c>
      <c r="G10514" s="596" t="s">
        <v>2921</v>
      </c>
      <c r="H10514" s="597">
        <v>1455800000</v>
      </c>
    </row>
    <row r="10515" spans="1:8">
      <c r="A10515" s="594" t="s">
        <v>133</v>
      </c>
      <c r="B10515" s="594" t="s">
        <v>452</v>
      </c>
      <c r="C10515" s="594" t="s">
        <v>1247</v>
      </c>
      <c r="D10515" s="594" t="s">
        <v>1440</v>
      </c>
      <c r="E10515" s="594" t="s">
        <v>768</v>
      </c>
      <c r="F10515" s="594" t="s">
        <v>459</v>
      </c>
      <c r="G10515" s="596" t="s">
        <v>195</v>
      </c>
      <c r="H10515" s="597">
        <v>1062800000</v>
      </c>
    </row>
    <row r="10516" spans="1:8">
      <c r="A10516" s="594" t="s">
        <v>133</v>
      </c>
      <c r="B10516" s="594" t="s">
        <v>452</v>
      </c>
      <c r="C10516" s="594" t="s">
        <v>1247</v>
      </c>
      <c r="D10516" s="594" t="s">
        <v>1440</v>
      </c>
      <c r="E10516" s="594" t="s">
        <v>163</v>
      </c>
      <c r="F10516" s="595" t="s">
        <v>411</v>
      </c>
      <c r="G10516" s="596" t="s">
        <v>164</v>
      </c>
      <c r="H10516" s="597">
        <v>52562158</v>
      </c>
    </row>
    <row r="10517" spans="1:8">
      <c r="A10517" s="594" t="s">
        <v>133</v>
      </c>
      <c r="B10517" s="594" t="s">
        <v>452</v>
      </c>
      <c r="C10517" s="594" t="s">
        <v>1247</v>
      </c>
      <c r="D10517" s="594" t="s">
        <v>1440</v>
      </c>
      <c r="E10517" s="594" t="s">
        <v>163</v>
      </c>
      <c r="F10517" s="594" t="s">
        <v>1060</v>
      </c>
      <c r="G10517" s="596" t="s">
        <v>2672</v>
      </c>
      <c r="H10517" s="597">
        <v>36422158</v>
      </c>
    </row>
    <row r="10518" spans="1:8">
      <c r="A10518" s="594" t="s">
        <v>133</v>
      </c>
      <c r="B10518" s="594" t="s">
        <v>452</v>
      </c>
      <c r="C10518" s="594" t="s">
        <v>1247</v>
      </c>
      <c r="D10518" s="594" t="s">
        <v>1440</v>
      </c>
      <c r="E10518" s="594" t="s">
        <v>163</v>
      </c>
      <c r="F10518" s="594" t="s">
        <v>165</v>
      </c>
      <c r="G10518" s="596" t="s">
        <v>195</v>
      </c>
      <c r="H10518" s="597">
        <v>16140000</v>
      </c>
    </row>
    <row r="10519" spans="1:8">
      <c r="A10519" s="594" t="s">
        <v>133</v>
      </c>
      <c r="B10519" s="594" t="s">
        <v>452</v>
      </c>
      <c r="C10519" s="594" t="s">
        <v>1247</v>
      </c>
      <c r="D10519" s="594" t="s">
        <v>1440</v>
      </c>
      <c r="E10519" s="594" t="s">
        <v>167</v>
      </c>
      <c r="F10519" s="595" t="s">
        <v>411</v>
      </c>
      <c r="G10519" s="596" t="s">
        <v>168</v>
      </c>
      <c r="H10519" s="597">
        <v>77691173</v>
      </c>
    </row>
    <row r="10520" spans="1:8">
      <c r="A10520" s="594" t="s">
        <v>133</v>
      </c>
      <c r="B10520" s="594" t="s">
        <v>452</v>
      </c>
      <c r="C10520" s="594" t="s">
        <v>1247</v>
      </c>
      <c r="D10520" s="594" t="s">
        <v>1440</v>
      </c>
      <c r="E10520" s="594" t="s">
        <v>167</v>
      </c>
      <c r="F10520" s="594" t="s">
        <v>228</v>
      </c>
      <c r="G10520" s="596" t="s">
        <v>2673</v>
      </c>
      <c r="H10520" s="597">
        <v>47193866</v>
      </c>
    </row>
    <row r="10521" spans="1:8">
      <c r="A10521" s="594" t="s">
        <v>133</v>
      </c>
      <c r="B10521" s="594" t="s">
        <v>452</v>
      </c>
      <c r="C10521" s="594" t="s">
        <v>1247</v>
      </c>
      <c r="D10521" s="594" t="s">
        <v>1440</v>
      </c>
      <c r="E10521" s="594" t="s">
        <v>167</v>
      </c>
      <c r="F10521" s="594" t="s">
        <v>169</v>
      </c>
      <c r="G10521" s="596" t="s">
        <v>2674</v>
      </c>
      <c r="H10521" s="597">
        <v>5675307</v>
      </c>
    </row>
    <row r="10522" spans="1:8">
      <c r="A10522" s="594" t="s">
        <v>133</v>
      </c>
      <c r="B10522" s="594" t="s">
        <v>452</v>
      </c>
      <c r="C10522" s="594" t="s">
        <v>1247</v>
      </c>
      <c r="D10522" s="594" t="s">
        <v>1440</v>
      </c>
      <c r="E10522" s="594" t="s">
        <v>167</v>
      </c>
      <c r="F10522" s="594" t="s">
        <v>230</v>
      </c>
      <c r="G10522" s="596" t="s">
        <v>2675</v>
      </c>
      <c r="H10522" s="597">
        <v>240000</v>
      </c>
    </row>
    <row r="10523" spans="1:8">
      <c r="A10523" s="594" t="s">
        <v>133</v>
      </c>
      <c r="B10523" s="594" t="s">
        <v>452</v>
      </c>
      <c r="C10523" s="594" t="s">
        <v>1247</v>
      </c>
      <c r="D10523" s="594" t="s">
        <v>1440</v>
      </c>
      <c r="E10523" s="594" t="s">
        <v>167</v>
      </c>
      <c r="F10523" s="594" t="s">
        <v>214</v>
      </c>
      <c r="G10523" s="596" t="s">
        <v>2676</v>
      </c>
      <c r="H10523" s="597">
        <v>7449000</v>
      </c>
    </row>
    <row r="10524" spans="1:8">
      <c r="A10524" s="594" t="s">
        <v>133</v>
      </c>
      <c r="B10524" s="594" t="s">
        <v>452</v>
      </c>
      <c r="C10524" s="594" t="s">
        <v>1247</v>
      </c>
      <c r="D10524" s="594" t="s">
        <v>1440</v>
      </c>
      <c r="E10524" s="594" t="s">
        <v>167</v>
      </c>
      <c r="F10524" s="594" t="s">
        <v>354</v>
      </c>
      <c r="G10524" s="596" t="s">
        <v>2736</v>
      </c>
      <c r="H10524" s="597">
        <v>2278000</v>
      </c>
    </row>
    <row r="10525" spans="1:8">
      <c r="A10525" s="594" t="s">
        <v>133</v>
      </c>
      <c r="B10525" s="594" t="s">
        <v>452</v>
      </c>
      <c r="C10525" s="594" t="s">
        <v>1247</v>
      </c>
      <c r="D10525" s="594" t="s">
        <v>1440</v>
      </c>
      <c r="E10525" s="594" t="s">
        <v>167</v>
      </c>
      <c r="F10525" s="594" t="s">
        <v>232</v>
      </c>
      <c r="G10525" s="596" t="s">
        <v>195</v>
      </c>
      <c r="H10525" s="597">
        <v>14855000</v>
      </c>
    </row>
    <row r="10526" spans="1:8">
      <c r="A10526" s="594" t="s">
        <v>133</v>
      </c>
      <c r="B10526" s="594" t="s">
        <v>452</v>
      </c>
      <c r="C10526" s="594" t="s">
        <v>1247</v>
      </c>
      <c r="D10526" s="594" t="s">
        <v>1440</v>
      </c>
      <c r="E10526" s="594" t="s">
        <v>171</v>
      </c>
      <c r="F10526" s="595" t="s">
        <v>411</v>
      </c>
      <c r="G10526" s="596" t="s">
        <v>2677</v>
      </c>
      <c r="H10526" s="597">
        <v>925918100</v>
      </c>
    </row>
    <row r="10527" spans="1:8">
      <c r="A10527" s="594" t="s">
        <v>133</v>
      </c>
      <c r="B10527" s="594" t="s">
        <v>452</v>
      </c>
      <c r="C10527" s="594" t="s">
        <v>1247</v>
      </c>
      <c r="D10527" s="594" t="s">
        <v>1440</v>
      </c>
      <c r="E10527" s="594" t="s">
        <v>171</v>
      </c>
      <c r="F10527" s="594" t="s">
        <v>173</v>
      </c>
      <c r="G10527" s="596" t="s">
        <v>174</v>
      </c>
      <c r="H10527" s="597">
        <v>200567600</v>
      </c>
    </row>
    <row r="10528" spans="1:8">
      <c r="A10528" s="594" t="s">
        <v>133</v>
      </c>
      <c r="B10528" s="594" t="s">
        <v>452</v>
      </c>
      <c r="C10528" s="594" t="s">
        <v>1247</v>
      </c>
      <c r="D10528" s="594" t="s">
        <v>1440</v>
      </c>
      <c r="E10528" s="594" t="s">
        <v>171</v>
      </c>
      <c r="F10528" s="594" t="s">
        <v>216</v>
      </c>
      <c r="G10528" s="596" t="s">
        <v>217</v>
      </c>
      <c r="H10528" s="597">
        <v>539955500</v>
      </c>
    </row>
    <row r="10529" spans="1:8">
      <c r="A10529" s="594" t="s">
        <v>133</v>
      </c>
      <c r="B10529" s="594" t="s">
        <v>452</v>
      </c>
      <c r="C10529" s="594" t="s">
        <v>1247</v>
      </c>
      <c r="D10529" s="594" t="s">
        <v>1440</v>
      </c>
      <c r="E10529" s="594" t="s">
        <v>171</v>
      </c>
      <c r="F10529" s="594" t="s">
        <v>5</v>
      </c>
      <c r="G10529" s="596" t="s">
        <v>2678</v>
      </c>
      <c r="H10529" s="597">
        <v>65000000</v>
      </c>
    </row>
    <row r="10530" spans="1:8">
      <c r="A10530" s="594" t="s">
        <v>133</v>
      </c>
      <c r="B10530" s="594" t="s">
        <v>452</v>
      </c>
      <c r="C10530" s="594" t="s">
        <v>1247</v>
      </c>
      <c r="D10530" s="594" t="s">
        <v>1440</v>
      </c>
      <c r="E10530" s="594" t="s">
        <v>171</v>
      </c>
      <c r="F10530" s="594" t="s">
        <v>175</v>
      </c>
      <c r="G10530" s="596" t="s">
        <v>176</v>
      </c>
      <c r="H10530" s="597">
        <v>120395000</v>
      </c>
    </row>
    <row r="10531" spans="1:8">
      <c r="A10531" s="594" t="s">
        <v>133</v>
      </c>
      <c r="B10531" s="594" t="s">
        <v>452</v>
      </c>
      <c r="C10531" s="594" t="s">
        <v>1247</v>
      </c>
      <c r="D10531" s="594" t="s">
        <v>1440</v>
      </c>
      <c r="E10531" s="594" t="s">
        <v>177</v>
      </c>
      <c r="F10531" s="595" t="s">
        <v>411</v>
      </c>
      <c r="G10531" s="596" t="s">
        <v>178</v>
      </c>
      <c r="H10531" s="597">
        <v>537992034</v>
      </c>
    </row>
    <row r="10532" spans="1:8">
      <c r="A10532" s="594" t="s">
        <v>133</v>
      </c>
      <c r="B10532" s="594" t="s">
        <v>452</v>
      </c>
      <c r="C10532" s="594" t="s">
        <v>1247</v>
      </c>
      <c r="D10532" s="594" t="s">
        <v>1440</v>
      </c>
      <c r="E10532" s="594" t="s">
        <v>177</v>
      </c>
      <c r="F10532" s="594" t="s">
        <v>179</v>
      </c>
      <c r="G10532" s="596" t="s">
        <v>2679</v>
      </c>
      <c r="H10532" s="597">
        <v>17699135</v>
      </c>
    </row>
    <row r="10533" spans="1:8">
      <c r="A10533" s="594" t="s">
        <v>133</v>
      </c>
      <c r="B10533" s="594" t="s">
        <v>452</v>
      </c>
      <c r="C10533" s="594" t="s">
        <v>1247</v>
      </c>
      <c r="D10533" s="594" t="s">
        <v>1440</v>
      </c>
      <c r="E10533" s="594" t="s">
        <v>177</v>
      </c>
      <c r="F10533" s="594" t="s">
        <v>181</v>
      </c>
      <c r="G10533" s="596" t="s">
        <v>182</v>
      </c>
      <c r="H10533" s="597">
        <v>4021045</v>
      </c>
    </row>
    <row r="10534" spans="1:8">
      <c r="A10534" s="594" t="s">
        <v>133</v>
      </c>
      <c r="B10534" s="594" t="s">
        <v>452</v>
      </c>
      <c r="C10534" s="594" t="s">
        <v>1247</v>
      </c>
      <c r="D10534" s="594" t="s">
        <v>1440</v>
      </c>
      <c r="E10534" s="594" t="s">
        <v>177</v>
      </c>
      <c r="F10534" s="594" t="s">
        <v>1290</v>
      </c>
      <c r="G10534" s="596" t="s">
        <v>2721</v>
      </c>
      <c r="H10534" s="597">
        <v>19572429</v>
      </c>
    </row>
    <row r="10535" spans="1:8">
      <c r="A10535" s="594" t="s">
        <v>133</v>
      </c>
      <c r="B10535" s="594" t="s">
        <v>452</v>
      </c>
      <c r="C10535" s="594" t="s">
        <v>1247</v>
      </c>
      <c r="D10535" s="594" t="s">
        <v>1440</v>
      </c>
      <c r="E10535" s="594" t="s">
        <v>177</v>
      </c>
      <c r="F10535" s="594" t="s">
        <v>441</v>
      </c>
      <c r="G10535" s="596" t="s">
        <v>2728</v>
      </c>
      <c r="H10535" s="597">
        <v>362384000</v>
      </c>
    </row>
    <row r="10536" spans="1:8">
      <c r="A10536" s="594" t="s">
        <v>133</v>
      </c>
      <c r="B10536" s="594" t="s">
        <v>452</v>
      </c>
      <c r="C10536" s="594" t="s">
        <v>1247</v>
      </c>
      <c r="D10536" s="594" t="s">
        <v>1440</v>
      </c>
      <c r="E10536" s="594" t="s">
        <v>177</v>
      </c>
      <c r="F10536" s="594" t="s">
        <v>1297</v>
      </c>
      <c r="G10536" s="596" t="s">
        <v>2680</v>
      </c>
      <c r="H10536" s="597">
        <v>126315425</v>
      </c>
    </row>
    <row r="10537" spans="1:8">
      <c r="A10537" s="594" t="s">
        <v>133</v>
      </c>
      <c r="B10537" s="594" t="s">
        <v>452</v>
      </c>
      <c r="C10537" s="594" t="s">
        <v>1247</v>
      </c>
      <c r="D10537" s="594" t="s">
        <v>1440</v>
      </c>
      <c r="E10537" s="594" t="s">
        <v>177</v>
      </c>
      <c r="F10537" s="594" t="s">
        <v>237</v>
      </c>
      <c r="G10537" s="596" t="s">
        <v>2681</v>
      </c>
      <c r="H10537" s="597">
        <v>4800000</v>
      </c>
    </row>
    <row r="10538" spans="1:8">
      <c r="A10538" s="594" t="s">
        <v>133</v>
      </c>
      <c r="B10538" s="594" t="s">
        <v>452</v>
      </c>
      <c r="C10538" s="594" t="s">
        <v>1247</v>
      </c>
      <c r="D10538" s="594" t="s">
        <v>1440</v>
      </c>
      <c r="E10538" s="594" t="s">
        <v>177</v>
      </c>
      <c r="F10538" s="594" t="s">
        <v>239</v>
      </c>
      <c r="G10538" s="596" t="s">
        <v>205</v>
      </c>
      <c r="H10538" s="597">
        <v>3200000</v>
      </c>
    </row>
    <row r="10539" spans="1:8">
      <c r="A10539" s="594" t="s">
        <v>133</v>
      </c>
      <c r="B10539" s="594" t="s">
        <v>452</v>
      </c>
      <c r="C10539" s="594" t="s">
        <v>1247</v>
      </c>
      <c r="D10539" s="594" t="s">
        <v>1440</v>
      </c>
      <c r="E10539" s="594" t="s">
        <v>240</v>
      </c>
      <c r="F10539" s="595" t="s">
        <v>411</v>
      </c>
      <c r="G10539" s="596" t="s">
        <v>241</v>
      </c>
      <c r="H10539" s="597">
        <v>1080164000</v>
      </c>
    </row>
    <row r="10540" spans="1:8">
      <c r="A10540" s="594" t="s">
        <v>133</v>
      </c>
      <c r="B10540" s="594" t="s">
        <v>452</v>
      </c>
      <c r="C10540" s="594" t="s">
        <v>1247</v>
      </c>
      <c r="D10540" s="594" t="s">
        <v>1440</v>
      </c>
      <c r="E10540" s="594" t="s">
        <v>240</v>
      </c>
      <c r="F10540" s="594" t="s">
        <v>242</v>
      </c>
      <c r="G10540" s="596" t="s">
        <v>243</v>
      </c>
      <c r="H10540" s="597">
        <v>23630000</v>
      </c>
    </row>
    <row r="10541" spans="1:8">
      <c r="A10541" s="594" t="s">
        <v>133</v>
      </c>
      <c r="B10541" s="594" t="s">
        <v>452</v>
      </c>
      <c r="C10541" s="594" t="s">
        <v>1247</v>
      </c>
      <c r="D10541" s="594" t="s">
        <v>1440</v>
      </c>
      <c r="E10541" s="594" t="s">
        <v>240</v>
      </c>
      <c r="F10541" s="594" t="s">
        <v>728</v>
      </c>
      <c r="G10541" s="596" t="s">
        <v>729</v>
      </c>
      <c r="H10541" s="597">
        <v>126845000</v>
      </c>
    </row>
    <row r="10542" spans="1:8">
      <c r="A10542" s="594" t="s">
        <v>133</v>
      </c>
      <c r="B10542" s="594" t="s">
        <v>452</v>
      </c>
      <c r="C10542" s="594" t="s">
        <v>1247</v>
      </c>
      <c r="D10542" s="594" t="s">
        <v>1440</v>
      </c>
      <c r="E10542" s="594" t="s">
        <v>240</v>
      </c>
      <c r="F10542" s="594" t="s">
        <v>1268</v>
      </c>
      <c r="G10542" s="596" t="s">
        <v>1267</v>
      </c>
      <c r="H10542" s="597">
        <v>21200000</v>
      </c>
    </row>
    <row r="10543" spans="1:8">
      <c r="A10543" s="594" t="s">
        <v>133</v>
      </c>
      <c r="B10543" s="594" t="s">
        <v>452</v>
      </c>
      <c r="C10543" s="594" t="s">
        <v>1247</v>
      </c>
      <c r="D10543" s="594" t="s">
        <v>1440</v>
      </c>
      <c r="E10543" s="594" t="s">
        <v>240</v>
      </c>
      <c r="F10543" s="594" t="s">
        <v>730</v>
      </c>
      <c r="G10543" s="596" t="s">
        <v>186</v>
      </c>
      <c r="H10543" s="597">
        <v>21400000</v>
      </c>
    </row>
    <row r="10544" spans="1:8">
      <c r="A10544" s="594" t="s">
        <v>133</v>
      </c>
      <c r="B10544" s="594" t="s">
        <v>452</v>
      </c>
      <c r="C10544" s="594" t="s">
        <v>1247</v>
      </c>
      <c r="D10544" s="594" t="s">
        <v>1440</v>
      </c>
      <c r="E10544" s="594" t="s">
        <v>240</v>
      </c>
      <c r="F10544" s="594" t="s">
        <v>731</v>
      </c>
      <c r="G10544" s="596" t="s">
        <v>732</v>
      </c>
      <c r="H10544" s="597">
        <v>15750000</v>
      </c>
    </row>
    <row r="10545" spans="1:8">
      <c r="A10545" s="594" t="s">
        <v>133</v>
      </c>
      <c r="B10545" s="594" t="s">
        <v>452</v>
      </c>
      <c r="C10545" s="594" t="s">
        <v>1247</v>
      </c>
      <c r="D10545" s="594" t="s">
        <v>1440</v>
      </c>
      <c r="E10545" s="594" t="s">
        <v>240</v>
      </c>
      <c r="F10545" s="594" t="s">
        <v>597</v>
      </c>
      <c r="G10545" s="596" t="s">
        <v>2682</v>
      </c>
      <c r="H10545" s="597">
        <v>3260000</v>
      </c>
    </row>
    <row r="10546" spans="1:8">
      <c r="A10546" s="594" t="s">
        <v>133</v>
      </c>
      <c r="B10546" s="594" t="s">
        <v>452</v>
      </c>
      <c r="C10546" s="594" t="s">
        <v>1247</v>
      </c>
      <c r="D10546" s="594" t="s">
        <v>1440</v>
      </c>
      <c r="E10546" s="594" t="s">
        <v>240</v>
      </c>
      <c r="F10546" s="594" t="s">
        <v>733</v>
      </c>
      <c r="G10546" s="596" t="s">
        <v>734</v>
      </c>
      <c r="H10546" s="597">
        <v>364975000</v>
      </c>
    </row>
    <row r="10547" spans="1:8">
      <c r="A10547" s="594" t="s">
        <v>133</v>
      </c>
      <c r="B10547" s="594" t="s">
        <v>452</v>
      </c>
      <c r="C10547" s="594" t="s">
        <v>1247</v>
      </c>
      <c r="D10547" s="594" t="s">
        <v>1440</v>
      </c>
      <c r="E10547" s="594" t="s">
        <v>240</v>
      </c>
      <c r="F10547" s="594" t="s">
        <v>735</v>
      </c>
      <c r="G10547" s="596" t="s">
        <v>193</v>
      </c>
      <c r="H10547" s="597">
        <v>503104000</v>
      </c>
    </row>
    <row r="10548" spans="1:8">
      <c r="A10548" s="594" t="s">
        <v>133</v>
      </c>
      <c r="B10548" s="594" t="s">
        <v>452</v>
      </c>
      <c r="C10548" s="594" t="s">
        <v>1247</v>
      </c>
      <c r="D10548" s="594" t="s">
        <v>1440</v>
      </c>
      <c r="E10548" s="594" t="s">
        <v>183</v>
      </c>
      <c r="F10548" s="595" t="s">
        <v>411</v>
      </c>
      <c r="G10548" s="596" t="s">
        <v>184</v>
      </c>
      <c r="H10548" s="597">
        <v>831721860</v>
      </c>
    </row>
    <row r="10549" spans="1:8">
      <c r="A10549" s="594" t="s">
        <v>133</v>
      </c>
      <c r="B10549" s="594" t="s">
        <v>452</v>
      </c>
      <c r="C10549" s="594" t="s">
        <v>1247</v>
      </c>
      <c r="D10549" s="594" t="s">
        <v>1440</v>
      </c>
      <c r="E10549" s="594" t="s">
        <v>183</v>
      </c>
      <c r="F10549" s="594" t="s">
        <v>587</v>
      </c>
      <c r="G10549" s="596" t="s">
        <v>588</v>
      </c>
      <c r="H10549" s="597">
        <v>80660860</v>
      </c>
    </row>
    <row r="10550" spans="1:8">
      <c r="A10550" s="594" t="s">
        <v>133</v>
      </c>
      <c r="B10550" s="594" t="s">
        <v>452</v>
      </c>
      <c r="C10550" s="594" t="s">
        <v>1247</v>
      </c>
      <c r="D10550" s="594" t="s">
        <v>1440</v>
      </c>
      <c r="E10550" s="594" t="s">
        <v>183</v>
      </c>
      <c r="F10550" s="594" t="s">
        <v>736</v>
      </c>
      <c r="G10550" s="596" t="s">
        <v>737</v>
      </c>
      <c r="H10550" s="597">
        <v>87709000</v>
      </c>
    </row>
    <row r="10551" spans="1:8">
      <c r="A10551" s="594" t="s">
        <v>133</v>
      </c>
      <c r="B10551" s="594" t="s">
        <v>452</v>
      </c>
      <c r="C10551" s="594" t="s">
        <v>1247</v>
      </c>
      <c r="D10551" s="594" t="s">
        <v>1440</v>
      </c>
      <c r="E10551" s="594" t="s">
        <v>183</v>
      </c>
      <c r="F10551" s="594" t="s">
        <v>185</v>
      </c>
      <c r="G10551" s="596" t="s">
        <v>186</v>
      </c>
      <c r="H10551" s="597">
        <v>65452000</v>
      </c>
    </row>
    <row r="10552" spans="1:8">
      <c r="A10552" s="594" t="s">
        <v>133</v>
      </c>
      <c r="B10552" s="594" t="s">
        <v>452</v>
      </c>
      <c r="C10552" s="594" t="s">
        <v>1247</v>
      </c>
      <c r="D10552" s="594" t="s">
        <v>1440</v>
      </c>
      <c r="E10552" s="594" t="s">
        <v>183</v>
      </c>
      <c r="F10552" s="594" t="s">
        <v>187</v>
      </c>
      <c r="G10552" s="596" t="s">
        <v>2683</v>
      </c>
      <c r="H10552" s="597">
        <v>592750000</v>
      </c>
    </row>
    <row r="10553" spans="1:8">
      <c r="A10553" s="594" t="s">
        <v>133</v>
      </c>
      <c r="B10553" s="594" t="s">
        <v>452</v>
      </c>
      <c r="C10553" s="594" t="s">
        <v>1247</v>
      </c>
      <c r="D10553" s="594" t="s">
        <v>1440</v>
      </c>
      <c r="E10553" s="594" t="s">
        <v>183</v>
      </c>
      <c r="F10553" s="594" t="s">
        <v>772</v>
      </c>
      <c r="G10553" s="596" t="s">
        <v>195</v>
      </c>
      <c r="H10553" s="597">
        <v>5150000</v>
      </c>
    </row>
    <row r="10554" spans="1:8">
      <c r="A10554" s="594" t="s">
        <v>133</v>
      </c>
      <c r="B10554" s="594" t="s">
        <v>452</v>
      </c>
      <c r="C10554" s="594" t="s">
        <v>1247</v>
      </c>
      <c r="D10554" s="594" t="s">
        <v>1440</v>
      </c>
      <c r="E10554" s="594" t="s">
        <v>738</v>
      </c>
      <c r="F10554" s="595" t="s">
        <v>411</v>
      </c>
      <c r="G10554" s="596" t="s">
        <v>739</v>
      </c>
      <c r="H10554" s="597">
        <v>304805000</v>
      </c>
    </row>
    <row r="10555" spans="1:8">
      <c r="A10555" s="594" t="s">
        <v>133</v>
      </c>
      <c r="B10555" s="594" t="s">
        <v>452</v>
      </c>
      <c r="C10555" s="594" t="s">
        <v>1247</v>
      </c>
      <c r="D10555" s="594" t="s">
        <v>1440</v>
      </c>
      <c r="E10555" s="594" t="s">
        <v>738</v>
      </c>
      <c r="F10555" s="594" t="s">
        <v>740</v>
      </c>
      <c r="G10555" s="596" t="s">
        <v>741</v>
      </c>
      <c r="H10555" s="597">
        <v>195200000</v>
      </c>
    </row>
    <row r="10556" spans="1:8">
      <c r="A10556" s="594" t="s">
        <v>133</v>
      </c>
      <c r="B10556" s="594" t="s">
        <v>452</v>
      </c>
      <c r="C10556" s="594" t="s">
        <v>1247</v>
      </c>
      <c r="D10556" s="594" t="s">
        <v>1440</v>
      </c>
      <c r="E10556" s="594" t="s">
        <v>738</v>
      </c>
      <c r="F10556" s="594" t="s">
        <v>356</v>
      </c>
      <c r="G10556" s="596" t="s">
        <v>357</v>
      </c>
      <c r="H10556" s="597">
        <v>77600000</v>
      </c>
    </row>
    <row r="10557" spans="1:8">
      <c r="A10557" s="594" t="s">
        <v>133</v>
      </c>
      <c r="B10557" s="594" t="s">
        <v>452</v>
      </c>
      <c r="C10557" s="594" t="s">
        <v>1247</v>
      </c>
      <c r="D10557" s="594" t="s">
        <v>1440</v>
      </c>
      <c r="E10557" s="594" t="s">
        <v>738</v>
      </c>
      <c r="F10557" s="594" t="s">
        <v>296</v>
      </c>
      <c r="G10557" s="596" t="s">
        <v>297</v>
      </c>
      <c r="H10557" s="597">
        <v>16700000</v>
      </c>
    </row>
    <row r="10558" spans="1:8">
      <c r="A10558" s="594" t="s">
        <v>133</v>
      </c>
      <c r="B10558" s="594" t="s">
        <v>452</v>
      </c>
      <c r="C10558" s="594" t="s">
        <v>1247</v>
      </c>
      <c r="D10558" s="594" t="s">
        <v>1440</v>
      </c>
      <c r="E10558" s="594" t="s">
        <v>738</v>
      </c>
      <c r="F10558" s="594" t="s">
        <v>742</v>
      </c>
      <c r="G10558" s="596" t="s">
        <v>743</v>
      </c>
      <c r="H10558" s="597">
        <v>15305000</v>
      </c>
    </row>
    <row r="10559" spans="1:8">
      <c r="A10559" s="594" t="s">
        <v>133</v>
      </c>
      <c r="B10559" s="594" t="s">
        <v>452</v>
      </c>
      <c r="C10559" s="594" t="s">
        <v>1247</v>
      </c>
      <c r="D10559" s="594" t="s">
        <v>1440</v>
      </c>
      <c r="E10559" s="594" t="s">
        <v>744</v>
      </c>
      <c r="F10559" s="595" t="s">
        <v>411</v>
      </c>
      <c r="G10559" s="596" t="s">
        <v>2686</v>
      </c>
      <c r="H10559" s="597">
        <v>325306422</v>
      </c>
    </row>
    <row r="10560" spans="1:8">
      <c r="A10560" s="594" t="s">
        <v>133</v>
      </c>
      <c r="B10560" s="594" t="s">
        <v>452</v>
      </c>
      <c r="C10560" s="594" t="s">
        <v>1247</v>
      </c>
      <c r="D10560" s="594" t="s">
        <v>1440</v>
      </c>
      <c r="E10560" s="594" t="s">
        <v>744</v>
      </c>
      <c r="F10560" s="594" t="s">
        <v>7</v>
      </c>
      <c r="G10560" s="596" t="s">
        <v>8</v>
      </c>
      <c r="H10560" s="597">
        <v>7939400</v>
      </c>
    </row>
    <row r="10561" spans="1:8">
      <c r="A10561" s="594" t="s">
        <v>133</v>
      </c>
      <c r="B10561" s="594" t="s">
        <v>452</v>
      </c>
      <c r="C10561" s="594" t="s">
        <v>1247</v>
      </c>
      <c r="D10561" s="594" t="s">
        <v>1440</v>
      </c>
      <c r="E10561" s="594" t="s">
        <v>744</v>
      </c>
      <c r="F10561" s="594" t="s">
        <v>572</v>
      </c>
      <c r="G10561" s="596" t="s">
        <v>2689</v>
      </c>
      <c r="H10561" s="597">
        <v>174683622</v>
      </c>
    </row>
    <row r="10562" spans="1:8">
      <c r="A10562" s="594" t="s">
        <v>133</v>
      </c>
      <c r="B10562" s="594" t="s">
        <v>452</v>
      </c>
      <c r="C10562" s="594" t="s">
        <v>1247</v>
      </c>
      <c r="D10562" s="594" t="s">
        <v>1440</v>
      </c>
      <c r="E10562" s="594" t="s">
        <v>744</v>
      </c>
      <c r="F10562" s="594" t="s">
        <v>746</v>
      </c>
      <c r="G10562" s="596" t="s">
        <v>2690</v>
      </c>
      <c r="H10562" s="597">
        <v>20880000</v>
      </c>
    </row>
    <row r="10563" spans="1:8">
      <c r="A10563" s="594" t="s">
        <v>133</v>
      </c>
      <c r="B10563" s="594" t="s">
        <v>452</v>
      </c>
      <c r="C10563" s="594" t="s">
        <v>1247</v>
      </c>
      <c r="D10563" s="594" t="s">
        <v>1440</v>
      </c>
      <c r="E10563" s="594" t="s">
        <v>744</v>
      </c>
      <c r="F10563" s="594" t="s">
        <v>11</v>
      </c>
      <c r="G10563" s="596" t="s">
        <v>2691</v>
      </c>
      <c r="H10563" s="597">
        <v>41818000</v>
      </c>
    </row>
    <row r="10564" spans="1:8">
      <c r="A10564" s="594" t="s">
        <v>133</v>
      </c>
      <c r="B10564" s="594" t="s">
        <v>452</v>
      </c>
      <c r="C10564" s="594" t="s">
        <v>1247</v>
      </c>
      <c r="D10564" s="594" t="s">
        <v>1440</v>
      </c>
      <c r="E10564" s="594" t="s">
        <v>744</v>
      </c>
      <c r="F10564" s="594" t="s">
        <v>748</v>
      </c>
      <c r="G10564" s="596" t="s">
        <v>35</v>
      </c>
      <c r="H10564" s="597">
        <v>79985400</v>
      </c>
    </row>
    <row r="10565" spans="1:8">
      <c r="A10565" s="594" t="s">
        <v>133</v>
      </c>
      <c r="B10565" s="594" t="s">
        <v>452</v>
      </c>
      <c r="C10565" s="594" t="s">
        <v>1247</v>
      </c>
      <c r="D10565" s="594" t="s">
        <v>1440</v>
      </c>
      <c r="E10565" s="594" t="s">
        <v>2692</v>
      </c>
      <c r="F10565" s="595" t="s">
        <v>411</v>
      </c>
      <c r="G10565" s="596" t="s">
        <v>2693</v>
      </c>
      <c r="H10565" s="597">
        <v>348280000</v>
      </c>
    </row>
    <row r="10566" spans="1:8">
      <c r="A10566" s="594" t="s">
        <v>133</v>
      </c>
      <c r="B10566" s="594" t="s">
        <v>452</v>
      </c>
      <c r="C10566" s="594" t="s">
        <v>1247</v>
      </c>
      <c r="D10566" s="594" t="s">
        <v>1440</v>
      </c>
      <c r="E10566" s="594" t="s">
        <v>2692</v>
      </c>
      <c r="F10566" s="594" t="s">
        <v>2777</v>
      </c>
      <c r="G10566" s="596" t="s">
        <v>2765</v>
      </c>
      <c r="H10566" s="597">
        <v>15400000</v>
      </c>
    </row>
    <row r="10567" spans="1:8">
      <c r="A10567" s="594" t="s">
        <v>133</v>
      </c>
      <c r="B10567" s="594" t="s">
        <v>452</v>
      </c>
      <c r="C10567" s="594" t="s">
        <v>1247</v>
      </c>
      <c r="D10567" s="594" t="s">
        <v>1440</v>
      </c>
      <c r="E10567" s="594" t="s">
        <v>2692</v>
      </c>
      <c r="F10567" s="594" t="s">
        <v>2694</v>
      </c>
      <c r="G10567" s="596" t="s">
        <v>2689</v>
      </c>
      <c r="H10567" s="597">
        <v>332300000</v>
      </c>
    </row>
    <row r="10568" spans="1:8">
      <c r="A10568" s="594" t="s">
        <v>133</v>
      </c>
      <c r="B10568" s="594" t="s">
        <v>452</v>
      </c>
      <c r="C10568" s="594" t="s">
        <v>1247</v>
      </c>
      <c r="D10568" s="594" t="s">
        <v>1440</v>
      </c>
      <c r="E10568" s="594" t="s">
        <v>2692</v>
      </c>
      <c r="F10568" s="594" t="s">
        <v>2730</v>
      </c>
      <c r="G10568" s="596" t="s">
        <v>2731</v>
      </c>
      <c r="H10568" s="597">
        <v>580000</v>
      </c>
    </row>
    <row r="10569" spans="1:8">
      <c r="A10569" s="594" t="s">
        <v>133</v>
      </c>
      <c r="B10569" s="594" t="s">
        <v>452</v>
      </c>
      <c r="C10569" s="594" t="s">
        <v>1247</v>
      </c>
      <c r="D10569" s="594" t="s">
        <v>1440</v>
      </c>
      <c r="E10569" s="594" t="s">
        <v>189</v>
      </c>
      <c r="F10569" s="595" t="s">
        <v>411</v>
      </c>
      <c r="G10569" s="596" t="s">
        <v>190</v>
      </c>
      <c r="H10569" s="597">
        <v>2064278155</v>
      </c>
    </row>
    <row r="10570" spans="1:8">
      <c r="A10570" s="594" t="s">
        <v>133</v>
      </c>
      <c r="B10570" s="594" t="s">
        <v>452</v>
      </c>
      <c r="C10570" s="594" t="s">
        <v>1247</v>
      </c>
      <c r="D10570" s="594" t="s">
        <v>1440</v>
      </c>
      <c r="E10570" s="594" t="s">
        <v>189</v>
      </c>
      <c r="F10570" s="594" t="s">
        <v>773</v>
      </c>
      <c r="G10570" s="596" t="s">
        <v>2695</v>
      </c>
      <c r="H10570" s="597">
        <v>121538700</v>
      </c>
    </row>
    <row r="10571" spans="1:8">
      <c r="A10571" s="594" t="s">
        <v>133</v>
      </c>
      <c r="B10571" s="594" t="s">
        <v>452</v>
      </c>
      <c r="C10571" s="594" t="s">
        <v>1247</v>
      </c>
      <c r="D10571" s="594" t="s">
        <v>1440</v>
      </c>
      <c r="E10571" s="594" t="s">
        <v>189</v>
      </c>
      <c r="F10571" s="594" t="s">
        <v>13</v>
      </c>
      <c r="G10571" s="596" t="s">
        <v>2732</v>
      </c>
      <c r="H10571" s="597">
        <v>68000000</v>
      </c>
    </row>
    <row r="10572" spans="1:8">
      <c r="A10572" s="594" t="s">
        <v>133</v>
      </c>
      <c r="B10572" s="594" t="s">
        <v>452</v>
      </c>
      <c r="C10572" s="594" t="s">
        <v>1247</v>
      </c>
      <c r="D10572" s="594" t="s">
        <v>1440</v>
      </c>
      <c r="E10572" s="594" t="s">
        <v>189</v>
      </c>
      <c r="F10572" s="594" t="s">
        <v>37</v>
      </c>
      <c r="G10572" s="596" t="s">
        <v>2696</v>
      </c>
      <c r="H10572" s="597">
        <v>742090500</v>
      </c>
    </row>
    <row r="10573" spans="1:8">
      <c r="A10573" s="594" t="s">
        <v>133</v>
      </c>
      <c r="B10573" s="594" t="s">
        <v>452</v>
      </c>
      <c r="C10573" s="594" t="s">
        <v>1247</v>
      </c>
      <c r="D10573" s="594" t="s">
        <v>1440</v>
      </c>
      <c r="E10573" s="594" t="s">
        <v>189</v>
      </c>
      <c r="F10573" s="594" t="s">
        <v>192</v>
      </c>
      <c r="G10573" s="596" t="s">
        <v>195</v>
      </c>
      <c r="H10573" s="597">
        <v>1132648955</v>
      </c>
    </row>
    <row r="10574" spans="1:8">
      <c r="A10574" s="594" t="s">
        <v>133</v>
      </c>
      <c r="B10574" s="594" t="s">
        <v>452</v>
      </c>
      <c r="C10574" s="594" t="s">
        <v>1247</v>
      </c>
      <c r="D10574" s="594" t="s">
        <v>1440</v>
      </c>
      <c r="E10574" s="594" t="s">
        <v>2697</v>
      </c>
      <c r="F10574" s="595" t="s">
        <v>411</v>
      </c>
      <c r="G10574" s="596" t="s">
        <v>2698</v>
      </c>
      <c r="H10574" s="597">
        <v>15000000</v>
      </c>
    </row>
    <row r="10575" spans="1:8">
      <c r="A10575" s="594" t="s">
        <v>133</v>
      </c>
      <c r="B10575" s="594" t="s">
        <v>452</v>
      </c>
      <c r="C10575" s="594" t="s">
        <v>1247</v>
      </c>
      <c r="D10575" s="594" t="s">
        <v>1440</v>
      </c>
      <c r="E10575" s="594" t="s">
        <v>2697</v>
      </c>
      <c r="F10575" s="594" t="s">
        <v>2699</v>
      </c>
      <c r="G10575" s="596" t="s">
        <v>2700</v>
      </c>
      <c r="H10575" s="597">
        <v>15000000</v>
      </c>
    </row>
    <row r="10576" spans="1:8">
      <c r="A10576" s="594" t="s">
        <v>133</v>
      </c>
      <c r="B10576" s="594" t="s">
        <v>452</v>
      </c>
      <c r="C10576" s="594" t="s">
        <v>1247</v>
      </c>
      <c r="D10576" s="594" t="s">
        <v>1440</v>
      </c>
      <c r="E10576" s="594" t="s">
        <v>77</v>
      </c>
      <c r="F10576" s="595" t="s">
        <v>411</v>
      </c>
      <c r="G10576" s="596" t="s">
        <v>78</v>
      </c>
      <c r="H10576" s="597">
        <v>3590000</v>
      </c>
    </row>
    <row r="10577" spans="1:8">
      <c r="A10577" s="594" t="s">
        <v>133</v>
      </c>
      <c r="B10577" s="594" t="s">
        <v>452</v>
      </c>
      <c r="C10577" s="594" t="s">
        <v>1247</v>
      </c>
      <c r="D10577" s="594" t="s">
        <v>1440</v>
      </c>
      <c r="E10577" s="594" t="s">
        <v>77</v>
      </c>
      <c r="F10577" s="594" t="s">
        <v>79</v>
      </c>
      <c r="G10577" s="596" t="s">
        <v>195</v>
      </c>
      <c r="H10577" s="597">
        <v>3590000</v>
      </c>
    </row>
    <row r="10578" spans="1:8">
      <c r="A10578" s="594" t="s">
        <v>133</v>
      </c>
      <c r="B10578" s="594" t="s">
        <v>452</v>
      </c>
      <c r="C10578" s="594" t="s">
        <v>1247</v>
      </c>
      <c r="D10578" s="594" t="s">
        <v>1440</v>
      </c>
      <c r="E10578" s="594" t="s">
        <v>194</v>
      </c>
      <c r="F10578" s="595" t="s">
        <v>411</v>
      </c>
      <c r="G10578" s="596" t="s">
        <v>195</v>
      </c>
      <c r="H10578" s="597">
        <v>609018464</v>
      </c>
    </row>
    <row r="10579" spans="1:8">
      <c r="A10579" s="594" t="s">
        <v>133</v>
      </c>
      <c r="B10579" s="594" t="s">
        <v>452</v>
      </c>
      <c r="C10579" s="594" t="s">
        <v>1247</v>
      </c>
      <c r="D10579" s="594" t="s">
        <v>1440</v>
      </c>
      <c r="E10579" s="594" t="s">
        <v>194</v>
      </c>
      <c r="F10579" s="594" t="s">
        <v>198</v>
      </c>
      <c r="G10579" s="596" t="s">
        <v>199</v>
      </c>
      <c r="H10579" s="597">
        <v>376863964</v>
      </c>
    </row>
    <row r="10580" spans="1:8">
      <c r="A10580" s="594" t="s">
        <v>133</v>
      </c>
      <c r="B10580" s="594" t="s">
        <v>452</v>
      </c>
      <c r="C10580" s="594" t="s">
        <v>1247</v>
      </c>
      <c r="D10580" s="594" t="s">
        <v>1440</v>
      </c>
      <c r="E10580" s="594" t="s">
        <v>194</v>
      </c>
      <c r="F10580" s="594" t="s">
        <v>200</v>
      </c>
      <c r="G10580" s="596" t="s">
        <v>201</v>
      </c>
      <c r="H10580" s="597">
        <v>232154500</v>
      </c>
    </row>
    <row r="10581" spans="1:8">
      <c r="A10581" s="594" t="s">
        <v>133</v>
      </c>
      <c r="B10581" s="594" t="s">
        <v>452</v>
      </c>
      <c r="C10581" s="594" t="s">
        <v>1247</v>
      </c>
      <c r="D10581" s="594" t="s">
        <v>1440</v>
      </c>
      <c r="E10581" s="594" t="s">
        <v>573</v>
      </c>
      <c r="F10581" s="595" t="s">
        <v>411</v>
      </c>
      <c r="G10581" s="596" t="s">
        <v>2703</v>
      </c>
      <c r="H10581" s="597">
        <v>2502000</v>
      </c>
    </row>
    <row r="10582" spans="1:8">
      <c r="A10582" s="594" t="s">
        <v>133</v>
      </c>
      <c r="B10582" s="594" t="s">
        <v>452</v>
      </c>
      <c r="C10582" s="594" t="s">
        <v>1247</v>
      </c>
      <c r="D10582" s="594" t="s">
        <v>1440</v>
      </c>
      <c r="E10582" s="594" t="s">
        <v>573</v>
      </c>
      <c r="F10582" s="594" t="s">
        <v>574</v>
      </c>
      <c r="G10582" s="596" t="s">
        <v>2704</v>
      </c>
      <c r="H10582" s="597">
        <v>2502000</v>
      </c>
    </row>
    <row r="10583" spans="1:8">
      <c r="A10583" s="594" t="s">
        <v>133</v>
      </c>
      <c r="B10583" s="594" t="s">
        <v>452</v>
      </c>
      <c r="C10583" s="594" t="s">
        <v>1247</v>
      </c>
      <c r="D10583" s="594" t="s">
        <v>1440</v>
      </c>
      <c r="E10583" s="594" t="s">
        <v>550</v>
      </c>
      <c r="F10583" s="595" t="s">
        <v>411</v>
      </c>
      <c r="G10583" s="596" t="s">
        <v>2705</v>
      </c>
      <c r="H10583" s="597">
        <v>34488000</v>
      </c>
    </row>
    <row r="10584" spans="1:8">
      <c r="A10584" s="594" t="s">
        <v>133</v>
      </c>
      <c r="B10584" s="594" t="s">
        <v>452</v>
      </c>
      <c r="C10584" s="594" t="s">
        <v>1247</v>
      </c>
      <c r="D10584" s="594" t="s">
        <v>1440</v>
      </c>
      <c r="E10584" s="594" t="s">
        <v>550</v>
      </c>
      <c r="F10584" s="594" t="s">
        <v>2706</v>
      </c>
      <c r="G10584" s="596" t="s">
        <v>72</v>
      </c>
      <c r="H10584" s="597">
        <v>18173000</v>
      </c>
    </row>
    <row r="10585" spans="1:8">
      <c r="A10585" s="594" t="s">
        <v>133</v>
      </c>
      <c r="B10585" s="594" t="s">
        <v>452</v>
      </c>
      <c r="C10585" s="594" t="s">
        <v>1247</v>
      </c>
      <c r="D10585" s="594" t="s">
        <v>1440</v>
      </c>
      <c r="E10585" s="594" t="s">
        <v>550</v>
      </c>
      <c r="F10585" s="594" t="s">
        <v>1082</v>
      </c>
      <c r="G10585" s="596" t="s">
        <v>195</v>
      </c>
      <c r="H10585" s="597">
        <v>16315000</v>
      </c>
    </row>
    <row r="10586" spans="1:8">
      <c r="A10586" s="594" t="s">
        <v>133</v>
      </c>
      <c r="B10586" s="594" t="s">
        <v>452</v>
      </c>
      <c r="C10586" s="594" t="s">
        <v>1247</v>
      </c>
      <c r="D10586" s="594" t="s">
        <v>1440</v>
      </c>
      <c r="E10586" s="594" t="s">
        <v>260</v>
      </c>
      <c r="F10586" s="595" t="s">
        <v>411</v>
      </c>
      <c r="G10586" s="596" t="s">
        <v>261</v>
      </c>
      <c r="H10586" s="597">
        <v>30716000</v>
      </c>
    </row>
    <row r="10587" spans="1:8">
      <c r="A10587" s="594" t="s">
        <v>133</v>
      </c>
      <c r="B10587" s="594" t="s">
        <v>452</v>
      </c>
      <c r="C10587" s="594" t="s">
        <v>1247</v>
      </c>
      <c r="D10587" s="594" t="s">
        <v>1440</v>
      </c>
      <c r="E10587" s="594" t="s">
        <v>260</v>
      </c>
      <c r="F10587" s="594" t="s">
        <v>262</v>
      </c>
      <c r="G10587" s="596" t="s">
        <v>2707</v>
      </c>
      <c r="H10587" s="597">
        <v>30716000</v>
      </c>
    </row>
    <row r="10588" spans="1:8">
      <c r="A10588" s="594" t="s">
        <v>133</v>
      </c>
      <c r="B10588" s="594" t="s">
        <v>452</v>
      </c>
      <c r="C10588" s="594" t="s">
        <v>245</v>
      </c>
      <c r="D10588" s="595" t="s">
        <v>411</v>
      </c>
      <c r="E10588" s="595" t="s">
        <v>411</v>
      </c>
      <c r="F10588" s="595" t="s">
        <v>411</v>
      </c>
      <c r="G10588" s="596" t="s">
        <v>2855</v>
      </c>
      <c r="H10588" s="597">
        <v>2500000</v>
      </c>
    </row>
    <row r="10589" spans="1:8">
      <c r="A10589" s="594" t="s">
        <v>133</v>
      </c>
      <c r="B10589" s="594" t="s">
        <v>452</v>
      </c>
      <c r="C10589" s="594" t="s">
        <v>245</v>
      </c>
      <c r="D10589" s="594" t="s">
        <v>2856</v>
      </c>
      <c r="E10589" s="595" t="s">
        <v>411</v>
      </c>
      <c r="F10589" s="595" t="s">
        <v>411</v>
      </c>
      <c r="G10589" s="596" t="s">
        <v>2857</v>
      </c>
      <c r="H10589" s="597">
        <v>2500000</v>
      </c>
    </row>
    <row r="10590" spans="1:8">
      <c r="A10590" s="594" t="s">
        <v>133</v>
      </c>
      <c r="B10590" s="594" t="s">
        <v>452</v>
      </c>
      <c r="C10590" s="594" t="s">
        <v>245</v>
      </c>
      <c r="D10590" s="594" t="s">
        <v>2856</v>
      </c>
      <c r="E10590" s="594" t="s">
        <v>189</v>
      </c>
      <c r="F10590" s="595" t="s">
        <v>411</v>
      </c>
      <c r="G10590" s="596" t="s">
        <v>190</v>
      </c>
      <c r="H10590" s="597">
        <v>2500000</v>
      </c>
    </row>
    <row r="10591" spans="1:8">
      <c r="A10591" s="594" t="s">
        <v>133</v>
      </c>
      <c r="B10591" s="594" t="s">
        <v>452</v>
      </c>
      <c r="C10591" s="594" t="s">
        <v>245</v>
      </c>
      <c r="D10591" s="594" t="s">
        <v>2856</v>
      </c>
      <c r="E10591" s="594" t="s">
        <v>189</v>
      </c>
      <c r="F10591" s="594" t="s">
        <v>192</v>
      </c>
      <c r="G10591" s="596" t="s">
        <v>195</v>
      </c>
      <c r="H10591" s="597">
        <v>2500000</v>
      </c>
    </row>
    <row r="10592" spans="1:8">
      <c r="A10592" s="594" t="s">
        <v>133</v>
      </c>
      <c r="B10592" s="594" t="s">
        <v>452</v>
      </c>
      <c r="C10592" s="594" t="s">
        <v>322</v>
      </c>
      <c r="D10592" s="595" t="s">
        <v>411</v>
      </c>
      <c r="E10592" s="595" t="s">
        <v>411</v>
      </c>
      <c r="F10592" s="595" t="s">
        <v>411</v>
      </c>
      <c r="G10592" s="596" t="s">
        <v>2661</v>
      </c>
      <c r="H10592" s="597">
        <v>4433096401</v>
      </c>
    </row>
    <row r="10593" spans="1:8">
      <c r="A10593" s="594" t="s">
        <v>133</v>
      </c>
      <c r="B10593" s="594" t="s">
        <v>452</v>
      </c>
      <c r="C10593" s="594" t="s">
        <v>322</v>
      </c>
      <c r="D10593" s="594" t="s">
        <v>2662</v>
      </c>
      <c r="E10593" s="595" t="s">
        <v>411</v>
      </c>
      <c r="F10593" s="595" t="s">
        <v>411</v>
      </c>
      <c r="G10593" s="596" t="s">
        <v>2663</v>
      </c>
      <c r="H10593" s="597">
        <v>4433096401</v>
      </c>
    </row>
    <row r="10594" spans="1:8">
      <c r="A10594" s="594" t="s">
        <v>133</v>
      </c>
      <c r="B10594" s="594" t="s">
        <v>452</v>
      </c>
      <c r="C10594" s="594" t="s">
        <v>322</v>
      </c>
      <c r="D10594" s="594" t="s">
        <v>2662</v>
      </c>
      <c r="E10594" s="594" t="s">
        <v>142</v>
      </c>
      <c r="F10594" s="595" t="s">
        <v>411</v>
      </c>
      <c r="G10594" s="596" t="s">
        <v>143</v>
      </c>
      <c r="H10594" s="597">
        <v>1450336937</v>
      </c>
    </row>
    <row r="10595" spans="1:8">
      <c r="A10595" s="594" t="s">
        <v>133</v>
      </c>
      <c r="B10595" s="594" t="s">
        <v>452</v>
      </c>
      <c r="C10595" s="594" t="s">
        <v>322</v>
      </c>
      <c r="D10595" s="594" t="s">
        <v>2662</v>
      </c>
      <c r="E10595" s="594" t="s">
        <v>142</v>
      </c>
      <c r="F10595" s="594" t="s">
        <v>144</v>
      </c>
      <c r="G10595" s="596" t="s">
        <v>2664</v>
      </c>
      <c r="H10595" s="597">
        <v>1449336937</v>
      </c>
    </row>
    <row r="10596" spans="1:8">
      <c r="A10596" s="594" t="s">
        <v>133</v>
      </c>
      <c r="B10596" s="594" t="s">
        <v>452</v>
      </c>
      <c r="C10596" s="594" t="s">
        <v>322</v>
      </c>
      <c r="D10596" s="594" t="s">
        <v>2662</v>
      </c>
      <c r="E10596" s="594" t="s">
        <v>142</v>
      </c>
      <c r="F10596" s="594" t="s">
        <v>221</v>
      </c>
      <c r="G10596" s="596" t="s">
        <v>222</v>
      </c>
      <c r="H10596" s="597">
        <v>1000000</v>
      </c>
    </row>
    <row r="10597" spans="1:8">
      <c r="A10597" s="594" t="s">
        <v>133</v>
      </c>
      <c r="B10597" s="594" t="s">
        <v>452</v>
      </c>
      <c r="C10597" s="594" t="s">
        <v>322</v>
      </c>
      <c r="D10597" s="594" t="s">
        <v>2662</v>
      </c>
      <c r="E10597" s="594" t="s">
        <v>202</v>
      </c>
      <c r="F10597" s="595" t="s">
        <v>411</v>
      </c>
      <c r="G10597" s="596" t="s">
        <v>2719</v>
      </c>
      <c r="H10597" s="597">
        <v>12800000</v>
      </c>
    </row>
    <row r="10598" spans="1:8">
      <c r="A10598" s="594" t="s">
        <v>133</v>
      </c>
      <c r="B10598" s="594" t="s">
        <v>452</v>
      </c>
      <c r="C10598" s="594" t="s">
        <v>322</v>
      </c>
      <c r="D10598" s="594" t="s">
        <v>2662</v>
      </c>
      <c r="E10598" s="594" t="s">
        <v>202</v>
      </c>
      <c r="F10598" s="594" t="s">
        <v>767</v>
      </c>
      <c r="G10598" s="596" t="s">
        <v>2720</v>
      </c>
      <c r="H10598" s="597">
        <v>12800000</v>
      </c>
    </row>
    <row r="10599" spans="1:8">
      <c r="A10599" s="594" t="s">
        <v>133</v>
      </c>
      <c r="B10599" s="594" t="s">
        <v>452</v>
      </c>
      <c r="C10599" s="594" t="s">
        <v>322</v>
      </c>
      <c r="D10599" s="594" t="s">
        <v>2662</v>
      </c>
      <c r="E10599" s="594" t="s">
        <v>148</v>
      </c>
      <c r="F10599" s="595" t="s">
        <v>411</v>
      </c>
      <c r="G10599" s="596" t="s">
        <v>149</v>
      </c>
      <c r="H10599" s="597">
        <v>403506399</v>
      </c>
    </row>
    <row r="10600" spans="1:8">
      <c r="A10600" s="594" t="s">
        <v>133</v>
      </c>
      <c r="B10600" s="594" t="s">
        <v>452</v>
      </c>
      <c r="C10600" s="594" t="s">
        <v>322</v>
      </c>
      <c r="D10600" s="594" t="s">
        <v>2662</v>
      </c>
      <c r="E10600" s="594" t="s">
        <v>148</v>
      </c>
      <c r="F10600" s="594" t="s">
        <v>223</v>
      </c>
      <c r="G10600" s="596" t="s">
        <v>224</v>
      </c>
      <c r="H10600" s="597">
        <v>35508000</v>
      </c>
    </row>
    <row r="10601" spans="1:8">
      <c r="A10601" s="594" t="s">
        <v>133</v>
      </c>
      <c r="B10601" s="594" t="s">
        <v>452</v>
      </c>
      <c r="C10601" s="594" t="s">
        <v>322</v>
      </c>
      <c r="D10601" s="594" t="s">
        <v>2662</v>
      </c>
      <c r="E10601" s="594" t="s">
        <v>148</v>
      </c>
      <c r="F10601" s="594" t="s">
        <v>603</v>
      </c>
      <c r="G10601" s="596" t="s">
        <v>604</v>
      </c>
      <c r="H10601" s="597">
        <v>15436000</v>
      </c>
    </row>
    <row r="10602" spans="1:8">
      <c r="A10602" s="594" t="s">
        <v>133</v>
      </c>
      <c r="B10602" s="594" t="s">
        <v>452</v>
      </c>
      <c r="C10602" s="594" t="s">
        <v>322</v>
      </c>
      <c r="D10602" s="594" t="s">
        <v>2662</v>
      </c>
      <c r="E10602" s="594" t="s">
        <v>148</v>
      </c>
      <c r="F10602" s="594" t="s">
        <v>1075</v>
      </c>
      <c r="G10602" s="596" t="s">
        <v>2666</v>
      </c>
      <c r="H10602" s="597">
        <v>27277774</v>
      </c>
    </row>
    <row r="10603" spans="1:8">
      <c r="A10603" s="594" t="s">
        <v>133</v>
      </c>
      <c r="B10603" s="594" t="s">
        <v>452</v>
      </c>
      <c r="C10603" s="594" t="s">
        <v>322</v>
      </c>
      <c r="D10603" s="594" t="s">
        <v>2662</v>
      </c>
      <c r="E10603" s="594" t="s">
        <v>148</v>
      </c>
      <c r="F10603" s="594" t="s">
        <v>593</v>
      </c>
      <c r="G10603" s="596" t="s">
        <v>594</v>
      </c>
      <c r="H10603" s="597">
        <v>1388400</v>
      </c>
    </row>
    <row r="10604" spans="1:8">
      <c r="A10604" s="594" t="s">
        <v>133</v>
      </c>
      <c r="B10604" s="594" t="s">
        <v>452</v>
      </c>
      <c r="C10604" s="594" t="s">
        <v>322</v>
      </c>
      <c r="D10604" s="594" t="s">
        <v>2662</v>
      </c>
      <c r="E10604" s="594" t="s">
        <v>148</v>
      </c>
      <c r="F10604" s="594" t="s">
        <v>150</v>
      </c>
      <c r="G10604" s="596" t="s">
        <v>151</v>
      </c>
      <c r="H10604" s="597">
        <v>24276000</v>
      </c>
    </row>
    <row r="10605" spans="1:8">
      <c r="A10605" s="594" t="s">
        <v>133</v>
      </c>
      <c r="B10605" s="594" t="s">
        <v>452</v>
      </c>
      <c r="C10605" s="594" t="s">
        <v>322</v>
      </c>
      <c r="D10605" s="594" t="s">
        <v>2662</v>
      </c>
      <c r="E10605" s="594" t="s">
        <v>148</v>
      </c>
      <c r="F10605" s="594" t="s">
        <v>212</v>
      </c>
      <c r="G10605" s="596" t="s">
        <v>213</v>
      </c>
      <c r="H10605" s="597">
        <v>293620225</v>
      </c>
    </row>
    <row r="10606" spans="1:8">
      <c r="A10606" s="594" t="s">
        <v>133</v>
      </c>
      <c r="B10606" s="594" t="s">
        <v>452</v>
      </c>
      <c r="C10606" s="594" t="s">
        <v>322</v>
      </c>
      <c r="D10606" s="594" t="s">
        <v>2662</v>
      </c>
      <c r="E10606" s="594" t="s">
        <v>148</v>
      </c>
      <c r="F10606" s="594" t="s">
        <v>227</v>
      </c>
      <c r="G10606" s="596" t="s">
        <v>2669</v>
      </c>
      <c r="H10606" s="597">
        <v>6000000</v>
      </c>
    </row>
    <row r="10607" spans="1:8">
      <c r="A10607" s="594" t="s">
        <v>133</v>
      </c>
      <c r="B10607" s="594" t="s">
        <v>452</v>
      </c>
      <c r="C10607" s="594" t="s">
        <v>322</v>
      </c>
      <c r="D10607" s="594" t="s">
        <v>2662</v>
      </c>
      <c r="E10607" s="594" t="s">
        <v>582</v>
      </c>
      <c r="F10607" s="595" t="s">
        <v>411</v>
      </c>
      <c r="G10607" s="596" t="s">
        <v>583</v>
      </c>
      <c r="H10607" s="597">
        <v>15960000</v>
      </c>
    </row>
    <row r="10608" spans="1:8">
      <c r="A10608" s="594" t="s">
        <v>133</v>
      </c>
      <c r="B10608" s="594" t="s">
        <v>452</v>
      </c>
      <c r="C10608" s="594" t="s">
        <v>322</v>
      </c>
      <c r="D10608" s="594" t="s">
        <v>2662</v>
      </c>
      <c r="E10608" s="594" t="s">
        <v>582</v>
      </c>
      <c r="F10608" s="594" t="s">
        <v>584</v>
      </c>
      <c r="G10608" s="596" t="s">
        <v>2670</v>
      </c>
      <c r="H10608" s="597">
        <v>15210000</v>
      </c>
    </row>
    <row r="10609" spans="1:8">
      <c r="A10609" s="594" t="s">
        <v>133</v>
      </c>
      <c r="B10609" s="594" t="s">
        <v>452</v>
      </c>
      <c r="C10609" s="594" t="s">
        <v>322</v>
      </c>
      <c r="D10609" s="594" t="s">
        <v>2662</v>
      </c>
      <c r="E10609" s="594" t="s">
        <v>582</v>
      </c>
      <c r="F10609" s="594" t="s">
        <v>586</v>
      </c>
      <c r="G10609" s="596" t="s">
        <v>2671</v>
      </c>
      <c r="H10609" s="597">
        <v>750000</v>
      </c>
    </row>
    <row r="10610" spans="1:8">
      <c r="A10610" s="594" t="s">
        <v>133</v>
      </c>
      <c r="B10610" s="594" t="s">
        <v>452</v>
      </c>
      <c r="C10610" s="594" t="s">
        <v>322</v>
      </c>
      <c r="D10610" s="594" t="s">
        <v>2662</v>
      </c>
      <c r="E10610" s="594" t="s">
        <v>152</v>
      </c>
      <c r="F10610" s="595" t="s">
        <v>411</v>
      </c>
      <c r="G10610" s="596" t="s">
        <v>153</v>
      </c>
      <c r="H10610" s="597">
        <v>169345445</v>
      </c>
    </row>
    <row r="10611" spans="1:8">
      <c r="A10611" s="594" t="s">
        <v>133</v>
      </c>
      <c r="B10611" s="594" t="s">
        <v>452</v>
      </c>
      <c r="C10611" s="594" t="s">
        <v>322</v>
      </c>
      <c r="D10611" s="594" t="s">
        <v>2662</v>
      </c>
      <c r="E10611" s="594" t="s">
        <v>152</v>
      </c>
      <c r="F10611" s="594" t="s">
        <v>606</v>
      </c>
      <c r="G10611" s="596" t="s">
        <v>195</v>
      </c>
      <c r="H10611" s="597">
        <v>169345445</v>
      </c>
    </row>
    <row r="10612" spans="1:8">
      <c r="A10612" s="594" t="s">
        <v>133</v>
      </c>
      <c r="B10612" s="594" t="s">
        <v>452</v>
      </c>
      <c r="C10612" s="594" t="s">
        <v>322</v>
      </c>
      <c r="D10612" s="594" t="s">
        <v>2662</v>
      </c>
      <c r="E10612" s="594" t="s">
        <v>156</v>
      </c>
      <c r="F10612" s="595" t="s">
        <v>411</v>
      </c>
      <c r="G10612" s="596" t="s">
        <v>514</v>
      </c>
      <c r="H10612" s="597">
        <v>341130582</v>
      </c>
    </row>
    <row r="10613" spans="1:8">
      <c r="A10613" s="594" t="s">
        <v>133</v>
      </c>
      <c r="B10613" s="594" t="s">
        <v>452</v>
      </c>
      <c r="C10613" s="594" t="s">
        <v>322</v>
      </c>
      <c r="D10613" s="594" t="s">
        <v>2662</v>
      </c>
      <c r="E10613" s="594" t="s">
        <v>156</v>
      </c>
      <c r="F10613" s="594" t="s">
        <v>157</v>
      </c>
      <c r="G10613" s="596" t="s">
        <v>158</v>
      </c>
      <c r="H10613" s="597">
        <v>259847901</v>
      </c>
    </row>
    <row r="10614" spans="1:8">
      <c r="A10614" s="594" t="s">
        <v>133</v>
      </c>
      <c r="B10614" s="594" t="s">
        <v>452</v>
      </c>
      <c r="C10614" s="594" t="s">
        <v>322</v>
      </c>
      <c r="D10614" s="594" t="s">
        <v>2662</v>
      </c>
      <c r="E10614" s="594" t="s">
        <v>156</v>
      </c>
      <c r="F10614" s="594" t="s">
        <v>159</v>
      </c>
      <c r="G10614" s="596" t="s">
        <v>160</v>
      </c>
      <c r="H10614" s="597">
        <v>44552102</v>
      </c>
    </row>
    <row r="10615" spans="1:8">
      <c r="A10615" s="594" t="s">
        <v>133</v>
      </c>
      <c r="B10615" s="594" t="s">
        <v>452</v>
      </c>
      <c r="C10615" s="594" t="s">
        <v>322</v>
      </c>
      <c r="D10615" s="594" t="s">
        <v>2662</v>
      </c>
      <c r="E10615" s="594" t="s">
        <v>156</v>
      </c>
      <c r="F10615" s="594" t="s">
        <v>161</v>
      </c>
      <c r="G10615" s="596" t="s">
        <v>162</v>
      </c>
      <c r="H10615" s="597">
        <v>29701402</v>
      </c>
    </row>
    <row r="10616" spans="1:8">
      <c r="A10616" s="594" t="s">
        <v>133</v>
      </c>
      <c r="B10616" s="594" t="s">
        <v>452</v>
      </c>
      <c r="C10616" s="594" t="s">
        <v>322</v>
      </c>
      <c r="D10616" s="594" t="s">
        <v>2662</v>
      </c>
      <c r="E10616" s="594" t="s">
        <v>156</v>
      </c>
      <c r="F10616" s="594" t="s">
        <v>1</v>
      </c>
      <c r="G10616" s="596" t="s">
        <v>2</v>
      </c>
      <c r="H10616" s="597">
        <v>7029177</v>
      </c>
    </row>
    <row r="10617" spans="1:8">
      <c r="A10617" s="594" t="s">
        <v>133</v>
      </c>
      <c r="B10617" s="594" t="s">
        <v>452</v>
      </c>
      <c r="C10617" s="594" t="s">
        <v>322</v>
      </c>
      <c r="D10617" s="594" t="s">
        <v>2662</v>
      </c>
      <c r="E10617" s="594" t="s">
        <v>163</v>
      </c>
      <c r="F10617" s="595" t="s">
        <v>411</v>
      </c>
      <c r="G10617" s="596" t="s">
        <v>164</v>
      </c>
      <c r="H10617" s="597">
        <v>24579565</v>
      </c>
    </row>
    <row r="10618" spans="1:8">
      <c r="A10618" s="594" t="s">
        <v>133</v>
      </c>
      <c r="B10618" s="594" t="s">
        <v>452</v>
      </c>
      <c r="C10618" s="594" t="s">
        <v>322</v>
      </c>
      <c r="D10618" s="594" t="s">
        <v>2662</v>
      </c>
      <c r="E10618" s="594" t="s">
        <v>163</v>
      </c>
      <c r="F10618" s="594" t="s">
        <v>1060</v>
      </c>
      <c r="G10618" s="596" t="s">
        <v>2672</v>
      </c>
      <c r="H10618" s="597">
        <v>18579565</v>
      </c>
    </row>
    <row r="10619" spans="1:8">
      <c r="A10619" s="594" t="s">
        <v>133</v>
      </c>
      <c r="B10619" s="594" t="s">
        <v>452</v>
      </c>
      <c r="C10619" s="594" t="s">
        <v>322</v>
      </c>
      <c r="D10619" s="594" t="s">
        <v>2662</v>
      </c>
      <c r="E10619" s="594" t="s">
        <v>163</v>
      </c>
      <c r="F10619" s="594" t="s">
        <v>165</v>
      </c>
      <c r="G10619" s="596" t="s">
        <v>195</v>
      </c>
      <c r="H10619" s="597">
        <v>6000000</v>
      </c>
    </row>
    <row r="10620" spans="1:8">
      <c r="A10620" s="594" t="s">
        <v>133</v>
      </c>
      <c r="B10620" s="594" t="s">
        <v>452</v>
      </c>
      <c r="C10620" s="594" t="s">
        <v>322</v>
      </c>
      <c r="D10620" s="594" t="s">
        <v>2662</v>
      </c>
      <c r="E10620" s="594" t="s">
        <v>167</v>
      </c>
      <c r="F10620" s="595" t="s">
        <v>411</v>
      </c>
      <c r="G10620" s="596" t="s">
        <v>168</v>
      </c>
      <c r="H10620" s="597">
        <v>104432133</v>
      </c>
    </row>
    <row r="10621" spans="1:8">
      <c r="A10621" s="594" t="s">
        <v>133</v>
      </c>
      <c r="B10621" s="594" t="s">
        <v>452</v>
      </c>
      <c r="C10621" s="594" t="s">
        <v>322</v>
      </c>
      <c r="D10621" s="594" t="s">
        <v>2662</v>
      </c>
      <c r="E10621" s="594" t="s">
        <v>167</v>
      </c>
      <c r="F10621" s="594" t="s">
        <v>228</v>
      </c>
      <c r="G10621" s="596" t="s">
        <v>2673</v>
      </c>
      <c r="H10621" s="597">
        <v>37817105</v>
      </c>
    </row>
    <row r="10622" spans="1:8">
      <c r="A10622" s="594" t="s">
        <v>133</v>
      </c>
      <c r="B10622" s="594" t="s">
        <v>452</v>
      </c>
      <c r="C10622" s="594" t="s">
        <v>322</v>
      </c>
      <c r="D10622" s="594" t="s">
        <v>2662</v>
      </c>
      <c r="E10622" s="594" t="s">
        <v>167</v>
      </c>
      <c r="F10622" s="594" t="s">
        <v>169</v>
      </c>
      <c r="G10622" s="596" t="s">
        <v>2674</v>
      </c>
      <c r="H10622" s="597">
        <v>6690053</v>
      </c>
    </row>
    <row r="10623" spans="1:8">
      <c r="A10623" s="594" t="s">
        <v>133</v>
      </c>
      <c r="B10623" s="594" t="s">
        <v>452</v>
      </c>
      <c r="C10623" s="594" t="s">
        <v>322</v>
      </c>
      <c r="D10623" s="594" t="s">
        <v>2662</v>
      </c>
      <c r="E10623" s="594" t="s">
        <v>167</v>
      </c>
      <c r="F10623" s="594" t="s">
        <v>230</v>
      </c>
      <c r="G10623" s="596" t="s">
        <v>2675</v>
      </c>
      <c r="H10623" s="597">
        <v>54171975</v>
      </c>
    </row>
    <row r="10624" spans="1:8">
      <c r="A10624" s="594" t="s">
        <v>133</v>
      </c>
      <c r="B10624" s="594" t="s">
        <v>452</v>
      </c>
      <c r="C10624" s="594" t="s">
        <v>322</v>
      </c>
      <c r="D10624" s="594" t="s">
        <v>2662</v>
      </c>
      <c r="E10624" s="594" t="s">
        <v>167</v>
      </c>
      <c r="F10624" s="594" t="s">
        <v>214</v>
      </c>
      <c r="G10624" s="596" t="s">
        <v>2676</v>
      </c>
      <c r="H10624" s="597">
        <v>3253000</v>
      </c>
    </row>
    <row r="10625" spans="1:8">
      <c r="A10625" s="594" t="s">
        <v>133</v>
      </c>
      <c r="B10625" s="594" t="s">
        <v>452</v>
      </c>
      <c r="C10625" s="594" t="s">
        <v>322</v>
      </c>
      <c r="D10625" s="594" t="s">
        <v>2662</v>
      </c>
      <c r="E10625" s="594" t="s">
        <v>167</v>
      </c>
      <c r="F10625" s="594" t="s">
        <v>354</v>
      </c>
      <c r="G10625" s="596" t="s">
        <v>2736</v>
      </c>
      <c r="H10625" s="597">
        <v>2500000</v>
      </c>
    </row>
    <row r="10626" spans="1:8">
      <c r="A10626" s="594" t="s">
        <v>133</v>
      </c>
      <c r="B10626" s="594" t="s">
        <v>452</v>
      </c>
      <c r="C10626" s="594" t="s">
        <v>322</v>
      </c>
      <c r="D10626" s="594" t="s">
        <v>2662</v>
      </c>
      <c r="E10626" s="594" t="s">
        <v>171</v>
      </c>
      <c r="F10626" s="595" t="s">
        <v>411</v>
      </c>
      <c r="G10626" s="596" t="s">
        <v>2677</v>
      </c>
      <c r="H10626" s="597">
        <v>99749275</v>
      </c>
    </row>
    <row r="10627" spans="1:8">
      <c r="A10627" s="594" t="s">
        <v>133</v>
      </c>
      <c r="B10627" s="594" t="s">
        <v>452</v>
      </c>
      <c r="C10627" s="594" t="s">
        <v>322</v>
      </c>
      <c r="D10627" s="594" t="s">
        <v>2662</v>
      </c>
      <c r="E10627" s="594" t="s">
        <v>171</v>
      </c>
      <c r="F10627" s="594" t="s">
        <v>173</v>
      </c>
      <c r="G10627" s="596" t="s">
        <v>174</v>
      </c>
      <c r="H10627" s="597">
        <v>60901600</v>
      </c>
    </row>
    <row r="10628" spans="1:8">
      <c r="A10628" s="594" t="s">
        <v>133</v>
      </c>
      <c r="B10628" s="594" t="s">
        <v>452</v>
      </c>
      <c r="C10628" s="594" t="s">
        <v>322</v>
      </c>
      <c r="D10628" s="594" t="s">
        <v>2662</v>
      </c>
      <c r="E10628" s="594" t="s">
        <v>171</v>
      </c>
      <c r="F10628" s="594" t="s">
        <v>216</v>
      </c>
      <c r="G10628" s="596" t="s">
        <v>217</v>
      </c>
      <c r="H10628" s="597">
        <v>16150000</v>
      </c>
    </row>
    <row r="10629" spans="1:8">
      <c r="A10629" s="594" t="s">
        <v>133</v>
      </c>
      <c r="B10629" s="594" t="s">
        <v>452</v>
      </c>
      <c r="C10629" s="594" t="s">
        <v>322</v>
      </c>
      <c r="D10629" s="594" t="s">
        <v>2662</v>
      </c>
      <c r="E10629" s="594" t="s">
        <v>171</v>
      </c>
      <c r="F10629" s="594" t="s">
        <v>175</v>
      </c>
      <c r="G10629" s="596" t="s">
        <v>176</v>
      </c>
      <c r="H10629" s="597">
        <v>22697675</v>
      </c>
    </row>
    <row r="10630" spans="1:8">
      <c r="A10630" s="594" t="s">
        <v>133</v>
      </c>
      <c r="B10630" s="594" t="s">
        <v>452</v>
      </c>
      <c r="C10630" s="594" t="s">
        <v>322</v>
      </c>
      <c r="D10630" s="594" t="s">
        <v>2662</v>
      </c>
      <c r="E10630" s="594" t="s">
        <v>177</v>
      </c>
      <c r="F10630" s="595" t="s">
        <v>411</v>
      </c>
      <c r="G10630" s="596" t="s">
        <v>178</v>
      </c>
      <c r="H10630" s="597">
        <v>86165411</v>
      </c>
    </row>
    <row r="10631" spans="1:8">
      <c r="A10631" s="594" t="s">
        <v>133</v>
      </c>
      <c r="B10631" s="594" t="s">
        <v>452</v>
      </c>
      <c r="C10631" s="594" t="s">
        <v>322</v>
      </c>
      <c r="D10631" s="594" t="s">
        <v>2662</v>
      </c>
      <c r="E10631" s="594" t="s">
        <v>177</v>
      </c>
      <c r="F10631" s="594" t="s">
        <v>179</v>
      </c>
      <c r="G10631" s="596" t="s">
        <v>2679</v>
      </c>
      <c r="H10631" s="597">
        <v>26723415</v>
      </c>
    </row>
    <row r="10632" spans="1:8">
      <c r="A10632" s="594" t="s">
        <v>133</v>
      </c>
      <c r="B10632" s="594" t="s">
        <v>452</v>
      </c>
      <c r="C10632" s="594" t="s">
        <v>322</v>
      </c>
      <c r="D10632" s="594" t="s">
        <v>2662</v>
      </c>
      <c r="E10632" s="594" t="s">
        <v>177</v>
      </c>
      <c r="F10632" s="594" t="s">
        <v>181</v>
      </c>
      <c r="G10632" s="596" t="s">
        <v>182</v>
      </c>
      <c r="H10632" s="597">
        <v>9434400</v>
      </c>
    </row>
    <row r="10633" spans="1:8">
      <c r="A10633" s="594" t="s">
        <v>133</v>
      </c>
      <c r="B10633" s="594" t="s">
        <v>452</v>
      </c>
      <c r="C10633" s="594" t="s">
        <v>322</v>
      </c>
      <c r="D10633" s="594" t="s">
        <v>2662</v>
      </c>
      <c r="E10633" s="594" t="s">
        <v>177</v>
      </c>
      <c r="F10633" s="594" t="s">
        <v>1290</v>
      </c>
      <c r="G10633" s="596" t="s">
        <v>2721</v>
      </c>
      <c r="H10633" s="597">
        <v>10975096</v>
      </c>
    </row>
    <row r="10634" spans="1:8">
      <c r="A10634" s="594" t="s">
        <v>133</v>
      </c>
      <c r="B10634" s="594" t="s">
        <v>452</v>
      </c>
      <c r="C10634" s="594" t="s">
        <v>322</v>
      </c>
      <c r="D10634" s="594" t="s">
        <v>2662</v>
      </c>
      <c r="E10634" s="594" t="s">
        <v>177</v>
      </c>
      <c r="F10634" s="594" t="s">
        <v>441</v>
      </c>
      <c r="G10634" s="596" t="s">
        <v>2728</v>
      </c>
      <c r="H10634" s="597">
        <v>37750000</v>
      </c>
    </row>
    <row r="10635" spans="1:8">
      <c r="A10635" s="594" t="s">
        <v>133</v>
      </c>
      <c r="B10635" s="594" t="s">
        <v>452</v>
      </c>
      <c r="C10635" s="594" t="s">
        <v>322</v>
      </c>
      <c r="D10635" s="594" t="s">
        <v>2662</v>
      </c>
      <c r="E10635" s="594" t="s">
        <v>177</v>
      </c>
      <c r="F10635" s="594" t="s">
        <v>1297</v>
      </c>
      <c r="G10635" s="596" t="s">
        <v>2680</v>
      </c>
      <c r="H10635" s="597">
        <v>1282500</v>
      </c>
    </row>
    <row r="10636" spans="1:8">
      <c r="A10636" s="594" t="s">
        <v>133</v>
      </c>
      <c r="B10636" s="594" t="s">
        <v>452</v>
      </c>
      <c r="C10636" s="594" t="s">
        <v>322</v>
      </c>
      <c r="D10636" s="594" t="s">
        <v>2662</v>
      </c>
      <c r="E10636" s="594" t="s">
        <v>240</v>
      </c>
      <c r="F10636" s="595" t="s">
        <v>411</v>
      </c>
      <c r="G10636" s="596" t="s">
        <v>241</v>
      </c>
      <c r="H10636" s="597">
        <v>73325000</v>
      </c>
    </row>
    <row r="10637" spans="1:8">
      <c r="A10637" s="594" t="s">
        <v>133</v>
      </c>
      <c r="B10637" s="594" t="s">
        <v>452</v>
      </c>
      <c r="C10637" s="594" t="s">
        <v>322</v>
      </c>
      <c r="D10637" s="594" t="s">
        <v>2662</v>
      </c>
      <c r="E10637" s="594" t="s">
        <v>240</v>
      </c>
      <c r="F10637" s="594" t="s">
        <v>242</v>
      </c>
      <c r="G10637" s="596" t="s">
        <v>243</v>
      </c>
      <c r="H10637" s="597">
        <v>20525000</v>
      </c>
    </row>
    <row r="10638" spans="1:8">
      <c r="A10638" s="594" t="s">
        <v>133</v>
      </c>
      <c r="B10638" s="594" t="s">
        <v>452</v>
      </c>
      <c r="C10638" s="594" t="s">
        <v>322</v>
      </c>
      <c r="D10638" s="594" t="s">
        <v>2662</v>
      </c>
      <c r="E10638" s="594" t="s">
        <v>240</v>
      </c>
      <c r="F10638" s="594" t="s">
        <v>728</v>
      </c>
      <c r="G10638" s="596" t="s">
        <v>729</v>
      </c>
      <c r="H10638" s="597">
        <v>3200000</v>
      </c>
    </row>
    <row r="10639" spans="1:8">
      <c r="A10639" s="594" t="s">
        <v>133</v>
      </c>
      <c r="B10639" s="594" t="s">
        <v>452</v>
      </c>
      <c r="C10639" s="594" t="s">
        <v>322</v>
      </c>
      <c r="D10639" s="594" t="s">
        <v>2662</v>
      </c>
      <c r="E10639" s="594" t="s">
        <v>240</v>
      </c>
      <c r="F10639" s="594" t="s">
        <v>731</v>
      </c>
      <c r="G10639" s="596" t="s">
        <v>732</v>
      </c>
      <c r="H10639" s="597">
        <v>6450000</v>
      </c>
    </row>
    <row r="10640" spans="1:8">
      <c r="A10640" s="594" t="s">
        <v>133</v>
      </c>
      <c r="B10640" s="594" t="s">
        <v>452</v>
      </c>
      <c r="C10640" s="594" t="s">
        <v>322</v>
      </c>
      <c r="D10640" s="594" t="s">
        <v>2662</v>
      </c>
      <c r="E10640" s="594" t="s">
        <v>240</v>
      </c>
      <c r="F10640" s="594" t="s">
        <v>597</v>
      </c>
      <c r="G10640" s="596" t="s">
        <v>2682</v>
      </c>
      <c r="H10640" s="597">
        <v>3300000</v>
      </c>
    </row>
    <row r="10641" spans="1:8">
      <c r="A10641" s="594" t="s">
        <v>133</v>
      </c>
      <c r="B10641" s="594" t="s">
        <v>452</v>
      </c>
      <c r="C10641" s="594" t="s">
        <v>322</v>
      </c>
      <c r="D10641" s="594" t="s">
        <v>2662</v>
      </c>
      <c r="E10641" s="594" t="s">
        <v>240</v>
      </c>
      <c r="F10641" s="594" t="s">
        <v>733</v>
      </c>
      <c r="G10641" s="596" t="s">
        <v>734</v>
      </c>
      <c r="H10641" s="597">
        <v>18000000</v>
      </c>
    </row>
    <row r="10642" spans="1:8">
      <c r="A10642" s="594" t="s">
        <v>133</v>
      </c>
      <c r="B10642" s="594" t="s">
        <v>452</v>
      </c>
      <c r="C10642" s="594" t="s">
        <v>322</v>
      </c>
      <c r="D10642" s="594" t="s">
        <v>2662</v>
      </c>
      <c r="E10642" s="594" t="s">
        <v>240</v>
      </c>
      <c r="F10642" s="594" t="s">
        <v>735</v>
      </c>
      <c r="G10642" s="596" t="s">
        <v>193</v>
      </c>
      <c r="H10642" s="597">
        <v>21850000</v>
      </c>
    </row>
    <row r="10643" spans="1:8">
      <c r="A10643" s="594" t="s">
        <v>133</v>
      </c>
      <c r="B10643" s="594" t="s">
        <v>452</v>
      </c>
      <c r="C10643" s="594" t="s">
        <v>322</v>
      </c>
      <c r="D10643" s="594" t="s">
        <v>2662</v>
      </c>
      <c r="E10643" s="594" t="s">
        <v>183</v>
      </c>
      <c r="F10643" s="595" t="s">
        <v>411</v>
      </c>
      <c r="G10643" s="596" t="s">
        <v>184</v>
      </c>
      <c r="H10643" s="597">
        <v>212606000</v>
      </c>
    </row>
    <row r="10644" spans="1:8">
      <c r="A10644" s="594" t="s">
        <v>133</v>
      </c>
      <c r="B10644" s="594" t="s">
        <v>452</v>
      </c>
      <c r="C10644" s="594" t="s">
        <v>322</v>
      </c>
      <c r="D10644" s="594" t="s">
        <v>2662</v>
      </c>
      <c r="E10644" s="594" t="s">
        <v>183</v>
      </c>
      <c r="F10644" s="594" t="s">
        <v>587</v>
      </c>
      <c r="G10644" s="596" t="s">
        <v>588</v>
      </c>
      <c r="H10644" s="597">
        <v>9226000</v>
      </c>
    </row>
    <row r="10645" spans="1:8">
      <c r="A10645" s="594" t="s">
        <v>133</v>
      </c>
      <c r="B10645" s="594" t="s">
        <v>452</v>
      </c>
      <c r="C10645" s="594" t="s">
        <v>322</v>
      </c>
      <c r="D10645" s="594" t="s">
        <v>2662</v>
      </c>
      <c r="E10645" s="594" t="s">
        <v>183</v>
      </c>
      <c r="F10645" s="594" t="s">
        <v>736</v>
      </c>
      <c r="G10645" s="596" t="s">
        <v>737</v>
      </c>
      <c r="H10645" s="597">
        <v>41630000</v>
      </c>
    </row>
    <row r="10646" spans="1:8">
      <c r="A10646" s="594" t="s">
        <v>133</v>
      </c>
      <c r="B10646" s="594" t="s">
        <v>452</v>
      </c>
      <c r="C10646" s="594" t="s">
        <v>322</v>
      </c>
      <c r="D10646" s="594" t="s">
        <v>2662</v>
      </c>
      <c r="E10646" s="594" t="s">
        <v>183</v>
      </c>
      <c r="F10646" s="594" t="s">
        <v>185</v>
      </c>
      <c r="G10646" s="596" t="s">
        <v>186</v>
      </c>
      <c r="H10646" s="597">
        <v>13150000</v>
      </c>
    </row>
    <row r="10647" spans="1:8">
      <c r="A10647" s="594" t="s">
        <v>133</v>
      </c>
      <c r="B10647" s="594" t="s">
        <v>452</v>
      </c>
      <c r="C10647" s="594" t="s">
        <v>322</v>
      </c>
      <c r="D10647" s="594" t="s">
        <v>2662</v>
      </c>
      <c r="E10647" s="594" t="s">
        <v>183</v>
      </c>
      <c r="F10647" s="594" t="s">
        <v>187</v>
      </c>
      <c r="G10647" s="596" t="s">
        <v>2683</v>
      </c>
      <c r="H10647" s="597">
        <v>148600000</v>
      </c>
    </row>
    <row r="10648" spans="1:8">
      <c r="A10648" s="594" t="s">
        <v>133</v>
      </c>
      <c r="B10648" s="594" t="s">
        <v>452</v>
      </c>
      <c r="C10648" s="594" t="s">
        <v>322</v>
      </c>
      <c r="D10648" s="594" t="s">
        <v>2662</v>
      </c>
      <c r="E10648" s="594" t="s">
        <v>738</v>
      </c>
      <c r="F10648" s="595" t="s">
        <v>411</v>
      </c>
      <c r="G10648" s="596" t="s">
        <v>739</v>
      </c>
      <c r="H10648" s="597">
        <v>100243000</v>
      </c>
    </row>
    <row r="10649" spans="1:8">
      <c r="A10649" s="594" t="s">
        <v>133</v>
      </c>
      <c r="B10649" s="594" t="s">
        <v>452</v>
      </c>
      <c r="C10649" s="594" t="s">
        <v>322</v>
      </c>
      <c r="D10649" s="594" t="s">
        <v>2662</v>
      </c>
      <c r="E10649" s="594" t="s">
        <v>738</v>
      </c>
      <c r="F10649" s="594" t="s">
        <v>740</v>
      </c>
      <c r="G10649" s="596" t="s">
        <v>741</v>
      </c>
      <c r="H10649" s="597">
        <v>77543000</v>
      </c>
    </row>
    <row r="10650" spans="1:8">
      <c r="A10650" s="594" t="s">
        <v>133</v>
      </c>
      <c r="B10650" s="594" t="s">
        <v>452</v>
      </c>
      <c r="C10650" s="594" t="s">
        <v>322</v>
      </c>
      <c r="D10650" s="594" t="s">
        <v>2662</v>
      </c>
      <c r="E10650" s="594" t="s">
        <v>738</v>
      </c>
      <c r="F10650" s="594" t="s">
        <v>356</v>
      </c>
      <c r="G10650" s="596" t="s">
        <v>357</v>
      </c>
      <c r="H10650" s="597">
        <v>18100000</v>
      </c>
    </row>
    <row r="10651" spans="1:8">
      <c r="A10651" s="594" t="s">
        <v>133</v>
      </c>
      <c r="B10651" s="594" t="s">
        <v>452</v>
      </c>
      <c r="C10651" s="594" t="s">
        <v>322</v>
      </c>
      <c r="D10651" s="594" t="s">
        <v>2662</v>
      </c>
      <c r="E10651" s="594" t="s">
        <v>738</v>
      </c>
      <c r="F10651" s="594" t="s">
        <v>296</v>
      </c>
      <c r="G10651" s="596" t="s">
        <v>297</v>
      </c>
      <c r="H10651" s="597">
        <v>2000000</v>
      </c>
    </row>
    <row r="10652" spans="1:8">
      <c r="A10652" s="594" t="s">
        <v>133</v>
      </c>
      <c r="B10652" s="594" t="s">
        <v>452</v>
      </c>
      <c r="C10652" s="594" t="s">
        <v>322</v>
      </c>
      <c r="D10652" s="594" t="s">
        <v>2662</v>
      </c>
      <c r="E10652" s="594" t="s">
        <v>738</v>
      </c>
      <c r="F10652" s="594" t="s">
        <v>742</v>
      </c>
      <c r="G10652" s="596" t="s">
        <v>743</v>
      </c>
      <c r="H10652" s="597">
        <v>2600000</v>
      </c>
    </row>
    <row r="10653" spans="1:8">
      <c r="A10653" s="594" t="s">
        <v>133</v>
      </c>
      <c r="B10653" s="594" t="s">
        <v>452</v>
      </c>
      <c r="C10653" s="594" t="s">
        <v>322</v>
      </c>
      <c r="D10653" s="594" t="s">
        <v>2662</v>
      </c>
      <c r="E10653" s="594" t="s">
        <v>555</v>
      </c>
      <c r="F10653" s="595" t="s">
        <v>411</v>
      </c>
      <c r="G10653" s="596" t="s">
        <v>556</v>
      </c>
      <c r="H10653" s="597">
        <v>20000</v>
      </c>
    </row>
    <row r="10654" spans="1:8">
      <c r="A10654" s="594" t="s">
        <v>133</v>
      </c>
      <c r="B10654" s="594" t="s">
        <v>452</v>
      </c>
      <c r="C10654" s="594" t="s">
        <v>322</v>
      </c>
      <c r="D10654" s="594" t="s">
        <v>2662</v>
      </c>
      <c r="E10654" s="594" t="s">
        <v>555</v>
      </c>
      <c r="F10654" s="594" t="s">
        <v>1058</v>
      </c>
      <c r="G10654" s="596" t="s">
        <v>554</v>
      </c>
      <c r="H10654" s="597">
        <v>20000</v>
      </c>
    </row>
    <row r="10655" spans="1:8">
      <c r="A10655" s="594" t="s">
        <v>133</v>
      </c>
      <c r="B10655" s="594" t="s">
        <v>452</v>
      </c>
      <c r="C10655" s="594" t="s">
        <v>322</v>
      </c>
      <c r="D10655" s="594" t="s">
        <v>2662</v>
      </c>
      <c r="E10655" s="594" t="s">
        <v>744</v>
      </c>
      <c r="F10655" s="595" t="s">
        <v>411</v>
      </c>
      <c r="G10655" s="596" t="s">
        <v>2686</v>
      </c>
      <c r="H10655" s="597">
        <v>79750000</v>
      </c>
    </row>
    <row r="10656" spans="1:8">
      <c r="A10656" s="594" t="s">
        <v>133</v>
      </c>
      <c r="B10656" s="594" t="s">
        <v>452</v>
      </c>
      <c r="C10656" s="594" t="s">
        <v>322</v>
      </c>
      <c r="D10656" s="594" t="s">
        <v>2662</v>
      </c>
      <c r="E10656" s="594" t="s">
        <v>744</v>
      </c>
      <c r="F10656" s="594" t="s">
        <v>7</v>
      </c>
      <c r="G10656" s="596" t="s">
        <v>8</v>
      </c>
      <c r="H10656" s="597">
        <v>15000000</v>
      </c>
    </row>
    <row r="10657" spans="1:8">
      <c r="A10657" s="594" t="s">
        <v>133</v>
      </c>
      <c r="B10657" s="594" t="s">
        <v>452</v>
      </c>
      <c r="C10657" s="594" t="s">
        <v>322</v>
      </c>
      <c r="D10657" s="594" t="s">
        <v>2662</v>
      </c>
      <c r="E10657" s="594" t="s">
        <v>744</v>
      </c>
      <c r="F10657" s="594" t="s">
        <v>572</v>
      </c>
      <c r="G10657" s="596" t="s">
        <v>2689</v>
      </c>
      <c r="H10657" s="597">
        <v>52920000</v>
      </c>
    </row>
    <row r="10658" spans="1:8">
      <c r="A10658" s="594" t="s">
        <v>133</v>
      </c>
      <c r="B10658" s="594" t="s">
        <v>452</v>
      </c>
      <c r="C10658" s="594" t="s">
        <v>322</v>
      </c>
      <c r="D10658" s="594" t="s">
        <v>2662</v>
      </c>
      <c r="E10658" s="594" t="s">
        <v>744</v>
      </c>
      <c r="F10658" s="594" t="s">
        <v>11</v>
      </c>
      <c r="G10658" s="596" t="s">
        <v>2691</v>
      </c>
      <c r="H10658" s="597">
        <v>4380000</v>
      </c>
    </row>
    <row r="10659" spans="1:8">
      <c r="A10659" s="594" t="s">
        <v>133</v>
      </c>
      <c r="B10659" s="594" t="s">
        <v>452</v>
      </c>
      <c r="C10659" s="594" t="s">
        <v>322</v>
      </c>
      <c r="D10659" s="594" t="s">
        <v>2662</v>
      </c>
      <c r="E10659" s="594" t="s">
        <v>744</v>
      </c>
      <c r="F10659" s="594" t="s">
        <v>748</v>
      </c>
      <c r="G10659" s="596" t="s">
        <v>35</v>
      </c>
      <c r="H10659" s="597">
        <v>7450000</v>
      </c>
    </row>
    <row r="10660" spans="1:8">
      <c r="A10660" s="594" t="s">
        <v>133</v>
      </c>
      <c r="B10660" s="594" t="s">
        <v>452</v>
      </c>
      <c r="C10660" s="594" t="s">
        <v>322</v>
      </c>
      <c r="D10660" s="594" t="s">
        <v>2662</v>
      </c>
      <c r="E10660" s="594" t="s">
        <v>2692</v>
      </c>
      <c r="F10660" s="595" t="s">
        <v>411</v>
      </c>
      <c r="G10660" s="596" t="s">
        <v>2693</v>
      </c>
      <c r="H10660" s="597">
        <v>19720000</v>
      </c>
    </row>
    <row r="10661" spans="1:8">
      <c r="A10661" s="594" t="s">
        <v>133</v>
      </c>
      <c r="B10661" s="594" t="s">
        <v>452</v>
      </c>
      <c r="C10661" s="594" t="s">
        <v>322</v>
      </c>
      <c r="D10661" s="594" t="s">
        <v>2662</v>
      </c>
      <c r="E10661" s="594" t="s">
        <v>2692</v>
      </c>
      <c r="F10661" s="594" t="s">
        <v>2722</v>
      </c>
      <c r="G10661" s="596" t="s">
        <v>2690</v>
      </c>
      <c r="H10661" s="597">
        <v>19720000</v>
      </c>
    </row>
    <row r="10662" spans="1:8">
      <c r="A10662" s="594" t="s">
        <v>133</v>
      </c>
      <c r="B10662" s="594" t="s">
        <v>452</v>
      </c>
      <c r="C10662" s="594" t="s">
        <v>322</v>
      </c>
      <c r="D10662" s="594" t="s">
        <v>2662</v>
      </c>
      <c r="E10662" s="594" t="s">
        <v>189</v>
      </c>
      <c r="F10662" s="595" t="s">
        <v>411</v>
      </c>
      <c r="G10662" s="596" t="s">
        <v>190</v>
      </c>
      <c r="H10662" s="597">
        <v>919480654</v>
      </c>
    </row>
    <row r="10663" spans="1:8">
      <c r="A10663" s="594" t="s">
        <v>133</v>
      </c>
      <c r="B10663" s="594" t="s">
        <v>452</v>
      </c>
      <c r="C10663" s="594" t="s">
        <v>322</v>
      </c>
      <c r="D10663" s="594" t="s">
        <v>2662</v>
      </c>
      <c r="E10663" s="594" t="s">
        <v>189</v>
      </c>
      <c r="F10663" s="594" t="s">
        <v>773</v>
      </c>
      <c r="G10663" s="596" t="s">
        <v>2695</v>
      </c>
      <c r="H10663" s="597">
        <v>367598054</v>
      </c>
    </row>
    <row r="10664" spans="1:8">
      <c r="A10664" s="594" t="s">
        <v>133</v>
      </c>
      <c r="B10664" s="594" t="s">
        <v>452</v>
      </c>
      <c r="C10664" s="594" t="s">
        <v>322</v>
      </c>
      <c r="D10664" s="594" t="s">
        <v>2662</v>
      </c>
      <c r="E10664" s="594" t="s">
        <v>189</v>
      </c>
      <c r="F10664" s="594" t="s">
        <v>37</v>
      </c>
      <c r="G10664" s="596" t="s">
        <v>2696</v>
      </c>
      <c r="H10664" s="597">
        <v>107993000</v>
      </c>
    </row>
    <row r="10665" spans="1:8">
      <c r="A10665" s="594" t="s">
        <v>133</v>
      </c>
      <c r="B10665" s="594" t="s">
        <v>452</v>
      </c>
      <c r="C10665" s="594" t="s">
        <v>322</v>
      </c>
      <c r="D10665" s="594" t="s">
        <v>2662</v>
      </c>
      <c r="E10665" s="594" t="s">
        <v>189</v>
      </c>
      <c r="F10665" s="594" t="s">
        <v>192</v>
      </c>
      <c r="G10665" s="596" t="s">
        <v>195</v>
      </c>
      <c r="H10665" s="597">
        <v>443889600</v>
      </c>
    </row>
    <row r="10666" spans="1:8">
      <c r="A10666" s="594" t="s">
        <v>133</v>
      </c>
      <c r="B10666" s="594" t="s">
        <v>452</v>
      </c>
      <c r="C10666" s="594" t="s">
        <v>322</v>
      </c>
      <c r="D10666" s="594" t="s">
        <v>2662</v>
      </c>
      <c r="E10666" s="594" t="s">
        <v>2697</v>
      </c>
      <c r="F10666" s="595" t="s">
        <v>411</v>
      </c>
      <c r="G10666" s="596" t="s">
        <v>2698</v>
      </c>
      <c r="H10666" s="597">
        <v>10598000</v>
      </c>
    </row>
    <row r="10667" spans="1:8">
      <c r="A10667" s="594" t="s">
        <v>133</v>
      </c>
      <c r="B10667" s="594" t="s">
        <v>452</v>
      </c>
      <c r="C10667" s="594" t="s">
        <v>322</v>
      </c>
      <c r="D10667" s="594" t="s">
        <v>2662</v>
      </c>
      <c r="E10667" s="594" t="s">
        <v>2697</v>
      </c>
      <c r="F10667" s="594" t="s">
        <v>2699</v>
      </c>
      <c r="G10667" s="596" t="s">
        <v>2700</v>
      </c>
      <c r="H10667" s="597">
        <v>10598000</v>
      </c>
    </row>
    <row r="10668" spans="1:8">
      <c r="A10668" s="594" t="s">
        <v>133</v>
      </c>
      <c r="B10668" s="594" t="s">
        <v>452</v>
      </c>
      <c r="C10668" s="594" t="s">
        <v>322</v>
      </c>
      <c r="D10668" s="594" t="s">
        <v>2662</v>
      </c>
      <c r="E10668" s="594" t="s">
        <v>194</v>
      </c>
      <c r="F10668" s="595" t="s">
        <v>411</v>
      </c>
      <c r="G10668" s="596" t="s">
        <v>195</v>
      </c>
      <c r="H10668" s="597">
        <v>258150000</v>
      </c>
    </row>
    <row r="10669" spans="1:8">
      <c r="A10669" s="594" t="s">
        <v>133</v>
      </c>
      <c r="B10669" s="594" t="s">
        <v>452</v>
      </c>
      <c r="C10669" s="594" t="s">
        <v>322</v>
      </c>
      <c r="D10669" s="594" t="s">
        <v>2662</v>
      </c>
      <c r="E10669" s="594" t="s">
        <v>194</v>
      </c>
      <c r="F10669" s="594" t="s">
        <v>198</v>
      </c>
      <c r="G10669" s="596" t="s">
        <v>199</v>
      </c>
      <c r="H10669" s="597">
        <v>112344000</v>
      </c>
    </row>
    <row r="10670" spans="1:8">
      <c r="A10670" s="594" t="s">
        <v>133</v>
      </c>
      <c r="B10670" s="594" t="s">
        <v>452</v>
      </c>
      <c r="C10670" s="594" t="s">
        <v>322</v>
      </c>
      <c r="D10670" s="594" t="s">
        <v>2662</v>
      </c>
      <c r="E10670" s="594" t="s">
        <v>194</v>
      </c>
      <c r="F10670" s="594" t="s">
        <v>200</v>
      </c>
      <c r="G10670" s="596" t="s">
        <v>201</v>
      </c>
      <c r="H10670" s="597">
        <v>145806000</v>
      </c>
    </row>
    <row r="10671" spans="1:8">
      <c r="A10671" s="594" t="s">
        <v>133</v>
      </c>
      <c r="B10671" s="594" t="s">
        <v>452</v>
      </c>
      <c r="C10671" s="594" t="s">
        <v>322</v>
      </c>
      <c r="D10671" s="594" t="s">
        <v>2662</v>
      </c>
      <c r="E10671" s="594" t="s">
        <v>550</v>
      </c>
      <c r="F10671" s="595" t="s">
        <v>411</v>
      </c>
      <c r="G10671" s="596" t="s">
        <v>2705</v>
      </c>
      <c r="H10671" s="597">
        <v>51198000</v>
      </c>
    </row>
    <row r="10672" spans="1:8">
      <c r="A10672" s="594" t="s">
        <v>133</v>
      </c>
      <c r="B10672" s="594" t="s">
        <v>452</v>
      </c>
      <c r="C10672" s="594" t="s">
        <v>322</v>
      </c>
      <c r="D10672" s="594" t="s">
        <v>2662</v>
      </c>
      <c r="E10672" s="594" t="s">
        <v>550</v>
      </c>
      <c r="F10672" s="594" t="s">
        <v>2706</v>
      </c>
      <c r="G10672" s="596" t="s">
        <v>72</v>
      </c>
      <c r="H10672" s="597">
        <v>29848000</v>
      </c>
    </row>
    <row r="10673" spans="1:8">
      <c r="A10673" s="594" t="s">
        <v>133</v>
      </c>
      <c r="B10673" s="594" t="s">
        <v>452</v>
      </c>
      <c r="C10673" s="594" t="s">
        <v>322</v>
      </c>
      <c r="D10673" s="594" t="s">
        <v>2662</v>
      </c>
      <c r="E10673" s="594" t="s">
        <v>550</v>
      </c>
      <c r="F10673" s="594" t="s">
        <v>1082</v>
      </c>
      <c r="G10673" s="596" t="s">
        <v>195</v>
      </c>
      <c r="H10673" s="597">
        <v>21350000</v>
      </c>
    </row>
    <row r="10674" spans="1:8">
      <c r="A10674" s="594" t="s">
        <v>133</v>
      </c>
      <c r="B10674" s="594" t="s">
        <v>460</v>
      </c>
      <c r="C10674" s="595" t="s">
        <v>411</v>
      </c>
      <c r="D10674" s="595" t="s">
        <v>411</v>
      </c>
      <c r="E10674" s="595" t="s">
        <v>411</v>
      </c>
      <c r="F10674" s="595" t="s">
        <v>411</v>
      </c>
      <c r="G10674" s="596" t="s">
        <v>461</v>
      </c>
      <c r="H10674" s="597">
        <v>265944447798</v>
      </c>
    </row>
    <row r="10675" spans="1:8">
      <c r="A10675" s="594" t="s">
        <v>133</v>
      </c>
      <c r="B10675" s="594" t="s">
        <v>460</v>
      </c>
      <c r="C10675" s="594" t="s">
        <v>570</v>
      </c>
      <c r="D10675" s="595" t="s">
        <v>411</v>
      </c>
      <c r="E10675" s="595" t="s">
        <v>411</v>
      </c>
      <c r="F10675" s="595" t="s">
        <v>411</v>
      </c>
      <c r="G10675" s="596" t="s">
        <v>2711</v>
      </c>
      <c r="H10675" s="597">
        <v>2407715000</v>
      </c>
    </row>
    <row r="10676" spans="1:8">
      <c r="A10676" s="594" t="s">
        <v>133</v>
      </c>
      <c r="B10676" s="594" t="s">
        <v>460</v>
      </c>
      <c r="C10676" s="594" t="s">
        <v>570</v>
      </c>
      <c r="D10676" s="594" t="s">
        <v>2820</v>
      </c>
      <c r="E10676" s="595" t="s">
        <v>411</v>
      </c>
      <c r="F10676" s="595" t="s">
        <v>411</v>
      </c>
      <c r="G10676" s="596" t="s">
        <v>2821</v>
      </c>
      <c r="H10676" s="597">
        <v>377867000</v>
      </c>
    </row>
    <row r="10677" spans="1:8">
      <c r="A10677" s="594" t="s">
        <v>133</v>
      </c>
      <c r="B10677" s="594" t="s">
        <v>460</v>
      </c>
      <c r="C10677" s="594" t="s">
        <v>570</v>
      </c>
      <c r="D10677" s="594" t="s">
        <v>2820</v>
      </c>
      <c r="E10677" s="594" t="s">
        <v>475</v>
      </c>
      <c r="F10677" s="595" t="s">
        <v>411</v>
      </c>
      <c r="G10677" s="596" t="s">
        <v>2806</v>
      </c>
      <c r="H10677" s="597">
        <v>26050000</v>
      </c>
    </row>
    <row r="10678" spans="1:8">
      <c r="A10678" s="594" t="s">
        <v>133</v>
      </c>
      <c r="B10678" s="594" t="s">
        <v>460</v>
      </c>
      <c r="C10678" s="594" t="s">
        <v>570</v>
      </c>
      <c r="D10678" s="594" t="s">
        <v>2820</v>
      </c>
      <c r="E10678" s="594" t="s">
        <v>475</v>
      </c>
      <c r="F10678" s="594" t="s">
        <v>2809</v>
      </c>
      <c r="G10678" s="596" t="s">
        <v>468</v>
      </c>
      <c r="H10678" s="597">
        <v>26050000</v>
      </c>
    </row>
    <row r="10679" spans="1:8">
      <c r="A10679" s="594" t="s">
        <v>133</v>
      </c>
      <c r="B10679" s="594" t="s">
        <v>460</v>
      </c>
      <c r="C10679" s="594" t="s">
        <v>570</v>
      </c>
      <c r="D10679" s="594" t="s">
        <v>2820</v>
      </c>
      <c r="E10679" s="594" t="s">
        <v>183</v>
      </c>
      <c r="F10679" s="595" t="s">
        <v>411</v>
      </c>
      <c r="G10679" s="596" t="s">
        <v>184</v>
      </c>
      <c r="H10679" s="597">
        <v>17250000</v>
      </c>
    </row>
    <row r="10680" spans="1:8">
      <c r="A10680" s="594" t="s">
        <v>133</v>
      </c>
      <c r="B10680" s="594" t="s">
        <v>460</v>
      </c>
      <c r="C10680" s="594" t="s">
        <v>570</v>
      </c>
      <c r="D10680" s="594" t="s">
        <v>2820</v>
      </c>
      <c r="E10680" s="594" t="s">
        <v>183</v>
      </c>
      <c r="F10680" s="594" t="s">
        <v>587</v>
      </c>
      <c r="G10680" s="596" t="s">
        <v>588</v>
      </c>
      <c r="H10680" s="597">
        <v>1850000</v>
      </c>
    </row>
    <row r="10681" spans="1:8">
      <c r="A10681" s="594" t="s">
        <v>133</v>
      </c>
      <c r="B10681" s="594" t="s">
        <v>460</v>
      </c>
      <c r="C10681" s="594" t="s">
        <v>570</v>
      </c>
      <c r="D10681" s="594" t="s">
        <v>2820</v>
      </c>
      <c r="E10681" s="594" t="s">
        <v>183</v>
      </c>
      <c r="F10681" s="594" t="s">
        <v>736</v>
      </c>
      <c r="G10681" s="596" t="s">
        <v>737</v>
      </c>
      <c r="H10681" s="597">
        <v>5400000</v>
      </c>
    </row>
    <row r="10682" spans="1:8">
      <c r="A10682" s="594" t="s">
        <v>133</v>
      </c>
      <c r="B10682" s="594" t="s">
        <v>460</v>
      </c>
      <c r="C10682" s="594" t="s">
        <v>570</v>
      </c>
      <c r="D10682" s="594" t="s">
        <v>2820</v>
      </c>
      <c r="E10682" s="594" t="s">
        <v>183</v>
      </c>
      <c r="F10682" s="594" t="s">
        <v>185</v>
      </c>
      <c r="G10682" s="596" t="s">
        <v>186</v>
      </c>
      <c r="H10682" s="597">
        <v>10000000</v>
      </c>
    </row>
    <row r="10683" spans="1:8">
      <c r="A10683" s="594" t="s">
        <v>133</v>
      </c>
      <c r="B10683" s="594" t="s">
        <v>460</v>
      </c>
      <c r="C10683" s="594" t="s">
        <v>570</v>
      </c>
      <c r="D10683" s="594" t="s">
        <v>2820</v>
      </c>
      <c r="E10683" s="594" t="s">
        <v>498</v>
      </c>
      <c r="F10683" s="595" t="s">
        <v>411</v>
      </c>
      <c r="G10683" s="596" t="s">
        <v>499</v>
      </c>
      <c r="H10683" s="597">
        <v>334567000</v>
      </c>
    </row>
    <row r="10684" spans="1:8">
      <c r="A10684" s="594" t="s">
        <v>133</v>
      </c>
      <c r="B10684" s="594" t="s">
        <v>460</v>
      </c>
      <c r="C10684" s="594" t="s">
        <v>570</v>
      </c>
      <c r="D10684" s="594" t="s">
        <v>2820</v>
      </c>
      <c r="E10684" s="594" t="s">
        <v>498</v>
      </c>
      <c r="F10684" s="594" t="s">
        <v>500</v>
      </c>
      <c r="G10684" s="596" t="s">
        <v>2792</v>
      </c>
      <c r="H10684" s="597">
        <v>314567000</v>
      </c>
    </row>
    <row r="10685" spans="1:8">
      <c r="A10685" s="594" t="s">
        <v>133</v>
      </c>
      <c r="B10685" s="594" t="s">
        <v>460</v>
      </c>
      <c r="C10685" s="594" t="s">
        <v>570</v>
      </c>
      <c r="D10685" s="594" t="s">
        <v>2820</v>
      </c>
      <c r="E10685" s="594" t="s">
        <v>498</v>
      </c>
      <c r="F10685" s="594" t="s">
        <v>1299</v>
      </c>
      <c r="G10685" s="596" t="s">
        <v>197</v>
      </c>
      <c r="H10685" s="597">
        <v>20000000</v>
      </c>
    </row>
    <row r="10686" spans="1:8">
      <c r="A10686" s="594" t="s">
        <v>133</v>
      </c>
      <c r="B10686" s="594" t="s">
        <v>460</v>
      </c>
      <c r="C10686" s="594" t="s">
        <v>570</v>
      </c>
      <c r="D10686" s="594" t="s">
        <v>2822</v>
      </c>
      <c r="E10686" s="595" t="s">
        <v>411</v>
      </c>
      <c r="F10686" s="595" t="s">
        <v>411</v>
      </c>
      <c r="G10686" s="596" t="s">
        <v>2823</v>
      </c>
      <c r="H10686" s="597">
        <v>30700000</v>
      </c>
    </row>
    <row r="10687" spans="1:8">
      <c r="A10687" s="594" t="s">
        <v>133</v>
      </c>
      <c r="B10687" s="594" t="s">
        <v>460</v>
      </c>
      <c r="C10687" s="594" t="s">
        <v>570</v>
      </c>
      <c r="D10687" s="594" t="s">
        <v>2822</v>
      </c>
      <c r="E10687" s="594" t="s">
        <v>2756</v>
      </c>
      <c r="F10687" s="595" t="s">
        <v>411</v>
      </c>
      <c r="G10687" s="596" t="s">
        <v>2757</v>
      </c>
      <c r="H10687" s="597">
        <v>30700000</v>
      </c>
    </row>
    <row r="10688" spans="1:8">
      <c r="A10688" s="594" t="s">
        <v>133</v>
      </c>
      <c r="B10688" s="594" t="s">
        <v>460</v>
      </c>
      <c r="C10688" s="594" t="s">
        <v>570</v>
      </c>
      <c r="D10688" s="594" t="s">
        <v>2822</v>
      </c>
      <c r="E10688" s="594" t="s">
        <v>2756</v>
      </c>
      <c r="F10688" s="594" t="s">
        <v>2842</v>
      </c>
      <c r="G10688" s="596" t="s">
        <v>195</v>
      </c>
      <c r="H10688" s="597">
        <v>30700000</v>
      </c>
    </row>
    <row r="10689" spans="1:8">
      <c r="A10689" s="594" t="s">
        <v>133</v>
      </c>
      <c r="B10689" s="594" t="s">
        <v>460</v>
      </c>
      <c r="C10689" s="594" t="s">
        <v>570</v>
      </c>
      <c r="D10689" s="594" t="s">
        <v>2825</v>
      </c>
      <c r="E10689" s="595" t="s">
        <v>411</v>
      </c>
      <c r="F10689" s="595" t="s">
        <v>411</v>
      </c>
      <c r="G10689" s="596" t="s">
        <v>2826</v>
      </c>
      <c r="H10689" s="597">
        <v>8500000</v>
      </c>
    </row>
    <row r="10690" spans="1:8">
      <c r="A10690" s="594" t="s">
        <v>133</v>
      </c>
      <c r="B10690" s="594" t="s">
        <v>460</v>
      </c>
      <c r="C10690" s="594" t="s">
        <v>570</v>
      </c>
      <c r="D10690" s="594" t="s">
        <v>2825</v>
      </c>
      <c r="E10690" s="594" t="s">
        <v>194</v>
      </c>
      <c r="F10690" s="595" t="s">
        <v>411</v>
      </c>
      <c r="G10690" s="596" t="s">
        <v>195</v>
      </c>
      <c r="H10690" s="597">
        <v>8500000</v>
      </c>
    </row>
    <row r="10691" spans="1:8">
      <c r="A10691" s="594" t="s">
        <v>133</v>
      </c>
      <c r="B10691" s="594" t="s">
        <v>460</v>
      </c>
      <c r="C10691" s="594" t="s">
        <v>570</v>
      </c>
      <c r="D10691" s="594" t="s">
        <v>2825</v>
      </c>
      <c r="E10691" s="594" t="s">
        <v>194</v>
      </c>
      <c r="F10691" s="594" t="s">
        <v>200</v>
      </c>
      <c r="G10691" s="596" t="s">
        <v>201</v>
      </c>
      <c r="H10691" s="597">
        <v>8500000</v>
      </c>
    </row>
    <row r="10692" spans="1:8">
      <c r="A10692" s="594" t="s">
        <v>133</v>
      </c>
      <c r="B10692" s="594" t="s">
        <v>460</v>
      </c>
      <c r="C10692" s="594" t="s">
        <v>570</v>
      </c>
      <c r="D10692" s="594" t="s">
        <v>2712</v>
      </c>
      <c r="E10692" s="595" t="s">
        <v>411</v>
      </c>
      <c r="F10692" s="595" t="s">
        <v>411</v>
      </c>
      <c r="G10692" s="596" t="s">
        <v>1165</v>
      </c>
      <c r="H10692" s="597">
        <v>10535000</v>
      </c>
    </row>
    <row r="10693" spans="1:8">
      <c r="A10693" s="594" t="s">
        <v>133</v>
      </c>
      <c r="B10693" s="594" t="s">
        <v>460</v>
      </c>
      <c r="C10693" s="594" t="s">
        <v>570</v>
      </c>
      <c r="D10693" s="594" t="s">
        <v>2712</v>
      </c>
      <c r="E10693" s="594" t="s">
        <v>194</v>
      </c>
      <c r="F10693" s="595" t="s">
        <v>411</v>
      </c>
      <c r="G10693" s="596" t="s">
        <v>195</v>
      </c>
      <c r="H10693" s="597">
        <v>10535000</v>
      </c>
    </row>
    <row r="10694" spans="1:8">
      <c r="A10694" s="594" t="s">
        <v>133</v>
      </c>
      <c r="B10694" s="594" t="s">
        <v>460</v>
      </c>
      <c r="C10694" s="594" t="s">
        <v>570</v>
      </c>
      <c r="D10694" s="594" t="s">
        <v>2712</v>
      </c>
      <c r="E10694" s="594" t="s">
        <v>194</v>
      </c>
      <c r="F10694" s="594" t="s">
        <v>200</v>
      </c>
      <c r="G10694" s="596" t="s">
        <v>201</v>
      </c>
      <c r="H10694" s="597">
        <v>10535000</v>
      </c>
    </row>
    <row r="10695" spans="1:8">
      <c r="A10695" s="594" t="s">
        <v>133</v>
      </c>
      <c r="B10695" s="594" t="s">
        <v>460</v>
      </c>
      <c r="C10695" s="594" t="s">
        <v>570</v>
      </c>
      <c r="D10695" s="594" t="s">
        <v>2713</v>
      </c>
      <c r="E10695" s="595" t="s">
        <v>411</v>
      </c>
      <c r="F10695" s="595" t="s">
        <v>411</v>
      </c>
      <c r="G10695" s="596" t="s">
        <v>2714</v>
      </c>
      <c r="H10695" s="597">
        <v>39390000</v>
      </c>
    </row>
    <row r="10696" spans="1:8">
      <c r="A10696" s="594" t="s">
        <v>133</v>
      </c>
      <c r="B10696" s="594" t="s">
        <v>460</v>
      </c>
      <c r="C10696" s="594" t="s">
        <v>570</v>
      </c>
      <c r="D10696" s="594" t="s">
        <v>2713</v>
      </c>
      <c r="E10696" s="594" t="s">
        <v>240</v>
      </c>
      <c r="F10696" s="595" t="s">
        <v>411</v>
      </c>
      <c r="G10696" s="596" t="s">
        <v>241</v>
      </c>
      <c r="H10696" s="597">
        <v>3000000</v>
      </c>
    </row>
    <row r="10697" spans="1:8">
      <c r="A10697" s="594" t="s">
        <v>133</v>
      </c>
      <c r="B10697" s="594" t="s">
        <v>460</v>
      </c>
      <c r="C10697" s="594" t="s">
        <v>570</v>
      </c>
      <c r="D10697" s="594" t="s">
        <v>2713</v>
      </c>
      <c r="E10697" s="594" t="s">
        <v>240</v>
      </c>
      <c r="F10697" s="594" t="s">
        <v>733</v>
      </c>
      <c r="G10697" s="596" t="s">
        <v>734</v>
      </c>
      <c r="H10697" s="597">
        <v>3000000</v>
      </c>
    </row>
    <row r="10698" spans="1:8">
      <c r="A10698" s="594" t="s">
        <v>133</v>
      </c>
      <c r="B10698" s="594" t="s">
        <v>460</v>
      </c>
      <c r="C10698" s="594" t="s">
        <v>570</v>
      </c>
      <c r="D10698" s="594" t="s">
        <v>2713</v>
      </c>
      <c r="E10698" s="594" t="s">
        <v>183</v>
      </c>
      <c r="F10698" s="595" t="s">
        <v>411</v>
      </c>
      <c r="G10698" s="596" t="s">
        <v>184</v>
      </c>
      <c r="H10698" s="597">
        <v>11590000</v>
      </c>
    </row>
    <row r="10699" spans="1:8">
      <c r="A10699" s="594" t="s">
        <v>133</v>
      </c>
      <c r="B10699" s="594" t="s">
        <v>460</v>
      </c>
      <c r="C10699" s="594" t="s">
        <v>570</v>
      </c>
      <c r="D10699" s="594" t="s">
        <v>2713</v>
      </c>
      <c r="E10699" s="594" t="s">
        <v>183</v>
      </c>
      <c r="F10699" s="594" t="s">
        <v>587</v>
      </c>
      <c r="G10699" s="596" t="s">
        <v>588</v>
      </c>
      <c r="H10699" s="597">
        <v>990000</v>
      </c>
    </row>
    <row r="10700" spans="1:8">
      <c r="A10700" s="594" t="s">
        <v>133</v>
      </c>
      <c r="B10700" s="594" t="s">
        <v>460</v>
      </c>
      <c r="C10700" s="594" t="s">
        <v>570</v>
      </c>
      <c r="D10700" s="594" t="s">
        <v>2713</v>
      </c>
      <c r="E10700" s="594" t="s">
        <v>183</v>
      </c>
      <c r="F10700" s="594" t="s">
        <v>736</v>
      </c>
      <c r="G10700" s="596" t="s">
        <v>737</v>
      </c>
      <c r="H10700" s="597">
        <v>4200000</v>
      </c>
    </row>
    <row r="10701" spans="1:8">
      <c r="A10701" s="594" t="s">
        <v>133</v>
      </c>
      <c r="B10701" s="594" t="s">
        <v>460</v>
      </c>
      <c r="C10701" s="594" t="s">
        <v>570</v>
      </c>
      <c r="D10701" s="594" t="s">
        <v>2713</v>
      </c>
      <c r="E10701" s="594" t="s">
        <v>183</v>
      </c>
      <c r="F10701" s="594" t="s">
        <v>185</v>
      </c>
      <c r="G10701" s="596" t="s">
        <v>186</v>
      </c>
      <c r="H10701" s="597">
        <v>6400000</v>
      </c>
    </row>
    <row r="10702" spans="1:8">
      <c r="A10702" s="594" t="s">
        <v>133</v>
      </c>
      <c r="B10702" s="594" t="s">
        <v>460</v>
      </c>
      <c r="C10702" s="594" t="s">
        <v>570</v>
      </c>
      <c r="D10702" s="594" t="s">
        <v>2713</v>
      </c>
      <c r="E10702" s="594" t="s">
        <v>738</v>
      </c>
      <c r="F10702" s="595" t="s">
        <v>411</v>
      </c>
      <c r="G10702" s="596" t="s">
        <v>739</v>
      </c>
      <c r="H10702" s="597">
        <v>12800000</v>
      </c>
    </row>
    <row r="10703" spans="1:8">
      <c r="A10703" s="594" t="s">
        <v>133</v>
      </c>
      <c r="B10703" s="594" t="s">
        <v>460</v>
      </c>
      <c r="C10703" s="594" t="s">
        <v>570</v>
      </c>
      <c r="D10703" s="594" t="s">
        <v>2713</v>
      </c>
      <c r="E10703" s="594" t="s">
        <v>738</v>
      </c>
      <c r="F10703" s="594" t="s">
        <v>296</v>
      </c>
      <c r="G10703" s="596" t="s">
        <v>297</v>
      </c>
      <c r="H10703" s="597">
        <v>12800000</v>
      </c>
    </row>
    <row r="10704" spans="1:8">
      <c r="A10704" s="594" t="s">
        <v>133</v>
      </c>
      <c r="B10704" s="594" t="s">
        <v>460</v>
      </c>
      <c r="C10704" s="594" t="s">
        <v>570</v>
      </c>
      <c r="D10704" s="594" t="s">
        <v>2713</v>
      </c>
      <c r="E10704" s="594" t="s">
        <v>744</v>
      </c>
      <c r="F10704" s="595" t="s">
        <v>411</v>
      </c>
      <c r="G10704" s="596" t="s">
        <v>2686</v>
      </c>
      <c r="H10704" s="597">
        <v>5000000</v>
      </c>
    </row>
    <row r="10705" spans="1:8">
      <c r="A10705" s="594" t="s">
        <v>133</v>
      </c>
      <c r="B10705" s="594" t="s">
        <v>460</v>
      </c>
      <c r="C10705" s="594" t="s">
        <v>570</v>
      </c>
      <c r="D10705" s="594" t="s">
        <v>2713</v>
      </c>
      <c r="E10705" s="594" t="s">
        <v>744</v>
      </c>
      <c r="F10705" s="594" t="s">
        <v>572</v>
      </c>
      <c r="G10705" s="596" t="s">
        <v>2689</v>
      </c>
      <c r="H10705" s="597">
        <v>5000000</v>
      </c>
    </row>
    <row r="10706" spans="1:8">
      <c r="A10706" s="594" t="s">
        <v>133</v>
      </c>
      <c r="B10706" s="594" t="s">
        <v>460</v>
      </c>
      <c r="C10706" s="594" t="s">
        <v>570</v>
      </c>
      <c r="D10706" s="594" t="s">
        <v>2713</v>
      </c>
      <c r="E10706" s="594" t="s">
        <v>189</v>
      </c>
      <c r="F10706" s="595" t="s">
        <v>411</v>
      </c>
      <c r="G10706" s="596" t="s">
        <v>190</v>
      </c>
      <c r="H10706" s="597">
        <v>7000000</v>
      </c>
    </row>
    <row r="10707" spans="1:8">
      <c r="A10707" s="594" t="s">
        <v>133</v>
      </c>
      <c r="B10707" s="594" t="s">
        <v>460</v>
      </c>
      <c r="C10707" s="594" t="s">
        <v>570</v>
      </c>
      <c r="D10707" s="594" t="s">
        <v>2713</v>
      </c>
      <c r="E10707" s="594" t="s">
        <v>189</v>
      </c>
      <c r="F10707" s="594" t="s">
        <v>773</v>
      </c>
      <c r="G10707" s="596" t="s">
        <v>2695</v>
      </c>
      <c r="H10707" s="597">
        <v>1000000</v>
      </c>
    </row>
    <row r="10708" spans="1:8">
      <c r="A10708" s="594" t="s">
        <v>133</v>
      </c>
      <c r="B10708" s="594" t="s">
        <v>460</v>
      </c>
      <c r="C10708" s="594" t="s">
        <v>570</v>
      </c>
      <c r="D10708" s="594" t="s">
        <v>2713</v>
      </c>
      <c r="E10708" s="594" t="s">
        <v>189</v>
      </c>
      <c r="F10708" s="594" t="s">
        <v>192</v>
      </c>
      <c r="G10708" s="596" t="s">
        <v>195</v>
      </c>
      <c r="H10708" s="597">
        <v>6000000</v>
      </c>
    </row>
    <row r="10709" spans="1:8">
      <c r="A10709" s="594" t="s">
        <v>133</v>
      </c>
      <c r="B10709" s="594" t="s">
        <v>460</v>
      </c>
      <c r="C10709" s="594" t="s">
        <v>570</v>
      </c>
      <c r="D10709" s="594" t="s">
        <v>2740</v>
      </c>
      <c r="E10709" s="595" t="s">
        <v>411</v>
      </c>
      <c r="F10709" s="595" t="s">
        <v>411</v>
      </c>
      <c r="G10709" s="596" t="s">
        <v>2741</v>
      </c>
      <c r="H10709" s="597">
        <v>1073662000</v>
      </c>
    </row>
    <row r="10710" spans="1:8">
      <c r="A10710" s="594" t="s">
        <v>133</v>
      </c>
      <c r="B10710" s="594" t="s">
        <v>460</v>
      </c>
      <c r="C10710" s="594" t="s">
        <v>570</v>
      </c>
      <c r="D10710" s="594" t="s">
        <v>2740</v>
      </c>
      <c r="E10710" s="594" t="s">
        <v>148</v>
      </c>
      <c r="F10710" s="595" t="s">
        <v>411</v>
      </c>
      <c r="G10710" s="596" t="s">
        <v>149</v>
      </c>
      <c r="H10710" s="597">
        <v>2189000</v>
      </c>
    </row>
    <row r="10711" spans="1:8">
      <c r="A10711" s="594" t="s">
        <v>133</v>
      </c>
      <c r="B10711" s="594" t="s">
        <v>460</v>
      </c>
      <c r="C10711" s="594" t="s">
        <v>570</v>
      </c>
      <c r="D10711" s="594" t="s">
        <v>2740</v>
      </c>
      <c r="E10711" s="594" t="s">
        <v>148</v>
      </c>
      <c r="F10711" s="594" t="s">
        <v>1075</v>
      </c>
      <c r="G10711" s="596" t="s">
        <v>2666</v>
      </c>
      <c r="H10711" s="597">
        <v>2189000</v>
      </c>
    </row>
    <row r="10712" spans="1:8">
      <c r="A10712" s="594" t="s">
        <v>133</v>
      </c>
      <c r="B10712" s="594" t="s">
        <v>460</v>
      </c>
      <c r="C10712" s="594" t="s">
        <v>570</v>
      </c>
      <c r="D10712" s="594" t="s">
        <v>2740</v>
      </c>
      <c r="E10712" s="594" t="s">
        <v>167</v>
      </c>
      <c r="F10712" s="595" t="s">
        <v>411</v>
      </c>
      <c r="G10712" s="596" t="s">
        <v>168</v>
      </c>
      <c r="H10712" s="597">
        <v>2690000</v>
      </c>
    </row>
    <row r="10713" spans="1:8">
      <c r="A10713" s="594" t="s">
        <v>133</v>
      </c>
      <c r="B10713" s="594" t="s">
        <v>460</v>
      </c>
      <c r="C10713" s="594" t="s">
        <v>570</v>
      </c>
      <c r="D10713" s="594" t="s">
        <v>2740</v>
      </c>
      <c r="E10713" s="594" t="s">
        <v>167</v>
      </c>
      <c r="F10713" s="594" t="s">
        <v>230</v>
      </c>
      <c r="G10713" s="596" t="s">
        <v>2675</v>
      </c>
      <c r="H10713" s="597">
        <v>2690000</v>
      </c>
    </row>
    <row r="10714" spans="1:8">
      <c r="A10714" s="594" t="s">
        <v>133</v>
      </c>
      <c r="B10714" s="594" t="s">
        <v>460</v>
      </c>
      <c r="C10714" s="594" t="s">
        <v>570</v>
      </c>
      <c r="D10714" s="594" t="s">
        <v>2740</v>
      </c>
      <c r="E10714" s="594" t="s">
        <v>171</v>
      </c>
      <c r="F10714" s="595" t="s">
        <v>411</v>
      </c>
      <c r="G10714" s="596" t="s">
        <v>2677</v>
      </c>
      <c r="H10714" s="597">
        <v>5246000</v>
      </c>
    </row>
    <row r="10715" spans="1:8">
      <c r="A10715" s="594" t="s">
        <v>133</v>
      </c>
      <c r="B10715" s="594" t="s">
        <v>460</v>
      </c>
      <c r="C10715" s="594" t="s">
        <v>570</v>
      </c>
      <c r="D10715" s="594" t="s">
        <v>2740</v>
      </c>
      <c r="E10715" s="594" t="s">
        <v>171</v>
      </c>
      <c r="F10715" s="594" t="s">
        <v>173</v>
      </c>
      <c r="G10715" s="596" t="s">
        <v>174</v>
      </c>
      <c r="H10715" s="597">
        <v>5246000</v>
      </c>
    </row>
    <row r="10716" spans="1:8">
      <c r="A10716" s="594" t="s">
        <v>133</v>
      </c>
      <c r="B10716" s="594" t="s">
        <v>460</v>
      </c>
      <c r="C10716" s="594" t="s">
        <v>570</v>
      </c>
      <c r="D10716" s="594" t="s">
        <v>2740</v>
      </c>
      <c r="E10716" s="594" t="s">
        <v>183</v>
      </c>
      <c r="F10716" s="595" t="s">
        <v>411</v>
      </c>
      <c r="G10716" s="596" t="s">
        <v>184</v>
      </c>
      <c r="H10716" s="597">
        <v>11260000</v>
      </c>
    </row>
    <row r="10717" spans="1:8">
      <c r="A10717" s="594" t="s">
        <v>133</v>
      </c>
      <c r="B10717" s="594" t="s">
        <v>460</v>
      </c>
      <c r="C10717" s="594" t="s">
        <v>570</v>
      </c>
      <c r="D10717" s="594" t="s">
        <v>2740</v>
      </c>
      <c r="E10717" s="594" t="s">
        <v>183</v>
      </c>
      <c r="F10717" s="594" t="s">
        <v>736</v>
      </c>
      <c r="G10717" s="596" t="s">
        <v>737</v>
      </c>
      <c r="H10717" s="597">
        <v>10060000</v>
      </c>
    </row>
    <row r="10718" spans="1:8">
      <c r="A10718" s="594" t="s">
        <v>133</v>
      </c>
      <c r="B10718" s="594" t="s">
        <v>460</v>
      </c>
      <c r="C10718" s="594" t="s">
        <v>570</v>
      </c>
      <c r="D10718" s="594" t="s">
        <v>2740</v>
      </c>
      <c r="E10718" s="594" t="s">
        <v>183</v>
      </c>
      <c r="F10718" s="594" t="s">
        <v>185</v>
      </c>
      <c r="G10718" s="596" t="s">
        <v>186</v>
      </c>
      <c r="H10718" s="597">
        <v>1200000</v>
      </c>
    </row>
    <row r="10719" spans="1:8">
      <c r="A10719" s="594" t="s">
        <v>133</v>
      </c>
      <c r="B10719" s="594" t="s">
        <v>460</v>
      </c>
      <c r="C10719" s="594" t="s">
        <v>570</v>
      </c>
      <c r="D10719" s="594" t="s">
        <v>2740</v>
      </c>
      <c r="E10719" s="594" t="s">
        <v>189</v>
      </c>
      <c r="F10719" s="595" t="s">
        <v>411</v>
      </c>
      <c r="G10719" s="596" t="s">
        <v>190</v>
      </c>
      <c r="H10719" s="597">
        <v>9280000</v>
      </c>
    </row>
    <row r="10720" spans="1:8">
      <c r="A10720" s="594" t="s">
        <v>133</v>
      </c>
      <c r="B10720" s="594" t="s">
        <v>460</v>
      </c>
      <c r="C10720" s="594" t="s">
        <v>570</v>
      </c>
      <c r="D10720" s="594" t="s">
        <v>2740</v>
      </c>
      <c r="E10720" s="594" t="s">
        <v>189</v>
      </c>
      <c r="F10720" s="594" t="s">
        <v>773</v>
      </c>
      <c r="G10720" s="596" t="s">
        <v>2695</v>
      </c>
      <c r="H10720" s="597">
        <v>700000</v>
      </c>
    </row>
    <row r="10721" spans="1:8">
      <c r="A10721" s="594" t="s">
        <v>133</v>
      </c>
      <c r="B10721" s="594" t="s">
        <v>460</v>
      </c>
      <c r="C10721" s="594" t="s">
        <v>570</v>
      </c>
      <c r="D10721" s="594" t="s">
        <v>2740</v>
      </c>
      <c r="E10721" s="594" t="s">
        <v>189</v>
      </c>
      <c r="F10721" s="594" t="s">
        <v>192</v>
      </c>
      <c r="G10721" s="596" t="s">
        <v>195</v>
      </c>
      <c r="H10721" s="597">
        <v>8580000</v>
      </c>
    </row>
    <row r="10722" spans="1:8">
      <c r="A10722" s="594" t="s">
        <v>133</v>
      </c>
      <c r="B10722" s="594" t="s">
        <v>460</v>
      </c>
      <c r="C10722" s="594" t="s">
        <v>570</v>
      </c>
      <c r="D10722" s="594" t="s">
        <v>2740</v>
      </c>
      <c r="E10722" s="594" t="s">
        <v>194</v>
      </c>
      <c r="F10722" s="595" t="s">
        <v>411</v>
      </c>
      <c r="G10722" s="596" t="s">
        <v>195</v>
      </c>
      <c r="H10722" s="597">
        <v>9362000</v>
      </c>
    </row>
    <row r="10723" spans="1:8">
      <c r="A10723" s="594" t="s">
        <v>133</v>
      </c>
      <c r="B10723" s="594" t="s">
        <v>460</v>
      </c>
      <c r="C10723" s="594" t="s">
        <v>570</v>
      </c>
      <c r="D10723" s="594" t="s">
        <v>2740</v>
      </c>
      <c r="E10723" s="594" t="s">
        <v>194</v>
      </c>
      <c r="F10723" s="594" t="s">
        <v>198</v>
      </c>
      <c r="G10723" s="596" t="s">
        <v>199</v>
      </c>
      <c r="H10723" s="597">
        <v>9362000</v>
      </c>
    </row>
    <row r="10724" spans="1:8">
      <c r="A10724" s="594" t="s">
        <v>133</v>
      </c>
      <c r="B10724" s="594" t="s">
        <v>460</v>
      </c>
      <c r="C10724" s="594" t="s">
        <v>570</v>
      </c>
      <c r="D10724" s="594" t="s">
        <v>2740</v>
      </c>
      <c r="E10724" s="594" t="s">
        <v>498</v>
      </c>
      <c r="F10724" s="595" t="s">
        <v>411</v>
      </c>
      <c r="G10724" s="596" t="s">
        <v>499</v>
      </c>
      <c r="H10724" s="597">
        <v>1033635000</v>
      </c>
    </row>
    <row r="10725" spans="1:8">
      <c r="A10725" s="594" t="s">
        <v>133</v>
      </c>
      <c r="B10725" s="594" t="s">
        <v>460</v>
      </c>
      <c r="C10725" s="594" t="s">
        <v>570</v>
      </c>
      <c r="D10725" s="594" t="s">
        <v>2740</v>
      </c>
      <c r="E10725" s="594" t="s">
        <v>498</v>
      </c>
      <c r="F10725" s="594" t="s">
        <v>500</v>
      </c>
      <c r="G10725" s="596" t="s">
        <v>2792</v>
      </c>
      <c r="H10725" s="597">
        <v>1033635000</v>
      </c>
    </row>
    <row r="10726" spans="1:8">
      <c r="A10726" s="594" t="s">
        <v>133</v>
      </c>
      <c r="B10726" s="594" t="s">
        <v>460</v>
      </c>
      <c r="C10726" s="594" t="s">
        <v>570</v>
      </c>
      <c r="D10726" s="594" t="s">
        <v>2742</v>
      </c>
      <c r="E10726" s="595" t="s">
        <v>411</v>
      </c>
      <c r="F10726" s="595" t="s">
        <v>411</v>
      </c>
      <c r="G10726" s="596" t="s">
        <v>2743</v>
      </c>
      <c r="H10726" s="597">
        <v>867061000</v>
      </c>
    </row>
    <row r="10727" spans="1:8">
      <c r="A10727" s="594" t="s">
        <v>133</v>
      </c>
      <c r="B10727" s="594" t="s">
        <v>460</v>
      </c>
      <c r="C10727" s="594" t="s">
        <v>570</v>
      </c>
      <c r="D10727" s="594" t="s">
        <v>2742</v>
      </c>
      <c r="E10727" s="594" t="s">
        <v>148</v>
      </c>
      <c r="F10727" s="595" t="s">
        <v>411</v>
      </c>
      <c r="G10727" s="596" t="s">
        <v>149</v>
      </c>
      <c r="H10727" s="597">
        <v>7012000</v>
      </c>
    </row>
    <row r="10728" spans="1:8">
      <c r="A10728" s="594" t="s">
        <v>133</v>
      </c>
      <c r="B10728" s="594" t="s">
        <v>460</v>
      </c>
      <c r="C10728" s="594" t="s">
        <v>570</v>
      </c>
      <c r="D10728" s="594" t="s">
        <v>2742</v>
      </c>
      <c r="E10728" s="594" t="s">
        <v>148</v>
      </c>
      <c r="F10728" s="594" t="s">
        <v>1075</v>
      </c>
      <c r="G10728" s="596" t="s">
        <v>2666</v>
      </c>
      <c r="H10728" s="597">
        <v>7012000</v>
      </c>
    </row>
    <row r="10729" spans="1:8">
      <c r="A10729" s="594" t="s">
        <v>133</v>
      </c>
      <c r="B10729" s="594" t="s">
        <v>460</v>
      </c>
      <c r="C10729" s="594" t="s">
        <v>570</v>
      </c>
      <c r="D10729" s="594" t="s">
        <v>2742</v>
      </c>
      <c r="E10729" s="594" t="s">
        <v>171</v>
      </c>
      <c r="F10729" s="595" t="s">
        <v>411</v>
      </c>
      <c r="G10729" s="596" t="s">
        <v>2677</v>
      </c>
      <c r="H10729" s="597">
        <v>3588000</v>
      </c>
    </row>
    <row r="10730" spans="1:8">
      <c r="A10730" s="594" t="s">
        <v>133</v>
      </c>
      <c r="B10730" s="594" t="s">
        <v>460</v>
      </c>
      <c r="C10730" s="594" t="s">
        <v>570</v>
      </c>
      <c r="D10730" s="594" t="s">
        <v>2742</v>
      </c>
      <c r="E10730" s="594" t="s">
        <v>171</v>
      </c>
      <c r="F10730" s="594" t="s">
        <v>173</v>
      </c>
      <c r="G10730" s="596" t="s">
        <v>174</v>
      </c>
      <c r="H10730" s="597">
        <v>3588000</v>
      </c>
    </row>
    <row r="10731" spans="1:8">
      <c r="A10731" s="594" t="s">
        <v>133</v>
      </c>
      <c r="B10731" s="594" t="s">
        <v>460</v>
      </c>
      <c r="C10731" s="594" t="s">
        <v>570</v>
      </c>
      <c r="D10731" s="594" t="s">
        <v>2742</v>
      </c>
      <c r="E10731" s="594" t="s">
        <v>183</v>
      </c>
      <c r="F10731" s="595" t="s">
        <v>411</v>
      </c>
      <c r="G10731" s="596" t="s">
        <v>184</v>
      </c>
      <c r="H10731" s="597">
        <v>2000000</v>
      </c>
    </row>
    <row r="10732" spans="1:8">
      <c r="A10732" s="594" t="s">
        <v>133</v>
      </c>
      <c r="B10732" s="594" t="s">
        <v>460</v>
      </c>
      <c r="C10732" s="594" t="s">
        <v>570</v>
      </c>
      <c r="D10732" s="594" t="s">
        <v>2742</v>
      </c>
      <c r="E10732" s="594" t="s">
        <v>183</v>
      </c>
      <c r="F10732" s="594" t="s">
        <v>736</v>
      </c>
      <c r="G10732" s="596" t="s">
        <v>737</v>
      </c>
      <c r="H10732" s="597">
        <v>2000000</v>
      </c>
    </row>
    <row r="10733" spans="1:8">
      <c r="A10733" s="594" t="s">
        <v>133</v>
      </c>
      <c r="B10733" s="594" t="s">
        <v>460</v>
      </c>
      <c r="C10733" s="594" t="s">
        <v>570</v>
      </c>
      <c r="D10733" s="594" t="s">
        <v>2742</v>
      </c>
      <c r="E10733" s="594" t="s">
        <v>738</v>
      </c>
      <c r="F10733" s="595" t="s">
        <v>411</v>
      </c>
      <c r="G10733" s="596" t="s">
        <v>739</v>
      </c>
      <c r="H10733" s="597">
        <v>17400000</v>
      </c>
    </row>
    <row r="10734" spans="1:8">
      <c r="A10734" s="594" t="s">
        <v>133</v>
      </c>
      <c r="B10734" s="594" t="s">
        <v>460</v>
      </c>
      <c r="C10734" s="594" t="s">
        <v>570</v>
      </c>
      <c r="D10734" s="594" t="s">
        <v>2742</v>
      </c>
      <c r="E10734" s="594" t="s">
        <v>738</v>
      </c>
      <c r="F10734" s="594" t="s">
        <v>740</v>
      </c>
      <c r="G10734" s="596" t="s">
        <v>741</v>
      </c>
      <c r="H10734" s="597">
        <v>17400000</v>
      </c>
    </row>
    <row r="10735" spans="1:8">
      <c r="A10735" s="594" t="s">
        <v>133</v>
      </c>
      <c r="B10735" s="594" t="s">
        <v>460</v>
      </c>
      <c r="C10735" s="594" t="s">
        <v>570</v>
      </c>
      <c r="D10735" s="594" t="s">
        <v>2742</v>
      </c>
      <c r="E10735" s="594" t="s">
        <v>498</v>
      </c>
      <c r="F10735" s="595" t="s">
        <v>411</v>
      </c>
      <c r="G10735" s="596" t="s">
        <v>499</v>
      </c>
      <c r="H10735" s="597">
        <v>837061000</v>
      </c>
    </row>
    <row r="10736" spans="1:8">
      <c r="A10736" s="594" t="s">
        <v>133</v>
      </c>
      <c r="B10736" s="594" t="s">
        <v>460</v>
      </c>
      <c r="C10736" s="594" t="s">
        <v>570</v>
      </c>
      <c r="D10736" s="594" t="s">
        <v>2742</v>
      </c>
      <c r="E10736" s="594" t="s">
        <v>498</v>
      </c>
      <c r="F10736" s="594" t="s">
        <v>500</v>
      </c>
      <c r="G10736" s="596" t="s">
        <v>2792</v>
      </c>
      <c r="H10736" s="597">
        <v>837061000</v>
      </c>
    </row>
    <row r="10737" spans="1:8">
      <c r="A10737" s="594" t="s">
        <v>133</v>
      </c>
      <c r="B10737" s="594" t="s">
        <v>460</v>
      </c>
      <c r="C10737" s="594" t="s">
        <v>1247</v>
      </c>
      <c r="D10737" s="595" t="s">
        <v>411</v>
      </c>
      <c r="E10737" s="595" t="s">
        <v>411</v>
      </c>
      <c r="F10737" s="595" t="s">
        <v>411</v>
      </c>
      <c r="G10737" s="596" t="s">
        <v>2746</v>
      </c>
      <c r="H10737" s="597">
        <v>10501638600</v>
      </c>
    </row>
    <row r="10738" spans="1:8">
      <c r="A10738" s="594" t="s">
        <v>133</v>
      </c>
      <c r="B10738" s="594" t="s">
        <v>460</v>
      </c>
      <c r="C10738" s="594" t="s">
        <v>1247</v>
      </c>
      <c r="D10738" s="594" t="s">
        <v>2883</v>
      </c>
      <c r="E10738" s="595" t="s">
        <v>411</v>
      </c>
      <c r="F10738" s="595" t="s">
        <v>411</v>
      </c>
      <c r="G10738" s="596" t="s">
        <v>2884</v>
      </c>
      <c r="H10738" s="597">
        <v>8628266100</v>
      </c>
    </row>
    <row r="10739" spans="1:8">
      <c r="A10739" s="594" t="s">
        <v>133</v>
      </c>
      <c r="B10739" s="594" t="s">
        <v>460</v>
      </c>
      <c r="C10739" s="594" t="s">
        <v>1247</v>
      </c>
      <c r="D10739" s="594" t="s">
        <v>2883</v>
      </c>
      <c r="E10739" s="594" t="s">
        <v>628</v>
      </c>
      <c r="F10739" s="595" t="s">
        <v>411</v>
      </c>
      <c r="G10739" s="596" t="s">
        <v>2709</v>
      </c>
      <c r="H10739" s="597">
        <v>4366830900</v>
      </c>
    </row>
    <row r="10740" spans="1:8">
      <c r="A10740" s="594" t="s">
        <v>133</v>
      </c>
      <c r="B10740" s="594" t="s">
        <v>460</v>
      </c>
      <c r="C10740" s="594" t="s">
        <v>1247</v>
      </c>
      <c r="D10740" s="594" t="s">
        <v>2883</v>
      </c>
      <c r="E10740" s="594" t="s">
        <v>628</v>
      </c>
      <c r="F10740" s="594" t="s">
        <v>630</v>
      </c>
      <c r="G10740" s="596" t="s">
        <v>160</v>
      </c>
      <c r="H10740" s="597">
        <v>4366830900</v>
      </c>
    </row>
    <row r="10741" spans="1:8">
      <c r="A10741" s="594" t="s">
        <v>133</v>
      </c>
      <c r="B10741" s="594" t="s">
        <v>460</v>
      </c>
      <c r="C10741" s="594" t="s">
        <v>1247</v>
      </c>
      <c r="D10741" s="594" t="s">
        <v>2883</v>
      </c>
      <c r="E10741" s="594" t="s">
        <v>2756</v>
      </c>
      <c r="F10741" s="595" t="s">
        <v>411</v>
      </c>
      <c r="G10741" s="596" t="s">
        <v>2757</v>
      </c>
      <c r="H10741" s="597">
        <v>4261435200</v>
      </c>
    </row>
    <row r="10742" spans="1:8">
      <c r="A10742" s="594" t="s">
        <v>133</v>
      </c>
      <c r="B10742" s="594" t="s">
        <v>460</v>
      </c>
      <c r="C10742" s="594" t="s">
        <v>1247</v>
      </c>
      <c r="D10742" s="594" t="s">
        <v>2883</v>
      </c>
      <c r="E10742" s="594" t="s">
        <v>2756</v>
      </c>
      <c r="F10742" s="594" t="s">
        <v>2885</v>
      </c>
      <c r="G10742" s="596" t="s">
        <v>2886</v>
      </c>
      <c r="H10742" s="597">
        <v>4261435200</v>
      </c>
    </row>
    <row r="10743" spans="1:8">
      <c r="A10743" s="594" t="s">
        <v>133</v>
      </c>
      <c r="B10743" s="594" t="s">
        <v>460</v>
      </c>
      <c r="C10743" s="594" t="s">
        <v>1247</v>
      </c>
      <c r="D10743" s="594" t="s">
        <v>488</v>
      </c>
      <c r="E10743" s="595" t="s">
        <v>411</v>
      </c>
      <c r="F10743" s="595" t="s">
        <v>411</v>
      </c>
      <c r="G10743" s="596" t="s">
        <v>2836</v>
      </c>
      <c r="H10743" s="597">
        <v>1873372500</v>
      </c>
    </row>
    <row r="10744" spans="1:8">
      <c r="A10744" s="594" t="s">
        <v>133</v>
      </c>
      <c r="B10744" s="594" t="s">
        <v>460</v>
      </c>
      <c r="C10744" s="594" t="s">
        <v>1247</v>
      </c>
      <c r="D10744" s="594" t="s">
        <v>488</v>
      </c>
      <c r="E10744" s="594" t="s">
        <v>2756</v>
      </c>
      <c r="F10744" s="595" t="s">
        <v>411</v>
      </c>
      <c r="G10744" s="596" t="s">
        <v>2757</v>
      </c>
      <c r="H10744" s="597">
        <v>1873372500</v>
      </c>
    </row>
    <row r="10745" spans="1:8">
      <c r="A10745" s="594" t="s">
        <v>133</v>
      </c>
      <c r="B10745" s="594" t="s">
        <v>460</v>
      </c>
      <c r="C10745" s="594" t="s">
        <v>1247</v>
      </c>
      <c r="D10745" s="594" t="s">
        <v>488</v>
      </c>
      <c r="E10745" s="594" t="s">
        <v>2756</v>
      </c>
      <c r="F10745" s="594" t="s">
        <v>2885</v>
      </c>
      <c r="G10745" s="596" t="s">
        <v>2886</v>
      </c>
      <c r="H10745" s="597">
        <v>1873372500</v>
      </c>
    </row>
    <row r="10746" spans="1:8">
      <c r="A10746" s="594" t="s">
        <v>133</v>
      </c>
      <c r="B10746" s="594" t="s">
        <v>460</v>
      </c>
      <c r="C10746" s="594" t="s">
        <v>276</v>
      </c>
      <c r="D10746" s="595" t="s">
        <v>411</v>
      </c>
      <c r="E10746" s="595" t="s">
        <v>411</v>
      </c>
      <c r="F10746" s="595" t="s">
        <v>411</v>
      </c>
      <c r="G10746" s="596" t="s">
        <v>1966</v>
      </c>
      <c r="H10746" s="597">
        <v>1185000000</v>
      </c>
    </row>
    <row r="10747" spans="1:8">
      <c r="A10747" s="594" t="s">
        <v>133</v>
      </c>
      <c r="B10747" s="594" t="s">
        <v>460</v>
      </c>
      <c r="C10747" s="594" t="s">
        <v>276</v>
      </c>
      <c r="D10747" s="594" t="s">
        <v>1316</v>
      </c>
      <c r="E10747" s="595" t="s">
        <v>411</v>
      </c>
      <c r="F10747" s="595" t="s">
        <v>411</v>
      </c>
      <c r="G10747" s="596" t="s">
        <v>2760</v>
      </c>
      <c r="H10747" s="597">
        <v>750000000</v>
      </c>
    </row>
    <row r="10748" spans="1:8">
      <c r="A10748" s="594" t="s">
        <v>133</v>
      </c>
      <c r="B10748" s="594" t="s">
        <v>460</v>
      </c>
      <c r="C10748" s="594" t="s">
        <v>276</v>
      </c>
      <c r="D10748" s="594" t="s">
        <v>1316</v>
      </c>
      <c r="E10748" s="594" t="s">
        <v>148</v>
      </c>
      <c r="F10748" s="595" t="s">
        <v>411</v>
      </c>
      <c r="G10748" s="596" t="s">
        <v>149</v>
      </c>
      <c r="H10748" s="597">
        <v>8103000</v>
      </c>
    </row>
    <row r="10749" spans="1:8">
      <c r="A10749" s="594" t="s">
        <v>133</v>
      </c>
      <c r="B10749" s="594" t="s">
        <v>460</v>
      </c>
      <c r="C10749" s="594" t="s">
        <v>276</v>
      </c>
      <c r="D10749" s="594" t="s">
        <v>1316</v>
      </c>
      <c r="E10749" s="594" t="s">
        <v>148</v>
      </c>
      <c r="F10749" s="594" t="s">
        <v>1075</v>
      </c>
      <c r="G10749" s="596" t="s">
        <v>2666</v>
      </c>
      <c r="H10749" s="597">
        <v>8103000</v>
      </c>
    </row>
    <row r="10750" spans="1:8">
      <c r="A10750" s="594" t="s">
        <v>133</v>
      </c>
      <c r="B10750" s="594" t="s">
        <v>460</v>
      </c>
      <c r="C10750" s="594" t="s">
        <v>276</v>
      </c>
      <c r="D10750" s="594" t="s">
        <v>1316</v>
      </c>
      <c r="E10750" s="594" t="s">
        <v>171</v>
      </c>
      <c r="F10750" s="595" t="s">
        <v>411</v>
      </c>
      <c r="G10750" s="596" t="s">
        <v>2677</v>
      </c>
      <c r="H10750" s="597">
        <v>6041000</v>
      </c>
    </row>
    <row r="10751" spans="1:8">
      <c r="A10751" s="594" t="s">
        <v>133</v>
      </c>
      <c r="B10751" s="594" t="s">
        <v>460</v>
      </c>
      <c r="C10751" s="594" t="s">
        <v>276</v>
      </c>
      <c r="D10751" s="594" t="s">
        <v>1316</v>
      </c>
      <c r="E10751" s="594" t="s">
        <v>171</v>
      </c>
      <c r="F10751" s="594" t="s">
        <v>173</v>
      </c>
      <c r="G10751" s="596" t="s">
        <v>174</v>
      </c>
      <c r="H10751" s="597">
        <v>6041000</v>
      </c>
    </row>
    <row r="10752" spans="1:8">
      <c r="A10752" s="594" t="s">
        <v>133</v>
      </c>
      <c r="B10752" s="594" t="s">
        <v>460</v>
      </c>
      <c r="C10752" s="594" t="s">
        <v>276</v>
      </c>
      <c r="D10752" s="594" t="s">
        <v>1316</v>
      </c>
      <c r="E10752" s="594" t="s">
        <v>177</v>
      </c>
      <c r="F10752" s="595" t="s">
        <v>411</v>
      </c>
      <c r="G10752" s="596" t="s">
        <v>178</v>
      </c>
      <c r="H10752" s="597">
        <v>9000000</v>
      </c>
    </row>
    <row r="10753" spans="1:8">
      <c r="A10753" s="594" t="s">
        <v>133</v>
      </c>
      <c r="B10753" s="594" t="s">
        <v>460</v>
      </c>
      <c r="C10753" s="594" t="s">
        <v>276</v>
      </c>
      <c r="D10753" s="594" t="s">
        <v>1316</v>
      </c>
      <c r="E10753" s="594" t="s">
        <v>177</v>
      </c>
      <c r="F10753" s="594" t="s">
        <v>441</v>
      </c>
      <c r="G10753" s="596" t="s">
        <v>2728</v>
      </c>
      <c r="H10753" s="597">
        <v>9000000</v>
      </c>
    </row>
    <row r="10754" spans="1:8">
      <c r="A10754" s="594" t="s">
        <v>133</v>
      </c>
      <c r="B10754" s="594" t="s">
        <v>460</v>
      </c>
      <c r="C10754" s="594" t="s">
        <v>276</v>
      </c>
      <c r="D10754" s="594" t="s">
        <v>1316</v>
      </c>
      <c r="E10754" s="594" t="s">
        <v>240</v>
      </c>
      <c r="F10754" s="595" t="s">
        <v>411</v>
      </c>
      <c r="G10754" s="596" t="s">
        <v>241</v>
      </c>
      <c r="H10754" s="597">
        <v>54910000</v>
      </c>
    </row>
    <row r="10755" spans="1:8">
      <c r="A10755" s="594" t="s">
        <v>133</v>
      </c>
      <c r="B10755" s="594" t="s">
        <v>460</v>
      </c>
      <c r="C10755" s="594" t="s">
        <v>276</v>
      </c>
      <c r="D10755" s="594" t="s">
        <v>1316</v>
      </c>
      <c r="E10755" s="594" t="s">
        <v>240</v>
      </c>
      <c r="F10755" s="594" t="s">
        <v>242</v>
      </c>
      <c r="G10755" s="596" t="s">
        <v>243</v>
      </c>
      <c r="H10755" s="597">
        <v>5664000</v>
      </c>
    </row>
    <row r="10756" spans="1:8">
      <c r="A10756" s="594" t="s">
        <v>133</v>
      </c>
      <c r="B10756" s="594" t="s">
        <v>460</v>
      </c>
      <c r="C10756" s="594" t="s">
        <v>276</v>
      </c>
      <c r="D10756" s="594" t="s">
        <v>1316</v>
      </c>
      <c r="E10756" s="594" t="s">
        <v>240</v>
      </c>
      <c r="F10756" s="594" t="s">
        <v>728</v>
      </c>
      <c r="G10756" s="596" t="s">
        <v>729</v>
      </c>
      <c r="H10756" s="597">
        <v>2000000</v>
      </c>
    </row>
    <row r="10757" spans="1:8">
      <c r="A10757" s="594" t="s">
        <v>133</v>
      </c>
      <c r="B10757" s="594" t="s">
        <v>460</v>
      </c>
      <c r="C10757" s="594" t="s">
        <v>276</v>
      </c>
      <c r="D10757" s="594" t="s">
        <v>1316</v>
      </c>
      <c r="E10757" s="594" t="s">
        <v>240</v>
      </c>
      <c r="F10757" s="594" t="s">
        <v>731</v>
      </c>
      <c r="G10757" s="596" t="s">
        <v>732</v>
      </c>
      <c r="H10757" s="597">
        <v>14100000</v>
      </c>
    </row>
    <row r="10758" spans="1:8">
      <c r="A10758" s="594" t="s">
        <v>133</v>
      </c>
      <c r="B10758" s="594" t="s">
        <v>460</v>
      </c>
      <c r="C10758" s="594" t="s">
        <v>276</v>
      </c>
      <c r="D10758" s="594" t="s">
        <v>1316</v>
      </c>
      <c r="E10758" s="594" t="s">
        <v>240</v>
      </c>
      <c r="F10758" s="594" t="s">
        <v>597</v>
      </c>
      <c r="G10758" s="596" t="s">
        <v>2682</v>
      </c>
      <c r="H10758" s="597">
        <v>3600000</v>
      </c>
    </row>
    <row r="10759" spans="1:8">
      <c r="A10759" s="594" t="s">
        <v>133</v>
      </c>
      <c r="B10759" s="594" t="s">
        <v>460</v>
      </c>
      <c r="C10759" s="594" t="s">
        <v>276</v>
      </c>
      <c r="D10759" s="594" t="s">
        <v>1316</v>
      </c>
      <c r="E10759" s="594" t="s">
        <v>240</v>
      </c>
      <c r="F10759" s="594" t="s">
        <v>733</v>
      </c>
      <c r="G10759" s="596" t="s">
        <v>734</v>
      </c>
      <c r="H10759" s="597">
        <v>6000000</v>
      </c>
    </row>
    <row r="10760" spans="1:8">
      <c r="A10760" s="594" t="s">
        <v>133</v>
      </c>
      <c r="B10760" s="594" t="s">
        <v>460</v>
      </c>
      <c r="C10760" s="594" t="s">
        <v>276</v>
      </c>
      <c r="D10760" s="594" t="s">
        <v>1316</v>
      </c>
      <c r="E10760" s="594" t="s">
        <v>240</v>
      </c>
      <c r="F10760" s="594" t="s">
        <v>735</v>
      </c>
      <c r="G10760" s="596" t="s">
        <v>193</v>
      </c>
      <c r="H10760" s="597">
        <v>23546000</v>
      </c>
    </row>
    <row r="10761" spans="1:8">
      <c r="A10761" s="594" t="s">
        <v>133</v>
      </c>
      <c r="B10761" s="594" t="s">
        <v>460</v>
      </c>
      <c r="C10761" s="594" t="s">
        <v>276</v>
      </c>
      <c r="D10761" s="594" t="s">
        <v>1316</v>
      </c>
      <c r="E10761" s="594" t="s">
        <v>183</v>
      </c>
      <c r="F10761" s="595" t="s">
        <v>411</v>
      </c>
      <c r="G10761" s="596" t="s">
        <v>184</v>
      </c>
      <c r="H10761" s="597">
        <v>22560000</v>
      </c>
    </row>
    <row r="10762" spans="1:8">
      <c r="A10762" s="594" t="s">
        <v>133</v>
      </c>
      <c r="B10762" s="594" t="s">
        <v>460</v>
      </c>
      <c r="C10762" s="594" t="s">
        <v>276</v>
      </c>
      <c r="D10762" s="594" t="s">
        <v>1316</v>
      </c>
      <c r="E10762" s="594" t="s">
        <v>183</v>
      </c>
      <c r="F10762" s="594" t="s">
        <v>736</v>
      </c>
      <c r="G10762" s="596" t="s">
        <v>737</v>
      </c>
      <c r="H10762" s="597">
        <v>22560000</v>
      </c>
    </row>
    <row r="10763" spans="1:8">
      <c r="A10763" s="594" t="s">
        <v>133</v>
      </c>
      <c r="B10763" s="594" t="s">
        <v>460</v>
      </c>
      <c r="C10763" s="594" t="s">
        <v>276</v>
      </c>
      <c r="D10763" s="594" t="s">
        <v>1316</v>
      </c>
      <c r="E10763" s="594" t="s">
        <v>738</v>
      </c>
      <c r="F10763" s="595" t="s">
        <v>411</v>
      </c>
      <c r="G10763" s="596" t="s">
        <v>739</v>
      </c>
      <c r="H10763" s="597">
        <v>37300000</v>
      </c>
    </row>
    <row r="10764" spans="1:8">
      <c r="A10764" s="594" t="s">
        <v>133</v>
      </c>
      <c r="B10764" s="594" t="s">
        <v>460</v>
      </c>
      <c r="C10764" s="594" t="s">
        <v>276</v>
      </c>
      <c r="D10764" s="594" t="s">
        <v>1316</v>
      </c>
      <c r="E10764" s="594" t="s">
        <v>738</v>
      </c>
      <c r="F10764" s="594" t="s">
        <v>740</v>
      </c>
      <c r="G10764" s="596" t="s">
        <v>741</v>
      </c>
      <c r="H10764" s="597">
        <v>37300000</v>
      </c>
    </row>
    <row r="10765" spans="1:8">
      <c r="A10765" s="594" t="s">
        <v>133</v>
      </c>
      <c r="B10765" s="594" t="s">
        <v>460</v>
      </c>
      <c r="C10765" s="594" t="s">
        <v>276</v>
      </c>
      <c r="D10765" s="594" t="s">
        <v>1316</v>
      </c>
      <c r="E10765" s="594" t="s">
        <v>189</v>
      </c>
      <c r="F10765" s="595" t="s">
        <v>411</v>
      </c>
      <c r="G10765" s="596" t="s">
        <v>190</v>
      </c>
      <c r="H10765" s="597">
        <v>338086000</v>
      </c>
    </row>
    <row r="10766" spans="1:8">
      <c r="A10766" s="594" t="s">
        <v>133</v>
      </c>
      <c r="B10766" s="594" t="s">
        <v>460</v>
      </c>
      <c r="C10766" s="594" t="s">
        <v>276</v>
      </c>
      <c r="D10766" s="594" t="s">
        <v>1316</v>
      </c>
      <c r="E10766" s="594" t="s">
        <v>189</v>
      </c>
      <c r="F10766" s="594" t="s">
        <v>773</v>
      </c>
      <c r="G10766" s="596" t="s">
        <v>2695</v>
      </c>
      <c r="H10766" s="597">
        <v>19711000</v>
      </c>
    </row>
    <row r="10767" spans="1:8">
      <c r="A10767" s="594" t="s">
        <v>133</v>
      </c>
      <c r="B10767" s="594" t="s">
        <v>460</v>
      </c>
      <c r="C10767" s="594" t="s">
        <v>276</v>
      </c>
      <c r="D10767" s="594" t="s">
        <v>1316</v>
      </c>
      <c r="E10767" s="594" t="s">
        <v>189</v>
      </c>
      <c r="F10767" s="594" t="s">
        <v>192</v>
      </c>
      <c r="G10767" s="596" t="s">
        <v>195</v>
      </c>
      <c r="H10767" s="597">
        <v>318375000</v>
      </c>
    </row>
    <row r="10768" spans="1:8">
      <c r="A10768" s="594" t="s">
        <v>133</v>
      </c>
      <c r="B10768" s="594" t="s">
        <v>460</v>
      </c>
      <c r="C10768" s="594" t="s">
        <v>276</v>
      </c>
      <c r="D10768" s="594" t="s">
        <v>1316</v>
      </c>
      <c r="E10768" s="594" t="s">
        <v>194</v>
      </c>
      <c r="F10768" s="595" t="s">
        <v>411</v>
      </c>
      <c r="G10768" s="596" t="s">
        <v>195</v>
      </c>
      <c r="H10768" s="597">
        <v>274000000</v>
      </c>
    </row>
    <row r="10769" spans="1:8">
      <c r="A10769" s="594" t="s">
        <v>133</v>
      </c>
      <c r="B10769" s="594" t="s">
        <v>460</v>
      </c>
      <c r="C10769" s="594" t="s">
        <v>276</v>
      </c>
      <c r="D10769" s="594" t="s">
        <v>1316</v>
      </c>
      <c r="E10769" s="594" t="s">
        <v>194</v>
      </c>
      <c r="F10769" s="594" t="s">
        <v>200</v>
      </c>
      <c r="G10769" s="596" t="s">
        <v>201</v>
      </c>
      <c r="H10769" s="597">
        <v>274000000</v>
      </c>
    </row>
    <row r="10770" spans="1:8">
      <c r="A10770" s="594" t="s">
        <v>133</v>
      </c>
      <c r="B10770" s="594" t="s">
        <v>460</v>
      </c>
      <c r="C10770" s="594" t="s">
        <v>276</v>
      </c>
      <c r="D10770" s="594" t="s">
        <v>2802</v>
      </c>
      <c r="E10770" s="595" t="s">
        <v>411</v>
      </c>
      <c r="F10770" s="595" t="s">
        <v>411</v>
      </c>
      <c r="G10770" s="596" t="s">
        <v>274</v>
      </c>
      <c r="H10770" s="597">
        <v>435000000</v>
      </c>
    </row>
    <row r="10771" spans="1:8">
      <c r="A10771" s="594" t="s">
        <v>133</v>
      </c>
      <c r="B10771" s="594" t="s">
        <v>460</v>
      </c>
      <c r="C10771" s="594" t="s">
        <v>276</v>
      </c>
      <c r="D10771" s="594" t="s">
        <v>2802</v>
      </c>
      <c r="E10771" s="594" t="s">
        <v>260</v>
      </c>
      <c r="F10771" s="595" t="s">
        <v>411</v>
      </c>
      <c r="G10771" s="596" t="s">
        <v>261</v>
      </c>
      <c r="H10771" s="597">
        <v>379443000</v>
      </c>
    </row>
    <row r="10772" spans="1:8">
      <c r="A10772" s="594" t="s">
        <v>133</v>
      </c>
      <c r="B10772" s="594" t="s">
        <v>460</v>
      </c>
      <c r="C10772" s="594" t="s">
        <v>276</v>
      </c>
      <c r="D10772" s="594" t="s">
        <v>2802</v>
      </c>
      <c r="E10772" s="594" t="s">
        <v>260</v>
      </c>
      <c r="F10772" s="594" t="s">
        <v>262</v>
      </c>
      <c r="G10772" s="596" t="s">
        <v>2707</v>
      </c>
      <c r="H10772" s="597">
        <v>379443000</v>
      </c>
    </row>
    <row r="10773" spans="1:8">
      <c r="A10773" s="594" t="s">
        <v>133</v>
      </c>
      <c r="B10773" s="594" t="s">
        <v>460</v>
      </c>
      <c r="C10773" s="594" t="s">
        <v>276</v>
      </c>
      <c r="D10773" s="594" t="s">
        <v>2802</v>
      </c>
      <c r="E10773" s="594" t="s">
        <v>53</v>
      </c>
      <c r="F10773" s="595" t="s">
        <v>411</v>
      </c>
      <c r="G10773" s="596" t="s">
        <v>193</v>
      </c>
      <c r="H10773" s="597">
        <v>55557000</v>
      </c>
    </row>
    <row r="10774" spans="1:8">
      <c r="A10774" s="594" t="s">
        <v>133</v>
      </c>
      <c r="B10774" s="594" t="s">
        <v>460</v>
      </c>
      <c r="C10774" s="594" t="s">
        <v>276</v>
      </c>
      <c r="D10774" s="594" t="s">
        <v>2802</v>
      </c>
      <c r="E10774" s="594" t="s">
        <v>53</v>
      </c>
      <c r="F10774" s="594" t="s">
        <v>56</v>
      </c>
      <c r="G10774" s="596" t="s">
        <v>57</v>
      </c>
      <c r="H10774" s="597">
        <v>55557000</v>
      </c>
    </row>
    <row r="10775" spans="1:8">
      <c r="A10775" s="594" t="s">
        <v>133</v>
      </c>
      <c r="B10775" s="594" t="s">
        <v>460</v>
      </c>
      <c r="C10775" s="594" t="s">
        <v>322</v>
      </c>
      <c r="D10775" s="595" t="s">
        <v>411</v>
      </c>
      <c r="E10775" s="595" t="s">
        <v>411</v>
      </c>
      <c r="F10775" s="595" t="s">
        <v>411</v>
      </c>
      <c r="G10775" s="596" t="s">
        <v>2661</v>
      </c>
      <c r="H10775" s="597">
        <v>12581305984</v>
      </c>
    </row>
    <row r="10776" spans="1:8">
      <c r="A10776" s="594" t="s">
        <v>133</v>
      </c>
      <c r="B10776" s="594" t="s">
        <v>460</v>
      </c>
      <c r="C10776" s="594" t="s">
        <v>322</v>
      </c>
      <c r="D10776" s="594" t="s">
        <v>2662</v>
      </c>
      <c r="E10776" s="595" t="s">
        <v>411</v>
      </c>
      <c r="F10776" s="595" t="s">
        <v>411</v>
      </c>
      <c r="G10776" s="596" t="s">
        <v>2663</v>
      </c>
      <c r="H10776" s="597">
        <v>12353305984</v>
      </c>
    </row>
    <row r="10777" spans="1:8">
      <c r="A10777" s="594" t="s">
        <v>133</v>
      </c>
      <c r="B10777" s="594" t="s">
        <v>460</v>
      </c>
      <c r="C10777" s="594" t="s">
        <v>322</v>
      </c>
      <c r="D10777" s="594" t="s">
        <v>2662</v>
      </c>
      <c r="E10777" s="594" t="s">
        <v>142</v>
      </c>
      <c r="F10777" s="595" t="s">
        <v>411</v>
      </c>
      <c r="G10777" s="596" t="s">
        <v>143</v>
      </c>
      <c r="H10777" s="597">
        <v>4042354739</v>
      </c>
    </row>
    <row r="10778" spans="1:8">
      <c r="A10778" s="594" t="s">
        <v>133</v>
      </c>
      <c r="B10778" s="594" t="s">
        <v>460</v>
      </c>
      <c r="C10778" s="594" t="s">
        <v>322</v>
      </c>
      <c r="D10778" s="594" t="s">
        <v>2662</v>
      </c>
      <c r="E10778" s="594" t="s">
        <v>142</v>
      </c>
      <c r="F10778" s="594" t="s">
        <v>144</v>
      </c>
      <c r="G10778" s="596" t="s">
        <v>2664</v>
      </c>
      <c r="H10778" s="597">
        <v>3936044099</v>
      </c>
    </row>
    <row r="10779" spans="1:8">
      <c r="A10779" s="594" t="s">
        <v>133</v>
      </c>
      <c r="B10779" s="594" t="s">
        <v>460</v>
      </c>
      <c r="C10779" s="594" t="s">
        <v>322</v>
      </c>
      <c r="D10779" s="594" t="s">
        <v>2662</v>
      </c>
      <c r="E10779" s="594" t="s">
        <v>142</v>
      </c>
      <c r="F10779" s="594" t="s">
        <v>146</v>
      </c>
      <c r="G10779" s="596" t="s">
        <v>2665</v>
      </c>
      <c r="H10779" s="597">
        <v>26657640</v>
      </c>
    </row>
    <row r="10780" spans="1:8">
      <c r="A10780" s="594" t="s">
        <v>133</v>
      </c>
      <c r="B10780" s="594" t="s">
        <v>460</v>
      </c>
      <c r="C10780" s="594" t="s">
        <v>322</v>
      </c>
      <c r="D10780" s="594" t="s">
        <v>2662</v>
      </c>
      <c r="E10780" s="594" t="s">
        <v>142</v>
      </c>
      <c r="F10780" s="594" t="s">
        <v>221</v>
      </c>
      <c r="G10780" s="596" t="s">
        <v>222</v>
      </c>
      <c r="H10780" s="597">
        <v>79653000</v>
      </c>
    </row>
    <row r="10781" spans="1:8">
      <c r="A10781" s="594" t="s">
        <v>133</v>
      </c>
      <c r="B10781" s="594" t="s">
        <v>460</v>
      </c>
      <c r="C10781" s="594" t="s">
        <v>322</v>
      </c>
      <c r="D10781" s="594" t="s">
        <v>2662</v>
      </c>
      <c r="E10781" s="594" t="s">
        <v>202</v>
      </c>
      <c r="F10781" s="595" t="s">
        <v>411</v>
      </c>
      <c r="G10781" s="596" t="s">
        <v>2719</v>
      </c>
      <c r="H10781" s="597">
        <v>100344810</v>
      </c>
    </row>
    <row r="10782" spans="1:8">
      <c r="A10782" s="594" t="s">
        <v>133</v>
      </c>
      <c r="B10782" s="594" t="s">
        <v>460</v>
      </c>
      <c r="C10782" s="594" t="s">
        <v>322</v>
      </c>
      <c r="D10782" s="594" t="s">
        <v>2662</v>
      </c>
      <c r="E10782" s="594" t="s">
        <v>202</v>
      </c>
      <c r="F10782" s="594" t="s">
        <v>767</v>
      </c>
      <c r="G10782" s="596" t="s">
        <v>2720</v>
      </c>
      <c r="H10782" s="597">
        <v>100344810</v>
      </c>
    </row>
    <row r="10783" spans="1:8">
      <c r="A10783" s="594" t="s">
        <v>133</v>
      </c>
      <c r="B10783" s="594" t="s">
        <v>460</v>
      </c>
      <c r="C10783" s="594" t="s">
        <v>322</v>
      </c>
      <c r="D10783" s="594" t="s">
        <v>2662</v>
      </c>
      <c r="E10783" s="594" t="s">
        <v>148</v>
      </c>
      <c r="F10783" s="595" t="s">
        <v>411</v>
      </c>
      <c r="G10783" s="596" t="s">
        <v>149</v>
      </c>
      <c r="H10783" s="597">
        <v>1457698362</v>
      </c>
    </row>
    <row r="10784" spans="1:8">
      <c r="A10784" s="594" t="s">
        <v>133</v>
      </c>
      <c r="B10784" s="594" t="s">
        <v>460</v>
      </c>
      <c r="C10784" s="594" t="s">
        <v>322</v>
      </c>
      <c r="D10784" s="594" t="s">
        <v>2662</v>
      </c>
      <c r="E10784" s="594" t="s">
        <v>148</v>
      </c>
      <c r="F10784" s="594" t="s">
        <v>223</v>
      </c>
      <c r="G10784" s="596" t="s">
        <v>224</v>
      </c>
      <c r="H10784" s="597">
        <v>101682000</v>
      </c>
    </row>
    <row r="10785" spans="1:8">
      <c r="A10785" s="594" t="s">
        <v>133</v>
      </c>
      <c r="B10785" s="594" t="s">
        <v>460</v>
      </c>
      <c r="C10785" s="594" t="s">
        <v>322</v>
      </c>
      <c r="D10785" s="594" t="s">
        <v>2662</v>
      </c>
      <c r="E10785" s="594" t="s">
        <v>148</v>
      </c>
      <c r="F10785" s="594" t="s">
        <v>603</v>
      </c>
      <c r="G10785" s="596" t="s">
        <v>604</v>
      </c>
      <c r="H10785" s="597">
        <v>131254000</v>
      </c>
    </row>
    <row r="10786" spans="1:8">
      <c r="A10786" s="594" t="s">
        <v>133</v>
      </c>
      <c r="B10786" s="594" t="s">
        <v>460</v>
      </c>
      <c r="C10786" s="594" t="s">
        <v>322</v>
      </c>
      <c r="D10786" s="594" t="s">
        <v>2662</v>
      </c>
      <c r="E10786" s="594" t="s">
        <v>148</v>
      </c>
      <c r="F10786" s="594" t="s">
        <v>591</v>
      </c>
      <c r="G10786" s="596" t="s">
        <v>592</v>
      </c>
      <c r="H10786" s="597">
        <v>27331640</v>
      </c>
    </row>
    <row r="10787" spans="1:8">
      <c r="A10787" s="594" t="s">
        <v>133</v>
      </c>
      <c r="B10787" s="594" t="s">
        <v>460</v>
      </c>
      <c r="C10787" s="594" t="s">
        <v>322</v>
      </c>
      <c r="D10787" s="594" t="s">
        <v>2662</v>
      </c>
      <c r="E10787" s="594" t="s">
        <v>148</v>
      </c>
      <c r="F10787" s="594" t="s">
        <v>1075</v>
      </c>
      <c r="G10787" s="596" t="s">
        <v>2666</v>
      </c>
      <c r="H10787" s="597">
        <v>174642935</v>
      </c>
    </row>
    <row r="10788" spans="1:8">
      <c r="A10788" s="594" t="s">
        <v>133</v>
      </c>
      <c r="B10788" s="594" t="s">
        <v>460</v>
      </c>
      <c r="C10788" s="594" t="s">
        <v>322</v>
      </c>
      <c r="D10788" s="594" t="s">
        <v>2662</v>
      </c>
      <c r="E10788" s="594" t="s">
        <v>148</v>
      </c>
      <c r="F10788" s="594" t="s">
        <v>26</v>
      </c>
      <c r="G10788" s="596" t="s">
        <v>2727</v>
      </c>
      <c r="H10788" s="597">
        <v>1614000</v>
      </c>
    </row>
    <row r="10789" spans="1:8">
      <c r="A10789" s="594" t="s">
        <v>133</v>
      </c>
      <c r="B10789" s="594" t="s">
        <v>460</v>
      </c>
      <c r="C10789" s="594" t="s">
        <v>322</v>
      </c>
      <c r="D10789" s="594" t="s">
        <v>2662</v>
      </c>
      <c r="E10789" s="594" t="s">
        <v>148</v>
      </c>
      <c r="F10789" s="594" t="s">
        <v>150</v>
      </c>
      <c r="G10789" s="596" t="s">
        <v>151</v>
      </c>
      <c r="H10789" s="597">
        <v>31186000</v>
      </c>
    </row>
    <row r="10790" spans="1:8">
      <c r="A10790" s="594" t="s">
        <v>133</v>
      </c>
      <c r="B10790" s="594" t="s">
        <v>460</v>
      </c>
      <c r="C10790" s="594" t="s">
        <v>322</v>
      </c>
      <c r="D10790" s="594" t="s">
        <v>2662</v>
      </c>
      <c r="E10790" s="594" t="s">
        <v>148</v>
      </c>
      <c r="F10790" s="594" t="s">
        <v>605</v>
      </c>
      <c r="G10790" s="596" t="s">
        <v>2668</v>
      </c>
      <c r="H10790" s="597">
        <v>32036134</v>
      </c>
    </row>
    <row r="10791" spans="1:8">
      <c r="A10791" s="594" t="s">
        <v>133</v>
      </c>
      <c r="B10791" s="594" t="s">
        <v>460</v>
      </c>
      <c r="C10791" s="594" t="s">
        <v>322</v>
      </c>
      <c r="D10791" s="594" t="s">
        <v>2662</v>
      </c>
      <c r="E10791" s="594" t="s">
        <v>148</v>
      </c>
      <c r="F10791" s="594" t="s">
        <v>624</v>
      </c>
      <c r="G10791" s="596" t="s">
        <v>2774</v>
      </c>
      <c r="H10791" s="597">
        <v>3904520</v>
      </c>
    </row>
    <row r="10792" spans="1:8">
      <c r="A10792" s="594" t="s">
        <v>133</v>
      </c>
      <c r="B10792" s="594" t="s">
        <v>460</v>
      </c>
      <c r="C10792" s="594" t="s">
        <v>322</v>
      </c>
      <c r="D10792" s="594" t="s">
        <v>2662</v>
      </c>
      <c r="E10792" s="594" t="s">
        <v>148</v>
      </c>
      <c r="F10792" s="594" t="s">
        <v>212</v>
      </c>
      <c r="G10792" s="596" t="s">
        <v>213</v>
      </c>
      <c r="H10792" s="597">
        <v>907731789</v>
      </c>
    </row>
    <row r="10793" spans="1:8">
      <c r="A10793" s="594" t="s">
        <v>133</v>
      </c>
      <c r="B10793" s="594" t="s">
        <v>460</v>
      </c>
      <c r="C10793" s="594" t="s">
        <v>322</v>
      </c>
      <c r="D10793" s="594" t="s">
        <v>2662</v>
      </c>
      <c r="E10793" s="594" t="s">
        <v>148</v>
      </c>
      <c r="F10793" s="594" t="s">
        <v>227</v>
      </c>
      <c r="G10793" s="596" t="s">
        <v>2669</v>
      </c>
      <c r="H10793" s="597">
        <v>46315344</v>
      </c>
    </row>
    <row r="10794" spans="1:8">
      <c r="A10794" s="594" t="s">
        <v>133</v>
      </c>
      <c r="B10794" s="594" t="s">
        <v>460</v>
      </c>
      <c r="C10794" s="594" t="s">
        <v>322</v>
      </c>
      <c r="D10794" s="594" t="s">
        <v>2662</v>
      </c>
      <c r="E10794" s="594" t="s">
        <v>582</v>
      </c>
      <c r="F10794" s="595" t="s">
        <v>411</v>
      </c>
      <c r="G10794" s="596" t="s">
        <v>583</v>
      </c>
      <c r="H10794" s="597">
        <v>18070000</v>
      </c>
    </row>
    <row r="10795" spans="1:8">
      <c r="A10795" s="594" t="s">
        <v>133</v>
      </c>
      <c r="B10795" s="594" t="s">
        <v>460</v>
      </c>
      <c r="C10795" s="594" t="s">
        <v>322</v>
      </c>
      <c r="D10795" s="594" t="s">
        <v>2662</v>
      </c>
      <c r="E10795" s="594" t="s">
        <v>582</v>
      </c>
      <c r="F10795" s="594" t="s">
        <v>584</v>
      </c>
      <c r="G10795" s="596" t="s">
        <v>2670</v>
      </c>
      <c r="H10795" s="597">
        <v>17290000</v>
      </c>
    </row>
    <row r="10796" spans="1:8">
      <c r="A10796" s="594" t="s">
        <v>133</v>
      </c>
      <c r="B10796" s="594" t="s">
        <v>460</v>
      </c>
      <c r="C10796" s="594" t="s">
        <v>322</v>
      </c>
      <c r="D10796" s="594" t="s">
        <v>2662</v>
      </c>
      <c r="E10796" s="594" t="s">
        <v>582</v>
      </c>
      <c r="F10796" s="594" t="s">
        <v>478</v>
      </c>
      <c r="G10796" s="596" t="s">
        <v>2775</v>
      </c>
      <c r="H10796" s="597">
        <v>780000</v>
      </c>
    </row>
    <row r="10797" spans="1:8">
      <c r="A10797" s="594" t="s">
        <v>133</v>
      </c>
      <c r="B10797" s="594" t="s">
        <v>460</v>
      </c>
      <c r="C10797" s="594" t="s">
        <v>322</v>
      </c>
      <c r="D10797" s="594" t="s">
        <v>2662</v>
      </c>
      <c r="E10797" s="594" t="s">
        <v>152</v>
      </c>
      <c r="F10797" s="595" t="s">
        <v>411</v>
      </c>
      <c r="G10797" s="596" t="s">
        <v>153</v>
      </c>
      <c r="H10797" s="597">
        <v>484397000</v>
      </c>
    </row>
    <row r="10798" spans="1:8">
      <c r="A10798" s="594" t="s">
        <v>133</v>
      </c>
      <c r="B10798" s="594" t="s">
        <v>460</v>
      </c>
      <c r="C10798" s="594" t="s">
        <v>322</v>
      </c>
      <c r="D10798" s="594" t="s">
        <v>2662</v>
      </c>
      <c r="E10798" s="594" t="s">
        <v>152</v>
      </c>
      <c r="F10798" s="594" t="s">
        <v>480</v>
      </c>
      <c r="G10798" s="596" t="s">
        <v>481</v>
      </c>
      <c r="H10798" s="597">
        <v>39565000</v>
      </c>
    </row>
    <row r="10799" spans="1:8">
      <c r="A10799" s="594" t="s">
        <v>133</v>
      </c>
      <c r="B10799" s="594" t="s">
        <v>460</v>
      </c>
      <c r="C10799" s="594" t="s">
        <v>322</v>
      </c>
      <c r="D10799" s="594" t="s">
        <v>2662</v>
      </c>
      <c r="E10799" s="594" t="s">
        <v>152</v>
      </c>
      <c r="F10799" s="594" t="s">
        <v>606</v>
      </c>
      <c r="G10799" s="596" t="s">
        <v>195</v>
      </c>
      <c r="H10799" s="597">
        <v>444832000</v>
      </c>
    </row>
    <row r="10800" spans="1:8">
      <c r="A10800" s="594" t="s">
        <v>133</v>
      </c>
      <c r="B10800" s="594" t="s">
        <v>460</v>
      </c>
      <c r="C10800" s="594" t="s">
        <v>322</v>
      </c>
      <c r="D10800" s="594" t="s">
        <v>2662</v>
      </c>
      <c r="E10800" s="594" t="s">
        <v>156</v>
      </c>
      <c r="F10800" s="595" t="s">
        <v>411</v>
      </c>
      <c r="G10800" s="596" t="s">
        <v>514</v>
      </c>
      <c r="H10800" s="597">
        <v>965479943</v>
      </c>
    </row>
    <row r="10801" spans="1:8">
      <c r="A10801" s="594" t="s">
        <v>133</v>
      </c>
      <c r="B10801" s="594" t="s">
        <v>460</v>
      </c>
      <c r="C10801" s="594" t="s">
        <v>322</v>
      </c>
      <c r="D10801" s="594" t="s">
        <v>2662</v>
      </c>
      <c r="E10801" s="594" t="s">
        <v>156</v>
      </c>
      <c r="F10801" s="594" t="s">
        <v>157</v>
      </c>
      <c r="G10801" s="596" t="s">
        <v>158</v>
      </c>
      <c r="H10801" s="597">
        <v>747837249</v>
      </c>
    </row>
    <row r="10802" spans="1:8">
      <c r="A10802" s="594" t="s">
        <v>133</v>
      </c>
      <c r="B10802" s="594" t="s">
        <v>460</v>
      </c>
      <c r="C10802" s="594" t="s">
        <v>322</v>
      </c>
      <c r="D10802" s="594" t="s">
        <v>2662</v>
      </c>
      <c r="E10802" s="594" t="s">
        <v>156</v>
      </c>
      <c r="F10802" s="594" t="s">
        <v>159</v>
      </c>
      <c r="G10802" s="596" t="s">
        <v>160</v>
      </c>
      <c r="H10802" s="597">
        <v>125978321</v>
      </c>
    </row>
    <row r="10803" spans="1:8">
      <c r="A10803" s="594" t="s">
        <v>133</v>
      </c>
      <c r="B10803" s="594" t="s">
        <v>460</v>
      </c>
      <c r="C10803" s="594" t="s">
        <v>322</v>
      </c>
      <c r="D10803" s="594" t="s">
        <v>2662</v>
      </c>
      <c r="E10803" s="594" t="s">
        <v>156</v>
      </c>
      <c r="F10803" s="594" t="s">
        <v>161</v>
      </c>
      <c r="G10803" s="596" t="s">
        <v>162</v>
      </c>
      <c r="H10803" s="597">
        <v>84826027</v>
      </c>
    </row>
    <row r="10804" spans="1:8">
      <c r="A10804" s="594" t="s">
        <v>133</v>
      </c>
      <c r="B10804" s="594" t="s">
        <v>460</v>
      </c>
      <c r="C10804" s="594" t="s">
        <v>322</v>
      </c>
      <c r="D10804" s="594" t="s">
        <v>2662</v>
      </c>
      <c r="E10804" s="594" t="s">
        <v>156</v>
      </c>
      <c r="F10804" s="594" t="s">
        <v>1</v>
      </c>
      <c r="G10804" s="596" t="s">
        <v>2</v>
      </c>
      <c r="H10804" s="597">
        <v>6838346</v>
      </c>
    </row>
    <row r="10805" spans="1:8">
      <c r="A10805" s="594" t="s">
        <v>133</v>
      </c>
      <c r="B10805" s="594" t="s">
        <v>460</v>
      </c>
      <c r="C10805" s="594" t="s">
        <v>322</v>
      </c>
      <c r="D10805" s="594" t="s">
        <v>2662</v>
      </c>
      <c r="E10805" s="594" t="s">
        <v>163</v>
      </c>
      <c r="F10805" s="595" t="s">
        <v>411</v>
      </c>
      <c r="G10805" s="596" t="s">
        <v>164</v>
      </c>
      <c r="H10805" s="597">
        <v>146859484</v>
      </c>
    </row>
    <row r="10806" spans="1:8">
      <c r="A10806" s="594" t="s">
        <v>133</v>
      </c>
      <c r="B10806" s="594" t="s">
        <v>460</v>
      </c>
      <c r="C10806" s="594" t="s">
        <v>322</v>
      </c>
      <c r="D10806" s="594" t="s">
        <v>2662</v>
      </c>
      <c r="E10806" s="594" t="s">
        <v>163</v>
      </c>
      <c r="F10806" s="594" t="s">
        <v>1060</v>
      </c>
      <c r="G10806" s="596" t="s">
        <v>2672</v>
      </c>
      <c r="H10806" s="597">
        <v>102579484</v>
      </c>
    </row>
    <row r="10807" spans="1:8">
      <c r="A10807" s="594" t="s">
        <v>133</v>
      </c>
      <c r="B10807" s="594" t="s">
        <v>460</v>
      </c>
      <c r="C10807" s="594" t="s">
        <v>322</v>
      </c>
      <c r="D10807" s="594" t="s">
        <v>2662</v>
      </c>
      <c r="E10807" s="594" t="s">
        <v>163</v>
      </c>
      <c r="F10807" s="594" t="s">
        <v>165</v>
      </c>
      <c r="G10807" s="596" t="s">
        <v>195</v>
      </c>
      <c r="H10807" s="597">
        <v>44280000</v>
      </c>
    </row>
    <row r="10808" spans="1:8">
      <c r="A10808" s="594" t="s">
        <v>133</v>
      </c>
      <c r="B10808" s="594" t="s">
        <v>460</v>
      </c>
      <c r="C10808" s="594" t="s">
        <v>322</v>
      </c>
      <c r="D10808" s="594" t="s">
        <v>2662</v>
      </c>
      <c r="E10808" s="594" t="s">
        <v>167</v>
      </c>
      <c r="F10808" s="595" t="s">
        <v>411</v>
      </c>
      <c r="G10808" s="596" t="s">
        <v>168</v>
      </c>
      <c r="H10808" s="597">
        <v>145830801</v>
      </c>
    </row>
    <row r="10809" spans="1:8">
      <c r="A10809" s="594" t="s">
        <v>133</v>
      </c>
      <c r="B10809" s="594" t="s">
        <v>460</v>
      </c>
      <c r="C10809" s="594" t="s">
        <v>322</v>
      </c>
      <c r="D10809" s="594" t="s">
        <v>2662</v>
      </c>
      <c r="E10809" s="594" t="s">
        <v>167</v>
      </c>
      <c r="F10809" s="594" t="s">
        <v>228</v>
      </c>
      <c r="G10809" s="596" t="s">
        <v>2673</v>
      </c>
      <c r="H10809" s="597">
        <v>112042365</v>
      </c>
    </row>
    <row r="10810" spans="1:8">
      <c r="A10810" s="594" t="s">
        <v>133</v>
      </c>
      <c r="B10810" s="594" t="s">
        <v>460</v>
      </c>
      <c r="C10810" s="594" t="s">
        <v>322</v>
      </c>
      <c r="D10810" s="594" t="s">
        <v>2662</v>
      </c>
      <c r="E10810" s="594" t="s">
        <v>167</v>
      </c>
      <c r="F10810" s="594" t="s">
        <v>169</v>
      </c>
      <c r="G10810" s="596" t="s">
        <v>2674</v>
      </c>
      <c r="H10810" s="597">
        <v>15754436</v>
      </c>
    </row>
    <row r="10811" spans="1:8">
      <c r="A10811" s="594" t="s">
        <v>133</v>
      </c>
      <c r="B10811" s="594" t="s">
        <v>460</v>
      </c>
      <c r="C10811" s="594" t="s">
        <v>322</v>
      </c>
      <c r="D10811" s="594" t="s">
        <v>2662</v>
      </c>
      <c r="E10811" s="594" t="s">
        <v>167</v>
      </c>
      <c r="F10811" s="594" t="s">
        <v>230</v>
      </c>
      <c r="G10811" s="596" t="s">
        <v>2675</v>
      </c>
      <c r="H10811" s="597">
        <v>3180000</v>
      </c>
    </row>
    <row r="10812" spans="1:8">
      <c r="A10812" s="594" t="s">
        <v>133</v>
      </c>
      <c r="B10812" s="594" t="s">
        <v>460</v>
      </c>
      <c r="C10812" s="594" t="s">
        <v>322</v>
      </c>
      <c r="D10812" s="594" t="s">
        <v>2662</v>
      </c>
      <c r="E10812" s="594" t="s">
        <v>167</v>
      </c>
      <c r="F10812" s="594" t="s">
        <v>214</v>
      </c>
      <c r="G10812" s="596" t="s">
        <v>2676</v>
      </c>
      <c r="H10812" s="597">
        <v>7635000</v>
      </c>
    </row>
    <row r="10813" spans="1:8">
      <c r="A10813" s="594" t="s">
        <v>133</v>
      </c>
      <c r="B10813" s="594" t="s">
        <v>460</v>
      </c>
      <c r="C10813" s="594" t="s">
        <v>322</v>
      </c>
      <c r="D10813" s="594" t="s">
        <v>2662</v>
      </c>
      <c r="E10813" s="594" t="s">
        <v>167</v>
      </c>
      <c r="F10813" s="594" t="s">
        <v>354</v>
      </c>
      <c r="G10813" s="596" t="s">
        <v>2736</v>
      </c>
      <c r="H10813" s="597">
        <v>1848000</v>
      </c>
    </row>
    <row r="10814" spans="1:8">
      <c r="A10814" s="594" t="s">
        <v>133</v>
      </c>
      <c r="B10814" s="594" t="s">
        <v>460</v>
      </c>
      <c r="C10814" s="594" t="s">
        <v>322</v>
      </c>
      <c r="D10814" s="594" t="s">
        <v>2662</v>
      </c>
      <c r="E10814" s="594" t="s">
        <v>167</v>
      </c>
      <c r="F10814" s="594" t="s">
        <v>232</v>
      </c>
      <c r="G10814" s="596" t="s">
        <v>195</v>
      </c>
      <c r="H10814" s="597">
        <v>5371000</v>
      </c>
    </row>
    <row r="10815" spans="1:8">
      <c r="A10815" s="594" t="s">
        <v>133</v>
      </c>
      <c r="B10815" s="594" t="s">
        <v>460</v>
      </c>
      <c r="C10815" s="594" t="s">
        <v>322</v>
      </c>
      <c r="D10815" s="594" t="s">
        <v>2662</v>
      </c>
      <c r="E10815" s="594" t="s">
        <v>171</v>
      </c>
      <c r="F10815" s="595" t="s">
        <v>411</v>
      </c>
      <c r="G10815" s="596" t="s">
        <v>2677</v>
      </c>
      <c r="H10815" s="597">
        <v>414530781</v>
      </c>
    </row>
    <row r="10816" spans="1:8">
      <c r="A10816" s="594" t="s">
        <v>133</v>
      </c>
      <c r="B10816" s="594" t="s">
        <v>460</v>
      </c>
      <c r="C10816" s="594" t="s">
        <v>322</v>
      </c>
      <c r="D10816" s="594" t="s">
        <v>2662</v>
      </c>
      <c r="E10816" s="594" t="s">
        <v>171</v>
      </c>
      <c r="F10816" s="594" t="s">
        <v>173</v>
      </c>
      <c r="G10816" s="596" t="s">
        <v>174</v>
      </c>
      <c r="H10816" s="597">
        <v>216381025</v>
      </c>
    </row>
    <row r="10817" spans="1:8">
      <c r="A10817" s="594" t="s">
        <v>133</v>
      </c>
      <c r="B10817" s="594" t="s">
        <v>460</v>
      </c>
      <c r="C10817" s="594" t="s">
        <v>322</v>
      </c>
      <c r="D10817" s="594" t="s">
        <v>2662</v>
      </c>
      <c r="E10817" s="594" t="s">
        <v>171</v>
      </c>
      <c r="F10817" s="594" t="s">
        <v>216</v>
      </c>
      <c r="G10817" s="596" t="s">
        <v>217</v>
      </c>
      <c r="H10817" s="597">
        <v>87461000</v>
      </c>
    </row>
    <row r="10818" spans="1:8">
      <c r="A10818" s="594" t="s">
        <v>133</v>
      </c>
      <c r="B10818" s="594" t="s">
        <v>460</v>
      </c>
      <c r="C10818" s="594" t="s">
        <v>322</v>
      </c>
      <c r="D10818" s="594" t="s">
        <v>2662</v>
      </c>
      <c r="E10818" s="594" t="s">
        <v>171</v>
      </c>
      <c r="F10818" s="594" t="s">
        <v>5</v>
      </c>
      <c r="G10818" s="596" t="s">
        <v>2678</v>
      </c>
      <c r="H10818" s="597">
        <v>7820000</v>
      </c>
    </row>
    <row r="10819" spans="1:8">
      <c r="A10819" s="594" t="s">
        <v>133</v>
      </c>
      <c r="B10819" s="594" t="s">
        <v>460</v>
      </c>
      <c r="C10819" s="594" t="s">
        <v>322</v>
      </c>
      <c r="D10819" s="594" t="s">
        <v>2662</v>
      </c>
      <c r="E10819" s="594" t="s">
        <v>171</v>
      </c>
      <c r="F10819" s="594" t="s">
        <v>175</v>
      </c>
      <c r="G10819" s="596" t="s">
        <v>176</v>
      </c>
      <c r="H10819" s="597">
        <v>102868756</v>
      </c>
    </row>
    <row r="10820" spans="1:8">
      <c r="A10820" s="594" t="s">
        <v>133</v>
      </c>
      <c r="B10820" s="594" t="s">
        <v>460</v>
      </c>
      <c r="C10820" s="594" t="s">
        <v>322</v>
      </c>
      <c r="D10820" s="594" t="s">
        <v>2662</v>
      </c>
      <c r="E10820" s="594" t="s">
        <v>177</v>
      </c>
      <c r="F10820" s="595" t="s">
        <v>411</v>
      </c>
      <c r="G10820" s="596" t="s">
        <v>178</v>
      </c>
      <c r="H10820" s="597">
        <v>259573179</v>
      </c>
    </row>
    <row r="10821" spans="1:8">
      <c r="A10821" s="594" t="s">
        <v>133</v>
      </c>
      <c r="B10821" s="594" t="s">
        <v>460</v>
      </c>
      <c r="C10821" s="594" t="s">
        <v>322</v>
      </c>
      <c r="D10821" s="594" t="s">
        <v>2662</v>
      </c>
      <c r="E10821" s="594" t="s">
        <v>177</v>
      </c>
      <c r="F10821" s="594" t="s">
        <v>179</v>
      </c>
      <c r="G10821" s="596" t="s">
        <v>2679</v>
      </c>
      <c r="H10821" s="597">
        <v>36302972</v>
      </c>
    </row>
    <row r="10822" spans="1:8">
      <c r="A10822" s="594" t="s">
        <v>133</v>
      </c>
      <c r="B10822" s="594" t="s">
        <v>460</v>
      </c>
      <c r="C10822" s="594" t="s">
        <v>322</v>
      </c>
      <c r="D10822" s="594" t="s">
        <v>2662</v>
      </c>
      <c r="E10822" s="594" t="s">
        <v>177</v>
      </c>
      <c r="F10822" s="594" t="s">
        <v>181</v>
      </c>
      <c r="G10822" s="596" t="s">
        <v>182</v>
      </c>
      <c r="H10822" s="597">
        <v>13176000</v>
      </c>
    </row>
    <row r="10823" spans="1:8">
      <c r="A10823" s="594" t="s">
        <v>133</v>
      </c>
      <c r="B10823" s="594" t="s">
        <v>460</v>
      </c>
      <c r="C10823" s="594" t="s">
        <v>322</v>
      </c>
      <c r="D10823" s="594" t="s">
        <v>2662</v>
      </c>
      <c r="E10823" s="594" t="s">
        <v>177</v>
      </c>
      <c r="F10823" s="594" t="s">
        <v>1290</v>
      </c>
      <c r="G10823" s="596" t="s">
        <v>2721</v>
      </c>
      <c r="H10823" s="597">
        <v>31817507</v>
      </c>
    </row>
    <row r="10824" spans="1:8">
      <c r="A10824" s="594" t="s">
        <v>133</v>
      </c>
      <c r="B10824" s="594" t="s">
        <v>460</v>
      </c>
      <c r="C10824" s="594" t="s">
        <v>322</v>
      </c>
      <c r="D10824" s="594" t="s">
        <v>2662</v>
      </c>
      <c r="E10824" s="594" t="s">
        <v>177</v>
      </c>
      <c r="F10824" s="594" t="s">
        <v>441</v>
      </c>
      <c r="G10824" s="596" t="s">
        <v>2728</v>
      </c>
      <c r="H10824" s="597">
        <v>160074000</v>
      </c>
    </row>
    <row r="10825" spans="1:8">
      <c r="A10825" s="594" t="s">
        <v>133</v>
      </c>
      <c r="B10825" s="594" t="s">
        <v>460</v>
      </c>
      <c r="C10825" s="594" t="s">
        <v>322</v>
      </c>
      <c r="D10825" s="594" t="s">
        <v>2662</v>
      </c>
      <c r="E10825" s="594" t="s">
        <v>177</v>
      </c>
      <c r="F10825" s="594" t="s">
        <v>1297</v>
      </c>
      <c r="G10825" s="596" t="s">
        <v>2680</v>
      </c>
      <c r="H10825" s="597">
        <v>12327700</v>
      </c>
    </row>
    <row r="10826" spans="1:8">
      <c r="A10826" s="594" t="s">
        <v>133</v>
      </c>
      <c r="B10826" s="594" t="s">
        <v>460</v>
      </c>
      <c r="C10826" s="594" t="s">
        <v>322</v>
      </c>
      <c r="D10826" s="594" t="s">
        <v>2662</v>
      </c>
      <c r="E10826" s="594" t="s">
        <v>177</v>
      </c>
      <c r="F10826" s="594" t="s">
        <v>239</v>
      </c>
      <c r="G10826" s="596" t="s">
        <v>205</v>
      </c>
      <c r="H10826" s="597">
        <v>5875000</v>
      </c>
    </row>
    <row r="10827" spans="1:8">
      <c r="A10827" s="594" t="s">
        <v>133</v>
      </c>
      <c r="B10827" s="594" t="s">
        <v>460</v>
      </c>
      <c r="C10827" s="594" t="s">
        <v>322</v>
      </c>
      <c r="D10827" s="594" t="s">
        <v>2662</v>
      </c>
      <c r="E10827" s="594" t="s">
        <v>240</v>
      </c>
      <c r="F10827" s="595" t="s">
        <v>411</v>
      </c>
      <c r="G10827" s="596" t="s">
        <v>241</v>
      </c>
      <c r="H10827" s="597">
        <v>65723010</v>
      </c>
    </row>
    <row r="10828" spans="1:8">
      <c r="A10828" s="594" t="s">
        <v>133</v>
      </c>
      <c r="B10828" s="594" t="s">
        <v>460</v>
      </c>
      <c r="C10828" s="594" t="s">
        <v>322</v>
      </c>
      <c r="D10828" s="594" t="s">
        <v>2662</v>
      </c>
      <c r="E10828" s="594" t="s">
        <v>240</v>
      </c>
      <c r="F10828" s="594" t="s">
        <v>242</v>
      </c>
      <c r="G10828" s="596" t="s">
        <v>243</v>
      </c>
      <c r="H10828" s="597">
        <v>3757945</v>
      </c>
    </row>
    <row r="10829" spans="1:8">
      <c r="A10829" s="594" t="s">
        <v>133</v>
      </c>
      <c r="B10829" s="594" t="s">
        <v>460</v>
      </c>
      <c r="C10829" s="594" t="s">
        <v>322</v>
      </c>
      <c r="D10829" s="594" t="s">
        <v>2662</v>
      </c>
      <c r="E10829" s="594" t="s">
        <v>240</v>
      </c>
      <c r="F10829" s="594" t="s">
        <v>728</v>
      </c>
      <c r="G10829" s="596" t="s">
        <v>729</v>
      </c>
      <c r="H10829" s="597">
        <v>2300000</v>
      </c>
    </row>
    <row r="10830" spans="1:8">
      <c r="A10830" s="594" t="s">
        <v>133</v>
      </c>
      <c r="B10830" s="594" t="s">
        <v>460</v>
      </c>
      <c r="C10830" s="594" t="s">
        <v>322</v>
      </c>
      <c r="D10830" s="594" t="s">
        <v>2662</v>
      </c>
      <c r="E10830" s="594" t="s">
        <v>240</v>
      </c>
      <c r="F10830" s="594" t="s">
        <v>730</v>
      </c>
      <c r="G10830" s="596" t="s">
        <v>186</v>
      </c>
      <c r="H10830" s="597">
        <v>600000</v>
      </c>
    </row>
    <row r="10831" spans="1:8">
      <c r="A10831" s="594" t="s">
        <v>133</v>
      </c>
      <c r="B10831" s="594" t="s">
        <v>460</v>
      </c>
      <c r="C10831" s="594" t="s">
        <v>322</v>
      </c>
      <c r="D10831" s="594" t="s">
        <v>2662</v>
      </c>
      <c r="E10831" s="594" t="s">
        <v>240</v>
      </c>
      <c r="F10831" s="594" t="s">
        <v>731</v>
      </c>
      <c r="G10831" s="596" t="s">
        <v>732</v>
      </c>
      <c r="H10831" s="597">
        <v>12000000</v>
      </c>
    </row>
    <row r="10832" spans="1:8">
      <c r="A10832" s="594" t="s">
        <v>133</v>
      </c>
      <c r="B10832" s="594" t="s">
        <v>460</v>
      </c>
      <c r="C10832" s="594" t="s">
        <v>322</v>
      </c>
      <c r="D10832" s="594" t="s">
        <v>2662</v>
      </c>
      <c r="E10832" s="594" t="s">
        <v>240</v>
      </c>
      <c r="F10832" s="594" t="s">
        <v>597</v>
      </c>
      <c r="G10832" s="596" t="s">
        <v>2682</v>
      </c>
      <c r="H10832" s="597">
        <v>9500000</v>
      </c>
    </row>
    <row r="10833" spans="1:8">
      <c r="A10833" s="594" t="s">
        <v>133</v>
      </c>
      <c r="B10833" s="594" t="s">
        <v>460</v>
      </c>
      <c r="C10833" s="594" t="s">
        <v>322</v>
      </c>
      <c r="D10833" s="594" t="s">
        <v>2662</v>
      </c>
      <c r="E10833" s="594" t="s">
        <v>240</v>
      </c>
      <c r="F10833" s="594" t="s">
        <v>735</v>
      </c>
      <c r="G10833" s="596" t="s">
        <v>193</v>
      </c>
      <c r="H10833" s="597">
        <v>37565065</v>
      </c>
    </row>
    <row r="10834" spans="1:8">
      <c r="A10834" s="594" t="s">
        <v>133</v>
      </c>
      <c r="B10834" s="594" t="s">
        <v>460</v>
      </c>
      <c r="C10834" s="594" t="s">
        <v>322</v>
      </c>
      <c r="D10834" s="594" t="s">
        <v>2662</v>
      </c>
      <c r="E10834" s="594" t="s">
        <v>183</v>
      </c>
      <c r="F10834" s="595" t="s">
        <v>411</v>
      </c>
      <c r="G10834" s="596" t="s">
        <v>184</v>
      </c>
      <c r="H10834" s="597">
        <v>543781000</v>
      </c>
    </row>
    <row r="10835" spans="1:8">
      <c r="A10835" s="594" t="s">
        <v>133</v>
      </c>
      <c r="B10835" s="594" t="s">
        <v>460</v>
      </c>
      <c r="C10835" s="594" t="s">
        <v>322</v>
      </c>
      <c r="D10835" s="594" t="s">
        <v>2662</v>
      </c>
      <c r="E10835" s="594" t="s">
        <v>183</v>
      </c>
      <c r="F10835" s="594" t="s">
        <v>587</v>
      </c>
      <c r="G10835" s="596" t="s">
        <v>588</v>
      </c>
      <c r="H10835" s="597">
        <v>47571000</v>
      </c>
    </row>
    <row r="10836" spans="1:8">
      <c r="A10836" s="594" t="s">
        <v>133</v>
      </c>
      <c r="B10836" s="594" t="s">
        <v>460</v>
      </c>
      <c r="C10836" s="594" t="s">
        <v>322</v>
      </c>
      <c r="D10836" s="594" t="s">
        <v>2662</v>
      </c>
      <c r="E10836" s="594" t="s">
        <v>183</v>
      </c>
      <c r="F10836" s="594" t="s">
        <v>736</v>
      </c>
      <c r="G10836" s="596" t="s">
        <v>737</v>
      </c>
      <c r="H10836" s="597">
        <v>93850000</v>
      </c>
    </row>
    <row r="10837" spans="1:8">
      <c r="A10837" s="594" t="s">
        <v>133</v>
      </c>
      <c r="B10837" s="594" t="s">
        <v>460</v>
      </c>
      <c r="C10837" s="594" t="s">
        <v>322</v>
      </c>
      <c r="D10837" s="594" t="s">
        <v>2662</v>
      </c>
      <c r="E10837" s="594" t="s">
        <v>183</v>
      </c>
      <c r="F10837" s="594" t="s">
        <v>185</v>
      </c>
      <c r="G10837" s="596" t="s">
        <v>186</v>
      </c>
      <c r="H10837" s="597">
        <v>55660000</v>
      </c>
    </row>
    <row r="10838" spans="1:8">
      <c r="A10838" s="594" t="s">
        <v>133</v>
      </c>
      <c r="B10838" s="594" t="s">
        <v>460</v>
      </c>
      <c r="C10838" s="594" t="s">
        <v>322</v>
      </c>
      <c r="D10838" s="594" t="s">
        <v>2662</v>
      </c>
      <c r="E10838" s="594" t="s">
        <v>183</v>
      </c>
      <c r="F10838" s="594" t="s">
        <v>187</v>
      </c>
      <c r="G10838" s="596" t="s">
        <v>2683</v>
      </c>
      <c r="H10838" s="597">
        <v>346700000</v>
      </c>
    </row>
    <row r="10839" spans="1:8">
      <c r="A10839" s="594" t="s">
        <v>133</v>
      </c>
      <c r="B10839" s="594" t="s">
        <v>460</v>
      </c>
      <c r="C10839" s="594" t="s">
        <v>322</v>
      </c>
      <c r="D10839" s="594" t="s">
        <v>2662</v>
      </c>
      <c r="E10839" s="594" t="s">
        <v>738</v>
      </c>
      <c r="F10839" s="595" t="s">
        <v>411</v>
      </c>
      <c r="G10839" s="596" t="s">
        <v>739</v>
      </c>
      <c r="H10839" s="597">
        <v>275502000</v>
      </c>
    </row>
    <row r="10840" spans="1:8">
      <c r="A10840" s="594" t="s">
        <v>133</v>
      </c>
      <c r="B10840" s="594" t="s">
        <v>460</v>
      </c>
      <c r="C10840" s="594" t="s">
        <v>322</v>
      </c>
      <c r="D10840" s="594" t="s">
        <v>2662</v>
      </c>
      <c r="E10840" s="594" t="s">
        <v>738</v>
      </c>
      <c r="F10840" s="594" t="s">
        <v>740</v>
      </c>
      <c r="G10840" s="596" t="s">
        <v>741</v>
      </c>
      <c r="H10840" s="597">
        <v>220940000</v>
      </c>
    </row>
    <row r="10841" spans="1:8">
      <c r="A10841" s="594" t="s">
        <v>133</v>
      </c>
      <c r="B10841" s="594" t="s">
        <v>460</v>
      </c>
      <c r="C10841" s="594" t="s">
        <v>322</v>
      </c>
      <c r="D10841" s="594" t="s">
        <v>2662</v>
      </c>
      <c r="E10841" s="594" t="s">
        <v>738</v>
      </c>
      <c r="F10841" s="594" t="s">
        <v>356</v>
      </c>
      <c r="G10841" s="596" t="s">
        <v>357</v>
      </c>
      <c r="H10841" s="597">
        <v>32982000</v>
      </c>
    </row>
    <row r="10842" spans="1:8">
      <c r="A10842" s="594" t="s">
        <v>133</v>
      </c>
      <c r="B10842" s="594" t="s">
        <v>460</v>
      </c>
      <c r="C10842" s="594" t="s">
        <v>322</v>
      </c>
      <c r="D10842" s="594" t="s">
        <v>2662</v>
      </c>
      <c r="E10842" s="594" t="s">
        <v>738</v>
      </c>
      <c r="F10842" s="594" t="s">
        <v>742</v>
      </c>
      <c r="G10842" s="596" t="s">
        <v>743</v>
      </c>
      <c r="H10842" s="597">
        <v>21580000</v>
      </c>
    </row>
    <row r="10843" spans="1:8">
      <c r="A10843" s="594" t="s">
        <v>133</v>
      </c>
      <c r="B10843" s="594" t="s">
        <v>460</v>
      </c>
      <c r="C10843" s="594" t="s">
        <v>322</v>
      </c>
      <c r="D10843" s="594" t="s">
        <v>2662</v>
      </c>
      <c r="E10843" s="594" t="s">
        <v>744</v>
      </c>
      <c r="F10843" s="595" t="s">
        <v>411</v>
      </c>
      <c r="G10843" s="596" t="s">
        <v>2686</v>
      </c>
      <c r="H10843" s="597">
        <v>297389955</v>
      </c>
    </row>
    <row r="10844" spans="1:8">
      <c r="A10844" s="594" t="s">
        <v>133</v>
      </c>
      <c r="B10844" s="594" t="s">
        <v>460</v>
      </c>
      <c r="C10844" s="594" t="s">
        <v>322</v>
      </c>
      <c r="D10844" s="594" t="s">
        <v>2662</v>
      </c>
      <c r="E10844" s="594" t="s">
        <v>744</v>
      </c>
      <c r="F10844" s="594" t="s">
        <v>446</v>
      </c>
      <c r="G10844" s="596" t="s">
        <v>2765</v>
      </c>
      <c r="H10844" s="597">
        <v>2550000</v>
      </c>
    </row>
    <row r="10845" spans="1:8">
      <c r="A10845" s="594" t="s">
        <v>133</v>
      </c>
      <c r="B10845" s="594" t="s">
        <v>460</v>
      </c>
      <c r="C10845" s="594" t="s">
        <v>322</v>
      </c>
      <c r="D10845" s="594" t="s">
        <v>2662</v>
      </c>
      <c r="E10845" s="594" t="s">
        <v>744</v>
      </c>
      <c r="F10845" s="594" t="s">
        <v>7</v>
      </c>
      <c r="G10845" s="596" t="s">
        <v>8</v>
      </c>
      <c r="H10845" s="597">
        <v>22360000</v>
      </c>
    </row>
    <row r="10846" spans="1:8">
      <c r="A10846" s="594" t="s">
        <v>133</v>
      </c>
      <c r="B10846" s="594" t="s">
        <v>460</v>
      </c>
      <c r="C10846" s="594" t="s">
        <v>322</v>
      </c>
      <c r="D10846" s="594" t="s">
        <v>2662</v>
      </c>
      <c r="E10846" s="594" t="s">
        <v>744</v>
      </c>
      <c r="F10846" s="594" t="s">
        <v>572</v>
      </c>
      <c r="G10846" s="596" t="s">
        <v>2689</v>
      </c>
      <c r="H10846" s="597">
        <v>54321455</v>
      </c>
    </row>
    <row r="10847" spans="1:8">
      <c r="A10847" s="594" t="s">
        <v>133</v>
      </c>
      <c r="B10847" s="594" t="s">
        <v>460</v>
      </c>
      <c r="C10847" s="594" t="s">
        <v>322</v>
      </c>
      <c r="D10847" s="594" t="s">
        <v>2662</v>
      </c>
      <c r="E10847" s="594" t="s">
        <v>744</v>
      </c>
      <c r="F10847" s="594" t="s">
        <v>746</v>
      </c>
      <c r="G10847" s="596" t="s">
        <v>2690</v>
      </c>
      <c r="H10847" s="597">
        <v>60790000</v>
      </c>
    </row>
    <row r="10848" spans="1:8">
      <c r="A10848" s="594" t="s">
        <v>133</v>
      </c>
      <c r="B10848" s="594" t="s">
        <v>460</v>
      </c>
      <c r="C10848" s="594" t="s">
        <v>322</v>
      </c>
      <c r="D10848" s="594" t="s">
        <v>2662</v>
      </c>
      <c r="E10848" s="594" t="s">
        <v>744</v>
      </c>
      <c r="F10848" s="594" t="s">
        <v>11</v>
      </c>
      <c r="G10848" s="596" t="s">
        <v>2691</v>
      </c>
      <c r="H10848" s="597">
        <v>7656500</v>
      </c>
    </row>
    <row r="10849" spans="1:8">
      <c r="A10849" s="594" t="s">
        <v>133</v>
      </c>
      <c r="B10849" s="594" t="s">
        <v>460</v>
      </c>
      <c r="C10849" s="594" t="s">
        <v>322</v>
      </c>
      <c r="D10849" s="594" t="s">
        <v>2662</v>
      </c>
      <c r="E10849" s="594" t="s">
        <v>744</v>
      </c>
      <c r="F10849" s="594" t="s">
        <v>748</v>
      </c>
      <c r="G10849" s="596" t="s">
        <v>35</v>
      </c>
      <c r="H10849" s="597">
        <v>149712000</v>
      </c>
    </row>
    <row r="10850" spans="1:8">
      <c r="A10850" s="594" t="s">
        <v>133</v>
      </c>
      <c r="B10850" s="594" t="s">
        <v>460</v>
      </c>
      <c r="C10850" s="594" t="s">
        <v>322</v>
      </c>
      <c r="D10850" s="594" t="s">
        <v>2662</v>
      </c>
      <c r="E10850" s="594" t="s">
        <v>2692</v>
      </c>
      <c r="F10850" s="595" t="s">
        <v>411</v>
      </c>
      <c r="G10850" s="596" t="s">
        <v>2693</v>
      </c>
      <c r="H10850" s="597">
        <v>141300000</v>
      </c>
    </row>
    <row r="10851" spans="1:8">
      <c r="A10851" s="594" t="s">
        <v>133</v>
      </c>
      <c r="B10851" s="594" t="s">
        <v>460</v>
      </c>
      <c r="C10851" s="594" t="s">
        <v>322</v>
      </c>
      <c r="D10851" s="594" t="s">
        <v>2662</v>
      </c>
      <c r="E10851" s="594" t="s">
        <v>2692</v>
      </c>
      <c r="F10851" s="594" t="s">
        <v>2722</v>
      </c>
      <c r="G10851" s="596" t="s">
        <v>2690</v>
      </c>
      <c r="H10851" s="597">
        <v>79800000</v>
      </c>
    </row>
    <row r="10852" spans="1:8">
      <c r="A10852" s="594" t="s">
        <v>133</v>
      </c>
      <c r="B10852" s="594" t="s">
        <v>460</v>
      </c>
      <c r="C10852" s="594" t="s">
        <v>322</v>
      </c>
      <c r="D10852" s="594" t="s">
        <v>2662</v>
      </c>
      <c r="E10852" s="594" t="s">
        <v>2692</v>
      </c>
      <c r="F10852" s="594" t="s">
        <v>2694</v>
      </c>
      <c r="G10852" s="596" t="s">
        <v>2689</v>
      </c>
      <c r="H10852" s="597">
        <v>37500000</v>
      </c>
    </row>
    <row r="10853" spans="1:8">
      <c r="A10853" s="594" t="s">
        <v>133</v>
      </c>
      <c r="B10853" s="594" t="s">
        <v>460</v>
      </c>
      <c r="C10853" s="594" t="s">
        <v>322</v>
      </c>
      <c r="D10853" s="594" t="s">
        <v>2662</v>
      </c>
      <c r="E10853" s="594" t="s">
        <v>2692</v>
      </c>
      <c r="F10853" s="594" t="s">
        <v>2730</v>
      </c>
      <c r="G10853" s="596" t="s">
        <v>2731</v>
      </c>
      <c r="H10853" s="597">
        <v>24000000</v>
      </c>
    </row>
    <row r="10854" spans="1:8">
      <c r="A10854" s="594" t="s">
        <v>133</v>
      </c>
      <c r="B10854" s="594" t="s">
        <v>460</v>
      </c>
      <c r="C10854" s="594" t="s">
        <v>322</v>
      </c>
      <c r="D10854" s="594" t="s">
        <v>2662</v>
      </c>
      <c r="E10854" s="594" t="s">
        <v>189</v>
      </c>
      <c r="F10854" s="595" t="s">
        <v>411</v>
      </c>
      <c r="G10854" s="596" t="s">
        <v>190</v>
      </c>
      <c r="H10854" s="597">
        <v>441948000</v>
      </c>
    </row>
    <row r="10855" spans="1:8">
      <c r="A10855" s="594" t="s">
        <v>133</v>
      </c>
      <c r="B10855" s="594" t="s">
        <v>460</v>
      </c>
      <c r="C10855" s="594" t="s">
        <v>322</v>
      </c>
      <c r="D10855" s="594" t="s">
        <v>2662</v>
      </c>
      <c r="E10855" s="594" t="s">
        <v>189</v>
      </c>
      <c r="F10855" s="594" t="s">
        <v>773</v>
      </c>
      <c r="G10855" s="596" t="s">
        <v>2695</v>
      </c>
      <c r="H10855" s="597">
        <v>99828000</v>
      </c>
    </row>
    <row r="10856" spans="1:8">
      <c r="A10856" s="594" t="s">
        <v>133</v>
      </c>
      <c r="B10856" s="594" t="s">
        <v>460</v>
      </c>
      <c r="C10856" s="594" t="s">
        <v>322</v>
      </c>
      <c r="D10856" s="594" t="s">
        <v>2662</v>
      </c>
      <c r="E10856" s="594" t="s">
        <v>189</v>
      </c>
      <c r="F10856" s="594" t="s">
        <v>37</v>
      </c>
      <c r="G10856" s="596" t="s">
        <v>2696</v>
      </c>
      <c r="H10856" s="597">
        <v>5350000</v>
      </c>
    </row>
    <row r="10857" spans="1:8">
      <c r="A10857" s="594" t="s">
        <v>133</v>
      </c>
      <c r="B10857" s="594" t="s">
        <v>460</v>
      </c>
      <c r="C10857" s="594" t="s">
        <v>322</v>
      </c>
      <c r="D10857" s="594" t="s">
        <v>2662</v>
      </c>
      <c r="E10857" s="594" t="s">
        <v>189</v>
      </c>
      <c r="F10857" s="594" t="s">
        <v>192</v>
      </c>
      <c r="G10857" s="596" t="s">
        <v>195</v>
      </c>
      <c r="H10857" s="597">
        <v>336770000</v>
      </c>
    </row>
    <row r="10858" spans="1:8">
      <c r="A10858" s="594" t="s">
        <v>133</v>
      </c>
      <c r="B10858" s="594" t="s">
        <v>460</v>
      </c>
      <c r="C10858" s="594" t="s">
        <v>322</v>
      </c>
      <c r="D10858" s="594" t="s">
        <v>2662</v>
      </c>
      <c r="E10858" s="594" t="s">
        <v>2697</v>
      </c>
      <c r="F10858" s="595" t="s">
        <v>411</v>
      </c>
      <c r="G10858" s="596" t="s">
        <v>2698</v>
      </c>
      <c r="H10858" s="597">
        <v>17376000</v>
      </c>
    </row>
    <row r="10859" spans="1:8">
      <c r="A10859" s="594" t="s">
        <v>133</v>
      </c>
      <c r="B10859" s="594" t="s">
        <v>460</v>
      </c>
      <c r="C10859" s="594" t="s">
        <v>322</v>
      </c>
      <c r="D10859" s="594" t="s">
        <v>2662</v>
      </c>
      <c r="E10859" s="594" t="s">
        <v>2697</v>
      </c>
      <c r="F10859" s="594" t="s">
        <v>2699</v>
      </c>
      <c r="G10859" s="596" t="s">
        <v>2700</v>
      </c>
      <c r="H10859" s="597">
        <v>17376000</v>
      </c>
    </row>
    <row r="10860" spans="1:8">
      <c r="A10860" s="594" t="s">
        <v>133</v>
      </c>
      <c r="B10860" s="594" t="s">
        <v>460</v>
      </c>
      <c r="C10860" s="594" t="s">
        <v>322</v>
      </c>
      <c r="D10860" s="594" t="s">
        <v>2662</v>
      </c>
      <c r="E10860" s="594" t="s">
        <v>77</v>
      </c>
      <c r="F10860" s="595" t="s">
        <v>411</v>
      </c>
      <c r="G10860" s="596" t="s">
        <v>78</v>
      </c>
      <c r="H10860" s="597">
        <v>2275000</v>
      </c>
    </row>
    <row r="10861" spans="1:8">
      <c r="A10861" s="594" t="s">
        <v>133</v>
      </c>
      <c r="B10861" s="594" t="s">
        <v>460</v>
      </c>
      <c r="C10861" s="594" t="s">
        <v>322</v>
      </c>
      <c r="D10861" s="594" t="s">
        <v>2662</v>
      </c>
      <c r="E10861" s="594" t="s">
        <v>77</v>
      </c>
      <c r="F10861" s="594" t="s">
        <v>79</v>
      </c>
      <c r="G10861" s="596" t="s">
        <v>195</v>
      </c>
      <c r="H10861" s="597">
        <v>2275000</v>
      </c>
    </row>
    <row r="10862" spans="1:8">
      <c r="A10862" s="594" t="s">
        <v>133</v>
      </c>
      <c r="B10862" s="594" t="s">
        <v>460</v>
      </c>
      <c r="C10862" s="594" t="s">
        <v>322</v>
      </c>
      <c r="D10862" s="594" t="s">
        <v>2662</v>
      </c>
      <c r="E10862" s="594" t="s">
        <v>628</v>
      </c>
      <c r="F10862" s="595" t="s">
        <v>411</v>
      </c>
      <c r="G10862" s="596" t="s">
        <v>2709</v>
      </c>
      <c r="H10862" s="597">
        <v>115200000</v>
      </c>
    </row>
    <row r="10863" spans="1:8">
      <c r="A10863" s="594" t="s">
        <v>133</v>
      </c>
      <c r="B10863" s="594" t="s">
        <v>460</v>
      </c>
      <c r="C10863" s="594" t="s">
        <v>322</v>
      </c>
      <c r="D10863" s="594" t="s">
        <v>2662</v>
      </c>
      <c r="E10863" s="594" t="s">
        <v>628</v>
      </c>
      <c r="F10863" s="594" t="s">
        <v>615</v>
      </c>
      <c r="G10863" s="596" t="s">
        <v>616</v>
      </c>
      <c r="H10863" s="597">
        <v>115200000</v>
      </c>
    </row>
    <row r="10864" spans="1:8">
      <c r="A10864" s="594" t="s">
        <v>133</v>
      </c>
      <c r="B10864" s="594" t="s">
        <v>460</v>
      </c>
      <c r="C10864" s="594" t="s">
        <v>322</v>
      </c>
      <c r="D10864" s="594" t="s">
        <v>2662</v>
      </c>
      <c r="E10864" s="594" t="s">
        <v>194</v>
      </c>
      <c r="F10864" s="595" t="s">
        <v>411</v>
      </c>
      <c r="G10864" s="596" t="s">
        <v>195</v>
      </c>
      <c r="H10864" s="597">
        <v>1741076920</v>
      </c>
    </row>
    <row r="10865" spans="1:8">
      <c r="A10865" s="594" t="s">
        <v>133</v>
      </c>
      <c r="B10865" s="594" t="s">
        <v>460</v>
      </c>
      <c r="C10865" s="594" t="s">
        <v>322</v>
      </c>
      <c r="D10865" s="594" t="s">
        <v>2662</v>
      </c>
      <c r="E10865" s="594" t="s">
        <v>194</v>
      </c>
      <c r="F10865" s="594" t="s">
        <v>15</v>
      </c>
      <c r="G10865" s="596" t="s">
        <v>2701</v>
      </c>
      <c r="H10865" s="597">
        <v>89000</v>
      </c>
    </row>
    <row r="10866" spans="1:8">
      <c r="A10866" s="594" t="s">
        <v>133</v>
      </c>
      <c r="B10866" s="594" t="s">
        <v>460</v>
      </c>
      <c r="C10866" s="594" t="s">
        <v>322</v>
      </c>
      <c r="D10866" s="594" t="s">
        <v>2662</v>
      </c>
      <c r="E10866" s="594" t="s">
        <v>194</v>
      </c>
      <c r="F10866" s="594" t="s">
        <v>198</v>
      </c>
      <c r="G10866" s="596" t="s">
        <v>199</v>
      </c>
      <c r="H10866" s="597">
        <v>638763500</v>
      </c>
    </row>
    <row r="10867" spans="1:8">
      <c r="A10867" s="594" t="s">
        <v>133</v>
      </c>
      <c r="B10867" s="594" t="s">
        <v>460</v>
      </c>
      <c r="C10867" s="594" t="s">
        <v>322</v>
      </c>
      <c r="D10867" s="594" t="s">
        <v>2662</v>
      </c>
      <c r="E10867" s="594" t="s">
        <v>194</v>
      </c>
      <c r="F10867" s="594" t="s">
        <v>200</v>
      </c>
      <c r="G10867" s="596" t="s">
        <v>201</v>
      </c>
      <c r="H10867" s="597">
        <v>1102224420</v>
      </c>
    </row>
    <row r="10868" spans="1:8">
      <c r="A10868" s="594" t="s">
        <v>133</v>
      </c>
      <c r="B10868" s="594" t="s">
        <v>460</v>
      </c>
      <c r="C10868" s="594" t="s">
        <v>322</v>
      </c>
      <c r="D10868" s="594" t="s">
        <v>2662</v>
      </c>
      <c r="E10868" s="594" t="s">
        <v>550</v>
      </c>
      <c r="F10868" s="595" t="s">
        <v>411</v>
      </c>
      <c r="G10868" s="596" t="s">
        <v>2705</v>
      </c>
      <c r="H10868" s="597">
        <v>10450000</v>
      </c>
    </row>
    <row r="10869" spans="1:8">
      <c r="A10869" s="594" t="s">
        <v>133</v>
      </c>
      <c r="B10869" s="594" t="s">
        <v>460</v>
      </c>
      <c r="C10869" s="594" t="s">
        <v>322</v>
      </c>
      <c r="D10869" s="594" t="s">
        <v>2662</v>
      </c>
      <c r="E10869" s="594" t="s">
        <v>550</v>
      </c>
      <c r="F10869" s="594" t="s">
        <v>1082</v>
      </c>
      <c r="G10869" s="596" t="s">
        <v>195</v>
      </c>
      <c r="H10869" s="597">
        <v>10450000</v>
      </c>
    </row>
    <row r="10870" spans="1:8">
      <c r="A10870" s="594" t="s">
        <v>133</v>
      </c>
      <c r="B10870" s="594" t="s">
        <v>460</v>
      </c>
      <c r="C10870" s="594" t="s">
        <v>322</v>
      </c>
      <c r="D10870" s="594" t="s">
        <v>2662</v>
      </c>
      <c r="E10870" s="594" t="s">
        <v>498</v>
      </c>
      <c r="F10870" s="595" t="s">
        <v>411</v>
      </c>
      <c r="G10870" s="596" t="s">
        <v>499</v>
      </c>
      <c r="H10870" s="597">
        <v>666145000</v>
      </c>
    </row>
    <row r="10871" spans="1:8">
      <c r="A10871" s="594" t="s">
        <v>133</v>
      </c>
      <c r="B10871" s="594" t="s">
        <v>460</v>
      </c>
      <c r="C10871" s="594" t="s">
        <v>322</v>
      </c>
      <c r="D10871" s="594" t="s">
        <v>2662</v>
      </c>
      <c r="E10871" s="594" t="s">
        <v>498</v>
      </c>
      <c r="F10871" s="594" t="s">
        <v>552</v>
      </c>
      <c r="G10871" s="596" t="s">
        <v>2819</v>
      </c>
      <c r="H10871" s="597">
        <v>141340000</v>
      </c>
    </row>
    <row r="10872" spans="1:8">
      <c r="A10872" s="594" t="s">
        <v>133</v>
      </c>
      <c r="B10872" s="594" t="s">
        <v>460</v>
      </c>
      <c r="C10872" s="594" t="s">
        <v>322</v>
      </c>
      <c r="D10872" s="594" t="s">
        <v>2662</v>
      </c>
      <c r="E10872" s="594" t="s">
        <v>498</v>
      </c>
      <c r="F10872" s="594" t="s">
        <v>500</v>
      </c>
      <c r="G10872" s="596" t="s">
        <v>2792</v>
      </c>
      <c r="H10872" s="597">
        <v>524805000</v>
      </c>
    </row>
    <row r="10873" spans="1:8">
      <c r="A10873" s="594" t="s">
        <v>133</v>
      </c>
      <c r="B10873" s="594" t="s">
        <v>460</v>
      </c>
      <c r="C10873" s="594" t="s">
        <v>322</v>
      </c>
      <c r="D10873" s="594" t="s">
        <v>2858</v>
      </c>
      <c r="E10873" s="595" t="s">
        <v>411</v>
      </c>
      <c r="F10873" s="595" t="s">
        <v>411</v>
      </c>
      <c r="G10873" s="596" t="s">
        <v>2859</v>
      </c>
      <c r="H10873" s="597">
        <v>33000000</v>
      </c>
    </row>
    <row r="10874" spans="1:8">
      <c r="A10874" s="594" t="s">
        <v>133</v>
      </c>
      <c r="B10874" s="594" t="s">
        <v>460</v>
      </c>
      <c r="C10874" s="594" t="s">
        <v>322</v>
      </c>
      <c r="D10874" s="594" t="s">
        <v>2858</v>
      </c>
      <c r="E10874" s="594" t="s">
        <v>738</v>
      </c>
      <c r="F10874" s="595" t="s">
        <v>411</v>
      </c>
      <c r="G10874" s="596" t="s">
        <v>739</v>
      </c>
      <c r="H10874" s="597">
        <v>2200000</v>
      </c>
    </row>
    <row r="10875" spans="1:8">
      <c r="A10875" s="594" t="s">
        <v>133</v>
      </c>
      <c r="B10875" s="594" t="s">
        <v>460</v>
      </c>
      <c r="C10875" s="594" t="s">
        <v>322</v>
      </c>
      <c r="D10875" s="594" t="s">
        <v>2858</v>
      </c>
      <c r="E10875" s="594" t="s">
        <v>738</v>
      </c>
      <c r="F10875" s="594" t="s">
        <v>740</v>
      </c>
      <c r="G10875" s="596" t="s">
        <v>741</v>
      </c>
      <c r="H10875" s="597">
        <v>2200000</v>
      </c>
    </row>
    <row r="10876" spans="1:8">
      <c r="A10876" s="594" t="s">
        <v>133</v>
      </c>
      <c r="B10876" s="594" t="s">
        <v>460</v>
      </c>
      <c r="C10876" s="594" t="s">
        <v>322</v>
      </c>
      <c r="D10876" s="594" t="s">
        <v>2858</v>
      </c>
      <c r="E10876" s="594" t="s">
        <v>189</v>
      </c>
      <c r="F10876" s="595" t="s">
        <v>411</v>
      </c>
      <c r="G10876" s="596" t="s">
        <v>190</v>
      </c>
      <c r="H10876" s="597">
        <v>3850000</v>
      </c>
    </row>
    <row r="10877" spans="1:8">
      <c r="A10877" s="594" t="s">
        <v>133</v>
      </c>
      <c r="B10877" s="594" t="s">
        <v>460</v>
      </c>
      <c r="C10877" s="594" t="s">
        <v>322</v>
      </c>
      <c r="D10877" s="594" t="s">
        <v>2858</v>
      </c>
      <c r="E10877" s="594" t="s">
        <v>189</v>
      </c>
      <c r="F10877" s="594" t="s">
        <v>192</v>
      </c>
      <c r="G10877" s="596" t="s">
        <v>195</v>
      </c>
      <c r="H10877" s="597">
        <v>3850000</v>
      </c>
    </row>
    <row r="10878" spans="1:8">
      <c r="A10878" s="594" t="s">
        <v>133</v>
      </c>
      <c r="B10878" s="594" t="s">
        <v>460</v>
      </c>
      <c r="C10878" s="594" t="s">
        <v>322</v>
      </c>
      <c r="D10878" s="594" t="s">
        <v>2858</v>
      </c>
      <c r="E10878" s="594" t="s">
        <v>194</v>
      </c>
      <c r="F10878" s="595" t="s">
        <v>411</v>
      </c>
      <c r="G10878" s="596" t="s">
        <v>195</v>
      </c>
      <c r="H10878" s="597">
        <v>26950000</v>
      </c>
    </row>
    <row r="10879" spans="1:8">
      <c r="A10879" s="594" t="s">
        <v>133</v>
      </c>
      <c r="B10879" s="594" t="s">
        <v>460</v>
      </c>
      <c r="C10879" s="594" t="s">
        <v>322</v>
      </c>
      <c r="D10879" s="594" t="s">
        <v>2858</v>
      </c>
      <c r="E10879" s="594" t="s">
        <v>194</v>
      </c>
      <c r="F10879" s="594" t="s">
        <v>198</v>
      </c>
      <c r="G10879" s="596" t="s">
        <v>199</v>
      </c>
      <c r="H10879" s="597">
        <v>26950000</v>
      </c>
    </row>
    <row r="10880" spans="1:8">
      <c r="A10880" s="594" t="s">
        <v>133</v>
      </c>
      <c r="B10880" s="594" t="s">
        <v>460</v>
      </c>
      <c r="C10880" s="594" t="s">
        <v>322</v>
      </c>
      <c r="D10880" s="594" t="s">
        <v>2928</v>
      </c>
      <c r="E10880" s="595" t="s">
        <v>411</v>
      </c>
      <c r="F10880" s="595" t="s">
        <v>411</v>
      </c>
      <c r="G10880" s="596" t="s">
        <v>2929</v>
      </c>
      <c r="H10880" s="597">
        <v>195000000</v>
      </c>
    </row>
    <row r="10881" spans="1:8">
      <c r="A10881" s="594" t="s">
        <v>133</v>
      </c>
      <c r="B10881" s="594" t="s">
        <v>460</v>
      </c>
      <c r="C10881" s="594" t="s">
        <v>322</v>
      </c>
      <c r="D10881" s="594" t="s">
        <v>2928</v>
      </c>
      <c r="E10881" s="594" t="s">
        <v>189</v>
      </c>
      <c r="F10881" s="595" t="s">
        <v>411</v>
      </c>
      <c r="G10881" s="596" t="s">
        <v>190</v>
      </c>
      <c r="H10881" s="597">
        <v>111250000</v>
      </c>
    </row>
    <row r="10882" spans="1:8">
      <c r="A10882" s="594" t="s">
        <v>133</v>
      </c>
      <c r="B10882" s="594" t="s">
        <v>460</v>
      </c>
      <c r="C10882" s="594" t="s">
        <v>322</v>
      </c>
      <c r="D10882" s="594" t="s">
        <v>2928</v>
      </c>
      <c r="E10882" s="594" t="s">
        <v>189</v>
      </c>
      <c r="F10882" s="594" t="s">
        <v>192</v>
      </c>
      <c r="G10882" s="596" t="s">
        <v>195</v>
      </c>
      <c r="H10882" s="597">
        <v>111250000</v>
      </c>
    </row>
    <row r="10883" spans="1:8">
      <c r="A10883" s="594" t="s">
        <v>133</v>
      </c>
      <c r="B10883" s="594" t="s">
        <v>460</v>
      </c>
      <c r="C10883" s="594" t="s">
        <v>322</v>
      </c>
      <c r="D10883" s="594" t="s">
        <v>2928</v>
      </c>
      <c r="E10883" s="594" t="s">
        <v>194</v>
      </c>
      <c r="F10883" s="595" t="s">
        <v>411</v>
      </c>
      <c r="G10883" s="596" t="s">
        <v>195</v>
      </c>
      <c r="H10883" s="597">
        <v>83750000</v>
      </c>
    </row>
    <row r="10884" spans="1:8">
      <c r="A10884" s="594" t="s">
        <v>133</v>
      </c>
      <c r="B10884" s="594" t="s">
        <v>460</v>
      </c>
      <c r="C10884" s="594" t="s">
        <v>322</v>
      </c>
      <c r="D10884" s="594" t="s">
        <v>2928</v>
      </c>
      <c r="E10884" s="594" t="s">
        <v>194</v>
      </c>
      <c r="F10884" s="594" t="s">
        <v>200</v>
      </c>
      <c r="G10884" s="596" t="s">
        <v>201</v>
      </c>
      <c r="H10884" s="597">
        <v>83750000</v>
      </c>
    </row>
    <row r="10885" spans="1:8">
      <c r="A10885" s="594" t="s">
        <v>133</v>
      </c>
      <c r="B10885" s="594" t="s">
        <v>460</v>
      </c>
      <c r="C10885" s="594" t="s">
        <v>1369</v>
      </c>
      <c r="D10885" s="595" t="s">
        <v>411</v>
      </c>
      <c r="E10885" s="595" t="s">
        <v>411</v>
      </c>
      <c r="F10885" s="595" t="s">
        <v>411</v>
      </c>
      <c r="G10885" s="596" t="s">
        <v>1968</v>
      </c>
      <c r="H10885" s="597">
        <v>239268788214</v>
      </c>
    </row>
    <row r="10886" spans="1:8">
      <c r="A10886" s="594" t="s">
        <v>133</v>
      </c>
      <c r="B10886" s="594" t="s">
        <v>460</v>
      </c>
      <c r="C10886" s="594" t="s">
        <v>1369</v>
      </c>
      <c r="D10886" s="594" t="s">
        <v>1380</v>
      </c>
      <c r="E10886" s="595" t="s">
        <v>411</v>
      </c>
      <c r="F10886" s="595" t="s">
        <v>411</v>
      </c>
      <c r="G10886" s="596" t="s">
        <v>2708</v>
      </c>
      <c r="H10886" s="597">
        <v>1160212704</v>
      </c>
    </row>
    <row r="10887" spans="1:8">
      <c r="A10887" s="594" t="s">
        <v>133</v>
      </c>
      <c r="B10887" s="594" t="s">
        <v>460</v>
      </c>
      <c r="C10887" s="594" t="s">
        <v>1369</v>
      </c>
      <c r="D10887" s="594" t="s">
        <v>1380</v>
      </c>
      <c r="E10887" s="594" t="s">
        <v>167</v>
      </c>
      <c r="F10887" s="595" t="s">
        <v>411</v>
      </c>
      <c r="G10887" s="596" t="s">
        <v>168</v>
      </c>
      <c r="H10887" s="597">
        <v>8424704</v>
      </c>
    </row>
    <row r="10888" spans="1:8">
      <c r="A10888" s="594" t="s">
        <v>133</v>
      </c>
      <c r="B10888" s="594" t="s">
        <v>460</v>
      </c>
      <c r="C10888" s="594" t="s">
        <v>1369</v>
      </c>
      <c r="D10888" s="594" t="s">
        <v>1380</v>
      </c>
      <c r="E10888" s="594" t="s">
        <v>167</v>
      </c>
      <c r="F10888" s="594" t="s">
        <v>228</v>
      </c>
      <c r="G10888" s="596" t="s">
        <v>2673</v>
      </c>
      <c r="H10888" s="597">
        <v>8424704</v>
      </c>
    </row>
    <row r="10889" spans="1:8">
      <c r="A10889" s="594" t="s">
        <v>133</v>
      </c>
      <c r="B10889" s="594" t="s">
        <v>460</v>
      </c>
      <c r="C10889" s="594" t="s">
        <v>1369</v>
      </c>
      <c r="D10889" s="594" t="s">
        <v>1380</v>
      </c>
      <c r="E10889" s="594" t="s">
        <v>628</v>
      </c>
      <c r="F10889" s="595" t="s">
        <v>411</v>
      </c>
      <c r="G10889" s="596" t="s">
        <v>2709</v>
      </c>
      <c r="H10889" s="597">
        <v>1151788000</v>
      </c>
    </row>
    <row r="10890" spans="1:8">
      <c r="A10890" s="594" t="s">
        <v>133</v>
      </c>
      <c r="B10890" s="594" t="s">
        <v>460</v>
      </c>
      <c r="C10890" s="594" t="s">
        <v>1369</v>
      </c>
      <c r="D10890" s="594" t="s">
        <v>1380</v>
      </c>
      <c r="E10890" s="594" t="s">
        <v>628</v>
      </c>
      <c r="F10890" s="594" t="s">
        <v>633</v>
      </c>
      <c r="G10890" s="596" t="s">
        <v>634</v>
      </c>
      <c r="H10890" s="597">
        <v>12960000</v>
      </c>
    </row>
    <row r="10891" spans="1:8">
      <c r="A10891" s="594" t="s">
        <v>133</v>
      </c>
      <c r="B10891" s="594" t="s">
        <v>460</v>
      </c>
      <c r="C10891" s="594" t="s">
        <v>1369</v>
      </c>
      <c r="D10891" s="594" t="s">
        <v>1380</v>
      </c>
      <c r="E10891" s="594" t="s">
        <v>628</v>
      </c>
      <c r="F10891" s="594" t="s">
        <v>635</v>
      </c>
      <c r="G10891" s="596" t="s">
        <v>636</v>
      </c>
      <c r="H10891" s="597">
        <v>205095000</v>
      </c>
    </row>
    <row r="10892" spans="1:8">
      <c r="A10892" s="594" t="s">
        <v>133</v>
      </c>
      <c r="B10892" s="594" t="s">
        <v>460</v>
      </c>
      <c r="C10892" s="594" t="s">
        <v>1369</v>
      </c>
      <c r="D10892" s="594" t="s">
        <v>1380</v>
      </c>
      <c r="E10892" s="594" t="s">
        <v>628</v>
      </c>
      <c r="F10892" s="594" t="s">
        <v>620</v>
      </c>
      <c r="G10892" s="596" t="s">
        <v>621</v>
      </c>
      <c r="H10892" s="597">
        <v>177603000</v>
      </c>
    </row>
    <row r="10893" spans="1:8">
      <c r="A10893" s="594" t="s">
        <v>133</v>
      </c>
      <c r="B10893" s="594" t="s">
        <v>460</v>
      </c>
      <c r="C10893" s="594" t="s">
        <v>1369</v>
      </c>
      <c r="D10893" s="594" t="s">
        <v>1380</v>
      </c>
      <c r="E10893" s="594" t="s">
        <v>628</v>
      </c>
      <c r="F10893" s="594" t="s">
        <v>639</v>
      </c>
      <c r="G10893" s="596" t="s">
        <v>2733</v>
      </c>
      <c r="H10893" s="597">
        <v>418800000</v>
      </c>
    </row>
    <row r="10894" spans="1:8">
      <c r="A10894" s="594" t="s">
        <v>133</v>
      </c>
      <c r="B10894" s="594" t="s">
        <v>460</v>
      </c>
      <c r="C10894" s="594" t="s">
        <v>1369</v>
      </c>
      <c r="D10894" s="594" t="s">
        <v>1380</v>
      </c>
      <c r="E10894" s="594" t="s">
        <v>628</v>
      </c>
      <c r="F10894" s="594" t="s">
        <v>619</v>
      </c>
      <c r="G10894" s="596" t="s">
        <v>195</v>
      </c>
      <c r="H10894" s="597">
        <v>337330000</v>
      </c>
    </row>
    <row r="10895" spans="1:8">
      <c r="A10895" s="594" t="s">
        <v>133</v>
      </c>
      <c r="B10895" s="594" t="s">
        <v>460</v>
      </c>
      <c r="C10895" s="594" t="s">
        <v>1369</v>
      </c>
      <c r="D10895" s="594" t="s">
        <v>2846</v>
      </c>
      <c r="E10895" s="595" t="s">
        <v>411</v>
      </c>
      <c r="F10895" s="595" t="s">
        <v>411</v>
      </c>
      <c r="G10895" s="596" t="s">
        <v>2847</v>
      </c>
      <c r="H10895" s="597">
        <v>238108575510</v>
      </c>
    </row>
    <row r="10896" spans="1:8">
      <c r="A10896" s="594" t="s">
        <v>133</v>
      </c>
      <c r="B10896" s="594" t="s">
        <v>460</v>
      </c>
      <c r="C10896" s="594" t="s">
        <v>1369</v>
      </c>
      <c r="D10896" s="594" t="s">
        <v>2846</v>
      </c>
      <c r="E10896" s="594" t="s">
        <v>148</v>
      </c>
      <c r="F10896" s="595" t="s">
        <v>411</v>
      </c>
      <c r="G10896" s="596" t="s">
        <v>149</v>
      </c>
      <c r="H10896" s="597">
        <v>1000000</v>
      </c>
    </row>
    <row r="10897" spans="1:8">
      <c r="A10897" s="594" t="s">
        <v>133</v>
      </c>
      <c r="B10897" s="594" t="s">
        <v>460</v>
      </c>
      <c r="C10897" s="594" t="s">
        <v>1369</v>
      </c>
      <c r="D10897" s="594" t="s">
        <v>2846</v>
      </c>
      <c r="E10897" s="594" t="s">
        <v>148</v>
      </c>
      <c r="F10897" s="594" t="s">
        <v>1075</v>
      </c>
      <c r="G10897" s="596" t="s">
        <v>2666</v>
      </c>
      <c r="H10897" s="597">
        <v>1000000</v>
      </c>
    </row>
    <row r="10898" spans="1:8">
      <c r="A10898" s="594" t="s">
        <v>133</v>
      </c>
      <c r="B10898" s="594" t="s">
        <v>460</v>
      </c>
      <c r="C10898" s="594" t="s">
        <v>1369</v>
      </c>
      <c r="D10898" s="594" t="s">
        <v>2846</v>
      </c>
      <c r="E10898" s="594" t="s">
        <v>475</v>
      </c>
      <c r="F10898" s="595" t="s">
        <v>411</v>
      </c>
      <c r="G10898" s="596" t="s">
        <v>2806</v>
      </c>
      <c r="H10898" s="597">
        <v>69920000</v>
      </c>
    </row>
    <row r="10899" spans="1:8">
      <c r="A10899" s="594" t="s">
        <v>133</v>
      </c>
      <c r="B10899" s="594" t="s">
        <v>460</v>
      </c>
      <c r="C10899" s="594" t="s">
        <v>1369</v>
      </c>
      <c r="D10899" s="594" t="s">
        <v>2846</v>
      </c>
      <c r="E10899" s="594" t="s">
        <v>475</v>
      </c>
      <c r="F10899" s="594" t="s">
        <v>2930</v>
      </c>
      <c r="G10899" s="596" t="s">
        <v>1291</v>
      </c>
      <c r="H10899" s="597">
        <v>69920000</v>
      </c>
    </row>
    <row r="10900" spans="1:8">
      <c r="A10900" s="594" t="s">
        <v>133</v>
      </c>
      <c r="B10900" s="594" t="s">
        <v>460</v>
      </c>
      <c r="C10900" s="594" t="s">
        <v>1369</v>
      </c>
      <c r="D10900" s="594" t="s">
        <v>2846</v>
      </c>
      <c r="E10900" s="594" t="s">
        <v>167</v>
      </c>
      <c r="F10900" s="595" t="s">
        <v>411</v>
      </c>
      <c r="G10900" s="596" t="s">
        <v>168</v>
      </c>
      <c r="H10900" s="597">
        <v>1400000</v>
      </c>
    </row>
    <row r="10901" spans="1:8">
      <c r="A10901" s="594" t="s">
        <v>133</v>
      </c>
      <c r="B10901" s="594" t="s">
        <v>460</v>
      </c>
      <c r="C10901" s="594" t="s">
        <v>1369</v>
      </c>
      <c r="D10901" s="594" t="s">
        <v>2846</v>
      </c>
      <c r="E10901" s="594" t="s">
        <v>167</v>
      </c>
      <c r="F10901" s="594" t="s">
        <v>230</v>
      </c>
      <c r="G10901" s="596" t="s">
        <v>2675</v>
      </c>
      <c r="H10901" s="597">
        <v>1400000</v>
      </c>
    </row>
    <row r="10902" spans="1:8">
      <c r="A10902" s="594" t="s">
        <v>133</v>
      </c>
      <c r="B10902" s="594" t="s">
        <v>460</v>
      </c>
      <c r="C10902" s="594" t="s">
        <v>1369</v>
      </c>
      <c r="D10902" s="594" t="s">
        <v>2846</v>
      </c>
      <c r="E10902" s="594" t="s">
        <v>171</v>
      </c>
      <c r="F10902" s="595" t="s">
        <v>411</v>
      </c>
      <c r="G10902" s="596" t="s">
        <v>2677</v>
      </c>
      <c r="H10902" s="597">
        <v>8118000</v>
      </c>
    </row>
    <row r="10903" spans="1:8">
      <c r="A10903" s="594" t="s">
        <v>133</v>
      </c>
      <c r="B10903" s="594" t="s">
        <v>460</v>
      </c>
      <c r="C10903" s="594" t="s">
        <v>1369</v>
      </c>
      <c r="D10903" s="594" t="s">
        <v>2846</v>
      </c>
      <c r="E10903" s="594" t="s">
        <v>171</v>
      </c>
      <c r="F10903" s="594" t="s">
        <v>173</v>
      </c>
      <c r="G10903" s="596" t="s">
        <v>174</v>
      </c>
      <c r="H10903" s="597">
        <v>6048000</v>
      </c>
    </row>
    <row r="10904" spans="1:8">
      <c r="A10904" s="594" t="s">
        <v>133</v>
      </c>
      <c r="B10904" s="594" t="s">
        <v>460</v>
      </c>
      <c r="C10904" s="594" t="s">
        <v>1369</v>
      </c>
      <c r="D10904" s="594" t="s">
        <v>2846</v>
      </c>
      <c r="E10904" s="594" t="s">
        <v>171</v>
      </c>
      <c r="F10904" s="594" t="s">
        <v>175</v>
      </c>
      <c r="G10904" s="596" t="s">
        <v>176</v>
      </c>
      <c r="H10904" s="597">
        <v>2070000</v>
      </c>
    </row>
    <row r="10905" spans="1:8">
      <c r="A10905" s="594" t="s">
        <v>133</v>
      </c>
      <c r="B10905" s="594" t="s">
        <v>460</v>
      </c>
      <c r="C10905" s="594" t="s">
        <v>1369</v>
      </c>
      <c r="D10905" s="594" t="s">
        <v>2846</v>
      </c>
      <c r="E10905" s="594" t="s">
        <v>177</v>
      </c>
      <c r="F10905" s="595" t="s">
        <v>411</v>
      </c>
      <c r="G10905" s="596" t="s">
        <v>178</v>
      </c>
      <c r="H10905" s="597">
        <v>6400000</v>
      </c>
    </row>
    <row r="10906" spans="1:8">
      <c r="A10906" s="594" t="s">
        <v>133</v>
      </c>
      <c r="B10906" s="594" t="s">
        <v>460</v>
      </c>
      <c r="C10906" s="594" t="s">
        <v>1369</v>
      </c>
      <c r="D10906" s="594" t="s">
        <v>2846</v>
      </c>
      <c r="E10906" s="594" t="s">
        <v>177</v>
      </c>
      <c r="F10906" s="594" t="s">
        <v>441</v>
      </c>
      <c r="G10906" s="596" t="s">
        <v>2728</v>
      </c>
      <c r="H10906" s="597">
        <v>6400000</v>
      </c>
    </row>
    <row r="10907" spans="1:8">
      <c r="A10907" s="594" t="s">
        <v>133</v>
      </c>
      <c r="B10907" s="594" t="s">
        <v>460</v>
      </c>
      <c r="C10907" s="594" t="s">
        <v>1369</v>
      </c>
      <c r="D10907" s="594" t="s">
        <v>2846</v>
      </c>
      <c r="E10907" s="594" t="s">
        <v>240</v>
      </c>
      <c r="F10907" s="595" t="s">
        <v>411</v>
      </c>
      <c r="G10907" s="596" t="s">
        <v>241</v>
      </c>
      <c r="H10907" s="597">
        <v>3705000</v>
      </c>
    </row>
    <row r="10908" spans="1:8">
      <c r="A10908" s="594" t="s">
        <v>133</v>
      </c>
      <c r="B10908" s="594" t="s">
        <v>460</v>
      </c>
      <c r="C10908" s="594" t="s">
        <v>1369</v>
      </c>
      <c r="D10908" s="594" t="s">
        <v>2846</v>
      </c>
      <c r="E10908" s="594" t="s">
        <v>240</v>
      </c>
      <c r="F10908" s="594" t="s">
        <v>728</v>
      </c>
      <c r="G10908" s="596" t="s">
        <v>729</v>
      </c>
      <c r="H10908" s="597">
        <v>150000</v>
      </c>
    </row>
    <row r="10909" spans="1:8">
      <c r="A10909" s="594" t="s">
        <v>133</v>
      </c>
      <c r="B10909" s="594" t="s">
        <v>460</v>
      </c>
      <c r="C10909" s="594" t="s">
        <v>1369</v>
      </c>
      <c r="D10909" s="594" t="s">
        <v>2846</v>
      </c>
      <c r="E10909" s="594" t="s">
        <v>240</v>
      </c>
      <c r="F10909" s="594" t="s">
        <v>597</v>
      </c>
      <c r="G10909" s="596" t="s">
        <v>2682</v>
      </c>
      <c r="H10909" s="597">
        <v>750000</v>
      </c>
    </row>
    <row r="10910" spans="1:8">
      <c r="A10910" s="594" t="s">
        <v>133</v>
      </c>
      <c r="B10910" s="594" t="s">
        <v>460</v>
      </c>
      <c r="C10910" s="594" t="s">
        <v>1369</v>
      </c>
      <c r="D10910" s="594" t="s">
        <v>2846</v>
      </c>
      <c r="E10910" s="594" t="s">
        <v>240</v>
      </c>
      <c r="F10910" s="594" t="s">
        <v>733</v>
      </c>
      <c r="G10910" s="596" t="s">
        <v>734</v>
      </c>
      <c r="H10910" s="597">
        <v>1600000</v>
      </c>
    </row>
    <row r="10911" spans="1:8">
      <c r="A10911" s="594" t="s">
        <v>133</v>
      </c>
      <c r="B10911" s="594" t="s">
        <v>460</v>
      </c>
      <c r="C10911" s="594" t="s">
        <v>1369</v>
      </c>
      <c r="D10911" s="594" t="s">
        <v>2846</v>
      </c>
      <c r="E10911" s="594" t="s">
        <v>240</v>
      </c>
      <c r="F10911" s="594" t="s">
        <v>735</v>
      </c>
      <c r="G10911" s="596" t="s">
        <v>193</v>
      </c>
      <c r="H10911" s="597">
        <v>1205000</v>
      </c>
    </row>
    <row r="10912" spans="1:8">
      <c r="A10912" s="594" t="s">
        <v>133</v>
      </c>
      <c r="B10912" s="594" t="s">
        <v>460</v>
      </c>
      <c r="C10912" s="594" t="s">
        <v>1369</v>
      </c>
      <c r="D10912" s="594" t="s">
        <v>2846</v>
      </c>
      <c r="E10912" s="594" t="s">
        <v>183</v>
      </c>
      <c r="F10912" s="595" t="s">
        <v>411</v>
      </c>
      <c r="G10912" s="596" t="s">
        <v>184</v>
      </c>
      <c r="H10912" s="597">
        <v>4780000</v>
      </c>
    </row>
    <row r="10913" spans="1:8">
      <c r="A10913" s="594" t="s">
        <v>133</v>
      </c>
      <c r="B10913" s="594" t="s">
        <v>460</v>
      </c>
      <c r="C10913" s="594" t="s">
        <v>1369</v>
      </c>
      <c r="D10913" s="594" t="s">
        <v>2846</v>
      </c>
      <c r="E10913" s="594" t="s">
        <v>183</v>
      </c>
      <c r="F10913" s="594" t="s">
        <v>587</v>
      </c>
      <c r="G10913" s="596" t="s">
        <v>588</v>
      </c>
      <c r="H10913" s="597">
        <v>1720000</v>
      </c>
    </row>
    <row r="10914" spans="1:8">
      <c r="A10914" s="594" t="s">
        <v>133</v>
      </c>
      <c r="B10914" s="594" t="s">
        <v>460</v>
      </c>
      <c r="C10914" s="594" t="s">
        <v>1369</v>
      </c>
      <c r="D10914" s="594" t="s">
        <v>2846</v>
      </c>
      <c r="E10914" s="594" t="s">
        <v>183</v>
      </c>
      <c r="F10914" s="594" t="s">
        <v>736</v>
      </c>
      <c r="G10914" s="596" t="s">
        <v>737</v>
      </c>
      <c r="H10914" s="597">
        <v>2160000</v>
      </c>
    </row>
    <row r="10915" spans="1:8">
      <c r="A10915" s="594" t="s">
        <v>133</v>
      </c>
      <c r="B10915" s="594" t="s">
        <v>460</v>
      </c>
      <c r="C10915" s="594" t="s">
        <v>1369</v>
      </c>
      <c r="D10915" s="594" t="s">
        <v>2846</v>
      </c>
      <c r="E10915" s="594" t="s">
        <v>183</v>
      </c>
      <c r="F10915" s="594" t="s">
        <v>185</v>
      </c>
      <c r="G10915" s="596" t="s">
        <v>186</v>
      </c>
      <c r="H10915" s="597">
        <v>900000</v>
      </c>
    </row>
    <row r="10916" spans="1:8">
      <c r="A10916" s="594" t="s">
        <v>133</v>
      </c>
      <c r="B10916" s="594" t="s">
        <v>460</v>
      </c>
      <c r="C10916" s="594" t="s">
        <v>1369</v>
      </c>
      <c r="D10916" s="594" t="s">
        <v>2846</v>
      </c>
      <c r="E10916" s="594" t="s">
        <v>738</v>
      </c>
      <c r="F10916" s="595" t="s">
        <v>411</v>
      </c>
      <c r="G10916" s="596" t="s">
        <v>739</v>
      </c>
      <c r="H10916" s="597">
        <v>92420000</v>
      </c>
    </row>
    <row r="10917" spans="1:8">
      <c r="A10917" s="594" t="s">
        <v>133</v>
      </c>
      <c r="B10917" s="594" t="s">
        <v>460</v>
      </c>
      <c r="C10917" s="594" t="s">
        <v>1369</v>
      </c>
      <c r="D10917" s="594" t="s">
        <v>2846</v>
      </c>
      <c r="E10917" s="594" t="s">
        <v>738</v>
      </c>
      <c r="F10917" s="594" t="s">
        <v>740</v>
      </c>
      <c r="G10917" s="596" t="s">
        <v>741</v>
      </c>
      <c r="H10917" s="597">
        <v>79250000</v>
      </c>
    </row>
    <row r="10918" spans="1:8">
      <c r="A10918" s="594" t="s">
        <v>133</v>
      </c>
      <c r="B10918" s="594" t="s">
        <v>460</v>
      </c>
      <c r="C10918" s="594" t="s">
        <v>1369</v>
      </c>
      <c r="D10918" s="594" t="s">
        <v>2846</v>
      </c>
      <c r="E10918" s="594" t="s">
        <v>738</v>
      </c>
      <c r="F10918" s="594" t="s">
        <v>742</v>
      </c>
      <c r="G10918" s="596" t="s">
        <v>743</v>
      </c>
      <c r="H10918" s="597">
        <v>13170000</v>
      </c>
    </row>
    <row r="10919" spans="1:8">
      <c r="A10919" s="594" t="s">
        <v>133</v>
      </c>
      <c r="B10919" s="594" t="s">
        <v>460</v>
      </c>
      <c r="C10919" s="594" t="s">
        <v>1369</v>
      </c>
      <c r="D10919" s="594" t="s">
        <v>2846</v>
      </c>
      <c r="E10919" s="594" t="s">
        <v>189</v>
      </c>
      <c r="F10919" s="595" t="s">
        <v>411</v>
      </c>
      <c r="G10919" s="596" t="s">
        <v>190</v>
      </c>
      <c r="H10919" s="597">
        <v>20013000</v>
      </c>
    </row>
    <row r="10920" spans="1:8">
      <c r="A10920" s="594" t="s">
        <v>133</v>
      </c>
      <c r="B10920" s="594" t="s">
        <v>460</v>
      </c>
      <c r="C10920" s="594" t="s">
        <v>1369</v>
      </c>
      <c r="D10920" s="594" t="s">
        <v>2846</v>
      </c>
      <c r="E10920" s="594" t="s">
        <v>189</v>
      </c>
      <c r="F10920" s="594" t="s">
        <v>773</v>
      </c>
      <c r="G10920" s="596" t="s">
        <v>2695</v>
      </c>
      <c r="H10920" s="597">
        <v>16527000</v>
      </c>
    </row>
    <row r="10921" spans="1:8">
      <c r="A10921" s="594" t="s">
        <v>133</v>
      </c>
      <c r="B10921" s="594" t="s">
        <v>460</v>
      </c>
      <c r="C10921" s="594" t="s">
        <v>1369</v>
      </c>
      <c r="D10921" s="594" t="s">
        <v>2846</v>
      </c>
      <c r="E10921" s="594" t="s">
        <v>189</v>
      </c>
      <c r="F10921" s="594" t="s">
        <v>192</v>
      </c>
      <c r="G10921" s="596" t="s">
        <v>195</v>
      </c>
      <c r="H10921" s="597">
        <v>3486000</v>
      </c>
    </row>
    <row r="10922" spans="1:8">
      <c r="A10922" s="594" t="s">
        <v>133</v>
      </c>
      <c r="B10922" s="594" t="s">
        <v>460</v>
      </c>
      <c r="C10922" s="594" t="s">
        <v>1369</v>
      </c>
      <c r="D10922" s="594" t="s">
        <v>2846</v>
      </c>
      <c r="E10922" s="594" t="s">
        <v>77</v>
      </c>
      <c r="F10922" s="595" t="s">
        <v>411</v>
      </c>
      <c r="G10922" s="596" t="s">
        <v>78</v>
      </c>
      <c r="H10922" s="597">
        <v>209851000</v>
      </c>
    </row>
    <row r="10923" spans="1:8">
      <c r="A10923" s="594" t="s">
        <v>133</v>
      </c>
      <c r="B10923" s="594" t="s">
        <v>460</v>
      </c>
      <c r="C10923" s="594" t="s">
        <v>1369</v>
      </c>
      <c r="D10923" s="594" t="s">
        <v>2846</v>
      </c>
      <c r="E10923" s="594" t="s">
        <v>77</v>
      </c>
      <c r="F10923" s="594" t="s">
        <v>79</v>
      </c>
      <c r="G10923" s="596" t="s">
        <v>195</v>
      </c>
      <c r="H10923" s="597">
        <v>209851000</v>
      </c>
    </row>
    <row r="10924" spans="1:8">
      <c r="A10924" s="594" t="s">
        <v>133</v>
      </c>
      <c r="B10924" s="594" t="s">
        <v>460</v>
      </c>
      <c r="C10924" s="594" t="s">
        <v>1369</v>
      </c>
      <c r="D10924" s="594" t="s">
        <v>2846</v>
      </c>
      <c r="E10924" s="594" t="s">
        <v>628</v>
      </c>
      <c r="F10924" s="595" t="s">
        <v>411</v>
      </c>
      <c r="G10924" s="596" t="s">
        <v>2709</v>
      </c>
      <c r="H10924" s="597">
        <v>24421442000</v>
      </c>
    </row>
    <row r="10925" spans="1:8">
      <c r="A10925" s="594" t="s">
        <v>133</v>
      </c>
      <c r="B10925" s="594" t="s">
        <v>460</v>
      </c>
      <c r="C10925" s="594" t="s">
        <v>1369</v>
      </c>
      <c r="D10925" s="594" t="s">
        <v>2846</v>
      </c>
      <c r="E10925" s="594" t="s">
        <v>628</v>
      </c>
      <c r="F10925" s="594" t="s">
        <v>633</v>
      </c>
      <c r="G10925" s="596" t="s">
        <v>634</v>
      </c>
      <c r="H10925" s="597">
        <v>20689965000</v>
      </c>
    </row>
    <row r="10926" spans="1:8">
      <c r="A10926" s="594" t="s">
        <v>133</v>
      </c>
      <c r="B10926" s="594" t="s">
        <v>460</v>
      </c>
      <c r="C10926" s="594" t="s">
        <v>1369</v>
      </c>
      <c r="D10926" s="594" t="s">
        <v>2846</v>
      </c>
      <c r="E10926" s="594" t="s">
        <v>628</v>
      </c>
      <c r="F10926" s="594" t="s">
        <v>630</v>
      </c>
      <c r="G10926" s="596" t="s">
        <v>160</v>
      </c>
      <c r="H10926" s="597">
        <v>975000000</v>
      </c>
    </row>
    <row r="10927" spans="1:8">
      <c r="A10927" s="594" t="s">
        <v>133</v>
      </c>
      <c r="B10927" s="594" t="s">
        <v>460</v>
      </c>
      <c r="C10927" s="594" t="s">
        <v>1369</v>
      </c>
      <c r="D10927" s="594" t="s">
        <v>2846</v>
      </c>
      <c r="E10927" s="594" t="s">
        <v>628</v>
      </c>
      <c r="F10927" s="594" t="s">
        <v>639</v>
      </c>
      <c r="G10927" s="596" t="s">
        <v>2733</v>
      </c>
      <c r="H10927" s="597">
        <v>161270000</v>
      </c>
    </row>
    <row r="10928" spans="1:8">
      <c r="A10928" s="594" t="s">
        <v>133</v>
      </c>
      <c r="B10928" s="594" t="s">
        <v>460</v>
      </c>
      <c r="C10928" s="594" t="s">
        <v>1369</v>
      </c>
      <c r="D10928" s="594" t="s">
        <v>2846</v>
      </c>
      <c r="E10928" s="594" t="s">
        <v>628</v>
      </c>
      <c r="F10928" s="594" t="s">
        <v>615</v>
      </c>
      <c r="G10928" s="596" t="s">
        <v>616</v>
      </c>
      <c r="H10928" s="597">
        <v>205220000</v>
      </c>
    </row>
    <row r="10929" spans="1:8">
      <c r="A10929" s="594" t="s">
        <v>133</v>
      </c>
      <c r="B10929" s="594" t="s">
        <v>460</v>
      </c>
      <c r="C10929" s="594" t="s">
        <v>1369</v>
      </c>
      <c r="D10929" s="594" t="s">
        <v>2846</v>
      </c>
      <c r="E10929" s="594" t="s">
        <v>628</v>
      </c>
      <c r="F10929" s="594" t="s">
        <v>619</v>
      </c>
      <c r="G10929" s="596" t="s">
        <v>195</v>
      </c>
      <c r="H10929" s="597">
        <v>2389987000</v>
      </c>
    </row>
    <row r="10930" spans="1:8">
      <c r="A10930" s="594" t="s">
        <v>133</v>
      </c>
      <c r="B10930" s="594" t="s">
        <v>460</v>
      </c>
      <c r="C10930" s="594" t="s">
        <v>1369</v>
      </c>
      <c r="D10930" s="594" t="s">
        <v>2846</v>
      </c>
      <c r="E10930" s="594" t="s">
        <v>2756</v>
      </c>
      <c r="F10930" s="595" t="s">
        <v>411</v>
      </c>
      <c r="G10930" s="596" t="s">
        <v>2757</v>
      </c>
      <c r="H10930" s="597">
        <v>212898189510</v>
      </c>
    </row>
    <row r="10931" spans="1:8">
      <c r="A10931" s="594" t="s">
        <v>133</v>
      </c>
      <c r="B10931" s="594" t="s">
        <v>460</v>
      </c>
      <c r="C10931" s="594" t="s">
        <v>1369</v>
      </c>
      <c r="D10931" s="594" t="s">
        <v>2846</v>
      </c>
      <c r="E10931" s="594" t="s">
        <v>2756</v>
      </c>
      <c r="F10931" s="594" t="s">
        <v>2885</v>
      </c>
      <c r="G10931" s="596" t="s">
        <v>2886</v>
      </c>
      <c r="H10931" s="597">
        <v>16403524700</v>
      </c>
    </row>
    <row r="10932" spans="1:8">
      <c r="A10932" s="594" t="s">
        <v>133</v>
      </c>
      <c r="B10932" s="594" t="s">
        <v>460</v>
      </c>
      <c r="C10932" s="594" t="s">
        <v>1369</v>
      </c>
      <c r="D10932" s="594" t="s">
        <v>2846</v>
      </c>
      <c r="E10932" s="594" t="s">
        <v>2756</v>
      </c>
      <c r="F10932" s="594" t="s">
        <v>2931</v>
      </c>
      <c r="G10932" s="596" t="s">
        <v>2932</v>
      </c>
      <c r="H10932" s="597">
        <v>170358723000</v>
      </c>
    </row>
    <row r="10933" spans="1:8">
      <c r="A10933" s="594" t="s">
        <v>133</v>
      </c>
      <c r="B10933" s="594" t="s">
        <v>460</v>
      </c>
      <c r="C10933" s="594" t="s">
        <v>1369</v>
      </c>
      <c r="D10933" s="594" t="s">
        <v>2846</v>
      </c>
      <c r="E10933" s="594" t="s">
        <v>2756</v>
      </c>
      <c r="F10933" s="594" t="s">
        <v>2816</v>
      </c>
      <c r="G10933" s="596" t="s">
        <v>2817</v>
      </c>
      <c r="H10933" s="597">
        <v>8119461550</v>
      </c>
    </row>
    <row r="10934" spans="1:8">
      <c r="A10934" s="594" t="s">
        <v>133</v>
      </c>
      <c r="B10934" s="594" t="s">
        <v>460</v>
      </c>
      <c r="C10934" s="594" t="s">
        <v>1369</v>
      </c>
      <c r="D10934" s="594" t="s">
        <v>2846</v>
      </c>
      <c r="E10934" s="594" t="s">
        <v>2756</v>
      </c>
      <c r="F10934" s="594" t="s">
        <v>2842</v>
      </c>
      <c r="G10934" s="596" t="s">
        <v>195</v>
      </c>
      <c r="H10934" s="597">
        <v>18016480260</v>
      </c>
    </row>
    <row r="10935" spans="1:8">
      <c r="A10935" s="594" t="s">
        <v>133</v>
      </c>
      <c r="B10935" s="594" t="s">
        <v>460</v>
      </c>
      <c r="C10935" s="594" t="s">
        <v>1369</v>
      </c>
      <c r="D10935" s="594" t="s">
        <v>2846</v>
      </c>
      <c r="E10935" s="594" t="s">
        <v>194</v>
      </c>
      <c r="F10935" s="595" t="s">
        <v>411</v>
      </c>
      <c r="G10935" s="596" t="s">
        <v>195</v>
      </c>
      <c r="H10935" s="597">
        <v>106150000</v>
      </c>
    </row>
    <row r="10936" spans="1:8">
      <c r="A10936" s="594" t="s">
        <v>133</v>
      </c>
      <c r="B10936" s="594" t="s">
        <v>460</v>
      </c>
      <c r="C10936" s="594" t="s">
        <v>1369</v>
      </c>
      <c r="D10936" s="594" t="s">
        <v>2846</v>
      </c>
      <c r="E10936" s="594" t="s">
        <v>194</v>
      </c>
      <c r="F10936" s="594" t="s">
        <v>198</v>
      </c>
      <c r="G10936" s="596" t="s">
        <v>199</v>
      </c>
      <c r="H10936" s="597">
        <v>10000000</v>
      </c>
    </row>
    <row r="10937" spans="1:8">
      <c r="A10937" s="594" t="s">
        <v>133</v>
      </c>
      <c r="B10937" s="594" t="s">
        <v>460</v>
      </c>
      <c r="C10937" s="594" t="s">
        <v>1369</v>
      </c>
      <c r="D10937" s="594" t="s">
        <v>2846</v>
      </c>
      <c r="E10937" s="594" t="s">
        <v>194</v>
      </c>
      <c r="F10937" s="594" t="s">
        <v>200</v>
      </c>
      <c r="G10937" s="596" t="s">
        <v>201</v>
      </c>
      <c r="H10937" s="597">
        <v>96150000</v>
      </c>
    </row>
    <row r="10938" spans="1:8">
      <c r="A10938" s="594" t="s">
        <v>133</v>
      </c>
      <c r="B10938" s="594" t="s">
        <v>460</v>
      </c>
      <c r="C10938" s="594" t="s">
        <v>1369</v>
      </c>
      <c r="D10938" s="594" t="s">
        <v>2846</v>
      </c>
      <c r="E10938" s="594" t="s">
        <v>260</v>
      </c>
      <c r="F10938" s="595" t="s">
        <v>411</v>
      </c>
      <c r="G10938" s="596" t="s">
        <v>261</v>
      </c>
      <c r="H10938" s="597">
        <v>245325000</v>
      </c>
    </row>
    <row r="10939" spans="1:8">
      <c r="A10939" s="594" t="s">
        <v>133</v>
      </c>
      <c r="B10939" s="594" t="s">
        <v>460</v>
      </c>
      <c r="C10939" s="594" t="s">
        <v>1369</v>
      </c>
      <c r="D10939" s="594" t="s">
        <v>2846</v>
      </c>
      <c r="E10939" s="594" t="s">
        <v>260</v>
      </c>
      <c r="F10939" s="594" t="s">
        <v>262</v>
      </c>
      <c r="G10939" s="596" t="s">
        <v>2707</v>
      </c>
      <c r="H10939" s="597">
        <v>245325000</v>
      </c>
    </row>
    <row r="10940" spans="1:8">
      <c r="A10940" s="594" t="s">
        <v>133</v>
      </c>
      <c r="B10940" s="594" t="s">
        <v>460</v>
      </c>
      <c r="C10940" s="594" t="s">
        <v>1369</v>
      </c>
      <c r="D10940" s="594" t="s">
        <v>2846</v>
      </c>
      <c r="E10940" s="594" t="s">
        <v>53</v>
      </c>
      <c r="F10940" s="595" t="s">
        <v>411</v>
      </c>
      <c r="G10940" s="596" t="s">
        <v>193</v>
      </c>
      <c r="H10940" s="597">
        <v>19862000</v>
      </c>
    </row>
    <row r="10941" spans="1:8">
      <c r="A10941" s="594" t="s">
        <v>133</v>
      </c>
      <c r="B10941" s="594" t="s">
        <v>460</v>
      </c>
      <c r="C10941" s="594" t="s">
        <v>1369</v>
      </c>
      <c r="D10941" s="594" t="s">
        <v>2846</v>
      </c>
      <c r="E10941" s="594" t="s">
        <v>53</v>
      </c>
      <c r="F10941" s="594" t="s">
        <v>56</v>
      </c>
      <c r="G10941" s="596" t="s">
        <v>57</v>
      </c>
      <c r="H10941" s="597">
        <v>19862000</v>
      </c>
    </row>
    <row r="10942" spans="1:8">
      <c r="A10942" s="594" t="s">
        <v>133</v>
      </c>
      <c r="B10942" s="594" t="s">
        <v>622</v>
      </c>
      <c r="C10942" s="595" t="s">
        <v>411</v>
      </c>
      <c r="D10942" s="595" t="s">
        <v>411</v>
      </c>
      <c r="E10942" s="595" t="s">
        <v>411</v>
      </c>
      <c r="F10942" s="595" t="s">
        <v>411</v>
      </c>
      <c r="G10942" s="596" t="s">
        <v>2933</v>
      </c>
      <c r="H10942" s="597">
        <v>32740357272</v>
      </c>
    </row>
    <row r="10943" spans="1:8">
      <c r="A10943" s="594" t="s">
        <v>133</v>
      </c>
      <c r="B10943" s="594" t="s">
        <v>622</v>
      </c>
      <c r="C10943" s="594" t="s">
        <v>570</v>
      </c>
      <c r="D10943" s="595" t="s">
        <v>411</v>
      </c>
      <c r="E10943" s="595" t="s">
        <v>411</v>
      </c>
      <c r="F10943" s="595" t="s">
        <v>411</v>
      </c>
      <c r="G10943" s="596" t="s">
        <v>2711</v>
      </c>
      <c r="H10943" s="597">
        <v>20100000</v>
      </c>
    </row>
    <row r="10944" spans="1:8">
      <c r="A10944" s="594" t="s">
        <v>133</v>
      </c>
      <c r="B10944" s="594" t="s">
        <v>622</v>
      </c>
      <c r="C10944" s="594" t="s">
        <v>570</v>
      </c>
      <c r="D10944" s="594" t="s">
        <v>2825</v>
      </c>
      <c r="E10944" s="595" t="s">
        <v>411</v>
      </c>
      <c r="F10944" s="595" t="s">
        <v>411</v>
      </c>
      <c r="G10944" s="596" t="s">
        <v>2826</v>
      </c>
      <c r="H10944" s="597">
        <v>5000000</v>
      </c>
    </row>
    <row r="10945" spans="1:8">
      <c r="A10945" s="594" t="s">
        <v>133</v>
      </c>
      <c r="B10945" s="594" t="s">
        <v>622</v>
      </c>
      <c r="C10945" s="594" t="s">
        <v>570</v>
      </c>
      <c r="D10945" s="594" t="s">
        <v>2825</v>
      </c>
      <c r="E10945" s="594" t="s">
        <v>738</v>
      </c>
      <c r="F10945" s="595" t="s">
        <v>411</v>
      </c>
      <c r="G10945" s="596" t="s">
        <v>739</v>
      </c>
      <c r="H10945" s="597">
        <v>5000000</v>
      </c>
    </row>
    <row r="10946" spans="1:8">
      <c r="A10946" s="594" t="s">
        <v>133</v>
      </c>
      <c r="B10946" s="594" t="s">
        <v>622</v>
      </c>
      <c r="C10946" s="594" t="s">
        <v>570</v>
      </c>
      <c r="D10946" s="594" t="s">
        <v>2825</v>
      </c>
      <c r="E10946" s="594" t="s">
        <v>738</v>
      </c>
      <c r="F10946" s="594" t="s">
        <v>296</v>
      </c>
      <c r="G10946" s="596" t="s">
        <v>297</v>
      </c>
      <c r="H10946" s="597">
        <v>5000000</v>
      </c>
    </row>
    <row r="10947" spans="1:8">
      <c r="A10947" s="594" t="s">
        <v>133</v>
      </c>
      <c r="B10947" s="594" t="s">
        <v>622</v>
      </c>
      <c r="C10947" s="594" t="s">
        <v>570</v>
      </c>
      <c r="D10947" s="594" t="s">
        <v>2713</v>
      </c>
      <c r="E10947" s="595" t="s">
        <v>411</v>
      </c>
      <c r="F10947" s="595" t="s">
        <v>411</v>
      </c>
      <c r="G10947" s="596" t="s">
        <v>2714</v>
      </c>
      <c r="H10947" s="597">
        <v>15100000</v>
      </c>
    </row>
    <row r="10948" spans="1:8">
      <c r="A10948" s="594" t="s">
        <v>133</v>
      </c>
      <c r="B10948" s="594" t="s">
        <v>622</v>
      </c>
      <c r="C10948" s="594" t="s">
        <v>570</v>
      </c>
      <c r="D10948" s="594" t="s">
        <v>2713</v>
      </c>
      <c r="E10948" s="594" t="s">
        <v>738</v>
      </c>
      <c r="F10948" s="595" t="s">
        <v>411</v>
      </c>
      <c r="G10948" s="596" t="s">
        <v>739</v>
      </c>
      <c r="H10948" s="597">
        <v>5100000</v>
      </c>
    </row>
    <row r="10949" spans="1:8">
      <c r="A10949" s="594" t="s">
        <v>133</v>
      </c>
      <c r="B10949" s="594" t="s">
        <v>622</v>
      </c>
      <c r="C10949" s="594" t="s">
        <v>570</v>
      </c>
      <c r="D10949" s="594" t="s">
        <v>2713</v>
      </c>
      <c r="E10949" s="594" t="s">
        <v>738</v>
      </c>
      <c r="F10949" s="594" t="s">
        <v>296</v>
      </c>
      <c r="G10949" s="596" t="s">
        <v>297</v>
      </c>
      <c r="H10949" s="597">
        <v>5100000</v>
      </c>
    </row>
    <row r="10950" spans="1:8">
      <c r="A10950" s="594" t="s">
        <v>133</v>
      </c>
      <c r="B10950" s="594" t="s">
        <v>622</v>
      </c>
      <c r="C10950" s="594" t="s">
        <v>570</v>
      </c>
      <c r="D10950" s="594" t="s">
        <v>2713</v>
      </c>
      <c r="E10950" s="594" t="s">
        <v>744</v>
      </c>
      <c r="F10950" s="595" t="s">
        <v>411</v>
      </c>
      <c r="G10950" s="596" t="s">
        <v>2686</v>
      </c>
      <c r="H10950" s="597">
        <v>10000000</v>
      </c>
    </row>
    <row r="10951" spans="1:8">
      <c r="A10951" s="594" t="s">
        <v>133</v>
      </c>
      <c r="B10951" s="594" t="s">
        <v>622</v>
      </c>
      <c r="C10951" s="594" t="s">
        <v>570</v>
      </c>
      <c r="D10951" s="594" t="s">
        <v>2713</v>
      </c>
      <c r="E10951" s="594" t="s">
        <v>744</v>
      </c>
      <c r="F10951" s="594" t="s">
        <v>572</v>
      </c>
      <c r="G10951" s="596" t="s">
        <v>2689</v>
      </c>
      <c r="H10951" s="597">
        <v>10000000</v>
      </c>
    </row>
    <row r="10952" spans="1:8">
      <c r="A10952" s="594" t="s">
        <v>133</v>
      </c>
      <c r="B10952" s="594" t="s">
        <v>622</v>
      </c>
      <c r="C10952" s="594" t="s">
        <v>577</v>
      </c>
      <c r="D10952" s="595" t="s">
        <v>411</v>
      </c>
      <c r="E10952" s="595" t="s">
        <v>411</v>
      </c>
      <c r="F10952" s="595" t="s">
        <v>411</v>
      </c>
      <c r="G10952" s="596" t="s">
        <v>2748</v>
      </c>
      <c r="H10952" s="597">
        <v>22101711733</v>
      </c>
    </row>
    <row r="10953" spans="1:8">
      <c r="A10953" s="594" t="s">
        <v>133</v>
      </c>
      <c r="B10953" s="594" t="s">
        <v>622</v>
      </c>
      <c r="C10953" s="594" t="s">
        <v>577</v>
      </c>
      <c r="D10953" s="594" t="s">
        <v>265</v>
      </c>
      <c r="E10953" s="595" t="s">
        <v>411</v>
      </c>
      <c r="F10953" s="595" t="s">
        <v>411</v>
      </c>
      <c r="G10953" s="596" t="s">
        <v>2849</v>
      </c>
      <c r="H10953" s="597">
        <v>21658525733</v>
      </c>
    </row>
    <row r="10954" spans="1:8">
      <c r="A10954" s="594" t="s">
        <v>133</v>
      </c>
      <c r="B10954" s="594" t="s">
        <v>622</v>
      </c>
      <c r="C10954" s="594" t="s">
        <v>577</v>
      </c>
      <c r="D10954" s="594" t="s">
        <v>265</v>
      </c>
      <c r="E10954" s="594" t="s">
        <v>142</v>
      </c>
      <c r="F10954" s="595" t="s">
        <v>411</v>
      </c>
      <c r="G10954" s="596" t="s">
        <v>143</v>
      </c>
      <c r="H10954" s="597">
        <v>4674993726</v>
      </c>
    </row>
    <row r="10955" spans="1:8">
      <c r="A10955" s="594" t="s">
        <v>133</v>
      </c>
      <c r="B10955" s="594" t="s">
        <v>622</v>
      </c>
      <c r="C10955" s="594" t="s">
        <v>577</v>
      </c>
      <c r="D10955" s="594" t="s">
        <v>265</v>
      </c>
      <c r="E10955" s="594" t="s">
        <v>142</v>
      </c>
      <c r="F10955" s="594" t="s">
        <v>144</v>
      </c>
      <c r="G10955" s="596" t="s">
        <v>2664</v>
      </c>
      <c r="H10955" s="597">
        <v>3958902273</v>
      </c>
    </row>
    <row r="10956" spans="1:8">
      <c r="A10956" s="594" t="s">
        <v>133</v>
      </c>
      <c r="B10956" s="594" t="s">
        <v>622</v>
      </c>
      <c r="C10956" s="594" t="s">
        <v>577</v>
      </c>
      <c r="D10956" s="594" t="s">
        <v>265</v>
      </c>
      <c r="E10956" s="594" t="s">
        <v>142</v>
      </c>
      <c r="F10956" s="594" t="s">
        <v>146</v>
      </c>
      <c r="G10956" s="596" t="s">
        <v>2665</v>
      </c>
      <c r="H10956" s="597">
        <v>716091453</v>
      </c>
    </row>
    <row r="10957" spans="1:8">
      <c r="A10957" s="594" t="s">
        <v>133</v>
      </c>
      <c r="B10957" s="594" t="s">
        <v>622</v>
      </c>
      <c r="C10957" s="594" t="s">
        <v>577</v>
      </c>
      <c r="D10957" s="594" t="s">
        <v>265</v>
      </c>
      <c r="E10957" s="594" t="s">
        <v>202</v>
      </c>
      <c r="F10957" s="595" t="s">
        <v>411</v>
      </c>
      <c r="G10957" s="596" t="s">
        <v>2719</v>
      </c>
      <c r="H10957" s="597">
        <v>105164155</v>
      </c>
    </row>
    <row r="10958" spans="1:8">
      <c r="A10958" s="594" t="s">
        <v>133</v>
      </c>
      <c r="B10958" s="594" t="s">
        <v>622</v>
      </c>
      <c r="C10958" s="594" t="s">
        <v>577</v>
      </c>
      <c r="D10958" s="594" t="s">
        <v>265</v>
      </c>
      <c r="E10958" s="594" t="s">
        <v>202</v>
      </c>
      <c r="F10958" s="594" t="s">
        <v>767</v>
      </c>
      <c r="G10958" s="596" t="s">
        <v>2720</v>
      </c>
      <c r="H10958" s="597">
        <v>94868155</v>
      </c>
    </row>
    <row r="10959" spans="1:8">
      <c r="A10959" s="594" t="s">
        <v>133</v>
      </c>
      <c r="B10959" s="594" t="s">
        <v>622</v>
      </c>
      <c r="C10959" s="594" t="s">
        <v>577</v>
      </c>
      <c r="D10959" s="594" t="s">
        <v>265</v>
      </c>
      <c r="E10959" s="594" t="s">
        <v>202</v>
      </c>
      <c r="F10959" s="594" t="s">
        <v>204</v>
      </c>
      <c r="G10959" s="596" t="s">
        <v>2755</v>
      </c>
      <c r="H10959" s="597">
        <v>10296000</v>
      </c>
    </row>
    <row r="10960" spans="1:8">
      <c r="A10960" s="594" t="s">
        <v>133</v>
      </c>
      <c r="B10960" s="594" t="s">
        <v>622</v>
      </c>
      <c r="C10960" s="594" t="s">
        <v>577</v>
      </c>
      <c r="D10960" s="594" t="s">
        <v>265</v>
      </c>
      <c r="E10960" s="594" t="s">
        <v>148</v>
      </c>
      <c r="F10960" s="595" t="s">
        <v>411</v>
      </c>
      <c r="G10960" s="596" t="s">
        <v>149</v>
      </c>
      <c r="H10960" s="597">
        <v>531473736</v>
      </c>
    </row>
    <row r="10961" spans="1:8">
      <c r="A10961" s="594" t="s">
        <v>133</v>
      </c>
      <c r="B10961" s="594" t="s">
        <v>622</v>
      </c>
      <c r="C10961" s="594" t="s">
        <v>577</v>
      </c>
      <c r="D10961" s="594" t="s">
        <v>265</v>
      </c>
      <c r="E10961" s="594" t="s">
        <v>148</v>
      </c>
      <c r="F10961" s="594" t="s">
        <v>223</v>
      </c>
      <c r="G10961" s="596" t="s">
        <v>224</v>
      </c>
      <c r="H10961" s="597">
        <v>110306170</v>
      </c>
    </row>
    <row r="10962" spans="1:8">
      <c r="A10962" s="594" t="s">
        <v>133</v>
      </c>
      <c r="B10962" s="594" t="s">
        <v>622</v>
      </c>
      <c r="C10962" s="594" t="s">
        <v>577</v>
      </c>
      <c r="D10962" s="594" t="s">
        <v>265</v>
      </c>
      <c r="E10962" s="594" t="s">
        <v>148</v>
      </c>
      <c r="F10962" s="594" t="s">
        <v>603</v>
      </c>
      <c r="G10962" s="596" t="s">
        <v>604</v>
      </c>
      <c r="H10962" s="597">
        <v>178411000</v>
      </c>
    </row>
    <row r="10963" spans="1:8">
      <c r="A10963" s="594" t="s">
        <v>133</v>
      </c>
      <c r="B10963" s="594" t="s">
        <v>622</v>
      </c>
      <c r="C10963" s="594" t="s">
        <v>577</v>
      </c>
      <c r="D10963" s="594" t="s">
        <v>265</v>
      </c>
      <c r="E10963" s="594" t="s">
        <v>148</v>
      </c>
      <c r="F10963" s="594" t="s">
        <v>591</v>
      </c>
      <c r="G10963" s="596" t="s">
        <v>592</v>
      </c>
      <c r="H10963" s="597">
        <v>30165660</v>
      </c>
    </row>
    <row r="10964" spans="1:8">
      <c r="A10964" s="594" t="s">
        <v>133</v>
      </c>
      <c r="B10964" s="594" t="s">
        <v>622</v>
      </c>
      <c r="C10964" s="594" t="s">
        <v>577</v>
      </c>
      <c r="D10964" s="594" t="s">
        <v>265</v>
      </c>
      <c r="E10964" s="594" t="s">
        <v>148</v>
      </c>
      <c r="F10964" s="594" t="s">
        <v>1075</v>
      </c>
      <c r="G10964" s="596" t="s">
        <v>2666</v>
      </c>
      <c r="H10964" s="597">
        <v>97337230</v>
      </c>
    </row>
    <row r="10965" spans="1:8">
      <c r="A10965" s="594" t="s">
        <v>133</v>
      </c>
      <c r="B10965" s="594" t="s">
        <v>622</v>
      </c>
      <c r="C10965" s="594" t="s">
        <v>577</v>
      </c>
      <c r="D10965" s="594" t="s">
        <v>265</v>
      </c>
      <c r="E10965" s="594" t="s">
        <v>148</v>
      </c>
      <c r="F10965" s="594" t="s">
        <v>26</v>
      </c>
      <c r="G10965" s="596" t="s">
        <v>2727</v>
      </c>
      <c r="H10965" s="597">
        <v>6456000</v>
      </c>
    </row>
    <row r="10966" spans="1:8">
      <c r="A10966" s="594" t="s">
        <v>133</v>
      </c>
      <c r="B10966" s="594" t="s">
        <v>622</v>
      </c>
      <c r="C10966" s="594" t="s">
        <v>577</v>
      </c>
      <c r="D10966" s="594" t="s">
        <v>265</v>
      </c>
      <c r="E10966" s="594" t="s">
        <v>148</v>
      </c>
      <c r="F10966" s="594" t="s">
        <v>150</v>
      </c>
      <c r="G10966" s="596" t="s">
        <v>151</v>
      </c>
      <c r="H10966" s="597">
        <v>31127800</v>
      </c>
    </row>
    <row r="10967" spans="1:8">
      <c r="A10967" s="594" t="s">
        <v>133</v>
      </c>
      <c r="B10967" s="594" t="s">
        <v>622</v>
      </c>
      <c r="C10967" s="594" t="s">
        <v>577</v>
      </c>
      <c r="D10967" s="594" t="s">
        <v>265</v>
      </c>
      <c r="E10967" s="594" t="s">
        <v>148</v>
      </c>
      <c r="F10967" s="594" t="s">
        <v>605</v>
      </c>
      <c r="G10967" s="596" t="s">
        <v>2668</v>
      </c>
      <c r="H10967" s="597">
        <v>30051712</v>
      </c>
    </row>
    <row r="10968" spans="1:8">
      <c r="A10968" s="594" t="s">
        <v>133</v>
      </c>
      <c r="B10968" s="594" t="s">
        <v>622</v>
      </c>
      <c r="C10968" s="594" t="s">
        <v>577</v>
      </c>
      <c r="D10968" s="594" t="s">
        <v>265</v>
      </c>
      <c r="E10968" s="594" t="s">
        <v>148</v>
      </c>
      <c r="F10968" s="594" t="s">
        <v>624</v>
      </c>
      <c r="G10968" s="596" t="s">
        <v>2774</v>
      </c>
      <c r="H10968" s="597">
        <v>19368000</v>
      </c>
    </row>
    <row r="10969" spans="1:8">
      <c r="A10969" s="594" t="s">
        <v>133</v>
      </c>
      <c r="B10969" s="594" t="s">
        <v>622</v>
      </c>
      <c r="C10969" s="594" t="s">
        <v>577</v>
      </c>
      <c r="D10969" s="594" t="s">
        <v>265</v>
      </c>
      <c r="E10969" s="594" t="s">
        <v>148</v>
      </c>
      <c r="F10969" s="594" t="s">
        <v>227</v>
      </c>
      <c r="G10969" s="596" t="s">
        <v>2669</v>
      </c>
      <c r="H10969" s="597">
        <v>28250164</v>
      </c>
    </row>
    <row r="10970" spans="1:8">
      <c r="A10970" s="594" t="s">
        <v>133</v>
      </c>
      <c r="B10970" s="594" t="s">
        <v>622</v>
      </c>
      <c r="C10970" s="594" t="s">
        <v>577</v>
      </c>
      <c r="D10970" s="594" t="s">
        <v>265</v>
      </c>
      <c r="E10970" s="594" t="s">
        <v>582</v>
      </c>
      <c r="F10970" s="595" t="s">
        <v>411</v>
      </c>
      <c r="G10970" s="596" t="s">
        <v>583</v>
      </c>
      <c r="H10970" s="597">
        <v>35530000</v>
      </c>
    </row>
    <row r="10971" spans="1:8">
      <c r="A10971" s="594" t="s">
        <v>133</v>
      </c>
      <c r="B10971" s="594" t="s">
        <v>622</v>
      </c>
      <c r="C10971" s="594" t="s">
        <v>577</v>
      </c>
      <c r="D10971" s="594" t="s">
        <v>265</v>
      </c>
      <c r="E10971" s="594" t="s">
        <v>582</v>
      </c>
      <c r="F10971" s="594" t="s">
        <v>584</v>
      </c>
      <c r="G10971" s="596" t="s">
        <v>2670</v>
      </c>
      <c r="H10971" s="597">
        <v>9230000</v>
      </c>
    </row>
    <row r="10972" spans="1:8">
      <c r="A10972" s="594" t="s">
        <v>133</v>
      </c>
      <c r="B10972" s="594" t="s">
        <v>622</v>
      </c>
      <c r="C10972" s="594" t="s">
        <v>577</v>
      </c>
      <c r="D10972" s="594" t="s">
        <v>265</v>
      </c>
      <c r="E10972" s="594" t="s">
        <v>582</v>
      </c>
      <c r="F10972" s="594" t="s">
        <v>586</v>
      </c>
      <c r="G10972" s="596" t="s">
        <v>2671</v>
      </c>
      <c r="H10972" s="597">
        <v>26300000</v>
      </c>
    </row>
    <row r="10973" spans="1:8">
      <c r="A10973" s="594" t="s">
        <v>133</v>
      </c>
      <c r="B10973" s="594" t="s">
        <v>622</v>
      </c>
      <c r="C10973" s="594" t="s">
        <v>577</v>
      </c>
      <c r="D10973" s="594" t="s">
        <v>265</v>
      </c>
      <c r="E10973" s="594" t="s">
        <v>152</v>
      </c>
      <c r="F10973" s="595" t="s">
        <v>411</v>
      </c>
      <c r="G10973" s="596" t="s">
        <v>153</v>
      </c>
      <c r="H10973" s="597">
        <v>305355000</v>
      </c>
    </row>
    <row r="10974" spans="1:8">
      <c r="A10974" s="594" t="s">
        <v>133</v>
      </c>
      <c r="B10974" s="594" t="s">
        <v>622</v>
      </c>
      <c r="C10974" s="594" t="s">
        <v>577</v>
      </c>
      <c r="D10974" s="594" t="s">
        <v>265</v>
      </c>
      <c r="E10974" s="594" t="s">
        <v>152</v>
      </c>
      <c r="F10974" s="594" t="s">
        <v>606</v>
      </c>
      <c r="G10974" s="596" t="s">
        <v>195</v>
      </c>
      <c r="H10974" s="597">
        <v>305355000</v>
      </c>
    </row>
    <row r="10975" spans="1:8">
      <c r="A10975" s="594" t="s">
        <v>133</v>
      </c>
      <c r="B10975" s="594" t="s">
        <v>622</v>
      </c>
      <c r="C10975" s="594" t="s">
        <v>577</v>
      </c>
      <c r="D10975" s="594" t="s">
        <v>265</v>
      </c>
      <c r="E10975" s="594" t="s">
        <v>156</v>
      </c>
      <c r="F10975" s="595" t="s">
        <v>411</v>
      </c>
      <c r="G10975" s="596" t="s">
        <v>514</v>
      </c>
      <c r="H10975" s="597">
        <v>1147379429</v>
      </c>
    </row>
    <row r="10976" spans="1:8">
      <c r="A10976" s="594" t="s">
        <v>133</v>
      </c>
      <c r="B10976" s="594" t="s">
        <v>622</v>
      </c>
      <c r="C10976" s="594" t="s">
        <v>577</v>
      </c>
      <c r="D10976" s="594" t="s">
        <v>265</v>
      </c>
      <c r="E10976" s="594" t="s">
        <v>156</v>
      </c>
      <c r="F10976" s="594" t="s">
        <v>157</v>
      </c>
      <c r="G10976" s="596" t="s">
        <v>158</v>
      </c>
      <c r="H10976" s="597">
        <v>859428142</v>
      </c>
    </row>
    <row r="10977" spans="1:8">
      <c r="A10977" s="594" t="s">
        <v>133</v>
      </c>
      <c r="B10977" s="594" t="s">
        <v>622</v>
      </c>
      <c r="C10977" s="594" t="s">
        <v>577</v>
      </c>
      <c r="D10977" s="594" t="s">
        <v>265</v>
      </c>
      <c r="E10977" s="594" t="s">
        <v>156</v>
      </c>
      <c r="F10977" s="594" t="s">
        <v>159</v>
      </c>
      <c r="G10977" s="596" t="s">
        <v>160</v>
      </c>
      <c r="H10977" s="597">
        <v>147417716</v>
      </c>
    </row>
    <row r="10978" spans="1:8">
      <c r="A10978" s="594" t="s">
        <v>133</v>
      </c>
      <c r="B10978" s="594" t="s">
        <v>622</v>
      </c>
      <c r="C10978" s="594" t="s">
        <v>577</v>
      </c>
      <c r="D10978" s="594" t="s">
        <v>265</v>
      </c>
      <c r="E10978" s="594" t="s">
        <v>156</v>
      </c>
      <c r="F10978" s="594" t="s">
        <v>161</v>
      </c>
      <c r="G10978" s="596" t="s">
        <v>162</v>
      </c>
      <c r="H10978" s="597">
        <v>96980546</v>
      </c>
    </row>
    <row r="10979" spans="1:8">
      <c r="A10979" s="594" t="s">
        <v>133</v>
      </c>
      <c r="B10979" s="594" t="s">
        <v>622</v>
      </c>
      <c r="C10979" s="594" t="s">
        <v>577</v>
      </c>
      <c r="D10979" s="594" t="s">
        <v>265</v>
      </c>
      <c r="E10979" s="594" t="s">
        <v>156</v>
      </c>
      <c r="F10979" s="594" t="s">
        <v>1</v>
      </c>
      <c r="G10979" s="596" t="s">
        <v>2</v>
      </c>
      <c r="H10979" s="597">
        <v>43331780</v>
      </c>
    </row>
    <row r="10980" spans="1:8">
      <c r="A10980" s="594" t="s">
        <v>133</v>
      </c>
      <c r="B10980" s="594" t="s">
        <v>622</v>
      </c>
      <c r="C10980" s="594" t="s">
        <v>577</v>
      </c>
      <c r="D10980" s="594" t="s">
        <v>265</v>
      </c>
      <c r="E10980" s="594" t="s">
        <v>156</v>
      </c>
      <c r="F10980" s="594" t="s">
        <v>1073</v>
      </c>
      <c r="G10980" s="596" t="s">
        <v>2782</v>
      </c>
      <c r="H10980" s="597">
        <v>221245</v>
      </c>
    </row>
    <row r="10981" spans="1:8">
      <c r="A10981" s="594" t="s">
        <v>133</v>
      </c>
      <c r="B10981" s="594" t="s">
        <v>622</v>
      </c>
      <c r="C10981" s="594" t="s">
        <v>577</v>
      </c>
      <c r="D10981" s="594" t="s">
        <v>265</v>
      </c>
      <c r="E10981" s="594" t="s">
        <v>163</v>
      </c>
      <c r="F10981" s="595" t="s">
        <v>411</v>
      </c>
      <c r="G10981" s="596" t="s">
        <v>164</v>
      </c>
      <c r="H10981" s="597">
        <v>153286000</v>
      </c>
    </row>
    <row r="10982" spans="1:8">
      <c r="A10982" s="594" t="s">
        <v>133</v>
      </c>
      <c r="B10982" s="594" t="s">
        <v>622</v>
      </c>
      <c r="C10982" s="594" t="s">
        <v>577</v>
      </c>
      <c r="D10982" s="594" t="s">
        <v>265</v>
      </c>
      <c r="E10982" s="594" t="s">
        <v>163</v>
      </c>
      <c r="F10982" s="594" t="s">
        <v>1060</v>
      </c>
      <c r="G10982" s="596" t="s">
        <v>2672</v>
      </c>
      <c r="H10982" s="597">
        <v>270000</v>
      </c>
    </row>
    <row r="10983" spans="1:8">
      <c r="A10983" s="594" t="s">
        <v>133</v>
      </c>
      <c r="B10983" s="594" t="s">
        <v>622</v>
      </c>
      <c r="C10983" s="594" t="s">
        <v>577</v>
      </c>
      <c r="D10983" s="594" t="s">
        <v>265</v>
      </c>
      <c r="E10983" s="594" t="s">
        <v>163</v>
      </c>
      <c r="F10983" s="594" t="s">
        <v>165</v>
      </c>
      <c r="G10983" s="596" t="s">
        <v>195</v>
      </c>
      <c r="H10983" s="597">
        <v>153016000</v>
      </c>
    </row>
    <row r="10984" spans="1:8">
      <c r="A10984" s="594" t="s">
        <v>133</v>
      </c>
      <c r="B10984" s="594" t="s">
        <v>622</v>
      </c>
      <c r="C10984" s="594" t="s">
        <v>577</v>
      </c>
      <c r="D10984" s="594" t="s">
        <v>265</v>
      </c>
      <c r="E10984" s="594" t="s">
        <v>167</v>
      </c>
      <c r="F10984" s="595" t="s">
        <v>411</v>
      </c>
      <c r="G10984" s="596" t="s">
        <v>168</v>
      </c>
      <c r="H10984" s="597">
        <v>277695286</v>
      </c>
    </row>
    <row r="10985" spans="1:8">
      <c r="A10985" s="594" t="s">
        <v>133</v>
      </c>
      <c r="B10985" s="594" t="s">
        <v>622</v>
      </c>
      <c r="C10985" s="594" t="s">
        <v>577</v>
      </c>
      <c r="D10985" s="594" t="s">
        <v>265</v>
      </c>
      <c r="E10985" s="594" t="s">
        <v>167</v>
      </c>
      <c r="F10985" s="594" t="s">
        <v>228</v>
      </c>
      <c r="G10985" s="596" t="s">
        <v>2673</v>
      </c>
      <c r="H10985" s="597">
        <v>113012492</v>
      </c>
    </row>
    <row r="10986" spans="1:8">
      <c r="A10986" s="594" t="s">
        <v>133</v>
      </c>
      <c r="B10986" s="594" t="s">
        <v>622</v>
      </c>
      <c r="C10986" s="594" t="s">
        <v>577</v>
      </c>
      <c r="D10986" s="594" t="s">
        <v>265</v>
      </c>
      <c r="E10986" s="594" t="s">
        <v>167</v>
      </c>
      <c r="F10986" s="594" t="s">
        <v>169</v>
      </c>
      <c r="G10986" s="596" t="s">
        <v>2674</v>
      </c>
      <c r="H10986" s="597">
        <v>38379594</v>
      </c>
    </row>
    <row r="10987" spans="1:8">
      <c r="A10987" s="594" t="s">
        <v>133</v>
      </c>
      <c r="B10987" s="594" t="s">
        <v>622</v>
      </c>
      <c r="C10987" s="594" t="s">
        <v>577</v>
      </c>
      <c r="D10987" s="594" t="s">
        <v>265</v>
      </c>
      <c r="E10987" s="594" t="s">
        <v>167</v>
      </c>
      <c r="F10987" s="594" t="s">
        <v>230</v>
      </c>
      <c r="G10987" s="596" t="s">
        <v>2675</v>
      </c>
      <c r="H10987" s="597">
        <v>98493200</v>
      </c>
    </row>
    <row r="10988" spans="1:8">
      <c r="A10988" s="594" t="s">
        <v>133</v>
      </c>
      <c r="B10988" s="594" t="s">
        <v>622</v>
      </c>
      <c r="C10988" s="594" t="s">
        <v>577</v>
      </c>
      <c r="D10988" s="594" t="s">
        <v>265</v>
      </c>
      <c r="E10988" s="594" t="s">
        <v>167</v>
      </c>
      <c r="F10988" s="594" t="s">
        <v>214</v>
      </c>
      <c r="G10988" s="596" t="s">
        <v>2676</v>
      </c>
      <c r="H10988" s="597">
        <v>18930000</v>
      </c>
    </row>
    <row r="10989" spans="1:8">
      <c r="A10989" s="594" t="s">
        <v>133</v>
      </c>
      <c r="B10989" s="594" t="s">
        <v>622</v>
      </c>
      <c r="C10989" s="594" t="s">
        <v>577</v>
      </c>
      <c r="D10989" s="594" t="s">
        <v>265</v>
      </c>
      <c r="E10989" s="594" t="s">
        <v>167</v>
      </c>
      <c r="F10989" s="594" t="s">
        <v>232</v>
      </c>
      <c r="G10989" s="596" t="s">
        <v>195</v>
      </c>
      <c r="H10989" s="597">
        <v>8880000</v>
      </c>
    </row>
    <row r="10990" spans="1:8">
      <c r="A10990" s="594" t="s">
        <v>133</v>
      </c>
      <c r="B10990" s="594" t="s">
        <v>622</v>
      </c>
      <c r="C10990" s="594" t="s">
        <v>577</v>
      </c>
      <c r="D10990" s="594" t="s">
        <v>265</v>
      </c>
      <c r="E10990" s="594" t="s">
        <v>171</v>
      </c>
      <c r="F10990" s="595" t="s">
        <v>411</v>
      </c>
      <c r="G10990" s="596" t="s">
        <v>2677</v>
      </c>
      <c r="H10990" s="597">
        <v>448016088</v>
      </c>
    </row>
    <row r="10991" spans="1:8">
      <c r="A10991" s="594" t="s">
        <v>133</v>
      </c>
      <c r="B10991" s="594" t="s">
        <v>622</v>
      </c>
      <c r="C10991" s="594" t="s">
        <v>577</v>
      </c>
      <c r="D10991" s="594" t="s">
        <v>265</v>
      </c>
      <c r="E10991" s="594" t="s">
        <v>171</v>
      </c>
      <c r="F10991" s="594" t="s">
        <v>173</v>
      </c>
      <c r="G10991" s="596" t="s">
        <v>174</v>
      </c>
      <c r="H10991" s="597">
        <v>79980303</v>
      </c>
    </row>
    <row r="10992" spans="1:8">
      <c r="A10992" s="594" t="s">
        <v>133</v>
      </c>
      <c r="B10992" s="594" t="s">
        <v>622</v>
      </c>
      <c r="C10992" s="594" t="s">
        <v>577</v>
      </c>
      <c r="D10992" s="594" t="s">
        <v>265</v>
      </c>
      <c r="E10992" s="594" t="s">
        <v>171</v>
      </c>
      <c r="F10992" s="594" t="s">
        <v>216</v>
      </c>
      <c r="G10992" s="596" t="s">
        <v>217</v>
      </c>
      <c r="H10992" s="597">
        <v>170552000</v>
      </c>
    </row>
    <row r="10993" spans="1:8">
      <c r="A10993" s="594" t="s">
        <v>133</v>
      </c>
      <c r="B10993" s="594" t="s">
        <v>622</v>
      </c>
      <c r="C10993" s="594" t="s">
        <v>577</v>
      </c>
      <c r="D10993" s="594" t="s">
        <v>265</v>
      </c>
      <c r="E10993" s="594" t="s">
        <v>171</v>
      </c>
      <c r="F10993" s="594" t="s">
        <v>5</v>
      </c>
      <c r="G10993" s="596" t="s">
        <v>2678</v>
      </c>
      <c r="H10993" s="597">
        <v>11700000</v>
      </c>
    </row>
    <row r="10994" spans="1:8">
      <c r="A10994" s="594" t="s">
        <v>133</v>
      </c>
      <c r="B10994" s="594" t="s">
        <v>622</v>
      </c>
      <c r="C10994" s="594" t="s">
        <v>577</v>
      </c>
      <c r="D10994" s="594" t="s">
        <v>265</v>
      </c>
      <c r="E10994" s="594" t="s">
        <v>171</v>
      </c>
      <c r="F10994" s="594" t="s">
        <v>175</v>
      </c>
      <c r="G10994" s="596" t="s">
        <v>176</v>
      </c>
      <c r="H10994" s="597">
        <v>185783785</v>
      </c>
    </row>
    <row r="10995" spans="1:8">
      <c r="A10995" s="594" t="s">
        <v>133</v>
      </c>
      <c r="B10995" s="594" t="s">
        <v>622</v>
      </c>
      <c r="C10995" s="594" t="s">
        <v>577</v>
      </c>
      <c r="D10995" s="594" t="s">
        <v>265</v>
      </c>
      <c r="E10995" s="594" t="s">
        <v>177</v>
      </c>
      <c r="F10995" s="595" t="s">
        <v>411</v>
      </c>
      <c r="G10995" s="596" t="s">
        <v>178</v>
      </c>
      <c r="H10995" s="597">
        <v>703508497</v>
      </c>
    </row>
    <row r="10996" spans="1:8">
      <c r="A10996" s="594" t="s">
        <v>133</v>
      </c>
      <c r="B10996" s="594" t="s">
        <v>622</v>
      </c>
      <c r="C10996" s="594" t="s">
        <v>577</v>
      </c>
      <c r="D10996" s="594" t="s">
        <v>265</v>
      </c>
      <c r="E10996" s="594" t="s">
        <v>177</v>
      </c>
      <c r="F10996" s="594" t="s">
        <v>179</v>
      </c>
      <c r="G10996" s="596" t="s">
        <v>2679</v>
      </c>
      <c r="H10996" s="597">
        <v>8537357</v>
      </c>
    </row>
    <row r="10997" spans="1:8">
      <c r="A10997" s="594" t="s">
        <v>133</v>
      </c>
      <c r="B10997" s="594" t="s">
        <v>622</v>
      </c>
      <c r="C10997" s="594" t="s">
        <v>577</v>
      </c>
      <c r="D10997" s="594" t="s">
        <v>265</v>
      </c>
      <c r="E10997" s="594" t="s">
        <v>177</v>
      </c>
      <c r="F10997" s="594" t="s">
        <v>181</v>
      </c>
      <c r="G10997" s="596" t="s">
        <v>182</v>
      </c>
      <c r="H10997" s="597">
        <v>1383300</v>
      </c>
    </row>
    <row r="10998" spans="1:8">
      <c r="A10998" s="594" t="s">
        <v>133</v>
      </c>
      <c r="B10998" s="594" t="s">
        <v>622</v>
      </c>
      <c r="C10998" s="594" t="s">
        <v>577</v>
      </c>
      <c r="D10998" s="594" t="s">
        <v>265</v>
      </c>
      <c r="E10998" s="594" t="s">
        <v>177</v>
      </c>
      <c r="F10998" s="594" t="s">
        <v>1290</v>
      </c>
      <c r="G10998" s="596" t="s">
        <v>2721</v>
      </c>
      <c r="H10998" s="597">
        <v>26657640</v>
      </c>
    </row>
    <row r="10999" spans="1:8">
      <c r="A10999" s="594" t="s">
        <v>133</v>
      </c>
      <c r="B10999" s="594" t="s">
        <v>622</v>
      </c>
      <c r="C10999" s="594" t="s">
        <v>577</v>
      </c>
      <c r="D10999" s="594" t="s">
        <v>265</v>
      </c>
      <c r="E10999" s="594" t="s">
        <v>177</v>
      </c>
      <c r="F10999" s="594" t="s">
        <v>441</v>
      </c>
      <c r="G10999" s="596" t="s">
        <v>2728</v>
      </c>
      <c r="H10999" s="597">
        <v>475765700</v>
      </c>
    </row>
    <row r="11000" spans="1:8">
      <c r="A11000" s="594" t="s">
        <v>133</v>
      </c>
      <c r="B11000" s="594" t="s">
        <v>622</v>
      </c>
      <c r="C11000" s="594" t="s">
        <v>577</v>
      </c>
      <c r="D11000" s="594" t="s">
        <v>265</v>
      </c>
      <c r="E11000" s="594" t="s">
        <v>177</v>
      </c>
      <c r="F11000" s="594" t="s">
        <v>1297</v>
      </c>
      <c r="G11000" s="596" t="s">
        <v>2680</v>
      </c>
      <c r="H11000" s="597">
        <v>180264500</v>
      </c>
    </row>
    <row r="11001" spans="1:8">
      <c r="A11001" s="594" t="s">
        <v>133</v>
      </c>
      <c r="B11001" s="594" t="s">
        <v>622</v>
      </c>
      <c r="C11001" s="594" t="s">
        <v>577</v>
      </c>
      <c r="D11001" s="594" t="s">
        <v>265</v>
      </c>
      <c r="E11001" s="594" t="s">
        <v>177</v>
      </c>
      <c r="F11001" s="594" t="s">
        <v>237</v>
      </c>
      <c r="G11001" s="596" t="s">
        <v>2681</v>
      </c>
      <c r="H11001" s="597">
        <v>10900000</v>
      </c>
    </row>
    <row r="11002" spans="1:8">
      <c r="A11002" s="594" t="s">
        <v>133</v>
      </c>
      <c r="B11002" s="594" t="s">
        <v>622</v>
      </c>
      <c r="C11002" s="594" t="s">
        <v>577</v>
      </c>
      <c r="D11002" s="594" t="s">
        <v>265</v>
      </c>
      <c r="E11002" s="594" t="s">
        <v>240</v>
      </c>
      <c r="F11002" s="595" t="s">
        <v>411</v>
      </c>
      <c r="G11002" s="596" t="s">
        <v>241</v>
      </c>
      <c r="H11002" s="597">
        <v>67820000</v>
      </c>
    </row>
    <row r="11003" spans="1:8">
      <c r="A11003" s="594" t="s">
        <v>133</v>
      </c>
      <c r="B11003" s="594" t="s">
        <v>622</v>
      </c>
      <c r="C11003" s="594" t="s">
        <v>577</v>
      </c>
      <c r="D11003" s="594" t="s">
        <v>265</v>
      </c>
      <c r="E11003" s="594" t="s">
        <v>240</v>
      </c>
      <c r="F11003" s="594" t="s">
        <v>242</v>
      </c>
      <c r="G11003" s="596" t="s">
        <v>243</v>
      </c>
      <c r="H11003" s="597">
        <v>10550000</v>
      </c>
    </row>
    <row r="11004" spans="1:8">
      <c r="A11004" s="594" t="s">
        <v>133</v>
      </c>
      <c r="B11004" s="594" t="s">
        <v>622</v>
      </c>
      <c r="C11004" s="594" t="s">
        <v>577</v>
      </c>
      <c r="D11004" s="594" t="s">
        <v>265</v>
      </c>
      <c r="E11004" s="594" t="s">
        <v>240</v>
      </c>
      <c r="F11004" s="594" t="s">
        <v>728</v>
      </c>
      <c r="G11004" s="596" t="s">
        <v>729</v>
      </c>
      <c r="H11004" s="597">
        <v>4000000</v>
      </c>
    </row>
    <row r="11005" spans="1:8">
      <c r="A11005" s="594" t="s">
        <v>133</v>
      </c>
      <c r="B11005" s="594" t="s">
        <v>622</v>
      </c>
      <c r="C11005" s="594" t="s">
        <v>577</v>
      </c>
      <c r="D11005" s="594" t="s">
        <v>265</v>
      </c>
      <c r="E11005" s="594" t="s">
        <v>240</v>
      </c>
      <c r="F11005" s="594" t="s">
        <v>733</v>
      </c>
      <c r="G11005" s="596" t="s">
        <v>734</v>
      </c>
      <c r="H11005" s="597">
        <v>23400000</v>
      </c>
    </row>
    <row r="11006" spans="1:8">
      <c r="A11006" s="594" t="s">
        <v>133</v>
      </c>
      <c r="B11006" s="594" t="s">
        <v>622</v>
      </c>
      <c r="C11006" s="594" t="s">
        <v>577</v>
      </c>
      <c r="D11006" s="594" t="s">
        <v>265</v>
      </c>
      <c r="E11006" s="594" t="s">
        <v>240</v>
      </c>
      <c r="F11006" s="594" t="s">
        <v>735</v>
      </c>
      <c r="G11006" s="596" t="s">
        <v>193</v>
      </c>
      <c r="H11006" s="597">
        <v>29870000</v>
      </c>
    </row>
    <row r="11007" spans="1:8">
      <c r="A11007" s="594" t="s">
        <v>133</v>
      </c>
      <c r="B11007" s="594" t="s">
        <v>622</v>
      </c>
      <c r="C11007" s="594" t="s">
        <v>577</v>
      </c>
      <c r="D11007" s="594" t="s">
        <v>265</v>
      </c>
      <c r="E11007" s="594" t="s">
        <v>183</v>
      </c>
      <c r="F11007" s="595" t="s">
        <v>411</v>
      </c>
      <c r="G11007" s="596" t="s">
        <v>184</v>
      </c>
      <c r="H11007" s="597">
        <v>468680000</v>
      </c>
    </row>
    <row r="11008" spans="1:8">
      <c r="A11008" s="594" t="s">
        <v>133</v>
      </c>
      <c r="B11008" s="594" t="s">
        <v>622</v>
      </c>
      <c r="C11008" s="594" t="s">
        <v>577</v>
      </c>
      <c r="D11008" s="594" t="s">
        <v>265</v>
      </c>
      <c r="E11008" s="594" t="s">
        <v>183</v>
      </c>
      <c r="F11008" s="594" t="s">
        <v>587</v>
      </c>
      <c r="G11008" s="596" t="s">
        <v>588</v>
      </c>
      <c r="H11008" s="597">
        <v>15880000</v>
      </c>
    </row>
    <row r="11009" spans="1:8">
      <c r="A11009" s="594" t="s">
        <v>133</v>
      </c>
      <c r="B11009" s="594" t="s">
        <v>622</v>
      </c>
      <c r="C11009" s="594" t="s">
        <v>577</v>
      </c>
      <c r="D11009" s="594" t="s">
        <v>265</v>
      </c>
      <c r="E11009" s="594" t="s">
        <v>183</v>
      </c>
      <c r="F11009" s="594" t="s">
        <v>736</v>
      </c>
      <c r="G11009" s="596" t="s">
        <v>737</v>
      </c>
      <c r="H11009" s="597">
        <v>32800000</v>
      </c>
    </row>
    <row r="11010" spans="1:8">
      <c r="A11010" s="594" t="s">
        <v>133</v>
      </c>
      <c r="B11010" s="594" t="s">
        <v>622</v>
      </c>
      <c r="C11010" s="594" t="s">
        <v>577</v>
      </c>
      <c r="D11010" s="594" t="s">
        <v>265</v>
      </c>
      <c r="E11010" s="594" t="s">
        <v>183</v>
      </c>
      <c r="F11010" s="594" t="s">
        <v>185</v>
      </c>
      <c r="G11010" s="596" t="s">
        <v>186</v>
      </c>
      <c r="H11010" s="597">
        <v>120650000</v>
      </c>
    </row>
    <row r="11011" spans="1:8">
      <c r="A11011" s="594" t="s">
        <v>133</v>
      </c>
      <c r="B11011" s="594" t="s">
        <v>622</v>
      </c>
      <c r="C11011" s="594" t="s">
        <v>577</v>
      </c>
      <c r="D11011" s="594" t="s">
        <v>265</v>
      </c>
      <c r="E11011" s="594" t="s">
        <v>183</v>
      </c>
      <c r="F11011" s="594" t="s">
        <v>187</v>
      </c>
      <c r="G11011" s="596" t="s">
        <v>2683</v>
      </c>
      <c r="H11011" s="597">
        <v>299350000</v>
      </c>
    </row>
    <row r="11012" spans="1:8">
      <c r="A11012" s="594" t="s">
        <v>133</v>
      </c>
      <c r="B11012" s="594" t="s">
        <v>622</v>
      </c>
      <c r="C11012" s="594" t="s">
        <v>577</v>
      </c>
      <c r="D11012" s="594" t="s">
        <v>265</v>
      </c>
      <c r="E11012" s="594" t="s">
        <v>738</v>
      </c>
      <c r="F11012" s="595" t="s">
        <v>411</v>
      </c>
      <c r="G11012" s="596" t="s">
        <v>739</v>
      </c>
      <c r="H11012" s="597">
        <v>379852000</v>
      </c>
    </row>
    <row r="11013" spans="1:8">
      <c r="A11013" s="594" t="s">
        <v>133</v>
      </c>
      <c r="B11013" s="594" t="s">
        <v>622</v>
      </c>
      <c r="C11013" s="594" t="s">
        <v>577</v>
      </c>
      <c r="D11013" s="594" t="s">
        <v>265</v>
      </c>
      <c r="E11013" s="594" t="s">
        <v>738</v>
      </c>
      <c r="F11013" s="594" t="s">
        <v>740</v>
      </c>
      <c r="G11013" s="596" t="s">
        <v>741</v>
      </c>
      <c r="H11013" s="597">
        <v>74340000</v>
      </c>
    </row>
    <row r="11014" spans="1:8">
      <c r="A11014" s="594" t="s">
        <v>133</v>
      </c>
      <c r="B11014" s="594" t="s">
        <v>622</v>
      </c>
      <c r="C11014" s="594" t="s">
        <v>577</v>
      </c>
      <c r="D11014" s="594" t="s">
        <v>265</v>
      </c>
      <c r="E11014" s="594" t="s">
        <v>738</v>
      </c>
      <c r="F11014" s="594" t="s">
        <v>1199</v>
      </c>
      <c r="G11014" s="596" t="s">
        <v>1198</v>
      </c>
      <c r="H11014" s="597">
        <v>10000000</v>
      </c>
    </row>
    <row r="11015" spans="1:8">
      <c r="A11015" s="594" t="s">
        <v>133</v>
      </c>
      <c r="B11015" s="594" t="s">
        <v>622</v>
      </c>
      <c r="C11015" s="594" t="s">
        <v>577</v>
      </c>
      <c r="D11015" s="594" t="s">
        <v>265</v>
      </c>
      <c r="E11015" s="594" t="s">
        <v>738</v>
      </c>
      <c r="F11015" s="594" t="s">
        <v>356</v>
      </c>
      <c r="G11015" s="596" t="s">
        <v>357</v>
      </c>
      <c r="H11015" s="597">
        <v>119410000</v>
      </c>
    </row>
    <row r="11016" spans="1:8">
      <c r="A11016" s="594" t="s">
        <v>133</v>
      </c>
      <c r="B11016" s="594" t="s">
        <v>622</v>
      </c>
      <c r="C11016" s="594" t="s">
        <v>577</v>
      </c>
      <c r="D11016" s="594" t="s">
        <v>265</v>
      </c>
      <c r="E11016" s="594" t="s">
        <v>738</v>
      </c>
      <c r="F11016" s="594" t="s">
        <v>296</v>
      </c>
      <c r="G11016" s="596" t="s">
        <v>297</v>
      </c>
      <c r="H11016" s="597">
        <v>10100000</v>
      </c>
    </row>
    <row r="11017" spans="1:8">
      <c r="A11017" s="594" t="s">
        <v>133</v>
      </c>
      <c r="B11017" s="594" t="s">
        <v>622</v>
      </c>
      <c r="C11017" s="594" t="s">
        <v>577</v>
      </c>
      <c r="D11017" s="594" t="s">
        <v>265</v>
      </c>
      <c r="E11017" s="594" t="s">
        <v>738</v>
      </c>
      <c r="F11017" s="594" t="s">
        <v>742</v>
      </c>
      <c r="G11017" s="596" t="s">
        <v>743</v>
      </c>
      <c r="H11017" s="597">
        <v>166002000</v>
      </c>
    </row>
    <row r="11018" spans="1:8">
      <c r="A11018" s="594" t="s">
        <v>133</v>
      </c>
      <c r="B11018" s="594" t="s">
        <v>622</v>
      </c>
      <c r="C11018" s="594" t="s">
        <v>577</v>
      </c>
      <c r="D11018" s="594" t="s">
        <v>265</v>
      </c>
      <c r="E11018" s="594" t="s">
        <v>744</v>
      </c>
      <c r="F11018" s="595" t="s">
        <v>411</v>
      </c>
      <c r="G11018" s="596" t="s">
        <v>2686</v>
      </c>
      <c r="H11018" s="597">
        <v>1602700016</v>
      </c>
    </row>
    <row r="11019" spans="1:8">
      <c r="A11019" s="594" t="s">
        <v>133</v>
      </c>
      <c r="B11019" s="594" t="s">
        <v>622</v>
      </c>
      <c r="C11019" s="594" t="s">
        <v>577</v>
      </c>
      <c r="D11019" s="594" t="s">
        <v>265</v>
      </c>
      <c r="E11019" s="594" t="s">
        <v>744</v>
      </c>
      <c r="F11019" s="594" t="s">
        <v>286</v>
      </c>
      <c r="G11019" s="596" t="s">
        <v>2688</v>
      </c>
      <c r="H11019" s="597">
        <v>89163000</v>
      </c>
    </row>
    <row r="11020" spans="1:8">
      <c r="A11020" s="594" t="s">
        <v>133</v>
      </c>
      <c r="B11020" s="594" t="s">
        <v>622</v>
      </c>
      <c r="C11020" s="594" t="s">
        <v>577</v>
      </c>
      <c r="D11020" s="594" t="s">
        <v>265</v>
      </c>
      <c r="E11020" s="594" t="s">
        <v>744</v>
      </c>
      <c r="F11020" s="594" t="s">
        <v>446</v>
      </c>
      <c r="G11020" s="596" t="s">
        <v>2765</v>
      </c>
      <c r="H11020" s="597">
        <v>8200000</v>
      </c>
    </row>
    <row r="11021" spans="1:8">
      <c r="A11021" s="594" t="s">
        <v>133</v>
      </c>
      <c r="B11021" s="594" t="s">
        <v>622</v>
      </c>
      <c r="C11021" s="594" t="s">
        <v>577</v>
      </c>
      <c r="D11021" s="594" t="s">
        <v>265</v>
      </c>
      <c r="E11021" s="594" t="s">
        <v>744</v>
      </c>
      <c r="F11021" s="594" t="s">
        <v>7</v>
      </c>
      <c r="G11021" s="596" t="s">
        <v>8</v>
      </c>
      <c r="H11021" s="597">
        <v>992122000</v>
      </c>
    </row>
    <row r="11022" spans="1:8">
      <c r="A11022" s="594" t="s">
        <v>133</v>
      </c>
      <c r="B11022" s="594" t="s">
        <v>622</v>
      </c>
      <c r="C11022" s="594" t="s">
        <v>577</v>
      </c>
      <c r="D11022" s="594" t="s">
        <v>265</v>
      </c>
      <c r="E11022" s="594" t="s">
        <v>744</v>
      </c>
      <c r="F11022" s="594" t="s">
        <v>572</v>
      </c>
      <c r="G11022" s="596" t="s">
        <v>2689</v>
      </c>
      <c r="H11022" s="597">
        <v>76808016</v>
      </c>
    </row>
    <row r="11023" spans="1:8">
      <c r="A11023" s="594" t="s">
        <v>133</v>
      </c>
      <c r="B11023" s="594" t="s">
        <v>622</v>
      </c>
      <c r="C11023" s="594" t="s">
        <v>577</v>
      </c>
      <c r="D11023" s="594" t="s">
        <v>265</v>
      </c>
      <c r="E11023" s="594" t="s">
        <v>744</v>
      </c>
      <c r="F11023" s="594" t="s">
        <v>746</v>
      </c>
      <c r="G11023" s="596" t="s">
        <v>2690</v>
      </c>
      <c r="H11023" s="597">
        <v>17300000</v>
      </c>
    </row>
    <row r="11024" spans="1:8">
      <c r="A11024" s="594" t="s">
        <v>133</v>
      </c>
      <c r="B11024" s="594" t="s">
        <v>622</v>
      </c>
      <c r="C11024" s="594" t="s">
        <v>577</v>
      </c>
      <c r="D11024" s="594" t="s">
        <v>265</v>
      </c>
      <c r="E11024" s="594" t="s">
        <v>744</v>
      </c>
      <c r="F11024" s="594" t="s">
        <v>533</v>
      </c>
      <c r="G11024" s="596" t="s">
        <v>2814</v>
      </c>
      <c r="H11024" s="597">
        <v>119470000</v>
      </c>
    </row>
    <row r="11025" spans="1:8">
      <c r="A11025" s="594" t="s">
        <v>133</v>
      </c>
      <c r="B11025" s="594" t="s">
        <v>622</v>
      </c>
      <c r="C11025" s="594" t="s">
        <v>577</v>
      </c>
      <c r="D11025" s="594" t="s">
        <v>265</v>
      </c>
      <c r="E11025" s="594" t="s">
        <v>744</v>
      </c>
      <c r="F11025" s="594" t="s">
        <v>11</v>
      </c>
      <c r="G11025" s="596" t="s">
        <v>2691</v>
      </c>
      <c r="H11025" s="597">
        <v>83995000</v>
      </c>
    </row>
    <row r="11026" spans="1:8">
      <c r="A11026" s="594" t="s">
        <v>133</v>
      </c>
      <c r="B11026" s="594" t="s">
        <v>622</v>
      </c>
      <c r="C11026" s="594" t="s">
        <v>577</v>
      </c>
      <c r="D11026" s="594" t="s">
        <v>265</v>
      </c>
      <c r="E11026" s="594" t="s">
        <v>744</v>
      </c>
      <c r="F11026" s="594" t="s">
        <v>748</v>
      </c>
      <c r="G11026" s="596" t="s">
        <v>35</v>
      </c>
      <c r="H11026" s="597">
        <v>215642000</v>
      </c>
    </row>
    <row r="11027" spans="1:8">
      <c r="A11027" s="594" t="s">
        <v>133</v>
      </c>
      <c r="B11027" s="594" t="s">
        <v>622</v>
      </c>
      <c r="C11027" s="594" t="s">
        <v>577</v>
      </c>
      <c r="D11027" s="594" t="s">
        <v>265</v>
      </c>
      <c r="E11027" s="594" t="s">
        <v>2692</v>
      </c>
      <c r="F11027" s="595" t="s">
        <v>411</v>
      </c>
      <c r="G11027" s="596" t="s">
        <v>2693</v>
      </c>
      <c r="H11027" s="597">
        <v>855059000</v>
      </c>
    </row>
    <row r="11028" spans="1:8">
      <c r="A11028" s="594" t="s">
        <v>133</v>
      </c>
      <c r="B11028" s="594" t="s">
        <v>622</v>
      </c>
      <c r="C11028" s="594" t="s">
        <v>577</v>
      </c>
      <c r="D11028" s="594" t="s">
        <v>265</v>
      </c>
      <c r="E11028" s="594" t="s">
        <v>2692</v>
      </c>
      <c r="F11028" s="594" t="s">
        <v>2777</v>
      </c>
      <c r="G11028" s="596" t="s">
        <v>2765</v>
      </c>
      <c r="H11028" s="597">
        <v>412440000</v>
      </c>
    </row>
    <row r="11029" spans="1:8">
      <c r="A11029" s="594" t="s">
        <v>133</v>
      </c>
      <c r="B11029" s="594" t="s">
        <v>622</v>
      </c>
      <c r="C11029" s="594" t="s">
        <v>577</v>
      </c>
      <c r="D11029" s="594" t="s">
        <v>265</v>
      </c>
      <c r="E11029" s="594" t="s">
        <v>2692</v>
      </c>
      <c r="F11029" s="594" t="s">
        <v>2722</v>
      </c>
      <c r="G11029" s="596" t="s">
        <v>2690</v>
      </c>
      <c r="H11029" s="597">
        <v>358905000</v>
      </c>
    </row>
    <row r="11030" spans="1:8">
      <c r="A11030" s="594" t="s">
        <v>133</v>
      </c>
      <c r="B11030" s="594" t="s">
        <v>622</v>
      </c>
      <c r="C11030" s="594" t="s">
        <v>577</v>
      </c>
      <c r="D11030" s="594" t="s">
        <v>265</v>
      </c>
      <c r="E11030" s="594" t="s">
        <v>2692</v>
      </c>
      <c r="F11030" s="594" t="s">
        <v>2694</v>
      </c>
      <c r="G11030" s="596" t="s">
        <v>2689</v>
      </c>
      <c r="H11030" s="597">
        <v>35220000</v>
      </c>
    </row>
    <row r="11031" spans="1:8">
      <c r="A11031" s="594" t="s">
        <v>133</v>
      </c>
      <c r="B11031" s="594" t="s">
        <v>622</v>
      </c>
      <c r="C11031" s="594" t="s">
        <v>577</v>
      </c>
      <c r="D11031" s="594" t="s">
        <v>265</v>
      </c>
      <c r="E11031" s="594" t="s">
        <v>2692</v>
      </c>
      <c r="F11031" s="594" t="s">
        <v>2730</v>
      </c>
      <c r="G11031" s="596" t="s">
        <v>2731</v>
      </c>
      <c r="H11031" s="597">
        <v>48494000</v>
      </c>
    </row>
    <row r="11032" spans="1:8">
      <c r="A11032" s="594" t="s">
        <v>133</v>
      </c>
      <c r="B11032" s="594" t="s">
        <v>622</v>
      </c>
      <c r="C11032" s="594" t="s">
        <v>577</v>
      </c>
      <c r="D11032" s="594" t="s">
        <v>265</v>
      </c>
      <c r="E11032" s="594" t="s">
        <v>189</v>
      </c>
      <c r="F11032" s="595" t="s">
        <v>411</v>
      </c>
      <c r="G11032" s="596" t="s">
        <v>190</v>
      </c>
      <c r="H11032" s="597">
        <v>7720832000</v>
      </c>
    </row>
    <row r="11033" spans="1:8">
      <c r="A11033" s="594" t="s">
        <v>133</v>
      </c>
      <c r="B11033" s="594" t="s">
        <v>622</v>
      </c>
      <c r="C11033" s="594" t="s">
        <v>577</v>
      </c>
      <c r="D11033" s="594" t="s">
        <v>265</v>
      </c>
      <c r="E11033" s="594" t="s">
        <v>189</v>
      </c>
      <c r="F11033" s="594" t="s">
        <v>773</v>
      </c>
      <c r="G11033" s="596" t="s">
        <v>2695</v>
      </c>
      <c r="H11033" s="597">
        <v>459006700</v>
      </c>
    </row>
    <row r="11034" spans="1:8">
      <c r="A11034" s="594" t="s">
        <v>133</v>
      </c>
      <c r="B11034" s="594" t="s">
        <v>622</v>
      </c>
      <c r="C11034" s="594" t="s">
        <v>577</v>
      </c>
      <c r="D11034" s="594" t="s">
        <v>265</v>
      </c>
      <c r="E11034" s="594" t="s">
        <v>189</v>
      </c>
      <c r="F11034" s="594" t="s">
        <v>13</v>
      </c>
      <c r="G11034" s="596" t="s">
        <v>2732</v>
      </c>
      <c r="H11034" s="597">
        <v>12320000</v>
      </c>
    </row>
    <row r="11035" spans="1:8">
      <c r="A11035" s="594" t="s">
        <v>133</v>
      </c>
      <c r="B11035" s="594" t="s">
        <v>622</v>
      </c>
      <c r="C11035" s="594" t="s">
        <v>577</v>
      </c>
      <c r="D11035" s="594" t="s">
        <v>265</v>
      </c>
      <c r="E11035" s="594" t="s">
        <v>189</v>
      </c>
      <c r="F11035" s="594" t="s">
        <v>37</v>
      </c>
      <c r="G11035" s="596" t="s">
        <v>2696</v>
      </c>
      <c r="H11035" s="597">
        <v>3025630000</v>
      </c>
    </row>
    <row r="11036" spans="1:8">
      <c r="A11036" s="594" t="s">
        <v>133</v>
      </c>
      <c r="B11036" s="594" t="s">
        <v>622</v>
      </c>
      <c r="C11036" s="594" t="s">
        <v>577</v>
      </c>
      <c r="D11036" s="594" t="s">
        <v>265</v>
      </c>
      <c r="E11036" s="594" t="s">
        <v>189</v>
      </c>
      <c r="F11036" s="594" t="s">
        <v>192</v>
      </c>
      <c r="G11036" s="596" t="s">
        <v>195</v>
      </c>
      <c r="H11036" s="597">
        <v>4223875300</v>
      </c>
    </row>
    <row r="11037" spans="1:8">
      <c r="A11037" s="594" t="s">
        <v>133</v>
      </c>
      <c r="B11037" s="594" t="s">
        <v>622</v>
      </c>
      <c r="C11037" s="594" t="s">
        <v>577</v>
      </c>
      <c r="D11037" s="594" t="s">
        <v>265</v>
      </c>
      <c r="E11037" s="594" t="s">
        <v>2697</v>
      </c>
      <c r="F11037" s="595" t="s">
        <v>411</v>
      </c>
      <c r="G11037" s="596" t="s">
        <v>2698</v>
      </c>
      <c r="H11037" s="597">
        <v>21449000</v>
      </c>
    </row>
    <row r="11038" spans="1:8">
      <c r="A11038" s="594" t="s">
        <v>133</v>
      </c>
      <c r="B11038" s="594" t="s">
        <v>622</v>
      </c>
      <c r="C11038" s="594" t="s">
        <v>577</v>
      </c>
      <c r="D11038" s="594" t="s">
        <v>265</v>
      </c>
      <c r="E11038" s="594" t="s">
        <v>2697</v>
      </c>
      <c r="F11038" s="594" t="s">
        <v>2699</v>
      </c>
      <c r="G11038" s="596" t="s">
        <v>2700</v>
      </c>
      <c r="H11038" s="597">
        <v>21449000</v>
      </c>
    </row>
    <row r="11039" spans="1:8">
      <c r="A11039" s="594" t="s">
        <v>133</v>
      </c>
      <c r="B11039" s="594" t="s">
        <v>622</v>
      </c>
      <c r="C11039" s="594" t="s">
        <v>577</v>
      </c>
      <c r="D11039" s="594" t="s">
        <v>265</v>
      </c>
      <c r="E11039" s="594" t="s">
        <v>194</v>
      </c>
      <c r="F11039" s="595" t="s">
        <v>411</v>
      </c>
      <c r="G11039" s="596" t="s">
        <v>195</v>
      </c>
      <c r="H11039" s="597">
        <v>686605800</v>
      </c>
    </row>
    <row r="11040" spans="1:8">
      <c r="A11040" s="594" t="s">
        <v>133</v>
      </c>
      <c r="B11040" s="594" t="s">
        <v>622</v>
      </c>
      <c r="C11040" s="594" t="s">
        <v>577</v>
      </c>
      <c r="D11040" s="594" t="s">
        <v>265</v>
      </c>
      <c r="E11040" s="594" t="s">
        <v>194</v>
      </c>
      <c r="F11040" s="594" t="s">
        <v>1080</v>
      </c>
      <c r="G11040" s="596" t="s">
        <v>2870</v>
      </c>
      <c r="H11040" s="597">
        <v>13100000</v>
      </c>
    </row>
    <row r="11041" spans="1:8">
      <c r="A11041" s="594" t="s">
        <v>133</v>
      </c>
      <c r="B11041" s="594" t="s">
        <v>622</v>
      </c>
      <c r="C11041" s="594" t="s">
        <v>577</v>
      </c>
      <c r="D11041" s="594" t="s">
        <v>265</v>
      </c>
      <c r="E11041" s="594" t="s">
        <v>194</v>
      </c>
      <c r="F11041" s="594" t="s">
        <v>15</v>
      </c>
      <c r="G11041" s="596" t="s">
        <v>2701</v>
      </c>
      <c r="H11041" s="597">
        <v>18146300</v>
      </c>
    </row>
    <row r="11042" spans="1:8">
      <c r="A11042" s="594" t="s">
        <v>133</v>
      </c>
      <c r="B11042" s="594" t="s">
        <v>622</v>
      </c>
      <c r="C11042" s="594" t="s">
        <v>577</v>
      </c>
      <c r="D11042" s="594" t="s">
        <v>265</v>
      </c>
      <c r="E11042" s="594" t="s">
        <v>194</v>
      </c>
      <c r="F11042" s="594" t="s">
        <v>39</v>
      </c>
      <c r="G11042" s="596" t="s">
        <v>2702</v>
      </c>
      <c r="H11042" s="597">
        <v>7394300</v>
      </c>
    </row>
    <row r="11043" spans="1:8">
      <c r="A11043" s="594" t="s">
        <v>133</v>
      </c>
      <c r="B11043" s="594" t="s">
        <v>622</v>
      </c>
      <c r="C11043" s="594" t="s">
        <v>577</v>
      </c>
      <c r="D11043" s="594" t="s">
        <v>265</v>
      </c>
      <c r="E11043" s="594" t="s">
        <v>194</v>
      </c>
      <c r="F11043" s="594" t="s">
        <v>198</v>
      </c>
      <c r="G11043" s="596" t="s">
        <v>199</v>
      </c>
      <c r="H11043" s="597">
        <v>266179300</v>
      </c>
    </row>
    <row r="11044" spans="1:8">
      <c r="A11044" s="594" t="s">
        <v>133</v>
      </c>
      <c r="B11044" s="594" t="s">
        <v>622</v>
      </c>
      <c r="C11044" s="594" t="s">
        <v>577</v>
      </c>
      <c r="D11044" s="594" t="s">
        <v>265</v>
      </c>
      <c r="E11044" s="594" t="s">
        <v>194</v>
      </c>
      <c r="F11044" s="594" t="s">
        <v>200</v>
      </c>
      <c r="G11044" s="596" t="s">
        <v>201</v>
      </c>
      <c r="H11044" s="597">
        <v>381785900</v>
      </c>
    </row>
    <row r="11045" spans="1:8">
      <c r="A11045" s="594" t="s">
        <v>133</v>
      </c>
      <c r="B11045" s="594" t="s">
        <v>622</v>
      </c>
      <c r="C11045" s="594" t="s">
        <v>577</v>
      </c>
      <c r="D11045" s="594" t="s">
        <v>265</v>
      </c>
      <c r="E11045" s="594" t="s">
        <v>550</v>
      </c>
      <c r="F11045" s="595" t="s">
        <v>411</v>
      </c>
      <c r="G11045" s="596" t="s">
        <v>2705</v>
      </c>
      <c r="H11045" s="597">
        <v>821569000</v>
      </c>
    </row>
    <row r="11046" spans="1:8">
      <c r="A11046" s="594" t="s">
        <v>133</v>
      </c>
      <c r="B11046" s="594" t="s">
        <v>622</v>
      </c>
      <c r="C11046" s="594" t="s">
        <v>577</v>
      </c>
      <c r="D11046" s="594" t="s">
        <v>265</v>
      </c>
      <c r="E11046" s="594" t="s">
        <v>550</v>
      </c>
      <c r="F11046" s="594" t="s">
        <v>2706</v>
      </c>
      <c r="G11046" s="596" t="s">
        <v>72</v>
      </c>
      <c r="H11046" s="597">
        <v>808779000</v>
      </c>
    </row>
    <row r="11047" spans="1:8">
      <c r="A11047" s="594" t="s">
        <v>133</v>
      </c>
      <c r="B11047" s="594" t="s">
        <v>622</v>
      </c>
      <c r="C11047" s="594" t="s">
        <v>577</v>
      </c>
      <c r="D11047" s="594" t="s">
        <v>265</v>
      </c>
      <c r="E11047" s="594" t="s">
        <v>550</v>
      </c>
      <c r="F11047" s="594" t="s">
        <v>1082</v>
      </c>
      <c r="G11047" s="596" t="s">
        <v>195</v>
      </c>
      <c r="H11047" s="597">
        <v>12790000</v>
      </c>
    </row>
    <row r="11048" spans="1:8">
      <c r="A11048" s="594" t="s">
        <v>133</v>
      </c>
      <c r="B11048" s="594" t="s">
        <v>622</v>
      </c>
      <c r="C11048" s="594" t="s">
        <v>577</v>
      </c>
      <c r="D11048" s="594" t="s">
        <v>265</v>
      </c>
      <c r="E11048" s="594" t="s">
        <v>498</v>
      </c>
      <c r="F11048" s="595" t="s">
        <v>411</v>
      </c>
      <c r="G11048" s="596" t="s">
        <v>499</v>
      </c>
      <c r="H11048" s="597">
        <v>26216000</v>
      </c>
    </row>
    <row r="11049" spans="1:8">
      <c r="A11049" s="594" t="s">
        <v>133</v>
      </c>
      <c r="B11049" s="594" t="s">
        <v>622</v>
      </c>
      <c r="C11049" s="594" t="s">
        <v>577</v>
      </c>
      <c r="D11049" s="594" t="s">
        <v>265</v>
      </c>
      <c r="E11049" s="594" t="s">
        <v>498</v>
      </c>
      <c r="F11049" s="594" t="s">
        <v>552</v>
      </c>
      <c r="G11049" s="596" t="s">
        <v>2819</v>
      </c>
      <c r="H11049" s="597">
        <v>26216000</v>
      </c>
    </row>
    <row r="11050" spans="1:8">
      <c r="A11050" s="594" t="s">
        <v>133</v>
      </c>
      <c r="B11050" s="594" t="s">
        <v>622</v>
      </c>
      <c r="C11050" s="594" t="s">
        <v>577</v>
      </c>
      <c r="D11050" s="594" t="s">
        <v>265</v>
      </c>
      <c r="E11050" s="594" t="s">
        <v>260</v>
      </c>
      <c r="F11050" s="595" t="s">
        <v>411</v>
      </c>
      <c r="G11050" s="596" t="s">
        <v>261</v>
      </c>
      <c r="H11050" s="597">
        <v>589198000</v>
      </c>
    </row>
    <row r="11051" spans="1:8">
      <c r="A11051" s="594" t="s">
        <v>133</v>
      </c>
      <c r="B11051" s="594" t="s">
        <v>622</v>
      </c>
      <c r="C11051" s="594" t="s">
        <v>577</v>
      </c>
      <c r="D11051" s="594" t="s">
        <v>265</v>
      </c>
      <c r="E11051" s="594" t="s">
        <v>260</v>
      </c>
      <c r="F11051" s="594" t="s">
        <v>262</v>
      </c>
      <c r="G11051" s="596" t="s">
        <v>2707</v>
      </c>
      <c r="H11051" s="597">
        <v>589198000</v>
      </c>
    </row>
    <row r="11052" spans="1:8">
      <c r="A11052" s="594" t="s">
        <v>133</v>
      </c>
      <c r="B11052" s="594" t="s">
        <v>622</v>
      </c>
      <c r="C11052" s="594" t="s">
        <v>577</v>
      </c>
      <c r="D11052" s="594" t="s">
        <v>265</v>
      </c>
      <c r="E11052" s="594" t="s">
        <v>53</v>
      </c>
      <c r="F11052" s="595" t="s">
        <v>411</v>
      </c>
      <c r="G11052" s="596" t="s">
        <v>193</v>
      </c>
      <c r="H11052" s="597">
        <v>36143000</v>
      </c>
    </row>
    <row r="11053" spans="1:8">
      <c r="A11053" s="594" t="s">
        <v>133</v>
      </c>
      <c r="B11053" s="594" t="s">
        <v>622</v>
      </c>
      <c r="C11053" s="594" t="s">
        <v>577</v>
      </c>
      <c r="D11053" s="594" t="s">
        <v>265</v>
      </c>
      <c r="E11053" s="594" t="s">
        <v>53</v>
      </c>
      <c r="F11053" s="594" t="s">
        <v>54</v>
      </c>
      <c r="G11053" s="596" t="s">
        <v>55</v>
      </c>
      <c r="H11053" s="597">
        <v>12154000</v>
      </c>
    </row>
    <row r="11054" spans="1:8">
      <c r="A11054" s="594" t="s">
        <v>133</v>
      </c>
      <c r="B11054" s="594" t="s">
        <v>622</v>
      </c>
      <c r="C11054" s="594" t="s">
        <v>577</v>
      </c>
      <c r="D11054" s="594" t="s">
        <v>265</v>
      </c>
      <c r="E11054" s="594" t="s">
        <v>53</v>
      </c>
      <c r="F11054" s="594" t="s">
        <v>56</v>
      </c>
      <c r="G11054" s="596" t="s">
        <v>57</v>
      </c>
      <c r="H11054" s="597">
        <v>21884000</v>
      </c>
    </row>
    <row r="11055" spans="1:8">
      <c r="A11055" s="594" t="s">
        <v>133</v>
      </c>
      <c r="B11055" s="594" t="s">
        <v>622</v>
      </c>
      <c r="C11055" s="594" t="s">
        <v>577</v>
      </c>
      <c r="D11055" s="594" t="s">
        <v>265</v>
      </c>
      <c r="E11055" s="594" t="s">
        <v>53</v>
      </c>
      <c r="F11055" s="594" t="s">
        <v>358</v>
      </c>
      <c r="G11055" s="596" t="s">
        <v>195</v>
      </c>
      <c r="H11055" s="597">
        <v>2105000</v>
      </c>
    </row>
    <row r="11056" spans="1:8">
      <c r="A11056" s="594" t="s">
        <v>133</v>
      </c>
      <c r="B11056" s="594" t="s">
        <v>622</v>
      </c>
      <c r="C11056" s="594" t="s">
        <v>577</v>
      </c>
      <c r="D11056" s="594" t="s">
        <v>2749</v>
      </c>
      <c r="E11056" s="595" t="s">
        <v>411</v>
      </c>
      <c r="F11056" s="595" t="s">
        <v>411</v>
      </c>
      <c r="G11056" s="596" t="s">
        <v>2750</v>
      </c>
      <c r="H11056" s="597">
        <v>443186000</v>
      </c>
    </row>
    <row r="11057" spans="1:8">
      <c r="A11057" s="594" t="s">
        <v>133</v>
      </c>
      <c r="B11057" s="594" t="s">
        <v>622</v>
      </c>
      <c r="C11057" s="594" t="s">
        <v>577</v>
      </c>
      <c r="D11057" s="594" t="s">
        <v>2749</v>
      </c>
      <c r="E11057" s="594" t="s">
        <v>177</v>
      </c>
      <c r="F11057" s="595" t="s">
        <v>411</v>
      </c>
      <c r="G11057" s="596" t="s">
        <v>178</v>
      </c>
      <c r="H11057" s="597">
        <v>50850000</v>
      </c>
    </row>
    <row r="11058" spans="1:8">
      <c r="A11058" s="594" t="s">
        <v>133</v>
      </c>
      <c r="B11058" s="594" t="s">
        <v>622</v>
      </c>
      <c r="C11058" s="594" t="s">
        <v>577</v>
      </c>
      <c r="D11058" s="594" t="s">
        <v>2749</v>
      </c>
      <c r="E11058" s="594" t="s">
        <v>177</v>
      </c>
      <c r="F11058" s="594" t="s">
        <v>441</v>
      </c>
      <c r="G11058" s="596" t="s">
        <v>2728</v>
      </c>
      <c r="H11058" s="597">
        <v>50850000</v>
      </c>
    </row>
    <row r="11059" spans="1:8">
      <c r="A11059" s="594" t="s">
        <v>133</v>
      </c>
      <c r="B11059" s="594" t="s">
        <v>622</v>
      </c>
      <c r="C11059" s="594" t="s">
        <v>577</v>
      </c>
      <c r="D11059" s="594" t="s">
        <v>2749</v>
      </c>
      <c r="E11059" s="594" t="s">
        <v>738</v>
      </c>
      <c r="F11059" s="595" t="s">
        <v>411</v>
      </c>
      <c r="G11059" s="596" t="s">
        <v>739</v>
      </c>
      <c r="H11059" s="597">
        <v>2500000</v>
      </c>
    </row>
    <row r="11060" spans="1:8">
      <c r="A11060" s="594" t="s">
        <v>133</v>
      </c>
      <c r="B11060" s="594" t="s">
        <v>622</v>
      </c>
      <c r="C11060" s="594" t="s">
        <v>577</v>
      </c>
      <c r="D11060" s="594" t="s">
        <v>2749</v>
      </c>
      <c r="E11060" s="594" t="s">
        <v>738</v>
      </c>
      <c r="F11060" s="594" t="s">
        <v>742</v>
      </c>
      <c r="G11060" s="596" t="s">
        <v>743</v>
      </c>
      <c r="H11060" s="597">
        <v>2500000</v>
      </c>
    </row>
    <row r="11061" spans="1:8">
      <c r="A11061" s="594" t="s">
        <v>133</v>
      </c>
      <c r="B11061" s="594" t="s">
        <v>622</v>
      </c>
      <c r="C11061" s="594" t="s">
        <v>577</v>
      </c>
      <c r="D11061" s="594" t="s">
        <v>2749</v>
      </c>
      <c r="E11061" s="594" t="s">
        <v>189</v>
      </c>
      <c r="F11061" s="595" t="s">
        <v>411</v>
      </c>
      <c r="G11061" s="596" t="s">
        <v>190</v>
      </c>
      <c r="H11061" s="597">
        <v>99450000</v>
      </c>
    </row>
    <row r="11062" spans="1:8">
      <c r="A11062" s="594" t="s">
        <v>133</v>
      </c>
      <c r="B11062" s="594" t="s">
        <v>622</v>
      </c>
      <c r="C11062" s="594" t="s">
        <v>577</v>
      </c>
      <c r="D11062" s="594" t="s">
        <v>2749</v>
      </c>
      <c r="E11062" s="594" t="s">
        <v>189</v>
      </c>
      <c r="F11062" s="594" t="s">
        <v>773</v>
      </c>
      <c r="G11062" s="596" t="s">
        <v>2695</v>
      </c>
      <c r="H11062" s="597">
        <v>99450000</v>
      </c>
    </row>
    <row r="11063" spans="1:8">
      <c r="A11063" s="594" t="s">
        <v>133</v>
      </c>
      <c r="B11063" s="594" t="s">
        <v>622</v>
      </c>
      <c r="C11063" s="594" t="s">
        <v>577</v>
      </c>
      <c r="D11063" s="594" t="s">
        <v>2749</v>
      </c>
      <c r="E11063" s="594" t="s">
        <v>260</v>
      </c>
      <c r="F11063" s="595" t="s">
        <v>411</v>
      </c>
      <c r="G11063" s="596" t="s">
        <v>261</v>
      </c>
      <c r="H11063" s="597">
        <v>281853000</v>
      </c>
    </row>
    <row r="11064" spans="1:8">
      <c r="A11064" s="594" t="s">
        <v>133</v>
      </c>
      <c r="B11064" s="594" t="s">
        <v>622</v>
      </c>
      <c r="C11064" s="594" t="s">
        <v>577</v>
      </c>
      <c r="D11064" s="594" t="s">
        <v>2749</v>
      </c>
      <c r="E11064" s="594" t="s">
        <v>260</v>
      </c>
      <c r="F11064" s="594" t="s">
        <v>262</v>
      </c>
      <c r="G11064" s="596" t="s">
        <v>2707</v>
      </c>
      <c r="H11064" s="597">
        <v>281853000</v>
      </c>
    </row>
    <row r="11065" spans="1:8">
      <c r="A11065" s="594" t="s">
        <v>133</v>
      </c>
      <c r="B11065" s="594" t="s">
        <v>622</v>
      </c>
      <c r="C11065" s="594" t="s">
        <v>577</v>
      </c>
      <c r="D11065" s="594" t="s">
        <v>2749</v>
      </c>
      <c r="E11065" s="594" t="s">
        <v>53</v>
      </c>
      <c r="F11065" s="595" t="s">
        <v>411</v>
      </c>
      <c r="G11065" s="596" t="s">
        <v>193</v>
      </c>
      <c r="H11065" s="597">
        <v>8533000</v>
      </c>
    </row>
    <row r="11066" spans="1:8">
      <c r="A11066" s="594" t="s">
        <v>133</v>
      </c>
      <c r="B11066" s="594" t="s">
        <v>622</v>
      </c>
      <c r="C11066" s="594" t="s">
        <v>577</v>
      </c>
      <c r="D11066" s="594" t="s">
        <v>2749</v>
      </c>
      <c r="E11066" s="594" t="s">
        <v>53</v>
      </c>
      <c r="F11066" s="594" t="s">
        <v>54</v>
      </c>
      <c r="G11066" s="596" t="s">
        <v>55</v>
      </c>
      <c r="H11066" s="597">
        <v>3427000</v>
      </c>
    </row>
    <row r="11067" spans="1:8">
      <c r="A11067" s="594" t="s">
        <v>133</v>
      </c>
      <c r="B11067" s="594" t="s">
        <v>622</v>
      </c>
      <c r="C11067" s="594" t="s">
        <v>577</v>
      </c>
      <c r="D11067" s="594" t="s">
        <v>2749</v>
      </c>
      <c r="E11067" s="594" t="s">
        <v>53</v>
      </c>
      <c r="F11067" s="594" t="s">
        <v>56</v>
      </c>
      <c r="G11067" s="596" t="s">
        <v>57</v>
      </c>
      <c r="H11067" s="597">
        <v>3568000</v>
      </c>
    </row>
    <row r="11068" spans="1:8">
      <c r="A11068" s="594" t="s">
        <v>133</v>
      </c>
      <c r="B11068" s="594" t="s">
        <v>622</v>
      </c>
      <c r="C11068" s="594" t="s">
        <v>577</v>
      </c>
      <c r="D11068" s="594" t="s">
        <v>2749</v>
      </c>
      <c r="E11068" s="594" t="s">
        <v>53</v>
      </c>
      <c r="F11068" s="594" t="s">
        <v>358</v>
      </c>
      <c r="G11068" s="596" t="s">
        <v>195</v>
      </c>
      <c r="H11068" s="597">
        <v>1538000</v>
      </c>
    </row>
    <row r="11069" spans="1:8">
      <c r="A11069" s="594" t="s">
        <v>133</v>
      </c>
      <c r="B11069" s="594" t="s">
        <v>622</v>
      </c>
      <c r="C11069" s="594" t="s">
        <v>245</v>
      </c>
      <c r="D11069" s="595" t="s">
        <v>411</v>
      </c>
      <c r="E11069" s="595" t="s">
        <v>411</v>
      </c>
      <c r="F11069" s="595" t="s">
        <v>411</v>
      </c>
      <c r="G11069" s="596" t="s">
        <v>2855</v>
      </c>
      <c r="H11069" s="597">
        <v>1068800000</v>
      </c>
    </row>
    <row r="11070" spans="1:8">
      <c r="A11070" s="594" t="s">
        <v>133</v>
      </c>
      <c r="B11070" s="594" t="s">
        <v>622</v>
      </c>
      <c r="C11070" s="594" t="s">
        <v>245</v>
      </c>
      <c r="D11070" s="594" t="s">
        <v>2856</v>
      </c>
      <c r="E11070" s="595" t="s">
        <v>411</v>
      </c>
      <c r="F11070" s="595" t="s">
        <v>411</v>
      </c>
      <c r="G11070" s="596" t="s">
        <v>2857</v>
      </c>
      <c r="H11070" s="597">
        <v>1068800000</v>
      </c>
    </row>
    <row r="11071" spans="1:8">
      <c r="A11071" s="594" t="s">
        <v>133</v>
      </c>
      <c r="B11071" s="594" t="s">
        <v>622</v>
      </c>
      <c r="C11071" s="594" t="s">
        <v>245</v>
      </c>
      <c r="D11071" s="594" t="s">
        <v>2856</v>
      </c>
      <c r="E11071" s="594" t="s">
        <v>582</v>
      </c>
      <c r="F11071" s="595" t="s">
        <v>411</v>
      </c>
      <c r="G11071" s="596" t="s">
        <v>583</v>
      </c>
      <c r="H11071" s="597">
        <v>52280000</v>
      </c>
    </row>
    <row r="11072" spans="1:8">
      <c r="A11072" s="594" t="s">
        <v>133</v>
      </c>
      <c r="B11072" s="594" t="s">
        <v>622</v>
      </c>
      <c r="C11072" s="594" t="s">
        <v>245</v>
      </c>
      <c r="D11072" s="594" t="s">
        <v>2856</v>
      </c>
      <c r="E11072" s="594" t="s">
        <v>582</v>
      </c>
      <c r="F11072" s="594" t="s">
        <v>478</v>
      </c>
      <c r="G11072" s="596" t="s">
        <v>2775</v>
      </c>
      <c r="H11072" s="597">
        <v>48900000</v>
      </c>
    </row>
    <row r="11073" spans="1:8">
      <c r="A11073" s="594" t="s">
        <v>133</v>
      </c>
      <c r="B11073" s="594" t="s">
        <v>622</v>
      </c>
      <c r="C11073" s="594" t="s">
        <v>245</v>
      </c>
      <c r="D11073" s="594" t="s">
        <v>2856</v>
      </c>
      <c r="E11073" s="594" t="s">
        <v>582</v>
      </c>
      <c r="F11073" s="594" t="s">
        <v>586</v>
      </c>
      <c r="G11073" s="596" t="s">
        <v>2671</v>
      </c>
      <c r="H11073" s="597">
        <v>3380000</v>
      </c>
    </row>
    <row r="11074" spans="1:8">
      <c r="A11074" s="594" t="s">
        <v>133</v>
      </c>
      <c r="B11074" s="594" t="s">
        <v>622</v>
      </c>
      <c r="C11074" s="594" t="s">
        <v>245</v>
      </c>
      <c r="D11074" s="594" t="s">
        <v>2856</v>
      </c>
      <c r="E11074" s="594" t="s">
        <v>171</v>
      </c>
      <c r="F11074" s="595" t="s">
        <v>411</v>
      </c>
      <c r="G11074" s="596" t="s">
        <v>2677</v>
      </c>
      <c r="H11074" s="597">
        <v>65500000</v>
      </c>
    </row>
    <row r="11075" spans="1:8">
      <c r="A11075" s="594" t="s">
        <v>133</v>
      </c>
      <c r="B11075" s="594" t="s">
        <v>622</v>
      </c>
      <c r="C11075" s="594" t="s">
        <v>245</v>
      </c>
      <c r="D11075" s="594" t="s">
        <v>2856</v>
      </c>
      <c r="E11075" s="594" t="s">
        <v>171</v>
      </c>
      <c r="F11075" s="594" t="s">
        <v>216</v>
      </c>
      <c r="G11075" s="596" t="s">
        <v>217</v>
      </c>
      <c r="H11075" s="597">
        <v>65500000</v>
      </c>
    </row>
    <row r="11076" spans="1:8">
      <c r="A11076" s="594" t="s">
        <v>133</v>
      </c>
      <c r="B11076" s="594" t="s">
        <v>622</v>
      </c>
      <c r="C11076" s="594" t="s">
        <v>245</v>
      </c>
      <c r="D11076" s="594" t="s">
        <v>2856</v>
      </c>
      <c r="E11076" s="594" t="s">
        <v>177</v>
      </c>
      <c r="F11076" s="595" t="s">
        <v>411</v>
      </c>
      <c r="G11076" s="596" t="s">
        <v>178</v>
      </c>
      <c r="H11076" s="597">
        <v>57914780</v>
      </c>
    </row>
    <row r="11077" spans="1:8">
      <c r="A11077" s="594" t="s">
        <v>133</v>
      </c>
      <c r="B11077" s="594" t="s">
        <v>622</v>
      </c>
      <c r="C11077" s="594" t="s">
        <v>245</v>
      </c>
      <c r="D11077" s="594" t="s">
        <v>2856</v>
      </c>
      <c r="E11077" s="594" t="s">
        <v>177</v>
      </c>
      <c r="F11077" s="594" t="s">
        <v>181</v>
      </c>
      <c r="G11077" s="596" t="s">
        <v>182</v>
      </c>
      <c r="H11077" s="597">
        <v>707080</v>
      </c>
    </row>
    <row r="11078" spans="1:8">
      <c r="A11078" s="594" t="s">
        <v>133</v>
      </c>
      <c r="B11078" s="594" t="s">
        <v>622</v>
      </c>
      <c r="C11078" s="594" t="s">
        <v>245</v>
      </c>
      <c r="D11078" s="594" t="s">
        <v>2856</v>
      </c>
      <c r="E11078" s="594" t="s">
        <v>177</v>
      </c>
      <c r="F11078" s="594" t="s">
        <v>441</v>
      </c>
      <c r="G11078" s="596" t="s">
        <v>2728</v>
      </c>
      <c r="H11078" s="597">
        <v>57207700</v>
      </c>
    </row>
    <row r="11079" spans="1:8">
      <c r="A11079" s="594" t="s">
        <v>133</v>
      </c>
      <c r="B11079" s="594" t="s">
        <v>622</v>
      </c>
      <c r="C11079" s="594" t="s">
        <v>245</v>
      </c>
      <c r="D11079" s="594" t="s">
        <v>2856</v>
      </c>
      <c r="E11079" s="594" t="s">
        <v>240</v>
      </c>
      <c r="F11079" s="595" t="s">
        <v>411</v>
      </c>
      <c r="G11079" s="596" t="s">
        <v>241</v>
      </c>
      <c r="H11079" s="597">
        <v>16080000</v>
      </c>
    </row>
    <row r="11080" spans="1:8">
      <c r="A11080" s="594" t="s">
        <v>133</v>
      </c>
      <c r="B11080" s="594" t="s">
        <v>622</v>
      </c>
      <c r="C11080" s="594" t="s">
        <v>245</v>
      </c>
      <c r="D11080" s="594" t="s">
        <v>2856</v>
      </c>
      <c r="E11080" s="594" t="s">
        <v>240</v>
      </c>
      <c r="F11080" s="594" t="s">
        <v>728</v>
      </c>
      <c r="G11080" s="596" t="s">
        <v>729</v>
      </c>
      <c r="H11080" s="597">
        <v>800000</v>
      </c>
    </row>
    <row r="11081" spans="1:8">
      <c r="A11081" s="594" t="s">
        <v>133</v>
      </c>
      <c r="B11081" s="594" t="s">
        <v>622</v>
      </c>
      <c r="C11081" s="594" t="s">
        <v>245</v>
      </c>
      <c r="D11081" s="594" t="s">
        <v>2856</v>
      </c>
      <c r="E11081" s="594" t="s">
        <v>240</v>
      </c>
      <c r="F11081" s="594" t="s">
        <v>731</v>
      </c>
      <c r="G11081" s="596" t="s">
        <v>732</v>
      </c>
      <c r="H11081" s="597">
        <v>2000000</v>
      </c>
    </row>
    <row r="11082" spans="1:8">
      <c r="A11082" s="594" t="s">
        <v>133</v>
      </c>
      <c r="B11082" s="594" t="s">
        <v>622</v>
      </c>
      <c r="C11082" s="594" t="s">
        <v>245</v>
      </c>
      <c r="D11082" s="594" t="s">
        <v>2856</v>
      </c>
      <c r="E11082" s="594" t="s">
        <v>240</v>
      </c>
      <c r="F11082" s="594" t="s">
        <v>735</v>
      </c>
      <c r="G11082" s="596" t="s">
        <v>193</v>
      </c>
      <c r="H11082" s="597">
        <v>13280000</v>
      </c>
    </row>
    <row r="11083" spans="1:8">
      <c r="A11083" s="594" t="s">
        <v>133</v>
      </c>
      <c r="B11083" s="594" t="s">
        <v>622</v>
      </c>
      <c r="C11083" s="594" t="s">
        <v>245</v>
      </c>
      <c r="D11083" s="594" t="s">
        <v>2856</v>
      </c>
      <c r="E11083" s="594" t="s">
        <v>183</v>
      </c>
      <c r="F11083" s="595" t="s">
        <v>411</v>
      </c>
      <c r="G11083" s="596" t="s">
        <v>184</v>
      </c>
      <c r="H11083" s="597">
        <v>52950000</v>
      </c>
    </row>
    <row r="11084" spans="1:8">
      <c r="A11084" s="594" t="s">
        <v>133</v>
      </c>
      <c r="B11084" s="594" t="s">
        <v>622</v>
      </c>
      <c r="C11084" s="594" t="s">
        <v>245</v>
      </c>
      <c r="D11084" s="594" t="s">
        <v>2856</v>
      </c>
      <c r="E11084" s="594" t="s">
        <v>183</v>
      </c>
      <c r="F11084" s="594" t="s">
        <v>736</v>
      </c>
      <c r="G11084" s="596" t="s">
        <v>737</v>
      </c>
      <c r="H11084" s="597">
        <v>4800000</v>
      </c>
    </row>
    <row r="11085" spans="1:8">
      <c r="A11085" s="594" t="s">
        <v>133</v>
      </c>
      <c r="B11085" s="594" t="s">
        <v>622</v>
      </c>
      <c r="C11085" s="594" t="s">
        <v>245</v>
      </c>
      <c r="D11085" s="594" t="s">
        <v>2856</v>
      </c>
      <c r="E11085" s="594" t="s">
        <v>183</v>
      </c>
      <c r="F11085" s="594" t="s">
        <v>185</v>
      </c>
      <c r="G11085" s="596" t="s">
        <v>186</v>
      </c>
      <c r="H11085" s="597">
        <v>48150000</v>
      </c>
    </row>
    <row r="11086" spans="1:8">
      <c r="A11086" s="594" t="s">
        <v>133</v>
      </c>
      <c r="B11086" s="594" t="s">
        <v>622</v>
      </c>
      <c r="C11086" s="594" t="s">
        <v>245</v>
      </c>
      <c r="D11086" s="594" t="s">
        <v>2856</v>
      </c>
      <c r="E11086" s="594" t="s">
        <v>738</v>
      </c>
      <c r="F11086" s="595" t="s">
        <v>411</v>
      </c>
      <c r="G11086" s="596" t="s">
        <v>739</v>
      </c>
      <c r="H11086" s="597">
        <v>143350000</v>
      </c>
    </row>
    <row r="11087" spans="1:8">
      <c r="A11087" s="594" t="s">
        <v>133</v>
      </c>
      <c r="B11087" s="594" t="s">
        <v>622</v>
      </c>
      <c r="C11087" s="594" t="s">
        <v>245</v>
      </c>
      <c r="D11087" s="594" t="s">
        <v>2856</v>
      </c>
      <c r="E11087" s="594" t="s">
        <v>738</v>
      </c>
      <c r="F11087" s="594" t="s">
        <v>740</v>
      </c>
      <c r="G11087" s="596" t="s">
        <v>741</v>
      </c>
      <c r="H11087" s="597">
        <v>26800000</v>
      </c>
    </row>
    <row r="11088" spans="1:8">
      <c r="A11088" s="594" t="s">
        <v>133</v>
      </c>
      <c r="B11088" s="594" t="s">
        <v>622</v>
      </c>
      <c r="C11088" s="594" t="s">
        <v>245</v>
      </c>
      <c r="D11088" s="594" t="s">
        <v>2856</v>
      </c>
      <c r="E11088" s="594" t="s">
        <v>738</v>
      </c>
      <c r="F11088" s="594" t="s">
        <v>742</v>
      </c>
      <c r="G11088" s="596" t="s">
        <v>743</v>
      </c>
      <c r="H11088" s="597">
        <v>116550000</v>
      </c>
    </row>
    <row r="11089" spans="1:8">
      <c r="A11089" s="594" t="s">
        <v>133</v>
      </c>
      <c r="B11089" s="594" t="s">
        <v>622</v>
      </c>
      <c r="C11089" s="594" t="s">
        <v>245</v>
      </c>
      <c r="D11089" s="594" t="s">
        <v>2856</v>
      </c>
      <c r="E11089" s="594" t="s">
        <v>744</v>
      </c>
      <c r="F11089" s="595" t="s">
        <v>411</v>
      </c>
      <c r="G11089" s="596" t="s">
        <v>2686</v>
      </c>
      <c r="H11089" s="597">
        <v>40000000</v>
      </c>
    </row>
    <row r="11090" spans="1:8">
      <c r="A11090" s="594" t="s">
        <v>133</v>
      </c>
      <c r="B11090" s="594" t="s">
        <v>622</v>
      </c>
      <c r="C11090" s="594" t="s">
        <v>245</v>
      </c>
      <c r="D11090" s="594" t="s">
        <v>2856</v>
      </c>
      <c r="E11090" s="594" t="s">
        <v>744</v>
      </c>
      <c r="F11090" s="594" t="s">
        <v>533</v>
      </c>
      <c r="G11090" s="596" t="s">
        <v>2814</v>
      </c>
      <c r="H11090" s="597">
        <v>40000000</v>
      </c>
    </row>
    <row r="11091" spans="1:8">
      <c r="A11091" s="594" t="s">
        <v>133</v>
      </c>
      <c r="B11091" s="594" t="s">
        <v>622</v>
      </c>
      <c r="C11091" s="594" t="s">
        <v>245</v>
      </c>
      <c r="D11091" s="594" t="s">
        <v>2856</v>
      </c>
      <c r="E11091" s="594" t="s">
        <v>2692</v>
      </c>
      <c r="F11091" s="595" t="s">
        <v>411</v>
      </c>
      <c r="G11091" s="596" t="s">
        <v>2693</v>
      </c>
      <c r="H11091" s="597">
        <v>35500000</v>
      </c>
    </row>
    <row r="11092" spans="1:8">
      <c r="A11092" s="594" t="s">
        <v>133</v>
      </c>
      <c r="B11092" s="594" t="s">
        <v>622</v>
      </c>
      <c r="C11092" s="594" t="s">
        <v>245</v>
      </c>
      <c r="D11092" s="594" t="s">
        <v>2856</v>
      </c>
      <c r="E11092" s="594" t="s">
        <v>2692</v>
      </c>
      <c r="F11092" s="594" t="s">
        <v>2777</v>
      </c>
      <c r="G11092" s="596" t="s">
        <v>2765</v>
      </c>
      <c r="H11092" s="597">
        <v>35500000</v>
      </c>
    </row>
    <row r="11093" spans="1:8">
      <c r="A11093" s="594" t="s">
        <v>133</v>
      </c>
      <c r="B11093" s="594" t="s">
        <v>622</v>
      </c>
      <c r="C11093" s="594" t="s">
        <v>245</v>
      </c>
      <c r="D11093" s="594" t="s">
        <v>2856</v>
      </c>
      <c r="E11093" s="594" t="s">
        <v>189</v>
      </c>
      <c r="F11093" s="595" t="s">
        <v>411</v>
      </c>
      <c r="G11093" s="596" t="s">
        <v>190</v>
      </c>
      <c r="H11093" s="597">
        <v>326770000</v>
      </c>
    </row>
    <row r="11094" spans="1:8">
      <c r="A11094" s="594" t="s">
        <v>133</v>
      </c>
      <c r="B11094" s="594" t="s">
        <v>622</v>
      </c>
      <c r="C11094" s="594" t="s">
        <v>245</v>
      </c>
      <c r="D11094" s="594" t="s">
        <v>2856</v>
      </c>
      <c r="E11094" s="594" t="s">
        <v>189</v>
      </c>
      <c r="F11094" s="594" t="s">
        <v>773</v>
      </c>
      <c r="G11094" s="596" t="s">
        <v>2695</v>
      </c>
      <c r="H11094" s="597">
        <v>14100000</v>
      </c>
    </row>
    <row r="11095" spans="1:8">
      <c r="A11095" s="594" t="s">
        <v>133</v>
      </c>
      <c r="B11095" s="594" t="s">
        <v>622</v>
      </c>
      <c r="C11095" s="594" t="s">
        <v>245</v>
      </c>
      <c r="D11095" s="594" t="s">
        <v>2856</v>
      </c>
      <c r="E11095" s="594" t="s">
        <v>189</v>
      </c>
      <c r="F11095" s="594" t="s">
        <v>37</v>
      </c>
      <c r="G11095" s="596" t="s">
        <v>2696</v>
      </c>
      <c r="H11095" s="597">
        <v>20000000</v>
      </c>
    </row>
    <row r="11096" spans="1:8">
      <c r="A11096" s="594" t="s">
        <v>133</v>
      </c>
      <c r="B11096" s="594" t="s">
        <v>622</v>
      </c>
      <c r="C11096" s="594" t="s">
        <v>245</v>
      </c>
      <c r="D11096" s="594" t="s">
        <v>2856</v>
      </c>
      <c r="E11096" s="594" t="s">
        <v>189</v>
      </c>
      <c r="F11096" s="594" t="s">
        <v>192</v>
      </c>
      <c r="G11096" s="596" t="s">
        <v>195</v>
      </c>
      <c r="H11096" s="597">
        <v>292670000</v>
      </c>
    </row>
    <row r="11097" spans="1:8">
      <c r="A11097" s="594" t="s">
        <v>133</v>
      </c>
      <c r="B11097" s="594" t="s">
        <v>622</v>
      </c>
      <c r="C11097" s="594" t="s">
        <v>245</v>
      </c>
      <c r="D11097" s="594" t="s">
        <v>2856</v>
      </c>
      <c r="E11097" s="594" t="s">
        <v>194</v>
      </c>
      <c r="F11097" s="595" t="s">
        <v>411</v>
      </c>
      <c r="G11097" s="596" t="s">
        <v>195</v>
      </c>
      <c r="H11097" s="597">
        <v>211955220</v>
      </c>
    </row>
    <row r="11098" spans="1:8">
      <c r="A11098" s="594" t="s">
        <v>133</v>
      </c>
      <c r="B11098" s="594" t="s">
        <v>622</v>
      </c>
      <c r="C11098" s="594" t="s">
        <v>245</v>
      </c>
      <c r="D11098" s="594" t="s">
        <v>2856</v>
      </c>
      <c r="E11098" s="594" t="s">
        <v>194</v>
      </c>
      <c r="F11098" s="594" t="s">
        <v>198</v>
      </c>
      <c r="G11098" s="596" t="s">
        <v>199</v>
      </c>
      <c r="H11098" s="597">
        <v>31790000</v>
      </c>
    </row>
    <row r="11099" spans="1:8">
      <c r="A11099" s="594" t="s">
        <v>133</v>
      </c>
      <c r="B11099" s="594" t="s">
        <v>622</v>
      </c>
      <c r="C11099" s="594" t="s">
        <v>245</v>
      </c>
      <c r="D11099" s="594" t="s">
        <v>2856</v>
      </c>
      <c r="E11099" s="594" t="s">
        <v>194</v>
      </c>
      <c r="F11099" s="594" t="s">
        <v>200</v>
      </c>
      <c r="G11099" s="596" t="s">
        <v>201</v>
      </c>
      <c r="H11099" s="597">
        <v>180165220</v>
      </c>
    </row>
    <row r="11100" spans="1:8">
      <c r="A11100" s="594" t="s">
        <v>133</v>
      </c>
      <c r="B11100" s="594" t="s">
        <v>622</v>
      </c>
      <c r="C11100" s="594" t="s">
        <v>245</v>
      </c>
      <c r="D11100" s="594" t="s">
        <v>2856</v>
      </c>
      <c r="E11100" s="594" t="s">
        <v>550</v>
      </c>
      <c r="F11100" s="595" t="s">
        <v>411</v>
      </c>
      <c r="G11100" s="596" t="s">
        <v>2705</v>
      </c>
      <c r="H11100" s="597">
        <v>66500000</v>
      </c>
    </row>
    <row r="11101" spans="1:8">
      <c r="A11101" s="594" t="s">
        <v>133</v>
      </c>
      <c r="B11101" s="594" t="s">
        <v>622</v>
      </c>
      <c r="C11101" s="594" t="s">
        <v>245</v>
      </c>
      <c r="D11101" s="594" t="s">
        <v>2856</v>
      </c>
      <c r="E11101" s="594" t="s">
        <v>550</v>
      </c>
      <c r="F11101" s="594" t="s">
        <v>2706</v>
      </c>
      <c r="G11101" s="596" t="s">
        <v>72</v>
      </c>
      <c r="H11101" s="597">
        <v>66500000</v>
      </c>
    </row>
    <row r="11102" spans="1:8">
      <c r="A11102" s="594" t="s">
        <v>133</v>
      </c>
      <c r="B11102" s="594" t="s">
        <v>622</v>
      </c>
      <c r="C11102" s="594" t="s">
        <v>276</v>
      </c>
      <c r="D11102" s="595" t="s">
        <v>411</v>
      </c>
      <c r="E11102" s="595" t="s">
        <v>411</v>
      </c>
      <c r="F11102" s="595" t="s">
        <v>411</v>
      </c>
      <c r="G11102" s="596" t="s">
        <v>1966</v>
      </c>
      <c r="H11102" s="597">
        <v>126000000</v>
      </c>
    </row>
    <row r="11103" spans="1:8">
      <c r="A11103" s="594" t="s">
        <v>133</v>
      </c>
      <c r="B11103" s="594" t="s">
        <v>622</v>
      </c>
      <c r="C11103" s="594" t="s">
        <v>276</v>
      </c>
      <c r="D11103" s="594" t="s">
        <v>2802</v>
      </c>
      <c r="E11103" s="595" t="s">
        <v>411</v>
      </c>
      <c r="F11103" s="595" t="s">
        <v>411</v>
      </c>
      <c r="G11103" s="596" t="s">
        <v>274</v>
      </c>
      <c r="H11103" s="597">
        <v>126000000</v>
      </c>
    </row>
    <row r="11104" spans="1:8">
      <c r="A11104" s="594" t="s">
        <v>133</v>
      </c>
      <c r="B11104" s="594" t="s">
        <v>622</v>
      </c>
      <c r="C11104" s="594" t="s">
        <v>276</v>
      </c>
      <c r="D11104" s="594" t="s">
        <v>2802</v>
      </c>
      <c r="E11104" s="594" t="s">
        <v>167</v>
      </c>
      <c r="F11104" s="595" t="s">
        <v>411</v>
      </c>
      <c r="G11104" s="596" t="s">
        <v>168</v>
      </c>
      <c r="H11104" s="597">
        <v>60000000</v>
      </c>
    </row>
    <row r="11105" spans="1:8">
      <c r="A11105" s="594" t="s">
        <v>133</v>
      </c>
      <c r="B11105" s="594" t="s">
        <v>622</v>
      </c>
      <c r="C11105" s="594" t="s">
        <v>276</v>
      </c>
      <c r="D11105" s="594" t="s">
        <v>2802</v>
      </c>
      <c r="E11105" s="594" t="s">
        <v>167</v>
      </c>
      <c r="F11105" s="594" t="s">
        <v>228</v>
      </c>
      <c r="G11105" s="596" t="s">
        <v>2673</v>
      </c>
      <c r="H11105" s="597">
        <v>60000000</v>
      </c>
    </row>
    <row r="11106" spans="1:8">
      <c r="A11106" s="594" t="s">
        <v>133</v>
      </c>
      <c r="B11106" s="594" t="s">
        <v>622</v>
      </c>
      <c r="C11106" s="594" t="s">
        <v>276</v>
      </c>
      <c r="D11106" s="594" t="s">
        <v>2802</v>
      </c>
      <c r="E11106" s="594" t="s">
        <v>189</v>
      </c>
      <c r="F11106" s="595" t="s">
        <v>411</v>
      </c>
      <c r="G11106" s="596" t="s">
        <v>190</v>
      </c>
      <c r="H11106" s="597">
        <v>66000000</v>
      </c>
    </row>
    <row r="11107" spans="1:8">
      <c r="A11107" s="594" t="s">
        <v>133</v>
      </c>
      <c r="B11107" s="594" t="s">
        <v>622</v>
      </c>
      <c r="C11107" s="594" t="s">
        <v>276</v>
      </c>
      <c r="D11107" s="594" t="s">
        <v>2802</v>
      </c>
      <c r="E11107" s="594" t="s">
        <v>189</v>
      </c>
      <c r="F11107" s="594" t="s">
        <v>192</v>
      </c>
      <c r="G11107" s="596" t="s">
        <v>195</v>
      </c>
      <c r="H11107" s="597">
        <v>66000000</v>
      </c>
    </row>
    <row r="11108" spans="1:8">
      <c r="A11108" s="594" t="s">
        <v>133</v>
      </c>
      <c r="B11108" s="594" t="s">
        <v>622</v>
      </c>
      <c r="C11108" s="594" t="s">
        <v>322</v>
      </c>
      <c r="D11108" s="595" t="s">
        <v>411</v>
      </c>
      <c r="E11108" s="595" t="s">
        <v>411</v>
      </c>
      <c r="F11108" s="595" t="s">
        <v>411</v>
      </c>
      <c r="G11108" s="596" t="s">
        <v>2661</v>
      </c>
      <c r="H11108" s="597">
        <v>9423745539</v>
      </c>
    </row>
    <row r="11109" spans="1:8">
      <c r="A11109" s="594" t="s">
        <v>133</v>
      </c>
      <c r="B11109" s="594" t="s">
        <v>622</v>
      </c>
      <c r="C11109" s="594" t="s">
        <v>322</v>
      </c>
      <c r="D11109" s="594" t="s">
        <v>2662</v>
      </c>
      <c r="E11109" s="595" t="s">
        <v>411</v>
      </c>
      <c r="F11109" s="595" t="s">
        <v>411</v>
      </c>
      <c r="G11109" s="596" t="s">
        <v>2663</v>
      </c>
      <c r="H11109" s="597">
        <v>9300345539</v>
      </c>
    </row>
    <row r="11110" spans="1:8">
      <c r="A11110" s="594" t="s">
        <v>133</v>
      </c>
      <c r="B11110" s="594" t="s">
        <v>622</v>
      </c>
      <c r="C11110" s="594" t="s">
        <v>322</v>
      </c>
      <c r="D11110" s="594" t="s">
        <v>2662</v>
      </c>
      <c r="E11110" s="594" t="s">
        <v>142</v>
      </c>
      <c r="F11110" s="595" t="s">
        <v>411</v>
      </c>
      <c r="G11110" s="596" t="s">
        <v>143</v>
      </c>
      <c r="H11110" s="597">
        <v>2488200071</v>
      </c>
    </row>
    <row r="11111" spans="1:8">
      <c r="A11111" s="594" t="s">
        <v>133</v>
      </c>
      <c r="B11111" s="594" t="s">
        <v>622</v>
      </c>
      <c r="C11111" s="594" t="s">
        <v>322</v>
      </c>
      <c r="D11111" s="594" t="s">
        <v>2662</v>
      </c>
      <c r="E11111" s="594" t="s">
        <v>142</v>
      </c>
      <c r="F11111" s="594" t="s">
        <v>144</v>
      </c>
      <c r="G11111" s="596" t="s">
        <v>2664</v>
      </c>
      <c r="H11111" s="597">
        <v>2446912571</v>
      </c>
    </row>
    <row r="11112" spans="1:8">
      <c r="A11112" s="594" t="s">
        <v>133</v>
      </c>
      <c r="B11112" s="594" t="s">
        <v>622</v>
      </c>
      <c r="C11112" s="594" t="s">
        <v>322</v>
      </c>
      <c r="D11112" s="594" t="s">
        <v>2662</v>
      </c>
      <c r="E11112" s="594" t="s">
        <v>142</v>
      </c>
      <c r="F11112" s="594" t="s">
        <v>146</v>
      </c>
      <c r="G11112" s="596" t="s">
        <v>2665</v>
      </c>
      <c r="H11112" s="597">
        <v>20826000</v>
      </c>
    </row>
    <row r="11113" spans="1:8">
      <c r="A11113" s="594" t="s">
        <v>133</v>
      </c>
      <c r="B11113" s="594" t="s">
        <v>622</v>
      </c>
      <c r="C11113" s="594" t="s">
        <v>322</v>
      </c>
      <c r="D11113" s="594" t="s">
        <v>2662</v>
      </c>
      <c r="E11113" s="594" t="s">
        <v>142</v>
      </c>
      <c r="F11113" s="594" t="s">
        <v>221</v>
      </c>
      <c r="G11113" s="596" t="s">
        <v>222</v>
      </c>
      <c r="H11113" s="597">
        <v>20461500</v>
      </c>
    </row>
    <row r="11114" spans="1:8">
      <c r="A11114" s="594" t="s">
        <v>133</v>
      </c>
      <c r="B11114" s="594" t="s">
        <v>622</v>
      </c>
      <c r="C11114" s="594" t="s">
        <v>322</v>
      </c>
      <c r="D11114" s="594" t="s">
        <v>2662</v>
      </c>
      <c r="E11114" s="594" t="s">
        <v>202</v>
      </c>
      <c r="F11114" s="595" t="s">
        <v>411</v>
      </c>
      <c r="G11114" s="596" t="s">
        <v>2719</v>
      </c>
      <c r="H11114" s="597">
        <v>14484000</v>
      </c>
    </row>
    <row r="11115" spans="1:8">
      <c r="A11115" s="594" t="s">
        <v>133</v>
      </c>
      <c r="B11115" s="594" t="s">
        <v>622</v>
      </c>
      <c r="C11115" s="594" t="s">
        <v>322</v>
      </c>
      <c r="D11115" s="594" t="s">
        <v>2662</v>
      </c>
      <c r="E11115" s="594" t="s">
        <v>202</v>
      </c>
      <c r="F11115" s="594" t="s">
        <v>767</v>
      </c>
      <c r="G11115" s="596" t="s">
        <v>2720</v>
      </c>
      <c r="H11115" s="597">
        <v>6084000</v>
      </c>
    </row>
    <row r="11116" spans="1:8">
      <c r="A11116" s="594" t="s">
        <v>133</v>
      </c>
      <c r="B11116" s="594" t="s">
        <v>622</v>
      </c>
      <c r="C11116" s="594" t="s">
        <v>322</v>
      </c>
      <c r="D11116" s="594" t="s">
        <v>2662</v>
      </c>
      <c r="E11116" s="594" t="s">
        <v>202</v>
      </c>
      <c r="F11116" s="594" t="s">
        <v>204</v>
      </c>
      <c r="G11116" s="596" t="s">
        <v>2755</v>
      </c>
      <c r="H11116" s="597">
        <v>8400000</v>
      </c>
    </row>
    <row r="11117" spans="1:8">
      <c r="A11117" s="594" t="s">
        <v>133</v>
      </c>
      <c r="B11117" s="594" t="s">
        <v>622</v>
      </c>
      <c r="C11117" s="594" t="s">
        <v>322</v>
      </c>
      <c r="D11117" s="594" t="s">
        <v>2662</v>
      </c>
      <c r="E11117" s="594" t="s">
        <v>148</v>
      </c>
      <c r="F11117" s="595" t="s">
        <v>411</v>
      </c>
      <c r="G11117" s="596" t="s">
        <v>149</v>
      </c>
      <c r="H11117" s="597">
        <v>994085549</v>
      </c>
    </row>
    <row r="11118" spans="1:8">
      <c r="A11118" s="594" t="s">
        <v>133</v>
      </c>
      <c r="B11118" s="594" t="s">
        <v>622</v>
      </c>
      <c r="C11118" s="594" t="s">
        <v>322</v>
      </c>
      <c r="D11118" s="594" t="s">
        <v>2662</v>
      </c>
      <c r="E11118" s="594" t="s">
        <v>148</v>
      </c>
      <c r="F11118" s="594" t="s">
        <v>223</v>
      </c>
      <c r="G11118" s="596" t="s">
        <v>224</v>
      </c>
      <c r="H11118" s="597">
        <v>86604448</v>
      </c>
    </row>
    <row r="11119" spans="1:8">
      <c r="A11119" s="594" t="s">
        <v>133</v>
      </c>
      <c r="B11119" s="594" t="s">
        <v>622</v>
      </c>
      <c r="C11119" s="594" t="s">
        <v>322</v>
      </c>
      <c r="D11119" s="594" t="s">
        <v>2662</v>
      </c>
      <c r="E11119" s="594" t="s">
        <v>148</v>
      </c>
      <c r="F11119" s="594" t="s">
        <v>603</v>
      </c>
      <c r="G11119" s="596" t="s">
        <v>604</v>
      </c>
      <c r="H11119" s="597">
        <v>66586000</v>
      </c>
    </row>
    <row r="11120" spans="1:8">
      <c r="A11120" s="594" t="s">
        <v>133</v>
      </c>
      <c r="B11120" s="594" t="s">
        <v>622</v>
      </c>
      <c r="C11120" s="594" t="s">
        <v>322</v>
      </c>
      <c r="D11120" s="594" t="s">
        <v>2662</v>
      </c>
      <c r="E11120" s="594" t="s">
        <v>148</v>
      </c>
      <c r="F11120" s="594" t="s">
        <v>1075</v>
      </c>
      <c r="G11120" s="596" t="s">
        <v>2666</v>
      </c>
      <c r="H11120" s="597">
        <v>183296366</v>
      </c>
    </row>
    <row r="11121" spans="1:8">
      <c r="A11121" s="594" t="s">
        <v>133</v>
      </c>
      <c r="B11121" s="594" t="s">
        <v>622</v>
      </c>
      <c r="C11121" s="594" t="s">
        <v>322</v>
      </c>
      <c r="D11121" s="594" t="s">
        <v>2662</v>
      </c>
      <c r="E11121" s="594" t="s">
        <v>148</v>
      </c>
      <c r="F11121" s="594" t="s">
        <v>26</v>
      </c>
      <c r="G11121" s="596" t="s">
        <v>2727</v>
      </c>
      <c r="H11121" s="597">
        <v>17392000</v>
      </c>
    </row>
    <row r="11122" spans="1:8">
      <c r="A11122" s="594" t="s">
        <v>133</v>
      </c>
      <c r="B11122" s="594" t="s">
        <v>622</v>
      </c>
      <c r="C11122" s="594" t="s">
        <v>322</v>
      </c>
      <c r="D11122" s="594" t="s">
        <v>2662</v>
      </c>
      <c r="E11122" s="594" t="s">
        <v>148</v>
      </c>
      <c r="F11122" s="594" t="s">
        <v>150</v>
      </c>
      <c r="G11122" s="596" t="s">
        <v>151</v>
      </c>
      <c r="H11122" s="597">
        <v>16140000</v>
      </c>
    </row>
    <row r="11123" spans="1:8">
      <c r="A11123" s="594" t="s">
        <v>133</v>
      </c>
      <c r="B11123" s="594" t="s">
        <v>622</v>
      </c>
      <c r="C11123" s="594" t="s">
        <v>322</v>
      </c>
      <c r="D11123" s="594" t="s">
        <v>2662</v>
      </c>
      <c r="E11123" s="594" t="s">
        <v>148</v>
      </c>
      <c r="F11123" s="594" t="s">
        <v>605</v>
      </c>
      <c r="G11123" s="596" t="s">
        <v>2668</v>
      </c>
      <c r="H11123" s="597">
        <v>11499242</v>
      </c>
    </row>
    <row r="11124" spans="1:8">
      <c r="A11124" s="594" t="s">
        <v>133</v>
      </c>
      <c r="B11124" s="594" t="s">
        <v>622</v>
      </c>
      <c r="C11124" s="594" t="s">
        <v>322</v>
      </c>
      <c r="D11124" s="594" t="s">
        <v>2662</v>
      </c>
      <c r="E11124" s="594" t="s">
        <v>148</v>
      </c>
      <c r="F11124" s="594" t="s">
        <v>624</v>
      </c>
      <c r="G11124" s="596" t="s">
        <v>2774</v>
      </c>
      <c r="H11124" s="597">
        <v>18720000</v>
      </c>
    </row>
    <row r="11125" spans="1:8">
      <c r="A11125" s="594" t="s">
        <v>133</v>
      </c>
      <c r="B11125" s="594" t="s">
        <v>622</v>
      </c>
      <c r="C11125" s="594" t="s">
        <v>322</v>
      </c>
      <c r="D11125" s="594" t="s">
        <v>2662</v>
      </c>
      <c r="E11125" s="594" t="s">
        <v>148</v>
      </c>
      <c r="F11125" s="594" t="s">
        <v>212</v>
      </c>
      <c r="G11125" s="596" t="s">
        <v>213</v>
      </c>
      <c r="H11125" s="597">
        <v>575357493</v>
      </c>
    </row>
    <row r="11126" spans="1:8">
      <c r="A11126" s="594" t="s">
        <v>133</v>
      </c>
      <c r="B11126" s="594" t="s">
        <v>622</v>
      </c>
      <c r="C11126" s="594" t="s">
        <v>322</v>
      </c>
      <c r="D11126" s="594" t="s">
        <v>2662</v>
      </c>
      <c r="E11126" s="594" t="s">
        <v>148</v>
      </c>
      <c r="F11126" s="594" t="s">
        <v>227</v>
      </c>
      <c r="G11126" s="596" t="s">
        <v>2669</v>
      </c>
      <c r="H11126" s="597">
        <v>18490000</v>
      </c>
    </row>
    <row r="11127" spans="1:8">
      <c r="A11127" s="594" t="s">
        <v>133</v>
      </c>
      <c r="B11127" s="594" t="s">
        <v>622</v>
      </c>
      <c r="C11127" s="594" t="s">
        <v>322</v>
      </c>
      <c r="D11127" s="594" t="s">
        <v>2662</v>
      </c>
      <c r="E11127" s="594" t="s">
        <v>582</v>
      </c>
      <c r="F11127" s="595" t="s">
        <v>411</v>
      </c>
      <c r="G11127" s="596" t="s">
        <v>583</v>
      </c>
      <c r="H11127" s="597">
        <v>75506000</v>
      </c>
    </row>
    <row r="11128" spans="1:8">
      <c r="A11128" s="594" t="s">
        <v>133</v>
      </c>
      <c r="B11128" s="594" t="s">
        <v>622</v>
      </c>
      <c r="C11128" s="594" t="s">
        <v>322</v>
      </c>
      <c r="D11128" s="594" t="s">
        <v>2662</v>
      </c>
      <c r="E11128" s="594" t="s">
        <v>582</v>
      </c>
      <c r="F11128" s="594" t="s">
        <v>584</v>
      </c>
      <c r="G11128" s="596" t="s">
        <v>2670</v>
      </c>
      <c r="H11128" s="597">
        <v>4810000</v>
      </c>
    </row>
    <row r="11129" spans="1:8">
      <c r="A11129" s="594" t="s">
        <v>133</v>
      </c>
      <c r="B11129" s="594" t="s">
        <v>622</v>
      </c>
      <c r="C11129" s="594" t="s">
        <v>322</v>
      </c>
      <c r="D11129" s="594" t="s">
        <v>2662</v>
      </c>
      <c r="E11129" s="594" t="s">
        <v>582</v>
      </c>
      <c r="F11129" s="594" t="s">
        <v>478</v>
      </c>
      <c r="G11129" s="596" t="s">
        <v>2775</v>
      </c>
      <c r="H11129" s="597">
        <v>36696000</v>
      </c>
    </row>
    <row r="11130" spans="1:8">
      <c r="A11130" s="594" t="s">
        <v>133</v>
      </c>
      <c r="B11130" s="594" t="s">
        <v>622</v>
      </c>
      <c r="C11130" s="594" t="s">
        <v>322</v>
      </c>
      <c r="D11130" s="594" t="s">
        <v>2662</v>
      </c>
      <c r="E11130" s="594" t="s">
        <v>582</v>
      </c>
      <c r="F11130" s="594" t="s">
        <v>586</v>
      </c>
      <c r="G11130" s="596" t="s">
        <v>2671</v>
      </c>
      <c r="H11130" s="597">
        <v>34000000</v>
      </c>
    </row>
    <row r="11131" spans="1:8">
      <c r="A11131" s="594" t="s">
        <v>133</v>
      </c>
      <c r="B11131" s="594" t="s">
        <v>622</v>
      </c>
      <c r="C11131" s="594" t="s">
        <v>322</v>
      </c>
      <c r="D11131" s="594" t="s">
        <v>2662</v>
      </c>
      <c r="E11131" s="594" t="s">
        <v>152</v>
      </c>
      <c r="F11131" s="595" t="s">
        <v>411</v>
      </c>
      <c r="G11131" s="596" t="s">
        <v>153</v>
      </c>
      <c r="H11131" s="597">
        <v>222693000</v>
      </c>
    </row>
    <row r="11132" spans="1:8">
      <c r="A11132" s="594" t="s">
        <v>133</v>
      </c>
      <c r="B11132" s="594" t="s">
        <v>622</v>
      </c>
      <c r="C11132" s="594" t="s">
        <v>322</v>
      </c>
      <c r="D11132" s="594" t="s">
        <v>2662</v>
      </c>
      <c r="E11132" s="594" t="s">
        <v>152</v>
      </c>
      <c r="F11132" s="594" t="s">
        <v>606</v>
      </c>
      <c r="G11132" s="596" t="s">
        <v>195</v>
      </c>
      <c r="H11132" s="597">
        <v>222693000</v>
      </c>
    </row>
    <row r="11133" spans="1:8">
      <c r="A11133" s="594" t="s">
        <v>133</v>
      </c>
      <c r="B11133" s="594" t="s">
        <v>622</v>
      </c>
      <c r="C11133" s="594" t="s">
        <v>322</v>
      </c>
      <c r="D11133" s="594" t="s">
        <v>2662</v>
      </c>
      <c r="E11133" s="594" t="s">
        <v>156</v>
      </c>
      <c r="F11133" s="595" t="s">
        <v>411</v>
      </c>
      <c r="G11133" s="596" t="s">
        <v>514</v>
      </c>
      <c r="H11133" s="597">
        <v>582962601</v>
      </c>
    </row>
    <row r="11134" spans="1:8">
      <c r="A11134" s="594" t="s">
        <v>133</v>
      </c>
      <c r="B11134" s="594" t="s">
        <v>622</v>
      </c>
      <c r="C11134" s="594" t="s">
        <v>322</v>
      </c>
      <c r="D11134" s="594" t="s">
        <v>2662</v>
      </c>
      <c r="E11134" s="594" t="s">
        <v>156</v>
      </c>
      <c r="F11134" s="594" t="s">
        <v>157</v>
      </c>
      <c r="G11134" s="596" t="s">
        <v>158</v>
      </c>
      <c r="H11134" s="597">
        <v>449766913</v>
      </c>
    </row>
    <row r="11135" spans="1:8">
      <c r="A11135" s="594" t="s">
        <v>133</v>
      </c>
      <c r="B11135" s="594" t="s">
        <v>622</v>
      </c>
      <c r="C11135" s="594" t="s">
        <v>322</v>
      </c>
      <c r="D11135" s="594" t="s">
        <v>2662</v>
      </c>
      <c r="E11135" s="594" t="s">
        <v>156</v>
      </c>
      <c r="F11135" s="594" t="s">
        <v>159</v>
      </c>
      <c r="G11135" s="596" t="s">
        <v>160</v>
      </c>
      <c r="H11135" s="597">
        <v>76687987</v>
      </c>
    </row>
    <row r="11136" spans="1:8">
      <c r="A11136" s="594" t="s">
        <v>133</v>
      </c>
      <c r="B11136" s="594" t="s">
        <v>622</v>
      </c>
      <c r="C11136" s="594" t="s">
        <v>322</v>
      </c>
      <c r="D11136" s="594" t="s">
        <v>2662</v>
      </c>
      <c r="E11136" s="594" t="s">
        <v>156</v>
      </c>
      <c r="F11136" s="594" t="s">
        <v>161</v>
      </c>
      <c r="G11136" s="596" t="s">
        <v>162</v>
      </c>
      <c r="H11136" s="597">
        <v>51520005</v>
      </c>
    </row>
    <row r="11137" spans="1:8">
      <c r="A11137" s="594" t="s">
        <v>133</v>
      </c>
      <c r="B11137" s="594" t="s">
        <v>622</v>
      </c>
      <c r="C11137" s="594" t="s">
        <v>322</v>
      </c>
      <c r="D11137" s="594" t="s">
        <v>2662</v>
      </c>
      <c r="E11137" s="594" t="s">
        <v>156</v>
      </c>
      <c r="F11137" s="594" t="s">
        <v>1</v>
      </c>
      <c r="G11137" s="596" t="s">
        <v>2</v>
      </c>
      <c r="H11137" s="597">
        <v>4987696</v>
      </c>
    </row>
    <row r="11138" spans="1:8">
      <c r="A11138" s="594" t="s">
        <v>133</v>
      </c>
      <c r="B11138" s="594" t="s">
        <v>622</v>
      </c>
      <c r="C11138" s="594" t="s">
        <v>322</v>
      </c>
      <c r="D11138" s="594" t="s">
        <v>2662</v>
      </c>
      <c r="E11138" s="594" t="s">
        <v>167</v>
      </c>
      <c r="F11138" s="595" t="s">
        <v>411</v>
      </c>
      <c r="G11138" s="596" t="s">
        <v>168</v>
      </c>
      <c r="H11138" s="597">
        <v>146950479</v>
      </c>
    </row>
    <row r="11139" spans="1:8">
      <c r="A11139" s="594" t="s">
        <v>133</v>
      </c>
      <c r="B11139" s="594" t="s">
        <v>622</v>
      </c>
      <c r="C11139" s="594" t="s">
        <v>322</v>
      </c>
      <c r="D11139" s="594" t="s">
        <v>2662</v>
      </c>
      <c r="E11139" s="594" t="s">
        <v>167</v>
      </c>
      <c r="F11139" s="594" t="s">
        <v>228</v>
      </c>
      <c r="G11139" s="596" t="s">
        <v>2673</v>
      </c>
      <c r="H11139" s="597">
        <v>95771743</v>
      </c>
    </row>
    <row r="11140" spans="1:8">
      <c r="A11140" s="594" t="s">
        <v>133</v>
      </c>
      <c r="B11140" s="594" t="s">
        <v>622</v>
      </c>
      <c r="C11140" s="594" t="s">
        <v>322</v>
      </c>
      <c r="D11140" s="594" t="s">
        <v>2662</v>
      </c>
      <c r="E11140" s="594" t="s">
        <v>167</v>
      </c>
      <c r="F11140" s="594" t="s">
        <v>169</v>
      </c>
      <c r="G11140" s="596" t="s">
        <v>2674</v>
      </c>
      <c r="H11140" s="597">
        <v>9890736</v>
      </c>
    </row>
    <row r="11141" spans="1:8">
      <c r="A11141" s="594" t="s">
        <v>133</v>
      </c>
      <c r="B11141" s="594" t="s">
        <v>622</v>
      </c>
      <c r="C11141" s="594" t="s">
        <v>322</v>
      </c>
      <c r="D11141" s="594" t="s">
        <v>2662</v>
      </c>
      <c r="E11141" s="594" t="s">
        <v>167</v>
      </c>
      <c r="F11141" s="594" t="s">
        <v>230</v>
      </c>
      <c r="G11141" s="596" t="s">
        <v>2675</v>
      </c>
      <c r="H11141" s="597">
        <v>26000000</v>
      </c>
    </row>
    <row r="11142" spans="1:8">
      <c r="A11142" s="594" t="s">
        <v>133</v>
      </c>
      <c r="B11142" s="594" t="s">
        <v>622</v>
      </c>
      <c r="C11142" s="594" t="s">
        <v>322</v>
      </c>
      <c r="D11142" s="594" t="s">
        <v>2662</v>
      </c>
      <c r="E11142" s="594" t="s">
        <v>167</v>
      </c>
      <c r="F11142" s="594" t="s">
        <v>214</v>
      </c>
      <c r="G11142" s="596" t="s">
        <v>2676</v>
      </c>
      <c r="H11142" s="597">
        <v>7748000</v>
      </c>
    </row>
    <row r="11143" spans="1:8">
      <c r="A11143" s="594" t="s">
        <v>133</v>
      </c>
      <c r="B11143" s="594" t="s">
        <v>622</v>
      </c>
      <c r="C11143" s="594" t="s">
        <v>322</v>
      </c>
      <c r="D11143" s="594" t="s">
        <v>2662</v>
      </c>
      <c r="E11143" s="594" t="s">
        <v>167</v>
      </c>
      <c r="F11143" s="594" t="s">
        <v>354</v>
      </c>
      <c r="G11143" s="596" t="s">
        <v>2736</v>
      </c>
      <c r="H11143" s="597">
        <v>100000</v>
      </c>
    </row>
    <row r="11144" spans="1:8">
      <c r="A11144" s="594" t="s">
        <v>133</v>
      </c>
      <c r="B11144" s="594" t="s">
        <v>622</v>
      </c>
      <c r="C11144" s="594" t="s">
        <v>322</v>
      </c>
      <c r="D11144" s="594" t="s">
        <v>2662</v>
      </c>
      <c r="E11144" s="594" t="s">
        <v>167</v>
      </c>
      <c r="F11144" s="594" t="s">
        <v>232</v>
      </c>
      <c r="G11144" s="596" t="s">
        <v>195</v>
      </c>
      <c r="H11144" s="597">
        <v>7440000</v>
      </c>
    </row>
    <row r="11145" spans="1:8">
      <c r="A11145" s="594" t="s">
        <v>133</v>
      </c>
      <c r="B11145" s="594" t="s">
        <v>622</v>
      </c>
      <c r="C11145" s="594" t="s">
        <v>322</v>
      </c>
      <c r="D11145" s="594" t="s">
        <v>2662</v>
      </c>
      <c r="E11145" s="594" t="s">
        <v>171</v>
      </c>
      <c r="F11145" s="595" t="s">
        <v>411</v>
      </c>
      <c r="G11145" s="596" t="s">
        <v>2677</v>
      </c>
      <c r="H11145" s="597">
        <v>289680034</v>
      </c>
    </row>
    <row r="11146" spans="1:8">
      <c r="A11146" s="594" t="s">
        <v>133</v>
      </c>
      <c r="B11146" s="594" t="s">
        <v>622</v>
      </c>
      <c r="C11146" s="594" t="s">
        <v>322</v>
      </c>
      <c r="D11146" s="594" t="s">
        <v>2662</v>
      </c>
      <c r="E11146" s="594" t="s">
        <v>171</v>
      </c>
      <c r="F11146" s="594" t="s">
        <v>173</v>
      </c>
      <c r="G11146" s="596" t="s">
        <v>174</v>
      </c>
      <c r="H11146" s="597">
        <v>156697552</v>
      </c>
    </row>
    <row r="11147" spans="1:8">
      <c r="A11147" s="594" t="s">
        <v>133</v>
      </c>
      <c r="B11147" s="594" t="s">
        <v>622</v>
      </c>
      <c r="C11147" s="594" t="s">
        <v>322</v>
      </c>
      <c r="D11147" s="594" t="s">
        <v>2662</v>
      </c>
      <c r="E11147" s="594" t="s">
        <v>171</v>
      </c>
      <c r="F11147" s="594" t="s">
        <v>216</v>
      </c>
      <c r="G11147" s="596" t="s">
        <v>217</v>
      </c>
      <c r="H11147" s="597">
        <v>55614500</v>
      </c>
    </row>
    <row r="11148" spans="1:8">
      <c r="A11148" s="594" t="s">
        <v>133</v>
      </c>
      <c r="B11148" s="594" t="s">
        <v>622</v>
      </c>
      <c r="C11148" s="594" t="s">
        <v>322</v>
      </c>
      <c r="D11148" s="594" t="s">
        <v>2662</v>
      </c>
      <c r="E11148" s="594" t="s">
        <v>171</v>
      </c>
      <c r="F11148" s="594" t="s">
        <v>5</v>
      </c>
      <c r="G11148" s="596" t="s">
        <v>2678</v>
      </c>
      <c r="H11148" s="597">
        <v>3000000</v>
      </c>
    </row>
    <row r="11149" spans="1:8">
      <c r="A11149" s="594" t="s">
        <v>133</v>
      </c>
      <c r="B11149" s="594" t="s">
        <v>622</v>
      </c>
      <c r="C11149" s="594" t="s">
        <v>322</v>
      </c>
      <c r="D11149" s="594" t="s">
        <v>2662</v>
      </c>
      <c r="E11149" s="594" t="s">
        <v>171</v>
      </c>
      <c r="F11149" s="594" t="s">
        <v>175</v>
      </c>
      <c r="G11149" s="596" t="s">
        <v>176</v>
      </c>
      <c r="H11149" s="597">
        <v>74367982</v>
      </c>
    </row>
    <row r="11150" spans="1:8">
      <c r="A11150" s="594" t="s">
        <v>133</v>
      </c>
      <c r="B11150" s="594" t="s">
        <v>622</v>
      </c>
      <c r="C11150" s="594" t="s">
        <v>322</v>
      </c>
      <c r="D11150" s="594" t="s">
        <v>2662</v>
      </c>
      <c r="E11150" s="594" t="s">
        <v>177</v>
      </c>
      <c r="F11150" s="595" t="s">
        <v>411</v>
      </c>
      <c r="G11150" s="596" t="s">
        <v>178</v>
      </c>
      <c r="H11150" s="597">
        <v>186453202</v>
      </c>
    </row>
    <row r="11151" spans="1:8">
      <c r="A11151" s="594" t="s">
        <v>133</v>
      </c>
      <c r="B11151" s="594" t="s">
        <v>622</v>
      </c>
      <c r="C11151" s="594" t="s">
        <v>322</v>
      </c>
      <c r="D11151" s="594" t="s">
        <v>2662</v>
      </c>
      <c r="E11151" s="594" t="s">
        <v>177</v>
      </c>
      <c r="F11151" s="594" t="s">
        <v>179</v>
      </c>
      <c r="G11151" s="596" t="s">
        <v>2679</v>
      </c>
      <c r="H11151" s="597">
        <v>11173409</v>
      </c>
    </row>
    <row r="11152" spans="1:8">
      <c r="A11152" s="594" t="s">
        <v>133</v>
      </c>
      <c r="B11152" s="594" t="s">
        <v>622</v>
      </c>
      <c r="C11152" s="594" t="s">
        <v>322</v>
      </c>
      <c r="D11152" s="594" t="s">
        <v>2662</v>
      </c>
      <c r="E11152" s="594" t="s">
        <v>177</v>
      </c>
      <c r="F11152" s="594" t="s">
        <v>181</v>
      </c>
      <c r="G11152" s="596" t="s">
        <v>182</v>
      </c>
      <c r="H11152" s="597">
        <v>15401000</v>
      </c>
    </row>
    <row r="11153" spans="1:8">
      <c r="A11153" s="594" t="s">
        <v>133</v>
      </c>
      <c r="B11153" s="594" t="s">
        <v>622</v>
      </c>
      <c r="C11153" s="594" t="s">
        <v>322</v>
      </c>
      <c r="D11153" s="594" t="s">
        <v>2662</v>
      </c>
      <c r="E11153" s="594" t="s">
        <v>177</v>
      </c>
      <c r="F11153" s="594" t="s">
        <v>1290</v>
      </c>
      <c r="G11153" s="596" t="s">
        <v>2721</v>
      </c>
      <c r="H11153" s="597">
        <v>11925593</v>
      </c>
    </row>
    <row r="11154" spans="1:8">
      <c r="A11154" s="594" t="s">
        <v>133</v>
      </c>
      <c r="B11154" s="594" t="s">
        <v>622</v>
      </c>
      <c r="C11154" s="594" t="s">
        <v>322</v>
      </c>
      <c r="D11154" s="594" t="s">
        <v>2662</v>
      </c>
      <c r="E11154" s="594" t="s">
        <v>177</v>
      </c>
      <c r="F11154" s="594" t="s">
        <v>441</v>
      </c>
      <c r="G11154" s="596" t="s">
        <v>2728</v>
      </c>
      <c r="H11154" s="597">
        <v>139731000</v>
      </c>
    </row>
    <row r="11155" spans="1:8">
      <c r="A11155" s="594" t="s">
        <v>133</v>
      </c>
      <c r="B11155" s="594" t="s">
        <v>622</v>
      </c>
      <c r="C11155" s="594" t="s">
        <v>322</v>
      </c>
      <c r="D11155" s="594" t="s">
        <v>2662</v>
      </c>
      <c r="E11155" s="594" t="s">
        <v>177</v>
      </c>
      <c r="F11155" s="594" t="s">
        <v>1297</v>
      </c>
      <c r="G11155" s="596" t="s">
        <v>2680</v>
      </c>
      <c r="H11155" s="597">
        <v>8222200</v>
      </c>
    </row>
    <row r="11156" spans="1:8">
      <c r="A11156" s="594" t="s">
        <v>133</v>
      </c>
      <c r="B11156" s="594" t="s">
        <v>622</v>
      </c>
      <c r="C11156" s="594" t="s">
        <v>322</v>
      </c>
      <c r="D11156" s="594" t="s">
        <v>2662</v>
      </c>
      <c r="E11156" s="594" t="s">
        <v>240</v>
      </c>
      <c r="F11156" s="595" t="s">
        <v>411</v>
      </c>
      <c r="G11156" s="596" t="s">
        <v>241</v>
      </c>
      <c r="H11156" s="597">
        <v>328435500</v>
      </c>
    </row>
    <row r="11157" spans="1:8">
      <c r="A11157" s="594" t="s">
        <v>133</v>
      </c>
      <c r="B11157" s="594" t="s">
        <v>622</v>
      </c>
      <c r="C11157" s="594" t="s">
        <v>322</v>
      </c>
      <c r="D11157" s="594" t="s">
        <v>2662</v>
      </c>
      <c r="E11157" s="594" t="s">
        <v>240</v>
      </c>
      <c r="F11157" s="594" t="s">
        <v>242</v>
      </c>
      <c r="G11157" s="596" t="s">
        <v>243</v>
      </c>
      <c r="H11157" s="597">
        <v>42609000</v>
      </c>
    </row>
    <row r="11158" spans="1:8">
      <c r="A11158" s="594" t="s">
        <v>133</v>
      </c>
      <c r="B11158" s="594" t="s">
        <v>622</v>
      </c>
      <c r="C11158" s="594" t="s">
        <v>322</v>
      </c>
      <c r="D11158" s="594" t="s">
        <v>2662</v>
      </c>
      <c r="E11158" s="594" t="s">
        <v>240</v>
      </c>
      <c r="F11158" s="594" t="s">
        <v>728</v>
      </c>
      <c r="G11158" s="596" t="s">
        <v>729</v>
      </c>
      <c r="H11158" s="597">
        <v>22500000</v>
      </c>
    </row>
    <row r="11159" spans="1:8">
      <c r="A11159" s="594" t="s">
        <v>133</v>
      </c>
      <c r="B11159" s="594" t="s">
        <v>622</v>
      </c>
      <c r="C11159" s="594" t="s">
        <v>322</v>
      </c>
      <c r="D11159" s="594" t="s">
        <v>2662</v>
      </c>
      <c r="E11159" s="594" t="s">
        <v>240</v>
      </c>
      <c r="F11159" s="594" t="s">
        <v>731</v>
      </c>
      <c r="G11159" s="596" t="s">
        <v>732</v>
      </c>
      <c r="H11159" s="597">
        <v>7100000</v>
      </c>
    </row>
    <row r="11160" spans="1:8">
      <c r="A11160" s="594" t="s">
        <v>133</v>
      </c>
      <c r="B11160" s="594" t="s">
        <v>622</v>
      </c>
      <c r="C11160" s="594" t="s">
        <v>322</v>
      </c>
      <c r="D11160" s="594" t="s">
        <v>2662</v>
      </c>
      <c r="E11160" s="594" t="s">
        <v>240</v>
      </c>
      <c r="F11160" s="594" t="s">
        <v>597</v>
      </c>
      <c r="G11160" s="596" t="s">
        <v>2682</v>
      </c>
      <c r="H11160" s="597">
        <v>20300000</v>
      </c>
    </row>
    <row r="11161" spans="1:8">
      <c r="A11161" s="594" t="s">
        <v>133</v>
      </c>
      <c r="B11161" s="594" t="s">
        <v>622</v>
      </c>
      <c r="C11161" s="594" t="s">
        <v>322</v>
      </c>
      <c r="D11161" s="594" t="s">
        <v>2662</v>
      </c>
      <c r="E11161" s="594" t="s">
        <v>240</v>
      </c>
      <c r="F11161" s="594" t="s">
        <v>733</v>
      </c>
      <c r="G11161" s="596" t="s">
        <v>734</v>
      </c>
      <c r="H11161" s="597">
        <v>47875000</v>
      </c>
    </row>
    <row r="11162" spans="1:8">
      <c r="A11162" s="594" t="s">
        <v>133</v>
      </c>
      <c r="B11162" s="594" t="s">
        <v>622</v>
      </c>
      <c r="C11162" s="594" t="s">
        <v>322</v>
      </c>
      <c r="D11162" s="594" t="s">
        <v>2662</v>
      </c>
      <c r="E11162" s="594" t="s">
        <v>240</v>
      </c>
      <c r="F11162" s="594" t="s">
        <v>735</v>
      </c>
      <c r="G11162" s="596" t="s">
        <v>193</v>
      </c>
      <c r="H11162" s="597">
        <v>188051500</v>
      </c>
    </row>
    <row r="11163" spans="1:8">
      <c r="A11163" s="594" t="s">
        <v>133</v>
      </c>
      <c r="B11163" s="594" t="s">
        <v>622</v>
      </c>
      <c r="C11163" s="594" t="s">
        <v>322</v>
      </c>
      <c r="D11163" s="594" t="s">
        <v>2662</v>
      </c>
      <c r="E11163" s="594" t="s">
        <v>183</v>
      </c>
      <c r="F11163" s="595" t="s">
        <v>411</v>
      </c>
      <c r="G11163" s="596" t="s">
        <v>184</v>
      </c>
      <c r="H11163" s="597">
        <v>343978000</v>
      </c>
    </row>
    <row r="11164" spans="1:8">
      <c r="A11164" s="594" t="s">
        <v>133</v>
      </c>
      <c r="B11164" s="594" t="s">
        <v>622</v>
      </c>
      <c r="C11164" s="594" t="s">
        <v>322</v>
      </c>
      <c r="D11164" s="594" t="s">
        <v>2662</v>
      </c>
      <c r="E11164" s="594" t="s">
        <v>183</v>
      </c>
      <c r="F11164" s="594" t="s">
        <v>587</v>
      </c>
      <c r="G11164" s="596" t="s">
        <v>588</v>
      </c>
      <c r="H11164" s="597">
        <v>14868000</v>
      </c>
    </row>
    <row r="11165" spans="1:8">
      <c r="A11165" s="594" t="s">
        <v>133</v>
      </c>
      <c r="B11165" s="594" t="s">
        <v>622</v>
      </c>
      <c r="C11165" s="594" t="s">
        <v>322</v>
      </c>
      <c r="D11165" s="594" t="s">
        <v>2662</v>
      </c>
      <c r="E11165" s="594" t="s">
        <v>183</v>
      </c>
      <c r="F11165" s="594" t="s">
        <v>736</v>
      </c>
      <c r="G11165" s="596" t="s">
        <v>737</v>
      </c>
      <c r="H11165" s="597">
        <v>57700000</v>
      </c>
    </row>
    <row r="11166" spans="1:8">
      <c r="A11166" s="594" t="s">
        <v>133</v>
      </c>
      <c r="B11166" s="594" t="s">
        <v>622</v>
      </c>
      <c r="C11166" s="594" t="s">
        <v>322</v>
      </c>
      <c r="D11166" s="594" t="s">
        <v>2662</v>
      </c>
      <c r="E11166" s="594" t="s">
        <v>183</v>
      </c>
      <c r="F11166" s="594" t="s">
        <v>185</v>
      </c>
      <c r="G11166" s="596" t="s">
        <v>186</v>
      </c>
      <c r="H11166" s="597">
        <v>99610000</v>
      </c>
    </row>
    <row r="11167" spans="1:8">
      <c r="A11167" s="594" t="s">
        <v>133</v>
      </c>
      <c r="B11167" s="594" t="s">
        <v>622</v>
      </c>
      <c r="C11167" s="594" t="s">
        <v>322</v>
      </c>
      <c r="D11167" s="594" t="s">
        <v>2662</v>
      </c>
      <c r="E11167" s="594" t="s">
        <v>183</v>
      </c>
      <c r="F11167" s="594" t="s">
        <v>187</v>
      </c>
      <c r="G11167" s="596" t="s">
        <v>2683</v>
      </c>
      <c r="H11167" s="597">
        <v>171800000</v>
      </c>
    </row>
    <row r="11168" spans="1:8">
      <c r="A11168" s="594" t="s">
        <v>133</v>
      </c>
      <c r="B11168" s="594" t="s">
        <v>622</v>
      </c>
      <c r="C11168" s="594" t="s">
        <v>322</v>
      </c>
      <c r="D11168" s="594" t="s">
        <v>2662</v>
      </c>
      <c r="E11168" s="594" t="s">
        <v>738</v>
      </c>
      <c r="F11168" s="595" t="s">
        <v>411</v>
      </c>
      <c r="G11168" s="596" t="s">
        <v>739</v>
      </c>
      <c r="H11168" s="597">
        <v>272328000</v>
      </c>
    </row>
    <row r="11169" spans="1:8">
      <c r="A11169" s="594" t="s">
        <v>133</v>
      </c>
      <c r="B11169" s="594" t="s">
        <v>622</v>
      </c>
      <c r="C11169" s="594" t="s">
        <v>322</v>
      </c>
      <c r="D11169" s="594" t="s">
        <v>2662</v>
      </c>
      <c r="E11169" s="594" t="s">
        <v>738</v>
      </c>
      <c r="F11169" s="594" t="s">
        <v>740</v>
      </c>
      <c r="G11169" s="596" t="s">
        <v>741</v>
      </c>
      <c r="H11169" s="597">
        <v>127500000</v>
      </c>
    </row>
    <row r="11170" spans="1:8">
      <c r="A11170" s="594" t="s">
        <v>133</v>
      </c>
      <c r="B11170" s="594" t="s">
        <v>622</v>
      </c>
      <c r="C11170" s="594" t="s">
        <v>322</v>
      </c>
      <c r="D11170" s="594" t="s">
        <v>2662</v>
      </c>
      <c r="E11170" s="594" t="s">
        <v>738</v>
      </c>
      <c r="F11170" s="594" t="s">
        <v>1199</v>
      </c>
      <c r="G11170" s="596" t="s">
        <v>1198</v>
      </c>
      <c r="H11170" s="597">
        <v>33500000</v>
      </c>
    </row>
    <row r="11171" spans="1:8">
      <c r="A11171" s="594" t="s">
        <v>133</v>
      </c>
      <c r="B11171" s="594" t="s">
        <v>622</v>
      </c>
      <c r="C11171" s="594" t="s">
        <v>322</v>
      </c>
      <c r="D11171" s="594" t="s">
        <v>2662</v>
      </c>
      <c r="E11171" s="594" t="s">
        <v>738</v>
      </c>
      <c r="F11171" s="594" t="s">
        <v>356</v>
      </c>
      <c r="G11171" s="596" t="s">
        <v>357</v>
      </c>
      <c r="H11171" s="597">
        <v>23045000</v>
      </c>
    </row>
    <row r="11172" spans="1:8">
      <c r="A11172" s="594" t="s">
        <v>133</v>
      </c>
      <c r="B11172" s="594" t="s">
        <v>622</v>
      </c>
      <c r="C11172" s="594" t="s">
        <v>322</v>
      </c>
      <c r="D11172" s="594" t="s">
        <v>2662</v>
      </c>
      <c r="E11172" s="594" t="s">
        <v>738</v>
      </c>
      <c r="F11172" s="594" t="s">
        <v>742</v>
      </c>
      <c r="G11172" s="596" t="s">
        <v>743</v>
      </c>
      <c r="H11172" s="597">
        <v>88283000</v>
      </c>
    </row>
    <row r="11173" spans="1:8">
      <c r="A11173" s="594" t="s">
        <v>133</v>
      </c>
      <c r="B11173" s="594" t="s">
        <v>622</v>
      </c>
      <c r="C11173" s="594" t="s">
        <v>322</v>
      </c>
      <c r="D11173" s="594" t="s">
        <v>2662</v>
      </c>
      <c r="E11173" s="594" t="s">
        <v>744</v>
      </c>
      <c r="F11173" s="595" t="s">
        <v>411</v>
      </c>
      <c r="G11173" s="596" t="s">
        <v>2686</v>
      </c>
      <c r="H11173" s="597">
        <v>352317220</v>
      </c>
    </row>
    <row r="11174" spans="1:8">
      <c r="A11174" s="594" t="s">
        <v>133</v>
      </c>
      <c r="B11174" s="594" t="s">
        <v>622</v>
      </c>
      <c r="C11174" s="594" t="s">
        <v>322</v>
      </c>
      <c r="D11174" s="594" t="s">
        <v>2662</v>
      </c>
      <c r="E11174" s="594" t="s">
        <v>744</v>
      </c>
      <c r="F11174" s="594" t="s">
        <v>572</v>
      </c>
      <c r="G11174" s="596" t="s">
        <v>2689</v>
      </c>
      <c r="H11174" s="597">
        <v>50101220</v>
      </c>
    </row>
    <row r="11175" spans="1:8">
      <c r="A11175" s="594" t="s">
        <v>133</v>
      </c>
      <c r="B11175" s="594" t="s">
        <v>622</v>
      </c>
      <c r="C11175" s="594" t="s">
        <v>322</v>
      </c>
      <c r="D11175" s="594" t="s">
        <v>2662</v>
      </c>
      <c r="E11175" s="594" t="s">
        <v>744</v>
      </c>
      <c r="F11175" s="594" t="s">
        <v>746</v>
      </c>
      <c r="G11175" s="596" t="s">
        <v>2690</v>
      </c>
      <c r="H11175" s="597">
        <v>7500000</v>
      </c>
    </row>
    <row r="11176" spans="1:8">
      <c r="A11176" s="594" t="s">
        <v>133</v>
      </c>
      <c r="B11176" s="594" t="s">
        <v>622</v>
      </c>
      <c r="C11176" s="594" t="s">
        <v>322</v>
      </c>
      <c r="D11176" s="594" t="s">
        <v>2662</v>
      </c>
      <c r="E11176" s="594" t="s">
        <v>744</v>
      </c>
      <c r="F11176" s="594" t="s">
        <v>11</v>
      </c>
      <c r="G11176" s="596" t="s">
        <v>2691</v>
      </c>
      <c r="H11176" s="597">
        <v>47116000</v>
      </c>
    </row>
    <row r="11177" spans="1:8">
      <c r="A11177" s="594" t="s">
        <v>133</v>
      </c>
      <c r="B11177" s="594" t="s">
        <v>622</v>
      </c>
      <c r="C11177" s="594" t="s">
        <v>322</v>
      </c>
      <c r="D11177" s="594" t="s">
        <v>2662</v>
      </c>
      <c r="E11177" s="594" t="s">
        <v>744</v>
      </c>
      <c r="F11177" s="594" t="s">
        <v>748</v>
      </c>
      <c r="G11177" s="596" t="s">
        <v>35</v>
      </c>
      <c r="H11177" s="597">
        <v>247600000</v>
      </c>
    </row>
    <row r="11178" spans="1:8">
      <c r="A11178" s="594" t="s">
        <v>133</v>
      </c>
      <c r="B11178" s="594" t="s">
        <v>622</v>
      </c>
      <c r="C11178" s="594" t="s">
        <v>322</v>
      </c>
      <c r="D11178" s="594" t="s">
        <v>2662</v>
      </c>
      <c r="E11178" s="594" t="s">
        <v>2692</v>
      </c>
      <c r="F11178" s="595" t="s">
        <v>411</v>
      </c>
      <c r="G11178" s="596" t="s">
        <v>2693</v>
      </c>
      <c r="H11178" s="597">
        <v>136598000</v>
      </c>
    </row>
    <row r="11179" spans="1:8">
      <c r="A11179" s="594" t="s">
        <v>133</v>
      </c>
      <c r="B11179" s="594" t="s">
        <v>622</v>
      </c>
      <c r="C11179" s="594" t="s">
        <v>322</v>
      </c>
      <c r="D11179" s="594" t="s">
        <v>2662</v>
      </c>
      <c r="E11179" s="594" t="s">
        <v>2692</v>
      </c>
      <c r="F11179" s="594" t="s">
        <v>2777</v>
      </c>
      <c r="G11179" s="596" t="s">
        <v>2765</v>
      </c>
      <c r="H11179" s="597">
        <v>28800000</v>
      </c>
    </row>
    <row r="11180" spans="1:8">
      <c r="A11180" s="594" t="s">
        <v>133</v>
      </c>
      <c r="B11180" s="594" t="s">
        <v>622</v>
      </c>
      <c r="C11180" s="594" t="s">
        <v>322</v>
      </c>
      <c r="D11180" s="594" t="s">
        <v>2662</v>
      </c>
      <c r="E11180" s="594" t="s">
        <v>2692</v>
      </c>
      <c r="F11180" s="594" t="s">
        <v>2722</v>
      </c>
      <c r="G11180" s="596" t="s">
        <v>2690</v>
      </c>
      <c r="H11180" s="597">
        <v>12950000</v>
      </c>
    </row>
    <row r="11181" spans="1:8">
      <c r="A11181" s="594" t="s">
        <v>133</v>
      </c>
      <c r="B11181" s="594" t="s">
        <v>622</v>
      </c>
      <c r="C11181" s="594" t="s">
        <v>322</v>
      </c>
      <c r="D11181" s="594" t="s">
        <v>2662</v>
      </c>
      <c r="E11181" s="594" t="s">
        <v>2692</v>
      </c>
      <c r="F11181" s="594" t="s">
        <v>2694</v>
      </c>
      <c r="G11181" s="596" t="s">
        <v>2689</v>
      </c>
      <c r="H11181" s="597">
        <v>68748000</v>
      </c>
    </row>
    <row r="11182" spans="1:8">
      <c r="A11182" s="594" t="s">
        <v>133</v>
      </c>
      <c r="B11182" s="594" t="s">
        <v>622</v>
      </c>
      <c r="C11182" s="594" t="s">
        <v>322</v>
      </c>
      <c r="D11182" s="594" t="s">
        <v>2662</v>
      </c>
      <c r="E11182" s="594" t="s">
        <v>2692</v>
      </c>
      <c r="F11182" s="594" t="s">
        <v>2730</v>
      </c>
      <c r="G11182" s="596" t="s">
        <v>2731</v>
      </c>
      <c r="H11182" s="597">
        <v>26100000</v>
      </c>
    </row>
    <row r="11183" spans="1:8">
      <c r="A11183" s="594" t="s">
        <v>133</v>
      </c>
      <c r="B11183" s="594" t="s">
        <v>622</v>
      </c>
      <c r="C11183" s="594" t="s">
        <v>322</v>
      </c>
      <c r="D11183" s="594" t="s">
        <v>2662</v>
      </c>
      <c r="E11183" s="594" t="s">
        <v>189</v>
      </c>
      <c r="F11183" s="595" t="s">
        <v>411</v>
      </c>
      <c r="G11183" s="596" t="s">
        <v>190</v>
      </c>
      <c r="H11183" s="597">
        <v>1433817003</v>
      </c>
    </row>
    <row r="11184" spans="1:8">
      <c r="A11184" s="594" t="s">
        <v>133</v>
      </c>
      <c r="B11184" s="594" t="s">
        <v>622</v>
      </c>
      <c r="C11184" s="594" t="s">
        <v>322</v>
      </c>
      <c r="D11184" s="594" t="s">
        <v>2662</v>
      </c>
      <c r="E11184" s="594" t="s">
        <v>189</v>
      </c>
      <c r="F11184" s="594" t="s">
        <v>773</v>
      </c>
      <c r="G11184" s="596" t="s">
        <v>2695</v>
      </c>
      <c r="H11184" s="597">
        <v>167865672</v>
      </c>
    </row>
    <row r="11185" spans="1:8">
      <c r="A11185" s="594" t="s">
        <v>133</v>
      </c>
      <c r="B11185" s="594" t="s">
        <v>622</v>
      </c>
      <c r="C11185" s="594" t="s">
        <v>322</v>
      </c>
      <c r="D11185" s="594" t="s">
        <v>2662</v>
      </c>
      <c r="E11185" s="594" t="s">
        <v>189</v>
      </c>
      <c r="F11185" s="594" t="s">
        <v>37</v>
      </c>
      <c r="G11185" s="596" t="s">
        <v>2696</v>
      </c>
      <c r="H11185" s="597">
        <v>111762000</v>
      </c>
    </row>
    <row r="11186" spans="1:8">
      <c r="A11186" s="594" t="s">
        <v>133</v>
      </c>
      <c r="B11186" s="594" t="s">
        <v>622</v>
      </c>
      <c r="C11186" s="594" t="s">
        <v>322</v>
      </c>
      <c r="D11186" s="594" t="s">
        <v>2662</v>
      </c>
      <c r="E11186" s="594" t="s">
        <v>189</v>
      </c>
      <c r="F11186" s="594" t="s">
        <v>192</v>
      </c>
      <c r="G11186" s="596" t="s">
        <v>195</v>
      </c>
      <c r="H11186" s="597">
        <v>1154189331</v>
      </c>
    </row>
    <row r="11187" spans="1:8">
      <c r="A11187" s="594" t="s">
        <v>133</v>
      </c>
      <c r="B11187" s="594" t="s">
        <v>622</v>
      </c>
      <c r="C11187" s="594" t="s">
        <v>322</v>
      </c>
      <c r="D11187" s="594" t="s">
        <v>2662</v>
      </c>
      <c r="E11187" s="594" t="s">
        <v>2697</v>
      </c>
      <c r="F11187" s="595" t="s">
        <v>411</v>
      </c>
      <c r="G11187" s="596" t="s">
        <v>2698</v>
      </c>
      <c r="H11187" s="597">
        <v>21350000</v>
      </c>
    </row>
    <row r="11188" spans="1:8">
      <c r="A11188" s="594" t="s">
        <v>133</v>
      </c>
      <c r="B11188" s="594" t="s">
        <v>622</v>
      </c>
      <c r="C11188" s="594" t="s">
        <v>322</v>
      </c>
      <c r="D11188" s="594" t="s">
        <v>2662</v>
      </c>
      <c r="E11188" s="594" t="s">
        <v>2697</v>
      </c>
      <c r="F11188" s="594" t="s">
        <v>2699</v>
      </c>
      <c r="G11188" s="596" t="s">
        <v>2700</v>
      </c>
      <c r="H11188" s="597">
        <v>21350000</v>
      </c>
    </row>
    <row r="11189" spans="1:8">
      <c r="A11189" s="594" t="s">
        <v>133</v>
      </c>
      <c r="B11189" s="594" t="s">
        <v>622</v>
      </c>
      <c r="C11189" s="594" t="s">
        <v>322</v>
      </c>
      <c r="D11189" s="594" t="s">
        <v>2662</v>
      </c>
      <c r="E11189" s="594" t="s">
        <v>194</v>
      </c>
      <c r="F11189" s="595" t="s">
        <v>411</v>
      </c>
      <c r="G11189" s="596" t="s">
        <v>195</v>
      </c>
      <c r="H11189" s="597">
        <v>1304476880</v>
      </c>
    </row>
    <row r="11190" spans="1:8">
      <c r="A11190" s="594" t="s">
        <v>133</v>
      </c>
      <c r="B11190" s="594" t="s">
        <v>622</v>
      </c>
      <c r="C11190" s="594" t="s">
        <v>322</v>
      </c>
      <c r="D11190" s="594" t="s">
        <v>2662</v>
      </c>
      <c r="E11190" s="594" t="s">
        <v>194</v>
      </c>
      <c r="F11190" s="594" t="s">
        <v>198</v>
      </c>
      <c r="G11190" s="596" t="s">
        <v>199</v>
      </c>
      <c r="H11190" s="597">
        <v>402779000</v>
      </c>
    </row>
    <row r="11191" spans="1:8">
      <c r="A11191" s="594" t="s">
        <v>133</v>
      </c>
      <c r="B11191" s="594" t="s">
        <v>622</v>
      </c>
      <c r="C11191" s="594" t="s">
        <v>322</v>
      </c>
      <c r="D11191" s="594" t="s">
        <v>2662</v>
      </c>
      <c r="E11191" s="594" t="s">
        <v>194</v>
      </c>
      <c r="F11191" s="594" t="s">
        <v>200</v>
      </c>
      <c r="G11191" s="596" t="s">
        <v>201</v>
      </c>
      <c r="H11191" s="597">
        <v>901697880</v>
      </c>
    </row>
    <row r="11192" spans="1:8">
      <c r="A11192" s="594" t="s">
        <v>133</v>
      </c>
      <c r="B11192" s="594" t="s">
        <v>622</v>
      </c>
      <c r="C11192" s="594" t="s">
        <v>322</v>
      </c>
      <c r="D11192" s="594" t="s">
        <v>2662</v>
      </c>
      <c r="E11192" s="594" t="s">
        <v>573</v>
      </c>
      <c r="F11192" s="595" t="s">
        <v>411</v>
      </c>
      <c r="G11192" s="596" t="s">
        <v>2703</v>
      </c>
      <c r="H11192" s="597">
        <v>50000000</v>
      </c>
    </row>
    <row r="11193" spans="1:8">
      <c r="A11193" s="594" t="s">
        <v>133</v>
      </c>
      <c r="B11193" s="594" t="s">
        <v>622</v>
      </c>
      <c r="C11193" s="594" t="s">
        <v>322</v>
      </c>
      <c r="D11193" s="594" t="s">
        <v>2662</v>
      </c>
      <c r="E11193" s="594" t="s">
        <v>573</v>
      </c>
      <c r="F11193" s="594" t="s">
        <v>364</v>
      </c>
      <c r="G11193" s="596" t="s">
        <v>365</v>
      </c>
      <c r="H11193" s="597">
        <v>14040000</v>
      </c>
    </row>
    <row r="11194" spans="1:8">
      <c r="A11194" s="594" t="s">
        <v>133</v>
      </c>
      <c r="B11194" s="594" t="s">
        <v>622</v>
      </c>
      <c r="C11194" s="594" t="s">
        <v>322</v>
      </c>
      <c r="D11194" s="594" t="s">
        <v>2662</v>
      </c>
      <c r="E11194" s="594" t="s">
        <v>573</v>
      </c>
      <c r="F11194" s="594" t="s">
        <v>366</v>
      </c>
      <c r="G11194" s="596" t="s">
        <v>195</v>
      </c>
      <c r="H11194" s="597">
        <v>35960000</v>
      </c>
    </row>
    <row r="11195" spans="1:8">
      <c r="A11195" s="594" t="s">
        <v>133</v>
      </c>
      <c r="B11195" s="594" t="s">
        <v>622</v>
      </c>
      <c r="C11195" s="594" t="s">
        <v>322</v>
      </c>
      <c r="D11195" s="594" t="s">
        <v>2662</v>
      </c>
      <c r="E11195" s="594" t="s">
        <v>550</v>
      </c>
      <c r="F11195" s="595" t="s">
        <v>411</v>
      </c>
      <c r="G11195" s="596" t="s">
        <v>2705</v>
      </c>
      <c r="H11195" s="597">
        <v>16030000</v>
      </c>
    </row>
    <row r="11196" spans="1:8">
      <c r="A11196" s="594" t="s">
        <v>133</v>
      </c>
      <c r="B11196" s="594" t="s">
        <v>622</v>
      </c>
      <c r="C11196" s="594" t="s">
        <v>322</v>
      </c>
      <c r="D11196" s="594" t="s">
        <v>2662</v>
      </c>
      <c r="E11196" s="594" t="s">
        <v>550</v>
      </c>
      <c r="F11196" s="594" t="s">
        <v>2706</v>
      </c>
      <c r="G11196" s="596" t="s">
        <v>72</v>
      </c>
      <c r="H11196" s="597">
        <v>16030000</v>
      </c>
    </row>
    <row r="11197" spans="1:8">
      <c r="A11197" s="594" t="s">
        <v>133</v>
      </c>
      <c r="B11197" s="594" t="s">
        <v>622</v>
      </c>
      <c r="C11197" s="594" t="s">
        <v>322</v>
      </c>
      <c r="D11197" s="594" t="s">
        <v>2662</v>
      </c>
      <c r="E11197" s="594" t="s">
        <v>1320</v>
      </c>
      <c r="F11197" s="595" t="s">
        <v>411</v>
      </c>
      <c r="G11197" s="596" t="s">
        <v>2793</v>
      </c>
      <c r="H11197" s="597">
        <v>40000000</v>
      </c>
    </row>
    <row r="11198" spans="1:8">
      <c r="A11198" s="594" t="s">
        <v>133</v>
      </c>
      <c r="B11198" s="594" t="s">
        <v>622</v>
      </c>
      <c r="C11198" s="594" t="s">
        <v>322</v>
      </c>
      <c r="D11198" s="594" t="s">
        <v>2662</v>
      </c>
      <c r="E11198" s="594" t="s">
        <v>1320</v>
      </c>
      <c r="F11198" s="594" t="s">
        <v>1319</v>
      </c>
      <c r="G11198" s="596" t="s">
        <v>1318</v>
      </c>
      <c r="H11198" s="597">
        <v>40000000</v>
      </c>
    </row>
    <row r="11199" spans="1:8">
      <c r="A11199" s="594" t="s">
        <v>133</v>
      </c>
      <c r="B11199" s="594" t="s">
        <v>622</v>
      </c>
      <c r="C11199" s="594" t="s">
        <v>322</v>
      </c>
      <c r="D11199" s="594" t="s">
        <v>2858</v>
      </c>
      <c r="E11199" s="595" t="s">
        <v>411</v>
      </c>
      <c r="F11199" s="595" t="s">
        <v>411</v>
      </c>
      <c r="G11199" s="596" t="s">
        <v>2859</v>
      </c>
      <c r="H11199" s="597">
        <v>123400000</v>
      </c>
    </row>
    <row r="11200" spans="1:8">
      <c r="A11200" s="594" t="s">
        <v>133</v>
      </c>
      <c r="B11200" s="594" t="s">
        <v>622</v>
      </c>
      <c r="C11200" s="594" t="s">
        <v>322</v>
      </c>
      <c r="D11200" s="594" t="s">
        <v>2858</v>
      </c>
      <c r="E11200" s="594" t="s">
        <v>148</v>
      </c>
      <c r="F11200" s="595" t="s">
        <v>411</v>
      </c>
      <c r="G11200" s="596" t="s">
        <v>149</v>
      </c>
      <c r="H11200" s="597">
        <v>33400000</v>
      </c>
    </row>
    <row r="11201" spans="1:8">
      <c r="A11201" s="594" t="s">
        <v>133</v>
      </c>
      <c r="B11201" s="594" t="s">
        <v>622</v>
      </c>
      <c r="C11201" s="594" t="s">
        <v>322</v>
      </c>
      <c r="D11201" s="594" t="s">
        <v>2858</v>
      </c>
      <c r="E11201" s="594" t="s">
        <v>148</v>
      </c>
      <c r="F11201" s="594" t="s">
        <v>227</v>
      </c>
      <c r="G11201" s="596" t="s">
        <v>2669</v>
      </c>
      <c r="H11201" s="597">
        <v>33400000</v>
      </c>
    </row>
    <row r="11202" spans="1:8">
      <c r="A11202" s="594" t="s">
        <v>133</v>
      </c>
      <c r="B11202" s="594" t="s">
        <v>622</v>
      </c>
      <c r="C11202" s="594" t="s">
        <v>322</v>
      </c>
      <c r="D11202" s="594" t="s">
        <v>2858</v>
      </c>
      <c r="E11202" s="594" t="s">
        <v>163</v>
      </c>
      <c r="F11202" s="595" t="s">
        <v>411</v>
      </c>
      <c r="G11202" s="596" t="s">
        <v>164</v>
      </c>
      <c r="H11202" s="597">
        <v>2000000</v>
      </c>
    </row>
    <row r="11203" spans="1:8">
      <c r="A11203" s="594" t="s">
        <v>133</v>
      </c>
      <c r="B11203" s="594" t="s">
        <v>622</v>
      </c>
      <c r="C11203" s="594" t="s">
        <v>322</v>
      </c>
      <c r="D11203" s="594" t="s">
        <v>2858</v>
      </c>
      <c r="E11203" s="594" t="s">
        <v>163</v>
      </c>
      <c r="F11203" s="594" t="s">
        <v>3</v>
      </c>
      <c r="G11203" s="596" t="s">
        <v>4</v>
      </c>
      <c r="H11203" s="597">
        <v>2000000</v>
      </c>
    </row>
    <row r="11204" spans="1:8">
      <c r="A11204" s="594" t="s">
        <v>133</v>
      </c>
      <c r="B11204" s="594" t="s">
        <v>622</v>
      </c>
      <c r="C11204" s="594" t="s">
        <v>322</v>
      </c>
      <c r="D11204" s="594" t="s">
        <v>2858</v>
      </c>
      <c r="E11204" s="594" t="s">
        <v>171</v>
      </c>
      <c r="F11204" s="595" t="s">
        <v>411</v>
      </c>
      <c r="G11204" s="596" t="s">
        <v>2677</v>
      </c>
      <c r="H11204" s="597">
        <v>891000</v>
      </c>
    </row>
    <row r="11205" spans="1:8">
      <c r="A11205" s="594" t="s">
        <v>133</v>
      </c>
      <c r="B11205" s="594" t="s">
        <v>622</v>
      </c>
      <c r="C11205" s="594" t="s">
        <v>322</v>
      </c>
      <c r="D11205" s="594" t="s">
        <v>2858</v>
      </c>
      <c r="E11205" s="594" t="s">
        <v>171</v>
      </c>
      <c r="F11205" s="594" t="s">
        <v>173</v>
      </c>
      <c r="G11205" s="596" t="s">
        <v>174</v>
      </c>
      <c r="H11205" s="597">
        <v>891000</v>
      </c>
    </row>
    <row r="11206" spans="1:8">
      <c r="A11206" s="594" t="s">
        <v>133</v>
      </c>
      <c r="B11206" s="594" t="s">
        <v>622</v>
      </c>
      <c r="C11206" s="594" t="s">
        <v>322</v>
      </c>
      <c r="D11206" s="594" t="s">
        <v>2858</v>
      </c>
      <c r="E11206" s="594" t="s">
        <v>177</v>
      </c>
      <c r="F11206" s="595" t="s">
        <v>411</v>
      </c>
      <c r="G11206" s="596" t="s">
        <v>178</v>
      </c>
      <c r="H11206" s="597">
        <v>3900000</v>
      </c>
    </row>
    <row r="11207" spans="1:8">
      <c r="A11207" s="594" t="s">
        <v>133</v>
      </c>
      <c r="B11207" s="594" t="s">
        <v>622</v>
      </c>
      <c r="C11207" s="594" t="s">
        <v>322</v>
      </c>
      <c r="D11207" s="594" t="s">
        <v>2858</v>
      </c>
      <c r="E11207" s="594" t="s">
        <v>177</v>
      </c>
      <c r="F11207" s="594" t="s">
        <v>441</v>
      </c>
      <c r="G11207" s="596" t="s">
        <v>2728</v>
      </c>
      <c r="H11207" s="597">
        <v>2600000</v>
      </c>
    </row>
    <row r="11208" spans="1:8">
      <c r="A11208" s="594" t="s">
        <v>133</v>
      </c>
      <c r="B11208" s="594" t="s">
        <v>622</v>
      </c>
      <c r="C11208" s="594" t="s">
        <v>322</v>
      </c>
      <c r="D11208" s="594" t="s">
        <v>2858</v>
      </c>
      <c r="E11208" s="594" t="s">
        <v>177</v>
      </c>
      <c r="F11208" s="594" t="s">
        <v>1297</v>
      </c>
      <c r="G11208" s="596" t="s">
        <v>2680</v>
      </c>
      <c r="H11208" s="597">
        <v>1300000</v>
      </c>
    </row>
    <row r="11209" spans="1:8">
      <c r="A11209" s="594" t="s">
        <v>133</v>
      </c>
      <c r="B11209" s="594" t="s">
        <v>622</v>
      </c>
      <c r="C11209" s="594" t="s">
        <v>322</v>
      </c>
      <c r="D11209" s="594" t="s">
        <v>2858</v>
      </c>
      <c r="E11209" s="594" t="s">
        <v>240</v>
      </c>
      <c r="F11209" s="595" t="s">
        <v>411</v>
      </c>
      <c r="G11209" s="596" t="s">
        <v>241</v>
      </c>
      <c r="H11209" s="597">
        <v>10652000</v>
      </c>
    </row>
    <row r="11210" spans="1:8">
      <c r="A11210" s="594" t="s">
        <v>133</v>
      </c>
      <c r="B11210" s="594" t="s">
        <v>622</v>
      </c>
      <c r="C11210" s="594" t="s">
        <v>322</v>
      </c>
      <c r="D11210" s="594" t="s">
        <v>2858</v>
      </c>
      <c r="E11210" s="594" t="s">
        <v>240</v>
      </c>
      <c r="F11210" s="594" t="s">
        <v>733</v>
      </c>
      <c r="G11210" s="596" t="s">
        <v>734</v>
      </c>
      <c r="H11210" s="597">
        <v>7152000</v>
      </c>
    </row>
    <row r="11211" spans="1:8">
      <c r="A11211" s="594" t="s">
        <v>133</v>
      </c>
      <c r="B11211" s="594" t="s">
        <v>622</v>
      </c>
      <c r="C11211" s="594" t="s">
        <v>322</v>
      </c>
      <c r="D11211" s="594" t="s">
        <v>2858</v>
      </c>
      <c r="E11211" s="594" t="s">
        <v>240</v>
      </c>
      <c r="F11211" s="594" t="s">
        <v>735</v>
      </c>
      <c r="G11211" s="596" t="s">
        <v>193</v>
      </c>
      <c r="H11211" s="597">
        <v>3500000</v>
      </c>
    </row>
    <row r="11212" spans="1:8">
      <c r="A11212" s="594" t="s">
        <v>133</v>
      </c>
      <c r="B11212" s="594" t="s">
        <v>622</v>
      </c>
      <c r="C11212" s="594" t="s">
        <v>322</v>
      </c>
      <c r="D11212" s="594" t="s">
        <v>2858</v>
      </c>
      <c r="E11212" s="594" t="s">
        <v>189</v>
      </c>
      <c r="F11212" s="595" t="s">
        <v>411</v>
      </c>
      <c r="G11212" s="596" t="s">
        <v>190</v>
      </c>
      <c r="H11212" s="597">
        <v>43557000</v>
      </c>
    </row>
    <row r="11213" spans="1:8">
      <c r="A11213" s="594" t="s">
        <v>133</v>
      </c>
      <c r="B11213" s="594" t="s">
        <v>622</v>
      </c>
      <c r="C11213" s="594" t="s">
        <v>322</v>
      </c>
      <c r="D11213" s="594" t="s">
        <v>2858</v>
      </c>
      <c r="E11213" s="594" t="s">
        <v>189</v>
      </c>
      <c r="F11213" s="594" t="s">
        <v>37</v>
      </c>
      <c r="G11213" s="596" t="s">
        <v>2696</v>
      </c>
      <c r="H11213" s="597">
        <v>22000000</v>
      </c>
    </row>
    <row r="11214" spans="1:8">
      <c r="A11214" s="594" t="s">
        <v>133</v>
      </c>
      <c r="B11214" s="594" t="s">
        <v>622</v>
      </c>
      <c r="C11214" s="594" t="s">
        <v>322</v>
      </c>
      <c r="D11214" s="594" t="s">
        <v>2858</v>
      </c>
      <c r="E11214" s="594" t="s">
        <v>189</v>
      </c>
      <c r="F11214" s="594" t="s">
        <v>192</v>
      </c>
      <c r="G11214" s="596" t="s">
        <v>195</v>
      </c>
      <c r="H11214" s="597">
        <v>21557000</v>
      </c>
    </row>
    <row r="11215" spans="1:8">
      <c r="A11215" s="594" t="s">
        <v>133</v>
      </c>
      <c r="B11215" s="594" t="s">
        <v>622</v>
      </c>
      <c r="C11215" s="594" t="s">
        <v>322</v>
      </c>
      <c r="D11215" s="594" t="s">
        <v>2858</v>
      </c>
      <c r="E11215" s="594" t="s">
        <v>194</v>
      </c>
      <c r="F11215" s="595" t="s">
        <v>411</v>
      </c>
      <c r="G11215" s="596" t="s">
        <v>195</v>
      </c>
      <c r="H11215" s="597">
        <v>29000000</v>
      </c>
    </row>
    <row r="11216" spans="1:8">
      <c r="A11216" s="594" t="s">
        <v>133</v>
      </c>
      <c r="B11216" s="594" t="s">
        <v>622</v>
      </c>
      <c r="C11216" s="594" t="s">
        <v>322</v>
      </c>
      <c r="D11216" s="594" t="s">
        <v>2858</v>
      </c>
      <c r="E11216" s="594" t="s">
        <v>194</v>
      </c>
      <c r="F11216" s="594" t="s">
        <v>200</v>
      </c>
      <c r="G11216" s="596" t="s">
        <v>201</v>
      </c>
      <c r="H11216" s="597">
        <v>29000000</v>
      </c>
    </row>
    <row r="11217" spans="1:8">
      <c r="A11217" s="594" t="s">
        <v>133</v>
      </c>
      <c r="B11217" s="594" t="s">
        <v>288</v>
      </c>
      <c r="C11217" s="595" t="s">
        <v>411</v>
      </c>
      <c r="D11217" s="595" t="s">
        <v>411</v>
      </c>
      <c r="E11217" s="595" t="s">
        <v>411</v>
      </c>
      <c r="F11217" s="595" t="s">
        <v>411</v>
      </c>
      <c r="G11217" s="596" t="s">
        <v>289</v>
      </c>
      <c r="H11217" s="597">
        <v>14794908060</v>
      </c>
    </row>
    <row r="11218" spans="1:8">
      <c r="A11218" s="594" t="s">
        <v>133</v>
      </c>
      <c r="B11218" s="594" t="s">
        <v>288</v>
      </c>
      <c r="C11218" s="594" t="s">
        <v>570</v>
      </c>
      <c r="D11218" s="595" t="s">
        <v>411</v>
      </c>
      <c r="E11218" s="595" t="s">
        <v>411</v>
      </c>
      <c r="F11218" s="595" t="s">
        <v>411</v>
      </c>
      <c r="G11218" s="596" t="s">
        <v>2711</v>
      </c>
      <c r="H11218" s="597">
        <v>114200000</v>
      </c>
    </row>
    <row r="11219" spans="1:8">
      <c r="A11219" s="594" t="s">
        <v>133</v>
      </c>
      <c r="B11219" s="594" t="s">
        <v>288</v>
      </c>
      <c r="C11219" s="594" t="s">
        <v>570</v>
      </c>
      <c r="D11219" s="594" t="s">
        <v>2712</v>
      </c>
      <c r="E11219" s="595" t="s">
        <v>411</v>
      </c>
      <c r="F11219" s="595" t="s">
        <v>411</v>
      </c>
      <c r="G11219" s="596" t="s">
        <v>1165</v>
      </c>
      <c r="H11219" s="597">
        <v>99700000</v>
      </c>
    </row>
    <row r="11220" spans="1:8">
      <c r="A11220" s="594" t="s">
        <v>133</v>
      </c>
      <c r="B11220" s="594" t="s">
        <v>288</v>
      </c>
      <c r="C11220" s="594" t="s">
        <v>570</v>
      </c>
      <c r="D11220" s="594" t="s">
        <v>2712</v>
      </c>
      <c r="E11220" s="594" t="s">
        <v>152</v>
      </c>
      <c r="F11220" s="595" t="s">
        <v>411</v>
      </c>
      <c r="G11220" s="596" t="s">
        <v>153</v>
      </c>
      <c r="H11220" s="597">
        <v>800000</v>
      </c>
    </row>
    <row r="11221" spans="1:8">
      <c r="A11221" s="594" t="s">
        <v>133</v>
      </c>
      <c r="B11221" s="594" t="s">
        <v>288</v>
      </c>
      <c r="C11221" s="594" t="s">
        <v>570</v>
      </c>
      <c r="D11221" s="594" t="s">
        <v>2712</v>
      </c>
      <c r="E11221" s="594" t="s">
        <v>152</v>
      </c>
      <c r="F11221" s="594" t="s">
        <v>606</v>
      </c>
      <c r="G11221" s="596" t="s">
        <v>195</v>
      </c>
      <c r="H11221" s="597">
        <v>800000</v>
      </c>
    </row>
    <row r="11222" spans="1:8">
      <c r="A11222" s="594" t="s">
        <v>133</v>
      </c>
      <c r="B11222" s="594" t="s">
        <v>288</v>
      </c>
      <c r="C11222" s="594" t="s">
        <v>570</v>
      </c>
      <c r="D11222" s="594" t="s">
        <v>2712</v>
      </c>
      <c r="E11222" s="594" t="s">
        <v>171</v>
      </c>
      <c r="F11222" s="595" t="s">
        <v>411</v>
      </c>
      <c r="G11222" s="596" t="s">
        <v>2677</v>
      </c>
      <c r="H11222" s="597">
        <v>9700000</v>
      </c>
    </row>
    <row r="11223" spans="1:8">
      <c r="A11223" s="594" t="s">
        <v>133</v>
      </c>
      <c r="B11223" s="594" t="s">
        <v>288</v>
      </c>
      <c r="C11223" s="594" t="s">
        <v>570</v>
      </c>
      <c r="D11223" s="594" t="s">
        <v>2712</v>
      </c>
      <c r="E11223" s="594" t="s">
        <v>171</v>
      </c>
      <c r="F11223" s="594" t="s">
        <v>173</v>
      </c>
      <c r="G11223" s="596" t="s">
        <v>174</v>
      </c>
      <c r="H11223" s="597">
        <v>9700000</v>
      </c>
    </row>
    <row r="11224" spans="1:8">
      <c r="A11224" s="594" t="s">
        <v>133</v>
      </c>
      <c r="B11224" s="594" t="s">
        <v>288</v>
      </c>
      <c r="C11224" s="594" t="s">
        <v>570</v>
      </c>
      <c r="D11224" s="594" t="s">
        <v>2712</v>
      </c>
      <c r="E11224" s="594" t="s">
        <v>183</v>
      </c>
      <c r="F11224" s="595" t="s">
        <v>411</v>
      </c>
      <c r="G11224" s="596" t="s">
        <v>184</v>
      </c>
      <c r="H11224" s="597">
        <v>30600000</v>
      </c>
    </row>
    <row r="11225" spans="1:8">
      <c r="A11225" s="594" t="s">
        <v>133</v>
      </c>
      <c r="B11225" s="594" t="s">
        <v>288</v>
      </c>
      <c r="C11225" s="594" t="s">
        <v>570</v>
      </c>
      <c r="D11225" s="594" t="s">
        <v>2712</v>
      </c>
      <c r="E11225" s="594" t="s">
        <v>183</v>
      </c>
      <c r="F11225" s="594" t="s">
        <v>736</v>
      </c>
      <c r="G11225" s="596" t="s">
        <v>737</v>
      </c>
      <c r="H11225" s="597">
        <v>9600000</v>
      </c>
    </row>
    <row r="11226" spans="1:8">
      <c r="A11226" s="594" t="s">
        <v>133</v>
      </c>
      <c r="B11226" s="594" t="s">
        <v>288</v>
      </c>
      <c r="C11226" s="594" t="s">
        <v>570</v>
      </c>
      <c r="D11226" s="594" t="s">
        <v>2712</v>
      </c>
      <c r="E11226" s="594" t="s">
        <v>183</v>
      </c>
      <c r="F11226" s="594" t="s">
        <v>185</v>
      </c>
      <c r="G11226" s="596" t="s">
        <v>186</v>
      </c>
      <c r="H11226" s="597">
        <v>21000000</v>
      </c>
    </row>
    <row r="11227" spans="1:8">
      <c r="A11227" s="594" t="s">
        <v>133</v>
      </c>
      <c r="B11227" s="594" t="s">
        <v>288</v>
      </c>
      <c r="C11227" s="594" t="s">
        <v>570</v>
      </c>
      <c r="D11227" s="594" t="s">
        <v>2712</v>
      </c>
      <c r="E11227" s="594" t="s">
        <v>738</v>
      </c>
      <c r="F11227" s="595" t="s">
        <v>411</v>
      </c>
      <c r="G11227" s="596" t="s">
        <v>739</v>
      </c>
      <c r="H11227" s="597">
        <v>34000000</v>
      </c>
    </row>
    <row r="11228" spans="1:8">
      <c r="A11228" s="594" t="s">
        <v>133</v>
      </c>
      <c r="B11228" s="594" t="s">
        <v>288</v>
      </c>
      <c r="C11228" s="594" t="s">
        <v>570</v>
      </c>
      <c r="D11228" s="594" t="s">
        <v>2712</v>
      </c>
      <c r="E11228" s="594" t="s">
        <v>738</v>
      </c>
      <c r="F11228" s="594" t="s">
        <v>740</v>
      </c>
      <c r="G11228" s="596" t="s">
        <v>741</v>
      </c>
      <c r="H11228" s="597">
        <v>25000000</v>
      </c>
    </row>
    <row r="11229" spans="1:8">
      <c r="A11229" s="594" t="s">
        <v>133</v>
      </c>
      <c r="B11229" s="594" t="s">
        <v>288</v>
      </c>
      <c r="C11229" s="594" t="s">
        <v>570</v>
      </c>
      <c r="D11229" s="594" t="s">
        <v>2712</v>
      </c>
      <c r="E11229" s="594" t="s">
        <v>738</v>
      </c>
      <c r="F11229" s="594" t="s">
        <v>296</v>
      </c>
      <c r="G11229" s="596" t="s">
        <v>297</v>
      </c>
      <c r="H11229" s="597">
        <v>9000000</v>
      </c>
    </row>
    <row r="11230" spans="1:8">
      <c r="A11230" s="594" t="s">
        <v>133</v>
      </c>
      <c r="B11230" s="594" t="s">
        <v>288</v>
      </c>
      <c r="C11230" s="594" t="s">
        <v>570</v>
      </c>
      <c r="D11230" s="594" t="s">
        <v>2712</v>
      </c>
      <c r="E11230" s="594" t="s">
        <v>189</v>
      </c>
      <c r="F11230" s="595" t="s">
        <v>411</v>
      </c>
      <c r="G11230" s="596" t="s">
        <v>190</v>
      </c>
      <c r="H11230" s="597">
        <v>24600000</v>
      </c>
    </row>
    <row r="11231" spans="1:8">
      <c r="A11231" s="594" t="s">
        <v>133</v>
      </c>
      <c r="B11231" s="594" t="s">
        <v>288</v>
      </c>
      <c r="C11231" s="594" t="s">
        <v>570</v>
      </c>
      <c r="D11231" s="594" t="s">
        <v>2712</v>
      </c>
      <c r="E11231" s="594" t="s">
        <v>189</v>
      </c>
      <c r="F11231" s="594" t="s">
        <v>773</v>
      </c>
      <c r="G11231" s="596" t="s">
        <v>2695</v>
      </c>
      <c r="H11231" s="597">
        <v>12600000</v>
      </c>
    </row>
    <row r="11232" spans="1:8">
      <c r="A11232" s="594" t="s">
        <v>133</v>
      </c>
      <c r="B11232" s="594" t="s">
        <v>288</v>
      </c>
      <c r="C11232" s="594" t="s">
        <v>570</v>
      </c>
      <c r="D11232" s="594" t="s">
        <v>2712</v>
      </c>
      <c r="E11232" s="594" t="s">
        <v>189</v>
      </c>
      <c r="F11232" s="594" t="s">
        <v>13</v>
      </c>
      <c r="G11232" s="596" t="s">
        <v>2732</v>
      </c>
      <c r="H11232" s="597">
        <v>12000000</v>
      </c>
    </row>
    <row r="11233" spans="1:8">
      <c r="A11233" s="594" t="s">
        <v>133</v>
      </c>
      <c r="B11233" s="594" t="s">
        <v>288</v>
      </c>
      <c r="C11233" s="594" t="s">
        <v>570</v>
      </c>
      <c r="D11233" s="594" t="s">
        <v>2713</v>
      </c>
      <c r="E11233" s="595" t="s">
        <v>411</v>
      </c>
      <c r="F11233" s="595" t="s">
        <v>411</v>
      </c>
      <c r="G11233" s="596" t="s">
        <v>2714</v>
      </c>
      <c r="H11233" s="597">
        <v>14500000</v>
      </c>
    </row>
    <row r="11234" spans="1:8">
      <c r="A11234" s="594" t="s">
        <v>133</v>
      </c>
      <c r="B11234" s="594" t="s">
        <v>288</v>
      </c>
      <c r="C11234" s="594" t="s">
        <v>570</v>
      </c>
      <c r="D11234" s="594" t="s">
        <v>2713</v>
      </c>
      <c r="E11234" s="594" t="s">
        <v>183</v>
      </c>
      <c r="F11234" s="595" t="s">
        <v>411</v>
      </c>
      <c r="G11234" s="596" t="s">
        <v>184</v>
      </c>
      <c r="H11234" s="597">
        <v>4500000</v>
      </c>
    </row>
    <row r="11235" spans="1:8">
      <c r="A11235" s="594" t="s">
        <v>133</v>
      </c>
      <c r="B11235" s="594" t="s">
        <v>288</v>
      </c>
      <c r="C11235" s="594" t="s">
        <v>570</v>
      </c>
      <c r="D11235" s="594" t="s">
        <v>2713</v>
      </c>
      <c r="E11235" s="594" t="s">
        <v>183</v>
      </c>
      <c r="F11235" s="594" t="s">
        <v>736</v>
      </c>
      <c r="G11235" s="596" t="s">
        <v>737</v>
      </c>
      <c r="H11235" s="597">
        <v>4500000</v>
      </c>
    </row>
    <row r="11236" spans="1:8">
      <c r="A11236" s="594" t="s">
        <v>133</v>
      </c>
      <c r="B11236" s="594" t="s">
        <v>288</v>
      </c>
      <c r="C11236" s="594" t="s">
        <v>570</v>
      </c>
      <c r="D11236" s="594" t="s">
        <v>2713</v>
      </c>
      <c r="E11236" s="594" t="s">
        <v>738</v>
      </c>
      <c r="F11236" s="595" t="s">
        <v>411</v>
      </c>
      <c r="G11236" s="596" t="s">
        <v>739</v>
      </c>
      <c r="H11236" s="597">
        <v>5000000</v>
      </c>
    </row>
    <row r="11237" spans="1:8">
      <c r="A11237" s="594" t="s">
        <v>133</v>
      </c>
      <c r="B11237" s="594" t="s">
        <v>288</v>
      </c>
      <c r="C11237" s="594" t="s">
        <v>570</v>
      </c>
      <c r="D11237" s="594" t="s">
        <v>2713</v>
      </c>
      <c r="E11237" s="594" t="s">
        <v>738</v>
      </c>
      <c r="F11237" s="594" t="s">
        <v>296</v>
      </c>
      <c r="G11237" s="596" t="s">
        <v>297</v>
      </c>
      <c r="H11237" s="597">
        <v>5000000</v>
      </c>
    </row>
    <row r="11238" spans="1:8">
      <c r="A11238" s="594" t="s">
        <v>133</v>
      </c>
      <c r="B11238" s="594" t="s">
        <v>288</v>
      </c>
      <c r="C11238" s="594" t="s">
        <v>570</v>
      </c>
      <c r="D11238" s="594" t="s">
        <v>2713</v>
      </c>
      <c r="E11238" s="594" t="s">
        <v>744</v>
      </c>
      <c r="F11238" s="595" t="s">
        <v>411</v>
      </c>
      <c r="G11238" s="596" t="s">
        <v>2686</v>
      </c>
      <c r="H11238" s="597">
        <v>5000000</v>
      </c>
    </row>
    <row r="11239" spans="1:8">
      <c r="A11239" s="594" t="s">
        <v>133</v>
      </c>
      <c r="B11239" s="594" t="s">
        <v>288</v>
      </c>
      <c r="C11239" s="594" t="s">
        <v>570</v>
      </c>
      <c r="D11239" s="594" t="s">
        <v>2713</v>
      </c>
      <c r="E11239" s="594" t="s">
        <v>744</v>
      </c>
      <c r="F11239" s="594" t="s">
        <v>572</v>
      </c>
      <c r="G11239" s="596" t="s">
        <v>2689</v>
      </c>
      <c r="H11239" s="597">
        <v>5000000</v>
      </c>
    </row>
    <row r="11240" spans="1:8">
      <c r="A11240" s="594" t="s">
        <v>133</v>
      </c>
      <c r="B11240" s="594" t="s">
        <v>288</v>
      </c>
      <c r="C11240" s="594" t="s">
        <v>301</v>
      </c>
      <c r="D11240" s="595" t="s">
        <v>411</v>
      </c>
      <c r="E11240" s="595" t="s">
        <v>411</v>
      </c>
      <c r="F11240" s="595" t="s">
        <v>411</v>
      </c>
      <c r="G11240" s="596" t="s">
        <v>1965</v>
      </c>
      <c r="H11240" s="597">
        <v>341866000</v>
      </c>
    </row>
    <row r="11241" spans="1:8">
      <c r="A11241" s="594" t="s">
        <v>133</v>
      </c>
      <c r="B11241" s="594" t="s">
        <v>288</v>
      </c>
      <c r="C11241" s="594" t="s">
        <v>301</v>
      </c>
      <c r="D11241" s="594" t="s">
        <v>2751</v>
      </c>
      <c r="E11241" s="595" t="s">
        <v>411</v>
      </c>
      <c r="F11241" s="595" t="s">
        <v>411</v>
      </c>
      <c r="G11241" s="596" t="s">
        <v>2752</v>
      </c>
      <c r="H11241" s="597">
        <v>62516000</v>
      </c>
    </row>
    <row r="11242" spans="1:8">
      <c r="A11242" s="594" t="s">
        <v>133</v>
      </c>
      <c r="B11242" s="594" t="s">
        <v>288</v>
      </c>
      <c r="C11242" s="594" t="s">
        <v>301</v>
      </c>
      <c r="D11242" s="594" t="s">
        <v>2751</v>
      </c>
      <c r="E11242" s="594" t="s">
        <v>189</v>
      </c>
      <c r="F11242" s="595" t="s">
        <v>411</v>
      </c>
      <c r="G11242" s="596" t="s">
        <v>190</v>
      </c>
      <c r="H11242" s="597">
        <v>32000000</v>
      </c>
    </row>
    <row r="11243" spans="1:8">
      <c r="A11243" s="594" t="s">
        <v>133</v>
      </c>
      <c r="B11243" s="594" t="s">
        <v>288</v>
      </c>
      <c r="C11243" s="594" t="s">
        <v>301</v>
      </c>
      <c r="D11243" s="594" t="s">
        <v>2751</v>
      </c>
      <c r="E11243" s="594" t="s">
        <v>189</v>
      </c>
      <c r="F11243" s="594" t="s">
        <v>773</v>
      </c>
      <c r="G11243" s="596" t="s">
        <v>2695</v>
      </c>
      <c r="H11243" s="597">
        <v>32000000</v>
      </c>
    </row>
    <row r="11244" spans="1:8">
      <c r="A11244" s="594" t="s">
        <v>133</v>
      </c>
      <c r="B11244" s="594" t="s">
        <v>288</v>
      </c>
      <c r="C11244" s="594" t="s">
        <v>301</v>
      </c>
      <c r="D11244" s="594" t="s">
        <v>2751</v>
      </c>
      <c r="E11244" s="594" t="s">
        <v>194</v>
      </c>
      <c r="F11244" s="595" t="s">
        <v>411</v>
      </c>
      <c r="G11244" s="596" t="s">
        <v>195</v>
      </c>
      <c r="H11244" s="597">
        <v>30516000</v>
      </c>
    </row>
    <row r="11245" spans="1:8">
      <c r="A11245" s="594" t="s">
        <v>133</v>
      </c>
      <c r="B11245" s="594" t="s">
        <v>288</v>
      </c>
      <c r="C11245" s="594" t="s">
        <v>301</v>
      </c>
      <c r="D11245" s="594" t="s">
        <v>2751</v>
      </c>
      <c r="E11245" s="594" t="s">
        <v>194</v>
      </c>
      <c r="F11245" s="594" t="s">
        <v>200</v>
      </c>
      <c r="G11245" s="596" t="s">
        <v>201</v>
      </c>
      <c r="H11245" s="597">
        <v>30516000</v>
      </c>
    </row>
    <row r="11246" spans="1:8">
      <c r="A11246" s="594" t="s">
        <v>133</v>
      </c>
      <c r="B11246" s="594" t="s">
        <v>288</v>
      </c>
      <c r="C11246" s="594" t="s">
        <v>301</v>
      </c>
      <c r="D11246" s="594" t="s">
        <v>2889</v>
      </c>
      <c r="E11246" s="595" t="s">
        <v>411</v>
      </c>
      <c r="F11246" s="595" t="s">
        <v>411</v>
      </c>
      <c r="G11246" s="596" t="s">
        <v>2890</v>
      </c>
      <c r="H11246" s="597">
        <v>279350000</v>
      </c>
    </row>
    <row r="11247" spans="1:8">
      <c r="A11247" s="594" t="s">
        <v>133</v>
      </c>
      <c r="B11247" s="594" t="s">
        <v>288</v>
      </c>
      <c r="C11247" s="594" t="s">
        <v>301</v>
      </c>
      <c r="D11247" s="594" t="s">
        <v>2889</v>
      </c>
      <c r="E11247" s="594" t="s">
        <v>148</v>
      </c>
      <c r="F11247" s="595" t="s">
        <v>411</v>
      </c>
      <c r="G11247" s="596" t="s">
        <v>149</v>
      </c>
      <c r="H11247" s="597">
        <v>20420000</v>
      </c>
    </row>
    <row r="11248" spans="1:8">
      <c r="A11248" s="594" t="s">
        <v>133</v>
      </c>
      <c r="B11248" s="594" t="s">
        <v>288</v>
      </c>
      <c r="C11248" s="594" t="s">
        <v>301</v>
      </c>
      <c r="D11248" s="594" t="s">
        <v>2889</v>
      </c>
      <c r="E11248" s="594" t="s">
        <v>148</v>
      </c>
      <c r="F11248" s="594" t="s">
        <v>1075</v>
      </c>
      <c r="G11248" s="596" t="s">
        <v>2666</v>
      </c>
      <c r="H11248" s="597">
        <v>20420000</v>
      </c>
    </row>
    <row r="11249" spans="1:8">
      <c r="A11249" s="594" t="s">
        <v>133</v>
      </c>
      <c r="B11249" s="594" t="s">
        <v>288</v>
      </c>
      <c r="C11249" s="594" t="s">
        <v>301</v>
      </c>
      <c r="D11249" s="594" t="s">
        <v>2889</v>
      </c>
      <c r="E11249" s="594" t="s">
        <v>167</v>
      </c>
      <c r="F11249" s="595" t="s">
        <v>411</v>
      </c>
      <c r="G11249" s="596" t="s">
        <v>168</v>
      </c>
      <c r="H11249" s="597">
        <v>11455000</v>
      </c>
    </row>
    <row r="11250" spans="1:8">
      <c r="A11250" s="594" t="s">
        <v>133</v>
      </c>
      <c r="B11250" s="594" t="s">
        <v>288</v>
      </c>
      <c r="C11250" s="594" t="s">
        <v>301</v>
      </c>
      <c r="D11250" s="594" t="s">
        <v>2889</v>
      </c>
      <c r="E11250" s="594" t="s">
        <v>167</v>
      </c>
      <c r="F11250" s="594" t="s">
        <v>230</v>
      </c>
      <c r="G11250" s="596" t="s">
        <v>2675</v>
      </c>
      <c r="H11250" s="597">
        <v>11455000</v>
      </c>
    </row>
    <row r="11251" spans="1:8">
      <c r="A11251" s="594" t="s">
        <v>133</v>
      </c>
      <c r="B11251" s="594" t="s">
        <v>288</v>
      </c>
      <c r="C11251" s="594" t="s">
        <v>301</v>
      </c>
      <c r="D11251" s="594" t="s">
        <v>2889</v>
      </c>
      <c r="E11251" s="594" t="s">
        <v>171</v>
      </c>
      <c r="F11251" s="595" t="s">
        <v>411</v>
      </c>
      <c r="G11251" s="596" t="s">
        <v>2677</v>
      </c>
      <c r="H11251" s="597">
        <v>15920000</v>
      </c>
    </row>
    <row r="11252" spans="1:8">
      <c r="A11252" s="594" t="s">
        <v>133</v>
      </c>
      <c r="B11252" s="594" t="s">
        <v>288</v>
      </c>
      <c r="C11252" s="594" t="s">
        <v>301</v>
      </c>
      <c r="D11252" s="594" t="s">
        <v>2889</v>
      </c>
      <c r="E11252" s="594" t="s">
        <v>171</v>
      </c>
      <c r="F11252" s="594" t="s">
        <v>173</v>
      </c>
      <c r="G11252" s="596" t="s">
        <v>174</v>
      </c>
      <c r="H11252" s="597">
        <v>15920000</v>
      </c>
    </row>
    <row r="11253" spans="1:8">
      <c r="A11253" s="594" t="s">
        <v>133</v>
      </c>
      <c r="B11253" s="594" t="s">
        <v>288</v>
      </c>
      <c r="C11253" s="594" t="s">
        <v>301</v>
      </c>
      <c r="D11253" s="594" t="s">
        <v>2889</v>
      </c>
      <c r="E11253" s="594" t="s">
        <v>177</v>
      </c>
      <c r="F11253" s="595" t="s">
        <v>411</v>
      </c>
      <c r="G11253" s="596" t="s">
        <v>178</v>
      </c>
      <c r="H11253" s="597">
        <v>80150000</v>
      </c>
    </row>
    <row r="11254" spans="1:8">
      <c r="A11254" s="594" t="s">
        <v>133</v>
      </c>
      <c r="B11254" s="594" t="s">
        <v>288</v>
      </c>
      <c r="C11254" s="594" t="s">
        <v>301</v>
      </c>
      <c r="D11254" s="594" t="s">
        <v>2889</v>
      </c>
      <c r="E11254" s="594" t="s">
        <v>177</v>
      </c>
      <c r="F11254" s="594" t="s">
        <v>181</v>
      </c>
      <c r="G11254" s="596" t="s">
        <v>182</v>
      </c>
      <c r="H11254" s="597">
        <v>300000</v>
      </c>
    </row>
    <row r="11255" spans="1:8">
      <c r="A11255" s="594" t="s">
        <v>133</v>
      </c>
      <c r="B11255" s="594" t="s">
        <v>288</v>
      </c>
      <c r="C11255" s="594" t="s">
        <v>301</v>
      </c>
      <c r="D11255" s="594" t="s">
        <v>2889</v>
      </c>
      <c r="E11255" s="594" t="s">
        <v>177</v>
      </c>
      <c r="F11255" s="594" t="s">
        <v>441</v>
      </c>
      <c r="G11255" s="596" t="s">
        <v>2728</v>
      </c>
      <c r="H11255" s="597">
        <v>79850000</v>
      </c>
    </row>
    <row r="11256" spans="1:8">
      <c r="A11256" s="594" t="s">
        <v>133</v>
      </c>
      <c r="B11256" s="594" t="s">
        <v>288</v>
      </c>
      <c r="C11256" s="594" t="s">
        <v>301</v>
      </c>
      <c r="D11256" s="594" t="s">
        <v>2889</v>
      </c>
      <c r="E11256" s="594" t="s">
        <v>738</v>
      </c>
      <c r="F11256" s="595" t="s">
        <v>411</v>
      </c>
      <c r="G11256" s="596" t="s">
        <v>739</v>
      </c>
      <c r="H11256" s="597">
        <v>23750000</v>
      </c>
    </row>
    <row r="11257" spans="1:8">
      <c r="A11257" s="594" t="s">
        <v>133</v>
      </c>
      <c r="B11257" s="594" t="s">
        <v>288</v>
      </c>
      <c r="C11257" s="594" t="s">
        <v>301</v>
      </c>
      <c r="D11257" s="594" t="s">
        <v>2889</v>
      </c>
      <c r="E11257" s="594" t="s">
        <v>738</v>
      </c>
      <c r="F11257" s="594" t="s">
        <v>740</v>
      </c>
      <c r="G11257" s="596" t="s">
        <v>741</v>
      </c>
      <c r="H11257" s="597">
        <v>20450000</v>
      </c>
    </row>
    <row r="11258" spans="1:8">
      <c r="A11258" s="594" t="s">
        <v>133</v>
      </c>
      <c r="B11258" s="594" t="s">
        <v>288</v>
      </c>
      <c r="C11258" s="594" t="s">
        <v>301</v>
      </c>
      <c r="D11258" s="594" t="s">
        <v>2889</v>
      </c>
      <c r="E11258" s="594" t="s">
        <v>738</v>
      </c>
      <c r="F11258" s="594" t="s">
        <v>742</v>
      </c>
      <c r="G11258" s="596" t="s">
        <v>743</v>
      </c>
      <c r="H11258" s="597">
        <v>3300000</v>
      </c>
    </row>
    <row r="11259" spans="1:8">
      <c r="A11259" s="594" t="s">
        <v>133</v>
      </c>
      <c r="B11259" s="594" t="s">
        <v>288</v>
      </c>
      <c r="C11259" s="594" t="s">
        <v>301</v>
      </c>
      <c r="D11259" s="594" t="s">
        <v>2889</v>
      </c>
      <c r="E11259" s="594" t="s">
        <v>744</v>
      </c>
      <c r="F11259" s="595" t="s">
        <v>411</v>
      </c>
      <c r="G11259" s="596" t="s">
        <v>2686</v>
      </c>
      <c r="H11259" s="597">
        <v>4680000</v>
      </c>
    </row>
    <row r="11260" spans="1:8">
      <c r="A11260" s="594" t="s">
        <v>133</v>
      </c>
      <c r="B11260" s="594" t="s">
        <v>288</v>
      </c>
      <c r="C11260" s="594" t="s">
        <v>301</v>
      </c>
      <c r="D11260" s="594" t="s">
        <v>2889</v>
      </c>
      <c r="E11260" s="594" t="s">
        <v>744</v>
      </c>
      <c r="F11260" s="594" t="s">
        <v>572</v>
      </c>
      <c r="G11260" s="596" t="s">
        <v>2689</v>
      </c>
      <c r="H11260" s="597">
        <v>4680000</v>
      </c>
    </row>
    <row r="11261" spans="1:8">
      <c r="A11261" s="594" t="s">
        <v>133</v>
      </c>
      <c r="B11261" s="594" t="s">
        <v>288</v>
      </c>
      <c r="C11261" s="594" t="s">
        <v>301</v>
      </c>
      <c r="D11261" s="594" t="s">
        <v>2889</v>
      </c>
      <c r="E11261" s="594" t="s">
        <v>189</v>
      </c>
      <c r="F11261" s="595" t="s">
        <v>411</v>
      </c>
      <c r="G11261" s="596" t="s">
        <v>190</v>
      </c>
      <c r="H11261" s="597">
        <v>108125000</v>
      </c>
    </row>
    <row r="11262" spans="1:8">
      <c r="A11262" s="594" t="s">
        <v>133</v>
      </c>
      <c r="B11262" s="594" t="s">
        <v>288</v>
      </c>
      <c r="C11262" s="594" t="s">
        <v>301</v>
      </c>
      <c r="D11262" s="594" t="s">
        <v>2889</v>
      </c>
      <c r="E11262" s="594" t="s">
        <v>189</v>
      </c>
      <c r="F11262" s="594" t="s">
        <v>773</v>
      </c>
      <c r="G11262" s="596" t="s">
        <v>2695</v>
      </c>
      <c r="H11262" s="597">
        <v>32875000</v>
      </c>
    </row>
    <row r="11263" spans="1:8">
      <c r="A11263" s="594" t="s">
        <v>133</v>
      </c>
      <c r="B11263" s="594" t="s">
        <v>288</v>
      </c>
      <c r="C11263" s="594" t="s">
        <v>301</v>
      </c>
      <c r="D11263" s="594" t="s">
        <v>2889</v>
      </c>
      <c r="E11263" s="594" t="s">
        <v>189</v>
      </c>
      <c r="F11263" s="594" t="s">
        <v>37</v>
      </c>
      <c r="G11263" s="596" t="s">
        <v>2696</v>
      </c>
      <c r="H11263" s="597">
        <v>15000000</v>
      </c>
    </row>
    <row r="11264" spans="1:8">
      <c r="A11264" s="594" t="s">
        <v>133</v>
      </c>
      <c r="B11264" s="594" t="s">
        <v>288</v>
      </c>
      <c r="C11264" s="594" t="s">
        <v>301</v>
      </c>
      <c r="D11264" s="594" t="s">
        <v>2889</v>
      </c>
      <c r="E11264" s="594" t="s">
        <v>189</v>
      </c>
      <c r="F11264" s="594" t="s">
        <v>192</v>
      </c>
      <c r="G11264" s="596" t="s">
        <v>195</v>
      </c>
      <c r="H11264" s="597">
        <v>60250000</v>
      </c>
    </row>
    <row r="11265" spans="1:8">
      <c r="A11265" s="594" t="s">
        <v>133</v>
      </c>
      <c r="B11265" s="594" t="s">
        <v>288</v>
      </c>
      <c r="C11265" s="594" t="s">
        <v>301</v>
      </c>
      <c r="D11265" s="594" t="s">
        <v>2889</v>
      </c>
      <c r="E11265" s="594" t="s">
        <v>194</v>
      </c>
      <c r="F11265" s="595" t="s">
        <v>411</v>
      </c>
      <c r="G11265" s="596" t="s">
        <v>195</v>
      </c>
      <c r="H11265" s="597">
        <v>14850000</v>
      </c>
    </row>
    <row r="11266" spans="1:8">
      <c r="A11266" s="594" t="s">
        <v>133</v>
      </c>
      <c r="B11266" s="594" t="s">
        <v>288</v>
      </c>
      <c r="C11266" s="594" t="s">
        <v>301</v>
      </c>
      <c r="D11266" s="594" t="s">
        <v>2889</v>
      </c>
      <c r="E11266" s="594" t="s">
        <v>194</v>
      </c>
      <c r="F11266" s="594" t="s">
        <v>198</v>
      </c>
      <c r="G11266" s="596" t="s">
        <v>199</v>
      </c>
      <c r="H11266" s="597">
        <v>7830000</v>
      </c>
    </row>
    <row r="11267" spans="1:8">
      <c r="A11267" s="594" t="s">
        <v>133</v>
      </c>
      <c r="B11267" s="594" t="s">
        <v>288</v>
      </c>
      <c r="C11267" s="594" t="s">
        <v>301</v>
      </c>
      <c r="D11267" s="594" t="s">
        <v>2889</v>
      </c>
      <c r="E11267" s="594" t="s">
        <v>194</v>
      </c>
      <c r="F11267" s="594" t="s">
        <v>200</v>
      </c>
      <c r="G11267" s="596" t="s">
        <v>201</v>
      </c>
      <c r="H11267" s="597">
        <v>7020000</v>
      </c>
    </row>
    <row r="11268" spans="1:8">
      <c r="A11268" s="594" t="s">
        <v>133</v>
      </c>
      <c r="B11268" s="594" t="s">
        <v>288</v>
      </c>
      <c r="C11268" s="594" t="s">
        <v>276</v>
      </c>
      <c r="D11268" s="595" t="s">
        <v>411</v>
      </c>
      <c r="E11268" s="595" t="s">
        <v>411</v>
      </c>
      <c r="F11268" s="595" t="s">
        <v>411</v>
      </c>
      <c r="G11268" s="596" t="s">
        <v>1966</v>
      </c>
      <c r="H11268" s="597">
        <v>8115745200</v>
      </c>
    </row>
    <row r="11269" spans="1:8">
      <c r="A11269" s="594" t="s">
        <v>133</v>
      </c>
      <c r="B11269" s="594" t="s">
        <v>288</v>
      </c>
      <c r="C11269" s="594" t="s">
        <v>276</v>
      </c>
      <c r="D11269" s="594" t="s">
        <v>1316</v>
      </c>
      <c r="E11269" s="595" t="s">
        <v>411</v>
      </c>
      <c r="F11269" s="595" t="s">
        <v>411</v>
      </c>
      <c r="G11269" s="596" t="s">
        <v>2760</v>
      </c>
      <c r="H11269" s="597">
        <v>983944000</v>
      </c>
    </row>
    <row r="11270" spans="1:8">
      <c r="A11270" s="594" t="s">
        <v>133</v>
      </c>
      <c r="B11270" s="594" t="s">
        <v>288</v>
      </c>
      <c r="C11270" s="594" t="s">
        <v>276</v>
      </c>
      <c r="D11270" s="594" t="s">
        <v>1316</v>
      </c>
      <c r="E11270" s="594" t="s">
        <v>177</v>
      </c>
      <c r="F11270" s="595" t="s">
        <v>411</v>
      </c>
      <c r="G11270" s="596" t="s">
        <v>178</v>
      </c>
      <c r="H11270" s="597">
        <v>15500000</v>
      </c>
    </row>
    <row r="11271" spans="1:8">
      <c r="A11271" s="594" t="s">
        <v>133</v>
      </c>
      <c r="B11271" s="594" t="s">
        <v>288</v>
      </c>
      <c r="C11271" s="594" t="s">
        <v>276</v>
      </c>
      <c r="D11271" s="594" t="s">
        <v>1316</v>
      </c>
      <c r="E11271" s="594" t="s">
        <v>177</v>
      </c>
      <c r="F11271" s="594" t="s">
        <v>441</v>
      </c>
      <c r="G11271" s="596" t="s">
        <v>2728</v>
      </c>
      <c r="H11271" s="597">
        <v>15500000</v>
      </c>
    </row>
    <row r="11272" spans="1:8">
      <c r="A11272" s="594" t="s">
        <v>133</v>
      </c>
      <c r="B11272" s="594" t="s">
        <v>288</v>
      </c>
      <c r="C11272" s="594" t="s">
        <v>276</v>
      </c>
      <c r="D11272" s="594" t="s">
        <v>1316</v>
      </c>
      <c r="E11272" s="594" t="s">
        <v>240</v>
      </c>
      <c r="F11272" s="595" t="s">
        <v>411</v>
      </c>
      <c r="G11272" s="596" t="s">
        <v>241</v>
      </c>
      <c r="H11272" s="597">
        <v>8150000</v>
      </c>
    </row>
    <row r="11273" spans="1:8">
      <c r="A11273" s="594" t="s">
        <v>133</v>
      </c>
      <c r="B11273" s="594" t="s">
        <v>288</v>
      </c>
      <c r="C11273" s="594" t="s">
        <v>276</v>
      </c>
      <c r="D11273" s="594" t="s">
        <v>1316</v>
      </c>
      <c r="E11273" s="594" t="s">
        <v>240</v>
      </c>
      <c r="F11273" s="594" t="s">
        <v>242</v>
      </c>
      <c r="G11273" s="596" t="s">
        <v>243</v>
      </c>
      <c r="H11273" s="597">
        <v>4890000</v>
      </c>
    </row>
    <row r="11274" spans="1:8">
      <c r="A11274" s="594" t="s">
        <v>133</v>
      </c>
      <c r="B11274" s="594" t="s">
        <v>288</v>
      </c>
      <c r="C11274" s="594" t="s">
        <v>276</v>
      </c>
      <c r="D11274" s="594" t="s">
        <v>1316</v>
      </c>
      <c r="E11274" s="594" t="s">
        <v>240</v>
      </c>
      <c r="F11274" s="594" t="s">
        <v>735</v>
      </c>
      <c r="G11274" s="596" t="s">
        <v>193</v>
      </c>
      <c r="H11274" s="597">
        <v>3260000</v>
      </c>
    </row>
    <row r="11275" spans="1:8">
      <c r="A11275" s="594" t="s">
        <v>133</v>
      </c>
      <c r="B11275" s="594" t="s">
        <v>288</v>
      </c>
      <c r="C11275" s="594" t="s">
        <v>276</v>
      </c>
      <c r="D11275" s="594" t="s">
        <v>1316</v>
      </c>
      <c r="E11275" s="594" t="s">
        <v>738</v>
      </c>
      <c r="F11275" s="595" t="s">
        <v>411</v>
      </c>
      <c r="G11275" s="596" t="s">
        <v>739</v>
      </c>
      <c r="H11275" s="597">
        <v>11000000</v>
      </c>
    </row>
    <row r="11276" spans="1:8">
      <c r="A11276" s="594" t="s">
        <v>133</v>
      </c>
      <c r="B11276" s="594" t="s">
        <v>288</v>
      </c>
      <c r="C11276" s="594" t="s">
        <v>276</v>
      </c>
      <c r="D11276" s="594" t="s">
        <v>1316</v>
      </c>
      <c r="E11276" s="594" t="s">
        <v>738</v>
      </c>
      <c r="F11276" s="594" t="s">
        <v>740</v>
      </c>
      <c r="G11276" s="596" t="s">
        <v>741</v>
      </c>
      <c r="H11276" s="597">
        <v>11000000</v>
      </c>
    </row>
    <row r="11277" spans="1:8">
      <c r="A11277" s="594" t="s">
        <v>133</v>
      </c>
      <c r="B11277" s="594" t="s">
        <v>288</v>
      </c>
      <c r="C11277" s="594" t="s">
        <v>276</v>
      </c>
      <c r="D11277" s="594" t="s">
        <v>1316</v>
      </c>
      <c r="E11277" s="594" t="s">
        <v>189</v>
      </c>
      <c r="F11277" s="595" t="s">
        <v>411</v>
      </c>
      <c r="G11277" s="596" t="s">
        <v>190</v>
      </c>
      <c r="H11277" s="597">
        <v>949294000</v>
      </c>
    </row>
    <row r="11278" spans="1:8">
      <c r="A11278" s="594" t="s">
        <v>133</v>
      </c>
      <c r="B11278" s="594" t="s">
        <v>288</v>
      </c>
      <c r="C11278" s="594" t="s">
        <v>276</v>
      </c>
      <c r="D11278" s="594" t="s">
        <v>1316</v>
      </c>
      <c r="E11278" s="594" t="s">
        <v>189</v>
      </c>
      <c r="F11278" s="594" t="s">
        <v>773</v>
      </c>
      <c r="G11278" s="596" t="s">
        <v>2695</v>
      </c>
      <c r="H11278" s="597">
        <v>34175000</v>
      </c>
    </row>
    <row r="11279" spans="1:8">
      <c r="A11279" s="594" t="s">
        <v>133</v>
      </c>
      <c r="B11279" s="594" t="s">
        <v>288</v>
      </c>
      <c r="C11279" s="594" t="s">
        <v>276</v>
      </c>
      <c r="D11279" s="594" t="s">
        <v>1316</v>
      </c>
      <c r="E11279" s="594" t="s">
        <v>189</v>
      </c>
      <c r="F11279" s="594" t="s">
        <v>37</v>
      </c>
      <c r="G11279" s="596" t="s">
        <v>2696</v>
      </c>
      <c r="H11279" s="597">
        <v>915119000</v>
      </c>
    </row>
    <row r="11280" spans="1:8">
      <c r="A11280" s="594" t="s">
        <v>133</v>
      </c>
      <c r="B11280" s="594" t="s">
        <v>288</v>
      </c>
      <c r="C11280" s="594" t="s">
        <v>276</v>
      </c>
      <c r="D11280" s="594" t="s">
        <v>278</v>
      </c>
      <c r="E11280" s="595" t="s">
        <v>411</v>
      </c>
      <c r="F11280" s="595" t="s">
        <v>411</v>
      </c>
      <c r="G11280" s="596" t="s">
        <v>2771</v>
      </c>
      <c r="H11280" s="597">
        <v>290047000</v>
      </c>
    </row>
    <row r="11281" spans="1:8">
      <c r="A11281" s="594" t="s">
        <v>133</v>
      </c>
      <c r="B11281" s="594" t="s">
        <v>288</v>
      </c>
      <c r="C11281" s="594" t="s">
        <v>276</v>
      </c>
      <c r="D11281" s="594" t="s">
        <v>278</v>
      </c>
      <c r="E11281" s="594" t="s">
        <v>53</v>
      </c>
      <c r="F11281" s="595" t="s">
        <v>411</v>
      </c>
      <c r="G11281" s="596" t="s">
        <v>193</v>
      </c>
      <c r="H11281" s="597">
        <v>290047000</v>
      </c>
    </row>
    <row r="11282" spans="1:8">
      <c r="A11282" s="594" t="s">
        <v>133</v>
      </c>
      <c r="B11282" s="594" t="s">
        <v>288</v>
      </c>
      <c r="C11282" s="594" t="s">
        <v>276</v>
      </c>
      <c r="D11282" s="594" t="s">
        <v>278</v>
      </c>
      <c r="E11282" s="594" t="s">
        <v>53</v>
      </c>
      <c r="F11282" s="594" t="s">
        <v>54</v>
      </c>
      <c r="G11282" s="596" t="s">
        <v>55</v>
      </c>
      <c r="H11282" s="597">
        <v>29748000</v>
      </c>
    </row>
    <row r="11283" spans="1:8">
      <c r="A11283" s="594" t="s">
        <v>133</v>
      </c>
      <c r="B11283" s="594" t="s">
        <v>288</v>
      </c>
      <c r="C11283" s="594" t="s">
        <v>276</v>
      </c>
      <c r="D11283" s="594" t="s">
        <v>278</v>
      </c>
      <c r="E11283" s="594" t="s">
        <v>53</v>
      </c>
      <c r="F11283" s="594" t="s">
        <v>56</v>
      </c>
      <c r="G11283" s="596" t="s">
        <v>57</v>
      </c>
      <c r="H11283" s="597">
        <v>260299000</v>
      </c>
    </row>
    <row r="11284" spans="1:8">
      <c r="A11284" s="594" t="s">
        <v>133</v>
      </c>
      <c r="B11284" s="594" t="s">
        <v>288</v>
      </c>
      <c r="C11284" s="594" t="s">
        <v>276</v>
      </c>
      <c r="D11284" s="594" t="s">
        <v>2734</v>
      </c>
      <c r="E11284" s="595" t="s">
        <v>411</v>
      </c>
      <c r="F11284" s="595" t="s">
        <v>411</v>
      </c>
      <c r="G11284" s="596" t="s">
        <v>2735</v>
      </c>
      <c r="H11284" s="597">
        <v>6776724000</v>
      </c>
    </row>
    <row r="11285" spans="1:8">
      <c r="A11285" s="594" t="s">
        <v>133</v>
      </c>
      <c r="B11285" s="594" t="s">
        <v>288</v>
      </c>
      <c r="C11285" s="594" t="s">
        <v>276</v>
      </c>
      <c r="D11285" s="594" t="s">
        <v>2734</v>
      </c>
      <c r="E11285" s="594" t="s">
        <v>142</v>
      </c>
      <c r="F11285" s="595" t="s">
        <v>411</v>
      </c>
      <c r="G11285" s="596" t="s">
        <v>143</v>
      </c>
      <c r="H11285" s="597">
        <v>461167500</v>
      </c>
    </row>
    <row r="11286" spans="1:8">
      <c r="A11286" s="594" t="s">
        <v>133</v>
      </c>
      <c r="B11286" s="594" t="s">
        <v>288</v>
      </c>
      <c r="C11286" s="594" t="s">
        <v>276</v>
      </c>
      <c r="D11286" s="594" t="s">
        <v>2734</v>
      </c>
      <c r="E11286" s="594" t="s">
        <v>142</v>
      </c>
      <c r="F11286" s="594" t="s">
        <v>144</v>
      </c>
      <c r="G11286" s="596" t="s">
        <v>2664</v>
      </c>
      <c r="H11286" s="597">
        <v>440341500</v>
      </c>
    </row>
    <row r="11287" spans="1:8">
      <c r="A11287" s="594" t="s">
        <v>133</v>
      </c>
      <c r="B11287" s="594" t="s">
        <v>288</v>
      </c>
      <c r="C11287" s="594" t="s">
        <v>276</v>
      </c>
      <c r="D11287" s="594" t="s">
        <v>2734</v>
      </c>
      <c r="E11287" s="594" t="s">
        <v>142</v>
      </c>
      <c r="F11287" s="594" t="s">
        <v>221</v>
      </c>
      <c r="G11287" s="596" t="s">
        <v>222</v>
      </c>
      <c r="H11287" s="597">
        <v>20826000</v>
      </c>
    </row>
    <row r="11288" spans="1:8">
      <c r="A11288" s="594" t="s">
        <v>133</v>
      </c>
      <c r="B11288" s="594" t="s">
        <v>288</v>
      </c>
      <c r="C11288" s="594" t="s">
        <v>276</v>
      </c>
      <c r="D11288" s="594" t="s">
        <v>2734</v>
      </c>
      <c r="E11288" s="594" t="s">
        <v>148</v>
      </c>
      <c r="F11288" s="595" t="s">
        <v>411</v>
      </c>
      <c r="G11288" s="596" t="s">
        <v>149</v>
      </c>
      <c r="H11288" s="597">
        <v>173863000</v>
      </c>
    </row>
    <row r="11289" spans="1:8">
      <c r="A11289" s="594" t="s">
        <v>133</v>
      </c>
      <c r="B11289" s="594" t="s">
        <v>288</v>
      </c>
      <c r="C11289" s="594" t="s">
        <v>276</v>
      </c>
      <c r="D11289" s="594" t="s">
        <v>2734</v>
      </c>
      <c r="E11289" s="594" t="s">
        <v>148</v>
      </c>
      <c r="F11289" s="594" t="s">
        <v>223</v>
      </c>
      <c r="G11289" s="596" t="s">
        <v>224</v>
      </c>
      <c r="H11289" s="597">
        <v>12912000</v>
      </c>
    </row>
    <row r="11290" spans="1:8">
      <c r="A11290" s="594" t="s">
        <v>133</v>
      </c>
      <c r="B11290" s="594" t="s">
        <v>288</v>
      </c>
      <c r="C11290" s="594" t="s">
        <v>276</v>
      </c>
      <c r="D11290" s="594" t="s">
        <v>2734</v>
      </c>
      <c r="E11290" s="594" t="s">
        <v>148</v>
      </c>
      <c r="F11290" s="594" t="s">
        <v>1075</v>
      </c>
      <c r="G11290" s="596" t="s">
        <v>2666</v>
      </c>
      <c r="H11290" s="597">
        <v>56797200</v>
      </c>
    </row>
    <row r="11291" spans="1:8">
      <c r="A11291" s="594" t="s">
        <v>133</v>
      </c>
      <c r="B11291" s="594" t="s">
        <v>288</v>
      </c>
      <c r="C11291" s="594" t="s">
        <v>276</v>
      </c>
      <c r="D11291" s="594" t="s">
        <v>2734</v>
      </c>
      <c r="E11291" s="594" t="s">
        <v>148</v>
      </c>
      <c r="F11291" s="594" t="s">
        <v>150</v>
      </c>
      <c r="G11291" s="596" t="s">
        <v>151</v>
      </c>
      <c r="H11291" s="597">
        <v>1614000</v>
      </c>
    </row>
    <row r="11292" spans="1:8">
      <c r="A11292" s="594" t="s">
        <v>133</v>
      </c>
      <c r="B11292" s="594" t="s">
        <v>288</v>
      </c>
      <c r="C11292" s="594" t="s">
        <v>276</v>
      </c>
      <c r="D11292" s="594" t="s">
        <v>2734</v>
      </c>
      <c r="E11292" s="594" t="s">
        <v>148</v>
      </c>
      <c r="F11292" s="594" t="s">
        <v>212</v>
      </c>
      <c r="G11292" s="596" t="s">
        <v>213</v>
      </c>
      <c r="H11292" s="597">
        <v>102539800</v>
      </c>
    </row>
    <row r="11293" spans="1:8">
      <c r="A11293" s="594" t="s">
        <v>133</v>
      </c>
      <c r="B11293" s="594" t="s">
        <v>288</v>
      </c>
      <c r="C11293" s="594" t="s">
        <v>276</v>
      </c>
      <c r="D11293" s="594" t="s">
        <v>2734</v>
      </c>
      <c r="E11293" s="594" t="s">
        <v>582</v>
      </c>
      <c r="F11293" s="595" t="s">
        <v>411</v>
      </c>
      <c r="G11293" s="596" t="s">
        <v>583</v>
      </c>
      <c r="H11293" s="597">
        <v>8610000</v>
      </c>
    </row>
    <row r="11294" spans="1:8">
      <c r="A11294" s="594" t="s">
        <v>133</v>
      </c>
      <c r="B11294" s="594" t="s">
        <v>288</v>
      </c>
      <c r="C11294" s="594" t="s">
        <v>276</v>
      </c>
      <c r="D11294" s="594" t="s">
        <v>2734</v>
      </c>
      <c r="E11294" s="594" t="s">
        <v>582</v>
      </c>
      <c r="F11294" s="594" t="s">
        <v>478</v>
      </c>
      <c r="G11294" s="596" t="s">
        <v>2775</v>
      </c>
      <c r="H11294" s="597">
        <v>7410000</v>
      </c>
    </row>
    <row r="11295" spans="1:8">
      <c r="A11295" s="594" t="s">
        <v>133</v>
      </c>
      <c r="B11295" s="594" t="s">
        <v>288</v>
      </c>
      <c r="C11295" s="594" t="s">
        <v>276</v>
      </c>
      <c r="D11295" s="594" t="s">
        <v>2734</v>
      </c>
      <c r="E11295" s="594" t="s">
        <v>582</v>
      </c>
      <c r="F11295" s="594" t="s">
        <v>586</v>
      </c>
      <c r="G11295" s="596" t="s">
        <v>2671</v>
      </c>
      <c r="H11295" s="597">
        <v>1200000</v>
      </c>
    </row>
    <row r="11296" spans="1:8">
      <c r="A11296" s="594" t="s">
        <v>133</v>
      </c>
      <c r="B11296" s="594" t="s">
        <v>288</v>
      </c>
      <c r="C11296" s="594" t="s">
        <v>276</v>
      </c>
      <c r="D11296" s="594" t="s">
        <v>2734</v>
      </c>
      <c r="E11296" s="594" t="s">
        <v>152</v>
      </c>
      <c r="F11296" s="595" t="s">
        <v>411</v>
      </c>
      <c r="G11296" s="596" t="s">
        <v>153</v>
      </c>
      <c r="H11296" s="597">
        <v>43400000</v>
      </c>
    </row>
    <row r="11297" spans="1:8">
      <c r="A11297" s="594" t="s">
        <v>133</v>
      </c>
      <c r="B11297" s="594" t="s">
        <v>288</v>
      </c>
      <c r="C11297" s="594" t="s">
        <v>276</v>
      </c>
      <c r="D11297" s="594" t="s">
        <v>2734</v>
      </c>
      <c r="E11297" s="594" t="s">
        <v>152</v>
      </c>
      <c r="F11297" s="594" t="s">
        <v>606</v>
      </c>
      <c r="G11297" s="596" t="s">
        <v>195</v>
      </c>
      <c r="H11297" s="597">
        <v>43400000</v>
      </c>
    </row>
    <row r="11298" spans="1:8">
      <c r="A11298" s="594" t="s">
        <v>133</v>
      </c>
      <c r="B11298" s="594" t="s">
        <v>288</v>
      </c>
      <c r="C11298" s="594" t="s">
        <v>276</v>
      </c>
      <c r="D11298" s="594" t="s">
        <v>2734</v>
      </c>
      <c r="E11298" s="594" t="s">
        <v>156</v>
      </c>
      <c r="F11298" s="595" t="s">
        <v>411</v>
      </c>
      <c r="G11298" s="596" t="s">
        <v>514</v>
      </c>
      <c r="H11298" s="597">
        <v>82013700</v>
      </c>
    </row>
    <row r="11299" spans="1:8">
      <c r="A11299" s="594" t="s">
        <v>133</v>
      </c>
      <c r="B11299" s="594" t="s">
        <v>288</v>
      </c>
      <c r="C11299" s="594" t="s">
        <v>276</v>
      </c>
      <c r="D11299" s="594" t="s">
        <v>2734</v>
      </c>
      <c r="E11299" s="594" t="s">
        <v>156</v>
      </c>
      <c r="F11299" s="594" t="s">
        <v>157</v>
      </c>
      <c r="G11299" s="596" t="s">
        <v>158</v>
      </c>
      <c r="H11299" s="597">
        <v>62199500</v>
      </c>
    </row>
    <row r="11300" spans="1:8">
      <c r="A11300" s="594" t="s">
        <v>133</v>
      </c>
      <c r="B11300" s="594" t="s">
        <v>288</v>
      </c>
      <c r="C11300" s="594" t="s">
        <v>276</v>
      </c>
      <c r="D11300" s="594" t="s">
        <v>2734</v>
      </c>
      <c r="E11300" s="594" t="s">
        <v>156</v>
      </c>
      <c r="F11300" s="594" t="s">
        <v>159</v>
      </c>
      <c r="G11300" s="596" t="s">
        <v>160</v>
      </c>
      <c r="H11300" s="597">
        <v>10661700</v>
      </c>
    </row>
    <row r="11301" spans="1:8">
      <c r="A11301" s="594" t="s">
        <v>133</v>
      </c>
      <c r="B11301" s="594" t="s">
        <v>288</v>
      </c>
      <c r="C11301" s="594" t="s">
        <v>276</v>
      </c>
      <c r="D11301" s="594" t="s">
        <v>2734</v>
      </c>
      <c r="E11301" s="594" t="s">
        <v>156</v>
      </c>
      <c r="F11301" s="594" t="s">
        <v>161</v>
      </c>
      <c r="G11301" s="596" t="s">
        <v>162</v>
      </c>
      <c r="H11301" s="597">
        <v>8689700</v>
      </c>
    </row>
    <row r="11302" spans="1:8">
      <c r="A11302" s="594" t="s">
        <v>133</v>
      </c>
      <c r="B11302" s="594" t="s">
        <v>288</v>
      </c>
      <c r="C11302" s="594" t="s">
        <v>276</v>
      </c>
      <c r="D11302" s="594" t="s">
        <v>2734</v>
      </c>
      <c r="E11302" s="594" t="s">
        <v>156</v>
      </c>
      <c r="F11302" s="594" t="s">
        <v>1</v>
      </c>
      <c r="G11302" s="596" t="s">
        <v>2</v>
      </c>
      <c r="H11302" s="597">
        <v>462800</v>
      </c>
    </row>
    <row r="11303" spans="1:8">
      <c r="A11303" s="594" t="s">
        <v>133</v>
      </c>
      <c r="B11303" s="594" t="s">
        <v>288</v>
      </c>
      <c r="C11303" s="594" t="s">
        <v>276</v>
      </c>
      <c r="D11303" s="594" t="s">
        <v>2734</v>
      </c>
      <c r="E11303" s="594" t="s">
        <v>163</v>
      </c>
      <c r="F11303" s="595" t="s">
        <v>411</v>
      </c>
      <c r="G11303" s="596" t="s">
        <v>164</v>
      </c>
      <c r="H11303" s="597">
        <v>41835000</v>
      </c>
    </row>
    <row r="11304" spans="1:8">
      <c r="A11304" s="594" t="s">
        <v>133</v>
      </c>
      <c r="B11304" s="594" t="s">
        <v>288</v>
      </c>
      <c r="C11304" s="594" t="s">
        <v>276</v>
      </c>
      <c r="D11304" s="594" t="s">
        <v>2734</v>
      </c>
      <c r="E11304" s="594" t="s">
        <v>163</v>
      </c>
      <c r="F11304" s="594" t="s">
        <v>1060</v>
      </c>
      <c r="G11304" s="596" t="s">
        <v>2672</v>
      </c>
      <c r="H11304" s="597">
        <v>41835000</v>
      </c>
    </row>
    <row r="11305" spans="1:8">
      <c r="A11305" s="594" t="s">
        <v>133</v>
      </c>
      <c r="B11305" s="594" t="s">
        <v>288</v>
      </c>
      <c r="C11305" s="594" t="s">
        <v>276</v>
      </c>
      <c r="D11305" s="594" t="s">
        <v>2734</v>
      </c>
      <c r="E11305" s="594" t="s">
        <v>167</v>
      </c>
      <c r="F11305" s="595" t="s">
        <v>411</v>
      </c>
      <c r="G11305" s="596" t="s">
        <v>168</v>
      </c>
      <c r="H11305" s="597">
        <v>15595000</v>
      </c>
    </row>
    <row r="11306" spans="1:8">
      <c r="A11306" s="594" t="s">
        <v>133</v>
      </c>
      <c r="B11306" s="594" t="s">
        <v>288</v>
      </c>
      <c r="C11306" s="594" t="s">
        <v>276</v>
      </c>
      <c r="D11306" s="594" t="s">
        <v>2734</v>
      </c>
      <c r="E11306" s="594" t="s">
        <v>167</v>
      </c>
      <c r="F11306" s="594" t="s">
        <v>228</v>
      </c>
      <c r="G11306" s="596" t="s">
        <v>2673</v>
      </c>
      <c r="H11306" s="597">
        <v>15595000</v>
      </c>
    </row>
    <row r="11307" spans="1:8">
      <c r="A11307" s="594" t="s">
        <v>133</v>
      </c>
      <c r="B11307" s="594" t="s">
        <v>288</v>
      </c>
      <c r="C11307" s="594" t="s">
        <v>276</v>
      </c>
      <c r="D11307" s="594" t="s">
        <v>2734</v>
      </c>
      <c r="E11307" s="594" t="s">
        <v>171</v>
      </c>
      <c r="F11307" s="595" t="s">
        <v>411</v>
      </c>
      <c r="G11307" s="596" t="s">
        <v>2677</v>
      </c>
      <c r="H11307" s="597">
        <v>115630400</v>
      </c>
    </row>
    <row r="11308" spans="1:8">
      <c r="A11308" s="594" t="s">
        <v>133</v>
      </c>
      <c r="B11308" s="594" t="s">
        <v>288</v>
      </c>
      <c r="C11308" s="594" t="s">
        <v>276</v>
      </c>
      <c r="D11308" s="594" t="s">
        <v>2734</v>
      </c>
      <c r="E11308" s="594" t="s">
        <v>171</v>
      </c>
      <c r="F11308" s="594" t="s">
        <v>173</v>
      </c>
      <c r="G11308" s="596" t="s">
        <v>174</v>
      </c>
      <c r="H11308" s="597">
        <v>97925400</v>
      </c>
    </row>
    <row r="11309" spans="1:8">
      <c r="A11309" s="594" t="s">
        <v>133</v>
      </c>
      <c r="B11309" s="594" t="s">
        <v>288</v>
      </c>
      <c r="C11309" s="594" t="s">
        <v>276</v>
      </c>
      <c r="D11309" s="594" t="s">
        <v>2734</v>
      </c>
      <c r="E11309" s="594" t="s">
        <v>171</v>
      </c>
      <c r="F11309" s="594" t="s">
        <v>216</v>
      </c>
      <c r="G11309" s="596" t="s">
        <v>217</v>
      </c>
      <c r="H11309" s="597">
        <v>16200000</v>
      </c>
    </row>
    <row r="11310" spans="1:8">
      <c r="A11310" s="594" t="s">
        <v>133</v>
      </c>
      <c r="B11310" s="594" t="s">
        <v>288</v>
      </c>
      <c r="C11310" s="594" t="s">
        <v>276</v>
      </c>
      <c r="D11310" s="594" t="s">
        <v>2734</v>
      </c>
      <c r="E11310" s="594" t="s">
        <v>171</v>
      </c>
      <c r="F11310" s="594" t="s">
        <v>175</v>
      </c>
      <c r="G11310" s="596" t="s">
        <v>176</v>
      </c>
      <c r="H11310" s="597">
        <v>1505000</v>
      </c>
    </row>
    <row r="11311" spans="1:8">
      <c r="A11311" s="594" t="s">
        <v>133</v>
      </c>
      <c r="B11311" s="594" t="s">
        <v>288</v>
      </c>
      <c r="C11311" s="594" t="s">
        <v>276</v>
      </c>
      <c r="D11311" s="594" t="s">
        <v>2734</v>
      </c>
      <c r="E11311" s="594" t="s">
        <v>177</v>
      </c>
      <c r="F11311" s="595" t="s">
        <v>411</v>
      </c>
      <c r="G11311" s="596" t="s">
        <v>178</v>
      </c>
      <c r="H11311" s="597">
        <v>1141300</v>
      </c>
    </row>
    <row r="11312" spans="1:8">
      <c r="A11312" s="594" t="s">
        <v>133</v>
      </c>
      <c r="B11312" s="594" t="s">
        <v>288</v>
      </c>
      <c r="C11312" s="594" t="s">
        <v>276</v>
      </c>
      <c r="D11312" s="594" t="s">
        <v>2734</v>
      </c>
      <c r="E11312" s="594" t="s">
        <v>177</v>
      </c>
      <c r="F11312" s="594" t="s">
        <v>179</v>
      </c>
      <c r="G11312" s="596" t="s">
        <v>2679</v>
      </c>
      <c r="H11312" s="597">
        <v>626400</v>
      </c>
    </row>
    <row r="11313" spans="1:8">
      <c r="A11313" s="594" t="s">
        <v>133</v>
      </c>
      <c r="B11313" s="594" t="s">
        <v>288</v>
      </c>
      <c r="C11313" s="594" t="s">
        <v>276</v>
      </c>
      <c r="D11313" s="594" t="s">
        <v>2734</v>
      </c>
      <c r="E11313" s="594" t="s">
        <v>177</v>
      </c>
      <c r="F11313" s="594" t="s">
        <v>1297</v>
      </c>
      <c r="G11313" s="596" t="s">
        <v>2680</v>
      </c>
      <c r="H11313" s="597">
        <v>514900</v>
      </c>
    </row>
    <row r="11314" spans="1:8">
      <c r="A11314" s="594" t="s">
        <v>133</v>
      </c>
      <c r="B11314" s="594" t="s">
        <v>288</v>
      </c>
      <c r="C11314" s="594" t="s">
        <v>276</v>
      </c>
      <c r="D11314" s="594" t="s">
        <v>2734</v>
      </c>
      <c r="E11314" s="594" t="s">
        <v>240</v>
      </c>
      <c r="F11314" s="595" t="s">
        <v>411</v>
      </c>
      <c r="G11314" s="596" t="s">
        <v>241</v>
      </c>
      <c r="H11314" s="597">
        <v>30030000</v>
      </c>
    </row>
    <row r="11315" spans="1:8">
      <c r="A11315" s="594" t="s">
        <v>133</v>
      </c>
      <c r="B11315" s="594" t="s">
        <v>288</v>
      </c>
      <c r="C11315" s="594" t="s">
        <v>276</v>
      </c>
      <c r="D11315" s="594" t="s">
        <v>2734</v>
      </c>
      <c r="E11315" s="594" t="s">
        <v>240</v>
      </c>
      <c r="F11315" s="594" t="s">
        <v>731</v>
      </c>
      <c r="G11315" s="596" t="s">
        <v>732</v>
      </c>
      <c r="H11315" s="597">
        <v>2100000</v>
      </c>
    </row>
    <row r="11316" spans="1:8">
      <c r="A11316" s="594" t="s">
        <v>133</v>
      </c>
      <c r="B11316" s="594" t="s">
        <v>288</v>
      </c>
      <c r="C11316" s="594" t="s">
        <v>276</v>
      </c>
      <c r="D11316" s="594" t="s">
        <v>2734</v>
      </c>
      <c r="E11316" s="594" t="s">
        <v>240</v>
      </c>
      <c r="F11316" s="594" t="s">
        <v>733</v>
      </c>
      <c r="G11316" s="596" t="s">
        <v>734</v>
      </c>
      <c r="H11316" s="597">
        <v>26600000</v>
      </c>
    </row>
    <row r="11317" spans="1:8">
      <c r="A11317" s="594" t="s">
        <v>133</v>
      </c>
      <c r="B11317" s="594" t="s">
        <v>288</v>
      </c>
      <c r="C11317" s="594" t="s">
        <v>276</v>
      </c>
      <c r="D11317" s="594" t="s">
        <v>2734</v>
      </c>
      <c r="E11317" s="594" t="s">
        <v>240</v>
      </c>
      <c r="F11317" s="594" t="s">
        <v>735</v>
      </c>
      <c r="G11317" s="596" t="s">
        <v>193</v>
      </c>
      <c r="H11317" s="597">
        <v>1330000</v>
      </c>
    </row>
    <row r="11318" spans="1:8">
      <c r="A11318" s="594" t="s">
        <v>133</v>
      </c>
      <c r="B11318" s="594" t="s">
        <v>288</v>
      </c>
      <c r="C11318" s="594" t="s">
        <v>276</v>
      </c>
      <c r="D11318" s="594" t="s">
        <v>2734</v>
      </c>
      <c r="E11318" s="594" t="s">
        <v>183</v>
      </c>
      <c r="F11318" s="595" t="s">
        <v>411</v>
      </c>
      <c r="G11318" s="596" t="s">
        <v>184</v>
      </c>
      <c r="H11318" s="597">
        <v>51150000</v>
      </c>
    </row>
    <row r="11319" spans="1:8">
      <c r="A11319" s="594" t="s">
        <v>133</v>
      </c>
      <c r="B11319" s="594" t="s">
        <v>288</v>
      </c>
      <c r="C11319" s="594" t="s">
        <v>276</v>
      </c>
      <c r="D11319" s="594" t="s">
        <v>2734</v>
      </c>
      <c r="E11319" s="594" t="s">
        <v>183</v>
      </c>
      <c r="F11319" s="594" t="s">
        <v>736</v>
      </c>
      <c r="G11319" s="596" t="s">
        <v>737</v>
      </c>
      <c r="H11319" s="597">
        <v>1950000</v>
      </c>
    </row>
    <row r="11320" spans="1:8">
      <c r="A11320" s="594" t="s">
        <v>133</v>
      </c>
      <c r="B11320" s="594" t="s">
        <v>288</v>
      </c>
      <c r="C11320" s="594" t="s">
        <v>276</v>
      </c>
      <c r="D11320" s="594" t="s">
        <v>2734</v>
      </c>
      <c r="E11320" s="594" t="s">
        <v>183</v>
      </c>
      <c r="F11320" s="594" t="s">
        <v>187</v>
      </c>
      <c r="G11320" s="596" t="s">
        <v>2683</v>
      </c>
      <c r="H11320" s="597">
        <v>49200000</v>
      </c>
    </row>
    <row r="11321" spans="1:8">
      <c r="A11321" s="594" t="s">
        <v>133</v>
      </c>
      <c r="B11321" s="594" t="s">
        <v>288</v>
      </c>
      <c r="C11321" s="594" t="s">
        <v>276</v>
      </c>
      <c r="D11321" s="594" t="s">
        <v>2734</v>
      </c>
      <c r="E11321" s="594" t="s">
        <v>738</v>
      </c>
      <c r="F11321" s="595" t="s">
        <v>411</v>
      </c>
      <c r="G11321" s="596" t="s">
        <v>739</v>
      </c>
      <c r="H11321" s="597">
        <v>32290000</v>
      </c>
    </row>
    <row r="11322" spans="1:8">
      <c r="A11322" s="594" t="s">
        <v>133</v>
      </c>
      <c r="B11322" s="594" t="s">
        <v>288</v>
      </c>
      <c r="C11322" s="594" t="s">
        <v>276</v>
      </c>
      <c r="D11322" s="594" t="s">
        <v>2734</v>
      </c>
      <c r="E11322" s="594" t="s">
        <v>738</v>
      </c>
      <c r="F11322" s="594" t="s">
        <v>740</v>
      </c>
      <c r="G11322" s="596" t="s">
        <v>741</v>
      </c>
      <c r="H11322" s="597">
        <v>6800000</v>
      </c>
    </row>
    <row r="11323" spans="1:8">
      <c r="A11323" s="594" t="s">
        <v>133</v>
      </c>
      <c r="B11323" s="594" t="s">
        <v>288</v>
      </c>
      <c r="C11323" s="594" t="s">
        <v>276</v>
      </c>
      <c r="D11323" s="594" t="s">
        <v>2734</v>
      </c>
      <c r="E11323" s="594" t="s">
        <v>738</v>
      </c>
      <c r="F11323" s="594" t="s">
        <v>356</v>
      </c>
      <c r="G11323" s="596" t="s">
        <v>357</v>
      </c>
      <c r="H11323" s="597">
        <v>16140000</v>
      </c>
    </row>
    <row r="11324" spans="1:8">
      <c r="A11324" s="594" t="s">
        <v>133</v>
      </c>
      <c r="B11324" s="594" t="s">
        <v>288</v>
      </c>
      <c r="C11324" s="594" t="s">
        <v>276</v>
      </c>
      <c r="D11324" s="594" t="s">
        <v>2734</v>
      </c>
      <c r="E11324" s="594" t="s">
        <v>738</v>
      </c>
      <c r="F11324" s="594" t="s">
        <v>742</v>
      </c>
      <c r="G11324" s="596" t="s">
        <v>743</v>
      </c>
      <c r="H11324" s="597">
        <v>9350000</v>
      </c>
    </row>
    <row r="11325" spans="1:8">
      <c r="A11325" s="594" t="s">
        <v>133</v>
      </c>
      <c r="B11325" s="594" t="s">
        <v>288</v>
      </c>
      <c r="C11325" s="594" t="s">
        <v>276</v>
      </c>
      <c r="D11325" s="594" t="s">
        <v>2734</v>
      </c>
      <c r="E11325" s="594" t="s">
        <v>744</v>
      </c>
      <c r="F11325" s="595" t="s">
        <v>411</v>
      </c>
      <c r="G11325" s="596" t="s">
        <v>2686</v>
      </c>
      <c r="H11325" s="597">
        <v>45490300</v>
      </c>
    </row>
    <row r="11326" spans="1:8">
      <c r="A11326" s="594" t="s">
        <v>133</v>
      </c>
      <c r="B11326" s="594" t="s">
        <v>288</v>
      </c>
      <c r="C11326" s="594" t="s">
        <v>276</v>
      </c>
      <c r="D11326" s="594" t="s">
        <v>2734</v>
      </c>
      <c r="E11326" s="594" t="s">
        <v>744</v>
      </c>
      <c r="F11326" s="594" t="s">
        <v>572</v>
      </c>
      <c r="G11326" s="596" t="s">
        <v>2689</v>
      </c>
      <c r="H11326" s="597">
        <v>31790300</v>
      </c>
    </row>
    <row r="11327" spans="1:8">
      <c r="A11327" s="594" t="s">
        <v>133</v>
      </c>
      <c r="B11327" s="594" t="s">
        <v>288</v>
      </c>
      <c r="C11327" s="594" t="s">
        <v>276</v>
      </c>
      <c r="D11327" s="594" t="s">
        <v>2734</v>
      </c>
      <c r="E11327" s="594" t="s">
        <v>744</v>
      </c>
      <c r="F11327" s="594" t="s">
        <v>746</v>
      </c>
      <c r="G11327" s="596" t="s">
        <v>2690</v>
      </c>
      <c r="H11327" s="597">
        <v>13700000</v>
      </c>
    </row>
    <row r="11328" spans="1:8">
      <c r="A11328" s="594" t="s">
        <v>133</v>
      </c>
      <c r="B11328" s="594" t="s">
        <v>288</v>
      </c>
      <c r="C11328" s="594" t="s">
        <v>276</v>
      </c>
      <c r="D11328" s="594" t="s">
        <v>2734</v>
      </c>
      <c r="E11328" s="594" t="s">
        <v>2692</v>
      </c>
      <c r="F11328" s="595" t="s">
        <v>411</v>
      </c>
      <c r="G11328" s="596" t="s">
        <v>2693</v>
      </c>
      <c r="H11328" s="597">
        <v>33000000</v>
      </c>
    </row>
    <row r="11329" spans="1:8">
      <c r="A11329" s="594" t="s">
        <v>133</v>
      </c>
      <c r="B11329" s="594" t="s">
        <v>288</v>
      </c>
      <c r="C11329" s="594" t="s">
        <v>276</v>
      </c>
      <c r="D11329" s="594" t="s">
        <v>2734</v>
      </c>
      <c r="E11329" s="594" t="s">
        <v>2692</v>
      </c>
      <c r="F11329" s="594" t="s">
        <v>2722</v>
      </c>
      <c r="G11329" s="596" t="s">
        <v>2690</v>
      </c>
      <c r="H11329" s="597">
        <v>19000000</v>
      </c>
    </row>
    <row r="11330" spans="1:8">
      <c r="A11330" s="594" t="s">
        <v>133</v>
      </c>
      <c r="B11330" s="594" t="s">
        <v>288</v>
      </c>
      <c r="C11330" s="594" t="s">
        <v>276</v>
      </c>
      <c r="D11330" s="594" t="s">
        <v>2734</v>
      </c>
      <c r="E11330" s="594" t="s">
        <v>2692</v>
      </c>
      <c r="F11330" s="594" t="s">
        <v>2694</v>
      </c>
      <c r="G11330" s="596" t="s">
        <v>2689</v>
      </c>
      <c r="H11330" s="597">
        <v>14000000</v>
      </c>
    </row>
    <row r="11331" spans="1:8">
      <c r="A11331" s="594" t="s">
        <v>133</v>
      </c>
      <c r="B11331" s="594" t="s">
        <v>288</v>
      </c>
      <c r="C11331" s="594" t="s">
        <v>276</v>
      </c>
      <c r="D11331" s="594" t="s">
        <v>2734</v>
      </c>
      <c r="E11331" s="594" t="s">
        <v>189</v>
      </c>
      <c r="F11331" s="595" t="s">
        <v>411</v>
      </c>
      <c r="G11331" s="596" t="s">
        <v>190</v>
      </c>
      <c r="H11331" s="597">
        <v>431219800</v>
      </c>
    </row>
    <row r="11332" spans="1:8">
      <c r="A11332" s="594" t="s">
        <v>133</v>
      </c>
      <c r="B11332" s="594" t="s">
        <v>288</v>
      </c>
      <c r="C11332" s="594" t="s">
        <v>276</v>
      </c>
      <c r="D11332" s="594" t="s">
        <v>2734</v>
      </c>
      <c r="E11332" s="594" t="s">
        <v>189</v>
      </c>
      <c r="F11332" s="594" t="s">
        <v>773</v>
      </c>
      <c r="G11332" s="596" t="s">
        <v>2695</v>
      </c>
      <c r="H11332" s="597">
        <v>19250000</v>
      </c>
    </row>
    <row r="11333" spans="1:8">
      <c r="A11333" s="594" t="s">
        <v>133</v>
      </c>
      <c r="B11333" s="594" t="s">
        <v>288</v>
      </c>
      <c r="C11333" s="594" t="s">
        <v>276</v>
      </c>
      <c r="D11333" s="594" t="s">
        <v>2734</v>
      </c>
      <c r="E11333" s="594" t="s">
        <v>189</v>
      </c>
      <c r="F11333" s="594" t="s">
        <v>37</v>
      </c>
      <c r="G11333" s="596" t="s">
        <v>2696</v>
      </c>
      <c r="H11333" s="597">
        <v>231260000</v>
      </c>
    </row>
    <row r="11334" spans="1:8">
      <c r="A11334" s="594" t="s">
        <v>133</v>
      </c>
      <c r="B11334" s="594" t="s">
        <v>288</v>
      </c>
      <c r="C11334" s="594" t="s">
        <v>276</v>
      </c>
      <c r="D11334" s="594" t="s">
        <v>2734</v>
      </c>
      <c r="E11334" s="594" t="s">
        <v>189</v>
      </c>
      <c r="F11334" s="594" t="s">
        <v>192</v>
      </c>
      <c r="G11334" s="596" t="s">
        <v>195</v>
      </c>
      <c r="H11334" s="597">
        <v>180709800</v>
      </c>
    </row>
    <row r="11335" spans="1:8">
      <c r="A11335" s="594" t="s">
        <v>133</v>
      </c>
      <c r="B11335" s="594" t="s">
        <v>288</v>
      </c>
      <c r="C11335" s="594" t="s">
        <v>276</v>
      </c>
      <c r="D11335" s="594" t="s">
        <v>2734</v>
      </c>
      <c r="E11335" s="594" t="s">
        <v>2697</v>
      </c>
      <c r="F11335" s="595" t="s">
        <v>411</v>
      </c>
      <c r="G11335" s="596" t="s">
        <v>2698</v>
      </c>
      <c r="H11335" s="597">
        <v>8028000</v>
      </c>
    </row>
    <row r="11336" spans="1:8">
      <c r="A11336" s="594" t="s">
        <v>133</v>
      </c>
      <c r="B11336" s="594" t="s">
        <v>288</v>
      </c>
      <c r="C11336" s="594" t="s">
        <v>276</v>
      </c>
      <c r="D11336" s="594" t="s">
        <v>2734</v>
      </c>
      <c r="E11336" s="594" t="s">
        <v>2697</v>
      </c>
      <c r="F11336" s="594" t="s">
        <v>2699</v>
      </c>
      <c r="G11336" s="596" t="s">
        <v>2700</v>
      </c>
      <c r="H11336" s="597">
        <v>8028000</v>
      </c>
    </row>
    <row r="11337" spans="1:8">
      <c r="A11337" s="594" t="s">
        <v>133</v>
      </c>
      <c r="B11337" s="594" t="s">
        <v>288</v>
      </c>
      <c r="C11337" s="594" t="s">
        <v>276</v>
      </c>
      <c r="D11337" s="594" t="s">
        <v>2734</v>
      </c>
      <c r="E11337" s="594" t="s">
        <v>194</v>
      </c>
      <c r="F11337" s="595" t="s">
        <v>411</v>
      </c>
      <c r="G11337" s="596" t="s">
        <v>195</v>
      </c>
      <c r="H11337" s="597">
        <v>111731000</v>
      </c>
    </row>
    <row r="11338" spans="1:8">
      <c r="A11338" s="594" t="s">
        <v>133</v>
      </c>
      <c r="B11338" s="594" t="s">
        <v>288</v>
      </c>
      <c r="C11338" s="594" t="s">
        <v>276</v>
      </c>
      <c r="D11338" s="594" t="s">
        <v>2734</v>
      </c>
      <c r="E11338" s="594" t="s">
        <v>194</v>
      </c>
      <c r="F11338" s="594" t="s">
        <v>198</v>
      </c>
      <c r="G11338" s="596" t="s">
        <v>199</v>
      </c>
      <c r="H11338" s="597">
        <v>73391000</v>
      </c>
    </row>
    <row r="11339" spans="1:8">
      <c r="A11339" s="594" t="s">
        <v>133</v>
      </c>
      <c r="B11339" s="594" t="s">
        <v>288</v>
      </c>
      <c r="C11339" s="594" t="s">
        <v>276</v>
      </c>
      <c r="D11339" s="594" t="s">
        <v>2734</v>
      </c>
      <c r="E11339" s="594" t="s">
        <v>194</v>
      </c>
      <c r="F11339" s="594" t="s">
        <v>200</v>
      </c>
      <c r="G11339" s="596" t="s">
        <v>201</v>
      </c>
      <c r="H11339" s="597">
        <v>38340000</v>
      </c>
    </row>
    <row r="11340" spans="1:8">
      <c r="A11340" s="594" t="s">
        <v>133</v>
      </c>
      <c r="B11340" s="594" t="s">
        <v>288</v>
      </c>
      <c r="C11340" s="594" t="s">
        <v>276</v>
      </c>
      <c r="D11340" s="594" t="s">
        <v>2734</v>
      </c>
      <c r="E11340" s="594" t="s">
        <v>580</v>
      </c>
      <c r="F11340" s="595" t="s">
        <v>411</v>
      </c>
      <c r="G11340" s="596" t="s">
        <v>581</v>
      </c>
      <c r="H11340" s="597">
        <v>3362533000</v>
      </c>
    </row>
    <row r="11341" spans="1:8">
      <c r="A11341" s="594" t="s">
        <v>133</v>
      </c>
      <c r="B11341" s="594" t="s">
        <v>288</v>
      </c>
      <c r="C11341" s="594" t="s">
        <v>276</v>
      </c>
      <c r="D11341" s="594" t="s">
        <v>2734</v>
      </c>
      <c r="E11341" s="594" t="s">
        <v>580</v>
      </c>
      <c r="F11341" s="594" t="s">
        <v>291</v>
      </c>
      <c r="G11341" s="596" t="s">
        <v>292</v>
      </c>
      <c r="H11341" s="597">
        <v>2450712000</v>
      </c>
    </row>
    <row r="11342" spans="1:8">
      <c r="A11342" s="594" t="s">
        <v>133</v>
      </c>
      <c r="B11342" s="594" t="s">
        <v>288</v>
      </c>
      <c r="C11342" s="594" t="s">
        <v>276</v>
      </c>
      <c r="D11342" s="594" t="s">
        <v>2734</v>
      </c>
      <c r="E11342" s="594" t="s">
        <v>580</v>
      </c>
      <c r="F11342" s="594" t="s">
        <v>293</v>
      </c>
      <c r="G11342" s="596" t="s">
        <v>195</v>
      </c>
      <c r="H11342" s="597">
        <v>911821000</v>
      </c>
    </row>
    <row r="11343" spans="1:8">
      <c r="A11343" s="594" t="s">
        <v>133</v>
      </c>
      <c r="B11343" s="594" t="s">
        <v>288</v>
      </c>
      <c r="C11343" s="594" t="s">
        <v>276</v>
      </c>
      <c r="D11343" s="594" t="s">
        <v>2734</v>
      </c>
      <c r="E11343" s="594" t="s">
        <v>53</v>
      </c>
      <c r="F11343" s="595" t="s">
        <v>411</v>
      </c>
      <c r="G11343" s="596" t="s">
        <v>193</v>
      </c>
      <c r="H11343" s="597">
        <v>1727996000</v>
      </c>
    </row>
    <row r="11344" spans="1:8">
      <c r="A11344" s="594" t="s">
        <v>133</v>
      </c>
      <c r="B11344" s="594" t="s">
        <v>288</v>
      </c>
      <c r="C11344" s="594" t="s">
        <v>276</v>
      </c>
      <c r="D11344" s="594" t="s">
        <v>2734</v>
      </c>
      <c r="E11344" s="594" t="s">
        <v>53</v>
      </c>
      <c r="F11344" s="594" t="s">
        <v>54</v>
      </c>
      <c r="G11344" s="596" t="s">
        <v>55</v>
      </c>
      <c r="H11344" s="597">
        <v>131077000</v>
      </c>
    </row>
    <row r="11345" spans="1:8">
      <c r="A11345" s="594" t="s">
        <v>133</v>
      </c>
      <c r="B11345" s="594" t="s">
        <v>288</v>
      </c>
      <c r="C11345" s="594" t="s">
        <v>276</v>
      </c>
      <c r="D11345" s="594" t="s">
        <v>2734</v>
      </c>
      <c r="E11345" s="594" t="s">
        <v>53</v>
      </c>
      <c r="F11345" s="594" t="s">
        <v>56</v>
      </c>
      <c r="G11345" s="596" t="s">
        <v>57</v>
      </c>
      <c r="H11345" s="597">
        <v>1352925000</v>
      </c>
    </row>
    <row r="11346" spans="1:8">
      <c r="A11346" s="594" t="s">
        <v>133</v>
      </c>
      <c r="B11346" s="594" t="s">
        <v>288</v>
      </c>
      <c r="C11346" s="594" t="s">
        <v>276</v>
      </c>
      <c r="D11346" s="594" t="s">
        <v>2734</v>
      </c>
      <c r="E11346" s="594" t="s">
        <v>53</v>
      </c>
      <c r="F11346" s="594" t="s">
        <v>358</v>
      </c>
      <c r="G11346" s="596" t="s">
        <v>195</v>
      </c>
      <c r="H11346" s="597">
        <v>243994000</v>
      </c>
    </row>
    <row r="11347" spans="1:8">
      <c r="A11347" s="594" t="s">
        <v>133</v>
      </c>
      <c r="B11347" s="594" t="s">
        <v>288</v>
      </c>
      <c r="C11347" s="594" t="s">
        <v>276</v>
      </c>
      <c r="D11347" s="594" t="s">
        <v>2725</v>
      </c>
      <c r="E11347" s="595" t="s">
        <v>411</v>
      </c>
      <c r="F11347" s="595" t="s">
        <v>411</v>
      </c>
      <c r="G11347" s="596" t="s">
        <v>2726</v>
      </c>
      <c r="H11347" s="597">
        <v>65030200</v>
      </c>
    </row>
    <row r="11348" spans="1:8">
      <c r="A11348" s="594" t="s">
        <v>133</v>
      </c>
      <c r="B11348" s="594" t="s">
        <v>288</v>
      </c>
      <c r="C11348" s="594" t="s">
        <v>276</v>
      </c>
      <c r="D11348" s="594" t="s">
        <v>2725</v>
      </c>
      <c r="E11348" s="594" t="s">
        <v>194</v>
      </c>
      <c r="F11348" s="595" t="s">
        <v>411</v>
      </c>
      <c r="G11348" s="596" t="s">
        <v>195</v>
      </c>
      <c r="H11348" s="597">
        <v>65030200</v>
      </c>
    </row>
    <row r="11349" spans="1:8">
      <c r="A11349" s="594" t="s">
        <v>133</v>
      </c>
      <c r="B11349" s="594" t="s">
        <v>288</v>
      </c>
      <c r="C11349" s="594" t="s">
        <v>276</v>
      </c>
      <c r="D11349" s="594" t="s">
        <v>2725</v>
      </c>
      <c r="E11349" s="594" t="s">
        <v>194</v>
      </c>
      <c r="F11349" s="594" t="s">
        <v>200</v>
      </c>
      <c r="G11349" s="596" t="s">
        <v>201</v>
      </c>
      <c r="H11349" s="597">
        <v>65030200</v>
      </c>
    </row>
    <row r="11350" spans="1:8">
      <c r="A11350" s="594" t="s">
        <v>133</v>
      </c>
      <c r="B11350" s="594" t="s">
        <v>288</v>
      </c>
      <c r="C11350" s="594" t="s">
        <v>322</v>
      </c>
      <c r="D11350" s="595" t="s">
        <v>411</v>
      </c>
      <c r="E11350" s="595" t="s">
        <v>411</v>
      </c>
      <c r="F11350" s="595" t="s">
        <v>411</v>
      </c>
      <c r="G11350" s="596" t="s">
        <v>2661</v>
      </c>
      <c r="H11350" s="597">
        <v>6223096860</v>
      </c>
    </row>
    <row r="11351" spans="1:8">
      <c r="A11351" s="594" t="s">
        <v>133</v>
      </c>
      <c r="B11351" s="594" t="s">
        <v>288</v>
      </c>
      <c r="C11351" s="594" t="s">
        <v>322</v>
      </c>
      <c r="D11351" s="594" t="s">
        <v>2662</v>
      </c>
      <c r="E11351" s="595" t="s">
        <v>411</v>
      </c>
      <c r="F11351" s="595" t="s">
        <v>411</v>
      </c>
      <c r="G11351" s="596" t="s">
        <v>2663</v>
      </c>
      <c r="H11351" s="597">
        <v>6223096860</v>
      </c>
    </row>
    <row r="11352" spans="1:8">
      <c r="A11352" s="594" t="s">
        <v>133</v>
      </c>
      <c r="B11352" s="594" t="s">
        <v>288</v>
      </c>
      <c r="C11352" s="594" t="s">
        <v>322</v>
      </c>
      <c r="D11352" s="594" t="s">
        <v>2662</v>
      </c>
      <c r="E11352" s="594" t="s">
        <v>142</v>
      </c>
      <c r="F11352" s="595" t="s">
        <v>411</v>
      </c>
      <c r="G11352" s="596" t="s">
        <v>143</v>
      </c>
      <c r="H11352" s="597">
        <v>1997672297</v>
      </c>
    </row>
    <row r="11353" spans="1:8">
      <c r="A11353" s="594" t="s">
        <v>133</v>
      </c>
      <c r="B11353" s="594" t="s">
        <v>288</v>
      </c>
      <c r="C11353" s="594" t="s">
        <v>322</v>
      </c>
      <c r="D11353" s="594" t="s">
        <v>2662</v>
      </c>
      <c r="E11353" s="594" t="s">
        <v>142</v>
      </c>
      <c r="F11353" s="594" t="s">
        <v>144</v>
      </c>
      <c r="G11353" s="596" t="s">
        <v>2664</v>
      </c>
      <c r="H11353" s="597">
        <v>1969904297</v>
      </c>
    </row>
    <row r="11354" spans="1:8">
      <c r="A11354" s="594" t="s">
        <v>133</v>
      </c>
      <c r="B11354" s="594" t="s">
        <v>288</v>
      </c>
      <c r="C11354" s="594" t="s">
        <v>322</v>
      </c>
      <c r="D11354" s="594" t="s">
        <v>2662</v>
      </c>
      <c r="E11354" s="594" t="s">
        <v>142</v>
      </c>
      <c r="F11354" s="594" t="s">
        <v>146</v>
      </c>
      <c r="G11354" s="596" t="s">
        <v>2665</v>
      </c>
      <c r="H11354" s="597">
        <v>27768000</v>
      </c>
    </row>
    <row r="11355" spans="1:8">
      <c r="A11355" s="594" t="s">
        <v>133</v>
      </c>
      <c r="B11355" s="594" t="s">
        <v>288</v>
      </c>
      <c r="C11355" s="594" t="s">
        <v>322</v>
      </c>
      <c r="D11355" s="594" t="s">
        <v>2662</v>
      </c>
      <c r="E11355" s="594" t="s">
        <v>148</v>
      </c>
      <c r="F11355" s="595" t="s">
        <v>411</v>
      </c>
      <c r="G11355" s="596" t="s">
        <v>149</v>
      </c>
      <c r="H11355" s="597">
        <v>816429077</v>
      </c>
    </row>
    <row r="11356" spans="1:8">
      <c r="A11356" s="594" t="s">
        <v>133</v>
      </c>
      <c r="B11356" s="594" t="s">
        <v>288</v>
      </c>
      <c r="C11356" s="594" t="s">
        <v>322</v>
      </c>
      <c r="D11356" s="594" t="s">
        <v>2662</v>
      </c>
      <c r="E11356" s="594" t="s">
        <v>148</v>
      </c>
      <c r="F11356" s="594" t="s">
        <v>223</v>
      </c>
      <c r="G11356" s="596" t="s">
        <v>224</v>
      </c>
      <c r="H11356" s="597">
        <v>56544648</v>
      </c>
    </row>
    <row r="11357" spans="1:8">
      <c r="A11357" s="594" t="s">
        <v>133</v>
      </c>
      <c r="B11357" s="594" t="s">
        <v>288</v>
      </c>
      <c r="C11357" s="594" t="s">
        <v>322</v>
      </c>
      <c r="D11357" s="594" t="s">
        <v>2662</v>
      </c>
      <c r="E11357" s="594" t="s">
        <v>148</v>
      </c>
      <c r="F11357" s="594" t="s">
        <v>603</v>
      </c>
      <c r="G11357" s="596" t="s">
        <v>604</v>
      </c>
      <c r="H11357" s="597">
        <v>49990000</v>
      </c>
    </row>
    <row r="11358" spans="1:8">
      <c r="A11358" s="594" t="s">
        <v>133</v>
      </c>
      <c r="B11358" s="594" t="s">
        <v>288</v>
      </c>
      <c r="C11358" s="594" t="s">
        <v>322</v>
      </c>
      <c r="D11358" s="594" t="s">
        <v>2662</v>
      </c>
      <c r="E11358" s="594" t="s">
        <v>148</v>
      </c>
      <c r="F11358" s="594" t="s">
        <v>591</v>
      </c>
      <c r="G11358" s="596" t="s">
        <v>592</v>
      </c>
      <c r="H11358" s="597">
        <v>6500000</v>
      </c>
    </row>
    <row r="11359" spans="1:8">
      <c r="A11359" s="594" t="s">
        <v>133</v>
      </c>
      <c r="B11359" s="594" t="s">
        <v>288</v>
      </c>
      <c r="C11359" s="594" t="s">
        <v>322</v>
      </c>
      <c r="D11359" s="594" t="s">
        <v>2662</v>
      </c>
      <c r="E11359" s="594" t="s">
        <v>148</v>
      </c>
      <c r="F11359" s="594" t="s">
        <v>1075</v>
      </c>
      <c r="G11359" s="596" t="s">
        <v>2666</v>
      </c>
      <c r="H11359" s="597">
        <v>244137254</v>
      </c>
    </row>
    <row r="11360" spans="1:8">
      <c r="A11360" s="594" t="s">
        <v>133</v>
      </c>
      <c r="B11360" s="594" t="s">
        <v>288</v>
      </c>
      <c r="C11360" s="594" t="s">
        <v>322</v>
      </c>
      <c r="D11360" s="594" t="s">
        <v>2662</v>
      </c>
      <c r="E11360" s="594" t="s">
        <v>148</v>
      </c>
      <c r="F11360" s="594" t="s">
        <v>150</v>
      </c>
      <c r="G11360" s="596" t="s">
        <v>151</v>
      </c>
      <c r="H11360" s="597">
        <v>16790000</v>
      </c>
    </row>
    <row r="11361" spans="1:8">
      <c r="A11361" s="594" t="s">
        <v>133</v>
      </c>
      <c r="B11361" s="594" t="s">
        <v>288</v>
      </c>
      <c r="C11361" s="594" t="s">
        <v>322</v>
      </c>
      <c r="D11361" s="594" t="s">
        <v>2662</v>
      </c>
      <c r="E11361" s="594" t="s">
        <v>148</v>
      </c>
      <c r="F11361" s="594" t="s">
        <v>212</v>
      </c>
      <c r="G11361" s="596" t="s">
        <v>213</v>
      </c>
      <c r="H11361" s="597">
        <v>442467175</v>
      </c>
    </row>
    <row r="11362" spans="1:8">
      <c r="A11362" s="594" t="s">
        <v>133</v>
      </c>
      <c r="B11362" s="594" t="s">
        <v>288</v>
      </c>
      <c r="C11362" s="594" t="s">
        <v>322</v>
      </c>
      <c r="D11362" s="594" t="s">
        <v>2662</v>
      </c>
      <c r="E11362" s="594" t="s">
        <v>152</v>
      </c>
      <c r="F11362" s="595" t="s">
        <v>411</v>
      </c>
      <c r="G11362" s="596" t="s">
        <v>153</v>
      </c>
      <c r="H11362" s="597">
        <v>144514000</v>
      </c>
    </row>
    <row r="11363" spans="1:8">
      <c r="A11363" s="594" t="s">
        <v>133</v>
      </c>
      <c r="B11363" s="594" t="s">
        <v>288</v>
      </c>
      <c r="C11363" s="594" t="s">
        <v>322</v>
      </c>
      <c r="D11363" s="594" t="s">
        <v>2662</v>
      </c>
      <c r="E11363" s="594" t="s">
        <v>152</v>
      </c>
      <c r="F11363" s="594" t="s">
        <v>606</v>
      </c>
      <c r="G11363" s="596" t="s">
        <v>195</v>
      </c>
      <c r="H11363" s="597">
        <v>144514000</v>
      </c>
    </row>
    <row r="11364" spans="1:8">
      <c r="A11364" s="594" t="s">
        <v>133</v>
      </c>
      <c r="B11364" s="594" t="s">
        <v>288</v>
      </c>
      <c r="C11364" s="594" t="s">
        <v>322</v>
      </c>
      <c r="D11364" s="594" t="s">
        <v>2662</v>
      </c>
      <c r="E11364" s="594" t="s">
        <v>156</v>
      </c>
      <c r="F11364" s="595" t="s">
        <v>411</v>
      </c>
      <c r="G11364" s="596" t="s">
        <v>514</v>
      </c>
      <c r="H11364" s="597">
        <v>477114165</v>
      </c>
    </row>
    <row r="11365" spans="1:8">
      <c r="A11365" s="594" t="s">
        <v>133</v>
      </c>
      <c r="B11365" s="594" t="s">
        <v>288</v>
      </c>
      <c r="C11365" s="594" t="s">
        <v>322</v>
      </c>
      <c r="D11365" s="594" t="s">
        <v>2662</v>
      </c>
      <c r="E11365" s="594" t="s">
        <v>156</v>
      </c>
      <c r="F11365" s="594" t="s">
        <v>157</v>
      </c>
      <c r="G11365" s="596" t="s">
        <v>158</v>
      </c>
      <c r="H11365" s="597">
        <v>368746209</v>
      </c>
    </row>
    <row r="11366" spans="1:8">
      <c r="A11366" s="594" t="s">
        <v>133</v>
      </c>
      <c r="B11366" s="594" t="s">
        <v>288</v>
      </c>
      <c r="C11366" s="594" t="s">
        <v>322</v>
      </c>
      <c r="D11366" s="594" t="s">
        <v>2662</v>
      </c>
      <c r="E11366" s="594" t="s">
        <v>156</v>
      </c>
      <c r="F11366" s="594" t="s">
        <v>159</v>
      </c>
      <c r="G11366" s="596" t="s">
        <v>160</v>
      </c>
      <c r="H11366" s="597">
        <v>62362451</v>
      </c>
    </row>
    <row r="11367" spans="1:8">
      <c r="A11367" s="594" t="s">
        <v>133</v>
      </c>
      <c r="B11367" s="594" t="s">
        <v>288</v>
      </c>
      <c r="C11367" s="594" t="s">
        <v>322</v>
      </c>
      <c r="D11367" s="594" t="s">
        <v>2662</v>
      </c>
      <c r="E11367" s="594" t="s">
        <v>156</v>
      </c>
      <c r="F11367" s="594" t="s">
        <v>161</v>
      </c>
      <c r="G11367" s="596" t="s">
        <v>162</v>
      </c>
      <c r="H11367" s="597">
        <v>42466314</v>
      </c>
    </row>
    <row r="11368" spans="1:8">
      <c r="A11368" s="594" t="s">
        <v>133</v>
      </c>
      <c r="B11368" s="594" t="s">
        <v>288</v>
      </c>
      <c r="C11368" s="594" t="s">
        <v>322</v>
      </c>
      <c r="D11368" s="594" t="s">
        <v>2662</v>
      </c>
      <c r="E11368" s="594" t="s">
        <v>156</v>
      </c>
      <c r="F11368" s="594" t="s">
        <v>1</v>
      </c>
      <c r="G11368" s="596" t="s">
        <v>2</v>
      </c>
      <c r="H11368" s="597">
        <v>3539191</v>
      </c>
    </row>
    <row r="11369" spans="1:8">
      <c r="A11369" s="594" t="s">
        <v>133</v>
      </c>
      <c r="B11369" s="594" t="s">
        <v>288</v>
      </c>
      <c r="C11369" s="594" t="s">
        <v>322</v>
      </c>
      <c r="D11369" s="594" t="s">
        <v>2662</v>
      </c>
      <c r="E11369" s="594" t="s">
        <v>163</v>
      </c>
      <c r="F11369" s="595" t="s">
        <v>411</v>
      </c>
      <c r="G11369" s="596" t="s">
        <v>164</v>
      </c>
      <c r="H11369" s="597">
        <v>60000000</v>
      </c>
    </row>
    <row r="11370" spans="1:8">
      <c r="A11370" s="594" t="s">
        <v>133</v>
      </c>
      <c r="B11370" s="594" t="s">
        <v>288</v>
      </c>
      <c r="C11370" s="594" t="s">
        <v>322</v>
      </c>
      <c r="D11370" s="594" t="s">
        <v>2662</v>
      </c>
      <c r="E11370" s="594" t="s">
        <v>163</v>
      </c>
      <c r="F11370" s="594" t="s">
        <v>1060</v>
      </c>
      <c r="G11370" s="596" t="s">
        <v>2672</v>
      </c>
      <c r="H11370" s="597">
        <v>60000000</v>
      </c>
    </row>
    <row r="11371" spans="1:8">
      <c r="A11371" s="594" t="s">
        <v>133</v>
      </c>
      <c r="B11371" s="594" t="s">
        <v>288</v>
      </c>
      <c r="C11371" s="594" t="s">
        <v>322</v>
      </c>
      <c r="D11371" s="594" t="s">
        <v>2662</v>
      </c>
      <c r="E11371" s="594" t="s">
        <v>167</v>
      </c>
      <c r="F11371" s="595" t="s">
        <v>411</v>
      </c>
      <c r="G11371" s="596" t="s">
        <v>168</v>
      </c>
      <c r="H11371" s="597">
        <v>97703173</v>
      </c>
    </row>
    <row r="11372" spans="1:8">
      <c r="A11372" s="594" t="s">
        <v>133</v>
      </c>
      <c r="B11372" s="594" t="s">
        <v>288</v>
      </c>
      <c r="C11372" s="594" t="s">
        <v>322</v>
      </c>
      <c r="D11372" s="594" t="s">
        <v>2662</v>
      </c>
      <c r="E11372" s="594" t="s">
        <v>167</v>
      </c>
      <c r="F11372" s="594" t="s">
        <v>228</v>
      </c>
      <c r="G11372" s="596" t="s">
        <v>2673</v>
      </c>
      <c r="H11372" s="597">
        <v>57497478</v>
      </c>
    </row>
    <row r="11373" spans="1:8">
      <c r="A11373" s="594" t="s">
        <v>133</v>
      </c>
      <c r="B11373" s="594" t="s">
        <v>288</v>
      </c>
      <c r="C11373" s="594" t="s">
        <v>322</v>
      </c>
      <c r="D11373" s="594" t="s">
        <v>2662</v>
      </c>
      <c r="E11373" s="594" t="s">
        <v>167</v>
      </c>
      <c r="F11373" s="594" t="s">
        <v>169</v>
      </c>
      <c r="G11373" s="596" t="s">
        <v>2674</v>
      </c>
      <c r="H11373" s="597">
        <v>10703937</v>
      </c>
    </row>
    <row r="11374" spans="1:8">
      <c r="A11374" s="594" t="s">
        <v>133</v>
      </c>
      <c r="B11374" s="594" t="s">
        <v>288</v>
      </c>
      <c r="C11374" s="594" t="s">
        <v>322</v>
      </c>
      <c r="D11374" s="594" t="s">
        <v>2662</v>
      </c>
      <c r="E11374" s="594" t="s">
        <v>167</v>
      </c>
      <c r="F11374" s="594" t="s">
        <v>230</v>
      </c>
      <c r="G11374" s="596" t="s">
        <v>2675</v>
      </c>
      <c r="H11374" s="597">
        <v>10600000</v>
      </c>
    </row>
    <row r="11375" spans="1:8">
      <c r="A11375" s="594" t="s">
        <v>133</v>
      </c>
      <c r="B11375" s="594" t="s">
        <v>288</v>
      </c>
      <c r="C11375" s="594" t="s">
        <v>322</v>
      </c>
      <c r="D11375" s="594" t="s">
        <v>2662</v>
      </c>
      <c r="E11375" s="594" t="s">
        <v>167</v>
      </c>
      <c r="F11375" s="594" t="s">
        <v>214</v>
      </c>
      <c r="G11375" s="596" t="s">
        <v>2676</v>
      </c>
      <c r="H11375" s="597">
        <v>6875000</v>
      </c>
    </row>
    <row r="11376" spans="1:8">
      <c r="A11376" s="594" t="s">
        <v>133</v>
      </c>
      <c r="B11376" s="594" t="s">
        <v>288</v>
      </c>
      <c r="C11376" s="594" t="s">
        <v>322</v>
      </c>
      <c r="D11376" s="594" t="s">
        <v>2662</v>
      </c>
      <c r="E11376" s="594" t="s">
        <v>167</v>
      </c>
      <c r="F11376" s="594" t="s">
        <v>354</v>
      </c>
      <c r="G11376" s="596" t="s">
        <v>2736</v>
      </c>
      <c r="H11376" s="597">
        <v>150000</v>
      </c>
    </row>
    <row r="11377" spans="1:8">
      <c r="A11377" s="594" t="s">
        <v>133</v>
      </c>
      <c r="B11377" s="594" t="s">
        <v>288</v>
      </c>
      <c r="C11377" s="594" t="s">
        <v>322</v>
      </c>
      <c r="D11377" s="594" t="s">
        <v>2662</v>
      </c>
      <c r="E11377" s="594" t="s">
        <v>167</v>
      </c>
      <c r="F11377" s="594" t="s">
        <v>232</v>
      </c>
      <c r="G11377" s="596" t="s">
        <v>195</v>
      </c>
      <c r="H11377" s="597">
        <v>11876758</v>
      </c>
    </row>
    <row r="11378" spans="1:8">
      <c r="A11378" s="594" t="s">
        <v>133</v>
      </c>
      <c r="B11378" s="594" t="s">
        <v>288</v>
      </c>
      <c r="C11378" s="594" t="s">
        <v>322</v>
      </c>
      <c r="D11378" s="594" t="s">
        <v>2662</v>
      </c>
      <c r="E11378" s="594" t="s">
        <v>171</v>
      </c>
      <c r="F11378" s="595" t="s">
        <v>411</v>
      </c>
      <c r="G11378" s="596" t="s">
        <v>2677</v>
      </c>
      <c r="H11378" s="597">
        <v>303474401</v>
      </c>
    </row>
    <row r="11379" spans="1:8">
      <c r="A11379" s="594" t="s">
        <v>133</v>
      </c>
      <c r="B11379" s="594" t="s">
        <v>288</v>
      </c>
      <c r="C11379" s="594" t="s">
        <v>322</v>
      </c>
      <c r="D11379" s="594" t="s">
        <v>2662</v>
      </c>
      <c r="E11379" s="594" t="s">
        <v>171</v>
      </c>
      <c r="F11379" s="594" t="s">
        <v>173</v>
      </c>
      <c r="G11379" s="596" t="s">
        <v>174</v>
      </c>
      <c r="H11379" s="597">
        <v>176383780</v>
      </c>
    </row>
    <row r="11380" spans="1:8">
      <c r="A11380" s="594" t="s">
        <v>133</v>
      </c>
      <c r="B11380" s="594" t="s">
        <v>288</v>
      </c>
      <c r="C11380" s="594" t="s">
        <v>322</v>
      </c>
      <c r="D11380" s="594" t="s">
        <v>2662</v>
      </c>
      <c r="E11380" s="594" t="s">
        <v>171</v>
      </c>
      <c r="F11380" s="594" t="s">
        <v>216</v>
      </c>
      <c r="G11380" s="596" t="s">
        <v>217</v>
      </c>
      <c r="H11380" s="597">
        <v>60705621</v>
      </c>
    </row>
    <row r="11381" spans="1:8">
      <c r="A11381" s="594" t="s">
        <v>133</v>
      </c>
      <c r="B11381" s="594" t="s">
        <v>288</v>
      </c>
      <c r="C11381" s="594" t="s">
        <v>322</v>
      </c>
      <c r="D11381" s="594" t="s">
        <v>2662</v>
      </c>
      <c r="E11381" s="594" t="s">
        <v>171</v>
      </c>
      <c r="F11381" s="594" t="s">
        <v>175</v>
      </c>
      <c r="G11381" s="596" t="s">
        <v>176</v>
      </c>
      <c r="H11381" s="597">
        <v>66385000</v>
      </c>
    </row>
    <row r="11382" spans="1:8">
      <c r="A11382" s="594" t="s">
        <v>133</v>
      </c>
      <c r="B11382" s="594" t="s">
        <v>288</v>
      </c>
      <c r="C11382" s="594" t="s">
        <v>322</v>
      </c>
      <c r="D11382" s="594" t="s">
        <v>2662</v>
      </c>
      <c r="E11382" s="594" t="s">
        <v>177</v>
      </c>
      <c r="F11382" s="595" t="s">
        <v>411</v>
      </c>
      <c r="G11382" s="596" t="s">
        <v>178</v>
      </c>
      <c r="H11382" s="597">
        <v>60445316</v>
      </c>
    </row>
    <row r="11383" spans="1:8">
      <c r="A11383" s="594" t="s">
        <v>133</v>
      </c>
      <c r="B11383" s="594" t="s">
        <v>288</v>
      </c>
      <c r="C11383" s="594" t="s">
        <v>322</v>
      </c>
      <c r="D11383" s="594" t="s">
        <v>2662</v>
      </c>
      <c r="E11383" s="594" t="s">
        <v>177</v>
      </c>
      <c r="F11383" s="594" t="s">
        <v>179</v>
      </c>
      <c r="G11383" s="596" t="s">
        <v>2679</v>
      </c>
      <c r="H11383" s="597">
        <v>6021548</v>
      </c>
    </row>
    <row r="11384" spans="1:8">
      <c r="A11384" s="594" t="s">
        <v>133</v>
      </c>
      <c r="B11384" s="594" t="s">
        <v>288</v>
      </c>
      <c r="C11384" s="594" t="s">
        <v>322</v>
      </c>
      <c r="D11384" s="594" t="s">
        <v>2662</v>
      </c>
      <c r="E11384" s="594" t="s">
        <v>177</v>
      </c>
      <c r="F11384" s="594" t="s">
        <v>181</v>
      </c>
      <c r="G11384" s="596" t="s">
        <v>182</v>
      </c>
      <c r="H11384" s="597">
        <v>23504112</v>
      </c>
    </row>
    <row r="11385" spans="1:8">
      <c r="A11385" s="594" t="s">
        <v>133</v>
      </c>
      <c r="B11385" s="594" t="s">
        <v>288</v>
      </c>
      <c r="C11385" s="594" t="s">
        <v>322</v>
      </c>
      <c r="D11385" s="594" t="s">
        <v>2662</v>
      </c>
      <c r="E11385" s="594" t="s">
        <v>177</v>
      </c>
      <c r="F11385" s="594" t="s">
        <v>1290</v>
      </c>
      <c r="G11385" s="596" t="s">
        <v>2721</v>
      </c>
      <c r="H11385" s="597">
        <v>11666256</v>
      </c>
    </row>
    <row r="11386" spans="1:8">
      <c r="A11386" s="594" t="s">
        <v>133</v>
      </c>
      <c r="B11386" s="594" t="s">
        <v>288</v>
      </c>
      <c r="C11386" s="594" t="s">
        <v>322</v>
      </c>
      <c r="D11386" s="594" t="s">
        <v>2662</v>
      </c>
      <c r="E11386" s="594" t="s">
        <v>177</v>
      </c>
      <c r="F11386" s="594" t="s">
        <v>441</v>
      </c>
      <c r="G11386" s="596" t="s">
        <v>2728</v>
      </c>
      <c r="H11386" s="597">
        <v>17450000</v>
      </c>
    </row>
    <row r="11387" spans="1:8">
      <c r="A11387" s="594" t="s">
        <v>133</v>
      </c>
      <c r="B11387" s="594" t="s">
        <v>288</v>
      </c>
      <c r="C11387" s="594" t="s">
        <v>322</v>
      </c>
      <c r="D11387" s="594" t="s">
        <v>2662</v>
      </c>
      <c r="E11387" s="594" t="s">
        <v>177</v>
      </c>
      <c r="F11387" s="594" t="s">
        <v>1297</v>
      </c>
      <c r="G11387" s="596" t="s">
        <v>2680</v>
      </c>
      <c r="H11387" s="597">
        <v>1803400</v>
      </c>
    </row>
    <row r="11388" spans="1:8">
      <c r="A11388" s="594" t="s">
        <v>133</v>
      </c>
      <c r="B11388" s="594" t="s">
        <v>288</v>
      </c>
      <c r="C11388" s="594" t="s">
        <v>322</v>
      </c>
      <c r="D11388" s="594" t="s">
        <v>2662</v>
      </c>
      <c r="E11388" s="594" t="s">
        <v>240</v>
      </c>
      <c r="F11388" s="595" t="s">
        <v>411</v>
      </c>
      <c r="G11388" s="596" t="s">
        <v>241</v>
      </c>
      <c r="H11388" s="597">
        <v>202790000</v>
      </c>
    </row>
    <row r="11389" spans="1:8">
      <c r="A11389" s="594" t="s">
        <v>133</v>
      </c>
      <c r="B11389" s="594" t="s">
        <v>288</v>
      </c>
      <c r="C11389" s="594" t="s">
        <v>322</v>
      </c>
      <c r="D11389" s="594" t="s">
        <v>2662</v>
      </c>
      <c r="E11389" s="594" t="s">
        <v>240</v>
      </c>
      <c r="F11389" s="594" t="s">
        <v>242</v>
      </c>
      <c r="G11389" s="596" t="s">
        <v>243</v>
      </c>
      <c r="H11389" s="597">
        <v>7235000</v>
      </c>
    </row>
    <row r="11390" spans="1:8">
      <c r="A11390" s="594" t="s">
        <v>133</v>
      </c>
      <c r="B11390" s="594" t="s">
        <v>288</v>
      </c>
      <c r="C11390" s="594" t="s">
        <v>322</v>
      </c>
      <c r="D11390" s="594" t="s">
        <v>2662</v>
      </c>
      <c r="E11390" s="594" t="s">
        <v>240</v>
      </c>
      <c r="F11390" s="594" t="s">
        <v>728</v>
      </c>
      <c r="G11390" s="596" t="s">
        <v>729</v>
      </c>
      <c r="H11390" s="597">
        <v>2000000</v>
      </c>
    </row>
    <row r="11391" spans="1:8">
      <c r="A11391" s="594" t="s">
        <v>133</v>
      </c>
      <c r="B11391" s="594" t="s">
        <v>288</v>
      </c>
      <c r="C11391" s="594" t="s">
        <v>322</v>
      </c>
      <c r="D11391" s="594" t="s">
        <v>2662</v>
      </c>
      <c r="E11391" s="594" t="s">
        <v>240</v>
      </c>
      <c r="F11391" s="594" t="s">
        <v>731</v>
      </c>
      <c r="G11391" s="596" t="s">
        <v>732</v>
      </c>
      <c r="H11391" s="597">
        <v>2000000</v>
      </c>
    </row>
    <row r="11392" spans="1:8">
      <c r="A11392" s="594" t="s">
        <v>133</v>
      </c>
      <c r="B11392" s="594" t="s">
        <v>288</v>
      </c>
      <c r="C11392" s="594" t="s">
        <v>322</v>
      </c>
      <c r="D11392" s="594" t="s">
        <v>2662</v>
      </c>
      <c r="E11392" s="594" t="s">
        <v>240</v>
      </c>
      <c r="F11392" s="594" t="s">
        <v>597</v>
      </c>
      <c r="G11392" s="596" t="s">
        <v>2682</v>
      </c>
      <c r="H11392" s="597">
        <v>2000000</v>
      </c>
    </row>
    <row r="11393" spans="1:8">
      <c r="A11393" s="594" t="s">
        <v>133</v>
      </c>
      <c r="B11393" s="594" t="s">
        <v>288</v>
      </c>
      <c r="C11393" s="594" t="s">
        <v>322</v>
      </c>
      <c r="D11393" s="594" t="s">
        <v>2662</v>
      </c>
      <c r="E11393" s="594" t="s">
        <v>240</v>
      </c>
      <c r="F11393" s="594" t="s">
        <v>733</v>
      </c>
      <c r="G11393" s="596" t="s">
        <v>734</v>
      </c>
      <c r="H11393" s="597">
        <v>29120000</v>
      </c>
    </row>
    <row r="11394" spans="1:8">
      <c r="A11394" s="594" t="s">
        <v>133</v>
      </c>
      <c r="B11394" s="594" t="s">
        <v>288</v>
      </c>
      <c r="C11394" s="594" t="s">
        <v>322</v>
      </c>
      <c r="D11394" s="594" t="s">
        <v>2662</v>
      </c>
      <c r="E11394" s="594" t="s">
        <v>240</v>
      </c>
      <c r="F11394" s="594" t="s">
        <v>735</v>
      </c>
      <c r="G11394" s="596" t="s">
        <v>193</v>
      </c>
      <c r="H11394" s="597">
        <v>160435000</v>
      </c>
    </row>
    <row r="11395" spans="1:8">
      <c r="A11395" s="594" t="s">
        <v>133</v>
      </c>
      <c r="B11395" s="594" t="s">
        <v>288</v>
      </c>
      <c r="C11395" s="594" t="s">
        <v>322</v>
      </c>
      <c r="D11395" s="594" t="s">
        <v>2662</v>
      </c>
      <c r="E11395" s="594" t="s">
        <v>183</v>
      </c>
      <c r="F11395" s="595" t="s">
        <v>411</v>
      </c>
      <c r="G11395" s="596" t="s">
        <v>184</v>
      </c>
      <c r="H11395" s="597">
        <v>253510000</v>
      </c>
    </row>
    <row r="11396" spans="1:8">
      <c r="A11396" s="594" t="s">
        <v>133</v>
      </c>
      <c r="B11396" s="594" t="s">
        <v>288</v>
      </c>
      <c r="C11396" s="594" t="s">
        <v>322</v>
      </c>
      <c r="D11396" s="594" t="s">
        <v>2662</v>
      </c>
      <c r="E11396" s="594" t="s">
        <v>183</v>
      </c>
      <c r="F11396" s="594" t="s">
        <v>587</v>
      </c>
      <c r="G11396" s="596" t="s">
        <v>588</v>
      </c>
      <c r="H11396" s="597">
        <v>24860000</v>
      </c>
    </row>
    <row r="11397" spans="1:8">
      <c r="A11397" s="594" t="s">
        <v>133</v>
      </c>
      <c r="B11397" s="594" t="s">
        <v>288</v>
      </c>
      <c r="C11397" s="594" t="s">
        <v>322</v>
      </c>
      <c r="D11397" s="594" t="s">
        <v>2662</v>
      </c>
      <c r="E11397" s="594" t="s">
        <v>183</v>
      </c>
      <c r="F11397" s="594" t="s">
        <v>736</v>
      </c>
      <c r="G11397" s="596" t="s">
        <v>737</v>
      </c>
      <c r="H11397" s="597">
        <v>37450000</v>
      </c>
    </row>
    <row r="11398" spans="1:8">
      <c r="A11398" s="594" t="s">
        <v>133</v>
      </c>
      <c r="B11398" s="594" t="s">
        <v>288</v>
      </c>
      <c r="C11398" s="594" t="s">
        <v>322</v>
      </c>
      <c r="D11398" s="594" t="s">
        <v>2662</v>
      </c>
      <c r="E11398" s="594" t="s">
        <v>183</v>
      </c>
      <c r="F11398" s="594" t="s">
        <v>185</v>
      </c>
      <c r="G11398" s="596" t="s">
        <v>186</v>
      </c>
      <c r="H11398" s="597">
        <v>5500000</v>
      </c>
    </row>
    <row r="11399" spans="1:8">
      <c r="A11399" s="594" t="s">
        <v>133</v>
      </c>
      <c r="B11399" s="594" t="s">
        <v>288</v>
      </c>
      <c r="C11399" s="594" t="s">
        <v>322</v>
      </c>
      <c r="D11399" s="594" t="s">
        <v>2662</v>
      </c>
      <c r="E11399" s="594" t="s">
        <v>183</v>
      </c>
      <c r="F11399" s="594" t="s">
        <v>187</v>
      </c>
      <c r="G11399" s="596" t="s">
        <v>2683</v>
      </c>
      <c r="H11399" s="597">
        <v>185700000</v>
      </c>
    </row>
    <row r="11400" spans="1:8">
      <c r="A11400" s="594" t="s">
        <v>133</v>
      </c>
      <c r="B11400" s="594" t="s">
        <v>288</v>
      </c>
      <c r="C11400" s="594" t="s">
        <v>322</v>
      </c>
      <c r="D11400" s="594" t="s">
        <v>2662</v>
      </c>
      <c r="E11400" s="594" t="s">
        <v>738</v>
      </c>
      <c r="F11400" s="595" t="s">
        <v>411</v>
      </c>
      <c r="G11400" s="596" t="s">
        <v>739</v>
      </c>
      <c r="H11400" s="597">
        <v>120634000</v>
      </c>
    </row>
    <row r="11401" spans="1:8">
      <c r="A11401" s="594" t="s">
        <v>133</v>
      </c>
      <c r="B11401" s="594" t="s">
        <v>288</v>
      </c>
      <c r="C11401" s="594" t="s">
        <v>322</v>
      </c>
      <c r="D11401" s="594" t="s">
        <v>2662</v>
      </c>
      <c r="E11401" s="594" t="s">
        <v>738</v>
      </c>
      <c r="F11401" s="594" t="s">
        <v>740</v>
      </c>
      <c r="G11401" s="596" t="s">
        <v>741</v>
      </c>
      <c r="H11401" s="597">
        <v>73750000</v>
      </c>
    </row>
    <row r="11402" spans="1:8">
      <c r="A11402" s="594" t="s">
        <v>133</v>
      </c>
      <c r="B11402" s="594" t="s">
        <v>288</v>
      </c>
      <c r="C11402" s="594" t="s">
        <v>322</v>
      </c>
      <c r="D11402" s="594" t="s">
        <v>2662</v>
      </c>
      <c r="E11402" s="594" t="s">
        <v>738</v>
      </c>
      <c r="F11402" s="594" t="s">
        <v>356</v>
      </c>
      <c r="G11402" s="596" t="s">
        <v>357</v>
      </c>
      <c r="H11402" s="597">
        <v>45084000</v>
      </c>
    </row>
    <row r="11403" spans="1:8">
      <c r="A11403" s="594" t="s">
        <v>133</v>
      </c>
      <c r="B11403" s="594" t="s">
        <v>288</v>
      </c>
      <c r="C11403" s="594" t="s">
        <v>322</v>
      </c>
      <c r="D11403" s="594" t="s">
        <v>2662</v>
      </c>
      <c r="E11403" s="594" t="s">
        <v>738</v>
      </c>
      <c r="F11403" s="594" t="s">
        <v>742</v>
      </c>
      <c r="G11403" s="596" t="s">
        <v>743</v>
      </c>
      <c r="H11403" s="597">
        <v>1800000</v>
      </c>
    </row>
    <row r="11404" spans="1:8">
      <c r="A11404" s="594" t="s">
        <v>133</v>
      </c>
      <c r="B11404" s="594" t="s">
        <v>288</v>
      </c>
      <c r="C11404" s="594" t="s">
        <v>322</v>
      </c>
      <c r="D11404" s="594" t="s">
        <v>2662</v>
      </c>
      <c r="E11404" s="594" t="s">
        <v>744</v>
      </c>
      <c r="F11404" s="595" t="s">
        <v>411</v>
      </c>
      <c r="G11404" s="596" t="s">
        <v>2686</v>
      </c>
      <c r="H11404" s="597">
        <v>114884100</v>
      </c>
    </row>
    <row r="11405" spans="1:8">
      <c r="A11405" s="594" t="s">
        <v>133</v>
      </c>
      <c r="B11405" s="594" t="s">
        <v>288</v>
      </c>
      <c r="C11405" s="594" t="s">
        <v>322</v>
      </c>
      <c r="D11405" s="594" t="s">
        <v>2662</v>
      </c>
      <c r="E11405" s="594" t="s">
        <v>744</v>
      </c>
      <c r="F11405" s="594" t="s">
        <v>7</v>
      </c>
      <c r="G11405" s="596" t="s">
        <v>8</v>
      </c>
      <c r="H11405" s="597">
        <v>8600000</v>
      </c>
    </row>
    <row r="11406" spans="1:8">
      <c r="A11406" s="594" t="s">
        <v>133</v>
      </c>
      <c r="B11406" s="594" t="s">
        <v>288</v>
      </c>
      <c r="C11406" s="594" t="s">
        <v>322</v>
      </c>
      <c r="D11406" s="594" t="s">
        <v>2662</v>
      </c>
      <c r="E11406" s="594" t="s">
        <v>744</v>
      </c>
      <c r="F11406" s="594" t="s">
        <v>572</v>
      </c>
      <c r="G11406" s="596" t="s">
        <v>2689</v>
      </c>
      <c r="H11406" s="597">
        <v>71276100</v>
      </c>
    </row>
    <row r="11407" spans="1:8">
      <c r="A11407" s="594" t="s">
        <v>133</v>
      </c>
      <c r="B11407" s="594" t="s">
        <v>288</v>
      </c>
      <c r="C11407" s="594" t="s">
        <v>322</v>
      </c>
      <c r="D11407" s="594" t="s">
        <v>2662</v>
      </c>
      <c r="E11407" s="594" t="s">
        <v>744</v>
      </c>
      <c r="F11407" s="594" t="s">
        <v>746</v>
      </c>
      <c r="G11407" s="596" t="s">
        <v>2690</v>
      </c>
      <c r="H11407" s="597">
        <v>5400000</v>
      </c>
    </row>
    <row r="11408" spans="1:8">
      <c r="A11408" s="594" t="s">
        <v>133</v>
      </c>
      <c r="B11408" s="594" t="s">
        <v>288</v>
      </c>
      <c r="C11408" s="594" t="s">
        <v>322</v>
      </c>
      <c r="D11408" s="594" t="s">
        <v>2662</v>
      </c>
      <c r="E11408" s="594" t="s">
        <v>744</v>
      </c>
      <c r="F11408" s="594" t="s">
        <v>11</v>
      </c>
      <c r="G11408" s="596" t="s">
        <v>2691</v>
      </c>
      <c r="H11408" s="597">
        <v>9775000</v>
      </c>
    </row>
    <row r="11409" spans="1:8">
      <c r="A11409" s="594" t="s">
        <v>133</v>
      </c>
      <c r="B11409" s="594" t="s">
        <v>288</v>
      </c>
      <c r="C11409" s="594" t="s">
        <v>322</v>
      </c>
      <c r="D11409" s="594" t="s">
        <v>2662</v>
      </c>
      <c r="E11409" s="594" t="s">
        <v>744</v>
      </c>
      <c r="F11409" s="594" t="s">
        <v>748</v>
      </c>
      <c r="G11409" s="596" t="s">
        <v>35</v>
      </c>
      <c r="H11409" s="597">
        <v>19833000</v>
      </c>
    </row>
    <row r="11410" spans="1:8">
      <c r="A11410" s="594" t="s">
        <v>133</v>
      </c>
      <c r="B11410" s="594" t="s">
        <v>288</v>
      </c>
      <c r="C11410" s="594" t="s">
        <v>322</v>
      </c>
      <c r="D11410" s="594" t="s">
        <v>2662</v>
      </c>
      <c r="E11410" s="594" t="s">
        <v>2692</v>
      </c>
      <c r="F11410" s="595" t="s">
        <v>411</v>
      </c>
      <c r="G11410" s="596" t="s">
        <v>2693</v>
      </c>
      <c r="H11410" s="597">
        <v>113370000</v>
      </c>
    </row>
    <row r="11411" spans="1:8">
      <c r="A11411" s="594" t="s">
        <v>133</v>
      </c>
      <c r="B11411" s="594" t="s">
        <v>288</v>
      </c>
      <c r="C11411" s="594" t="s">
        <v>322</v>
      </c>
      <c r="D11411" s="594" t="s">
        <v>2662</v>
      </c>
      <c r="E11411" s="594" t="s">
        <v>2692</v>
      </c>
      <c r="F11411" s="594" t="s">
        <v>2777</v>
      </c>
      <c r="G11411" s="596" t="s">
        <v>2765</v>
      </c>
      <c r="H11411" s="597">
        <v>19500000</v>
      </c>
    </row>
    <row r="11412" spans="1:8">
      <c r="A11412" s="594" t="s">
        <v>133</v>
      </c>
      <c r="B11412" s="594" t="s">
        <v>288</v>
      </c>
      <c r="C11412" s="594" t="s">
        <v>322</v>
      </c>
      <c r="D11412" s="594" t="s">
        <v>2662</v>
      </c>
      <c r="E11412" s="594" t="s">
        <v>2692</v>
      </c>
      <c r="F11412" s="594" t="s">
        <v>2722</v>
      </c>
      <c r="G11412" s="596" t="s">
        <v>2690</v>
      </c>
      <c r="H11412" s="597">
        <v>47400000</v>
      </c>
    </row>
    <row r="11413" spans="1:8">
      <c r="A11413" s="594" t="s">
        <v>133</v>
      </c>
      <c r="B11413" s="594" t="s">
        <v>288</v>
      </c>
      <c r="C11413" s="594" t="s">
        <v>322</v>
      </c>
      <c r="D11413" s="594" t="s">
        <v>2662</v>
      </c>
      <c r="E11413" s="594" t="s">
        <v>2692</v>
      </c>
      <c r="F11413" s="594" t="s">
        <v>2694</v>
      </c>
      <c r="G11413" s="596" t="s">
        <v>2689</v>
      </c>
      <c r="H11413" s="597">
        <v>31470000</v>
      </c>
    </row>
    <row r="11414" spans="1:8">
      <c r="A11414" s="594" t="s">
        <v>133</v>
      </c>
      <c r="B11414" s="594" t="s">
        <v>288</v>
      </c>
      <c r="C11414" s="594" t="s">
        <v>322</v>
      </c>
      <c r="D11414" s="594" t="s">
        <v>2662</v>
      </c>
      <c r="E11414" s="594" t="s">
        <v>2692</v>
      </c>
      <c r="F11414" s="594" t="s">
        <v>2730</v>
      </c>
      <c r="G11414" s="596" t="s">
        <v>2731</v>
      </c>
      <c r="H11414" s="597">
        <v>15000000</v>
      </c>
    </row>
    <row r="11415" spans="1:8">
      <c r="A11415" s="594" t="s">
        <v>133</v>
      </c>
      <c r="B11415" s="594" t="s">
        <v>288</v>
      </c>
      <c r="C11415" s="594" t="s">
        <v>322</v>
      </c>
      <c r="D11415" s="594" t="s">
        <v>2662</v>
      </c>
      <c r="E11415" s="594" t="s">
        <v>189</v>
      </c>
      <c r="F11415" s="595" t="s">
        <v>411</v>
      </c>
      <c r="G11415" s="596" t="s">
        <v>190</v>
      </c>
      <c r="H11415" s="597">
        <v>688323108</v>
      </c>
    </row>
    <row r="11416" spans="1:8">
      <c r="A11416" s="594" t="s">
        <v>133</v>
      </c>
      <c r="B11416" s="594" t="s">
        <v>288</v>
      </c>
      <c r="C11416" s="594" t="s">
        <v>322</v>
      </c>
      <c r="D11416" s="594" t="s">
        <v>2662</v>
      </c>
      <c r="E11416" s="594" t="s">
        <v>189</v>
      </c>
      <c r="F11416" s="594" t="s">
        <v>773</v>
      </c>
      <c r="G11416" s="596" t="s">
        <v>2695</v>
      </c>
      <c r="H11416" s="597">
        <v>184514000</v>
      </c>
    </row>
    <row r="11417" spans="1:8">
      <c r="A11417" s="594" t="s">
        <v>133</v>
      </c>
      <c r="B11417" s="594" t="s">
        <v>288</v>
      </c>
      <c r="C11417" s="594" t="s">
        <v>322</v>
      </c>
      <c r="D11417" s="594" t="s">
        <v>2662</v>
      </c>
      <c r="E11417" s="594" t="s">
        <v>189</v>
      </c>
      <c r="F11417" s="594" t="s">
        <v>13</v>
      </c>
      <c r="G11417" s="596" t="s">
        <v>2732</v>
      </c>
      <c r="H11417" s="597">
        <v>14000000</v>
      </c>
    </row>
    <row r="11418" spans="1:8">
      <c r="A11418" s="594" t="s">
        <v>133</v>
      </c>
      <c r="B11418" s="594" t="s">
        <v>288</v>
      </c>
      <c r="C11418" s="594" t="s">
        <v>322</v>
      </c>
      <c r="D11418" s="594" t="s">
        <v>2662</v>
      </c>
      <c r="E11418" s="594" t="s">
        <v>189</v>
      </c>
      <c r="F11418" s="594" t="s">
        <v>37</v>
      </c>
      <c r="G11418" s="596" t="s">
        <v>2696</v>
      </c>
      <c r="H11418" s="597">
        <v>208048740</v>
      </c>
    </row>
    <row r="11419" spans="1:8">
      <c r="A11419" s="594" t="s">
        <v>133</v>
      </c>
      <c r="B11419" s="594" t="s">
        <v>288</v>
      </c>
      <c r="C11419" s="594" t="s">
        <v>322</v>
      </c>
      <c r="D11419" s="594" t="s">
        <v>2662</v>
      </c>
      <c r="E11419" s="594" t="s">
        <v>189</v>
      </c>
      <c r="F11419" s="594" t="s">
        <v>192</v>
      </c>
      <c r="G11419" s="596" t="s">
        <v>195</v>
      </c>
      <c r="H11419" s="597">
        <v>281760368</v>
      </c>
    </row>
    <row r="11420" spans="1:8">
      <c r="A11420" s="594" t="s">
        <v>133</v>
      </c>
      <c r="B11420" s="594" t="s">
        <v>288</v>
      </c>
      <c r="C11420" s="594" t="s">
        <v>322</v>
      </c>
      <c r="D11420" s="594" t="s">
        <v>2662</v>
      </c>
      <c r="E11420" s="594" t="s">
        <v>2697</v>
      </c>
      <c r="F11420" s="595" t="s">
        <v>411</v>
      </c>
      <c r="G11420" s="596" t="s">
        <v>2698</v>
      </c>
      <c r="H11420" s="597">
        <v>10000000</v>
      </c>
    </row>
    <row r="11421" spans="1:8">
      <c r="A11421" s="594" t="s">
        <v>133</v>
      </c>
      <c r="B11421" s="594" t="s">
        <v>288</v>
      </c>
      <c r="C11421" s="594" t="s">
        <v>322</v>
      </c>
      <c r="D11421" s="594" t="s">
        <v>2662</v>
      </c>
      <c r="E11421" s="594" t="s">
        <v>2697</v>
      </c>
      <c r="F11421" s="594" t="s">
        <v>2699</v>
      </c>
      <c r="G11421" s="596" t="s">
        <v>2700</v>
      </c>
      <c r="H11421" s="597">
        <v>10000000</v>
      </c>
    </row>
    <row r="11422" spans="1:8">
      <c r="A11422" s="594" t="s">
        <v>133</v>
      </c>
      <c r="B11422" s="594" t="s">
        <v>288</v>
      </c>
      <c r="C11422" s="594" t="s">
        <v>322</v>
      </c>
      <c r="D11422" s="594" t="s">
        <v>2662</v>
      </c>
      <c r="E11422" s="594" t="s">
        <v>194</v>
      </c>
      <c r="F11422" s="595" t="s">
        <v>411</v>
      </c>
      <c r="G11422" s="596" t="s">
        <v>195</v>
      </c>
      <c r="H11422" s="597">
        <v>486205223</v>
      </c>
    </row>
    <row r="11423" spans="1:8">
      <c r="A11423" s="594" t="s">
        <v>133</v>
      </c>
      <c r="B11423" s="594" t="s">
        <v>288</v>
      </c>
      <c r="C11423" s="594" t="s">
        <v>322</v>
      </c>
      <c r="D11423" s="594" t="s">
        <v>2662</v>
      </c>
      <c r="E11423" s="594" t="s">
        <v>194</v>
      </c>
      <c r="F11423" s="594" t="s">
        <v>198</v>
      </c>
      <c r="G11423" s="596" t="s">
        <v>199</v>
      </c>
      <c r="H11423" s="597">
        <v>433263896</v>
      </c>
    </row>
    <row r="11424" spans="1:8">
      <c r="A11424" s="594" t="s">
        <v>133</v>
      </c>
      <c r="B11424" s="594" t="s">
        <v>288</v>
      </c>
      <c r="C11424" s="594" t="s">
        <v>322</v>
      </c>
      <c r="D11424" s="594" t="s">
        <v>2662</v>
      </c>
      <c r="E11424" s="594" t="s">
        <v>194</v>
      </c>
      <c r="F11424" s="594" t="s">
        <v>200</v>
      </c>
      <c r="G11424" s="596" t="s">
        <v>201</v>
      </c>
      <c r="H11424" s="597">
        <v>52941327</v>
      </c>
    </row>
    <row r="11425" spans="1:8">
      <c r="A11425" s="594" t="s">
        <v>133</v>
      </c>
      <c r="B11425" s="594" t="s">
        <v>288</v>
      </c>
      <c r="C11425" s="594" t="s">
        <v>322</v>
      </c>
      <c r="D11425" s="594" t="s">
        <v>2662</v>
      </c>
      <c r="E11425" s="594" t="s">
        <v>550</v>
      </c>
      <c r="F11425" s="595" t="s">
        <v>411</v>
      </c>
      <c r="G11425" s="596" t="s">
        <v>2705</v>
      </c>
      <c r="H11425" s="597">
        <v>9705000</v>
      </c>
    </row>
    <row r="11426" spans="1:8">
      <c r="A11426" s="594" t="s">
        <v>133</v>
      </c>
      <c r="B11426" s="594" t="s">
        <v>288</v>
      </c>
      <c r="C11426" s="594" t="s">
        <v>322</v>
      </c>
      <c r="D11426" s="594" t="s">
        <v>2662</v>
      </c>
      <c r="E11426" s="594" t="s">
        <v>550</v>
      </c>
      <c r="F11426" s="594" t="s">
        <v>2706</v>
      </c>
      <c r="G11426" s="596" t="s">
        <v>72</v>
      </c>
      <c r="H11426" s="597">
        <v>9705000</v>
      </c>
    </row>
    <row r="11427" spans="1:8">
      <c r="A11427" s="594" t="s">
        <v>133</v>
      </c>
      <c r="B11427" s="594" t="s">
        <v>288</v>
      </c>
      <c r="C11427" s="594" t="s">
        <v>322</v>
      </c>
      <c r="D11427" s="594" t="s">
        <v>2662</v>
      </c>
      <c r="E11427" s="594" t="s">
        <v>580</v>
      </c>
      <c r="F11427" s="595" t="s">
        <v>411</v>
      </c>
      <c r="G11427" s="596" t="s">
        <v>581</v>
      </c>
      <c r="H11427" s="597">
        <v>266323000</v>
      </c>
    </row>
    <row r="11428" spans="1:8">
      <c r="A11428" s="594" t="s">
        <v>133</v>
      </c>
      <c r="B11428" s="594" t="s">
        <v>288</v>
      </c>
      <c r="C11428" s="594" t="s">
        <v>322</v>
      </c>
      <c r="D11428" s="594" t="s">
        <v>2662</v>
      </c>
      <c r="E11428" s="594" t="s">
        <v>580</v>
      </c>
      <c r="F11428" s="594" t="s">
        <v>291</v>
      </c>
      <c r="G11428" s="596" t="s">
        <v>292</v>
      </c>
      <c r="H11428" s="597">
        <v>245637000</v>
      </c>
    </row>
    <row r="11429" spans="1:8">
      <c r="A11429" s="594" t="s">
        <v>133</v>
      </c>
      <c r="B11429" s="594" t="s">
        <v>288</v>
      </c>
      <c r="C11429" s="594" t="s">
        <v>322</v>
      </c>
      <c r="D11429" s="594" t="s">
        <v>2662</v>
      </c>
      <c r="E11429" s="594" t="s">
        <v>580</v>
      </c>
      <c r="F11429" s="594" t="s">
        <v>293</v>
      </c>
      <c r="G11429" s="596" t="s">
        <v>195</v>
      </c>
      <c r="H11429" s="597">
        <v>20686000</v>
      </c>
    </row>
    <row r="11430" spans="1:8">
      <c r="A11430" s="594" t="s">
        <v>133</v>
      </c>
      <c r="B11430" s="594" t="s">
        <v>294</v>
      </c>
      <c r="C11430" s="595" t="s">
        <v>411</v>
      </c>
      <c r="D11430" s="595" t="s">
        <v>411</v>
      </c>
      <c r="E11430" s="595" t="s">
        <v>411</v>
      </c>
      <c r="F11430" s="595" t="s">
        <v>411</v>
      </c>
      <c r="G11430" s="596" t="s">
        <v>295</v>
      </c>
      <c r="H11430" s="597">
        <v>22882799100</v>
      </c>
    </row>
    <row r="11431" spans="1:8">
      <c r="A11431" s="594" t="s">
        <v>133</v>
      </c>
      <c r="B11431" s="594" t="s">
        <v>294</v>
      </c>
      <c r="C11431" s="594" t="s">
        <v>570</v>
      </c>
      <c r="D11431" s="595" t="s">
        <v>411</v>
      </c>
      <c r="E11431" s="595" t="s">
        <v>411</v>
      </c>
      <c r="F11431" s="595" t="s">
        <v>411</v>
      </c>
      <c r="G11431" s="596" t="s">
        <v>2711</v>
      </c>
      <c r="H11431" s="597">
        <v>492460500</v>
      </c>
    </row>
    <row r="11432" spans="1:8">
      <c r="A11432" s="594" t="s">
        <v>133</v>
      </c>
      <c r="B11432" s="594" t="s">
        <v>294</v>
      </c>
      <c r="C11432" s="594" t="s">
        <v>570</v>
      </c>
      <c r="D11432" s="594" t="s">
        <v>2713</v>
      </c>
      <c r="E11432" s="595" t="s">
        <v>411</v>
      </c>
      <c r="F11432" s="595" t="s">
        <v>411</v>
      </c>
      <c r="G11432" s="596" t="s">
        <v>2714</v>
      </c>
      <c r="H11432" s="597">
        <v>492460500</v>
      </c>
    </row>
    <row r="11433" spans="1:8">
      <c r="A11433" s="594" t="s">
        <v>133</v>
      </c>
      <c r="B11433" s="594" t="s">
        <v>294</v>
      </c>
      <c r="C11433" s="594" t="s">
        <v>570</v>
      </c>
      <c r="D11433" s="594" t="s">
        <v>2713</v>
      </c>
      <c r="E11433" s="594" t="s">
        <v>152</v>
      </c>
      <c r="F11433" s="595" t="s">
        <v>411</v>
      </c>
      <c r="G11433" s="596" t="s">
        <v>153</v>
      </c>
      <c r="H11433" s="597">
        <v>600000</v>
      </c>
    </row>
    <row r="11434" spans="1:8">
      <c r="A11434" s="594" t="s">
        <v>133</v>
      </c>
      <c r="B11434" s="594" t="s">
        <v>294</v>
      </c>
      <c r="C11434" s="594" t="s">
        <v>570</v>
      </c>
      <c r="D11434" s="594" t="s">
        <v>2713</v>
      </c>
      <c r="E11434" s="594" t="s">
        <v>152</v>
      </c>
      <c r="F11434" s="594" t="s">
        <v>606</v>
      </c>
      <c r="G11434" s="596" t="s">
        <v>195</v>
      </c>
      <c r="H11434" s="597">
        <v>600000</v>
      </c>
    </row>
    <row r="11435" spans="1:8">
      <c r="A11435" s="594" t="s">
        <v>133</v>
      </c>
      <c r="B11435" s="594" t="s">
        <v>294</v>
      </c>
      <c r="C11435" s="594" t="s">
        <v>570</v>
      </c>
      <c r="D11435" s="594" t="s">
        <v>2713</v>
      </c>
      <c r="E11435" s="594" t="s">
        <v>171</v>
      </c>
      <c r="F11435" s="595" t="s">
        <v>411</v>
      </c>
      <c r="G11435" s="596" t="s">
        <v>2677</v>
      </c>
      <c r="H11435" s="597">
        <v>19158000</v>
      </c>
    </row>
    <row r="11436" spans="1:8">
      <c r="A11436" s="594" t="s">
        <v>133</v>
      </c>
      <c r="B11436" s="594" t="s">
        <v>294</v>
      </c>
      <c r="C11436" s="594" t="s">
        <v>570</v>
      </c>
      <c r="D11436" s="594" t="s">
        <v>2713</v>
      </c>
      <c r="E11436" s="594" t="s">
        <v>171</v>
      </c>
      <c r="F11436" s="594" t="s">
        <v>173</v>
      </c>
      <c r="G11436" s="596" t="s">
        <v>174</v>
      </c>
      <c r="H11436" s="597">
        <v>15908000</v>
      </c>
    </row>
    <row r="11437" spans="1:8">
      <c r="A11437" s="594" t="s">
        <v>133</v>
      </c>
      <c r="B11437" s="594" t="s">
        <v>294</v>
      </c>
      <c r="C11437" s="594" t="s">
        <v>570</v>
      </c>
      <c r="D11437" s="594" t="s">
        <v>2713</v>
      </c>
      <c r="E11437" s="594" t="s">
        <v>171</v>
      </c>
      <c r="F11437" s="594" t="s">
        <v>175</v>
      </c>
      <c r="G11437" s="596" t="s">
        <v>176</v>
      </c>
      <c r="H11437" s="597">
        <v>3250000</v>
      </c>
    </row>
    <row r="11438" spans="1:8">
      <c r="A11438" s="594" t="s">
        <v>133</v>
      </c>
      <c r="B11438" s="594" t="s">
        <v>294</v>
      </c>
      <c r="C11438" s="594" t="s">
        <v>570</v>
      </c>
      <c r="D11438" s="594" t="s">
        <v>2713</v>
      </c>
      <c r="E11438" s="594" t="s">
        <v>177</v>
      </c>
      <c r="F11438" s="595" t="s">
        <v>411</v>
      </c>
      <c r="G11438" s="596" t="s">
        <v>178</v>
      </c>
      <c r="H11438" s="597">
        <v>9185500</v>
      </c>
    </row>
    <row r="11439" spans="1:8">
      <c r="A11439" s="594" t="s">
        <v>133</v>
      </c>
      <c r="B11439" s="594" t="s">
        <v>294</v>
      </c>
      <c r="C11439" s="594" t="s">
        <v>570</v>
      </c>
      <c r="D11439" s="594" t="s">
        <v>2713</v>
      </c>
      <c r="E11439" s="594" t="s">
        <v>177</v>
      </c>
      <c r="F11439" s="594" t="s">
        <v>181</v>
      </c>
      <c r="G11439" s="596" t="s">
        <v>182</v>
      </c>
      <c r="H11439" s="597">
        <v>5454000</v>
      </c>
    </row>
    <row r="11440" spans="1:8">
      <c r="A11440" s="594" t="s">
        <v>133</v>
      </c>
      <c r="B11440" s="594" t="s">
        <v>294</v>
      </c>
      <c r="C11440" s="594" t="s">
        <v>570</v>
      </c>
      <c r="D11440" s="594" t="s">
        <v>2713</v>
      </c>
      <c r="E11440" s="594" t="s">
        <v>177</v>
      </c>
      <c r="F11440" s="594" t="s">
        <v>441</v>
      </c>
      <c r="G11440" s="596" t="s">
        <v>2728</v>
      </c>
      <c r="H11440" s="597">
        <v>3731500</v>
      </c>
    </row>
    <row r="11441" spans="1:8">
      <c r="A11441" s="594" t="s">
        <v>133</v>
      </c>
      <c r="B11441" s="594" t="s">
        <v>294</v>
      </c>
      <c r="C11441" s="594" t="s">
        <v>570</v>
      </c>
      <c r="D11441" s="594" t="s">
        <v>2713</v>
      </c>
      <c r="E11441" s="594" t="s">
        <v>240</v>
      </c>
      <c r="F11441" s="595" t="s">
        <v>411</v>
      </c>
      <c r="G11441" s="596" t="s">
        <v>241</v>
      </c>
      <c r="H11441" s="597">
        <v>130059000</v>
      </c>
    </row>
    <row r="11442" spans="1:8">
      <c r="A11442" s="594" t="s">
        <v>133</v>
      </c>
      <c r="B11442" s="594" t="s">
        <v>294</v>
      </c>
      <c r="C11442" s="594" t="s">
        <v>570</v>
      </c>
      <c r="D11442" s="594" t="s">
        <v>2713</v>
      </c>
      <c r="E11442" s="594" t="s">
        <v>240</v>
      </c>
      <c r="F11442" s="594" t="s">
        <v>242</v>
      </c>
      <c r="G11442" s="596" t="s">
        <v>243</v>
      </c>
      <c r="H11442" s="597">
        <v>22240000</v>
      </c>
    </row>
    <row r="11443" spans="1:8">
      <c r="A11443" s="594" t="s">
        <v>133</v>
      </c>
      <c r="B11443" s="594" t="s">
        <v>294</v>
      </c>
      <c r="C11443" s="594" t="s">
        <v>570</v>
      </c>
      <c r="D11443" s="594" t="s">
        <v>2713</v>
      </c>
      <c r="E11443" s="594" t="s">
        <v>240</v>
      </c>
      <c r="F11443" s="594" t="s">
        <v>728</v>
      </c>
      <c r="G11443" s="596" t="s">
        <v>729</v>
      </c>
      <c r="H11443" s="597">
        <v>14200000</v>
      </c>
    </row>
    <row r="11444" spans="1:8">
      <c r="A11444" s="594" t="s">
        <v>133</v>
      </c>
      <c r="B11444" s="594" t="s">
        <v>294</v>
      </c>
      <c r="C11444" s="594" t="s">
        <v>570</v>
      </c>
      <c r="D11444" s="594" t="s">
        <v>2713</v>
      </c>
      <c r="E11444" s="594" t="s">
        <v>240</v>
      </c>
      <c r="F11444" s="594" t="s">
        <v>1268</v>
      </c>
      <c r="G11444" s="596" t="s">
        <v>1267</v>
      </c>
      <c r="H11444" s="597">
        <v>400000</v>
      </c>
    </row>
    <row r="11445" spans="1:8">
      <c r="A11445" s="594" t="s">
        <v>133</v>
      </c>
      <c r="B11445" s="594" t="s">
        <v>294</v>
      </c>
      <c r="C11445" s="594" t="s">
        <v>570</v>
      </c>
      <c r="D11445" s="594" t="s">
        <v>2713</v>
      </c>
      <c r="E11445" s="594" t="s">
        <v>240</v>
      </c>
      <c r="F11445" s="594" t="s">
        <v>730</v>
      </c>
      <c r="G11445" s="596" t="s">
        <v>186</v>
      </c>
      <c r="H11445" s="597">
        <v>1400000</v>
      </c>
    </row>
    <row r="11446" spans="1:8">
      <c r="A11446" s="594" t="s">
        <v>133</v>
      </c>
      <c r="B11446" s="594" t="s">
        <v>294</v>
      </c>
      <c r="C11446" s="594" t="s">
        <v>570</v>
      </c>
      <c r="D11446" s="594" t="s">
        <v>2713</v>
      </c>
      <c r="E11446" s="594" t="s">
        <v>240</v>
      </c>
      <c r="F11446" s="594" t="s">
        <v>731</v>
      </c>
      <c r="G11446" s="596" t="s">
        <v>732</v>
      </c>
      <c r="H11446" s="597">
        <v>8000000</v>
      </c>
    </row>
    <row r="11447" spans="1:8">
      <c r="A11447" s="594" t="s">
        <v>133</v>
      </c>
      <c r="B11447" s="594" t="s">
        <v>294</v>
      </c>
      <c r="C11447" s="594" t="s">
        <v>570</v>
      </c>
      <c r="D11447" s="594" t="s">
        <v>2713</v>
      </c>
      <c r="E11447" s="594" t="s">
        <v>240</v>
      </c>
      <c r="F11447" s="594" t="s">
        <v>597</v>
      </c>
      <c r="G11447" s="596" t="s">
        <v>2682</v>
      </c>
      <c r="H11447" s="597">
        <v>3000000</v>
      </c>
    </row>
    <row r="11448" spans="1:8">
      <c r="A11448" s="594" t="s">
        <v>133</v>
      </c>
      <c r="B11448" s="594" t="s">
        <v>294</v>
      </c>
      <c r="C11448" s="594" t="s">
        <v>570</v>
      </c>
      <c r="D11448" s="594" t="s">
        <v>2713</v>
      </c>
      <c r="E11448" s="594" t="s">
        <v>240</v>
      </c>
      <c r="F11448" s="594" t="s">
        <v>733</v>
      </c>
      <c r="G11448" s="596" t="s">
        <v>734</v>
      </c>
      <c r="H11448" s="597">
        <v>23500000</v>
      </c>
    </row>
    <row r="11449" spans="1:8">
      <c r="A11449" s="594" t="s">
        <v>133</v>
      </c>
      <c r="B11449" s="594" t="s">
        <v>294</v>
      </c>
      <c r="C11449" s="594" t="s">
        <v>570</v>
      </c>
      <c r="D11449" s="594" t="s">
        <v>2713</v>
      </c>
      <c r="E11449" s="594" t="s">
        <v>240</v>
      </c>
      <c r="F11449" s="594" t="s">
        <v>735</v>
      </c>
      <c r="G11449" s="596" t="s">
        <v>193</v>
      </c>
      <c r="H11449" s="597">
        <v>57319000</v>
      </c>
    </row>
    <row r="11450" spans="1:8">
      <c r="A11450" s="594" t="s">
        <v>133</v>
      </c>
      <c r="B11450" s="594" t="s">
        <v>294</v>
      </c>
      <c r="C11450" s="594" t="s">
        <v>570</v>
      </c>
      <c r="D11450" s="594" t="s">
        <v>2713</v>
      </c>
      <c r="E11450" s="594" t="s">
        <v>183</v>
      </c>
      <c r="F11450" s="595" t="s">
        <v>411</v>
      </c>
      <c r="G11450" s="596" t="s">
        <v>184</v>
      </c>
      <c r="H11450" s="597">
        <v>17570000</v>
      </c>
    </row>
    <row r="11451" spans="1:8">
      <c r="A11451" s="594" t="s">
        <v>133</v>
      </c>
      <c r="B11451" s="594" t="s">
        <v>294</v>
      </c>
      <c r="C11451" s="594" t="s">
        <v>570</v>
      </c>
      <c r="D11451" s="594" t="s">
        <v>2713</v>
      </c>
      <c r="E11451" s="594" t="s">
        <v>183</v>
      </c>
      <c r="F11451" s="594" t="s">
        <v>587</v>
      </c>
      <c r="G11451" s="596" t="s">
        <v>588</v>
      </c>
      <c r="H11451" s="597">
        <v>720000</v>
      </c>
    </row>
    <row r="11452" spans="1:8">
      <c r="A11452" s="594" t="s">
        <v>133</v>
      </c>
      <c r="B11452" s="594" t="s">
        <v>294</v>
      </c>
      <c r="C11452" s="594" t="s">
        <v>570</v>
      </c>
      <c r="D11452" s="594" t="s">
        <v>2713</v>
      </c>
      <c r="E11452" s="594" t="s">
        <v>183</v>
      </c>
      <c r="F11452" s="594" t="s">
        <v>736</v>
      </c>
      <c r="G11452" s="596" t="s">
        <v>737</v>
      </c>
      <c r="H11452" s="597">
        <v>4500000</v>
      </c>
    </row>
    <row r="11453" spans="1:8">
      <c r="A11453" s="594" t="s">
        <v>133</v>
      </c>
      <c r="B11453" s="594" t="s">
        <v>294</v>
      </c>
      <c r="C11453" s="594" t="s">
        <v>570</v>
      </c>
      <c r="D11453" s="594" t="s">
        <v>2713</v>
      </c>
      <c r="E11453" s="594" t="s">
        <v>183</v>
      </c>
      <c r="F11453" s="594" t="s">
        <v>185</v>
      </c>
      <c r="G11453" s="596" t="s">
        <v>186</v>
      </c>
      <c r="H11453" s="597">
        <v>12350000</v>
      </c>
    </row>
    <row r="11454" spans="1:8">
      <c r="A11454" s="594" t="s">
        <v>133</v>
      </c>
      <c r="B11454" s="594" t="s">
        <v>294</v>
      </c>
      <c r="C11454" s="594" t="s">
        <v>570</v>
      </c>
      <c r="D11454" s="594" t="s">
        <v>2713</v>
      </c>
      <c r="E11454" s="594" t="s">
        <v>738</v>
      </c>
      <c r="F11454" s="595" t="s">
        <v>411</v>
      </c>
      <c r="G11454" s="596" t="s">
        <v>739</v>
      </c>
      <c r="H11454" s="597">
        <v>144506500</v>
      </c>
    </row>
    <row r="11455" spans="1:8">
      <c r="A11455" s="594" t="s">
        <v>133</v>
      </c>
      <c r="B11455" s="594" t="s">
        <v>294</v>
      </c>
      <c r="C11455" s="594" t="s">
        <v>570</v>
      </c>
      <c r="D11455" s="594" t="s">
        <v>2713</v>
      </c>
      <c r="E11455" s="594" t="s">
        <v>738</v>
      </c>
      <c r="F11455" s="594" t="s">
        <v>740</v>
      </c>
      <c r="G11455" s="596" t="s">
        <v>741</v>
      </c>
      <c r="H11455" s="597">
        <v>5500000</v>
      </c>
    </row>
    <row r="11456" spans="1:8">
      <c r="A11456" s="594" t="s">
        <v>133</v>
      </c>
      <c r="B11456" s="594" t="s">
        <v>294</v>
      </c>
      <c r="C11456" s="594" t="s">
        <v>570</v>
      </c>
      <c r="D11456" s="594" t="s">
        <v>2713</v>
      </c>
      <c r="E11456" s="594" t="s">
        <v>738</v>
      </c>
      <c r="F11456" s="594" t="s">
        <v>296</v>
      </c>
      <c r="G11456" s="596" t="s">
        <v>297</v>
      </c>
      <c r="H11456" s="597">
        <v>139006500</v>
      </c>
    </row>
    <row r="11457" spans="1:8">
      <c r="A11457" s="594" t="s">
        <v>133</v>
      </c>
      <c r="B11457" s="594" t="s">
        <v>294</v>
      </c>
      <c r="C11457" s="594" t="s">
        <v>570</v>
      </c>
      <c r="D11457" s="594" t="s">
        <v>2713</v>
      </c>
      <c r="E11457" s="594" t="s">
        <v>744</v>
      </c>
      <c r="F11457" s="595" t="s">
        <v>411</v>
      </c>
      <c r="G11457" s="596" t="s">
        <v>2686</v>
      </c>
      <c r="H11457" s="597">
        <v>5000000</v>
      </c>
    </row>
    <row r="11458" spans="1:8">
      <c r="A11458" s="594" t="s">
        <v>133</v>
      </c>
      <c r="B11458" s="594" t="s">
        <v>294</v>
      </c>
      <c r="C11458" s="594" t="s">
        <v>570</v>
      </c>
      <c r="D11458" s="594" t="s">
        <v>2713</v>
      </c>
      <c r="E11458" s="594" t="s">
        <v>744</v>
      </c>
      <c r="F11458" s="594" t="s">
        <v>572</v>
      </c>
      <c r="G11458" s="596" t="s">
        <v>2689</v>
      </c>
      <c r="H11458" s="597">
        <v>5000000</v>
      </c>
    </row>
    <row r="11459" spans="1:8">
      <c r="A11459" s="594" t="s">
        <v>133</v>
      </c>
      <c r="B11459" s="594" t="s">
        <v>294</v>
      </c>
      <c r="C11459" s="594" t="s">
        <v>570</v>
      </c>
      <c r="D11459" s="594" t="s">
        <v>2713</v>
      </c>
      <c r="E11459" s="594" t="s">
        <v>189</v>
      </c>
      <c r="F11459" s="595" t="s">
        <v>411</v>
      </c>
      <c r="G11459" s="596" t="s">
        <v>190</v>
      </c>
      <c r="H11459" s="597">
        <v>47678000</v>
      </c>
    </row>
    <row r="11460" spans="1:8">
      <c r="A11460" s="594" t="s">
        <v>133</v>
      </c>
      <c r="B11460" s="594" t="s">
        <v>294</v>
      </c>
      <c r="C11460" s="594" t="s">
        <v>570</v>
      </c>
      <c r="D11460" s="594" t="s">
        <v>2713</v>
      </c>
      <c r="E11460" s="594" t="s">
        <v>189</v>
      </c>
      <c r="F11460" s="594" t="s">
        <v>773</v>
      </c>
      <c r="G11460" s="596" t="s">
        <v>2695</v>
      </c>
      <c r="H11460" s="597">
        <v>2000000</v>
      </c>
    </row>
    <row r="11461" spans="1:8">
      <c r="A11461" s="594" t="s">
        <v>133</v>
      </c>
      <c r="B11461" s="594" t="s">
        <v>294</v>
      </c>
      <c r="C11461" s="594" t="s">
        <v>570</v>
      </c>
      <c r="D11461" s="594" t="s">
        <v>2713</v>
      </c>
      <c r="E11461" s="594" t="s">
        <v>189</v>
      </c>
      <c r="F11461" s="594" t="s">
        <v>192</v>
      </c>
      <c r="G11461" s="596" t="s">
        <v>195</v>
      </c>
      <c r="H11461" s="597">
        <v>45678000</v>
      </c>
    </row>
    <row r="11462" spans="1:8">
      <c r="A11462" s="594" t="s">
        <v>133</v>
      </c>
      <c r="B11462" s="594" t="s">
        <v>294</v>
      </c>
      <c r="C11462" s="594" t="s">
        <v>570</v>
      </c>
      <c r="D11462" s="594" t="s">
        <v>2713</v>
      </c>
      <c r="E11462" s="594" t="s">
        <v>194</v>
      </c>
      <c r="F11462" s="595" t="s">
        <v>411</v>
      </c>
      <c r="G11462" s="596" t="s">
        <v>195</v>
      </c>
      <c r="H11462" s="597">
        <v>118703500</v>
      </c>
    </row>
    <row r="11463" spans="1:8">
      <c r="A11463" s="594" t="s">
        <v>133</v>
      </c>
      <c r="B11463" s="594" t="s">
        <v>294</v>
      </c>
      <c r="C11463" s="594" t="s">
        <v>570</v>
      </c>
      <c r="D11463" s="594" t="s">
        <v>2713</v>
      </c>
      <c r="E11463" s="594" t="s">
        <v>194</v>
      </c>
      <c r="F11463" s="594" t="s">
        <v>198</v>
      </c>
      <c r="G11463" s="596" t="s">
        <v>199</v>
      </c>
      <c r="H11463" s="597">
        <v>49433500</v>
      </c>
    </row>
    <row r="11464" spans="1:8">
      <c r="A11464" s="594" t="s">
        <v>133</v>
      </c>
      <c r="B11464" s="594" t="s">
        <v>294</v>
      </c>
      <c r="C11464" s="594" t="s">
        <v>570</v>
      </c>
      <c r="D11464" s="594" t="s">
        <v>2713</v>
      </c>
      <c r="E11464" s="594" t="s">
        <v>194</v>
      </c>
      <c r="F11464" s="594" t="s">
        <v>200</v>
      </c>
      <c r="G11464" s="596" t="s">
        <v>201</v>
      </c>
      <c r="H11464" s="597">
        <v>69270000</v>
      </c>
    </row>
    <row r="11465" spans="1:8">
      <c r="A11465" s="594" t="s">
        <v>133</v>
      </c>
      <c r="B11465" s="594" t="s">
        <v>294</v>
      </c>
      <c r="C11465" s="594" t="s">
        <v>322</v>
      </c>
      <c r="D11465" s="595" t="s">
        <v>411</v>
      </c>
      <c r="E11465" s="595" t="s">
        <v>411</v>
      </c>
      <c r="F11465" s="595" t="s">
        <v>411</v>
      </c>
      <c r="G11465" s="596" t="s">
        <v>2661</v>
      </c>
      <c r="H11465" s="597">
        <v>21528958600</v>
      </c>
    </row>
    <row r="11466" spans="1:8">
      <c r="A11466" s="594" t="s">
        <v>133</v>
      </c>
      <c r="B11466" s="594" t="s">
        <v>294</v>
      </c>
      <c r="C11466" s="594" t="s">
        <v>322</v>
      </c>
      <c r="D11466" s="594" t="s">
        <v>2662</v>
      </c>
      <c r="E11466" s="595" t="s">
        <v>411</v>
      </c>
      <c r="F11466" s="595" t="s">
        <v>411</v>
      </c>
      <c r="G11466" s="596" t="s">
        <v>2663</v>
      </c>
      <c r="H11466" s="597">
        <v>21350358600</v>
      </c>
    </row>
    <row r="11467" spans="1:8">
      <c r="A11467" s="594" t="s">
        <v>133</v>
      </c>
      <c r="B11467" s="594" t="s">
        <v>294</v>
      </c>
      <c r="C11467" s="594" t="s">
        <v>322</v>
      </c>
      <c r="D11467" s="594" t="s">
        <v>2662</v>
      </c>
      <c r="E11467" s="594" t="s">
        <v>142</v>
      </c>
      <c r="F11467" s="595" t="s">
        <v>411</v>
      </c>
      <c r="G11467" s="596" t="s">
        <v>143</v>
      </c>
      <c r="H11467" s="597">
        <v>3914443123</v>
      </c>
    </row>
    <row r="11468" spans="1:8">
      <c r="A11468" s="594" t="s">
        <v>133</v>
      </c>
      <c r="B11468" s="594" t="s">
        <v>294</v>
      </c>
      <c r="C11468" s="594" t="s">
        <v>322</v>
      </c>
      <c r="D11468" s="594" t="s">
        <v>2662</v>
      </c>
      <c r="E11468" s="594" t="s">
        <v>142</v>
      </c>
      <c r="F11468" s="594" t="s">
        <v>144</v>
      </c>
      <c r="G11468" s="596" t="s">
        <v>2664</v>
      </c>
      <c r="H11468" s="597">
        <v>3839294323</v>
      </c>
    </row>
    <row r="11469" spans="1:8">
      <c r="A11469" s="594" t="s">
        <v>133</v>
      </c>
      <c r="B11469" s="594" t="s">
        <v>294</v>
      </c>
      <c r="C11469" s="594" t="s">
        <v>322</v>
      </c>
      <c r="D11469" s="594" t="s">
        <v>2662</v>
      </c>
      <c r="E11469" s="594" t="s">
        <v>142</v>
      </c>
      <c r="F11469" s="594" t="s">
        <v>146</v>
      </c>
      <c r="G11469" s="596" t="s">
        <v>2665</v>
      </c>
      <c r="H11469" s="597">
        <v>75148800</v>
      </c>
    </row>
    <row r="11470" spans="1:8">
      <c r="A11470" s="594" t="s">
        <v>133</v>
      </c>
      <c r="B11470" s="594" t="s">
        <v>294</v>
      </c>
      <c r="C11470" s="594" t="s">
        <v>322</v>
      </c>
      <c r="D11470" s="594" t="s">
        <v>2662</v>
      </c>
      <c r="E11470" s="594" t="s">
        <v>202</v>
      </c>
      <c r="F11470" s="595" t="s">
        <v>411</v>
      </c>
      <c r="G11470" s="596" t="s">
        <v>2719</v>
      </c>
      <c r="H11470" s="597">
        <v>43522800</v>
      </c>
    </row>
    <row r="11471" spans="1:8">
      <c r="A11471" s="594" t="s">
        <v>133</v>
      </c>
      <c r="B11471" s="594" t="s">
        <v>294</v>
      </c>
      <c r="C11471" s="594" t="s">
        <v>322</v>
      </c>
      <c r="D11471" s="594" t="s">
        <v>2662</v>
      </c>
      <c r="E11471" s="594" t="s">
        <v>202</v>
      </c>
      <c r="F11471" s="594" t="s">
        <v>767</v>
      </c>
      <c r="G11471" s="596" t="s">
        <v>2720</v>
      </c>
      <c r="H11471" s="597">
        <v>43522800</v>
      </c>
    </row>
    <row r="11472" spans="1:8">
      <c r="A11472" s="594" t="s">
        <v>133</v>
      </c>
      <c r="B11472" s="594" t="s">
        <v>294</v>
      </c>
      <c r="C11472" s="594" t="s">
        <v>322</v>
      </c>
      <c r="D11472" s="594" t="s">
        <v>2662</v>
      </c>
      <c r="E11472" s="594" t="s">
        <v>148</v>
      </c>
      <c r="F11472" s="595" t="s">
        <v>411</v>
      </c>
      <c r="G11472" s="596" t="s">
        <v>149</v>
      </c>
      <c r="H11472" s="597">
        <v>1582417717</v>
      </c>
    </row>
    <row r="11473" spans="1:8">
      <c r="A11473" s="594" t="s">
        <v>133</v>
      </c>
      <c r="B11473" s="594" t="s">
        <v>294</v>
      </c>
      <c r="C11473" s="594" t="s">
        <v>322</v>
      </c>
      <c r="D11473" s="594" t="s">
        <v>2662</v>
      </c>
      <c r="E11473" s="594" t="s">
        <v>148</v>
      </c>
      <c r="F11473" s="594" t="s">
        <v>223</v>
      </c>
      <c r="G11473" s="596" t="s">
        <v>224</v>
      </c>
      <c r="H11473" s="597">
        <v>99216434</v>
      </c>
    </row>
    <row r="11474" spans="1:8">
      <c r="A11474" s="594" t="s">
        <v>133</v>
      </c>
      <c r="B11474" s="594" t="s">
        <v>294</v>
      </c>
      <c r="C11474" s="594" t="s">
        <v>322</v>
      </c>
      <c r="D11474" s="594" t="s">
        <v>2662</v>
      </c>
      <c r="E11474" s="594" t="s">
        <v>148</v>
      </c>
      <c r="F11474" s="594" t="s">
        <v>603</v>
      </c>
      <c r="G11474" s="596" t="s">
        <v>604</v>
      </c>
      <c r="H11474" s="597">
        <v>121014364</v>
      </c>
    </row>
    <row r="11475" spans="1:8">
      <c r="A11475" s="594" t="s">
        <v>133</v>
      </c>
      <c r="B11475" s="594" t="s">
        <v>294</v>
      </c>
      <c r="C11475" s="594" t="s">
        <v>322</v>
      </c>
      <c r="D11475" s="594" t="s">
        <v>2662</v>
      </c>
      <c r="E11475" s="594" t="s">
        <v>148</v>
      </c>
      <c r="F11475" s="594" t="s">
        <v>1075</v>
      </c>
      <c r="G11475" s="596" t="s">
        <v>2666</v>
      </c>
      <c r="H11475" s="597">
        <v>399798439</v>
      </c>
    </row>
    <row r="11476" spans="1:8">
      <c r="A11476" s="594" t="s">
        <v>133</v>
      </c>
      <c r="B11476" s="594" t="s">
        <v>294</v>
      </c>
      <c r="C11476" s="594" t="s">
        <v>322</v>
      </c>
      <c r="D11476" s="594" t="s">
        <v>2662</v>
      </c>
      <c r="E11476" s="594" t="s">
        <v>148</v>
      </c>
      <c r="F11476" s="594" t="s">
        <v>26</v>
      </c>
      <c r="G11476" s="596" t="s">
        <v>2727</v>
      </c>
      <c r="H11476" s="597">
        <v>16404000</v>
      </c>
    </row>
    <row r="11477" spans="1:8">
      <c r="A11477" s="594" t="s">
        <v>133</v>
      </c>
      <c r="B11477" s="594" t="s">
        <v>294</v>
      </c>
      <c r="C11477" s="594" t="s">
        <v>322</v>
      </c>
      <c r="D11477" s="594" t="s">
        <v>2662</v>
      </c>
      <c r="E11477" s="594" t="s">
        <v>148</v>
      </c>
      <c r="F11477" s="594" t="s">
        <v>150</v>
      </c>
      <c r="G11477" s="596" t="s">
        <v>151</v>
      </c>
      <c r="H11477" s="597">
        <v>34459000</v>
      </c>
    </row>
    <row r="11478" spans="1:8">
      <c r="A11478" s="594" t="s">
        <v>133</v>
      </c>
      <c r="B11478" s="594" t="s">
        <v>294</v>
      </c>
      <c r="C11478" s="594" t="s">
        <v>322</v>
      </c>
      <c r="D11478" s="594" t="s">
        <v>2662</v>
      </c>
      <c r="E11478" s="594" t="s">
        <v>148</v>
      </c>
      <c r="F11478" s="594" t="s">
        <v>605</v>
      </c>
      <c r="G11478" s="596" t="s">
        <v>2668</v>
      </c>
      <c r="H11478" s="597">
        <v>29227620</v>
      </c>
    </row>
    <row r="11479" spans="1:8">
      <c r="A11479" s="594" t="s">
        <v>133</v>
      </c>
      <c r="B11479" s="594" t="s">
        <v>294</v>
      </c>
      <c r="C11479" s="594" t="s">
        <v>322</v>
      </c>
      <c r="D11479" s="594" t="s">
        <v>2662</v>
      </c>
      <c r="E11479" s="594" t="s">
        <v>148</v>
      </c>
      <c r="F11479" s="594" t="s">
        <v>624</v>
      </c>
      <c r="G11479" s="596" t="s">
        <v>2774</v>
      </c>
      <c r="H11479" s="597">
        <v>4842000</v>
      </c>
    </row>
    <row r="11480" spans="1:8">
      <c r="A11480" s="594" t="s">
        <v>133</v>
      </c>
      <c r="B11480" s="594" t="s">
        <v>294</v>
      </c>
      <c r="C11480" s="594" t="s">
        <v>322</v>
      </c>
      <c r="D11480" s="594" t="s">
        <v>2662</v>
      </c>
      <c r="E11480" s="594" t="s">
        <v>148</v>
      </c>
      <c r="F11480" s="594" t="s">
        <v>212</v>
      </c>
      <c r="G11480" s="596" t="s">
        <v>213</v>
      </c>
      <c r="H11480" s="597">
        <v>873989610</v>
      </c>
    </row>
    <row r="11481" spans="1:8">
      <c r="A11481" s="594" t="s">
        <v>133</v>
      </c>
      <c r="B11481" s="594" t="s">
        <v>294</v>
      </c>
      <c r="C11481" s="594" t="s">
        <v>322</v>
      </c>
      <c r="D11481" s="594" t="s">
        <v>2662</v>
      </c>
      <c r="E11481" s="594" t="s">
        <v>148</v>
      </c>
      <c r="F11481" s="594" t="s">
        <v>227</v>
      </c>
      <c r="G11481" s="596" t="s">
        <v>2669</v>
      </c>
      <c r="H11481" s="597">
        <v>3466250</v>
      </c>
    </row>
    <row r="11482" spans="1:8">
      <c r="A11482" s="594" t="s">
        <v>133</v>
      </c>
      <c r="B11482" s="594" t="s">
        <v>294</v>
      </c>
      <c r="C11482" s="594" t="s">
        <v>322</v>
      </c>
      <c r="D11482" s="594" t="s">
        <v>2662</v>
      </c>
      <c r="E11482" s="594" t="s">
        <v>582</v>
      </c>
      <c r="F11482" s="595" t="s">
        <v>411</v>
      </c>
      <c r="G11482" s="596" t="s">
        <v>583</v>
      </c>
      <c r="H11482" s="597">
        <v>5727625000</v>
      </c>
    </row>
    <row r="11483" spans="1:8">
      <c r="A11483" s="594" t="s">
        <v>133</v>
      </c>
      <c r="B11483" s="594" t="s">
        <v>294</v>
      </c>
      <c r="C11483" s="594" t="s">
        <v>322</v>
      </c>
      <c r="D11483" s="594" t="s">
        <v>2662</v>
      </c>
      <c r="E11483" s="594" t="s">
        <v>582</v>
      </c>
      <c r="F11483" s="594" t="s">
        <v>584</v>
      </c>
      <c r="G11483" s="596" t="s">
        <v>2670</v>
      </c>
      <c r="H11483" s="597">
        <v>4080436000</v>
      </c>
    </row>
    <row r="11484" spans="1:8">
      <c r="A11484" s="594" t="s">
        <v>133</v>
      </c>
      <c r="B11484" s="594" t="s">
        <v>294</v>
      </c>
      <c r="C11484" s="594" t="s">
        <v>322</v>
      </c>
      <c r="D11484" s="594" t="s">
        <v>2662</v>
      </c>
      <c r="E11484" s="594" t="s">
        <v>582</v>
      </c>
      <c r="F11484" s="594" t="s">
        <v>478</v>
      </c>
      <c r="G11484" s="596" t="s">
        <v>2775</v>
      </c>
      <c r="H11484" s="597">
        <v>988934000</v>
      </c>
    </row>
    <row r="11485" spans="1:8">
      <c r="A11485" s="594" t="s">
        <v>133</v>
      </c>
      <c r="B11485" s="594" t="s">
        <v>294</v>
      </c>
      <c r="C11485" s="594" t="s">
        <v>322</v>
      </c>
      <c r="D11485" s="594" t="s">
        <v>2662</v>
      </c>
      <c r="E11485" s="594" t="s">
        <v>582</v>
      </c>
      <c r="F11485" s="594" t="s">
        <v>586</v>
      </c>
      <c r="G11485" s="596" t="s">
        <v>2671</v>
      </c>
      <c r="H11485" s="597">
        <v>658255000</v>
      </c>
    </row>
    <row r="11486" spans="1:8">
      <c r="A11486" s="594" t="s">
        <v>133</v>
      </c>
      <c r="B11486" s="594" t="s">
        <v>294</v>
      </c>
      <c r="C11486" s="594" t="s">
        <v>322</v>
      </c>
      <c r="D11486" s="594" t="s">
        <v>2662</v>
      </c>
      <c r="E11486" s="594" t="s">
        <v>152</v>
      </c>
      <c r="F11486" s="595" t="s">
        <v>411</v>
      </c>
      <c r="G11486" s="596" t="s">
        <v>153</v>
      </c>
      <c r="H11486" s="597">
        <v>551213000</v>
      </c>
    </row>
    <row r="11487" spans="1:8">
      <c r="A11487" s="594" t="s">
        <v>133</v>
      </c>
      <c r="B11487" s="594" t="s">
        <v>294</v>
      </c>
      <c r="C11487" s="594" t="s">
        <v>322</v>
      </c>
      <c r="D11487" s="594" t="s">
        <v>2662</v>
      </c>
      <c r="E11487" s="594" t="s">
        <v>152</v>
      </c>
      <c r="F11487" s="594" t="s">
        <v>480</v>
      </c>
      <c r="G11487" s="596" t="s">
        <v>481</v>
      </c>
      <c r="H11487" s="597">
        <v>62218000</v>
      </c>
    </row>
    <row r="11488" spans="1:8">
      <c r="A11488" s="594" t="s">
        <v>133</v>
      </c>
      <c r="B11488" s="594" t="s">
        <v>294</v>
      </c>
      <c r="C11488" s="594" t="s">
        <v>322</v>
      </c>
      <c r="D11488" s="594" t="s">
        <v>2662</v>
      </c>
      <c r="E11488" s="594" t="s">
        <v>152</v>
      </c>
      <c r="F11488" s="594" t="s">
        <v>606</v>
      </c>
      <c r="G11488" s="596" t="s">
        <v>195</v>
      </c>
      <c r="H11488" s="597">
        <v>488995000</v>
      </c>
    </row>
    <row r="11489" spans="1:8">
      <c r="A11489" s="594" t="s">
        <v>133</v>
      </c>
      <c r="B11489" s="594" t="s">
        <v>294</v>
      </c>
      <c r="C11489" s="594" t="s">
        <v>322</v>
      </c>
      <c r="D11489" s="594" t="s">
        <v>2662</v>
      </c>
      <c r="E11489" s="594" t="s">
        <v>156</v>
      </c>
      <c r="F11489" s="595" t="s">
        <v>411</v>
      </c>
      <c r="G11489" s="596" t="s">
        <v>514</v>
      </c>
      <c r="H11489" s="597">
        <v>916599314</v>
      </c>
    </row>
    <row r="11490" spans="1:8">
      <c r="A11490" s="594" t="s">
        <v>133</v>
      </c>
      <c r="B11490" s="594" t="s">
        <v>294</v>
      </c>
      <c r="C11490" s="594" t="s">
        <v>322</v>
      </c>
      <c r="D11490" s="594" t="s">
        <v>2662</v>
      </c>
      <c r="E11490" s="594" t="s">
        <v>156</v>
      </c>
      <c r="F11490" s="594" t="s">
        <v>157</v>
      </c>
      <c r="G11490" s="596" t="s">
        <v>158</v>
      </c>
      <c r="H11490" s="597">
        <v>708924304</v>
      </c>
    </row>
    <row r="11491" spans="1:8">
      <c r="A11491" s="594" t="s">
        <v>133</v>
      </c>
      <c r="B11491" s="594" t="s">
        <v>294</v>
      </c>
      <c r="C11491" s="594" t="s">
        <v>322</v>
      </c>
      <c r="D11491" s="594" t="s">
        <v>2662</v>
      </c>
      <c r="E11491" s="594" t="s">
        <v>156</v>
      </c>
      <c r="F11491" s="594" t="s">
        <v>159</v>
      </c>
      <c r="G11491" s="596" t="s">
        <v>160</v>
      </c>
      <c r="H11491" s="597">
        <v>122302484</v>
      </c>
    </row>
    <row r="11492" spans="1:8">
      <c r="A11492" s="594" t="s">
        <v>133</v>
      </c>
      <c r="B11492" s="594" t="s">
        <v>294</v>
      </c>
      <c r="C11492" s="594" t="s">
        <v>322</v>
      </c>
      <c r="D11492" s="594" t="s">
        <v>2662</v>
      </c>
      <c r="E11492" s="594" t="s">
        <v>156</v>
      </c>
      <c r="F11492" s="594" t="s">
        <v>161</v>
      </c>
      <c r="G11492" s="596" t="s">
        <v>162</v>
      </c>
      <c r="H11492" s="597">
        <v>80480197</v>
      </c>
    </row>
    <row r="11493" spans="1:8">
      <c r="A11493" s="594" t="s">
        <v>133</v>
      </c>
      <c r="B11493" s="594" t="s">
        <v>294</v>
      </c>
      <c r="C11493" s="594" t="s">
        <v>322</v>
      </c>
      <c r="D11493" s="594" t="s">
        <v>2662</v>
      </c>
      <c r="E11493" s="594" t="s">
        <v>156</v>
      </c>
      <c r="F11493" s="594" t="s">
        <v>1</v>
      </c>
      <c r="G11493" s="596" t="s">
        <v>2</v>
      </c>
      <c r="H11493" s="597">
        <v>4892329</v>
      </c>
    </row>
    <row r="11494" spans="1:8">
      <c r="A11494" s="594" t="s">
        <v>133</v>
      </c>
      <c r="B11494" s="594" t="s">
        <v>294</v>
      </c>
      <c r="C11494" s="594" t="s">
        <v>322</v>
      </c>
      <c r="D11494" s="594" t="s">
        <v>2662</v>
      </c>
      <c r="E11494" s="594" t="s">
        <v>163</v>
      </c>
      <c r="F11494" s="595" t="s">
        <v>411</v>
      </c>
      <c r="G11494" s="596" t="s">
        <v>164</v>
      </c>
      <c r="H11494" s="597">
        <v>121006048</v>
      </c>
    </row>
    <row r="11495" spans="1:8">
      <c r="A11495" s="594" t="s">
        <v>133</v>
      </c>
      <c r="B11495" s="594" t="s">
        <v>294</v>
      </c>
      <c r="C11495" s="594" t="s">
        <v>322</v>
      </c>
      <c r="D11495" s="594" t="s">
        <v>2662</v>
      </c>
      <c r="E11495" s="594" t="s">
        <v>163</v>
      </c>
      <c r="F11495" s="594" t="s">
        <v>1060</v>
      </c>
      <c r="G11495" s="596" t="s">
        <v>2672</v>
      </c>
      <c r="H11495" s="597">
        <v>121006048</v>
      </c>
    </row>
    <row r="11496" spans="1:8">
      <c r="A11496" s="594" t="s">
        <v>133</v>
      </c>
      <c r="B11496" s="594" t="s">
        <v>294</v>
      </c>
      <c r="C11496" s="594" t="s">
        <v>322</v>
      </c>
      <c r="D11496" s="594" t="s">
        <v>2662</v>
      </c>
      <c r="E11496" s="594" t="s">
        <v>167</v>
      </c>
      <c r="F11496" s="595" t="s">
        <v>411</v>
      </c>
      <c r="G11496" s="596" t="s">
        <v>168</v>
      </c>
      <c r="H11496" s="597">
        <v>134583474</v>
      </c>
    </row>
    <row r="11497" spans="1:8">
      <c r="A11497" s="594" t="s">
        <v>133</v>
      </c>
      <c r="B11497" s="594" t="s">
        <v>294</v>
      </c>
      <c r="C11497" s="594" t="s">
        <v>322</v>
      </c>
      <c r="D11497" s="594" t="s">
        <v>2662</v>
      </c>
      <c r="E11497" s="594" t="s">
        <v>167</v>
      </c>
      <c r="F11497" s="594" t="s">
        <v>228</v>
      </c>
      <c r="G11497" s="596" t="s">
        <v>2673</v>
      </c>
      <c r="H11497" s="597">
        <v>75303888</v>
      </c>
    </row>
    <row r="11498" spans="1:8">
      <c r="A11498" s="594" t="s">
        <v>133</v>
      </c>
      <c r="B11498" s="594" t="s">
        <v>294</v>
      </c>
      <c r="C11498" s="594" t="s">
        <v>322</v>
      </c>
      <c r="D11498" s="594" t="s">
        <v>2662</v>
      </c>
      <c r="E11498" s="594" t="s">
        <v>167</v>
      </c>
      <c r="F11498" s="594" t="s">
        <v>169</v>
      </c>
      <c r="G11498" s="596" t="s">
        <v>2674</v>
      </c>
      <c r="H11498" s="597">
        <v>12262867</v>
      </c>
    </row>
    <row r="11499" spans="1:8">
      <c r="A11499" s="594" t="s">
        <v>133</v>
      </c>
      <c r="B11499" s="594" t="s">
        <v>294</v>
      </c>
      <c r="C11499" s="594" t="s">
        <v>322</v>
      </c>
      <c r="D11499" s="594" t="s">
        <v>2662</v>
      </c>
      <c r="E11499" s="594" t="s">
        <v>167</v>
      </c>
      <c r="F11499" s="594" t="s">
        <v>230</v>
      </c>
      <c r="G11499" s="596" t="s">
        <v>2675</v>
      </c>
      <c r="H11499" s="597">
        <v>15111015</v>
      </c>
    </row>
    <row r="11500" spans="1:8">
      <c r="A11500" s="594" t="s">
        <v>133</v>
      </c>
      <c r="B11500" s="594" t="s">
        <v>294</v>
      </c>
      <c r="C11500" s="594" t="s">
        <v>322</v>
      </c>
      <c r="D11500" s="594" t="s">
        <v>2662</v>
      </c>
      <c r="E11500" s="594" t="s">
        <v>167</v>
      </c>
      <c r="F11500" s="594" t="s">
        <v>214</v>
      </c>
      <c r="G11500" s="596" t="s">
        <v>2676</v>
      </c>
      <c r="H11500" s="597">
        <v>5197000</v>
      </c>
    </row>
    <row r="11501" spans="1:8">
      <c r="A11501" s="594" t="s">
        <v>133</v>
      </c>
      <c r="B11501" s="594" t="s">
        <v>294</v>
      </c>
      <c r="C11501" s="594" t="s">
        <v>322</v>
      </c>
      <c r="D11501" s="594" t="s">
        <v>2662</v>
      </c>
      <c r="E11501" s="594" t="s">
        <v>167</v>
      </c>
      <c r="F11501" s="594" t="s">
        <v>354</v>
      </c>
      <c r="G11501" s="596" t="s">
        <v>2736</v>
      </c>
      <c r="H11501" s="597">
        <v>1080000</v>
      </c>
    </row>
    <row r="11502" spans="1:8">
      <c r="A11502" s="594" t="s">
        <v>133</v>
      </c>
      <c r="B11502" s="594" t="s">
        <v>294</v>
      </c>
      <c r="C11502" s="594" t="s">
        <v>322</v>
      </c>
      <c r="D11502" s="594" t="s">
        <v>2662</v>
      </c>
      <c r="E11502" s="594" t="s">
        <v>167</v>
      </c>
      <c r="F11502" s="594" t="s">
        <v>232</v>
      </c>
      <c r="G11502" s="596" t="s">
        <v>195</v>
      </c>
      <c r="H11502" s="597">
        <v>25628704</v>
      </c>
    </row>
    <row r="11503" spans="1:8">
      <c r="A11503" s="594" t="s">
        <v>133</v>
      </c>
      <c r="B11503" s="594" t="s">
        <v>294</v>
      </c>
      <c r="C11503" s="594" t="s">
        <v>322</v>
      </c>
      <c r="D11503" s="594" t="s">
        <v>2662</v>
      </c>
      <c r="E11503" s="594" t="s">
        <v>171</v>
      </c>
      <c r="F11503" s="595" t="s">
        <v>411</v>
      </c>
      <c r="G11503" s="596" t="s">
        <v>2677</v>
      </c>
      <c r="H11503" s="597">
        <v>939549448</v>
      </c>
    </row>
    <row r="11504" spans="1:8">
      <c r="A11504" s="594" t="s">
        <v>133</v>
      </c>
      <c r="B11504" s="594" t="s">
        <v>294</v>
      </c>
      <c r="C11504" s="594" t="s">
        <v>322</v>
      </c>
      <c r="D11504" s="594" t="s">
        <v>2662</v>
      </c>
      <c r="E11504" s="594" t="s">
        <v>171</v>
      </c>
      <c r="F11504" s="594" t="s">
        <v>173</v>
      </c>
      <c r="G11504" s="596" t="s">
        <v>174</v>
      </c>
      <c r="H11504" s="597">
        <v>687502548</v>
      </c>
    </row>
    <row r="11505" spans="1:8">
      <c r="A11505" s="594" t="s">
        <v>133</v>
      </c>
      <c r="B11505" s="594" t="s">
        <v>294</v>
      </c>
      <c r="C11505" s="594" t="s">
        <v>322</v>
      </c>
      <c r="D11505" s="594" t="s">
        <v>2662</v>
      </c>
      <c r="E11505" s="594" t="s">
        <v>171</v>
      </c>
      <c r="F11505" s="594" t="s">
        <v>216</v>
      </c>
      <c r="G11505" s="596" t="s">
        <v>217</v>
      </c>
      <c r="H11505" s="597">
        <v>82712000</v>
      </c>
    </row>
    <row r="11506" spans="1:8">
      <c r="A11506" s="594" t="s">
        <v>133</v>
      </c>
      <c r="B11506" s="594" t="s">
        <v>294</v>
      </c>
      <c r="C11506" s="594" t="s">
        <v>322</v>
      </c>
      <c r="D11506" s="594" t="s">
        <v>2662</v>
      </c>
      <c r="E11506" s="594" t="s">
        <v>171</v>
      </c>
      <c r="F11506" s="594" t="s">
        <v>175</v>
      </c>
      <c r="G11506" s="596" t="s">
        <v>176</v>
      </c>
      <c r="H11506" s="597">
        <v>169334900</v>
      </c>
    </row>
    <row r="11507" spans="1:8">
      <c r="A11507" s="594" t="s">
        <v>133</v>
      </c>
      <c r="B11507" s="594" t="s">
        <v>294</v>
      </c>
      <c r="C11507" s="594" t="s">
        <v>322</v>
      </c>
      <c r="D11507" s="594" t="s">
        <v>2662</v>
      </c>
      <c r="E11507" s="594" t="s">
        <v>177</v>
      </c>
      <c r="F11507" s="595" t="s">
        <v>411</v>
      </c>
      <c r="G11507" s="596" t="s">
        <v>178</v>
      </c>
      <c r="H11507" s="597">
        <v>181959836</v>
      </c>
    </row>
    <row r="11508" spans="1:8">
      <c r="A11508" s="594" t="s">
        <v>133</v>
      </c>
      <c r="B11508" s="594" t="s">
        <v>294</v>
      </c>
      <c r="C11508" s="594" t="s">
        <v>322</v>
      </c>
      <c r="D11508" s="594" t="s">
        <v>2662</v>
      </c>
      <c r="E11508" s="594" t="s">
        <v>177</v>
      </c>
      <c r="F11508" s="594" t="s">
        <v>179</v>
      </c>
      <c r="G11508" s="596" t="s">
        <v>2679</v>
      </c>
      <c r="H11508" s="597">
        <v>30571064</v>
      </c>
    </row>
    <row r="11509" spans="1:8">
      <c r="A11509" s="594" t="s">
        <v>133</v>
      </c>
      <c r="B11509" s="594" t="s">
        <v>294</v>
      </c>
      <c r="C11509" s="594" t="s">
        <v>322</v>
      </c>
      <c r="D11509" s="594" t="s">
        <v>2662</v>
      </c>
      <c r="E11509" s="594" t="s">
        <v>177</v>
      </c>
      <c r="F11509" s="594" t="s">
        <v>181</v>
      </c>
      <c r="G11509" s="596" t="s">
        <v>182</v>
      </c>
      <c r="H11509" s="597">
        <v>81846650</v>
      </c>
    </row>
    <row r="11510" spans="1:8">
      <c r="A11510" s="594" t="s">
        <v>133</v>
      </c>
      <c r="B11510" s="594" t="s">
        <v>294</v>
      </c>
      <c r="C11510" s="594" t="s">
        <v>322</v>
      </c>
      <c r="D11510" s="594" t="s">
        <v>2662</v>
      </c>
      <c r="E11510" s="594" t="s">
        <v>177</v>
      </c>
      <c r="F11510" s="594" t="s">
        <v>1290</v>
      </c>
      <c r="G11510" s="596" t="s">
        <v>2721</v>
      </c>
      <c r="H11510" s="597">
        <v>21422622</v>
      </c>
    </row>
    <row r="11511" spans="1:8">
      <c r="A11511" s="594" t="s">
        <v>133</v>
      </c>
      <c r="B11511" s="594" t="s">
        <v>294</v>
      </c>
      <c r="C11511" s="594" t="s">
        <v>322</v>
      </c>
      <c r="D11511" s="594" t="s">
        <v>2662</v>
      </c>
      <c r="E11511" s="594" t="s">
        <v>177</v>
      </c>
      <c r="F11511" s="594" t="s">
        <v>441</v>
      </c>
      <c r="G11511" s="596" t="s">
        <v>2728</v>
      </c>
      <c r="H11511" s="597">
        <v>40019000</v>
      </c>
    </row>
    <row r="11512" spans="1:8">
      <c r="A11512" s="594" t="s">
        <v>133</v>
      </c>
      <c r="B11512" s="594" t="s">
        <v>294</v>
      </c>
      <c r="C11512" s="594" t="s">
        <v>322</v>
      </c>
      <c r="D11512" s="594" t="s">
        <v>2662</v>
      </c>
      <c r="E11512" s="594" t="s">
        <v>177</v>
      </c>
      <c r="F11512" s="594" t="s">
        <v>1297</v>
      </c>
      <c r="G11512" s="596" t="s">
        <v>2680</v>
      </c>
      <c r="H11512" s="597">
        <v>8100500</v>
      </c>
    </row>
    <row r="11513" spans="1:8">
      <c r="A11513" s="594" t="s">
        <v>133</v>
      </c>
      <c r="B11513" s="594" t="s">
        <v>294</v>
      </c>
      <c r="C11513" s="594" t="s">
        <v>322</v>
      </c>
      <c r="D11513" s="594" t="s">
        <v>2662</v>
      </c>
      <c r="E11513" s="594" t="s">
        <v>240</v>
      </c>
      <c r="F11513" s="595" t="s">
        <v>411</v>
      </c>
      <c r="G11513" s="596" t="s">
        <v>241</v>
      </c>
      <c r="H11513" s="597">
        <v>668530000</v>
      </c>
    </row>
    <row r="11514" spans="1:8">
      <c r="A11514" s="594" t="s">
        <v>133</v>
      </c>
      <c r="B11514" s="594" t="s">
        <v>294</v>
      </c>
      <c r="C11514" s="594" t="s">
        <v>322</v>
      </c>
      <c r="D11514" s="594" t="s">
        <v>2662</v>
      </c>
      <c r="E11514" s="594" t="s">
        <v>240</v>
      </c>
      <c r="F11514" s="594" t="s">
        <v>242</v>
      </c>
      <c r="G11514" s="596" t="s">
        <v>243</v>
      </c>
      <c r="H11514" s="597">
        <v>62192000</v>
      </c>
    </row>
    <row r="11515" spans="1:8">
      <c r="A11515" s="594" t="s">
        <v>133</v>
      </c>
      <c r="B11515" s="594" t="s">
        <v>294</v>
      </c>
      <c r="C11515" s="594" t="s">
        <v>322</v>
      </c>
      <c r="D11515" s="594" t="s">
        <v>2662</v>
      </c>
      <c r="E11515" s="594" t="s">
        <v>240</v>
      </c>
      <c r="F11515" s="594" t="s">
        <v>728</v>
      </c>
      <c r="G11515" s="596" t="s">
        <v>729</v>
      </c>
      <c r="H11515" s="597">
        <v>6400000</v>
      </c>
    </row>
    <row r="11516" spans="1:8">
      <c r="A11516" s="594" t="s">
        <v>133</v>
      </c>
      <c r="B11516" s="594" t="s">
        <v>294</v>
      </c>
      <c r="C11516" s="594" t="s">
        <v>322</v>
      </c>
      <c r="D11516" s="594" t="s">
        <v>2662</v>
      </c>
      <c r="E11516" s="594" t="s">
        <v>240</v>
      </c>
      <c r="F11516" s="594" t="s">
        <v>1268</v>
      </c>
      <c r="G11516" s="596" t="s">
        <v>1267</v>
      </c>
      <c r="H11516" s="597">
        <v>1213000</v>
      </c>
    </row>
    <row r="11517" spans="1:8">
      <c r="A11517" s="594" t="s">
        <v>133</v>
      </c>
      <c r="B11517" s="594" t="s">
        <v>294</v>
      </c>
      <c r="C11517" s="594" t="s">
        <v>322</v>
      </c>
      <c r="D11517" s="594" t="s">
        <v>2662</v>
      </c>
      <c r="E11517" s="594" t="s">
        <v>240</v>
      </c>
      <c r="F11517" s="594" t="s">
        <v>731</v>
      </c>
      <c r="G11517" s="596" t="s">
        <v>732</v>
      </c>
      <c r="H11517" s="597">
        <v>53400000</v>
      </c>
    </row>
    <row r="11518" spans="1:8">
      <c r="A11518" s="594" t="s">
        <v>133</v>
      </c>
      <c r="B11518" s="594" t="s">
        <v>294</v>
      </c>
      <c r="C11518" s="594" t="s">
        <v>322</v>
      </c>
      <c r="D11518" s="594" t="s">
        <v>2662</v>
      </c>
      <c r="E11518" s="594" t="s">
        <v>240</v>
      </c>
      <c r="F11518" s="594" t="s">
        <v>597</v>
      </c>
      <c r="G11518" s="596" t="s">
        <v>2682</v>
      </c>
      <c r="H11518" s="597">
        <v>37500000</v>
      </c>
    </row>
    <row r="11519" spans="1:8">
      <c r="A11519" s="594" t="s">
        <v>133</v>
      </c>
      <c r="B11519" s="594" t="s">
        <v>294</v>
      </c>
      <c r="C11519" s="594" t="s">
        <v>322</v>
      </c>
      <c r="D11519" s="594" t="s">
        <v>2662</v>
      </c>
      <c r="E11519" s="594" t="s">
        <v>240</v>
      </c>
      <c r="F11519" s="594" t="s">
        <v>733</v>
      </c>
      <c r="G11519" s="596" t="s">
        <v>734</v>
      </c>
      <c r="H11519" s="597">
        <v>115954000</v>
      </c>
    </row>
    <row r="11520" spans="1:8">
      <c r="A11520" s="594" t="s">
        <v>133</v>
      </c>
      <c r="B11520" s="594" t="s">
        <v>294</v>
      </c>
      <c r="C11520" s="594" t="s">
        <v>322</v>
      </c>
      <c r="D11520" s="594" t="s">
        <v>2662</v>
      </c>
      <c r="E11520" s="594" t="s">
        <v>240</v>
      </c>
      <c r="F11520" s="594" t="s">
        <v>735</v>
      </c>
      <c r="G11520" s="596" t="s">
        <v>193</v>
      </c>
      <c r="H11520" s="597">
        <v>391871000</v>
      </c>
    </row>
    <row r="11521" spans="1:8">
      <c r="A11521" s="594" t="s">
        <v>133</v>
      </c>
      <c r="B11521" s="594" t="s">
        <v>294</v>
      </c>
      <c r="C11521" s="594" t="s">
        <v>322</v>
      </c>
      <c r="D11521" s="594" t="s">
        <v>2662</v>
      </c>
      <c r="E11521" s="594" t="s">
        <v>183</v>
      </c>
      <c r="F11521" s="595" t="s">
        <v>411</v>
      </c>
      <c r="G11521" s="596" t="s">
        <v>184</v>
      </c>
      <c r="H11521" s="597">
        <v>455768040</v>
      </c>
    </row>
    <row r="11522" spans="1:8">
      <c r="A11522" s="594" t="s">
        <v>133</v>
      </c>
      <c r="B11522" s="594" t="s">
        <v>294</v>
      </c>
      <c r="C11522" s="594" t="s">
        <v>322</v>
      </c>
      <c r="D11522" s="594" t="s">
        <v>2662</v>
      </c>
      <c r="E11522" s="594" t="s">
        <v>183</v>
      </c>
      <c r="F11522" s="594" t="s">
        <v>587</v>
      </c>
      <c r="G11522" s="596" t="s">
        <v>588</v>
      </c>
      <c r="H11522" s="597">
        <v>30492040</v>
      </c>
    </row>
    <row r="11523" spans="1:8">
      <c r="A11523" s="594" t="s">
        <v>133</v>
      </c>
      <c r="B11523" s="594" t="s">
        <v>294</v>
      </c>
      <c r="C11523" s="594" t="s">
        <v>322</v>
      </c>
      <c r="D11523" s="594" t="s">
        <v>2662</v>
      </c>
      <c r="E11523" s="594" t="s">
        <v>183</v>
      </c>
      <c r="F11523" s="594" t="s">
        <v>736</v>
      </c>
      <c r="G11523" s="596" t="s">
        <v>737</v>
      </c>
      <c r="H11523" s="597">
        <v>71726000</v>
      </c>
    </row>
    <row r="11524" spans="1:8">
      <c r="A11524" s="594" t="s">
        <v>133</v>
      </c>
      <c r="B11524" s="594" t="s">
        <v>294</v>
      </c>
      <c r="C11524" s="594" t="s">
        <v>322</v>
      </c>
      <c r="D11524" s="594" t="s">
        <v>2662</v>
      </c>
      <c r="E11524" s="594" t="s">
        <v>183</v>
      </c>
      <c r="F11524" s="594" t="s">
        <v>185</v>
      </c>
      <c r="G11524" s="596" t="s">
        <v>186</v>
      </c>
      <c r="H11524" s="597">
        <v>87750000</v>
      </c>
    </row>
    <row r="11525" spans="1:8">
      <c r="A11525" s="594" t="s">
        <v>133</v>
      </c>
      <c r="B11525" s="594" t="s">
        <v>294</v>
      </c>
      <c r="C11525" s="594" t="s">
        <v>322</v>
      </c>
      <c r="D11525" s="594" t="s">
        <v>2662</v>
      </c>
      <c r="E11525" s="594" t="s">
        <v>183</v>
      </c>
      <c r="F11525" s="594" t="s">
        <v>187</v>
      </c>
      <c r="G11525" s="596" t="s">
        <v>2683</v>
      </c>
      <c r="H11525" s="597">
        <v>263800000</v>
      </c>
    </row>
    <row r="11526" spans="1:8">
      <c r="A11526" s="594" t="s">
        <v>133</v>
      </c>
      <c r="B11526" s="594" t="s">
        <v>294</v>
      </c>
      <c r="C11526" s="594" t="s">
        <v>322</v>
      </c>
      <c r="D11526" s="594" t="s">
        <v>2662</v>
      </c>
      <c r="E11526" s="594" t="s">
        <v>183</v>
      </c>
      <c r="F11526" s="594" t="s">
        <v>772</v>
      </c>
      <c r="G11526" s="596" t="s">
        <v>195</v>
      </c>
      <c r="H11526" s="597">
        <v>2000000</v>
      </c>
    </row>
    <row r="11527" spans="1:8">
      <c r="A11527" s="594" t="s">
        <v>133</v>
      </c>
      <c r="B11527" s="594" t="s">
        <v>294</v>
      </c>
      <c r="C11527" s="594" t="s">
        <v>322</v>
      </c>
      <c r="D11527" s="594" t="s">
        <v>2662</v>
      </c>
      <c r="E11527" s="594" t="s">
        <v>738</v>
      </c>
      <c r="F11527" s="595" t="s">
        <v>411</v>
      </c>
      <c r="G11527" s="596" t="s">
        <v>739</v>
      </c>
      <c r="H11527" s="597">
        <v>871201000</v>
      </c>
    </row>
    <row r="11528" spans="1:8">
      <c r="A11528" s="594" t="s">
        <v>133</v>
      </c>
      <c r="B11528" s="594" t="s">
        <v>294</v>
      </c>
      <c r="C11528" s="594" t="s">
        <v>322</v>
      </c>
      <c r="D11528" s="594" t="s">
        <v>2662</v>
      </c>
      <c r="E11528" s="594" t="s">
        <v>738</v>
      </c>
      <c r="F11528" s="594" t="s">
        <v>740</v>
      </c>
      <c r="G11528" s="596" t="s">
        <v>741</v>
      </c>
      <c r="H11528" s="597">
        <v>239060000</v>
      </c>
    </row>
    <row r="11529" spans="1:8">
      <c r="A11529" s="594" t="s">
        <v>133</v>
      </c>
      <c r="B11529" s="594" t="s">
        <v>294</v>
      </c>
      <c r="C11529" s="594" t="s">
        <v>322</v>
      </c>
      <c r="D11529" s="594" t="s">
        <v>2662</v>
      </c>
      <c r="E11529" s="594" t="s">
        <v>738</v>
      </c>
      <c r="F11529" s="594" t="s">
        <v>356</v>
      </c>
      <c r="G11529" s="596" t="s">
        <v>357</v>
      </c>
      <c r="H11529" s="597">
        <v>63540000</v>
      </c>
    </row>
    <row r="11530" spans="1:8">
      <c r="A11530" s="594" t="s">
        <v>133</v>
      </c>
      <c r="B11530" s="594" t="s">
        <v>294</v>
      </c>
      <c r="C11530" s="594" t="s">
        <v>322</v>
      </c>
      <c r="D11530" s="594" t="s">
        <v>2662</v>
      </c>
      <c r="E11530" s="594" t="s">
        <v>738</v>
      </c>
      <c r="F11530" s="594" t="s">
        <v>296</v>
      </c>
      <c r="G11530" s="596" t="s">
        <v>297</v>
      </c>
      <c r="H11530" s="597">
        <v>129750000</v>
      </c>
    </row>
    <row r="11531" spans="1:8">
      <c r="A11531" s="594" t="s">
        <v>133</v>
      </c>
      <c r="B11531" s="594" t="s">
        <v>294</v>
      </c>
      <c r="C11531" s="594" t="s">
        <v>322</v>
      </c>
      <c r="D11531" s="594" t="s">
        <v>2662</v>
      </c>
      <c r="E11531" s="594" t="s">
        <v>738</v>
      </c>
      <c r="F11531" s="594" t="s">
        <v>742</v>
      </c>
      <c r="G11531" s="596" t="s">
        <v>743</v>
      </c>
      <c r="H11531" s="597">
        <v>438851000</v>
      </c>
    </row>
    <row r="11532" spans="1:8">
      <c r="A11532" s="594" t="s">
        <v>133</v>
      </c>
      <c r="B11532" s="594" t="s">
        <v>294</v>
      </c>
      <c r="C11532" s="594" t="s">
        <v>322</v>
      </c>
      <c r="D11532" s="594" t="s">
        <v>2662</v>
      </c>
      <c r="E11532" s="594" t="s">
        <v>744</v>
      </c>
      <c r="F11532" s="595" t="s">
        <v>411</v>
      </c>
      <c r="G11532" s="596" t="s">
        <v>2686</v>
      </c>
      <c r="H11532" s="597">
        <v>272179000</v>
      </c>
    </row>
    <row r="11533" spans="1:8">
      <c r="A11533" s="594" t="s">
        <v>133</v>
      </c>
      <c r="B11533" s="594" t="s">
        <v>294</v>
      </c>
      <c r="C11533" s="594" t="s">
        <v>322</v>
      </c>
      <c r="D11533" s="594" t="s">
        <v>2662</v>
      </c>
      <c r="E11533" s="594" t="s">
        <v>744</v>
      </c>
      <c r="F11533" s="594" t="s">
        <v>572</v>
      </c>
      <c r="G11533" s="596" t="s">
        <v>2689</v>
      </c>
      <c r="H11533" s="597">
        <v>143559000</v>
      </c>
    </row>
    <row r="11534" spans="1:8">
      <c r="A11534" s="594" t="s">
        <v>133</v>
      </c>
      <c r="B11534" s="594" t="s">
        <v>294</v>
      </c>
      <c r="C11534" s="594" t="s">
        <v>322</v>
      </c>
      <c r="D11534" s="594" t="s">
        <v>2662</v>
      </c>
      <c r="E11534" s="594" t="s">
        <v>744</v>
      </c>
      <c r="F11534" s="594" t="s">
        <v>746</v>
      </c>
      <c r="G11534" s="596" t="s">
        <v>2690</v>
      </c>
      <c r="H11534" s="597">
        <v>33420000</v>
      </c>
    </row>
    <row r="11535" spans="1:8">
      <c r="A11535" s="594" t="s">
        <v>133</v>
      </c>
      <c r="B11535" s="594" t="s">
        <v>294</v>
      </c>
      <c r="C11535" s="594" t="s">
        <v>322</v>
      </c>
      <c r="D11535" s="594" t="s">
        <v>2662</v>
      </c>
      <c r="E11535" s="594" t="s">
        <v>744</v>
      </c>
      <c r="F11535" s="594" t="s">
        <v>11</v>
      </c>
      <c r="G11535" s="596" t="s">
        <v>2691</v>
      </c>
      <c r="H11535" s="597">
        <v>19550000</v>
      </c>
    </row>
    <row r="11536" spans="1:8">
      <c r="A11536" s="594" t="s">
        <v>133</v>
      </c>
      <c r="B11536" s="594" t="s">
        <v>294</v>
      </c>
      <c r="C11536" s="594" t="s">
        <v>322</v>
      </c>
      <c r="D11536" s="594" t="s">
        <v>2662</v>
      </c>
      <c r="E11536" s="594" t="s">
        <v>744</v>
      </c>
      <c r="F11536" s="594" t="s">
        <v>748</v>
      </c>
      <c r="G11536" s="596" t="s">
        <v>35</v>
      </c>
      <c r="H11536" s="597">
        <v>75650000</v>
      </c>
    </row>
    <row r="11537" spans="1:8">
      <c r="A11537" s="594" t="s">
        <v>133</v>
      </c>
      <c r="B11537" s="594" t="s">
        <v>294</v>
      </c>
      <c r="C11537" s="594" t="s">
        <v>322</v>
      </c>
      <c r="D11537" s="594" t="s">
        <v>2662</v>
      </c>
      <c r="E11537" s="594" t="s">
        <v>2692</v>
      </c>
      <c r="F11537" s="595" t="s">
        <v>411</v>
      </c>
      <c r="G11537" s="596" t="s">
        <v>2693</v>
      </c>
      <c r="H11537" s="597">
        <v>195609000</v>
      </c>
    </row>
    <row r="11538" spans="1:8">
      <c r="A11538" s="594" t="s">
        <v>133</v>
      </c>
      <c r="B11538" s="594" t="s">
        <v>294</v>
      </c>
      <c r="C11538" s="594" t="s">
        <v>322</v>
      </c>
      <c r="D11538" s="594" t="s">
        <v>2662</v>
      </c>
      <c r="E11538" s="594" t="s">
        <v>2692</v>
      </c>
      <c r="F11538" s="594" t="s">
        <v>2722</v>
      </c>
      <c r="G11538" s="596" t="s">
        <v>2690</v>
      </c>
      <c r="H11538" s="597">
        <v>51709000</v>
      </c>
    </row>
    <row r="11539" spans="1:8">
      <c r="A11539" s="594" t="s">
        <v>133</v>
      </c>
      <c r="B11539" s="594" t="s">
        <v>294</v>
      </c>
      <c r="C11539" s="594" t="s">
        <v>322</v>
      </c>
      <c r="D11539" s="594" t="s">
        <v>2662</v>
      </c>
      <c r="E11539" s="594" t="s">
        <v>2692</v>
      </c>
      <c r="F11539" s="594" t="s">
        <v>2694</v>
      </c>
      <c r="G11539" s="596" t="s">
        <v>2689</v>
      </c>
      <c r="H11539" s="597">
        <v>127100000</v>
      </c>
    </row>
    <row r="11540" spans="1:8">
      <c r="A11540" s="594" t="s">
        <v>133</v>
      </c>
      <c r="B11540" s="594" t="s">
        <v>294</v>
      </c>
      <c r="C11540" s="594" t="s">
        <v>322</v>
      </c>
      <c r="D11540" s="594" t="s">
        <v>2662</v>
      </c>
      <c r="E11540" s="594" t="s">
        <v>2692</v>
      </c>
      <c r="F11540" s="594" t="s">
        <v>2730</v>
      </c>
      <c r="G11540" s="596" t="s">
        <v>2731</v>
      </c>
      <c r="H11540" s="597">
        <v>16800000</v>
      </c>
    </row>
    <row r="11541" spans="1:8">
      <c r="A11541" s="594" t="s">
        <v>133</v>
      </c>
      <c r="B11541" s="594" t="s">
        <v>294</v>
      </c>
      <c r="C11541" s="594" t="s">
        <v>322</v>
      </c>
      <c r="D11541" s="594" t="s">
        <v>2662</v>
      </c>
      <c r="E11541" s="594" t="s">
        <v>189</v>
      </c>
      <c r="F11541" s="595" t="s">
        <v>411</v>
      </c>
      <c r="G11541" s="596" t="s">
        <v>190</v>
      </c>
      <c r="H11541" s="597">
        <v>1951399200</v>
      </c>
    </row>
    <row r="11542" spans="1:8">
      <c r="A11542" s="594" t="s">
        <v>133</v>
      </c>
      <c r="B11542" s="594" t="s">
        <v>294</v>
      </c>
      <c r="C11542" s="594" t="s">
        <v>322</v>
      </c>
      <c r="D11542" s="594" t="s">
        <v>2662</v>
      </c>
      <c r="E11542" s="594" t="s">
        <v>189</v>
      </c>
      <c r="F11542" s="594" t="s">
        <v>773</v>
      </c>
      <c r="G11542" s="596" t="s">
        <v>2695</v>
      </c>
      <c r="H11542" s="597">
        <v>273055000</v>
      </c>
    </row>
    <row r="11543" spans="1:8">
      <c r="A11543" s="594" t="s">
        <v>133</v>
      </c>
      <c r="B11543" s="594" t="s">
        <v>294</v>
      </c>
      <c r="C11543" s="594" t="s">
        <v>322</v>
      </c>
      <c r="D11543" s="594" t="s">
        <v>2662</v>
      </c>
      <c r="E11543" s="594" t="s">
        <v>189</v>
      </c>
      <c r="F11543" s="594" t="s">
        <v>13</v>
      </c>
      <c r="G11543" s="596" t="s">
        <v>2732</v>
      </c>
      <c r="H11543" s="597">
        <v>4500000</v>
      </c>
    </row>
    <row r="11544" spans="1:8">
      <c r="A11544" s="594" t="s">
        <v>133</v>
      </c>
      <c r="B11544" s="594" t="s">
        <v>294</v>
      </c>
      <c r="C11544" s="594" t="s">
        <v>322</v>
      </c>
      <c r="D11544" s="594" t="s">
        <v>2662</v>
      </c>
      <c r="E11544" s="594" t="s">
        <v>189</v>
      </c>
      <c r="F11544" s="594" t="s">
        <v>37</v>
      </c>
      <c r="G11544" s="596" t="s">
        <v>2696</v>
      </c>
      <c r="H11544" s="597">
        <v>871502000</v>
      </c>
    </row>
    <row r="11545" spans="1:8">
      <c r="A11545" s="594" t="s">
        <v>133</v>
      </c>
      <c r="B11545" s="594" t="s">
        <v>294</v>
      </c>
      <c r="C11545" s="594" t="s">
        <v>322</v>
      </c>
      <c r="D11545" s="594" t="s">
        <v>2662</v>
      </c>
      <c r="E11545" s="594" t="s">
        <v>189</v>
      </c>
      <c r="F11545" s="594" t="s">
        <v>192</v>
      </c>
      <c r="G11545" s="596" t="s">
        <v>195</v>
      </c>
      <c r="H11545" s="597">
        <v>802342200</v>
      </c>
    </row>
    <row r="11546" spans="1:8">
      <c r="A11546" s="594" t="s">
        <v>133</v>
      </c>
      <c r="B11546" s="594" t="s">
        <v>294</v>
      </c>
      <c r="C11546" s="594" t="s">
        <v>322</v>
      </c>
      <c r="D11546" s="594" t="s">
        <v>2662</v>
      </c>
      <c r="E11546" s="594" t="s">
        <v>2697</v>
      </c>
      <c r="F11546" s="595" t="s">
        <v>411</v>
      </c>
      <c r="G11546" s="596" t="s">
        <v>2698</v>
      </c>
      <c r="H11546" s="597">
        <v>29254000</v>
      </c>
    </row>
    <row r="11547" spans="1:8">
      <c r="A11547" s="594" t="s">
        <v>133</v>
      </c>
      <c r="B11547" s="594" t="s">
        <v>294</v>
      </c>
      <c r="C11547" s="594" t="s">
        <v>322</v>
      </c>
      <c r="D11547" s="594" t="s">
        <v>2662</v>
      </c>
      <c r="E11547" s="594" t="s">
        <v>2697</v>
      </c>
      <c r="F11547" s="594" t="s">
        <v>2699</v>
      </c>
      <c r="G11547" s="596" t="s">
        <v>2700</v>
      </c>
      <c r="H11547" s="597">
        <v>23090000</v>
      </c>
    </row>
    <row r="11548" spans="1:8">
      <c r="A11548" s="594" t="s">
        <v>133</v>
      </c>
      <c r="B11548" s="594" t="s">
        <v>294</v>
      </c>
      <c r="C11548" s="594" t="s">
        <v>322</v>
      </c>
      <c r="D11548" s="594" t="s">
        <v>2662</v>
      </c>
      <c r="E11548" s="594" t="s">
        <v>2697</v>
      </c>
      <c r="F11548" s="594" t="s">
        <v>2778</v>
      </c>
      <c r="G11548" s="596" t="s">
        <v>195</v>
      </c>
      <c r="H11548" s="597">
        <v>6164000</v>
      </c>
    </row>
    <row r="11549" spans="1:8">
      <c r="A11549" s="594" t="s">
        <v>133</v>
      </c>
      <c r="B11549" s="594" t="s">
        <v>294</v>
      </c>
      <c r="C11549" s="594" t="s">
        <v>322</v>
      </c>
      <c r="D11549" s="594" t="s">
        <v>2662</v>
      </c>
      <c r="E11549" s="594" t="s">
        <v>628</v>
      </c>
      <c r="F11549" s="595" t="s">
        <v>411</v>
      </c>
      <c r="G11549" s="596" t="s">
        <v>2709</v>
      </c>
      <c r="H11549" s="597">
        <v>201035000</v>
      </c>
    </row>
    <row r="11550" spans="1:8">
      <c r="A11550" s="594" t="s">
        <v>133</v>
      </c>
      <c r="B11550" s="594" t="s">
        <v>294</v>
      </c>
      <c r="C11550" s="594" t="s">
        <v>322</v>
      </c>
      <c r="D11550" s="594" t="s">
        <v>2662</v>
      </c>
      <c r="E11550" s="594" t="s">
        <v>628</v>
      </c>
      <c r="F11550" s="594" t="s">
        <v>619</v>
      </c>
      <c r="G11550" s="596" t="s">
        <v>195</v>
      </c>
      <c r="H11550" s="597">
        <v>201035000</v>
      </c>
    </row>
    <row r="11551" spans="1:8">
      <c r="A11551" s="594" t="s">
        <v>133</v>
      </c>
      <c r="B11551" s="594" t="s">
        <v>294</v>
      </c>
      <c r="C11551" s="594" t="s">
        <v>322</v>
      </c>
      <c r="D11551" s="594" t="s">
        <v>2662</v>
      </c>
      <c r="E11551" s="594" t="s">
        <v>194</v>
      </c>
      <c r="F11551" s="595" t="s">
        <v>411</v>
      </c>
      <c r="G11551" s="596" t="s">
        <v>195</v>
      </c>
      <c r="H11551" s="597">
        <v>2469104600</v>
      </c>
    </row>
    <row r="11552" spans="1:8">
      <c r="A11552" s="594" t="s">
        <v>133</v>
      </c>
      <c r="B11552" s="594" t="s">
        <v>294</v>
      </c>
      <c r="C11552" s="594" t="s">
        <v>322</v>
      </c>
      <c r="D11552" s="594" t="s">
        <v>2662</v>
      </c>
      <c r="E11552" s="594" t="s">
        <v>194</v>
      </c>
      <c r="F11552" s="594" t="s">
        <v>198</v>
      </c>
      <c r="G11552" s="596" t="s">
        <v>199</v>
      </c>
      <c r="H11552" s="597">
        <v>1103352600</v>
      </c>
    </row>
    <row r="11553" spans="1:8">
      <c r="A11553" s="594" t="s">
        <v>133</v>
      </c>
      <c r="B11553" s="594" t="s">
        <v>294</v>
      </c>
      <c r="C11553" s="594" t="s">
        <v>322</v>
      </c>
      <c r="D11553" s="594" t="s">
        <v>2662</v>
      </c>
      <c r="E11553" s="594" t="s">
        <v>194</v>
      </c>
      <c r="F11553" s="594" t="s">
        <v>1286</v>
      </c>
      <c r="G11553" s="596" t="s">
        <v>2829</v>
      </c>
      <c r="H11553" s="597">
        <v>4500000</v>
      </c>
    </row>
    <row r="11554" spans="1:8">
      <c r="A11554" s="594" t="s">
        <v>133</v>
      </c>
      <c r="B11554" s="594" t="s">
        <v>294</v>
      </c>
      <c r="C11554" s="594" t="s">
        <v>322</v>
      </c>
      <c r="D11554" s="594" t="s">
        <v>2662</v>
      </c>
      <c r="E11554" s="594" t="s">
        <v>194</v>
      </c>
      <c r="F11554" s="594" t="s">
        <v>200</v>
      </c>
      <c r="G11554" s="596" t="s">
        <v>201</v>
      </c>
      <c r="H11554" s="597">
        <v>1361252000</v>
      </c>
    </row>
    <row r="11555" spans="1:8">
      <c r="A11555" s="594" t="s">
        <v>133</v>
      </c>
      <c r="B11555" s="594" t="s">
        <v>294</v>
      </c>
      <c r="C11555" s="594" t="s">
        <v>322</v>
      </c>
      <c r="D11555" s="594" t="s">
        <v>2662</v>
      </c>
      <c r="E11555" s="594" t="s">
        <v>550</v>
      </c>
      <c r="F11555" s="595" t="s">
        <v>411</v>
      </c>
      <c r="G11555" s="596" t="s">
        <v>2705</v>
      </c>
      <c r="H11555" s="597">
        <v>123359000</v>
      </c>
    </row>
    <row r="11556" spans="1:8">
      <c r="A11556" s="594" t="s">
        <v>133</v>
      </c>
      <c r="B11556" s="594" t="s">
        <v>294</v>
      </c>
      <c r="C11556" s="594" t="s">
        <v>322</v>
      </c>
      <c r="D11556" s="594" t="s">
        <v>2662</v>
      </c>
      <c r="E11556" s="594" t="s">
        <v>550</v>
      </c>
      <c r="F11556" s="594" t="s">
        <v>2706</v>
      </c>
      <c r="G11556" s="596" t="s">
        <v>72</v>
      </c>
      <c r="H11556" s="597">
        <v>20174000</v>
      </c>
    </row>
    <row r="11557" spans="1:8">
      <c r="A11557" s="594" t="s">
        <v>133</v>
      </c>
      <c r="B11557" s="594" t="s">
        <v>294</v>
      </c>
      <c r="C11557" s="594" t="s">
        <v>322</v>
      </c>
      <c r="D11557" s="594" t="s">
        <v>2662</v>
      </c>
      <c r="E11557" s="594" t="s">
        <v>550</v>
      </c>
      <c r="F11557" s="594" t="s">
        <v>1082</v>
      </c>
      <c r="G11557" s="596" t="s">
        <v>195</v>
      </c>
      <c r="H11557" s="597">
        <v>103185000</v>
      </c>
    </row>
    <row r="11558" spans="1:8">
      <c r="A11558" s="594" t="s">
        <v>133</v>
      </c>
      <c r="B11558" s="594" t="s">
        <v>294</v>
      </c>
      <c r="C11558" s="594" t="s">
        <v>322</v>
      </c>
      <c r="D11558" s="594" t="s">
        <v>2858</v>
      </c>
      <c r="E11558" s="595" t="s">
        <v>411</v>
      </c>
      <c r="F11558" s="595" t="s">
        <v>411</v>
      </c>
      <c r="G11558" s="596" t="s">
        <v>2859</v>
      </c>
      <c r="H11558" s="597">
        <v>178600000</v>
      </c>
    </row>
    <row r="11559" spans="1:8">
      <c r="A11559" s="594" t="s">
        <v>133</v>
      </c>
      <c r="B11559" s="594" t="s">
        <v>294</v>
      </c>
      <c r="C11559" s="594" t="s">
        <v>322</v>
      </c>
      <c r="D11559" s="594" t="s">
        <v>2858</v>
      </c>
      <c r="E11559" s="594" t="s">
        <v>142</v>
      </c>
      <c r="F11559" s="595" t="s">
        <v>411</v>
      </c>
      <c r="G11559" s="596" t="s">
        <v>143</v>
      </c>
      <c r="H11559" s="597">
        <v>47828400</v>
      </c>
    </row>
    <row r="11560" spans="1:8">
      <c r="A11560" s="594" t="s">
        <v>133</v>
      </c>
      <c r="B11560" s="594" t="s">
        <v>294</v>
      </c>
      <c r="C11560" s="594" t="s">
        <v>322</v>
      </c>
      <c r="D11560" s="594" t="s">
        <v>2858</v>
      </c>
      <c r="E11560" s="594" t="s">
        <v>142</v>
      </c>
      <c r="F11560" s="594" t="s">
        <v>144</v>
      </c>
      <c r="G11560" s="596" t="s">
        <v>2664</v>
      </c>
      <c r="H11560" s="597">
        <v>47828400</v>
      </c>
    </row>
    <row r="11561" spans="1:8">
      <c r="A11561" s="594" t="s">
        <v>133</v>
      </c>
      <c r="B11561" s="594" t="s">
        <v>294</v>
      </c>
      <c r="C11561" s="594" t="s">
        <v>322</v>
      </c>
      <c r="D11561" s="594" t="s">
        <v>2858</v>
      </c>
      <c r="E11561" s="594" t="s">
        <v>148</v>
      </c>
      <c r="F11561" s="595" t="s">
        <v>411</v>
      </c>
      <c r="G11561" s="596" t="s">
        <v>149</v>
      </c>
      <c r="H11561" s="597">
        <v>75858000</v>
      </c>
    </row>
    <row r="11562" spans="1:8">
      <c r="A11562" s="594" t="s">
        <v>133</v>
      </c>
      <c r="B11562" s="594" t="s">
        <v>294</v>
      </c>
      <c r="C11562" s="594" t="s">
        <v>322</v>
      </c>
      <c r="D11562" s="594" t="s">
        <v>2858</v>
      </c>
      <c r="E11562" s="594" t="s">
        <v>148</v>
      </c>
      <c r="F11562" s="594" t="s">
        <v>150</v>
      </c>
      <c r="G11562" s="596" t="s">
        <v>151</v>
      </c>
      <c r="H11562" s="597">
        <v>3228000</v>
      </c>
    </row>
    <row r="11563" spans="1:8">
      <c r="A11563" s="594" t="s">
        <v>133</v>
      </c>
      <c r="B11563" s="594" t="s">
        <v>294</v>
      </c>
      <c r="C11563" s="594" t="s">
        <v>322</v>
      </c>
      <c r="D11563" s="594" t="s">
        <v>2858</v>
      </c>
      <c r="E11563" s="594" t="s">
        <v>148</v>
      </c>
      <c r="F11563" s="594" t="s">
        <v>227</v>
      </c>
      <c r="G11563" s="596" t="s">
        <v>2669</v>
      </c>
      <c r="H11563" s="597">
        <v>72630000</v>
      </c>
    </row>
    <row r="11564" spans="1:8">
      <c r="A11564" s="594" t="s">
        <v>133</v>
      </c>
      <c r="B11564" s="594" t="s">
        <v>294</v>
      </c>
      <c r="C11564" s="594" t="s">
        <v>322</v>
      </c>
      <c r="D11564" s="594" t="s">
        <v>2858</v>
      </c>
      <c r="E11564" s="594" t="s">
        <v>152</v>
      </c>
      <c r="F11564" s="595" t="s">
        <v>411</v>
      </c>
      <c r="G11564" s="596" t="s">
        <v>153</v>
      </c>
      <c r="H11564" s="597">
        <v>15500000</v>
      </c>
    </row>
    <row r="11565" spans="1:8">
      <c r="A11565" s="594" t="s">
        <v>133</v>
      </c>
      <c r="B11565" s="594" t="s">
        <v>294</v>
      </c>
      <c r="C11565" s="594" t="s">
        <v>322</v>
      </c>
      <c r="D11565" s="594" t="s">
        <v>2858</v>
      </c>
      <c r="E11565" s="594" t="s">
        <v>152</v>
      </c>
      <c r="F11565" s="594" t="s">
        <v>606</v>
      </c>
      <c r="G11565" s="596" t="s">
        <v>195</v>
      </c>
      <c r="H11565" s="597">
        <v>15500000</v>
      </c>
    </row>
    <row r="11566" spans="1:8">
      <c r="A11566" s="594" t="s">
        <v>133</v>
      </c>
      <c r="B11566" s="594" t="s">
        <v>294</v>
      </c>
      <c r="C11566" s="594" t="s">
        <v>322</v>
      </c>
      <c r="D11566" s="594" t="s">
        <v>2858</v>
      </c>
      <c r="E11566" s="594" t="s">
        <v>156</v>
      </c>
      <c r="F11566" s="595" t="s">
        <v>411</v>
      </c>
      <c r="G11566" s="596" t="s">
        <v>514</v>
      </c>
      <c r="H11566" s="597">
        <v>11090954</v>
      </c>
    </row>
    <row r="11567" spans="1:8">
      <c r="A11567" s="594" t="s">
        <v>133</v>
      </c>
      <c r="B11567" s="594" t="s">
        <v>294</v>
      </c>
      <c r="C11567" s="594" t="s">
        <v>322</v>
      </c>
      <c r="D11567" s="594" t="s">
        <v>2858</v>
      </c>
      <c r="E11567" s="594" t="s">
        <v>156</v>
      </c>
      <c r="F11567" s="594" t="s">
        <v>157</v>
      </c>
      <c r="G11567" s="596" t="s">
        <v>158</v>
      </c>
      <c r="H11567" s="597">
        <v>8369970</v>
      </c>
    </row>
    <row r="11568" spans="1:8">
      <c r="A11568" s="594" t="s">
        <v>133</v>
      </c>
      <c r="B11568" s="594" t="s">
        <v>294</v>
      </c>
      <c r="C11568" s="594" t="s">
        <v>322</v>
      </c>
      <c r="D11568" s="594" t="s">
        <v>2858</v>
      </c>
      <c r="E11568" s="594" t="s">
        <v>156</v>
      </c>
      <c r="F11568" s="594" t="s">
        <v>159</v>
      </c>
      <c r="G11568" s="596" t="s">
        <v>160</v>
      </c>
      <c r="H11568" s="597">
        <v>1434852</v>
      </c>
    </row>
    <row r="11569" spans="1:8">
      <c r="A11569" s="594" t="s">
        <v>133</v>
      </c>
      <c r="B11569" s="594" t="s">
        <v>294</v>
      </c>
      <c r="C11569" s="594" t="s">
        <v>322</v>
      </c>
      <c r="D11569" s="594" t="s">
        <v>2858</v>
      </c>
      <c r="E11569" s="594" t="s">
        <v>156</v>
      </c>
      <c r="F11569" s="594" t="s">
        <v>161</v>
      </c>
      <c r="G11569" s="596" t="s">
        <v>162</v>
      </c>
      <c r="H11569" s="597">
        <v>807848</v>
      </c>
    </row>
    <row r="11570" spans="1:8">
      <c r="A11570" s="594" t="s">
        <v>133</v>
      </c>
      <c r="B11570" s="594" t="s">
        <v>294</v>
      </c>
      <c r="C11570" s="594" t="s">
        <v>322</v>
      </c>
      <c r="D11570" s="594" t="s">
        <v>2858</v>
      </c>
      <c r="E11570" s="594" t="s">
        <v>156</v>
      </c>
      <c r="F11570" s="594" t="s">
        <v>1</v>
      </c>
      <c r="G11570" s="596" t="s">
        <v>2</v>
      </c>
      <c r="H11570" s="597">
        <v>478284</v>
      </c>
    </row>
    <row r="11571" spans="1:8">
      <c r="A11571" s="594" t="s">
        <v>133</v>
      </c>
      <c r="B11571" s="594" t="s">
        <v>294</v>
      </c>
      <c r="C11571" s="594" t="s">
        <v>322</v>
      </c>
      <c r="D11571" s="594" t="s">
        <v>2858</v>
      </c>
      <c r="E11571" s="594" t="s">
        <v>171</v>
      </c>
      <c r="F11571" s="595" t="s">
        <v>411</v>
      </c>
      <c r="G11571" s="596" t="s">
        <v>2677</v>
      </c>
      <c r="H11571" s="597">
        <v>2420000</v>
      </c>
    </row>
    <row r="11572" spans="1:8">
      <c r="A11572" s="594" t="s">
        <v>133</v>
      </c>
      <c r="B11572" s="594" t="s">
        <v>294</v>
      </c>
      <c r="C11572" s="594" t="s">
        <v>322</v>
      </c>
      <c r="D11572" s="594" t="s">
        <v>2858</v>
      </c>
      <c r="E11572" s="594" t="s">
        <v>171</v>
      </c>
      <c r="F11572" s="594" t="s">
        <v>173</v>
      </c>
      <c r="G11572" s="596" t="s">
        <v>174</v>
      </c>
      <c r="H11572" s="597">
        <v>2420000</v>
      </c>
    </row>
    <row r="11573" spans="1:8">
      <c r="A11573" s="594" t="s">
        <v>133</v>
      </c>
      <c r="B11573" s="594" t="s">
        <v>294</v>
      </c>
      <c r="C11573" s="594" t="s">
        <v>322</v>
      </c>
      <c r="D11573" s="594" t="s">
        <v>2858</v>
      </c>
      <c r="E11573" s="594" t="s">
        <v>240</v>
      </c>
      <c r="F11573" s="595" t="s">
        <v>411</v>
      </c>
      <c r="G11573" s="596" t="s">
        <v>241</v>
      </c>
      <c r="H11573" s="597">
        <v>4000000</v>
      </c>
    </row>
    <row r="11574" spans="1:8">
      <c r="A11574" s="594" t="s">
        <v>133</v>
      </c>
      <c r="B11574" s="594" t="s">
        <v>294</v>
      </c>
      <c r="C11574" s="594" t="s">
        <v>322</v>
      </c>
      <c r="D11574" s="594" t="s">
        <v>2858</v>
      </c>
      <c r="E11574" s="594" t="s">
        <v>240</v>
      </c>
      <c r="F11574" s="594" t="s">
        <v>733</v>
      </c>
      <c r="G11574" s="596" t="s">
        <v>734</v>
      </c>
      <c r="H11574" s="597">
        <v>4000000</v>
      </c>
    </row>
    <row r="11575" spans="1:8">
      <c r="A11575" s="594" t="s">
        <v>133</v>
      </c>
      <c r="B11575" s="594" t="s">
        <v>294</v>
      </c>
      <c r="C11575" s="594" t="s">
        <v>322</v>
      </c>
      <c r="D11575" s="594" t="s">
        <v>2858</v>
      </c>
      <c r="E11575" s="594" t="s">
        <v>183</v>
      </c>
      <c r="F11575" s="595" t="s">
        <v>411</v>
      </c>
      <c r="G11575" s="596" t="s">
        <v>184</v>
      </c>
      <c r="H11575" s="597">
        <v>7200000</v>
      </c>
    </row>
    <row r="11576" spans="1:8">
      <c r="A11576" s="594" t="s">
        <v>133</v>
      </c>
      <c r="B11576" s="594" t="s">
        <v>294</v>
      </c>
      <c r="C11576" s="594" t="s">
        <v>322</v>
      </c>
      <c r="D11576" s="594" t="s">
        <v>2858</v>
      </c>
      <c r="E11576" s="594" t="s">
        <v>183</v>
      </c>
      <c r="F11576" s="594" t="s">
        <v>187</v>
      </c>
      <c r="G11576" s="596" t="s">
        <v>2683</v>
      </c>
      <c r="H11576" s="597">
        <v>7200000</v>
      </c>
    </row>
    <row r="11577" spans="1:8">
      <c r="A11577" s="594" t="s">
        <v>133</v>
      </c>
      <c r="B11577" s="594" t="s">
        <v>294</v>
      </c>
      <c r="C11577" s="594" t="s">
        <v>322</v>
      </c>
      <c r="D11577" s="594" t="s">
        <v>2858</v>
      </c>
      <c r="E11577" s="594" t="s">
        <v>738</v>
      </c>
      <c r="F11577" s="595" t="s">
        <v>411</v>
      </c>
      <c r="G11577" s="596" t="s">
        <v>739</v>
      </c>
      <c r="H11577" s="597">
        <v>10000000</v>
      </c>
    </row>
    <row r="11578" spans="1:8">
      <c r="A11578" s="594" t="s">
        <v>133</v>
      </c>
      <c r="B11578" s="594" t="s">
        <v>294</v>
      </c>
      <c r="C11578" s="594" t="s">
        <v>322</v>
      </c>
      <c r="D11578" s="594" t="s">
        <v>2858</v>
      </c>
      <c r="E11578" s="594" t="s">
        <v>738</v>
      </c>
      <c r="F11578" s="594" t="s">
        <v>740</v>
      </c>
      <c r="G11578" s="596" t="s">
        <v>741</v>
      </c>
      <c r="H11578" s="597">
        <v>2000000</v>
      </c>
    </row>
    <row r="11579" spans="1:8">
      <c r="A11579" s="594" t="s">
        <v>133</v>
      </c>
      <c r="B11579" s="594" t="s">
        <v>294</v>
      </c>
      <c r="C11579" s="594" t="s">
        <v>322</v>
      </c>
      <c r="D11579" s="594" t="s">
        <v>2858</v>
      </c>
      <c r="E11579" s="594" t="s">
        <v>738</v>
      </c>
      <c r="F11579" s="594" t="s">
        <v>296</v>
      </c>
      <c r="G11579" s="596" t="s">
        <v>297</v>
      </c>
      <c r="H11579" s="597">
        <v>8000000</v>
      </c>
    </row>
    <row r="11580" spans="1:8">
      <c r="A11580" s="594" t="s">
        <v>133</v>
      </c>
      <c r="B11580" s="594" t="s">
        <v>294</v>
      </c>
      <c r="C11580" s="594" t="s">
        <v>322</v>
      </c>
      <c r="D11580" s="594" t="s">
        <v>2858</v>
      </c>
      <c r="E11580" s="594" t="s">
        <v>744</v>
      </c>
      <c r="F11580" s="595" t="s">
        <v>411</v>
      </c>
      <c r="G11580" s="596" t="s">
        <v>2686</v>
      </c>
      <c r="H11580" s="597">
        <v>3590000</v>
      </c>
    </row>
    <row r="11581" spans="1:8">
      <c r="A11581" s="594" t="s">
        <v>133</v>
      </c>
      <c r="B11581" s="594" t="s">
        <v>294</v>
      </c>
      <c r="C11581" s="594" t="s">
        <v>322</v>
      </c>
      <c r="D11581" s="594" t="s">
        <v>2858</v>
      </c>
      <c r="E11581" s="594" t="s">
        <v>744</v>
      </c>
      <c r="F11581" s="594" t="s">
        <v>572</v>
      </c>
      <c r="G11581" s="596" t="s">
        <v>2689</v>
      </c>
      <c r="H11581" s="597">
        <v>3590000</v>
      </c>
    </row>
    <row r="11582" spans="1:8">
      <c r="A11582" s="594" t="s">
        <v>133</v>
      </c>
      <c r="B11582" s="594" t="s">
        <v>294</v>
      </c>
      <c r="C11582" s="594" t="s">
        <v>322</v>
      </c>
      <c r="D11582" s="594" t="s">
        <v>2858</v>
      </c>
      <c r="E11582" s="594" t="s">
        <v>189</v>
      </c>
      <c r="F11582" s="595" t="s">
        <v>411</v>
      </c>
      <c r="G11582" s="596" t="s">
        <v>190</v>
      </c>
      <c r="H11582" s="597">
        <v>1112646</v>
      </c>
    </row>
    <row r="11583" spans="1:8">
      <c r="A11583" s="594" t="s">
        <v>133</v>
      </c>
      <c r="B11583" s="594" t="s">
        <v>294</v>
      </c>
      <c r="C11583" s="594" t="s">
        <v>322</v>
      </c>
      <c r="D11583" s="594" t="s">
        <v>2858</v>
      </c>
      <c r="E11583" s="594" t="s">
        <v>189</v>
      </c>
      <c r="F11583" s="594" t="s">
        <v>773</v>
      </c>
      <c r="G11583" s="596" t="s">
        <v>2695</v>
      </c>
      <c r="H11583" s="597">
        <v>1112646</v>
      </c>
    </row>
    <row r="11584" spans="1:8">
      <c r="A11584" s="594" t="s">
        <v>133</v>
      </c>
      <c r="B11584" s="594" t="s">
        <v>294</v>
      </c>
      <c r="C11584" s="594" t="s">
        <v>1369</v>
      </c>
      <c r="D11584" s="595" t="s">
        <v>411</v>
      </c>
      <c r="E11584" s="595" t="s">
        <v>411</v>
      </c>
      <c r="F11584" s="595" t="s">
        <v>411</v>
      </c>
      <c r="G11584" s="596" t="s">
        <v>1968</v>
      </c>
      <c r="H11584" s="597">
        <v>266135000</v>
      </c>
    </row>
    <row r="11585" spans="1:8">
      <c r="A11585" s="594" t="s">
        <v>133</v>
      </c>
      <c r="B11585" s="594" t="s">
        <v>294</v>
      </c>
      <c r="C11585" s="594" t="s">
        <v>1369</v>
      </c>
      <c r="D11585" s="594" t="s">
        <v>1380</v>
      </c>
      <c r="E11585" s="595" t="s">
        <v>411</v>
      </c>
      <c r="F11585" s="595" t="s">
        <v>411</v>
      </c>
      <c r="G11585" s="596" t="s">
        <v>2708</v>
      </c>
      <c r="H11585" s="597">
        <v>266135000</v>
      </c>
    </row>
    <row r="11586" spans="1:8">
      <c r="A11586" s="594" t="s">
        <v>133</v>
      </c>
      <c r="B11586" s="594" t="s">
        <v>294</v>
      </c>
      <c r="C11586" s="594" t="s">
        <v>1369</v>
      </c>
      <c r="D11586" s="594" t="s">
        <v>1380</v>
      </c>
      <c r="E11586" s="594" t="s">
        <v>582</v>
      </c>
      <c r="F11586" s="595" t="s">
        <v>411</v>
      </c>
      <c r="G11586" s="596" t="s">
        <v>583</v>
      </c>
      <c r="H11586" s="597">
        <v>266135000</v>
      </c>
    </row>
    <row r="11587" spans="1:8">
      <c r="A11587" s="594" t="s">
        <v>133</v>
      </c>
      <c r="B11587" s="594" t="s">
        <v>294</v>
      </c>
      <c r="C11587" s="594" t="s">
        <v>1369</v>
      </c>
      <c r="D11587" s="594" t="s">
        <v>1380</v>
      </c>
      <c r="E11587" s="594" t="s">
        <v>582</v>
      </c>
      <c r="F11587" s="594" t="s">
        <v>478</v>
      </c>
      <c r="G11587" s="596" t="s">
        <v>2775</v>
      </c>
      <c r="H11587" s="597">
        <v>266135000</v>
      </c>
    </row>
    <row r="11588" spans="1:8">
      <c r="A11588" s="594" t="s">
        <v>133</v>
      </c>
      <c r="B11588" s="594" t="s">
        <v>294</v>
      </c>
      <c r="C11588" s="594" t="s">
        <v>1969</v>
      </c>
      <c r="D11588" s="595" t="s">
        <v>411</v>
      </c>
      <c r="E11588" s="595" t="s">
        <v>411</v>
      </c>
      <c r="F11588" s="595" t="s">
        <v>411</v>
      </c>
      <c r="G11588" s="596" t="s">
        <v>1970</v>
      </c>
      <c r="H11588" s="597">
        <v>595245000</v>
      </c>
    </row>
    <row r="11589" spans="1:8">
      <c r="A11589" s="594" t="s">
        <v>133</v>
      </c>
      <c r="B11589" s="594" t="s">
        <v>294</v>
      </c>
      <c r="C11589" s="594" t="s">
        <v>1969</v>
      </c>
      <c r="D11589" s="594" t="s">
        <v>2854</v>
      </c>
      <c r="E11589" s="595" t="s">
        <v>411</v>
      </c>
      <c r="F11589" s="595" t="s">
        <v>411</v>
      </c>
      <c r="G11589" s="596" t="s">
        <v>2871</v>
      </c>
      <c r="H11589" s="597">
        <v>595245000</v>
      </c>
    </row>
    <row r="11590" spans="1:8">
      <c r="A11590" s="594" t="s">
        <v>133</v>
      </c>
      <c r="B11590" s="594" t="s">
        <v>294</v>
      </c>
      <c r="C11590" s="594" t="s">
        <v>1969</v>
      </c>
      <c r="D11590" s="594" t="s">
        <v>2854</v>
      </c>
      <c r="E11590" s="594" t="s">
        <v>582</v>
      </c>
      <c r="F11590" s="595" t="s">
        <v>411</v>
      </c>
      <c r="G11590" s="596" t="s">
        <v>583</v>
      </c>
      <c r="H11590" s="597">
        <v>595245000</v>
      </c>
    </row>
    <row r="11591" spans="1:8">
      <c r="A11591" s="594" t="s">
        <v>133</v>
      </c>
      <c r="B11591" s="594" t="s">
        <v>294</v>
      </c>
      <c r="C11591" s="594" t="s">
        <v>1969</v>
      </c>
      <c r="D11591" s="594" t="s">
        <v>2854</v>
      </c>
      <c r="E11591" s="594" t="s">
        <v>582</v>
      </c>
      <c r="F11591" s="594" t="s">
        <v>584</v>
      </c>
      <c r="G11591" s="596" t="s">
        <v>2670</v>
      </c>
      <c r="H11591" s="597">
        <v>437290000</v>
      </c>
    </row>
    <row r="11592" spans="1:8">
      <c r="A11592" s="594" t="s">
        <v>133</v>
      </c>
      <c r="B11592" s="594" t="s">
        <v>294</v>
      </c>
      <c r="C11592" s="594" t="s">
        <v>1969</v>
      </c>
      <c r="D11592" s="594" t="s">
        <v>2854</v>
      </c>
      <c r="E11592" s="594" t="s">
        <v>582</v>
      </c>
      <c r="F11592" s="594" t="s">
        <v>478</v>
      </c>
      <c r="G11592" s="596" t="s">
        <v>2775</v>
      </c>
      <c r="H11592" s="597">
        <v>157955000</v>
      </c>
    </row>
    <row r="11593" spans="1:8">
      <c r="A11593" s="594" t="s">
        <v>133</v>
      </c>
      <c r="B11593" s="594" t="s">
        <v>298</v>
      </c>
      <c r="C11593" s="595" t="s">
        <v>411</v>
      </c>
      <c r="D11593" s="595" t="s">
        <v>411</v>
      </c>
      <c r="E11593" s="595" t="s">
        <v>411</v>
      </c>
      <c r="F11593" s="595" t="s">
        <v>411</v>
      </c>
      <c r="G11593" s="596" t="s">
        <v>299</v>
      </c>
      <c r="H11593" s="597">
        <v>8062784957</v>
      </c>
    </row>
    <row r="11594" spans="1:8">
      <c r="A11594" s="594" t="s">
        <v>133</v>
      </c>
      <c r="B11594" s="594" t="s">
        <v>298</v>
      </c>
      <c r="C11594" s="594" t="s">
        <v>570</v>
      </c>
      <c r="D11594" s="595" t="s">
        <v>411</v>
      </c>
      <c r="E11594" s="595" t="s">
        <v>411</v>
      </c>
      <c r="F11594" s="595" t="s">
        <v>411</v>
      </c>
      <c r="G11594" s="596" t="s">
        <v>2711</v>
      </c>
      <c r="H11594" s="597">
        <v>82900000</v>
      </c>
    </row>
    <row r="11595" spans="1:8">
      <c r="A11595" s="594" t="s">
        <v>133</v>
      </c>
      <c r="B11595" s="594" t="s">
        <v>298</v>
      </c>
      <c r="C11595" s="594" t="s">
        <v>570</v>
      </c>
      <c r="D11595" s="594" t="s">
        <v>2712</v>
      </c>
      <c r="E11595" s="595" t="s">
        <v>411</v>
      </c>
      <c r="F11595" s="595" t="s">
        <v>411</v>
      </c>
      <c r="G11595" s="596" t="s">
        <v>1165</v>
      </c>
      <c r="H11595" s="597">
        <v>30000000</v>
      </c>
    </row>
    <row r="11596" spans="1:8">
      <c r="A11596" s="594" t="s">
        <v>133</v>
      </c>
      <c r="B11596" s="594" t="s">
        <v>298</v>
      </c>
      <c r="C11596" s="594" t="s">
        <v>570</v>
      </c>
      <c r="D11596" s="594" t="s">
        <v>2712</v>
      </c>
      <c r="E11596" s="594" t="s">
        <v>240</v>
      </c>
      <c r="F11596" s="595" t="s">
        <v>411</v>
      </c>
      <c r="G11596" s="596" t="s">
        <v>241</v>
      </c>
      <c r="H11596" s="597">
        <v>27000000</v>
      </c>
    </row>
    <row r="11597" spans="1:8">
      <c r="A11597" s="594" t="s">
        <v>133</v>
      </c>
      <c r="B11597" s="594" t="s">
        <v>298</v>
      </c>
      <c r="C11597" s="594" t="s">
        <v>570</v>
      </c>
      <c r="D11597" s="594" t="s">
        <v>2712</v>
      </c>
      <c r="E11597" s="594" t="s">
        <v>240</v>
      </c>
      <c r="F11597" s="594" t="s">
        <v>242</v>
      </c>
      <c r="G11597" s="596" t="s">
        <v>243</v>
      </c>
      <c r="H11597" s="597">
        <v>6300000</v>
      </c>
    </row>
    <row r="11598" spans="1:8">
      <c r="A11598" s="594" t="s">
        <v>133</v>
      </c>
      <c r="B11598" s="594" t="s">
        <v>298</v>
      </c>
      <c r="C11598" s="594" t="s">
        <v>570</v>
      </c>
      <c r="D11598" s="594" t="s">
        <v>2712</v>
      </c>
      <c r="E11598" s="594" t="s">
        <v>240</v>
      </c>
      <c r="F11598" s="594" t="s">
        <v>728</v>
      </c>
      <c r="G11598" s="596" t="s">
        <v>729</v>
      </c>
      <c r="H11598" s="597">
        <v>5400000</v>
      </c>
    </row>
    <row r="11599" spans="1:8">
      <c r="A11599" s="594" t="s">
        <v>133</v>
      </c>
      <c r="B11599" s="594" t="s">
        <v>298</v>
      </c>
      <c r="C11599" s="594" t="s">
        <v>570</v>
      </c>
      <c r="D11599" s="594" t="s">
        <v>2712</v>
      </c>
      <c r="E11599" s="594" t="s">
        <v>240</v>
      </c>
      <c r="F11599" s="594" t="s">
        <v>731</v>
      </c>
      <c r="G11599" s="596" t="s">
        <v>732</v>
      </c>
      <c r="H11599" s="597">
        <v>5400000</v>
      </c>
    </row>
    <row r="11600" spans="1:8">
      <c r="A11600" s="594" t="s">
        <v>133</v>
      </c>
      <c r="B11600" s="594" t="s">
        <v>298</v>
      </c>
      <c r="C11600" s="594" t="s">
        <v>570</v>
      </c>
      <c r="D11600" s="594" t="s">
        <v>2712</v>
      </c>
      <c r="E11600" s="594" t="s">
        <v>240</v>
      </c>
      <c r="F11600" s="594" t="s">
        <v>733</v>
      </c>
      <c r="G11600" s="596" t="s">
        <v>734</v>
      </c>
      <c r="H11600" s="597">
        <v>6300000</v>
      </c>
    </row>
    <row r="11601" spans="1:8">
      <c r="A11601" s="594" t="s">
        <v>133</v>
      </c>
      <c r="B11601" s="594" t="s">
        <v>298</v>
      </c>
      <c r="C11601" s="594" t="s">
        <v>570</v>
      </c>
      <c r="D11601" s="594" t="s">
        <v>2712</v>
      </c>
      <c r="E11601" s="594" t="s">
        <v>240</v>
      </c>
      <c r="F11601" s="594" t="s">
        <v>735</v>
      </c>
      <c r="G11601" s="596" t="s">
        <v>193</v>
      </c>
      <c r="H11601" s="597">
        <v>3600000</v>
      </c>
    </row>
    <row r="11602" spans="1:8">
      <c r="A11602" s="594" t="s">
        <v>133</v>
      </c>
      <c r="B11602" s="594" t="s">
        <v>298</v>
      </c>
      <c r="C11602" s="594" t="s">
        <v>570</v>
      </c>
      <c r="D11602" s="594" t="s">
        <v>2712</v>
      </c>
      <c r="E11602" s="594" t="s">
        <v>189</v>
      </c>
      <c r="F11602" s="595" t="s">
        <v>411</v>
      </c>
      <c r="G11602" s="596" t="s">
        <v>190</v>
      </c>
      <c r="H11602" s="597">
        <v>3000000</v>
      </c>
    </row>
    <row r="11603" spans="1:8">
      <c r="A11603" s="594" t="s">
        <v>133</v>
      </c>
      <c r="B11603" s="594" t="s">
        <v>298</v>
      </c>
      <c r="C11603" s="594" t="s">
        <v>570</v>
      </c>
      <c r="D11603" s="594" t="s">
        <v>2712</v>
      </c>
      <c r="E11603" s="594" t="s">
        <v>189</v>
      </c>
      <c r="F11603" s="594" t="s">
        <v>773</v>
      </c>
      <c r="G11603" s="596" t="s">
        <v>2695</v>
      </c>
      <c r="H11603" s="597">
        <v>3000000</v>
      </c>
    </row>
    <row r="11604" spans="1:8">
      <c r="A11604" s="594" t="s">
        <v>133</v>
      </c>
      <c r="B11604" s="594" t="s">
        <v>298</v>
      </c>
      <c r="C11604" s="594" t="s">
        <v>570</v>
      </c>
      <c r="D11604" s="594" t="s">
        <v>2713</v>
      </c>
      <c r="E11604" s="595" t="s">
        <v>411</v>
      </c>
      <c r="F11604" s="595" t="s">
        <v>411</v>
      </c>
      <c r="G11604" s="596" t="s">
        <v>2714</v>
      </c>
      <c r="H11604" s="597">
        <v>52900000</v>
      </c>
    </row>
    <row r="11605" spans="1:8">
      <c r="A11605" s="594" t="s">
        <v>133</v>
      </c>
      <c r="B11605" s="594" t="s">
        <v>298</v>
      </c>
      <c r="C11605" s="594" t="s">
        <v>570</v>
      </c>
      <c r="D11605" s="594" t="s">
        <v>2713</v>
      </c>
      <c r="E11605" s="594" t="s">
        <v>183</v>
      </c>
      <c r="F11605" s="595" t="s">
        <v>411</v>
      </c>
      <c r="G11605" s="596" t="s">
        <v>184</v>
      </c>
      <c r="H11605" s="597">
        <v>4720000</v>
      </c>
    </row>
    <row r="11606" spans="1:8">
      <c r="A11606" s="594" t="s">
        <v>133</v>
      </c>
      <c r="B11606" s="594" t="s">
        <v>298</v>
      </c>
      <c r="C11606" s="594" t="s">
        <v>570</v>
      </c>
      <c r="D11606" s="594" t="s">
        <v>2713</v>
      </c>
      <c r="E11606" s="594" t="s">
        <v>183</v>
      </c>
      <c r="F11606" s="594" t="s">
        <v>587</v>
      </c>
      <c r="G11606" s="596" t="s">
        <v>588</v>
      </c>
      <c r="H11606" s="597">
        <v>1120000</v>
      </c>
    </row>
    <row r="11607" spans="1:8">
      <c r="A11607" s="594" t="s">
        <v>133</v>
      </c>
      <c r="B11607" s="594" t="s">
        <v>298</v>
      </c>
      <c r="C11607" s="594" t="s">
        <v>570</v>
      </c>
      <c r="D11607" s="594" t="s">
        <v>2713</v>
      </c>
      <c r="E11607" s="594" t="s">
        <v>183</v>
      </c>
      <c r="F11607" s="594" t="s">
        <v>185</v>
      </c>
      <c r="G11607" s="596" t="s">
        <v>186</v>
      </c>
      <c r="H11607" s="597">
        <v>3600000</v>
      </c>
    </row>
    <row r="11608" spans="1:8">
      <c r="A11608" s="594" t="s">
        <v>133</v>
      </c>
      <c r="B11608" s="594" t="s">
        <v>298</v>
      </c>
      <c r="C11608" s="594" t="s">
        <v>570</v>
      </c>
      <c r="D11608" s="594" t="s">
        <v>2713</v>
      </c>
      <c r="E11608" s="594" t="s">
        <v>738</v>
      </c>
      <c r="F11608" s="595" t="s">
        <v>411</v>
      </c>
      <c r="G11608" s="596" t="s">
        <v>739</v>
      </c>
      <c r="H11608" s="597">
        <v>35680000</v>
      </c>
    </row>
    <row r="11609" spans="1:8">
      <c r="A11609" s="594" t="s">
        <v>133</v>
      </c>
      <c r="B11609" s="594" t="s">
        <v>298</v>
      </c>
      <c r="C11609" s="594" t="s">
        <v>570</v>
      </c>
      <c r="D11609" s="594" t="s">
        <v>2713</v>
      </c>
      <c r="E11609" s="594" t="s">
        <v>738</v>
      </c>
      <c r="F11609" s="594" t="s">
        <v>740</v>
      </c>
      <c r="G11609" s="596" t="s">
        <v>741</v>
      </c>
      <c r="H11609" s="597">
        <v>4200000</v>
      </c>
    </row>
    <row r="11610" spans="1:8">
      <c r="A11610" s="594" t="s">
        <v>133</v>
      </c>
      <c r="B11610" s="594" t="s">
        <v>298</v>
      </c>
      <c r="C11610" s="594" t="s">
        <v>570</v>
      </c>
      <c r="D11610" s="594" t="s">
        <v>2713</v>
      </c>
      <c r="E11610" s="594" t="s">
        <v>738</v>
      </c>
      <c r="F11610" s="594" t="s">
        <v>296</v>
      </c>
      <c r="G11610" s="596" t="s">
        <v>297</v>
      </c>
      <c r="H11610" s="597">
        <v>31480000</v>
      </c>
    </row>
    <row r="11611" spans="1:8">
      <c r="A11611" s="594" t="s">
        <v>133</v>
      </c>
      <c r="B11611" s="594" t="s">
        <v>298</v>
      </c>
      <c r="C11611" s="594" t="s">
        <v>570</v>
      </c>
      <c r="D11611" s="594" t="s">
        <v>2713</v>
      </c>
      <c r="E11611" s="594" t="s">
        <v>744</v>
      </c>
      <c r="F11611" s="595" t="s">
        <v>411</v>
      </c>
      <c r="G11611" s="596" t="s">
        <v>2686</v>
      </c>
      <c r="H11611" s="597">
        <v>5000000</v>
      </c>
    </row>
    <row r="11612" spans="1:8">
      <c r="A11612" s="594" t="s">
        <v>133</v>
      </c>
      <c r="B11612" s="594" t="s">
        <v>298</v>
      </c>
      <c r="C11612" s="594" t="s">
        <v>570</v>
      </c>
      <c r="D11612" s="594" t="s">
        <v>2713</v>
      </c>
      <c r="E11612" s="594" t="s">
        <v>744</v>
      </c>
      <c r="F11612" s="594" t="s">
        <v>572</v>
      </c>
      <c r="G11612" s="596" t="s">
        <v>2689</v>
      </c>
      <c r="H11612" s="597">
        <v>5000000</v>
      </c>
    </row>
    <row r="11613" spans="1:8">
      <c r="A11613" s="594" t="s">
        <v>133</v>
      </c>
      <c r="B11613" s="594" t="s">
        <v>298</v>
      </c>
      <c r="C11613" s="594" t="s">
        <v>570</v>
      </c>
      <c r="D11613" s="594" t="s">
        <v>2713</v>
      </c>
      <c r="E11613" s="594" t="s">
        <v>194</v>
      </c>
      <c r="F11613" s="595" t="s">
        <v>411</v>
      </c>
      <c r="G11613" s="596" t="s">
        <v>195</v>
      </c>
      <c r="H11613" s="597">
        <v>7500000</v>
      </c>
    </row>
    <row r="11614" spans="1:8">
      <c r="A11614" s="594" t="s">
        <v>133</v>
      </c>
      <c r="B11614" s="594" t="s">
        <v>298</v>
      </c>
      <c r="C11614" s="594" t="s">
        <v>570</v>
      </c>
      <c r="D11614" s="594" t="s">
        <v>2713</v>
      </c>
      <c r="E11614" s="594" t="s">
        <v>194</v>
      </c>
      <c r="F11614" s="594" t="s">
        <v>198</v>
      </c>
      <c r="G11614" s="596" t="s">
        <v>199</v>
      </c>
      <c r="H11614" s="597">
        <v>7500000</v>
      </c>
    </row>
    <row r="11615" spans="1:8">
      <c r="A11615" s="594" t="s">
        <v>133</v>
      </c>
      <c r="B11615" s="594" t="s">
        <v>298</v>
      </c>
      <c r="C11615" s="594" t="s">
        <v>322</v>
      </c>
      <c r="D11615" s="595" t="s">
        <v>411</v>
      </c>
      <c r="E11615" s="595" t="s">
        <v>411</v>
      </c>
      <c r="F11615" s="595" t="s">
        <v>411</v>
      </c>
      <c r="G11615" s="596" t="s">
        <v>2661</v>
      </c>
      <c r="H11615" s="597">
        <v>7979884957</v>
      </c>
    </row>
    <row r="11616" spans="1:8">
      <c r="A11616" s="594" t="s">
        <v>133</v>
      </c>
      <c r="B11616" s="594" t="s">
        <v>298</v>
      </c>
      <c r="C11616" s="594" t="s">
        <v>322</v>
      </c>
      <c r="D11616" s="594" t="s">
        <v>2662</v>
      </c>
      <c r="E11616" s="595" t="s">
        <v>411</v>
      </c>
      <c r="F11616" s="595" t="s">
        <v>411</v>
      </c>
      <c r="G11616" s="596" t="s">
        <v>2663</v>
      </c>
      <c r="H11616" s="597">
        <v>7905534957</v>
      </c>
    </row>
    <row r="11617" spans="1:8">
      <c r="A11617" s="594" t="s">
        <v>133</v>
      </c>
      <c r="B11617" s="594" t="s">
        <v>298</v>
      </c>
      <c r="C11617" s="594" t="s">
        <v>322</v>
      </c>
      <c r="D11617" s="594" t="s">
        <v>2662</v>
      </c>
      <c r="E11617" s="594" t="s">
        <v>142</v>
      </c>
      <c r="F11617" s="595" t="s">
        <v>411</v>
      </c>
      <c r="G11617" s="596" t="s">
        <v>143</v>
      </c>
      <c r="H11617" s="597">
        <v>2498307208</v>
      </c>
    </row>
    <row r="11618" spans="1:8">
      <c r="A11618" s="594" t="s">
        <v>133</v>
      </c>
      <c r="B11618" s="594" t="s">
        <v>298</v>
      </c>
      <c r="C11618" s="594" t="s">
        <v>322</v>
      </c>
      <c r="D11618" s="594" t="s">
        <v>2662</v>
      </c>
      <c r="E11618" s="594" t="s">
        <v>142</v>
      </c>
      <c r="F11618" s="594" t="s">
        <v>144</v>
      </c>
      <c r="G11618" s="596" t="s">
        <v>2664</v>
      </c>
      <c r="H11618" s="597">
        <v>2455875208</v>
      </c>
    </row>
    <row r="11619" spans="1:8">
      <c r="A11619" s="594" t="s">
        <v>133</v>
      </c>
      <c r="B11619" s="594" t="s">
        <v>298</v>
      </c>
      <c r="C11619" s="594" t="s">
        <v>322</v>
      </c>
      <c r="D11619" s="594" t="s">
        <v>2662</v>
      </c>
      <c r="E11619" s="594" t="s">
        <v>142</v>
      </c>
      <c r="F11619" s="594" t="s">
        <v>146</v>
      </c>
      <c r="G11619" s="596" t="s">
        <v>2665</v>
      </c>
      <c r="H11619" s="597">
        <v>42432000</v>
      </c>
    </row>
    <row r="11620" spans="1:8">
      <c r="A11620" s="594" t="s">
        <v>133</v>
      </c>
      <c r="B11620" s="594" t="s">
        <v>298</v>
      </c>
      <c r="C11620" s="594" t="s">
        <v>322</v>
      </c>
      <c r="D11620" s="594" t="s">
        <v>2662</v>
      </c>
      <c r="E11620" s="594" t="s">
        <v>148</v>
      </c>
      <c r="F11620" s="595" t="s">
        <v>411</v>
      </c>
      <c r="G11620" s="596" t="s">
        <v>149</v>
      </c>
      <c r="H11620" s="597">
        <v>1640994632</v>
      </c>
    </row>
    <row r="11621" spans="1:8">
      <c r="A11621" s="594" t="s">
        <v>133</v>
      </c>
      <c r="B11621" s="594" t="s">
        <v>298</v>
      </c>
      <c r="C11621" s="594" t="s">
        <v>322</v>
      </c>
      <c r="D11621" s="594" t="s">
        <v>2662</v>
      </c>
      <c r="E11621" s="594" t="s">
        <v>148</v>
      </c>
      <c r="F11621" s="594" t="s">
        <v>223</v>
      </c>
      <c r="G11621" s="596" t="s">
        <v>224</v>
      </c>
      <c r="H11621" s="597">
        <v>93974030</v>
      </c>
    </row>
    <row r="11622" spans="1:8">
      <c r="A11622" s="594" t="s">
        <v>133</v>
      </c>
      <c r="B11622" s="594" t="s">
        <v>298</v>
      </c>
      <c r="C11622" s="594" t="s">
        <v>322</v>
      </c>
      <c r="D11622" s="594" t="s">
        <v>2662</v>
      </c>
      <c r="E11622" s="594" t="s">
        <v>148</v>
      </c>
      <c r="F11622" s="594" t="s">
        <v>603</v>
      </c>
      <c r="G11622" s="596" t="s">
        <v>604</v>
      </c>
      <c r="H11622" s="597">
        <v>59740000</v>
      </c>
    </row>
    <row r="11623" spans="1:8">
      <c r="A11623" s="594" t="s">
        <v>133</v>
      </c>
      <c r="B11623" s="594" t="s">
        <v>298</v>
      </c>
      <c r="C11623" s="594" t="s">
        <v>322</v>
      </c>
      <c r="D11623" s="594" t="s">
        <v>2662</v>
      </c>
      <c r="E11623" s="594" t="s">
        <v>148</v>
      </c>
      <c r="F11623" s="594" t="s">
        <v>1075</v>
      </c>
      <c r="G11623" s="596" t="s">
        <v>2666</v>
      </c>
      <c r="H11623" s="597">
        <v>195222920</v>
      </c>
    </row>
    <row r="11624" spans="1:8">
      <c r="A11624" s="594" t="s">
        <v>133</v>
      </c>
      <c r="B11624" s="594" t="s">
        <v>298</v>
      </c>
      <c r="C11624" s="594" t="s">
        <v>322</v>
      </c>
      <c r="D11624" s="594" t="s">
        <v>2662</v>
      </c>
      <c r="E11624" s="594" t="s">
        <v>148</v>
      </c>
      <c r="F11624" s="594" t="s">
        <v>593</v>
      </c>
      <c r="G11624" s="596" t="s">
        <v>594</v>
      </c>
      <c r="H11624" s="597">
        <v>135349150</v>
      </c>
    </row>
    <row r="11625" spans="1:8">
      <c r="A11625" s="594" t="s">
        <v>133</v>
      </c>
      <c r="B11625" s="594" t="s">
        <v>298</v>
      </c>
      <c r="C11625" s="594" t="s">
        <v>322</v>
      </c>
      <c r="D11625" s="594" t="s">
        <v>2662</v>
      </c>
      <c r="E11625" s="594" t="s">
        <v>148</v>
      </c>
      <c r="F11625" s="594" t="s">
        <v>150</v>
      </c>
      <c r="G11625" s="596" t="s">
        <v>151</v>
      </c>
      <c r="H11625" s="597">
        <v>324215998</v>
      </c>
    </row>
    <row r="11626" spans="1:8">
      <c r="A11626" s="594" t="s">
        <v>133</v>
      </c>
      <c r="B11626" s="594" t="s">
        <v>298</v>
      </c>
      <c r="C11626" s="594" t="s">
        <v>322</v>
      </c>
      <c r="D11626" s="594" t="s">
        <v>2662</v>
      </c>
      <c r="E11626" s="594" t="s">
        <v>148</v>
      </c>
      <c r="F11626" s="594" t="s">
        <v>605</v>
      </c>
      <c r="G11626" s="596" t="s">
        <v>2668</v>
      </c>
      <c r="H11626" s="597">
        <v>142429475</v>
      </c>
    </row>
    <row r="11627" spans="1:8">
      <c r="A11627" s="594" t="s">
        <v>133</v>
      </c>
      <c r="B11627" s="594" t="s">
        <v>298</v>
      </c>
      <c r="C11627" s="594" t="s">
        <v>322</v>
      </c>
      <c r="D11627" s="594" t="s">
        <v>2662</v>
      </c>
      <c r="E11627" s="594" t="s">
        <v>148</v>
      </c>
      <c r="F11627" s="594" t="s">
        <v>472</v>
      </c>
      <c r="G11627" s="596" t="s">
        <v>473</v>
      </c>
      <c r="H11627" s="597">
        <v>67937193</v>
      </c>
    </row>
    <row r="11628" spans="1:8">
      <c r="A11628" s="594" t="s">
        <v>133</v>
      </c>
      <c r="B11628" s="594" t="s">
        <v>298</v>
      </c>
      <c r="C11628" s="594" t="s">
        <v>322</v>
      </c>
      <c r="D11628" s="594" t="s">
        <v>2662</v>
      </c>
      <c r="E11628" s="594" t="s">
        <v>148</v>
      </c>
      <c r="F11628" s="594" t="s">
        <v>212</v>
      </c>
      <c r="G11628" s="596" t="s">
        <v>213</v>
      </c>
      <c r="H11628" s="597">
        <v>615568066</v>
      </c>
    </row>
    <row r="11629" spans="1:8">
      <c r="A11629" s="594" t="s">
        <v>133</v>
      </c>
      <c r="B11629" s="594" t="s">
        <v>298</v>
      </c>
      <c r="C11629" s="594" t="s">
        <v>322</v>
      </c>
      <c r="D11629" s="594" t="s">
        <v>2662</v>
      </c>
      <c r="E11629" s="594" t="s">
        <v>148</v>
      </c>
      <c r="F11629" s="594" t="s">
        <v>227</v>
      </c>
      <c r="G11629" s="596" t="s">
        <v>2669</v>
      </c>
      <c r="H11629" s="597">
        <v>6557800</v>
      </c>
    </row>
    <row r="11630" spans="1:8">
      <c r="A11630" s="594" t="s">
        <v>133</v>
      </c>
      <c r="B11630" s="594" t="s">
        <v>298</v>
      </c>
      <c r="C11630" s="594" t="s">
        <v>322</v>
      </c>
      <c r="D11630" s="594" t="s">
        <v>2662</v>
      </c>
      <c r="E11630" s="594" t="s">
        <v>582</v>
      </c>
      <c r="F11630" s="595" t="s">
        <v>411</v>
      </c>
      <c r="G11630" s="596" t="s">
        <v>583</v>
      </c>
      <c r="H11630" s="597">
        <v>101705000</v>
      </c>
    </row>
    <row r="11631" spans="1:8">
      <c r="A11631" s="594" t="s">
        <v>133</v>
      </c>
      <c r="B11631" s="594" t="s">
        <v>298</v>
      </c>
      <c r="C11631" s="594" t="s">
        <v>322</v>
      </c>
      <c r="D11631" s="594" t="s">
        <v>2662</v>
      </c>
      <c r="E11631" s="594" t="s">
        <v>582</v>
      </c>
      <c r="F11631" s="594" t="s">
        <v>584</v>
      </c>
      <c r="G11631" s="596" t="s">
        <v>2670</v>
      </c>
      <c r="H11631" s="597">
        <v>4810000</v>
      </c>
    </row>
    <row r="11632" spans="1:8">
      <c r="A11632" s="594" t="s">
        <v>133</v>
      </c>
      <c r="B11632" s="594" t="s">
        <v>298</v>
      </c>
      <c r="C11632" s="594" t="s">
        <v>322</v>
      </c>
      <c r="D11632" s="594" t="s">
        <v>2662</v>
      </c>
      <c r="E11632" s="594" t="s">
        <v>582</v>
      </c>
      <c r="F11632" s="594" t="s">
        <v>586</v>
      </c>
      <c r="G11632" s="596" t="s">
        <v>2671</v>
      </c>
      <c r="H11632" s="597">
        <v>96895000</v>
      </c>
    </row>
    <row r="11633" spans="1:8">
      <c r="A11633" s="594" t="s">
        <v>133</v>
      </c>
      <c r="B11633" s="594" t="s">
        <v>298</v>
      </c>
      <c r="C11633" s="594" t="s">
        <v>322</v>
      </c>
      <c r="D11633" s="594" t="s">
        <v>2662</v>
      </c>
      <c r="E11633" s="594" t="s">
        <v>152</v>
      </c>
      <c r="F11633" s="595" t="s">
        <v>411</v>
      </c>
      <c r="G11633" s="596" t="s">
        <v>153</v>
      </c>
      <c r="H11633" s="597">
        <v>261298000</v>
      </c>
    </row>
    <row r="11634" spans="1:8">
      <c r="A11634" s="594" t="s">
        <v>133</v>
      </c>
      <c r="B11634" s="594" t="s">
        <v>298</v>
      </c>
      <c r="C11634" s="594" t="s">
        <v>322</v>
      </c>
      <c r="D11634" s="594" t="s">
        <v>2662</v>
      </c>
      <c r="E11634" s="594" t="s">
        <v>152</v>
      </c>
      <c r="F11634" s="594" t="s">
        <v>606</v>
      </c>
      <c r="G11634" s="596" t="s">
        <v>195</v>
      </c>
      <c r="H11634" s="597">
        <v>261298000</v>
      </c>
    </row>
    <row r="11635" spans="1:8">
      <c r="A11635" s="594" t="s">
        <v>133</v>
      </c>
      <c r="B11635" s="594" t="s">
        <v>298</v>
      </c>
      <c r="C11635" s="594" t="s">
        <v>322</v>
      </c>
      <c r="D11635" s="594" t="s">
        <v>2662</v>
      </c>
      <c r="E11635" s="594" t="s">
        <v>156</v>
      </c>
      <c r="F11635" s="595" t="s">
        <v>411</v>
      </c>
      <c r="G11635" s="596" t="s">
        <v>514</v>
      </c>
      <c r="H11635" s="597">
        <v>594793614</v>
      </c>
    </row>
    <row r="11636" spans="1:8">
      <c r="A11636" s="594" t="s">
        <v>133</v>
      </c>
      <c r="B11636" s="594" t="s">
        <v>298</v>
      </c>
      <c r="C11636" s="594" t="s">
        <v>322</v>
      </c>
      <c r="D11636" s="594" t="s">
        <v>2662</v>
      </c>
      <c r="E11636" s="594" t="s">
        <v>156</v>
      </c>
      <c r="F11636" s="594" t="s">
        <v>157</v>
      </c>
      <c r="G11636" s="596" t="s">
        <v>158</v>
      </c>
      <c r="H11636" s="597">
        <v>454765740</v>
      </c>
    </row>
    <row r="11637" spans="1:8">
      <c r="A11637" s="594" t="s">
        <v>133</v>
      </c>
      <c r="B11637" s="594" t="s">
        <v>298</v>
      </c>
      <c r="C11637" s="594" t="s">
        <v>322</v>
      </c>
      <c r="D11637" s="594" t="s">
        <v>2662</v>
      </c>
      <c r="E11637" s="594" t="s">
        <v>156</v>
      </c>
      <c r="F11637" s="594" t="s">
        <v>159</v>
      </c>
      <c r="G11637" s="596" t="s">
        <v>160</v>
      </c>
      <c r="H11637" s="597">
        <v>85525482</v>
      </c>
    </row>
    <row r="11638" spans="1:8">
      <c r="A11638" s="594" t="s">
        <v>133</v>
      </c>
      <c r="B11638" s="594" t="s">
        <v>298</v>
      </c>
      <c r="C11638" s="594" t="s">
        <v>322</v>
      </c>
      <c r="D11638" s="594" t="s">
        <v>2662</v>
      </c>
      <c r="E11638" s="594" t="s">
        <v>156</v>
      </c>
      <c r="F11638" s="594" t="s">
        <v>161</v>
      </c>
      <c r="G11638" s="596" t="s">
        <v>162</v>
      </c>
      <c r="H11638" s="597">
        <v>53779356</v>
      </c>
    </row>
    <row r="11639" spans="1:8">
      <c r="A11639" s="594" t="s">
        <v>133</v>
      </c>
      <c r="B11639" s="594" t="s">
        <v>298</v>
      </c>
      <c r="C11639" s="594" t="s">
        <v>322</v>
      </c>
      <c r="D11639" s="594" t="s">
        <v>2662</v>
      </c>
      <c r="E11639" s="594" t="s">
        <v>156</v>
      </c>
      <c r="F11639" s="594" t="s">
        <v>1</v>
      </c>
      <c r="G11639" s="596" t="s">
        <v>2</v>
      </c>
      <c r="H11639" s="597">
        <v>723036</v>
      </c>
    </row>
    <row r="11640" spans="1:8">
      <c r="A11640" s="594" t="s">
        <v>133</v>
      </c>
      <c r="B11640" s="594" t="s">
        <v>298</v>
      </c>
      <c r="C11640" s="594" t="s">
        <v>322</v>
      </c>
      <c r="D11640" s="594" t="s">
        <v>2662</v>
      </c>
      <c r="E11640" s="594" t="s">
        <v>163</v>
      </c>
      <c r="F11640" s="595" t="s">
        <v>411</v>
      </c>
      <c r="G11640" s="596" t="s">
        <v>164</v>
      </c>
      <c r="H11640" s="597">
        <v>51200000</v>
      </c>
    </row>
    <row r="11641" spans="1:8">
      <c r="A11641" s="594" t="s">
        <v>133</v>
      </c>
      <c r="B11641" s="594" t="s">
        <v>298</v>
      </c>
      <c r="C11641" s="594" t="s">
        <v>322</v>
      </c>
      <c r="D11641" s="594" t="s">
        <v>2662</v>
      </c>
      <c r="E11641" s="594" t="s">
        <v>163</v>
      </c>
      <c r="F11641" s="594" t="s">
        <v>1060</v>
      </c>
      <c r="G11641" s="596" t="s">
        <v>2672</v>
      </c>
      <c r="H11641" s="597">
        <v>9100000</v>
      </c>
    </row>
    <row r="11642" spans="1:8">
      <c r="A11642" s="594" t="s">
        <v>133</v>
      </c>
      <c r="B11642" s="594" t="s">
        <v>298</v>
      </c>
      <c r="C11642" s="594" t="s">
        <v>322</v>
      </c>
      <c r="D11642" s="594" t="s">
        <v>2662</v>
      </c>
      <c r="E11642" s="594" t="s">
        <v>163</v>
      </c>
      <c r="F11642" s="594" t="s">
        <v>165</v>
      </c>
      <c r="G11642" s="596" t="s">
        <v>195</v>
      </c>
      <c r="H11642" s="597">
        <v>42100000</v>
      </c>
    </row>
    <row r="11643" spans="1:8">
      <c r="A11643" s="594" t="s">
        <v>133</v>
      </c>
      <c r="B11643" s="594" t="s">
        <v>298</v>
      </c>
      <c r="C11643" s="594" t="s">
        <v>322</v>
      </c>
      <c r="D11643" s="594" t="s">
        <v>2662</v>
      </c>
      <c r="E11643" s="594" t="s">
        <v>167</v>
      </c>
      <c r="F11643" s="595" t="s">
        <v>411</v>
      </c>
      <c r="G11643" s="596" t="s">
        <v>168</v>
      </c>
      <c r="H11643" s="597">
        <v>107144631</v>
      </c>
    </row>
    <row r="11644" spans="1:8">
      <c r="A11644" s="594" t="s">
        <v>133</v>
      </c>
      <c r="B11644" s="594" t="s">
        <v>298</v>
      </c>
      <c r="C11644" s="594" t="s">
        <v>322</v>
      </c>
      <c r="D11644" s="594" t="s">
        <v>2662</v>
      </c>
      <c r="E11644" s="594" t="s">
        <v>167</v>
      </c>
      <c r="F11644" s="594" t="s">
        <v>228</v>
      </c>
      <c r="G11644" s="596" t="s">
        <v>2673</v>
      </c>
      <c r="H11644" s="597">
        <v>50226814</v>
      </c>
    </row>
    <row r="11645" spans="1:8">
      <c r="A11645" s="594" t="s">
        <v>133</v>
      </c>
      <c r="B11645" s="594" t="s">
        <v>298</v>
      </c>
      <c r="C11645" s="594" t="s">
        <v>322</v>
      </c>
      <c r="D11645" s="594" t="s">
        <v>2662</v>
      </c>
      <c r="E11645" s="594" t="s">
        <v>167</v>
      </c>
      <c r="F11645" s="594" t="s">
        <v>169</v>
      </c>
      <c r="G11645" s="596" t="s">
        <v>2674</v>
      </c>
      <c r="H11645" s="597">
        <v>3986817</v>
      </c>
    </row>
    <row r="11646" spans="1:8">
      <c r="A11646" s="594" t="s">
        <v>133</v>
      </c>
      <c r="B11646" s="594" t="s">
        <v>298</v>
      </c>
      <c r="C11646" s="594" t="s">
        <v>322</v>
      </c>
      <c r="D11646" s="594" t="s">
        <v>2662</v>
      </c>
      <c r="E11646" s="594" t="s">
        <v>167</v>
      </c>
      <c r="F11646" s="594" t="s">
        <v>230</v>
      </c>
      <c r="G11646" s="596" t="s">
        <v>2675</v>
      </c>
      <c r="H11646" s="597">
        <v>38065000</v>
      </c>
    </row>
    <row r="11647" spans="1:8">
      <c r="A11647" s="594" t="s">
        <v>133</v>
      </c>
      <c r="B11647" s="594" t="s">
        <v>298</v>
      </c>
      <c r="C11647" s="594" t="s">
        <v>322</v>
      </c>
      <c r="D11647" s="594" t="s">
        <v>2662</v>
      </c>
      <c r="E11647" s="594" t="s">
        <v>167</v>
      </c>
      <c r="F11647" s="594" t="s">
        <v>214</v>
      </c>
      <c r="G11647" s="596" t="s">
        <v>2676</v>
      </c>
      <c r="H11647" s="597">
        <v>2376000</v>
      </c>
    </row>
    <row r="11648" spans="1:8">
      <c r="A11648" s="594" t="s">
        <v>133</v>
      </c>
      <c r="B11648" s="594" t="s">
        <v>298</v>
      </c>
      <c r="C11648" s="594" t="s">
        <v>322</v>
      </c>
      <c r="D11648" s="594" t="s">
        <v>2662</v>
      </c>
      <c r="E11648" s="594" t="s">
        <v>167</v>
      </c>
      <c r="F11648" s="594" t="s">
        <v>354</v>
      </c>
      <c r="G11648" s="596" t="s">
        <v>2736</v>
      </c>
      <c r="H11648" s="597">
        <v>6690000</v>
      </c>
    </row>
    <row r="11649" spans="1:8">
      <c r="A11649" s="594" t="s">
        <v>133</v>
      </c>
      <c r="B11649" s="594" t="s">
        <v>298</v>
      </c>
      <c r="C11649" s="594" t="s">
        <v>322</v>
      </c>
      <c r="D11649" s="594" t="s">
        <v>2662</v>
      </c>
      <c r="E11649" s="594" t="s">
        <v>167</v>
      </c>
      <c r="F11649" s="594" t="s">
        <v>232</v>
      </c>
      <c r="G11649" s="596" t="s">
        <v>195</v>
      </c>
      <c r="H11649" s="597">
        <v>5800000</v>
      </c>
    </row>
    <row r="11650" spans="1:8">
      <c r="A11650" s="594" t="s">
        <v>133</v>
      </c>
      <c r="B11650" s="594" t="s">
        <v>298</v>
      </c>
      <c r="C11650" s="594" t="s">
        <v>322</v>
      </c>
      <c r="D11650" s="594" t="s">
        <v>2662</v>
      </c>
      <c r="E11650" s="594" t="s">
        <v>171</v>
      </c>
      <c r="F11650" s="595" t="s">
        <v>411</v>
      </c>
      <c r="G11650" s="596" t="s">
        <v>2677</v>
      </c>
      <c r="H11650" s="597">
        <v>371072308</v>
      </c>
    </row>
    <row r="11651" spans="1:8">
      <c r="A11651" s="594" t="s">
        <v>133</v>
      </c>
      <c r="B11651" s="594" t="s">
        <v>298</v>
      </c>
      <c r="C11651" s="594" t="s">
        <v>322</v>
      </c>
      <c r="D11651" s="594" t="s">
        <v>2662</v>
      </c>
      <c r="E11651" s="594" t="s">
        <v>171</v>
      </c>
      <c r="F11651" s="594" t="s">
        <v>173</v>
      </c>
      <c r="G11651" s="596" t="s">
        <v>174</v>
      </c>
      <c r="H11651" s="597">
        <v>169521308</v>
      </c>
    </row>
    <row r="11652" spans="1:8">
      <c r="A11652" s="594" t="s">
        <v>133</v>
      </c>
      <c r="B11652" s="594" t="s">
        <v>298</v>
      </c>
      <c r="C11652" s="594" t="s">
        <v>322</v>
      </c>
      <c r="D11652" s="594" t="s">
        <v>2662</v>
      </c>
      <c r="E11652" s="594" t="s">
        <v>171</v>
      </c>
      <c r="F11652" s="594" t="s">
        <v>216</v>
      </c>
      <c r="G11652" s="596" t="s">
        <v>217</v>
      </c>
      <c r="H11652" s="597">
        <v>112510000</v>
      </c>
    </row>
    <row r="11653" spans="1:8">
      <c r="A11653" s="594" t="s">
        <v>133</v>
      </c>
      <c r="B11653" s="594" t="s">
        <v>298</v>
      </c>
      <c r="C11653" s="594" t="s">
        <v>322</v>
      </c>
      <c r="D11653" s="594" t="s">
        <v>2662</v>
      </c>
      <c r="E11653" s="594" t="s">
        <v>171</v>
      </c>
      <c r="F11653" s="594" t="s">
        <v>5</v>
      </c>
      <c r="G11653" s="596" t="s">
        <v>2678</v>
      </c>
      <c r="H11653" s="597">
        <v>6600000</v>
      </c>
    </row>
    <row r="11654" spans="1:8">
      <c r="A11654" s="594" t="s">
        <v>133</v>
      </c>
      <c r="B11654" s="594" t="s">
        <v>298</v>
      </c>
      <c r="C11654" s="594" t="s">
        <v>322</v>
      </c>
      <c r="D11654" s="594" t="s">
        <v>2662</v>
      </c>
      <c r="E11654" s="594" t="s">
        <v>171</v>
      </c>
      <c r="F11654" s="594" t="s">
        <v>175</v>
      </c>
      <c r="G11654" s="596" t="s">
        <v>176</v>
      </c>
      <c r="H11654" s="597">
        <v>82441000</v>
      </c>
    </row>
    <row r="11655" spans="1:8">
      <c r="A11655" s="594" t="s">
        <v>133</v>
      </c>
      <c r="B11655" s="594" t="s">
        <v>298</v>
      </c>
      <c r="C11655" s="594" t="s">
        <v>322</v>
      </c>
      <c r="D11655" s="594" t="s">
        <v>2662</v>
      </c>
      <c r="E11655" s="594" t="s">
        <v>177</v>
      </c>
      <c r="F11655" s="595" t="s">
        <v>411</v>
      </c>
      <c r="G11655" s="596" t="s">
        <v>178</v>
      </c>
      <c r="H11655" s="597">
        <v>47513908</v>
      </c>
    </row>
    <row r="11656" spans="1:8">
      <c r="A11656" s="594" t="s">
        <v>133</v>
      </c>
      <c r="B11656" s="594" t="s">
        <v>298</v>
      </c>
      <c r="C11656" s="594" t="s">
        <v>322</v>
      </c>
      <c r="D11656" s="594" t="s">
        <v>2662</v>
      </c>
      <c r="E11656" s="594" t="s">
        <v>177</v>
      </c>
      <c r="F11656" s="594" t="s">
        <v>179</v>
      </c>
      <c r="G11656" s="596" t="s">
        <v>2679</v>
      </c>
      <c r="H11656" s="597">
        <v>7112926</v>
      </c>
    </row>
    <row r="11657" spans="1:8">
      <c r="A11657" s="594" t="s">
        <v>133</v>
      </c>
      <c r="B11657" s="594" t="s">
        <v>298</v>
      </c>
      <c r="C11657" s="594" t="s">
        <v>322</v>
      </c>
      <c r="D11657" s="594" t="s">
        <v>2662</v>
      </c>
      <c r="E11657" s="594" t="s">
        <v>177</v>
      </c>
      <c r="F11657" s="594" t="s">
        <v>181</v>
      </c>
      <c r="G11657" s="596" t="s">
        <v>182</v>
      </c>
      <c r="H11657" s="597">
        <v>15967390</v>
      </c>
    </row>
    <row r="11658" spans="1:8">
      <c r="A11658" s="594" t="s">
        <v>133</v>
      </c>
      <c r="B11658" s="594" t="s">
        <v>298</v>
      </c>
      <c r="C11658" s="594" t="s">
        <v>322</v>
      </c>
      <c r="D11658" s="594" t="s">
        <v>2662</v>
      </c>
      <c r="E11658" s="594" t="s">
        <v>177</v>
      </c>
      <c r="F11658" s="594" t="s">
        <v>1290</v>
      </c>
      <c r="G11658" s="596" t="s">
        <v>2721</v>
      </c>
      <c r="H11658" s="597">
        <v>8200592</v>
      </c>
    </row>
    <row r="11659" spans="1:8">
      <c r="A11659" s="594" t="s">
        <v>133</v>
      </c>
      <c r="B11659" s="594" t="s">
        <v>298</v>
      </c>
      <c r="C11659" s="594" t="s">
        <v>322</v>
      </c>
      <c r="D11659" s="594" t="s">
        <v>2662</v>
      </c>
      <c r="E11659" s="594" t="s">
        <v>177</v>
      </c>
      <c r="F11659" s="594" t="s">
        <v>1297</v>
      </c>
      <c r="G11659" s="596" t="s">
        <v>2680</v>
      </c>
      <c r="H11659" s="597">
        <v>14983000</v>
      </c>
    </row>
    <row r="11660" spans="1:8">
      <c r="A11660" s="594" t="s">
        <v>133</v>
      </c>
      <c r="B11660" s="594" t="s">
        <v>298</v>
      </c>
      <c r="C11660" s="594" t="s">
        <v>322</v>
      </c>
      <c r="D11660" s="594" t="s">
        <v>2662</v>
      </c>
      <c r="E11660" s="594" t="s">
        <v>177</v>
      </c>
      <c r="F11660" s="594" t="s">
        <v>239</v>
      </c>
      <c r="G11660" s="596" t="s">
        <v>205</v>
      </c>
      <c r="H11660" s="597">
        <v>1250000</v>
      </c>
    </row>
    <row r="11661" spans="1:8">
      <c r="A11661" s="594" t="s">
        <v>133</v>
      </c>
      <c r="B11661" s="594" t="s">
        <v>298</v>
      </c>
      <c r="C11661" s="594" t="s">
        <v>322</v>
      </c>
      <c r="D11661" s="594" t="s">
        <v>2662</v>
      </c>
      <c r="E11661" s="594" t="s">
        <v>240</v>
      </c>
      <c r="F11661" s="595" t="s">
        <v>411</v>
      </c>
      <c r="G11661" s="596" t="s">
        <v>241</v>
      </c>
      <c r="H11661" s="597">
        <v>42688000</v>
      </c>
    </row>
    <row r="11662" spans="1:8">
      <c r="A11662" s="594" t="s">
        <v>133</v>
      </c>
      <c r="B11662" s="594" t="s">
        <v>298</v>
      </c>
      <c r="C11662" s="594" t="s">
        <v>322</v>
      </c>
      <c r="D11662" s="594" t="s">
        <v>2662</v>
      </c>
      <c r="E11662" s="594" t="s">
        <v>240</v>
      </c>
      <c r="F11662" s="594" t="s">
        <v>242</v>
      </c>
      <c r="G11662" s="596" t="s">
        <v>243</v>
      </c>
      <c r="H11662" s="597">
        <v>2519000</v>
      </c>
    </row>
    <row r="11663" spans="1:8">
      <c r="A11663" s="594" t="s">
        <v>133</v>
      </c>
      <c r="B11663" s="594" t="s">
        <v>298</v>
      </c>
      <c r="C11663" s="594" t="s">
        <v>322</v>
      </c>
      <c r="D11663" s="594" t="s">
        <v>2662</v>
      </c>
      <c r="E11663" s="594" t="s">
        <v>240</v>
      </c>
      <c r="F11663" s="594" t="s">
        <v>728</v>
      </c>
      <c r="G11663" s="596" t="s">
        <v>729</v>
      </c>
      <c r="H11663" s="597">
        <v>2000000</v>
      </c>
    </row>
    <row r="11664" spans="1:8">
      <c r="A11664" s="594" t="s">
        <v>133</v>
      </c>
      <c r="B11664" s="594" t="s">
        <v>298</v>
      </c>
      <c r="C11664" s="594" t="s">
        <v>322</v>
      </c>
      <c r="D11664" s="594" t="s">
        <v>2662</v>
      </c>
      <c r="E11664" s="594" t="s">
        <v>240</v>
      </c>
      <c r="F11664" s="594" t="s">
        <v>597</v>
      </c>
      <c r="G11664" s="596" t="s">
        <v>2682</v>
      </c>
      <c r="H11664" s="597">
        <v>5000000</v>
      </c>
    </row>
    <row r="11665" spans="1:8">
      <c r="A11665" s="594" t="s">
        <v>133</v>
      </c>
      <c r="B11665" s="594" t="s">
        <v>298</v>
      </c>
      <c r="C11665" s="594" t="s">
        <v>322</v>
      </c>
      <c r="D11665" s="594" t="s">
        <v>2662</v>
      </c>
      <c r="E11665" s="594" t="s">
        <v>240</v>
      </c>
      <c r="F11665" s="594" t="s">
        <v>733</v>
      </c>
      <c r="G11665" s="596" t="s">
        <v>734</v>
      </c>
      <c r="H11665" s="597">
        <v>24429000</v>
      </c>
    </row>
    <row r="11666" spans="1:8">
      <c r="A11666" s="594" t="s">
        <v>133</v>
      </c>
      <c r="B11666" s="594" t="s">
        <v>298</v>
      </c>
      <c r="C11666" s="594" t="s">
        <v>322</v>
      </c>
      <c r="D11666" s="594" t="s">
        <v>2662</v>
      </c>
      <c r="E11666" s="594" t="s">
        <v>240</v>
      </c>
      <c r="F11666" s="594" t="s">
        <v>735</v>
      </c>
      <c r="G11666" s="596" t="s">
        <v>193</v>
      </c>
      <c r="H11666" s="597">
        <v>8740000</v>
      </c>
    </row>
    <row r="11667" spans="1:8">
      <c r="A11667" s="594" t="s">
        <v>133</v>
      </c>
      <c r="B11667" s="594" t="s">
        <v>298</v>
      </c>
      <c r="C11667" s="594" t="s">
        <v>322</v>
      </c>
      <c r="D11667" s="594" t="s">
        <v>2662</v>
      </c>
      <c r="E11667" s="594" t="s">
        <v>183</v>
      </c>
      <c r="F11667" s="595" t="s">
        <v>411</v>
      </c>
      <c r="G11667" s="596" t="s">
        <v>184</v>
      </c>
      <c r="H11667" s="597">
        <v>316504000</v>
      </c>
    </row>
    <row r="11668" spans="1:8">
      <c r="A11668" s="594" t="s">
        <v>133</v>
      </c>
      <c r="B11668" s="594" t="s">
        <v>298</v>
      </c>
      <c r="C11668" s="594" t="s">
        <v>322</v>
      </c>
      <c r="D11668" s="594" t="s">
        <v>2662</v>
      </c>
      <c r="E11668" s="594" t="s">
        <v>183</v>
      </c>
      <c r="F11668" s="594" t="s">
        <v>587</v>
      </c>
      <c r="G11668" s="596" t="s">
        <v>588</v>
      </c>
      <c r="H11668" s="597">
        <v>49544000</v>
      </c>
    </row>
    <row r="11669" spans="1:8">
      <c r="A11669" s="594" t="s">
        <v>133</v>
      </c>
      <c r="B11669" s="594" t="s">
        <v>298</v>
      </c>
      <c r="C11669" s="594" t="s">
        <v>322</v>
      </c>
      <c r="D11669" s="594" t="s">
        <v>2662</v>
      </c>
      <c r="E11669" s="594" t="s">
        <v>183</v>
      </c>
      <c r="F11669" s="594" t="s">
        <v>736</v>
      </c>
      <c r="G11669" s="596" t="s">
        <v>737</v>
      </c>
      <c r="H11669" s="597">
        <v>63310000</v>
      </c>
    </row>
    <row r="11670" spans="1:8">
      <c r="A11670" s="594" t="s">
        <v>133</v>
      </c>
      <c r="B11670" s="594" t="s">
        <v>298</v>
      </c>
      <c r="C11670" s="594" t="s">
        <v>322</v>
      </c>
      <c r="D11670" s="594" t="s">
        <v>2662</v>
      </c>
      <c r="E11670" s="594" t="s">
        <v>183</v>
      </c>
      <c r="F11670" s="594" t="s">
        <v>185</v>
      </c>
      <c r="G11670" s="596" t="s">
        <v>186</v>
      </c>
      <c r="H11670" s="597">
        <v>18450000</v>
      </c>
    </row>
    <row r="11671" spans="1:8">
      <c r="A11671" s="594" t="s">
        <v>133</v>
      </c>
      <c r="B11671" s="594" t="s">
        <v>298</v>
      </c>
      <c r="C11671" s="594" t="s">
        <v>322</v>
      </c>
      <c r="D11671" s="594" t="s">
        <v>2662</v>
      </c>
      <c r="E11671" s="594" t="s">
        <v>183</v>
      </c>
      <c r="F11671" s="594" t="s">
        <v>187</v>
      </c>
      <c r="G11671" s="596" t="s">
        <v>2683</v>
      </c>
      <c r="H11671" s="597">
        <v>185200000</v>
      </c>
    </row>
    <row r="11672" spans="1:8">
      <c r="A11672" s="594" t="s">
        <v>133</v>
      </c>
      <c r="B11672" s="594" t="s">
        <v>298</v>
      </c>
      <c r="C11672" s="594" t="s">
        <v>322</v>
      </c>
      <c r="D11672" s="594" t="s">
        <v>2662</v>
      </c>
      <c r="E11672" s="594" t="s">
        <v>738</v>
      </c>
      <c r="F11672" s="595" t="s">
        <v>411</v>
      </c>
      <c r="G11672" s="596" t="s">
        <v>739</v>
      </c>
      <c r="H11672" s="597">
        <v>148544000</v>
      </c>
    </row>
    <row r="11673" spans="1:8">
      <c r="A11673" s="594" t="s">
        <v>133</v>
      </c>
      <c r="B11673" s="594" t="s">
        <v>298</v>
      </c>
      <c r="C11673" s="594" t="s">
        <v>322</v>
      </c>
      <c r="D11673" s="594" t="s">
        <v>2662</v>
      </c>
      <c r="E11673" s="594" t="s">
        <v>738</v>
      </c>
      <c r="F11673" s="594" t="s">
        <v>740</v>
      </c>
      <c r="G11673" s="596" t="s">
        <v>741</v>
      </c>
      <c r="H11673" s="597">
        <v>111160000</v>
      </c>
    </row>
    <row r="11674" spans="1:8">
      <c r="A11674" s="594" t="s">
        <v>133</v>
      </c>
      <c r="B11674" s="594" t="s">
        <v>298</v>
      </c>
      <c r="C11674" s="594" t="s">
        <v>322</v>
      </c>
      <c r="D11674" s="594" t="s">
        <v>2662</v>
      </c>
      <c r="E11674" s="594" t="s">
        <v>738</v>
      </c>
      <c r="F11674" s="594" t="s">
        <v>356</v>
      </c>
      <c r="G11674" s="596" t="s">
        <v>357</v>
      </c>
      <c r="H11674" s="597">
        <v>25634000</v>
      </c>
    </row>
    <row r="11675" spans="1:8">
      <c r="A11675" s="594" t="s">
        <v>133</v>
      </c>
      <c r="B11675" s="594" t="s">
        <v>298</v>
      </c>
      <c r="C11675" s="594" t="s">
        <v>322</v>
      </c>
      <c r="D11675" s="594" t="s">
        <v>2662</v>
      </c>
      <c r="E11675" s="594" t="s">
        <v>738</v>
      </c>
      <c r="F11675" s="594" t="s">
        <v>296</v>
      </c>
      <c r="G11675" s="596" t="s">
        <v>297</v>
      </c>
      <c r="H11675" s="597">
        <v>10400000</v>
      </c>
    </row>
    <row r="11676" spans="1:8">
      <c r="A11676" s="594" t="s">
        <v>133</v>
      </c>
      <c r="B11676" s="594" t="s">
        <v>298</v>
      </c>
      <c r="C11676" s="594" t="s">
        <v>322</v>
      </c>
      <c r="D11676" s="594" t="s">
        <v>2662</v>
      </c>
      <c r="E11676" s="594" t="s">
        <v>738</v>
      </c>
      <c r="F11676" s="594" t="s">
        <v>742</v>
      </c>
      <c r="G11676" s="596" t="s">
        <v>743</v>
      </c>
      <c r="H11676" s="597">
        <v>1350000</v>
      </c>
    </row>
    <row r="11677" spans="1:8">
      <c r="A11677" s="594" t="s">
        <v>133</v>
      </c>
      <c r="B11677" s="594" t="s">
        <v>298</v>
      </c>
      <c r="C11677" s="594" t="s">
        <v>322</v>
      </c>
      <c r="D11677" s="594" t="s">
        <v>2662</v>
      </c>
      <c r="E11677" s="594" t="s">
        <v>744</v>
      </c>
      <c r="F11677" s="595" t="s">
        <v>411</v>
      </c>
      <c r="G11677" s="596" t="s">
        <v>2686</v>
      </c>
      <c r="H11677" s="597">
        <v>94767000</v>
      </c>
    </row>
    <row r="11678" spans="1:8">
      <c r="A11678" s="594" t="s">
        <v>133</v>
      </c>
      <c r="B11678" s="594" t="s">
        <v>298</v>
      </c>
      <c r="C11678" s="594" t="s">
        <v>322</v>
      </c>
      <c r="D11678" s="594" t="s">
        <v>2662</v>
      </c>
      <c r="E11678" s="594" t="s">
        <v>744</v>
      </c>
      <c r="F11678" s="594" t="s">
        <v>7</v>
      </c>
      <c r="G11678" s="596" t="s">
        <v>8</v>
      </c>
      <c r="H11678" s="597">
        <v>4900000</v>
      </c>
    </row>
    <row r="11679" spans="1:8">
      <c r="A11679" s="594" t="s">
        <v>133</v>
      </c>
      <c r="B11679" s="594" t="s">
        <v>298</v>
      </c>
      <c r="C11679" s="594" t="s">
        <v>322</v>
      </c>
      <c r="D11679" s="594" t="s">
        <v>2662</v>
      </c>
      <c r="E11679" s="594" t="s">
        <v>744</v>
      </c>
      <c r="F11679" s="594" t="s">
        <v>572</v>
      </c>
      <c r="G11679" s="596" t="s">
        <v>2689</v>
      </c>
      <c r="H11679" s="597">
        <v>73803000</v>
      </c>
    </row>
    <row r="11680" spans="1:8">
      <c r="A11680" s="594" t="s">
        <v>133</v>
      </c>
      <c r="B11680" s="594" t="s">
        <v>298</v>
      </c>
      <c r="C11680" s="594" t="s">
        <v>322</v>
      </c>
      <c r="D11680" s="594" t="s">
        <v>2662</v>
      </c>
      <c r="E11680" s="594" t="s">
        <v>744</v>
      </c>
      <c r="F11680" s="594" t="s">
        <v>746</v>
      </c>
      <c r="G11680" s="596" t="s">
        <v>2690</v>
      </c>
      <c r="H11680" s="597">
        <v>10960000</v>
      </c>
    </row>
    <row r="11681" spans="1:8">
      <c r="A11681" s="594" t="s">
        <v>133</v>
      </c>
      <c r="B11681" s="594" t="s">
        <v>298</v>
      </c>
      <c r="C11681" s="594" t="s">
        <v>322</v>
      </c>
      <c r="D11681" s="594" t="s">
        <v>2662</v>
      </c>
      <c r="E11681" s="594" t="s">
        <v>744</v>
      </c>
      <c r="F11681" s="594" t="s">
        <v>11</v>
      </c>
      <c r="G11681" s="596" t="s">
        <v>2691</v>
      </c>
      <c r="H11681" s="597">
        <v>3820000</v>
      </c>
    </row>
    <row r="11682" spans="1:8">
      <c r="A11682" s="594" t="s">
        <v>133</v>
      </c>
      <c r="B11682" s="594" t="s">
        <v>298</v>
      </c>
      <c r="C11682" s="594" t="s">
        <v>322</v>
      </c>
      <c r="D11682" s="594" t="s">
        <v>2662</v>
      </c>
      <c r="E11682" s="594" t="s">
        <v>744</v>
      </c>
      <c r="F11682" s="594" t="s">
        <v>748</v>
      </c>
      <c r="G11682" s="596" t="s">
        <v>35</v>
      </c>
      <c r="H11682" s="597">
        <v>1284000</v>
      </c>
    </row>
    <row r="11683" spans="1:8">
      <c r="A11683" s="594" t="s">
        <v>133</v>
      </c>
      <c r="B11683" s="594" t="s">
        <v>298</v>
      </c>
      <c r="C11683" s="594" t="s">
        <v>322</v>
      </c>
      <c r="D11683" s="594" t="s">
        <v>2662</v>
      </c>
      <c r="E11683" s="594" t="s">
        <v>2692</v>
      </c>
      <c r="F11683" s="595" t="s">
        <v>411</v>
      </c>
      <c r="G11683" s="596" t="s">
        <v>2693</v>
      </c>
      <c r="H11683" s="597">
        <v>193846000</v>
      </c>
    </row>
    <row r="11684" spans="1:8">
      <c r="A11684" s="594" t="s">
        <v>133</v>
      </c>
      <c r="B11684" s="594" t="s">
        <v>298</v>
      </c>
      <c r="C11684" s="594" t="s">
        <v>322</v>
      </c>
      <c r="D11684" s="594" t="s">
        <v>2662</v>
      </c>
      <c r="E11684" s="594" t="s">
        <v>2692</v>
      </c>
      <c r="F11684" s="594" t="s">
        <v>2722</v>
      </c>
      <c r="G11684" s="596" t="s">
        <v>2690</v>
      </c>
      <c r="H11684" s="597">
        <v>79446000</v>
      </c>
    </row>
    <row r="11685" spans="1:8">
      <c r="A11685" s="594" t="s">
        <v>133</v>
      </c>
      <c r="B11685" s="594" t="s">
        <v>298</v>
      </c>
      <c r="C11685" s="594" t="s">
        <v>322</v>
      </c>
      <c r="D11685" s="594" t="s">
        <v>2662</v>
      </c>
      <c r="E11685" s="594" t="s">
        <v>2692</v>
      </c>
      <c r="F11685" s="594" t="s">
        <v>2694</v>
      </c>
      <c r="G11685" s="596" t="s">
        <v>2689</v>
      </c>
      <c r="H11685" s="597">
        <v>95400000</v>
      </c>
    </row>
    <row r="11686" spans="1:8">
      <c r="A11686" s="594" t="s">
        <v>133</v>
      </c>
      <c r="B11686" s="594" t="s">
        <v>298</v>
      </c>
      <c r="C11686" s="594" t="s">
        <v>322</v>
      </c>
      <c r="D11686" s="594" t="s">
        <v>2662</v>
      </c>
      <c r="E11686" s="594" t="s">
        <v>2692</v>
      </c>
      <c r="F11686" s="594" t="s">
        <v>2730</v>
      </c>
      <c r="G11686" s="596" t="s">
        <v>2731</v>
      </c>
      <c r="H11686" s="597">
        <v>19000000</v>
      </c>
    </row>
    <row r="11687" spans="1:8">
      <c r="A11687" s="594" t="s">
        <v>133</v>
      </c>
      <c r="B11687" s="594" t="s">
        <v>298</v>
      </c>
      <c r="C11687" s="594" t="s">
        <v>322</v>
      </c>
      <c r="D11687" s="594" t="s">
        <v>2662</v>
      </c>
      <c r="E11687" s="594" t="s">
        <v>189</v>
      </c>
      <c r="F11687" s="595" t="s">
        <v>411</v>
      </c>
      <c r="G11687" s="596" t="s">
        <v>190</v>
      </c>
      <c r="H11687" s="597">
        <v>456542391</v>
      </c>
    </row>
    <row r="11688" spans="1:8">
      <c r="A11688" s="594" t="s">
        <v>133</v>
      </c>
      <c r="B11688" s="594" t="s">
        <v>298</v>
      </c>
      <c r="C11688" s="594" t="s">
        <v>322</v>
      </c>
      <c r="D11688" s="594" t="s">
        <v>2662</v>
      </c>
      <c r="E11688" s="594" t="s">
        <v>189</v>
      </c>
      <c r="F11688" s="594" t="s">
        <v>773</v>
      </c>
      <c r="G11688" s="596" t="s">
        <v>2695</v>
      </c>
      <c r="H11688" s="597">
        <v>51609391</v>
      </c>
    </row>
    <row r="11689" spans="1:8">
      <c r="A11689" s="594" t="s">
        <v>133</v>
      </c>
      <c r="B11689" s="594" t="s">
        <v>298</v>
      </c>
      <c r="C11689" s="594" t="s">
        <v>322</v>
      </c>
      <c r="D11689" s="594" t="s">
        <v>2662</v>
      </c>
      <c r="E11689" s="594" t="s">
        <v>189</v>
      </c>
      <c r="F11689" s="594" t="s">
        <v>13</v>
      </c>
      <c r="G11689" s="596" t="s">
        <v>2732</v>
      </c>
      <c r="H11689" s="597">
        <v>197725000</v>
      </c>
    </row>
    <row r="11690" spans="1:8">
      <c r="A11690" s="594" t="s">
        <v>133</v>
      </c>
      <c r="B11690" s="594" t="s">
        <v>298</v>
      </c>
      <c r="C11690" s="594" t="s">
        <v>322</v>
      </c>
      <c r="D11690" s="594" t="s">
        <v>2662</v>
      </c>
      <c r="E11690" s="594" t="s">
        <v>189</v>
      </c>
      <c r="F11690" s="594" t="s">
        <v>37</v>
      </c>
      <c r="G11690" s="596" t="s">
        <v>2696</v>
      </c>
      <c r="H11690" s="597">
        <v>16010000</v>
      </c>
    </row>
    <row r="11691" spans="1:8">
      <c r="A11691" s="594" t="s">
        <v>133</v>
      </c>
      <c r="B11691" s="594" t="s">
        <v>298</v>
      </c>
      <c r="C11691" s="594" t="s">
        <v>322</v>
      </c>
      <c r="D11691" s="594" t="s">
        <v>2662</v>
      </c>
      <c r="E11691" s="594" t="s">
        <v>189</v>
      </c>
      <c r="F11691" s="594" t="s">
        <v>192</v>
      </c>
      <c r="G11691" s="596" t="s">
        <v>195</v>
      </c>
      <c r="H11691" s="597">
        <v>191198000</v>
      </c>
    </row>
    <row r="11692" spans="1:8">
      <c r="A11692" s="594" t="s">
        <v>133</v>
      </c>
      <c r="B11692" s="594" t="s">
        <v>298</v>
      </c>
      <c r="C11692" s="594" t="s">
        <v>322</v>
      </c>
      <c r="D11692" s="594" t="s">
        <v>2662</v>
      </c>
      <c r="E11692" s="594" t="s">
        <v>2697</v>
      </c>
      <c r="F11692" s="595" t="s">
        <v>411</v>
      </c>
      <c r="G11692" s="596" t="s">
        <v>2698</v>
      </c>
      <c r="H11692" s="597">
        <v>16794000</v>
      </c>
    </row>
    <row r="11693" spans="1:8">
      <c r="A11693" s="594" t="s">
        <v>133</v>
      </c>
      <c r="B11693" s="594" t="s">
        <v>298</v>
      </c>
      <c r="C11693" s="594" t="s">
        <v>322</v>
      </c>
      <c r="D11693" s="594" t="s">
        <v>2662</v>
      </c>
      <c r="E11693" s="594" t="s">
        <v>2697</v>
      </c>
      <c r="F11693" s="594" t="s">
        <v>2699</v>
      </c>
      <c r="G11693" s="596" t="s">
        <v>2700</v>
      </c>
      <c r="H11693" s="597">
        <v>16794000</v>
      </c>
    </row>
    <row r="11694" spans="1:8">
      <c r="A11694" s="594" t="s">
        <v>133</v>
      </c>
      <c r="B11694" s="594" t="s">
        <v>298</v>
      </c>
      <c r="C11694" s="594" t="s">
        <v>322</v>
      </c>
      <c r="D11694" s="594" t="s">
        <v>2662</v>
      </c>
      <c r="E11694" s="594" t="s">
        <v>194</v>
      </c>
      <c r="F11694" s="595" t="s">
        <v>411</v>
      </c>
      <c r="G11694" s="596" t="s">
        <v>195</v>
      </c>
      <c r="H11694" s="597">
        <v>731882675</v>
      </c>
    </row>
    <row r="11695" spans="1:8">
      <c r="A11695" s="594" t="s">
        <v>133</v>
      </c>
      <c r="B11695" s="594" t="s">
        <v>298</v>
      </c>
      <c r="C11695" s="594" t="s">
        <v>322</v>
      </c>
      <c r="D11695" s="594" t="s">
        <v>2662</v>
      </c>
      <c r="E11695" s="594" t="s">
        <v>194</v>
      </c>
      <c r="F11695" s="594" t="s">
        <v>198</v>
      </c>
      <c r="G11695" s="596" t="s">
        <v>199</v>
      </c>
      <c r="H11695" s="597">
        <v>397396675</v>
      </c>
    </row>
    <row r="11696" spans="1:8">
      <c r="A11696" s="594" t="s">
        <v>133</v>
      </c>
      <c r="B11696" s="594" t="s">
        <v>298</v>
      </c>
      <c r="C11696" s="594" t="s">
        <v>322</v>
      </c>
      <c r="D11696" s="594" t="s">
        <v>2662</v>
      </c>
      <c r="E11696" s="594" t="s">
        <v>194</v>
      </c>
      <c r="F11696" s="594" t="s">
        <v>200</v>
      </c>
      <c r="G11696" s="596" t="s">
        <v>201</v>
      </c>
      <c r="H11696" s="597">
        <v>334486000</v>
      </c>
    </row>
    <row r="11697" spans="1:8">
      <c r="A11697" s="594" t="s">
        <v>133</v>
      </c>
      <c r="B11697" s="594" t="s">
        <v>298</v>
      </c>
      <c r="C11697" s="594" t="s">
        <v>322</v>
      </c>
      <c r="D11697" s="594" t="s">
        <v>2662</v>
      </c>
      <c r="E11697" s="594" t="s">
        <v>573</v>
      </c>
      <c r="F11697" s="595" t="s">
        <v>411</v>
      </c>
      <c r="G11697" s="596" t="s">
        <v>2703</v>
      </c>
      <c r="H11697" s="597">
        <v>95109590</v>
      </c>
    </row>
    <row r="11698" spans="1:8">
      <c r="A11698" s="594" t="s">
        <v>133</v>
      </c>
      <c r="B11698" s="594" t="s">
        <v>298</v>
      </c>
      <c r="C11698" s="594" t="s">
        <v>322</v>
      </c>
      <c r="D11698" s="594" t="s">
        <v>2662</v>
      </c>
      <c r="E11698" s="594" t="s">
        <v>573</v>
      </c>
      <c r="F11698" s="594" t="s">
        <v>1209</v>
      </c>
      <c r="G11698" s="596" t="s">
        <v>1208</v>
      </c>
      <c r="H11698" s="597">
        <v>38637200</v>
      </c>
    </row>
    <row r="11699" spans="1:8">
      <c r="A11699" s="594" t="s">
        <v>133</v>
      </c>
      <c r="B11699" s="594" t="s">
        <v>298</v>
      </c>
      <c r="C11699" s="594" t="s">
        <v>322</v>
      </c>
      <c r="D11699" s="594" t="s">
        <v>2662</v>
      </c>
      <c r="E11699" s="594" t="s">
        <v>573</v>
      </c>
      <c r="F11699" s="594" t="s">
        <v>362</v>
      </c>
      <c r="G11699" s="596" t="s">
        <v>363</v>
      </c>
      <c r="H11699" s="597">
        <v>1608750</v>
      </c>
    </row>
    <row r="11700" spans="1:8">
      <c r="A11700" s="594" t="s">
        <v>133</v>
      </c>
      <c r="B11700" s="594" t="s">
        <v>298</v>
      </c>
      <c r="C11700" s="594" t="s">
        <v>322</v>
      </c>
      <c r="D11700" s="594" t="s">
        <v>2662</v>
      </c>
      <c r="E11700" s="594" t="s">
        <v>573</v>
      </c>
      <c r="F11700" s="594" t="s">
        <v>364</v>
      </c>
      <c r="G11700" s="596" t="s">
        <v>365</v>
      </c>
      <c r="H11700" s="597">
        <v>10670000</v>
      </c>
    </row>
    <row r="11701" spans="1:8">
      <c r="A11701" s="594" t="s">
        <v>133</v>
      </c>
      <c r="B11701" s="594" t="s">
        <v>298</v>
      </c>
      <c r="C11701" s="594" t="s">
        <v>322</v>
      </c>
      <c r="D11701" s="594" t="s">
        <v>2662</v>
      </c>
      <c r="E11701" s="594" t="s">
        <v>573</v>
      </c>
      <c r="F11701" s="594" t="s">
        <v>574</v>
      </c>
      <c r="G11701" s="596" t="s">
        <v>2704</v>
      </c>
      <c r="H11701" s="597">
        <v>25388640</v>
      </c>
    </row>
    <row r="11702" spans="1:8">
      <c r="A11702" s="594" t="s">
        <v>133</v>
      </c>
      <c r="B11702" s="594" t="s">
        <v>298</v>
      </c>
      <c r="C11702" s="594" t="s">
        <v>322</v>
      </c>
      <c r="D11702" s="594" t="s">
        <v>2662</v>
      </c>
      <c r="E11702" s="594" t="s">
        <v>573</v>
      </c>
      <c r="F11702" s="594" t="s">
        <v>366</v>
      </c>
      <c r="G11702" s="596" t="s">
        <v>195</v>
      </c>
      <c r="H11702" s="597">
        <v>18805000</v>
      </c>
    </row>
    <row r="11703" spans="1:8">
      <c r="A11703" s="594" t="s">
        <v>133</v>
      </c>
      <c r="B11703" s="594" t="s">
        <v>298</v>
      </c>
      <c r="C11703" s="594" t="s">
        <v>322</v>
      </c>
      <c r="D11703" s="594" t="s">
        <v>2662</v>
      </c>
      <c r="E11703" s="594" t="s">
        <v>550</v>
      </c>
      <c r="F11703" s="595" t="s">
        <v>411</v>
      </c>
      <c r="G11703" s="596" t="s">
        <v>2705</v>
      </c>
      <c r="H11703" s="597">
        <v>1500000</v>
      </c>
    </row>
    <row r="11704" spans="1:8">
      <c r="A11704" s="594" t="s">
        <v>133</v>
      </c>
      <c r="B11704" s="594" t="s">
        <v>298</v>
      </c>
      <c r="C11704" s="594" t="s">
        <v>322</v>
      </c>
      <c r="D11704" s="594" t="s">
        <v>2662</v>
      </c>
      <c r="E11704" s="594" t="s">
        <v>550</v>
      </c>
      <c r="F11704" s="594" t="s">
        <v>2706</v>
      </c>
      <c r="G11704" s="596" t="s">
        <v>72</v>
      </c>
      <c r="H11704" s="597">
        <v>1500000</v>
      </c>
    </row>
    <row r="11705" spans="1:8">
      <c r="A11705" s="594" t="s">
        <v>133</v>
      </c>
      <c r="B11705" s="594" t="s">
        <v>298</v>
      </c>
      <c r="C11705" s="594" t="s">
        <v>322</v>
      </c>
      <c r="D11705" s="594" t="s">
        <v>2662</v>
      </c>
      <c r="E11705" s="594" t="s">
        <v>498</v>
      </c>
      <c r="F11705" s="595" t="s">
        <v>411</v>
      </c>
      <c r="G11705" s="596" t="s">
        <v>499</v>
      </c>
      <c r="H11705" s="597">
        <v>133328000</v>
      </c>
    </row>
    <row r="11706" spans="1:8">
      <c r="A11706" s="594" t="s">
        <v>133</v>
      </c>
      <c r="B11706" s="594" t="s">
        <v>298</v>
      </c>
      <c r="C11706" s="594" t="s">
        <v>322</v>
      </c>
      <c r="D11706" s="594" t="s">
        <v>2662</v>
      </c>
      <c r="E11706" s="594" t="s">
        <v>498</v>
      </c>
      <c r="F11706" s="594" t="s">
        <v>552</v>
      </c>
      <c r="G11706" s="596" t="s">
        <v>2819</v>
      </c>
      <c r="H11706" s="597">
        <v>133328000</v>
      </c>
    </row>
    <row r="11707" spans="1:8">
      <c r="A11707" s="594" t="s">
        <v>133</v>
      </c>
      <c r="B11707" s="594" t="s">
        <v>298</v>
      </c>
      <c r="C11707" s="594" t="s">
        <v>322</v>
      </c>
      <c r="D11707" s="594" t="s">
        <v>2858</v>
      </c>
      <c r="E11707" s="595" t="s">
        <v>411</v>
      </c>
      <c r="F11707" s="595" t="s">
        <v>411</v>
      </c>
      <c r="G11707" s="596" t="s">
        <v>2859</v>
      </c>
      <c r="H11707" s="597">
        <v>74350000</v>
      </c>
    </row>
    <row r="11708" spans="1:8">
      <c r="A11708" s="594" t="s">
        <v>133</v>
      </c>
      <c r="B11708" s="594" t="s">
        <v>298</v>
      </c>
      <c r="C11708" s="594" t="s">
        <v>322</v>
      </c>
      <c r="D11708" s="594" t="s">
        <v>2858</v>
      </c>
      <c r="E11708" s="594" t="s">
        <v>148</v>
      </c>
      <c r="F11708" s="595" t="s">
        <v>411</v>
      </c>
      <c r="G11708" s="596" t="s">
        <v>149</v>
      </c>
      <c r="H11708" s="597">
        <v>40350000</v>
      </c>
    </row>
    <row r="11709" spans="1:8">
      <c r="A11709" s="594" t="s">
        <v>133</v>
      </c>
      <c r="B11709" s="594" t="s">
        <v>298</v>
      </c>
      <c r="C11709" s="594" t="s">
        <v>322</v>
      </c>
      <c r="D11709" s="594" t="s">
        <v>2858</v>
      </c>
      <c r="E11709" s="594" t="s">
        <v>148</v>
      </c>
      <c r="F11709" s="594" t="s">
        <v>227</v>
      </c>
      <c r="G11709" s="596" t="s">
        <v>2669</v>
      </c>
      <c r="H11709" s="597">
        <v>40350000</v>
      </c>
    </row>
    <row r="11710" spans="1:8">
      <c r="A11710" s="594" t="s">
        <v>133</v>
      </c>
      <c r="B11710" s="594" t="s">
        <v>298</v>
      </c>
      <c r="C11710" s="594" t="s">
        <v>322</v>
      </c>
      <c r="D11710" s="594" t="s">
        <v>2858</v>
      </c>
      <c r="E11710" s="594" t="s">
        <v>152</v>
      </c>
      <c r="F11710" s="595" t="s">
        <v>411</v>
      </c>
      <c r="G11710" s="596" t="s">
        <v>153</v>
      </c>
      <c r="H11710" s="597">
        <v>7300000</v>
      </c>
    </row>
    <row r="11711" spans="1:8">
      <c r="A11711" s="594" t="s">
        <v>133</v>
      </c>
      <c r="B11711" s="594" t="s">
        <v>298</v>
      </c>
      <c r="C11711" s="594" t="s">
        <v>322</v>
      </c>
      <c r="D11711" s="594" t="s">
        <v>2858</v>
      </c>
      <c r="E11711" s="594" t="s">
        <v>152</v>
      </c>
      <c r="F11711" s="594" t="s">
        <v>606</v>
      </c>
      <c r="G11711" s="596" t="s">
        <v>195</v>
      </c>
      <c r="H11711" s="597">
        <v>7300000</v>
      </c>
    </row>
    <row r="11712" spans="1:8">
      <c r="A11712" s="594" t="s">
        <v>133</v>
      </c>
      <c r="B11712" s="594" t="s">
        <v>298</v>
      </c>
      <c r="C11712" s="594" t="s">
        <v>322</v>
      </c>
      <c r="D11712" s="594" t="s">
        <v>2858</v>
      </c>
      <c r="E11712" s="594" t="s">
        <v>171</v>
      </c>
      <c r="F11712" s="595" t="s">
        <v>411</v>
      </c>
      <c r="G11712" s="596" t="s">
        <v>2677</v>
      </c>
      <c r="H11712" s="597">
        <v>3195000</v>
      </c>
    </row>
    <row r="11713" spans="1:8">
      <c r="A11713" s="594" t="s">
        <v>133</v>
      </c>
      <c r="B11713" s="594" t="s">
        <v>298</v>
      </c>
      <c r="C11713" s="594" t="s">
        <v>322</v>
      </c>
      <c r="D11713" s="594" t="s">
        <v>2858</v>
      </c>
      <c r="E11713" s="594" t="s">
        <v>171</v>
      </c>
      <c r="F11713" s="594" t="s">
        <v>173</v>
      </c>
      <c r="G11713" s="596" t="s">
        <v>174</v>
      </c>
      <c r="H11713" s="597">
        <v>3195000</v>
      </c>
    </row>
    <row r="11714" spans="1:8">
      <c r="A11714" s="594" t="s">
        <v>133</v>
      </c>
      <c r="B11714" s="594" t="s">
        <v>298</v>
      </c>
      <c r="C11714" s="594" t="s">
        <v>322</v>
      </c>
      <c r="D11714" s="594" t="s">
        <v>2858</v>
      </c>
      <c r="E11714" s="594" t="s">
        <v>240</v>
      </c>
      <c r="F11714" s="595" t="s">
        <v>411</v>
      </c>
      <c r="G11714" s="596" t="s">
        <v>241</v>
      </c>
      <c r="H11714" s="597">
        <v>3515000</v>
      </c>
    </row>
    <row r="11715" spans="1:8">
      <c r="A11715" s="594" t="s">
        <v>133</v>
      </c>
      <c r="B11715" s="594" t="s">
        <v>298</v>
      </c>
      <c r="C11715" s="594" t="s">
        <v>322</v>
      </c>
      <c r="D11715" s="594" t="s">
        <v>2858</v>
      </c>
      <c r="E11715" s="594" t="s">
        <v>240</v>
      </c>
      <c r="F11715" s="594" t="s">
        <v>731</v>
      </c>
      <c r="G11715" s="596" t="s">
        <v>732</v>
      </c>
      <c r="H11715" s="597">
        <v>1000000</v>
      </c>
    </row>
    <row r="11716" spans="1:8">
      <c r="A11716" s="594" t="s">
        <v>133</v>
      </c>
      <c r="B11716" s="594" t="s">
        <v>298</v>
      </c>
      <c r="C11716" s="594" t="s">
        <v>322</v>
      </c>
      <c r="D11716" s="594" t="s">
        <v>2858</v>
      </c>
      <c r="E11716" s="594" t="s">
        <v>240</v>
      </c>
      <c r="F11716" s="594" t="s">
        <v>733</v>
      </c>
      <c r="G11716" s="596" t="s">
        <v>734</v>
      </c>
      <c r="H11716" s="597">
        <v>2015000</v>
      </c>
    </row>
    <row r="11717" spans="1:8">
      <c r="A11717" s="594" t="s">
        <v>133</v>
      </c>
      <c r="B11717" s="594" t="s">
        <v>298</v>
      </c>
      <c r="C11717" s="594" t="s">
        <v>322</v>
      </c>
      <c r="D11717" s="594" t="s">
        <v>2858</v>
      </c>
      <c r="E11717" s="594" t="s">
        <v>240</v>
      </c>
      <c r="F11717" s="594" t="s">
        <v>735</v>
      </c>
      <c r="G11717" s="596" t="s">
        <v>193</v>
      </c>
      <c r="H11717" s="597">
        <v>500000</v>
      </c>
    </row>
    <row r="11718" spans="1:8">
      <c r="A11718" s="594" t="s">
        <v>133</v>
      </c>
      <c r="B11718" s="594" t="s">
        <v>298</v>
      </c>
      <c r="C11718" s="594" t="s">
        <v>322</v>
      </c>
      <c r="D11718" s="594" t="s">
        <v>2858</v>
      </c>
      <c r="E11718" s="594" t="s">
        <v>738</v>
      </c>
      <c r="F11718" s="595" t="s">
        <v>411</v>
      </c>
      <c r="G11718" s="596" t="s">
        <v>739</v>
      </c>
      <c r="H11718" s="597">
        <v>1400000</v>
      </c>
    </row>
    <row r="11719" spans="1:8">
      <c r="A11719" s="594" t="s">
        <v>133</v>
      </c>
      <c r="B11719" s="594" t="s">
        <v>298</v>
      </c>
      <c r="C11719" s="594" t="s">
        <v>322</v>
      </c>
      <c r="D11719" s="594" t="s">
        <v>2858</v>
      </c>
      <c r="E11719" s="594" t="s">
        <v>738</v>
      </c>
      <c r="F11719" s="594" t="s">
        <v>740</v>
      </c>
      <c r="G11719" s="596" t="s">
        <v>741</v>
      </c>
      <c r="H11719" s="597">
        <v>1400000</v>
      </c>
    </row>
    <row r="11720" spans="1:8">
      <c r="A11720" s="594" t="s">
        <v>133</v>
      </c>
      <c r="B11720" s="594" t="s">
        <v>298</v>
      </c>
      <c r="C11720" s="594" t="s">
        <v>322</v>
      </c>
      <c r="D11720" s="594" t="s">
        <v>2858</v>
      </c>
      <c r="E11720" s="594" t="s">
        <v>744</v>
      </c>
      <c r="F11720" s="595" t="s">
        <v>411</v>
      </c>
      <c r="G11720" s="596" t="s">
        <v>2686</v>
      </c>
      <c r="H11720" s="597">
        <v>2300000</v>
      </c>
    </row>
    <row r="11721" spans="1:8">
      <c r="A11721" s="594" t="s">
        <v>133</v>
      </c>
      <c r="B11721" s="594" t="s">
        <v>298</v>
      </c>
      <c r="C11721" s="594" t="s">
        <v>322</v>
      </c>
      <c r="D11721" s="594" t="s">
        <v>2858</v>
      </c>
      <c r="E11721" s="594" t="s">
        <v>744</v>
      </c>
      <c r="F11721" s="594" t="s">
        <v>572</v>
      </c>
      <c r="G11721" s="596" t="s">
        <v>2689</v>
      </c>
      <c r="H11721" s="597">
        <v>2300000</v>
      </c>
    </row>
    <row r="11722" spans="1:8">
      <c r="A11722" s="594" t="s">
        <v>133</v>
      </c>
      <c r="B11722" s="594" t="s">
        <v>298</v>
      </c>
      <c r="C11722" s="594" t="s">
        <v>322</v>
      </c>
      <c r="D11722" s="594" t="s">
        <v>2858</v>
      </c>
      <c r="E11722" s="594" t="s">
        <v>189</v>
      </c>
      <c r="F11722" s="595" t="s">
        <v>411</v>
      </c>
      <c r="G11722" s="596" t="s">
        <v>190</v>
      </c>
      <c r="H11722" s="597">
        <v>6000000</v>
      </c>
    </row>
    <row r="11723" spans="1:8">
      <c r="A11723" s="594" t="s">
        <v>133</v>
      </c>
      <c r="B11723" s="594" t="s">
        <v>298</v>
      </c>
      <c r="C11723" s="594" t="s">
        <v>322</v>
      </c>
      <c r="D11723" s="594" t="s">
        <v>2858</v>
      </c>
      <c r="E11723" s="594" t="s">
        <v>189</v>
      </c>
      <c r="F11723" s="594" t="s">
        <v>773</v>
      </c>
      <c r="G11723" s="596" t="s">
        <v>2695</v>
      </c>
      <c r="H11723" s="597">
        <v>6000000</v>
      </c>
    </row>
    <row r="11724" spans="1:8">
      <c r="A11724" s="594" t="s">
        <v>133</v>
      </c>
      <c r="B11724" s="594" t="s">
        <v>298</v>
      </c>
      <c r="C11724" s="594" t="s">
        <v>322</v>
      </c>
      <c r="D11724" s="594" t="s">
        <v>2858</v>
      </c>
      <c r="E11724" s="594" t="s">
        <v>194</v>
      </c>
      <c r="F11724" s="595" t="s">
        <v>411</v>
      </c>
      <c r="G11724" s="596" t="s">
        <v>195</v>
      </c>
      <c r="H11724" s="597">
        <v>10290000</v>
      </c>
    </row>
    <row r="11725" spans="1:8">
      <c r="A11725" s="594" t="s">
        <v>133</v>
      </c>
      <c r="B11725" s="594" t="s">
        <v>298</v>
      </c>
      <c r="C11725" s="594" t="s">
        <v>322</v>
      </c>
      <c r="D11725" s="594" t="s">
        <v>2858</v>
      </c>
      <c r="E11725" s="594" t="s">
        <v>194</v>
      </c>
      <c r="F11725" s="594" t="s">
        <v>198</v>
      </c>
      <c r="G11725" s="596" t="s">
        <v>199</v>
      </c>
      <c r="H11725" s="597">
        <v>7236000</v>
      </c>
    </row>
    <row r="11726" spans="1:8">
      <c r="A11726" s="594" t="s">
        <v>133</v>
      </c>
      <c r="B11726" s="594" t="s">
        <v>298</v>
      </c>
      <c r="C11726" s="594" t="s">
        <v>322</v>
      </c>
      <c r="D11726" s="594" t="s">
        <v>2858</v>
      </c>
      <c r="E11726" s="594" t="s">
        <v>194</v>
      </c>
      <c r="F11726" s="594" t="s">
        <v>200</v>
      </c>
      <c r="G11726" s="596" t="s">
        <v>201</v>
      </c>
      <c r="H11726" s="597">
        <v>3054000</v>
      </c>
    </row>
    <row r="11727" spans="1:8">
      <c r="A11727" s="594" t="s">
        <v>133</v>
      </c>
      <c r="B11727" s="594" t="s">
        <v>300</v>
      </c>
      <c r="C11727" s="595" t="s">
        <v>411</v>
      </c>
      <c r="D11727" s="595" t="s">
        <v>411</v>
      </c>
      <c r="E11727" s="595" t="s">
        <v>411</v>
      </c>
      <c r="F11727" s="595" t="s">
        <v>411</v>
      </c>
      <c r="G11727" s="596" t="s">
        <v>2934</v>
      </c>
      <c r="H11727" s="597">
        <v>14674830300</v>
      </c>
    </row>
    <row r="11728" spans="1:8">
      <c r="A11728" s="594" t="s">
        <v>133</v>
      </c>
      <c r="B11728" s="594" t="s">
        <v>300</v>
      </c>
      <c r="C11728" s="594" t="s">
        <v>570</v>
      </c>
      <c r="D11728" s="595" t="s">
        <v>411</v>
      </c>
      <c r="E11728" s="595" t="s">
        <v>411</v>
      </c>
      <c r="F11728" s="595" t="s">
        <v>411</v>
      </c>
      <c r="G11728" s="596" t="s">
        <v>2711</v>
      </c>
      <c r="H11728" s="597">
        <v>5000000</v>
      </c>
    </row>
    <row r="11729" spans="1:8">
      <c r="A11729" s="594" t="s">
        <v>133</v>
      </c>
      <c r="B11729" s="594" t="s">
        <v>300</v>
      </c>
      <c r="C11729" s="594" t="s">
        <v>570</v>
      </c>
      <c r="D11729" s="594" t="s">
        <v>2713</v>
      </c>
      <c r="E11729" s="595" t="s">
        <v>411</v>
      </c>
      <c r="F11729" s="595" t="s">
        <v>411</v>
      </c>
      <c r="G11729" s="596" t="s">
        <v>2714</v>
      </c>
      <c r="H11729" s="597">
        <v>5000000</v>
      </c>
    </row>
    <row r="11730" spans="1:8">
      <c r="A11730" s="594" t="s">
        <v>133</v>
      </c>
      <c r="B11730" s="594" t="s">
        <v>300</v>
      </c>
      <c r="C11730" s="594" t="s">
        <v>570</v>
      </c>
      <c r="D11730" s="594" t="s">
        <v>2713</v>
      </c>
      <c r="E11730" s="594" t="s">
        <v>744</v>
      </c>
      <c r="F11730" s="595" t="s">
        <v>411</v>
      </c>
      <c r="G11730" s="596" t="s">
        <v>2686</v>
      </c>
      <c r="H11730" s="597">
        <v>5000000</v>
      </c>
    </row>
    <row r="11731" spans="1:8">
      <c r="A11731" s="594" t="s">
        <v>133</v>
      </c>
      <c r="B11731" s="594" t="s">
        <v>300</v>
      </c>
      <c r="C11731" s="594" t="s">
        <v>570</v>
      </c>
      <c r="D11731" s="594" t="s">
        <v>2713</v>
      </c>
      <c r="E11731" s="594" t="s">
        <v>744</v>
      </c>
      <c r="F11731" s="594" t="s">
        <v>572</v>
      </c>
      <c r="G11731" s="596" t="s">
        <v>2689</v>
      </c>
      <c r="H11731" s="597">
        <v>5000000</v>
      </c>
    </row>
    <row r="11732" spans="1:8">
      <c r="A11732" s="594" t="s">
        <v>133</v>
      </c>
      <c r="B11732" s="594" t="s">
        <v>300</v>
      </c>
      <c r="C11732" s="594" t="s">
        <v>1963</v>
      </c>
      <c r="D11732" s="595" t="s">
        <v>411</v>
      </c>
      <c r="E11732" s="595" t="s">
        <v>411</v>
      </c>
      <c r="F11732" s="595" t="s">
        <v>411</v>
      </c>
      <c r="G11732" s="596" t="s">
        <v>1964</v>
      </c>
      <c r="H11732" s="597">
        <v>14046763300</v>
      </c>
    </row>
    <row r="11733" spans="1:8">
      <c r="A11733" s="594" t="s">
        <v>133</v>
      </c>
      <c r="B11733" s="594" t="s">
        <v>300</v>
      </c>
      <c r="C11733" s="594" t="s">
        <v>1963</v>
      </c>
      <c r="D11733" s="594" t="s">
        <v>2935</v>
      </c>
      <c r="E11733" s="595" t="s">
        <v>411</v>
      </c>
      <c r="F11733" s="595" t="s">
        <v>411</v>
      </c>
      <c r="G11733" s="596" t="s">
        <v>2936</v>
      </c>
      <c r="H11733" s="597">
        <v>14046763300</v>
      </c>
    </row>
    <row r="11734" spans="1:8">
      <c r="A11734" s="594" t="s">
        <v>133</v>
      </c>
      <c r="B11734" s="594" t="s">
        <v>300</v>
      </c>
      <c r="C11734" s="594" t="s">
        <v>1963</v>
      </c>
      <c r="D11734" s="594" t="s">
        <v>2935</v>
      </c>
      <c r="E11734" s="594" t="s">
        <v>142</v>
      </c>
      <c r="F11734" s="595" t="s">
        <v>411</v>
      </c>
      <c r="G11734" s="596" t="s">
        <v>143</v>
      </c>
      <c r="H11734" s="597">
        <v>4494289140</v>
      </c>
    </row>
    <row r="11735" spans="1:8">
      <c r="A11735" s="594" t="s">
        <v>133</v>
      </c>
      <c r="B11735" s="594" t="s">
        <v>300</v>
      </c>
      <c r="C11735" s="594" t="s">
        <v>1963</v>
      </c>
      <c r="D11735" s="594" t="s">
        <v>2935</v>
      </c>
      <c r="E11735" s="594" t="s">
        <v>142</v>
      </c>
      <c r="F11735" s="594" t="s">
        <v>144</v>
      </c>
      <c r="G11735" s="596" t="s">
        <v>2664</v>
      </c>
      <c r="H11735" s="597">
        <v>4069286639</v>
      </c>
    </row>
    <row r="11736" spans="1:8">
      <c r="A11736" s="594" t="s">
        <v>133</v>
      </c>
      <c r="B11736" s="594" t="s">
        <v>300</v>
      </c>
      <c r="C11736" s="594" t="s">
        <v>1963</v>
      </c>
      <c r="D11736" s="594" t="s">
        <v>2935</v>
      </c>
      <c r="E11736" s="594" t="s">
        <v>142</v>
      </c>
      <c r="F11736" s="594" t="s">
        <v>146</v>
      </c>
      <c r="G11736" s="596" t="s">
        <v>2665</v>
      </c>
      <c r="H11736" s="597">
        <v>409792501</v>
      </c>
    </row>
    <row r="11737" spans="1:8">
      <c r="A11737" s="594" t="s">
        <v>133</v>
      </c>
      <c r="B11737" s="594" t="s">
        <v>300</v>
      </c>
      <c r="C11737" s="594" t="s">
        <v>1963</v>
      </c>
      <c r="D11737" s="594" t="s">
        <v>2935</v>
      </c>
      <c r="E11737" s="594" t="s">
        <v>142</v>
      </c>
      <c r="F11737" s="594" t="s">
        <v>221</v>
      </c>
      <c r="G11737" s="596" t="s">
        <v>222</v>
      </c>
      <c r="H11737" s="597">
        <v>15210000</v>
      </c>
    </row>
    <row r="11738" spans="1:8">
      <c r="A11738" s="594" t="s">
        <v>133</v>
      </c>
      <c r="B11738" s="594" t="s">
        <v>300</v>
      </c>
      <c r="C11738" s="594" t="s">
        <v>1963</v>
      </c>
      <c r="D11738" s="594" t="s">
        <v>2935</v>
      </c>
      <c r="E11738" s="594" t="s">
        <v>202</v>
      </c>
      <c r="F11738" s="595" t="s">
        <v>411</v>
      </c>
      <c r="G11738" s="596" t="s">
        <v>2719</v>
      </c>
      <c r="H11738" s="597">
        <v>199776820</v>
      </c>
    </row>
    <row r="11739" spans="1:8">
      <c r="A11739" s="594" t="s">
        <v>133</v>
      </c>
      <c r="B11739" s="594" t="s">
        <v>300</v>
      </c>
      <c r="C11739" s="594" t="s">
        <v>1963</v>
      </c>
      <c r="D11739" s="594" t="s">
        <v>2935</v>
      </c>
      <c r="E11739" s="594" t="s">
        <v>202</v>
      </c>
      <c r="F11739" s="594" t="s">
        <v>767</v>
      </c>
      <c r="G11739" s="596" t="s">
        <v>2720</v>
      </c>
      <c r="H11739" s="597">
        <v>199776820</v>
      </c>
    </row>
    <row r="11740" spans="1:8">
      <c r="A11740" s="594" t="s">
        <v>133</v>
      </c>
      <c r="B11740" s="594" t="s">
        <v>300</v>
      </c>
      <c r="C11740" s="594" t="s">
        <v>1963</v>
      </c>
      <c r="D11740" s="594" t="s">
        <v>2935</v>
      </c>
      <c r="E11740" s="594" t="s">
        <v>148</v>
      </c>
      <c r="F11740" s="595" t="s">
        <v>411</v>
      </c>
      <c r="G11740" s="596" t="s">
        <v>149</v>
      </c>
      <c r="H11740" s="597">
        <v>1075053194</v>
      </c>
    </row>
    <row r="11741" spans="1:8">
      <c r="A11741" s="594" t="s">
        <v>133</v>
      </c>
      <c r="B11741" s="594" t="s">
        <v>300</v>
      </c>
      <c r="C11741" s="594" t="s">
        <v>1963</v>
      </c>
      <c r="D11741" s="594" t="s">
        <v>2935</v>
      </c>
      <c r="E11741" s="594" t="s">
        <v>148</v>
      </c>
      <c r="F11741" s="594" t="s">
        <v>223</v>
      </c>
      <c r="G11741" s="596" t="s">
        <v>224</v>
      </c>
      <c r="H11741" s="597">
        <v>81876523</v>
      </c>
    </row>
    <row r="11742" spans="1:8">
      <c r="A11742" s="594" t="s">
        <v>133</v>
      </c>
      <c r="B11742" s="594" t="s">
        <v>300</v>
      </c>
      <c r="C11742" s="594" t="s">
        <v>1963</v>
      </c>
      <c r="D11742" s="594" t="s">
        <v>2935</v>
      </c>
      <c r="E11742" s="594" t="s">
        <v>148</v>
      </c>
      <c r="F11742" s="594" t="s">
        <v>603</v>
      </c>
      <c r="G11742" s="596" t="s">
        <v>604</v>
      </c>
      <c r="H11742" s="597">
        <v>237070000</v>
      </c>
    </row>
    <row r="11743" spans="1:8">
      <c r="A11743" s="594" t="s">
        <v>133</v>
      </c>
      <c r="B11743" s="594" t="s">
        <v>300</v>
      </c>
      <c r="C11743" s="594" t="s">
        <v>1963</v>
      </c>
      <c r="D11743" s="594" t="s">
        <v>2935</v>
      </c>
      <c r="E11743" s="594" t="s">
        <v>148</v>
      </c>
      <c r="F11743" s="594" t="s">
        <v>591</v>
      </c>
      <c r="G11743" s="596" t="s">
        <v>592</v>
      </c>
      <c r="H11743" s="597">
        <v>82590480</v>
      </c>
    </row>
    <row r="11744" spans="1:8">
      <c r="A11744" s="594" t="s">
        <v>133</v>
      </c>
      <c r="B11744" s="594" t="s">
        <v>300</v>
      </c>
      <c r="C11744" s="594" t="s">
        <v>1963</v>
      </c>
      <c r="D11744" s="594" t="s">
        <v>2935</v>
      </c>
      <c r="E11744" s="594" t="s">
        <v>148</v>
      </c>
      <c r="F11744" s="594" t="s">
        <v>1075</v>
      </c>
      <c r="G11744" s="596" t="s">
        <v>2666</v>
      </c>
      <c r="H11744" s="597">
        <v>279648579</v>
      </c>
    </row>
    <row r="11745" spans="1:8">
      <c r="A11745" s="594" t="s">
        <v>133</v>
      </c>
      <c r="B11745" s="594" t="s">
        <v>300</v>
      </c>
      <c r="C11745" s="594" t="s">
        <v>1963</v>
      </c>
      <c r="D11745" s="594" t="s">
        <v>2935</v>
      </c>
      <c r="E11745" s="594" t="s">
        <v>148</v>
      </c>
      <c r="F11745" s="594" t="s">
        <v>26</v>
      </c>
      <c r="G11745" s="596" t="s">
        <v>2727</v>
      </c>
      <c r="H11745" s="597">
        <v>175312000</v>
      </c>
    </row>
    <row r="11746" spans="1:8">
      <c r="A11746" s="594" t="s">
        <v>133</v>
      </c>
      <c r="B11746" s="594" t="s">
        <v>300</v>
      </c>
      <c r="C11746" s="594" t="s">
        <v>1963</v>
      </c>
      <c r="D11746" s="594" t="s">
        <v>2935</v>
      </c>
      <c r="E11746" s="594" t="s">
        <v>148</v>
      </c>
      <c r="F11746" s="594" t="s">
        <v>150</v>
      </c>
      <c r="G11746" s="596" t="s">
        <v>151</v>
      </c>
      <c r="H11746" s="597">
        <v>52027860</v>
      </c>
    </row>
    <row r="11747" spans="1:8">
      <c r="A11747" s="594" t="s">
        <v>133</v>
      </c>
      <c r="B11747" s="594" t="s">
        <v>300</v>
      </c>
      <c r="C11747" s="594" t="s">
        <v>1963</v>
      </c>
      <c r="D11747" s="594" t="s">
        <v>2935</v>
      </c>
      <c r="E11747" s="594" t="s">
        <v>148</v>
      </c>
      <c r="F11747" s="594" t="s">
        <v>457</v>
      </c>
      <c r="G11747" s="596" t="s">
        <v>458</v>
      </c>
      <c r="H11747" s="597">
        <v>7200000</v>
      </c>
    </row>
    <row r="11748" spans="1:8">
      <c r="A11748" s="594" t="s">
        <v>133</v>
      </c>
      <c r="B11748" s="594" t="s">
        <v>300</v>
      </c>
      <c r="C11748" s="594" t="s">
        <v>1963</v>
      </c>
      <c r="D11748" s="594" t="s">
        <v>2935</v>
      </c>
      <c r="E11748" s="594" t="s">
        <v>148</v>
      </c>
      <c r="F11748" s="594" t="s">
        <v>605</v>
      </c>
      <c r="G11748" s="596" t="s">
        <v>2668</v>
      </c>
      <c r="H11748" s="597">
        <v>64766252</v>
      </c>
    </row>
    <row r="11749" spans="1:8">
      <c r="A11749" s="594" t="s">
        <v>133</v>
      </c>
      <c r="B11749" s="594" t="s">
        <v>300</v>
      </c>
      <c r="C11749" s="594" t="s">
        <v>1963</v>
      </c>
      <c r="D11749" s="594" t="s">
        <v>2935</v>
      </c>
      <c r="E11749" s="594" t="s">
        <v>148</v>
      </c>
      <c r="F11749" s="594" t="s">
        <v>472</v>
      </c>
      <c r="G11749" s="596" t="s">
        <v>473</v>
      </c>
      <c r="H11749" s="597">
        <v>10633500</v>
      </c>
    </row>
    <row r="11750" spans="1:8">
      <c r="A11750" s="594" t="s">
        <v>133</v>
      </c>
      <c r="B11750" s="594" t="s">
        <v>300</v>
      </c>
      <c r="C11750" s="594" t="s">
        <v>1963</v>
      </c>
      <c r="D11750" s="594" t="s">
        <v>2935</v>
      </c>
      <c r="E11750" s="594" t="s">
        <v>148</v>
      </c>
      <c r="F11750" s="594" t="s">
        <v>474</v>
      </c>
      <c r="G11750" s="596" t="s">
        <v>2773</v>
      </c>
      <c r="H11750" s="597">
        <v>35508000</v>
      </c>
    </row>
    <row r="11751" spans="1:8">
      <c r="A11751" s="594" t="s">
        <v>133</v>
      </c>
      <c r="B11751" s="594" t="s">
        <v>300</v>
      </c>
      <c r="C11751" s="594" t="s">
        <v>1963</v>
      </c>
      <c r="D11751" s="594" t="s">
        <v>2935</v>
      </c>
      <c r="E11751" s="594" t="s">
        <v>148</v>
      </c>
      <c r="F11751" s="594" t="s">
        <v>624</v>
      </c>
      <c r="G11751" s="596" t="s">
        <v>2774</v>
      </c>
      <c r="H11751" s="597">
        <v>38736000</v>
      </c>
    </row>
    <row r="11752" spans="1:8">
      <c r="A11752" s="594" t="s">
        <v>133</v>
      </c>
      <c r="B11752" s="594" t="s">
        <v>300</v>
      </c>
      <c r="C11752" s="594" t="s">
        <v>1963</v>
      </c>
      <c r="D11752" s="594" t="s">
        <v>2935</v>
      </c>
      <c r="E11752" s="594" t="s">
        <v>148</v>
      </c>
      <c r="F11752" s="594" t="s">
        <v>227</v>
      </c>
      <c r="G11752" s="596" t="s">
        <v>2669</v>
      </c>
      <c r="H11752" s="597">
        <v>9684000</v>
      </c>
    </row>
    <row r="11753" spans="1:8">
      <c r="A11753" s="594" t="s">
        <v>133</v>
      </c>
      <c r="B11753" s="594" t="s">
        <v>300</v>
      </c>
      <c r="C11753" s="594" t="s">
        <v>1963</v>
      </c>
      <c r="D11753" s="594" t="s">
        <v>2935</v>
      </c>
      <c r="E11753" s="594" t="s">
        <v>475</v>
      </c>
      <c r="F11753" s="595" t="s">
        <v>411</v>
      </c>
      <c r="G11753" s="596" t="s">
        <v>2806</v>
      </c>
      <c r="H11753" s="597">
        <v>26000000</v>
      </c>
    </row>
    <row r="11754" spans="1:8">
      <c r="A11754" s="594" t="s">
        <v>133</v>
      </c>
      <c r="B11754" s="594" t="s">
        <v>300</v>
      </c>
      <c r="C11754" s="594" t="s">
        <v>1963</v>
      </c>
      <c r="D11754" s="594" t="s">
        <v>2935</v>
      </c>
      <c r="E11754" s="594" t="s">
        <v>475</v>
      </c>
      <c r="F11754" s="594" t="s">
        <v>476</v>
      </c>
      <c r="G11754" s="596" t="s">
        <v>477</v>
      </c>
      <c r="H11754" s="597">
        <v>8000000</v>
      </c>
    </row>
    <row r="11755" spans="1:8">
      <c r="A11755" s="594" t="s">
        <v>133</v>
      </c>
      <c r="B11755" s="594" t="s">
        <v>300</v>
      </c>
      <c r="C11755" s="594" t="s">
        <v>1963</v>
      </c>
      <c r="D11755" s="594" t="s">
        <v>2935</v>
      </c>
      <c r="E11755" s="594" t="s">
        <v>475</v>
      </c>
      <c r="F11755" s="594" t="s">
        <v>1055</v>
      </c>
      <c r="G11755" s="596" t="s">
        <v>2810</v>
      </c>
      <c r="H11755" s="597">
        <v>18000000</v>
      </c>
    </row>
    <row r="11756" spans="1:8">
      <c r="A11756" s="594" t="s">
        <v>133</v>
      </c>
      <c r="B11756" s="594" t="s">
        <v>300</v>
      </c>
      <c r="C11756" s="594" t="s">
        <v>1963</v>
      </c>
      <c r="D11756" s="594" t="s">
        <v>2935</v>
      </c>
      <c r="E11756" s="594" t="s">
        <v>582</v>
      </c>
      <c r="F11756" s="595" t="s">
        <v>411</v>
      </c>
      <c r="G11756" s="596" t="s">
        <v>583</v>
      </c>
      <c r="H11756" s="597">
        <v>24240000</v>
      </c>
    </row>
    <row r="11757" spans="1:8">
      <c r="A11757" s="594" t="s">
        <v>133</v>
      </c>
      <c r="B11757" s="594" t="s">
        <v>300</v>
      </c>
      <c r="C11757" s="594" t="s">
        <v>1963</v>
      </c>
      <c r="D11757" s="594" t="s">
        <v>2935</v>
      </c>
      <c r="E11757" s="594" t="s">
        <v>582</v>
      </c>
      <c r="F11757" s="594" t="s">
        <v>584</v>
      </c>
      <c r="G11757" s="596" t="s">
        <v>2670</v>
      </c>
      <c r="H11757" s="597">
        <v>15990000</v>
      </c>
    </row>
    <row r="11758" spans="1:8">
      <c r="A11758" s="594" t="s">
        <v>133</v>
      </c>
      <c r="B11758" s="594" t="s">
        <v>300</v>
      </c>
      <c r="C11758" s="594" t="s">
        <v>1963</v>
      </c>
      <c r="D11758" s="594" t="s">
        <v>2935</v>
      </c>
      <c r="E11758" s="594" t="s">
        <v>582</v>
      </c>
      <c r="F11758" s="594" t="s">
        <v>478</v>
      </c>
      <c r="G11758" s="596" t="s">
        <v>2775</v>
      </c>
      <c r="H11758" s="597">
        <v>2400000</v>
      </c>
    </row>
    <row r="11759" spans="1:8">
      <c r="A11759" s="594" t="s">
        <v>133</v>
      </c>
      <c r="B11759" s="594" t="s">
        <v>300</v>
      </c>
      <c r="C11759" s="594" t="s">
        <v>1963</v>
      </c>
      <c r="D11759" s="594" t="s">
        <v>2935</v>
      </c>
      <c r="E11759" s="594" t="s">
        <v>582</v>
      </c>
      <c r="F11759" s="594" t="s">
        <v>586</v>
      </c>
      <c r="G11759" s="596" t="s">
        <v>2671</v>
      </c>
      <c r="H11759" s="597">
        <v>5850000</v>
      </c>
    </row>
    <row r="11760" spans="1:8">
      <c r="A11760" s="594" t="s">
        <v>133</v>
      </c>
      <c r="B11760" s="594" t="s">
        <v>300</v>
      </c>
      <c r="C11760" s="594" t="s">
        <v>1963</v>
      </c>
      <c r="D11760" s="594" t="s">
        <v>2935</v>
      </c>
      <c r="E11760" s="594" t="s">
        <v>152</v>
      </c>
      <c r="F11760" s="595" t="s">
        <v>411</v>
      </c>
      <c r="G11760" s="596" t="s">
        <v>153</v>
      </c>
      <c r="H11760" s="597">
        <v>262440915</v>
      </c>
    </row>
    <row r="11761" spans="1:8">
      <c r="A11761" s="594" t="s">
        <v>133</v>
      </c>
      <c r="B11761" s="594" t="s">
        <v>300</v>
      </c>
      <c r="C11761" s="594" t="s">
        <v>1963</v>
      </c>
      <c r="D11761" s="594" t="s">
        <v>2935</v>
      </c>
      <c r="E11761" s="594" t="s">
        <v>152</v>
      </c>
      <c r="F11761" s="594" t="s">
        <v>606</v>
      </c>
      <c r="G11761" s="596" t="s">
        <v>195</v>
      </c>
      <c r="H11761" s="597">
        <v>262440915</v>
      </c>
    </row>
    <row r="11762" spans="1:8">
      <c r="A11762" s="594" t="s">
        <v>133</v>
      </c>
      <c r="B11762" s="594" t="s">
        <v>300</v>
      </c>
      <c r="C11762" s="594" t="s">
        <v>1963</v>
      </c>
      <c r="D11762" s="594" t="s">
        <v>2935</v>
      </c>
      <c r="E11762" s="594" t="s">
        <v>156</v>
      </c>
      <c r="F11762" s="595" t="s">
        <v>411</v>
      </c>
      <c r="G11762" s="596" t="s">
        <v>514</v>
      </c>
      <c r="H11762" s="597">
        <v>1121354925</v>
      </c>
    </row>
    <row r="11763" spans="1:8">
      <c r="A11763" s="594" t="s">
        <v>133</v>
      </c>
      <c r="B11763" s="594" t="s">
        <v>300</v>
      </c>
      <c r="C11763" s="594" t="s">
        <v>1963</v>
      </c>
      <c r="D11763" s="594" t="s">
        <v>2935</v>
      </c>
      <c r="E11763" s="594" t="s">
        <v>156</v>
      </c>
      <c r="F11763" s="594" t="s">
        <v>157</v>
      </c>
      <c r="G11763" s="596" t="s">
        <v>158</v>
      </c>
      <c r="H11763" s="597">
        <v>841436011</v>
      </c>
    </row>
    <row r="11764" spans="1:8">
      <c r="A11764" s="594" t="s">
        <v>133</v>
      </c>
      <c r="B11764" s="594" t="s">
        <v>300</v>
      </c>
      <c r="C11764" s="594" t="s">
        <v>1963</v>
      </c>
      <c r="D11764" s="594" t="s">
        <v>2935</v>
      </c>
      <c r="E11764" s="594" t="s">
        <v>156</v>
      </c>
      <c r="F11764" s="594" t="s">
        <v>159</v>
      </c>
      <c r="G11764" s="596" t="s">
        <v>160</v>
      </c>
      <c r="H11764" s="597">
        <v>143045321</v>
      </c>
    </row>
    <row r="11765" spans="1:8">
      <c r="A11765" s="594" t="s">
        <v>133</v>
      </c>
      <c r="B11765" s="594" t="s">
        <v>300</v>
      </c>
      <c r="C11765" s="594" t="s">
        <v>1963</v>
      </c>
      <c r="D11765" s="594" t="s">
        <v>2935</v>
      </c>
      <c r="E11765" s="594" t="s">
        <v>156</v>
      </c>
      <c r="F11765" s="594" t="s">
        <v>161</v>
      </c>
      <c r="G11765" s="596" t="s">
        <v>162</v>
      </c>
      <c r="H11765" s="597">
        <v>94461889</v>
      </c>
    </row>
    <row r="11766" spans="1:8">
      <c r="A11766" s="594" t="s">
        <v>133</v>
      </c>
      <c r="B11766" s="594" t="s">
        <v>300</v>
      </c>
      <c r="C11766" s="594" t="s">
        <v>1963</v>
      </c>
      <c r="D11766" s="594" t="s">
        <v>2935</v>
      </c>
      <c r="E11766" s="594" t="s">
        <v>156</v>
      </c>
      <c r="F11766" s="594" t="s">
        <v>1</v>
      </c>
      <c r="G11766" s="596" t="s">
        <v>2</v>
      </c>
      <c r="H11766" s="597">
        <v>42411704</v>
      </c>
    </row>
    <row r="11767" spans="1:8">
      <c r="A11767" s="594" t="s">
        <v>133</v>
      </c>
      <c r="B11767" s="594" t="s">
        <v>300</v>
      </c>
      <c r="C11767" s="594" t="s">
        <v>1963</v>
      </c>
      <c r="D11767" s="594" t="s">
        <v>2935</v>
      </c>
      <c r="E11767" s="594" t="s">
        <v>163</v>
      </c>
      <c r="F11767" s="595" t="s">
        <v>411</v>
      </c>
      <c r="G11767" s="596" t="s">
        <v>164</v>
      </c>
      <c r="H11767" s="597">
        <v>13200000</v>
      </c>
    </row>
    <row r="11768" spans="1:8">
      <c r="A11768" s="594" t="s">
        <v>133</v>
      </c>
      <c r="B11768" s="594" t="s">
        <v>300</v>
      </c>
      <c r="C11768" s="594" t="s">
        <v>1963</v>
      </c>
      <c r="D11768" s="594" t="s">
        <v>2935</v>
      </c>
      <c r="E11768" s="594" t="s">
        <v>163</v>
      </c>
      <c r="F11768" s="594" t="s">
        <v>165</v>
      </c>
      <c r="G11768" s="596" t="s">
        <v>195</v>
      </c>
      <c r="H11768" s="597">
        <v>13200000</v>
      </c>
    </row>
    <row r="11769" spans="1:8">
      <c r="A11769" s="594" t="s">
        <v>133</v>
      </c>
      <c r="B11769" s="594" t="s">
        <v>300</v>
      </c>
      <c r="C11769" s="594" t="s">
        <v>1963</v>
      </c>
      <c r="D11769" s="594" t="s">
        <v>2935</v>
      </c>
      <c r="E11769" s="594" t="s">
        <v>167</v>
      </c>
      <c r="F11769" s="595" t="s">
        <v>411</v>
      </c>
      <c r="G11769" s="596" t="s">
        <v>168</v>
      </c>
      <c r="H11769" s="597">
        <v>347327770</v>
      </c>
    </row>
    <row r="11770" spans="1:8">
      <c r="A11770" s="594" t="s">
        <v>133</v>
      </c>
      <c r="B11770" s="594" t="s">
        <v>300</v>
      </c>
      <c r="C11770" s="594" t="s">
        <v>1963</v>
      </c>
      <c r="D11770" s="594" t="s">
        <v>2935</v>
      </c>
      <c r="E11770" s="594" t="s">
        <v>167</v>
      </c>
      <c r="F11770" s="594" t="s">
        <v>228</v>
      </c>
      <c r="G11770" s="596" t="s">
        <v>2673</v>
      </c>
      <c r="H11770" s="597">
        <v>250393983</v>
      </c>
    </row>
    <row r="11771" spans="1:8">
      <c r="A11771" s="594" t="s">
        <v>133</v>
      </c>
      <c r="B11771" s="594" t="s">
        <v>300</v>
      </c>
      <c r="C11771" s="594" t="s">
        <v>1963</v>
      </c>
      <c r="D11771" s="594" t="s">
        <v>2935</v>
      </c>
      <c r="E11771" s="594" t="s">
        <v>167</v>
      </c>
      <c r="F11771" s="594" t="s">
        <v>169</v>
      </c>
      <c r="G11771" s="596" t="s">
        <v>2674</v>
      </c>
      <c r="H11771" s="597">
        <v>16233787</v>
      </c>
    </row>
    <row r="11772" spans="1:8">
      <c r="A11772" s="594" t="s">
        <v>133</v>
      </c>
      <c r="B11772" s="594" t="s">
        <v>300</v>
      </c>
      <c r="C11772" s="594" t="s">
        <v>1963</v>
      </c>
      <c r="D11772" s="594" t="s">
        <v>2935</v>
      </c>
      <c r="E11772" s="594" t="s">
        <v>167</v>
      </c>
      <c r="F11772" s="594" t="s">
        <v>230</v>
      </c>
      <c r="G11772" s="596" t="s">
        <v>2675</v>
      </c>
      <c r="H11772" s="597">
        <v>12940000</v>
      </c>
    </row>
    <row r="11773" spans="1:8">
      <c r="A11773" s="594" t="s">
        <v>133</v>
      </c>
      <c r="B11773" s="594" t="s">
        <v>300</v>
      </c>
      <c r="C11773" s="594" t="s">
        <v>1963</v>
      </c>
      <c r="D11773" s="594" t="s">
        <v>2935</v>
      </c>
      <c r="E11773" s="594" t="s">
        <v>167</v>
      </c>
      <c r="F11773" s="594" t="s">
        <v>214</v>
      </c>
      <c r="G11773" s="596" t="s">
        <v>2676</v>
      </c>
      <c r="H11773" s="597">
        <v>8846000</v>
      </c>
    </row>
    <row r="11774" spans="1:8">
      <c r="A11774" s="594" t="s">
        <v>133</v>
      </c>
      <c r="B11774" s="594" t="s">
        <v>300</v>
      </c>
      <c r="C11774" s="594" t="s">
        <v>1963</v>
      </c>
      <c r="D11774" s="594" t="s">
        <v>2935</v>
      </c>
      <c r="E11774" s="594" t="s">
        <v>167</v>
      </c>
      <c r="F11774" s="594" t="s">
        <v>232</v>
      </c>
      <c r="G11774" s="596" t="s">
        <v>195</v>
      </c>
      <c r="H11774" s="597">
        <v>58914000</v>
      </c>
    </row>
    <row r="11775" spans="1:8">
      <c r="A11775" s="594" t="s">
        <v>133</v>
      </c>
      <c r="B11775" s="594" t="s">
        <v>300</v>
      </c>
      <c r="C11775" s="594" t="s">
        <v>1963</v>
      </c>
      <c r="D11775" s="594" t="s">
        <v>2935</v>
      </c>
      <c r="E11775" s="594" t="s">
        <v>171</v>
      </c>
      <c r="F11775" s="595" t="s">
        <v>411</v>
      </c>
      <c r="G11775" s="596" t="s">
        <v>2677</v>
      </c>
      <c r="H11775" s="597">
        <v>382746424</v>
      </c>
    </row>
    <row r="11776" spans="1:8">
      <c r="A11776" s="594" t="s">
        <v>133</v>
      </c>
      <c r="B11776" s="594" t="s">
        <v>300</v>
      </c>
      <c r="C11776" s="594" t="s">
        <v>1963</v>
      </c>
      <c r="D11776" s="594" t="s">
        <v>2935</v>
      </c>
      <c r="E11776" s="594" t="s">
        <v>171</v>
      </c>
      <c r="F11776" s="594" t="s">
        <v>173</v>
      </c>
      <c r="G11776" s="596" t="s">
        <v>174</v>
      </c>
      <c r="H11776" s="597">
        <v>146998395</v>
      </c>
    </row>
    <row r="11777" spans="1:8">
      <c r="A11777" s="594" t="s">
        <v>133</v>
      </c>
      <c r="B11777" s="594" t="s">
        <v>300</v>
      </c>
      <c r="C11777" s="594" t="s">
        <v>1963</v>
      </c>
      <c r="D11777" s="594" t="s">
        <v>2935</v>
      </c>
      <c r="E11777" s="594" t="s">
        <v>171</v>
      </c>
      <c r="F11777" s="594" t="s">
        <v>216</v>
      </c>
      <c r="G11777" s="596" t="s">
        <v>217</v>
      </c>
      <c r="H11777" s="597">
        <v>57871584</v>
      </c>
    </row>
    <row r="11778" spans="1:8">
      <c r="A11778" s="594" t="s">
        <v>133</v>
      </c>
      <c r="B11778" s="594" t="s">
        <v>300</v>
      </c>
      <c r="C11778" s="594" t="s">
        <v>1963</v>
      </c>
      <c r="D11778" s="594" t="s">
        <v>2935</v>
      </c>
      <c r="E11778" s="594" t="s">
        <v>171</v>
      </c>
      <c r="F11778" s="594" t="s">
        <v>5</v>
      </c>
      <c r="G11778" s="596" t="s">
        <v>2678</v>
      </c>
      <c r="H11778" s="597">
        <v>40752445</v>
      </c>
    </row>
    <row r="11779" spans="1:8">
      <c r="A11779" s="594" t="s">
        <v>133</v>
      </c>
      <c r="B11779" s="594" t="s">
        <v>300</v>
      </c>
      <c r="C11779" s="594" t="s">
        <v>1963</v>
      </c>
      <c r="D11779" s="594" t="s">
        <v>2935</v>
      </c>
      <c r="E11779" s="594" t="s">
        <v>171</v>
      </c>
      <c r="F11779" s="594" t="s">
        <v>175</v>
      </c>
      <c r="G11779" s="596" t="s">
        <v>176</v>
      </c>
      <c r="H11779" s="597">
        <v>137124000</v>
      </c>
    </row>
    <row r="11780" spans="1:8">
      <c r="A11780" s="594" t="s">
        <v>133</v>
      </c>
      <c r="B11780" s="594" t="s">
        <v>300</v>
      </c>
      <c r="C11780" s="594" t="s">
        <v>1963</v>
      </c>
      <c r="D11780" s="594" t="s">
        <v>2935</v>
      </c>
      <c r="E11780" s="594" t="s">
        <v>177</v>
      </c>
      <c r="F11780" s="595" t="s">
        <v>411</v>
      </c>
      <c r="G11780" s="596" t="s">
        <v>178</v>
      </c>
      <c r="H11780" s="597">
        <v>316445340</v>
      </c>
    </row>
    <row r="11781" spans="1:8">
      <c r="A11781" s="594" t="s">
        <v>133</v>
      </c>
      <c r="B11781" s="594" t="s">
        <v>300</v>
      </c>
      <c r="C11781" s="594" t="s">
        <v>1963</v>
      </c>
      <c r="D11781" s="594" t="s">
        <v>2935</v>
      </c>
      <c r="E11781" s="594" t="s">
        <v>177</v>
      </c>
      <c r="F11781" s="594" t="s">
        <v>179</v>
      </c>
      <c r="G11781" s="596" t="s">
        <v>2679</v>
      </c>
      <c r="H11781" s="597">
        <v>10552548</v>
      </c>
    </row>
    <row r="11782" spans="1:8">
      <c r="A11782" s="594" t="s">
        <v>133</v>
      </c>
      <c r="B11782" s="594" t="s">
        <v>300</v>
      </c>
      <c r="C11782" s="594" t="s">
        <v>1963</v>
      </c>
      <c r="D11782" s="594" t="s">
        <v>2935</v>
      </c>
      <c r="E11782" s="594" t="s">
        <v>177</v>
      </c>
      <c r="F11782" s="594" t="s">
        <v>181</v>
      </c>
      <c r="G11782" s="596" t="s">
        <v>182</v>
      </c>
      <c r="H11782" s="597">
        <v>11659465</v>
      </c>
    </row>
    <row r="11783" spans="1:8">
      <c r="A11783" s="594" t="s">
        <v>133</v>
      </c>
      <c r="B11783" s="594" t="s">
        <v>300</v>
      </c>
      <c r="C11783" s="594" t="s">
        <v>1963</v>
      </c>
      <c r="D11783" s="594" t="s">
        <v>2935</v>
      </c>
      <c r="E11783" s="594" t="s">
        <v>177</v>
      </c>
      <c r="F11783" s="594" t="s">
        <v>1290</v>
      </c>
      <c r="G11783" s="596" t="s">
        <v>2721</v>
      </c>
      <c r="H11783" s="597">
        <v>53249027</v>
      </c>
    </row>
    <row r="11784" spans="1:8">
      <c r="A11784" s="594" t="s">
        <v>133</v>
      </c>
      <c r="B11784" s="594" t="s">
        <v>300</v>
      </c>
      <c r="C11784" s="594" t="s">
        <v>1963</v>
      </c>
      <c r="D11784" s="594" t="s">
        <v>2935</v>
      </c>
      <c r="E11784" s="594" t="s">
        <v>177</v>
      </c>
      <c r="F11784" s="594" t="s">
        <v>441</v>
      </c>
      <c r="G11784" s="596" t="s">
        <v>2728</v>
      </c>
      <c r="H11784" s="597">
        <v>215455000</v>
      </c>
    </row>
    <row r="11785" spans="1:8">
      <c r="A11785" s="594" t="s">
        <v>133</v>
      </c>
      <c r="B11785" s="594" t="s">
        <v>300</v>
      </c>
      <c r="C11785" s="594" t="s">
        <v>1963</v>
      </c>
      <c r="D11785" s="594" t="s">
        <v>2935</v>
      </c>
      <c r="E11785" s="594" t="s">
        <v>177</v>
      </c>
      <c r="F11785" s="594" t="s">
        <v>1297</v>
      </c>
      <c r="G11785" s="596" t="s">
        <v>2680</v>
      </c>
      <c r="H11785" s="597">
        <v>14629300</v>
      </c>
    </row>
    <row r="11786" spans="1:8">
      <c r="A11786" s="594" t="s">
        <v>133</v>
      </c>
      <c r="B11786" s="594" t="s">
        <v>300</v>
      </c>
      <c r="C11786" s="594" t="s">
        <v>1963</v>
      </c>
      <c r="D11786" s="594" t="s">
        <v>2935</v>
      </c>
      <c r="E11786" s="594" t="s">
        <v>177</v>
      </c>
      <c r="F11786" s="594" t="s">
        <v>237</v>
      </c>
      <c r="G11786" s="596" t="s">
        <v>2681</v>
      </c>
      <c r="H11786" s="597">
        <v>7800000</v>
      </c>
    </row>
    <row r="11787" spans="1:8">
      <c r="A11787" s="594" t="s">
        <v>133</v>
      </c>
      <c r="B11787" s="594" t="s">
        <v>300</v>
      </c>
      <c r="C11787" s="594" t="s">
        <v>1963</v>
      </c>
      <c r="D11787" s="594" t="s">
        <v>2935</v>
      </c>
      <c r="E11787" s="594" t="s">
        <v>177</v>
      </c>
      <c r="F11787" s="594" t="s">
        <v>239</v>
      </c>
      <c r="G11787" s="596" t="s">
        <v>205</v>
      </c>
      <c r="H11787" s="597">
        <v>3100000</v>
      </c>
    </row>
    <row r="11788" spans="1:8">
      <c r="A11788" s="594" t="s">
        <v>133</v>
      </c>
      <c r="B11788" s="594" t="s">
        <v>300</v>
      </c>
      <c r="C11788" s="594" t="s">
        <v>1963</v>
      </c>
      <c r="D11788" s="594" t="s">
        <v>2935</v>
      </c>
      <c r="E11788" s="594" t="s">
        <v>240</v>
      </c>
      <c r="F11788" s="595" t="s">
        <v>411</v>
      </c>
      <c r="G11788" s="596" t="s">
        <v>241</v>
      </c>
      <c r="H11788" s="597">
        <v>15940000</v>
      </c>
    </row>
    <row r="11789" spans="1:8">
      <c r="A11789" s="594" t="s">
        <v>133</v>
      </c>
      <c r="B11789" s="594" t="s">
        <v>300</v>
      </c>
      <c r="C11789" s="594" t="s">
        <v>1963</v>
      </c>
      <c r="D11789" s="594" t="s">
        <v>2935</v>
      </c>
      <c r="E11789" s="594" t="s">
        <v>240</v>
      </c>
      <c r="F11789" s="594" t="s">
        <v>242</v>
      </c>
      <c r="G11789" s="596" t="s">
        <v>243</v>
      </c>
      <c r="H11789" s="597">
        <v>1700000</v>
      </c>
    </row>
    <row r="11790" spans="1:8">
      <c r="A11790" s="594" t="s">
        <v>133</v>
      </c>
      <c r="B11790" s="594" t="s">
        <v>300</v>
      </c>
      <c r="C11790" s="594" t="s">
        <v>1963</v>
      </c>
      <c r="D11790" s="594" t="s">
        <v>2935</v>
      </c>
      <c r="E11790" s="594" t="s">
        <v>240</v>
      </c>
      <c r="F11790" s="594" t="s">
        <v>597</v>
      </c>
      <c r="G11790" s="596" t="s">
        <v>2682</v>
      </c>
      <c r="H11790" s="597">
        <v>3000000</v>
      </c>
    </row>
    <row r="11791" spans="1:8">
      <c r="A11791" s="594" t="s">
        <v>133</v>
      </c>
      <c r="B11791" s="594" t="s">
        <v>300</v>
      </c>
      <c r="C11791" s="594" t="s">
        <v>1963</v>
      </c>
      <c r="D11791" s="594" t="s">
        <v>2935</v>
      </c>
      <c r="E11791" s="594" t="s">
        <v>240</v>
      </c>
      <c r="F11791" s="594" t="s">
        <v>735</v>
      </c>
      <c r="G11791" s="596" t="s">
        <v>193</v>
      </c>
      <c r="H11791" s="597">
        <v>11240000</v>
      </c>
    </row>
    <row r="11792" spans="1:8">
      <c r="A11792" s="594" t="s">
        <v>133</v>
      </c>
      <c r="B11792" s="594" t="s">
        <v>300</v>
      </c>
      <c r="C11792" s="594" t="s">
        <v>1963</v>
      </c>
      <c r="D11792" s="594" t="s">
        <v>2935</v>
      </c>
      <c r="E11792" s="594" t="s">
        <v>183</v>
      </c>
      <c r="F11792" s="595" t="s">
        <v>411</v>
      </c>
      <c r="G11792" s="596" t="s">
        <v>184</v>
      </c>
      <c r="H11792" s="597">
        <v>408180000</v>
      </c>
    </row>
    <row r="11793" spans="1:8">
      <c r="A11793" s="594" t="s">
        <v>133</v>
      </c>
      <c r="B11793" s="594" t="s">
        <v>300</v>
      </c>
      <c r="C11793" s="594" t="s">
        <v>1963</v>
      </c>
      <c r="D11793" s="594" t="s">
        <v>2935</v>
      </c>
      <c r="E11793" s="594" t="s">
        <v>183</v>
      </c>
      <c r="F11793" s="594" t="s">
        <v>587</v>
      </c>
      <c r="G11793" s="596" t="s">
        <v>588</v>
      </c>
      <c r="H11793" s="597">
        <v>8080000</v>
      </c>
    </row>
    <row r="11794" spans="1:8">
      <c r="A11794" s="594" t="s">
        <v>133</v>
      </c>
      <c r="B11794" s="594" t="s">
        <v>300</v>
      </c>
      <c r="C11794" s="594" t="s">
        <v>1963</v>
      </c>
      <c r="D11794" s="594" t="s">
        <v>2935</v>
      </c>
      <c r="E11794" s="594" t="s">
        <v>183</v>
      </c>
      <c r="F11794" s="594" t="s">
        <v>736</v>
      </c>
      <c r="G11794" s="596" t="s">
        <v>737</v>
      </c>
      <c r="H11794" s="597">
        <v>37000000</v>
      </c>
    </row>
    <row r="11795" spans="1:8">
      <c r="A11795" s="594" t="s">
        <v>133</v>
      </c>
      <c r="B11795" s="594" t="s">
        <v>300</v>
      </c>
      <c r="C11795" s="594" t="s">
        <v>1963</v>
      </c>
      <c r="D11795" s="594" t="s">
        <v>2935</v>
      </c>
      <c r="E11795" s="594" t="s">
        <v>183</v>
      </c>
      <c r="F11795" s="594" t="s">
        <v>185</v>
      </c>
      <c r="G11795" s="596" t="s">
        <v>186</v>
      </c>
      <c r="H11795" s="597">
        <v>48700000</v>
      </c>
    </row>
    <row r="11796" spans="1:8">
      <c r="A11796" s="594" t="s">
        <v>133</v>
      </c>
      <c r="B11796" s="594" t="s">
        <v>300</v>
      </c>
      <c r="C11796" s="594" t="s">
        <v>1963</v>
      </c>
      <c r="D11796" s="594" t="s">
        <v>2935</v>
      </c>
      <c r="E11796" s="594" t="s">
        <v>183</v>
      </c>
      <c r="F11796" s="594" t="s">
        <v>187</v>
      </c>
      <c r="G11796" s="596" t="s">
        <v>2683</v>
      </c>
      <c r="H11796" s="597">
        <v>314400000</v>
      </c>
    </row>
    <row r="11797" spans="1:8">
      <c r="A11797" s="594" t="s">
        <v>133</v>
      </c>
      <c r="B11797" s="594" t="s">
        <v>300</v>
      </c>
      <c r="C11797" s="594" t="s">
        <v>1963</v>
      </c>
      <c r="D11797" s="594" t="s">
        <v>2935</v>
      </c>
      <c r="E11797" s="594" t="s">
        <v>738</v>
      </c>
      <c r="F11797" s="595" t="s">
        <v>411</v>
      </c>
      <c r="G11797" s="596" t="s">
        <v>739</v>
      </c>
      <c r="H11797" s="597">
        <v>134387090</v>
      </c>
    </row>
    <row r="11798" spans="1:8">
      <c r="A11798" s="594" t="s">
        <v>133</v>
      </c>
      <c r="B11798" s="594" t="s">
        <v>300</v>
      </c>
      <c r="C11798" s="594" t="s">
        <v>1963</v>
      </c>
      <c r="D11798" s="594" t="s">
        <v>2935</v>
      </c>
      <c r="E11798" s="594" t="s">
        <v>738</v>
      </c>
      <c r="F11798" s="594" t="s">
        <v>740</v>
      </c>
      <c r="G11798" s="596" t="s">
        <v>741</v>
      </c>
      <c r="H11798" s="597">
        <v>39400000</v>
      </c>
    </row>
    <row r="11799" spans="1:8">
      <c r="A11799" s="594" t="s">
        <v>133</v>
      </c>
      <c r="B11799" s="594" t="s">
        <v>300</v>
      </c>
      <c r="C11799" s="594" t="s">
        <v>1963</v>
      </c>
      <c r="D11799" s="594" t="s">
        <v>2935</v>
      </c>
      <c r="E11799" s="594" t="s">
        <v>738</v>
      </c>
      <c r="F11799" s="594" t="s">
        <v>356</v>
      </c>
      <c r="G11799" s="596" t="s">
        <v>357</v>
      </c>
      <c r="H11799" s="597">
        <v>23000000</v>
      </c>
    </row>
    <row r="11800" spans="1:8">
      <c r="A11800" s="594" t="s">
        <v>133</v>
      </c>
      <c r="B11800" s="594" t="s">
        <v>300</v>
      </c>
      <c r="C11800" s="594" t="s">
        <v>1963</v>
      </c>
      <c r="D11800" s="594" t="s">
        <v>2935</v>
      </c>
      <c r="E11800" s="594" t="s">
        <v>738</v>
      </c>
      <c r="F11800" s="594" t="s">
        <v>296</v>
      </c>
      <c r="G11800" s="596" t="s">
        <v>297</v>
      </c>
      <c r="H11800" s="597">
        <v>8000000</v>
      </c>
    </row>
    <row r="11801" spans="1:8">
      <c r="A11801" s="594" t="s">
        <v>133</v>
      </c>
      <c r="B11801" s="594" t="s">
        <v>300</v>
      </c>
      <c r="C11801" s="594" t="s">
        <v>1963</v>
      </c>
      <c r="D11801" s="594" t="s">
        <v>2935</v>
      </c>
      <c r="E11801" s="594" t="s">
        <v>738</v>
      </c>
      <c r="F11801" s="594" t="s">
        <v>742</v>
      </c>
      <c r="G11801" s="596" t="s">
        <v>743</v>
      </c>
      <c r="H11801" s="597">
        <v>63987090</v>
      </c>
    </row>
    <row r="11802" spans="1:8">
      <c r="A11802" s="594" t="s">
        <v>133</v>
      </c>
      <c r="B11802" s="594" t="s">
        <v>300</v>
      </c>
      <c r="C11802" s="594" t="s">
        <v>1963</v>
      </c>
      <c r="D11802" s="594" t="s">
        <v>2935</v>
      </c>
      <c r="E11802" s="594" t="s">
        <v>744</v>
      </c>
      <c r="F11802" s="595" t="s">
        <v>411</v>
      </c>
      <c r="G11802" s="596" t="s">
        <v>2686</v>
      </c>
      <c r="H11802" s="597">
        <v>684551000</v>
      </c>
    </row>
    <row r="11803" spans="1:8">
      <c r="A11803" s="594" t="s">
        <v>133</v>
      </c>
      <c r="B11803" s="594" t="s">
        <v>300</v>
      </c>
      <c r="C11803" s="594" t="s">
        <v>1963</v>
      </c>
      <c r="D11803" s="594" t="s">
        <v>2935</v>
      </c>
      <c r="E11803" s="594" t="s">
        <v>744</v>
      </c>
      <c r="F11803" s="594" t="s">
        <v>446</v>
      </c>
      <c r="G11803" s="596" t="s">
        <v>2765</v>
      </c>
      <c r="H11803" s="597">
        <v>170685000</v>
      </c>
    </row>
    <row r="11804" spans="1:8">
      <c r="A11804" s="594" t="s">
        <v>133</v>
      </c>
      <c r="B11804" s="594" t="s">
        <v>300</v>
      </c>
      <c r="C11804" s="594" t="s">
        <v>1963</v>
      </c>
      <c r="D11804" s="594" t="s">
        <v>2935</v>
      </c>
      <c r="E11804" s="594" t="s">
        <v>744</v>
      </c>
      <c r="F11804" s="594" t="s">
        <v>7</v>
      </c>
      <c r="G11804" s="596" t="s">
        <v>8</v>
      </c>
      <c r="H11804" s="597">
        <v>247040000</v>
      </c>
    </row>
    <row r="11805" spans="1:8">
      <c r="A11805" s="594" t="s">
        <v>133</v>
      </c>
      <c r="B11805" s="594" t="s">
        <v>300</v>
      </c>
      <c r="C11805" s="594" t="s">
        <v>1963</v>
      </c>
      <c r="D11805" s="594" t="s">
        <v>2935</v>
      </c>
      <c r="E11805" s="594" t="s">
        <v>744</v>
      </c>
      <c r="F11805" s="594" t="s">
        <v>572</v>
      </c>
      <c r="G11805" s="596" t="s">
        <v>2689</v>
      </c>
      <c r="H11805" s="597">
        <v>203284000</v>
      </c>
    </row>
    <row r="11806" spans="1:8">
      <c r="A11806" s="594" t="s">
        <v>133</v>
      </c>
      <c r="B11806" s="594" t="s">
        <v>300</v>
      </c>
      <c r="C11806" s="594" t="s">
        <v>1963</v>
      </c>
      <c r="D11806" s="594" t="s">
        <v>2935</v>
      </c>
      <c r="E11806" s="594" t="s">
        <v>744</v>
      </c>
      <c r="F11806" s="594" t="s">
        <v>11</v>
      </c>
      <c r="G11806" s="596" t="s">
        <v>2691</v>
      </c>
      <c r="H11806" s="597">
        <v>33528000</v>
      </c>
    </row>
    <row r="11807" spans="1:8">
      <c r="A11807" s="594" t="s">
        <v>133</v>
      </c>
      <c r="B11807" s="594" t="s">
        <v>300</v>
      </c>
      <c r="C11807" s="594" t="s">
        <v>1963</v>
      </c>
      <c r="D11807" s="594" t="s">
        <v>2935</v>
      </c>
      <c r="E11807" s="594" t="s">
        <v>744</v>
      </c>
      <c r="F11807" s="594" t="s">
        <v>748</v>
      </c>
      <c r="G11807" s="596" t="s">
        <v>35</v>
      </c>
      <c r="H11807" s="597">
        <v>30014000</v>
      </c>
    </row>
    <row r="11808" spans="1:8">
      <c r="A11808" s="594" t="s">
        <v>133</v>
      </c>
      <c r="B11808" s="594" t="s">
        <v>300</v>
      </c>
      <c r="C11808" s="594" t="s">
        <v>1963</v>
      </c>
      <c r="D11808" s="594" t="s">
        <v>2935</v>
      </c>
      <c r="E11808" s="594" t="s">
        <v>2692</v>
      </c>
      <c r="F11808" s="595" t="s">
        <v>411</v>
      </c>
      <c r="G11808" s="596" t="s">
        <v>2693</v>
      </c>
      <c r="H11808" s="597">
        <v>1493448000</v>
      </c>
    </row>
    <row r="11809" spans="1:8">
      <c r="A11809" s="594" t="s">
        <v>133</v>
      </c>
      <c r="B11809" s="594" t="s">
        <v>300</v>
      </c>
      <c r="C11809" s="594" t="s">
        <v>1963</v>
      </c>
      <c r="D11809" s="594" t="s">
        <v>2935</v>
      </c>
      <c r="E11809" s="594" t="s">
        <v>2692</v>
      </c>
      <c r="F11809" s="594" t="s">
        <v>2777</v>
      </c>
      <c r="G11809" s="596" t="s">
        <v>2765</v>
      </c>
      <c r="H11809" s="597">
        <v>945830000</v>
      </c>
    </row>
    <row r="11810" spans="1:8">
      <c r="A11810" s="594" t="s">
        <v>133</v>
      </c>
      <c r="B11810" s="594" t="s">
        <v>300</v>
      </c>
      <c r="C11810" s="594" t="s">
        <v>1963</v>
      </c>
      <c r="D11810" s="594" t="s">
        <v>2935</v>
      </c>
      <c r="E11810" s="594" t="s">
        <v>2692</v>
      </c>
      <c r="F11810" s="594" t="s">
        <v>2722</v>
      </c>
      <c r="G11810" s="596" t="s">
        <v>2690</v>
      </c>
      <c r="H11810" s="597">
        <v>49850000</v>
      </c>
    </row>
    <row r="11811" spans="1:8">
      <c r="A11811" s="594" t="s">
        <v>133</v>
      </c>
      <c r="B11811" s="594" t="s">
        <v>300</v>
      </c>
      <c r="C11811" s="594" t="s">
        <v>1963</v>
      </c>
      <c r="D11811" s="594" t="s">
        <v>2935</v>
      </c>
      <c r="E11811" s="594" t="s">
        <v>2692</v>
      </c>
      <c r="F11811" s="594" t="s">
        <v>2694</v>
      </c>
      <c r="G11811" s="596" t="s">
        <v>2689</v>
      </c>
      <c r="H11811" s="597">
        <v>79910000</v>
      </c>
    </row>
    <row r="11812" spans="1:8">
      <c r="A11812" s="594" t="s">
        <v>133</v>
      </c>
      <c r="B11812" s="594" t="s">
        <v>300</v>
      </c>
      <c r="C11812" s="594" t="s">
        <v>1963</v>
      </c>
      <c r="D11812" s="594" t="s">
        <v>2935</v>
      </c>
      <c r="E11812" s="594" t="s">
        <v>2692</v>
      </c>
      <c r="F11812" s="594" t="s">
        <v>2730</v>
      </c>
      <c r="G11812" s="596" t="s">
        <v>2731</v>
      </c>
      <c r="H11812" s="597">
        <v>417858000</v>
      </c>
    </row>
    <row r="11813" spans="1:8">
      <c r="A11813" s="594" t="s">
        <v>133</v>
      </c>
      <c r="B11813" s="594" t="s">
        <v>300</v>
      </c>
      <c r="C11813" s="594" t="s">
        <v>1963</v>
      </c>
      <c r="D11813" s="594" t="s">
        <v>2935</v>
      </c>
      <c r="E11813" s="594" t="s">
        <v>189</v>
      </c>
      <c r="F11813" s="595" t="s">
        <v>411</v>
      </c>
      <c r="G11813" s="596" t="s">
        <v>190</v>
      </c>
      <c r="H11813" s="597">
        <v>1803202646</v>
      </c>
    </row>
    <row r="11814" spans="1:8">
      <c r="A11814" s="594" t="s">
        <v>133</v>
      </c>
      <c r="B11814" s="594" t="s">
        <v>300</v>
      </c>
      <c r="C11814" s="594" t="s">
        <v>1963</v>
      </c>
      <c r="D11814" s="594" t="s">
        <v>2935</v>
      </c>
      <c r="E11814" s="594" t="s">
        <v>189</v>
      </c>
      <c r="F11814" s="594" t="s">
        <v>773</v>
      </c>
      <c r="G11814" s="596" t="s">
        <v>2695</v>
      </c>
      <c r="H11814" s="597">
        <v>563563000</v>
      </c>
    </row>
    <row r="11815" spans="1:8">
      <c r="A11815" s="594" t="s">
        <v>133</v>
      </c>
      <c r="B11815" s="594" t="s">
        <v>300</v>
      </c>
      <c r="C11815" s="594" t="s">
        <v>1963</v>
      </c>
      <c r="D11815" s="594" t="s">
        <v>2935</v>
      </c>
      <c r="E11815" s="594" t="s">
        <v>189</v>
      </c>
      <c r="F11815" s="594" t="s">
        <v>13</v>
      </c>
      <c r="G11815" s="596" t="s">
        <v>2732</v>
      </c>
      <c r="H11815" s="597">
        <v>30880000</v>
      </c>
    </row>
    <row r="11816" spans="1:8">
      <c r="A11816" s="594" t="s">
        <v>133</v>
      </c>
      <c r="B11816" s="594" t="s">
        <v>300</v>
      </c>
      <c r="C11816" s="594" t="s">
        <v>1963</v>
      </c>
      <c r="D11816" s="594" t="s">
        <v>2935</v>
      </c>
      <c r="E11816" s="594" t="s">
        <v>189</v>
      </c>
      <c r="F11816" s="594" t="s">
        <v>37</v>
      </c>
      <c r="G11816" s="596" t="s">
        <v>2696</v>
      </c>
      <c r="H11816" s="597">
        <v>771425646</v>
      </c>
    </row>
    <row r="11817" spans="1:8">
      <c r="A11817" s="594" t="s">
        <v>133</v>
      </c>
      <c r="B11817" s="594" t="s">
        <v>300</v>
      </c>
      <c r="C11817" s="594" t="s">
        <v>1963</v>
      </c>
      <c r="D11817" s="594" t="s">
        <v>2935</v>
      </c>
      <c r="E11817" s="594" t="s">
        <v>189</v>
      </c>
      <c r="F11817" s="594" t="s">
        <v>192</v>
      </c>
      <c r="G11817" s="596" t="s">
        <v>195</v>
      </c>
      <c r="H11817" s="597">
        <v>437334000</v>
      </c>
    </row>
    <row r="11818" spans="1:8">
      <c r="A11818" s="594" t="s">
        <v>133</v>
      </c>
      <c r="B11818" s="594" t="s">
        <v>300</v>
      </c>
      <c r="C11818" s="594" t="s">
        <v>1963</v>
      </c>
      <c r="D11818" s="594" t="s">
        <v>2935</v>
      </c>
      <c r="E11818" s="594" t="s">
        <v>2697</v>
      </c>
      <c r="F11818" s="595" t="s">
        <v>411</v>
      </c>
      <c r="G11818" s="596" t="s">
        <v>2698</v>
      </c>
      <c r="H11818" s="597">
        <v>20207000</v>
      </c>
    </row>
    <row r="11819" spans="1:8">
      <c r="A11819" s="594" t="s">
        <v>133</v>
      </c>
      <c r="B11819" s="594" t="s">
        <v>300</v>
      </c>
      <c r="C11819" s="594" t="s">
        <v>1963</v>
      </c>
      <c r="D11819" s="594" t="s">
        <v>2935</v>
      </c>
      <c r="E11819" s="594" t="s">
        <v>2697</v>
      </c>
      <c r="F11819" s="594" t="s">
        <v>2699</v>
      </c>
      <c r="G11819" s="596" t="s">
        <v>2700</v>
      </c>
      <c r="H11819" s="597">
        <v>15000000</v>
      </c>
    </row>
    <row r="11820" spans="1:8">
      <c r="A11820" s="594" t="s">
        <v>133</v>
      </c>
      <c r="B11820" s="594" t="s">
        <v>300</v>
      </c>
      <c r="C11820" s="594" t="s">
        <v>1963</v>
      </c>
      <c r="D11820" s="594" t="s">
        <v>2935</v>
      </c>
      <c r="E11820" s="594" t="s">
        <v>2697</v>
      </c>
      <c r="F11820" s="594" t="s">
        <v>2778</v>
      </c>
      <c r="G11820" s="596" t="s">
        <v>195</v>
      </c>
      <c r="H11820" s="597">
        <v>5207000</v>
      </c>
    </row>
    <row r="11821" spans="1:8">
      <c r="A11821" s="594" t="s">
        <v>133</v>
      </c>
      <c r="B11821" s="594" t="s">
        <v>300</v>
      </c>
      <c r="C11821" s="594" t="s">
        <v>1963</v>
      </c>
      <c r="D11821" s="594" t="s">
        <v>2935</v>
      </c>
      <c r="E11821" s="594" t="s">
        <v>194</v>
      </c>
      <c r="F11821" s="595" t="s">
        <v>411</v>
      </c>
      <c r="G11821" s="596" t="s">
        <v>195</v>
      </c>
      <c r="H11821" s="597">
        <v>582899536</v>
      </c>
    </row>
    <row r="11822" spans="1:8">
      <c r="A11822" s="594" t="s">
        <v>133</v>
      </c>
      <c r="B11822" s="594" t="s">
        <v>300</v>
      </c>
      <c r="C11822" s="594" t="s">
        <v>1963</v>
      </c>
      <c r="D11822" s="594" t="s">
        <v>2935</v>
      </c>
      <c r="E11822" s="594" t="s">
        <v>194</v>
      </c>
      <c r="F11822" s="594" t="s">
        <v>198</v>
      </c>
      <c r="G11822" s="596" t="s">
        <v>199</v>
      </c>
      <c r="H11822" s="597">
        <v>358461727</v>
      </c>
    </row>
    <row r="11823" spans="1:8">
      <c r="A11823" s="594" t="s">
        <v>133</v>
      </c>
      <c r="B11823" s="594" t="s">
        <v>300</v>
      </c>
      <c r="C11823" s="594" t="s">
        <v>1963</v>
      </c>
      <c r="D11823" s="594" t="s">
        <v>2935</v>
      </c>
      <c r="E11823" s="594" t="s">
        <v>194</v>
      </c>
      <c r="F11823" s="594" t="s">
        <v>200</v>
      </c>
      <c r="G11823" s="596" t="s">
        <v>201</v>
      </c>
      <c r="H11823" s="597">
        <v>224437809</v>
      </c>
    </row>
    <row r="11824" spans="1:8">
      <c r="A11824" s="594" t="s">
        <v>133</v>
      </c>
      <c r="B11824" s="594" t="s">
        <v>300</v>
      </c>
      <c r="C11824" s="594" t="s">
        <v>1963</v>
      </c>
      <c r="D11824" s="594" t="s">
        <v>2935</v>
      </c>
      <c r="E11824" s="594" t="s">
        <v>573</v>
      </c>
      <c r="F11824" s="595" t="s">
        <v>411</v>
      </c>
      <c r="G11824" s="596" t="s">
        <v>2703</v>
      </c>
      <c r="H11824" s="597">
        <v>22027500</v>
      </c>
    </row>
    <row r="11825" spans="1:8">
      <c r="A11825" s="594" t="s">
        <v>133</v>
      </c>
      <c r="B11825" s="594" t="s">
        <v>300</v>
      </c>
      <c r="C11825" s="594" t="s">
        <v>1963</v>
      </c>
      <c r="D11825" s="594" t="s">
        <v>2935</v>
      </c>
      <c r="E11825" s="594" t="s">
        <v>573</v>
      </c>
      <c r="F11825" s="594" t="s">
        <v>574</v>
      </c>
      <c r="G11825" s="596" t="s">
        <v>2704</v>
      </c>
      <c r="H11825" s="597">
        <v>22027500</v>
      </c>
    </row>
    <row r="11826" spans="1:8">
      <c r="A11826" s="594" t="s">
        <v>133</v>
      </c>
      <c r="B11826" s="594" t="s">
        <v>300</v>
      </c>
      <c r="C11826" s="594" t="s">
        <v>1963</v>
      </c>
      <c r="D11826" s="594" t="s">
        <v>2935</v>
      </c>
      <c r="E11826" s="594" t="s">
        <v>550</v>
      </c>
      <c r="F11826" s="595" t="s">
        <v>411</v>
      </c>
      <c r="G11826" s="596" t="s">
        <v>2705</v>
      </c>
      <c r="H11826" s="597">
        <v>67446000</v>
      </c>
    </row>
    <row r="11827" spans="1:8">
      <c r="A11827" s="594" t="s">
        <v>133</v>
      </c>
      <c r="B11827" s="594" t="s">
        <v>300</v>
      </c>
      <c r="C11827" s="594" t="s">
        <v>1963</v>
      </c>
      <c r="D11827" s="594" t="s">
        <v>2935</v>
      </c>
      <c r="E11827" s="594" t="s">
        <v>550</v>
      </c>
      <c r="F11827" s="594" t="s">
        <v>2706</v>
      </c>
      <c r="G11827" s="596" t="s">
        <v>72</v>
      </c>
      <c r="H11827" s="597">
        <v>37907000</v>
      </c>
    </row>
    <row r="11828" spans="1:8">
      <c r="A11828" s="594" t="s">
        <v>133</v>
      </c>
      <c r="B11828" s="594" t="s">
        <v>300</v>
      </c>
      <c r="C11828" s="594" t="s">
        <v>1963</v>
      </c>
      <c r="D11828" s="594" t="s">
        <v>2935</v>
      </c>
      <c r="E11828" s="594" t="s">
        <v>550</v>
      </c>
      <c r="F11828" s="594" t="s">
        <v>1082</v>
      </c>
      <c r="G11828" s="596" t="s">
        <v>195</v>
      </c>
      <c r="H11828" s="597">
        <v>29539000</v>
      </c>
    </row>
    <row r="11829" spans="1:8">
      <c r="A11829" s="594" t="s">
        <v>133</v>
      </c>
      <c r="B11829" s="594" t="s">
        <v>300</v>
      </c>
      <c r="C11829" s="594" t="s">
        <v>1963</v>
      </c>
      <c r="D11829" s="594" t="s">
        <v>2935</v>
      </c>
      <c r="E11829" s="594" t="s">
        <v>498</v>
      </c>
      <c r="F11829" s="595" t="s">
        <v>411</v>
      </c>
      <c r="G11829" s="596" t="s">
        <v>499</v>
      </c>
      <c r="H11829" s="597">
        <v>6600000</v>
      </c>
    </row>
    <row r="11830" spans="1:8">
      <c r="A11830" s="594" t="s">
        <v>133</v>
      </c>
      <c r="B11830" s="594" t="s">
        <v>300</v>
      </c>
      <c r="C11830" s="594" t="s">
        <v>1963</v>
      </c>
      <c r="D11830" s="594" t="s">
        <v>2935</v>
      </c>
      <c r="E11830" s="594" t="s">
        <v>498</v>
      </c>
      <c r="F11830" s="594" t="s">
        <v>1299</v>
      </c>
      <c r="G11830" s="596" t="s">
        <v>197</v>
      </c>
      <c r="H11830" s="597">
        <v>6600000</v>
      </c>
    </row>
    <row r="11831" spans="1:8">
      <c r="A11831" s="594" t="s">
        <v>133</v>
      </c>
      <c r="B11831" s="594" t="s">
        <v>300</v>
      </c>
      <c r="C11831" s="594" t="s">
        <v>1963</v>
      </c>
      <c r="D11831" s="594" t="s">
        <v>2935</v>
      </c>
      <c r="E11831" s="594" t="s">
        <v>260</v>
      </c>
      <c r="F11831" s="595" t="s">
        <v>411</v>
      </c>
      <c r="G11831" s="596" t="s">
        <v>261</v>
      </c>
      <c r="H11831" s="597">
        <v>464830000</v>
      </c>
    </row>
    <row r="11832" spans="1:8">
      <c r="A11832" s="594" t="s">
        <v>133</v>
      </c>
      <c r="B11832" s="594" t="s">
        <v>300</v>
      </c>
      <c r="C11832" s="594" t="s">
        <v>1963</v>
      </c>
      <c r="D11832" s="594" t="s">
        <v>2935</v>
      </c>
      <c r="E11832" s="594" t="s">
        <v>260</v>
      </c>
      <c r="F11832" s="594" t="s">
        <v>262</v>
      </c>
      <c r="G11832" s="596" t="s">
        <v>2707</v>
      </c>
      <c r="H11832" s="597">
        <v>464830000</v>
      </c>
    </row>
    <row r="11833" spans="1:8">
      <c r="A11833" s="594" t="s">
        <v>133</v>
      </c>
      <c r="B11833" s="594" t="s">
        <v>300</v>
      </c>
      <c r="C11833" s="594" t="s">
        <v>1963</v>
      </c>
      <c r="D11833" s="594" t="s">
        <v>2935</v>
      </c>
      <c r="E11833" s="594" t="s">
        <v>53</v>
      </c>
      <c r="F11833" s="595" t="s">
        <v>411</v>
      </c>
      <c r="G11833" s="596" t="s">
        <v>193</v>
      </c>
      <c r="H11833" s="597">
        <v>80170000</v>
      </c>
    </row>
    <row r="11834" spans="1:8">
      <c r="A11834" s="594" t="s">
        <v>133</v>
      </c>
      <c r="B11834" s="594" t="s">
        <v>300</v>
      </c>
      <c r="C11834" s="594" t="s">
        <v>1963</v>
      </c>
      <c r="D11834" s="594" t="s">
        <v>2935</v>
      </c>
      <c r="E11834" s="594" t="s">
        <v>53</v>
      </c>
      <c r="F11834" s="594" t="s">
        <v>56</v>
      </c>
      <c r="G11834" s="596" t="s">
        <v>57</v>
      </c>
      <c r="H11834" s="597">
        <v>80170000</v>
      </c>
    </row>
    <row r="11835" spans="1:8">
      <c r="A11835" s="594" t="s">
        <v>133</v>
      </c>
      <c r="B11835" s="594" t="s">
        <v>300</v>
      </c>
      <c r="C11835" s="594" t="s">
        <v>276</v>
      </c>
      <c r="D11835" s="595" t="s">
        <v>411</v>
      </c>
      <c r="E11835" s="595" t="s">
        <v>411</v>
      </c>
      <c r="F11835" s="595" t="s">
        <v>411</v>
      </c>
      <c r="G11835" s="596" t="s">
        <v>1966</v>
      </c>
      <c r="H11835" s="597">
        <v>612625000</v>
      </c>
    </row>
    <row r="11836" spans="1:8">
      <c r="A11836" s="594" t="s">
        <v>133</v>
      </c>
      <c r="B11836" s="594" t="s">
        <v>300</v>
      </c>
      <c r="C11836" s="594" t="s">
        <v>276</v>
      </c>
      <c r="D11836" s="594" t="s">
        <v>278</v>
      </c>
      <c r="E11836" s="595" t="s">
        <v>411</v>
      </c>
      <c r="F11836" s="595" t="s">
        <v>411</v>
      </c>
      <c r="G11836" s="596" t="s">
        <v>2771</v>
      </c>
      <c r="H11836" s="597">
        <v>612625000</v>
      </c>
    </row>
    <row r="11837" spans="1:8">
      <c r="A11837" s="594" t="s">
        <v>133</v>
      </c>
      <c r="B11837" s="594" t="s">
        <v>300</v>
      </c>
      <c r="C11837" s="594" t="s">
        <v>276</v>
      </c>
      <c r="D11837" s="594" t="s">
        <v>278</v>
      </c>
      <c r="E11837" s="594" t="s">
        <v>260</v>
      </c>
      <c r="F11837" s="595" t="s">
        <v>411</v>
      </c>
      <c r="G11837" s="596" t="s">
        <v>261</v>
      </c>
      <c r="H11837" s="597">
        <v>93379000</v>
      </c>
    </row>
    <row r="11838" spans="1:8">
      <c r="A11838" s="594" t="s">
        <v>133</v>
      </c>
      <c r="B11838" s="594" t="s">
        <v>300</v>
      </c>
      <c r="C11838" s="594" t="s">
        <v>276</v>
      </c>
      <c r="D11838" s="594" t="s">
        <v>278</v>
      </c>
      <c r="E11838" s="594" t="s">
        <v>260</v>
      </c>
      <c r="F11838" s="594" t="s">
        <v>262</v>
      </c>
      <c r="G11838" s="596" t="s">
        <v>2707</v>
      </c>
      <c r="H11838" s="597">
        <v>93379000</v>
      </c>
    </row>
    <row r="11839" spans="1:8">
      <c r="A11839" s="594" t="s">
        <v>133</v>
      </c>
      <c r="B11839" s="594" t="s">
        <v>300</v>
      </c>
      <c r="C11839" s="594" t="s">
        <v>276</v>
      </c>
      <c r="D11839" s="594" t="s">
        <v>278</v>
      </c>
      <c r="E11839" s="594" t="s">
        <v>49</v>
      </c>
      <c r="F11839" s="595" t="s">
        <v>411</v>
      </c>
      <c r="G11839" s="596" t="s">
        <v>50</v>
      </c>
      <c r="H11839" s="597">
        <v>492152000</v>
      </c>
    </row>
    <row r="11840" spans="1:8">
      <c r="A11840" s="594" t="s">
        <v>133</v>
      </c>
      <c r="B11840" s="594" t="s">
        <v>300</v>
      </c>
      <c r="C11840" s="594" t="s">
        <v>276</v>
      </c>
      <c r="D11840" s="594" t="s">
        <v>278</v>
      </c>
      <c r="E11840" s="594" t="s">
        <v>49</v>
      </c>
      <c r="F11840" s="594" t="s">
        <v>51</v>
      </c>
      <c r="G11840" s="596" t="s">
        <v>2786</v>
      </c>
      <c r="H11840" s="597">
        <v>492152000</v>
      </c>
    </row>
    <row r="11841" spans="1:8">
      <c r="A11841" s="594" t="s">
        <v>133</v>
      </c>
      <c r="B11841" s="594" t="s">
        <v>300</v>
      </c>
      <c r="C11841" s="594" t="s">
        <v>276</v>
      </c>
      <c r="D11841" s="594" t="s">
        <v>278</v>
      </c>
      <c r="E11841" s="594" t="s">
        <v>53</v>
      </c>
      <c r="F11841" s="595" t="s">
        <v>411</v>
      </c>
      <c r="G11841" s="596" t="s">
        <v>193</v>
      </c>
      <c r="H11841" s="597">
        <v>27094000</v>
      </c>
    </row>
    <row r="11842" spans="1:8">
      <c r="A11842" s="594" t="s">
        <v>133</v>
      </c>
      <c r="B11842" s="594" t="s">
        <v>300</v>
      </c>
      <c r="C11842" s="594" t="s">
        <v>276</v>
      </c>
      <c r="D11842" s="594" t="s">
        <v>278</v>
      </c>
      <c r="E11842" s="594" t="s">
        <v>53</v>
      </c>
      <c r="F11842" s="594" t="s">
        <v>56</v>
      </c>
      <c r="G11842" s="596" t="s">
        <v>57</v>
      </c>
      <c r="H11842" s="597">
        <v>27094000</v>
      </c>
    </row>
    <row r="11843" spans="1:8">
      <c r="A11843" s="594" t="s">
        <v>133</v>
      </c>
      <c r="B11843" s="594" t="s">
        <v>300</v>
      </c>
      <c r="C11843" s="594" t="s">
        <v>322</v>
      </c>
      <c r="D11843" s="595" t="s">
        <v>411</v>
      </c>
      <c r="E11843" s="595" t="s">
        <v>411</v>
      </c>
      <c r="F11843" s="595" t="s">
        <v>411</v>
      </c>
      <c r="G11843" s="596" t="s">
        <v>2661</v>
      </c>
      <c r="H11843" s="597">
        <v>4842000</v>
      </c>
    </row>
    <row r="11844" spans="1:8">
      <c r="A11844" s="594" t="s">
        <v>133</v>
      </c>
      <c r="B11844" s="594" t="s">
        <v>300</v>
      </c>
      <c r="C11844" s="594" t="s">
        <v>322</v>
      </c>
      <c r="D11844" s="594" t="s">
        <v>2864</v>
      </c>
      <c r="E11844" s="595" t="s">
        <v>411</v>
      </c>
      <c r="F11844" s="595" t="s">
        <v>411</v>
      </c>
      <c r="G11844" s="596" t="s">
        <v>311</v>
      </c>
      <c r="H11844" s="597">
        <v>4842000</v>
      </c>
    </row>
    <row r="11845" spans="1:8">
      <c r="A11845" s="594" t="s">
        <v>133</v>
      </c>
      <c r="B11845" s="594" t="s">
        <v>300</v>
      </c>
      <c r="C11845" s="594" t="s">
        <v>322</v>
      </c>
      <c r="D11845" s="594" t="s">
        <v>2864</v>
      </c>
      <c r="E11845" s="594" t="s">
        <v>573</v>
      </c>
      <c r="F11845" s="595" t="s">
        <v>411</v>
      </c>
      <c r="G11845" s="596" t="s">
        <v>2703</v>
      </c>
      <c r="H11845" s="597">
        <v>4842000</v>
      </c>
    </row>
    <row r="11846" spans="1:8">
      <c r="A11846" s="594" t="s">
        <v>133</v>
      </c>
      <c r="B11846" s="594" t="s">
        <v>300</v>
      </c>
      <c r="C11846" s="594" t="s">
        <v>322</v>
      </c>
      <c r="D11846" s="594" t="s">
        <v>2864</v>
      </c>
      <c r="E11846" s="594" t="s">
        <v>573</v>
      </c>
      <c r="F11846" s="594" t="s">
        <v>574</v>
      </c>
      <c r="G11846" s="596" t="s">
        <v>2704</v>
      </c>
      <c r="H11846" s="597">
        <v>4842000</v>
      </c>
    </row>
    <row r="11847" spans="1:8">
      <c r="A11847" s="594" t="s">
        <v>133</v>
      </c>
      <c r="B11847" s="594" t="s">
        <v>300</v>
      </c>
      <c r="C11847" s="594" t="s">
        <v>1369</v>
      </c>
      <c r="D11847" s="595" t="s">
        <v>411</v>
      </c>
      <c r="E11847" s="595" t="s">
        <v>411</v>
      </c>
      <c r="F11847" s="595" t="s">
        <v>411</v>
      </c>
      <c r="G11847" s="596" t="s">
        <v>1968</v>
      </c>
      <c r="H11847" s="597">
        <v>5600000</v>
      </c>
    </row>
    <row r="11848" spans="1:8">
      <c r="A11848" s="594" t="s">
        <v>133</v>
      </c>
      <c r="B11848" s="594" t="s">
        <v>300</v>
      </c>
      <c r="C11848" s="594" t="s">
        <v>1369</v>
      </c>
      <c r="D11848" s="594" t="s">
        <v>2846</v>
      </c>
      <c r="E11848" s="595" t="s">
        <v>411</v>
      </c>
      <c r="F11848" s="595" t="s">
        <v>411</v>
      </c>
      <c r="G11848" s="596" t="s">
        <v>2847</v>
      </c>
      <c r="H11848" s="597">
        <v>5600000</v>
      </c>
    </row>
    <row r="11849" spans="1:8">
      <c r="A11849" s="594" t="s">
        <v>133</v>
      </c>
      <c r="B11849" s="594" t="s">
        <v>300</v>
      </c>
      <c r="C11849" s="594" t="s">
        <v>1369</v>
      </c>
      <c r="D11849" s="594" t="s">
        <v>2846</v>
      </c>
      <c r="E11849" s="594" t="s">
        <v>240</v>
      </c>
      <c r="F11849" s="595" t="s">
        <v>411</v>
      </c>
      <c r="G11849" s="596" t="s">
        <v>241</v>
      </c>
      <c r="H11849" s="597">
        <v>5600000</v>
      </c>
    </row>
    <row r="11850" spans="1:8">
      <c r="A11850" s="594" t="s">
        <v>133</v>
      </c>
      <c r="B11850" s="594" t="s">
        <v>300</v>
      </c>
      <c r="C11850" s="594" t="s">
        <v>1369</v>
      </c>
      <c r="D11850" s="594" t="s">
        <v>2846</v>
      </c>
      <c r="E11850" s="594" t="s">
        <v>240</v>
      </c>
      <c r="F11850" s="594" t="s">
        <v>733</v>
      </c>
      <c r="G11850" s="596" t="s">
        <v>734</v>
      </c>
      <c r="H11850" s="597">
        <v>3600000</v>
      </c>
    </row>
    <row r="11851" spans="1:8">
      <c r="A11851" s="594" t="s">
        <v>133</v>
      </c>
      <c r="B11851" s="594" t="s">
        <v>300</v>
      </c>
      <c r="C11851" s="594" t="s">
        <v>1369</v>
      </c>
      <c r="D11851" s="594" t="s">
        <v>2846</v>
      </c>
      <c r="E11851" s="594" t="s">
        <v>240</v>
      </c>
      <c r="F11851" s="594" t="s">
        <v>735</v>
      </c>
      <c r="G11851" s="596" t="s">
        <v>193</v>
      </c>
      <c r="H11851" s="597">
        <v>2000000</v>
      </c>
    </row>
    <row r="11852" spans="1:8">
      <c r="A11852" s="594" t="s">
        <v>133</v>
      </c>
      <c r="B11852" s="594" t="s">
        <v>31</v>
      </c>
      <c r="C11852" s="595" t="s">
        <v>411</v>
      </c>
      <c r="D11852" s="595" t="s">
        <v>411</v>
      </c>
      <c r="E11852" s="595" t="s">
        <v>411</v>
      </c>
      <c r="F11852" s="595" t="s">
        <v>411</v>
      </c>
      <c r="G11852" s="596" t="s">
        <v>2937</v>
      </c>
      <c r="H11852" s="597">
        <v>3346713600</v>
      </c>
    </row>
    <row r="11853" spans="1:8">
      <c r="A11853" s="594" t="s">
        <v>133</v>
      </c>
      <c r="B11853" s="594" t="s">
        <v>31</v>
      </c>
      <c r="C11853" s="594" t="s">
        <v>570</v>
      </c>
      <c r="D11853" s="595" t="s">
        <v>411</v>
      </c>
      <c r="E11853" s="595" t="s">
        <v>411</v>
      </c>
      <c r="F11853" s="595" t="s">
        <v>411</v>
      </c>
      <c r="G11853" s="596" t="s">
        <v>2711</v>
      </c>
      <c r="H11853" s="597">
        <v>75000000</v>
      </c>
    </row>
    <row r="11854" spans="1:8">
      <c r="A11854" s="594" t="s">
        <v>133</v>
      </c>
      <c r="B11854" s="594" t="s">
        <v>31</v>
      </c>
      <c r="C11854" s="594" t="s">
        <v>570</v>
      </c>
      <c r="D11854" s="594" t="s">
        <v>2713</v>
      </c>
      <c r="E11854" s="595" t="s">
        <v>411</v>
      </c>
      <c r="F11854" s="595" t="s">
        <v>411</v>
      </c>
      <c r="G11854" s="596" t="s">
        <v>2714</v>
      </c>
      <c r="H11854" s="597">
        <v>75000000</v>
      </c>
    </row>
    <row r="11855" spans="1:8">
      <c r="A11855" s="594" t="s">
        <v>133</v>
      </c>
      <c r="B11855" s="594" t="s">
        <v>31</v>
      </c>
      <c r="C11855" s="594" t="s">
        <v>570</v>
      </c>
      <c r="D11855" s="594" t="s">
        <v>2713</v>
      </c>
      <c r="E11855" s="594" t="s">
        <v>171</v>
      </c>
      <c r="F11855" s="595" t="s">
        <v>411</v>
      </c>
      <c r="G11855" s="596" t="s">
        <v>2677</v>
      </c>
      <c r="H11855" s="597">
        <v>8000000</v>
      </c>
    </row>
    <row r="11856" spans="1:8">
      <c r="A11856" s="594" t="s">
        <v>133</v>
      </c>
      <c r="B11856" s="594" t="s">
        <v>31</v>
      </c>
      <c r="C11856" s="594" t="s">
        <v>570</v>
      </c>
      <c r="D11856" s="594" t="s">
        <v>2713</v>
      </c>
      <c r="E11856" s="594" t="s">
        <v>171</v>
      </c>
      <c r="F11856" s="594" t="s">
        <v>173</v>
      </c>
      <c r="G11856" s="596" t="s">
        <v>174</v>
      </c>
      <c r="H11856" s="597">
        <v>8000000</v>
      </c>
    </row>
    <row r="11857" spans="1:8">
      <c r="A11857" s="594" t="s">
        <v>133</v>
      </c>
      <c r="B11857" s="594" t="s">
        <v>31</v>
      </c>
      <c r="C11857" s="594" t="s">
        <v>570</v>
      </c>
      <c r="D11857" s="594" t="s">
        <v>2713</v>
      </c>
      <c r="E11857" s="594" t="s">
        <v>240</v>
      </c>
      <c r="F11857" s="595" t="s">
        <v>411</v>
      </c>
      <c r="G11857" s="596" t="s">
        <v>241</v>
      </c>
      <c r="H11857" s="597">
        <v>65600000</v>
      </c>
    </row>
    <row r="11858" spans="1:8">
      <c r="A11858" s="594" t="s">
        <v>133</v>
      </c>
      <c r="B11858" s="594" t="s">
        <v>31</v>
      </c>
      <c r="C11858" s="594" t="s">
        <v>570</v>
      </c>
      <c r="D11858" s="594" t="s">
        <v>2713</v>
      </c>
      <c r="E11858" s="594" t="s">
        <v>240</v>
      </c>
      <c r="F11858" s="594" t="s">
        <v>242</v>
      </c>
      <c r="G11858" s="596" t="s">
        <v>243</v>
      </c>
      <c r="H11858" s="597">
        <v>12000000</v>
      </c>
    </row>
    <row r="11859" spans="1:8">
      <c r="A11859" s="594" t="s">
        <v>133</v>
      </c>
      <c r="B11859" s="594" t="s">
        <v>31</v>
      </c>
      <c r="C11859" s="594" t="s">
        <v>570</v>
      </c>
      <c r="D11859" s="594" t="s">
        <v>2713</v>
      </c>
      <c r="E11859" s="594" t="s">
        <v>240</v>
      </c>
      <c r="F11859" s="594" t="s">
        <v>728</v>
      </c>
      <c r="G11859" s="596" t="s">
        <v>729</v>
      </c>
      <c r="H11859" s="597">
        <v>4800000</v>
      </c>
    </row>
    <row r="11860" spans="1:8">
      <c r="A11860" s="594" t="s">
        <v>133</v>
      </c>
      <c r="B11860" s="594" t="s">
        <v>31</v>
      </c>
      <c r="C11860" s="594" t="s">
        <v>570</v>
      </c>
      <c r="D11860" s="594" t="s">
        <v>2713</v>
      </c>
      <c r="E11860" s="594" t="s">
        <v>240</v>
      </c>
      <c r="F11860" s="594" t="s">
        <v>731</v>
      </c>
      <c r="G11860" s="596" t="s">
        <v>732</v>
      </c>
      <c r="H11860" s="597">
        <v>8000000</v>
      </c>
    </row>
    <row r="11861" spans="1:8">
      <c r="A11861" s="594" t="s">
        <v>133</v>
      </c>
      <c r="B11861" s="594" t="s">
        <v>31</v>
      </c>
      <c r="C11861" s="594" t="s">
        <v>570</v>
      </c>
      <c r="D11861" s="594" t="s">
        <v>2713</v>
      </c>
      <c r="E11861" s="594" t="s">
        <v>240</v>
      </c>
      <c r="F11861" s="594" t="s">
        <v>733</v>
      </c>
      <c r="G11861" s="596" t="s">
        <v>734</v>
      </c>
      <c r="H11861" s="597">
        <v>36000000</v>
      </c>
    </row>
    <row r="11862" spans="1:8">
      <c r="A11862" s="594" t="s">
        <v>133</v>
      </c>
      <c r="B11862" s="594" t="s">
        <v>31</v>
      </c>
      <c r="C11862" s="594" t="s">
        <v>570</v>
      </c>
      <c r="D11862" s="594" t="s">
        <v>2713</v>
      </c>
      <c r="E11862" s="594" t="s">
        <v>240</v>
      </c>
      <c r="F11862" s="594" t="s">
        <v>735</v>
      </c>
      <c r="G11862" s="596" t="s">
        <v>193</v>
      </c>
      <c r="H11862" s="597">
        <v>4800000</v>
      </c>
    </row>
    <row r="11863" spans="1:8">
      <c r="A11863" s="594" t="s">
        <v>133</v>
      </c>
      <c r="B11863" s="594" t="s">
        <v>31</v>
      </c>
      <c r="C11863" s="594" t="s">
        <v>570</v>
      </c>
      <c r="D11863" s="594" t="s">
        <v>2713</v>
      </c>
      <c r="E11863" s="594" t="s">
        <v>194</v>
      </c>
      <c r="F11863" s="595" t="s">
        <v>411</v>
      </c>
      <c r="G11863" s="596" t="s">
        <v>195</v>
      </c>
      <c r="H11863" s="597">
        <v>1400000</v>
      </c>
    </row>
    <row r="11864" spans="1:8">
      <c r="A11864" s="594" t="s">
        <v>133</v>
      </c>
      <c r="B11864" s="594" t="s">
        <v>31</v>
      </c>
      <c r="C11864" s="594" t="s">
        <v>570</v>
      </c>
      <c r="D11864" s="594" t="s">
        <v>2713</v>
      </c>
      <c r="E11864" s="594" t="s">
        <v>194</v>
      </c>
      <c r="F11864" s="594" t="s">
        <v>200</v>
      </c>
      <c r="G11864" s="596" t="s">
        <v>201</v>
      </c>
      <c r="H11864" s="597">
        <v>1400000</v>
      </c>
    </row>
    <row r="11865" spans="1:8">
      <c r="A11865" s="594" t="s">
        <v>133</v>
      </c>
      <c r="B11865" s="594" t="s">
        <v>31</v>
      </c>
      <c r="C11865" s="594" t="s">
        <v>276</v>
      </c>
      <c r="D11865" s="595" t="s">
        <v>411</v>
      </c>
      <c r="E11865" s="595" t="s">
        <v>411</v>
      </c>
      <c r="F11865" s="595" t="s">
        <v>411</v>
      </c>
      <c r="G11865" s="596" t="s">
        <v>1966</v>
      </c>
      <c r="H11865" s="597">
        <v>53000000</v>
      </c>
    </row>
    <row r="11866" spans="1:8">
      <c r="A11866" s="594" t="s">
        <v>133</v>
      </c>
      <c r="B11866" s="594" t="s">
        <v>31</v>
      </c>
      <c r="C11866" s="594" t="s">
        <v>276</v>
      </c>
      <c r="D11866" s="594" t="s">
        <v>1316</v>
      </c>
      <c r="E11866" s="595" t="s">
        <v>411</v>
      </c>
      <c r="F11866" s="595" t="s">
        <v>411</v>
      </c>
      <c r="G11866" s="596" t="s">
        <v>2760</v>
      </c>
      <c r="H11866" s="597">
        <v>53000000</v>
      </c>
    </row>
    <row r="11867" spans="1:8">
      <c r="A11867" s="594" t="s">
        <v>133</v>
      </c>
      <c r="B11867" s="594" t="s">
        <v>31</v>
      </c>
      <c r="C11867" s="594" t="s">
        <v>276</v>
      </c>
      <c r="D11867" s="594" t="s">
        <v>1316</v>
      </c>
      <c r="E11867" s="594" t="s">
        <v>171</v>
      </c>
      <c r="F11867" s="595" t="s">
        <v>411</v>
      </c>
      <c r="G11867" s="596" t="s">
        <v>2677</v>
      </c>
      <c r="H11867" s="597">
        <v>4500000</v>
      </c>
    </row>
    <row r="11868" spans="1:8">
      <c r="A11868" s="594" t="s">
        <v>133</v>
      </c>
      <c r="B11868" s="594" t="s">
        <v>31</v>
      </c>
      <c r="C11868" s="594" t="s">
        <v>276</v>
      </c>
      <c r="D11868" s="594" t="s">
        <v>1316</v>
      </c>
      <c r="E11868" s="594" t="s">
        <v>171</v>
      </c>
      <c r="F11868" s="594" t="s">
        <v>173</v>
      </c>
      <c r="G11868" s="596" t="s">
        <v>174</v>
      </c>
      <c r="H11868" s="597">
        <v>4500000</v>
      </c>
    </row>
    <row r="11869" spans="1:8">
      <c r="A11869" s="594" t="s">
        <v>133</v>
      </c>
      <c r="B11869" s="594" t="s">
        <v>31</v>
      </c>
      <c r="C11869" s="594" t="s">
        <v>276</v>
      </c>
      <c r="D11869" s="594" t="s">
        <v>1316</v>
      </c>
      <c r="E11869" s="594" t="s">
        <v>240</v>
      </c>
      <c r="F11869" s="595" t="s">
        <v>411</v>
      </c>
      <c r="G11869" s="596" t="s">
        <v>241</v>
      </c>
      <c r="H11869" s="597">
        <v>13500000</v>
      </c>
    </row>
    <row r="11870" spans="1:8">
      <c r="A11870" s="594" t="s">
        <v>133</v>
      </c>
      <c r="B11870" s="594" t="s">
        <v>31</v>
      </c>
      <c r="C11870" s="594" t="s">
        <v>276</v>
      </c>
      <c r="D11870" s="594" t="s">
        <v>1316</v>
      </c>
      <c r="E11870" s="594" t="s">
        <v>240</v>
      </c>
      <c r="F11870" s="594" t="s">
        <v>728</v>
      </c>
      <c r="G11870" s="596" t="s">
        <v>729</v>
      </c>
      <c r="H11870" s="597">
        <v>1200000</v>
      </c>
    </row>
    <row r="11871" spans="1:8">
      <c r="A11871" s="594" t="s">
        <v>133</v>
      </c>
      <c r="B11871" s="594" t="s">
        <v>31</v>
      </c>
      <c r="C11871" s="594" t="s">
        <v>276</v>
      </c>
      <c r="D11871" s="594" t="s">
        <v>1316</v>
      </c>
      <c r="E11871" s="594" t="s">
        <v>240</v>
      </c>
      <c r="F11871" s="594" t="s">
        <v>731</v>
      </c>
      <c r="G11871" s="596" t="s">
        <v>732</v>
      </c>
      <c r="H11871" s="597">
        <v>2000000</v>
      </c>
    </row>
    <row r="11872" spans="1:8">
      <c r="A11872" s="594" t="s">
        <v>133</v>
      </c>
      <c r="B11872" s="594" t="s">
        <v>31</v>
      </c>
      <c r="C11872" s="594" t="s">
        <v>276</v>
      </c>
      <c r="D11872" s="594" t="s">
        <v>1316</v>
      </c>
      <c r="E11872" s="594" t="s">
        <v>240</v>
      </c>
      <c r="F11872" s="594" t="s">
        <v>733</v>
      </c>
      <c r="G11872" s="596" t="s">
        <v>734</v>
      </c>
      <c r="H11872" s="597">
        <v>8000000</v>
      </c>
    </row>
    <row r="11873" spans="1:8">
      <c r="A11873" s="594" t="s">
        <v>133</v>
      </c>
      <c r="B11873" s="594" t="s">
        <v>31</v>
      </c>
      <c r="C11873" s="594" t="s">
        <v>276</v>
      </c>
      <c r="D11873" s="594" t="s">
        <v>1316</v>
      </c>
      <c r="E11873" s="594" t="s">
        <v>240</v>
      </c>
      <c r="F11873" s="594" t="s">
        <v>735</v>
      </c>
      <c r="G11873" s="596" t="s">
        <v>193</v>
      </c>
      <c r="H11873" s="597">
        <v>2300000</v>
      </c>
    </row>
    <row r="11874" spans="1:8">
      <c r="A11874" s="594" t="s">
        <v>133</v>
      </c>
      <c r="B11874" s="594" t="s">
        <v>31</v>
      </c>
      <c r="C11874" s="594" t="s">
        <v>276</v>
      </c>
      <c r="D11874" s="594" t="s">
        <v>1316</v>
      </c>
      <c r="E11874" s="594" t="s">
        <v>738</v>
      </c>
      <c r="F11874" s="595" t="s">
        <v>411</v>
      </c>
      <c r="G11874" s="596" t="s">
        <v>739</v>
      </c>
      <c r="H11874" s="597">
        <v>2326000</v>
      </c>
    </row>
    <row r="11875" spans="1:8">
      <c r="A11875" s="594" t="s">
        <v>133</v>
      </c>
      <c r="B11875" s="594" t="s">
        <v>31</v>
      </c>
      <c r="C11875" s="594" t="s">
        <v>276</v>
      </c>
      <c r="D11875" s="594" t="s">
        <v>1316</v>
      </c>
      <c r="E11875" s="594" t="s">
        <v>738</v>
      </c>
      <c r="F11875" s="594" t="s">
        <v>740</v>
      </c>
      <c r="G11875" s="596" t="s">
        <v>741</v>
      </c>
      <c r="H11875" s="597">
        <v>2326000</v>
      </c>
    </row>
    <row r="11876" spans="1:8">
      <c r="A11876" s="594" t="s">
        <v>133</v>
      </c>
      <c r="B11876" s="594" t="s">
        <v>31</v>
      </c>
      <c r="C11876" s="594" t="s">
        <v>276</v>
      </c>
      <c r="D11876" s="594" t="s">
        <v>1316</v>
      </c>
      <c r="E11876" s="594" t="s">
        <v>77</v>
      </c>
      <c r="F11876" s="595" t="s">
        <v>411</v>
      </c>
      <c r="G11876" s="596" t="s">
        <v>78</v>
      </c>
      <c r="H11876" s="597">
        <v>32674000</v>
      </c>
    </row>
    <row r="11877" spans="1:8">
      <c r="A11877" s="594" t="s">
        <v>133</v>
      </c>
      <c r="B11877" s="594" t="s">
        <v>31</v>
      </c>
      <c r="C11877" s="594" t="s">
        <v>276</v>
      </c>
      <c r="D11877" s="594" t="s">
        <v>1316</v>
      </c>
      <c r="E11877" s="594" t="s">
        <v>77</v>
      </c>
      <c r="F11877" s="594" t="s">
        <v>79</v>
      </c>
      <c r="G11877" s="596" t="s">
        <v>195</v>
      </c>
      <c r="H11877" s="597">
        <v>32674000</v>
      </c>
    </row>
    <row r="11878" spans="1:8">
      <c r="A11878" s="594" t="s">
        <v>133</v>
      </c>
      <c r="B11878" s="594" t="s">
        <v>31</v>
      </c>
      <c r="C11878" s="594" t="s">
        <v>322</v>
      </c>
      <c r="D11878" s="595" t="s">
        <v>411</v>
      </c>
      <c r="E11878" s="595" t="s">
        <v>411</v>
      </c>
      <c r="F11878" s="595" t="s">
        <v>411</v>
      </c>
      <c r="G11878" s="596" t="s">
        <v>2661</v>
      </c>
      <c r="H11878" s="597">
        <v>2382550000</v>
      </c>
    </row>
    <row r="11879" spans="1:8">
      <c r="A11879" s="594" t="s">
        <v>133</v>
      </c>
      <c r="B11879" s="594" t="s">
        <v>31</v>
      </c>
      <c r="C11879" s="594" t="s">
        <v>322</v>
      </c>
      <c r="D11879" s="594" t="s">
        <v>2662</v>
      </c>
      <c r="E11879" s="595" t="s">
        <v>411</v>
      </c>
      <c r="F11879" s="595" t="s">
        <v>411</v>
      </c>
      <c r="G11879" s="596" t="s">
        <v>2663</v>
      </c>
      <c r="H11879" s="597">
        <v>2382550000</v>
      </c>
    </row>
    <row r="11880" spans="1:8">
      <c r="A11880" s="594" t="s">
        <v>133</v>
      </c>
      <c r="B11880" s="594" t="s">
        <v>31</v>
      </c>
      <c r="C11880" s="594" t="s">
        <v>322</v>
      </c>
      <c r="D11880" s="594" t="s">
        <v>2662</v>
      </c>
      <c r="E11880" s="594" t="s">
        <v>142</v>
      </c>
      <c r="F11880" s="595" t="s">
        <v>411</v>
      </c>
      <c r="G11880" s="596" t="s">
        <v>143</v>
      </c>
      <c r="H11880" s="597">
        <v>742624300</v>
      </c>
    </row>
    <row r="11881" spans="1:8">
      <c r="A11881" s="594" t="s">
        <v>133</v>
      </c>
      <c r="B11881" s="594" t="s">
        <v>31</v>
      </c>
      <c r="C11881" s="594" t="s">
        <v>322</v>
      </c>
      <c r="D11881" s="594" t="s">
        <v>2662</v>
      </c>
      <c r="E11881" s="594" t="s">
        <v>142</v>
      </c>
      <c r="F11881" s="594" t="s">
        <v>144</v>
      </c>
      <c r="G11881" s="596" t="s">
        <v>2664</v>
      </c>
      <c r="H11881" s="597">
        <v>742624300</v>
      </c>
    </row>
    <row r="11882" spans="1:8">
      <c r="A11882" s="594" t="s">
        <v>133</v>
      </c>
      <c r="B11882" s="594" t="s">
        <v>31</v>
      </c>
      <c r="C11882" s="594" t="s">
        <v>322</v>
      </c>
      <c r="D11882" s="594" t="s">
        <v>2662</v>
      </c>
      <c r="E11882" s="594" t="s">
        <v>202</v>
      </c>
      <c r="F11882" s="595" t="s">
        <v>411</v>
      </c>
      <c r="G11882" s="596" t="s">
        <v>2719</v>
      </c>
      <c r="H11882" s="597">
        <v>6942000</v>
      </c>
    </row>
    <row r="11883" spans="1:8">
      <c r="A11883" s="594" t="s">
        <v>133</v>
      </c>
      <c r="B11883" s="594" t="s">
        <v>31</v>
      </c>
      <c r="C11883" s="594" t="s">
        <v>322</v>
      </c>
      <c r="D11883" s="594" t="s">
        <v>2662</v>
      </c>
      <c r="E11883" s="594" t="s">
        <v>202</v>
      </c>
      <c r="F11883" s="594" t="s">
        <v>767</v>
      </c>
      <c r="G11883" s="596" t="s">
        <v>2720</v>
      </c>
      <c r="H11883" s="597">
        <v>6942000</v>
      </c>
    </row>
    <row r="11884" spans="1:8">
      <c r="A11884" s="594" t="s">
        <v>133</v>
      </c>
      <c r="B11884" s="594" t="s">
        <v>31</v>
      </c>
      <c r="C11884" s="594" t="s">
        <v>322</v>
      </c>
      <c r="D11884" s="594" t="s">
        <v>2662</v>
      </c>
      <c r="E11884" s="594" t="s">
        <v>148</v>
      </c>
      <c r="F11884" s="595" t="s">
        <v>411</v>
      </c>
      <c r="G11884" s="596" t="s">
        <v>149</v>
      </c>
      <c r="H11884" s="597">
        <v>500623966</v>
      </c>
    </row>
    <row r="11885" spans="1:8">
      <c r="A11885" s="594" t="s">
        <v>133</v>
      </c>
      <c r="B11885" s="594" t="s">
        <v>31</v>
      </c>
      <c r="C11885" s="594" t="s">
        <v>322</v>
      </c>
      <c r="D11885" s="594" t="s">
        <v>2662</v>
      </c>
      <c r="E11885" s="594" t="s">
        <v>148</v>
      </c>
      <c r="F11885" s="594" t="s">
        <v>223</v>
      </c>
      <c r="G11885" s="596" t="s">
        <v>224</v>
      </c>
      <c r="H11885" s="597">
        <v>29832190</v>
      </c>
    </row>
    <row r="11886" spans="1:8">
      <c r="A11886" s="594" t="s">
        <v>133</v>
      </c>
      <c r="B11886" s="594" t="s">
        <v>31</v>
      </c>
      <c r="C11886" s="594" t="s">
        <v>322</v>
      </c>
      <c r="D11886" s="594" t="s">
        <v>2662</v>
      </c>
      <c r="E11886" s="594" t="s">
        <v>148</v>
      </c>
      <c r="F11886" s="594" t="s">
        <v>603</v>
      </c>
      <c r="G11886" s="596" t="s">
        <v>604</v>
      </c>
      <c r="H11886" s="597">
        <v>43955420</v>
      </c>
    </row>
    <row r="11887" spans="1:8">
      <c r="A11887" s="594" t="s">
        <v>133</v>
      </c>
      <c r="B11887" s="594" t="s">
        <v>31</v>
      </c>
      <c r="C11887" s="594" t="s">
        <v>322</v>
      </c>
      <c r="D11887" s="594" t="s">
        <v>2662</v>
      </c>
      <c r="E11887" s="594" t="s">
        <v>148</v>
      </c>
      <c r="F11887" s="594" t="s">
        <v>591</v>
      </c>
      <c r="G11887" s="596" t="s">
        <v>592</v>
      </c>
      <c r="H11887" s="597">
        <v>68224830</v>
      </c>
    </row>
    <row r="11888" spans="1:8">
      <c r="A11888" s="594" t="s">
        <v>133</v>
      </c>
      <c r="B11888" s="594" t="s">
        <v>31</v>
      </c>
      <c r="C11888" s="594" t="s">
        <v>322</v>
      </c>
      <c r="D11888" s="594" t="s">
        <v>2662</v>
      </c>
      <c r="E11888" s="594" t="s">
        <v>148</v>
      </c>
      <c r="F11888" s="594" t="s">
        <v>1075</v>
      </c>
      <c r="G11888" s="596" t="s">
        <v>2666</v>
      </c>
      <c r="H11888" s="597">
        <v>53311118</v>
      </c>
    </row>
    <row r="11889" spans="1:8">
      <c r="A11889" s="594" t="s">
        <v>133</v>
      </c>
      <c r="B11889" s="594" t="s">
        <v>31</v>
      </c>
      <c r="C11889" s="594" t="s">
        <v>322</v>
      </c>
      <c r="D11889" s="594" t="s">
        <v>2662</v>
      </c>
      <c r="E11889" s="594" t="s">
        <v>148</v>
      </c>
      <c r="F11889" s="594" t="s">
        <v>593</v>
      </c>
      <c r="G11889" s="596" t="s">
        <v>594</v>
      </c>
      <c r="H11889" s="597">
        <v>50006214</v>
      </c>
    </row>
    <row r="11890" spans="1:8">
      <c r="A11890" s="594" t="s">
        <v>133</v>
      </c>
      <c r="B11890" s="594" t="s">
        <v>31</v>
      </c>
      <c r="C11890" s="594" t="s">
        <v>322</v>
      </c>
      <c r="D11890" s="594" t="s">
        <v>2662</v>
      </c>
      <c r="E11890" s="594" t="s">
        <v>148</v>
      </c>
      <c r="F11890" s="594" t="s">
        <v>150</v>
      </c>
      <c r="G11890" s="596" t="s">
        <v>151</v>
      </c>
      <c r="H11890" s="597">
        <v>7482000</v>
      </c>
    </row>
    <row r="11891" spans="1:8">
      <c r="A11891" s="594" t="s">
        <v>133</v>
      </c>
      <c r="B11891" s="594" t="s">
        <v>31</v>
      </c>
      <c r="C11891" s="594" t="s">
        <v>322</v>
      </c>
      <c r="D11891" s="594" t="s">
        <v>2662</v>
      </c>
      <c r="E11891" s="594" t="s">
        <v>148</v>
      </c>
      <c r="F11891" s="594" t="s">
        <v>605</v>
      </c>
      <c r="G11891" s="596" t="s">
        <v>2668</v>
      </c>
      <c r="H11891" s="597">
        <v>19353084</v>
      </c>
    </row>
    <row r="11892" spans="1:8">
      <c r="A11892" s="594" t="s">
        <v>133</v>
      </c>
      <c r="B11892" s="594" t="s">
        <v>31</v>
      </c>
      <c r="C11892" s="594" t="s">
        <v>322</v>
      </c>
      <c r="D11892" s="594" t="s">
        <v>2662</v>
      </c>
      <c r="E11892" s="594" t="s">
        <v>148</v>
      </c>
      <c r="F11892" s="594" t="s">
        <v>360</v>
      </c>
      <c r="G11892" s="596" t="s">
        <v>2919</v>
      </c>
      <c r="H11892" s="597">
        <v>11192256</v>
      </c>
    </row>
    <row r="11893" spans="1:8">
      <c r="A11893" s="594" t="s">
        <v>133</v>
      </c>
      <c r="B11893" s="594" t="s">
        <v>31</v>
      </c>
      <c r="C11893" s="594" t="s">
        <v>322</v>
      </c>
      <c r="D11893" s="594" t="s">
        <v>2662</v>
      </c>
      <c r="E11893" s="594" t="s">
        <v>148</v>
      </c>
      <c r="F11893" s="594" t="s">
        <v>212</v>
      </c>
      <c r="G11893" s="596" t="s">
        <v>213</v>
      </c>
      <c r="H11893" s="597">
        <v>181405020</v>
      </c>
    </row>
    <row r="11894" spans="1:8">
      <c r="A11894" s="594" t="s">
        <v>133</v>
      </c>
      <c r="B11894" s="594" t="s">
        <v>31</v>
      </c>
      <c r="C11894" s="594" t="s">
        <v>322</v>
      </c>
      <c r="D11894" s="594" t="s">
        <v>2662</v>
      </c>
      <c r="E11894" s="594" t="s">
        <v>148</v>
      </c>
      <c r="F11894" s="594" t="s">
        <v>227</v>
      </c>
      <c r="G11894" s="596" t="s">
        <v>2669</v>
      </c>
      <c r="H11894" s="597">
        <v>35861834</v>
      </c>
    </row>
    <row r="11895" spans="1:8">
      <c r="A11895" s="594" t="s">
        <v>133</v>
      </c>
      <c r="B11895" s="594" t="s">
        <v>31</v>
      </c>
      <c r="C11895" s="594" t="s">
        <v>322</v>
      </c>
      <c r="D11895" s="594" t="s">
        <v>2662</v>
      </c>
      <c r="E11895" s="594" t="s">
        <v>152</v>
      </c>
      <c r="F11895" s="595" t="s">
        <v>411</v>
      </c>
      <c r="G11895" s="596" t="s">
        <v>153</v>
      </c>
      <c r="H11895" s="597">
        <v>42959181</v>
      </c>
    </row>
    <row r="11896" spans="1:8">
      <c r="A11896" s="594" t="s">
        <v>133</v>
      </c>
      <c r="B11896" s="594" t="s">
        <v>31</v>
      </c>
      <c r="C11896" s="594" t="s">
        <v>322</v>
      </c>
      <c r="D11896" s="594" t="s">
        <v>2662</v>
      </c>
      <c r="E11896" s="594" t="s">
        <v>152</v>
      </c>
      <c r="F11896" s="594" t="s">
        <v>606</v>
      </c>
      <c r="G11896" s="596" t="s">
        <v>195</v>
      </c>
      <c r="H11896" s="597">
        <v>42959181</v>
      </c>
    </row>
    <row r="11897" spans="1:8">
      <c r="A11897" s="594" t="s">
        <v>133</v>
      </c>
      <c r="B11897" s="594" t="s">
        <v>31</v>
      </c>
      <c r="C11897" s="594" t="s">
        <v>322</v>
      </c>
      <c r="D11897" s="594" t="s">
        <v>2662</v>
      </c>
      <c r="E11897" s="594" t="s">
        <v>156</v>
      </c>
      <c r="F11897" s="595" t="s">
        <v>411</v>
      </c>
      <c r="G11897" s="596" t="s">
        <v>514</v>
      </c>
      <c r="H11897" s="597">
        <v>181119080</v>
      </c>
    </row>
    <row r="11898" spans="1:8">
      <c r="A11898" s="594" t="s">
        <v>133</v>
      </c>
      <c r="B11898" s="594" t="s">
        <v>31</v>
      </c>
      <c r="C11898" s="594" t="s">
        <v>322</v>
      </c>
      <c r="D11898" s="594" t="s">
        <v>2662</v>
      </c>
      <c r="E11898" s="594" t="s">
        <v>156</v>
      </c>
      <c r="F11898" s="594" t="s">
        <v>157</v>
      </c>
      <c r="G11898" s="596" t="s">
        <v>158</v>
      </c>
      <c r="H11898" s="597">
        <v>140905158</v>
      </c>
    </row>
    <row r="11899" spans="1:8">
      <c r="A11899" s="594" t="s">
        <v>133</v>
      </c>
      <c r="B11899" s="594" t="s">
        <v>31</v>
      </c>
      <c r="C11899" s="594" t="s">
        <v>322</v>
      </c>
      <c r="D11899" s="594" t="s">
        <v>2662</v>
      </c>
      <c r="E11899" s="594" t="s">
        <v>156</v>
      </c>
      <c r="F11899" s="594" t="s">
        <v>159</v>
      </c>
      <c r="G11899" s="596" t="s">
        <v>160</v>
      </c>
      <c r="H11899" s="597">
        <v>23884067</v>
      </c>
    </row>
    <row r="11900" spans="1:8">
      <c r="A11900" s="594" t="s">
        <v>133</v>
      </c>
      <c r="B11900" s="594" t="s">
        <v>31</v>
      </c>
      <c r="C11900" s="594" t="s">
        <v>322</v>
      </c>
      <c r="D11900" s="594" t="s">
        <v>2662</v>
      </c>
      <c r="E11900" s="594" t="s">
        <v>156</v>
      </c>
      <c r="F11900" s="594" t="s">
        <v>161</v>
      </c>
      <c r="G11900" s="596" t="s">
        <v>162</v>
      </c>
      <c r="H11900" s="597">
        <v>15727263</v>
      </c>
    </row>
    <row r="11901" spans="1:8">
      <c r="A11901" s="594" t="s">
        <v>133</v>
      </c>
      <c r="B11901" s="594" t="s">
        <v>31</v>
      </c>
      <c r="C11901" s="594" t="s">
        <v>322</v>
      </c>
      <c r="D11901" s="594" t="s">
        <v>2662</v>
      </c>
      <c r="E11901" s="594" t="s">
        <v>156</v>
      </c>
      <c r="F11901" s="594" t="s">
        <v>1</v>
      </c>
      <c r="G11901" s="596" t="s">
        <v>2</v>
      </c>
      <c r="H11901" s="597">
        <v>602592</v>
      </c>
    </row>
    <row r="11902" spans="1:8">
      <c r="A11902" s="594" t="s">
        <v>133</v>
      </c>
      <c r="B11902" s="594" t="s">
        <v>31</v>
      </c>
      <c r="C11902" s="594" t="s">
        <v>322</v>
      </c>
      <c r="D11902" s="594" t="s">
        <v>2662</v>
      </c>
      <c r="E11902" s="594" t="s">
        <v>163</v>
      </c>
      <c r="F11902" s="595" t="s">
        <v>411</v>
      </c>
      <c r="G11902" s="596" t="s">
        <v>164</v>
      </c>
      <c r="H11902" s="597">
        <v>3600000</v>
      </c>
    </row>
    <row r="11903" spans="1:8">
      <c r="A11903" s="594" t="s">
        <v>133</v>
      </c>
      <c r="B11903" s="594" t="s">
        <v>31</v>
      </c>
      <c r="C11903" s="594" t="s">
        <v>322</v>
      </c>
      <c r="D11903" s="594" t="s">
        <v>2662</v>
      </c>
      <c r="E11903" s="594" t="s">
        <v>163</v>
      </c>
      <c r="F11903" s="594" t="s">
        <v>165</v>
      </c>
      <c r="G11903" s="596" t="s">
        <v>195</v>
      </c>
      <c r="H11903" s="597">
        <v>3600000</v>
      </c>
    </row>
    <row r="11904" spans="1:8">
      <c r="A11904" s="594" t="s">
        <v>133</v>
      </c>
      <c r="B11904" s="594" t="s">
        <v>31</v>
      </c>
      <c r="C11904" s="594" t="s">
        <v>322</v>
      </c>
      <c r="D11904" s="594" t="s">
        <v>2662</v>
      </c>
      <c r="E11904" s="594" t="s">
        <v>167</v>
      </c>
      <c r="F11904" s="595" t="s">
        <v>411</v>
      </c>
      <c r="G11904" s="596" t="s">
        <v>168</v>
      </c>
      <c r="H11904" s="597">
        <v>13518474</v>
      </c>
    </row>
    <row r="11905" spans="1:8">
      <c r="A11905" s="594" t="s">
        <v>133</v>
      </c>
      <c r="B11905" s="594" t="s">
        <v>31</v>
      </c>
      <c r="C11905" s="594" t="s">
        <v>322</v>
      </c>
      <c r="D11905" s="594" t="s">
        <v>2662</v>
      </c>
      <c r="E11905" s="594" t="s">
        <v>167</v>
      </c>
      <c r="F11905" s="594" t="s">
        <v>228</v>
      </c>
      <c r="G11905" s="596" t="s">
        <v>2673</v>
      </c>
      <c r="H11905" s="597">
        <v>10803587</v>
      </c>
    </row>
    <row r="11906" spans="1:8">
      <c r="A11906" s="594" t="s">
        <v>133</v>
      </c>
      <c r="B11906" s="594" t="s">
        <v>31</v>
      </c>
      <c r="C11906" s="594" t="s">
        <v>322</v>
      </c>
      <c r="D11906" s="594" t="s">
        <v>2662</v>
      </c>
      <c r="E11906" s="594" t="s">
        <v>167</v>
      </c>
      <c r="F11906" s="594" t="s">
        <v>169</v>
      </c>
      <c r="G11906" s="596" t="s">
        <v>2674</v>
      </c>
      <c r="H11906" s="597">
        <v>1526887</v>
      </c>
    </row>
    <row r="11907" spans="1:8">
      <c r="A11907" s="594" t="s">
        <v>133</v>
      </c>
      <c r="B11907" s="594" t="s">
        <v>31</v>
      </c>
      <c r="C11907" s="594" t="s">
        <v>322</v>
      </c>
      <c r="D11907" s="594" t="s">
        <v>2662</v>
      </c>
      <c r="E11907" s="594" t="s">
        <v>167</v>
      </c>
      <c r="F11907" s="594" t="s">
        <v>214</v>
      </c>
      <c r="G11907" s="596" t="s">
        <v>2676</v>
      </c>
      <c r="H11907" s="597">
        <v>1188000</v>
      </c>
    </row>
    <row r="11908" spans="1:8">
      <c r="A11908" s="594" t="s">
        <v>133</v>
      </c>
      <c r="B11908" s="594" t="s">
        <v>31</v>
      </c>
      <c r="C11908" s="594" t="s">
        <v>322</v>
      </c>
      <c r="D11908" s="594" t="s">
        <v>2662</v>
      </c>
      <c r="E11908" s="594" t="s">
        <v>171</v>
      </c>
      <c r="F11908" s="595" t="s">
        <v>411</v>
      </c>
      <c r="G11908" s="596" t="s">
        <v>2677</v>
      </c>
      <c r="H11908" s="597">
        <v>127662000</v>
      </c>
    </row>
    <row r="11909" spans="1:8">
      <c r="A11909" s="594" t="s">
        <v>133</v>
      </c>
      <c r="B11909" s="594" t="s">
        <v>31</v>
      </c>
      <c r="C11909" s="594" t="s">
        <v>322</v>
      </c>
      <c r="D11909" s="594" t="s">
        <v>2662</v>
      </c>
      <c r="E11909" s="594" t="s">
        <v>171</v>
      </c>
      <c r="F11909" s="594" t="s">
        <v>173</v>
      </c>
      <c r="G11909" s="596" t="s">
        <v>174</v>
      </c>
      <c r="H11909" s="597">
        <v>62052000</v>
      </c>
    </row>
    <row r="11910" spans="1:8">
      <c r="A11910" s="594" t="s">
        <v>133</v>
      </c>
      <c r="B11910" s="594" t="s">
        <v>31</v>
      </c>
      <c r="C11910" s="594" t="s">
        <v>322</v>
      </c>
      <c r="D11910" s="594" t="s">
        <v>2662</v>
      </c>
      <c r="E11910" s="594" t="s">
        <v>171</v>
      </c>
      <c r="F11910" s="594" t="s">
        <v>216</v>
      </c>
      <c r="G11910" s="596" t="s">
        <v>217</v>
      </c>
      <c r="H11910" s="597">
        <v>51000000</v>
      </c>
    </row>
    <row r="11911" spans="1:8">
      <c r="A11911" s="594" t="s">
        <v>133</v>
      </c>
      <c r="B11911" s="594" t="s">
        <v>31</v>
      </c>
      <c r="C11911" s="594" t="s">
        <v>322</v>
      </c>
      <c r="D11911" s="594" t="s">
        <v>2662</v>
      </c>
      <c r="E11911" s="594" t="s">
        <v>171</v>
      </c>
      <c r="F11911" s="594" t="s">
        <v>175</v>
      </c>
      <c r="G11911" s="596" t="s">
        <v>176</v>
      </c>
      <c r="H11911" s="597">
        <v>14610000</v>
      </c>
    </row>
    <row r="11912" spans="1:8">
      <c r="A11912" s="594" t="s">
        <v>133</v>
      </c>
      <c r="B11912" s="594" t="s">
        <v>31</v>
      </c>
      <c r="C11912" s="594" t="s">
        <v>322</v>
      </c>
      <c r="D11912" s="594" t="s">
        <v>2662</v>
      </c>
      <c r="E11912" s="594" t="s">
        <v>177</v>
      </c>
      <c r="F11912" s="595" t="s">
        <v>411</v>
      </c>
      <c r="G11912" s="596" t="s">
        <v>178</v>
      </c>
      <c r="H11912" s="597">
        <v>7200982</v>
      </c>
    </row>
    <row r="11913" spans="1:8">
      <c r="A11913" s="594" t="s">
        <v>133</v>
      </c>
      <c r="B11913" s="594" t="s">
        <v>31</v>
      </c>
      <c r="C11913" s="594" t="s">
        <v>322</v>
      </c>
      <c r="D11913" s="594" t="s">
        <v>2662</v>
      </c>
      <c r="E11913" s="594" t="s">
        <v>177</v>
      </c>
      <c r="F11913" s="594" t="s">
        <v>179</v>
      </c>
      <c r="G11913" s="596" t="s">
        <v>2679</v>
      </c>
      <c r="H11913" s="597">
        <v>274848</v>
      </c>
    </row>
    <row r="11914" spans="1:8">
      <c r="A11914" s="594" t="s">
        <v>133</v>
      </c>
      <c r="B11914" s="594" t="s">
        <v>31</v>
      </c>
      <c r="C11914" s="594" t="s">
        <v>322</v>
      </c>
      <c r="D11914" s="594" t="s">
        <v>2662</v>
      </c>
      <c r="E11914" s="594" t="s">
        <v>177</v>
      </c>
      <c r="F11914" s="594" t="s">
        <v>1290</v>
      </c>
      <c r="G11914" s="596" t="s">
        <v>2721</v>
      </c>
      <c r="H11914" s="597">
        <v>6479734</v>
      </c>
    </row>
    <row r="11915" spans="1:8">
      <c r="A11915" s="594" t="s">
        <v>133</v>
      </c>
      <c r="B11915" s="594" t="s">
        <v>31</v>
      </c>
      <c r="C11915" s="594" t="s">
        <v>322</v>
      </c>
      <c r="D11915" s="594" t="s">
        <v>2662</v>
      </c>
      <c r="E11915" s="594" t="s">
        <v>177</v>
      </c>
      <c r="F11915" s="594" t="s">
        <v>1297</v>
      </c>
      <c r="G11915" s="596" t="s">
        <v>2680</v>
      </c>
      <c r="H11915" s="597">
        <v>446400</v>
      </c>
    </row>
    <row r="11916" spans="1:8">
      <c r="A11916" s="594" t="s">
        <v>133</v>
      </c>
      <c r="B11916" s="594" t="s">
        <v>31</v>
      </c>
      <c r="C11916" s="594" t="s">
        <v>322</v>
      </c>
      <c r="D11916" s="594" t="s">
        <v>2662</v>
      </c>
      <c r="E11916" s="594" t="s">
        <v>240</v>
      </c>
      <c r="F11916" s="595" t="s">
        <v>411</v>
      </c>
      <c r="G11916" s="596" t="s">
        <v>241</v>
      </c>
      <c r="H11916" s="597">
        <v>164774000</v>
      </c>
    </row>
    <row r="11917" spans="1:8">
      <c r="A11917" s="594" t="s">
        <v>133</v>
      </c>
      <c r="B11917" s="594" t="s">
        <v>31</v>
      </c>
      <c r="C11917" s="594" t="s">
        <v>322</v>
      </c>
      <c r="D11917" s="594" t="s">
        <v>2662</v>
      </c>
      <c r="E11917" s="594" t="s">
        <v>240</v>
      </c>
      <c r="F11917" s="594" t="s">
        <v>242</v>
      </c>
      <c r="G11917" s="596" t="s">
        <v>243</v>
      </c>
      <c r="H11917" s="597">
        <v>26704000</v>
      </c>
    </row>
    <row r="11918" spans="1:8">
      <c r="A11918" s="594" t="s">
        <v>133</v>
      </c>
      <c r="B11918" s="594" t="s">
        <v>31</v>
      </c>
      <c r="C11918" s="594" t="s">
        <v>322</v>
      </c>
      <c r="D11918" s="594" t="s">
        <v>2662</v>
      </c>
      <c r="E11918" s="594" t="s">
        <v>240</v>
      </c>
      <c r="F11918" s="594" t="s">
        <v>728</v>
      </c>
      <c r="G11918" s="596" t="s">
        <v>729</v>
      </c>
      <c r="H11918" s="597">
        <v>9000000</v>
      </c>
    </row>
    <row r="11919" spans="1:8">
      <c r="A11919" s="594" t="s">
        <v>133</v>
      </c>
      <c r="B11919" s="594" t="s">
        <v>31</v>
      </c>
      <c r="C11919" s="594" t="s">
        <v>322</v>
      </c>
      <c r="D11919" s="594" t="s">
        <v>2662</v>
      </c>
      <c r="E11919" s="594" t="s">
        <v>240</v>
      </c>
      <c r="F11919" s="594" t="s">
        <v>1268</v>
      </c>
      <c r="G11919" s="596" t="s">
        <v>1267</v>
      </c>
      <c r="H11919" s="597">
        <v>3040000</v>
      </c>
    </row>
    <row r="11920" spans="1:8">
      <c r="A11920" s="594" t="s">
        <v>133</v>
      </c>
      <c r="B11920" s="594" t="s">
        <v>31</v>
      </c>
      <c r="C11920" s="594" t="s">
        <v>322</v>
      </c>
      <c r="D11920" s="594" t="s">
        <v>2662</v>
      </c>
      <c r="E11920" s="594" t="s">
        <v>240</v>
      </c>
      <c r="F11920" s="594" t="s">
        <v>731</v>
      </c>
      <c r="G11920" s="596" t="s">
        <v>732</v>
      </c>
      <c r="H11920" s="597">
        <v>20820000</v>
      </c>
    </row>
    <row r="11921" spans="1:8">
      <c r="A11921" s="594" t="s">
        <v>133</v>
      </c>
      <c r="B11921" s="594" t="s">
        <v>31</v>
      </c>
      <c r="C11921" s="594" t="s">
        <v>322</v>
      </c>
      <c r="D11921" s="594" t="s">
        <v>2662</v>
      </c>
      <c r="E11921" s="594" t="s">
        <v>240</v>
      </c>
      <c r="F11921" s="594" t="s">
        <v>597</v>
      </c>
      <c r="G11921" s="596" t="s">
        <v>2682</v>
      </c>
      <c r="H11921" s="597">
        <v>4900000</v>
      </c>
    </row>
    <row r="11922" spans="1:8">
      <c r="A11922" s="594" t="s">
        <v>133</v>
      </c>
      <c r="B11922" s="594" t="s">
        <v>31</v>
      </c>
      <c r="C11922" s="594" t="s">
        <v>322</v>
      </c>
      <c r="D11922" s="594" t="s">
        <v>2662</v>
      </c>
      <c r="E11922" s="594" t="s">
        <v>240</v>
      </c>
      <c r="F11922" s="594" t="s">
        <v>733</v>
      </c>
      <c r="G11922" s="596" t="s">
        <v>734</v>
      </c>
      <c r="H11922" s="597">
        <v>88510000</v>
      </c>
    </row>
    <row r="11923" spans="1:8">
      <c r="A11923" s="594" t="s">
        <v>133</v>
      </c>
      <c r="B11923" s="594" t="s">
        <v>31</v>
      </c>
      <c r="C11923" s="594" t="s">
        <v>322</v>
      </c>
      <c r="D11923" s="594" t="s">
        <v>2662</v>
      </c>
      <c r="E11923" s="594" t="s">
        <v>240</v>
      </c>
      <c r="F11923" s="594" t="s">
        <v>735</v>
      </c>
      <c r="G11923" s="596" t="s">
        <v>193</v>
      </c>
      <c r="H11923" s="597">
        <v>11800000</v>
      </c>
    </row>
    <row r="11924" spans="1:8">
      <c r="A11924" s="594" t="s">
        <v>133</v>
      </c>
      <c r="B11924" s="594" t="s">
        <v>31</v>
      </c>
      <c r="C11924" s="594" t="s">
        <v>322</v>
      </c>
      <c r="D11924" s="594" t="s">
        <v>2662</v>
      </c>
      <c r="E11924" s="594" t="s">
        <v>183</v>
      </c>
      <c r="F11924" s="595" t="s">
        <v>411</v>
      </c>
      <c r="G11924" s="596" t="s">
        <v>184</v>
      </c>
      <c r="H11924" s="597">
        <v>130415000</v>
      </c>
    </row>
    <row r="11925" spans="1:8">
      <c r="A11925" s="594" t="s">
        <v>133</v>
      </c>
      <c r="B11925" s="594" t="s">
        <v>31</v>
      </c>
      <c r="C11925" s="594" t="s">
        <v>322</v>
      </c>
      <c r="D11925" s="594" t="s">
        <v>2662</v>
      </c>
      <c r="E11925" s="594" t="s">
        <v>183</v>
      </c>
      <c r="F11925" s="594" t="s">
        <v>587</v>
      </c>
      <c r="G11925" s="596" t="s">
        <v>588</v>
      </c>
      <c r="H11925" s="597">
        <v>15790000</v>
      </c>
    </row>
    <row r="11926" spans="1:8">
      <c r="A11926" s="594" t="s">
        <v>133</v>
      </c>
      <c r="B11926" s="594" t="s">
        <v>31</v>
      </c>
      <c r="C11926" s="594" t="s">
        <v>322</v>
      </c>
      <c r="D11926" s="594" t="s">
        <v>2662</v>
      </c>
      <c r="E11926" s="594" t="s">
        <v>183</v>
      </c>
      <c r="F11926" s="594" t="s">
        <v>736</v>
      </c>
      <c r="G11926" s="596" t="s">
        <v>737</v>
      </c>
      <c r="H11926" s="597">
        <v>33400000</v>
      </c>
    </row>
    <row r="11927" spans="1:8">
      <c r="A11927" s="594" t="s">
        <v>133</v>
      </c>
      <c r="B11927" s="594" t="s">
        <v>31</v>
      </c>
      <c r="C11927" s="594" t="s">
        <v>322</v>
      </c>
      <c r="D11927" s="594" t="s">
        <v>2662</v>
      </c>
      <c r="E11927" s="594" t="s">
        <v>183</v>
      </c>
      <c r="F11927" s="594" t="s">
        <v>185</v>
      </c>
      <c r="G11927" s="596" t="s">
        <v>186</v>
      </c>
      <c r="H11927" s="597">
        <v>45225000</v>
      </c>
    </row>
    <row r="11928" spans="1:8">
      <c r="A11928" s="594" t="s">
        <v>133</v>
      </c>
      <c r="B11928" s="594" t="s">
        <v>31</v>
      </c>
      <c r="C11928" s="594" t="s">
        <v>322</v>
      </c>
      <c r="D11928" s="594" t="s">
        <v>2662</v>
      </c>
      <c r="E11928" s="594" t="s">
        <v>183</v>
      </c>
      <c r="F11928" s="594" t="s">
        <v>187</v>
      </c>
      <c r="G11928" s="596" t="s">
        <v>2683</v>
      </c>
      <c r="H11928" s="597">
        <v>36000000</v>
      </c>
    </row>
    <row r="11929" spans="1:8">
      <c r="A11929" s="594" t="s">
        <v>133</v>
      </c>
      <c r="B11929" s="594" t="s">
        <v>31</v>
      </c>
      <c r="C11929" s="594" t="s">
        <v>322</v>
      </c>
      <c r="D11929" s="594" t="s">
        <v>2662</v>
      </c>
      <c r="E11929" s="594" t="s">
        <v>738</v>
      </c>
      <c r="F11929" s="595" t="s">
        <v>411</v>
      </c>
      <c r="G11929" s="596" t="s">
        <v>739</v>
      </c>
      <c r="H11929" s="597">
        <v>136658913</v>
      </c>
    </row>
    <row r="11930" spans="1:8">
      <c r="A11930" s="594" t="s">
        <v>133</v>
      </c>
      <c r="B11930" s="594" t="s">
        <v>31</v>
      </c>
      <c r="C11930" s="594" t="s">
        <v>322</v>
      </c>
      <c r="D11930" s="594" t="s">
        <v>2662</v>
      </c>
      <c r="E11930" s="594" t="s">
        <v>738</v>
      </c>
      <c r="F11930" s="594" t="s">
        <v>740</v>
      </c>
      <c r="G11930" s="596" t="s">
        <v>741</v>
      </c>
      <c r="H11930" s="597">
        <v>133658913</v>
      </c>
    </row>
    <row r="11931" spans="1:8">
      <c r="A11931" s="594" t="s">
        <v>133</v>
      </c>
      <c r="B11931" s="594" t="s">
        <v>31</v>
      </c>
      <c r="C11931" s="594" t="s">
        <v>322</v>
      </c>
      <c r="D11931" s="594" t="s">
        <v>2662</v>
      </c>
      <c r="E11931" s="594" t="s">
        <v>738</v>
      </c>
      <c r="F11931" s="594" t="s">
        <v>356</v>
      </c>
      <c r="G11931" s="596" t="s">
        <v>357</v>
      </c>
      <c r="H11931" s="597">
        <v>3000000</v>
      </c>
    </row>
    <row r="11932" spans="1:8">
      <c r="A11932" s="594" t="s">
        <v>133</v>
      </c>
      <c r="B11932" s="594" t="s">
        <v>31</v>
      </c>
      <c r="C11932" s="594" t="s">
        <v>322</v>
      </c>
      <c r="D11932" s="594" t="s">
        <v>2662</v>
      </c>
      <c r="E11932" s="594" t="s">
        <v>744</v>
      </c>
      <c r="F11932" s="595" t="s">
        <v>411</v>
      </c>
      <c r="G11932" s="596" t="s">
        <v>2686</v>
      </c>
      <c r="H11932" s="597">
        <v>52425104</v>
      </c>
    </row>
    <row r="11933" spans="1:8">
      <c r="A11933" s="594" t="s">
        <v>133</v>
      </c>
      <c r="B11933" s="594" t="s">
        <v>31</v>
      </c>
      <c r="C11933" s="594" t="s">
        <v>322</v>
      </c>
      <c r="D11933" s="594" t="s">
        <v>2662</v>
      </c>
      <c r="E11933" s="594" t="s">
        <v>744</v>
      </c>
      <c r="F11933" s="594" t="s">
        <v>572</v>
      </c>
      <c r="G11933" s="596" t="s">
        <v>2689</v>
      </c>
      <c r="H11933" s="597">
        <v>44000000</v>
      </c>
    </row>
    <row r="11934" spans="1:8">
      <c r="A11934" s="594" t="s">
        <v>133</v>
      </c>
      <c r="B11934" s="594" t="s">
        <v>31</v>
      </c>
      <c r="C11934" s="594" t="s">
        <v>322</v>
      </c>
      <c r="D11934" s="594" t="s">
        <v>2662</v>
      </c>
      <c r="E11934" s="594" t="s">
        <v>744</v>
      </c>
      <c r="F11934" s="594" t="s">
        <v>746</v>
      </c>
      <c r="G11934" s="596" t="s">
        <v>2690</v>
      </c>
      <c r="H11934" s="597">
        <v>8425104</v>
      </c>
    </row>
    <row r="11935" spans="1:8">
      <c r="A11935" s="594" t="s">
        <v>133</v>
      </c>
      <c r="B11935" s="594" t="s">
        <v>31</v>
      </c>
      <c r="C11935" s="594" t="s">
        <v>322</v>
      </c>
      <c r="D11935" s="594" t="s">
        <v>2662</v>
      </c>
      <c r="E11935" s="594" t="s">
        <v>2692</v>
      </c>
      <c r="F11935" s="595" t="s">
        <v>411</v>
      </c>
      <c r="G11935" s="596" t="s">
        <v>2693</v>
      </c>
      <c r="H11935" s="597">
        <v>19500000</v>
      </c>
    </row>
    <row r="11936" spans="1:8">
      <c r="A11936" s="594" t="s">
        <v>133</v>
      </c>
      <c r="B11936" s="594" t="s">
        <v>31</v>
      </c>
      <c r="C11936" s="594" t="s">
        <v>322</v>
      </c>
      <c r="D11936" s="594" t="s">
        <v>2662</v>
      </c>
      <c r="E11936" s="594" t="s">
        <v>2692</v>
      </c>
      <c r="F11936" s="594" t="s">
        <v>2722</v>
      </c>
      <c r="G11936" s="596" t="s">
        <v>2690</v>
      </c>
      <c r="H11936" s="597">
        <v>6500000</v>
      </c>
    </row>
    <row r="11937" spans="1:8">
      <c r="A11937" s="594" t="s">
        <v>133</v>
      </c>
      <c r="B11937" s="594" t="s">
        <v>31</v>
      </c>
      <c r="C11937" s="594" t="s">
        <v>322</v>
      </c>
      <c r="D11937" s="594" t="s">
        <v>2662</v>
      </c>
      <c r="E11937" s="594" t="s">
        <v>2692</v>
      </c>
      <c r="F11937" s="594" t="s">
        <v>2694</v>
      </c>
      <c r="G11937" s="596" t="s">
        <v>2689</v>
      </c>
      <c r="H11937" s="597">
        <v>13000000</v>
      </c>
    </row>
    <row r="11938" spans="1:8">
      <c r="A11938" s="594" t="s">
        <v>133</v>
      </c>
      <c r="B11938" s="594" t="s">
        <v>31</v>
      </c>
      <c r="C11938" s="594" t="s">
        <v>322</v>
      </c>
      <c r="D11938" s="594" t="s">
        <v>2662</v>
      </c>
      <c r="E11938" s="594" t="s">
        <v>189</v>
      </c>
      <c r="F11938" s="595" t="s">
        <v>411</v>
      </c>
      <c r="G11938" s="596" t="s">
        <v>190</v>
      </c>
      <c r="H11938" s="597">
        <v>44996000</v>
      </c>
    </row>
    <row r="11939" spans="1:8">
      <c r="A11939" s="594" t="s">
        <v>133</v>
      </c>
      <c r="B11939" s="594" t="s">
        <v>31</v>
      </c>
      <c r="C11939" s="594" t="s">
        <v>322</v>
      </c>
      <c r="D11939" s="594" t="s">
        <v>2662</v>
      </c>
      <c r="E11939" s="594" t="s">
        <v>189</v>
      </c>
      <c r="F11939" s="594" t="s">
        <v>192</v>
      </c>
      <c r="G11939" s="596" t="s">
        <v>195</v>
      </c>
      <c r="H11939" s="597">
        <v>44996000</v>
      </c>
    </row>
    <row r="11940" spans="1:8">
      <c r="A11940" s="594" t="s">
        <v>133</v>
      </c>
      <c r="B11940" s="594" t="s">
        <v>31</v>
      </c>
      <c r="C11940" s="594" t="s">
        <v>322</v>
      </c>
      <c r="D11940" s="594" t="s">
        <v>2662</v>
      </c>
      <c r="E11940" s="594" t="s">
        <v>2697</v>
      </c>
      <c r="F11940" s="595" t="s">
        <v>411</v>
      </c>
      <c r="G11940" s="596" t="s">
        <v>2698</v>
      </c>
      <c r="H11940" s="597">
        <v>10299000</v>
      </c>
    </row>
    <row r="11941" spans="1:8">
      <c r="A11941" s="594" t="s">
        <v>133</v>
      </c>
      <c r="B11941" s="594" t="s">
        <v>31</v>
      </c>
      <c r="C11941" s="594" t="s">
        <v>322</v>
      </c>
      <c r="D11941" s="594" t="s">
        <v>2662</v>
      </c>
      <c r="E11941" s="594" t="s">
        <v>2697</v>
      </c>
      <c r="F11941" s="594" t="s">
        <v>2699</v>
      </c>
      <c r="G11941" s="596" t="s">
        <v>2700</v>
      </c>
      <c r="H11941" s="597">
        <v>10299000</v>
      </c>
    </row>
    <row r="11942" spans="1:8">
      <c r="A11942" s="594" t="s">
        <v>133</v>
      </c>
      <c r="B11942" s="594" t="s">
        <v>31</v>
      </c>
      <c r="C11942" s="594" t="s">
        <v>322</v>
      </c>
      <c r="D11942" s="594" t="s">
        <v>2662</v>
      </c>
      <c r="E11942" s="594" t="s">
        <v>77</v>
      </c>
      <c r="F11942" s="595" t="s">
        <v>411</v>
      </c>
      <c r="G11942" s="596" t="s">
        <v>78</v>
      </c>
      <c r="H11942" s="597">
        <v>45600000</v>
      </c>
    </row>
    <row r="11943" spans="1:8">
      <c r="A11943" s="594" t="s">
        <v>133</v>
      </c>
      <c r="B11943" s="594" t="s">
        <v>31</v>
      </c>
      <c r="C11943" s="594" t="s">
        <v>322</v>
      </c>
      <c r="D11943" s="594" t="s">
        <v>2662</v>
      </c>
      <c r="E11943" s="594" t="s">
        <v>77</v>
      </c>
      <c r="F11943" s="594" t="s">
        <v>558</v>
      </c>
      <c r="G11943" s="596" t="s">
        <v>559</v>
      </c>
      <c r="H11943" s="597">
        <v>45600000</v>
      </c>
    </row>
    <row r="11944" spans="1:8">
      <c r="A11944" s="594" t="s">
        <v>133</v>
      </c>
      <c r="B11944" s="594" t="s">
        <v>31</v>
      </c>
      <c r="C11944" s="594" t="s">
        <v>322</v>
      </c>
      <c r="D11944" s="594" t="s">
        <v>2662</v>
      </c>
      <c r="E11944" s="594" t="s">
        <v>194</v>
      </c>
      <c r="F11944" s="595" t="s">
        <v>411</v>
      </c>
      <c r="G11944" s="596" t="s">
        <v>195</v>
      </c>
      <c r="H11944" s="597">
        <v>151632000</v>
      </c>
    </row>
    <row r="11945" spans="1:8">
      <c r="A11945" s="594" t="s">
        <v>133</v>
      </c>
      <c r="B11945" s="594" t="s">
        <v>31</v>
      </c>
      <c r="C11945" s="594" t="s">
        <v>322</v>
      </c>
      <c r="D11945" s="594" t="s">
        <v>2662</v>
      </c>
      <c r="E11945" s="594" t="s">
        <v>194</v>
      </c>
      <c r="F11945" s="594" t="s">
        <v>198</v>
      </c>
      <c r="G11945" s="596" t="s">
        <v>199</v>
      </c>
      <c r="H11945" s="597">
        <v>134532000</v>
      </c>
    </row>
    <row r="11946" spans="1:8">
      <c r="A11946" s="594" t="s">
        <v>133</v>
      </c>
      <c r="B11946" s="594" t="s">
        <v>31</v>
      </c>
      <c r="C11946" s="594" t="s">
        <v>322</v>
      </c>
      <c r="D11946" s="594" t="s">
        <v>2662</v>
      </c>
      <c r="E11946" s="594" t="s">
        <v>194</v>
      </c>
      <c r="F11946" s="594" t="s">
        <v>200</v>
      </c>
      <c r="G11946" s="596" t="s">
        <v>201</v>
      </c>
      <c r="H11946" s="597">
        <v>17100000</v>
      </c>
    </row>
    <row r="11947" spans="1:8">
      <c r="A11947" s="594" t="s">
        <v>133</v>
      </c>
      <c r="B11947" s="594" t="s">
        <v>31</v>
      </c>
      <c r="C11947" s="594" t="s">
        <v>1369</v>
      </c>
      <c r="D11947" s="595" t="s">
        <v>411</v>
      </c>
      <c r="E11947" s="595" t="s">
        <v>411</v>
      </c>
      <c r="F11947" s="595" t="s">
        <v>411</v>
      </c>
      <c r="G11947" s="596" t="s">
        <v>1968</v>
      </c>
      <c r="H11947" s="597">
        <v>836163600</v>
      </c>
    </row>
    <row r="11948" spans="1:8">
      <c r="A11948" s="594" t="s">
        <v>133</v>
      </c>
      <c r="B11948" s="594" t="s">
        <v>31</v>
      </c>
      <c r="C11948" s="594" t="s">
        <v>1369</v>
      </c>
      <c r="D11948" s="594" t="s">
        <v>2846</v>
      </c>
      <c r="E11948" s="595" t="s">
        <v>411</v>
      </c>
      <c r="F11948" s="595" t="s">
        <v>411</v>
      </c>
      <c r="G11948" s="596" t="s">
        <v>2847</v>
      </c>
      <c r="H11948" s="597">
        <v>836163600</v>
      </c>
    </row>
    <row r="11949" spans="1:8">
      <c r="A11949" s="594" t="s">
        <v>133</v>
      </c>
      <c r="B11949" s="594" t="s">
        <v>31</v>
      </c>
      <c r="C11949" s="594" t="s">
        <v>1369</v>
      </c>
      <c r="D11949" s="594" t="s">
        <v>2846</v>
      </c>
      <c r="E11949" s="594" t="s">
        <v>1254</v>
      </c>
      <c r="F11949" s="595" t="s">
        <v>411</v>
      </c>
      <c r="G11949" s="596" t="s">
        <v>1255</v>
      </c>
      <c r="H11949" s="597">
        <v>836163600</v>
      </c>
    </row>
    <row r="11950" spans="1:8">
      <c r="A11950" s="594" t="s">
        <v>133</v>
      </c>
      <c r="B11950" s="594" t="s">
        <v>31</v>
      </c>
      <c r="C11950" s="594" t="s">
        <v>1369</v>
      </c>
      <c r="D11950" s="594" t="s">
        <v>2846</v>
      </c>
      <c r="E11950" s="594" t="s">
        <v>1254</v>
      </c>
      <c r="F11950" s="594" t="s">
        <v>1289</v>
      </c>
      <c r="G11950" s="596" t="s">
        <v>1288</v>
      </c>
      <c r="H11950" s="597">
        <v>809046400</v>
      </c>
    </row>
    <row r="11951" spans="1:8">
      <c r="A11951" s="594" t="s">
        <v>133</v>
      </c>
      <c r="B11951" s="594" t="s">
        <v>31</v>
      </c>
      <c r="C11951" s="594" t="s">
        <v>1369</v>
      </c>
      <c r="D11951" s="594" t="s">
        <v>2846</v>
      </c>
      <c r="E11951" s="594" t="s">
        <v>1254</v>
      </c>
      <c r="F11951" s="594" t="s">
        <v>1260</v>
      </c>
      <c r="G11951" s="596" t="s">
        <v>195</v>
      </c>
      <c r="H11951" s="597">
        <v>27117200</v>
      </c>
    </row>
    <row r="11952" spans="1:8">
      <c r="A11952" s="594" t="s">
        <v>133</v>
      </c>
      <c r="B11952" s="594" t="s">
        <v>309</v>
      </c>
      <c r="C11952" s="595" t="s">
        <v>411</v>
      </c>
      <c r="D11952" s="595" t="s">
        <v>411</v>
      </c>
      <c r="E11952" s="595" t="s">
        <v>411</v>
      </c>
      <c r="F11952" s="595" t="s">
        <v>411</v>
      </c>
      <c r="G11952" s="596" t="s">
        <v>2938</v>
      </c>
      <c r="H11952" s="597">
        <v>123013341899</v>
      </c>
    </row>
    <row r="11953" spans="1:8">
      <c r="A11953" s="594" t="s">
        <v>133</v>
      </c>
      <c r="B11953" s="594" t="s">
        <v>309</v>
      </c>
      <c r="C11953" s="594" t="s">
        <v>75</v>
      </c>
      <c r="D11953" s="595" t="s">
        <v>411</v>
      </c>
      <c r="E11953" s="595" t="s">
        <v>411</v>
      </c>
      <c r="F11953" s="595" t="s">
        <v>411</v>
      </c>
      <c r="G11953" s="596" t="s">
        <v>1955</v>
      </c>
      <c r="H11953" s="597">
        <v>94400000</v>
      </c>
    </row>
    <row r="11954" spans="1:8">
      <c r="A11954" s="594" t="s">
        <v>133</v>
      </c>
      <c r="B11954" s="594" t="s">
        <v>309</v>
      </c>
      <c r="C11954" s="594" t="s">
        <v>75</v>
      </c>
      <c r="D11954" s="594" t="s">
        <v>76</v>
      </c>
      <c r="E11954" s="595" t="s">
        <v>411</v>
      </c>
      <c r="F11954" s="595" t="s">
        <v>411</v>
      </c>
      <c r="G11954" s="596" t="s">
        <v>1955</v>
      </c>
      <c r="H11954" s="597">
        <v>94400000</v>
      </c>
    </row>
    <row r="11955" spans="1:8">
      <c r="A11955" s="594" t="s">
        <v>133</v>
      </c>
      <c r="B11955" s="594" t="s">
        <v>309</v>
      </c>
      <c r="C11955" s="594" t="s">
        <v>75</v>
      </c>
      <c r="D11955" s="594" t="s">
        <v>76</v>
      </c>
      <c r="E11955" s="594" t="s">
        <v>163</v>
      </c>
      <c r="F11955" s="595" t="s">
        <v>411</v>
      </c>
      <c r="G11955" s="596" t="s">
        <v>164</v>
      </c>
      <c r="H11955" s="597">
        <v>14400000</v>
      </c>
    </row>
    <row r="11956" spans="1:8">
      <c r="A11956" s="594" t="s">
        <v>133</v>
      </c>
      <c r="B11956" s="594" t="s">
        <v>309</v>
      </c>
      <c r="C11956" s="594" t="s">
        <v>75</v>
      </c>
      <c r="D11956" s="594" t="s">
        <v>76</v>
      </c>
      <c r="E11956" s="594" t="s">
        <v>163</v>
      </c>
      <c r="F11956" s="594" t="s">
        <v>165</v>
      </c>
      <c r="G11956" s="596" t="s">
        <v>195</v>
      </c>
      <c r="H11956" s="597">
        <v>14400000</v>
      </c>
    </row>
    <row r="11957" spans="1:8">
      <c r="A11957" s="594" t="s">
        <v>133</v>
      </c>
      <c r="B11957" s="594" t="s">
        <v>309</v>
      </c>
      <c r="C11957" s="594" t="s">
        <v>75</v>
      </c>
      <c r="D11957" s="594" t="s">
        <v>76</v>
      </c>
      <c r="E11957" s="594" t="s">
        <v>189</v>
      </c>
      <c r="F11957" s="595" t="s">
        <v>411</v>
      </c>
      <c r="G11957" s="596" t="s">
        <v>190</v>
      </c>
      <c r="H11957" s="597">
        <v>80000000</v>
      </c>
    </row>
    <row r="11958" spans="1:8">
      <c r="A11958" s="594" t="s">
        <v>133</v>
      </c>
      <c r="B11958" s="594" t="s">
        <v>309</v>
      </c>
      <c r="C11958" s="594" t="s">
        <v>75</v>
      </c>
      <c r="D11958" s="594" t="s">
        <v>76</v>
      </c>
      <c r="E11958" s="594" t="s">
        <v>189</v>
      </c>
      <c r="F11958" s="594" t="s">
        <v>192</v>
      </c>
      <c r="G11958" s="596" t="s">
        <v>195</v>
      </c>
      <c r="H11958" s="597">
        <v>80000000</v>
      </c>
    </row>
    <row r="11959" spans="1:8">
      <c r="A11959" s="594" t="s">
        <v>133</v>
      </c>
      <c r="B11959" s="594" t="s">
        <v>309</v>
      </c>
      <c r="C11959" s="594" t="s">
        <v>570</v>
      </c>
      <c r="D11959" s="595" t="s">
        <v>411</v>
      </c>
      <c r="E11959" s="595" t="s">
        <v>411</v>
      </c>
      <c r="F11959" s="595" t="s">
        <v>411</v>
      </c>
      <c r="G11959" s="596" t="s">
        <v>2711</v>
      </c>
      <c r="H11959" s="597">
        <v>9832481828</v>
      </c>
    </row>
    <row r="11960" spans="1:8">
      <c r="A11960" s="594" t="s">
        <v>133</v>
      </c>
      <c r="B11960" s="594" t="s">
        <v>309</v>
      </c>
      <c r="C11960" s="594" t="s">
        <v>570</v>
      </c>
      <c r="D11960" s="594" t="s">
        <v>2712</v>
      </c>
      <c r="E11960" s="595" t="s">
        <v>411</v>
      </c>
      <c r="F11960" s="595" t="s">
        <v>411</v>
      </c>
      <c r="G11960" s="596" t="s">
        <v>1165</v>
      </c>
      <c r="H11960" s="597">
        <v>3982119006</v>
      </c>
    </row>
    <row r="11961" spans="1:8">
      <c r="A11961" s="594" t="s">
        <v>133</v>
      </c>
      <c r="B11961" s="594" t="s">
        <v>309</v>
      </c>
      <c r="C11961" s="594" t="s">
        <v>570</v>
      </c>
      <c r="D11961" s="594" t="s">
        <v>2712</v>
      </c>
      <c r="E11961" s="594" t="s">
        <v>142</v>
      </c>
      <c r="F11961" s="595" t="s">
        <v>411</v>
      </c>
      <c r="G11961" s="596" t="s">
        <v>143</v>
      </c>
      <c r="H11961" s="597">
        <v>646860200</v>
      </c>
    </row>
    <row r="11962" spans="1:8">
      <c r="A11962" s="594" t="s">
        <v>133</v>
      </c>
      <c r="B11962" s="594" t="s">
        <v>309</v>
      </c>
      <c r="C11962" s="594" t="s">
        <v>570</v>
      </c>
      <c r="D11962" s="594" t="s">
        <v>2712</v>
      </c>
      <c r="E11962" s="594" t="s">
        <v>142</v>
      </c>
      <c r="F11962" s="594" t="s">
        <v>144</v>
      </c>
      <c r="G11962" s="596" t="s">
        <v>2664</v>
      </c>
      <c r="H11962" s="597">
        <v>603195800</v>
      </c>
    </row>
    <row r="11963" spans="1:8">
      <c r="A11963" s="594" t="s">
        <v>133</v>
      </c>
      <c r="B11963" s="594" t="s">
        <v>309</v>
      </c>
      <c r="C11963" s="594" t="s">
        <v>570</v>
      </c>
      <c r="D11963" s="594" t="s">
        <v>2712</v>
      </c>
      <c r="E11963" s="594" t="s">
        <v>142</v>
      </c>
      <c r="F11963" s="594" t="s">
        <v>146</v>
      </c>
      <c r="G11963" s="596" t="s">
        <v>2665</v>
      </c>
      <c r="H11963" s="597">
        <v>43430400</v>
      </c>
    </row>
    <row r="11964" spans="1:8">
      <c r="A11964" s="594" t="s">
        <v>133</v>
      </c>
      <c r="B11964" s="594" t="s">
        <v>309</v>
      </c>
      <c r="C11964" s="594" t="s">
        <v>570</v>
      </c>
      <c r="D11964" s="594" t="s">
        <v>2712</v>
      </c>
      <c r="E11964" s="594" t="s">
        <v>142</v>
      </c>
      <c r="F11964" s="594" t="s">
        <v>221</v>
      </c>
      <c r="G11964" s="596" t="s">
        <v>222</v>
      </c>
      <c r="H11964" s="597">
        <v>234000</v>
      </c>
    </row>
    <row r="11965" spans="1:8">
      <c r="A11965" s="594" t="s">
        <v>133</v>
      </c>
      <c r="B11965" s="594" t="s">
        <v>309</v>
      </c>
      <c r="C11965" s="594" t="s">
        <v>570</v>
      </c>
      <c r="D11965" s="594" t="s">
        <v>2712</v>
      </c>
      <c r="E11965" s="594" t="s">
        <v>202</v>
      </c>
      <c r="F11965" s="595" t="s">
        <v>411</v>
      </c>
      <c r="G11965" s="596" t="s">
        <v>2719</v>
      </c>
      <c r="H11965" s="597">
        <v>49827400</v>
      </c>
    </row>
    <row r="11966" spans="1:8">
      <c r="A11966" s="594" t="s">
        <v>133</v>
      </c>
      <c r="B11966" s="594" t="s">
        <v>309</v>
      </c>
      <c r="C11966" s="594" t="s">
        <v>570</v>
      </c>
      <c r="D11966" s="594" t="s">
        <v>2712</v>
      </c>
      <c r="E11966" s="594" t="s">
        <v>202</v>
      </c>
      <c r="F11966" s="594" t="s">
        <v>767</v>
      </c>
      <c r="G11966" s="596" t="s">
        <v>2720</v>
      </c>
      <c r="H11966" s="597">
        <v>49827400</v>
      </c>
    </row>
    <row r="11967" spans="1:8">
      <c r="A11967" s="594" t="s">
        <v>133</v>
      </c>
      <c r="B11967" s="594" t="s">
        <v>309</v>
      </c>
      <c r="C11967" s="594" t="s">
        <v>570</v>
      </c>
      <c r="D11967" s="594" t="s">
        <v>2712</v>
      </c>
      <c r="E11967" s="594" t="s">
        <v>148</v>
      </c>
      <c r="F11967" s="595" t="s">
        <v>411</v>
      </c>
      <c r="G11967" s="596" t="s">
        <v>149</v>
      </c>
      <c r="H11967" s="597">
        <v>307321164</v>
      </c>
    </row>
    <row r="11968" spans="1:8">
      <c r="A11968" s="594" t="s">
        <v>133</v>
      </c>
      <c r="B11968" s="594" t="s">
        <v>309</v>
      </c>
      <c r="C11968" s="594" t="s">
        <v>570</v>
      </c>
      <c r="D11968" s="594" t="s">
        <v>2712</v>
      </c>
      <c r="E11968" s="594" t="s">
        <v>148</v>
      </c>
      <c r="F11968" s="594" t="s">
        <v>223</v>
      </c>
      <c r="G11968" s="596" t="s">
        <v>224</v>
      </c>
      <c r="H11968" s="597">
        <v>16032000</v>
      </c>
    </row>
    <row r="11969" spans="1:8">
      <c r="A11969" s="594" t="s">
        <v>133</v>
      </c>
      <c r="B11969" s="594" t="s">
        <v>309</v>
      </c>
      <c r="C11969" s="594" t="s">
        <v>570</v>
      </c>
      <c r="D11969" s="594" t="s">
        <v>2712</v>
      </c>
      <c r="E11969" s="594" t="s">
        <v>148</v>
      </c>
      <c r="F11969" s="594" t="s">
        <v>1075</v>
      </c>
      <c r="G11969" s="596" t="s">
        <v>2666</v>
      </c>
      <c r="H11969" s="597">
        <v>126720066</v>
      </c>
    </row>
    <row r="11970" spans="1:8">
      <c r="A11970" s="594" t="s">
        <v>133</v>
      </c>
      <c r="B11970" s="594" t="s">
        <v>309</v>
      </c>
      <c r="C11970" s="594" t="s">
        <v>570</v>
      </c>
      <c r="D11970" s="594" t="s">
        <v>2712</v>
      </c>
      <c r="E11970" s="594" t="s">
        <v>148</v>
      </c>
      <c r="F11970" s="594" t="s">
        <v>593</v>
      </c>
      <c r="G11970" s="596" t="s">
        <v>594</v>
      </c>
      <c r="H11970" s="597">
        <v>111182574</v>
      </c>
    </row>
    <row r="11971" spans="1:8">
      <c r="A11971" s="594" t="s">
        <v>133</v>
      </c>
      <c r="B11971" s="594" t="s">
        <v>309</v>
      </c>
      <c r="C11971" s="594" t="s">
        <v>570</v>
      </c>
      <c r="D11971" s="594" t="s">
        <v>2712</v>
      </c>
      <c r="E11971" s="594" t="s">
        <v>148</v>
      </c>
      <c r="F11971" s="594" t="s">
        <v>150</v>
      </c>
      <c r="G11971" s="596" t="s">
        <v>151</v>
      </c>
      <c r="H11971" s="597">
        <v>12105000</v>
      </c>
    </row>
    <row r="11972" spans="1:8">
      <c r="A11972" s="594" t="s">
        <v>133</v>
      </c>
      <c r="B11972" s="594" t="s">
        <v>309</v>
      </c>
      <c r="C11972" s="594" t="s">
        <v>570</v>
      </c>
      <c r="D11972" s="594" t="s">
        <v>2712</v>
      </c>
      <c r="E11972" s="594" t="s">
        <v>148</v>
      </c>
      <c r="F11972" s="594" t="s">
        <v>605</v>
      </c>
      <c r="G11972" s="596" t="s">
        <v>2668</v>
      </c>
      <c r="H11972" s="597">
        <v>25799412</v>
      </c>
    </row>
    <row r="11973" spans="1:8">
      <c r="A11973" s="594" t="s">
        <v>133</v>
      </c>
      <c r="B11973" s="594" t="s">
        <v>309</v>
      </c>
      <c r="C11973" s="594" t="s">
        <v>570</v>
      </c>
      <c r="D11973" s="594" t="s">
        <v>2712</v>
      </c>
      <c r="E11973" s="594" t="s">
        <v>148</v>
      </c>
      <c r="F11973" s="594" t="s">
        <v>227</v>
      </c>
      <c r="G11973" s="596" t="s">
        <v>2669</v>
      </c>
      <c r="H11973" s="597">
        <v>15482112</v>
      </c>
    </row>
    <row r="11974" spans="1:8">
      <c r="A11974" s="594" t="s">
        <v>133</v>
      </c>
      <c r="B11974" s="594" t="s">
        <v>309</v>
      </c>
      <c r="C11974" s="594" t="s">
        <v>570</v>
      </c>
      <c r="D11974" s="594" t="s">
        <v>2712</v>
      </c>
      <c r="E11974" s="594" t="s">
        <v>475</v>
      </c>
      <c r="F11974" s="595" t="s">
        <v>411</v>
      </c>
      <c r="G11974" s="596" t="s">
        <v>2806</v>
      </c>
      <c r="H11974" s="597">
        <v>17000000</v>
      </c>
    </row>
    <row r="11975" spans="1:8">
      <c r="A11975" s="594" t="s">
        <v>133</v>
      </c>
      <c r="B11975" s="594" t="s">
        <v>309</v>
      </c>
      <c r="C11975" s="594" t="s">
        <v>570</v>
      </c>
      <c r="D11975" s="594" t="s">
        <v>2712</v>
      </c>
      <c r="E11975" s="594" t="s">
        <v>475</v>
      </c>
      <c r="F11975" s="594" t="s">
        <v>1055</v>
      </c>
      <c r="G11975" s="596" t="s">
        <v>2810</v>
      </c>
      <c r="H11975" s="597">
        <v>17000000</v>
      </c>
    </row>
    <row r="11976" spans="1:8">
      <c r="A11976" s="594" t="s">
        <v>133</v>
      </c>
      <c r="B11976" s="594" t="s">
        <v>309</v>
      </c>
      <c r="C11976" s="594" t="s">
        <v>570</v>
      </c>
      <c r="D11976" s="594" t="s">
        <v>2712</v>
      </c>
      <c r="E11976" s="594" t="s">
        <v>152</v>
      </c>
      <c r="F11976" s="595" t="s">
        <v>411</v>
      </c>
      <c r="G11976" s="596" t="s">
        <v>153</v>
      </c>
      <c r="H11976" s="597">
        <v>103007000</v>
      </c>
    </row>
    <row r="11977" spans="1:8">
      <c r="A11977" s="594" t="s">
        <v>133</v>
      </c>
      <c r="B11977" s="594" t="s">
        <v>309</v>
      </c>
      <c r="C11977" s="594" t="s">
        <v>570</v>
      </c>
      <c r="D11977" s="594" t="s">
        <v>2712</v>
      </c>
      <c r="E11977" s="594" t="s">
        <v>152</v>
      </c>
      <c r="F11977" s="594" t="s">
        <v>606</v>
      </c>
      <c r="G11977" s="596" t="s">
        <v>195</v>
      </c>
      <c r="H11977" s="597">
        <v>103007000</v>
      </c>
    </row>
    <row r="11978" spans="1:8">
      <c r="A11978" s="594" t="s">
        <v>133</v>
      </c>
      <c r="B11978" s="594" t="s">
        <v>309</v>
      </c>
      <c r="C11978" s="594" t="s">
        <v>570</v>
      </c>
      <c r="D11978" s="594" t="s">
        <v>2712</v>
      </c>
      <c r="E11978" s="594" t="s">
        <v>156</v>
      </c>
      <c r="F11978" s="595" t="s">
        <v>411</v>
      </c>
      <c r="G11978" s="596" t="s">
        <v>514</v>
      </c>
      <c r="H11978" s="597">
        <v>161703448</v>
      </c>
    </row>
    <row r="11979" spans="1:8">
      <c r="A11979" s="594" t="s">
        <v>133</v>
      </c>
      <c r="B11979" s="594" t="s">
        <v>309</v>
      </c>
      <c r="C11979" s="594" t="s">
        <v>570</v>
      </c>
      <c r="D11979" s="594" t="s">
        <v>2712</v>
      </c>
      <c r="E11979" s="594" t="s">
        <v>156</v>
      </c>
      <c r="F11979" s="594" t="s">
        <v>157</v>
      </c>
      <c r="G11979" s="596" t="s">
        <v>158</v>
      </c>
      <c r="H11979" s="597">
        <v>124151819</v>
      </c>
    </row>
    <row r="11980" spans="1:8">
      <c r="A11980" s="594" t="s">
        <v>133</v>
      </c>
      <c r="B11980" s="594" t="s">
        <v>309</v>
      </c>
      <c r="C11980" s="594" t="s">
        <v>570</v>
      </c>
      <c r="D11980" s="594" t="s">
        <v>2712</v>
      </c>
      <c r="E11980" s="594" t="s">
        <v>156</v>
      </c>
      <c r="F11980" s="594" t="s">
        <v>159</v>
      </c>
      <c r="G11980" s="596" t="s">
        <v>160</v>
      </c>
      <c r="H11980" s="597">
        <v>21178953</v>
      </c>
    </row>
    <row r="11981" spans="1:8">
      <c r="A11981" s="594" t="s">
        <v>133</v>
      </c>
      <c r="B11981" s="594" t="s">
        <v>309</v>
      </c>
      <c r="C11981" s="594" t="s">
        <v>570</v>
      </c>
      <c r="D11981" s="594" t="s">
        <v>2712</v>
      </c>
      <c r="E11981" s="594" t="s">
        <v>156</v>
      </c>
      <c r="F11981" s="594" t="s">
        <v>161</v>
      </c>
      <c r="G11981" s="596" t="s">
        <v>162</v>
      </c>
      <c r="H11981" s="597">
        <v>14119296</v>
      </c>
    </row>
    <row r="11982" spans="1:8">
      <c r="A11982" s="594" t="s">
        <v>133</v>
      </c>
      <c r="B11982" s="594" t="s">
        <v>309</v>
      </c>
      <c r="C11982" s="594" t="s">
        <v>570</v>
      </c>
      <c r="D11982" s="594" t="s">
        <v>2712</v>
      </c>
      <c r="E11982" s="594" t="s">
        <v>156</v>
      </c>
      <c r="F11982" s="594" t="s">
        <v>1</v>
      </c>
      <c r="G11982" s="596" t="s">
        <v>2</v>
      </c>
      <c r="H11982" s="597">
        <v>2253380</v>
      </c>
    </row>
    <row r="11983" spans="1:8">
      <c r="A11983" s="594" t="s">
        <v>133</v>
      </c>
      <c r="B11983" s="594" t="s">
        <v>309</v>
      </c>
      <c r="C11983" s="594" t="s">
        <v>570</v>
      </c>
      <c r="D11983" s="594" t="s">
        <v>2712</v>
      </c>
      <c r="E11983" s="594" t="s">
        <v>167</v>
      </c>
      <c r="F11983" s="595" t="s">
        <v>411</v>
      </c>
      <c r="G11983" s="596" t="s">
        <v>168</v>
      </c>
      <c r="H11983" s="597">
        <v>55798739</v>
      </c>
    </row>
    <row r="11984" spans="1:8">
      <c r="A11984" s="594" t="s">
        <v>133</v>
      </c>
      <c r="B11984" s="594" t="s">
        <v>309</v>
      </c>
      <c r="C11984" s="594" t="s">
        <v>570</v>
      </c>
      <c r="D11984" s="594" t="s">
        <v>2712</v>
      </c>
      <c r="E11984" s="594" t="s">
        <v>167</v>
      </c>
      <c r="F11984" s="594" t="s">
        <v>228</v>
      </c>
      <c r="G11984" s="596" t="s">
        <v>2673</v>
      </c>
      <c r="H11984" s="597">
        <v>30696363</v>
      </c>
    </row>
    <row r="11985" spans="1:8">
      <c r="A11985" s="594" t="s">
        <v>133</v>
      </c>
      <c r="B11985" s="594" t="s">
        <v>309</v>
      </c>
      <c r="C11985" s="594" t="s">
        <v>570</v>
      </c>
      <c r="D11985" s="594" t="s">
        <v>2712</v>
      </c>
      <c r="E11985" s="594" t="s">
        <v>167</v>
      </c>
      <c r="F11985" s="594" t="s">
        <v>169</v>
      </c>
      <c r="G11985" s="596" t="s">
        <v>2674</v>
      </c>
      <c r="H11985" s="597">
        <v>17910376</v>
      </c>
    </row>
    <row r="11986" spans="1:8">
      <c r="A11986" s="594" t="s">
        <v>133</v>
      </c>
      <c r="B11986" s="594" t="s">
        <v>309</v>
      </c>
      <c r="C11986" s="594" t="s">
        <v>570</v>
      </c>
      <c r="D11986" s="594" t="s">
        <v>2712</v>
      </c>
      <c r="E11986" s="594" t="s">
        <v>167</v>
      </c>
      <c r="F11986" s="594" t="s">
        <v>214</v>
      </c>
      <c r="G11986" s="596" t="s">
        <v>2676</v>
      </c>
      <c r="H11986" s="597">
        <v>4692000</v>
      </c>
    </row>
    <row r="11987" spans="1:8">
      <c r="A11987" s="594" t="s">
        <v>133</v>
      </c>
      <c r="B11987" s="594" t="s">
        <v>309</v>
      </c>
      <c r="C11987" s="594" t="s">
        <v>570</v>
      </c>
      <c r="D11987" s="594" t="s">
        <v>2712</v>
      </c>
      <c r="E11987" s="594" t="s">
        <v>167</v>
      </c>
      <c r="F11987" s="594" t="s">
        <v>232</v>
      </c>
      <c r="G11987" s="596" t="s">
        <v>195</v>
      </c>
      <c r="H11987" s="597">
        <v>2500000</v>
      </c>
    </row>
    <row r="11988" spans="1:8">
      <c r="A11988" s="594" t="s">
        <v>133</v>
      </c>
      <c r="B11988" s="594" t="s">
        <v>309</v>
      </c>
      <c r="C11988" s="594" t="s">
        <v>570</v>
      </c>
      <c r="D11988" s="594" t="s">
        <v>2712</v>
      </c>
      <c r="E11988" s="594" t="s">
        <v>171</v>
      </c>
      <c r="F11988" s="595" t="s">
        <v>411</v>
      </c>
      <c r="G11988" s="596" t="s">
        <v>2677</v>
      </c>
      <c r="H11988" s="597">
        <v>64293267</v>
      </c>
    </row>
    <row r="11989" spans="1:8">
      <c r="A11989" s="594" t="s">
        <v>133</v>
      </c>
      <c r="B11989" s="594" t="s">
        <v>309</v>
      </c>
      <c r="C11989" s="594" t="s">
        <v>570</v>
      </c>
      <c r="D11989" s="594" t="s">
        <v>2712</v>
      </c>
      <c r="E11989" s="594" t="s">
        <v>171</v>
      </c>
      <c r="F11989" s="594" t="s">
        <v>173</v>
      </c>
      <c r="G11989" s="596" t="s">
        <v>174</v>
      </c>
      <c r="H11989" s="597">
        <v>44088267</v>
      </c>
    </row>
    <row r="11990" spans="1:8">
      <c r="A11990" s="594" t="s">
        <v>133</v>
      </c>
      <c r="B11990" s="594" t="s">
        <v>309</v>
      </c>
      <c r="C11990" s="594" t="s">
        <v>570</v>
      </c>
      <c r="D11990" s="594" t="s">
        <v>2712</v>
      </c>
      <c r="E11990" s="594" t="s">
        <v>171</v>
      </c>
      <c r="F11990" s="594" t="s">
        <v>216</v>
      </c>
      <c r="G11990" s="596" t="s">
        <v>217</v>
      </c>
      <c r="H11990" s="597">
        <v>2130000</v>
      </c>
    </row>
    <row r="11991" spans="1:8">
      <c r="A11991" s="594" t="s">
        <v>133</v>
      </c>
      <c r="B11991" s="594" t="s">
        <v>309</v>
      </c>
      <c r="C11991" s="594" t="s">
        <v>570</v>
      </c>
      <c r="D11991" s="594" t="s">
        <v>2712</v>
      </c>
      <c r="E11991" s="594" t="s">
        <v>171</v>
      </c>
      <c r="F11991" s="594" t="s">
        <v>175</v>
      </c>
      <c r="G11991" s="596" t="s">
        <v>176</v>
      </c>
      <c r="H11991" s="597">
        <v>18075000</v>
      </c>
    </row>
    <row r="11992" spans="1:8">
      <c r="A11992" s="594" t="s">
        <v>133</v>
      </c>
      <c r="B11992" s="594" t="s">
        <v>309</v>
      </c>
      <c r="C11992" s="594" t="s">
        <v>570</v>
      </c>
      <c r="D11992" s="594" t="s">
        <v>2712</v>
      </c>
      <c r="E11992" s="594" t="s">
        <v>177</v>
      </c>
      <c r="F11992" s="595" t="s">
        <v>411</v>
      </c>
      <c r="G11992" s="596" t="s">
        <v>178</v>
      </c>
      <c r="H11992" s="597">
        <v>33634188</v>
      </c>
    </row>
    <row r="11993" spans="1:8">
      <c r="A11993" s="594" t="s">
        <v>133</v>
      </c>
      <c r="B11993" s="594" t="s">
        <v>309</v>
      </c>
      <c r="C11993" s="594" t="s">
        <v>570</v>
      </c>
      <c r="D11993" s="594" t="s">
        <v>2712</v>
      </c>
      <c r="E11993" s="594" t="s">
        <v>177</v>
      </c>
      <c r="F11993" s="594" t="s">
        <v>179</v>
      </c>
      <c r="G11993" s="596" t="s">
        <v>2679</v>
      </c>
      <c r="H11993" s="597">
        <v>6217374</v>
      </c>
    </row>
    <row r="11994" spans="1:8">
      <c r="A11994" s="594" t="s">
        <v>133</v>
      </c>
      <c r="B11994" s="594" t="s">
        <v>309</v>
      </c>
      <c r="C11994" s="594" t="s">
        <v>570</v>
      </c>
      <c r="D11994" s="594" t="s">
        <v>2712</v>
      </c>
      <c r="E11994" s="594" t="s">
        <v>177</v>
      </c>
      <c r="F11994" s="594" t="s">
        <v>181</v>
      </c>
      <c r="G11994" s="596" t="s">
        <v>182</v>
      </c>
      <c r="H11994" s="597">
        <v>2985000</v>
      </c>
    </row>
    <row r="11995" spans="1:8">
      <c r="A11995" s="594" t="s">
        <v>133</v>
      </c>
      <c r="B11995" s="594" t="s">
        <v>309</v>
      </c>
      <c r="C11995" s="594" t="s">
        <v>570</v>
      </c>
      <c r="D11995" s="594" t="s">
        <v>2712</v>
      </c>
      <c r="E11995" s="594" t="s">
        <v>177</v>
      </c>
      <c r="F11995" s="594" t="s">
        <v>1290</v>
      </c>
      <c r="G11995" s="596" t="s">
        <v>2721</v>
      </c>
      <c r="H11995" s="597">
        <v>8105014</v>
      </c>
    </row>
    <row r="11996" spans="1:8">
      <c r="A11996" s="594" t="s">
        <v>133</v>
      </c>
      <c r="B11996" s="594" t="s">
        <v>309</v>
      </c>
      <c r="C11996" s="594" t="s">
        <v>570</v>
      </c>
      <c r="D11996" s="594" t="s">
        <v>2712</v>
      </c>
      <c r="E11996" s="594" t="s">
        <v>177</v>
      </c>
      <c r="F11996" s="594" t="s">
        <v>441</v>
      </c>
      <c r="G11996" s="596" t="s">
        <v>2728</v>
      </c>
      <c r="H11996" s="597">
        <v>2500000</v>
      </c>
    </row>
    <row r="11997" spans="1:8">
      <c r="A11997" s="594" t="s">
        <v>133</v>
      </c>
      <c r="B11997" s="594" t="s">
        <v>309</v>
      </c>
      <c r="C11997" s="594" t="s">
        <v>570</v>
      </c>
      <c r="D11997" s="594" t="s">
        <v>2712</v>
      </c>
      <c r="E11997" s="594" t="s">
        <v>177</v>
      </c>
      <c r="F11997" s="594" t="s">
        <v>1297</v>
      </c>
      <c r="G11997" s="596" t="s">
        <v>2680</v>
      </c>
      <c r="H11997" s="597">
        <v>13226800</v>
      </c>
    </row>
    <row r="11998" spans="1:8">
      <c r="A11998" s="594" t="s">
        <v>133</v>
      </c>
      <c r="B11998" s="594" t="s">
        <v>309</v>
      </c>
      <c r="C11998" s="594" t="s">
        <v>570</v>
      </c>
      <c r="D11998" s="594" t="s">
        <v>2712</v>
      </c>
      <c r="E11998" s="594" t="s">
        <v>177</v>
      </c>
      <c r="F11998" s="594" t="s">
        <v>239</v>
      </c>
      <c r="G11998" s="596" t="s">
        <v>205</v>
      </c>
      <c r="H11998" s="597">
        <v>600000</v>
      </c>
    </row>
    <row r="11999" spans="1:8">
      <c r="A11999" s="594" t="s">
        <v>133</v>
      </c>
      <c r="B11999" s="594" t="s">
        <v>309</v>
      </c>
      <c r="C11999" s="594" t="s">
        <v>570</v>
      </c>
      <c r="D11999" s="594" t="s">
        <v>2712</v>
      </c>
      <c r="E11999" s="594" t="s">
        <v>240</v>
      </c>
      <c r="F11999" s="595" t="s">
        <v>411</v>
      </c>
      <c r="G11999" s="596" t="s">
        <v>241</v>
      </c>
      <c r="H11999" s="597">
        <v>516674000</v>
      </c>
    </row>
    <row r="12000" spans="1:8">
      <c r="A12000" s="594" t="s">
        <v>133</v>
      </c>
      <c r="B12000" s="594" t="s">
        <v>309</v>
      </c>
      <c r="C12000" s="594" t="s">
        <v>570</v>
      </c>
      <c r="D12000" s="594" t="s">
        <v>2712</v>
      </c>
      <c r="E12000" s="594" t="s">
        <v>240</v>
      </c>
      <c r="F12000" s="594" t="s">
        <v>242</v>
      </c>
      <c r="G12000" s="596" t="s">
        <v>243</v>
      </c>
      <c r="H12000" s="597">
        <v>28601000</v>
      </c>
    </row>
    <row r="12001" spans="1:8">
      <c r="A12001" s="594" t="s">
        <v>133</v>
      </c>
      <c r="B12001" s="594" t="s">
        <v>309</v>
      </c>
      <c r="C12001" s="594" t="s">
        <v>570</v>
      </c>
      <c r="D12001" s="594" t="s">
        <v>2712</v>
      </c>
      <c r="E12001" s="594" t="s">
        <v>240</v>
      </c>
      <c r="F12001" s="594" t="s">
        <v>728</v>
      </c>
      <c r="G12001" s="596" t="s">
        <v>729</v>
      </c>
      <c r="H12001" s="597">
        <v>56900000</v>
      </c>
    </row>
    <row r="12002" spans="1:8">
      <c r="A12002" s="594" t="s">
        <v>133</v>
      </c>
      <c r="B12002" s="594" t="s">
        <v>309</v>
      </c>
      <c r="C12002" s="594" t="s">
        <v>570</v>
      </c>
      <c r="D12002" s="594" t="s">
        <v>2712</v>
      </c>
      <c r="E12002" s="594" t="s">
        <v>240</v>
      </c>
      <c r="F12002" s="594" t="s">
        <v>597</v>
      </c>
      <c r="G12002" s="596" t="s">
        <v>2682</v>
      </c>
      <c r="H12002" s="597">
        <v>18930000</v>
      </c>
    </row>
    <row r="12003" spans="1:8">
      <c r="A12003" s="594" t="s">
        <v>133</v>
      </c>
      <c r="B12003" s="594" t="s">
        <v>309</v>
      </c>
      <c r="C12003" s="594" t="s">
        <v>570</v>
      </c>
      <c r="D12003" s="594" t="s">
        <v>2712</v>
      </c>
      <c r="E12003" s="594" t="s">
        <v>240</v>
      </c>
      <c r="F12003" s="594" t="s">
        <v>733</v>
      </c>
      <c r="G12003" s="596" t="s">
        <v>734</v>
      </c>
      <c r="H12003" s="597">
        <v>286670000</v>
      </c>
    </row>
    <row r="12004" spans="1:8">
      <c r="A12004" s="594" t="s">
        <v>133</v>
      </c>
      <c r="B12004" s="594" t="s">
        <v>309</v>
      </c>
      <c r="C12004" s="594" t="s">
        <v>570</v>
      </c>
      <c r="D12004" s="594" t="s">
        <v>2712</v>
      </c>
      <c r="E12004" s="594" t="s">
        <v>240</v>
      </c>
      <c r="F12004" s="594" t="s">
        <v>735</v>
      </c>
      <c r="G12004" s="596" t="s">
        <v>193</v>
      </c>
      <c r="H12004" s="597">
        <v>125573000</v>
      </c>
    </row>
    <row r="12005" spans="1:8">
      <c r="A12005" s="594" t="s">
        <v>133</v>
      </c>
      <c r="B12005" s="594" t="s">
        <v>309</v>
      </c>
      <c r="C12005" s="594" t="s">
        <v>570</v>
      </c>
      <c r="D12005" s="594" t="s">
        <v>2712</v>
      </c>
      <c r="E12005" s="594" t="s">
        <v>183</v>
      </c>
      <c r="F12005" s="595" t="s">
        <v>411</v>
      </c>
      <c r="G12005" s="596" t="s">
        <v>184</v>
      </c>
      <c r="H12005" s="597">
        <v>92690000</v>
      </c>
    </row>
    <row r="12006" spans="1:8">
      <c r="A12006" s="594" t="s">
        <v>133</v>
      </c>
      <c r="B12006" s="594" t="s">
        <v>309</v>
      </c>
      <c r="C12006" s="594" t="s">
        <v>570</v>
      </c>
      <c r="D12006" s="594" t="s">
        <v>2712</v>
      </c>
      <c r="E12006" s="594" t="s">
        <v>183</v>
      </c>
      <c r="F12006" s="594" t="s">
        <v>587</v>
      </c>
      <c r="G12006" s="596" t="s">
        <v>588</v>
      </c>
      <c r="H12006" s="597">
        <v>1040000</v>
      </c>
    </row>
    <row r="12007" spans="1:8">
      <c r="A12007" s="594" t="s">
        <v>133</v>
      </c>
      <c r="B12007" s="594" t="s">
        <v>309</v>
      </c>
      <c r="C12007" s="594" t="s">
        <v>570</v>
      </c>
      <c r="D12007" s="594" t="s">
        <v>2712</v>
      </c>
      <c r="E12007" s="594" t="s">
        <v>183</v>
      </c>
      <c r="F12007" s="594" t="s">
        <v>736</v>
      </c>
      <c r="G12007" s="596" t="s">
        <v>737</v>
      </c>
      <c r="H12007" s="597">
        <v>11650000</v>
      </c>
    </row>
    <row r="12008" spans="1:8">
      <c r="A12008" s="594" t="s">
        <v>133</v>
      </c>
      <c r="B12008" s="594" t="s">
        <v>309</v>
      </c>
      <c r="C12008" s="594" t="s">
        <v>570</v>
      </c>
      <c r="D12008" s="594" t="s">
        <v>2712</v>
      </c>
      <c r="E12008" s="594" t="s">
        <v>183</v>
      </c>
      <c r="F12008" s="594" t="s">
        <v>185</v>
      </c>
      <c r="G12008" s="596" t="s">
        <v>186</v>
      </c>
      <c r="H12008" s="597">
        <v>5500000</v>
      </c>
    </row>
    <row r="12009" spans="1:8">
      <c r="A12009" s="594" t="s">
        <v>133</v>
      </c>
      <c r="B12009" s="594" t="s">
        <v>309</v>
      </c>
      <c r="C12009" s="594" t="s">
        <v>570</v>
      </c>
      <c r="D12009" s="594" t="s">
        <v>2712</v>
      </c>
      <c r="E12009" s="594" t="s">
        <v>183</v>
      </c>
      <c r="F12009" s="594" t="s">
        <v>187</v>
      </c>
      <c r="G12009" s="596" t="s">
        <v>2683</v>
      </c>
      <c r="H12009" s="597">
        <v>74500000</v>
      </c>
    </row>
    <row r="12010" spans="1:8">
      <c r="A12010" s="594" t="s">
        <v>133</v>
      </c>
      <c r="B12010" s="594" t="s">
        <v>309</v>
      </c>
      <c r="C12010" s="594" t="s">
        <v>570</v>
      </c>
      <c r="D12010" s="594" t="s">
        <v>2712</v>
      </c>
      <c r="E12010" s="594" t="s">
        <v>738</v>
      </c>
      <c r="F12010" s="595" t="s">
        <v>411</v>
      </c>
      <c r="G12010" s="596" t="s">
        <v>739</v>
      </c>
      <c r="H12010" s="597">
        <v>72170200</v>
      </c>
    </row>
    <row r="12011" spans="1:8">
      <c r="A12011" s="594" t="s">
        <v>133</v>
      </c>
      <c r="B12011" s="594" t="s">
        <v>309</v>
      </c>
      <c r="C12011" s="594" t="s">
        <v>570</v>
      </c>
      <c r="D12011" s="594" t="s">
        <v>2712</v>
      </c>
      <c r="E12011" s="594" t="s">
        <v>738</v>
      </c>
      <c r="F12011" s="594" t="s">
        <v>740</v>
      </c>
      <c r="G12011" s="596" t="s">
        <v>741</v>
      </c>
      <c r="H12011" s="597">
        <v>7600000</v>
      </c>
    </row>
    <row r="12012" spans="1:8">
      <c r="A12012" s="594" t="s">
        <v>133</v>
      </c>
      <c r="B12012" s="594" t="s">
        <v>309</v>
      </c>
      <c r="C12012" s="594" t="s">
        <v>570</v>
      </c>
      <c r="D12012" s="594" t="s">
        <v>2712</v>
      </c>
      <c r="E12012" s="594" t="s">
        <v>738</v>
      </c>
      <c r="F12012" s="594" t="s">
        <v>356</v>
      </c>
      <c r="G12012" s="596" t="s">
        <v>357</v>
      </c>
      <c r="H12012" s="597">
        <v>33500000</v>
      </c>
    </row>
    <row r="12013" spans="1:8">
      <c r="A12013" s="594" t="s">
        <v>133</v>
      </c>
      <c r="B12013" s="594" t="s">
        <v>309</v>
      </c>
      <c r="C12013" s="594" t="s">
        <v>570</v>
      </c>
      <c r="D12013" s="594" t="s">
        <v>2712</v>
      </c>
      <c r="E12013" s="594" t="s">
        <v>738</v>
      </c>
      <c r="F12013" s="594" t="s">
        <v>296</v>
      </c>
      <c r="G12013" s="596" t="s">
        <v>297</v>
      </c>
      <c r="H12013" s="597">
        <v>10400000</v>
      </c>
    </row>
    <row r="12014" spans="1:8">
      <c r="A12014" s="594" t="s">
        <v>133</v>
      </c>
      <c r="B12014" s="594" t="s">
        <v>309</v>
      </c>
      <c r="C12014" s="594" t="s">
        <v>570</v>
      </c>
      <c r="D12014" s="594" t="s">
        <v>2712</v>
      </c>
      <c r="E12014" s="594" t="s">
        <v>738</v>
      </c>
      <c r="F12014" s="594" t="s">
        <v>742</v>
      </c>
      <c r="G12014" s="596" t="s">
        <v>743</v>
      </c>
      <c r="H12014" s="597">
        <v>20670200</v>
      </c>
    </row>
    <row r="12015" spans="1:8">
      <c r="A12015" s="594" t="s">
        <v>133</v>
      </c>
      <c r="B12015" s="594" t="s">
        <v>309</v>
      </c>
      <c r="C12015" s="594" t="s">
        <v>570</v>
      </c>
      <c r="D12015" s="594" t="s">
        <v>2712</v>
      </c>
      <c r="E12015" s="594" t="s">
        <v>744</v>
      </c>
      <c r="F12015" s="595" t="s">
        <v>411</v>
      </c>
      <c r="G12015" s="596" t="s">
        <v>2686</v>
      </c>
      <c r="H12015" s="597">
        <v>195688000</v>
      </c>
    </row>
    <row r="12016" spans="1:8">
      <c r="A12016" s="594" t="s">
        <v>133</v>
      </c>
      <c r="B12016" s="594" t="s">
        <v>309</v>
      </c>
      <c r="C12016" s="594" t="s">
        <v>570</v>
      </c>
      <c r="D12016" s="594" t="s">
        <v>2712</v>
      </c>
      <c r="E12016" s="594" t="s">
        <v>744</v>
      </c>
      <c r="F12016" s="594" t="s">
        <v>7</v>
      </c>
      <c r="G12016" s="596" t="s">
        <v>8</v>
      </c>
      <c r="H12016" s="597">
        <v>140260000</v>
      </c>
    </row>
    <row r="12017" spans="1:8">
      <c r="A12017" s="594" t="s">
        <v>133</v>
      </c>
      <c r="B12017" s="594" t="s">
        <v>309</v>
      </c>
      <c r="C12017" s="594" t="s">
        <v>570</v>
      </c>
      <c r="D12017" s="594" t="s">
        <v>2712</v>
      </c>
      <c r="E12017" s="594" t="s">
        <v>744</v>
      </c>
      <c r="F12017" s="594" t="s">
        <v>572</v>
      </c>
      <c r="G12017" s="596" t="s">
        <v>2689</v>
      </c>
      <c r="H12017" s="597">
        <v>37250000</v>
      </c>
    </row>
    <row r="12018" spans="1:8">
      <c r="A12018" s="594" t="s">
        <v>133</v>
      </c>
      <c r="B12018" s="594" t="s">
        <v>309</v>
      </c>
      <c r="C12018" s="594" t="s">
        <v>570</v>
      </c>
      <c r="D12018" s="594" t="s">
        <v>2712</v>
      </c>
      <c r="E12018" s="594" t="s">
        <v>744</v>
      </c>
      <c r="F12018" s="594" t="s">
        <v>746</v>
      </c>
      <c r="G12018" s="596" t="s">
        <v>2690</v>
      </c>
      <c r="H12018" s="597">
        <v>1068000</v>
      </c>
    </row>
    <row r="12019" spans="1:8">
      <c r="A12019" s="594" t="s">
        <v>133</v>
      </c>
      <c r="B12019" s="594" t="s">
        <v>309</v>
      </c>
      <c r="C12019" s="594" t="s">
        <v>570</v>
      </c>
      <c r="D12019" s="594" t="s">
        <v>2712</v>
      </c>
      <c r="E12019" s="594" t="s">
        <v>744</v>
      </c>
      <c r="F12019" s="594" t="s">
        <v>11</v>
      </c>
      <c r="G12019" s="596" t="s">
        <v>2691</v>
      </c>
      <c r="H12019" s="597">
        <v>17110000</v>
      </c>
    </row>
    <row r="12020" spans="1:8">
      <c r="A12020" s="594" t="s">
        <v>133</v>
      </c>
      <c r="B12020" s="594" t="s">
        <v>309</v>
      </c>
      <c r="C12020" s="594" t="s">
        <v>570</v>
      </c>
      <c r="D12020" s="594" t="s">
        <v>2712</v>
      </c>
      <c r="E12020" s="594" t="s">
        <v>2692</v>
      </c>
      <c r="F12020" s="595" t="s">
        <v>411</v>
      </c>
      <c r="G12020" s="596" t="s">
        <v>2693</v>
      </c>
      <c r="H12020" s="597">
        <v>266294000</v>
      </c>
    </row>
    <row r="12021" spans="1:8">
      <c r="A12021" s="594" t="s">
        <v>133</v>
      </c>
      <c r="B12021" s="594" t="s">
        <v>309</v>
      </c>
      <c r="C12021" s="594" t="s">
        <v>570</v>
      </c>
      <c r="D12021" s="594" t="s">
        <v>2712</v>
      </c>
      <c r="E12021" s="594" t="s">
        <v>2692</v>
      </c>
      <c r="F12021" s="594" t="s">
        <v>2777</v>
      </c>
      <c r="G12021" s="596" t="s">
        <v>2765</v>
      </c>
      <c r="H12021" s="597">
        <v>21600000</v>
      </c>
    </row>
    <row r="12022" spans="1:8">
      <c r="A12022" s="594" t="s">
        <v>133</v>
      </c>
      <c r="B12022" s="594" t="s">
        <v>309</v>
      </c>
      <c r="C12022" s="594" t="s">
        <v>570</v>
      </c>
      <c r="D12022" s="594" t="s">
        <v>2712</v>
      </c>
      <c r="E12022" s="594" t="s">
        <v>2692</v>
      </c>
      <c r="F12022" s="594" t="s">
        <v>2722</v>
      </c>
      <c r="G12022" s="596" t="s">
        <v>2690</v>
      </c>
      <c r="H12022" s="597">
        <v>124694000</v>
      </c>
    </row>
    <row r="12023" spans="1:8">
      <c r="A12023" s="594" t="s">
        <v>133</v>
      </c>
      <c r="B12023" s="594" t="s">
        <v>309</v>
      </c>
      <c r="C12023" s="594" t="s">
        <v>570</v>
      </c>
      <c r="D12023" s="594" t="s">
        <v>2712</v>
      </c>
      <c r="E12023" s="594" t="s">
        <v>2692</v>
      </c>
      <c r="F12023" s="594" t="s">
        <v>2694</v>
      </c>
      <c r="G12023" s="596" t="s">
        <v>2689</v>
      </c>
      <c r="H12023" s="597">
        <v>20100000</v>
      </c>
    </row>
    <row r="12024" spans="1:8">
      <c r="A12024" s="594" t="s">
        <v>133</v>
      </c>
      <c r="B12024" s="594" t="s">
        <v>309</v>
      </c>
      <c r="C12024" s="594" t="s">
        <v>570</v>
      </c>
      <c r="D12024" s="594" t="s">
        <v>2712</v>
      </c>
      <c r="E12024" s="594" t="s">
        <v>2692</v>
      </c>
      <c r="F12024" s="594" t="s">
        <v>2730</v>
      </c>
      <c r="G12024" s="596" t="s">
        <v>2731</v>
      </c>
      <c r="H12024" s="597">
        <v>99900000</v>
      </c>
    </row>
    <row r="12025" spans="1:8">
      <c r="A12025" s="594" t="s">
        <v>133</v>
      </c>
      <c r="B12025" s="594" t="s">
        <v>309</v>
      </c>
      <c r="C12025" s="594" t="s">
        <v>570</v>
      </c>
      <c r="D12025" s="594" t="s">
        <v>2712</v>
      </c>
      <c r="E12025" s="594" t="s">
        <v>189</v>
      </c>
      <c r="F12025" s="595" t="s">
        <v>411</v>
      </c>
      <c r="G12025" s="596" t="s">
        <v>190</v>
      </c>
      <c r="H12025" s="597">
        <v>81605000</v>
      </c>
    </row>
    <row r="12026" spans="1:8">
      <c r="A12026" s="594" t="s">
        <v>133</v>
      </c>
      <c r="B12026" s="594" t="s">
        <v>309</v>
      </c>
      <c r="C12026" s="594" t="s">
        <v>570</v>
      </c>
      <c r="D12026" s="594" t="s">
        <v>2712</v>
      </c>
      <c r="E12026" s="594" t="s">
        <v>189</v>
      </c>
      <c r="F12026" s="594" t="s">
        <v>773</v>
      </c>
      <c r="G12026" s="596" t="s">
        <v>2695</v>
      </c>
      <c r="H12026" s="597">
        <v>70298000</v>
      </c>
    </row>
    <row r="12027" spans="1:8">
      <c r="A12027" s="594" t="s">
        <v>133</v>
      </c>
      <c r="B12027" s="594" t="s">
        <v>309</v>
      </c>
      <c r="C12027" s="594" t="s">
        <v>570</v>
      </c>
      <c r="D12027" s="594" t="s">
        <v>2712</v>
      </c>
      <c r="E12027" s="594" t="s">
        <v>189</v>
      </c>
      <c r="F12027" s="594" t="s">
        <v>192</v>
      </c>
      <c r="G12027" s="596" t="s">
        <v>195</v>
      </c>
      <c r="H12027" s="597">
        <v>11307000</v>
      </c>
    </row>
    <row r="12028" spans="1:8">
      <c r="A12028" s="594" t="s">
        <v>133</v>
      </c>
      <c r="B12028" s="594" t="s">
        <v>309</v>
      </c>
      <c r="C12028" s="594" t="s">
        <v>570</v>
      </c>
      <c r="D12028" s="594" t="s">
        <v>2712</v>
      </c>
      <c r="E12028" s="594" t="s">
        <v>2697</v>
      </c>
      <c r="F12028" s="595" t="s">
        <v>411</v>
      </c>
      <c r="G12028" s="596" t="s">
        <v>2698</v>
      </c>
      <c r="H12028" s="597">
        <v>10664000</v>
      </c>
    </row>
    <row r="12029" spans="1:8">
      <c r="A12029" s="594" t="s">
        <v>133</v>
      </c>
      <c r="B12029" s="594" t="s">
        <v>309</v>
      </c>
      <c r="C12029" s="594" t="s">
        <v>570</v>
      </c>
      <c r="D12029" s="594" t="s">
        <v>2712</v>
      </c>
      <c r="E12029" s="594" t="s">
        <v>2697</v>
      </c>
      <c r="F12029" s="594" t="s">
        <v>2699</v>
      </c>
      <c r="G12029" s="596" t="s">
        <v>2700</v>
      </c>
      <c r="H12029" s="597">
        <v>10664000</v>
      </c>
    </row>
    <row r="12030" spans="1:8">
      <c r="A12030" s="594" t="s">
        <v>133</v>
      </c>
      <c r="B12030" s="594" t="s">
        <v>309</v>
      </c>
      <c r="C12030" s="594" t="s">
        <v>570</v>
      </c>
      <c r="D12030" s="594" t="s">
        <v>2712</v>
      </c>
      <c r="E12030" s="594" t="s">
        <v>194</v>
      </c>
      <c r="F12030" s="595" t="s">
        <v>411</v>
      </c>
      <c r="G12030" s="596" t="s">
        <v>195</v>
      </c>
      <c r="H12030" s="597">
        <v>155669500</v>
      </c>
    </row>
    <row r="12031" spans="1:8">
      <c r="A12031" s="594" t="s">
        <v>133</v>
      </c>
      <c r="B12031" s="594" t="s">
        <v>309</v>
      </c>
      <c r="C12031" s="594" t="s">
        <v>570</v>
      </c>
      <c r="D12031" s="594" t="s">
        <v>2712</v>
      </c>
      <c r="E12031" s="594" t="s">
        <v>194</v>
      </c>
      <c r="F12031" s="594" t="s">
        <v>198</v>
      </c>
      <c r="G12031" s="596" t="s">
        <v>199</v>
      </c>
      <c r="H12031" s="597">
        <v>84623000</v>
      </c>
    </row>
    <row r="12032" spans="1:8">
      <c r="A12032" s="594" t="s">
        <v>133</v>
      </c>
      <c r="B12032" s="594" t="s">
        <v>309</v>
      </c>
      <c r="C12032" s="594" t="s">
        <v>570</v>
      </c>
      <c r="D12032" s="594" t="s">
        <v>2712</v>
      </c>
      <c r="E12032" s="594" t="s">
        <v>194</v>
      </c>
      <c r="F12032" s="594" t="s">
        <v>200</v>
      </c>
      <c r="G12032" s="596" t="s">
        <v>201</v>
      </c>
      <c r="H12032" s="597">
        <v>71046500</v>
      </c>
    </row>
    <row r="12033" spans="1:8">
      <c r="A12033" s="594" t="s">
        <v>133</v>
      </c>
      <c r="B12033" s="594" t="s">
        <v>309</v>
      </c>
      <c r="C12033" s="594" t="s">
        <v>570</v>
      </c>
      <c r="D12033" s="594" t="s">
        <v>2712</v>
      </c>
      <c r="E12033" s="594" t="s">
        <v>573</v>
      </c>
      <c r="F12033" s="595" t="s">
        <v>411</v>
      </c>
      <c r="G12033" s="596" t="s">
        <v>2703</v>
      </c>
      <c r="H12033" s="597">
        <v>1050268900</v>
      </c>
    </row>
    <row r="12034" spans="1:8">
      <c r="A12034" s="594" t="s">
        <v>133</v>
      </c>
      <c r="B12034" s="594" t="s">
        <v>309</v>
      </c>
      <c r="C12034" s="594" t="s">
        <v>570</v>
      </c>
      <c r="D12034" s="594" t="s">
        <v>2712</v>
      </c>
      <c r="E12034" s="594" t="s">
        <v>573</v>
      </c>
      <c r="F12034" s="594" t="s">
        <v>574</v>
      </c>
      <c r="G12034" s="596" t="s">
        <v>2704</v>
      </c>
      <c r="H12034" s="597">
        <v>1045617900</v>
      </c>
    </row>
    <row r="12035" spans="1:8">
      <c r="A12035" s="594" t="s">
        <v>133</v>
      </c>
      <c r="B12035" s="594" t="s">
        <v>309</v>
      </c>
      <c r="C12035" s="594" t="s">
        <v>570</v>
      </c>
      <c r="D12035" s="594" t="s">
        <v>2712</v>
      </c>
      <c r="E12035" s="594" t="s">
        <v>573</v>
      </c>
      <c r="F12035" s="594" t="s">
        <v>366</v>
      </c>
      <c r="G12035" s="596" t="s">
        <v>195</v>
      </c>
      <c r="H12035" s="597">
        <v>4651000</v>
      </c>
    </row>
    <row r="12036" spans="1:8">
      <c r="A12036" s="594" t="s">
        <v>133</v>
      </c>
      <c r="B12036" s="594" t="s">
        <v>309</v>
      </c>
      <c r="C12036" s="594" t="s">
        <v>570</v>
      </c>
      <c r="D12036" s="594" t="s">
        <v>2712</v>
      </c>
      <c r="E12036" s="594" t="s">
        <v>550</v>
      </c>
      <c r="F12036" s="595" t="s">
        <v>411</v>
      </c>
      <c r="G12036" s="596" t="s">
        <v>2705</v>
      </c>
      <c r="H12036" s="597">
        <v>950000</v>
      </c>
    </row>
    <row r="12037" spans="1:8">
      <c r="A12037" s="594" t="s">
        <v>133</v>
      </c>
      <c r="B12037" s="594" t="s">
        <v>309</v>
      </c>
      <c r="C12037" s="594" t="s">
        <v>570</v>
      </c>
      <c r="D12037" s="594" t="s">
        <v>2712</v>
      </c>
      <c r="E12037" s="594" t="s">
        <v>550</v>
      </c>
      <c r="F12037" s="594" t="s">
        <v>2706</v>
      </c>
      <c r="G12037" s="596" t="s">
        <v>72</v>
      </c>
      <c r="H12037" s="597">
        <v>950000</v>
      </c>
    </row>
    <row r="12038" spans="1:8">
      <c r="A12038" s="594" t="s">
        <v>133</v>
      </c>
      <c r="B12038" s="594" t="s">
        <v>309</v>
      </c>
      <c r="C12038" s="594" t="s">
        <v>570</v>
      </c>
      <c r="D12038" s="594" t="s">
        <v>2712</v>
      </c>
      <c r="E12038" s="594" t="s">
        <v>260</v>
      </c>
      <c r="F12038" s="595" t="s">
        <v>411</v>
      </c>
      <c r="G12038" s="596" t="s">
        <v>261</v>
      </c>
      <c r="H12038" s="597">
        <v>85191000</v>
      </c>
    </row>
    <row r="12039" spans="1:8">
      <c r="A12039" s="594" t="s">
        <v>133</v>
      </c>
      <c r="B12039" s="594" t="s">
        <v>309</v>
      </c>
      <c r="C12039" s="594" t="s">
        <v>570</v>
      </c>
      <c r="D12039" s="594" t="s">
        <v>2712</v>
      </c>
      <c r="E12039" s="594" t="s">
        <v>260</v>
      </c>
      <c r="F12039" s="594" t="s">
        <v>262</v>
      </c>
      <c r="G12039" s="596" t="s">
        <v>2707</v>
      </c>
      <c r="H12039" s="597">
        <v>85191000</v>
      </c>
    </row>
    <row r="12040" spans="1:8">
      <c r="A12040" s="594" t="s">
        <v>133</v>
      </c>
      <c r="B12040" s="594" t="s">
        <v>309</v>
      </c>
      <c r="C12040" s="594" t="s">
        <v>570</v>
      </c>
      <c r="D12040" s="594" t="s">
        <v>2712</v>
      </c>
      <c r="E12040" s="594" t="s">
        <v>53</v>
      </c>
      <c r="F12040" s="595" t="s">
        <v>411</v>
      </c>
      <c r="G12040" s="596" t="s">
        <v>193</v>
      </c>
      <c r="H12040" s="597">
        <v>14809000</v>
      </c>
    </row>
    <row r="12041" spans="1:8">
      <c r="A12041" s="594" t="s">
        <v>133</v>
      </c>
      <c r="B12041" s="594" t="s">
        <v>309</v>
      </c>
      <c r="C12041" s="594" t="s">
        <v>570</v>
      </c>
      <c r="D12041" s="594" t="s">
        <v>2712</v>
      </c>
      <c r="E12041" s="594" t="s">
        <v>53</v>
      </c>
      <c r="F12041" s="594" t="s">
        <v>358</v>
      </c>
      <c r="G12041" s="596" t="s">
        <v>195</v>
      </c>
      <c r="H12041" s="597">
        <v>14809000</v>
      </c>
    </row>
    <row r="12042" spans="1:8">
      <c r="A12042" s="594" t="s">
        <v>133</v>
      </c>
      <c r="B12042" s="594" t="s">
        <v>309</v>
      </c>
      <c r="C12042" s="594" t="s">
        <v>570</v>
      </c>
      <c r="D12042" s="594" t="s">
        <v>2713</v>
      </c>
      <c r="E12042" s="595" t="s">
        <v>411</v>
      </c>
      <c r="F12042" s="595" t="s">
        <v>411</v>
      </c>
      <c r="G12042" s="596" t="s">
        <v>2714</v>
      </c>
      <c r="H12042" s="597">
        <v>5832362822</v>
      </c>
    </row>
    <row r="12043" spans="1:8">
      <c r="A12043" s="594" t="s">
        <v>133</v>
      </c>
      <c r="B12043" s="594" t="s">
        <v>309</v>
      </c>
      <c r="C12043" s="594" t="s">
        <v>570</v>
      </c>
      <c r="D12043" s="594" t="s">
        <v>2713</v>
      </c>
      <c r="E12043" s="594" t="s">
        <v>142</v>
      </c>
      <c r="F12043" s="595" t="s">
        <v>411</v>
      </c>
      <c r="G12043" s="596" t="s">
        <v>143</v>
      </c>
      <c r="H12043" s="597">
        <v>734541420</v>
      </c>
    </row>
    <row r="12044" spans="1:8">
      <c r="A12044" s="594" t="s">
        <v>133</v>
      </c>
      <c r="B12044" s="594" t="s">
        <v>309</v>
      </c>
      <c r="C12044" s="594" t="s">
        <v>570</v>
      </c>
      <c r="D12044" s="594" t="s">
        <v>2713</v>
      </c>
      <c r="E12044" s="594" t="s">
        <v>142</v>
      </c>
      <c r="F12044" s="594" t="s">
        <v>144</v>
      </c>
      <c r="G12044" s="596" t="s">
        <v>2664</v>
      </c>
      <c r="H12044" s="597">
        <v>734541420</v>
      </c>
    </row>
    <row r="12045" spans="1:8">
      <c r="A12045" s="594" t="s">
        <v>133</v>
      </c>
      <c r="B12045" s="594" t="s">
        <v>309</v>
      </c>
      <c r="C12045" s="594" t="s">
        <v>570</v>
      </c>
      <c r="D12045" s="594" t="s">
        <v>2713</v>
      </c>
      <c r="E12045" s="594" t="s">
        <v>148</v>
      </c>
      <c r="F12045" s="595" t="s">
        <v>411</v>
      </c>
      <c r="G12045" s="596" t="s">
        <v>149</v>
      </c>
      <c r="H12045" s="597">
        <v>279642651</v>
      </c>
    </row>
    <row r="12046" spans="1:8">
      <c r="A12046" s="594" t="s">
        <v>133</v>
      </c>
      <c r="B12046" s="594" t="s">
        <v>309</v>
      </c>
      <c r="C12046" s="594" t="s">
        <v>570</v>
      </c>
      <c r="D12046" s="594" t="s">
        <v>2713</v>
      </c>
      <c r="E12046" s="594" t="s">
        <v>148</v>
      </c>
      <c r="F12046" s="594" t="s">
        <v>223</v>
      </c>
      <c r="G12046" s="596" t="s">
        <v>224</v>
      </c>
      <c r="H12046" s="597">
        <v>15566000</v>
      </c>
    </row>
    <row r="12047" spans="1:8">
      <c r="A12047" s="594" t="s">
        <v>133</v>
      </c>
      <c r="B12047" s="594" t="s">
        <v>309</v>
      </c>
      <c r="C12047" s="594" t="s">
        <v>570</v>
      </c>
      <c r="D12047" s="594" t="s">
        <v>2713</v>
      </c>
      <c r="E12047" s="594" t="s">
        <v>148</v>
      </c>
      <c r="F12047" s="594" t="s">
        <v>603</v>
      </c>
      <c r="G12047" s="596" t="s">
        <v>604</v>
      </c>
      <c r="H12047" s="597">
        <v>62995000</v>
      </c>
    </row>
    <row r="12048" spans="1:8">
      <c r="A12048" s="594" t="s">
        <v>133</v>
      </c>
      <c r="B12048" s="594" t="s">
        <v>309</v>
      </c>
      <c r="C12048" s="594" t="s">
        <v>570</v>
      </c>
      <c r="D12048" s="594" t="s">
        <v>2713</v>
      </c>
      <c r="E12048" s="594" t="s">
        <v>148</v>
      </c>
      <c r="F12048" s="594" t="s">
        <v>1075</v>
      </c>
      <c r="G12048" s="596" t="s">
        <v>2666</v>
      </c>
      <c r="H12048" s="597">
        <v>47646560</v>
      </c>
    </row>
    <row r="12049" spans="1:8">
      <c r="A12049" s="594" t="s">
        <v>133</v>
      </c>
      <c r="B12049" s="594" t="s">
        <v>309</v>
      </c>
      <c r="C12049" s="594" t="s">
        <v>570</v>
      </c>
      <c r="D12049" s="594" t="s">
        <v>2713</v>
      </c>
      <c r="E12049" s="594" t="s">
        <v>148</v>
      </c>
      <c r="F12049" s="594" t="s">
        <v>593</v>
      </c>
      <c r="G12049" s="596" t="s">
        <v>594</v>
      </c>
      <c r="H12049" s="597">
        <v>111632261</v>
      </c>
    </row>
    <row r="12050" spans="1:8">
      <c r="A12050" s="594" t="s">
        <v>133</v>
      </c>
      <c r="B12050" s="594" t="s">
        <v>309</v>
      </c>
      <c r="C12050" s="594" t="s">
        <v>570</v>
      </c>
      <c r="D12050" s="594" t="s">
        <v>2713</v>
      </c>
      <c r="E12050" s="594" t="s">
        <v>148</v>
      </c>
      <c r="F12050" s="594" t="s">
        <v>150</v>
      </c>
      <c r="G12050" s="596" t="s">
        <v>151</v>
      </c>
      <c r="H12050" s="597">
        <v>8877000</v>
      </c>
    </row>
    <row r="12051" spans="1:8">
      <c r="A12051" s="594" t="s">
        <v>133</v>
      </c>
      <c r="B12051" s="594" t="s">
        <v>309</v>
      </c>
      <c r="C12051" s="594" t="s">
        <v>570</v>
      </c>
      <c r="D12051" s="594" t="s">
        <v>2713</v>
      </c>
      <c r="E12051" s="594" t="s">
        <v>148</v>
      </c>
      <c r="F12051" s="594" t="s">
        <v>605</v>
      </c>
      <c r="G12051" s="596" t="s">
        <v>2668</v>
      </c>
      <c r="H12051" s="597">
        <v>32925830</v>
      </c>
    </row>
    <row r="12052" spans="1:8">
      <c r="A12052" s="594" t="s">
        <v>133</v>
      </c>
      <c r="B12052" s="594" t="s">
        <v>309</v>
      </c>
      <c r="C12052" s="594" t="s">
        <v>570</v>
      </c>
      <c r="D12052" s="594" t="s">
        <v>2713</v>
      </c>
      <c r="E12052" s="594" t="s">
        <v>475</v>
      </c>
      <c r="F12052" s="595" t="s">
        <v>411</v>
      </c>
      <c r="G12052" s="596" t="s">
        <v>2806</v>
      </c>
      <c r="H12052" s="597">
        <v>3500000</v>
      </c>
    </row>
    <row r="12053" spans="1:8">
      <c r="A12053" s="594" t="s">
        <v>133</v>
      </c>
      <c r="B12053" s="594" t="s">
        <v>309</v>
      </c>
      <c r="C12053" s="594" t="s">
        <v>570</v>
      </c>
      <c r="D12053" s="594" t="s">
        <v>2713</v>
      </c>
      <c r="E12053" s="594" t="s">
        <v>475</v>
      </c>
      <c r="F12053" s="594" t="s">
        <v>476</v>
      </c>
      <c r="G12053" s="596" t="s">
        <v>477</v>
      </c>
      <c r="H12053" s="597">
        <v>1500000</v>
      </c>
    </row>
    <row r="12054" spans="1:8">
      <c r="A12054" s="594" t="s">
        <v>133</v>
      </c>
      <c r="B12054" s="594" t="s">
        <v>309</v>
      </c>
      <c r="C12054" s="594" t="s">
        <v>570</v>
      </c>
      <c r="D12054" s="594" t="s">
        <v>2713</v>
      </c>
      <c r="E12054" s="594" t="s">
        <v>475</v>
      </c>
      <c r="F12054" s="594" t="s">
        <v>1055</v>
      </c>
      <c r="G12054" s="596" t="s">
        <v>2810</v>
      </c>
      <c r="H12054" s="597">
        <v>2000000</v>
      </c>
    </row>
    <row r="12055" spans="1:8">
      <c r="A12055" s="594" t="s">
        <v>133</v>
      </c>
      <c r="B12055" s="594" t="s">
        <v>309</v>
      </c>
      <c r="C12055" s="594" t="s">
        <v>570</v>
      </c>
      <c r="D12055" s="594" t="s">
        <v>2713</v>
      </c>
      <c r="E12055" s="594" t="s">
        <v>582</v>
      </c>
      <c r="F12055" s="595" t="s">
        <v>411</v>
      </c>
      <c r="G12055" s="596" t="s">
        <v>583</v>
      </c>
      <c r="H12055" s="597">
        <v>2770000</v>
      </c>
    </row>
    <row r="12056" spans="1:8">
      <c r="A12056" s="594" t="s">
        <v>133</v>
      </c>
      <c r="B12056" s="594" t="s">
        <v>309</v>
      </c>
      <c r="C12056" s="594" t="s">
        <v>570</v>
      </c>
      <c r="D12056" s="594" t="s">
        <v>2713</v>
      </c>
      <c r="E12056" s="594" t="s">
        <v>582</v>
      </c>
      <c r="F12056" s="594" t="s">
        <v>584</v>
      </c>
      <c r="G12056" s="596" t="s">
        <v>2670</v>
      </c>
      <c r="H12056" s="597">
        <v>2770000</v>
      </c>
    </row>
    <row r="12057" spans="1:8">
      <c r="A12057" s="594" t="s">
        <v>133</v>
      </c>
      <c r="B12057" s="594" t="s">
        <v>309</v>
      </c>
      <c r="C12057" s="594" t="s">
        <v>570</v>
      </c>
      <c r="D12057" s="594" t="s">
        <v>2713</v>
      </c>
      <c r="E12057" s="594" t="s">
        <v>152</v>
      </c>
      <c r="F12057" s="595" t="s">
        <v>411</v>
      </c>
      <c r="G12057" s="596" t="s">
        <v>153</v>
      </c>
      <c r="H12057" s="597">
        <v>99952000</v>
      </c>
    </row>
    <row r="12058" spans="1:8">
      <c r="A12058" s="594" t="s">
        <v>133</v>
      </c>
      <c r="B12058" s="594" t="s">
        <v>309</v>
      </c>
      <c r="C12058" s="594" t="s">
        <v>570</v>
      </c>
      <c r="D12058" s="594" t="s">
        <v>2713</v>
      </c>
      <c r="E12058" s="594" t="s">
        <v>152</v>
      </c>
      <c r="F12058" s="594" t="s">
        <v>480</v>
      </c>
      <c r="G12058" s="596" t="s">
        <v>481</v>
      </c>
      <c r="H12058" s="597">
        <v>1320000</v>
      </c>
    </row>
    <row r="12059" spans="1:8">
      <c r="A12059" s="594" t="s">
        <v>133</v>
      </c>
      <c r="B12059" s="594" t="s">
        <v>309</v>
      </c>
      <c r="C12059" s="594" t="s">
        <v>570</v>
      </c>
      <c r="D12059" s="594" t="s">
        <v>2713</v>
      </c>
      <c r="E12059" s="594" t="s">
        <v>152</v>
      </c>
      <c r="F12059" s="594" t="s">
        <v>606</v>
      </c>
      <c r="G12059" s="596" t="s">
        <v>195</v>
      </c>
      <c r="H12059" s="597">
        <v>98632000</v>
      </c>
    </row>
    <row r="12060" spans="1:8">
      <c r="A12060" s="594" t="s">
        <v>133</v>
      </c>
      <c r="B12060" s="594" t="s">
        <v>309</v>
      </c>
      <c r="C12060" s="594" t="s">
        <v>570</v>
      </c>
      <c r="D12060" s="594" t="s">
        <v>2713</v>
      </c>
      <c r="E12060" s="594" t="s">
        <v>156</v>
      </c>
      <c r="F12060" s="595" t="s">
        <v>411</v>
      </c>
      <c r="G12060" s="596" t="s">
        <v>514</v>
      </c>
      <c r="H12060" s="597">
        <v>183367639</v>
      </c>
    </row>
    <row r="12061" spans="1:8">
      <c r="A12061" s="594" t="s">
        <v>133</v>
      </c>
      <c r="B12061" s="594" t="s">
        <v>309</v>
      </c>
      <c r="C12061" s="594" t="s">
        <v>570</v>
      </c>
      <c r="D12061" s="594" t="s">
        <v>2713</v>
      </c>
      <c r="E12061" s="594" t="s">
        <v>156</v>
      </c>
      <c r="F12061" s="594" t="s">
        <v>157</v>
      </c>
      <c r="G12061" s="596" t="s">
        <v>158</v>
      </c>
      <c r="H12061" s="597">
        <v>137867477</v>
      </c>
    </row>
    <row r="12062" spans="1:8">
      <c r="A12062" s="594" t="s">
        <v>133</v>
      </c>
      <c r="B12062" s="594" t="s">
        <v>309</v>
      </c>
      <c r="C12062" s="594" t="s">
        <v>570</v>
      </c>
      <c r="D12062" s="594" t="s">
        <v>2713</v>
      </c>
      <c r="E12062" s="594" t="s">
        <v>156</v>
      </c>
      <c r="F12062" s="594" t="s">
        <v>159</v>
      </c>
      <c r="G12062" s="596" t="s">
        <v>160</v>
      </c>
      <c r="H12062" s="597">
        <v>23462991</v>
      </c>
    </row>
    <row r="12063" spans="1:8">
      <c r="A12063" s="594" t="s">
        <v>133</v>
      </c>
      <c r="B12063" s="594" t="s">
        <v>309</v>
      </c>
      <c r="C12063" s="594" t="s">
        <v>570</v>
      </c>
      <c r="D12063" s="594" t="s">
        <v>2713</v>
      </c>
      <c r="E12063" s="594" t="s">
        <v>156</v>
      </c>
      <c r="F12063" s="594" t="s">
        <v>161</v>
      </c>
      <c r="G12063" s="596" t="s">
        <v>162</v>
      </c>
      <c r="H12063" s="597">
        <v>15641997</v>
      </c>
    </row>
    <row r="12064" spans="1:8">
      <c r="A12064" s="594" t="s">
        <v>133</v>
      </c>
      <c r="B12064" s="594" t="s">
        <v>309</v>
      </c>
      <c r="C12064" s="594" t="s">
        <v>570</v>
      </c>
      <c r="D12064" s="594" t="s">
        <v>2713</v>
      </c>
      <c r="E12064" s="594" t="s">
        <v>156</v>
      </c>
      <c r="F12064" s="594" t="s">
        <v>1</v>
      </c>
      <c r="G12064" s="596" t="s">
        <v>2</v>
      </c>
      <c r="H12064" s="597">
        <v>6395174</v>
      </c>
    </row>
    <row r="12065" spans="1:8">
      <c r="A12065" s="594" t="s">
        <v>133</v>
      </c>
      <c r="B12065" s="594" t="s">
        <v>309</v>
      </c>
      <c r="C12065" s="594" t="s">
        <v>570</v>
      </c>
      <c r="D12065" s="594" t="s">
        <v>2713</v>
      </c>
      <c r="E12065" s="594" t="s">
        <v>163</v>
      </c>
      <c r="F12065" s="595" t="s">
        <v>411</v>
      </c>
      <c r="G12065" s="596" t="s">
        <v>164</v>
      </c>
      <c r="H12065" s="597">
        <v>7200000</v>
      </c>
    </row>
    <row r="12066" spans="1:8">
      <c r="A12066" s="594" t="s">
        <v>133</v>
      </c>
      <c r="B12066" s="594" t="s">
        <v>309</v>
      </c>
      <c r="C12066" s="594" t="s">
        <v>570</v>
      </c>
      <c r="D12066" s="594" t="s">
        <v>2713</v>
      </c>
      <c r="E12066" s="594" t="s">
        <v>163</v>
      </c>
      <c r="F12066" s="594" t="s">
        <v>165</v>
      </c>
      <c r="G12066" s="596" t="s">
        <v>195</v>
      </c>
      <c r="H12066" s="597">
        <v>7200000</v>
      </c>
    </row>
    <row r="12067" spans="1:8">
      <c r="A12067" s="594" t="s">
        <v>133</v>
      </c>
      <c r="B12067" s="594" t="s">
        <v>309</v>
      </c>
      <c r="C12067" s="594" t="s">
        <v>570</v>
      </c>
      <c r="D12067" s="594" t="s">
        <v>2713</v>
      </c>
      <c r="E12067" s="594" t="s">
        <v>167</v>
      </c>
      <c r="F12067" s="595" t="s">
        <v>411</v>
      </c>
      <c r="G12067" s="596" t="s">
        <v>168</v>
      </c>
      <c r="H12067" s="597">
        <v>72164284</v>
      </c>
    </row>
    <row r="12068" spans="1:8">
      <c r="A12068" s="594" t="s">
        <v>133</v>
      </c>
      <c r="B12068" s="594" t="s">
        <v>309</v>
      </c>
      <c r="C12068" s="594" t="s">
        <v>570</v>
      </c>
      <c r="D12068" s="594" t="s">
        <v>2713</v>
      </c>
      <c r="E12068" s="594" t="s">
        <v>167</v>
      </c>
      <c r="F12068" s="594" t="s">
        <v>228</v>
      </c>
      <c r="G12068" s="596" t="s">
        <v>2673</v>
      </c>
      <c r="H12068" s="597">
        <v>29983315</v>
      </c>
    </row>
    <row r="12069" spans="1:8">
      <c r="A12069" s="594" t="s">
        <v>133</v>
      </c>
      <c r="B12069" s="594" t="s">
        <v>309</v>
      </c>
      <c r="C12069" s="594" t="s">
        <v>570</v>
      </c>
      <c r="D12069" s="594" t="s">
        <v>2713</v>
      </c>
      <c r="E12069" s="594" t="s">
        <v>167</v>
      </c>
      <c r="F12069" s="594" t="s">
        <v>169</v>
      </c>
      <c r="G12069" s="596" t="s">
        <v>2674</v>
      </c>
      <c r="H12069" s="597">
        <v>2731129</v>
      </c>
    </row>
    <row r="12070" spans="1:8">
      <c r="A12070" s="594" t="s">
        <v>133</v>
      </c>
      <c r="B12070" s="594" t="s">
        <v>309</v>
      </c>
      <c r="C12070" s="594" t="s">
        <v>570</v>
      </c>
      <c r="D12070" s="594" t="s">
        <v>2713</v>
      </c>
      <c r="E12070" s="594" t="s">
        <v>167</v>
      </c>
      <c r="F12070" s="594" t="s">
        <v>230</v>
      </c>
      <c r="G12070" s="596" t="s">
        <v>2675</v>
      </c>
      <c r="H12070" s="597">
        <v>12179840</v>
      </c>
    </row>
    <row r="12071" spans="1:8">
      <c r="A12071" s="594" t="s">
        <v>133</v>
      </c>
      <c r="B12071" s="594" t="s">
        <v>309</v>
      </c>
      <c r="C12071" s="594" t="s">
        <v>570</v>
      </c>
      <c r="D12071" s="594" t="s">
        <v>2713</v>
      </c>
      <c r="E12071" s="594" t="s">
        <v>167</v>
      </c>
      <c r="F12071" s="594" t="s">
        <v>214</v>
      </c>
      <c r="G12071" s="596" t="s">
        <v>2676</v>
      </c>
      <c r="H12071" s="597">
        <v>6863000</v>
      </c>
    </row>
    <row r="12072" spans="1:8">
      <c r="A12072" s="594" t="s">
        <v>133</v>
      </c>
      <c r="B12072" s="594" t="s">
        <v>309</v>
      </c>
      <c r="C12072" s="594" t="s">
        <v>570</v>
      </c>
      <c r="D12072" s="594" t="s">
        <v>2713</v>
      </c>
      <c r="E12072" s="594" t="s">
        <v>167</v>
      </c>
      <c r="F12072" s="594" t="s">
        <v>232</v>
      </c>
      <c r="G12072" s="596" t="s">
        <v>195</v>
      </c>
      <c r="H12072" s="597">
        <v>20407000</v>
      </c>
    </row>
    <row r="12073" spans="1:8">
      <c r="A12073" s="594" t="s">
        <v>133</v>
      </c>
      <c r="B12073" s="594" t="s">
        <v>309</v>
      </c>
      <c r="C12073" s="594" t="s">
        <v>570</v>
      </c>
      <c r="D12073" s="594" t="s">
        <v>2713</v>
      </c>
      <c r="E12073" s="594" t="s">
        <v>171</v>
      </c>
      <c r="F12073" s="595" t="s">
        <v>411</v>
      </c>
      <c r="G12073" s="596" t="s">
        <v>2677</v>
      </c>
      <c r="H12073" s="597">
        <v>360261000</v>
      </c>
    </row>
    <row r="12074" spans="1:8">
      <c r="A12074" s="594" t="s">
        <v>133</v>
      </c>
      <c r="B12074" s="594" t="s">
        <v>309</v>
      </c>
      <c r="C12074" s="594" t="s">
        <v>570</v>
      </c>
      <c r="D12074" s="594" t="s">
        <v>2713</v>
      </c>
      <c r="E12074" s="594" t="s">
        <v>171</v>
      </c>
      <c r="F12074" s="594" t="s">
        <v>173</v>
      </c>
      <c r="G12074" s="596" t="s">
        <v>174</v>
      </c>
      <c r="H12074" s="597">
        <v>50194000</v>
      </c>
    </row>
    <row r="12075" spans="1:8">
      <c r="A12075" s="594" t="s">
        <v>133</v>
      </c>
      <c r="B12075" s="594" t="s">
        <v>309</v>
      </c>
      <c r="C12075" s="594" t="s">
        <v>570</v>
      </c>
      <c r="D12075" s="594" t="s">
        <v>2713</v>
      </c>
      <c r="E12075" s="594" t="s">
        <v>171</v>
      </c>
      <c r="F12075" s="594" t="s">
        <v>216</v>
      </c>
      <c r="G12075" s="596" t="s">
        <v>217</v>
      </c>
      <c r="H12075" s="597">
        <v>252995000</v>
      </c>
    </row>
    <row r="12076" spans="1:8">
      <c r="A12076" s="594" t="s">
        <v>133</v>
      </c>
      <c r="B12076" s="594" t="s">
        <v>309</v>
      </c>
      <c r="C12076" s="594" t="s">
        <v>570</v>
      </c>
      <c r="D12076" s="594" t="s">
        <v>2713</v>
      </c>
      <c r="E12076" s="594" t="s">
        <v>171</v>
      </c>
      <c r="F12076" s="594" t="s">
        <v>175</v>
      </c>
      <c r="G12076" s="596" t="s">
        <v>176</v>
      </c>
      <c r="H12076" s="597">
        <v>57072000</v>
      </c>
    </row>
    <row r="12077" spans="1:8">
      <c r="A12077" s="594" t="s">
        <v>133</v>
      </c>
      <c r="B12077" s="594" t="s">
        <v>309</v>
      </c>
      <c r="C12077" s="594" t="s">
        <v>570</v>
      </c>
      <c r="D12077" s="594" t="s">
        <v>2713</v>
      </c>
      <c r="E12077" s="594" t="s">
        <v>177</v>
      </c>
      <c r="F12077" s="595" t="s">
        <v>411</v>
      </c>
      <c r="G12077" s="596" t="s">
        <v>178</v>
      </c>
      <c r="H12077" s="597">
        <v>35013373</v>
      </c>
    </row>
    <row r="12078" spans="1:8">
      <c r="A12078" s="594" t="s">
        <v>133</v>
      </c>
      <c r="B12078" s="594" t="s">
        <v>309</v>
      </c>
      <c r="C12078" s="594" t="s">
        <v>570</v>
      </c>
      <c r="D12078" s="594" t="s">
        <v>2713</v>
      </c>
      <c r="E12078" s="594" t="s">
        <v>177</v>
      </c>
      <c r="F12078" s="594" t="s">
        <v>179</v>
      </c>
      <c r="G12078" s="596" t="s">
        <v>2679</v>
      </c>
      <c r="H12078" s="597">
        <v>4938383</v>
      </c>
    </row>
    <row r="12079" spans="1:8">
      <c r="A12079" s="594" t="s">
        <v>133</v>
      </c>
      <c r="B12079" s="594" t="s">
        <v>309</v>
      </c>
      <c r="C12079" s="594" t="s">
        <v>570</v>
      </c>
      <c r="D12079" s="594" t="s">
        <v>2713</v>
      </c>
      <c r="E12079" s="594" t="s">
        <v>177</v>
      </c>
      <c r="F12079" s="594" t="s">
        <v>181</v>
      </c>
      <c r="G12079" s="596" t="s">
        <v>182</v>
      </c>
      <c r="H12079" s="597">
        <v>3190000</v>
      </c>
    </row>
    <row r="12080" spans="1:8">
      <c r="A12080" s="594" t="s">
        <v>133</v>
      </c>
      <c r="B12080" s="594" t="s">
        <v>309</v>
      </c>
      <c r="C12080" s="594" t="s">
        <v>570</v>
      </c>
      <c r="D12080" s="594" t="s">
        <v>2713</v>
      </c>
      <c r="E12080" s="594" t="s">
        <v>177</v>
      </c>
      <c r="F12080" s="594" t="s">
        <v>1290</v>
      </c>
      <c r="G12080" s="596" t="s">
        <v>2721</v>
      </c>
      <c r="H12080" s="597">
        <v>5115990</v>
      </c>
    </row>
    <row r="12081" spans="1:8">
      <c r="A12081" s="594" t="s">
        <v>133</v>
      </c>
      <c r="B12081" s="594" t="s">
        <v>309</v>
      </c>
      <c r="C12081" s="594" t="s">
        <v>570</v>
      </c>
      <c r="D12081" s="594" t="s">
        <v>2713</v>
      </c>
      <c r="E12081" s="594" t="s">
        <v>177</v>
      </c>
      <c r="F12081" s="594" t="s">
        <v>441</v>
      </c>
      <c r="G12081" s="596" t="s">
        <v>2728</v>
      </c>
      <c r="H12081" s="597">
        <v>3900000</v>
      </c>
    </row>
    <row r="12082" spans="1:8">
      <c r="A12082" s="594" t="s">
        <v>133</v>
      </c>
      <c r="B12082" s="594" t="s">
        <v>309</v>
      </c>
      <c r="C12082" s="594" t="s">
        <v>570</v>
      </c>
      <c r="D12082" s="594" t="s">
        <v>2713</v>
      </c>
      <c r="E12082" s="594" t="s">
        <v>177</v>
      </c>
      <c r="F12082" s="594" t="s">
        <v>1297</v>
      </c>
      <c r="G12082" s="596" t="s">
        <v>2680</v>
      </c>
      <c r="H12082" s="597">
        <v>10069000</v>
      </c>
    </row>
    <row r="12083" spans="1:8">
      <c r="A12083" s="594" t="s">
        <v>133</v>
      </c>
      <c r="B12083" s="594" t="s">
        <v>309</v>
      </c>
      <c r="C12083" s="594" t="s">
        <v>570</v>
      </c>
      <c r="D12083" s="594" t="s">
        <v>2713</v>
      </c>
      <c r="E12083" s="594" t="s">
        <v>177</v>
      </c>
      <c r="F12083" s="594" t="s">
        <v>237</v>
      </c>
      <c r="G12083" s="596" t="s">
        <v>2681</v>
      </c>
      <c r="H12083" s="597">
        <v>7800000</v>
      </c>
    </row>
    <row r="12084" spans="1:8">
      <c r="A12084" s="594" t="s">
        <v>133</v>
      </c>
      <c r="B12084" s="594" t="s">
        <v>309</v>
      </c>
      <c r="C12084" s="594" t="s">
        <v>570</v>
      </c>
      <c r="D12084" s="594" t="s">
        <v>2713</v>
      </c>
      <c r="E12084" s="594" t="s">
        <v>240</v>
      </c>
      <c r="F12084" s="595" t="s">
        <v>411</v>
      </c>
      <c r="G12084" s="596" t="s">
        <v>241</v>
      </c>
      <c r="H12084" s="597">
        <v>1026823807</v>
      </c>
    </row>
    <row r="12085" spans="1:8">
      <c r="A12085" s="594" t="s">
        <v>133</v>
      </c>
      <c r="B12085" s="594" t="s">
        <v>309</v>
      </c>
      <c r="C12085" s="594" t="s">
        <v>570</v>
      </c>
      <c r="D12085" s="594" t="s">
        <v>2713</v>
      </c>
      <c r="E12085" s="594" t="s">
        <v>240</v>
      </c>
      <c r="F12085" s="594" t="s">
        <v>242</v>
      </c>
      <c r="G12085" s="596" t="s">
        <v>243</v>
      </c>
      <c r="H12085" s="597">
        <v>58659807</v>
      </c>
    </row>
    <row r="12086" spans="1:8">
      <c r="A12086" s="594" t="s">
        <v>133</v>
      </c>
      <c r="B12086" s="594" t="s">
        <v>309</v>
      </c>
      <c r="C12086" s="594" t="s">
        <v>570</v>
      </c>
      <c r="D12086" s="594" t="s">
        <v>2713</v>
      </c>
      <c r="E12086" s="594" t="s">
        <v>240</v>
      </c>
      <c r="F12086" s="594" t="s">
        <v>728</v>
      </c>
      <c r="G12086" s="596" t="s">
        <v>729</v>
      </c>
      <c r="H12086" s="597">
        <v>190712000</v>
      </c>
    </row>
    <row r="12087" spans="1:8">
      <c r="A12087" s="594" t="s">
        <v>133</v>
      </c>
      <c r="B12087" s="594" t="s">
        <v>309</v>
      </c>
      <c r="C12087" s="594" t="s">
        <v>570</v>
      </c>
      <c r="D12087" s="594" t="s">
        <v>2713</v>
      </c>
      <c r="E12087" s="594" t="s">
        <v>240</v>
      </c>
      <c r="F12087" s="594" t="s">
        <v>730</v>
      </c>
      <c r="G12087" s="596" t="s">
        <v>186</v>
      </c>
      <c r="H12087" s="597">
        <v>1000000</v>
      </c>
    </row>
    <row r="12088" spans="1:8">
      <c r="A12088" s="594" t="s">
        <v>133</v>
      </c>
      <c r="B12088" s="594" t="s">
        <v>309</v>
      </c>
      <c r="C12088" s="594" t="s">
        <v>570</v>
      </c>
      <c r="D12088" s="594" t="s">
        <v>2713</v>
      </c>
      <c r="E12088" s="594" t="s">
        <v>240</v>
      </c>
      <c r="F12088" s="594" t="s">
        <v>731</v>
      </c>
      <c r="G12088" s="596" t="s">
        <v>732</v>
      </c>
      <c r="H12088" s="597">
        <v>2000000</v>
      </c>
    </row>
    <row r="12089" spans="1:8">
      <c r="A12089" s="594" t="s">
        <v>133</v>
      </c>
      <c r="B12089" s="594" t="s">
        <v>309</v>
      </c>
      <c r="C12089" s="594" t="s">
        <v>570</v>
      </c>
      <c r="D12089" s="594" t="s">
        <v>2713</v>
      </c>
      <c r="E12089" s="594" t="s">
        <v>240</v>
      </c>
      <c r="F12089" s="594" t="s">
        <v>733</v>
      </c>
      <c r="G12089" s="596" t="s">
        <v>734</v>
      </c>
      <c r="H12089" s="597">
        <v>566650000</v>
      </c>
    </row>
    <row r="12090" spans="1:8">
      <c r="A12090" s="594" t="s">
        <v>133</v>
      </c>
      <c r="B12090" s="594" t="s">
        <v>309</v>
      </c>
      <c r="C12090" s="594" t="s">
        <v>570</v>
      </c>
      <c r="D12090" s="594" t="s">
        <v>2713</v>
      </c>
      <c r="E12090" s="594" t="s">
        <v>240</v>
      </c>
      <c r="F12090" s="594" t="s">
        <v>735</v>
      </c>
      <c r="G12090" s="596" t="s">
        <v>193</v>
      </c>
      <c r="H12090" s="597">
        <v>207802000</v>
      </c>
    </row>
    <row r="12091" spans="1:8">
      <c r="A12091" s="594" t="s">
        <v>133</v>
      </c>
      <c r="B12091" s="594" t="s">
        <v>309</v>
      </c>
      <c r="C12091" s="594" t="s">
        <v>570</v>
      </c>
      <c r="D12091" s="594" t="s">
        <v>2713</v>
      </c>
      <c r="E12091" s="594" t="s">
        <v>183</v>
      </c>
      <c r="F12091" s="595" t="s">
        <v>411</v>
      </c>
      <c r="G12091" s="596" t="s">
        <v>184</v>
      </c>
      <c r="H12091" s="597">
        <v>127065000</v>
      </c>
    </row>
    <row r="12092" spans="1:8">
      <c r="A12092" s="594" t="s">
        <v>133</v>
      </c>
      <c r="B12092" s="594" t="s">
        <v>309</v>
      </c>
      <c r="C12092" s="594" t="s">
        <v>570</v>
      </c>
      <c r="D12092" s="594" t="s">
        <v>2713</v>
      </c>
      <c r="E12092" s="594" t="s">
        <v>183</v>
      </c>
      <c r="F12092" s="594" t="s">
        <v>587</v>
      </c>
      <c r="G12092" s="596" t="s">
        <v>588</v>
      </c>
      <c r="H12092" s="597">
        <v>23366000</v>
      </c>
    </row>
    <row r="12093" spans="1:8">
      <c r="A12093" s="594" t="s">
        <v>133</v>
      </c>
      <c r="B12093" s="594" t="s">
        <v>309</v>
      </c>
      <c r="C12093" s="594" t="s">
        <v>570</v>
      </c>
      <c r="D12093" s="594" t="s">
        <v>2713</v>
      </c>
      <c r="E12093" s="594" t="s">
        <v>183</v>
      </c>
      <c r="F12093" s="594" t="s">
        <v>736</v>
      </c>
      <c r="G12093" s="596" t="s">
        <v>737</v>
      </c>
      <c r="H12093" s="597">
        <v>33550000</v>
      </c>
    </row>
    <row r="12094" spans="1:8">
      <c r="A12094" s="594" t="s">
        <v>133</v>
      </c>
      <c r="B12094" s="594" t="s">
        <v>309</v>
      </c>
      <c r="C12094" s="594" t="s">
        <v>570</v>
      </c>
      <c r="D12094" s="594" t="s">
        <v>2713</v>
      </c>
      <c r="E12094" s="594" t="s">
        <v>183</v>
      </c>
      <c r="F12094" s="594" t="s">
        <v>185</v>
      </c>
      <c r="G12094" s="596" t="s">
        <v>186</v>
      </c>
      <c r="H12094" s="597">
        <v>20049000</v>
      </c>
    </row>
    <row r="12095" spans="1:8">
      <c r="A12095" s="594" t="s">
        <v>133</v>
      </c>
      <c r="B12095" s="594" t="s">
        <v>309</v>
      </c>
      <c r="C12095" s="594" t="s">
        <v>570</v>
      </c>
      <c r="D12095" s="594" t="s">
        <v>2713</v>
      </c>
      <c r="E12095" s="594" t="s">
        <v>183</v>
      </c>
      <c r="F12095" s="594" t="s">
        <v>187</v>
      </c>
      <c r="G12095" s="596" t="s">
        <v>2683</v>
      </c>
      <c r="H12095" s="597">
        <v>50100000</v>
      </c>
    </row>
    <row r="12096" spans="1:8">
      <c r="A12096" s="594" t="s">
        <v>133</v>
      </c>
      <c r="B12096" s="594" t="s">
        <v>309</v>
      </c>
      <c r="C12096" s="594" t="s">
        <v>570</v>
      </c>
      <c r="D12096" s="594" t="s">
        <v>2713</v>
      </c>
      <c r="E12096" s="594" t="s">
        <v>738</v>
      </c>
      <c r="F12096" s="595" t="s">
        <v>411</v>
      </c>
      <c r="G12096" s="596" t="s">
        <v>739</v>
      </c>
      <c r="H12096" s="597">
        <v>375975000</v>
      </c>
    </row>
    <row r="12097" spans="1:8">
      <c r="A12097" s="594" t="s">
        <v>133</v>
      </c>
      <c r="B12097" s="594" t="s">
        <v>309</v>
      </c>
      <c r="C12097" s="594" t="s">
        <v>570</v>
      </c>
      <c r="D12097" s="594" t="s">
        <v>2713</v>
      </c>
      <c r="E12097" s="594" t="s">
        <v>738</v>
      </c>
      <c r="F12097" s="594" t="s">
        <v>740</v>
      </c>
      <c r="G12097" s="596" t="s">
        <v>741</v>
      </c>
      <c r="H12097" s="597">
        <v>26600000</v>
      </c>
    </row>
    <row r="12098" spans="1:8">
      <c r="A12098" s="594" t="s">
        <v>133</v>
      </c>
      <c r="B12098" s="594" t="s">
        <v>309</v>
      </c>
      <c r="C12098" s="594" t="s">
        <v>570</v>
      </c>
      <c r="D12098" s="594" t="s">
        <v>2713</v>
      </c>
      <c r="E12098" s="594" t="s">
        <v>738</v>
      </c>
      <c r="F12098" s="594" t="s">
        <v>1199</v>
      </c>
      <c r="G12098" s="596" t="s">
        <v>1198</v>
      </c>
      <c r="H12098" s="597">
        <v>12900000</v>
      </c>
    </row>
    <row r="12099" spans="1:8">
      <c r="A12099" s="594" t="s">
        <v>133</v>
      </c>
      <c r="B12099" s="594" t="s">
        <v>309</v>
      </c>
      <c r="C12099" s="594" t="s">
        <v>570</v>
      </c>
      <c r="D12099" s="594" t="s">
        <v>2713</v>
      </c>
      <c r="E12099" s="594" t="s">
        <v>738</v>
      </c>
      <c r="F12099" s="594" t="s">
        <v>356</v>
      </c>
      <c r="G12099" s="596" t="s">
        <v>357</v>
      </c>
      <c r="H12099" s="597">
        <v>12650000</v>
      </c>
    </row>
    <row r="12100" spans="1:8">
      <c r="A12100" s="594" t="s">
        <v>133</v>
      </c>
      <c r="B12100" s="594" t="s">
        <v>309</v>
      </c>
      <c r="C12100" s="594" t="s">
        <v>570</v>
      </c>
      <c r="D12100" s="594" t="s">
        <v>2713</v>
      </c>
      <c r="E12100" s="594" t="s">
        <v>738</v>
      </c>
      <c r="F12100" s="594" t="s">
        <v>296</v>
      </c>
      <c r="G12100" s="596" t="s">
        <v>297</v>
      </c>
      <c r="H12100" s="597">
        <v>318225000</v>
      </c>
    </row>
    <row r="12101" spans="1:8">
      <c r="A12101" s="594" t="s">
        <v>133</v>
      </c>
      <c r="B12101" s="594" t="s">
        <v>309</v>
      </c>
      <c r="C12101" s="594" t="s">
        <v>570</v>
      </c>
      <c r="D12101" s="594" t="s">
        <v>2713</v>
      </c>
      <c r="E12101" s="594" t="s">
        <v>738</v>
      </c>
      <c r="F12101" s="594" t="s">
        <v>742</v>
      </c>
      <c r="G12101" s="596" t="s">
        <v>743</v>
      </c>
      <c r="H12101" s="597">
        <v>5600000</v>
      </c>
    </row>
    <row r="12102" spans="1:8">
      <c r="A12102" s="594" t="s">
        <v>133</v>
      </c>
      <c r="B12102" s="594" t="s">
        <v>309</v>
      </c>
      <c r="C12102" s="594" t="s">
        <v>570</v>
      </c>
      <c r="D12102" s="594" t="s">
        <v>2713</v>
      </c>
      <c r="E12102" s="594" t="s">
        <v>744</v>
      </c>
      <c r="F12102" s="595" t="s">
        <v>411</v>
      </c>
      <c r="G12102" s="596" t="s">
        <v>2686</v>
      </c>
      <c r="H12102" s="597">
        <v>320780000</v>
      </c>
    </row>
    <row r="12103" spans="1:8">
      <c r="A12103" s="594" t="s">
        <v>133</v>
      </c>
      <c r="B12103" s="594" t="s">
        <v>309</v>
      </c>
      <c r="C12103" s="594" t="s">
        <v>570</v>
      </c>
      <c r="D12103" s="594" t="s">
        <v>2713</v>
      </c>
      <c r="E12103" s="594" t="s">
        <v>744</v>
      </c>
      <c r="F12103" s="594" t="s">
        <v>7</v>
      </c>
      <c r="G12103" s="596" t="s">
        <v>8</v>
      </c>
      <c r="H12103" s="597">
        <v>130000000</v>
      </c>
    </row>
    <row r="12104" spans="1:8">
      <c r="A12104" s="594" t="s">
        <v>133</v>
      </c>
      <c r="B12104" s="594" t="s">
        <v>309</v>
      </c>
      <c r="C12104" s="594" t="s">
        <v>570</v>
      </c>
      <c r="D12104" s="594" t="s">
        <v>2713</v>
      </c>
      <c r="E12104" s="594" t="s">
        <v>744</v>
      </c>
      <c r="F12104" s="594" t="s">
        <v>572</v>
      </c>
      <c r="G12104" s="596" t="s">
        <v>2689</v>
      </c>
      <c r="H12104" s="597">
        <v>55570000</v>
      </c>
    </row>
    <row r="12105" spans="1:8">
      <c r="A12105" s="594" t="s">
        <v>133</v>
      </c>
      <c r="B12105" s="594" t="s">
        <v>309</v>
      </c>
      <c r="C12105" s="594" t="s">
        <v>570</v>
      </c>
      <c r="D12105" s="594" t="s">
        <v>2713</v>
      </c>
      <c r="E12105" s="594" t="s">
        <v>744</v>
      </c>
      <c r="F12105" s="594" t="s">
        <v>748</v>
      </c>
      <c r="G12105" s="596" t="s">
        <v>35</v>
      </c>
      <c r="H12105" s="597">
        <v>135210000</v>
      </c>
    </row>
    <row r="12106" spans="1:8">
      <c r="A12106" s="594" t="s">
        <v>133</v>
      </c>
      <c r="B12106" s="594" t="s">
        <v>309</v>
      </c>
      <c r="C12106" s="594" t="s">
        <v>570</v>
      </c>
      <c r="D12106" s="594" t="s">
        <v>2713</v>
      </c>
      <c r="E12106" s="594" t="s">
        <v>2692</v>
      </c>
      <c r="F12106" s="595" t="s">
        <v>411</v>
      </c>
      <c r="G12106" s="596" t="s">
        <v>2693</v>
      </c>
      <c r="H12106" s="597">
        <v>288980000</v>
      </c>
    </row>
    <row r="12107" spans="1:8">
      <c r="A12107" s="594" t="s">
        <v>133</v>
      </c>
      <c r="B12107" s="594" t="s">
        <v>309</v>
      </c>
      <c r="C12107" s="594" t="s">
        <v>570</v>
      </c>
      <c r="D12107" s="594" t="s">
        <v>2713</v>
      </c>
      <c r="E12107" s="594" t="s">
        <v>2692</v>
      </c>
      <c r="F12107" s="594" t="s">
        <v>2777</v>
      </c>
      <c r="G12107" s="596" t="s">
        <v>2765</v>
      </c>
      <c r="H12107" s="597">
        <v>124500000</v>
      </c>
    </row>
    <row r="12108" spans="1:8">
      <c r="A12108" s="594" t="s">
        <v>133</v>
      </c>
      <c r="B12108" s="594" t="s">
        <v>309</v>
      </c>
      <c r="C12108" s="594" t="s">
        <v>570</v>
      </c>
      <c r="D12108" s="594" t="s">
        <v>2713</v>
      </c>
      <c r="E12108" s="594" t="s">
        <v>2692</v>
      </c>
      <c r="F12108" s="594" t="s">
        <v>2730</v>
      </c>
      <c r="G12108" s="596" t="s">
        <v>2731</v>
      </c>
      <c r="H12108" s="597">
        <v>164480000</v>
      </c>
    </row>
    <row r="12109" spans="1:8">
      <c r="A12109" s="594" t="s">
        <v>133</v>
      </c>
      <c r="B12109" s="594" t="s">
        <v>309</v>
      </c>
      <c r="C12109" s="594" t="s">
        <v>570</v>
      </c>
      <c r="D12109" s="594" t="s">
        <v>2713</v>
      </c>
      <c r="E12109" s="594" t="s">
        <v>189</v>
      </c>
      <c r="F12109" s="595" t="s">
        <v>411</v>
      </c>
      <c r="G12109" s="596" t="s">
        <v>190</v>
      </c>
      <c r="H12109" s="597">
        <v>677031648</v>
      </c>
    </row>
    <row r="12110" spans="1:8">
      <c r="A12110" s="594" t="s">
        <v>133</v>
      </c>
      <c r="B12110" s="594" t="s">
        <v>309</v>
      </c>
      <c r="C12110" s="594" t="s">
        <v>570</v>
      </c>
      <c r="D12110" s="594" t="s">
        <v>2713</v>
      </c>
      <c r="E12110" s="594" t="s">
        <v>189</v>
      </c>
      <c r="F12110" s="594" t="s">
        <v>773</v>
      </c>
      <c r="G12110" s="596" t="s">
        <v>2695</v>
      </c>
      <c r="H12110" s="597">
        <v>253182648</v>
      </c>
    </row>
    <row r="12111" spans="1:8">
      <c r="A12111" s="594" t="s">
        <v>133</v>
      </c>
      <c r="B12111" s="594" t="s">
        <v>309</v>
      </c>
      <c r="C12111" s="594" t="s">
        <v>570</v>
      </c>
      <c r="D12111" s="594" t="s">
        <v>2713</v>
      </c>
      <c r="E12111" s="594" t="s">
        <v>189</v>
      </c>
      <c r="F12111" s="594" t="s">
        <v>192</v>
      </c>
      <c r="G12111" s="596" t="s">
        <v>195</v>
      </c>
      <c r="H12111" s="597">
        <v>423849000</v>
      </c>
    </row>
    <row r="12112" spans="1:8">
      <c r="A12112" s="594" t="s">
        <v>133</v>
      </c>
      <c r="B12112" s="594" t="s">
        <v>309</v>
      </c>
      <c r="C12112" s="594" t="s">
        <v>570</v>
      </c>
      <c r="D12112" s="594" t="s">
        <v>2713</v>
      </c>
      <c r="E12112" s="594" t="s">
        <v>2697</v>
      </c>
      <c r="F12112" s="595" t="s">
        <v>411</v>
      </c>
      <c r="G12112" s="596" t="s">
        <v>2698</v>
      </c>
      <c r="H12112" s="597">
        <v>10000000</v>
      </c>
    </row>
    <row r="12113" spans="1:8">
      <c r="A12113" s="594" t="s">
        <v>133</v>
      </c>
      <c r="B12113" s="594" t="s">
        <v>309</v>
      </c>
      <c r="C12113" s="594" t="s">
        <v>570</v>
      </c>
      <c r="D12113" s="594" t="s">
        <v>2713</v>
      </c>
      <c r="E12113" s="594" t="s">
        <v>2697</v>
      </c>
      <c r="F12113" s="594" t="s">
        <v>2699</v>
      </c>
      <c r="G12113" s="596" t="s">
        <v>2700</v>
      </c>
      <c r="H12113" s="597">
        <v>10000000</v>
      </c>
    </row>
    <row r="12114" spans="1:8">
      <c r="A12114" s="594" t="s">
        <v>133</v>
      </c>
      <c r="B12114" s="594" t="s">
        <v>309</v>
      </c>
      <c r="C12114" s="594" t="s">
        <v>570</v>
      </c>
      <c r="D12114" s="594" t="s">
        <v>2713</v>
      </c>
      <c r="E12114" s="594" t="s">
        <v>194</v>
      </c>
      <c r="F12114" s="595" t="s">
        <v>411</v>
      </c>
      <c r="G12114" s="596" t="s">
        <v>195</v>
      </c>
      <c r="H12114" s="597">
        <v>454015000</v>
      </c>
    </row>
    <row r="12115" spans="1:8">
      <c r="A12115" s="594" t="s">
        <v>133</v>
      </c>
      <c r="B12115" s="594" t="s">
        <v>309</v>
      </c>
      <c r="C12115" s="594" t="s">
        <v>570</v>
      </c>
      <c r="D12115" s="594" t="s">
        <v>2713</v>
      </c>
      <c r="E12115" s="594" t="s">
        <v>194</v>
      </c>
      <c r="F12115" s="594" t="s">
        <v>198</v>
      </c>
      <c r="G12115" s="596" t="s">
        <v>199</v>
      </c>
      <c r="H12115" s="597">
        <v>178495000</v>
      </c>
    </row>
    <row r="12116" spans="1:8">
      <c r="A12116" s="594" t="s">
        <v>133</v>
      </c>
      <c r="B12116" s="594" t="s">
        <v>309</v>
      </c>
      <c r="C12116" s="594" t="s">
        <v>570</v>
      </c>
      <c r="D12116" s="594" t="s">
        <v>2713</v>
      </c>
      <c r="E12116" s="594" t="s">
        <v>194</v>
      </c>
      <c r="F12116" s="594" t="s">
        <v>200</v>
      </c>
      <c r="G12116" s="596" t="s">
        <v>201</v>
      </c>
      <c r="H12116" s="597">
        <v>275520000</v>
      </c>
    </row>
    <row r="12117" spans="1:8">
      <c r="A12117" s="594" t="s">
        <v>133</v>
      </c>
      <c r="B12117" s="594" t="s">
        <v>309</v>
      </c>
      <c r="C12117" s="594" t="s">
        <v>570</v>
      </c>
      <c r="D12117" s="594" t="s">
        <v>2713</v>
      </c>
      <c r="E12117" s="594" t="s">
        <v>573</v>
      </c>
      <c r="F12117" s="595" t="s">
        <v>411</v>
      </c>
      <c r="G12117" s="596" t="s">
        <v>2703</v>
      </c>
      <c r="H12117" s="597">
        <v>8000000</v>
      </c>
    </row>
    <row r="12118" spans="1:8">
      <c r="A12118" s="594" t="s">
        <v>133</v>
      </c>
      <c r="B12118" s="594" t="s">
        <v>309</v>
      </c>
      <c r="C12118" s="594" t="s">
        <v>570</v>
      </c>
      <c r="D12118" s="594" t="s">
        <v>2713</v>
      </c>
      <c r="E12118" s="594" t="s">
        <v>573</v>
      </c>
      <c r="F12118" s="594" t="s">
        <v>574</v>
      </c>
      <c r="G12118" s="596" t="s">
        <v>2704</v>
      </c>
      <c r="H12118" s="597">
        <v>8000000</v>
      </c>
    </row>
    <row r="12119" spans="1:8">
      <c r="A12119" s="594" t="s">
        <v>133</v>
      </c>
      <c r="B12119" s="594" t="s">
        <v>309</v>
      </c>
      <c r="C12119" s="594" t="s">
        <v>570</v>
      </c>
      <c r="D12119" s="594" t="s">
        <v>2713</v>
      </c>
      <c r="E12119" s="594" t="s">
        <v>1145</v>
      </c>
      <c r="F12119" s="595" t="s">
        <v>411</v>
      </c>
      <c r="G12119" s="596" t="s">
        <v>2761</v>
      </c>
      <c r="H12119" s="597">
        <v>39655000</v>
      </c>
    </row>
    <row r="12120" spans="1:8">
      <c r="A12120" s="594" t="s">
        <v>133</v>
      </c>
      <c r="B12120" s="594" t="s">
        <v>309</v>
      </c>
      <c r="C12120" s="594" t="s">
        <v>570</v>
      </c>
      <c r="D12120" s="594" t="s">
        <v>2713</v>
      </c>
      <c r="E12120" s="594" t="s">
        <v>1145</v>
      </c>
      <c r="F12120" s="594" t="s">
        <v>1144</v>
      </c>
      <c r="G12120" s="596" t="s">
        <v>1143</v>
      </c>
      <c r="H12120" s="597">
        <v>37179000</v>
      </c>
    </row>
    <row r="12121" spans="1:8">
      <c r="A12121" s="594" t="s">
        <v>133</v>
      </c>
      <c r="B12121" s="594" t="s">
        <v>309</v>
      </c>
      <c r="C12121" s="594" t="s">
        <v>570</v>
      </c>
      <c r="D12121" s="594" t="s">
        <v>2713</v>
      </c>
      <c r="E12121" s="594" t="s">
        <v>1145</v>
      </c>
      <c r="F12121" s="594" t="s">
        <v>1149</v>
      </c>
      <c r="G12121" s="596" t="s">
        <v>1148</v>
      </c>
      <c r="H12121" s="597">
        <v>2476000</v>
      </c>
    </row>
    <row r="12122" spans="1:8">
      <c r="A12122" s="594" t="s">
        <v>133</v>
      </c>
      <c r="B12122" s="594" t="s">
        <v>309</v>
      </c>
      <c r="C12122" s="594" t="s">
        <v>570</v>
      </c>
      <c r="D12122" s="594" t="s">
        <v>2713</v>
      </c>
      <c r="E12122" s="594" t="s">
        <v>260</v>
      </c>
      <c r="F12122" s="595" t="s">
        <v>411</v>
      </c>
      <c r="G12122" s="596" t="s">
        <v>261</v>
      </c>
      <c r="H12122" s="597">
        <v>673535000</v>
      </c>
    </row>
    <row r="12123" spans="1:8">
      <c r="A12123" s="594" t="s">
        <v>133</v>
      </c>
      <c r="B12123" s="594" t="s">
        <v>309</v>
      </c>
      <c r="C12123" s="594" t="s">
        <v>570</v>
      </c>
      <c r="D12123" s="594" t="s">
        <v>2713</v>
      </c>
      <c r="E12123" s="594" t="s">
        <v>260</v>
      </c>
      <c r="F12123" s="594" t="s">
        <v>262</v>
      </c>
      <c r="G12123" s="596" t="s">
        <v>2707</v>
      </c>
      <c r="H12123" s="597">
        <v>673535000</v>
      </c>
    </row>
    <row r="12124" spans="1:8">
      <c r="A12124" s="594" t="s">
        <v>133</v>
      </c>
      <c r="B12124" s="594" t="s">
        <v>309</v>
      </c>
      <c r="C12124" s="594" t="s">
        <v>570</v>
      </c>
      <c r="D12124" s="594" t="s">
        <v>2713</v>
      </c>
      <c r="E12124" s="594" t="s">
        <v>53</v>
      </c>
      <c r="F12124" s="595" t="s">
        <v>411</v>
      </c>
      <c r="G12124" s="596" t="s">
        <v>193</v>
      </c>
      <c r="H12124" s="597">
        <v>52090000</v>
      </c>
    </row>
    <row r="12125" spans="1:8">
      <c r="A12125" s="594" t="s">
        <v>133</v>
      </c>
      <c r="B12125" s="594" t="s">
        <v>309</v>
      </c>
      <c r="C12125" s="594" t="s">
        <v>570</v>
      </c>
      <c r="D12125" s="594" t="s">
        <v>2713</v>
      </c>
      <c r="E12125" s="594" t="s">
        <v>53</v>
      </c>
      <c r="F12125" s="594" t="s">
        <v>56</v>
      </c>
      <c r="G12125" s="596" t="s">
        <v>57</v>
      </c>
      <c r="H12125" s="597">
        <v>52090000</v>
      </c>
    </row>
    <row r="12126" spans="1:8">
      <c r="A12126" s="594" t="s">
        <v>133</v>
      </c>
      <c r="B12126" s="594" t="s">
        <v>309</v>
      </c>
      <c r="C12126" s="594" t="s">
        <v>570</v>
      </c>
      <c r="D12126" s="594" t="s">
        <v>2742</v>
      </c>
      <c r="E12126" s="595" t="s">
        <v>411</v>
      </c>
      <c r="F12126" s="595" t="s">
        <v>411</v>
      </c>
      <c r="G12126" s="596" t="s">
        <v>2743</v>
      </c>
      <c r="H12126" s="597">
        <v>18000000</v>
      </c>
    </row>
    <row r="12127" spans="1:8">
      <c r="A12127" s="594" t="s">
        <v>133</v>
      </c>
      <c r="B12127" s="594" t="s">
        <v>309</v>
      </c>
      <c r="C12127" s="594" t="s">
        <v>570</v>
      </c>
      <c r="D12127" s="594" t="s">
        <v>2742</v>
      </c>
      <c r="E12127" s="594" t="s">
        <v>240</v>
      </c>
      <c r="F12127" s="595" t="s">
        <v>411</v>
      </c>
      <c r="G12127" s="596" t="s">
        <v>241</v>
      </c>
      <c r="H12127" s="597">
        <v>18000000</v>
      </c>
    </row>
    <row r="12128" spans="1:8">
      <c r="A12128" s="594" t="s">
        <v>133</v>
      </c>
      <c r="B12128" s="594" t="s">
        <v>309</v>
      </c>
      <c r="C12128" s="594" t="s">
        <v>570</v>
      </c>
      <c r="D12128" s="594" t="s">
        <v>2742</v>
      </c>
      <c r="E12128" s="594" t="s">
        <v>240</v>
      </c>
      <c r="F12128" s="594" t="s">
        <v>242</v>
      </c>
      <c r="G12128" s="596" t="s">
        <v>243</v>
      </c>
      <c r="H12128" s="597">
        <v>1650000</v>
      </c>
    </row>
    <row r="12129" spans="1:8">
      <c r="A12129" s="594" t="s">
        <v>133</v>
      </c>
      <c r="B12129" s="594" t="s">
        <v>309</v>
      </c>
      <c r="C12129" s="594" t="s">
        <v>570</v>
      </c>
      <c r="D12129" s="594" t="s">
        <v>2742</v>
      </c>
      <c r="E12129" s="594" t="s">
        <v>240</v>
      </c>
      <c r="F12129" s="594" t="s">
        <v>733</v>
      </c>
      <c r="G12129" s="596" t="s">
        <v>734</v>
      </c>
      <c r="H12129" s="597">
        <v>13000000</v>
      </c>
    </row>
    <row r="12130" spans="1:8">
      <c r="A12130" s="594" t="s">
        <v>133</v>
      </c>
      <c r="B12130" s="594" t="s">
        <v>309</v>
      </c>
      <c r="C12130" s="594" t="s">
        <v>570</v>
      </c>
      <c r="D12130" s="594" t="s">
        <v>2742</v>
      </c>
      <c r="E12130" s="594" t="s">
        <v>240</v>
      </c>
      <c r="F12130" s="594" t="s">
        <v>735</v>
      </c>
      <c r="G12130" s="596" t="s">
        <v>193</v>
      </c>
      <c r="H12130" s="597">
        <v>3350000</v>
      </c>
    </row>
    <row r="12131" spans="1:8">
      <c r="A12131" s="594" t="s">
        <v>133</v>
      </c>
      <c r="B12131" s="594" t="s">
        <v>309</v>
      </c>
      <c r="C12131" s="594" t="s">
        <v>1247</v>
      </c>
      <c r="D12131" s="595" t="s">
        <v>411</v>
      </c>
      <c r="E12131" s="595" t="s">
        <v>411</v>
      </c>
      <c r="F12131" s="595" t="s">
        <v>411</v>
      </c>
      <c r="G12131" s="596" t="s">
        <v>2746</v>
      </c>
      <c r="H12131" s="597">
        <v>20000000</v>
      </c>
    </row>
    <row r="12132" spans="1:8">
      <c r="A12132" s="594" t="s">
        <v>133</v>
      </c>
      <c r="B12132" s="594" t="s">
        <v>309</v>
      </c>
      <c r="C12132" s="594" t="s">
        <v>1247</v>
      </c>
      <c r="D12132" s="594" t="s">
        <v>488</v>
      </c>
      <c r="E12132" s="595" t="s">
        <v>411</v>
      </c>
      <c r="F12132" s="595" t="s">
        <v>411</v>
      </c>
      <c r="G12132" s="596" t="s">
        <v>2836</v>
      </c>
      <c r="H12132" s="597">
        <v>20000000</v>
      </c>
    </row>
    <row r="12133" spans="1:8">
      <c r="A12133" s="594" t="s">
        <v>133</v>
      </c>
      <c r="B12133" s="594" t="s">
        <v>309</v>
      </c>
      <c r="C12133" s="594" t="s">
        <v>1247</v>
      </c>
      <c r="D12133" s="594" t="s">
        <v>488</v>
      </c>
      <c r="E12133" s="594" t="s">
        <v>189</v>
      </c>
      <c r="F12133" s="595" t="s">
        <v>411</v>
      </c>
      <c r="G12133" s="596" t="s">
        <v>190</v>
      </c>
      <c r="H12133" s="597">
        <v>20000000</v>
      </c>
    </row>
    <row r="12134" spans="1:8">
      <c r="A12134" s="594" t="s">
        <v>133</v>
      </c>
      <c r="B12134" s="594" t="s">
        <v>309</v>
      </c>
      <c r="C12134" s="594" t="s">
        <v>1247</v>
      </c>
      <c r="D12134" s="594" t="s">
        <v>488</v>
      </c>
      <c r="E12134" s="594" t="s">
        <v>189</v>
      </c>
      <c r="F12134" s="594" t="s">
        <v>192</v>
      </c>
      <c r="G12134" s="596" t="s">
        <v>195</v>
      </c>
      <c r="H12134" s="597">
        <v>20000000</v>
      </c>
    </row>
    <row r="12135" spans="1:8">
      <c r="A12135" s="594" t="s">
        <v>133</v>
      </c>
      <c r="B12135" s="594" t="s">
        <v>309</v>
      </c>
      <c r="C12135" s="594" t="s">
        <v>276</v>
      </c>
      <c r="D12135" s="595" t="s">
        <v>411</v>
      </c>
      <c r="E12135" s="595" t="s">
        <v>411</v>
      </c>
      <c r="F12135" s="595" t="s">
        <v>411</v>
      </c>
      <c r="G12135" s="596" t="s">
        <v>1966</v>
      </c>
      <c r="H12135" s="597">
        <v>239894000</v>
      </c>
    </row>
    <row r="12136" spans="1:8">
      <c r="A12136" s="594" t="s">
        <v>133</v>
      </c>
      <c r="B12136" s="594" t="s">
        <v>309</v>
      </c>
      <c r="C12136" s="594" t="s">
        <v>276</v>
      </c>
      <c r="D12136" s="594" t="s">
        <v>278</v>
      </c>
      <c r="E12136" s="595" t="s">
        <v>411</v>
      </c>
      <c r="F12136" s="595" t="s">
        <v>411</v>
      </c>
      <c r="G12136" s="596" t="s">
        <v>2771</v>
      </c>
      <c r="H12136" s="597">
        <v>139894000</v>
      </c>
    </row>
    <row r="12137" spans="1:8">
      <c r="A12137" s="594" t="s">
        <v>133</v>
      </c>
      <c r="B12137" s="594" t="s">
        <v>309</v>
      </c>
      <c r="C12137" s="594" t="s">
        <v>276</v>
      </c>
      <c r="D12137" s="594" t="s">
        <v>278</v>
      </c>
      <c r="E12137" s="594" t="s">
        <v>260</v>
      </c>
      <c r="F12137" s="595" t="s">
        <v>411</v>
      </c>
      <c r="G12137" s="596" t="s">
        <v>261</v>
      </c>
      <c r="H12137" s="597">
        <v>139894000</v>
      </c>
    </row>
    <row r="12138" spans="1:8">
      <c r="A12138" s="594" t="s">
        <v>133</v>
      </c>
      <c r="B12138" s="594" t="s">
        <v>309</v>
      </c>
      <c r="C12138" s="594" t="s">
        <v>276</v>
      </c>
      <c r="D12138" s="594" t="s">
        <v>278</v>
      </c>
      <c r="E12138" s="594" t="s">
        <v>260</v>
      </c>
      <c r="F12138" s="594" t="s">
        <v>262</v>
      </c>
      <c r="G12138" s="596" t="s">
        <v>2707</v>
      </c>
      <c r="H12138" s="597">
        <v>139894000</v>
      </c>
    </row>
    <row r="12139" spans="1:8">
      <c r="A12139" s="594" t="s">
        <v>133</v>
      </c>
      <c r="B12139" s="594" t="s">
        <v>309</v>
      </c>
      <c r="C12139" s="594" t="s">
        <v>276</v>
      </c>
      <c r="D12139" s="594" t="s">
        <v>2725</v>
      </c>
      <c r="E12139" s="595" t="s">
        <v>411</v>
      </c>
      <c r="F12139" s="595" t="s">
        <v>411</v>
      </c>
      <c r="G12139" s="596" t="s">
        <v>2726</v>
      </c>
      <c r="H12139" s="597">
        <v>100000000</v>
      </c>
    </row>
    <row r="12140" spans="1:8">
      <c r="A12140" s="594" t="s">
        <v>133</v>
      </c>
      <c r="B12140" s="594" t="s">
        <v>309</v>
      </c>
      <c r="C12140" s="594" t="s">
        <v>276</v>
      </c>
      <c r="D12140" s="594" t="s">
        <v>2725</v>
      </c>
      <c r="E12140" s="594" t="s">
        <v>167</v>
      </c>
      <c r="F12140" s="595" t="s">
        <v>411</v>
      </c>
      <c r="G12140" s="596" t="s">
        <v>168</v>
      </c>
      <c r="H12140" s="597">
        <v>10492000</v>
      </c>
    </row>
    <row r="12141" spans="1:8">
      <c r="A12141" s="594" t="s">
        <v>133</v>
      </c>
      <c r="B12141" s="594" t="s">
        <v>309</v>
      </c>
      <c r="C12141" s="594" t="s">
        <v>276</v>
      </c>
      <c r="D12141" s="594" t="s">
        <v>2725</v>
      </c>
      <c r="E12141" s="594" t="s">
        <v>167</v>
      </c>
      <c r="F12141" s="594" t="s">
        <v>230</v>
      </c>
      <c r="G12141" s="596" t="s">
        <v>2675</v>
      </c>
      <c r="H12141" s="597">
        <v>10492000</v>
      </c>
    </row>
    <row r="12142" spans="1:8">
      <c r="A12142" s="594" t="s">
        <v>133</v>
      </c>
      <c r="B12142" s="594" t="s">
        <v>309</v>
      </c>
      <c r="C12142" s="594" t="s">
        <v>276</v>
      </c>
      <c r="D12142" s="594" t="s">
        <v>2725</v>
      </c>
      <c r="E12142" s="594" t="s">
        <v>183</v>
      </c>
      <c r="F12142" s="595" t="s">
        <v>411</v>
      </c>
      <c r="G12142" s="596" t="s">
        <v>184</v>
      </c>
      <c r="H12142" s="597">
        <v>21295000</v>
      </c>
    </row>
    <row r="12143" spans="1:8">
      <c r="A12143" s="594" t="s">
        <v>133</v>
      </c>
      <c r="B12143" s="594" t="s">
        <v>309</v>
      </c>
      <c r="C12143" s="594" t="s">
        <v>276</v>
      </c>
      <c r="D12143" s="594" t="s">
        <v>2725</v>
      </c>
      <c r="E12143" s="594" t="s">
        <v>183</v>
      </c>
      <c r="F12143" s="594" t="s">
        <v>736</v>
      </c>
      <c r="G12143" s="596" t="s">
        <v>737</v>
      </c>
      <c r="H12143" s="597">
        <v>6000000</v>
      </c>
    </row>
    <row r="12144" spans="1:8">
      <c r="A12144" s="594" t="s">
        <v>133</v>
      </c>
      <c r="B12144" s="594" t="s">
        <v>309</v>
      </c>
      <c r="C12144" s="594" t="s">
        <v>276</v>
      </c>
      <c r="D12144" s="594" t="s">
        <v>2725</v>
      </c>
      <c r="E12144" s="594" t="s">
        <v>183</v>
      </c>
      <c r="F12144" s="594" t="s">
        <v>185</v>
      </c>
      <c r="G12144" s="596" t="s">
        <v>186</v>
      </c>
      <c r="H12144" s="597">
        <v>15295000</v>
      </c>
    </row>
    <row r="12145" spans="1:8">
      <c r="A12145" s="594" t="s">
        <v>133</v>
      </c>
      <c r="B12145" s="594" t="s">
        <v>309</v>
      </c>
      <c r="C12145" s="594" t="s">
        <v>276</v>
      </c>
      <c r="D12145" s="594" t="s">
        <v>2725</v>
      </c>
      <c r="E12145" s="594" t="s">
        <v>738</v>
      </c>
      <c r="F12145" s="595" t="s">
        <v>411</v>
      </c>
      <c r="G12145" s="596" t="s">
        <v>739</v>
      </c>
      <c r="H12145" s="597">
        <v>4500000</v>
      </c>
    </row>
    <row r="12146" spans="1:8">
      <c r="A12146" s="594" t="s">
        <v>133</v>
      </c>
      <c r="B12146" s="594" t="s">
        <v>309</v>
      </c>
      <c r="C12146" s="594" t="s">
        <v>276</v>
      </c>
      <c r="D12146" s="594" t="s">
        <v>2725</v>
      </c>
      <c r="E12146" s="594" t="s">
        <v>738</v>
      </c>
      <c r="F12146" s="594" t="s">
        <v>296</v>
      </c>
      <c r="G12146" s="596" t="s">
        <v>297</v>
      </c>
      <c r="H12146" s="597">
        <v>4500000</v>
      </c>
    </row>
    <row r="12147" spans="1:8">
      <c r="A12147" s="594" t="s">
        <v>133</v>
      </c>
      <c r="B12147" s="594" t="s">
        <v>309</v>
      </c>
      <c r="C12147" s="594" t="s">
        <v>276</v>
      </c>
      <c r="D12147" s="594" t="s">
        <v>2725</v>
      </c>
      <c r="E12147" s="594" t="s">
        <v>194</v>
      </c>
      <c r="F12147" s="595" t="s">
        <v>411</v>
      </c>
      <c r="G12147" s="596" t="s">
        <v>195</v>
      </c>
      <c r="H12147" s="597">
        <v>63713000</v>
      </c>
    </row>
    <row r="12148" spans="1:8">
      <c r="A12148" s="594" t="s">
        <v>133</v>
      </c>
      <c r="B12148" s="594" t="s">
        <v>309</v>
      </c>
      <c r="C12148" s="594" t="s">
        <v>276</v>
      </c>
      <c r="D12148" s="594" t="s">
        <v>2725</v>
      </c>
      <c r="E12148" s="594" t="s">
        <v>194</v>
      </c>
      <c r="F12148" s="594" t="s">
        <v>198</v>
      </c>
      <c r="G12148" s="596" t="s">
        <v>199</v>
      </c>
      <c r="H12148" s="597">
        <v>63713000</v>
      </c>
    </row>
    <row r="12149" spans="1:8">
      <c r="A12149" s="594" t="s">
        <v>133</v>
      </c>
      <c r="B12149" s="594" t="s">
        <v>309</v>
      </c>
      <c r="C12149" s="594" t="s">
        <v>322</v>
      </c>
      <c r="D12149" s="595" t="s">
        <v>411</v>
      </c>
      <c r="E12149" s="595" t="s">
        <v>411</v>
      </c>
      <c r="F12149" s="595" t="s">
        <v>411</v>
      </c>
      <c r="G12149" s="596" t="s">
        <v>2661</v>
      </c>
      <c r="H12149" s="597">
        <v>111794566071</v>
      </c>
    </row>
    <row r="12150" spans="1:8">
      <c r="A12150" s="594" t="s">
        <v>133</v>
      </c>
      <c r="B12150" s="594" t="s">
        <v>309</v>
      </c>
      <c r="C12150" s="594" t="s">
        <v>322</v>
      </c>
      <c r="D12150" s="594" t="s">
        <v>2864</v>
      </c>
      <c r="E12150" s="595" t="s">
        <v>411</v>
      </c>
      <c r="F12150" s="595" t="s">
        <v>411</v>
      </c>
      <c r="G12150" s="596" t="s">
        <v>311</v>
      </c>
      <c r="H12150" s="597">
        <v>111744566071</v>
      </c>
    </row>
    <row r="12151" spans="1:8">
      <c r="A12151" s="594" t="s">
        <v>133</v>
      </c>
      <c r="B12151" s="594" t="s">
        <v>309</v>
      </c>
      <c r="C12151" s="594" t="s">
        <v>322</v>
      </c>
      <c r="D12151" s="594" t="s">
        <v>2864</v>
      </c>
      <c r="E12151" s="594" t="s">
        <v>142</v>
      </c>
      <c r="F12151" s="595" t="s">
        <v>411</v>
      </c>
      <c r="G12151" s="596" t="s">
        <v>143</v>
      </c>
      <c r="H12151" s="597">
        <v>19601574117</v>
      </c>
    </row>
    <row r="12152" spans="1:8">
      <c r="A12152" s="594" t="s">
        <v>133</v>
      </c>
      <c r="B12152" s="594" t="s">
        <v>309</v>
      </c>
      <c r="C12152" s="594" t="s">
        <v>322</v>
      </c>
      <c r="D12152" s="594" t="s">
        <v>2864</v>
      </c>
      <c r="E12152" s="594" t="s">
        <v>142</v>
      </c>
      <c r="F12152" s="594" t="s">
        <v>144</v>
      </c>
      <c r="G12152" s="596" t="s">
        <v>2664</v>
      </c>
      <c r="H12152" s="597">
        <v>19147285817</v>
      </c>
    </row>
    <row r="12153" spans="1:8">
      <c r="A12153" s="594" t="s">
        <v>133</v>
      </c>
      <c r="B12153" s="594" t="s">
        <v>309</v>
      </c>
      <c r="C12153" s="594" t="s">
        <v>322</v>
      </c>
      <c r="D12153" s="594" t="s">
        <v>2864</v>
      </c>
      <c r="E12153" s="594" t="s">
        <v>142</v>
      </c>
      <c r="F12153" s="594" t="s">
        <v>146</v>
      </c>
      <c r="G12153" s="596" t="s">
        <v>2665</v>
      </c>
      <c r="H12153" s="597">
        <v>454288300</v>
      </c>
    </row>
    <row r="12154" spans="1:8">
      <c r="A12154" s="594" t="s">
        <v>133</v>
      </c>
      <c r="B12154" s="594" t="s">
        <v>309</v>
      </c>
      <c r="C12154" s="594" t="s">
        <v>322</v>
      </c>
      <c r="D12154" s="594" t="s">
        <v>2864</v>
      </c>
      <c r="E12154" s="594" t="s">
        <v>202</v>
      </c>
      <c r="F12154" s="595" t="s">
        <v>411</v>
      </c>
      <c r="G12154" s="596" t="s">
        <v>2719</v>
      </c>
      <c r="H12154" s="597">
        <v>240777600</v>
      </c>
    </row>
    <row r="12155" spans="1:8">
      <c r="A12155" s="594" t="s">
        <v>133</v>
      </c>
      <c r="B12155" s="594" t="s">
        <v>309</v>
      </c>
      <c r="C12155" s="594" t="s">
        <v>322</v>
      </c>
      <c r="D12155" s="594" t="s">
        <v>2864</v>
      </c>
      <c r="E12155" s="594" t="s">
        <v>202</v>
      </c>
      <c r="F12155" s="594" t="s">
        <v>767</v>
      </c>
      <c r="G12155" s="596" t="s">
        <v>2720</v>
      </c>
      <c r="H12155" s="597">
        <v>200377600</v>
      </c>
    </row>
    <row r="12156" spans="1:8">
      <c r="A12156" s="594" t="s">
        <v>133</v>
      </c>
      <c r="B12156" s="594" t="s">
        <v>309</v>
      </c>
      <c r="C12156" s="594" t="s">
        <v>322</v>
      </c>
      <c r="D12156" s="594" t="s">
        <v>2864</v>
      </c>
      <c r="E12156" s="594" t="s">
        <v>202</v>
      </c>
      <c r="F12156" s="594" t="s">
        <v>204</v>
      </c>
      <c r="G12156" s="596" t="s">
        <v>2755</v>
      </c>
      <c r="H12156" s="597">
        <v>40400000</v>
      </c>
    </row>
    <row r="12157" spans="1:8">
      <c r="A12157" s="594" t="s">
        <v>133</v>
      </c>
      <c r="B12157" s="594" t="s">
        <v>309</v>
      </c>
      <c r="C12157" s="594" t="s">
        <v>322</v>
      </c>
      <c r="D12157" s="594" t="s">
        <v>2864</v>
      </c>
      <c r="E12157" s="594" t="s">
        <v>148</v>
      </c>
      <c r="F12157" s="595" t="s">
        <v>411</v>
      </c>
      <c r="G12157" s="596" t="s">
        <v>149</v>
      </c>
      <c r="H12157" s="597">
        <v>17028187259</v>
      </c>
    </row>
    <row r="12158" spans="1:8">
      <c r="A12158" s="594" t="s">
        <v>133</v>
      </c>
      <c r="B12158" s="594" t="s">
        <v>309</v>
      </c>
      <c r="C12158" s="594" t="s">
        <v>322</v>
      </c>
      <c r="D12158" s="594" t="s">
        <v>2864</v>
      </c>
      <c r="E12158" s="594" t="s">
        <v>148</v>
      </c>
      <c r="F12158" s="594" t="s">
        <v>223</v>
      </c>
      <c r="G12158" s="596" t="s">
        <v>224</v>
      </c>
      <c r="H12158" s="597">
        <v>966328700</v>
      </c>
    </row>
    <row r="12159" spans="1:8">
      <c r="A12159" s="594" t="s">
        <v>133</v>
      </c>
      <c r="B12159" s="594" t="s">
        <v>309</v>
      </c>
      <c r="C12159" s="594" t="s">
        <v>322</v>
      </c>
      <c r="D12159" s="594" t="s">
        <v>2864</v>
      </c>
      <c r="E12159" s="594" t="s">
        <v>148</v>
      </c>
      <c r="F12159" s="594" t="s">
        <v>603</v>
      </c>
      <c r="G12159" s="596" t="s">
        <v>604</v>
      </c>
      <c r="H12159" s="597">
        <v>558815000</v>
      </c>
    </row>
    <row r="12160" spans="1:8">
      <c r="A12160" s="594" t="s">
        <v>133</v>
      </c>
      <c r="B12160" s="594" t="s">
        <v>309</v>
      </c>
      <c r="C12160" s="594" t="s">
        <v>322</v>
      </c>
      <c r="D12160" s="594" t="s">
        <v>2864</v>
      </c>
      <c r="E12160" s="594" t="s">
        <v>148</v>
      </c>
      <c r="F12160" s="594" t="s">
        <v>591</v>
      </c>
      <c r="G12160" s="596" t="s">
        <v>592</v>
      </c>
      <c r="H12160" s="597">
        <v>193812000</v>
      </c>
    </row>
    <row r="12161" spans="1:8">
      <c r="A12161" s="594" t="s">
        <v>133</v>
      </c>
      <c r="B12161" s="594" t="s">
        <v>309</v>
      </c>
      <c r="C12161" s="594" t="s">
        <v>322</v>
      </c>
      <c r="D12161" s="594" t="s">
        <v>2864</v>
      </c>
      <c r="E12161" s="594" t="s">
        <v>148</v>
      </c>
      <c r="F12161" s="594" t="s">
        <v>1075</v>
      </c>
      <c r="G12161" s="596" t="s">
        <v>2666</v>
      </c>
      <c r="H12161" s="597">
        <v>304335000</v>
      </c>
    </row>
    <row r="12162" spans="1:8">
      <c r="A12162" s="594" t="s">
        <v>133</v>
      </c>
      <c r="B12162" s="594" t="s">
        <v>309</v>
      </c>
      <c r="C12162" s="594" t="s">
        <v>322</v>
      </c>
      <c r="D12162" s="594" t="s">
        <v>2864</v>
      </c>
      <c r="E12162" s="594" t="s">
        <v>148</v>
      </c>
      <c r="F12162" s="594" t="s">
        <v>26</v>
      </c>
      <c r="G12162" s="596" t="s">
        <v>2727</v>
      </c>
      <c r="H12162" s="597">
        <v>12873000</v>
      </c>
    </row>
    <row r="12163" spans="1:8">
      <c r="A12163" s="594" t="s">
        <v>133</v>
      </c>
      <c r="B12163" s="594" t="s">
        <v>309</v>
      </c>
      <c r="C12163" s="594" t="s">
        <v>322</v>
      </c>
      <c r="D12163" s="594" t="s">
        <v>2864</v>
      </c>
      <c r="E12163" s="594" t="s">
        <v>148</v>
      </c>
      <c r="F12163" s="594" t="s">
        <v>593</v>
      </c>
      <c r="G12163" s="596" t="s">
        <v>594</v>
      </c>
      <c r="H12163" s="597">
        <v>320612410</v>
      </c>
    </row>
    <row r="12164" spans="1:8">
      <c r="A12164" s="594" t="s">
        <v>133</v>
      </c>
      <c r="B12164" s="594" t="s">
        <v>309</v>
      </c>
      <c r="C12164" s="594" t="s">
        <v>322</v>
      </c>
      <c r="D12164" s="594" t="s">
        <v>2864</v>
      </c>
      <c r="E12164" s="594" t="s">
        <v>148</v>
      </c>
      <c r="F12164" s="594" t="s">
        <v>150</v>
      </c>
      <c r="G12164" s="596" t="s">
        <v>151</v>
      </c>
      <c r="H12164" s="597">
        <v>2438244310</v>
      </c>
    </row>
    <row r="12165" spans="1:8">
      <c r="A12165" s="594" t="s">
        <v>133</v>
      </c>
      <c r="B12165" s="594" t="s">
        <v>309</v>
      </c>
      <c r="C12165" s="594" t="s">
        <v>322</v>
      </c>
      <c r="D12165" s="594" t="s">
        <v>2864</v>
      </c>
      <c r="E12165" s="594" t="s">
        <v>148</v>
      </c>
      <c r="F12165" s="594" t="s">
        <v>605</v>
      </c>
      <c r="G12165" s="596" t="s">
        <v>2668</v>
      </c>
      <c r="H12165" s="597">
        <v>567245315</v>
      </c>
    </row>
    <row r="12166" spans="1:8">
      <c r="A12166" s="594" t="s">
        <v>133</v>
      </c>
      <c r="B12166" s="594" t="s">
        <v>309</v>
      </c>
      <c r="C12166" s="594" t="s">
        <v>322</v>
      </c>
      <c r="D12166" s="594" t="s">
        <v>2864</v>
      </c>
      <c r="E12166" s="594" t="s">
        <v>148</v>
      </c>
      <c r="F12166" s="594" t="s">
        <v>472</v>
      </c>
      <c r="G12166" s="596" t="s">
        <v>473</v>
      </c>
      <c r="H12166" s="597">
        <v>839759127</v>
      </c>
    </row>
    <row r="12167" spans="1:8">
      <c r="A12167" s="594" t="s">
        <v>133</v>
      </c>
      <c r="B12167" s="594" t="s">
        <v>309</v>
      </c>
      <c r="C12167" s="594" t="s">
        <v>322</v>
      </c>
      <c r="D12167" s="594" t="s">
        <v>2864</v>
      </c>
      <c r="E12167" s="594" t="s">
        <v>148</v>
      </c>
      <c r="F12167" s="594" t="s">
        <v>624</v>
      </c>
      <c r="G12167" s="596" t="s">
        <v>2774</v>
      </c>
      <c r="H12167" s="597">
        <v>5482499423</v>
      </c>
    </row>
    <row r="12168" spans="1:8">
      <c r="A12168" s="594" t="s">
        <v>133</v>
      </c>
      <c r="B12168" s="594" t="s">
        <v>309</v>
      </c>
      <c r="C12168" s="594" t="s">
        <v>322</v>
      </c>
      <c r="D12168" s="594" t="s">
        <v>2864</v>
      </c>
      <c r="E12168" s="594" t="s">
        <v>148</v>
      </c>
      <c r="F12168" s="594" t="s">
        <v>212</v>
      </c>
      <c r="G12168" s="596" t="s">
        <v>213</v>
      </c>
      <c r="H12168" s="597">
        <v>4734286573</v>
      </c>
    </row>
    <row r="12169" spans="1:8">
      <c r="A12169" s="594" t="s">
        <v>133</v>
      </c>
      <c r="B12169" s="594" t="s">
        <v>309</v>
      </c>
      <c r="C12169" s="594" t="s">
        <v>322</v>
      </c>
      <c r="D12169" s="594" t="s">
        <v>2864</v>
      </c>
      <c r="E12169" s="594" t="s">
        <v>148</v>
      </c>
      <c r="F12169" s="594" t="s">
        <v>227</v>
      </c>
      <c r="G12169" s="596" t="s">
        <v>2669</v>
      </c>
      <c r="H12169" s="597">
        <v>609376401</v>
      </c>
    </row>
    <row r="12170" spans="1:8">
      <c r="A12170" s="594" t="s">
        <v>133</v>
      </c>
      <c r="B12170" s="594" t="s">
        <v>309</v>
      </c>
      <c r="C12170" s="594" t="s">
        <v>322</v>
      </c>
      <c r="D12170" s="594" t="s">
        <v>2864</v>
      </c>
      <c r="E12170" s="594" t="s">
        <v>582</v>
      </c>
      <c r="F12170" s="595" t="s">
        <v>411</v>
      </c>
      <c r="G12170" s="596" t="s">
        <v>583</v>
      </c>
      <c r="H12170" s="597">
        <v>153311000</v>
      </c>
    </row>
    <row r="12171" spans="1:8">
      <c r="A12171" s="594" t="s">
        <v>133</v>
      </c>
      <c r="B12171" s="594" t="s">
        <v>309</v>
      </c>
      <c r="C12171" s="594" t="s">
        <v>322</v>
      </c>
      <c r="D12171" s="594" t="s">
        <v>2864</v>
      </c>
      <c r="E12171" s="594" t="s">
        <v>582</v>
      </c>
      <c r="F12171" s="594" t="s">
        <v>584</v>
      </c>
      <c r="G12171" s="596" t="s">
        <v>2670</v>
      </c>
      <c r="H12171" s="597">
        <v>119744000</v>
      </c>
    </row>
    <row r="12172" spans="1:8">
      <c r="A12172" s="594" t="s">
        <v>133</v>
      </c>
      <c r="B12172" s="594" t="s">
        <v>309</v>
      </c>
      <c r="C12172" s="594" t="s">
        <v>322</v>
      </c>
      <c r="D12172" s="594" t="s">
        <v>2864</v>
      </c>
      <c r="E12172" s="594" t="s">
        <v>582</v>
      </c>
      <c r="F12172" s="594" t="s">
        <v>478</v>
      </c>
      <c r="G12172" s="596" t="s">
        <v>2775</v>
      </c>
      <c r="H12172" s="597">
        <v>29190000</v>
      </c>
    </row>
    <row r="12173" spans="1:8">
      <c r="A12173" s="594" t="s">
        <v>133</v>
      </c>
      <c r="B12173" s="594" t="s">
        <v>309</v>
      </c>
      <c r="C12173" s="594" t="s">
        <v>322</v>
      </c>
      <c r="D12173" s="594" t="s">
        <v>2864</v>
      </c>
      <c r="E12173" s="594" t="s">
        <v>582</v>
      </c>
      <c r="F12173" s="594" t="s">
        <v>586</v>
      </c>
      <c r="G12173" s="596" t="s">
        <v>2671</v>
      </c>
      <c r="H12173" s="597">
        <v>4377000</v>
      </c>
    </row>
    <row r="12174" spans="1:8">
      <c r="A12174" s="594" t="s">
        <v>133</v>
      </c>
      <c r="B12174" s="594" t="s">
        <v>309</v>
      </c>
      <c r="C12174" s="594" t="s">
        <v>322</v>
      </c>
      <c r="D12174" s="594" t="s">
        <v>2864</v>
      </c>
      <c r="E12174" s="594" t="s">
        <v>152</v>
      </c>
      <c r="F12174" s="595" t="s">
        <v>411</v>
      </c>
      <c r="G12174" s="596" t="s">
        <v>153</v>
      </c>
      <c r="H12174" s="597">
        <v>79100000</v>
      </c>
    </row>
    <row r="12175" spans="1:8">
      <c r="A12175" s="594" t="s">
        <v>133</v>
      </c>
      <c r="B12175" s="594" t="s">
        <v>309</v>
      </c>
      <c r="C12175" s="594" t="s">
        <v>322</v>
      </c>
      <c r="D12175" s="594" t="s">
        <v>2864</v>
      </c>
      <c r="E12175" s="594" t="s">
        <v>152</v>
      </c>
      <c r="F12175" s="594" t="s">
        <v>480</v>
      </c>
      <c r="G12175" s="596" t="s">
        <v>481</v>
      </c>
      <c r="H12175" s="597">
        <v>9000000</v>
      </c>
    </row>
    <row r="12176" spans="1:8">
      <c r="A12176" s="594" t="s">
        <v>133</v>
      </c>
      <c r="B12176" s="594" t="s">
        <v>309</v>
      </c>
      <c r="C12176" s="594" t="s">
        <v>322</v>
      </c>
      <c r="D12176" s="594" t="s">
        <v>2864</v>
      </c>
      <c r="E12176" s="594" t="s">
        <v>152</v>
      </c>
      <c r="F12176" s="594" t="s">
        <v>606</v>
      </c>
      <c r="G12176" s="596" t="s">
        <v>195</v>
      </c>
      <c r="H12176" s="597">
        <v>70100000</v>
      </c>
    </row>
    <row r="12177" spans="1:8">
      <c r="A12177" s="594" t="s">
        <v>133</v>
      </c>
      <c r="B12177" s="594" t="s">
        <v>309</v>
      </c>
      <c r="C12177" s="594" t="s">
        <v>322</v>
      </c>
      <c r="D12177" s="594" t="s">
        <v>2864</v>
      </c>
      <c r="E12177" s="594" t="s">
        <v>156</v>
      </c>
      <c r="F12177" s="595" t="s">
        <v>411</v>
      </c>
      <c r="G12177" s="596" t="s">
        <v>514</v>
      </c>
      <c r="H12177" s="597">
        <v>5472546600</v>
      </c>
    </row>
    <row r="12178" spans="1:8">
      <c r="A12178" s="594" t="s">
        <v>133</v>
      </c>
      <c r="B12178" s="594" t="s">
        <v>309</v>
      </c>
      <c r="C12178" s="594" t="s">
        <v>322</v>
      </c>
      <c r="D12178" s="594" t="s">
        <v>2864</v>
      </c>
      <c r="E12178" s="594" t="s">
        <v>156</v>
      </c>
      <c r="F12178" s="594" t="s">
        <v>157</v>
      </c>
      <c r="G12178" s="596" t="s">
        <v>158</v>
      </c>
      <c r="H12178" s="597">
        <v>4251480190</v>
      </c>
    </row>
    <row r="12179" spans="1:8">
      <c r="A12179" s="594" t="s">
        <v>133</v>
      </c>
      <c r="B12179" s="594" t="s">
        <v>309</v>
      </c>
      <c r="C12179" s="594" t="s">
        <v>322</v>
      </c>
      <c r="D12179" s="594" t="s">
        <v>2864</v>
      </c>
      <c r="E12179" s="594" t="s">
        <v>156</v>
      </c>
      <c r="F12179" s="594" t="s">
        <v>159</v>
      </c>
      <c r="G12179" s="596" t="s">
        <v>160</v>
      </c>
      <c r="H12179" s="597">
        <v>722230789</v>
      </c>
    </row>
    <row r="12180" spans="1:8">
      <c r="A12180" s="594" t="s">
        <v>133</v>
      </c>
      <c r="B12180" s="594" t="s">
        <v>309</v>
      </c>
      <c r="C12180" s="594" t="s">
        <v>322</v>
      </c>
      <c r="D12180" s="594" t="s">
        <v>2864</v>
      </c>
      <c r="E12180" s="594" t="s">
        <v>156</v>
      </c>
      <c r="F12180" s="594" t="s">
        <v>161</v>
      </c>
      <c r="G12180" s="596" t="s">
        <v>162</v>
      </c>
      <c r="H12180" s="597">
        <v>420905647</v>
      </c>
    </row>
    <row r="12181" spans="1:8">
      <c r="A12181" s="594" t="s">
        <v>133</v>
      </c>
      <c r="B12181" s="594" t="s">
        <v>309</v>
      </c>
      <c r="C12181" s="594" t="s">
        <v>322</v>
      </c>
      <c r="D12181" s="594" t="s">
        <v>2864</v>
      </c>
      <c r="E12181" s="594" t="s">
        <v>156</v>
      </c>
      <c r="F12181" s="594" t="s">
        <v>1</v>
      </c>
      <c r="G12181" s="596" t="s">
        <v>2</v>
      </c>
      <c r="H12181" s="597">
        <v>77929974</v>
      </c>
    </row>
    <row r="12182" spans="1:8">
      <c r="A12182" s="594" t="s">
        <v>133</v>
      </c>
      <c r="B12182" s="594" t="s">
        <v>309</v>
      </c>
      <c r="C12182" s="594" t="s">
        <v>322</v>
      </c>
      <c r="D12182" s="594" t="s">
        <v>2864</v>
      </c>
      <c r="E12182" s="594" t="s">
        <v>163</v>
      </c>
      <c r="F12182" s="595" t="s">
        <v>411</v>
      </c>
      <c r="G12182" s="596" t="s">
        <v>164</v>
      </c>
      <c r="H12182" s="597">
        <v>2091986600</v>
      </c>
    </row>
    <row r="12183" spans="1:8">
      <c r="A12183" s="594" t="s">
        <v>133</v>
      </c>
      <c r="B12183" s="594" t="s">
        <v>309</v>
      </c>
      <c r="C12183" s="594" t="s">
        <v>322</v>
      </c>
      <c r="D12183" s="594" t="s">
        <v>2864</v>
      </c>
      <c r="E12183" s="594" t="s">
        <v>163</v>
      </c>
      <c r="F12183" s="594" t="s">
        <v>165</v>
      </c>
      <c r="G12183" s="596" t="s">
        <v>195</v>
      </c>
      <c r="H12183" s="597">
        <v>2091986600</v>
      </c>
    </row>
    <row r="12184" spans="1:8">
      <c r="A12184" s="594" t="s">
        <v>133</v>
      </c>
      <c r="B12184" s="594" t="s">
        <v>309</v>
      </c>
      <c r="C12184" s="594" t="s">
        <v>322</v>
      </c>
      <c r="D12184" s="594" t="s">
        <v>2864</v>
      </c>
      <c r="E12184" s="594" t="s">
        <v>167</v>
      </c>
      <c r="F12184" s="595" t="s">
        <v>411</v>
      </c>
      <c r="G12184" s="596" t="s">
        <v>168</v>
      </c>
      <c r="H12184" s="597">
        <v>2621756300</v>
      </c>
    </row>
    <row r="12185" spans="1:8">
      <c r="A12185" s="594" t="s">
        <v>133</v>
      </c>
      <c r="B12185" s="594" t="s">
        <v>309</v>
      </c>
      <c r="C12185" s="594" t="s">
        <v>322</v>
      </c>
      <c r="D12185" s="594" t="s">
        <v>2864</v>
      </c>
      <c r="E12185" s="594" t="s">
        <v>167</v>
      </c>
      <c r="F12185" s="594" t="s">
        <v>228</v>
      </c>
      <c r="G12185" s="596" t="s">
        <v>2673</v>
      </c>
      <c r="H12185" s="597">
        <v>315412100</v>
      </c>
    </row>
    <row r="12186" spans="1:8">
      <c r="A12186" s="594" t="s">
        <v>133</v>
      </c>
      <c r="B12186" s="594" t="s">
        <v>309</v>
      </c>
      <c r="C12186" s="594" t="s">
        <v>322</v>
      </c>
      <c r="D12186" s="594" t="s">
        <v>2864</v>
      </c>
      <c r="E12186" s="594" t="s">
        <v>167</v>
      </c>
      <c r="F12186" s="594" t="s">
        <v>169</v>
      </c>
      <c r="G12186" s="596" t="s">
        <v>2674</v>
      </c>
      <c r="H12186" s="597">
        <v>134896200</v>
      </c>
    </row>
    <row r="12187" spans="1:8">
      <c r="A12187" s="594" t="s">
        <v>133</v>
      </c>
      <c r="B12187" s="594" t="s">
        <v>309</v>
      </c>
      <c r="C12187" s="594" t="s">
        <v>322</v>
      </c>
      <c r="D12187" s="594" t="s">
        <v>2864</v>
      </c>
      <c r="E12187" s="594" t="s">
        <v>167</v>
      </c>
      <c r="F12187" s="594" t="s">
        <v>230</v>
      </c>
      <c r="G12187" s="596" t="s">
        <v>2675</v>
      </c>
      <c r="H12187" s="597">
        <v>2059550000</v>
      </c>
    </row>
    <row r="12188" spans="1:8">
      <c r="A12188" s="594" t="s">
        <v>133</v>
      </c>
      <c r="B12188" s="594" t="s">
        <v>309</v>
      </c>
      <c r="C12188" s="594" t="s">
        <v>322</v>
      </c>
      <c r="D12188" s="594" t="s">
        <v>2864</v>
      </c>
      <c r="E12188" s="594" t="s">
        <v>167</v>
      </c>
      <c r="F12188" s="594" t="s">
        <v>214</v>
      </c>
      <c r="G12188" s="596" t="s">
        <v>2676</v>
      </c>
      <c r="H12188" s="597">
        <v>19898000</v>
      </c>
    </row>
    <row r="12189" spans="1:8">
      <c r="A12189" s="594" t="s">
        <v>133</v>
      </c>
      <c r="B12189" s="594" t="s">
        <v>309</v>
      </c>
      <c r="C12189" s="594" t="s">
        <v>322</v>
      </c>
      <c r="D12189" s="594" t="s">
        <v>2864</v>
      </c>
      <c r="E12189" s="594" t="s">
        <v>167</v>
      </c>
      <c r="F12189" s="594" t="s">
        <v>232</v>
      </c>
      <c r="G12189" s="596" t="s">
        <v>195</v>
      </c>
      <c r="H12189" s="597">
        <v>92000000</v>
      </c>
    </row>
    <row r="12190" spans="1:8">
      <c r="A12190" s="594" t="s">
        <v>133</v>
      </c>
      <c r="B12190" s="594" t="s">
        <v>309</v>
      </c>
      <c r="C12190" s="594" t="s">
        <v>322</v>
      </c>
      <c r="D12190" s="594" t="s">
        <v>2864</v>
      </c>
      <c r="E12190" s="594" t="s">
        <v>171</v>
      </c>
      <c r="F12190" s="595" t="s">
        <v>411</v>
      </c>
      <c r="G12190" s="596" t="s">
        <v>2677</v>
      </c>
      <c r="H12190" s="597">
        <v>1180197100</v>
      </c>
    </row>
    <row r="12191" spans="1:8">
      <c r="A12191" s="594" t="s">
        <v>133</v>
      </c>
      <c r="B12191" s="594" t="s">
        <v>309</v>
      </c>
      <c r="C12191" s="594" t="s">
        <v>322</v>
      </c>
      <c r="D12191" s="594" t="s">
        <v>2864</v>
      </c>
      <c r="E12191" s="594" t="s">
        <v>171</v>
      </c>
      <c r="F12191" s="594" t="s">
        <v>173</v>
      </c>
      <c r="G12191" s="596" t="s">
        <v>174</v>
      </c>
      <c r="H12191" s="597">
        <v>579488100</v>
      </c>
    </row>
    <row r="12192" spans="1:8">
      <c r="A12192" s="594" t="s">
        <v>133</v>
      </c>
      <c r="B12192" s="594" t="s">
        <v>309</v>
      </c>
      <c r="C12192" s="594" t="s">
        <v>322</v>
      </c>
      <c r="D12192" s="594" t="s">
        <v>2864</v>
      </c>
      <c r="E12192" s="594" t="s">
        <v>171</v>
      </c>
      <c r="F12192" s="594" t="s">
        <v>216</v>
      </c>
      <c r="G12192" s="596" t="s">
        <v>217</v>
      </c>
      <c r="H12192" s="597">
        <v>212469000</v>
      </c>
    </row>
    <row r="12193" spans="1:8">
      <c r="A12193" s="594" t="s">
        <v>133</v>
      </c>
      <c r="B12193" s="594" t="s">
        <v>309</v>
      </c>
      <c r="C12193" s="594" t="s">
        <v>322</v>
      </c>
      <c r="D12193" s="594" t="s">
        <v>2864</v>
      </c>
      <c r="E12193" s="594" t="s">
        <v>171</v>
      </c>
      <c r="F12193" s="594" t="s">
        <v>5</v>
      </c>
      <c r="G12193" s="596" t="s">
        <v>2678</v>
      </c>
      <c r="H12193" s="597">
        <v>100800000</v>
      </c>
    </row>
    <row r="12194" spans="1:8">
      <c r="A12194" s="594" t="s">
        <v>133</v>
      </c>
      <c r="B12194" s="594" t="s">
        <v>309</v>
      </c>
      <c r="C12194" s="594" t="s">
        <v>322</v>
      </c>
      <c r="D12194" s="594" t="s">
        <v>2864</v>
      </c>
      <c r="E12194" s="594" t="s">
        <v>171</v>
      </c>
      <c r="F12194" s="594" t="s">
        <v>175</v>
      </c>
      <c r="G12194" s="596" t="s">
        <v>176</v>
      </c>
      <c r="H12194" s="597">
        <v>287440000</v>
      </c>
    </row>
    <row r="12195" spans="1:8">
      <c r="A12195" s="594" t="s">
        <v>133</v>
      </c>
      <c r="B12195" s="594" t="s">
        <v>309</v>
      </c>
      <c r="C12195" s="594" t="s">
        <v>322</v>
      </c>
      <c r="D12195" s="594" t="s">
        <v>2864</v>
      </c>
      <c r="E12195" s="594" t="s">
        <v>177</v>
      </c>
      <c r="F12195" s="595" t="s">
        <v>411</v>
      </c>
      <c r="G12195" s="596" t="s">
        <v>178</v>
      </c>
      <c r="H12195" s="597">
        <v>1931487700</v>
      </c>
    </row>
    <row r="12196" spans="1:8">
      <c r="A12196" s="594" t="s">
        <v>133</v>
      </c>
      <c r="B12196" s="594" t="s">
        <v>309</v>
      </c>
      <c r="C12196" s="594" t="s">
        <v>322</v>
      </c>
      <c r="D12196" s="594" t="s">
        <v>2864</v>
      </c>
      <c r="E12196" s="594" t="s">
        <v>177</v>
      </c>
      <c r="F12196" s="594" t="s">
        <v>179</v>
      </c>
      <c r="G12196" s="596" t="s">
        <v>2679</v>
      </c>
      <c r="H12196" s="597">
        <v>193588700</v>
      </c>
    </row>
    <row r="12197" spans="1:8">
      <c r="A12197" s="594" t="s">
        <v>133</v>
      </c>
      <c r="B12197" s="594" t="s">
        <v>309</v>
      </c>
      <c r="C12197" s="594" t="s">
        <v>322</v>
      </c>
      <c r="D12197" s="594" t="s">
        <v>2864</v>
      </c>
      <c r="E12197" s="594" t="s">
        <v>177</v>
      </c>
      <c r="F12197" s="594" t="s">
        <v>181</v>
      </c>
      <c r="G12197" s="596" t="s">
        <v>182</v>
      </c>
      <c r="H12197" s="597">
        <v>160200000</v>
      </c>
    </row>
    <row r="12198" spans="1:8">
      <c r="A12198" s="594" t="s">
        <v>133</v>
      </c>
      <c r="B12198" s="594" t="s">
        <v>309</v>
      </c>
      <c r="C12198" s="594" t="s">
        <v>322</v>
      </c>
      <c r="D12198" s="594" t="s">
        <v>2864</v>
      </c>
      <c r="E12198" s="594" t="s">
        <v>177</v>
      </c>
      <c r="F12198" s="594" t="s">
        <v>1290</v>
      </c>
      <c r="G12198" s="596" t="s">
        <v>2721</v>
      </c>
      <c r="H12198" s="597">
        <v>56055600</v>
      </c>
    </row>
    <row r="12199" spans="1:8">
      <c r="A12199" s="594" t="s">
        <v>133</v>
      </c>
      <c r="B12199" s="594" t="s">
        <v>309</v>
      </c>
      <c r="C12199" s="594" t="s">
        <v>322</v>
      </c>
      <c r="D12199" s="594" t="s">
        <v>2864</v>
      </c>
      <c r="E12199" s="594" t="s">
        <v>177</v>
      </c>
      <c r="F12199" s="594" t="s">
        <v>441</v>
      </c>
      <c r="G12199" s="596" t="s">
        <v>2728</v>
      </c>
      <c r="H12199" s="597">
        <v>700500000</v>
      </c>
    </row>
    <row r="12200" spans="1:8">
      <c r="A12200" s="594" t="s">
        <v>133</v>
      </c>
      <c r="B12200" s="594" t="s">
        <v>309</v>
      </c>
      <c r="C12200" s="594" t="s">
        <v>322</v>
      </c>
      <c r="D12200" s="594" t="s">
        <v>2864</v>
      </c>
      <c r="E12200" s="594" t="s">
        <v>177</v>
      </c>
      <c r="F12200" s="594" t="s">
        <v>1297</v>
      </c>
      <c r="G12200" s="596" t="s">
        <v>2680</v>
      </c>
      <c r="H12200" s="597">
        <v>680293400</v>
      </c>
    </row>
    <row r="12201" spans="1:8">
      <c r="A12201" s="594" t="s">
        <v>133</v>
      </c>
      <c r="B12201" s="594" t="s">
        <v>309</v>
      </c>
      <c r="C12201" s="594" t="s">
        <v>322</v>
      </c>
      <c r="D12201" s="594" t="s">
        <v>2864</v>
      </c>
      <c r="E12201" s="594" t="s">
        <v>177</v>
      </c>
      <c r="F12201" s="594" t="s">
        <v>237</v>
      </c>
      <c r="G12201" s="596" t="s">
        <v>2681</v>
      </c>
      <c r="H12201" s="597">
        <v>140850000</v>
      </c>
    </row>
    <row r="12202" spans="1:8">
      <c r="A12202" s="594" t="s">
        <v>133</v>
      </c>
      <c r="B12202" s="594" t="s">
        <v>309</v>
      </c>
      <c r="C12202" s="594" t="s">
        <v>322</v>
      </c>
      <c r="D12202" s="594" t="s">
        <v>2864</v>
      </c>
      <c r="E12202" s="594" t="s">
        <v>240</v>
      </c>
      <c r="F12202" s="595" t="s">
        <v>411</v>
      </c>
      <c r="G12202" s="596" t="s">
        <v>241</v>
      </c>
      <c r="H12202" s="597">
        <v>1275860000</v>
      </c>
    </row>
    <row r="12203" spans="1:8">
      <c r="A12203" s="594" t="s">
        <v>133</v>
      </c>
      <c r="B12203" s="594" t="s">
        <v>309</v>
      </c>
      <c r="C12203" s="594" t="s">
        <v>322</v>
      </c>
      <c r="D12203" s="594" t="s">
        <v>2864</v>
      </c>
      <c r="E12203" s="594" t="s">
        <v>240</v>
      </c>
      <c r="F12203" s="594" t="s">
        <v>242</v>
      </c>
      <c r="G12203" s="596" t="s">
        <v>243</v>
      </c>
      <c r="H12203" s="597">
        <v>35480000</v>
      </c>
    </row>
    <row r="12204" spans="1:8">
      <c r="A12204" s="594" t="s">
        <v>133</v>
      </c>
      <c r="B12204" s="594" t="s">
        <v>309</v>
      </c>
      <c r="C12204" s="594" t="s">
        <v>322</v>
      </c>
      <c r="D12204" s="594" t="s">
        <v>2864</v>
      </c>
      <c r="E12204" s="594" t="s">
        <v>240</v>
      </c>
      <c r="F12204" s="594" t="s">
        <v>728</v>
      </c>
      <c r="G12204" s="596" t="s">
        <v>729</v>
      </c>
      <c r="H12204" s="597">
        <v>22000000</v>
      </c>
    </row>
    <row r="12205" spans="1:8">
      <c r="A12205" s="594" t="s">
        <v>133</v>
      </c>
      <c r="B12205" s="594" t="s">
        <v>309</v>
      </c>
      <c r="C12205" s="594" t="s">
        <v>322</v>
      </c>
      <c r="D12205" s="594" t="s">
        <v>2864</v>
      </c>
      <c r="E12205" s="594" t="s">
        <v>240</v>
      </c>
      <c r="F12205" s="594" t="s">
        <v>597</v>
      </c>
      <c r="G12205" s="596" t="s">
        <v>2682</v>
      </c>
      <c r="H12205" s="597">
        <v>300000</v>
      </c>
    </row>
    <row r="12206" spans="1:8">
      <c r="A12206" s="594" t="s">
        <v>133</v>
      </c>
      <c r="B12206" s="594" t="s">
        <v>309</v>
      </c>
      <c r="C12206" s="594" t="s">
        <v>322</v>
      </c>
      <c r="D12206" s="594" t="s">
        <v>2864</v>
      </c>
      <c r="E12206" s="594" t="s">
        <v>240</v>
      </c>
      <c r="F12206" s="594" t="s">
        <v>733</v>
      </c>
      <c r="G12206" s="596" t="s">
        <v>734</v>
      </c>
      <c r="H12206" s="597">
        <v>380020000</v>
      </c>
    </row>
    <row r="12207" spans="1:8">
      <c r="A12207" s="594" t="s">
        <v>133</v>
      </c>
      <c r="B12207" s="594" t="s">
        <v>309</v>
      </c>
      <c r="C12207" s="594" t="s">
        <v>322</v>
      </c>
      <c r="D12207" s="594" t="s">
        <v>2864</v>
      </c>
      <c r="E12207" s="594" t="s">
        <v>240</v>
      </c>
      <c r="F12207" s="594" t="s">
        <v>735</v>
      </c>
      <c r="G12207" s="596" t="s">
        <v>193</v>
      </c>
      <c r="H12207" s="597">
        <v>838060000</v>
      </c>
    </row>
    <row r="12208" spans="1:8">
      <c r="A12208" s="594" t="s">
        <v>133</v>
      </c>
      <c r="B12208" s="594" t="s">
        <v>309</v>
      </c>
      <c r="C12208" s="594" t="s">
        <v>322</v>
      </c>
      <c r="D12208" s="594" t="s">
        <v>2864</v>
      </c>
      <c r="E12208" s="594" t="s">
        <v>183</v>
      </c>
      <c r="F12208" s="595" t="s">
        <v>411</v>
      </c>
      <c r="G12208" s="596" t="s">
        <v>184</v>
      </c>
      <c r="H12208" s="597">
        <v>1422990000</v>
      </c>
    </row>
    <row r="12209" spans="1:8">
      <c r="A12209" s="594" t="s">
        <v>133</v>
      </c>
      <c r="B12209" s="594" t="s">
        <v>309</v>
      </c>
      <c r="C12209" s="594" t="s">
        <v>322</v>
      </c>
      <c r="D12209" s="594" t="s">
        <v>2864</v>
      </c>
      <c r="E12209" s="594" t="s">
        <v>183</v>
      </c>
      <c r="F12209" s="594" t="s">
        <v>587</v>
      </c>
      <c r="G12209" s="596" t="s">
        <v>588</v>
      </c>
      <c r="H12209" s="597">
        <v>97900000</v>
      </c>
    </row>
    <row r="12210" spans="1:8">
      <c r="A12210" s="594" t="s">
        <v>133</v>
      </c>
      <c r="B12210" s="594" t="s">
        <v>309</v>
      </c>
      <c r="C12210" s="594" t="s">
        <v>322</v>
      </c>
      <c r="D12210" s="594" t="s">
        <v>2864</v>
      </c>
      <c r="E12210" s="594" t="s">
        <v>183</v>
      </c>
      <c r="F12210" s="594" t="s">
        <v>736</v>
      </c>
      <c r="G12210" s="596" t="s">
        <v>737</v>
      </c>
      <c r="H12210" s="597">
        <v>343100000</v>
      </c>
    </row>
    <row r="12211" spans="1:8">
      <c r="A12211" s="594" t="s">
        <v>133</v>
      </c>
      <c r="B12211" s="594" t="s">
        <v>309</v>
      </c>
      <c r="C12211" s="594" t="s">
        <v>322</v>
      </c>
      <c r="D12211" s="594" t="s">
        <v>2864</v>
      </c>
      <c r="E12211" s="594" t="s">
        <v>183</v>
      </c>
      <c r="F12211" s="594" t="s">
        <v>185</v>
      </c>
      <c r="G12211" s="596" t="s">
        <v>186</v>
      </c>
      <c r="H12211" s="597">
        <v>54000000</v>
      </c>
    </row>
    <row r="12212" spans="1:8">
      <c r="A12212" s="594" t="s">
        <v>133</v>
      </c>
      <c r="B12212" s="594" t="s">
        <v>309</v>
      </c>
      <c r="C12212" s="594" t="s">
        <v>322</v>
      </c>
      <c r="D12212" s="594" t="s">
        <v>2864</v>
      </c>
      <c r="E12212" s="594" t="s">
        <v>183</v>
      </c>
      <c r="F12212" s="594" t="s">
        <v>187</v>
      </c>
      <c r="G12212" s="596" t="s">
        <v>2683</v>
      </c>
      <c r="H12212" s="597">
        <v>861850000</v>
      </c>
    </row>
    <row r="12213" spans="1:8">
      <c r="A12213" s="594" t="s">
        <v>133</v>
      </c>
      <c r="B12213" s="594" t="s">
        <v>309</v>
      </c>
      <c r="C12213" s="594" t="s">
        <v>322</v>
      </c>
      <c r="D12213" s="594" t="s">
        <v>2864</v>
      </c>
      <c r="E12213" s="594" t="s">
        <v>183</v>
      </c>
      <c r="F12213" s="594" t="s">
        <v>772</v>
      </c>
      <c r="G12213" s="596" t="s">
        <v>195</v>
      </c>
      <c r="H12213" s="597">
        <v>66140000</v>
      </c>
    </row>
    <row r="12214" spans="1:8">
      <c r="A12214" s="594" t="s">
        <v>133</v>
      </c>
      <c r="B12214" s="594" t="s">
        <v>309</v>
      </c>
      <c r="C12214" s="594" t="s">
        <v>322</v>
      </c>
      <c r="D12214" s="594" t="s">
        <v>2864</v>
      </c>
      <c r="E12214" s="594" t="s">
        <v>738</v>
      </c>
      <c r="F12214" s="595" t="s">
        <v>411</v>
      </c>
      <c r="G12214" s="596" t="s">
        <v>739</v>
      </c>
      <c r="H12214" s="597">
        <v>225317200</v>
      </c>
    </row>
    <row r="12215" spans="1:8">
      <c r="A12215" s="594" t="s">
        <v>133</v>
      </c>
      <c r="B12215" s="594" t="s">
        <v>309</v>
      </c>
      <c r="C12215" s="594" t="s">
        <v>322</v>
      </c>
      <c r="D12215" s="594" t="s">
        <v>2864</v>
      </c>
      <c r="E12215" s="594" t="s">
        <v>738</v>
      </c>
      <c r="F12215" s="594" t="s">
        <v>740</v>
      </c>
      <c r="G12215" s="596" t="s">
        <v>741</v>
      </c>
      <c r="H12215" s="597">
        <v>96000000</v>
      </c>
    </row>
    <row r="12216" spans="1:8">
      <c r="A12216" s="594" t="s">
        <v>133</v>
      </c>
      <c r="B12216" s="594" t="s">
        <v>309</v>
      </c>
      <c r="C12216" s="594" t="s">
        <v>322</v>
      </c>
      <c r="D12216" s="594" t="s">
        <v>2864</v>
      </c>
      <c r="E12216" s="594" t="s">
        <v>738</v>
      </c>
      <c r="F12216" s="594" t="s">
        <v>356</v>
      </c>
      <c r="G12216" s="596" t="s">
        <v>357</v>
      </c>
      <c r="H12216" s="597">
        <v>41867200</v>
      </c>
    </row>
    <row r="12217" spans="1:8">
      <c r="A12217" s="594" t="s">
        <v>133</v>
      </c>
      <c r="B12217" s="594" t="s">
        <v>309</v>
      </c>
      <c r="C12217" s="594" t="s">
        <v>322</v>
      </c>
      <c r="D12217" s="594" t="s">
        <v>2864</v>
      </c>
      <c r="E12217" s="594" t="s">
        <v>738</v>
      </c>
      <c r="F12217" s="594" t="s">
        <v>296</v>
      </c>
      <c r="G12217" s="596" t="s">
        <v>297</v>
      </c>
      <c r="H12217" s="597">
        <v>60700000</v>
      </c>
    </row>
    <row r="12218" spans="1:8">
      <c r="A12218" s="594" t="s">
        <v>133</v>
      </c>
      <c r="B12218" s="594" t="s">
        <v>309</v>
      </c>
      <c r="C12218" s="594" t="s">
        <v>322</v>
      </c>
      <c r="D12218" s="594" t="s">
        <v>2864</v>
      </c>
      <c r="E12218" s="594" t="s">
        <v>738</v>
      </c>
      <c r="F12218" s="594" t="s">
        <v>742</v>
      </c>
      <c r="G12218" s="596" t="s">
        <v>743</v>
      </c>
      <c r="H12218" s="597">
        <v>26750000</v>
      </c>
    </row>
    <row r="12219" spans="1:8">
      <c r="A12219" s="594" t="s">
        <v>133</v>
      </c>
      <c r="B12219" s="594" t="s">
        <v>309</v>
      </c>
      <c r="C12219" s="594" t="s">
        <v>322</v>
      </c>
      <c r="D12219" s="594" t="s">
        <v>2864</v>
      </c>
      <c r="E12219" s="594" t="s">
        <v>555</v>
      </c>
      <c r="F12219" s="595" t="s">
        <v>411</v>
      </c>
      <c r="G12219" s="596" t="s">
        <v>556</v>
      </c>
      <c r="H12219" s="597">
        <v>350000000</v>
      </c>
    </row>
    <row r="12220" spans="1:8">
      <c r="A12220" s="594" t="s">
        <v>133</v>
      </c>
      <c r="B12220" s="594" t="s">
        <v>309</v>
      </c>
      <c r="C12220" s="594" t="s">
        <v>322</v>
      </c>
      <c r="D12220" s="594" t="s">
        <v>2864</v>
      </c>
      <c r="E12220" s="594" t="s">
        <v>555</v>
      </c>
      <c r="F12220" s="594" t="s">
        <v>1269</v>
      </c>
      <c r="G12220" s="596" t="s">
        <v>2737</v>
      </c>
      <c r="H12220" s="597">
        <v>300000000</v>
      </c>
    </row>
    <row r="12221" spans="1:8">
      <c r="A12221" s="594" t="s">
        <v>133</v>
      </c>
      <c r="B12221" s="594" t="s">
        <v>309</v>
      </c>
      <c r="C12221" s="594" t="s">
        <v>322</v>
      </c>
      <c r="D12221" s="594" t="s">
        <v>2864</v>
      </c>
      <c r="E12221" s="594" t="s">
        <v>555</v>
      </c>
      <c r="F12221" s="594" t="s">
        <v>1273</v>
      </c>
      <c r="G12221" s="596" t="s">
        <v>195</v>
      </c>
      <c r="H12221" s="597">
        <v>50000000</v>
      </c>
    </row>
    <row r="12222" spans="1:8">
      <c r="A12222" s="594" t="s">
        <v>133</v>
      </c>
      <c r="B12222" s="594" t="s">
        <v>309</v>
      </c>
      <c r="C12222" s="594" t="s">
        <v>322</v>
      </c>
      <c r="D12222" s="594" t="s">
        <v>2864</v>
      </c>
      <c r="E12222" s="594" t="s">
        <v>1307</v>
      </c>
      <c r="F12222" s="595" t="s">
        <v>411</v>
      </c>
      <c r="G12222" s="596" t="s">
        <v>1310</v>
      </c>
      <c r="H12222" s="597">
        <v>190000000</v>
      </c>
    </row>
    <row r="12223" spans="1:8">
      <c r="A12223" s="594" t="s">
        <v>133</v>
      </c>
      <c r="B12223" s="594" t="s">
        <v>309</v>
      </c>
      <c r="C12223" s="594" t="s">
        <v>322</v>
      </c>
      <c r="D12223" s="594" t="s">
        <v>2864</v>
      </c>
      <c r="E12223" s="594" t="s">
        <v>1307</v>
      </c>
      <c r="F12223" s="594" t="s">
        <v>1306</v>
      </c>
      <c r="G12223" s="596" t="s">
        <v>195</v>
      </c>
      <c r="H12223" s="597">
        <v>190000000</v>
      </c>
    </row>
    <row r="12224" spans="1:8">
      <c r="A12224" s="594" t="s">
        <v>133</v>
      </c>
      <c r="B12224" s="594" t="s">
        <v>309</v>
      </c>
      <c r="C12224" s="594" t="s">
        <v>322</v>
      </c>
      <c r="D12224" s="594" t="s">
        <v>2864</v>
      </c>
      <c r="E12224" s="594" t="s">
        <v>744</v>
      </c>
      <c r="F12224" s="595" t="s">
        <v>411</v>
      </c>
      <c r="G12224" s="596" t="s">
        <v>2686</v>
      </c>
      <c r="H12224" s="597">
        <v>2260227700</v>
      </c>
    </row>
    <row r="12225" spans="1:8">
      <c r="A12225" s="594" t="s">
        <v>133</v>
      </c>
      <c r="B12225" s="594" t="s">
        <v>309</v>
      </c>
      <c r="C12225" s="594" t="s">
        <v>322</v>
      </c>
      <c r="D12225" s="594" t="s">
        <v>2864</v>
      </c>
      <c r="E12225" s="594" t="s">
        <v>744</v>
      </c>
      <c r="F12225" s="594" t="s">
        <v>1061</v>
      </c>
      <c r="G12225" s="596" t="s">
        <v>2729</v>
      </c>
      <c r="H12225" s="597">
        <v>184267000</v>
      </c>
    </row>
    <row r="12226" spans="1:8">
      <c r="A12226" s="594" t="s">
        <v>133</v>
      </c>
      <c r="B12226" s="594" t="s">
        <v>309</v>
      </c>
      <c r="C12226" s="594" t="s">
        <v>322</v>
      </c>
      <c r="D12226" s="594" t="s">
        <v>2864</v>
      </c>
      <c r="E12226" s="594" t="s">
        <v>744</v>
      </c>
      <c r="F12226" s="594" t="s">
        <v>286</v>
      </c>
      <c r="G12226" s="596" t="s">
        <v>2688</v>
      </c>
      <c r="H12226" s="597">
        <v>250350000</v>
      </c>
    </row>
    <row r="12227" spans="1:8">
      <c r="A12227" s="594" t="s">
        <v>133</v>
      </c>
      <c r="B12227" s="594" t="s">
        <v>309</v>
      </c>
      <c r="C12227" s="594" t="s">
        <v>322</v>
      </c>
      <c r="D12227" s="594" t="s">
        <v>2864</v>
      </c>
      <c r="E12227" s="594" t="s">
        <v>744</v>
      </c>
      <c r="F12227" s="594" t="s">
        <v>7</v>
      </c>
      <c r="G12227" s="596" t="s">
        <v>8</v>
      </c>
      <c r="H12227" s="597">
        <v>414990100</v>
      </c>
    </row>
    <row r="12228" spans="1:8">
      <c r="A12228" s="594" t="s">
        <v>133</v>
      </c>
      <c r="B12228" s="594" t="s">
        <v>309</v>
      </c>
      <c r="C12228" s="594" t="s">
        <v>322</v>
      </c>
      <c r="D12228" s="594" t="s">
        <v>2864</v>
      </c>
      <c r="E12228" s="594" t="s">
        <v>744</v>
      </c>
      <c r="F12228" s="594" t="s">
        <v>572</v>
      </c>
      <c r="G12228" s="596" t="s">
        <v>2689</v>
      </c>
      <c r="H12228" s="597">
        <v>78744000</v>
      </c>
    </row>
    <row r="12229" spans="1:8">
      <c r="A12229" s="594" t="s">
        <v>133</v>
      </c>
      <c r="B12229" s="594" t="s">
        <v>309</v>
      </c>
      <c r="C12229" s="594" t="s">
        <v>322</v>
      </c>
      <c r="D12229" s="594" t="s">
        <v>2864</v>
      </c>
      <c r="E12229" s="594" t="s">
        <v>744</v>
      </c>
      <c r="F12229" s="594" t="s">
        <v>746</v>
      </c>
      <c r="G12229" s="596" t="s">
        <v>2690</v>
      </c>
      <c r="H12229" s="597">
        <v>243750000</v>
      </c>
    </row>
    <row r="12230" spans="1:8">
      <c r="A12230" s="594" t="s">
        <v>133</v>
      </c>
      <c r="B12230" s="594" t="s">
        <v>309</v>
      </c>
      <c r="C12230" s="594" t="s">
        <v>322</v>
      </c>
      <c r="D12230" s="594" t="s">
        <v>2864</v>
      </c>
      <c r="E12230" s="594" t="s">
        <v>744</v>
      </c>
      <c r="F12230" s="594" t="s">
        <v>11</v>
      </c>
      <c r="G12230" s="596" t="s">
        <v>2691</v>
      </c>
      <c r="H12230" s="597">
        <v>264726600</v>
      </c>
    </row>
    <row r="12231" spans="1:8">
      <c r="A12231" s="594" t="s">
        <v>133</v>
      </c>
      <c r="B12231" s="594" t="s">
        <v>309</v>
      </c>
      <c r="C12231" s="594" t="s">
        <v>322</v>
      </c>
      <c r="D12231" s="594" t="s">
        <v>2864</v>
      </c>
      <c r="E12231" s="594" t="s">
        <v>744</v>
      </c>
      <c r="F12231" s="594" t="s">
        <v>748</v>
      </c>
      <c r="G12231" s="596" t="s">
        <v>35</v>
      </c>
      <c r="H12231" s="597">
        <v>823400000</v>
      </c>
    </row>
    <row r="12232" spans="1:8">
      <c r="A12232" s="594" t="s">
        <v>133</v>
      </c>
      <c r="B12232" s="594" t="s">
        <v>309</v>
      </c>
      <c r="C12232" s="594" t="s">
        <v>322</v>
      </c>
      <c r="D12232" s="594" t="s">
        <v>2864</v>
      </c>
      <c r="E12232" s="594" t="s">
        <v>2692</v>
      </c>
      <c r="F12232" s="595" t="s">
        <v>411</v>
      </c>
      <c r="G12232" s="596" t="s">
        <v>2693</v>
      </c>
      <c r="H12232" s="597">
        <v>2439950000</v>
      </c>
    </row>
    <row r="12233" spans="1:8">
      <c r="A12233" s="594" t="s">
        <v>133</v>
      </c>
      <c r="B12233" s="594" t="s">
        <v>309</v>
      </c>
      <c r="C12233" s="594" t="s">
        <v>322</v>
      </c>
      <c r="D12233" s="594" t="s">
        <v>2864</v>
      </c>
      <c r="E12233" s="594" t="s">
        <v>2692</v>
      </c>
      <c r="F12233" s="594" t="s">
        <v>2722</v>
      </c>
      <c r="G12233" s="596" t="s">
        <v>2690</v>
      </c>
      <c r="H12233" s="597">
        <v>911800000</v>
      </c>
    </row>
    <row r="12234" spans="1:8">
      <c r="A12234" s="594" t="s">
        <v>133</v>
      </c>
      <c r="B12234" s="594" t="s">
        <v>309</v>
      </c>
      <c r="C12234" s="594" t="s">
        <v>322</v>
      </c>
      <c r="D12234" s="594" t="s">
        <v>2864</v>
      </c>
      <c r="E12234" s="594" t="s">
        <v>2692</v>
      </c>
      <c r="F12234" s="594" t="s">
        <v>2694</v>
      </c>
      <c r="G12234" s="596" t="s">
        <v>2689</v>
      </c>
      <c r="H12234" s="597">
        <v>348350000</v>
      </c>
    </row>
    <row r="12235" spans="1:8">
      <c r="A12235" s="594" t="s">
        <v>133</v>
      </c>
      <c r="B12235" s="594" t="s">
        <v>309</v>
      </c>
      <c r="C12235" s="594" t="s">
        <v>322</v>
      </c>
      <c r="D12235" s="594" t="s">
        <v>2864</v>
      </c>
      <c r="E12235" s="594" t="s">
        <v>2692</v>
      </c>
      <c r="F12235" s="594" t="s">
        <v>2730</v>
      </c>
      <c r="G12235" s="596" t="s">
        <v>2731</v>
      </c>
      <c r="H12235" s="597">
        <v>1179800000</v>
      </c>
    </row>
    <row r="12236" spans="1:8">
      <c r="A12236" s="594" t="s">
        <v>133</v>
      </c>
      <c r="B12236" s="594" t="s">
        <v>309</v>
      </c>
      <c r="C12236" s="594" t="s">
        <v>322</v>
      </c>
      <c r="D12236" s="594" t="s">
        <v>2864</v>
      </c>
      <c r="E12236" s="594" t="s">
        <v>189</v>
      </c>
      <c r="F12236" s="595" t="s">
        <v>411</v>
      </c>
      <c r="G12236" s="596" t="s">
        <v>190</v>
      </c>
      <c r="H12236" s="597">
        <v>5337988600</v>
      </c>
    </row>
    <row r="12237" spans="1:8">
      <c r="A12237" s="594" t="s">
        <v>133</v>
      </c>
      <c r="B12237" s="594" t="s">
        <v>309</v>
      </c>
      <c r="C12237" s="594" t="s">
        <v>322</v>
      </c>
      <c r="D12237" s="594" t="s">
        <v>2864</v>
      </c>
      <c r="E12237" s="594" t="s">
        <v>189</v>
      </c>
      <c r="F12237" s="594" t="s">
        <v>773</v>
      </c>
      <c r="G12237" s="596" t="s">
        <v>2695</v>
      </c>
      <c r="H12237" s="597">
        <v>136116000</v>
      </c>
    </row>
    <row r="12238" spans="1:8">
      <c r="A12238" s="594" t="s">
        <v>133</v>
      </c>
      <c r="B12238" s="594" t="s">
        <v>309</v>
      </c>
      <c r="C12238" s="594" t="s">
        <v>322</v>
      </c>
      <c r="D12238" s="594" t="s">
        <v>2864</v>
      </c>
      <c r="E12238" s="594" t="s">
        <v>189</v>
      </c>
      <c r="F12238" s="594" t="s">
        <v>37</v>
      </c>
      <c r="G12238" s="596" t="s">
        <v>2696</v>
      </c>
      <c r="H12238" s="597">
        <v>1888415600</v>
      </c>
    </row>
    <row r="12239" spans="1:8">
      <c r="A12239" s="594" t="s">
        <v>133</v>
      </c>
      <c r="B12239" s="594" t="s">
        <v>309</v>
      </c>
      <c r="C12239" s="594" t="s">
        <v>322</v>
      </c>
      <c r="D12239" s="594" t="s">
        <v>2864</v>
      </c>
      <c r="E12239" s="594" t="s">
        <v>189</v>
      </c>
      <c r="F12239" s="594" t="s">
        <v>192</v>
      </c>
      <c r="G12239" s="596" t="s">
        <v>195</v>
      </c>
      <c r="H12239" s="597">
        <v>3313457000</v>
      </c>
    </row>
    <row r="12240" spans="1:8">
      <c r="A12240" s="594" t="s">
        <v>133</v>
      </c>
      <c r="B12240" s="594" t="s">
        <v>309</v>
      </c>
      <c r="C12240" s="594" t="s">
        <v>322</v>
      </c>
      <c r="D12240" s="594" t="s">
        <v>2864</v>
      </c>
      <c r="E12240" s="594" t="s">
        <v>2697</v>
      </c>
      <c r="F12240" s="595" t="s">
        <v>411</v>
      </c>
      <c r="G12240" s="596" t="s">
        <v>2698</v>
      </c>
      <c r="H12240" s="597">
        <v>25000000</v>
      </c>
    </row>
    <row r="12241" spans="1:8">
      <c r="A12241" s="594" t="s">
        <v>133</v>
      </c>
      <c r="B12241" s="594" t="s">
        <v>309</v>
      </c>
      <c r="C12241" s="594" t="s">
        <v>322</v>
      </c>
      <c r="D12241" s="594" t="s">
        <v>2864</v>
      </c>
      <c r="E12241" s="594" t="s">
        <v>2697</v>
      </c>
      <c r="F12241" s="594" t="s">
        <v>2699</v>
      </c>
      <c r="G12241" s="596" t="s">
        <v>2700</v>
      </c>
      <c r="H12241" s="597">
        <v>15000000</v>
      </c>
    </row>
    <row r="12242" spans="1:8">
      <c r="A12242" s="594" t="s">
        <v>133</v>
      </c>
      <c r="B12242" s="594" t="s">
        <v>309</v>
      </c>
      <c r="C12242" s="594" t="s">
        <v>322</v>
      </c>
      <c r="D12242" s="594" t="s">
        <v>2864</v>
      </c>
      <c r="E12242" s="594" t="s">
        <v>2697</v>
      </c>
      <c r="F12242" s="594" t="s">
        <v>2778</v>
      </c>
      <c r="G12242" s="596" t="s">
        <v>195</v>
      </c>
      <c r="H12242" s="597">
        <v>10000000</v>
      </c>
    </row>
    <row r="12243" spans="1:8">
      <c r="A12243" s="594" t="s">
        <v>133</v>
      </c>
      <c r="B12243" s="594" t="s">
        <v>309</v>
      </c>
      <c r="C12243" s="594" t="s">
        <v>322</v>
      </c>
      <c r="D12243" s="594" t="s">
        <v>2864</v>
      </c>
      <c r="E12243" s="594" t="s">
        <v>628</v>
      </c>
      <c r="F12243" s="595" t="s">
        <v>411</v>
      </c>
      <c r="G12243" s="596" t="s">
        <v>2709</v>
      </c>
      <c r="H12243" s="597">
        <v>615000000</v>
      </c>
    </row>
    <row r="12244" spans="1:8">
      <c r="A12244" s="594" t="s">
        <v>133</v>
      </c>
      <c r="B12244" s="594" t="s">
        <v>309</v>
      </c>
      <c r="C12244" s="594" t="s">
        <v>322</v>
      </c>
      <c r="D12244" s="594" t="s">
        <v>2864</v>
      </c>
      <c r="E12244" s="594" t="s">
        <v>628</v>
      </c>
      <c r="F12244" s="594" t="s">
        <v>633</v>
      </c>
      <c r="G12244" s="596" t="s">
        <v>634</v>
      </c>
      <c r="H12244" s="597">
        <v>95000000</v>
      </c>
    </row>
    <row r="12245" spans="1:8">
      <c r="A12245" s="594" t="s">
        <v>133</v>
      </c>
      <c r="B12245" s="594" t="s">
        <v>309</v>
      </c>
      <c r="C12245" s="594" t="s">
        <v>322</v>
      </c>
      <c r="D12245" s="594" t="s">
        <v>2864</v>
      </c>
      <c r="E12245" s="594" t="s">
        <v>628</v>
      </c>
      <c r="F12245" s="594" t="s">
        <v>619</v>
      </c>
      <c r="G12245" s="596" t="s">
        <v>195</v>
      </c>
      <c r="H12245" s="597">
        <v>520000000</v>
      </c>
    </row>
    <row r="12246" spans="1:8">
      <c r="A12246" s="594" t="s">
        <v>133</v>
      </c>
      <c r="B12246" s="594" t="s">
        <v>309</v>
      </c>
      <c r="C12246" s="594" t="s">
        <v>322</v>
      </c>
      <c r="D12246" s="594" t="s">
        <v>2864</v>
      </c>
      <c r="E12246" s="594" t="s">
        <v>2756</v>
      </c>
      <c r="F12246" s="595" t="s">
        <v>411</v>
      </c>
      <c r="G12246" s="596" t="s">
        <v>2757</v>
      </c>
      <c r="H12246" s="597">
        <v>65500000</v>
      </c>
    </row>
    <row r="12247" spans="1:8">
      <c r="A12247" s="594" t="s">
        <v>133</v>
      </c>
      <c r="B12247" s="594" t="s">
        <v>309</v>
      </c>
      <c r="C12247" s="594" t="s">
        <v>322</v>
      </c>
      <c r="D12247" s="594" t="s">
        <v>2864</v>
      </c>
      <c r="E12247" s="594" t="s">
        <v>2756</v>
      </c>
      <c r="F12247" s="594" t="s">
        <v>2842</v>
      </c>
      <c r="G12247" s="596" t="s">
        <v>195</v>
      </c>
      <c r="H12247" s="597">
        <v>65500000</v>
      </c>
    </row>
    <row r="12248" spans="1:8">
      <c r="A12248" s="594" t="s">
        <v>133</v>
      </c>
      <c r="B12248" s="594" t="s">
        <v>309</v>
      </c>
      <c r="C12248" s="594" t="s">
        <v>322</v>
      </c>
      <c r="D12248" s="594" t="s">
        <v>2864</v>
      </c>
      <c r="E12248" s="594" t="s">
        <v>194</v>
      </c>
      <c r="F12248" s="595" t="s">
        <v>411</v>
      </c>
      <c r="G12248" s="596" t="s">
        <v>195</v>
      </c>
      <c r="H12248" s="597">
        <v>12665967600</v>
      </c>
    </row>
    <row r="12249" spans="1:8">
      <c r="A12249" s="594" t="s">
        <v>133</v>
      </c>
      <c r="B12249" s="594" t="s">
        <v>309</v>
      </c>
      <c r="C12249" s="594" t="s">
        <v>322</v>
      </c>
      <c r="D12249" s="594" t="s">
        <v>2864</v>
      </c>
      <c r="E12249" s="594" t="s">
        <v>194</v>
      </c>
      <c r="F12249" s="594" t="s">
        <v>39</v>
      </c>
      <c r="G12249" s="596" t="s">
        <v>2702</v>
      </c>
      <c r="H12249" s="597">
        <v>43000000</v>
      </c>
    </row>
    <row r="12250" spans="1:8">
      <c r="A12250" s="594" t="s">
        <v>133</v>
      </c>
      <c r="B12250" s="594" t="s">
        <v>309</v>
      </c>
      <c r="C12250" s="594" t="s">
        <v>322</v>
      </c>
      <c r="D12250" s="594" t="s">
        <v>2864</v>
      </c>
      <c r="E12250" s="594" t="s">
        <v>194</v>
      </c>
      <c r="F12250" s="594" t="s">
        <v>198</v>
      </c>
      <c r="G12250" s="596" t="s">
        <v>199</v>
      </c>
      <c r="H12250" s="597">
        <v>3917236000</v>
      </c>
    </row>
    <row r="12251" spans="1:8">
      <c r="A12251" s="594" t="s">
        <v>133</v>
      </c>
      <c r="B12251" s="594" t="s">
        <v>309</v>
      </c>
      <c r="C12251" s="594" t="s">
        <v>322</v>
      </c>
      <c r="D12251" s="594" t="s">
        <v>2864</v>
      </c>
      <c r="E12251" s="594" t="s">
        <v>194</v>
      </c>
      <c r="F12251" s="594" t="s">
        <v>200</v>
      </c>
      <c r="G12251" s="596" t="s">
        <v>201</v>
      </c>
      <c r="H12251" s="597">
        <v>8705731600</v>
      </c>
    </row>
    <row r="12252" spans="1:8">
      <c r="A12252" s="594" t="s">
        <v>133</v>
      </c>
      <c r="B12252" s="594" t="s">
        <v>309</v>
      </c>
      <c r="C12252" s="594" t="s">
        <v>322</v>
      </c>
      <c r="D12252" s="594" t="s">
        <v>2864</v>
      </c>
      <c r="E12252" s="594" t="s">
        <v>573</v>
      </c>
      <c r="F12252" s="595" t="s">
        <v>411</v>
      </c>
      <c r="G12252" s="596" t="s">
        <v>2703</v>
      </c>
      <c r="H12252" s="597">
        <v>17653119100</v>
      </c>
    </row>
    <row r="12253" spans="1:8">
      <c r="A12253" s="594" t="s">
        <v>133</v>
      </c>
      <c r="B12253" s="594" t="s">
        <v>309</v>
      </c>
      <c r="C12253" s="594" t="s">
        <v>322</v>
      </c>
      <c r="D12253" s="594" t="s">
        <v>2864</v>
      </c>
      <c r="E12253" s="594" t="s">
        <v>573</v>
      </c>
      <c r="F12253" s="594" t="s">
        <v>1209</v>
      </c>
      <c r="G12253" s="596" t="s">
        <v>1208</v>
      </c>
      <c r="H12253" s="597">
        <v>712000000</v>
      </c>
    </row>
    <row r="12254" spans="1:8">
      <c r="A12254" s="594" t="s">
        <v>133</v>
      </c>
      <c r="B12254" s="594" t="s">
        <v>309</v>
      </c>
      <c r="C12254" s="594" t="s">
        <v>322</v>
      </c>
      <c r="D12254" s="594" t="s">
        <v>2864</v>
      </c>
      <c r="E12254" s="594" t="s">
        <v>573</v>
      </c>
      <c r="F12254" s="594" t="s">
        <v>364</v>
      </c>
      <c r="G12254" s="596" t="s">
        <v>365</v>
      </c>
      <c r="H12254" s="597">
        <v>195628000</v>
      </c>
    </row>
    <row r="12255" spans="1:8">
      <c r="A12255" s="594" t="s">
        <v>133</v>
      </c>
      <c r="B12255" s="594" t="s">
        <v>309</v>
      </c>
      <c r="C12255" s="594" t="s">
        <v>322</v>
      </c>
      <c r="D12255" s="594" t="s">
        <v>2864</v>
      </c>
      <c r="E12255" s="594" t="s">
        <v>573</v>
      </c>
      <c r="F12255" s="594" t="s">
        <v>574</v>
      </c>
      <c r="G12255" s="596" t="s">
        <v>2704</v>
      </c>
      <c r="H12255" s="597">
        <v>15366841100</v>
      </c>
    </row>
    <row r="12256" spans="1:8">
      <c r="A12256" s="594" t="s">
        <v>133</v>
      </c>
      <c r="B12256" s="594" t="s">
        <v>309</v>
      </c>
      <c r="C12256" s="594" t="s">
        <v>322</v>
      </c>
      <c r="D12256" s="594" t="s">
        <v>2864</v>
      </c>
      <c r="E12256" s="594" t="s">
        <v>573</v>
      </c>
      <c r="F12256" s="594" t="s">
        <v>366</v>
      </c>
      <c r="G12256" s="596" t="s">
        <v>195</v>
      </c>
      <c r="H12256" s="597">
        <v>1378650000</v>
      </c>
    </row>
    <row r="12257" spans="1:8">
      <c r="A12257" s="594" t="s">
        <v>133</v>
      </c>
      <c r="B12257" s="594" t="s">
        <v>309</v>
      </c>
      <c r="C12257" s="594" t="s">
        <v>322</v>
      </c>
      <c r="D12257" s="594" t="s">
        <v>2864</v>
      </c>
      <c r="E12257" s="594" t="s">
        <v>550</v>
      </c>
      <c r="F12257" s="595" t="s">
        <v>411</v>
      </c>
      <c r="G12257" s="596" t="s">
        <v>2705</v>
      </c>
      <c r="H12257" s="597">
        <v>1656775000</v>
      </c>
    </row>
    <row r="12258" spans="1:8">
      <c r="A12258" s="594" t="s">
        <v>133</v>
      </c>
      <c r="B12258" s="594" t="s">
        <v>309</v>
      </c>
      <c r="C12258" s="594" t="s">
        <v>322</v>
      </c>
      <c r="D12258" s="594" t="s">
        <v>2864</v>
      </c>
      <c r="E12258" s="594" t="s">
        <v>550</v>
      </c>
      <c r="F12258" s="594" t="s">
        <v>2706</v>
      </c>
      <c r="G12258" s="596" t="s">
        <v>72</v>
      </c>
      <c r="H12258" s="597">
        <v>1584575000</v>
      </c>
    </row>
    <row r="12259" spans="1:8">
      <c r="A12259" s="594" t="s">
        <v>133</v>
      </c>
      <c r="B12259" s="594" t="s">
        <v>309</v>
      </c>
      <c r="C12259" s="594" t="s">
        <v>322</v>
      </c>
      <c r="D12259" s="594" t="s">
        <v>2864</v>
      </c>
      <c r="E12259" s="594" t="s">
        <v>550</v>
      </c>
      <c r="F12259" s="594" t="s">
        <v>1082</v>
      </c>
      <c r="G12259" s="596" t="s">
        <v>195</v>
      </c>
      <c r="H12259" s="597">
        <v>72200000</v>
      </c>
    </row>
    <row r="12260" spans="1:8">
      <c r="A12260" s="594" t="s">
        <v>133</v>
      </c>
      <c r="B12260" s="594" t="s">
        <v>309</v>
      </c>
      <c r="C12260" s="594" t="s">
        <v>322</v>
      </c>
      <c r="D12260" s="594" t="s">
        <v>2864</v>
      </c>
      <c r="E12260" s="594" t="s">
        <v>498</v>
      </c>
      <c r="F12260" s="595" t="s">
        <v>411</v>
      </c>
      <c r="G12260" s="596" t="s">
        <v>499</v>
      </c>
      <c r="H12260" s="597">
        <v>737901595</v>
      </c>
    </row>
    <row r="12261" spans="1:8">
      <c r="A12261" s="594" t="s">
        <v>133</v>
      </c>
      <c r="B12261" s="594" t="s">
        <v>309</v>
      </c>
      <c r="C12261" s="594" t="s">
        <v>322</v>
      </c>
      <c r="D12261" s="594" t="s">
        <v>2864</v>
      </c>
      <c r="E12261" s="594" t="s">
        <v>498</v>
      </c>
      <c r="F12261" s="594" t="s">
        <v>552</v>
      </c>
      <c r="G12261" s="596" t="s">
        <v>2819</v>
      </c>
      <c r="H12261" s="597">
        <v>432883000</v>
      </c>
    </row>
    <row r="12262" spans="1:8">
      <c r="A12262" s="594" t="s">
        <v>133</v>
      </c>
      <c r="B12262" s="594" t="s">
        <v>309</v>
      </c>
      <c r="C12262" s="594" t="s">
        <v>322</v>
      </c>
      <c r="D12262" s="594" t="s">
        <v>2864</v>
      </c>
      <c r="E12262" s="594" t="s">
        <v>498</v>
      </c>
      <c r="F12262" s="594" t="s">
        <v>1299</v>
      </c>
      <c r="G12262" s="596" t="s">
        <v>197</v>
      </c>
      <c r="H12262" s="597">
        <v>305018595</v>
      </c>
    </row>
    <row r="12263" spans="1:8">
      <c r="A12263" s="594" t="s">
        <v>133</v>
      </c>
      <c r="B12263" s="594" t="s">
        <v>309</v>
      </c>
      <c r="C12263" s="594" t="s">
        <v>322</v>
      </c>
      <c r="D12263" s="594" t="s">
        <v>2864</v>
      </c>
      <c r="E12263" s="594" t="s">
        <v>580</v>
      </c>
      <c r="F12263" s="595" t="s">
        <v>411</v>
      </c>
      <c r="G12263" s="596" t="s">
        <v>581</v>
      </c>
      <c r="H12263" s="597">
        <v>780000000</v>
      </c>
    </row>
    <row r="12264" spans="1:8">
      <c r="A12264" s="594" t="s">
        <v>133</v>
      </c>
      <c r="B12264" s="594" t="s">
        <v>309</v>
      </c>
      <c r="C12264" s="594" t="s">
        <v>322</v>
      </c>
      <c r="D12264" s="594" t="s">
        <v>2864</v>
      </c>
      <c r="E12264" s="594" t="s">
        <v>580</v>
      </c>
      <c r="F12264" s="594" t="s">
        <v>291</v>
      </c>
      <c r="G12264" s="596" t="s">
        <v>292</v>
      </c>
      <c r="H12264" s="597">
        <v>780000000</v>
      </c>
    </row>
    <row r="12265" spans="1:8">
      <c r="A12265" s="594" t="s">
        <v>133</v>
      </c>
      <c r="B12265" s="594" t="s">
        <v>309</v>
      </c>
      <c r="C12265" s="594" t="s">
        <v>322</v>
      </c>
      <c r="D12265" s="594" t="s">
        <v>2864</v>
      </c>
      <c r="E12265" s="594" t="s">
        <v>1145</v>
      </c>
      <c r="F12265" s="595" t="s">
        <v>411</v>
      </c>
      <c r="G12265" s="596" t="s">
        <v>2761</v>
      </c>
      <c r="H12265" s="597">
        <v>44171000</v>
      </c>
    </row>
    <row r="12266" spans="1:8">
      <c r="A12266" s="594" t="s">
        <v>133</v>
      </c>
      <c r="B12266" s="594" t="s">
        <v>309</v>
      </c>
      <c r="C12266" s="594" t="s">
        <v>322</v>
      </c>
      <c r="D12266" s="594" t="s">
        <v>2864</v>
      </c>
      <c r="E12266" s="594" t="s">
        <v>1145</v>
      </c>
      <c r="F12266" s="594" t="s">
        <v>1144</v>
      </c>
      <c r="G12266" s="596" t="s">
        <v>1143</v>
      </c>
      <c r="H12266" s="597">
        <v>44171000</v>
      </c>
    </row>
    <row r="12267" spans="1:8">
      <c r="A12267" s="594" t="s">
        <v>133</v>
      </c>
      <c r="B12267" s="594" t="s">
        <v>309</v>
      </c>
      <c r="C12267" s="594" t="s">
        <v>322</v>
      </c>
      <c r="D12267" s="594" t="s">
        <v>2864</v>
      </c>
      <c r="E12267" s="594" t="s">
        <v>260</v>
      </c>
      <c r="F12267" s="595" t="s">
        <v>411</v>
      </c>
      <c r="G12267" s="596" t="s">
        <v>261</v>
      </c>
      <c r="H12267" s="597">
        <v>12814204000</v>
      </c>
    </row>
    <row r="12268" spans="1:8">
      <c r="A12268" s="594" t="s">
        <v>133</v>
      </c>
      <c r="B12268" s="594" t="s">
        <v>309</v>
      </c>
      <c r="C12268" s="594" t="s">
        <v>322</v>
      </c>
      <c r="D12268" s="594" t="s">
        <v>2864</v>
      </c>
      <c r="E12268" s="594" t="s">
        <v>260</v>
      </c>
      <c r="F12268" s="594" t="s">
        <v>262</v>
      </c>
      <c r="G12268" s="596" t="s">
        <v>2707</v>
      </c>
      <c r="H12268" s="597">
        <v>12814204000</v>
      </c>
    </row>
    <row r="12269" spans="1:8">
      <c r="A12269" s="594" t="s">
        <v>133</v>
      </c>
      <c r="B12269" s="594" t="s">
        <v>309</v>
      </c>
      <c r="C12269" s="594" t="s">
        <v>322</v>
      </c>
      <c r="D12269" s="594" t="s">
        <v>2864</v>
      </c>
      <c r="E12269" s="594" t="s">
        <v>53</v>
      </c>
      <c r="F12269" s="595" t="s">
        <v>411</v>
      </c>
      <c r="G12269" s="596" t="s">
        <v>193</v>
      </c>
      <c r="H12269" s="597">
        <v>783670000</v>
      </c>
    </row>
    <row r="12270" spans="1:8">
      <c r="A12270" s="594" t="s">
        <v>133</v>
      </c>
      <c r="B12270" s="594" t="s">
        <v>309</v>
      </c>
      <c r="C12270" s="594" t="s">
        <v>322</v>
      </c>
      <c r="D12270" s="594" t="s">
        <v>2864</v>
      </c>
      <c r="E12270" s="594" t="s">
        <v>53</v>
      </c>
      <c r="F12270" s="594" t="s">
        <v>54</v>
      </c>
      <c r="G12270" s="596" t="s">
        <v>55</v>
      </c>
      <c r="H12270" s="597">
        <v>382071000</v>
      </c>
    </row>
    <row r="12271" spans="1:8">
      <c r="A12271" s="594" t="s">
        <v>133</v>
      </c>
      <c r="B12271" s="594" t="s">
        <v>309</v>
      </c>
      <c r="C12271" s="594" t="s">
        <v>322</v>
      </c>
      <c r="D12271" s="594" t="s">
        <v>2864</v>
      </c>
      <c r="E12271" s="594" t="s">
        <v>53</v>
      </c>
      <c r="F12271" s="594" t="s">
        <v>56</v>
      </c>
      <c r="G12271" s="596" t="s">
        <v>57</v>
      </c>
      <c r="H12271" s="597">
        <v>366198000</v>
      </c>
    </row>
    <row r="12272" spans="1:8">
      <c r="A12272" s="594" t="s">
        <v>133</v>
      </c>
      <c r="B12272" s="594" t="s">
        <v>309</v>
      </c>
      <c r="C12272" s="594" t="s">
        <v>322</v>
      </c>
      <c r="D12272" s="594" t="s">
        <v>2864</v>
      </c>
      <c r="E12272" s="594" t="s">
        <v>53</v>
      </c>
      <c r="F12272" s="594" t="s">
        <v>358</v>
      </c>
      <c r="G12272" s="596" t="s">
        <v>195</v>
      </c>
      <c r="H12272" s="597">
        <v>35401000</v>
      </c>
    </row>
    <row r="12273" spans="1:8">
      <c r="A12273" s="594" t="s">
        <v>133</v>
      </c>
      <c r="B12273" s="594" t="s">
        <v>309</v>
      </c>
      <c r="C12273" s="594" t="s">
        <v>322</v>
      </c>
      <c r="D12273" s="594" t="s">
        <v>2858</v>
      </c>
      <c r="E12273" s="595" t="s">
        <v>411</v>
      </c>
      <c r="F12273" s="595" t="s">
        <v>411</v>
      </c>
      <c r="G12273" s="596" t="s">
        <v>2859</v>
      </c>
      <c r="H12273" s="597">
        <v>50000000</v>
      </c>
    </row>
    <row r="12274" spans="1:8">
      <c r="A12274" s="594" t="s">
        <v>133</v>
      </c>
      <c r="B12274" s="594" t="s">
        <v>309</v>
      </c>
      <c r="C12274" s="594" t="s">
        <v>322</v>
      </c>
      <c r="D12274" s="594" t="s">
        <v>2858</v>
      </c>
      <c r="E12274" s="594" t="s">
        <v>194</v>
      </c>
      <c r="F12274" s="595" t="s">
        <v>411</v>
      </c>
      <c r="G12274" s="596" t="s">
        <v>195</v>
      </c>
      <c r="H12274" s="597">
        <v>50000000</v>
      </c>
    </row>
    <row r="12275" spans="1:8">
      <c r="A12275" s="594" t="s">
        <v>133</v>
      </c>
      <c r="B12275" s="594" t="s">
        <v>309</v>
      </c>
      <c r="C12275" s="594" t="s">
        <v>322</v>
      </c>
      <c r="D12275" s="594" t="s">
        <v>2858</v>
      </c>
      <c r="E12275" s="594" t="s">
        <v>194</v>
      </c>
      <c r="F12275" s="594" t="s">
        <v>200</v>
      </c>
      <c r="G12275" s="596" t="s">
        <v>201</v>
      </c>
      <c r="H12275" s="597">
        <v>50000000</v>
      </c>
    </row>
    <row r="12276" spans="1:8">
      <c r="A12276" s="594" t="s">
        <v>133</v>
      </c>
      <c r="B12276" s="594" t="s">
        <v>309</v>
      </c>
      <c r="C12276" s="594" t="s">
        <v>1369</v>
      </c>
      <c r="D12276" s="595" t="s">
        <v>411</v>
      </c>
      <c r="E12276" s="595" t="s">
        <v>411</v>
      </c>
      <c r="F12276" s="595" t="s">
        <v>411</v>
      </c>
      <c r="G12276" s="596" t="s">
        <v>1968</v>
      </c>
      <c r="H12276" s="597">
        <v>1032000000</v>
      </c>
    </row>
    <row r="12277" spans="1:8">
      <c r="A12277" s="594" t="s">
        <v>133</v>
      </c>
      <c r="B12277" s="594" t="s">
        <v>309</v>
      </c>
      <c r="C12277" s="594" t="s">
        <v>1369</v>
      </c>
      <c r="D12277" s="594" t="s">
        <v>1380</v>
      </c>
      <c r="E12277" s="595" t="s">
        <v>411</v>
      </c>
      <c r="F12277" s="595" t="s">
        <v>411</v>
      </c>
      <c r="G12277" s="596" t="s">
        <v>2708</v>
      </c>
      <c r="H12277" s="597">
        <v>367000000</v>
      </c>
    </row>
    <row r="12278" spans="1:8">
      <c r="A12278" s="594" t="s">
        <v>133</v>
      </c>
      <c r="B12278" s="594" t="s">
        <v>309</v>
      </c>
      <c r="C12278" s="594" t="s">
        <v>1369</v>
      </c>
      <c r="D12278" s="594" t="s">
        <v>1380</v>
      </c>
      <c r="E12278" s="594" t="s">
        <v>177</v>
      </c>
      <c r="F12278" s="595" t="s">
        <v>411</v>
      </c>
      <c r="G12278" s="596" t="s">
        <v>178</v>
      </c>
      <c r="H12278" s="597">
        <v>35000000</v>
      </c>
    </row>
    <row r="12279" spans="1:8">
      <c r="A12279" s="594" t="s">
        <v>133</v>
      </c>
      <c r="B12279" s="594" t="s">
        <v>309</v>
      </c>
      <c r="C12279" s="594" t="s">
        <v>1369</v>
      </c>
      <c r="D12279" s="594" t="s">
        <v>1380</v>
      </c>
      <c r="E12279" s="594" t="s">
        <v>177</v>
      </c>
      <c r="F12279" s="594" t="s">
        <v>441</v>
      </c>
      <c r="G12279" s="596" t="s">
        <v>2728</v>
      </c>
      <c r="H12279" s="597">
        <v>35000000</v>
      </c>
    </row>
    <row r="12280" spans="1:8">
      <c r="A12280" s="594" t="s">
        <v>133</v>
      </c>
      <c r="B12280" s="594" t="s">
        <v>309</v>
      </c>
      <c r="C12280" s="594" t="s">
        <v>1369</v>
      </c>
      <c r="D12280" s="594" t="s">
        <v>1380</v>
      </c>
      <c r="E12280" s="594" t="s">
        <v>628</v>
      </c>
      <c r="F12280" s="595" t="s">
        <v>411</v>
      </c>
      <c r="G12280" s="596" t="s">
        <v>2709</v>
      </c>
      <c r="H12280" s="597">
        <v>105000000</v>
      </c>
    </row>
    <row r="12281" spans="1:8">
      <c r="A12281" s="594" t="s">
        <v>133</v>
      </c>
      <c r="B12281" s="594" t="s">
        <v>309</v>
      </c>
      <c r="C12281" s="594" t="s">
        <v>1369</v>
      </c>
      <c r="D12281" s="594" t="s">
        <v>1380</v>
      </c>
      <c r="E12281" s="594" t="s">
        <v>628</v>
      </c>
      <c r="F12281" s="594" t="s">
        <v>633</v>
      </c>
      <c r="G12281" s="596" t="s">
        <v>634</v>
      </c>
      <c r="H12281" s="597">
        <v>105000000</v>
      </c>
    </row>
    <row r="12282" spans="1:8">
      <c r="A12282" s="594" t="s">
        <v>133</v>
      </c>
      <c r="B12282" s="594" t="s">
        <v>309</v>
      </c>
      <c r="C12282" s="594" t="s">
        <v>1369</v>
      </c>
      <c r="D12282" s="594" t="s">
        <v>1380</v>
      </c>
      <c r="E12282" s="594" t="s">
        <v>573</v>
      </c>
      <c r="F12282" s="595" t="s">
        <v>411</v>
      </c>
      <c r="G12282" s="596" t="s">
        <v>2703</v>
      </c>
      <c r="H12282" s="597">
        <v>227000000</v>
      </c>
    </row>
    <row r="12283" spans="1:8">
      <c r="A12283" s="594" t="s">
        <v>133</v>
      </c>
      <c r="B12283" s="594" t="s">
        <v>309</v>
      </c>
      <c r="C12283" s="594" t="s">
        <v>1369</v>
      </c>
      <c r="D12283" s="594" t="s">
        <v>1380</v>
      </c>
      <c r="E12283" s="594" t="s">
        <v>573</v>
      </c>
      <c r="F12283" s="594" t="s">
        <v>364</v>
      </c>
      <c r="G12283" s="596" t="s">
        <v>365</v>
      </c>
      <c r="H12283" s="597">
        <v>227000000</v>
      </c>
    </row>
    <row r="12284" spans="1:8">
      <c r="A12284" s="594" t="s">
        <v>133</v>
      </c>
      <c r="B12284" s="594" t="s">
        <v>309</v>
      </c>
      <c r="C12284" s="594" t="s">
        <v>1369</v>
      </c>
      <c r="D12284" s="594" t="s">
        <v>2846</v>
      </c>
      <c r="E12284" s="595" t="s">
        <v>411</v>
      </c>
      <c r="F12284" s="595" t="s">
        <v>411</v>
      </c>
      <c r="G12284" s="596" t="s">
        <v>2847</v>
      </c>
      <c r="H12284" s="597">
        <v>665000000</v>
      </c>
    </row>
    <row r="12285" spans="1:8">
      <c r="A12285" s="594" t="s">
        <v>133</v>
      </c>
      <c r="B12285" s="594" t="s">
        <v>309</v>
      </c>
      <c r="C12285" s="594" t="s">
        <v>1369</v>
      </c>
      <c r="D12285" s="594" t="s">
        <v>2846</v>
      </c>
      <c r="E12285" s="594" t="s">
        <v>628</v>
      </c>
      <c r="F12285" s="595" t="s">
        <v>411</v>
      </c>
      <c r="G12285" s="596" t="s">
        <v>2709</v>
      </c>
      <c r="H12285" s="597">
        <v>515000000</v>
      </c>
    </row>
    <row r="12286" spans="1:8">
      <c r="A12286" s="594" t="s">
        <v>133</v>
      </c>
      <c r="B12286" s="594" t="s">
        <v>309</v>
      </c>
      <c r="C12286" s="594" t="s">
        <v>1369</v>
      </c>
      <c r="D12286" s="594" t="s">
        <v>2846</v>
      </c>
      <c r="E12286" s="594" t="s">
        <v>628</v>
      </c>
      <c r="F12286" s="594" t="s">
        <v>633</v>
      </c>
      <c r="G12286" s="596" t="s">
        <v>634</v>
      </c>
      <c r="H12286" s="597">
        <v>369000000</v>
      </c>
    </row>
    <row r="12287" spans="1:8">
      <c r="A12287" s="594" t="s">
        <v>133</v>
      </c>
      <c r="B12287" s="594" t="s">
        <v>309</v>
      </c>
      <c r="C12287" s="594" t="s">
        <v>1369</v>
      </c>
      <c r="D12287" s="594" t="s">
        <v>2846</v>
      </c>
      <c r="E12287" s="594" t="s">
        <v>628</v>
      </c>
      <c r="F12287" s="594" t="s">
        <v>619</v>
      </c>
      <c r="G12287" s="596" t="s">
        <v>195</v>
      </c>
      <c r="H12287" s="597">
        <v>146000000</v>
      </c>
    </row>
    <row r="12288" spans="1:8">
      <c r="A12288" s="594" t="s">
        <v>133</v>
      </c>
      <c r="B12288" s="594" t="s">
        <v>309</v>
      </c>
      <c r="C12288" s="594" t="s">
        <v>1369</v>
      </c>
      <c r="D12288" s="594" t="s">
        <v>2846</v>
      </c>
      <c r="E12288" s="594" t="s">
        <v>194</v>
      </c>
      <c r="F12288" s="595" t="s">
        <v>411</v>
      </c>
      <c r="G12288" s="596" t="s">
        <v>195</v>
      </c>
      <c r="H12288" s="597">
        <v>150000000</v>
      </c>
    </row>
    <row r="12289" spans="1:8">
      <c r="A12289" s="594" t="s">
        <v>133</v>
      </c>
      <c r="B12289" s="594" t="s">
        <v>309</v>
      </c>
      <c r="C12289" s="594" t="s">
        <v>1369</v>
      </c>
      <c r="D12289" s="594" t="s">
        <v>2846</v>
      </c>
      <c r="E12289" s="594" t="s">
        <v>194</v>
      </c>
      <c r="F12289" s="594" t="s">
        <v>200</v>
      </c>
      <c r="G12289" s="596" t="s">
        <v>201</v>
      </c>
      <c r="H12289" s="597">
        <v>150000000</v>
      </c>
    </row>
    <row r="12290" spans="1:8">
      <c r="A12290" s="594" t="s">
        <v>133</v>
      </c>
      <c r="B12290" s="594" t="s">
        <v>312</v>
      </c>
      <c r="C12290" s="595" t="s">
        <v>411</v>
      </c>
      <c r="D12290" s="595" t="s">
        <v>411</v>
      </c>
      <c r="E12290" s="595" t="s">
        <v>411</v>
      </c>
      <c r="F12290" s="595" t="s">
        <v>411</v>
      </c>
      <c r="G12290" s="596" t="s">
        <v>2939</v>
      </c>
      <c r="H12290" s="597">
        <v>26004662081</v>
      </c>
    </row>
    <row r="12291" spans="1:8">
      <c r="A12291" s="594" t="s">
        <v>133</v>
      </c>
      <c r="B12291" s="594" t="s">
        <v>312</v>
      </c>
      <c r="C12291" s="594" t="s">
        <v>570</v>
      </c>
      <c r="D12291" s="595" t="s">
        <v>411</v>
      </c>
      <c r="E12291" s="595" t="s">
        <v>411</v>
      </c>
      <c r="F12291" s="595" t="s">
        <v>411</v>
      </c>
      <c r="G12291" s="596" t="s">
        <v>2711</v>
      </c>
      <c r="H12291" s="597">
        <v>235700000</v>
      </c>
    </row>
    <row r="12292" spans="1:8">
      <c r="A12292" s="594" t="s">
        <v>133</v>
      </c>
      <c r="B12292" s="594" t="s">
        <v>312</v>
      </c>
      <c r="C12292" s="594" t="s">
        <v>570</v>
      </c>
      <c r="D12292" s="594" t="s">
        <v>2712</v>
      </c>
      <c r="E12292" s="595" t="s">
        <v>411</v>
      </c>
      <c r="F12292" s="595" t="s">
        <v>411</v>
      </c>
      <c r="G12292" s="596" t="s">
        <v>1165</v>
      </c>
      <c r="H12292" s="597">
        <v>2000000</v>
      </c>
    </row>
    <row r="12293" spans="1:8">
      <c r="A12293" s="594" t="s">
        <v>133</v>
      </c>
      <c r="B12293" s="594" t="s">
        <v>312</v>
      </c>
      <c r="C12293" s="594" t="s">
        <v>570</v>
      </c>
      <c r="D12293" s="594" t="s">
        <v>2712</v>
      </c>
      <c r="E12293" s="594" t="s">
        <v>738</v>
      </c>
      <c r="F12293" s="595" t="s">
        <v>411</v>
      </c>
      <c r="G12293" s="596" t="s">
        <v>739</v>
      </c>
      <c r="H12293" s="597">
        <v>2000000</v>
      </c>
    </row>
    <row r="12294" spans="1:8">
      <c r="A12294" s="594" t="s">
        <v>133</v>
      </c>
      <c r="B12294" s="594" t="s">
        <v>312</v>
      </c>
      <c r="C12294" s="594" t="s">
        <v>570</v>
      </c>
      <c r="D12294" s="594" t="s">
        <v>2712</v>
      </c>
      <c r="E12294" s="594" t="s">
        <v>738</v>
      </c>
      <c r="F12294" s="594" t="s">
        <v>296</v>
      </c>
      <c r="G12294" s="596" t="s">
        <v>297</v>
      </c>
      <c r="H12294" s="597">
        <v>2000000</v>
      </c>
    </row>
    <row r="12295" spans="1:8">
      <c r="A12295" s="594" t="s">
        <v>133</v>
      </c>
      <c r="B12295" s="594" t="s">
        <v>312</v>
      </c>
      <c r="C12295" s="594" t="s">
        <v>570</v>
      </c>
      <c r="D12295" s="594" t="s">
        <v>2713</v>
      </c>
      <c r="E12295" s="595" t="s">
        <v>411</v>
      </c>
      <c r="F12295" s="595" t="s">
        <v>411</v>
      </c>
      <c r="G12295" s="596" t="s">
        <v>2714</v>
      </c>
      <c r="H12295" s="597">
        <v>233700000</v>
      </c>
    </row>
    <row r="12296" spans="1:8">
      <c r="A12296" s="594" t="s">
        <v>133</v>
      </c>
      <c r="B12296" s="594" t="s">
        <v>312</v>
      </c>
      <c r="C12296" s="594" t="s">
        <v>570</v>
      </c>
      <c r="D12296" s="594" t="s">
        <v>2713</v>
      </c>
      <c r="E12296" s="594" t="s">
        <v>240</v>
      </c>
      <c r="F12296" s="595" t="s">
        <v>411</v>
      </c>
      <c r="G12296" s="596" t="s">
        <v>241</v>
      </c>
      <c r="H12296" s="597">
        <v>163000000</v>
      </c>
    </row>
    <row r="12297" spans="1:8">
      <c r="A12297" s="594" t="s">
        <v>133</v>
      </c>
      <c r="B12297" s="594" t="s">
        <v>312</v>
      </c>
      <c r="C12297" s="594" t="s">
        <v>570</v>
      </c>
      <c r="D12297" s="594" t="s">
        <v>2713</v>
      </c>
      <c r="E12297" s="594" t="s">
        <v>240</v>
      </c>
      <c r="F12297" s="594" t="s">
        <v>242</v>
      </c>
      <c r="G12297" s="596" t="s">
        <v>243</v>
      </c>
      <c r="H12297" s="597">
        <v>10006000</v>
      </c>
    </row>
    <row r="12298" spans="1:8">
      <c r="A12298" s="594" t="s">
        <v>133</v>
      </c>
      <c r="B12298" s="594" t="s">
        <v>312</v>
      </c>
      <c r="C12298" s="594" t="s">
        <v>570</v>
      </c>
      <c r="D12298" s="594" t="s">
        <v>2713</v>
      </c>
      <c r="E12298" s="594" t="s">
        <v>240</v>
      </c>
      <c r="F12298" s="594" t="s">
        <v>728</v>
      </c>
      <c r="G12298" s="596" t="s">
        <v>729</v>
      </c>
      <c r="H12298" s="597">
        <v>19800000</v>
      </c>
    </row>
    <row r="12299" spans="1:8">
      <c r="A12299" s="594" t="s">
        <v>133</v>
      </c>
      <c r="B12299" s="594" t="s">
        <v>312</v>
      </c>
      <c r="C12299" s="594" t="s">
        <v>570</v>
      </c>
      <c r="D12299" s="594" t="s">
        <v>2713</v>
      </c>
      <c r="E12299" s="594" t="s">
        <v>240</v>
      </c>
      <c r="F12299" s="594" t="s">
        <v>597</v>
      </c>
      <c r="G12299" s="596" t="s">
        <v>2682</v>
      </c>
      <c r="H12299" s="597">
        <v>500000</v>
      </c>
    </row>
    <row r="12300" spans="1:8">
      <c r="A12300" s="594" t="s">
        <v>133</v>
      </c>
      <c r="B12300" s="594" t="s">
        <v>312</v>
      </c>
      <c r="C12300" s="594" t="s">
        <v>570</v>
      </c>
      <c r="D12300" s="594" t="s">
        <v>2713</v>
      </c>
      <c r="E12300" s="594" t="s">
        <v>240</v>
      </c>
      <c r="F12300" s="594" t="s">
        <v>733</v>
      </c>
      <c r="G12300" s="596" t="s">
        <v>734</v>
      </c>
      <c r="H12300" s="597">
        <v>99930000</v>
      </c>
    </row>
    <row r="12301" spans="1:8">
      <c r="A12301" s="594" t="s">
        <v>133</v>
      </c>
      <c r="B12301" s="594" t="s">
        <v>312</v>
      </c>
      <c r="C12301" s="594" t="s">
        <v>570</v>
      </c>
      <c r="D12301" s="594" t="s">
        <v>2713</v>
      </c>
      <c r="E12301" s="594" t="s">
        <v>240</v>
      </c>
      <c r="F12301" s="594" t="s">
        <v>735</v>
      </c>
      <c r="G12301" s="596" t="s">
        <v>193</v>
      </c>
      <c r="H12301" s="597">
        <v>32764000</v>
      </c>
    </row>
    <row r="12302" spans="1:8">
      <c r="A12302" s="594" t="s">
        <v>133</v>
      </c>
      <c r="B12302" s="594" t="s">
        <v>312</v>
      </c>
      <c r="C12302" s="594" t="s">
        <v>570</v>
      </c>
      <c r="D12302" s="594" t="s">
        <v>2713</v>
      </c>
      <c r="E12302" s="594" t="s">
        <v>183</v>
      </c>
      <c r="F12302" s="595" t="s">
        <v>411</v>
      </c>
      <c r="G12302" s="596" t="s">
        <v>184</v>
      </c>
      <c r="H12302" s="597">
        <v>22456000</v>
      </c>
    </row>
    <row r="12303" spans="1:8">
      <c r="A12303" s="594" t="s">
        <v>133</v>
      </c>
      <c r="B12303" s="594" t="s">
        <v>312</v>
      </c>
      <c r="C12303" s="594" t="s">
        <v>570</v>
      </c>
      <c r="D12303" s="594" t="s">
        <v>2713</v>
      </c>
      <c r="E12303" s="594" t="s">
        <v>183</v>
      </c>
      <c r="F12303" s="594" t="s">
        <v>587</v>
      </c>
      <c r="G12303" s="596" t="s">
        <v>588</v>
      </c>
      <c r="H12303" s="597">
        <v>1688000</v>
      </c>
    </row>
    <row r="12304" spans="1:8">
      <c r="A12304" s="594" t="s">
        <v>133</v>
      </c>
      <c r="B12304" s="594" t="s">
        <v>312</v>
      </c>
      <c r="C12304" s="594" t="s">
        <v>570</v>
      </c>
      <c r="D12304" s="594" t="s">
        <v>2713</v>
      </c>
      <c r="E12304" s="594" t="s">
        <v>183</v>
      </c>
      <c r="F12304" s="594" t="s">
        <v>736</v>
      </c>
      <c r="G12304" s="596" t="s">
        <v>737</v>
      </c>
      <c r="H12304" s="597">
        <v>14568000</v>
      </c>
    </row>
    <row r="12305" spans="1:8">
      <c r="A12305" s="594" t="s">
        <v>133</v>
      </c>
      <c r="B12305" s="594" t="s">
        <v>312</v>
      </c>
      <c r="C12305" s="594" t="s">
        <v>570</v>
      </c>
      <c r="D12305" s="594" t="s">
        <v>2713</v>
      </c>
      <c r="E12305" s="594" t="s">
        <v>183</v>
      </c>
      <c r="F12305" s="594" t="s">
        <v>185</v>
      </c>
      <c r="G12305" s="596" t="s">
        <v>186</v>
      </c>
      <c r="H12305" s="597">
        <v>6200000</v>
      </c>
    </row>
    <row r="12306" spans="1:8">
      <c r="A12306" s="594" t="s">
        <v>133</v>
      </c>
      <c r="B12306" s="594" t="s">
        <v>312</v>
      </c>
      <c r="C12306" s="594" t="s">
        <v>570</v>
      </c>
      <c r="D12306" s="594" t="s">
        <v>2713</v>
      </c>
      <c r="E12306" s="594" t="s">
        <v>738</v>
      </c>
      <c r="F12306" s="595" t="s">
        <v>411</v>
      </c>
      <c r="G12306" s="596" t="s">
        <v>739</v>
      </c>
      <c r="H12306" s="597">
        <v>15819000</v>
      </c>
    </row>
    <row r="12307" spans="1:8">
      <c r="A12307" s="594" t="s">
        <v>133</v>
      </c>
      <c r="B12307" s="594" t="s">
        <v>312</v>
      </c>
      <c r="C12307" s="594" t="s">
        <v>570</v>
      </c>
      <c r="D12307" s="594" t="s">
        <v>2713</v>
      </c>
      <c r="E12307" s="594" t="s">
        <v>738</v>
      </c>
      <c r="F12307" s="594" t="s">
        <v>740</v>
      </c>
      <c r="G12307" s="596" t="s">
        <v>741</v>
      </c>
      <c r="H12307" s="597">
        <v>2000000</v>
      </c>
    </row>
    <row r="12308" spans="1:8">
      <c r="A12308" s="594" t="s">
        <v>133</v>
      </c>
      <c r="B12308" s="594" t="s">
        <v>312</v>
      </c>
      <c r="C12308" s="594" t="s">
        <v>570</v>
      </c>
      <c r="D12308" s="594" t="s">
        <v>2713</v>
      </c>
      <c r="E12308" s="594" t="s">
        <v>738</v>
      </c>
      <c r="F12308" s="594" t="s">
        <v>296</v>
      </c>
      <c r="G12308" s="596" t="s">
        <v>297</v>
      </c>
      <c r="H12308" s="597">
        <v>13819000</v>
      </c>
    </row>
    <row r="12309" spans="1:8">
      <c r="A12309" s="594" t="s">
        <v>133</v>
      </c>
      <c r="B12309" s="594" t="s">
        <v>312</v>
      </c>
      <c r="C12309" s="594" t="s">
        <v>570</v>
      </c>
      <c r="D12309" s="594" t="s">
        <v>2713</v>
      </c>
      <c r="E12309" s="594" t="s">
        <v>744</v>
      </c>
      <c r="F12309" s="595" t="s">
        <v>411</v>
      </c>
      <c r="G12309" s="596" t="s">
        <v>2686</v>
      </c>
      <c r="H12309" s="597">
        <v>5000000</v>
      </c>
    </row>
    <row r="12310" spans="1:8">
      <c r="A12310" s="594" t="s">
        <v>133</v>
      </c>
      <c r="B12310" s="594" t="s">
        <v>312</v>
      </c>
      <c r="C12310" s="594" t="s">
        <v>570</v>
      </c>
      <c r="D12310" s="594" t="s">
        <v>2713</v>
      </c>
      <c r="E12310" s="594" t="s">
        <v>744</v>
      </c>
      <c r="F12310" s="594" t="s">
        <v>572</v>
      </c>
      <c r="G12310" s="596" t="s">
        <v>2689</v>
      </c>
      <c r="H12310" s="597">
        <v>5000000</v>
      </c>
    </row>
    <row r="12311" spans="1:8">
      <c r="A12311" s="594" t="s">
        <v>133</v>
      </c>
      <c r="B12311" s="594" t="s">
        <v>312</v>
      </c>
      <c r="C12311" s="594" t="s">
        <v>570</v>
      </c>
      <c r="D12311" s="594" t="s">
        <v>2713</v>
      </c>
      <c r="E12311" s="594" t="s">
        <v>194</v>
      </c>
      <c r="F12311" s="595" t="s">
        <v>411</v>
      </c>
      <c r="G12311" s="596" t="s">
        <v>195</v>
      </c>
      <c r="H12311" s="597">
        <v>27425000</v>
      </c>
    </row>
    <row r="12312" spans="1:8">
      <c r="A12312" s="594" t="s">
        <v>133</v>
      </c>
      <c r="B12312" s="594" t="s">
        <v>312</v>
      </c>
      <c r="C12312" s="594" t="s">
        <v>570</v>
      </c>
      <c r="D12312" s="594" t="s">
        <v>2713</v>
      </c>
      <c r="E12312" s="594" t="s">
        <v>194</v>
      </c>
      <c r="F12312" s="594" t="s">
        <v>200</v>
      </c>
      <c r="G12312" s="596" t="s">
        <v>201</v>
      </c>
      <c r="H12312" s="597">
        <v>27425000</v>
      </c>
    </row>
    <row r="12313" spans="1:8">
      <c r="A12313" s="594" t="s">
        <v>133</v>
      </c>
      <c r="B12313" s="594" t="s">
        <v>312</v>
      </c>
      <c r="C12313" s="594" t="s">
        <v>245</v>
      </c>
      <c r="D12313" s="595" t="s">
        <v>411</v>
      </c>
      <c r="E12313" s="595" t="s">
        <v>411</v>
      </c>
      <c r="F12313" s="595" t="s">
        <v>411</v>
      </c>
      <c r="G12313" s="596" t="s">
        <v>2855</v>
      </c>
      <c r="H12313" s="597">
        <v>7000000</v>
      </c>
    </row>
    <row r="12314" spans="1:8">
      <c r="A12314" s="594" t="s">
        <v>133</v>
      </c>
      <c r="B12314" s="594" t="s">
        <v>312</v>
      </c>
      <c r="C12314" s="594" t="s">
        <v>245</v>
      </c>
      <c r="D12314" s="594" t="s">
        <v>2856</v>
      </c>
      <c r="E12314" s="595" t="s">
        <v>411</v>
      </c>
      <c r="F12314" s="595" t="s">
        <v>411</v>
      </c>
      <c r="G12314" s="596" t="s">
        <v>2857</v>
      </c>
      <c r="H12314" s="597">
        <v>7000000</v>
      </c>
    </row>
    <row r="12315" spans="1:8">
      <c r="A12315" s="594" t="s">
        <v>133</v>
      </c>
      <c r="B12315" s="594" t="s">
        <v>312</v>
      </c>
      <c r="C12315" s="594" t="s">
        <v>245</v>
      </c>
      <c r="D12315" s="594" t="s">
        <v>2856</v>
      </c>
      <c r="E12315" s="594" t="s">
        <v>550</v>
      </c>
      <c r="F12315" s="595" t="s">
        <v>411</v>
      </c>
      <c r="G12315" s="596" t="s">
        <v>2705</v>
      </c>
      <c r="H12315" s="597">
        <v>7000000</v>
      </c>
    </row>
    <row r="12316" spans="1:8">
      <c r="A12316" s="594" t="s">
        <v>133</v>
      </c>
      <c r="B12316" s="594" t="s">
        <v>312</v>
      </c>
      <c r="C12316" s="594" t="s">
        <v>245</v>
      </c>
      <c r="D12316" s="594" t="s">
        <v>2856</v>
      </c>
      <c r="E12316" s="594" t="s">
        <v>550</v>
      </c>
      <c r="F12316" s="594" t="s">
        <v>2706</v>
      </c>
      <c r="G12316" s="596" t="s">
        <v>72</v>
      </c>
      <c r="H12316" s="597">
        <v>7000000</v>
      </c>
    </row>
    <row r="12317" spans="1:8">
      <c r="A12317" s="594" t="s">
        <v>133</v>
      </c>
      <c r="B12317" s="594" t="s">
        <v>312</v>
      </c>
      <c r="C12317" s="594" t="s">
        <v>276</v>
      </c>
      <c r="D12317" s="595" t="s">
        <v>411</v>
      </c>
      <c r="E12317" s="595" t="s">
        <v>411</v>
      </c>
      <c r="F12317" s="595" t="s">
        <v>411</v>
      </c>
      <c r="G12317" s="596" t="s">
        <v>1966</v>
      </c>
      <c r="H12317" s="597">
        <v>75250000</v>
      </c>
    </row>
    <row r="12318" spans="1:8">
      <c r="A12318" s="594" t="s">
        <v>133</v>
      </c>
      <c r="B12318" s="594" t="s">
        <v>312</v>
      </c>
      <c r="C12318" s="594" t="s">
        <v>276</v>
      </c>
      <c r="D12318" s="594" t="s">
        <v>1316</v>
      </c>
      <c r="E12318" s="595" t="s">
        <v>411</v>
      </c>
      <c r="F12318" s="595" t="s">
        <v>411</v>
      </c>
      <c r="G12318" s="596" t="s">
        <v>2760</v>
      </c>
      <c r="H12318" s="597">
        <v>75250000</v>
      </c>
    </row>
    <row r="12319" spans="1:8">
      <c r="A12319" s="594" t="s">
        <v>133</v>
      </c>
      <c r="B12319" s="594" t="s">
        <v>312</v>
      </c>
      <c r="C12319" s="594" t="s">
        <v>276</v>
      </c>
      <c r="D12319" s="594" t="s">
        <v>1316</v>
      </c>
      <c r="E12319" s="594" t="s">
        <v>240</v>
      </c>
      <c r="F12319" s="595" t="s">
        <v>411</v>
      </c>
      <c r="G12319" s="596" t="s">
        <v>241</v>
      </c>
      <c r="H12319" s="597">
        <v>18500000</v>
      </c>
    </row>
    <row r="12320" spans="1:8">
      <c r="A12320" s="594" t="s">
        <v>133</v>
      </c>
      <c r="B12320" s="594" t="s">
        <v>312</v>
      </c>
      <c r="C12320" s="594" t="s">
        <v>276</v>
      </c>
      <c r="D12320" s="594" t="s">
        <v>1316</v>
      </c>
      <c r="E12320" s="594" t="s">
        <v>240</v>
      </c>
      <c r="F12320" s="594" t="s">
        <v>242</v>
      </c>
      <c r="G12320" s="596" t="s">
        <v>243</v>
      </c>
      <c r="H12320" s="597">
        <v>1500000</v>
      </c>
    </row>
    <row r="12321" spans="1:8">
      <c r="A12321" s="594" t="s">
        <v>133</v>
      </c>
      <c r="B12321" s="594" t="s">
        <v>312</v>
      </c>
      <c r="C12321" s="594" t="s">
        <v>276</v>
      </c>
      <c r="D12321" s="594" t="s">
        <v>1316</v>
      </c>
      <c r="E12321" s="594" t="s">
        <v>240</v>
      </c>
      <c r="F12321" s="594" t="s">
        <v>728</v>
      </c>
      <c r="G12321" s="596" t="s">
        <v>729</v>
      </c>
      <c r="H12321" s="597">
        <v>600000</v>
      </c>
    </row>
    <row r="12322" spans="1:8">
      <c r="A12322" s="594" t="s">
        <v>133</v>
      </c>
      <c r="B12322" s="594" t="s">
        <v>312</v>
      </c>
      <c r="C12322" s="594" t="s">
        <v>276</v>
      </c>
      <c r="D12322" s="594" t="s">
        <v>1316</v>
      </c>
      <c r="E12322" s="594" t="s">
        <v>240</v>
      </c>
      <c r="F12322" s="594" t="s">
        <v>731</v>
      </c>
      <c r="G12322" s="596" t="s">
        <v>732</v>
      </c>
      <c r="H12322" s="597">
        <v>900000</v>
      </c>
    </row>
    <row r="12323" spans="1:8">
      <c r="A12323" s="594" t="s">
        <v>133</v>
      </c>
      <c r="B12323" s="594" t="s">
        <v>312</v>
      </c>
      <c r="C12323" s="594" t="s">
        <v>276</v>
      </c>
      <c r="D12323" s="594" t="s">
        <v>1316</v>
      </c>
      <c r="E12323" s="594" t="s">
        <v>240</v>
      </c>
      <c r="F12323" s="594" t="s">
        <v>733</v>
      </c>
      <c r="G12323" s="596" t="s">
        <v>734</v>
      </c>
      <c r="H12323" s="597">
        <v>12500000</v>
      </c>
    </row>
    <row r="12324" spans="1:8">
      <c r="A12324" s="594" t="s">
        <v>133</v>
      </c>
      <c r="B12324" s="594" t="s">
        <v>312</v>
      </c>
      <c r="C12324" s="594" t="s">
        <v>276</v>
      </c>
      <c r="D12324" s="594" t="s">
        <v>1316</v>
      </c>
      <c r="E12324" s="594" t="s">
        <v>240</v>
      </c>
      <c r="F12324" s="594" t="s">
        <v>735</v>
      </c>
      <c r="G12324" s="596" t="s">
        <v>193</v>
      </c>
      <c r="H12324" s="597">
        <v>3000000</v>
      </c>
    </row>
    <row r="12325" spans="1:8">
      <c r="A12325" s="594" t="s">
        <v>133</v>
      </c>
      <c r="B12325" s="594" t="s">
        <v>312</v>
      </c>
      <c r="C12325" s="594" t="s">
        <v>276</v>
      </c>
      <c r="D12325" s="594" t="s">
        <v>1316</v>
      </c>
      <c r="E12325" s="594" t="s">
        <v>738</v>
      </c>
      <c r="F12325" s="595" t="s">
        <v>411</v>
      </c>
      <c r="G12325" s="596" t="s">
        <v>739</v>
      </c>
      <c r="H12325" s="597">
        <v>1500000</v>
      </c>
    </row>
    <row r="12326" spans="1:8">
      <c r="A12326" s="594" t="s">
        <v>133</v>
      </c>
      <c r="B12326" s="594" t="s">
        <v>312</v>
      </c>
      <c r="C12326" s="594" t="s">
        <v>276</v>
      </c>
      <c r="D12326" s="594" t="s">
        <v>1316</v>
      </c>
      <c r="E12326" s="594" t="s">
        <v>738</v>
      </c>
      <c r="F12326" s="594" t="s">
        <v>740</v>
      </c>
      <c r="G12326" s="596" t="s">
        <v>741</v>
      </c>
      <c r="H12326" s="597">
        <v>1500000</v>
      </c>
    </row>
    <row r="12327" spans="1:8">
      <c r="A12327" s="594" t="s">
        <v>133</v>
      </c>
      <c r="B12327" s="594" t="s">
        <v>312</v>
      </c>
      <c r="C12327" s="594" t="s">
        <v>276</v>
      </c>
      <c r="D12327" s="594" t="s">
        <v>1316</v>
      </c>
      <c r="E12327" s="594" t="s">
        <v>189</v>
      </c>
      <c r="F12327" s="595" t="s">
        <v>411</v>
      </c>
      <c r="G12327" s="596" t="s">
        <v>190</v>
      </c>
      <c r="H12327" s="597">
        <v>5500000</v>
      </c>
    </row>
    <row r="12328" spans="1:8">
      <c r="A12328" s="594" t="s">
        <v>133</v>
      </c>
      <c r="B12328" s="594" t="s">
        <v>312</v>
      </c>
      <c r="C12328" s="594" t="s">
        <v>276</v>
      </c>
      <c r="D12328" s="594" t="s">
        <v>1316</v>
      </c>
      <c r="E12328" s="594" t="s">
        <v>189</v>
      </c>
      <c r="F12328" s="594" t="s">
        <v>773</v>
      </c>
      <c r="G12328" s="596" t="s">
        <v>2695</v>
      </c>
      <c r="H12328" s="597">
        <v>5500000</v>
      </c>
    </row>
    <row r="12329" spans="1:8">
      <c r="A12329" s="594" t="s">
        <v>133</v>
      </c>
      <c r="B12329" s="594" t="s">
        <v>312</v>
      </c>
      <c r="C12329" s="594" t="s">
        <v>276</v>
      </c>
      <c r="D12329" s="594" t="s">
        <v>1316</v>
      </c>
      <c r="E12329" s="594" t="s">
        <v>194</v>
      </c>
      <c r="F12329" s="595" t="s">
        <v>411</v>
      </c>
      <c r="G12329" s="596" t="s">
        <v>195</v>
      </c>
      <c r="H12329" s="597">
        <v>49750000</v>
      </c>
    </row>
    <row r="12330" spans="1:8">
      <c r="A12330" s="594" t="s">
        <v>133</v>
      </c>
      <c r="B12330" s="594" t="s">
        <v>312</v>
      </c>
      <c r="C12330" s="594" t="s">
        <v>276</v>
      </c>
      <c r="D12330" s="594" t="s">
        <v>1316</v>
      </c>
      <c r="E12330" s="594" t="s">
        <v>194</v>
      </c>
      <c r="F12330" s="594" t="s">
        <v>198</v>
      </c>
      <c r="G12330" s="596" t="s">
        <v>199</v>
      </c>
      <c r="H12330" s="597">
        <v>4000000</v>
      </c>
    </row>
    <row r="12331" spans="1:8">
      <c r="A12331" s="594" t="s">
        <v>133</v>
      </c>
      <c r="B12331" s="594" t="s">
        <v>312</v>
      </c>
      <c r="C12331" s="594" t="s">
        <v>276</v>
      </c>
      <c r="D12331" s="594" t="s">
        <v>1316</v>
      </c>
      <c r="E12331" s="594" t="s">
        <v>194</v>
      </c>
      <c r="F12331" s="594" t="s">
        <v>200</v>
      </c>
      <c r="G12331" s="596" t="s">
        <v>201</v>
      </c>
      <c r="H12331" s="597">
        <v>45750000</v>
      </c>
    </row>
    <row r="12332" spans="1:8">
      <c r="A12332" s="594" t="s">
        <v>133</v>
      </c>
      <c r="B12332" s="594" t="s">
        <v>312</v>
      </c>
      <c r="C12332" s="594" t="s">
        <v>322</v>
      </c>
      <c r="D12332" s="595" t="s">
        <v>411</v>
      </c>
      <c r="E12332" s="595" t="s">
        <v>411</v>
      </c>
      <c r="F12332" s="595" t="s">
        <v>411</v>
      </c>
      <c r="G12332" s="596" t="s">
        <v>2661</v>
      </c>
      <c r="H12332" s="597">
        <v>25547712081</v>
      </c>
    </row>
    <row r="12333" spans="1:8">
      <c r="A12333" s="594" t="s">
        <v>133</v>
      </c>
      <c r="B12333" s="594" t="s">
        <v>312</v>
      </c>
      <c r="C12333" s="594" t="s">
        <v>322</v>
      </c>
      <c r="D12333" s="594" t="s">
        <v>2787</v>
      </c>
      <c r="E12333" s="595" t="s">
        <v>411</v>
      </c>
      <c r="F12333" s="595" t="s">
        <v>411</v>
      </c>
      <c r="G12333" s="596" t="s">
        <v>2788</v>
      </c>
      <c r="H12333" s="597">
        <v>24869923081</v>
      </c>
    </row>
    <row r="12334" spans="1:8">
      <c r="A12334" s="594" t="s">
        <v>133</v>
      </c>
      <c r="B12334" s="594" t="s">
        <v>312</v>
      </c>
      <c r="C12334" s="594" t="s">
        <v>322</v>
      </c>
      <c r="D12334" s="594" t="s">
        <v>2787</v>
      </c>
      <c r="E12334" s="594" t="s">
        <v>142</v>
      </c>
      <c r="F12334" s="595" t="s">
        <v>411</v>
      </c>
      <c r="G12334" s="596" t="s">
        <v>143</v>
      </c>
      <c r="H12334" s="597">
        <v>5601291200</v>
      </c>
    </row>
    <row r="12335" spans="1:8">
      <c r="A12335" s="594" t="s">
        <v>133</v>
      </c>
      <c r="B12335" s="594" t="s">
        <v>312</v>
      </c>
      <c r="C12335" s="594" t="s">
        <v>322</v>
      </c>
      <c r="D12335" s="594" t="s">
        <v>2787</v>
      </c>
      <c r="E12335" s="594" t="s">
        <v>142</v>
      </c>
      <c r="F12335" s="594" t="s">
        <v>144</v>
      </c>
      <c r="G12335" s="596" t="s">
        <v>2664</v>
      </c>
      <c r="H12335" s="597">
        <v>5427182225</v>
      </c>
    </row>
    <row r="12336" spans="1:8">
      <c r="A12336" s="594" t="s">
        <v>133</v>
      </c>
      <c r="B12336" s="594" t="s">
        <v>312</v>
      </c>
      <c r="C12336" s="594" t="s">
        <v>322</v>
      </c>
      <c r="D12336" s="594" t="s">
        <v>2787</v>
      </c>
      <c r="E12336" s="594" t="s">
        <v>142</v>
      </c>
      <c r="F12336" s="594" t="s">
        <v>146</v>
      </c>
      <c r="G12336" s="596" t="s">
        <v>2665</v>
      </c>
      <c r="H12336" s="597">
        <v>154128975</v>
      </c>
    </row>
    <row r="12337" spans="1:8">
      <c r="A12337" s="594" t="s">
        <v>133</v>
      </c>
      <c r="B12337" s="594" t="s">
        <v>312</v>
      </c>
      <c r="C12337" s="594" t="s">
        <v>322</v>
      </c>
      <c r="D12337" s="594" t="s">
        <v>2787</v>
      </c>
      <c r="E12337" s="594" t="s">
        <v>142</v>
      </c>
      <c r="F12337" s="594" t="s">
        <v>221</v>
      </c>
      <c r="G12337" s="596" t="s">
        <v>222</v>
      </c>
      <c r="H12337" s="597">
        <v>19980000</v>
      </c>
    </row>
    <row r="12338" spans="1:8">
      <c r="A12338" s="594" t="s">
        <v>133</v>
      </c>
      <c r="B12338" s="594" t="s">
        <v>312</v>
      </c>
      <c r="C12338" s="594" t="s">
        <v>322</v>
      </c>
      <c r="D12338" s="594" t="s">
        <v>2787</v>
      </c>
      <c r="E12338" s="594" t="s">
        <v>202</v>
      </c>
      <c r="F12338" s="595" t="s">
        <v>411</v>
      </c>
      <c r="G12338" s="596" t="s">
        <v>2719</v>
      </c>
      <c r="H12338" s="597">
        <v>232224332</v>
      </c>
    </row>
    <row r="12339" spans="1:8">
      <c r="A12339" s="594" t="s">
        <v>133</v>
      </c>
      <c r="B12339" s="594" t="s">
        <v>312</v>
      </c>
      <c r="C12339" s="594" t="s">
        <v>322</v>
      </c>
      <c r="D12339" s="594" t="s">
        <v>2787</v>
      </c>
      <c r="E12339" s="594" t="s">
        <v>202</v>
      </c>
      <c r="F12339" s="594" t="s">
        <v>767</v>
      </c>
      <c r="G12339" s="596" t="s">
        <v>2720</v>
      </c>
      <c r="H12339" s="597">
        <v>232224332</v>
      </c>
    </row>
    <row r="12340" spans="1:8">
      <c r="A12340" s="594" t="s">
        <v>133</v>
      </c>
      <c r="B12340" s="594" t="s">
        <v>312</v>
      </c>
      <c r="C12340" s="594" t="s">
        <v>322</v>
      </c>
      <c r="D12340" s="594" t="s">
        <v>2787</v>
      </c>
      <c r="E12340" s="594" t="s">
        <v>148</v>
      </c>
      <c r="F12340" s="595" t="s">
        <v>411</v>
      </c>
      <c r="G12340" s="596" t="s">
        <v>149</v>
      </c>
      <c r="H12340" s="597">
        <v>4682620884</v>
      </c>
    </row>
    <row r="12341" spans="1:8">
      <c r="A12341" s="594" t="s">
        <v>133</v>
      </c>
      <c r="B12341" s="594" t="s">
        <v>312</v>
      </c>
      <c r="C12341" s="594" t="s">
        <v>322</v>
      </c>
      <c r="D12341" s="594" t="s">
        <v>2787</v>
      </c>
      <c r="E12341" s="594" t="s">
        <v>148</v>
      </c>
      <c r="F12341" s="594" t="s">
        <v>223</v>
      </c>
      <c r="G12341" s="596" t="s">
        <v>224</v>
      </c>
      <c r="H12341" s="597">
        <v>268503500</v>
      </c>
    </row>
    <row r="12342" spans="1:8">
      <c r="A12342" s="594" t="s">
        <v>133</v>
      </c>
      <c r="B12342" s="594" t="s">
        <v>312</v>
      </c>
      <c r="C12342" s="594" t="s">
        <v>322</v>
      </c>
      <c r="D12342" s="594" t="s">
        <v>2787</v>
      </c>
      <c r="E12342" s="594" t="s">
        <v>148</v>
      </c>
      <c r="F12342" s="594" t="s">
        <v>603</v>
      </c>
      <c r="G12342" s="596" t="s">
        <v>604</v>
      </c>
      <c r="H12342" s="597">
        <v>211486000</v>
      </c>
    </row>
    <row r="12343" spans="1:8">
      <c r="A12343" s="594" t="s">
        <v>133</v>
      </c>
      <c r="B12343" s="594" t="s">
        <v>312</v>
      </c>
      <c r="C12343" s="594" t="s">
        <v>322</v>
      </c>
      <c r="D12343" s="594" t="s">
        <v>2787</v>
      </c>
      <c r="E12343" s="594" t="s">
        <v>148</v>
      </c>
      <c r="F12343" s="594" t="s">
        <v>1075</v>
      </c>
      <c r="G12343" s="596" t="s">
        <v>2666</v>
      </c>
      <c r="H12343" s="597">
        <v>491096241</v>
      </c>
    </row>
    <row r="12344" spans="1:8">
      <c r="A12344" s="594" t="s">
        <v>133</v>
      </c>
      <c r="B12344" s="594" t="s">
        <v>312</v>
      </c>
      <c r="C12344" s="594" t="s">
        <v>322</v>
      </c>
      <c r="D12344" s="594" t="s">
        <v>2787</v>
      </c>
      <c r="E12344" s="594" t="s">
        <v>148</v>
      </c>
      <c r="F12344" s="594" t="s">
        <v>26</v>
      </c>
      <c r="G12344" s="596" t="s">
        <v>2727</v>
      </c>
      <c r="H12344" s="597">
        <v>1112000</v>
      </c>
    </row>
    <row r="12345" spans="1:8">
      <c r="A12345" s="594" t="s">
        <v>133</v>
      </c>
      <c r="B12345" s="594" t="s">
        <v>312</v>
      </c>
      <c r="C12345" s="594" t="s">
        <v>322</v>
      </c>
      <c r="D12345" s="594" t="s">
        <v>2787</v>
      </c>
      <c r="E12345" s="594" t="s">
        <v>148</v>
      </c>
      <c r="F12345" s="594" t="s">
        <v>150</v>
      </c>
      <c r="G12345" s="596" t="s">
        <v>151</v>
      </c>
      <c r="H12345" s="597">
        <v>44264000</v>
      </c>
    </row>
    <row r="12346" spans="1:8">
      <c r="A12346" s="594" t="s">
        <v>133</v>
      </c>
      <c r="B12346" s="594" t="s">
        <v>312</v>
      </c>
      <c r="C12346" s="594" t="s">
        <v>322</v>
      </c>
      <c r="D12346" s="594" t="s">
        <v>2787</v>
      </c>
      <c r="E12346" s="594" t="s">
        <v>148</v>
      </c>
      <c r="F12346" s="594" t="s">
        <v>605</v>
      </c>
      <c r="G12346" s="596" t="s">
        <v>2668</v>
      </c>
      <c r="H12346" s="597">
        <v>48126556</v>
      </c>
    </row>
    <row r="12347" spans="1:8">
      <c r="A12347" s="594" t="s">
        <v>133</v>
      </c>
      <c r="B12347" s="594" t="s">
        <v>312</v>
      </c>
      <c r="C12347" s="594" t="s">
        <v>322</v>
      </c>
      <c r="D12347" s="594" t="s">
        <v>2787</v>
      </c>
      <c r="E12347" s="594" t="s">
        <v>148</v>
      </c>
      <c r="F12347" s="594" t="s">
        <v>360</v>
      </c>
      <c r="G12347" s="596" t="s">
        <v>2919</v>
      </c>
      <c r="H12347" s="597">
        <v>546000</v>
      </c>
    </row>
    <row r="12348" spans="1:8">
      <c r="A12348" s="594" t="s">
        <v>133</v>
      </c>
      <c r="B12348" s="594" t="s">
        <v>312</v>
      </c>
      <c r="C12348" s="594" t="s">
        <v>322</v>
      </c>
      <c r="D12348" s="594" t="s">
        <v>2787</v>
      </c>
      <c r="E12348" s="594" t="s">
        <v>148</v>
      </c>
      <c r="F12348" s="594" t="s">
        <v>624</v>
      </c>
      <c r="G12348" s="596" t="s">
        <v>2774</v>
      </c>
      <c r="H12348" s="597">
        <v>1802628451</v>
      </c>
    </row>
    <row r="12349" spans="1:8">
      <c r="A12349" s="594" t="s">
        <v>133</v>
      </c>
      <c r="B12349" s="594" t="s">
        <v>312</v>
      </c>
      <c r="C12349" s="594" t="s">
        <v>322</v>
      </c>
      <c r="D12349" s="594" t="s">
        <v>2787</v>
      </c>
      <c r="E12349" s="594" t="s">
        <v>148</v>
      </c>
      <c r="F12349" s="594" t="s">
        <v>212</v>
      </c>
      <c r="G12349" s="596" t="s">
        <v>213</v>
      </c>
      <c r="H12349" s="597">
        <v>1472006677</v>
      </c>
    </row>
    <row r="12350" spans="1:8">
      <c r="A12350" s="594" t="s">
        <v>133</v>
      </c>
      <c r="B12350" s="594" t="s">
        <v>312</v>
      </c>
      <c r="C12350" s="594" t="s">
        <v>322</v>
      </c>
      <c r="D12350" s="594" t="s">
        <v>2787</v>
      </c>
      <c r="E12350" s="594" t="s">
        <v>148</v>
      </c>
      <c r="F12350" s="594" t="s">
        <v>227</v>
      </c>
      <c r="G12350" s="596" t="s">
        <v>2669</v>
      </c>
      <c r="H12350" s="597">
        <v>342851459</v>
      </c>
    </row>
    <row r="12351" spans="1:8">
      <c r="A12351" s="594" t="s">
        <v>133</v>
      </c>
      <c r="B12351" s="594" t="s">
        <v>312</v>
      </c>
      <c r="C12351" s="594" t="s">
        <v>322</v>
      </c>
      <c r="D12351" s="594" t="s">
        <v>2787</v>
      </c>
      <c r="E12351" s="594" t="s">
        <v>582</v>
      </c>
      <c r="F12351" s="595" t="s">
        <v>411</v>
      </c>
      <c r="G12351" s="596" t="s">
        <v>583</v>
      </c>
      <c r="H12351" s="597">
        <v>147828000</v>
      </c>
    </row>
    <row r="12352" spans="1:8">
      <c r="A12352" s="594" t="s">
        <v>133</v>
      </c>
      <c r="B12352" s="594" t="s">
        <v>312</v>
      </c>
      <c r="C12352" s="594" t="s">
        <v>322</v>
      </c>
      <c r="D12352" s="594" t="s">
        <v>2787</v>
      </c>
      <c r="E12352" s="594" t="s">
        <v>582</v>
      </c>
      <c r="F12352" s="594" t="s">
        <v>584</v>
      </c>
      <c r="G12352" s="596" t="s">
        <v>2670</v>
      </c>
      <c r="H12352" s="597">
        <v>65600000</v>
      </c>
    </row>
    <row r="12353" spans="1:8">
      <c r="A12353" s="594" t="s">
        <v>133</v>
      </c>
      <c r="B12353" s="594" t="s">
        <v>312</v>
      </c>
      <c r="C12353" s="594" t="s">
        <v>322</v>
      </c>
      <c r="D12353" s="594" t="s">
        <v>2787</v>
      </c>
      <c r="E12353" s="594" t="s">
        <v>582</v>
      </c>
      <c r="F12353" s="594" t="s">
        <v>478</v>
      </c>
      <c r="G12353" s="596" t="s">
        <v>2775</v>
      </c>
      <c r="H12353" s="597">
        <v>76226000</v>
      </c>
    </row>
    <row r="12354" spans="1:8">
      <c r="A12354" s="594" t="s">
        <v>133</v>
      </c>
      <c r="B12354" s="594" t="s">
        <v>312</v>
      </c>
      <c r="C12354" s="594" t="s">
        <v>322</v>
      </c>
      <c r="D12354" s="594" t="s">
        <v>2787</v>
      </c>
      <c r="E12354" s="594" t="s">
        <v>582</v>
      </c>
      <c r="F12354" s="594" t="s">
        <v>586</v>
      </c>
      <c r="G12354" s="596" t="s">
        <v>2671</v>
      </c>
      <c r="H12354" s="597">
        <v>6002000</v>
      </c>
    </row>
    <row r="12355" spans="1:8">
      <c r="A12355" s="594" t="s">
        <v>133</v>
      </c>
      <c r="B12355" s="594" t="s">
        <v>312</v>
      </c>
      <c r="C12355" s="594" t="s">
        <v>322</v>
      </c>
      <c r="D12355" s="594" t="s">
        <v>2787</v>
      </c>
      <c r="E12355" s="594" t="s">
        <v>152</v>
      </c>
      <c r="F12355" s="595" t="s">
        <v>411</v>
      </c>
      <c r="G12355" s="596" t="s">
        <v>153</v>
      </c>
      <c r="H12355" s="597">
        <v>859393000</v>
      </c>
    </row>
    <row r="12356" spans="1:8">
      <c r="A12356" s="594" t="s">
        <v>133</v>
      </c>
      <c r="B12356" s="594" t="s">
        <v>312</v>
      </c>
      <c r="C12356" s="594" t="s">
        <v>322</v>
      </c>
      <c r="D12356" s="594" t="s">
        <v>2787</v>
      </c>
      <c r="E12356" s="594" t="s">
        <v>152</v>
      </c>
      <c r="F12356" s="594" t="s">
        <v>480</v>
      </c>
      <c r="G12356" s="596" t="s">
        <v>481</v>
      </c>
      <c r="H12356" s="597">
        <v>7400000</v>
      </c>
    </row>
    <row r="12357" spans="1:8">
      <c r="A12357" s="594" t="s">
        <v>133</v>
      </c>
      <c r="B12357" s="594" t="s">
        <v>312</v>
      </c>
      <c r="C12357" s="594" t="s">
        <v>322</v>
      </c>
      <c r="D12357" s="594" t="s">
        <v>2787</v>
      </c>
      <c r="E12357" s="594" t="s">
        <v>152</v>
      </c>
      <c r="F12357" s="594" t="s">
        <v>606</v>
      </c>
      <c r="G12357" s="596" t="s">
        <v>195</v>
      </c>
      <c r="H12357" s="597">
        <v>851993000</v>
      </c>
    </row>
    <row r="12358" spans="1:8">
      <c r="A12358" s="594" t="s">
        <v>133</v>
      </c>
      <c r="B12358" s="594" t="s">
        <v>312</v>
      </c>
      <c r="C12358" s="594" t="s">
        <v>322</v>
      </c>
      <c r="D12358" s="594" t="s">
        <v>2787</v>
      </c>
      <c r="E12358" s="594" t="s">
        <v>156</v>
      </c>
      <c r="F12358" s="595" t="s">
        <v>411</v>
      </c>
      <c r="G12358" s="596" t="s">
        <v>514</v>
      </c>
      <c r="H12358" s="597">
        <v>1301967593</v>
      </c>
    </row>
    <row r="12359" spans="1:8">
      <c r="A12359" s="594" t="s">
        <v>133</v>
      </c>
      <c r="B12359" s="594" t="s">
        <v>312</v>
      </c>
      <c r="C12359" s="594" t="s">
        <v>322</v>
      </c>
      <c r="D12359" s="594" t="s">
        <v>2787</v>
      </c>
      <c r="E12359" s="594" t="s">
        <v>156</v>
      </c>
      <c r="F12359" s="594" t="s">
        <v>157</v>
      </c>
      <c r="G12359" s="596" t="s">
        <v>158</v>
      </c>
      <c r="H12359" s="597">
        <v>1004282331</v>
      </c>
    </row>
    <row r="12360" spans="1:8">
      <c r="A12360" s="594" t="s">
        <v>133</v>
      </c>
      <c r="B12360" s="594" t="s">
        <v>312</v>
      </c>
      <c r="C12360" s="594" t="s">
        <v>322</v>
      </c>
      <c r="D12360" s="594" t="s">
        <v>2787</v>
      </c>
      <c r="E12360" s="594" t="s">
        <v>156</v>
      </c>
      <c r="F12360" s="594" t="s">
        <v>159</v>
      </c>
      <c r="G12360" s="596" t="s">
        <v>160</v>
      </c>
      <c r="H12360" s="597">
        <v>170892346</v>
      </c>
    </row>
    <row r="12361" spans="1:8">
      <c r="A12361" s="594" t="s">
        <v>133</v>
      </c>
      <c r="B12361" s="594" t="s">
        <v>312</v>
      </c>
      <c r="C12361" s="594" t="s">
        <v>322</v>
      </c>
      <c r="D12361" s="594" t="s">
        <v>2787</v>
      </c>
      <c r="E12361" s="594" t="s">
        <v>156</v>
      </c>
      <c r="F12361" s="594" t="s">
        <v>161</v>
      </c>
      <c r="G12361" s="596" t="s">
        <v>162</v>
      </c>
      <c r="H12361" s="597">
        <v>117640345</v>
      </c>
    </row>
    <row r="12362" spans="1:8">
      <c r="A12362" s="594" t="s">
        <v>133</v>
      </c>
      <c r="B12362" s="594" t="s">
        <v>312</v>
      </c>
      <c r="C12362" s="594" t="s">
        <v>322</v>
      </c>
      <c r="D12362" s="594" t="s">
        <v>2787</v>
      </c>
      <c r="E12362" s="594" t="s">
        <v>156</v>
      </c>
      <c r="F12362" s="594" t="s">
        <v>1</v>
      </c>
      <c r="G12362" s="596" t="s">
        <v>2</v>
      </c>
      <c r="H12362" s="597">
        <v>9152571</v>
      </c>
    </row>
    <row r="12363" spans="1:8">
      <c r="A12363" s="594" t="s">
        <v>133</v>
      </c>
      <c r="B12363" s="594" t="s">
        <v>312</v>
      </c>
      <c r="C12363" s="594" t="s">
        <v>322</v>
      </c>
      <c r="D12363" s="594" t="s">
        <v>2787</v>
      </c>
      <c r="E12363" s="594" t="s">
        <v>163</v>
      </c>
      <c r="F12363" s="595" t="s">
        <v>411</v>
      </c>
      <c r="G12363" s="596" t="s">
        <v>164</v>
      </c>
      <c r="H12363" s="597">
        <v>67820000</v>
      </c>
    </row>
    <row r="12364" spans="1:8">
      <c r="A12364" s="594" t="s">
        <v>133</v>
      </c>
      <c r="B12364" s="594" t="s">
        <v>312</v>
      </c>
      <c r="C12364" s="594" t="s">
        <v>322</v>
      </c>
      <c r="D12364" s="594" t="s">
        <v>2787</v>
      </c>
      <c r="E12364" s="594" t="s">
        <v>163</v>
      </c>
      <c r="F12364" s="594" t="s">
        <v>165</v>
      </c>
      <c r="G12364" s="596" t="s">
        <v>195</v>
      </c>
      <c r="H12364" s="597">
        <v>67820000</v>
      </c>
    </row>
    <row r="12365" spans="1:8">
      <c r="A12365" s="594" t="s">
        <v>133</v>
      </c>
      <c r="B12365" s="594" t="s">
        <v>312</v>
      </c>
      <c r="C12365" s="594" t="s">
        <v>322</v>
      </c>
      <c r="D12365" s="594" t="s">
        <v>2787</v>
      </c>
      <c r="E12365" s="594" t="s">
        <v>167</v>
      </c>
      <c r="F12365" s="595" t="s">
        <v>411</v>
      </c>
      <c r="G12365" s="596" t="s">
        <v>168</v>
      </c>
      <c r="H12365" s="597">
        <v>829180429</v>
      </c>
    </row>
    <row r="12366" spans="1:8">
      <c r="A12366" s="594" t="s">
        <v>133</v>
      </c>
      <c r="B12366" s="594" t="s">
        <v>312</v>
      </c>
      <c r="C12366" s="594" t="s">
        <v>322</v>
      </c>
      <c r="D12366" s="594" t="s">
        <v>2787</v>
      </c>
      <c r="E12366" s="594" t="s">
        <v>167</v>
      </c>
      <c r="F12366" s="594" t="s">
        <v>228</v>
      </c>
      <c r="G12366" s="596" t="s">
        <v>2673</v>
      </c>
      <c r="H12366" s="597">
        <v>130810295</v>
      </c>
    </row>
    <row r="12367" spans="1:8">
      <c r="A12367" s="594" t="s">
        <v>133</v>
      </c>
      <c r="B12367" s="594" t="s">
        <v>312</v>
      </c>
      <c r="C12367" s="594" t="s">
        <v>322</v>
      </c>
      <c r="D12367" s="594" t="s">
        <v>2787</v>
      </c>
      <c r="E12367" s="594" t="s">
        <v>167</v>
      </c>
      <c r="F12367" s="594" t="s">
        <v>169</v>
      </c>
      <c r="G12367" s="596" t="s">
        <v>2674</v>
      </c>
      <c r="H12367" s="597">
        <v>37763364</v>
      </c>
    </row>
    <row r="12368" spans="1:8">
      <c r="A12368" s="594" t="s">
        <v>133</v>
      </c>
      <c r="B12368" s="594" t="s">
        <v>312</v>
      </c>
      <c r="C12368" s="594" t="s">
        <v>322</v>
      </c>
      <c r="D12368" s="594" t="s">
        <v>2787</v>
      </c>
      <c r="E12368" s="594" t="s">
        <v>167</v>
      </c>
      <c r="F12368" s="594" t="s">
        <v>230</v>
      </c>
      <c r="G12368" s="596" t="s">
        <v>2675</v>
      </c>
      <c r="H12368" s="597">
        <v>622996770</v>
      </c>
    </row>
    <row r="12369" spans="1:8">
      <c r="A12369" s="594" t="s">
        <v>133</v>
      </c>
      <c r="B12369" s="594" t="s">
        <v>312</v>
      </c>
      <c r="C12369" s="594" t="s">
        <v>322</v>
      </c>
      <c r="D12369" s="594" t="s">
        <v>2787</v>
      </c>
      <c r="E12369" s="594" t="s">
        <v>167</v>
      </c>
      <c r="F12369" s="594" t="s">
        <v>214</v>
      </c>
      <c r="G12369" s="596" t="s">
        <v>2676</v>
      </c>
      <c r="H12369" s="597">
        <v>7849000</v>
      </c>
    </row>
    <row r="12370" spans="1:8">
      <c r="A12370" s="594" t="s">
        <v>133</v>
      </c>
      <c r="B12370" s="594" t="s">
        <v>312</v>
      </c>
      <c r="C12370" s="594" t="s">
        <v>322</v>
      </c>
      <c r="D12370" s="594" t="s">
        <v>2787</v>
      </c>
      <c r="E12370" s="594" t="s">
        <v>167</v>
      </c>
      <c r="F12370" s="594" t="s">
        <v>232</v>
      </c>
      <c r="G12370" s="596" t="s">
        <v>195</v>
      </c>
      <c r="H12370" s="597">
        <v>29761000</v>
      </c>
    </row>
    <row r="12371" spans="1:8">
      <c r="A12371" s="594" t="s">
        <v>133</v>
      </c>
      <c r="B12371" s="594" t="s">
        <v>312</v>
      </c>
      <c r="C12371" s="594" t="s">
        <v>322</v>
      </c>
      <c r="D12371" s="594" t="s">
        <v>2787</v>
      </c>
      <c r="E12371" s="594" t="s">
        <v>171</v>
      </c>
      <c r="F12371" s="595" t="s">
        <v>411</v>
      </c>
      <c r="G12371" s="596" t="s">
        <v>2677</v>
      </c>
      <c r="H12371" s="597">
        <v>932447108</v>
      </c>
    </row>
    <row r="12372" spans="1:8">
      <c r="A12372" s="594" t="s">
        <v>133</v>
      </c>
      <c r="B12372" s="594" t="s">
        <v>312</v>
      </c>
      <c r="C12372" s="594" t="s">
        <v>322</v>
      </c>
      <c r="D12372" s="594" t="s">
        <v>2787</v>
      </c>
      <c r="E12372" s="594" t="s">
        <v>171</v>
      </c>
      <c r="F12372" s="594" t="s">
        <v>173</v>
      </c>
      <c r="G12372" s="596" t="s">
        <v>174</v>
      </c>
      <c r="H12372" s="597">
        <v>295958000</v>
      </c>
    </row>
    <row r="12373" spans="1:8">
      <c r="A12373" s="594" t="s">
        <v>133</v>
      </c>
      <c r="B12373" s="594" t="s">
        <v>312</v>
      </c>
      <c r="C12373" s="594" t="s">
        <v>322</v>
      </c>
      <c r="D12373" s="594" t="s">
        <v>2787</v>
      </c>
      <c r="E12373" s="594" t="s">
        <v>171</v>
      </c>
      <c r="F12373" s="594" t="s">
        <v>216</v>
      </c>
      <c r="G12373" s="596" t="s">
        <v>217</v>
      </c>
      <c r="H12373" s="597">
        <v>330240000</v>
      </c>
    </row>
    <row r="12374" spans="1:8">
      <c r="A12374" s="594" t="s">
        <v>133</v>
      </c>
      <c r="B12374" s="594" t="s">
        <v>312</v>
      </c>
      <c r="C12374" s="594" t="s">
        <v>322</v>
      </c>
      <c r="D12374" s="594" t="s">
        <v>2787</v>
      </c>
      <c r="E12374" s="594" t="s">
        <v>171</v>
      </c>
      <c r="F12374" s="594" t="s">
        <v>5</v>
      </c>
      <c r="G12374" s="596" t="s">
        <v>2678</v>
      </c>
      <c r="H12374" s="597">
        <v>2800000</v>
      </c>
    </row>
    <row r="12375" spans="1:8">
      <c r="A12375" s="594" t="s">
        <v>133</v>
      </c>
      <c r="B12375" s="594" t="s">
        <v>312</v>
      </c>
      <c r="C12375" s="594" t="s">
        <v>322</v>
      </c>
      <c r="D12375" s="594" t="s">
        <v>2787</v>
      </c>
      <c r="E12375" s="594" t="s">
        <v>171</v>
      </c>
      <c r="F12375" s="594" t="s">
        <v>175</v>
      </c>
      <c r="G12375" s="596" t="s">
        <v>176</v>
      </c>
      <c r="H12375" s="597">
        <v>303449108</v>
      </c>
    </row>
    <row r="12376" spans="1:8">
      <c r="A12376" s="594" t="s">
        <v>133</v>
      </c>
      <c r="B12376" s="594" t="s">
        <v>312</v>
      </c>
      <c r="C12376" s="594" t="s">
        <v>322</v>
      </c>
      <c r="D12376" s="594" t="s">
        <v>2787</v>
      </c>
      <c r="E12376" s="594" t="s">
        <v>177</v>
      </c>
      <c r="F12376" s="595" t="s">
        <v>411</v>
      </c>
      <c r="G12376" s="596" t="s">
        <v>178</v>
      </c>
      <c r="H12376" s="597">
        <v>292753488</v>
      </c>
    </row>
    <row r="12377" spans="1:8">
      <c r="A12377" s="594" t="s">
        <v>133</v>
      </c>
      <c r="B12377" s="594" t="s">
        <v>312</v>
      </c>
      <c r="C12377" s="594" t="s">
        <v>322</v>
      </c>
      <c r="D12377" s="594" t="s">
        <v>2787</v>
      </c>
      <c r="E12377" s="594" t="s">
        <v>177</v>
      </c>
      <c r="F12377" s="594" t="s">
        <v>179</v>
      </c>
      <c r="G12377" s="596" t="s">
        <v>2679</v>
      </c>
      <c r="H12377" s="597">
        <v>78508725</v>
      </c>
    </row>
    <row r="12378" spans="1:8">
      <c r="A12378" s="594" t="s">
        <v>133</v>
      </c>
      <c r="B12378" s="594" t="s">
        <v>312</v>
      </c>
      <c r="C12378" s="594" t="s">
        <v>322</v>
      </c>
      <c r="D12378" s="594" t="s">
        <v>2787</v>
      </c>
      <c r="E12378" s="594" t="s">
        <v>177</v>
      </c>
      <c r="F12378" s="594" t="s">
        <v>181</v>
      </c>
      <c r="G12378" s="596" t="s">
        <v>182</v>
      </c>
      <c r="H12378" s="597">
        <v>70712872</v>
      </c>
    </row>
    <row r="12379" spans="1:8">
      <c r="A12379" s="594" t="s">
        <v>133</v>
      </c>
      <c r="B12379" s="594" t="s">
        <v>312</v>
      </c>
      <c r="C12379" s="594" t="s">
        <v>322</v>
      </c>
      <c r="D12379" s="594" t="s">
        <v>2787</v>
      </c>
      <c r="E12379" s="594" t="s">
        <v>177</v>
      </c>
      <c r="F12379" s="594" t="s">
        <v>1290</v>
      </c>
      <c r="G12379" s="596" t="s">
        <v>2721</v>
      </c>
      <c r="H12379" s="597">
        <v>22795291</v>
      </c>
    </row>
    <row r="12380" spans="1:8">
      <c r="A12380" s="594" t="s">
        <v>133</v>
      </c>
      <c r="B12380" s="594" t="s">
        <v>312</v>
      </c>
      <c r="C12380" s="594" t="s">
        <v>322</v>
      </c>
      <c r="D12380" s="594" t="s">
        <v>2787</v>
      </c>
      <c r="E12380" s="594" t="s">
        <v>177</v>
      </c>
      <c r="F12380" s="594" t="s">
        <v>441</v>
      </c>
      <c r="G12380" s="596" t="s">
        <v>2728</v>
      </c>
      <c r="H12380" s="597">
        <v>59976000</v>
      </c>
    </row>
    <row r="12381" spans="1:8">
      <c r="A12381" s="594" t="s">
        <v>133</v>
      </c>
      <c r="B12381" s="594" t="s">
        <v>312</v>
      </c>
      <c r="C12381" s="594" t="s">
        <v>322</v>
      </c>
      <c r="D12381" s="594" t="s">
        <v>2787</v>
      </c>
      <c r="E12381" s="594" t="s">
        <v>177</v>
      </c>
      <c r="F12381" s="594" t="s">
        <v>1297</v>
      </c>
      <c r="G12381" s="596" t="s">
        <v>2680</v>
      </c>
      <c r="H12381" s="597">
        <v>54160600</v>
      </c>
    </row>
    <row r="12382" spans="1:8">
      <c r="A12382" s="594" t="s">
        <v>133</v>
      </c>
      <c r="B12382" s="594" t="s">
        <v>312</v>
      </c>
      <c r="C12382" s="594" t="s">
        <v>322</v>
      </c>
      <c r="D12382" s="594" t="s">
        <v>2787</v>
      </c>
      <c r="E12382" s="594" t="s">
        <v>177</v>
      </c>
      <c r="F12382" s="594" t="s">
        <v>237</v>
      </c>
      <c r="G12382" s="596" t="s">
        <v>2681</v>
      </c>
      <c r="H12382" s="597">
        <v>4200000</v>
      </c>
    </row>
    <row r="12383" spans="1:8">
      <c r="A12383" s="594" t="s">
        <v>133</v>
      </c>
      <c r="B12383" s="594" t="s">
        <v>312</v>
      </c>
      <c r="C12383" s="594" t="s">
        <v>322</v>
      </c>
      <c r="D12383" s="594" t="s">
        <v>2787</v>
      </c>
      <c r="E12383" s="594" t="s">
        <v>177</v>
      </c>
      <c r="F12383" s="594" t="s">
        <v>239</v>
      </c>
      <c r="G12383" s="596" t="s">
        <v>205</v>
      </c>
      <c r="H12383" s="597">
        <v>2400000</v>
      </c>
    </row>
    <row r="12384" spans="1:8">
      <c r="A12384" s="594" t="s">
        <v>133</v>
      </c>
      <c r="B12384" s="594" t="s">
        <v>312</v>
      </c>
      <c r="C12384" s="594" t="s">
        <v>322</v>
      </c>
      <c r="D12384" s="594" t="s">
        <v>2787</v>
      </c>
      <c r="E12384" s="594" t="s">
        <v>240</v>
      </c>
      <c r="F12384" s="595" t="s">
        <v>411</v>
      </c>
      <c r="G12384" s="596" t="s">
        <v>241</v>
      </c>
      <c r="H12384" s="597">
        <v>2004853188</v>
      </c>
    </row>
    <row r="12385" spans="1:8">
      <c r="A12385" s="594" t="s">
        <v>133</v>
      </c>
      <c r="B12385" s="594" t="s">
        <v>312</v>
      </c>
      <c r="C12385" s="594" t="s">
        <v>322</v>
      </c>
      <c r="D12385" s="594" t="s">
        <v>2787</v>
      </c>
      <c r="E12385" s="594" t="s">
        <v>240</v>
      </c>
      <c r="F12385" s="594" t="s">
        <v>242</v>
      </c>
      <c r="G12385" s="596" t="s">
        <v>243</v>
      </c>
      <c r="H12385" s="597">
        <v>136490088</v>
      </c>
    </row>
    <row r="12386" spans="1:8">
      <c r="A12386" s="594" t="s">
        <v>133</v>
      </c>
      <c r="B12386" s="594" t="s">
        <v>312</v>
      </c>
      <c r="C12386" s="594" t="s">
        <v>322</v>
      </c>
      <c r="D12386" s="594" t="s">
        <v>2787</v>
      </c>
      <c r="E12386" s="594" t="s">
        <v>240</v>
      </c>
      <c r="F12386" s="594" t="s">
        <v>728</v>
      </c>
      <c r="G12386" s="596" t="s">
        <v>729</v>
      </c>
      <c r="H12386" s="597">
        <v>33400000</v>
      </c>
    </row>
    <row r="12387" spans="1:8">
      <c r="A12387" s="594" t="s">
        <v>133</v>
      </c>
      <c r="B12387" s="594" t="s">
        <v>312</v>
      </c>
      <c r="C12387" s="594" t="s">
        <v>322</v>
      </c>
      <c r="D12387" s="594" t="s">
        <v>2787</v>
      </c>
      <c r="E12387" s="594" t="s">
        <v>240</v>
      </c>
      <c r="F12387" s="594" t="s">
        <v>1268</v>
      </c>
      <c r="G12387" s="596" t="s">
        <v>1267</v>
      </c>
      <c r="H12387" s="597">
        <v>30960000</v>
      </c>
    </row>
    <row r="12388" spans="1:8">
      <c r="A12388" s="594" t="s">
        <v>133</v>
      </c>
      <c r="B12388" s="594" t="s">
        <v>312</v>
      </c>
      <c r="C12388" s="594" t="s">
        <v>322</v>
      </c>
      <c r="D12388" s="594" t="s">
        <v>2787</v>
      </c>
      <c r="E12388" s="594" t="s">
        <v>240</v>
      </c>
      <c r="F12388" s="594" t="s">
        <v>730</v>
      </c>
      <c r="G12388" s="596" t="s">
        <v>186</v>
      </c>
      <c r="H12388" s="597">
        <v>5110000</v>
      </c>
    </row>
    <row r="12389" spans="1:8">
      <c r="A12389" s="594" t="s">
        <v>133</v>
      </c>
      <c r="B12389" s="594" t="s">
        <v>312</v>
      </c>
      <c r="C12389" s="594" t="s">
        <v>322</v>
      </c>
      <c r="D12389" s="594" t="s">
        <v>2787</v>
      </c>
      <c r="E12389" s="594" t="s">
        <v>240</v>
      </c>
      <c r="F12389" s="594" t="s">
        <v>731</v>
      </c>
      <c r="G12389" s="596" t="s">
        <v>732</v>
      </c>
      <c r="H12389" s="597">
        <v>16600000</v>
      </c>
    </row>
    <row r="12390" spans="1:8">
      <c r="A12390" s="594" t="s">
        <v>133</v>
      </c>
      <c r="B12390" s="594" t="s">
        <v>312</v>
      </c>
      <c r="C12390" s="594" t="s">
        <v>322</v>
      </c>
      <c r="D12390" s="594" t="s">
        <v>2787</v>
      </c>
      <c r="E12390" s="594" t="s">
        <v>240</v>
      </c>
      <c r="F12390" s="594" t="s">
        <v>597</v>
      </c>
      <c r="G12390" s="596" t="s">
        <v>2682</v>
      </c>
      <c r="H12390" s="597">
        <v>10150000</v>
      </c>
    </row>
    <row r="12391" spans="1:8">
      <c r="A12391" s="594" t="s">
        <v>133</v>
      </c>
      <c r="B12391" s="594" t="s">
        <v>312</v>
      </c>
      <c r="C12391" s="594" t="s">
        <v>322</v>
      </c>
      <c r="D12391" s="594" t="s">
        <v>2787</v>
      </c>
      <c r="E12391" s="594" t="s">
        <v>240</v>
      </c>
      <c r="F12391" s="594" t="s">
        <v>733</v>
      </c>
      <c r="G12391" s="596" t="s">
        <v>734</v>
      </c>
      <c r="H12391" s="597">
        <v>1048192000</v>
      </c>
    </row>
    <row r="12392" spans="1:8">
      <c r="A12392" s="594" t="s">
        <v>133</v>
      </c>
      <c r="B12392" s="594" t="s">
        <v>312</v>
      </c>
      <c r="C12392" s="594" t="s">
        <v>322</v>
      </c>
      <c r="D12392" s="594" t="s">
        <v>2787</v>
      </c>
      <c r="E12392" s="594" t="s">
        <v>240</v>
      </c>
      <c r="F12392" s="594" t="s">
        <v>735</v>
      </c>
      <c r="G12392" s="596" t="s">
        <v>193</v>
      </c>
      <c r="H12392" s="597">
        <v>723951100</v>
      </c>
    </row>
    <row r="12393" spans="1:8">
      <c r="A12393" s="594" t="s">
        <v>133</v>
      </c>
      <c r="B12393" s="594" t="s">
        <v>312</v>
      </c>
      <c r="C12393" s="594" t="s">
        <v>322</v>
      </c>
      <c r="D12393" s="594" t="s">
        <v>2787</v>
      </c>
      <c r="E12393" s="594" t="s">
        <v>183</v>
      </c>
      <c r="F12393" s="595" t="s">
        <v>411</v>
      </c>
      <c r="G12393" s="596" t="s">
        <v>184</v>
      </c>
      <c r="H12393" s="597">
        <v>533036000</v>
      </c>
    </row>
    <row r="12394" spans="1:8">
      <c r="A12394" s="594" t="s">
        <v>133</v>
      </c>
      <c r="B12394" s="594" t="s">
        <v>312</v>
      </c>
      <c r="C12394" s="594" t="s">
        <v>322</v>
      </c>
      <c r="D12394" s="594" t="s">
        <v>2787</v>
      </c>
      <c r="E12394" s="594" t="s">
        <v>183</v>
      </c>
      <c r="F12394" s="594" t="s">
        <v>587</v>
      </c>
      <c r="G12394" s="596" t="s">
        <v>588</v>
      </c>
      <c r="H12394" s="597">
        <v>53960000</v>
      </c>
    </row>
    <row r="12395" spans="1:8">
      <c r="A12395" s="594" t="s">
        <v>133</v>
      </c>
      <c r="B12395" s="594" t="s">
        <v>312</v>
      </c>
      <c r="C12395" s="594" t="s">
        <v>322</v>
      </c>
      <c r="D12395" s="594" t="s">
        <v>2787</v>
      </c>
      <c r="E12395" s="594" t="s">
        <v>183</v>
      </c>
      <c r="F12395" s="594" t="s">
        <v>736</v>
      </c>
      <c r="G12395" s="596" t="s">
        <v>737</v>
      </c>
      <c r="H12395" s="597">
        <v>81201000</v>
      </c>
    </row>
    <row r="12396" spans="1:8">
      <c r="A12396" s="594" t="s">
        <v>133</v>
      </c>
      <c r="B12396" s="594" t="s">
        <v>312</v>
      </c>
      <c r="C12396" s="594" t="s">
        <v>322</v>
      </c>
      <c r="D12396" s="594" t="s">
        <v>2787</v>
      </c>
      <c r="E12396" s="594" t="s">
        <v>183</v>
      </c>
      <c r="F12396" s="594" t="s">
        <v>185</v>
      </c>
      <c r="G12396" s="596" t="s">
        <v>186</v>
      </c>
      <c r="H12396" s="597">
        <v>44110000</v>
      </c>
    </row>
    <row r="12397" spans="1:8">
      <c r="A12397" s="594" t="s">
        <v>133</v>
      </c>
      <c r="B12397" s="594" t="s">
        <v>312</v>
      </c>
      <c r="C12397" s="594" t="s">
        <v>322</v>
      </c>
      <c r="D12397" s="594" t="s">
        <v>2787</v>
      </c>
      <c r="E12397" s="594" t="s">
        <v>183</v>
      </c>
      <c r="F12397" s="594" t="s">
        <v>187</v>
      </c>
      <c r="G12397" s="596" t="s">
        <v>2683</v>
      </c>
      <c r="H12397" s="597">
        <v>353700000</v>
      </c>
    </row>
    <row r="12398" spans="1:8">
      <c r="A12398" s="594" t="s">
        <v>133</v>
      </c>
      <c r="B12398" s="594" t="s">
        <v>312</v>
      </c>
      <c r="C12398" s="594" t="s">
        <v>322</v>
      </c>
      <c r="D12398" s="594" t="s">
        <v>2787</v>
      </c>
      <c r="E12398" s="594" t="s">
        <v>183</v>
      </c>
      <c r="F12398" s="594" t="s">
        <v>772</v>
      </c>
      <c r="G12398" s="596" t="s">
        <v>195</v>
      </c>
      <c r="H12398" s="597">
        <v>65000</v>
      </c>
    </row>
    <row r="12399" spans="1:8">
      <c r="A12399" s="594" t="s">
        <v>133</v>
      </c>
      <c r="B12399" s="594" t="s">
        <v>312</v>
      </c>
      <c r="C12399" s="594" t="s">
        <v>322</v>
      </c>
      <c r="D12399" s="594" t="s">
        <v>2787</v>
      </c>
      <c r="E12399" s="594" t="s">
        <v>738</v>
      </c>
      <c r="F12399" s="595" t="s">
        <v>411</v>
      </c>
      <c r="G12399" s="596" t="s">
        <v>739</v>
      </c>
      <c r="H12399" s="597">
        <v>516949000</v>
      </c>
    </row>
    <row r="12400" spans="1:8">
      <c r="A12400" s="594" t="s">
        <v>133</v>
      </c>
      <c r="B12400" s="594" t="s">
        <v>312</v>
      </c>
      <c r="C12400" s="594" t="s">
        <v>322</v>
      </c>
      <c r="D12400" s="594" t="s">
        <v>2787</v>
      </c>
      <c r="E12400" s="594" t="s">
        <v>738</v>
      </c>
      <c r="F12400" s="594" t="s">
        <v>740</v>
      </c>
      <c r="G12400" s="596" t="s">
        <v>741</v>
      </c>
      <c r="H12400" s="597">
        <v>392150000</v>
      </c>
    </row>
    <row r="12401" spans="1:8">
      <c r="A12401" s="594" t="s">
        <v>133</v>
      </c>
      <c r="B12401" s="594" t="s">
        <v>312</v>
      </c>
      <c r="C12401" s="594" t="s">
        <v>322</v>
      </c>
      <c r="D12401" s="594" t="s">
        <v>2787</v>
      </c>
      <c r="E12401" s="594" t="s">
        <v>738</v>
      </c>
      <c r="F12401" s="594" t="s">
        <v>356</v>
      </c>
      <c r="G12401" s="596" t="s">
        <v>357</v>
      </c>
      <c r="H12401" s="597">
        <v>78000000</v>
      </c>
    </row>
    <row r="12402" spans="1:8">
      <c r="A12402" s="594" t="s">
        <v>133</v>
      </c>
      <c r="B12402" s="594" t="s">
        <v>312</v>
      </c>
      <c r="C12402" s="594" t="s">
        <v>322</v>
      </c>
      <c r="D12402" s="594" t="s">
        <v>2787</v>
      </c>
      <c r="E12402" s="594" t="s">
        <v>738</v>
      </c>
      <c r="F12402" s="594" t="s">
        <v>296</v>
      </c>
      <c r="G12402" s="596" t="s">
        <v>297</v>
      </c>
      <c r="H12402" s="597">
        <v>16415000</v>
      </c>
    </row>
    <row r="12403" spans="1:8">
      <c r="A12403" s="594" t="s">
        <v>133</v>
      </c>
      <c r="B12403" s="594" t="s">
        <v>312</v>
      </c>
      <c r="C12403" s="594" t="s">
        <v>322</v>
      </c>
      <c r="D12403" s="594" t="s">
        <v>2787</v>
      </c>
      <c r="E12403" s="594" t="s">
        <v>738</v>
      </c>
      <c r="F12403" s="594" t="s">
        <v>742</v>
      </c>
      <c r="G12403" s="596" t="s">
        <v>743</v>
      </c>
      <c r="H12403" s="597">
        <v>30384000</v>
      </c>
    </row>
    <row r="12404" spans="1:8">
      <c r="A12404" s="594" t="s">
        <v>133</v>
      </c>
      <c r="B12404" s="594" t="s">
        <v>312</v>
      </c>
      <c r="C12404" s="594" t="s">
        <v>322</v>
      </c>
      <c r="D12404" s="594" t="s">
        <v>2787</v>
      </c>
      <c r="E12404" s="594" t="s">
        <v>744</v>
      </c>
      <c r="F12404" s="595" t="s">
        <v>411</v>
      </c>
      <c r="G12404" s="596" t="s">
        <v>2686</v>
      </c>
      <c r="H12404" s="597">
        <v>912250500</v>
      </c>
    </row>
    <row r="12405" spans="1:8">
      <c r="A12405" s="594" t="s">
        <v>133</v>
      </c>
      <c r="B12405" s="594" t="s">
        <v>312</v>
      </c>
      <c r="C12405" s="594" t="s">
        <v>322</v>
      </c>
      <c r="D12405" s="594" t="s">
        <v>2787</v>
      </c>
      <c r="E12405" s="594" t="s">
        <v>744</v>
      </c>
      <c r="F12405" s="594" t="s">
        <v>1061</v>
      </c>
      <c r="G12405" s="596" t="s">
        <v>2729</v>
      </c>
      <c r="H12405" s="597">
        <v>161380000</v>
      </c>
    </row>
    <row r="12406" spans="1:8">
      <c r="A12406" s="594" t="s">
        <v>133</v>
      </c>
      <c r="B12406" s="594" t="s">
        <v>312</v>
      </c>
      <c r="C12406" s="594" t="s">
        <v>322</v>
      </c>
      <c r="D12406" s="594" t="s">
        <v>2787</v>
      </c>
      <c r="E12406" s="594" t="s">
        <v>744</v>
      </c>
      <c r="F12406" s="594" t="s">
        <v>745</v>
      </c>
      <c r="G12406" s="596" t="s">
        <v>2687</v>
      </c>
      <c r="H12406" s="597">
        <v>75221200</v>
      </c>
    </row>
    <row r="12407" spans="1:8">
      <c r="A12407" s="594" t="s">
        <v>133</v>
      </c>
      <c r="B12407" s="594" t="s">
        <v>312</v>
      </c>
      <c r="C12407" s="594" t="s">
        <v>322</v>
      </c>
      <c r="D12407" s="594" t="s">
        <v>2787</v>
      </c>
      <c r="E12407" s="594" t="s">
        <v>744</v>
      </c>
      <c r="F12407" s="594" t="s">
        <v>286</v>
      </c>
      <c r="G12407" s="596" t="s">
        <v>2688</v>
      </c>
      <c r="H12407" s="597">
        <v>137200000</v>
      </c>
    </row>
    <row r="12408" spans="1:8">
      <c r="A12408" s="594" t="s">
        <v>133</v>
      </c>
      <c r="B12408" s="594" t="s">
        <v>312</v>
      </c>
      <c r="C12408" s="594" t="s">
        <v>322</v>
      </c>
      <c r="D12408" s="594" t="s">
        <v>2787</v>
      </c>
      <c r="E12408" s="594" t="s">
        <v>744</v>
      </c>
      <c r="F12408" s="594" t="s">
        <v>7</v>
      </c>
      <c r="G12408" s="596" t="s">
        <v>8</v>
      </c>
      <c r="H12408" s="597">
        <v>188806000</v>
      </c>
    </row>
    <row r="12409" spans="1:8">
      <c r="A12409" s="594" t="s">
        <v>133</v>
      </c>
      <c r="B12409" s="594" t="s">
        <v>312</v>
      </c>
      <c r="C12409" s="594" t="s">
        <v>322</v>
      </c>
      <c r="D12409" s="594" t="s">
        <v>2787</v>
      </c>
      <c r="E12409" s="594" t="s">
        <v>744</v>
      </c>
      <c r="F12409" s="594" t="s">
        <v>572</v>
      </c>
      <c r="G12409" s="596" t="s">
        <v>2689</v>
      </c>
      <c r="H12409" s="597">
        <v>232219300</v>
      </c>
    </row>
    <row r="12410" spans="1:8">
      <c r="A12410" s="594" t="s">
        <v>133</v>
      </c>
      <c r="B12410" s="594" t="s">
        <v>312</v>
      </c>
      <c r="C12410" s="594" t="s">
        <v>322</v>
      </c>
      <c r="D12410" s="594" t="s">
        <v>2787</v>
      </c>
      <c r="E12410" s="594" t="s">
        <v>744</v>
      </c>
      <c r="F12410" s="594" t="s">
        <v>746</v>
      </c>
      <c r="G12410" s="596" t="s">
        <v>2690</v>
      </c>
      <c r="H12410" s="597">
        <v>5600000</v>
      </c>
    </row>
    <row r="12411" spans="1:8">
      <c r="A12411" s="594" t="s">
        <v>133</v>
      </c>
      <c r="B12411" s="594" t="s">
        <v>312</v>
      </c>
      <c r="C12411" s="594" t="s">
        <v>322</v>
      </c>
      <c r="D12411" s="594" t="s">
        <v>2787</v>
      </c>
      <c r="E12411" s="594" t="s">
        <v>744</v>
      </c>
      <c r="F12411" s="594" t="s">
        <v>533</v>
      </c>
      <c r="G12411" s="596" t="s">
        <v>2814</v>
      </c>
      <c r="H12411" s="597">
        <v>32735000</v>
      </c>
    </row>
    <row r="12412" spans="1:8">
      <c r="A12412" s="594" t="s">
        <v>133</v>
      </c>
      <c r="B12412" s="594" t="s">
        <v>312</v>
      </c>
      <c r="C12412" s="594" t="s">
        <v>322</v>
      </c>
      <c r="D12412" s="594" t="s">
        <v>2787</v>
      </c>
      <c r="E12412" s="594" t="s">
        <v>744</v>
      </c>
      <c r="F12412" s="594" t="s">
        <v>11</v>
      </c>
      <c r="G12412" s="596" t="s">
        <v>2691</v>
      </c>
      <c r="H12412" s="597">
        <v>17592000</v>
      </c>
    </row>
    <row r="12413" spans="1:8">
      <c r="A12413" s="594" t="s">
        <v>133</v>
      </c>
      <c r="B12413" s="594" t="s">
        <v>312</v>
      </c>
      <c r="C12413" s="594" t="s">
        <v>322</v>
      </c>
      <c r="D12413" s="594" t="s">
        <v>2787</v>
      </c>
      <c r="E12413" s="594" t="s">
        <v>744</v>
      </c>
      <c r="F12413" s="594" t="s">
        <v>748</v>
      </c>
      <c r="G12413" s="596" t="s">
        <v>35</v>
      </c>
      <c r="H12413" s="597">
        <v>61497000</v>
      </c>
    </row>
    <row r="12414" spans="1:8">
      <c r="A12414" s="594" t="s">
        <v>133</v>
      </c>
      <c r="B12414" s="594" t="s">
        <v>312</v>
      </c>
      <c r="C12414" s="594" t="s">
        <v>322</v>
      </c>
      <c r="D12414" s="594" t="s">
        <v>2787</v>
      </c>
      <c r="E12414" s="594" t="s">
        <v>2692</v>
      </c>
      <c r="F12414" s="595" t="s">
        <v>411</v>
      </c>
      <c r="G12414" s="596" t="s">
        <v>2693</v>
      </c>
      <c r="H12414" s="597">
        <v>827800000</v>
      </c>
    </row>
    <row r="12415" spans="1:8">
      <c r="A12415" s="594" t="s">
        <v>133</v>
      </c>
      <c r="B12415" s="594" t="s">
        <v>312</v>
      </c>
      <c r="C12415" s="594" t="s">
        <v>322</v>
      </c>
      <c r="D12415" s="594" t="s">
        <v>2787</v>
      </c>
      <c r="E12415" s="594" t="s">
        <v>2692</v>
      </c>
      <c r="F12415" s="594" t="s">
        <v>2722</v>
      </c>
      <c r="G12415" s="596" t="s">
        <v>2690</v>
      </c>
      <c r="H12415" s="597">
        <v>331140000</v>
      </c>
    </row>
    <row r="12416" spans="1:8">
      <c r="A12416" s="594" t="s">
        <v>133</v>
      </c>
      <c r="B12416" s="594" t="s">
        <v>312</v>
      </c>
      <c r="C12416" s="594" t="s">
        <v>322</v>
      </c>
      <c r="D12416" s="594" t="s">
        <v>2787</v>
      </c>
      <c r="E12416" s="594" t="s">
        <v>2692</v>
      </c>
      <c r="F12416" s="594" t="s">
        <v>2694</v>
      </c>
      <c r="G12416" s="596" t="s">
        <v>2689</v>
      </c>
      <c r="H12416" s="597">
        <v>81980000</v>
      </c>
    </row>
    <row r="12417" spans="1:8">
      <c r="A12417" s="594" t="s">
        <v>133</v>
      </c>
      <c r="B12417" s="594" t="s">
        <v>312</v>
      </c>
      <c r="C12417" s="594" t="s">
        <v>322</v>
      </c>
      <c r="D12417" s="594" t="s">
        <v>2787</v>
      </c>
      <c r="E12417" s="594" t="s">
        <v>2692</v>
      </c>
      <c r="F12417" s="594" t="s">
        <v>2730</v>
      </c>
      <c r="G12417" s="596" t="s">
        <v>2731</v>
      </c>
      <c r="H12417" s="597">
        <v>414680000</v>
      </c>
    </row>
    <row r="12418" spans="1:8">
      <c r="A12418" s="594" t="s">
        <v>133</v>
      </c>
      <c r="B12418" s="594" t="s">
        <v>312</v>
      </c>
      <c r="C12418" s="594" t="s">
        <v>322</v>
      </c>
      <c r="D12418" s="594" t="s">
        <v>2787</v>
      </c>
      <c r="E12418" s="594" t="s">
        <v>189</v>
      </c>
      <c r="F12418" s="595" t="s">
        <v>411</v>
      </c>
      <c r="G12418" s="596" t="s">
        <v>190</v>
      </c>
      <c r="H12418" s="597">
        <v>957206850</v>
      </c>
    </row>
    <row r="12419" spans="1:8">
      <c r="A12419" s="594" t="s">
        <v>133</v>
      </c>
      <c r="B12419" s="594" t="s">
        <v>312</v>
      </c>
      <c r="C12419" s="594" t="s">
        <v>322</v>
      </c>
      <c r="D12419" s="594" t="s">
        <v>2787</v>
      </c>
      <c r="E12419" s="594" t="s">
        <v>189</v>
      </c>
      <c r="F12419" s="594" t="s">
        <v>773</v>
      </c>
      <c r="G12419" s="596" t="s">
        <v>2695</v>
      </c>
      <c r="H12419" s="597">
        <v>137398000</v>
      </c>
    </row>
    <row r="12420" spans="1:8">
      <c r="A12420" s="594" t="s">
        <v>133</v>
      </c>
      <c r="B12420" s="594" t="s">
        <v>312</v>
      </c>
      <c r="C12420" s="594" t="s">
        <v>322</v>
      </c>
      <c r="D12420" s="594" t="s">
        <v>2787</v>
      </c>
      <c r="E12420" s="594" t="s">
        <v>189</v>
      </c>
      <c r="F12420" s="594" t="s">
        <v>13</v>
      </c>
      <c r="G12420" s="596" t="s">
        <v>2732</v>
      </c>
      <c r="H12420" s="597">
        <v>2000000</v>
      </c>
    </row>
    <row r="12421" spans="1:8">
      <c r="A12421" s="594" t="s">
        <v>133</v>
      </c>
      <c r="B12421" s="594" t="s">
        <v>312</v>
      </c>
      <c r="C12421" s="594" t="s">
        <v>322</v>
      </c>
      <c r="D12421" s="594" t="s">
        <v>2787</v>
      </c>
      <c r="E12421" s="594" t="s">
        <v>189</v>
      </c>
      <c r="F12421" s="594" t="s">
        <v>37</v>
      </c>
      <c r="G12421" s="596" t="s">
        <v>2696</v>
      </c>
      <c r="H12421" s="597">
        <v>30660000</v>
      </c>
    </row>
    <row r="12422" spans="1:8">
      <c r="A12422" s="594" t="s">
        <v>133</v>
      </c>
      <c r="B12422" s="594" t="s">
        <v>312</v>
      </c>
      <c r="C12422" s="594" t="s">
        <v>322</v>
      </c>
      <c r="D12422" s="594" t="s">
        <v>2787</v>
      </c>
      <c r="E12422" s="594" t="s">
        <v>189</v>
      </c>
      <c r="F12422" s="594" t="s">
        <v>192</v>
      </c>
      <c r="G12422" s="596" t="s">
        <v>195</v>
      </c>
      <c r="H12422" s="597">
        <v>787148850</v>
      </c>
    </row>
    <row r="12423" spans="1:8">
      <c r="A12423" s="594" t="s">
        <v>133</v>
      </c>
      <c r="B12423" s="594" t="s">
        <v>312</v>
      </c>
      <c r="C12423" s="594" t="s">
        <v>322</v>
      </c>
      <c r="D12423" s="594" t="s">
        <v>2787</v>
      </c>
      <c r="E12423" s="594" t="s">
        <v>2697</v>
      </c>
      <c r="F12423" s="595" t="s">
        <v>411</v>
      </c>
      <c r="G12423" s="596" t="s">
        <v>2698</v>
      </c>
      <c r="H12423" s="597">
        <v>15000000</v>
      </c>
    </row>
    <row r="12424" spans="1:8">
      <c r="A12424" s="594" t="s">
        <v>133</v>
      </c>
      <c r="B12424" s="594" t="s">
        <v>312</v>
      </c>
      <c r="C12424" s="594" t="s">
        <v>322</v>
      </c>
      <c r="D12424" s="594" t="s">
        <v>2787</v>
      </c>
      <c r="E12424" s="594" t="s">
        <v>2697</v>
      </c>
      <c r="F12424" s="594" t="s">
        <v>2699</v>
      </c>
      <c r="G12424" s="596" t="s">
        <v>2700</v>
      </c>
      <c r="H12424" s="597">
        <v>15000000</v>
      </c>
    </row>
    <row r="12425" spans="1:8">
      <c r="A12425" s="594" t="s">
        <v>133</v>
      </c>
      <c r="B12425" s="594" t="s">
        <v>312</v>
      </c>
      <c r="C12425" s="594" t="s">
        <v>322</v>
      </c>
      <c r="D12425" s="594" t="s">
        <v>2787</v>
      </c>
      <c r="E12425" s="594" t="s">
        <v>194</v>
      </c>
      <c r="F12425" s="595" t="s">
        <v>411</v>
      </c>
      <c r="G12425" s="596" t="s">
        <v>195</v>
      </c>
      <c r="H12425" s="597">
        <v>3179003159</v>
      </c>
    </row>
    <row r="12426" spans="1:8">
      <c r="A12426" s="594" t="s">
        <v>133</v>
      </c>
      <c r="B12426" s="594" t="s">
        <v>312</v>
      </c>
      <c r="C12426" s="594" t="s">
        <v>322</v>
      </c>
      <c r="D12426" s="594" t="s">
        <v>2787</v>
      </c>
      <c r="E12426" s="594" t="s">
        <v>194</v>
      </c>
      <c r="F12426" s="594" t="s">
        <v>15</v>
      </c>
      <c r="G12426" s="596" t="s">
        <v>2701</v>
      </c>
      <c r="H12426" s="597">
        <v>13808000</v>
      </c>
    </row>
    <row r="12427" spans="1:8">
      <c r="A12427" s="594" t="s">
        <v>133</v>
      </c>
      <c r="B12427" s="594" t="s">
        <v>312</v>
      </c>
      <c r="C12427" s="594" t="s">
        <v>322</v>
      </c>
      <c r="D12427" s="594" t="s">
        <v>2787</v>
      </c>
      <c r="E12427" s="594" t="s">
        <v>194</v>
      </c>
      <c r="F12427" s="594" t="s">
        <v>39</v>
      </c>
      <c r="G12427" s="596" t="s">
        <v>2702</v>
      </c>
      <c r="H12427" s="597">
        <v>35239700</v>
      </c>
    </row>
    <row r="12428" spans="1:8">
      <c r="A12428" s="594" t="s">
        <v>133</v>
      </c>
      <c r="B12428" s="594" t="s">
        <v>312</v>
      </c>
      <c r="C12428" s="594" t="s">
        <v>322</v>
      </c>
      <c r="D12428" s="594" t="s">
        <v>2787</v>
      </c>
      <c r="E12428" s="594" t="s">
        <v>194</v>
      </c>
      <c r="F12428" s="594" t="s">
        <v>198</v>
      </c>
      <c r="G12428" s="596" t="s">
        <v>199</v>
      </c>
      <c r="H12428" s="597">
        <v>966921821</v>
      </c>
    </row>
    <row r="12429" spans="1:8">
      <c r="A12429" s="594" t="s">
        <v>133</v>
      </c>
      <c r="B12429" s="594" t="s">
        <v>312</v>
      </c>
      <c r="C12429" s="594" t="s">
        <v>322</v>
      </c>
      <c r="D12429" s="594" t="s">
        <v>2787</v>
      </c>
      <c r="E12429" s="594" t="s">
        <v>194</v>
      </c>
      <c r="F12429" s="594" t="s">
        <v>200</v>
      </c>
      <c r="G12429" s="596" t="s">
        <v>201</v>
      </c>
      <c r="H12429" s="597">
        <v>2163033638</v>
      </c>
    </row>
    <row r="12430" spans="1:8">
      <c r="A12430" s="594" t="s">
        <v>133</v>
      </c>
      <c r="B12430" s="594" t="s">
        <v>312</v>
      </c>
      <c r="C12430" s="594" t="s">
        <v>322</v>
      </c>
      <c r="D12430" s="594" t="s">
        <v>2787</v>
      </c>
      <c r="E12430" s="594" t="s">
        <v>573</v>
      </c>
      <c r="F12430" s="595" t="s">
        <v>411</v>
      </c>
      <c r="G12430" s="596" t="s">
        <v>2703</v>
      </c>
      <c r="H12430" s="597">
        <v>116004350</v>
      </c>
    </row>
    <row r="12431" spans="1:8">
      <c r="A12431" s="594" t="s">
        <v>133</v>
      </c>
      <c r="B12431" s="594" t="s">
        <v>312</v>
      </c>
      <c r="C12431" s="594" t="s">
        <v>322</v>
      </c>
      <c r="D12431" s="594" t="s">
        <v>2787</v>
      </c>
      <c r="E12431" s="594" t="s">
        <v>573</v>
      </c>
      <c r="F12431" s="594" t="s">
        <v>1209</v>
      </c>
      <c r="G12431" s="596" t="s">
        <v>1208</v>
      </c>
      <c r="H12431" s="597">
        <v>1918600</v>
      </c>
    </row>
    <row r="12432" spans="1:8">
      <c r="A12432" s="594" t="s">
        <v>133</v>
      </c>
      <c r="B12432" s="594" t="s">
        <v>312</v>
      </c>
      <c r="C12432" s="594" t="s">
        <v>322</v>
      </c>
      <c r="D12432" s="594" t="s">
        <v>2787</v>
      </c>
      <c r="E12432" s="594" t="s">
        <v>573</v>
      </c>
      <c r="F12432" s="594" t="s">
        <v>364</v>
      </c>
      <c r="G12432" s="596" t="s">
        <v>365</v>
      </c>
      <c r="H12432" s="597">
        <v>6570000</v>
      </c>
    </row>
    <row r="12433" spans="1:8">
      <c r="A12433" s="594" t="s">
        <v>133</v>
      </c>
      <c r="B12433" s="594" t="s">
        <v>312</v>
      </c>
      <c r="C12433" s="594" t="s">
        <v>322</v>
      </c>
      <c r="D12433" s="594" t="s">
        <v>2787</v>
      </c>
      <c r="E12433" s="594" t="s">
        <v>573</v>
      </c>
      <c r="F12433" s="594" t="s">
        <v>574</v>
      </c>
      <c r="G12433" s="596" t="s">
        <v>2704</v>
      </c>
      <c r="H12433" s="597">
        <v>52191750</v>
      </c>
    </row>
    <row r="12434" spans="1:8">
      <c r="A12434" s="594" t="s">
        <v>133</v>
      </c>
      <c r="B12434" s="594" t="s">
        <v>312</v>
      </c>
      <c r="C12434" s="594" t="s">
        <v>322</v>
      </c>
      <c r="D12434" s="594" t="s">
        <v>2787</v>
      </c>
      <c r="E12434" s="594" t="s">
        <v>573</v>
      </c>
      <c r="F12434" s="594" t="s">
        <v>366</v>
      </c>
      <c r="G12434" s="596" t="s">
        <v>195</v>
      </c>
      <c r="H12434" s="597">
        <v>55324000</v>
      </c>
    </row>
    <row r="12435" spans="1:8">
      <c r="A12435" s="594" t="s">
        <v>133</v>
      </c>
      <c r="B12435" s="594" t="s">
        <v>312</v>
      </c>
      <c r="C12435" s="594" t="s">
        <v>322</v>
      </c>
      <c r="D12435" s="594" t="s">
        <v>2787</v>
      </c>
      <c r="E12435" s="594" t="s">
        <v>550</v>
      </c>
      <c r="F12435" s="595" t="s">
        <v>411</v>
      </c>
      <c r="G12435" s="596" t="s">
        <v>2705</v>
      </c>
      <c r="H12435" s="597">
        <v>22500000</v>
      </c>
    </row>
    <row r="12436" spans="1:8">
      <c r="A12436" s="594" t="s">
        <v>133</v>
      </c>
      <c r="B12436" s="594" t="s">
        <v>312</v>
      </c>
      <c r="C12436" s="594" t="s">
        <v>322</v>
      </c>
      <c r="D12436" s="594" t="s">
        <v>2787</v>
      </c>
      <c r="E12436" s="594" t="s">
        <v>550</v>
      </c>
      <c r="F12436" s="594" t="s">
        <v>2706</v>
      </c>
      <c r="G12436" s="596" t="s">
        <v>72</v>
      </c>
      <c r="H12436" s="597">
        <v>22500000</v>
      </c>
    </row>
    <row r="12437" spans="1:8">
      <c r="A12437" s="594" t="s">
        <v>133</v>
      </c>
      <c r="B12437" s="594" t="s">
        <v>312</v>
      </c>
      <c r="C12437" s="594" t="s">
        <v>322</v>
      </c>
      <c r="D12437" s="594" t="s">
        <v>2787</v>
      </c>
      <c r="E12437" s="594" t="s">
        <v>498</v>
      </c>
      <c r="F12437" s="595" t="s">
        <v>411</v>
      </c>
      <c r="G12437" s="596" t="s">
        <v>499</v>
      </c>
      <c r="H12437" s="597">
        <v>324305000</v>
      </c>
    </row>
    <row r="12438" spans="1:8">
      <c r="A12438" s="594" t="s">
        <v>133</v>
      </c>
      <c r="B12438" s="594" t="s">
        <v>312</v>
      </c>
      <c r="C12438" s="594" t="s">
        <v>322</v>
      </c>
      <c r="D12438" s="594" t="s">
        <v>2787</v>
      </c>
      <c r="E12438" s="594" t="s">
        <v>498</v>
      </c>
      <c r="F12438" s="594" t="s">
        <v>552</v>
      </c>
      <c r="G12438" s="596" t="s">
        <v>2819</v>
      </c>
      <c r="H12438" s="597">
        <v>324305000</v>
      </c>
    </row>
    <row r="12439" spans="1:8">
      <c r="A12439" s="594" t="s">
        <v>133</v>
      </c>
      <c r="B12439" s="594" t="s">
        <v>312</v>
      </c>
      <c r="C12439" s="594" t="s">
        <v>322</v>
      </c>
      <c r="D12439" s="594" t="s">
        <v>2787</v>
      </c>
      <c r="E12439" s="594" t="s">
        <v>1145</v>
      </c>
      <c r="F12439" s="595" t="s">
        <v>411</v>
      </c>
      <c r="G12439" s="596" t="s">
        <v>2761</v>
      </c>
      <c r="H12439" s="597">
        <v>11621000</v>
      </c>
    </row>
    <row r="12440" spans="1:8">
      <c r="A12440" s="594" t="s">
        <v>133</v>
      </c>
      <c r="B12440" s="594" t="s">
        <v>312</v>
      </c>
      <c r="C12440" s="594" t="s">
        <v>322</v>
      </c>
      <c r="D12440" s="594" t="s">
        <v>2787</v>
      </c>
      <c r="E12440" s="594" t="s">
        <v>1145</v>
      </c>
      <c r="F12440" s="594" t="s">
        <v>1144</v>
      </c>
      <c r="G12440" s="596" t="s">
        <v>1143</v>
      </c>
      <c r="H12440" s="597">
        <v>9896000</v>
      </c>
    </row>
    <row r="12441" spans="1:8">
      <c r="A12441" s="594" t="s">
        <v>133</v>
      </c>
      <c r="B12441" s="594" t="s">
        <v>312</v>
      </c>
      <c r="C12441" s="594" t="s">
        <v>322</v>
      </c>
      <c r="D12441" s="594" t="s">
        <v>2787</v>
      </c>
      <c r="E12441" s="594" t="s">
        <v>1145</v>
      </c>
      <c r="F12441" s="594" t="s">
        <v>1149</v>
      </c>
      <c r="G12441" s="596" t="s">
        <v>1148</v>
      </c>
      <c r="H12441" s="597">
        <v>1725000</v>
      </c>
    </row>
    <row r="12442" spans="1:8">
      <c r="A12442" s="594" t="s">
        <v>133</v>
      </c>
      <c r="B12442" s="594" t="s">
        <v>312</v>
      </c>
      <c r="C12442" s="594" t="s">
        <v>322</v>
      </c>
      <c r="D12442" s="594" t="s">
        <v>2787</v>
      </c>
      <c r="E12442" s="594" t="s">
        <v>260</v>
      </c>
      <c r="F12442" s="595" t="s">
        <v>411</v>
      </c>
      <c r="G12442" s="596" t="s">
        <v>261</v>
      </c>
      <c r="H12442" s="597">
        <v>448559000</v>
      </c>
    </row>
    <row r="12443" spans="1:8">
      <c r="A12443" s="594" t="s">
        <v>133</v>
      </c>
      <c r="B12443" s="594" t="s">
        <v>312</v>
      </c>
      <c r="C12443" s="594" t="s">
        <v>322</v>
      </c>
      <c r="D12443" s="594" t="s">
        <v>2787</v>
      </c>
      <c r="E12443" s="594" t="s">
        <v>260</v>
      </c>
      <c r="F12443" s="594" t="s">
        <v>262</v>
      </c>
      <c r="G12443" s="596" t="s">
        <v>2707</v>
      </c>
      <c r="H12443" s="597">
        <v>448559000</v>
      </c>
    </row>
    <row r="12444" spans="1:8">
      <c r="A12444" s="594" t="s">
        <v>133</v>
      </c>
      <c r="B12444" s="594" t="s">
        <v>312</v>
      </c>
      <c r="C12444" s="594" t="s">
        <v>322</v>
      </c>
      <c r="D12444" s="594" t="s">
        <v>2787</v>
      </c>
      <c r="E12444" s="594" t="s">
        <v>53</v>
      </c>
      <c r="F12444" s="595" t="s">
        <v>411</v>
      </c>
      <c r="G12444" s="596" t="s">
        <v>193</v>
      </c>
      <c r="H12444" s="597">
        <v>53309000</v>
      </c>
    </row>
    <row r="12445" spans="1:8">
      <c r="A12445" s="594" t="s">
        <v>133</v>
      </c>
      <c r="B12445" s="594" t="s">
        <v>312</v>
      </c>
      <c r="C12445" s="594" t="s">
        <v>322</v>
      </c>
      <c r="D12445" s="594" t="s">
        <v>2787</v>
      </c>
      <c r="E12445" s="594" t="s">
        <v>53</v>
      </c>
      <c r="F12445" s="594" t="s">
        <v>56</v>
      </c>
      <c r="G12445" s="596" t="s">
        <v>57</v>
      </c>
      <c r="H12445" s="597">
        <v>46469000</v>
      </c>
    </row>
    <row r="12446" spans="1:8">
      <c r="A12446" s="594" t="s">
        <v>133</v>
      </c>
      <c r="B12446" s="594" t="s">
        <v>312</v>
      </c>
      <c r="C12446" s="594" t="s">
        <v>322</v>
      </c>
      <c r="D12446" s="594" t="s">
        <v>2787</v>
      </c>
      <c r="E12446" s="594" t="s">
        <v>53</v>
      </c>
      <c r="F12446" s="594" t="s">
        <v>358</v>
      </c>
      <c r="G12446" s="596" t="s">
        <v>195</v>
      </c>
      <c r="H12446" s="597">
        <v>6840000</v>
      </c>
    </row>
    <row r="12447" spans="1:8">
      <c r="A12447" s="594" t="s">
        <v>133</v>
      </c>
      <c r="B12447" s="594" t="s">
        <v>312</v>
      </c>
      <c r="C12447" s="594" t="s">
        <v>322</v>
      </c>
      <c r="D12447" s="594" t="s">
        <v>2858</v>
      </c>
      <c r="E12447" s="595" t="s">
        <v>411</v>
      </c>
      <c r="F12447" s="595" t="s">
        <v>411</v>
      </c>
      <c r="G12447" s="596" t="s">
        <v>2859</v>
      </c>
      <c r="H12447" s="597">
        <v>677789000</v>
      </c>
    </row>
    <row r="12448" spans="1:8">
      <c r="A12448" s="594" t="s">
        <v>133</v>
      </c>
      <c r="B12448" s="594" t="s">
        <v>312</v>
      </c>
      <c r="C12448" s="594" t="s">
        <v>322</v>
      </c>
      <c r="D12448" s="594" t="s">
        <v>2858</v>
      </c>
      <c r="E12448" s="594" t="s">
        <v>142</v>
      </c>
      <c r="F12448" s="595" t="s">
        <v>411</v>
      </c>
      <c r="G12448" s="596" t="s">
        <v>143</v>
      </c>
      <c r="H12448" s="597">
        <v>124648800</v>
      </c>
    </row>
    <row r="12449" spans="1:8">
      <c r="A12449" s="594" t="s">
        <v>133</v>
      </c>
      <c r="B12449" s="594" t="s">
        <v>312</v>
      </c>
      <c r="C12449" s="594" t="s">
        <v>322</v>
      </c>
      <c r="D12449" s="594" t="s">
        <v>2858</v>
      </c>
      <c r="E12449" s="594" t="s">
        <v>142</v>
      </c>
      <c r="F12449" s="594" t="s">
        <v>144</v>
      </c>
      <c r="G12449" s="596" t="s">
        <v>2664</v>
      </c>
      <c r="H12449" s="597">
        <v>71998800</v>
      </c>
    </row>
    <row r="12450" spans="1:8">
      <c r="A12450" s="594" t="s">
        <v>133</v>
      </c>
      <c r="B12450" s="594" t="s">
        <v>312</v>
      </c>
      <c r="C12450" s="594" t="s">
        <v>322</v>
      </c>
      <c r="D12450" s="594" t="s">
        <v>2858</v>
      </c>
      <c r="E12450" s="594" t="s">
        <v>142</v>
      </c>
      <c r="F12450" s="594" t="s">
        <v>221</v>
      </c>
      <c r="G12450" s="596" t="s">
        <v>222</v>
      </c>
      <c r="H12450" s="597">
        <v>52650000</v>
      </c>
    </row>
    <row r="12451" spans="1:8">
      <c r="A12451" s="594" t="s">
        <v>133</v>
      </c>
      <c r="B12451" s="594" t="s">
        <v>312</v>
      </c>
      <c r="C12451" s="594" t="s">
        <v>322</v>
      </c>
      <c r="D12451" s="594" t="s">
        <v>2858</v>
      </c>
      <c r="E12451" s="594" t="s">
        <v>148</v>
      </c>
      <c r="F12451" s="595" t="s">
        <v>411</v>
      </c>
      <c r="G12451" s="596" t="s">
        <v>149</v>
      </c>
      <c r="H12451" s="597">
        <v>123868000</v>
      </c>
    </row>
    <row r="12452" spans="1:8">
      <c r="A12452" s="594" t="s">
        <v>133</v>
      </c>
      <c r="B12452" s="594" t="s">
        <v>312</v>
      </c>
      <c r="C12452" s="594" t="s">
        <v>322</v>
      </c>
      <c r="D12452" s="594" t="s">
        <v>2858</v>
      </c>
      <c r="E12452" s="594" t="s">
        <v>148</v>
      </c>
      <c r="F12452" s="594" t="s">
        <v>212</v>
      </c>
      <c r="G12452" s="596" t="s">
        <v>213</v>
      </c>
      <c r="H12452" s="597">
        <v>3016000</v>
      </c>
    </row>
    <row r="12453" spans="1:8">
      <c r="A12453" s="594" t="s">
        <v>133</v>
      </c>
      <c r="B12453" s="594" t="s">
        <v>312</v>
      </c>
      <c r="C12453" s="594" t="s">
        <v>322</v>
      </c>
      <c r="D12453" s="594" t="s">
        <v>2858</v>
      </c>
      <c r="E12453" s="594" t="s">
        <v>148</v>
      </c>
      <c r="F12453" s="594" t="s">
        <v>227</v>
      </c>
      <c r="G12453" s="596" t="s">
        <v>2669</v>
      </c>
      <c r="H12453" s="597">
        <v>120852000</v>
      </c>
    </row>
    <row r="12454" spans="1:8">
      <c r="A12454" s="594" t="s">
        <v>133</v>
      </c>
      <c r="B12454" s="594" t="s">
        <v>312</v>
      </c>
      <c r="C12454" s="594" t="s">
        <v>322</v>
      </c>
      <c r="D12454" s="594" t="s">
        <v>2858</v>
      </c>
      <c r="E12454" s="594" t="s">
        <v>582</v>
      </c>
      <c r="F12454" s="595" t="s">
        <v>411</v>
      </c>
      <c r="G12454" s="596" t="s">
        <v>583</v>
      </c>
      <c r="H12454" s="597">
        <v>3000000</v>
      </c>
    </row>
    <row r="12455" spans="1:8">
      <c r="A12455" s="594" t="s">
        <v>133</v>
      </c>
      <c r="B12455" s="594" t="s">
        <v>312</v>
      </c>
      <c r="C12455" s="594" t="s">
        <v>322</v>
      </c>
      <c r="D12455" s="594" t="s">
        <v>2858</v>
      </c>
      <c r="E12455" s="594" t="s">
        <v>582</v>
      </c>
      <c r="F12455" s="594" t="s">
        <v>584</v>
      </c>
      <c r="G12455" s="596" t="s">
        <v>2670</v>
      </c>
      <c r="H12455" s="597">
        <v>3000000</v>
      </c>
    </row>
    <row r="12456" spans="1:8">
      <c r="A12456" s="594" t="s">
        <v>133</v>
      </c>
      <c r="B12456" s="594" t="s">
        <v>312</v>
      </c>
      <c r="C12456" s="594" t="s">
        <v>322</v>
      </c>
      <c r="D12456" s="594" t="s">
        <v>2858</v>
      </c>
      <c r="E12456" s="594" t="s">
        <v>152</v>
      </c>
      <c r="F12456" s="595" t="s">
        <v>411</v>
      </c>
      <c r="G12456" s="596" t="s">
        <v>153</v>
      </c>
      <c r="H12456" s="597">
        <v>11300000</v>
      </c>
    </row>
    <row r="12457" spans="1:8">
      <c r="A12457" s="594" t="s">
        <v>133</v>
      </c>
      <c r="B12457" s="594" t="s">
        <v>312</v>
      </c>
      <c r="C12457" s="594" t="s">
        <v>322</v>
      </c>
      <c r="D12457" s="594" t="s">
        <v>2858</v>
      </c>
      <c r="E12457" s="594" t="s">
        <v>152</v>
      </c>
      <c r="F12457" s="594" t="s">
        <v>606</v>
      </c>
      <c r="G12457" s="596" t="s">
        <v>195</v>
      </c>
      <c r="H12457" s="597">
        <v>11300000</v>
      </c>
    </row>
    <row r="12458" spans="1:8">
      <c r="A12458" s="594" t="s">
        <v>133</v>
      </c>
      <c r="B12458" s="594" t="s">
        <v>312</v>
      </c>
      <c r="C12458" s="594" t="s">
        <v>322</v>
      </c>
      <c r="D12458" s="594" t="s">
        <v>2858</v>
      </c>
      <c r="E12458" s="594" t="s">
        <v>156</v>
      </c>
      <c r="F12458" s="595" t="s">
        <v>411</v>
      </c>
      <c r="G12458" s="596" t="s">
        <v>514</v>
      </c>
      <c r="H12458" s="597">
        <v>15938600</v>
      </c>
    </row>
    <row r="12459" spans="1:8">
      <c r="A12459" s="594" t="s">
        <v>133</v>
      </c>
      <c r="B12459" s="594" t="s">
        <v>312</v>
      </c>
      <c r="C12459" s="594" t="s">
        <v>322</v>
      </c>
      <c r="D12459" s="594" t="s">
        <v>2858</v>
      </c>
      <c r="E12459" s="594" t="s">
        <v>156</v>
      </c>
      <c r="F12459" s="594" t="s">
        <v>157</v>
      </c>
      <c r="G12459" s="596" t="s">
        <v>158</v>
      </c>
      <c r="H12459" s="597">
        <v>13133800</v>
      </c>
    </row>
    <row r="12460" spans="1:8">
      <c r="A12460" s="594" t="s">
        <v>133</v>
      </c>
      <c r="B12460" s="594" t="s">
        <v>312</v>
      </c>
      <c r="C12460" s="594" t="s">
        <v>322</v>
      </c>
      <c r="D12460" s="594" t="s">
        <v>2858</v>
      </c>
      <c r="E12460" s="594" t="s">
        <v>156</v>
      </c>
      <c r="F12460" s="594" t="s">
        <v>159</v>
      </c>
      <c r="G12460" s="596" t="s">
        <v>160</v>
      </c>
      <c r="H12460" s="597">
        <v>2175600</v>
      </c>
    </row>
    <row r="12461" spans="1:8">
      <c r="A12461" s="594" t="s">
        <v>133</v>
      </c>
      <c r="B12461" s="594" t="s">
        <v>312</v>
      </c>
      <c r="C12461" s="594" t="s">
        <v>322</v>
      </c>
      <c r="D12461" s="594" t="s">
        <v>2858</v>
      </c>
      <c r="E12461" s="594" t="s">
        <v>156</v>
      </c>
      <c r="F12461" s="594" t="s">
        <v>1</v>
      </c>
      <c r="G12461" s="596" t="s">
        <v>2</v>
      </c>
      <c r="H12461" s="597">
        <v>629200</v>
      </c>
    </row>
    <row r="12462" spans="1:8">
      <c r="A12462" s="594" t="s">
        <v>133</v>
      </c>
      <c r="B12462" s="594" t="s">
        <v>312</v>
      </c>
      <c r="C12462" s="594" t="s">
        <v>322</v>
      </c>
      <c r="D12462" s="594" t="s">
        <v>2858</v>
      </c>
      <c r="E12462" s="594" t="s">
        <v>171</v>
      </c>
      <c r="F12462" s="595" t="s">
        <v>411</v>
      </c>
      <c r="G12462" s="596" t="s">
        <v>2677</v>
      </c>
      <c r="H12462" s="597">
        <v>6302100</v>
      </c>
    </row>
    <row r="12463" spans="1:8">
      <c r="A12463" s="594" t="s">
        <v>133</v>
      </c>
      <c r="B12463" s="594" t="s">
        <v>312</v>
      </c>
      <c r="C12463" s="594" t="s">
        <v>322</v>
      </c>
      <c r="D12463" s="594" t="s">
        <v>2858</v>
      </c>
      <c r="E12463" s="594" t="s">
        <v>171</v>
      </c>
      <c r="F12463" s="594" t="s">
        <v>173</v>
      </c>
      <c r="G12463" s="596" t="s">
        <v>174</v>
      </c>
      <c r="H12463" s="597">
        <v>6202100</v>
      </c>
    </row>
    <row r="12464" spans="1:8">
      <c r="A12464" s="594" t="s">
        <v>133</v>
      </c>
      <c r="B12464" s="594" t="s">
        <v>312</v>
      </c>
      <c r="C12464" s="594" t="s">
        <v>322</v>
      </c>
      <c r="D12464" s="594" t="s">
        <v>2858</v>
      </c>
      <c r="E12464" s="594" t="s">
        <v>171</v>
      </c>
      <c r="F12464" s="594" t="s">
        <v>175</v>
      </c>
      <c r="G12464" s="596" t="s">
        <v>176</v>
      </c>
      <c r="H12464" s="597">
        <v>100000</v>
      </c>
    </row>
    <row r="12465" spans="1:8">
      <c r="A12465" s="594" t="s">
        <v>133</v>
      </c>
      <c r="B12465" s="594" t="s">
        <v>312</v>
      </c>
      <c r="C12465" s="594" t="s">
        <v>322</v>
      </c>
      <c r="D12465" s="594" t="s">
        <v>2858</v>
      </c>
      <c r="E12465" s="594" t="s">
        <v>177</v>
      </c>
      <c r="F12465" s="595" t="s">
        <v>411</v>
      </c>
      <c r="G12465" s="596" t="s">
        <v>178</v>
      </c>
      <c r="H12465" s="597">
        <v>6809199</v>
      </c>
    </row>
    <row r="12466" spans="1:8">
      <c r="A12466" s="594" t="s">
        <v>133</v>
      </c>
      <c r="B12466" s="594" t="s">
        <v>312</v>
      </c>
      <c r="C12466" s="594" t="s">
        <v>322</v>
      </c>
      <c r="D12466" s="594" t="s">
        <v>2858</v>
      </c>
      <c r="E12466" s="594" t="s">
        <v>177</v>
      </c>
      <c r="F12466" s="594" t="s">
        <v>179</v>
      </c>
      <c r="G12466" s="596" t="s">
        <v>2679</v>
      </c>
      <c r="H12466" s="597">
        <v>4106732</v>
      </c>
    </row>
    <row r="12467" spans="1:8">
      <c r="A12467" s="594" t="s">
        <v>133</v>
      </c>
      <c r="B12467" s="594" t="s">
        <v>312</v>
      </c>
      <c r="C12467" s="594" t="s">
        <v>322</v>
      </c>
      <c r="D12467" s="594" t="s">
        <v>2858</v>
      </c>
      <c r="E12467" s="594" t="s">
        <v>177</v>
      </c>
      <c r="F12467" s="594" t="s">
        <v>181</v>
      </c>
      <c r="G12467" s="596" t="s">
        <v>182</v>
      </c>
      <c r="H12467" s="597">
        <v>1254000</v>
      </c>
    </row>
    <row r="12468" spans="1:8">
      <c r="A12468" s="594" t="s">
        <v>133</v>
      </c>
      <c r="B12468" s="594" t="s">
        <v>312</v>
      </c>
      <c r="C12468" s="594" t="s">
        <v>322</v>
      </c>
      <c r="D12468" s="594" t="s">
        <v>2858</v>
      </c>
      <c r="E12468" s="594" t="s">
        <v>177</v>
      </c>
      <c r="F12468" s="594" t="s">
        <v>1297</v>
      </c>
      <c r="G12468" s="596" t="s">
        <v>2680</v>
      </c>
      <c r="H12468" s="597">
        <v>1220000</v>
      </c>
    </row>
    <row r="12469" spans="1:8">
      <c r="A12469" s="594" t="s">
        <v>133</v>
      </c>
      <c r="B12469" s="594" t="s">
        <v>312</v>
      </c>
      <c r="C12469" s="594" t="s">
        <v>322</v>
      </c>
      <c r="D12469" s="594" t="s">
        <v>2858</v>
      </c>
      <c r="E12469" s="594" t="s">
        <v>177</v>
      </c>
      <c r="F12469" s="594" t="s">
        <v>237</v>
      </c>
      <c r="G12469" s="596" t="s">
        <v>2681</v>
      </c>
      <c r="H12469" s="597">
        <v>228467</v>
      </c>
    </row>
    <row r="12470" spans="1:8">
      <c r="A12470" s="594" t="s">
        <v>133</v>
      </c>
      <c r="B12470" s="594" t="s">
        <v>312</v>
      </c>
      <c r="C12470" s="594" t="s">
        <v>322</v>
      </c>
      <c r="D12470" s="594" t="s">
        <v>2858</v>
      </c>
      <c r="E12470" s="594" t="s">
        <v>240</v>
      </c>
      <c r="F12470" s="595" t="s">
        <v>411</v>
      </c>
      <c r="G12470" s="596" t="s">
        <v>241</v>
      </c>
      <c r="H12470" s="597">
        <v>75226500</v>
      </c>
    </row>
    <row r="12471" spans="1:8">
      <c r="A12471" s="594" t="s">
        <v>133</v>
      </c>
      <c r="B12471" s="594" t="s">
        <v>312</v>
      </c>
      <c r="C12471" s="594" t="s">
        <v>322</v>
      </c>
      <c r="D12471" s="594" t="s">
        <v>2858</v>
      </c>
      <c r="E12471" s="594" t="s">
        <v>240</v>
      </c>
      <c r="F12471" s="594" t="s">
        <v>242</v>
      </c>
      <c r="G12471" s="596" t="s">
        <v>243</v>
      </c>
      <c r="H12471" s="597">
        <v>3420000</v>
      </c>
    </row>
    <row r="12472" spans="1:8">
      <c r="A12472" s="594" t="s">
        <v>133</v>
      </c>
      <c r="B12472" s="594" t="s">
        <v>312</v>
      </c>
      <c r="C12472" s="594" t="s">
        <v>322</v>
      </c>
      <c r="D12472" s="594" t="s">
        <v>2858</v>
      </c>
      <c r="E12472" s="594" t="s">
        <v>240</v>
      </c>
      <c r="F12472" s="594" t="s">
        <v>733</v>
      </c>
      <c r="G12472" s="596" t="s">
        <v>734</v>
      </c>
      <c r="H12472" s="597">
        <v>65450000</v>
      </c>
    </row>
    <row r="12473" spans="1:8">
      <c r="A12473" s="594" t="s">
        <v>133</v>
      </c>
      <c r="B12473" s="594" t="s">
        <v>312</v>
      </c>
      <c r="C12473" s="594" t="s">
        <v>322</v>
      </c>
      <c r="D12473" s="594" t="s">
        <v>2858</v>
      </c>
      <c r="E12473" s="594" t="s">
        <v>240</v>
      </c>
      <c r="F12473" s="594" t="s">
        <v>735</v>
      </c>
      <c r="G12473" s="596" t="s">
        <v>193</v>
      </c>
      <c r="H12473" s="597">
        <v>6356500</v>
      </c>
    </row>
    <row r="12474" spans="1:8">
      <c r="A12474" s="594" t="s">
        <v>133</v>
      </c>
      <c r="B12474" s="594" t="s">
        <v>312</v>
      </c>
      <c r="C12474" s="594" t="s">
        <v>322</v>
      </c>
      <c r="D12474" s="594" t="s">
        <v>2858</v>
      </c>
      <c r="E12474" s="594" t="s">
        <v>183</v>
      </c>
      <c r="F12474" s="595" t="s">
        <v>411</v>
      </c>
      <c r="G12474" s="596" t="s">
        <v>184</v>
      </c>
      <c r="H12474" s="597">
        <v>18280000</v>
      </c>
    </row>
    <row r="12475" spans="1:8">
      <c r="A12475" s="594" t="s">
        <v>133</v>
      </c>
      <c r="B12475" s="594" t="s">
        <v>312</v>
      </c>
      <c r="C12475" s="594" t="s">
        <v>322</v>
      </c>
      <c r="D12475" s="594" t="s">
        <v>2858</v>
      </c>
      <c r="E12475" s="594" t="s">
        <v>183</v>
      </c>
      <c r="F12475" s="594" t="s">
        <v>587</v>
      </c>
      <c r="G12475" s="596" t="s">
        <v>588</v>
      </c>
      <c r="H12475" s="597">
        <v>1570000</v>
      </c>
    </row>
    <row r="12476" spans="1:8">
      <c r="A12476" s="594" t="s">
        <v>133</v>
      </c>
      <c r="B12476" s="594" t="s">
        <v>312</v>
      </c>
      <c r="C12476" s="594" t="s">
        <v>322</v>
      </c>
      <c r="D12476" s="594" t="s">
        <v>2858</v>
      </c>
      <c r="E12476" s="594" t="s">
        <v>183</v>
      </c>
      <c r="F12476" s="594" t="s">
        <v>736</v>
      </c>
      <c r="G12476" s="596" t="s">
        <v>737</v>
      </c>
      <c r="H12476" s="597">
        <v>2310000</v>
      </c>
    </row>
    <row r="12477" spans="1:8">
      <c r="A12477" s="594" t="s">
        <v>133</v>
      </c>
      <c r="B12477" s="594" t="s">
        <v>312</v>
      </c>
      <c r="C12477" s="594" t="s">
        <v>322</v>
      </c>
      <c r="D12477" s="594" t="s">
        <v>2858</v>
      </c>
      <c r="E12477" s="594" t="s">
        <v>183</v>
      </c>
      <c r="F12477" s="594" t="s">
        <v>187</v>
      </c>
      <c r="G12477" s="596" t="s">
        <v>2683</v>
      </c>
      <c r="H12477" s="597">
        <v>14400000</v>
      </c>
    </row>
    <row r="12478" spans="1:8">
      <c r="A12478" s="594" t="s">
        <v>133</v>
      </c>
      <c r="B12478" s="594" t="s">
        <v>312</v>
      </c>
      <c r="C12478" s="594" t="s">
        <v>322</v>
      </c>
      <c r="D12478" s="594" t="s">
        <v>2858</v>
      </c>
      <c r="E12478" s="594" t="s">
        <v>738</v>
      </c>
      <c r="F12478" s="595" t="s">
        <v>411</v>
      </c>
      <c r="G12478" s="596" t="s">
        <v>739</v>
      </c>
      <c r="H12478" s="597">
        <v>7000000</v>
      </c>
    </row>
    <row r="12479" spans="1:8">
      <c r="A12479" s="594" t="s">
        <v>133</v>
      </c>
      <c r="B12479" s="594" t="s">
        <v>312</v>
      </c>
      <c r="C12479" s="594" t="s">
        <v>322</v>
      </c>
      <c r="D12479" s="594" t="s">
        <v>2858</v>
      </c>
      <c r="E12479" s="594" t="s">
        <v>738</v>
      </c>
      <c r="F12479" s="594" t="s">
        <v>740</v>
      </c>
      <c r="G12479" s="596" t="s">
        <v>741</v>
      </c>
      <c r="H12479" s="597">
        <v>7000000</v>
      </c>
    </row>
    <row r="12480" spans="1:8">
      <c r="A12480" s="594" t="s">
        <v>133</v>
      </c>
      <c r="B12480" s="594" t="s">
        <v>312</v>
      </c>
      <c r="C12480" s="594" t="s">
        <v>322</v>
      </c>
      <c r="D12480" s="594" t="s">
        <v>2858</v>
      </c>
      <c r="E12480" s="594" t="s">
        <v>189</v>
      </c>
      <c r="F12480" s="595" t="s">
        <v>411</v>
      </c>
      <c r="G12480" s="596" t="s">
        <v>190</v>
      </c>
      <c r="H12480" s="597">
        <v>17715801</v>
      </c>
    </row>
    <row r="12481" spans="1:8">
      <c r="A12481" s="594" t="s">
        <v>133</v>
      </c>
      <c r="B12481" s="594" t="s">
        <v>312</v>
      </c>
      <c r="C12481" s="594" t="s">
        <v>322</v>
      </c>
      <c r="D12481" s="594" t="s">
        <v>2858</v>
      </c>
      <c r="E12481" s="594" t="s">
        <v>189</v>
      </c>
      <c r="F12481" s="594" t="s">
        <v>192</v>
      </c>
      <c r="G12481" s="596" t="s">
        <v>195</v>
      </c>
      <c r="H12481" s="597">
        <v>17715801</v>
      </c>
    </row>
    <row r="12482" spans="1:8">
      <c r="A12482" s="594" t="s">
        <v>133</v>
      </c>
      <c r="B12482" s="594" t="s">
        <v>312</v>
      </c>
      <c r="C12482" s="594" t="s">
        <v>322</v>
      </c>
      <c r="D12482" s="594" t="s">
        <v>2858</v>
      </c>
      <c r="E12482" s="594" t="s">
        <v>194</v>
      </c>
      <c r="F12482" s="595" t="s">
        <v>411</v>
      </c>
      <c r="G12482" s="596" t="s">
        <v>195</v>
      </c>
      <c r="H12482" s="597">
        <v>267700000</v>
      </c>
    </row>
    <row r="12483" spans="1:8">
      <c r="A12483" s="594" t="s">
        <v>133</v>
      </c>
      <c r="B12483" s="594" t="s">
        <v>312</v>
      </c>
      <c r="C12483" s="594" t="s">
        <v>322</v>
      </c>
      <c r="D12483" s="594" t="s">
        <v>2858</v>
      </c>
      <c r="E12483" s="594" t="s">
        <v>194</v>
      </c>
      <c r="F12483" s="594" t="s">
        <v>198</v>
      </c>
      <c r="G12483" s="596" t="s">
        <v>199</v>
      </c>
      <c r="H12483" s="597">
        <v>29520000</v>
      </c>
    </row>
    <row r="12484" spans="1:8">
      <c r="A12484" s="594" t="s">
        <v>133</v>
      </c>
      <c r="B12484" s="594" t="s">
        <v>312</v>
      </c>
      <c r="C12484" s="594" t="s">
        <v>322</v>
      </c>
      <c r="D12484" s="594" t="s">
        <v>2858</v>
      </c>
      <c r="E12484" s="594" t="s">
        <v>194</v>
      </c>
      <c r="F12484" s="594" t="s">
        <v>200</v>
      </c>
      <c r="G12484" s="596" t="s">
        <v>201</v>
      </c>
      <c r="H12484" s="597">
        <v>238180000</v>
      </c>
    </row>
    <row r="12485" spans="1:8">
      <c r="A12485" s="594" t="s">
        <v>133</v>
      </c>
      <c r="B12485" s="594" t="s">
        <v>312</v>
      </c>
      <c r="C12485" s="594" t="s">
        <v>1369</v>
      </c>
      <c r="D12485" s="595" t="s">
        <v>411</v>
      </c>
      <c r="E12485" s="595" t="s">
        <v>411</v>
      </c>
      <c r="F12485" s="595" t="s">
        <v>411</v>
      </c>
      <c r="G12485" s="596" t="s">
        <v>1968</v>
      </c>
      <c r="H12485" s="597">
        <v>139000000</v>
      </c>
    </row>
    <row r="12486" spans="1:8">
      <c r="A12486" s="594" t="s">
        <v>133</v>
      </c>
      <c r="B12486" s="594" t="s">
        <v>312</v>
      </c>
      <c r="C12486" s="594" t="s">
        <v>1369</v>
      </c>
      <c r="D12486" s="594" t="s">
        <v>2846</v>
      </c>
      <c r="E12486" s="595" t="s">
        <v>411</v>
      </c>
      <c r="F12486" s="595" t="s">
        <v>411</v>
      </c>
      <c r="G12486" s="596" t="s">
        <v>2847</v>
      </c>
      <c r="H12486" s="597">
        <v>139000000</v>
      </c>
    </row>
    <row r="12487" spans="1:8">
      <c r="A12487" s="594" t="s">
        <v>133</v>
      </c>
      <c r="B12487" s="594" t="s">
        <v>312</v>
      </c>
      <c r="C12487" s="594" t="s">
        <v>1369</v>
      </c>
      <c r="D12487" s="594" t="s">
        <v>2846</v>
      </c>
      <c r="E12487" s="594" t="s">
        <v>177</v>
      </c>
      <c r="F12487" s="595" t="s">
        <v>411</v>
      </c>
      <c r="G12487" s="596" t="s">
        <v>178</v>
      </c>
      <c r="H12487" s="597">
        <v>500000</v>
      </c>
    </row>
    <row r="12488" spans="1:8">
      <c r="A12488" s="594" t="s">
        <v>133</v>
      </c>
      <c r="B12488" s="594" t="s">
        <v>312</v>
      </c>
      <c r="C12488" s="594" t="s">
        <v>1369</v>
      </c>
      <c r="D12488" s="594" t="s">
        <v>2846</v>
      </c>
      <c r="E12488" s="594" t="s">
        <v>177</v>
      </c>
      <c r="F12488" s="594" t="s">
        <v>441</v>
      </c>
      <c r="G12488" s="596" t="s">
        <v>2728</v>
      </c>
      <c r="H12488" s="597">
        <v>500000</v>
      </c>
    </row>
    <row r="12489" spans="1:8">
      <c r="A12489" s="594" t="s">
        <v>133</v>
      </c>
      <c r="B12489" s="594" t="s">
        <v>312</v>
      </c>
      <c r="C12489" s="594" t="s">
        <v>1369</v>
      </c>
      <c r="D12489" s="594" t="s">
        <v>2846</v>
      </c>
      <c r="E12489" s="594" t="s">
        <v>77</v>
      </c>
      <c r="F12489" s="595" t="s">
        <v>411</v>
      </c>
      <c r="G12489" s="596" t="s">
        <v>78</v>
      </c>
      <c r="H12489" s="597">
        <v>2500000</v>
      </c>
    </row>
    <row r="12490" spans="1:8">
      <c r="A12490" s="594" t="s">
        <v>133</v>
      </c>
      <c r="B12490" s="594" t="s">
        <v>312</v>
      </c>
      <c r="C12490" s="594" t="s">
        <v>1369</v>
      </c>
      <c r="D12490" s="594" t="s">
        <v>2846</v>
      </c>
      <c r="E12490" s="594" t="s">
        <v>77</v>
      </c>
      <c r="F12490" s="594" t="s">
        <v>558</v>
      </c>
      <c r="G12490" s="596" t="s">
        <v>559</v>
      </c>
      <c r="H12490" s="597">
        <v>2500000</v>
      </c>
    </row>
    <row r="12491" spans="1:8">
      <c r="A12491" s="594" t="s">
        <v>133</v>
      </c>
      <c r="B12491" s="594" t="s">
        <v>312</v>
      </c>
      <c r="C12491" s="594" t="s">
        <v>1369</v>
      </c>
      <c r="D12491" s="594" t="s">
        <v>2846</v>
      </c>
      <c r="E12491" s="594" t="s">
        <v>628</v>
      </c>
      <c r="F12491" s="595" t="s">
        <v>411</v>
      </c>
      <c r="G12491" s="596" t="s">
        <v>2709</v>
      </c>
      <c r="H12491" s="597">
        <v>10800000</v>
      </c>
    </row>
    <row r="12492" spans="1:8">
      <c r="A12492" s="594" t="s">
        <v>133</v>
      </c>
      <c r="B12492" s="594" t="s">
        <v>312</v>
      </c>
      <c r="C12492" s="594" t="s">
        <v>1369</v>
      </c>
      <c r="D12492" s="594" t="s">
        <v>2846</v>
      </c>
      <c r="E12492" s="594" t="s">
        <v>628</v>
      </c>
      <c r="F12492" s="594" t="s">
        <v>639</v>
      </c>
      <c r="G12492" s="596" t="s">
        <v>2733</v>
      </c>
      <c r="H12492" s="597">
        <v>10800000</v>
      </c>
    </row>
    <row r="12493" spans="1:8">
      <c r="A12493" s="594" t="s">
        <v>133</v>
      </c>
      <c r="B12493" s="594" t="s">
        <v>312</v>
      </c>
      <c r="C12493" s="594" t="s">
        <v>1369</v>
      </c>
      <c r="D12493" s="594" t="s">
        <v>2846</v>
      </c>
      <c r="E12493" s="594" t="s">
        <v>194</v>
      </c>
      <c r="F12493" s="595" t="s">
        <v>411</v>
      </c>
      <c r="G12493" s="596" t="s">
        <v>195</v>
      </c>
      <c r="H12493" s="597">
        <v>125200000</v>
      </c>
    </row>
    <row r="12494" spans="1:8">
      <c r="A12494" s="594" t="s">
        <v>133</v>
      </c>
      <c r="B12494" s="594" t="s">
        <v>312</v>
      </c>
      <c r="C12494" s="594" t="s">
        <v>1369</v>
      </c>
      <c r="D12494" s="594" t="s">
        <v>2846</v>
      </c>
      <c r="E12494" s="594" t="s">
        <v>194</v>
      </c>
      <c r="F12494" s="594" t="s">
        <v>198</v>
      </c>
      <c r="G12494" s="596" t="s">
        <v>199</v>
      </c>
      <c r="H12494" s="597">
        <v>6000000</v>
      </c>
    </row>
    <row r="12495" spans="1:8">
      <c r="A12495" s="594" t="s">
        <v>133</v>
      </c>
      <c r="B12495" s="594" t="s">
        <v>312</v>
      </c>
      <c r="C12495" s="594" t="s">
        <v>1369</v>
      </c>
      <c r="D12495" s="594" t="s">
        <v>2846</v>
      </c>
      <c r="E12495" s="594" t="s">
        <v>194</v>
      </c>
      <c r="F12495" s="594" t="s">
        <v>200</v>
      </c>
      <c r="G12495" s="596" t="s">
        <v>201</v>
      </c>
      <c r="H12495" s="597">
        <v>119200000</v>
      </c>
    </row>
    <row r="12496" spans="1:8">
      <c r="A12496" s="594" t="s">
        <v>133</v>
      </c>
      <c r="B12496" s="594" t="s">
        <v>249</v>
      </c>
      <c r="C12496" s="595" t="s">
        <v>411</v>
      </c>
      <c r="D12496" s="595" t="s">
        <v>411</v>
      </c>
      <c r="E12496" s="595" t="s">
        <v>411</v>
      </c>
      <c r="F12496" s="595" t="s">
        <v>411</v>
      </c>
      <c r="G12496" s="596" t="s">
        <v>2940</v>
      </c>
      <c r="H12496" s="597">
        <v>6016430678</v>
      </c>
    </row>
    <row r="12497" spans="1:8">
      <c r="A12497" s="594" t="s">
        <v>133</v>
      </c>
      <c r="B12497" s="594" t="s">
        <v>249</v>
      </c>
      <c r="C12497" s="594" t="s">
        <v>570</v>
      </c>
      <c r="D12497" s="595" t="s">
        <v>411</v>
      </c>
      <c r="E12497" s="595" t="s">
        <v>411</v>
      </c>
      <c r="F12497" s="595" t="s">
        <v>411</v>
      </c>
      <c r="G12497" s="596" t="s">
        <v>2711</v>
      </c>
      <c r="H12497" s="597">
        <v>38500000</v>
      </c>
    </row>
    <row r="12498" spans="1:8">
      <c r="A12498" s="594" t="s">
        <v>133</v>
      </c>
      <c r="B12498" s="594" t="s">
        <v>249</v>
      </c>
      <c r="C12498" s="594" t="s">
        <v>570</v>
      </c>
      <c r="D12498" s="594" t="s">
        <v>2712</v>
      </c>
      <c r="E12498" s="595" t="s">
        <v>411</v>
      </c>
      <c r="F12498" s="595" t="s">
        <v>411</v>
      </c>
      <c r="G12498" s="596" t="s">
        <v>1165</v>
      </c>
      <c r="H12498" s="597">
        <v>14000000</v>
      </c>
    </row>
    <row r="12499" spans="1:8">
      <c r="A12499" s="594" t="s">
        <v>133</v>
      </c>
      <c r="B12499" s="594" t="s">
        <v>249</v>
      </c>
      <c r="C12499" s="594" t="s">
        <v>570</v>
      </c>
      <c r="D12499" s="594" t="s">
        <v>2712</v>
      </c>
      <c r="E12499" s="594" t="s">
        <v>738</v>
      </c>
      <c r="F12499" s="595" t="s">
        <v>411</v>
      </c>
      <c r="G12499" s="596" t="s">
        <v>739</v>
      </c>
      <c r="H12499" s="597">
        <v>4000000</v>
      </c>
    </row>
    <row r="12500" spans="1:8">
      <c r="A12500" s="594" t="s">
        <v>133</v>
      </c>
      <c r="B12500" s="594" t="s">
        <v>249</v>
      </c>
      <c r="C12500" s="594" t="s">
        <v>570</v>
      </c>
      <c r="D12500" s="594" t="s">
        <v>2712</v>
      </c>
      <c r="E12500" s="594" t="s">
        <v>738</v>
      </c>
      <c r="F12500" s="594" t="s">
        <v>740</v>
      </c>
      <c r="G12500" s="596" t="s">
        <v>741</v>
      </c>
      <c r="H12500" s="597">
        <v>4000000</v>
      </c>
    </row>
    <row r="12501" spans="1:8">
      <c r="A12501" s="594" t="s">
        <v>133</v>
      </c>
      <c r="B12501" s="594" t="s">
        <v>249</v>
      </c>
      <c r="C12501" s="594" t="s">
        <v>570</v>
      </c>
      <c r="D12501" s="594" t="s">
        <v>2712</v>
      </c>
      <c r="E12501" s="594" t="s">
        <v>189</v>
      </c>
      <c r="F12501" s="595" t="s">
        <v>411</v>
      </c>
      <c r="G12501" s="596" t="s">
        <v>190</v>
      </c>
      <c r="H12501" s="597">
        <v>10000000</v>
      </c>
    </row>
    <row r="12502" spans="1:8">
      <c r="A12502" s="594" t="s">
        <v>133</v>
      </c>
      <c r="B12502" s="594" t="s">
        <v>249</v>
      </c>
      <c r="C12502" s="594" t="s">
        <v>570</v>
      </c>
      <c r="D12502" s="594" t="s">
        <v>2712</v>
      </c>
      <c r="E12502" s="594" t="s">
        <v>189</v>
      </c>
      <c r="F12502" s="594" t="s">
        <v>192</v>
      </c>
      <c r="G12502" s="596" t="s">
        <v>195</v>
      </c>
      <c r="H12502" s="597">
        <v>10000000</v>
      </c>
    </row>
    <row r="12503" spans="1:8">
      <c r="A12503" s="594" t="s">
        <v>133</v>
      </c>
      <c r="B12503" s="594" t="s">
        <v>249</v>
      </c>
      <c r="C12503" s="594" t="s">
        <v>570</v>
      </c>
      <c r="D12503" s="594" t="s">
        <v>2713</v>
      </c>
      <c r="E12503" s="595" t="s">
        <v>411</v>
      </c>
      <c r="F12503" s="595" t="s">
        <v>411</v>
      </c>
      <c r="G12503" s="596" t="s">
        <v>2714</v>
      </c>
      <c r="H12503" s="597">
        <v>24500000</v>
      </c>
    </row>
    <row r="12504" spans="1:8">
      <c r="A12504" s="594" t="s">
        <v>133</v>
      </c>
      <c r="B12504" s="594" t="s">
        <v>249</v>
      </c>
      <c r="C12504" s="594" t="s">
        <v>570</v>
      </c>
      <c r="D12504" s="594" t="s">
        <v>2713</v>
      </c>
      <c r="E12504" s="594" t="s">
        <v>475</v>
      </c>
      <c r="F12504" s="595" t="s">
        <v>411</v>
      </c>
      <c r="G12504" s="596" t="s">
        <v>2806</v>
      </c>
      <c r="H12504" s="597">
        <v>5200000</v>
      </c>
    </row>
    <row r="12505" spans="1:8">
      <c r="A12505" s="594" t="s">
        <v>133</v>
      </c>
      <c r="B12505" s="594" t="s">
        <v>249</v>
      </c>
      <c r="C12505" s="594" t="s">
        <v>570</v>
      </c>
      <c r="D12505" s="594" t="s">
        <v>2713</v>
      </c>
      <c r="E12505" s="594" t="s">
        <v>475</v>
      </c>
      <c r="F12505" s="594" t="s">
        <v>1055</v>
      </c>
      <c r="G12505" s="596" t="s">
        <v>2810</v>
      </c>
      <c r="H12505" s="597">
        <v>5200000</v>
      </c>
    </row>
    <row r="12506" spans="1:8">
      <c r="A12506" s="594" t="s">
        <v>133</v>
      </c>
      <c r="B12506" s="594" t="s">
        <v>249</v>
      </c>
      <c r="C12506" s="594" t="s">
        <v>570</v>
      </c>
      <c r="D12506" s="594" t="s">
        <v>2713</v>
      </c>
      <c r="E12506" s="594" t="s">
        <v>183</v>
      </c>
      <c r="F12506" s="595" t="s">
        <v>411</v>
      </c>
      <c r="G12506" s="596" t="s">
        <v>184</v>
      </c>
      <c r="H12506" s="597">
        <v>3300000</v>
      </c>
    </row>
    <row r="12507" spans="1:8">
      <c r="A12507" s="594" t="s">
        <v>133</v>
      </c>
      <c r="B12507" s="594" t="s">
        <v>249</v>
      </c>
      <c r="C12507" s="594" t="s">
        <v>570</v>
      </c>
      <c r="D12507" s="594" t="s">
        <v>2713</v>
      </c>
      <c r="E12507" s="594" t="s">
        <v>183</v>
      </c>
      <c r="F12507" s="594" t="s">
        <v>587</v>
      </c>
      <c r="G12507" s="596" t="s">
        <v>588</v>
      </c>
      <c r="H12507" s="597">
        <v>500000</v>
      </c>
    </row>
    <row r="12508" spans="1:8">
      <c r="A12508" s="594" t="s">
        <v>133</v>
      </c>
      <c r="B12508" s="594" t="s">
        <v>249</v>
      </c>
      <c r="C12508" s="594" t="s">
        <v>570</v>
      </c>
      <c r="D12508" s="594" t="s">
        <v>2713</v>
      </c>
      <c r="E12508" s="594" t="s">
        <v>183</v>
      </c>
      <c r="F12508" s="594" t="s">
        <v>736</v>
      </c>
      <c r="G12508" s="596" t="s">
        <v>737</v>
      </c>
      <c r="H12508" s="597">
        <v>1000000</v>
      </c>
    </row>
    <row r="12509" spans="1:8">
      <c r="A12509" s="594" t="s">
        <v>133</v>
      </c>
      <c r="B12509" s="594" t="s">
        <v>249</v>
      </c>
      <c r="C12509" s="594" t="s">
        <v>570</v>
      </c>
      <c r="D12509" s="594" t="s">
        <v>2713</v>
      </c>
      <c r="E12509" s="594" t="s">
        <v>183</v>
      </c>
      <c r="F12509" s="594" t="s">
        <v>185</v>
      </c>
      <c r="G12509" s="596" t="s">
        <v>186</v>
      </c>
      <c r="H12509" s="597">
        <v>1800000</v>
      </c>
    </row>
    <row r="12510" spans="1:8">
      <c r="A12510" s="594" t="s">
        <v>133</v>
      </c>
      <c r="B12510" s="594" t="s">
        <v>249</v>
      </c>
      <c r="C12510" s="594" t="s">
        <v>570</v>
      </c>
      <c r="D12510" s="594" t="s">
        <v>2713</v>
      </c>
      <c r="E12510" s="594" t="s">
        <v>738</v>
      </c>
      <c r="F12510" s="595" t="s">
        <v>411</v>
      </c>
      <c r="G12510" s="596" t="s">
        <v>739</v>
      </c>
      <c r="H12510" s="597">
        <v>11000000</v>
      </c>
    </row>
    <row r="12511" spans="1:8">
      <c r="A12511" s="594" t="s">
        <v>133</v>
      </c>
      <c r="B12511" s="594" t="s">
        <v>249</v>
      </c>
      <c r="C12511" s="594" t="s">
        <v>570</v>
      </c>
      <c r="D12511" s="594" t="s">
        <v>2713</v>
      </c>
      <c r="E12511" s="594" t="s">
        <v>738</v>
      </c>
      <c r="F12511" s="594" t="s">
        <v>296</v>
      </c>
      <c r="G12511" s="596" t="s">
        <v>297</v>
      </c>
      <c r="H12511" s="597">
        <v>11000000</v>
      </c>
    </row>
    <row r="12512" spans="1:8">
      <c r="A12512" s="594" t="s">
        <v>133</v>
      </c>
      <c r="B12512" s="594" t="s">
        <v>249</v>
      </c>
      <c r="C12512" s="594" t="s">
        <v>570</v>
      </c>
      <c r="D12512" s="594" t="s">
        <v>2713</v>
      </c>
      <c r="E12512" s="594" t="s">
        <v>744</v>
      </c>
      <c r="F12512" s="595" t="s">
        <v>411</v>
      </c>
      <c r="G12512" s="596" t="s">
        <v>2686</v>
      </c>
      <c r="H12512" s="597">
        <v>5000000</v>
      </c>
    </row>
    <row r="12513" spans="1:8">
      <c r="A12513" s="594" t="s">
        <v>133</v>
      </c>
      <c r="B12513" s="594" t="s">
        <v>249</v>
      </c>
      <c r="C12513" s="594" t="s">
        <v>570</v>
      </c>
      <c r="D12513" s="594" t="s">
        <v>2713</v>
      </c>
      <c r="E12513" s="594" t="s">
        <v>744</v>
      </c>
      <c r="F12513" s="594" t="s">
        <v>572</v>
      </c>
      <c r="G12513" s="596" t="s">
        <v>2689</v>
      </c>
      <c r="H12513" s="597">
        <v>5000000</v>
      </c>
    </row>
    <row r="12514" spans="1:8">
      <c r="A12514" s="594" t="s">
        <v>133</v>
      </c>
      <c r="B12514" s="594" t="s">
        <v>249</v>
      </c>
      <c r="C12514" s="594" t="s">
        <v>245</v>
      </c>
      <c r="D12514" s="595" t="s">
        <v>411</v>
      </c>
      <c r="E12514" s="595" t="s">
        <v>411</v>
      </c>
      <c r="F12514" s="595" t="s">
        <v>411</v>
      </c>
      <c r="G12514" s="596" t="s">
        <v>2855</v>
      </c>
      <c r="H12514" s="597">
        <v>99700000</v>
      </c>
    </row>
    <row r="12515" spans="1:8">
      <c r="A12515" s="594" t="s">
        <v>133</v>
      </c>
      <c r="B12515" s="594" t="s">
        <v>249</v>
      </c>
      <c r="C12515" s="594" t="s">
        <v>245</v>
      </c>
      <c r="D12515" s="594" t="s">
        <v>2856</v>
      </c>
      <c r="E12515" s="595" t="s">
        <v>411</v>
      </c>
      <c r="F12515" s="595" t="s">
        <v>411</v>
      </c>
      <c r="G12515" s="596" t="s">
        <v>2857</v>
      </c>
      <c r="H12515" s="597">
        <v>99700000</v>
      </c>
    </row>
    <row r="12516" spans="1:8">
      <c r="A12516" s="594" t="s">
        <v>133</v>
      </c>
      <c r="B12516" s="594" t="s">
        <v>249</v>
      </c>
      <c r="C12516" s="594" t="s">
        <v>245</v>
      </c>
      <c r="D12516" s="594" t="s">
        <v>2856</v>
      </c>
      <c r="E12516" s="594" t="s">
        <v>582</v>
      </c>
      <c r="F12516" s="595" t="s">
        <v>411</v>
      </c>
      <c r="G12516" s="596" t="s">
        <v>583</v>
      </c>
      <c r="H12516" s="597">
        <v>7400000</v>
      </c>
    </row>
    <row r="12517" spans="1:8">
      <c r="A12517" s="594" t="s">
        <v>133</v>
      </c>
      <c r="B12517" s="594" t="s">
        <v>249</v>
      </c>
      <c r="C12517" s="594" t="s">
        <v>245</v>
      </c>
      <c r="D12517" s="594" t="s">
        <v>2856</v>
      </c>
      <c r="E12517" s="594" t="s">
        <v>582</v>
      </c>
      <c r="F12517" s="594" t="s">
        <v>586</v>
      </c>
      <c r="G12517" s="596" t="s">
        <v>2671</v>
      </c>
      <c r="H12517" s="597">
        <v>7400000</v>
      </c>
    </row>
    <row r="12518" spans="1:8">
      <c r="A12518" s="594" t="s">
        <v>133</v>
      </c>
      <c r="B12518" s="594" t="s">
        <v>249</v>
      </c>
      <c r="C12518" s="594" t="s">
        <v>245</v>
      </c>
      <c r="D12518" s="594" t="s">
        <v>2856</v>
      </c>
      <c r="E12518" s="594" t="s">
        <v>189</v>
      </c>
      <c r="F12518" s="595" t="s">
        <v>411</v>
      </c>
      <c r="G12518" s="596" t="s">
        <v>190</v>
      </c>
      <c r="H12518" s="597">
        <v>15500000</v>
      </c>
    </row>
    <row r="12519" spans="1:8">
      <c r="A12519" s="594" t="s">
        <v>133</v>
      </c>
      <c r="B12519" s="594" t="s">
        <v>249</v>
      </c>
      <c r="C12519" s="594" t="s">
        <v>245</v>
      </c>
      <c r="D12519" s="594" t="s">
        <v>2856</v>
      </c>
      <c r="E12519" s="594" t="s">
        <v>189</v>
      </c>
      <c r="F12519" s="594" t="s">
        <v>13</v>
      </c>
      <c r="G12519" s="596" t="s">
        <v>2732</v>
      </c>
      <c r="H12519" s="597">
        <v>3600000</v>
      </c>
    </row>
    <row r="12520" spans="1:8">
      <c r="A12520" s="594" t="s">
        <v>133</v>
      </c>
      <c r="B12520" s="594" t="s">
        <v>249</v>
      </c>
      <c r="C12520" s="594" t="s">
        <v>245</v>
      </c>
      <c r="D12520" s="594" t="s">
        <v>2856</v>
      </c>
      <c r="E12520" s="594" t="s">
        <v>189</v>
      </c>
      <c r="F12520" s="594" t="s">
        <v>192</v>
      </c>
      <c r="G12520" s="596" t="s">
        <v>195</v>
      </c>
      <c r="H12520" s="597">
        <v>11900000</v>
      </c>
    </row>
    <row r="12521" spans="1:8">
      <c r="A12521" s="594" t="s">
        <v>133</v>
      </c>
      <c r="B12521" s="594" t="s">
        <v>249</v>
      </c>
      <c r="C12521" s="594" t="s">
        <v>245</v>
      </c>
      <c r="D12521" s="594" t="s">
        <v>2856</v>
      </c>
      <c r="E12521" s="594" t="s">
        <v>194</v>
      </c>
      <c r="F12521" s="595" t="s">
        <v>411</v>
      </c>
      <c r="G12521" s="596" t="s">
        <v>195</v>
      </c>
      <c r="H12521" s="597">
        <v>76800000</v>
      </c>
    </row>
    <row r="12522" spans="1:8">
      <c r="A12522" s="594" t="s">
        <v>133</v>
      </c>
      <c r="B12522" s="594" t="s">
        <v>249</v>
      </c>
      <c r="C12522" s="594" t="s">
        <v>245</v>
      </c>
      <c r="D12522" s="594" t="s">
        <v>2856</v>
      </c>
      <c r="E12522" s="594" t="s">
        <v>194</v>
      </c>
      <c r="F12522" s="594" t="s">
        <v>200</v>
      </c>
      <c r="G12522" s="596" t="s">
        <v>201</v>
      </c>
      <c r="H12522" s="597">
        <v>76800000</v>
      </c>
    </row>
    <row r="12523" spans="1:8">
      <c r="A12523" s="594" t="s">
        <v>133</v>
      </c>
      <c r="B12523" s="594" t="s">
        <v>249</v>
      </c>
      <c r="C12523" s="594" t="s">
        <v>276</v>
      </c>
      <c r="D12523" s="595" t="s">
        <v>411</v>
      </c>
      <c r="E12523" s="595" t="s">
        <v>411</v>
      </c>
      <c r="F12523" s="595" t="s">
        <v>411</v>
      </c>
      <c r="G12523" s="596" t="s">
        <v>1966</v>
      </c>
      <c r="H12523" s="597">
        <v>40750000</v>
      </c>
    </row>
    <row r="12524" spans="1:8">
      <c r="A12524" s="594" t="s">
        <v>133</v>
      </c>
      <c r="B12524" s="594" t="s">
        <v>249</v>
      </c>
      <c r="C12524" s="594" t="s">
        <v>276</v>
      </c>
      <c r="D12524" s="594" t="s">
        <v>1316</v>
      </c>
      <c r="E12524" s="595" t="s">
        <v>411</v>
      </c>
      <c r="F12524" s="595" t="s">
        <v>411</v>
      </c>
      <c r="G12524" s="596" t="s">
        <v>2760</v>
      </c>
      <c r="H12524" s="597">
        <v>40750000</v>
      </c>
    </row>
    <row r="12525" spans="1:8">
      <c r="A12525" s="594" t="s">
        <v>133</v>
      </c>
      <c r="B12525" s="594" t="s">
        <v>249</v>
      </c>
      <c r="C12525" s="594" t="s">
        <v>276</v>
      </c>
      <c r="D12525" s="594" t="s">
        <v>1316</v>
      </c>
      <c r="E12525" s="594" t="s">
        <v>194</v>
      </c>
      <c r="F12525" s="595" t="s">
        <v>411</v>
      </c>
      <c r="G12525" s="596" t="s">
        <v>195</v>
      </c>
      <c r="H12525" s="597">
        <v>40750000</v>
      </c>
    </row>
    <row r="12526" spans="1:8">
      <c r="A12526" s="594" t="s">
        <v>133</v>
      </c>
      <c r="B12526" s="594" t="s">
        <v>249</v>
      </c>
      <c r="C12526" s="594" t="s">
        <v>276</v>
      </c>
      <c r="D12526" s="594" t="s">
        <v>1316</v>
      </c>
      <c r="E12526" s="594" t="s">
        <v>194</v>
      </c>
      <c r="F12526" s="594" t="s">
        <v>200</v>
      </c>
      <c r="G12526" s="596" t="s">
        <v>201</v>
      </c>
      <c r="H12526" s="597">
        <v>40750000</v>
      </c>
    </row>
    <row r="12527" spans="1:8">
      <c r="A12527" s="594" t="s">
        <v>133</v>
      </c>
      <c r="B12527" s="594" t="s">
        <v>249</v>
      </c>
      <c r="C12527" s="594" t="s">
        <v>322</v>
      </c>
      <c r="D12527" s="595" t="s">
        <v>411</v>
      </c>
      <c r="E12527" s="595" t="s">
        <v>411</v>
      </c>
      <c r="F12527" s="595" t="s">
        <v>411</v>
      </c>
      <c r="G12527" s="596" t="s">
        <v>2661</v>
      </c>
      <c r="H12527" s="597">
        <v>5799480678</v>
      </c>
    </row>
    <row r="12528" spans="1:8">
      <c r="A12528" s="594" t="s">
        <v>133</v>
      </c>
      <c r="B12528" s="594" t="s">
        <v>249</v>
      </c>
      <c r="C12528" s="594" t="s">
        <v>322</v>
      </c>
      <c r="D12528" s="594" t="s">
        <v>2787</v>
      </c>
      <c r="E12528" s="595" t="s">
        <v>411</v>
      </c>
      <c r="F12528" s="595" t="s">
        <v>411</v>
      </c>
      <c r="G12528" s="596" t="s">
        <v>2788</v>
      </c>
      <c r="H12528" s="597">
        <v>5715230678</v>
      </c>
    </row>
    <row r="12529" spans="1:8">
      <c r="A12529" s="594" t="s">
        <v>133</v>
      </c>
      <c r="B12529" s="594" t="s">
        <v>249</v>
      </c>
      <c r="C12529" s="594" t="s">
        <v>322</v>
      </c>
      <c r="D12529" s="594" t="s">
        <v>2787</v>
      </c>
      <c r="E12529" s="594" t="s">
        <v>142</v>
      </c>
      <c r="F12529" s="595" t="s">
        <v>411</v>
      </c>
      <c r="G12529" s="596" t="s">
        <v>143</v>
      </c>
      <c r="H12529" s="597">
        <v>1318885393</v>
      </c>
    </row>
    <row r="12530" spans="1:8">
      <c r="A12530" s="594" t="s">
        <v>133</v>
      </c>
      <c r="B12530" s="594" t="s">
        <v>249</v>
      </c>
      <c r="C12530" s="594" t="s">
        <v>322</v>
      </c>
      <c r="D12530" s="594" t="s">
        <v>2787</v>
      </c>
      <c r="E12530" s="594" t="s">
        <v>142</v>
      </c>
      <c r="F12530" s="594" t="s">
        <v>144</v>
      </c>
      <c r="G12530" s="596" t="s">
        <v>2664</v>
      </c>
      <c r="H12530" s="597">
        <v>1318885393</v>
      </c>
    </row>
    <row r="12531" spans="1:8">
      <c r="A12531" s="594" t="s">
        <v>133</v>
      </c>
      <c r="B12531" s="594" t="s">
        <v>249</v>
      </c>
      <c r="C12531" s="594" t="s">
        <v>322</v>
      </c>
      <c r="D12531" s="594" t="s">
        <v>2787</v>
      </c>
      <c r="E12531" s="594" t="s">
        <v>202</v>
      </c>
      <c r="F12531" s="595" t="s">
        <v>411</v>
      </c>
      <c r="G12531" s="596" t="s">
        <v>2719</v>
      </c>
      <c r="H12531" s="597">
        <v>35100000</v>
      </c>
    </row>
    <row r="12532" spans="1:8">
      <c r="A12532" s="594" t="s">
        <v>133</v>
      </c>
      <c r="B12532" s="594" t="s">
        <v>249</v>
      </c>
      <c r="C12532" s="594" t="s">
        <v>322</v>
      </c>
      <c r="D12532" s="594" t="s">
        <v>2787</v>
      </c>
      <c r="E12532" s="594" t="s">
        <v>202</v>
      </c>
      <c r="F12532" s="594" t="s">
        <v>767</v>
      </c>
      <c r="G12532" s="596" t="s">
        <v>2720</v>
      </c>
      <c r="H12532" s="597">
        <v>35100000</v>
      </c>
    </row>
    <row r="12533" spans="1:8">
      <c r="A12533" s="594" t="s">
        <v>133</v>
      </c>
      <c r="B12533" s="594" t="s">
        <v>249</v>
      </c>
      <c r="C12533" s="594" t="s">
        <v>322</v>
      </c>
      <c r="D12533" s="594" t="s">
        <v>2787</v>
      </c>
      <c r="E12533" s="594" t="s">
        <v>148</v>
      </c>
      <c r="F12533" s="595" t="s">
        <v>411</v>
      </c>
      <c r="G12533" s="596" t="s">
        <v>149</v>
      </c>
      <c r="H12533" s="597">
        <v>1078073998</v>
      </c>
    </row>
    <row r="12534" spans="1:8">
      <c r="A12534" s="594" t="s">
        <v>133</v>
      </c>
      <c r="B12534" s="594" t="s">
        <v>249</v>
      </c>
      <c r="C12534" s="594" t="s">
        <v>322</v>
      </c>
      <c r="D12534" s="594" t="s">
        <v>2787</v>
      </c>
      <c r="E12534" s="594" t="s">
        <v>148</v>
      </c>
      <c r="F12534" s="594" t="s">
        <v>223</v>
      </c>
      <c r="G12534" s="596" t="s">
        <v>224</v>
      </c>
      <c r="H12534" s="597">
        <v>90392944</v>
      </c>
    </row>
    <row r="12535" spans="1:8">
      <c r="A12535" s="594" t="s">
        <v>133</v>
      </c>
      <c r="B12535" s="594" t="s">
        <v>249</v>
      </c>
      <c r="C12535" s="594" t="s">
        <v>322</v>
      </c>
      <c r="D12535" s="594" t="s">
        <v>2787</v>
      </c>
      <c r="E12535" s="594" t="s">
        <v>148</v>
      </c>
      <c r="F12535" s="594" t="s">
        <v>603</v>
      </c>
      <c r="G12535" s="596" t="s">
        <v>604</v>
      </c>
      <c r="H12535" s="597">
        <v>24210000</v>
      </c>
    </row>
    <row r="12536" spans="1:8">
      <c r="A12536" s="594" t="s">
        <v>133</v>
      </c>
      <c r="B12536" s="594" t="s">
        <v>249</v>
      </c>
      <c r="C12536" s="594" t="s">
        <v>322</v>
      </c>
      <c r="D12536" s="594" t="s">
        <v>2787</v>
      </c>
      <c r="E12536" s="594" t="s">
        <v>148</v>
      </c>
      <c r="F12536" s="594" t="s">
        <v>1075</v>
      </c>
      <c r="G12536" s="596" t="s">
        <v>2666</v>
      </c>
      <c r="H12536" s="597">
        <v>107362754</v>
      </c>
    </row>
    <row r="12537" spans="1:8">
      <c r="A12537" s="594" t="s">
        <v>133</v>
      </c>
      <c r="B12537" s="594" t="s">
        <v>249</v>
      </c>
      <c r="C12537" s="594" t="s">
        <v>322</v>
      </c>
      <c r="D12537" s="594" t="s">
        <v>2787</v>
      </c>
      <c r="E12537" s="594" t="s">
        <v>148</v>
      </c>
      <c r="F12537" s="594" t="s">
        <v>150</v>
      </c>
      <c r="G12537" s="596" t="s">
        <v>151</v>
      </c>
      <c r="H12537" s="597">
        <v>15968000</v>
      </c>
    </row>
    <row r="12538" spans="1:8">
      <c r="A12538" s="594" t="s">
        <v>133</v>
      </c>
      <c r="B12538" s="594" t="s">
        <v>249</v>
      </c>
      <c r="C12538" s="594" t="s">
        <v>322</v>
      </c>
      <c r="D12538" s="594" t="s">
        <v>2787</v>
      </c>
      <c r="E12538" s="594" t="s">
        <v>148</v>
      </c>
      <c r="F12538" s="594" t="s">
        <v>472</v>
      </c>
      <c r="G12538" s="596" t="s">
        <v>473</v>
      </c>
      <c r="H12538" s="597">
        <v>32486000</v>
      </c>
    </row>
    <row r="12539" spans="1:8">
      <c r="A12539" s="594" t="s">
        <v>133</v>
      </c>
      <c r="B12539" s="594" t="s">
        <v>249</v>
      </c>
      <c r="C12539" s="594" t="s">
        <v>322</v>
      </c>
      <c r="D12539" s="594" t="s">
        <v>2787</v>
      </c>
      <c r="E12539" s="594" t="s">
        <v>148</v>
      </c>
      <c r="F12539" s="594" t="s">
        <v>624</v>
      </c>
      <c r="G12539" s="596" t="s">
        <v>2774</v>
      </c>
      <c r="H12539" s="597">
        <v>395880400</v>
      </c>
    </row>
    <row r="12540" spans="1:8">
      <c r="A12540" s="594" t="s">
        <v>133</v>
      </c>
      <c r="B12540" s="594" t="s">
        <v>249</v>
      </c>
      <c r="C12540" s="594" t="s">
        <v>322</v>
      </c>
      <c r="D12540" s="594" t="s">
        <v>2787</v>
      </c>
      <c r="E12540" s="594" t="s">
        <v>148</v>
      </c>
      <c r="F12540" s="594" t="s">
        <v>212</v>
      </c>
      <c r="G12540" s="596" t="s">
        <v>213</v>
      </c>
      <c r="H12540" s="597">
        <v>331417700</v>
      </c>
    </row>
    <row r="12541" spans="1:8">
      <c r="A12541" s="594" t="s">
        <v>133</v>
      </c>
      <c r="B12541" s="594" t="s">
        <v>249</v>
      </c>
      <c r="C12541" s="594" t="s">
        <v>322</v>
      </c>
      <c r="D12541" s="594" t="s">
        <v>2787</v>
      </c>
      <c r="E12541" s="594" t="s">
        <v>148</v>
      </c>
      <c r="F12541" s="594" t="s">
        <v>227</v>
      </c>
      <c r="G12541" s="596" t="s">
        <v>2669</v>
      </c>
      <c r="H12541" s="597">
        <v>80356200</v>
      </c>
    </row>
    <row r="12542" spans="1:8">
      <c r="A12542" s="594" t="s">
        <v>133</v>
      </c>
      <c r="B12542" s="594" t="s">
        <v>249</v>
      </c>
      <c r="C12542" s="594" t="s">
        <v>322</v>
      </c>
      <c r="D12542" s="594" t="s">
        <v>2787</v>
      </c>
      <c r="E12542" s="594" t="s">
        <v>582</v>
      </c>
      <c r="F12542" s="595" t="s">
        <v>411</v>
      </c>
      <c r="G12542" s="596" t="s">
        <v>583</v>
      </c>
      <c r="H12542" s="597">
        <v>82506000</v>
      </c>
    </row>
    <row r="12543" spans="1:8">
      <c r="A12543" s="594" t="s">
        <v>133</v>
      </c>
      <c r="B12543" s="594" t="s">
        <v>249</v>
      </c>
      <c r="C12543" s="594" t="s">
        <v>322</v>
      </c>
      <c r="D12543" s="594" t="s">
        <v>2787</v>
      </c>
      <c r="E12543" s="594" t="s">
        <v>582</v>
      </c>
      <c r="F12543" s="594" t="s">
        <v>584</v>
      </c>
      <c r="G12543" s="596" t="s">
        <v>2670</v>
      </c>
      <c r="H12543" s="597">
        <v>32605000</v>
      </c>
    </row>
    <row r="12544" spans="1:8">
      <c r="A12544" s="594" t="s">
        <v>133</v>
      </c>
      <c r="B12544" s="594" t="s">
        <v>249</v>
      </c>
      <c r="C12544" s="594" t="s">
        <v>322</v>
      </c>
      <c r="D12544" s="594" t="s">
        <v>2787</v>
      </c>
      <c r="E12544" s="594" t="s">
        <v>582</v>
      </c>
      <c r="F12544" s="594" t="s">
        <v>478</v>
      </c>
      <c r="G12544" s="596" t="s">
        <v>2775</v>
      </c>
      <c r="H12544" s="597">
        <v>17100000</v>
      </c>
    </row>
    <row r="12545" spans="1:8">
      <c r="A12545" s="594" t="s">
        <v>133</v>
      </c>
      <c r="B12545" s="594" t="s">
        <v>249</v>
      </c>
      <c r="C12545" s="594" t="s">
        <v>322</v>
      </c>
      <c r="D12545" s="594" t="s">
        <v>2787</v>
      </c>
      <c r="E12545" s="594" t="s">
        <v>582</v>
      </c>
      <c r="F12545" s="594" t="s">
        <v>586</v>
      </c>
      <c r="G12545" s="596" t="s">
        <v>2671</v>
      </c>
      <c r="H12545" s="597">
        <v>32801000</v>
      </c>
    </row>
    <row r="12546" spans="1:8">
      <c r="A12546" s="594" t="s">
        <v>133</v>
      </c>
      <c r="B12546" s="594" t="s">
        <v>249</v>
      </c>
      <c r="C12546" s="594" t="s">
        <v>322</v>
      </c>
      <c r="D12546" s="594" t="s">
        <v>2787</v>
      </c>
      <c r="E12546" s="594" t="s">
        <v>152</v>
      </c>
      <c r="F12546" s="595" t="s">
        <v>411</v>
      </c>
      <c r="G12546" s="596" t="s">
        <v>153</v>
      </c>
      <c r="H12546" s="597">
        <v>84300000</v>
      </c>
    </row>
    <row r="12547" spans="1:8">
      <c r="A12547" s="594" t="s">
        <v>133</v>
      </c>
      <c r="B12547" s="594" t="s">
        <v>249</v>
      </c>
      <c r="C12547" s="594" t="s">
        <v>322</v>
      </c>
      <c r="D12547" s="594" t="s">
        <v>2787</v>
      </c>
      <c r="E12547" s="594" t="s">
        <v>152</v>
      </c>
      <c r="F12547" s="594" t="s">
        <v>606</v>
      </c>
      <c r="G12547" s="596" t="s">
        <v>195</v>
      </c>
      <c r="H12547" s="597">
        <v>84300000</v>
      </c>
    </row>
    <row r="12548" spans="1:8">
      <c r="A12548" s="594" t="s">
        <v>133</v>
      </c>
      <c r="B12548" s="594" t="s">
        <v>249</v>
      </c>
      <c r="C12548" s="594" t="s">
        <v>322</v>
      </c>
      <c r="D12548" s="594" t="s">
        <v>2787</v>
      </c>
      <c r="E12548" s="594" t="s">
        <v>156</v>
      </c>
      <c r="F12548" s="595" t="s">
        <v>411</v>
      </c>
      <c r="G12548" s="596" t="s">
        <v>514</v>
      </c>
      <c r="H12548" s="597">
        <v>316721375</v>
      </c>
    </row>
    <row r="12549" spans="1:8">
      <c r="A12549" s="594" t="s">
        <v>133</v>
      </c>
      <c r="B12549" s="594" t="s">
        <v>249</v>
      </c>
      <c r="C12549" s="594" t="s">
        <v>322</v>
      </c>
      <c r="D12549" s="594" t="s">
        <v>2787</v>
      </c>
      <c r="E12549" s="594" t="s">
        <v>156</v>
      </c>
      <c r="F12549" s="594" t="s">
        <v>157</v>
      </c>
      <c r="G12549" s="596" t="s">
        <v>158</v>
      </c>
      <c r="H12549" s="597">
        <v>245421813</v>
      </c>
    </row>
    <row r="12550" spans="1:8">
      <c r="A12550" s="594" t="s">
        <v>133</v>
      </c>
      <c r="B12550" s="594" t="s">
        <v>249</v>
      </c>
      <c r="C12550" s="594" t="s">
        <v>322</v>
      </c>
      <c r="D12550" s="594" t="s">
        <v>2787</v>
      </c>
      <c r="E12550" s="594" t="s">
        <v>156</v>
      </c>
      <c r="F12550" s="594" t="s">
        <v>159</v>
      </c>
      <c r="G12550" s="596" t="s">
        <v>160</v>
      </c>
      <c r="H12550" s="597">
        <v>41996790</v>
      </c>
    </row>
    <row r="12551" spans="1:8">
      <c r="A12551" s="594" t="s">
        <v>133</v>
      </c>
      <c r="B12551" s="594" t="s">
        <v>249</v>
      </c>
      <c r="C12551" s="594" t="s">
        <v>322</v>
      </c>
      <c r="D12551" s="594" t="s">
        <v>2787</v>
      </c>
      <c r="E12551" s="594" t="s">
        <v>156</v>
      </c>
      <c r="F12551" s="594" t="s">
        <v>161</v>
      </c>
      <c r="G12551" s="596" t="s">
        <v>162</v>
      </c>
      <c r="H12551" s="597">
        <v>28098980</v>
      </c>
    </row>
    <row r="12552" spans="1:8">
      <c r="A12552" s="594" t="s">
        <v>133</v>
      </c>
      <c r="B12552" s="594" t="s">
        <v>249</v>
      </c>
      <c r="C12552" s="594" t="s">
        <v>322</v>
      </c>
      <c r="D12552" s="594" t="s">
        <v>2787</v>
      </c>
      <c r="E12552" s="594" t="s">
        <v>156</v>
      </c>
      <c r="F12552" s="594" t="s">
        <v>1</v>
      </c>
      <c r="G12552" s="596" t="s">
        <v>2</v>
      </c>
      <c r="H12552" s="597">
        <v>1203792</v>
      </c>
    </row>
    <row r="12553" spans="1:8">
      <c r="A12553" s="594" t="s">
        <v>133</v>
      </c>
      <c r="B12553" s="594" t="s">
        <v>249</v>
      </c>
      <c r="C12553" s="594" t="s">
        <v>322</v>
      </c>
      <c r="D12553" s="594" t="s">
        <v>2787</v>
      </c>
      <c r="E12553" s="594" t="s">
        <v>163</v>
      </c>
      <c r="F12553" s="595" t="s">
        <v>411</v>
      </c>
      <c r="G12553" s="596" t="s">
        <v>164</v>
      </c>
      <c r="H12553" s="597">
        <v>101439437</v>
      </c>
    </row>
    <row r="12554" spans="1:8">
      <c r="A12554" s="594" t="s">
        <v>133</v>
      </c>
      <c r="B12554" s="594" t="s">
        <v>249</v>
      </c>
      <c r="C12554" s="594" t="s">
        <v>322</v>
      </c>
      <c r="D12554" s="594" t="s">
        <v>2787</v>
      </c>
      <c r="E12554" s="594" t="s">
        <v>163</v>
      </c>
      <c r="F12554" s="594" t="s">
        <v>1060</v>
      </c>
      <c r="G12554" s="596" t="s">
        <v>2672</v>
      </c>
      <c r="H12554" s="597">
        <v>91639437</v>
      </c>
    </row>
    <row r="12555" spans="1:8">
      <c r="A12555" s="594" t="s">
        <v>133</v>
      </c>
      <c r="B12555" s="594" t="s">
        <v>249</v>
      </c>
      <c r="C12555" s="594" t="s">
        <v>322</v>
      </c>
      <c r="D12555" s="594" t="s">
        <v>2787</v>
      </c>
      <c r="E12555" s="594" t="s">
        <v>163</v>
      </c>
      <c r="F12555" s="594" t="s">
        <v>165</v>
      </c>
      <c r="G12555" s="596" t="s">
        <v>195</v>
      </c>
      <c r="H12555" s="597">
        <v>9800000</v>
      </c>
    </row>
    <row r="12556" spans="1:8">
      <c r="A12556" s="594" t="s">
        <v>133</v>
      </c>
      <c r="B12556" s="594" t="s">
        <v>249</v>
      </c>
      <c r="C12556" s="594" t="s">
        <v>322</v>
      </c>
      <c r="D12556" s="594" t="s">
        <v>2787</v>
      </c>
      <c r="E12556" s="594" t="s">
        <v>167</v>
      </c>
      <c r="F12556" s="595" t="s">
        <v>411</v>
      </c>
      <c r="G12556" s="596" t="s">
        <v>168</v>
      </c>
      <c r="H12556" s="597">
        <v>58606538</v>
      </c>
    </row>
    <row r="12557" spans="1:8">
      <c r="A12557" s="594" t="s">
        <v>133</v>
      </c>
      <c r="B12557" s="594" t="s">
        <v>249</v>
      </c>
      <c r="C12557" s="594" t="s">
        <v>322</v>
      </c>
      <c r="D12557" s="594" t="s">
        <v>2787</v>
      </c>
      <c r="E12557" s="594" t="s">
        <v>167</v>
      </c>
      <c r="F12557" s="594" t="s">
        <v>228</v>
      </c>
      <c r="G12557" s="596" t="s">
        <v>2673</v>
      </c>
      <c r="H12557" s="597">
        <v>22578246</v>
      </c>
    </row>
    <row r="12558" spans="1:8">
      <c r="A12558" s="594" t="s">
        <v>133</v>
      </c>
      <c r="B12558" s="594" t="s">
        <v>249</v>
      </c>
      <c r="C12558" s="594" t="s">
        <v>322</v>
      </c>
      <c r="D12558" s="594" t="s">
        <v>2787</v>
      </c>
      <c r="E12558" s="594" t="s">
        <v>167</v>
      </c>
      <c r="F12558" s="594" t="s">
        <v>169</v>
      </c>
      <c r="G12558" s="596" t="s">
        <v>2674</v>
      </c>
      <c r="H12558" s="597">
        <v>11214292</v>
      </c>
    </row>
    <row r="12559" spans="1:8">
      <c r="A12559" s="594" t="s">
        <v>133</v>
      </c>
      <c r="B12559" s="594" t="s">
        <v>249</v>
      </c>
      <c r="C12559" s="594" t="s">
        <v>322</v>
      </c>
      <c r="D12559" s="594" t="s">
        <v>2787</v>
      </c>
      <c r="E12559" s="594" t="s">
        <v>167</v>
      </c>
      <c r="F12559" s="594" t="s">
        <v>230</v>
      </c>
      <c r="G12559" s="596" t="s">
        <v>2675</v>
      </c>
      <c r="H12559" s="597">
        <v>20378000</v>
      </c>
    </row>
    <row r="12560" spans="1:8">
      <c r="A12560" s="594" t="s">
        <v>133</v>
      </c>
      <c r="B12560" s="594" t="s">
        <v>249</v>
      </c>
      <c r="C12560" s="594" t="s">
        <v>322</v>
      </c>
      <c r="D12560" s="594" t="s">
        <v>2787</v>
      </c>
      <c r="E12560" s="594" t="s">
        <v>167</v>
      </c>
      <c r="F12560" s="594" t="s">
        <v>214</v>
      </c>
      <c r="G12560" s="596" t="s">
        <v>2676</v>
      </c>
      <c r="H12560" s="597">
        <v>4436000</v>
      </c>
    </row>
    <row r="12561" spans="1:8">
      <c r="A12561" s="594" t="s">
        <v>133</v>
      </c>
      <c r="B12561" s="594" t="s">
        <v>249</v>
      </c>
      <c r="C12561" s="594" t="s">
        <v>322</v>
      </c>
      <c r="D12561" s="594" t="s">
        <v>2787</v>
      </c>
      <c r="E12561" s="594" t="s">
        <v>171</v>
      </c>
      <c r="F12561" s="595" t="s">
        <v>411</v>
      </c>
      <c r="G12561" s="596" t="s">
        <v>2677</v>
      </c>
      <c r="H12561" s="597">
        <v>157851625</v>
      </c>
    </row>
    <row r="12562" spans="1:8">
      <c r="A12562" s="594" t="s">
        <v>133</v>
      </c>
      <c r="B12562" s="594" t="s">
        <v>249</v>
      </c>
      <c r="C12562" s="594" t="s">
        <v>322</v>
      </c>
      <c r="D12562" s="594" t="s">
        <v>2787</v>
      </c>
      <c r="E12562" s="594" t="s">
        <v>171</v>
      </c>
      <c r="F12562" s="594" t="s">
        <v>173</v>
      </c>
      <c r="G12562" s="596" t="s">
        <v>174</v>
      </c>
      <c r="H12562" s="597">
        <v>73868625</v>
      </c>
    </row>
    <row r="12563" spans="1:8">
      <c r="A12563" s="594" t="s">
        <v>133</v>
      </c>
      <c r="B12563" s="594" t="s">
        <v>249</v>
      </c>
      <c r="C12563" s="594" t="s">
        <v>322</v>
      </c>
      <c r="D12563" s="594" t="s">
        <v>2787</v>
      </c>
      <c r="E12563" s="594" t="s">
        <v>171</v>
      </c>
      <c r="F12563" s="594" t="s">
        <v>216</v>
      </c>
      <c r="G12563" s="596" t="s">
        <v>217</v>
      </c>
      <c r="H12563" s="597">
        <v>58590000</v>
      </c>
    </row>
    <row r="12564" spans="1:8">
      <c r="A12564" s="594" t="s">
        <v>133</v>
      </c>
      <c r="B12564" s="594" t="s">
        <v>249</v>
      </c>
      <c r="C12564" s="594" t="s">
        <v>322</v>
      </c>
      <c r="D12564" s="594" t="s">
        <v>2787</v>
      </c>
      <c r="E12564" s="594" t="s">
        <v>171</v>
      </c>
      <c r="F12564" s="594" t="s">
        <v>175</v>
      </c>
      <c r="G12564" s="596" t="s">
        <v>176</v>
      </c>
      <c r="H12564" s="597">
        <v>25393000</v>
      </c>
    </row>
    <row r="12565" spans="1:8">
      <c r="A12565" s="594" t="s">
        <v>133</v>
      </c>
      <c r="B12565" s="594" t="s">
        <v>249</v>
      </c>
      <c r="C12565" s="594" t="s">
        <v>322</v>
      </c>
      <c r="D12565" s="594" t="s">
        <v>2787</v>
      </c>
      <c r="E12565" s="594" t="s">
        <v>177</v>
      </c>
      <c r="F12565" s="595" t="s">
        <v>411</v>
      </c>
      <c r="G12565" s="596" t="s">
        <v>178</v>
      </c>
      <c r="H12565" s="597">
        <v>56106151</v>
      </c>
    </row>
    <row r="12566" spans="1:8">
      <c r="A12566" s="594" t="s">
        <v>133</v>
      </c>
      <c r="B12566" s="594" t="s">
        <v>249</v>
      </c>
      <c r="C12566" s="594" t="s">
        <v>322</v>
      </c>
      <c r="D12566" s="594" t="s">
        <v>2787</v>
      </c>
      <c r="E12566" s="594" t="s">
        <v>177</v>
      </c>
      <c r="F12566" s="594" t="s">
        <v>179</v>
      </c>
      <c r="G12566" s="596" t="s">
        <v>2679</v>
      </c>
      <c r="H12566" s="597">
        <v>9418343</v>
      </c>
    </row>
    <row r="12567" spans="1:8">
      <c r="A12567" s="594" t="s">
        <v>133</v>
      </c>
      <c r="B12567" s="594" t="s">
        <v>249</v>
      </c>
      <c r="C12567" s="594" t="s">
        <v>322</v>
      </c>
      <c r="D12567" s="594" t="s">
        <v>2787</v>
      </c>
      <c r="E12567" s="594" t="s">
        <v>177</v>
      </c>
      <c r="F12567" s="594" t="s">
        <v>181</v>
      </c>
      <c r="G12567" s="596" t="s">
        <v>182</v>
      </c>
      <c r="H12567" s="597">
        <v>2035262</v>
      </c>
    </row>
    <row r="12568" spans="1:8">
      <c r="A12568" s="594" t="s">
        <v>133</v>
      </c>
      <c r="B12568" s="594" t="s">
        <v>249</v>
      </c>
      <c r="C12568" s="594" t="s">
        <v>322</v>
      </c>
      <c r="D12568" s="594" t="s">
        <v>2787</v>
      </c>
      <c r="E12568" s="594" t="s">
        <v>177</v>
      </c>
      <c r="F12568" s="594" t="s">
        <v>1290</v>
      </c>
      <c r="G12568" s="596" t="s">
        <v>2721</v>
      </c>
      <c r="H12568" s="597">
        <v>14757666</v>
      </c>
    </row>
    <row r="12569" spans="1:8">
      <c r="A12569" s="594" t="s">
        <v>133</v>
      </c>
      <c r="B12569" s="594" t="s">
        <v>249</v>
      </c>
      <c r="C12569" s="594" t="s">
        <v>322</v>
      </c>
      <c r="D12569" s="594" t="s">
        <v>2787</v>
      </c>
      <c r="E12569" s="594" t="s">
        <v>177</v>
      </c>
      <c r="F12569" s="594" t="s">
        <v>441</v>
      </c>
      <c r="G12569" s="596" t="s">
        <v>2728</v>
      </c>
      <c r="H12569" s="597">
        <v>29894880</v>
      </c>
    </row>
    <row r="12570" spans="1:8">
      <c r="A12570" s="594" t="s">
        <v>133</v>
      </c>
      <c r="B12570" s="594" t="s">
        <v>249</v>
      </c>
      <c r="C12570" s="594" t="s">
        <v>322</v>
      </c>
      <c r="D12570" s="594" t="s">
        <v>2787</v>
      </c>
      <c r="E12570" s="594" t="s">
        <v>240</v>
      </c>
      <c r="F12570" s="595" t="s">
        <v>411</v>
      </c>
      <c r="G12570" s="596" t="s">
        <v>241</v>
      </c>
      <c r="H12570" s="597">
        <v>271403000</v>
      </c>
    </row>
    <row r="12571" spans="1:8">
      <c r="A12571" s="594" t="s">
        <v>133</v>
      </c>
      <c r="B12571" s="594" t="s">
        <v>249</v>
      </c>
      <c r="C12571" s="594" t="s">
        <v>322</v>
      </c>
      <c r="D12571" s="594" t="s">
        <v>2787</v>
      </c>
      <c r="E12571" s="594" t="s">
        <v>240</v>
      </c>
      <c r="F12571" s="594" t="s">
        <v>242</v>
      </c>
      <c r="G12571" s="596" t="s">
        <v>243</v>
      </c>
      <c r="H12571" s="597">
        <v>3999000</v>
      </c>
    </row>
    <row r="12572" spans="1:8">
      <c r="A12572" s="594" t="s">
        <v>133</v>
      </c>
      <c r="B12572" s="594" t="s">
        <v>249</v>
      </c>
      <c r="C12572" s="594" t="s">
        <v>322</v>
      </c>
      <c r="D12572" s="594" t="s">
        <v>2787</v>
      </c>
      <c r="E12572" s="594" t="s">
        <v>240</v>
      </c>
      <c r="F12572" s="594" t="s">
        <v>728</v>
      </c>
      <c r="G12572" s="596" t="s">
        <v>729</v>
      </c>
      <c r="H12572" s="597">
        <v>2250000</v>
      </c>
    </row>
    <row r="12573" spans="1:8">
      <c r="A12573" s="594" t="s">
        <v>133</v>
      </c>
      <c r="B12573" s="594" t="s">
        <v>249</v>
      </c>
      <c r="C12573" s="594" t="s">
        <v>322</v>
      </c>
      <c r="D12573" s="594" t="s">
        <v>2787</v>
      </c>
      <c r="E12573" s="594" t="s">
        <v>240</v>
      </c>
      <c r="F12573" s="594" t="s">
        <v>1268</v>
      </c>
      <c r="G12573" s="596" t="s">
        <v>1267</v>
      </c>
      <c r="H12573" s="597">
        <v>1000000</v>
      </c>
    </row>
    <row r="12574" spans="1:8">
      <c r="A12574" s="594" t="s">
        <v>133</v>
      </c>
      <c r="B12574" s="594" t="s">
        <v>249</v>
      </c>
      <c r="C12574" s="594" t="s">
        <v>322</v>
      </c>
      <c r="D12574" s="594" t="s">
        <v>2787</v>
      </c>
      <c r="E12574" s="594" t="s">
        <v>240</v>
      </c>
      <c r="F12574" s="594" t="s">
        <v>731</v>
      </c>
      <c r="G12574" s="596" t="s">
        <v>732</v>
      </c>
      <c r="H12574" s="597">
        <v>9600000</v>
      </c>
    </row>
    <row r="12575" spans="1:8">
      <c r="A12575" s="594" t="s">
        <v>133</v>
      </c>
      <c r="B12575" s="594" t="s">
        <v>249</v>
      </c>
      <c r="C12575" s="594" t="s">
        <v>322</v>
      </c>
      <c r="D12575" s="594" t="s">
        <v>2787</v>
      </c>
      <c r="E12575" s="594" t="s">
        <v>240</v>
      </c>
      <c r="F12575" s="594" t="s">
        <v>597</v>
      </c>
      <c r="G12575" s="596" t="s">
        <v>2682</v>
      </c>
      <c r="H12575" s="597">
        <v>35900000</v>
      </c>
    </row>
    <row r="12576" spans="1:8">
      <c r="A12576" s="594" t="s">
        <v>133</v>
      </c>
      <c r="B12576" s="594" t="s">
        <v>249</v>
      </c>
      <c r="C12576" s="594" t="s">
        <v>322</v>
      </c>
      <c r="D12576" s="594" t="s">
        <v>2787</v>
      </c>
      <c r="E12576" s="594" t="s">
        <v>240</v>
      </c>
      <c r="F12576" s="594" t="s">
        <v>733</v>
      </c>
      <c r="G12576" s="596" t="s">
        <v>734</v>
      </c>
      <c r="H12576" s="597">
        <v>90072000</v>
      </c>
    </row>
    <row r="12577" spans="1:8">
      <c r="A12577" s="594" t="s">
        <v>133</v>
      </c>
      <c r="B12577" s="594" t="s">
        <v>249</v>
      </c>
      <c r="C12577" s="594" t="s">
        <v>322</v>
      </c>
      <c r="D12577" s="594" t="s">
        <v>2787</v>
      </c>
      <c r="E12577" s="594" t="s">
        <v>240</v>
      </c>
      <c r="F12577" s="594" t="s">
        <v>735</v>
      </c>
      <c r="G12577" s="596" t="s">
        <v>193</v>
      </c>
      <c r="H12577" s="597">
        <v>128582000</v>
      </c>
    </row>
    <row r="12578" spans="1:8">
      <c r="A12578" s="594" t="s">
        <v>133</v>
      </c>
      <c r="B12578" s="594" t="s">
        <v>249</v>
      </c>
      <c r="C12578" s="594" t="s">
        <v>322</v>
      </c>
      <c r="D12578" s="594" t="s">
        <v>2787</v>
      </c>
      <c r="E12578" s="594" t="s">
        <v>183</v>
      </c>
      <c r="F12578" s="595" t="s">
        <v>411</v>
      </c>
      <c r="G12578" s="596" t="s">
        <v>184</v>
      </c>
      <c r="H12578" s="597">
        <v>168126550</v>
      </c>
    </row>
    <row r="12579" spans="1:8">
      <c r="A12579" s="594" t="s">
        <v>133</v>
      </c>
      <c r="B12579" s="594" t="s">
        <v>249</v>
      </c>
      <c r="C12579" s="594" t="s">
        <v>322</v>
      </c>
      <c r="D12579" s="594" t="s">
        <v>2787</v>
      </c>
      <c r="E12579" s="594" t="s">
        <v>183</v>
      </c>
      <c r="F12579" s="594" t="s">
        <v>587</v>
      </c>
      <c r="G12579" s="596" t="s">
        <v>588</v>
      </c>
      <c r="H12579" s="597">
        <v>11236550</v>
      </c>
    </row>
    <row r="12580" spans="1:8">
      <c r="A12580" s="594" t="s">
        <v>133</v>
      </c>
      <c r="B12580" s="594" t="s">
        <v>249</v>
      </c>
      <c r="C12580" s="594" t="s">
        <v>322</v>
      </c>
      <c r="D12580" s="594" t="s">
        <v>2787</v>
      </c>
      <c r="E12580" s="594" t="s">
        <v>183</v>
      </c>
      <c r="F12580" s="594" t="s">
        <v>736</v>
      </c>
      <c r="G12580" s="596" t="s">
        <v>737</v>
      </c>
      <c r="H12580" s="597">
        <v>11890000</v>
      </c>
    </row>
    <row r="12581" spans="1:8">
      <c r="A12581" s="594" t="s">
        <v>133</v>
      </c>
      <c r="B12581" s="594" t="s">
        <v>249</v>
      </c>
      <c r="C12581" s="594" t="s">
        <v>322</v>
      </c>
      <c r="D12581" s="594" t="s">
        <v>2787</v>
      </c>
      <c r="E12581" s="594" t="s">
        <v>183</v>
      </c>
      <c r="F12581" s="594" t="s">
        <v>185</v>
      </c>
      <c r="G12581" s="596" t="s">
        <v>186</v>
      </c>
      <c r="H12581" s="597">
        <v>15750000</v>
      </c>
    </row>
    <row r="12582" spans="1:8">
      <c r="A12582" s="594" t="s">
        <v>133</v>
      </c>
      <c r="B12582" s="594" t="s">
        <v>249</v>
      </c>
      <c r="C12582" s="594" t="s">
        <v>322</v>
      </c>
      <c r="D12582" s="594" t="s">
        <v>2787</v>
      </c>
      <c r="E12582" s="594" t="s">
        <v>183</v>
      </c>
      <c r="F12582" s="594" t="s">
        <v>187</v>
      </c>
      <c r="G12582" s="596" t="s">
        <v>2683</v>
      </c>
      <c r="H12582" s="597">
        <v>125250000</v>
      </c>
    </row>
    <row r="12583" spans="1:8">
      <c r="A12583" s="594" t="s">
        <v>133</v>
      </c>
      <c r="B12583" s="594" t="s">
        <v>249</v>
      </c>
      <c r="C12583" s="594" t="s">
        <v>322</v>
      </c>
      <c r="D12583" s="594" t="s">
        <v>2787</v>
      </c>
      <c r="E12583" s="594" t="s">
        <v>183</v>
      </c>
      <c r="F12583" s="594" t="s">
        <v>772</v>
      </c>
      <c r="G12583" s="596" t="s">
        <v>195</v>
      </c>
      <c r="H12583" s="597">
        <v>4000000</v>
      </c>
    </row>
    <row r="12584" spans="1:8">
      <c r="A12584" s="594" t="s">
        <v>133</v>
      </c>
      <c r="B12584" s="594" t="s">
        <v>249</v>
      </c>
      <c r="C12584" s="594" t="s">
        <v>322</v>
      </c>
      <c r="D12584" s="594" t="s">
        <v>2787</v>
      </c>
      <c r="E12584" s="594" t="s">
        <v>738</v>
      </c>
      <c r="F12584" s="595" t="s">
        <v>411</v>
      </c>
      <c r="G12584" s="596" t="s">
        <v>739</v>
      </c>
      <c r="H12584" s="597">
        <v>136738000</v>
      </c>
    </row>
    <row r="12585" spans="1:8">
      <c r="A12585" s="594" t="s">
        <v>133</v>
      </c>
      <c r="B12585" s="594" t="s">
        <v>249</v>
      </c>
      <c r="C12585" s="594" t="s">
        <v>322</v>
      </c>
      <c r="D12585" s="594" t="s">
        <v>2787</v>
      </c>
      <c r="E12585" s="594" t="s">
        <v>738</v>
      </c>
      <c r="F12585" s="594" t="s">
        <v>740</v>
      </c>
      <c r="G12585" s="596" t="s">
        <v>741</v>
      </c>
      <c r="H12585" s="597">
        <v>74000000</v>
      </c>
    </row>
    <row r="12586" spans="1:8">
      <c r="A12586" s="594" t="s">
        <v>133</v>
      </c>
      <c r="B12586" s="594" t="s">
        <v>249</v>
      </c>
      <c r="C12586" s="594" t="s">
        <v>322</v>
      </c>
      <c r="D12586" s="594" t="s">
        <v>2787</v>
      </c>
      <c r="E12586" s="594" t="s">
        <v>738</v>
      </c>
      <c r="F12586" s="594" t="s">
        <v>1199</v>
      </c>
      <c r="G12586" s="596" t="s">
        <v>1198</v>
      </c>
      <c r="H12586" s="597">
        <v>1500000</v>
      </c>
    </row>
    <row r="12587" spans="1:8">
      <c r="A12587" s="594" t="s">
        <v>133</v>
      </c>
      <c r="B12587" s="594" t="s">
        <v>249</v>
      </c>
      <c r="C12587" s="594" t="s">
        <v>322</v>
      </c>
      <c r="D12587" s="594" t="s">
        <v>2787</v>
      </c>
      <c r="E12587" s="594" t="s">
        <v>738</v>
      </c>
      <c r="F12587" s="594" t="s">
        <v>1264</v>
      </c>
      <c r="G12587" s="596" t="s">
        <v>1263</v>
      </c>
      <c r="H12587" s="597">
        <v>2490000</v>
      </c>
    </row>
    <row r="12588" spans="1:8">
      <c r="A12588" s="594" t="s">
        <v>133</v>
      </c>
      <c r="B12588" s="594" t="s">
        <v>249</v>
      </c>
      <c r="C12588" s="594" t="s">
        <v>322</v>
      </c>
      <c r="D12588" s="594" t="s">
        <v>2787</v>
      </c>
      <c r="E12588" s="594" t="s">
        <v>738</v>
      </c>
      <c r="F12588" s="594" t="s">
        <v>356</v>
      </c>
      <c r="G12588" s="596" t="s">
        <v>357</v>
      </c>
      <c r="H12588" s="597">
        <v>19300000</v>
      </c>
    </row>
    <row r="12589" spans="1:8">
      <c r="A12589" s="594" t="s">
        <v>133</v>
      </c>
      <c r="B12589" s="594" t="s">
        <v>249</v>
      </c>
      <c r="C12589" s="594" t="s">
        <v>322</v>
      </c>
      <c r="D12589" s="594" t="s">
        <v>2787</v>
      </c>
      <c r="E12589" s="594" t="s">
        <v>738</v>
      </c>
      <c r="F12589" s="594" t="s">
        <v>742</v>
      </c>
      <c r="G12589" s="596" t="s">
        <v>743</v>
      </c>
      <c r="H12589" s="597">
        <v>39448000</v>
      </c>
    </row>
    <row r="12590" spans="1:8">
      <c r="A12590" s="594" t="s">
        <v>133</v>
      </c>
      <c r="B12590" s="594" t="s">
        <v>249</v>
      </c>
      <c r="C12590" s="594" t="s">
        <v>322</v>
      </c>
      <c r="D12590" s="594" t="s">
        <v>2787</v>
      </c>
      <c r="E12590" s="594" t="s">
        <v>744</v>
      </c>
      <c r="F12590" s="595" t="s">
        <v>411</v>
      </c>
      <c r="G12590" s="596" t="s">
        <v>2686</v>
      </c>
      <c r="H12590" s="597">
        <v>291873000</v>
      </c>
    </row>
    <row r="12591" spans="1:8">
      <c r="A12591" s="594" t="s">
        <v>133</v>
      </c>
      <c r="B12591" s="594" t="s">
        <v>249</v>
      </c>
      <c r="C12591" s="594" t="s">
        <v>322</v>
      </c>
      <c r="D12591" s="594" t="s">
        <v>2787</v>
      </c>
      <c r="E12591" s="594" t="s">
        <v>744</v>
      </c>
      <c r="F12591" s="594" t="s">
        <v>572</v>
      </c>
      <c r="G12591" s="596" t="s">
        <v>2689</v>
      </c>
      <c r="H12591" s="597">
        <v>29273000</v>
      </c>
    </row>
    <row r="12592" spans="1:8">
      <c r="A12592" s="594" t="s">
        <v>133</v>
      </c>
      <c r="B12592" s="594" t="s">
        <v>249</v>
      </c>
      <c r="C12592" s="594" t="s">
        <v>322</v>
      </c>
      <c r="D12592" s="594" t="s">
        <v>2787</v>
      </c>
      <c r="E12592" s="594" t="s">
        <v>744</v>
      </c>
      <c r="F12592" s="594" t="s">
        <v>746</v>
      </c>
      <c r="G12592" s="596" t="s">
        <v>2690</v>
      </c>
      <c r="H12592" s="597">
        <v>600000</v>
      </c>
    </row>
    <row r="12593" spans="1:8">
      <c r="A12593" s="594" t="s">
        <v>133</v>
      </c>
      <c r="B12593" s="594" t="s">
        <v>249</v>
      </c>
      <c r="C12593" s="594" t="s">
        <v>322</v>
      </c>
      <c r="D12593" s="594" t="s">
        <v>2787</v>
      </c>
      <c r="E12593" s="594" t="s">
        <v>744</v>
      </c>
      <c r="F12593" s="594" t="s">
        <v>533</v>
      </c>
      <c r="G12593" s="596" t="s">
        <v>2814</v>
      </c>
      <c r="H12593" s="597">
        <v>262000000</v>
      </c>
    </row>
    <row r="12594" spans="1:8">
      <c r="A12594" s="594" t="s">
        <v>133</v>
      </c>
      <c r="B12594" s="594" t="s">
        <v>249</v>
      </c>
      <c r="C12594" s="594" t="s">
        <v>322</v>
      </c>
      <c r="D12594" s="594" t="s">
        <v>2787</v>
      </c>
      <c r="E12594" s="594" t="s">
        <v>2692</v>
      </c>
      <c r="F12594" s="595" t="s">
        <v>411</v>
      </c>
      <c r="G12594" s="596" t="s">
        <v>2693</v>
      </c>
      <c r="H12594" s="597">
        <v>70500000</v>
      </c>
    </row>
    <row r="12595" spans="1:8">
      <c r="A12595" s="594" t="s">
        <v>133</v>
      </c>
      <c r="B12595" s="594" t="s">
        <v>249</v>
      </c>
      <c r="C12595" s="594" t="s">
        <v>322</v>
      </c>
      <c r="D12595" s="594" t="s">
        <v>2787</v>
      </c>
      <c r="E12595" s="594" t="s">
        <v>2692</v>
      </c>
      <c r="F12595" s="594" t="s">
        <v>2722</v>
      </c>
      <c r="G12595" s="596" t="s">
        <v>2690</v>
      </c>
      <c r="H12595" s="597">
        <v>14890000</v>
      </c>
    </row>
    <row r="12596" spans="1:8">
      <c r="A12596" s="594" t="s">
        <v>133</v>
      </c>
      <c r="B12596" s="594" t="s">
        <v>249</v>
      </c>
      <c r="C12596" s="594" t="s">
        <v>322</v>
      </c>
      <c r="D12596" s="594" t="s">
        <v>2787</v>
      </c>
      <c r="E12596" s="594" t="s">
        <v>2692</v>
      </c>
      <c r="F12596" s="594" t="s">
        <v>2694</v>
      </c>
      <c r="G12596" s="596" t="s">
        <v>2689</v>
      </c>
      <c r="H12596" s="597">
        <v>43500000</v>
      </c>
    </row>
    <row r="12597" spans="1:8">
      <c r="A12597" s="594" t="s">
        <v>133</v>
      </c>
      <c r="B12597" s="594" t="s">
        <v>249</v>
      </c>
      <c r="C12597" s="594" t="s">
        <v>322</v>
      </c>
      <c r="D12597" s="594" t="s">
        <v>2787</v>
      </c>
      <c r="E12597" s="594" t="s">
        <v>2692</v>
      </c>
      <c r="F12597" s="594" t="s">
        <v>2730</v>
      </c>
      <c r="G12597" s="596" t="s">
        <v>2731</v>
      </c>
      <c r="H12597" s="597">
        <v>12110000</v>
      </c>
    </row>
    <row r="12598" spans="1:8">
      <c r="A12598" s="594" t="s">
        <v>133</v>
      </c>
      <c r="B12598" s="594" t="s">
        <v>249</v>
      </c>
      <c r="C12598" s="594" t="s">
        <v>322</v>
      </c>
      <c r="D12598" s="594" t="s">
        <v>2787</v>
      </c>
      <c r="E12598" s="594" t="s">
        <v>189</v>
      </c>
      <c r="F12598" s="595" t="s">
        <v>411</v>
      </c>
      <c r="G12598" s="596" t="s">
        <v>190</v>
      </c>
      <c r="H12598" s="597">
        <v>767490493</v>
      </c>
    </row>
    <row r="12599" spans="1:8">
      <c r="A12599" s="594" t="s">
        <v>133</v>
      </c>
      <c r="B12599" s="594" t="s">
        <v>249</v>
      </c>
      <c r="C12599" s="594" t="s">
        <v>322</v>
      </c>
      <c r="D12599" s="594" t="s">
        <v>2787</v>
      </c>
      <c r="E12599" s="594" t="s">
        <v>189</v>
      </c>
      <c r="F12599" s="594" t="s">
        <v>773</v>
      </c>
      <c r="G12599" s="596" t="s">
        <v>2695</v>
      </c>
      <c r="H12599" s="597">
        <v>101278065</v>
      </c>
    </row>
    <row r="12600" spans="1:8">
      <c r="A12600" s="594" t="s">
        <v>133</v>
      </c>
      <c r="B12600" s="594" t="s">
        <v>249</v>
      </c>
      <c r="C12600" s="594" t="s">
        <v>322</v>
      </c>
      <c r="D12600" s="594" t="s">
        <v>2787</v>
      </c>
      <c r="E12600" s="594" t="s">
        <v>189</v>
      </c>
      <c r="F12600" s="594" t="s">
        <v>37</v>
      </c>
      <c r="G12600" s="596" t="s">
        <v>2696</v>
      </c>
      <c r="H12600" s="597">
        <v>27254428</v>
      </c>
    </row>
    <row r="12601" spans="1:8">
      <c r="A12601" s="594" t="s">
        <v>133</v>
      </c>
      <c r="B12601" s="594" t="s">
        <v>249</v>
      </c>
      <c r="C12601" s="594" t="s">
        <v>322</v>
      </c>
      <c r="D12601" s="594" t="s">
        <v>2787</v>
      </c>
      <c r="E12601" s="594" t="s">
        <v>189</v>
      </c>
      <c r="F12601" s="594" t="s">
        <v>192</v>
      </c>
      <c r="G12601" s="596" t="s">
        <v>195</v>
      </c>
      <c r="H12601" s="597">
        <v>638958000</v>
      </c>
    </row>
    <row r="12602" spans="1:8">
      <c r="A12602" s="594" t="s">
        <v>133</v>
      </c>
      <c r="B12602" s="594" t="s">
        <v>249</v>
      </c>
      <c r="C12602" s="594" t="s">
        <v>322</v>
      </c>
      <c r="D12602" s="594" t="s">
        <v>2787</v>
      </c>
      <c r="E12602" s="594" t="s">
        <v>2697</v>
      </c>
      <c r="F12602" s="595" t="s">
        <v>411</v>
      </c>
      <c r="G12602" s="596" t="s">
        <v>2698</v>
      </c>
      <c r="H12602" s="597">
        <v>22000000</v>
      </c>
    </row>
    <row r="12603" spans="1:8">
      <c r="A12603" s="594" t="s">
        <v>133</v>
      </c>
      <c r="B12603" s="594" t="s">
        <v>249</v>
      </c>
      <c r="C12603" s="594" t="s">
        <v>322</v>
      </c>
      <c r="D12603" s="594" t="s">
        <v>2787</v>
      </c>
      <c r="E12603" s="594" t="s">
        <v>2697</v>
      </c>
      <c r="F12603" s="594" t="s">
        <v>2699</v>
      </c>
      <c r="G12603" s="596" t="s">
        <v>2700</v>
      </c>
      <c r="H12603" s="597">
        <v>22000000</v>
      </c>
    </row>
    <row r="12604" spans="1:8">
      <c r="A12604" s="594" t="s">
        <v>133</v>
      </c>
      <c r="B12604" s="594" t="s">
        <v>249</v>
      </c>
      <c r="C12604" s="594" t="s">
        <v>322</v>
      </c>
      <c r="D12604" s="594" t="s">
        <v>2787</v>
      </c>
      <c r="E12604" s="594" t="s">
        <v>628</v>
      </c>
      <c r="F12604" s="595" t="s">
        <v>411</v>
      </c>
      <c r="G12604" s="596" t="s">
        <v>2709</v>
      </c>
      <c r="H12604" s="597">
        <v>35000000</v>
      </c>
    </row>
    <row r="12605" spans="1:8">
      <c r="A12605" s="594" t="s">
        <v>133</v>
      </c>
      <c r="B12605" s="594" t="s">
        <v>249</v>
      </c>
      <c r="C12605" s="594" t="s">
        <v>322</v>
      </c>
      <c r="D12605" s="594" t="s">
        <v>2787</v>
      </c>
      <c r="E12605" s="594" t="s">
        <v>628</v>
      </c>
      <c r="F12605" s="594" t="s">
        <v>620</v>
      </c>
      <c r="G12605" s="596" t="s">
        <v>621</v>
      </c>
      <c r="H12605" s="597">
        <v>35000000</v>
      </c>
    </row>
    <row r="12606" spans="1:8">
      <c r="A12606" s="594" t="s">
        <v>133</v>
      </c>
      <c r="B12606" s="594" t="s">
        <v>249</v>
      </c>
      <c r="C12606" s="594" t="s">
        <v>322</v>
      </c>
      <c r="D12606" s="594" t="s">
        <v>2787</v>
      </c>
      <c r="E12606" s="594" t="s">
        <v>194</v>
      </c>
      <c r="F12606" s="595" t="s">
        <v>411</v>
      </c>
      <c r="G12606" s="596" t="s">
        <v>195</v>
      </c>
      <c r="H12606" s="597">
        <v>537442118</v>
      </c>
    </row>
    <row r="12607" spans="1:8">
      <c r="A12607" s="594" t="s">
        <v>133</v>
      </c>
      <c r="B12607" s="594" t="s">
        <v>249</v>
      </c>
      <c r="C12607" s="594" t="s">
        <v>322</v>
      </c>
      <c r="D12607" s="594" t="s">
        <v>2787</v>
      </c>
      <c r="E12607" s="594" t="s">
        <v>194</v>
      </c>
      <c r="F12607" s="594" t="s">
        <v>198</v>
      </c>
      <c r="G12607" s="596" t="s">
        <v>199</v>
      </c>
      <c r="H12607" s="597">
        <v>116876000</v>
      </c>
    </row>
    <row r="12608" spans="1:8">
      <c r="A12608" s="594" t="s">
        <v>133</v>
      </c>
      <c r="B12608" s="594" t="s">
        <v>249</v>
      </c>
      <c r="C12608" s="594" t="s">
        <v>322</v>
      </c>
      <c r="D12608" s="594" t="s">
        <v>2787</v>
      </c>
      <c r="E12608" s="594" t="s">
        <v>194</v>
      </c>
      <c r="F12608" s="594" t="s">
        <v>200</v>
      </c>
      <c r="G12608" s="596" t="s">
        <v>201</v>
      </c>
      <c r="H12608" s="597">
        <v>420566118</v>
      </c>
    </row>
    <row r="12609" spans="1:8">
      <c r="A12609" s="594" t="s">
        <v>133</v>
      </c>
      <c r="B12609" s="594" t="s">
        <v>249</v>
      </c>
      <c r="C12609" s="594" t="s">
        <v>322</v>
      </c>
      <c r="D12609" s="594" t="s">
        <v>2787</v>
      </c>
      <c r="E12609" s="594" t="s">
        <v>573</v>
      </c>
      <c r="F12609" s="595" t="s">
        <v>411</v>
      </c>
      <c r="G12609" s="596" t="s">
        <v>2703</v>
      </c>
      <c r="H12609" s="597">
        <v>1560000</v>
      </c>
    </row>
    <row r="12610" spans="1:8">
      <c r="A12610" s="594" t="s">
        <v>133</v>
      </c>
      <c r="B12610" s="594" t="s">
        <v>249</v>
      </c>
      <c r="C12610" s="594" t="s">
        <v>322</v>
      </c>
      <c r="D12610" s="594" t="s">
        <v>2787</v>
      </c>
      <c r="E12610" s="594" t="s">
        <v>573</v>
      </c>
      <c r="F12610" s="594" t="s">
        <v>574</v>
      </c>
      <c r="G12610" s="596" t="s">
        <v>2704</v>
      </c>
      <c r="H12610" s="597">
        <v>1560000</v>
      </c>
    </row>
    <row r="12611" spans="1:8">
      <c r="A12611" s="594" t="s">
        <v>133</v>
      </c>
      <c r="B12611" s="594" t="s">
        <v>249</v>
      </c>
      <c r="C12611" s="594" t="s">
        <v>322</v>
      </c>
      <c r="D12611" s="594" t="s">
        <v>2787</v>
      </c>
      <c r="E12611" s="594" t="s">
        <v>550</v>
      </c>
      <c r="F12611" s="595" t="s">
        <v>411</v>
      </c>
      <c r="G12611" s="596" t="s">
        <v>2705</v>
      </c>
      <c r="H12611" s="597">
        <v>15090000</v>
      </c>
    </row>
    <row r="12612" spans="1:8">
      <c r="A12612" s="594" t="s">
        <v>133</v>
      </c>
      <c r="B12612" s="594" t="s">
        <v>249</v>
      </c>
      <c r="C12612" s="594" t="s">
        <v>322</v>
      </c>
      <c r="D12612" s="594" t="s">
        <v>2787</v>
      </c>
      <c r="E12612" s="594" t="s">
        <v>550</v>
      </c>
      <c r="F12612" s="594" t="s">
        <v>2706</v>
      </c>
      <c r="G12612" s="596" t="s">
        <v>72</v>
      </c>
      <c r="H12612" s="597">
        <v>15090000</v>
      </c>
    </row>
    <row r="12613" spans="1:8">
      <c r="A12613" s="594" t="s">
        <v>133</v>
      </c>
      <c r="B12613" s="594" t="s">
        <v>249</v>
      </c>
      <c r="C12613" s="594" t="s">
        <v>322</v>
      </c>
      <c r="D12613" s="594" t="s">
        <v>2787</v>
      </c>
      <c r="E12613" s="594" t="s">
        <v>260</v>
      </c>
      <c r="F12613" s="595" t="s">
        <v>411</v>
      </c>
      <c r="G12613" s="596" t="s">
        <v>261</v>
      </c>
      <c r="H12613" s="597">
        <v>71394000</v>
      </c>
    </row>
    <row r="12614" spans="1:8">
      <c r="A12614" s="594" t="s">
        <v>133</v>
      </c>
      <c r="B12614" s="594" t="s">
        <v>249</v>
      </c>
      <c r="C12614" s="594" t="s">
        <v>322</v>
      </c>
      <c r="D12614" s="594" t="s">
        <v>2787</v>
      </c>
      <c r="E12614" s="594" t="s">
        <v>260</v>
      </c>
      <c r="F12614" s="594" t="s">
        <v>262</v>
      </c>
      <c r="G12614" s="596" t="s">
        <v>2707</v>
      </c>
      <c r="H12614" s="597">
        <v>71394000</v>
      </c>
    </row>
    <row r="12615" spans="1:8">
      <c r="A12615" s="594" t="s">
        <v>133</v>
      </c>
      <c r="B12615" s="594" t="s">
        <v>249</v>
      </c>
      <c r="C12615" s="594" t="s">
        <v>322</v>
      </c>
      <c r="D12615" s="594" t="s">
        <v>2787</v>
      </c>
      <c r="E12615" s="594" t="s">
        <v>53</v>
      </c>
      <c r="F12615" s="595" t="s">
        <v>411</v>
      </c>
      <c r="G12615" s="596" t="s">
        <v>193</v>
      </c>
      <c r="H12615" s="597">
        <v>37023000</v>
      </c>
    </row>
    <row r="12616" spans="1:8">
      <c r="A12616" s="594" t="s">
        <v>133</v>
      </c>
      <c r="B12616" s="594" t="s">
        <v>249</v>
      </c>
      <c r="C12616" s="594" t="s">
        <v>322</v>
      </c>
      <c r="D12616" s="594" t="s">
        <v>2787</v>
      </c>
      <c r="E12616" s="594" t="s">
        <v>53</v>
      </c>
      <c r="F12616" s="594" t="s">
        <v>54</v>
      </c>
      <c r="G12616" s="596" t="s">
        <v>55</v>
      </c>
      <c r="H12616" s="597">
        <v>6984000</v>
      </c>
    </row>
    <row r="12617" spans="1:8">
      <c r="A12617" s="594" t="s">
        <v>133</v>
      </c>
      <c r="B12617" s="594" t="s">
        <v>249</v>
      </c>
      <c r="C12617" s="594" t="s">
        <v>322</v>
      </c>
      <c r="D12617" s="594" t="s">
        <v>2787</v>
      </c>
      <c r="E12617" s="594" t="s">
        <v>53</v>
      </c>
      <c r="F12617" s="594" t="s">
        <v>56</v>
      </c>
      <c r="G12617" s="596" t="s">
        <v>57</v>
      </c>
      <c r="H12617" s="597">
        <v>21760000</v>
      </c>
    </row>
    <row r="12618" spans="1:8">
      <c r="A12618" s="594" t="s">
        <v>133</v>
      </c>
      <c r="B12618" s="594" t="s">
        <v>249</v>
      </c>
      <c r="C12618" s="594" t="s">
        <v>322</v>
      </c>
      <c r="D12618" s="594" t="s">
        <v>2787</v>
      </c>
      <c r="E12618" s="594" t="s">
        <v>53</v>
      </c>
      <c r="F12618" s="594" t="s">
        <v>358</v>
      </c>
      <c r="G12618" s="596" t="s">
        <v>195</v>
      </c>
      <c r="H12618" s="597">
        <v>8279000</v>
      </c>
    </row>
    <row r="12619" spans="1:8">
      <c r="A12619" s="594" t="s">
        <v>133</v>
      </c>
      <c r="B12619" s="594" t="s">
        <v>249</v>
      </c>
      <c r="C12619" s="594" t="s">
        <v>322</v>
      </c>
      <c r="D12619" s="594" t="s">
        <v>2858</v>
      </c>
      <c r="E12619" s="595" t="s">
        <v>411</v>
      </c>
      <c r="F12619" s="595" t="s">
        <v>411</v>
      </c>
      <c r="G12619" s="596" t="s">
        <v>2859</v>
      </c>
      <c r="H12619" s="597">
        <v>84250000</v>
      </c>
    </row>
    <row r="12620" spans="1:8">
      <c r="A12620" s="594" t="s">
        <v>133</v>
      </c>
      <c r="B12620" s="594" t="s">
        <v>249</v>
      </c>
      <c r="C12620" s="594" t="s">
        <v>322</v>
      </c>
      <c r="D12620" s="594" t="s">
        <v>2858</v>
      </c>
      <c r="E12620" s="594" t="s">
        <v>148</v>
      </c>
      <c r="F12620" s="595" t="s">
        <v>411</v>
      </c>
      <c r="G12620" s="596" t="s">
        <v>149</v>
      </c>
      <c r="H12620" s="597">
        <v>29250000</v>
      </c>
    </row>
    <row r="12621" spans="1:8">
      <c r="A12621" s="594" t="s">
        <v>133</v>
      </c>
      <c r="B12621" s="594" t="s">
        <v>249</v>
      </c>
      <c r="C12621" s="594" t="s">
        <v>322</v>
      </c>
      <c r="D12621" s="594" t="s">
        <v>2858</v>
      </c>
      <c r="E12621" s="594" t="s">
        <v>148</v>
      </c>
      <c r="F12621" s="594" t="s">
        <v>227</v>
      </c>
      <c r="G12621" s="596" t="s">
        <v>2669</v>
      </c>
      <c r="H12621" s="597">
        <v>29250000</v>
      </c>
    </row>
    <row r="12622" spans="1:8">
      <c r="A12622" s="594" t="s">
        <v>133</v>
      </c>
      <c r="B12622" s="594" t="s">
        <v>249</v>
      </c>
      <c r="C12622" s="594" t="s">
        <v>322</v>
      </c>
      <c r="D12622" s="594" t="s">
        <v>2858</v>
      </c>
      <c r="E12622" s="594" t="s">
        <v>240</v>
      </c>
      <c r="F12622" s="595" t="s">
        <v>411</v>
      </c>
      <c r="G12622" s="596" t="s">
        <v>241</v>
      </c>
      <c r="H12622" s="597">
        <v>21000000</v>
      </c>
    </row>
    <row r="12623" spans="1:8">
      <c r="A12623" s="594" t="s">
        <v>133</v>
      </c>
      <c r="B12623" s="594" t="s">
        <v>249</v>
      </c>
      <c r="C12623" s="594" t="s">
        <v>322</v>
      </c>
      <c r="D12623" s="594" t="s">
        <v>2858</v>
      </c>
      <c r="E12623" s="594" t="s">
        <v>240</v>
      </c>
      <c r="F12623" s="594" t="s">
        <v>733</v>
      </c>
      <c r="G12623" s="596" t="s">
        <v>734</v>
      </c>
      <c r="H12623" s="597">
        <v>21000000</v>
      </c>
    </row>
    <row r="12624" spans="1:8">
      <c r="A12624" s="594" t="s">
        <v>133</v>
      </c>
      <c r="B12624" s="594" t="s">
        <v>249</v>
      </c>
      <c r="C12624" s="594" t="s">
        <v>322</v>
      </c>
      <c r="D12624" s="594" t="s">
        <v>2858</v>
      </c>
      <c r="E12624" s="594" t="s">
        <v>738</v>
      </c>
      <c r="F12624" s="595" t="s">
        <v>411</v>
      </c>
      <c r="G12624" s="596" t="s">
        <v>739</v>
      </c>
      <c r="H12624" s="597">
        <v>2000000</v>
      </c>
    </row>
    <row r="12625" spans="1:8">
      <c r="A12625" s="594" t="s">
        <v>133</v>
      </c>
      <c r="B12625" s="594" t="s">
        <v>249</v>
      </c>
      <c r="C12625" s="594" t="s">
        <v>322</v>
      </c>
      <c r="D12625" s="594" t="s">
        <v>2858</v>
      </c>
      <c r="E12625" s="594" t="s">
        <v>738</v>
      </c>
      <c r="F12625" s="594" t="s">
        <v>740</v>
      </c>
      <c r="G12625" s="596" t="s">
        <v>741</v>
      </c>
      <c r="H12625" s="597">
        <v>800000</v>
      </c>
    </row>
    <row r="12626" spans="1:8">
      <c r="A12626" s="594" t="s">
        <v>133</v>
      </c>
      <c r="B12626" s="594" t="s">
        <v>249</v>
      </c>
      <c r="C12626" s="594" t="s">
        <v>322</v>
      </c>
      <c r="D12626" s="594" t="s">
        <v>2858</v>
      </c>
      <c r="E12626" s="594" t="s">
        <v>738</v>
      </c>
      <c r="F12626" s="594" t="s">
        <v>1199</v>
      </c>
      <c r="G12626" s="596" t="s">
        <v>1198</v>
      </c>
      <c r="H12626" s="597">
        <v>1200000</v>
      </c>
    </row>
    <row r="12627" spans="1:8">
      <c r="A12627" s="594" t="s">
        <v>133</v>
      </c>
      <c r="B12627" s="594" t="s">
        <v>249</v>
      </c>
      <c r="C12627" s="594" t="s">
        <v>322</v>
      </c>
      <c r="D12627" s="594" t="s">
        <v>2858</v>
      </c>
      <c r="E12627" s="594" t="s">
        <v>194</v>
      </c>
      <c r="F12627" s="595" t="s">
        <v>411</v>
      </c>
      <c r="G12627" s="596" t="s">
        <v>195</v>
      </c>
      <c r="H12627" s="597">
        <v>32000000</v>
      </c>
    </row>
    <row r="12628" spans="1:8">
      <c r="A12628" s="594" t="s">
        <v>133</v>
      </c>
      <c r="B12628" s="594" t="s">
        <v>249</v>
      </c>
      <c r="C12628" s="594" t="s">
        <v>322</v>
      </c>
      <c r="D12628" s="594" t="s">
        <v>2858</v>
      </c>
      <c r="E12628" s="594" t="s">
        <v>194</v>
      </c>
      <c r="F12628" s="594" t="s">
        <v>200</v>
      </c>
      <c r="G12628" s="596" t="s">
        <v>201</v>
      </c>
      <c r="H12628" s="597">
        <v>32000000</v>
      </c>
    </row>
    <row r="12629" spans="1:8">
      <c r="A12629" s="594" t="s">
        <v>133</v>
      </c>
      <c r="B12629" s="594" t="s">
        <v>249</v>
      </c>
      <c r="C12629" s="594" t="s">
        <v>1369</v>
      </c>
      <c r="D12629" s="595" t="s">
        <v>411</v>
      </c>
      <c r="E12629" s="595" t="s">
        <v>411</v>
      </c>
      <c r="F12629" s="595" t="s">
        <v>411</v>
      </c>
      <c r="G12629" s="596" t="s">
        <v>1968</v>
      </c>
      <c r="H12629" s="597">
        <v>38000000</v>
      </c>
    </row>
    <row r="12630" spans="1:8">
      <c r="A12630" s="594" t="s">
        <v>133</v>
      </c>
      <c r="B12630" s="594" t="s">
        <v>249</v>
      </c>
      <c r="C12630" s="594" t="s">
        <v>1369</v>
      </c>
      <c r="D12630" s="594" t="s">
        <v>2846</v>
      </c>
      <c r="E12630" s="595" t="s">
        <v>411</v>
      </c>
      <c r="F12630" s="595" t="s">
        <v>411</v>
      </c>
      <c r="G12630" s="596" t="s">
        <v>2847</v>
      </c>
      <c r="H12630" s="597">
        <v>38000000</v>
      </c>
    </row>
    <row r="12631" spans="1:8">
      <c r="A12631" s="594" t="s">
        <v>133</v>
      </c>
      <c r="B12631" s="594" t="s">
        <v>249</v>
      </c>
      <c r="C12631" s="594" t="s">
        <v>1369</v>
      </c>
      <c r="D12631" s="594" t="s">
        <v>2846</v>
      </c>
      <c r="E12631" s="594" t="s">
        <v>738</v>
      </c>
      <c r="F12631" s="595" t="s">
        <v>411</v>
      </c>
      <c r="G12631" s="596" t="s">
        <v>739</v>
      </c>
      <c r="H12631" s="597">
        <v>6000000</v>
      </c>
    </row>
    <row r="12632" spans="1:8">
      <c r="A12632" s="594" t="s">
        <v>133</v>
      </c>
      <c r="B12632" s="594" t="s">
        <v>249</v>
      </c>
      <c r="C12632" s="594" t="s">
        <v>1369</v>
      </c>
      <c r="D12632" s="594" t="s">
        <v>2846</v>
      </c>
      <c r="E12632" s="594" t="s">
        <v>738</v>
      </c>
      <c r="F12632" s="594" t="s">
        <v>742</v>
      </c>
      <c r="G12632" s="596" t="s">
        <v>743</v>
      </c>
      <c r="H12632" s="597">
        <v>6000000</v>
      </c>
    </row>
    <row r="12633" spans="1:8">
      <c r="A12633" s="594" t="s">
        <v>133</v>
      </c>
      <c r="B12633" s="594" t="s">
        <v>249</v>
      </c>
      <c r="C12633" s="594" t="s">
        <v>1369</v>
      </c>
      <c r="D12633" s="594" t="s">
        <v>2846</v>
      </c>
      <c r="E12633" s="594" t="s">
        <v>189</v>
      </c>
      <c r="F12633" s="595" t="s">
        <v>411</v>
      </c>
      <c r="G12633" s="596" t="s">
        <v>190</v>
      </c>
      <c r="H12633" s="597">
        <v>15000000</v>
      </c>
    </row>
    <row r="12634" spans="1:8">
      <c r="A12634" s="594" t="s">
        <v>133</v>
      </c>
      <c r="B12634" s="594" t="s">
        <v>249</v>
      </c>
      <c r="C12634" s="594" t="s">
        <v>1369</v>
      </c>
      <c r="D12634" s="594" t="s">
        <v>2846</v>
      </c>
      <c r="E12634" s="594" t="s">
        <v>189</v>
      </c>
      <c r="F12634" s="594" t="s">
        <v>192</v>
      </c>
      <c r="G12634" s="596" t="s">
        <v>195</v>
      </c>
      <c r="H12634" s="597">
        <v>15000000</v>
      </c>
    </row>
    <row r="12635" spans="1:8">
      <c r="A12635" s="594" t="s">
        <v>133</v>
      </c>
      <c r="B12635" s="594" t="s">
        <v>249</v>
      </c>
      <c r="C12635" s="594" t="s">
        <v>1369</v>
      </c>
      <c r="D12635" s="594" t="s">
        <v>2846</v>
      </c>
      <c r="E12635" s="594" t="s">
        <v>194</v>
      </c>
      <c r="F12635" s="595" t="s">
        <v>411</v>
      </c>
      <c r="G12635" s="596" t="s">
        <v>195</v>
      </c>
      <c r="H12635" s="597">
        <v>17000000</v>
      </c>
    </row>
    <row r="12636" spans="1:8">
      <c r="A12636" s="594" t="s">
        <v>133</v>
      </c>
      <c r="B12636" s="594" t="s">
        <v>249</v>
      </c>
      <c r="C12636" s="594" t="s">
        <v>1369</v>
      </c>
      <c r="D12636" s="594" t="s">
        <v>2846</v>
      </c>
      <c r="E12636" s="594" t="s">
        <v>194</v>
      </c>
      <c r="F12636" s="594" t="s">
        <v>200</v>
      </c>
      <c r="G12636" s="596" t="s">
        <v>201</v>
      </c>
      <c r="H12636" s="597">
        <v>17000000</v>
      </c>
    </row>
    <row r="12637" spans="1:8">
      <c r="A12637" s="594" t="s">
        <v>133</v>
      </c>
      <c r="B12637" s="594" t="s">
        <v>250</v>
      </c>
      <c r="C12637" s="595" t="s">
        <v>411</v>
      </c>
      <c r="D12637" s="595" t="s">
        <v>411</v>
      </c>
      <c r="E12637" s="595" t="s">
        <v>411</v>
      </c>
      <c r="F12637" s="595" t="s">
        <v>411</v>
      </c>
      <c r="G12637" s="596" t="s">
        <v>2941</v>
      </c>
      <c r="H12637" s="597">
        <v>5509158753</v>
      </c>
    </row>
    <row r="12638" spans="1:8">
      <c r="A12638" s="594" t="s">
        <v>133</v>
      </c>
      <c r="B12638" s="594" t="s">
        <v>250</v>
      </c>
      <c r="C12638" s="594" t="s">
        <v>570</v>
      </c>
      <c r="D12638" s="595" t="s">
        <v>411</v>
      </c>
      <c r="E12638" s="595" t="s">
        <v>411</v>
      </c>
      <c r="F12638" s="595" t="s">
        <v>411</v>
      </c>
      <c r="G12638" s="596" t="s">
        <v>2711</v>
      </c>
      <c r="H12638" s="597">
        <v>57900000</v>
      </c>
    </row>
    <row r="12639" spans="1:8">
      <c r="A12639" s="594" t="s">
        <v>133</v>
      </c>
      <c r="B12639" s="594" t="s">
        <v>250</v>
      </c>
      <c r="C12639" s="594" t="s">
        <v>570</v>
      </c>
      <c r="D12639" s="594" t="s">
        <v>2713</v>
      </c>
      <c r="E12639" s="595" t="s">
        <v>411</v>
      </c>
      <c r="F12639" s="595" t="s">
        <v>411</v>
      </c>
      <c r="G12639" s="596" t="s">
        <v>2714</v>
      </c>
      <c r="H12639" s="597">
        <v>57900000</v>
      </c>
    </row>
    <row r="12640" spans="1:8">
      <c r="A12640" s="594" t="s">
        <v>133</v>
      </c>
      <c r="B12640" s="594" t="s">
        <v>250</v>
      </c>
      <c r="C12640" s="594" t="s">
        <v>570</v>
      </c>
      <c r="D12640" s="594" t="s">
        <v>2713</v>
      </c>
      <c r="E12640" s="594" t="s">
        <v>475</v>
      </c>
      <c r="F12640" s="595" t="s">
        <v>411</v>
      </c>
      <c r="G12640" s="596" t="s">
        <v>2806</v>
      </c>
      <c r="H12640" s="597">
        <v>2600000</v>
      </c>
    </row>
    <row r="12641" spans="1:8">
      <c r="A12641" s="594" t="s">
        <v>133</v>
      </c>
      <c r="B12641" s="594" t="s">
        <v>250</v>
      </c>
      <c r="C12641" s="594" t="s">
        <v>570</v>
      </c>
      <c r="D12641" s="594" t="s">
        <v>2713</v>
      </c>
      <c r="E12641" s="594" t="s">
        <v>475</v>
      </c>
      <c r="F12641" s="594" t="s">
        <v>1055</v>
      </c>
      <c r="G12641" s="596" t="s">
        <v>2810</v>
      </c>
      <c r="H12641" s="597">
        <v>2600000</v>
      </c>
    </row>
    <row r="12642" spans="1:8">
      <c r="A12642" s="594" t="s">
        <v>133</v>
      </c>
      <c r="B12642" s="594" t="s">
        <v>250</v>
      </c>
      <c r="C12642" s="594" t="s">
        <v>570</v>
      </c>
      <c r="D12642" s="594" t="s">
        <v>2713</v>
      </c>
      <c r="E12642" s="594" t="s">
        <v>183</v>
      </c>
      <c r="F12642" s="595" t="s">
        <v>411</v>
      </c>
      <c r="G12642" s="596" t="s">
        <v>184</v>
      </c>
      <c r="H12642" s="597">
        <v>25300000</v>
      </c>
    </row>
    <row r="12643" spans="1:8">
      <c r="A12643" s="594" t="s">
        <v>133</v>
      </c>
      <c r="B12643" s="594" t="s">
        <v>250</v>
      </c>
      <c r="C12643" s="594" t="s">
        <v>570</v>
      </c>
      <c r="D12643" s="594" t="s">
        <v>2713</v>
      </c>
      <c r="E12643" s="594" t="s">
        <v>183</v>
      </c>
      <c r="F12643" s="594" t="s">
        <v>587</v>
      </c>
      <c r="G12643" s="596" t="s">
        <v>588</v>
      </c>
      <c r="H12643" s="597">
        <v>4350000</v>
      </c>
    </row>
    <row r="12644" spans="1:8">
      <c r="A12644" s="594" t="s">
        <v>133</v>
      </c>
      <c r="B12644" s="594" t="s">
        <v>250</v>
      </c>
      <c r="C12644" s="594" t="s">
        <v>570</v>
      </c>
      <c r="D12644" s="594" t="s">
        <v>2713</v>
      </c>
      <c r="E12644" s="594" t="s">
        <v>183</v>
      </c>
      <c r="F12644" s="594" t="s">
        <v>736</v>
      </c>
      <c r="G12644" s="596" t="s">
        <v>737</v>
      </c>
      <c r="H12644" s="597">
        <v>6400000</v>
      </c>
    </row>
    <row r="12645" spans="1:8">
      <c r="A12645" s="594" t="s">
        <v>133</v>
      </c>
      <c r="B12645" s="594" t="s">
        <v>250</v>
      </c>
      <c r="C12645" s="594" t="s">
        <v>570</v>
      </c>
      <c r="D12645" s="594" t="s">
        <v>2713</v>
      </c>
      <c r="E12645" s="594" t="s">
        <v>183</v>
      </c>
      <c r="F12645" s="594" t="s">
        <v>185</v>
      </c>
      <c r="G12645" s="596" t="s">
        <v>186</v>
      </c>
      <c r="H12645" s="597">
        <v>14550000</v>
      </c>
    </row>
    <row r="12646" spans="1:8">
      <c r="A12646" s="594" t="s">
        <v>133</v>
      </c>
      <c r="B12646" s="594" t="s">
        <v>250</v>
      </c>
      <c r="C12646" s="594" t="s">
        <v>570</v>
      </c>
      <c r="D12646" s="594" t="s">
        <v>2713</v>
      </c>
      <c r="E12646" s="594" t="s">
        <v>738</v>
      </c>
      <c r="F12646" s="595" t="s">
        <v>411</v>
      </c>
      <c r="G12646" s="596" t="s">
        <v>739</v>
      </c>
      <c r="H12646" s="597">
        <v>20400000</v>
      </c>
    </row>
    <row r="12647" spans="1:8">
      <c r="A12647" s="594" t="s">
        <v>133</v>
      </c>
      <c r="B12647" s="594" t="s">
        <v>250</v>
      </c>
      <c r="C12647" s="594" t="s">
        <v>570</v>
      </c>
      <c r="D12647" s="594" t="s">
        <v>2713</v>
      </c>
      <c r="E12647" s="594" t="s">
        <v>738</v>
      </c>
      <c r="F12647" s="594" t="s">
        <v>740</v>
      </c>
      <c r="G12647" s="596" t="s">
        <v>741</v>
      </c>
      <c r="H12647" s="597">
        <v>4500000</v>
      </c>
    </row>
    <row r="12648" spans="1:8">
      <c r="A12648" s="594" t="s">
        <v>133</v>
      </c>
      <c r="B12648" s="594" t="s">
        <v>250</v>
      </c>
      <c r="C12648" s="594" t="s">
        <v>570</v>
      </c>
      <c r="D12648" s="594" t="s">
        <v>2713</v>
      </c>
      <c r="E12648" s="594" t="s">
        <v>738</v>
      </c>
      <c r="F12648" s="594" t="s">
        <v>742</v>
      </c>
      <c r="G12648" s="596" t="s">
        <v>743</v>
      </c>
      <c r="H12648" s="597">
        <v>15900000</v>
      </c>
    </row>
    <row r="12649" spans="1:8">
      <c r="A12649" s="594" t="s">
        <v>133</v>
      </c>
      <c r="B12649" s="594" t="s">
        <v>250</v>
      </c>
      <c r="C12649" s="594" t="s">
        <v>570</v>
      </c>
      <c r="D12649" s="594" t="s">
        <v>2713</v>
      </c>
      <c r="E12649" s="594" t="s">
        <v>744</v>
      </c>
      <c r="F12649" s="595" t="s">
        <v>411</v>
      </c>
      <c r="G12649" s="596" t="s">
        <v>2686</v>
      </c>
      <c r="H12649" s="597">
        <v>5000000</v>
      </c>
    </row>
    <row r="12650" spans="1:8">
      <c r="A12650" s="594" t="s">
        <v>133</v>
      </c>
      <c r="B12650" s="594" t="s">
        <v>250</v>
      </c>
      <c r="C12650" s="594" t="s">
        <v>570</v>
      </c>
      <c r="D12650" s="594" t="s">
        <v>2713</v>
      </c>
      <c r="E12650" s="594" t="s">
        <v>744</v>
      </c>
      <c r="F12650" s="594" t="s">
        <v>572</v>
      </c>
      <c r="G12650" s="596" t="s">
        <v>2689</v>
      </c>
      <c r="H12650" s="597">
        <v>5000000</v>
      </c>
    </row>
    <row r="12651" spans="1:8">
      <c r="A12651" s="594" t="s">
        <v>133</v>
      </c>
      <c r="B12651" s="594" t="s">
        <v>250</v>
      </c>
      <c r="C12651" s="594" t="s">
        <v>570</v>
      </c>
      <c r="D12651" s="594" t="s">
        <v>2713</v>
      </c>
      <c r="E12651" s="594" t="s">
        <v>189</v>
      </c>
      <c r="F12651" s="595" t="s">
        <v>411</v>
      </c>
      <c r="G12651" s="596" t="s">
        <v>190</v>
      </c>
      <c r="H12651" s="597">
        <v>2000000</v>
      </c>
    </row>
    <row r="12652" spans="1:8">
      <c r="A12652" s="594" t="s">
        <v>133</v>
      </c>
      <c r="B12652" s="594" t="s">
        <v>250</v>
      </c>
      <c r="C12652" s="594" t="s">
        <v>570</v>
      </c>
      <c r="D12652" s="594" t="s">
        <v>2713</v>
      </c>
      <c r="E12652" s="594" t="s">
        <v>189</v>
      </c>
      <c r="F12652" s="594" t="s">
        <v>192</v>
      </c>
      <c r="G12652" s="596" t="s">
        <v>195</v>
      </c>
      <c r="H12652" s="597">
        <v>2000000</v>
      </c>
    </row>
    <row r="12653" spans="1:8">
      <c r="A12653" s="594" t="s">
        <v>133</v>
      </c>
      <c r="B12653" s="594" t="s">
        <v>250</v>
      </c>
      <c r="C12653" s="594" t="s">
        <v>570</v>
      </c>
      <c r="D12653" s="594" t="s">
        <v>2713</v>
      </c>
      <c r="E12653" s="594" t="s">
        <v>194</v>
      </c>
      <c r="F12653" s="595" t="s">
        <v>411</v>
      </c>
      <c r="G12653" s="596" t="s">
        <v>195</v>
      </c>
      <c r="H12653" s="597">
        <v>2600000</v>
      </c>
    </row>
    <row r="12654" spans="1:8">
      <c r="A12654" s="594" t="s">
        <v>133</v>
      </c>
      <c r="B12654" s="594" t="s">
        <v>250</v>
      </c>
      <c r="C12654" s="594" t="s">
        <v>570</v>
      </c>
      <c r="D12654" s="594" t="s">
        <v>2713</v>
      </c>
      <c r="E12654" s="594" t="s">
        <v>194</v>
      </c>
      <c r="F12654" s="594" t="s">
        <v>200</v>
      </c>
      <c r="G12654" s="596" t="s">
        <v>201</v>
      </c>
      <c r="H12654" s="597">
        <v>2600000</v>
      </c>
    </row>
    <row r="12655" spans="1:8">
      <c r="A12655" s="594" t="s">
        <v>133</v>
      </c>
      <c r="B12655" s="594" t="s">
        <v>250</v>
      </c>
      <c r="C12655" s="594" t="s">
        <v>301</v>
      </c>
      <c r="D12655" s="595" t="s">
        <v>411</v>
      </c>
      <c r="E12655" s="595" t="s">
        <v>411</v>
      </c>
      <c r="F12655" s="595" t="s">
        <v>411</v>
      </c>
      <c r="G12655" s="596" t="s">
        <v>1965</v>
      </c>
      <c r="H12655" s="597">
        <v>46000000</v>
      </c>
    </row>
    <row r="12656" spans="1:8">
      <c r="A12656" s="594" t="s">
        <v>133</v>
      </c>
      <c r="B12656" s="594" t="s">
        <v>250</v>
      </c>
      <c r="C12656" s="594" t="s">
        <v>301</v>
      </c>
      <c r="D12656" s="594" t="s">
        <v>2889</v>
      </c>
      <c r="E12656" s="595" t="s">
        <v>411</v>
      </c>
      <c r="F12656" s="595" t="s">
        <v>411</v>
      </c>
      <c r="G12656" s="596" t="s">
        <v>2890</v>
      </c>
      <c r="H12656" s="597">
        <v>46000000</v>
      </c>
    </row>
    <row r="12657" spans="1:8">
      <c r="A12657" s="594" t="s">
        <v>133</v>
      </c>
      <c r="B12657" s="594" t="s">
        <v>250</v>
      </c>
      <c r="C12657" s="594" t="s">
        <v>301</v>
      </c>
      <c r="D12657" s="594" t="s">
        <v>2889</v>
      </c>
      <c r="E12657" s="594" t="s">
        <v>240</v>
      </c>
      <c r="F12657" s="595" t="s">
        <v>411</v>
      </c>
      <c r="G12657" s="596" t="s">
        <v>241</v>
      </c>
      <c r="H12657" s="597">
        <v>13456000</v>
      </c>
    </row>
    <row r="12658" spans="1:8">
      <c r="A12658" s="594" t="s">
        <v>133</v>
      </c>
      <c r="B12658" s="594" t="s">
        <v>250</v>
      </c>
      <c r="C12658" s="594" t="s">
        <v>301</v>
      </c>
      <c r="D12658" s="594" t="s">
        <v>2889</v>
      </c>
      <c r="E12658" s="594" t="s">
        <v>240</v>
      </c>
      <c r="F12658" s="594" t="s">
        <v>731</v>
      </c>
      <c r="G12658" s="596" t="s">
        <v>732</v>
      </c>
      <c r="H12658" s="597">
        <v>456000</v>
      </c>
    </row>
    <row r="12659" spans="1:8">
      <c r="A12659" s="594" t="s">
        <v>133</v>
      </c>
      <c r="B12659" s="594" t="s">
        <v>250</v>
      </c>
      <c r="C12659" s="594" t="s">
        <v>301</v>
      </c>
      <c r="D12659" s="594" t="s">
        <v>2889</v>
      </c>
      <c r="E12659" s="594" t="s">
        <v>240</v>
      </c>
      <c r="F12659" s="594" t="s">
        <v>733</v>
      </c>
      <c r="G12659" s="596" t="s">
        <v>734</v>
      </c>
      <c r="H12659" s="597">
        <v>13000000</v>
      </c>
    </row>
    <row r="12660" spans="1:8">
      <c r="A12660" s="594" t="s">
        <v>133</v>
      </c>
      <c r="B12660" s="594" t="s">
        <v>250</v>
      </c>
      <c r="C12660" s="594" t="s">
        <v>301</v>
      </c>
      <c r="D12660" s="594" t="s">
        <v>2889</v>
      </c>
      <c r="E12660" s="594" t="s">
        <v>189</v>
      </c>
      <c r="F12660" s="595" t="s">
        <v>411</v>
      </c>
      <c r="G12660" s="596" t="s">
        <v>190</v>
      </c>
      <c r="H12660" s="597">
        <v>32544000</v>
      </c>
    </row>
    <row r="12661" spans="1:8">
      <c r="A12661" s="594" t="s">
        <v>133</v>
      </c>
      <c r="B12661" s="594" t="s">
        <v>250</v>
      </c>
      <c r="C12661" s="594" t="s">
        <v>301</v>
      </c>
      <c r="D12661" s="594" t="s">
        <v>2889</v>
      </c>
      <c r="E12661" s="594" t="s">
        <v>189</v>
      </c>
      <c r="F12661" s="594" t="s">
        <v>192</v>
      </c>
      <c r="G12661" s="596" t="s">
        <v>195</v>
      </c>
      <c r="H12661" s="597">
        <v>32544000</v>
      </c>
    </row>
    <row r="12662" spans="1:8">
      <c r="A12662" s="594" t="s">
        <v>133</v>
      </c>
      <c r="B12662" s="594" t="s">
        <v>250</v>
      </c>
      <c r="C12662" s="594" t="s">
        <v>276</v>
      </c>
      <c r="D12662" s="595" t="s">
        <v>411</v>
      </c>
      <c r="E12662" s="595" t="s">
        <v>411</v>
      </c>
      <c r="F12662" s="595" t="s">
        <v>411</v>
      </c>
      <c r="G12662" s="596" t="s">
        <v>1966</v>
      </c>
      <c r="H12662" s="597">
        <v>113500000</v>
      </c>
    </row>
    <row r="12663" spans="1:8">
      <c r="A12663" s="594" t="s">
        <v>133</v>
      </c>
      <c r="B12663" s="594" t="s">
        <v>250</v>
      </c>
      <c r="C12663" s="594" t="s">
        <v>276</v>
      </c>
      <c r="D12663" s="594" t="s">
        <v>1316</v>
      </c>
      <c r="E12663" s="595" t="s">
        <v>411</v>
      </c>
      <c r="F12663" s="595" t="s">
        <v>411</v>
      </c>
      <c r="G12663" s="596" t="s">
        <v>2760</v>
      </c>
      <c r="H12663" s="597">
        <v>113500000</v>
      </c>
    </row>
    <row r="12664" spans="1:8">
      <c r="A12664" s="594" t="s">
        <v>133</v>
      </c>
      <c r="B12664" s="594" t="s">
        <v>250</v>
      </c>
      <c r="C12664" s="594" t="s">
        <v>276</v>
      </c>
      <c r="D12664" s="594" t="s">
        <v>1316</v>
      </c>
      <c r="E12664" s="594" t="s">
        <v>240</v>
      </c>
      <c r="F12664" s="595" t="s">
        <v>411</v>
      </c>
      <c r="G12664" s="596" t="s">
        <v>241</v>
      </c>
      <c r="H12664" s="597">
        <v>44500000</v>
      </c>
    </row>
    <row r="12665" spans="1:8">
      <c r="A12665" s="594" t="s">
        <v>133</v>
      </c>
      <c r="B12665" s="594" t="s">
        <v>250</v>
      </c>
      <c r="C12665" s="594" t="s">
        <v>276</v>
      </c>
      <c r="D12665" s="594" t="s">
        <v>1316</v>
      </c>
      <c r="E12665" s="594" t="s">
        <v>240</v>
      </c>
      <c r="F12665" s="594" t="s">
        <v>242</v>
      </c>
      <c r="G12665" s="596" t="s">
        <v>243</v>
      </c>
      <c r="H12665" s="597">
        <v>7000000</v>
      </c>
    </row>
    <row r="12666" spans="1:8">
      <c r="A12666" s="594" t="s">
        <v>133</v>
      </c>
      <c r="B12666" s="594" t="s">
        <v>250</v>
      </c>
      <c r="C12666" s="594" t="s">
        <v>276</v>
      </c>
      <c r="D12666" s="594" t="s">
        <v>1316</v>
      </c>
      <c r="E12666" s="594" t="s">
        <v>240</v>
      </c>
      <c r="F12666" s="594" t="s">
        <v>728</v>
      </c>
      <c r="G12666" s="596" t="s">
        <v>729</v>
      </c>
      <c r="H12666" s="597">
        <v>3200000</v>
      </c>
    </row>
    <row r="12667" spans="1:8">
      <c r="A12667" s="594" t="s">
        <v>133</v>
      </c>
      <c r="B12667" s="594" t="s">
        <v>250</v>
      </c>
      <c r="C12667" s="594" t="s">
        <v>276</v>
      </c>
      <c r="D12667" s="594" t="s">
        <v>1316</v>
      </c>
      <c r="E12667" s="594" t="s">
        <v>240</v>
      </c>
      <c r="F12667" s="594" t="s">
        <v>731</v>
      </c>
      <c r="G12667" s="596" t="s">
        <v>732</v>
      </c>
      <c r="H12667" s="597">
        <v>4800000</v>
      </c>
    </row>
    <row r="12668" spans="1:8">
      <c r="A12668" s="594" t="s">
        <v>133</v>
      </c>
      <c r="B12668" s="594" t="s">
        <v>250</v>
      </c>
      <c r="C12668" s="594" t="s">
        <v>276</v>
      </c>
      <c r="D12668" s="594" t="s">
        <v>1316</v>
      </c>
      <c r="E12668" s="594" t="s">
        <v>240</v>
      </c>
      <c r="F12668" s="594" t="s">
        <v>733</v>
      </c>
      <c r="G12668" s="596" t="s">
        <v>734</v>
      </c>
      <c r="H12668" s="597">
        <v>21000000</v>
      </c>
    </row>
    <row r="12669" spans="1:8">
      <c r="A12669" s="594" t="s">
        <v>133</v>
      </c>
      <c r="B12669" s="594" t="s">
        <v>250</v>
      </c>
      <c r="C12669" s="594" t="s">
        <v>276</v>
      </c>
      <c r="D12669" s="594" t="s">
        <v>1316</v>
      </c>
      <c r="E12669" s="594" t="s">
        <v>240</v>
      </c>
      <c r="F12669" s="594" t="s">
        <v>735</v>
      </c>
      <c r="G12669" s="596" t="s">
        <v>193</v>
      </c>
      <c r="H12669" s="597">
        <v>8500000</v>
      </c>
    </row>
    <row r="12670" spans="1:8">
      <c r="A12670" s="594" t="s">
        <v>133</v>
      </c>
      <c r="B12670" s="594" t="s">
        <v>250</v>
      </c>
      <c r="C12670" s="594" t="s">
        <v>276</v>
      </c>
      <c r="D12670" s="594" t="s">
        <v>1316</v>
      </c>
      <c r="E12670" s="594" t="s">
        <v>738</v>
      </c>
      <c r="F12670" s="595" t="s">
        <v>411</v>
      </c>
      <c r="G12670" s="596" t="s">
        <v>739</v>
      </c>
      <c r="H12670" s="597">
        <v>3000000</v>
      </c>
    </row>
    <row r="12671" spans="1:8">
      <c r="A12671" s="594" t="s">
        <v>133</v>
      </c>
      <c r="B12671" s="594" t="s">
        <v>250</v>
      </c>
      <c r="C12671" s="594" t="s">
        <v>276</v>
      </c>
      <c r="D12671" s="594" t="s">
        <v>1316</v>
      </c>
      <c r="E12671" s="594" t="s">
        <v>738</v>
      </c>
      <c r="F12671" s="594" t="s">
        <v>740</v>
      </c>
      <c r="G12671" s="596" t="s">
        <v>741</v>
      </c>
      <c r="H12671" s="597">
        <v>3000000</v>
      </c>
    </row>
    <row r="12672" spans="1:8">
      <c r="A12672" s="594" t="s">
        <v>133</v>
      </c>
      <c r="B12672" s="594" t="s">
        <v>250</v>
      </c>
      <c r="C12672" s="594" t="s">
        <v>276</v>
      </c>
      <c r="D12672" s="594" t="s">
        <v>1316</v>
      </c>
      <c r="E12672" s="594" t="s">
        <v>189</v>
      </c>
      <c r="F12672" s="595" t="s">
        <v>411</v>
      </c>
      <c r="G12672" s="596" t="s">
        <v>190</v>
      </c>
      <c r="H12672" s="597">
        <v>6500000</v>
      </c>
    </row>
    <row r="12673" spans="1:8">
      <c r="A12673" s="594" t="s">
        <v>133</v>
      </c>
      <c r="B12673" s="594" t="s">
        <v>250</v>
      </c>
      <c r="C12673" s="594" t="s">
        <v>276</v>
      </c>
      <c r="D12673" s="594" t="s">
        <v>1316</v>
      </c>
      <c r="E12673" s="594" t="s">
        <v>189</v>
      </c>
      <c r="F12673" s="594" t="s">
        <v>773</v>
      </c>
      <c r="G12673" s="596" t="s">
        <v>2695</v>
      </c>
      <c r="H12673" s="597">
        <v>3500000</v>
      </c>
    </row>
    <row r="12674" spans="1:8">
      <c r="A12674" s="594" t="s">
        <v>133</v>
      </c>
      <c r="B12674" s="594" t="s">
        <v>250</v>
      </c>
      <c r="C12674" s="594" t="s">
        <v>276</v>
      </c>
      <c r="D12674" s="594" t="s">
        <v>1316</v>
      </c>
      <c r="E12674" s="594" t="s">
        <v>189</v>
      </c>
      <c r="F12674" s="594" t="s">
        <v>192</v>
      </c>
      <c r="G12674" s="596" t="s">
        <v>195</v>
      </c>
      <c r="H12674" s="597">
        <v>3000000</v>
      </c>
    </row>
    <row r="12675" spans="1:8">
      <c r="A12675" s="594" t="s">
        <v>133</v>
      </c>
      <c r="B12675" s="594" t="s">
        <v>250</v>
      </c>
      <c r="C12675" s="594" t="s">
        <v>276</v>
      </c>
      <c r="D12675" s="594" t="s">
        <v>1316</v>
      </c>
      <c r="E12675" s="594" t="s">
        <v>77</v>
      </c>
      <c r="F12675" s="595" t="s">
        <v>411</v>
      </c>
      <c r="G12675" s="596" t="s">
        <v>78</v>
      </c>
      <c r="H12675" s="597">
        <v>32000000</v>
      </c>
    </row>
    <row r="12676" spans="1:8">
      <c r="A12676" s="594" t="s">
        <v>133</v>
      </c>
      <c r="B12676" s="594" t="s">
        <v>250</v>
      </c>
      <c r="C12676" s="594" t="s">
        <v>276</v>
      </c>
      <c r="D12676" s="594" t="s">
        <v>1316</v>
      </c>
      <c r="E12676" s="594" t="s">
        <v>77</v>
      </c>
      <c r="F12676" s="594" t="s">
        <v>79</v>
      </c>
      <c r="G12676" s="596" t="s">
        <v>195</v>
      </c>
      <c r="H12676" s="597">
        <v>32000000</v>
      </c>
    </row>
    <row r="12677" spans="1:8">
      <c r="A12677" s="594" t="s">
        <v>133</v>
      </c>
      <c r="B12677" s="594" t="s">
        <v>250</v>
      </c>
      <c r="C12677" s="594" t="s">
        <v>276</v>
      </c>
      <c r="D12677" s="594" t="s">
        <v>1316</v>
      </c>
      <c r="E12677" s="594" t="s">
        <v>194</v>
      </c>
      <c r="F12677" s="595" t="s">
        <v>411</v>
      </c>
      <c r="G12677" s="596" t="s">
        <v>195</v>
      </c>
      <c r="H12677" s="597">
        <v>27500000</v>
      </c>
    </row>
    <row r="12678" spans="1:8">
      <c r="A12678" s="594" t="s">
        <v>133</v>
      </c>
      <c r="B12678" s="594" t="s">
        <v>250</v>
      </c>
      <c r="C12678" s="594" t="s">
        <v>276</v>
      </c>
      <c r="D12678" s="594" t="s">
        <v>1316</v>
      </c>
      <c r="E12678" s="594" t="s">
        <v>194</v>
      </c>
      <c r="F12678" s="594" t="s">
        <v>200</v>
      </c>
      <c r="G12678" s="596" t="s">
        <v>201</v>
      </c>
      <c r="H12678" s="597">
        <v>27500000</v>
      </c>
    </row>
    <row r="12679" spans="1:8">
      <c r="A12679" s="594" t="s">
        <v>133</v>
      </c>
      <c r="B12679" s="594" t="s">
        <v>250</v>
      </c>
      <c r="C12679" s="594" t="s">
        <v>322</v>
      </c>
      <c r="D12679" s="595" t="s">
        <v>411</v>
      </c>
      <c r="E12679" s="595" t="s">
        <v>411</v>
      </c>
      <c r="F12679" s="595" t="s">
        <v>411</v>
      </c>
      <c r="G12679" s="596" t="s">
        <v>2661</v>
      </c>
      <c r="H12679" s="597">
        <v>5291758753</v>
      </c>
    </row>
    <row r="12680" spans="1:8">
      <c r="A12680" s="594" t="s">
        <v>133</v>
      </c>
      <c r="B12680" s="594" t="s">
        <v>250</v>
      </c>
      <c r="C12680" s="594" t="s">
        <v>322</v>
      </c>
      <c r="D12680" s="594" t="s">
        <v>2787</v>
      </c>
      <c r="E12680" s="595" t="s">
        <v>411</v>
      </c>
      <c r="F12680" s="595" t="s">
        <v>411</v>
      </c>
      <c r="G12680" s="596" t="s">
        <v>2788</v>
      </c>
      <c r="H12680" s="597">
        <v>5291758753</v>
      </c>
    </row>
    <row r="12681" spans="1:8">
      <c r="A12681" s="594" t="s">
        <v>133</v>
      </c>
      <c r="B12681" s="594" t="s">
        <v>250</v>
      </c>
      <c r="C12681" s="594" t="s">
        <v>322</v>
      </c>
      <c r="D12681" s="594" t="s">
        <v>2787</v>
      </c>
      <c r="E12681" s="594" t="s">
        <v>142</v>
      </c>
      <c r="F12681" s="595" t="s">
        <v>411</v>
      </c>
      <c r="G12681" s="596" t="s">
        <v>143</v>
      </c>
      <c r="H12681" s="597">
        <v>1729056026</v>
      </c>
    </row>
    <row r="12682" spans="1:8">
      <c r="A12682" s="594" t="s">
        <v>133</v>
      </c>
      <c r="B12682" s="594" t="s">
        <v>250</v>
      </c>
      <c r="C12682" s="594" t="s">
        <v>322</v>
      </c>
      <c r="D12682" s="594" t="s">
        <v>2787</v>
      </c>
      <c r="E12682" s="594" t="s">
        <v>142</v>
      </c>
      <c r="F12682" s="594" t="s">
        <v>144</v>
      </c>
      <c r="G12682" s="596" t="s">
        <v>2664</v>
      </c>
      <c r="H12682" s="597">
        <v>1729056026</v>
      </c>
    </row>
    <row r="12683" spans="1:8">
      <c r="A12683" s="594" t="s">
        <v>133</v>
      </c>
      <c r="B12683" s="594" t="s">
        <v>250</v>
      </c>
      <c r="C12683" s="594" t="s">
        <v>322</v>
      </c>
      <c r="D12683" s="594" t="s">
        <v>2787</v>
      </c>
      <c r="E12683" s="594" t="s">
        <v>148</v>
      </c>
      <c r="F12683" s="595" t="s">
        <v>411</v>
      </c>
      <c r="G12683" s="596" t="s">
        <v>149</v>
      </c>
      <c r="H12683" s="597">
        <v>1185419273</v>
      </c>
    </row>
    <row r="12684" spans="1:8">
      <c r="A12684" s="594" t="s">
        <v>133</v>
      </c>
      <c r="B12684" s="594" t="s">
        <v>250</v>
      </c>
      <c r="C12684" s="594" t="s">
        <v>322</v>
      </c>
      <c r="D12684" s="594" t="s">
        <v>2787</v>
      </c>
      <c r="E12684" s="594" t="s">
        <v>148</v>
      </c>
      <c r="F12684" s="594" t="s">
        <v>223</v>
      </c>
      <c r="G12684" s="596" t="s">
        <v>224</v>
      </c>
      <c r="H12684" s="597">
        <v>93450448</v>
      </c>
    </row>
    <row r="12685" spans="1:8">
      <c r="A12685" s="594" t="s">
        <v>133</v>
      </c>
      <c r="B12685" s="594" t="s">
        <v>250</v>
      </c>
      <c r="C12685" s="594" t="s">
        <v>322</v>
      </c>
      <c r="D12685" s="594" t="s">
        <v>2787</v>
      </c>
      <c r="E12685" s="594" t="s">
        <v>148</v>
      </c>
      <c r="F12685" s="594" t="s">
        <v>603</v>
      </c>
      <c r="G12685" s="596" t="s">
        <v>604</v>
      </c>
      <c r="H12685" s="597">
        <v>24210000</v>
      </c>
    </row>
    <row r="12686" spans="1:8">
      <c r="A12686" s="594" t="s">
        <v>133</v>
      </c>
      <c r="B12686" s="594" t="s">
        <v>250</v>
      </c>
      <c r="C12686" s="594" t="s">
        <v>322</v>
      </c>
      <c r="D12686" s="594" t="s">
        <v>2787</v>
      </c>
      <c r="E12686" s="594" t="s">
        <v>148</v>
      </c>
      <c r="F12686" s="594" t="s">
        <v>1075</v>
      </c>
      <c r="G12686" s="596" t="s">
        <v>2666</v>
      </c>
      <c r="H12686" s="597">
        <v>74175396</v>
      </c>
    </row>
    <row r="12687" spans="1:8">
      <c r="A12687" s="594" t="s">
        <v>133</v>
      </c>
      <c r="B12687" s="594" t="s">
        <v>250</v>
      </c>
      <c r="C12687" s="594" t="s">
        <v>322</v>
      </c>
      <c r="D12687" s="594" t="s">
        <v>2787</v>
      </c>
      <c r="E12687" s="594" t="s">
        <v>148</v>
      </c>
      <c r="F12687" s="594" t="s">
        <v>150</v>
      </c>
      <c r="G12687" s="596" t="s">
        <v>151</v>
      </c>
      <c r="H12687" s="597">
        <v>11716500</v>
      </c>
    </row>
    <row r="12688" spans="1:8">
      <c r="A12688" s="594" t="s">
        <v>133</v>
      </c>
      <c r="B12688" s="594" t="s">
        <v>250</v>
      </c>
      <c r="C12688" s="594" t="s">
        <v>322</v>
      </c>
      <c r="D12688" s="594" t="s">
        <v>2787</v>
      </c>
      <c r="E12688" s="594" t="s">
        <v>148</v>
      </c>
      <c r="F12688" s="594" t="s">
        <v>605</v>
      </c>
      <c r="G12688" s="596" t="s">
        <v>2668</v>
      </c>
      <c r="H12688" s="597">
        <v>12190542</v>
      </c>
    </row>
    <row r="12689" spans="1:8">
      <c r="A12689" s="594" t="s">
        <v>133</v>
      </c>
      <c r="B12689" s="594" t="s">
        <v>250</v>
      </c>
      <c r="C12689" s="594" t="s">
        <v>322</v>
      </c>
      <c r="D12689" s="594" t="s">
        <v>2787</v>
      </c>
      <c r="E12689" s="594" t="s">
        <v>148</v>
      </c>
      <c r="F12689" s="594" t="s">
        <v>472</v>
      </c>
      <c r="G12689" s="596" t="s">
        <v>473</v>
      </c>
      <c r="H12689" s="597">
        <v>46004400</v>
      </c>
    </row>
    <row r="12690" spans="1:8">
      <c r="A12690" s="594" t="s">
        <v>133</v>
      </c>
      <c r="B12690" s="594" t="s">
        <v>250</v>
      </c>
      <c r="C12690" s="594" t="s">
        <v>322</v>
      </c>
      <c r="D12690" s="594" t="s">
        <v>2787</v>
      </c>
      <c r="E12690" s="594" t="s">
        <v>148</v>
      </c>
      <c r="F12690" s="594" t="s">
        <v>624</v>
      </c>
      <c r="G12690" s="596" t="s">
        <v>2774</v>
      </c>
      <c r="H12690" s="597">
        <v>500565414</v>
      </c>
    </row>
    <row r="12691" spans="1:8">
      <c r="A12691" s="594" t="s">
        <v>133</v>
      </c>
      <c r="B12691" s="594" t="s">
        <v>250</v>
      </c>
      <c r="C12691" s="594" t="s">
        <v>322</v>
      </c>
      <c r="D12691" s="594" t="s">
        <v>2787</v>
      </c>
      <c r="E12691" s="594" t="s">
        <v>148</v>
      </c>
      <c r="F12691" s="594" t="s">
        <v>212</v>
      </c>
      <c r="G12691" s="596" t="s">
        <v>213</v>
      </c>
      <c r="H12691" s="597">
        <v>423106573</v>
      </c>
    </row>
    <row r="12692" spans="1:8">
      <c r="A12692" s="594" t="s">
        <v>133</v>
      </c>
      <c r="B12692" s="594" t="s">
        <v>250</v>
      </c>
      <c r="C12692" s="594" t="s">
        <v>322</v>
      </c>
      <c r="D12692" s="594" t="s">
        <v>2787</v>
      </c>
      <c r="E12692" s="594" t="s">
        <v>582</v>
      </c>
      <c r="F12692" s="595" t="s">
        <v>411</v>
      </c>
      <c r="G12692" s="596" t="s">
        <v>583</v>
      </c>
      <c r="H12692" s="597">
        <v>23020000</v>
      </c>
    </row>
    <row r="12693" spans="1:8">
      <c r="A12693" s="594" t="s">
        <v>133</v>
      </c>
      <c r="B12693" s="594" t="s">
        <v>250</v>
      </c>
      <c r="C12693" s="594" t="s">
        <v>322</v>
      </c>
      <c r="D12693" s="594" t="s">
        <v>2787</v>
      </c>
      <c r="E12693" s="594" t="s">
        <v>582</v>
      </c>
      <c r="F12693" s="594" t="s">
        <v>584</v>
      </c>
      <c r="G12693" s="596" t="s">
        <v>2670</v>
      </c>
      <c r="H12693" s="597">
        <v>15400000</v>
      </c>
    </row>
    <row r="12694" spans="1:8">
      <c r="A12694" s="594" t="s">
        <v>133</v>
      </c>
      <c r="B12694" s="594" t="s">
        <v>250</v>
      </c>
      <c r="C12694" s="594" t="s">
        <v>322</v>
      </c>
      <c r="D12694" s="594" t="s">
        <v>2787</v>
      </c>
      <c r="E12694" s="594" t="s">
        <v>582</v>
      </c>
      <c r="F12694" s="594" t="s">
        <v>478</v>
      </c>
      <c r="G12694" s="596" t="s">
        <v>2775</v>
      </c>
      <c r="H12694" s="597">
        <v>2850000</v>
      </c>
    </row>
    <row r="12695" spans="1:8">
      <c r="A12695" s="594" t="s">
        <v>133</v>
      </c>
      <c r="B12695" s="594" t="s">
        <v>250</v>
      </c>
      <c r="C12695" s="594" t="s">
        <v>322</v>
      </c>
      <c r="D12695" s="594" t="s">
        <v>2787</v>
      </c>
      <c r="E12695" s="594" t="s">
        <v>582</v>
      </c>
      <c r="F12695" s="594" t="s">
        <v>586</v>
      </c>
      <c r="G12695" s="596" t="s">
        <v>2671</v>
      </c>
      <c r="H12695" s="597">
        <v>4770000</v>
      </c>
    </row>
    <row r="12696" spans="1:8">
      <c r="A12696" s="594" t="s">
        <v>133</v>
      </c>
      <c r="B12696" s="594" t="s">
        <v>250</v>
      </c>
      <c r="C12696" s="594" t="s">
        <v>322</v>
      </c>
      <c r="D12696" s="594" t="s">
        <v>2787</v>
      </c>
      <c r="E12696" s="594" t="s">
        <v>152</v>
      </c>
      <c r="F12696" s="595" t="s">
        <v>411</v>
      </c>
      <c r="G12696" s="596" t="s">
        <v>153</v>
      </c>
      <c r="H12696" s="597">
        <v>179886000</v>
      </c>
    </row>
    <row r="12697" spans="1:8">
      <c r="A12697" s="594" t="s">
        <v>133</v>
      </c>
      <c r="B12697" s="594" t="s">
        <v>250</v>
      </c>
      <c r="C12697" s="594" t="s">
        <v>322</v>
      </c>
      <c r="D12697" s="594" t="s">
        <v>2787</v>
      </c>
      <c r="E12697" s="594" t="s">
        <v>152</v>
      </c>
      <c r="F12697" s="594" t="s">
        <v>606</v>
      </c>
      <c r="G12697" s="596" t="s">
        <v>195</v>
      </c>
      <c r="H12697" s="597">
        <v>179886000</v>
      </c>
    </row>
    <row r="12698" spans="1:8">
      <c r="A12698" s="594" t="s">
        <v>133</v>
      </c>
      <c r="B12698" s="594" t="s">
        <v>250</v>
      </c>
      <c r="C12698" s="594" t="s">
        <v>322</v>
      </c>
      <c r="D12698" s="594" t="s">
        <v>2787</v>
      </c>
      <c r="E12698" s="594" t="s">
        <v>156</v>
      </c>
      <c r="F12698" s="595" t="s">
        <v>411</v>
      </c>
      <c r="G12698" s="596" t="s">
        <v>514</v>
      </c>
      <c r="H12698" s="597">
        <v>419697575</v>
      </c>
    </row>
    <row r="12699" spans="1:8">
      <c r="A12699" s="594" t="s">
        <v>133</v>
      </c>
      <c r="B12699" s="594" t="s">
        <v>250</v>
      </c>
      <c r="C12699" s="594" t="s">
        <v>322</v>
      </c>
      <c r="D12699" s="594" t="s">
        <v>2787</v>
      </c>
      <c r="E12699" s="594" t="s">
        <v>156</v>
      </c>
      <c r="F12699" s="594" t="s">
        <v>157</v>
      </c>
      <c r="G12699" s="596" t="s">
        <v>158</v>
      </c>
      <c r="H12699" s="597">
        <v>325197927</v>
      </c>
    </row>
    <row r="12700" spans="1:8">
      <c r="A12700" s="594" t="s">
        <v>133</v>
      </c>
      <c r="B12700" s="594" t="s">
        <v>250</v>
      </c>
      <c r="C12700" s="594" t="s">
        <v>322</v>
      </c>
      <c r="D12700" s="594" t="s">
        <v>2787</v>
      </c>
      <c r="E12700" s="594" t="s">
        <v>156</v>
      </c>
      <c r="F12700" s="594" t="s">
        <v>159</v>
      </c>
      <c r="G12700" s="596" t="s">
        <v>160</v>
      </c>
      <c r="H12700" s="597">
        <v>55864271</v>
      </c>
    </row>
    <row r="12701" spans="1:8">
      <c r="A12701" s="594" t="s">
        <v>133</v>
      </c>
      <c r="B12701" s="594" t="s">
        <v>250</v>
      </c>
      <c r="C12701" s="594" t="s">
        <v>322</v>
      </c>
      <c r="D12701" s="594" t="s">
        <v>2787</v>
      </c>
      <c r="E12701" s="594" t="s">
        <v>156</v>
      </c>
      <c r="F12701" s="594" t="s">
        <v>161</v>
      </c>
      <c r="G12701" s="596" t="s">
        <v>162</v>
      </c>
      <c r="H12701" s="597">
        <v>37232811</v>
      </c>
    </row>
    <row r="12702" spans="1:8">
      <c r="A12702" s="594" t="s">
        <v>133</v>
      </c>
      <c r="B12702" s="594" t="s">
        <v>250</v>
      </c>
      <c r="C12702" s="594" t="s">
        <v>322</v>
      </c>
      <c r="D12702" s="594" t="s">
        <v>2787</v>
      </c>
      <c r="E12702" s="594" t="s">
        <v>156</v>
      </c>
      <c r="F12702" s="594" t="s">
        <v>1</v>
      </c>
      <c r="G12702" s="596" t="s">
        <v>2</v>
      </c>
      <c r="H12702" s="597">
        <v>1402566</v>
      </c>
    </row>
    <row r="12703" spans="1:8">
      <c r="A12703" s="594" t="s">
        <v>133</v>
      </c>
      <c r="B12703" s="594" t="s">
        <v>250</v>
      </c>
      <c r="C12703" s="594" t="s">
        <v>322</v>
      </c>
      <c r="D12703" s="594" t="s">
        <v>2787</v>
      </c>
      <c r="E12703" s="594" t="s">
        <v>163</v>
      </c>
      <c r="F12703" s="595" t="s">
        <v>411</v>
      </c>
      <c r="G12703" s="596" t="s">
        <v>164</v>
      </c>
      <c r="H12703" s="597">
        <v>6000000</v>
      </c>
    </row>
    <row r="12704" spans="1:8">
      <c r="A12704" s="594" t="s">
        <v>133</v>
      </c>
      <c r="B12704" s="594" t="s">
        <v>250</v>
      </c>
      <c r="C12704" s="594" t="s">
        <v>322</v>
      </c>
      <c r="D12704" s="594" t="s">
        <v>2787</v>
      </c>
      <c r="E12704" s="594" t="s">
        <v>163</v>
      </c>
      <c r="F12704" s="594" t="s">
        <v>165</v>
      </c>
      <c r="G12704" s="596" t="s">
        <v>195</v>
      </c>
      <c r="H12704" s="597">
        <v>6000000</v>
      </c>
    </row>
    <row r="12705" spans="1:8">
      <c r="A12705" s="594" t="s">
        <v>133</v>
      </c>
      <c r="B12705" s="594" t="s">
        <v>250</v>
      </c>
      <c r="C12705" s="594" t="s">
        <v>322</v>
      </c>
      <c r="D12705" s="594" t="s">
        <v>2787</v>
      </c>
      <c r="E12705" s="594" t="s">
        <v>167</v>
      </c>
      <c r="F12705" s="595" t="s">
        <v>411</v>
      </c>
      <c r="G12705" s="596" t="s">
        <v>168</v>
      </c>
      <c r="H12705" s="597">
        <v>26206613</v>
      </c>
    </row>
    <row r="12706" spans="1:8">
      <c r="A12706" s="594" t="s">
        <v>133</v>
      </c>
      <c r="B12706" s="594" t="s">
        <v>250</v>
      </c>
      <c r="C12706" s="594" t="s">
        <v>322</v>
      </c>
      <c r="D12706" s="594" t="s">
        <v>2787</v>
      </c>
      <c r="E12706" s="594" t="s">
        <v>167</v>
      </c>
      <c r="F12706" s="594" t="s">
        <v>228</v>
      </c>
      <c r="G12706" s="596" t="s">
        <v>2673</v>
      </c>
      <c r="H12706" s="597">
        <v>15871213</v>
      </c>
    </row>
    <row r="12707" spans="1:8">
      <c r="A12707" s="594" t="s">
        <v>133</v>
      </c>
      <c r="B12707" s="594" t="s">
        <v>250</v>
      </c>
      <c r="C12707" s="594" t="s">
        <v>322</v>
      </c>
      <c r="D12707" s="594" t="s">
        <v>2787</v>
      </c>
      <c r="E12707" s="594" t="s">
        <v>167</v>
      </c>
      <c r="F12707" s="594" t="s">
        <v>169</v>
      </c>
      <c r="G12707" s="596" t="s">
        <v>2674</v>
      </c>
      <c r="H12707" s="597">
        <v>2840800</v>
      </c>
    </row>
    <row r="12708" spans="1:8">
      <c r="A12708" s="594" t="s">
        <v>133</v>
      </c>
      <c r="B12708" s="594" t="s">
        <v>250</v>
      </c>
      <c r="C12708" s="594" t="s">
        <v>322</v>
      </c>
      <c r="D12708" s="594" t="s">
        <v>2787</v>
      </c>
      <c r="E12708" s="594" t="s">
        <v>167</v>
      </c>
      <c r="F12708" s="594" t="s">
        <v>230</v>
      </c>
      <c r="G12708" s="596" t="s">
        <v>2675</v>
      </c>
      <c r="H12708" s="597">
        <v>4606600</v>
      </c>
    </row>
    <row r="12709" spans="1:8">
      <c r="A12709" s="594" t="s">
        <v>133</v>
      </c>
      <c r="B12709" s="594" t="s">
        <v>250</v>
      </c>
      <c r="C12709" s="594" t="s">
        <v>322</v>
      </c>
      <c r="D12709" s="594" t="s">
        <v>2787</v>
      </c>
      <c r="E12709" s="594" t="s">
        <v>167</v>
      </c>
      <c r="F12709" s="594" t="s">
        <v>214</v>
      </c>
      <c r="G12709" s="596" t="s">
        <v>2676</v>
      </c>
      <c r="H12709" s="597">
        <v>2808000</v>
      </c>
    </row>
    <row r="12710" spans="1:8">
      <c r="A12710" s="594" t="s">
        <v>133</v>
      </c>
      <c r="B12710" s="594" t="s">
        <v>250</v>
      </c>
      <c r="C12710" s="594" t="s">
        <v>322</v>
      </c>
      <c r="D12710" s="594" t="s">
        <v>2787</v>
      </c>
      <c r="E12710" s="594" t="s">
        <v>167</v>
      </c>
      <c r="F12710" s="594" t="s">
        <v>232</v>
      </c>
      <c r="G12710" s="596" t="s">
        <v>195</v>
      </c>
      <c r="H12710" s="597">
        <v>80000</v>
      </c>
    </row>
    <row r="12711" spans="1:8">
      <c r="A12711" s="594" t="s">
        <v>133</v>
      </c>
      <c r="B12711" s="594" t="s">
        <v>250</v>
      </c>
      <c r="C12711" s="594" t="s">
        <v>322</v>
      </c>
      <c r="D12711" s="594" t="s">
        <v>2787</v>
      </c>
      <c r="E12711" s="594" t="s">
        <v>171</v>
      </c>
      <c r="F12711" s="595" t="s">
        <v>411</v>
      </c>
      <c r="G12711" s="596" t="s">
        <v>2677</v>
      </c>
      <c r="H12711" s="597">
        <v>98557500</v>
      </c>
    </row>
    <row r="12712" spans="1:8">
      <c r="A12712" s="594" t="s">
        <v>133</v>
      </c>
      <c r="B12712" s="594" t="s">
        <v>250</v>
      </c>
      <c r="C12712" s="594" t="s">
        <v>322</v>
      </c>
      <c r="D12712" s="594" t="s">
        <v>2787</v>
      </c>
      <c r="E12712" s="594" t="s">
        <v>171</v>
      </c>
      <c r="F12712" s="594" t="s">
        <v>173</v>
      </c>
      <c r="G12712" s="596" t="s">
        <v>174</v>
      </c>
      <c r="H12712" s="597">
        <v>62080000</v>
      </c>
    </row>
    <row r="12713" spans="1:8">
      <c r="A12713" s="594" t="s">
        <v>133</v>
      </c>
      <c r="B12713" s="594" t="s">
        <v>250</v>
      </c>
      <c r="C12713" s="594" t="s">
        <v>322</v>
      </c>
      <c r="D12713" s="594" t="s">
        <v>2787</v>
      </c>
      <c r="E12713" s="594" t="s">
        <v>171</v>
      </c>
      <c r="F12713" s="594" t="s">
        <v>216</v>
      </c>
      <c r="G12713" s="596" t="s">
        <v>217</v>
      </c>
      <c r="H12713" s="597">
        <v>20504500</v>
      </c>
    </row>
    <row r="12714" spans="1:8">
      <c r="A12714" s="594" t="s">
        <v>133</v>
      </c>
      <c r="B12714" s="594" t="s">
        <v>250</v>
      </c>
      <c r="C12714" s="594" t="s">
        <v>322</v>
      </c>
      <c r="D12714" s="594" t="s">
        <v>2787</v>
      </c>
      <c r="E12714" s="594" t="s">
        <v>171</v>
      </c>
      <c r="F12714" s="594" t="s">
        <v>175</v>
      </c>
      <c r="G12714" s="596" t="s">
        <v>176</v>
      </c>
      <c r="H12714" s="597">
        <v>15973000</v>
      </c>
    </row>
    <row r="12715" spans="1:8">
      <c r="A12715" s="594" t="s">
        <v>133</v>
      </c>
      <c r="B12715" s="594" t="s">
        <v>250</v>
      </c>
      <c r="C12715" s="594" t="s">
        <v>322</v>
      </c>
      <c r="D12715" s="594" t="s">
        <v>2787</v>
      </c>
      <c r="E12715" s="594" t="s">
        <v>177</v>
      </c>
      <c r="F12715" s="595" t="s">
        <v>411</v>
      </c>
      <c r="G12715" s="596" t="s">
        <v>178</v>
      </c>
      <c r="H12715" s="597">
        <v>60186791</v>
      </c>
    </row>
    <row r="12716" spans="1:8">
      <c r="A12716" s="594" t="s">
        <v>133</v>
      </c>
      <c r="B12716" s="594" t="s">
        <v>250</v>
      </c>
      <c r="C12716" s="594" t="s">
        <v>322</v>
      </c>
      <c r="D12716" s="594" t="s">
        <v>2787</v>
      </c>
      <c r="E12716" s="594" t="s">
        <v>177</v>
      </c>
      <c r="F12716" s="594" t="s">
        <v>179</v>
      </c>
      <c r="G12716" s="596" t="s">
        <v>2679</v>
      </c>
      <c r="H12716" s="597">
        <v>15240883</v>
      </c>
    </row>
    <row r="12717" spans="1:8">
      <c r="A12717" s="594" t="s">
        <v>133</v>
      </c>
      <c r="B12717" s="594" t="s">
        <v>250</v>
      </c>
      <c r="C12717" s="594" t="s">
        <v>322</v>
      </c>
      <c r="D12717" s="594" t="s">
        <v>2787</v>
      </c>
      <c r="E12717" s="594" t="s">
        <v>177</v>
      </c>
      <c r="F12717" s="594" t="s">
        <v>181</v>
      </c>
      <c r="G12717" s="596" t="s">
        <v>182</v>
      </c>
      <c r="H12717" s="597">
        <v>4624616</v>
      </c>
    </row>
    <row r="12718" spans="1:8">
      <c r="A12718" s="594" t="s">
        <v>133</v>
      </c>
      <c r="B12718" s="594" t="s">
        <v>250</v>
      </c>
      <c r="C12718" s="594" t="s">
        <v>322</v>
      </c>
      <c r="D12718" s="594" t="s">
        <v>2787</v>
      </c>
      <c r="E12718" s="594" t="s">
        <v>177</v>
      </c>
      <c r="F12718" s="594" t="s">
        <v>1290</v>
      </c>
      <c r="G12718" s="596" t="s">
        <v>2721</v>
      </c>
      <c r="H12718" s="597">
        <v>10349492</v>
      </c>
    </row>
    <row r="12719" spans="1:8">
      <c r="A12719" s="594" t="s">
        <v>133</v>
      </c>
      <c r="B12719" s="594" t="s">
        <v>250</v>
      </c>
      <c r="C12719" s="594" t="s">
        <v>322</v>
      </c>
      <c r="D12719" s="594" t="s">
        <v>2787</v>
      </c>
      <c r="E12719" s="594" t="s">
        <v>177</v>
      </c>
      <c r="F12719" s="594" t="s">
        <v>441</v>
      </c>
      <c r="G12719" s="596" t="s">
        <v>2728</v>
      </c>
      <c r="H12719" s="597">
        <v>11153000</v>
      </c>
    </row>
    <row r="12720" spans="1:8">
      <c r="A12720" s="594" t="s">
        <v>133</v>
      </c>
      <c r="B12720" s="594" t="s">
        <v>250</v>
      </c>
      <c r="C12720" s="594" t="s">
        <v>322</v>
      </c>
      <c r="D12720" s="594" t="s">
        <v>2787</v>
      </c>
      <c r="E12720" s="594" t="s">
        <v>177</v>
      </c>
      <c r="F12720" s="594" t="s">
        <v>1297</v>
      </c>
      <c r="G12720" s="596" t="s">
        <v>2680</v>
      </c>
      <c r="H12720" s="597">
        <v>12818800</v>
      </c>
    </row>
    <row r="12721" spans="1:8">
      <c r="A12721" s="594" t="s">
        <v>133</v>
      </c>
      <c r="B12721" s="594" t="s">
        <v>250</v>
      </c>
      <c r="C12721" s="594" t="s">
        <v>322</v>
      </c>
      <c r="D12721" s="594" t="s">
        <v>2787</v>
      </c>
      <c r="E12721" s="594" t="s">
        <v>177</v>
      </c>
      <c r="F12721" s="594" t="s">
        <v>237</v>
      </c>
      <c r="G12721" s="596" t="s">
        <v>2681</v>
      </c>
      <c r="H12721" s="597">
        <v>6000000</v>
      </c>
    </row>
    <row r="12722" spans="1:8">
      <c r="A12722" s="594" t="s">
        <v>133</v>
      </c>
      <c r="B12722" s="594" t="s">
        <v>250</v>
      </c>
      <c r="C12722" s="594" t="s">
        <v>322</v>
      </c>
      <c r="D12722" s="594" t="s">
        <v>2787</v>
      </c>
      <c r="E12722" s="594" t="s">
        <v>240</v>
      </c>
      <c r="F12722" s="595" t="s">
        <v>411</v>
      </c>
      <c r="G12722" s="596" t="s">
        <v>241</v>
      </c>
      <c r="H12722" s="597">
        <v>447490000</v>
      </c>
    </row>
    <row r="12723" spans="1:8">
      <c r="A12723" s="594" t="s">
        <v>133</v>
      </c>
      <c r="B12723" s="594" t="s">
        <v>250</v>
      </c>
      <c r="C12723" s="594" t="s">
        <v>322</v>
      </c>
      <c r="D12723" s="594" t="s">
        <v>2787</v>
      </c>
      <c r="E12723" s="594" t="s">
        <v>240</v>
      </c>
      <c r="F12723" s="594" t="s">
        <v>242</v>
      </c>
      <c r="G12723" s="596" t="s">
        <v>243</v>
      </c>
      <c r="H12723" s="597">
        <v>18107000</v>
      </c>
    </row>
    <row r="12724" spans="1:8">
      <c r="A12724" s="594" t="s">
        <v>133</v>
      </c>
      <c r="B12724" s="594" t="s">
        <v>250</v>
      </c>
      <c r="C12724" s="594" t="s">
        <v>322</v>
      </c>
      <c r="D12724" s="594" t="s">
        <v>2787</v>
      </c>
      <c r="E12724" s="594" t="s">
        <v>240</v>
      </c>
      <c r="F12724" s="594" t="s">
        <v>728</v>
      </c>
      <c r="G12724" s="596" t="s">
        <v>729</v>
      </c>
      <c r="H12724" s="597">
        <v>10700000</v>
      </c>
    </row>
    <row r="12725" spans="1:8">
      <c r="A12725" s="594" t="s">
        <v>133</v>
      </c>
      <c r="B12725" s="594" t="s">
        <v>250</v>
      </c>
      <c r="C12725" s="594" t="s">
        <v>322</v>
      </c>
      <c r="D12725" s="594" t="s">
        <v>2787</v>
      </c>
      <c r="E12725" s="594" t="s">
        <v>240</v>
      </c>
      <c r="F12725" s="594" t="s">
        <v>1268</v>
      </c>
      <c r="G12725" s="596" t="s">
        <v>1267</v>
      </c>
      <c r="H12725" s="597">
        <v>10000000</v>
      </c>
    </row>
    <row r="12726" spans="1:8">
      <c r="A12726" s="594" t="s">
        <v>133</v>
      </c>
      <c r="B12726" s="594" t="s">
        <v>250</v>
      </c>
      <c r="C12726" s="594" t="s">
        <v>322</v>
      </c>
      <c r="D12726" s="594" t="s">
        <v>2787</v>
      </c>
      <c r="E12726" s="594" t="s">
        <v>240</v>
      </c>
      <c r="F12726" s="594" t="s">
        <v>731</v>
      </c>
      <c r="G12726" s="596" t="s">
        <v>732</v>
      </c>
      <c r="H12726" s="597">
        <v>5900000</v>
      </c>
    </row>
    <row r="12727" spans="1:8">
      <c r="A12727" s="594" t="s">
        <v>133</v>
      </c>
      <c r="B12727" s="594" t="s">
        <v>250</v>
      </c>
      <c r="C12727" s="594" t="s">
        <v>322</v>
      </c>
      <c r="D12727" s="594" t="s">
        <v>2787</v>
      </c>
      <c r="E12727" s="594" t="s">
        <v>240</v>
      </c>
      <c r="F12727" s="594" t="s">
        <v>597</v>
      </c>
      <c r="G12727" s="596" t="s">
        <v>2682</v>
      </c>
      <c r="H12727" s="597">
        <v>39600000</v>
      </c>
    </row>
    <row r="12728" spans="1:8">
      <c r="A12728" s="594" t="s">
        <v>133</v>
      </c>
      <c r="B12728" s="594" t="s">
        <v>250</v>
      </c>
      <c r="C12728" s="594" t="s">
        <v>322</v>
      </c>
      <c r="D12728" s="594" t="s">
        <v>2787</v>
      </c>
      <c r="E12728" s="594" t="s">
        <v>240</v>
      </c>
      <c r="F12728" s="594" t="s">
        <v>733</v>
      </c>
      <c r="G12728" s="596" t="s">
        <v>734</v>
      </c>
      <c r="H12728" s="597">
        <v>219552000</v>
      </c>
    </row>
    <row r="12729" spans="1:8">
      <c r="A12729" s="594" t="s">
        <v>133</v>
      </c>
      <c r="B12729" s="594" t="s">
        <v>250</v>
      </c>
      <c r="C12729" s="594" t="s">
        <v>322</v>
      </c>
      <c r="D12729" s="594" t="s">
        <v>2787</v>
      </c>
      <c r="E12729" s="594" t="s">
        <v>240</v>
      </c>
      <c r="F12729" s="594" t="s">
        <v>735</v>
      </c>
      <c r="G12729" s="596" t="s">
        <v>193</v>
      </c>
      <c r="H12729" s="597">
        <v>143631000</v>
      </c>
    </row>
    <row r="12730" spans="1:8">
      <c r="A12730" s="594" t="s">
        <v>133</v>
      </c>
      <c r="B12730" s="594" t="s">
        <v>250</v>
      </c>
      <c r="C12730" s="594" t="s">
        <v>322</v>
      </c>
      <c r="D12730" s="594" t="s">
        <v>2787</v>
      </c>
      <c r="E12730" s="594" t="s">
        <v>183</v>
      </c>
      <c r="F12730" s="595" t="s">
        <v>411</v>
      </c>
      <c r="G12730" s="596" t="s">
        <v>184</v>
      </c>
      <c r="H12730" s="597">
        <v>164168590</v>
      </c>
    </row>
    <row r="12731" spans="1:8">
      <c r="A12731" s="594" t="s">
        <v>133</v>
      </c>
      <c r="B12731" s="594" t="s">
        <v>250</v>
      </c>
      <c r="C12731" s="594" t="s">
        <v>322</v>
      </c>
      <c r="D12731" s="594" t="s">
        <v>2787</v>
      </c>
      <c r="E12731" s="594" t="s">
        <v>183</v>
      </c>
      <c r="F12731" s="594" t="s">
        <v>587</v>
      </c>
      <c r="G12731" s="596" t="s">
        <v>588</v>
      </c>
      <c r="H12731" s="597">
        <v>1856000</v>
      </c>
    </row>
    <row r="12732" spans="1:8">
      <c r="A12732" s="594" t="s">
        <v>133</v>
      </c>
      <c r="B12732" s="594" t="s">
        <v>250</v>
      </c>
      <c r="C12732" s="594" t="s">
        <v>322</v>
      </c>
      <c r="D12732" s="594" t="s">
        <v>2787</v>
      </c>
      <c r="E12732" s="594" t="s">
        <v>183</v>
      </c>
      <c r="F12732" s="594" t="s">
        <v>736</v>
      </c>
      <c r="G12732" s="596" t="s">
        <v>737</v>
      </c>
      <c r="H12732" s="597">
        <v>14112590</v>
      </c>
    </row>
    <row r="12733" spans="1:8">
      <c r="A12733" s="594" t="s">
        <v>133</v>
      </c>
      <c r="B12733" s="594" t="s">
        <v>250</v>
      </c>
      <c r="C12733" s="594" t="s">
        <v>322</v>
      </c>
      <c r="D12733" s="594" t="s">
        <v>2787</v>
      </c>
      <c r="E12733" s="594" t="s">
        <v>183</v>
      </c>
      <c r="F12733" s="594" t="s">
        <v>185</v>
      </c>
      <c r="G12733" s="596" t="s">
        <v>186</v>
      </c>
      <c r="H12733" s="597">
        <v>5800000</v>
      </c>
    </row>
    <row r="12734" spans="1:8">
      <c r="A12734" s="594" t="s">
        <v>133</v>
      </c>
      <c r="B12734" s="594" t="s">
        <v>250</v>
      </c>
      <c r="C12734" s="594" t="s">
        <v>322</v>
      </c>
      <c r="D12734" s="594" t="s">
        <v>2787</v>
      </c>
      <c r="E12734" s="594" t="s">
        <v>183</v>
      </c>
      <c r="F12734" s="594" t="s">
        <v>187</v>
      </c>
      <c r="G12734" s="596" t="s">
        <v>2683</v>
      </c>
      <c r="H12734" s="597">
        <v>138400000</v>
      </c>
    </row>
    <row r="12735" spans="1:8">
      <c r="A12735" s="594" t="s">
        <v>133</v>
      </c>
      <c r="B12735" s="594" t="s">
        <v>250</v>
      </c>
      <c r="C12735" s="594" t="s">
        <v>322</v>
      </c>
      <c r="D12735" s="594" t="s">
        <v>2787</v>
      </c>
      <c r="E12735" s="594" t="s">
        <v>183</v>
      </c>
      <c r="F12735" s="594" t="s">
        <v>772</v>
      </c>
      <c r="G12735" s="596" t="s">
        <v>195</v>
      </c>
      <c r="H12735" s="597">
        <v>4000000</v>
      </c>
    </row>
    <row r="12736" spans="1:8">
      <c r="A12736" s="594" t="s">
        <v>133</v>
      </c>
      <c r="B12736" s="594" t="s">
        <v>250</v>
      </c>
      <c r="C12736" s="594" t="s">
        <v>322</v>
      </c>
      <c r="D12736" s="594" t="s">
        <v>2787</v>
      </c>
      <c r="E12736" s="594" t="s">
        <v>738</v>
      </c>
      <c r="F12736" s="595" t="s">
        <v>411</v>
      </c>
      <c r="G12736" s="596" t="s">
        <v>739</v>
      </c>
      <c r="H12736" s="597">
        <v>87142000</v>
      </c>
    </row>
    <row r="12737" spans="1:8">
      <c r="A12737" s="594" t="s">
        <v>133</v>
      </c>
      <c r="B12737" s="594" t="s">
        <v>250</v>
      </c>
      <c r="C12737" s="594" t="s">
        <v>322</v>
      </c>
      <c r="D12737" s="594" t="s">
        <v>2787</v>
      </c>
      <c r="E12737" s="594" t="s">
        <v>738</v>
      </c>
      <c r="F12737" s="594" t="s">
        <v>740</v>
      </c>
      <c r="G12737" s="596" t="s">
        <v>741</v>
      </c>
      <c r="H12737" s="597">
        <v>42250000</v>
      </c>
    </row>
    <row r="12738" spans="1:8">
      <c r="A12738" s="594" t="s">
        <v>133</v>
      </c>
      <c r="B12738" s="594" t="s">
        <v>250</v>
      </c>
      <c r="C12738" s="594" t="s">
        <v>322</v>
      </c>
      <c r="D12738" s="594" t="s">
        <v>2787</v>
      </c>
      <c r="E12738" s="594" t="s">
        <v>738</v>
      </c>
      <c r="F12738" s="594" t="s">
        <v>356</v>
      </c>
      <c r="G12738" s="596" t="s">
        <v>357</v>
      </c>
      <c r="H12738" s="597">
        <v>9100000</v>
      </c>
    </row>
    <row r="12739" spans="1:8">
      <c r="A12739" s="594" t="s">
        <v>133</v>
      </c>
      <c r="B12739" s="594" t="s">
        <v>250</v>
      </c>
      <c r="C12739" s="594" t="s">
        <v>322</v>
      </c>
      <c r="D12739" s="594" t="s">
        <v>2787</v>
      </c>
      <c r="E12739" s="594" t="s">
        <v>738</v>
      </c>
      <c r="F12739" s="594" t="s">
        <v>296</v>
      </c>
      <c r="G12739" s="596" t="s">
        <v>297</v>
      </c>
      <c r="H12739" s="597">
        <v>8500000</v>
      </c>
    </row>
    <row r="12740" spans="1:8">
      <c r="A12740" s="594" t="s">
        <v>133</v>
      </c>
      <c r="B12740" s="594" t="s">
        <v>250</v>
      </c>
      <c r="C12740" s="594" t="s">
        <v>322</v>
      </c>
      <c r="D12740" s="594" t="s">
        <v>2787</v>
      </c>
      <c r="E12740" s="594" t="s">
        <v>738</v>
      </c>
      <c r="F12740" s="594" t="s">
        <v>742</v>
      </c>
      <c r="G12740" s="596" t="s">
        <v>743</v>
      </c>
      <c r="H12740" s="597">
        <v>27292000</v>
      </c>
    </row>
    <row r="12741" spans="1:8">
      <c r="A12741" s="594" t="s">
        <v>133</v>
      </c>
      <c r="B12741" s="594" t="s">
        <v>250</v>
      </c>
      <c r="C12741" s="594" t="s">
        <v>322</v>
      </c>
      <c r="D12741" s="594" t="s">
        <v>2787</v>
      </c>
      <c r="E12741" s="594" t="s">
        <v>744</v>
      </c>
      <c r="F12741" s="595" t="s">
        <v>411</v>
      </c>
      <c r="G12741" s="596" t="s">
        <v>2686</v>
      </c>
      <c r="H12741" s="597">
        <v>80562740</v>
      </c>
    </row>
    <row r="12742" spans="1:8">
      <c r="A12742" s="594" t="s">
        <v>133</v>
      </c>
      <c r="B12742" s="594" t="s">
        <v>250</v>
      </c>
      <c r="C12742" s="594" t="s">
        <v>322</v>
      </c>
      <c r="D12742" s="594" t="s">
        <v>2787</v>
      </c>
      <c r="E12742" s="594" t="s">
        <v>744</v>
      </c>
      <c r="F12742" s="594" t="s">
        <v>7</v>
      </c>
      <c r="G12742" s="596" t="s">
        <v>8</v>
      </c>
      <c r="H12742" s="597">
        <v>15000000</v>
      </c>
    </row>
    <row r="12743" spans="1:8">
      <c r="A12743" s="594" t="s">
        <v>133</v>
      </c>
      <c r="B12743" s="594" t="s">
        <v>250</v>
      </c>
      <c r="C12743" s="594" t="s">
        <v>322</v>
      </c>
      <c r="D12743" s="594" t="s">
        <v>2787</v>
      </c>
      <c r="E12743" s="594" t="s">
        <v>744</v>
      </c>
      <c r="F12743" s="594" t="s">
        <v>572</v>
      </c>
      <c r="G12743" s="596" t="s">
        <v>2689</v>
      </c>
      <c r="H12743" s="597">
        <v>40748440</v>
      </c>
    </row>
    <row r="12744" spans="1:8">
      <c r="A12744" s="594" t="s">
        <v>133</v>
      </c>
      <c r="B12744" s="594" t="s">
        <v>250</v>
      </c>
      <c r="C12744" s="594" t="s">
        <v>322</v>
      </c>
      <c r="D12744" s="594" t="s">
        <v>2787</v>
      </c>
      <c r="E12744" s="594" t="s">
        <v>744</v>
      </c>
      <c r="F12744" s="594" t="s">
        <v>746</v>
      </c>
      <c r="G12744" s="596" t="s">
        <v>2690</v>
      </c>
      <c r="H12744" s="597">
        <v>13426300</v>
      </c>
    </row>
    <row r="12745" spans="1:8">
      <c r="A12745" s="594" t="s">
        <v>133</v>
      </c>
      <c r="B12745" s="594" t="s">
        <v>250</v>
      </c>
      <c r="C12745" s="594" t="s">
        <v>322</v>
      </c>
      <c r="D12745" s="594" t="s">
        <v>2787</v>
      </c>
      <c r="E12745" s="594" t="s">
        <v>744</v>
      </c>
      <c r="F12745" s="594" t="s">
        <v>11</v>
      </c>
      <c r="G12745" s="596" t="s">
        <v>2691</v>
      </c>
      <c r="H12745" s="597">
        <v>11388000</v>
      </c>
    </row>
    <row r="12746" spans="1:8">
      <c r="A12746" s="594" t="s">
        <v>133</v>
      </c>
      <c r="B12746" s="594" t="s">
        <v>250</v>
      </c>
      <c r="C12746" s="594" t="s">
        <v>322</v>
      </c>
      <c r="D12746" s="594" t="s">
        <v>2787</v>
      </c>
      <c r="E12746" s="594" t="s">
        <v>2692</v>
      </c>
      <c r="F12746" s="595" t="s">
        <v>411</v>
      </c>
      <c r="G12746" s="596" t="s">
        <v>2693</v>
      </c>
      <c r="H12746" s="597">
        <v>67000000</v>
      </c>
    </row>
    <row r="12747" spans="1:8">
      <c r="A12747" s="594" t="s">
        <v>133</v>
      </c>
      <c r="B12747" s="594" t="s">
        <v>250</v>
      </c>
      <c r="C12747" s="594" t="s">
        <v>322</v>
      </c>
      <c r="D12747" s="594" t="s">
        <v>2787</v>
      </c>
      <c r="E12747" s="594" t="s">
        <v>2692</v>
      </c>
      <c r="F12747" s="594" t="s">
        <v>2722</v>
      </c>
      <c r="G12747" s="596" t="s">
        <v>2690</v>
      </c>
      <c r="H12747" s="597">
        <v>23000000</v>
      </c>
    </row>
    <row r="12748" spans="1:8">
      <c r="A12748" s="594" t="s">
        <v>133</v>
      </c>
      <c r="B12748" s="594" t="s">
        <v>250</v>
      </c>
      <c r="C12748" s="594" t="s">
        <v>322</v>
      </c>
      <c r="D12748" s="594" t="s">
        <v>2787</v>
      </c>
      <c r="E12748" s="594" t="s">
        <v>2692</v>
      </c>
      <c r="F12748" s="594" t="s">
        <v>2694</v>
      </c>
      <c r="G12748" s="596" t="s">
        <v>2689</v>
      </c>
      <c r="H12748" s="597">
        <v>16600000</v>
      </c>
    </row>
    <row r="12749" spans="1:8">
      <c r="A12749" s="594" t="s">
        <v>133</v>
      </c>
      <c r="B12749" s="594" t="s">
        <v>250</v>
      </c>
      <c r="C12749" s="594" t="s">
        <v>322</v>
      </c>
      <c r="D12749" s="594" t="s">
        <v>2787</v>
      </c>
      <c r="E12749" s="594" t="s">
        <v>2692</v>
      </c>
      <c r="F12749" s="594" t="s">
        <v>2730</v>
      </c>
      <c r="G12749" s="596" t="s">
        <v>2731</v>
      </c>
      <c r="H12749" s="597">
        <v>27400000</v>
      </c>
    </row>
    <row r="12750" spans="1:8">
      <c r="A12750" s="594" t="s">
        <v>133</v>
      </c>
      <c r="B12750" s="594" t="s">
        <v>250</v>
      </c>
      <c r="C12750" s="594" t="s">
        <v>322</v>
      </c>
      <c r="D12750" s="594" t="s">
        <v>2787</v>
      </c>
      <c r="E12750" s="594" t="s">
        <v>189</v>
      </c>
      <c r="F12750" s="595" t="s">
        <v>411</v>
      </c>
      <c r="G12750" s="596" t="s">
        <v>190</v>
      </c>
      <c r="H12750" s="597">
        <v>192008208</v>
      </c>
    </row>
    <row r="12751" spans="1:8">
      <c r="A12751" s="594" t="s">
        <v>133</v>
      </c>
      <c r="B12751" s="594" t="s">
        <v>250</v>
      </c>
      <c r="C12751" s="594" t="s">
        <v>322</v>
      </c>
      <c r="D12751" s="594" t="s">
        <v>2787</v>
      </c>
      <c r="E12751" s="594" t="s">
        <v>189</v>
      </c>
      <c r="F12751" s="594" t="s">
        <v>773</v>
      </c>
      <c r="G12751" s="596" t="s">
        <v>2695</v>
      </c>
      <c r="H12751" s="597">
        <v>36274208</v>
      </c>
    </row>
    <row r="12752" spans="1:8">
      <c r="A12752" s="594" t="s">
        <v>133</v>
      </c>
      <c r="B12752" s="594" t="s">
        <v>250</v>
      </c>
      <c r="C12752" s="594" t="s">
        <v>322</v>
      </c>
      <c r="D12752" s="594" t="s">
        <v>2787</v>
      </c>
      <c r="E12752" s="594" t="s">
        <v>189</v>
      </c>
      <c r="F12752" s="594" t="s">
        <v>37</v>
      </c>
      <c r="G12752" s="596" t="s">
        <v>2696</v>
      </c>
      <c r="H12752" s="597">
        <v>1120000</v>
      </c>
    </row>
    <row r="12753" spans="1:8">
      <c r="A12753" s="594" t="s">
        <v>133</v>
      </c>
      <c r="B12753" s="594" t="s">
        <v>250</v>
      </c>
      <c r="C12753" s="594" t="s">
        <v>322</v>
      </c>
      <c r="D12753" s="594" t="s">
        <v>2787</v>
      </c>
      <c r="E12753" s="594" t="s">
        <v>189</v>
      </c>
      <c r="F12753" s="594" t="s">
        <v>192</v>
      </c>
      <c r="G12753" s="596" t="s">
        <v>195</v>
      </c>
      <c r="H12753" s="597">
        <v>154614000</v>
      </c>
    </row>
    <row r="12754" spans="1:8">
      <c r="A12754" s="594" t="s">
        <v>133</v>
      </c>
      <c r="B12754" s="594" t="s">
        <v>250</v>
      </c>
      <c r="C12754" s="594" t="s">
        <v>322</v>
      </c>
      <c r="D12754" s="594" t="s">
        <v>2787</v>
      </c>
      <c r="E12754" s="594" t="s">
        <v>2697</v>
      </c>
      <c r="F12754" s="595" t="s">
        <v>411</v>
      </c>
      <c r="G12754" s="596" t="s">
        <v>2698</v>
      </c>
      <c r="H12754" s="597">
        <v>15850000</v>
      </c>
    </row>
    <row r="12755" spans="1:8">
      <c r="A12755" s="594" t="s">
        <v>133</v>
      </c>
      <c r="B12755" s="594" t="s">
        <v>250</v>
      </c>
      <c r="C12755" s="594" t="s">
        <v>322</v>
      </c>
      <c r="D12755" s="594" t="s">
        <v>2787</v>
      </c>
      <c r="E12755" s="594" t="s">
        <v>2697</v>
      </c>
      <c r="F12755" s="594" t="s">
        <v>2699</v>
      </c>
      <c r="G12755" s="596" t="s">
        <v>2700</v>
      </c>
      <c r="H12755" s="597">
        <v>15850000</v>
      </c>
    </row>
    <row r="12756" spans="1:8">
      <c r="A12756" s="594" t="s">
        <v>133</v>
      </c>
      <c r="B12756" s="594" t="s">
        <v>250</v>
      </c>
      <c r="C12756" s="594" t="s">
        <v>322</v>
      </c>
      <c r="D12756" s="594" t="s">
        <v>2787</v>
      </c>
      <c r="E12756" s="594" t="s">
        <v>194</v>
      </c>
      <c r="F12756" s="595" t="s">
        <v>411</v>
      </c>
      <c r="G12756" s="596" t="s">
        <v>195</v>
      </c>
      <c r="H12756" s="597">
        <v>395397437</v>
      </c>
    </row>
    <row r="12757" spans="1:8">
      <c r="A12757" s="594" t="s">
        <v>133</v>
      </c>
      <c r="B12757" s="594" t="s">
        <v>250</v>
      </c>
      <c r="C12757" s="594" t="s">
        <v>322</v>
      </c>
      <c r="D12757" s="594" t="s">
        <v>2787</v>
      </c>
      <c r="E12757" s="594" t="s">
        <v>194</v>
      </c>
      <c r="F12757" s="594" t="s">
        <v>15</v>
      </c>
      <c r="G12757" s="596" t="s">
        <v>2701</v>
      </c>
      <c r="H12757" s="597">
        <v>20000</v>
      </c>
    </row>
    <row r="12758" spans="1:8">
      <c r="A12758" s="594" t="s">
        <v>133</v>
      </c>
      <c r="B12758" s="594" t="s">
        <v>250</v>
      </c>
      <c r="C12758" s="594" t="s">
        <v>322</v>
      </c>
      <c r="D12758" s="594" t="s">
        <v>2787</v>
      </c>
      <c r="E12758" s="594" t="s">
        <v>194</v>
      </c>
      <c r="F12758" s="594" t="s">
        <v>198</v>
      </c>
      <c r="G12758" s="596" t="s">
        <v>199</v>
      </c>
      <c r="H12758" s="597">
        <v>197709846</v>
      </c>
    </row>
    <row r="12759" spans="1:8">
      <c r="A12759" s="594" t="s">
        <v>133</v>
      </c>
      <c r="B12759" s="594" t="s">
        <v>250</v>
      </c>
      <c r="C12759" s="594" t="s">
        <v>322</v>
      </c>
      <c r="D12759" s="594" t="s">
        <v>2787</v>
      </c>
      <c r="E12759" s="594" t="s">
        <v>194</v>
      </c>
      <c r="F12759" s="594" t="s">
        <v>200</v>
      </c>
      <c r="G12759" s="596" t="s">
        <v>201</v>
      </c>
      <c r="H12759" s="597">
        <v>197667591</v>
      </c>
    </row>
    <row r="12760" spans="1:8">
      <c r="A12760" s="594" t="s">
        <v>133</v>
      </c>
      <c r="B12760" s="594" t="s">
        <v>250</v>
      </c>
      <c r="C12760" s="594" t="s">
        <v>322</v>
      </c>
      <c r="D12760" s="594" t="s">
        <v>2787</v>
      </c>
      <c r="E12760" s="594" t="s">
        <v>573</v>
      </c>
      <c r="F12760" s="595" t="s">
        <v>411</v>
      </c>
      <c r="G12760" s="596" t="s">
        <v>2703</v>
      </c>
      <c r="H12760" s="597">
        <v>8271000</v>
      </c>
    </row>
    <row r="12761" spans="1:8">
      <c r="A12761" s="594" t="s">
        <v>133</v>
      </c>
      <c r="B12761" s="594" t="s">
        <v>250</v>
      </c>
      <c r="C12761" s="594" t="s">
        <v>322</v>
      </c>
      <c r="D12761" s="594" t="s">
        <v>2787</v>
      </c>
      <c r="E12761" s="594" t="s">
        <v>573</v>
      </c>
      <c r="F12761" s="594" t="s">
        <v>574</v>
      </c>
      <c r="G12761" s="596" t="s">
        <v>2704</v>
      </c>
      <c r="H12761" s="597">
        <v>8271000</v>
      </c>
    </row>
    <row r="12762" spans="1:8">
      <c r="A12762" s="594" t="s">
        <v>133</v>
      </c>
      <c r="B12762" s="594" t="s">
        <v>250</v>
      </c>
      <c r="C12762" s="594" t="s">
        <v>322</v>
      </c>
      <c r="D12762" s="594" t="s">
        <v>2787</v>
      </c>
      <c r="E12762" s="594" t="s">
        <v>260</v>
      </c>
      <c r="F12762" s="595" t="s">
        <v>411</v>
      </c>
      <c r="G12762" s="596" t="s">
        <v>261</v>
      </c>
      <c r="H12762" s="597">
        <v>105839000</v>
      </c>
    </row>
    <row r="12763" spans="1:8">
      <c r="A12763" s="594" t="s">
        <v>133</v>
      </c>
      <c r="B12763" s="594" t="s">
        <v>250</v>
      </c>
      <c r="C12763" s="594" t="s">
        <v>322</v>
      </c>
      <c r="D12763" s="594" t="s">
        <v>2787</v>
      </c>
      <c r="E12763" s="594" t="s">
        <v>260</v>
      </c>
      <c r="F12763" s="594" t="s">
        <v>262</v>
      </c>
      <c r="G12763" s="596" t="s">
        <v>2707</v>
      </c>
      <c r="H12763" s="597">
        <v>105839000</v>
      </c>
    </row>
    <row r="12764" spans="1:8">
      <c r="A12764" s="594" t="s">
        <v>133</v>
      </c>
      <c r="B12764" s="594" t="s">
        <v>251</v>
      </c>
      <c r="C12764" s="595" t="s">
        <v>411</v>
      </c>
      <c r="D12764" s="595" t="s">
        <v>411</v>
      </c>
      <c r="E12764" s="595" t="s">
        <v>411</v>
      </c>
      <c r="F12764" s="595" t="s">
        <v>411</v>
      </c>
      <c r="G12764" s="596" t="s">
        <v>252</v>
      </c>
      <c r="H12764" s="597">
        <v>7189507464</v>
      </c>
    </row>
    <row r="12765" spans="1:8">
      <c r="A12765" s="594" t="s">
        <v>133</v>
      </c>
      <c r="B12765" s="594" t="s">
        <v>251</v>
      </c>
      <c r="C12765" s="594" t="s">
        <v>570</v>
      </c>
      <c r="D12765" s="595" t="s">
        <v>411</v>
      </c>
      <c r="E12765" s="595" t="s">
        <v>411</v>
      </c>
      <c r="F12765" s="595" t="s">
        <v>411</v>
      </c>
      <c r="G12765" s="596" t="s">
        <v>2711</v>
      </c>
      <c r="H12765" s="597">
        <v>7600000</v>
      </c>
    </row>
    <row r="12766" spans="1:8">
      <c r="A12766" s="594" t="s">
        <v>133</v>
      </c>
      <c r="B12766" s="594" t="s">
        <v>251</v>
      </c>
      <c r="C12766" s="594" t="s">
        <v>570</v>
      </c>
      <c r="D12766" s="594" t="s">
        <v>2713</v>
      </c>
      <c r="E12766" s="595" t="s">
        <v>411</v>
      </c>
      <c r="F12766" s="595" t="s">
        <v>411</v>
      </c>
      <c r="G12766" s="596" t="s">
        <v>2714</v>
      </c>
      <c r="H12766" s="597">
        <v>7600000</v>
      </c>
    </row>
    <row r="12767" spans="1:8">
      <c r="A12767" s="594" t="s">
        <v>133</v>
      </c>
      <c r="B12767" s="594" t="s">
        <v>251</v>
      </c>
      <c r="C12767" s="594" t="s">
        <v>570</v>
      </c>
      <c r="D12767" s="594" t="s">
        <v>2713</v>
      </c>
      <c r="E12767" s="594" t="s">
        <v>475</v>
      </c>
      <c r="F12767" s="595" t="s">
        <v>411</v>
      </c>
      <c r="G12767" s="596" t="s">
        <v>2806</v>
      </c>
      <c r="H12767" s="597">
        <v>2600000</v>
      </c>
    </row>
    <row r="12768" spans="1:8">
      <c r="A12768" s="594" t="s">
        <v>133</v>
      </c>
      <c r="B12768" s="594" t="s">
        <v>251</v>
      </c>
      <c r="C12768" s="594" t="s">
        <v>570</v>
      </c>
      <c r="D12768" s="594" t="s">
        <v>2713</v>
      </c>
      <c r="E12768" s="594" t="s">
        <v>475</v>
      </c>
      <c r="F12768" s="594" t="s">
        <v>1055</v>
      </c>
      <c r="G12768" s="596" t="s">
        <v>2810</v>
      </c>
      <c r="H12768" s="597">
        <v>2600000</v>
      </c>
    </row>
    <row r="12769" spans="1:8">
      <c r="A12769" s="594" t="s">
        <v>133</v>
      </c>
      <c r="B12769" s="594" t="s">
        <v>251</v>
      </c>
      <c r="C12769" s="594" t="s">
        <v>570</v>
      </c>
      <c r="D12769" s="594" t="s">
        <v>2713</v>
      </c>
      <c r="E12769" s="594" t="s">
        <v>744</v>
      </c>
      <c r="F12769" s="595" t="s">
        <v>411</v>
      </c>
      <c r="G12769" s="596" t="s">
        <v>2686</v>
      </c>
      <c r="H12769" s="597">
        <v>5000000</v>
      </c>
    </row>
    <row r="12770" spans="1:8">
      <c r="A12770" s="594" t="s">
        <v>133</v>
      </c>
      <c r="B12770" s="594" t="s">
        <v>251</v>
      </c>
      <c r="C12770" s="594" t="s">
        <v>570</v>
      </c>
      <c r="D12770" s="594" t="s">
        <v>2713</v>
      </c>
      <c r="E12770" s="594" t="s">
        <v>744</v>
      </c>
      <c r="F12770" s="594" t="s">
        <v>572</v>
      </c>
      <c r="G12770" s="596" t="s">
        <v>2689</v>
      </c>
      <c r="H12770" s="597">
        <v>5000000</v>
      </c>
    </row>
    <row r="12771" spans="1:8">
      <c r="A12771" s="594" t="s">
        <v>133</v>
      </c>
      <c r="B12771" s="594" t="s">
        <v>251</v>
      </c>
      <c r="C12771" s="594" t="s">
        <v>276</v>
      </c>
      <c r="D12771" s="595" t="s">
        <v>411</v>
      </c>
      <c r="E12771" s="595" t="s">
        <v>411</v>
      </c>
      <c r="F12771" s="595" t="s">
        <v>411</v>
      </c>
      <c r="G12771" s="596" t="s">
        <v>1966</v>
      </c>
      <c r="H12771" s="597">
        <v>108800000</v>
      </c>
    </row>
    <row r="12772" spans="1:8">
      <c r="A12772" s="594" t="s">
        <v>133</v>
      </c>
      <c r="B12772" s="594" t="s">
        <v>251</v>
      </c>
      <c r="C12772" s="594" t="s">
        <v>276</v>
      </c>
      <c r="D12772" s="594" t="s">
        <v>1316</v>
      </c>
      <c r="E12772" s="595" t="s">
        <v>411</v>
      </c>
      <c r="F12772" s="595" t="s">
        <v>411</v>
      </c>
      <c r="G12772" s="596" t="s">
        <v>2760</v>
      </c>
      <c r="H12772" s="597">
        <v>108800000</v>
      </c>
    </row>
    <row r="12773" spans="1:8">
      <c r="A12773" s="594" t="s">
        <v>133</v>
      </c>
      <c r="B12773" s="594" t="s">
        <v>251</v>
      </c>
      <c r="C12773" s="594" t="s">
        <v>276</v>
      </c>
      <c r="D12773" s="594" t="s">
        <v>1316</v>
      </c>
      <c r="E12773" s="594" t="s">
        <v>171</v>
      </c>
      <c r="F12773" s="595" t="s">
        <v>411</v>
      </c>
      <c r="G12773" s="596" t="s">
        <v>2677</v>
      </c>
      <c r="H12773" s="597">
        <v>3000000</v>
      </c>
    </row>
    <row r="12774" spans="1:8">
      <c r="A12774" s="594" t="s">
        <v>133</v>
      </c>
      <c r="B12774" s="594" t="s">
        <v>251</v>
      </c>
      <c r="C12774" s="594" t="s">
        <v>276</v>
      </c>
      <c r="D12774" s="594" t="s">
        <v>1316</v>
      </c>
      <c r="E12774" s="594" t="s">
        <v>171</v>
      </c>
      <c r="F12774" s="594" t="s">
        <v>173</v>
      </c>
      <c r="G12774" s="596" t="s">
        <v>174</v>
      </c>
      <c r="H12774" s="597">
        <v>3000000</v>
      </c>
    </row>
    <row r="12775" spans="1:8">
      <c r="A12775" s="594" t="s">
        <v>133</v>
      </c>
      <c r="B12775" s="594" t="s">
        <v>251</v>
      </c>
      <c r="C12775" s="594" t="s">
        <v>276</v>
      </c>
      <c r="D12775" s="594" t="s">
        <v>1316</v>
      </c>
      <c r="E12775" s="594" t="s">
        <v>240</v>
      </c>
      <c r="F12775" s="595" t="s">
        <v>411</v>
      </c>
      <c r="G12775" s="596" t="s">
        <v>241</v>
      </c>
      <c r="H12775" s="597">
        <v>18000000</v>
      </c>
    </row>
    <row r="12776" spans="1:8">
      <c r="A12776" s="594" t="s">
        <v>133</v>
      </c>
      <c r="B12776" s="594" t="s">
        <v>251</v>
      </c>
      <c r="C12776" s="594" t="s">
        <v>276</v>
      </c>
      <c r="D12776" s="594" t="s">
        <v>1316</v>
      </c>
      <c r="E12776" s="594" t="s">
        <v>240</v>
      </c>
      <c r="F12776" s="594" t="s">
        <v>242</v>
      </c>
      <c r="G12776" s="596" t="s">
        <v>243</v>
      </c>
      <c r="H12776" s="597">
        <v>3000000</v>
      </c>
    </row>
    <row r="12777" spans="1:8">
      <c r="A12777" s="594" t="s">
        <v>133</v>
      </c>
      <c r="B12777" s="594" t="s">
        <v>251</v>
      </c>
      <c r="C12777" s="594" t="s">
        <v>276</v>
      </c>
      <c r="D12777" s="594" t="s">
        <v>1316</v>
      </c>
      <c r="E12777" s="594" t="s">
        <v>240</v>
      </c>
      <c r="F12777" s="594" t="s">
        <v>728</v>
      </c>
      <c r="G12777" s="596" t="s">
        <v>729</v>
      </c>
      <c r="H12777" s="597">
        <v>1200000</v>
      </c>
    </row>
    <row r="12778" spans="1:8">
      <c r="A12778" s="594" t="s">
        <v>133</v>
      </c>
      <c r="B12778" s="594" t="s">
        <v>251</v>
      </c>
      <c r="C12778" s="594" t="s">
        <v>276</v>
      </c>
      <c r="D12778" s="594" t="s">
        <v>1316</v>
      </c>
      <c r="E12778" s="594" t="s">
        <v>240</v>
      </c>
      <c r="F12778" s="594" t="s">
        <v>731</v>
      </c>
      <c r="G12778" s="596" t="s">
        <v>732</v>
      </c>
      <c r="H12778" s="597">
        <v>1800000</v>
      </c>
    </row>
    <row r="12779" spans="1:8">
      <c r="A12779" s="594" t="s">
        <v>133</v>
      </c>
      <c r="B12779" s="594" t="s">
        <v>251</v>
      </c>
      <c r="C12779" s="594" t="s">
        <v>276</v>
      </c>
      <c r="D12779" s="594" t="s">
        <v>1316</v>
      </c>
      <c r="E12779" s="594" t="s">
        <v>240</v>
      </c>
      <c r="F12779" s="594" t="s">
        <v>733</v>
      </c>
      <c r="G12779" s="596" t="s">
        <v>734</v>
      </c>
      <c r="H12779" s="597">
        <v>9000000</v>
      </c>
    </row>
    <row r="12780" spans="1:8">
      <c r="A12780" s="594" t="s">
        <v>133</v>
      </c>
      <c r="B12780" s="594" t="s">
        <v>251</v>
      </c>
      <c r="C12780" s="594" t="s">
        <v>276</v>
      </c>
      <c r="D12780" s="594" t="s">
        <v>1316</v>
      </c>
      <c r="E12780" s="594" t="s">
        <v>240</v>
      </c>
      <c r="F12780" s="594" t="s">
        <v>735</v>
      </c>
      <c r="G12780" s="596" t="s">
        <v>193</v>
      </c>
      <c r="H12780" s="597">
        <v>3000000</v>
      </c>
    </row>
    <row r="12781" spans="1:8">
      <c r="A12781" s="594" t="s">
        <v>133</v>
      </c>
      <c r="B12781" s="594" t="s">
        <v>251</v>
      </c>
      <c r="C12781" s="594" t="s">
        <v>276</v>
      </c>
      <c r="D12781" s="594" t="s">
        <v>1316</v>
      </c>
      <c r="E12781" s="594" t="s">
        <v>738</v>
      </c>
      <c r="F12781" s="595" t="s">
        <v>411</v>
      </c>
      <c r="G12781" s="596" t="s">
        <v>739</v>
      </c>
      <c r="H12781" s="597">
        <v>4000000</v>
      </c>
    </row>
    <row r="12782" spans="1:8">
      <c r="A12782" s="594" t="s">
        <v>133</v>
      </c>
      <c r="B12782" s="594" t="s">
        <v>251</v>
      </c>
      <c r="C12782" s="594" t="s">
        <v>276</v>
      </c>
      <c r="D12782" s="594" t="s">
        <v>1316</v>
      </c>
      <c r="E12782" s="594" t="s">
        <v>738</v>
      </c>
      <c r="F12782" s="594" t="s">
        <v>740</v>
      </c>
      <c r="G12782" s="596" t="s">
        <v>741</v>
      </c>
      <c r="H12782" s="597">
        <v>4000000</v>
      </c>
    </row>
    <row r="12783" spans="1:8">
      <c r="A12783" s="594" t="s">
        <v>133</v>
      </c>
      <c r="B12783" s="594" t="s">
        <v>251</v>
      </c>
      <c r="C12783" s="594" t="s">
        <v>276</v>
      </c>
      <c r="D12783" s="594" t="s">
        <v>1316</v>
      </c>
      <c r="E12783" s="594" t="s">
        <v>189</v>
      </c>
      <c r="F12783" s="595" t="s">
        <v>411</v>
      </c>
      <c r="G12783" s="596" t="s">
        <v>190</v>
      </c>
      <c r="H12783" s="597">
        <v>2500000</v>
      </c>
    </row>
    <row r="12784" spans="1:8">
      <c r="A12784" s="594" t="s">
        <v>133</v>
      </c>
      <c r="B12784" s="594" t="s">
        <v>251</v>
      </c>
      <c r="C12784" s="594" t="s">
        <v>276</v>
      </c>
      <c r="D12784" s="594" t="s">
        <v>1316</v>
      </c>
      <c r="E12784" s="594" t="s">
        <v>189</v>
      </c>
      <c r="F12784" s="594" t="s">
        <v>192</v>
      </c>
      <c r="G12784" s="596" t="s">
        <v>195</v>
      </c>
      <c r="H12784" s="597">
        <v>2500000</v>
      </c>
    </row>
    <row r="12785" spans="1:8">
      <c r="A12785" s="594" t="s">
        <v>133</v>
      </c>
      <c r="B12785" s="594" t="s">
        <v>251</v>
      </c>
      <c r="C12785" s="594" t="s">
        <v>276</v>
      </c>
      <c r="D12785" s="594" t="s">
        <v>1316</v>
      </c>
      <c r="E12785" s="594" t="s">
        <v>77</v>
      </c>
      <c r="F12785" s="595" t="s">
        <v>411</v>
      </c>
      <c r="G12785" s="596" t="s">
        <v>78</v>
      </c>
      <c r="H12785" s="597">
        <v>40500000</v>
      </c>
    </row>
    <row r="12786" spans="1:8">
      <c r="A12786" s="594" t="s">
        <v>133</v>
      </c>
      <c r="B12786" s="594" t="s">
        <v>251</v>
      </c>
      <c r="C12786" s="594" t="s">
        <v>276</v>
      </c>
      <c r="D12786" s="594" t="s">
        <v>1316</v>
      </c>
      <c r="E12786" s="594" t="s">
        <v>77</v>
      </c>
      <c r="F12786" s="594" t="s">
        <v>79</v>
      </c>
      <c r="G12786" s="596" t="s">
        <v>195</v>
      </c>
      <c r="H12786" s="597">
        <v>40500000</v>
      </c>
    </row>
    <row r="12787" spans="1:8">
      <c r="A12787" s="594" t="s">
        <v>133</v>
      </c>
      <c r="B12787" s="594" t="s">
        <v>251</v>
      </c>
      <c r="C12787" s="594" t="s">
        <v>276</v>
      </c>
      <c r="D12787" s="594" t="s">
        <v>1316</v>
      </c>
      <c r="E12787" s="594" t="s">
        <v>194</v>
      </c>
      <c r="F12787" s="595" t="s">
        <v>411</v>
      </c>
      <c r="G12787" s="596" t="s">
        <v>195</v>
      </c>
      <c r="H12787" s="597">
        <v>40800000</v>
      </c>
    </row>
    <row r="12788" spans="1:8">
      <c r="A12788" s="594" t="s">
        <v>133</v>
      </c>
      <c r="B12788" s="594" t="s">
        <v>251</v>
      </c>
      <c r="C12788" s="594" t="s">
        <v>276</v>
      </c>
      <c r="D12788" s="594" t="s">
        <v>1316</v>
      </c>
      <c r="E12788" s="594" t="s">
        <v>194</v>
      </c>
      <c r="F12788" s="594" t="s">
        <v>200</v>
      </c>
      <c r="G12788" s="596" t="s">
        <v>201</v>
      </c>
      <c r="H12788" s="597">
        <v>40800000</v>
      </c>
    </row>
    <row r="12789" spans="1:8">
      <c r="A12789" s="594" t="s">
        <v>133</v>
      </c>
      <c r="B12789" s="594" t="s">
        <v>251</v>
      </c>
      <c r="C12789" s="594" t="s">
        <v>322</v>
      </c>
      <c r="D12789" s="595" t="s">
        <v>411</v>
      </c>
      <c r="E12789" s="595" t="s">
        <v>411</v>
      </c>
      <c r="F12789" s="595" t="s">
        <v>411</v>
      </c>
      <c r="G12789" s="596" t="s">
        <v>2661</v>
      </c>
      <c r="H12789" s="597">
        <v>6873107464</v>
      </c>
    </row>
    <row r="12790" spans="1:8">
      <c r="A12790" s="594" t="s">
        <v>133</v>
      </c>
      <c r="B12790" s="594" t="s">
        <v>251</v>
      </c>
      <c r="C12790" s="594" t="s">
        <v>322</v>
      </c>
      <c r="D12790" s="594" t="s">
        <v>2787</v>
      </c>
      <c r="E12790" s="595" t="s">
        <v>411</v>
      </c>
      <c r="F12790" s="595" t="s">
        <v>411</v>
      </c>
      <c r="G12790" s="596" t="s">
        <v>2788</v>
      </c>
      <c r="H12790" s="597">
        <v>6873107464</v>
      </c>
    </row>
    <row r="12791" spans="1:8">
      <c r="A12791" s="594" t="s">
        <v>133</v>
      </c>
      <c r="B12791" s="594" t="s">
        <v>251</v>
      </c>
      <c r="C12791" s="594" t="s">
        <v>322</v>
      </c>
      <c r="D12791" s="594" t="s">
        <v>2787</v>
      </c>
      <c r="E12791" s="594" t="s">
        <v>142</v>
      </c>
      <c r="F12791" s="595" t="s">
        <v>411</v>
      </c>
      <c r="G12791" s="596" t="s">
        <v>143</v>
      </c>
      <c r="H12791" s="597">
        <v>1536110869</v>
      </c>
    </row>
    <row r="12792" spans="1:8">
      <c r="A12792" s="594" t="s">
        <v>133</v>
      </c>
      <c r="B12792" s="594" t="s">
        <v>251</v>
      </c>
      <c r="C12792" s="594" t="s">
        <v>322</v>
      </c>
      <c r="D12792" s="594" t="s">
        <v>2787</v>
      </c>
      <c r="E12792" s="594" t="s">
        <v>142</v>
      </c>
      <c r="F12792" s="594" t="s">
        <v>144</v>
      </c>
      <c r="G12792" s="596" t="s">
        <v>2664</v>
      </c>
      <c r="H12792" s="597">
        <v>1536110869</v>
      </c>
    </row>
    <row r="12793" spans="1:8">
      <c r="A12793" s="594" t="s">
        <v>133</v>
      </c>
      <c r="B12793" s="594" t="s">
        <v>251</v>
      </c>
      <c r="C12793" s="594" t="s">
        <v>322</v>
      </c>
      <c r="D12793" s="594" t="s">
        <v>2787</v>
      </c>
      <c r="E12793" s="594" t="s">
        <v>202</v>
      </c>
      <c r="F12793" s="595" t="s">
        <v>411</v>
      </c>
      <c r="G12793" s="596" t="s">
        <v>2719</v>
      </c>
      <c r="H12793" s="597">
        <v>6000000</v>
      </c>
    </row>
    <row r="12794" spans="1:8">
      <c r="A12794" s="594" t="s">
        <v>133</v>
      </c>
      <c r="B12794" s="594" t="s">
        <v>251</v>
      </c>
      <c r="C12794" s="594" t="s">
        <v>322</v>
      </c>
      <c r="D12794" s="594" t="s">
        <v>2787</v>
      </c>
      <c r="E12794" s="594" t="s">
        <v>202</v>
      </c>
      <c r="F12794" s="594" t="s">
        <v>767</v>
      </c>
      <c r="G12794" s="596" t="s">
        <v>2720</v>
      </c>
      <c r="H12794" s="597">
        <v>6000000</v>
      </c>
    </row>
    <row r="12795" spans="1:8">
      <c r="A12795" s="594" t="s">
        <v>133</v>
      </c>
      <c r="B12795" s="594" t="s">
        <v>251</v>
      </c>
      <c r="C12795" s="594" t="s">
        <v>322</v>
      </c>
      <c r="D12795" s="594" t="s">
        <v>2787</v>
      </c>
      <c r="E12795" s="594" t="s">
        <v>148</v>
      </c>
      <c r="F12795" s="595" t="s">
        <v>411</v>
      </c>
      <c r="G12795" s="596" t="s">
        <v>149</v>
      </c>
      <c r="H12795" s="597">
        <v>1142658036</v>
      </c>
    </row>
    <row r="12796" spans="1:8">
      <c r="A12796" s="594" t="s">
        <v>133</v>
      </c>
      <c r="B12796" s="594" t="s">
        <v>251</v>
      </c>
      <c r="C12796" s="594" t="s">
        <v>322</v>
      </c>
      <c r="D12796" s="594" t="s">
        <v>2787</v>
      </c>
      <c r="E12796" s="594" t="s">
        <v>148</v>
      </c>
      <c r="F12796" s="594" t="s">
        <v>223</v>
      </c>
      <c r="G12796" s="596" t="s">
        <v>224</v>
      </c>
      <c r="H12796" s="597">
        <v>78826793</v>
      </c>
    </row>
    <row r="12797" spans="1:8">
      <c r="A12797" s="594" t="s">
        <v>133</v>
      </c>
      <c r="B12797" s="594" t="s">
        <v>251</v>
      </c>
      <c r="C12797" s="594" t="s">
        <v>322</v>
      </c>
      <c r="D12797" s="594" t="s">
        <v>2787</v>
      </c>
      <c r="E12797" s="594" t="s">
        <v>148</v>
      </c>
      <c r="F12797" s="594" t="s">
        <v>603</v>
      </c>
      <c r="G12797" s="596" t="s">
        <v>604</v>
      </c>
      <c r="H12797" s="597">
        <v>19368000</v>
      </c>
    </row>
    <row r="12798" spans="1:8">
      <c r="A12798" s="594" t="s">
        <v>133</v>
      </c>
      <c r="B12798" s="594" t="s">
        <v>251</v>
      </c>
      <c r="C12798" s="594" t="s">
        <v>322</v>
      </c>
      <c r="D12798" s="594" t="s">
        <v>2787</v>
      </c>
      <c r="E12798" s="594" t="s">
        <v>148</v>
      </c>
      <c r="F12798" s="594" t="s">
        <v>1075</v>
      </c>
      <c r="G12798" s="596" t="s">
        <v>2666</v>
      </c>
      <c r="H12798" s="597">
        <v>110420182</v>
      </c>
    </row>
    <row r="12799" spans="1:8">
      <c r="A12799" s="594" t="s">
        <v>133</v>
      </c>
      <c r="B12799" s="594" t="s">
        <v>251</v>
      </c>
      <c r="C12799" s="594" t="s">
        <v>322</v>
      </c>
      <c r="D12799" s="594" t="s">
        <v>2787</v>
      </c>
      <c r="E12799" s="594" t="s">
        <v>148</v>
      </c>
      <c r="F12799" s="594" t="s">
        <v>150</v>
      </c>
      <c r="G12799" s="596" t="s">
        <v>151</v>
      </c>
      <c r="H12799" s="597">
        <v>18049800</v>
      </c>
    </row>
    <row r="12800" spans="1:8">
      <c r="A12800" s="594" t="s">
        <v>133</v>
      </c>
      <c r="B12800" s="594" t="s">
        <v>251</v>
      </c>
      <c r="C12800" s="594" t="s">
        <v>322</v>
      </c>
      <c r="D12800" s="594" t="s">
        <v>2787</v>
      </c>
      <c r="E12800" s="594" t="s">
        <v>148</v>
      </c>
      <c r="F12800" s="594" t="s">
        <v>605</v>
      </c>
      <c r="G12800" s="596" t="s">
        <v>2668</v>
      </c>
      <c r="H12800" s="597">
        <v>14050308</v>
      </c>
    </row>
    <row r="12801" spans="1:8">
      <c r="A12801" s="594" t="s">
        <v>133</v>
      </c>
      <c r="B12801" s="594" t="s">
        <v>251</v>
      </c>
      <c r="C12801" s="594" t="s">
        <v>322</v>
      </c>
      <c r="D12801" s="594" t="s">
        <v>2787</v>
      </c>
      <c r="E12801" s="594" t="s">
        <v>148</v>
      </c>
      <c r="F12801" s="594" t="s">
        <v>472</v>
      </c>
      <c r="G12801" s="596" t="s">
        <v>473</v>
      </c>
      <c r="H12801" s="597">
        <v>29575000</v>
      </c>
    </row>
    <row r="12802" spans="1:8">
      <c r="A12802" s="594" t="s">
        <v>133</v>
      </c>
      <c r="B12802" s="594" t="s">
        <v>251</v>
      </c>
      <c r="C12802" s="594" t="s">
        <v>322</v>
      </c>
      <c r="D12802" s="594" t="s">
        <v>2787</v>
      </c>
      <c r="E12802" s="594" t="s">
        <v>148</v>
      </c>
      <c r="F12802" s="594" t="s">
        <v>624</v>
      </c>
      <c r="G12802" s="596" t="s">
        <v>2774</v>
      </c>
      <c r="H12802" s="597">
        <v>459013223</v>
      </c>
    </row>
    <row r="12803" spans="1:8">
      <c r="A12803" s="594" t="s">
        <v>133</v>
      </c>
      <c r="B12803" s="594" t="s">
        <v>251</v>
      </c>
      <c r="C12803" s="594" t="s">
        <v>322</v>
      </c>
      <c r="D12803" s="594" t="s">
        <v>2787</v>
      </c>
      <c r="E12803" s="594" t="s">
        <v>148</v>
      </c>
      <c r="F12803" s="594" t="s">
        <v>212</v>
      </c>
      <c r="G12803" s="596" t="s">
        <v>213</v>
      </c>
      <c r="H12803" s="597">
        <v>399023578</v>
      </c>
    </row>
    <row r="12804" spans="1:8">
      <c r="A12804" s="594" t="s">
        <v>133</v>
      </c>
      <c r="B12804" s="594" t="s">
        <v>251</v>
      </c>
      <c r="C12804" s="594" t="s">
        <v>322</v>
      </c>
      <c r="D12804" s="594" t="s">
        <v>2787</v>
      </c>
      <c r="E12804" s="594" t="s">
        <v>148</v>
      </c>
      <c r="F12804" s="594" t="s">
        <v>227</v>
      </c>
      <c r="G12804" s="596" t="s">
        <v>2669</v>
      </c>
      <c r="H12804" s="597">
        <v>14331152</v>
      </c>
    </row>
    <row r="12805" spans="1:8">
      <c r="A12805" s="594" t="s">
        <v>133</v>
      </c>
      <c r="B12805" s="594" t="s">
        <v>251</v>
      </c>
      <c r="C12805" s="594" t="s">
        <v>322</v>
      </c>
      <c r="D12805" s="594" t="s">
        <v>2787</v>
      </c>
      <c r="E12805" s="594" t="s">
        <v>582</v>
      </c>
      <c r="F12805" s="595" t="s">
        <v>411</v>
      </c>
      <c r="G12805" s="596" t="s">
        <v>583</v>
      </c>
      <c r="H12805" s="597">
        <v>18990000</v>
      </c>
    </row>
    <row r="12806" spans="1:8">
      <c r="A12806" s="594" t="s">
        <v>133</v>
      </c>
      <c r="B12806" s="594" t="s">
        <v>251</v>
      </c>
      <c r="C12806" s="594" t="s">
        <v>322</v>
      </c>
      <c r="D12806" s="594" t="s">
        <v>2787</v>
      </c>
      <c r="E12806" s="594" t="s">
        <v>582</v>
      </c>
      <c r="F12806" s="594" t="s">
        <v>584</v>
      </c>
      <c r="G12806" s="596" t="s">
        <v>2670</v>
      </c>
      <c r="H12806" s="597">
        <v>17370000</v>
      </c>
    </row>
    <row r="12807" spans="1:8">
      <c r="A12807" s="594" t="s">
        <v>133</v>
      </c>
      <c r="B12807" s="594" t="s">
        <v>251</v>
      </c>
      <c r="C12807" s="594" t="s">
        <v>322</v>
      </c>
      <c r="D12807" s="594" t="s">
        <v>2787</v>
      </c>
      <c r="E12807" s="594" t="s">
        <v>582</v>
      </c>
      <c r="F12807" s="594" t="s">
        <v>586</v>
      </c>
      <c r="G12807" s="596" t="s">
        <v>2671</v>
      </c>
      <c r="H12807" s="597">
        <v>1620000</v>
      </c>
    </row>
    <row r="12808" spans="1:8">
      <c r="A12808" s="594" t="s">
        <v>133</v>
      </c>
      <c r="B12808" s="594" t="s">
        <v>251</v>
      </c>
      <c r="C12808" s="594" t="s">
        <v>322</v>
      </c>
      <c r="D12808" s="594" t="s">
        <v>2787</v>
      </c>
      <c r="E12808" s="594" t="s">
        <v>152</v>
      </c>
      <c r="F12808" s="595" t="s">
        <v>411</v>
      </c>
      <c r="G12808" s="596" t="s">
        <v>153</v>
      </c>
      <c r="H12808" s="597">
        <v>99222013</v>
      </c>
    </row>
    <row r="12809" spans="1:8">
      <c r="A12809" s="594" t="s">
        <v>133</v>
      </c>
      <c r="B12809" s="594" t="s">
        <v>251</v>
      </c>
      <c r="C12809" s="594" t="s">
        <v>322</v>
      </c>
      <c r="D12809" s="594" t="s">
        <v>2787</v>
      </c>
      <c r="E12809" s="594" t="s">
        <v>152</v>
      </c>
      <c r="F12809" s="594" t="s">
        <v>606</v>
      </c>
      <c r="G12809" s="596" t="s">
        <v>195</v>
      </c>
      <c r="H12809" s="597">
        <v>99222013</v>
      </c>
    </row>
    <row r="12810" spans="1:8">
      <c r="A12810" s="594" t="s">
        <v>133</v>
      </c>
      <c r="B12810" s="594" t="s">
        <v>251</v>
      </c>
      <c r="C12810" s="594" t="s">
        <v>322</v>
      </c>
      <c r="D12810" s="594" t="s">
        <v>2787</v>
      </c>
      <c r="E12810" s="594" t="s">
        <v>156</v>
      </c>
      <c r="F12810" s="595" t="s">
        <v>411</v>
      </c>
      <c r="G12810" s="596" t="s">
        <v>514</v>
      </c>
      <c r="H12810" s="597">
        <v>365739639</v>
      </c>
    </row>
    <row r="12811" spans="1:8">
      <c r="A12811" s="594" t="s">
        <v>133</v>
      </c>
      <c r="B12811" s="594" t="s">
        <v>251</v>
      </c>
      <c r="C12811" s="594" t="s">
        <v>322</v>
      </c>
      <c r="D12811" s="594" t="s">
        <v>2787</v>
      </c>
      <c r="E12811" s="594" t="s">
        <v>156</v>
      </c>
      <c r="F12811" s="594" t="s">
        <v>157</v>
      </c>
      <c r="G12811" s="596" t="s">
        <v>158</v>
      </c>
      <c r="H12811" s="597">
        <v>283858275</v>
      </c>
    </row>
    <row r="12812" spans="1:8">
      <c r="A12812" s="594" t="s">
        <v>133</v>
      </c>
      <c r="B12812" s="594" t="s">
        <v>251</v>
      </c>
      <c r="C12812" s="594" t="s">
        <v>322</v>
      </c>
      <c r="D12812" s="594" t="s">
        <v>2787</v>
      </c>
      <c r="E12812" s="594" t="s">
        <v>156</v>
      </c>
      <c r="F12812" s="594" t="s">
        <v>159</v>
      </c>
      <c r="G12812" s="596" t="s">
        <v>160</v>
      </c>
      <c r="H12812" s="597">
        <v>48510052</v>
      </c>
    </row>
    <row r="12813" spans="1:8">
      <c r="A12813" s="594" t="s">
        <v>133</v>
      </c>
      <c r="B12813" s="594" t="s">
        <v>251</v>
      </c>
      <c r="C12813" s="594" t="s">
        <v>322</v>
      </c>
      <c r="D12813" s="594" t="s">
        <v>2787</v>
      </c>
      <c r="E12813" s="594" t="s">
        <v>156</v>
      </c>
      <c r="F12813" s="594" t="s">
        <v>161</v>
      </c>
      <c r="G12813" s="596" t="s">
        <v>162</v>
      </c>
      <c r="H12813" s="597">
        <v>32178790</v>
      </c>
    </row>
    <row r="12814" spans="1:8">
      <c r="A12814" s="594" t="s">
        <v>133</v>
      </c>
      <c r="B12814" s="594" t="s">
        <v>251</v>
      </c>
      <c r="C12814" s="594" t="s">
        <v>322</v>
      </c>
      <c r="D12814" s="594" t="s">
        <v>2787</v>
      </c>
      <c r="E12814" s="594" t="s">
        <v>156</v>
      </c>
      <c r="F12814" s="594" t="s">
        <v>1</v>
      </c>
      <c r="G12814" s="596" t="s">
        <v>2</v>
      </c>
      <c r="H12814" s="597">
        <v>975400</v>
      </c>
    </row>
    <row r="12815" spans="1:8">
      <c r="A12815" s="594" t="s">
        <v>133</v>
      </c>
      <c r="B12815" s="594" t="s">
        <v>251</v>
      </c>
      <c r="C12815" s="594" t="s">
        <v>322</v>
      </c>
      <c r="D12815" s="594" t="s">
        <v>2787</v>
      </c>
      <c r="E12815" s="594" t="s">
        <v>156</v>
      </c>
      <c r="F12815" s="594" t="s">
        <v>1073</v>
      </c>
      <c r="G12815" s="596" t="s">
        <v>2782</v>
      </c>
      <c r="H12815" s="597">
        <v>217122</v>
      </c>
    </row>
    <row r="12816" spans="1:8">
      <c r="A12816" s="594" t="s">
        <v>133</v>
      </c>
      <c r="B12816" s="594" t="s">
        <v>251</v>
      </c>
      <c r="C12816" s="594" t="s">
        <v>322</v>
      </c>
      <c r="D12816" s="594" t="s">
        <v>2787</v>
      </c>
      <c r="E12816" s="594" t="s">
        <v>167</v>
      </c>
      <c r="F12816" s="595" t="s">
        <v>411</v>
      </c>
      <c r="G12816" s="596" t="s">
        <v>168</v>
      </c>
      <c r="H12816" s="597">
        <v>25381497</v>
      </c>
    </row>
    <row r="12817" spans="1:8">
      <c r="A12817" s="594" t="s">
        <v>133</v>
      </c>
      <c r="B12817" s="594" t="s">
        <v>251</v>
      </c>
      <c r="C12817" s="594" t="s">
        <v>322</v>
      </c>
      <c r="D12817" s="594" t="s">
        <v>2787</v>
      </c>
      <c r="E12817" s="594" t="s">
        <v>167</v>
      </c>
      <c r="F12817" s="594" t="s">
        <v>228</v>
      </c>
      <c r="G12817" s="596" t="s">
        <v>2673</v>
      </c>
      <c r="H12817" s="597">
        <v>13044085</v>
      </c>
    </row>
    <row r="12818" spans="1:8">
      <c r="A12818" s="594" t="s">
        <v>133</v>
      </c>
      <c r="B12818" s="594" t="s">
        <v>251</v>
      </c>
      <c r="C12818" s="594" t="s">
        <v>322</v>
      </c>
      <c r="D12818" s="594" t="s">
        <v>2787</v>
      </c>
      <c r="E12818" s="594" t="s">
        <v>167</v>
      </c>
      <c r="F12818" s="594" t="s">
        <v>169</v>
      </c>
      <c r="G12818" s="596" t="s">
        <v>2674</v>
      </c>
      <c r="H12818" s="597">
        <v>3870412</v>
      </c>
    </row>
    <row r="12819" spans="1:8">
      <c r="A12819" s="594" t="s">
        <v>133</v>
      </c>
      <c r="B12819" s="594" t="s">
        <v>251</v>
      </c>
      <c r="C12819" s="594" t="s">
        <v>322</v>
      </c>
      <c r="D12819" s="594" t="s">
        <v>2787</v>
      </c>
      <c r="E12819" s="594" t="s">
        <v>167</v>
      </c>
      <c r="F12819" s="594" t="s">
        <v>230</v>
      </c>
      <c r="G12819" s="596" t="s">
        <v>2675</v>
      </c>
      <c r="H12819" s="597">
        <v>5686000</v>
      </c>
    </row>
    <row r="12820" spans="1:8">
      <c r="A12820" s="594" t="s">
        <v>133</v>
      </c>
      <c r="B12820" s="594" t="s">
        <v>251</v>
      </c>
      <c r="C12820" s="594" t="s">
        <v>322</v>
      </c>
      <c r="D12820" s="594" t="s">
        <v>2787</v>
      </c>
      <c r="E12820" s="594" t="s">
        <v>167</v>
      </c>
      <c r="F12820" s="594" t="s">
        <v>214</v>
      </c>
      <c r="G12820" s="596" t="s">
        <v>2676</v>
      </c>
      <c r="H12820" s="597">
        <v>2496000</v>
      </c>
    </row>
    <row r="12821" spans="1:8">
      <c r="A12821" s="594" t="s">
        <v>133</v>
      </c>
      <c r="B12821" s="594" t="s">
        <v>251</v>
      </c>
      <c r="C12821" s="594" t="s">
        <v>322</v>
      </c>
      <c r="D12821" s="594" t="s">
        <v>2787</v>
      </c>
      <c r="E12821" s="594" t="s">
        <v>167</v>
      </c>
      <c r="F12821" s="594" t="s">
        <v>232</v>
      </c>
      <c r="G12821" s="596" t="s">
        <v>195</v>
      </c>
      <c r="H12821" s="597">
        <v>285000</v>
      </c>
    </row>
    <row r="12822" spans="1:8">
      <c r="A12822" s="594" t="s">
        <v>133</v>
      </c>
      <c r="B12822" s="594" t="s">
        <v>251</v>
      </c>
      <c r="C12822" s="594" t="s">
        <v>322</v>
      </c>
      <c r="D12822" s="594" t="s">
        <v>2787</v>
      </c>
      <c r="E12822" s="594" t="s">
        <v>171</v>
      </c>
      <c r="F12822" s="595" t="s">
        <v>411</v>
      </c>
      <c r="G12822" s="596" t="s">
        <v>2677</v>
      </c>
      <c r="H12822" s="597">
        <v>149630850</v>
      </c>
    </row>
    <row r="12823" spans="1:8">
      <c r="A12823" s="594" t="s">
        <v>133</v>
      </c>
      <c r="B12823" s="594" t="s">
        <v>251</v>
      </c>
      <c r="C12823" s="594" t="s">
        <v>322</v>
      </c>
      <c r="D12823" s="594" t="s">
        <v>2787</v>
      </c>
      <c r="E12823" s="594" t="s">
        <v>171</v>
      </c>
      <c r="F12823" s="594" t="s">
        <v>173</v>
      </c>
      <c r="G12823" s="596" t="s">
        <v>174</v>
      </c>
      <c r="H12823" s="597">
        <v>53736850</v>
      </c>
    </row>
    <row r="12824" spans="1:8">
      <c r="A12824" s="594" t="s">
        <v>133</v>
      </c>
      <c r="B12824" s="594" t="s">
        <v>251</v>
      </c>
      <c r="C12824" s="594" t="s">
        <v>322</v>
      </c>
      <c r="D12824" s="594" t="s">
        <v>2787</v>
      </c>
      <c r="E12824" s="594" t="s">
        <v>171</v>
      </c>
      <c r="F12824" s="594" t="s">
        <v>216</v>
      </c>
      <c r="G12824" s="596" t="s">
        <v>217</v>
      </c>
      <c r="H12824" s="597">
        <v>91555000</v>
      </c>
    </row>
    <row r="12825" spans="1:8">
      <c r="A12825" s="594" t="s">
        <v>133</v>
      </c>
      <c r="B12825" s="594" t="s">
        <v>251</v>
      </c>
      <c r="C12825" s="594" t="s">
        <v>322</v>
      </c>
      <c r="D12825" s="594" t="s">
        <v>2787</v>
      </c>
      <c r="E12825" s="594" t="s">
        <v>171</v>
      </c>
      <c r="F12825" s="594" t="s">
        <v>175</v>
      </c>
      <c r="G12825" s="596" t="s">
        <v>176</v>
      </c>
      <c r="H12825" s="597">
        <v>4339000</v>
      </c>
    </row>
    <row r="12826" spans="1:8">
      <c r="A12826" s="594" t="s">
        <v>133</v>
      </c>
      <c r="B12826" s="594" t="s">
        <v>251</v>
      </c>
      <c r="C12826" s="594" t="s">
        <v>322</v>
      </c>
      <c r="D12826" s="594" t="s">
        <v>2787</v>
      </c>
      <c r="E12826" s="594" t="s">
        <v>177</v>
      </c>
      <c r="F12826" s="595" t="s">
        <v>411</v>
      </c>
      <c r="G12826" s="596" t="s">
        <v>178</v>
      </c>
      <c r="H12826" s="597">
        <v>148898438</v>
      </c>
    </row>
    <row r="12827" spans="1:8">
      <c r="A12827" s="594" t="s">
        <v>133</v>
      </c>
      <c r="B12827" s="594" t="s">
        <v>251</v>
      </c>
      <c r="C12827" s="594" t="s">
        <v>322</v>
      </c>
      <c r="D12827" s="594" t="s">
        <v>2787</v>
      </c>
      <c r="E12827" s="594" t="s">
        <v>177</v>
      </c>
      <c r="F12827" s="594" t="s">
        <v>179</v>
      </c>
      <c r="G12827" s="596" t="s">
        <v>2679</v>
      </c>
      <c r="H12827" s="597">
        <v>18931427</v>
      </c>
    </row>
    <row r="12828" spans="1:8">
      <c r="A12828" s="594" t="s">
        <v>133</v>
      </c>
      <c r="B12828" s="594" t="s">
        <v>251</v>
      </c>
      <c r="C12828" s="594" t="s">
        <v>322</v>
      </c>
      <c r="D12828" s="594" t="s">
        <v>2787</v>
      </c>
      <c r="E12828" s="594" t="s">
        <v>177</v>
      </c>
      <c r="F12828" s="594" t="s">
        <v>181</v>
      </c>
      <c r="G12828" s="596" t="s">
        <v>182</v>
      </c>
      <c r="H12828" s="597">
        <v>5381694</v>
      </c>
    </row>
    <row r="12829" spans="1:8">
      <c r="A12829" s="594" t="s">
        <v>133</v>
      </c>
      <c r="B12829" s="594" t="s">
        <v>251</v>
      </c>
      <c r="C12829" s="594" t="s">
        <v>322</v>
      </c>
      <c r="D12829" s="594" t="s">
        <v>2787</v>
      </c>
      <c r="E12829" s="594" t="s">
        <v>177</v>
      </c>
      <c r="F12829" s="594" t="s">
        <v>1290</v>
      </c>
      <c r="G12829" s="596" t="s">
        <v>2721</v>
      </c>
      <c r="H12829" s="597">
        <v>9950917</v>
      </c>
    </row>
    <row r="12830" spans="1:8">
      <c r="A12830" s="594" t="s">
        <v>133</v>
      </c>
      <c r="B12830" s="594" t="s">
        <v>251</v>
      </c>
      <c r="C12830" s="594" t="s">
        <v>322</v>
      </c>
      <c r="D12830" s="594" t="s">
        <v>2787</v>
      </c>
      <c r="E12830" s="594" t="s">
        <v>177</v>
      </c>
      <c r="F12830" s="594" t="s">
        <v>441</v>
      </c>
      <c r="G12830" s="596" t="s">
        <v>2728</v>
      </c>
      <c r="H12830" s="597">
        <v>92577000</v>
      </c>
    </row>
    <row r="12831" spans="1:8">
      <c r="A12831" s="594" t="s">
        <v>133</v>
      </c>
      <c r="B12831" s="594" t="s">
        <v>251</v>
      </c>
      <c r="C12831" s="594" t="s">
        <v>322</v>
      </c>
      <c r="D12831" s="594" t="s">
        <v>2787</v>
      </c>
      <c r="E12831" s="594" t="s">
        <v>177</v>
      </c>
      <c r="F12831" s="594" t="s">
        <v>1297</v>
      </c>
      <c r="G12831" s="596" t="s">
        <v>2680</v>
      </c>
      <c r="H12831" s="597">
        <v>16107400</v>
      </c>
    </row>
    <row r="12832" spans="1:8">
      <c r="A12832" s="594" t="s">
        <v>133</v>
      </c>
      <c r="B12832" s="594" t="s">
        <v>251</v>
      </c>
      <c r="C12832" s="594" t="s">
        <v>322</v>
      </c>
      <c r="D12832" s="594" t="s">
        <v>2787</v>
      </c>
      <c r="E12832" s="594" t="s">
        <v>177</v>
      </c>
      <c r="F12832" s="594" t="s">
        <v>237</v>
      </c>
      <c r="G12832" s="596" t="s">
        <v>2681</v>
      </c>
      <c r="H12832" s="597">
        <v>5950000</v>
      </c>
    </row>
    <row r="12833" spans="1:8">
      <c r="A12833" s="594" t="s">
        <v>133</v>
      </c>
      <c r="B12833" s="594" t="s">
        <v>251</v>
      </c>
      <c r="C12833" s="594" t="s">
        <v>322</v>
      </c>
      <c r="D12833" s="594" t="s">
        <v>2787</v>
      </c>
      <c r="E12833" s="594" t="s">
        <v>240</v>
      </c>
      <c r="F12833" s="595" t="s">
        <v>411</v>
      </c>
      <c r="G12833" s="596" t="s">
        <v>241</v>
      </c>
      <c r="H12833" s="597">
        <v>1889830000</v>
      </c>
    </row>
    <row r="12834" spans="1:8">
      <c r="A12834" s="594" t="s">
        <v>133</v>
      </c>
      <c r="B12834" s="594" t="s">
        <v>251</v>
      </c>
      <c r="C12834" s="594" t="s">
        <v>322</v>
      </c>
      <c r="D12834" s="594" t="s">
        <v>2787</v>
      </c>
      <c r="E12834" s="594" t="s">
        <v>240</v>
      </c>
      <c r="F12834" s="594" t="s">
        <v>242</v>
      </c>
      <c r="G12834" s="596" t="s">
        <v>243</v>
      </c>
      <c r="H12834" s="597">
        <v>90232000</v>
      </c>
    </row>
    <row r="12835" spans="1:8">
      <c r="A12835" s="594" t="s">
        <v>133</v>
      </c>
      <c r="B12835" s="594" t="s">
        <v>251</v>
      </c>
      <c r="C12835" s="594" t="s">
        <v>322</v>
      </c>
      <c r="D12835" s="594" t="s">
        <v>2787</v>
      </c>
      <c r="E12835" s="594" t="s">
        <v>240</v>
      </c>
      <c r="F12835" s="594" t="s">
        <v>728</v>
      </c>
      <c r="G12835" s="596" t="s">
        <v>729</v>
      </c>
      <c r="H12835" s="597">
        <v>11590000</v>
      </c>
    </row>
    <row r="12836" spans="1:8">
      <c r="A12836" s="594" t="s">
        <v>133</v>
      </c>
      <c r="B12836" s="594" t="s">
        <v>251</v>
      </c>
      <c r="C12836" s="594" t="s">
        <v>322</v>
      </c>
      <c r="D12836" s="594" t="s">
        <v>2787</v>
      </c>
      <c r="E12836" s="594" t="s">
        <v>240</v>
      </c>
      <c r="F12836" s="594" t="s">
        <v>1268</v>
      </c>
      <c r="G12836" s="596" t="s">
        <v>1267</v>
      </c>
      <c r="H12836" s="597">
        <v>6050000</v>
      </c>
    </row>
    <row r="12837" spans="1:8">
      <c r="A12837" s="594" t="s">
        <v>133</v>
      </c>
      <c r="B12837" s="594" t="s">
        <v>251</v>
      </c>
      <c r="C12837" s="594" t="s">
        <v>322</v>
      </c>
      <c r="D12837" s="594" t="s">
        <v>2787</v>
      </c>
      <c r="E12837" s="594" t="s">
        <v>240</v>
      </c>
      <c r="F12837" s="594" t="s">
        <v>730</v>
      </c>
      <c r="G12837" s="596" t="s">
        <v>186</v>
      </c>
      <c r="H12837" s="597">
        <v>17600000</v>
      </c>
    </row>
    <row r="12838" spans="1:8">
      <c r="A12838" s="594" t="s">
        <v>133</v>
      </c>
      <c r="B12838" s="594" t="s">
        <v>251</v>
      </c>
      <c r="C12838" s="594" t="s">
        <v>322</v>
      </c>
      <c r="D12838" s="594" t="s">
        <v>2787</v>
      </c>
      <c r="E12838" s="594" t="s">
        <v>240</v>
      </c>
      <c r="F12838" s="594" t="s">
        <v>731</v>
      </c>
      <c r="G12838" s="596" t="s">
        <v>732</v>
      </c>
      <c r="H12838" s="597">
        <v>26548000</v>
      </c>
    </row>
    <row r="12839" spans="1:8">
      <c r="A12839" s="594" t="s">
        <v>133</v>
      </c>
      <c r="B12839" s="594" t="s">
        <v>251</v>
      </c>
      <c r="C12839" s="594" t="s">
        <v>322</v>
      </c>
      <c r="D12839" s="594" t="s">
        <v>2787</v>
      </c>
      <c r="E12839" s="594" t="s">
        <v>240</v>
      </c>
      <c r="F12839" s="594" t="s">
        <v>597</v>
      </c>
      <c r="G12839" s="596" t="s">
        <v>2682</v>
      </c>
      <c r="H12839" s="597">
        <v>60700000</v>
      </c>
    </row>
    <row r="12840" spans="1:8">
      <c r="A12840" s="594" t="s">
        <v>133</v>
      </c>
      <c r="B12840" s="594" t="s">
        <v>251</v>
      </c>
      <c r="C12840" s="594" t="s">
        <v>322</v>
      </c>
      <c r="D12840" s="594" t="s">
        <v>2787</v>
      </c>
      <c r="E12840" s="594" t="s">
        <v>240</v>
      </c>
      <c r="F12840" s="594" t="s">
        <v>733</v>
      </c>
      <c r="G12840" s="596" t="s">
        <v>734</v>
      </c>
      <c r="H12840" s="597">
        <v>618076000</v>
      </c>
    </row>
    <row r="12841" spans="1:8">
      <c r="A12841" s="594" t="s">
        <v>133</v>
      </c>
      <c r="B12841" s="594" t="s">
        <v>251</v>
      </c>
      <c r="C12841" s="594" t="s">
        <v>322</v>
      </c>
      <c r="D12841" s="594" t="s">
        <v>2787</v>
      </c>
      <c r="E12841" s="594" t="s">
        <v>240</v>
      </c>
      <c r="F12841" s="594" t="s">
        <v>735</v>
      </c>
      <c r="G12841" s="596" t="s">
        <v>193</v>
      </c>
      <c r="H12841" s="597">
        <v>1059034000</v>
      </c>
    </row>
    <row r="12842" spans="1:8">
      <c r="A12842" s="594" t="s">
        <v>133</v>
      </c>
      <c r="B12842" s="594" t="s">
        <v>251</v>
      </c>
      <c r="C12842" s="594" t="s">
        <v>322</v>
      </c>
      <c r="D12842" s="594" t="s">
        <v>2787</v>
      </c>
      <c r="E12842" s="594" t="s">
        <v>183</v>
      </c>
      <c r="F12842" s="595" t="s">
        <v>411</v>
      </c>
      <c r="G12842" s="596" t="s">
        <v>184</v>
      </c>
      <c r="H12842" s="597">
        <v>173567729</v>
      </c>
    </row>
    <row r="12843" spans="1:8">
      <c r="A12843" s="594" t="s">
        <v>133</v>
      </c>
      <c r="B12843" s="594" t="s">
        <v>251</v>
      </c>
      <c r="C12843" s="594" t="s">
        <v>322</v>
      </c>
      <c r="D12843" s="594" t="s">
        <v>2787</v>
      </c>
      <c r="E12843" s="594" t="s">
        <v>183</v>
      </c>
      <c r="F12843" s="594" t="s">
        <v>587</v>
      </c>
      <c r="G12843" s="596" t="s">
        <v>588</v>
      </c>
      <c r="H12843" s="597">
        <v>15607729</v>
      </c>
    </row>
    <row r="12844" spans="1:8">
      <c r="A12844" s="594" t="s">
        <v>133</v>
      </c>
      <c r="B12844" s="594" t="s">
        <v>251</v>
      </c>
      <c r="C12844" s="594" t="s">
        <v>322</v>
      </c>
      <c r="D12844" s="594" t="s">
        <v>2787</v>
      </c>
      <c r="E12844" s="594" t="s">
        <v>183</v>
      </c>
      <c r="F12844" s="594" t="s">
        <v>736</v>
      </c>
      <c r="G12844" s="596" t="s">
        <v>737</v>
      </c>
      <c r="H12844" s="597">
        <v>22620000</v>
      </c>
    </row>
    <row r="12845" spans="1:8">
      <c r="A12845" s="594" t="s">
        <v>133</v>
      </c>
      <c r="B12845" s="594" t="s">
        <v>251</v>
      </c>
      <c r="C12845" s="594" t="s">
        <v>322</v>
      </c>
      <c r="D12845" s="594" t="s">
        <v>2787</v>
      </c>
      <c r="E12845" s="594" t="s">
        <v>183</v>
      </c>
      <c r="F12845" s="594" t="s">
        <v>185</v>
      </c>
      <c r="G12845" s="596" t="s">
        <v>186</v>
      </c>
      <c r="H12845" s="597">
        <v>8290000</v>
      </c>
    </row>
    <row r="12846" spans="1:8">
      <c r="A12846" s="594" t="s">
        <v>133</v>
      </c>
      <c r="B12846" s="594" t="s">
        <v>251</v>
      </c>
      <c r="C12846" s="594" t="s">
        <v>322</v>
      </c>
      <c r="D12846" s="594" t="s">
        <v>2787</v>
      </c>
      <c r="E12846" s="594" t="s">
        <v>183</v>
      </c>
      <c r="F12846" s="594" t="s">
        <v>187</v>
      </c>
      <c r="G12846" s="596" t="s">
        <v>2683</v>
      </c>
      <c r="H12846" s="597">
        <v>127050000</v>
      </c>
    </row>
    <row r="12847" spans="1:8">
      <c r="A12847" s="594" t="s">
        <v>133</v>
      </c>
      <c r="B12847" s="594" t="s">
        <v>251</v>
      </c>
      <c r="C12847" s="594" t="s">
        <v>322</v>
      </c>
      <c r="D12847" s="594" t="s">
        <v>2787</v>
      </c>
      <c r="E12847" s="594" t="s">
        <v>738</v>
      </c>
      <c r="F12847" s="595" t="s">
        <v>411</v>
      </c>
      <c r="G12847" s="596" t="s">
        <v>739</v>
      </c>
      <c r="H12847" s="597">
        <v>103434000</v>
      </c>
    </row>
    <row r="12848" spans="1:8">
      <c r="A12848" s="594" t="s">
        <v>133</v>
      </c>
      <c r="B12848" s="594" t="s">
        <v>251</v>
      </c>
      <c r="C12848" s="594" t="s">
        <v>322</v>
      </c>
      <c r="D12848" s="594" t="s">
        <v>2787</v>
      </c>
      <c r="E12848" s="594" t="s">
        <v>738</v>
      </c>
      <c r="F12848" s="594" t="s">
        <v>740</v>
      </c>
      <c r="G12848" s="596" t="s">
        <v>741</v>
      </c>
      <c r="H12848" s="597">
        <v>101734000</v>
      </c>
    </row>
    <row r="12849" spans="1:8">
      <c r="A12849" s="594" t="s">
        <v>133</v>
      </c>
      <c r="B12849" s="594" t="s">
        <v>251</v>
      </c>
      <c r="C12849" s="594" t="s">
        <v>322</v>
      </c>
      <c r="D12849" s="594" t="s">
        <v>2787</v>
      </c>
      <c r="E12849" s="594" t="s">
        <v>738</v>
      </c>
      <c r="F12849" s="594" t="s">
        <v>356</v>
      </c>
      <c r="G12849" s="596" t="s">
        <v>357</v>
      </c>
      <c r="H12849" s="597">
        <v>600000</v>
      </c>
    </row>
    <row r="12850" spans="1:8">
      <c r="A12850" s="594" t="s">
        <v>133</v>
      </c>
      <c r="B12850" s="594" t="s">
        <v>251</v>
      </c>
      <c r="C12850" s="594" t="s">
        <v>322</v>
      </c>
      <c r="D12850" s="594" t="s">
        <v>2787</v>
      </c>
      <c r="E12850" s="594" t="s">
        <v>738</v>
      </c>
      <c r="F12850" s="594" t="s">
        <v>296</v>
      </c>
      <c r="G12850" s="596" t="s">
        <v>297</v>
      </c>
      <c r="H12850" s="597">
        <v>1100000</v>
      </c>
    </row>
    <row r="12851" spans="1:8">
      <c r="A12851" s="594" t="s">
        <v>133</v>
      </c>
      <c r="B12851" s="594" t="s">
        <v>251</v>
      </c>
      <c r="C12851" s="594" t="s">
        <v>322</v>
      </c>
      <c r="D12851" s="594" t="s">
        <v>2787</v>
      </c>
      <c r="E12851" s="594" t="s">
        <v>744</v>
      </c>
      <c r="F12851" s="595" t="s">
        <v>411</v>
      </c>
      <c r="G12851" s="596" t="s">
        <v>2686</v>
      </c>
      <c r="H12851" s="597">
        <v>19574000</v>
      </c>
    </row>
    <row r="12852" spans="1:8">
      <c r="A12852" s="594" t="s">
        <v>133</v>
      </c>
      <c r="B12852" s="594" t="s">
        <v>251</v>
      </c>
      <c r="C12852" s="594" t="s">
        <v>322</v>
      </c>
      <c r="D12852" s="594" t="s">
        <v>2787</v>
      </c>
      <c r="E12852" s="594" t="s">
        <v>744</v>
      </c>
      <c r="F12852" s="594" t="s">
        <v>572</v>
      </c>
      <c r="G12852" s="596" t="s">
        <v>2689</v>
      </c>
      <c r="H12852" s="597">
        <v>13979000</v>
      </c>
    </row>
    <row r="12853" spans="1:8">
      <c r="A12853" s="594" t="s">
        <v>133</v>
      </c>
      <c r="B12853" s="594" t="s">
        <v>251</v>
      </c>
      <c r="C12853" s="594" t="s">
        <v>322</v>
      </c>
      <c r="D12853" s="594" t="s">
        <v>2787</v>
      </c>
      <c r="E12853" s="594" t="s">
        <v>744</v>
      </c>
      <c r="F12853" s="594" t="s">
        <v>11</v>
      </c>
      <c r="G12853" s="596" t="s">
        <v>2691</v>
      </c>
      <c r="H12853" s="597">
        <v>5595000</v>
      </c>
    </row>
    <row r="12854" spans="1:8">
      <c r="A12854" s="594" t="s">
        <v>133</v>
      </c>
      <c r="B12854" s="594" t="s">
        <v>251</v>
      </c>
      <c r="C12854" s="594" t="s">
        <v>322</v>
      </c>
      <c r="D12854" s="594" t="s">
        <v>2787</v>
      </c>
      <c r="E12854" s="594" t="s">
        <v>2692</v>
      </c>
      <c r="F12854" s="595" t="s">
        <v>411</v>
      </c>
      <c r="G12854" s="596" t="s">
        <v>2693</v>
      </c>
      <c r="H12854" s="597">
        <v>60500000</v>
      </c>
    </row>
    <row r="12855" spans="1:8">
      <c r="A12855" s="594" t="s">
        <v>133</v>
      </c>
      <c r="B12855" s="594" t="s">
        <v>251</v>
      </c>
      <c r="C12855" s="594" t="s">
        <v>322</v>
      </c>
      <c r="D12855" s="594" t="s">
        <v>2787</v>
      </c>
      <c r="E12855" s="594" t="s">
        <v>2692</v>
      </c>
      <c r="F12855" s="594" t="s">
        <v>2722</v>
      </c>
      <c r="G12855" s="596" t="s">
        <v>2690</v>
      </c>
      <c r="H12855" s="597">
        <v>24900000</v>
      </c>
    </row>
    <row r="12856" spans="1:8">
      <c r="A12856" s="594" t="s">
        <v>133</v>
      </c>
      <c r="B12856" s="594" t="s">
        <v>251</v>
      </c>
      <c r="C12856" s="594" t="s">
        <v>322</v>
      </c>
      <c r="D12856" s="594" t="s">
        <v>2787</v>
      </c>
      <c r="E12856" s="594" t="s">
        <v>2692</v>
      </c>
      <c r="F12856" s="594" t="s">
        <v>2694</v>
      </c>
      <c r="G12856" s="596" t="s">
        <v>2689</v>
      </c>
      <c r="H12856" s="597">
        <v>35600000</v>
      </c>
    </row>
    <row r="12857" spans="1:8">
      <c r="A12857" s="594" t="s">
        <v>133</v>
      </c>
      <c r="B12857" s="594" t="s">
        <v>251</v>
      </c>
      <c r="C12857" s="594" t="s">
        <v>322</v>
      </c>
      <c r="D12857" s="594" t="s">
        <v>2787</v>
      </c>
      <c r="E12857" s="594" t="s">
        <v>189</v>
      </c>
      <c r="F12857" s="595" t="s">
        <v>411</v>
      </c>
      <c r="G12857" s="596" t="s">
        <v>190</v>
      </c>
      <c r="H12857" s="597">
        <v>316807393</v>
      </c>
    </row>
    <row r="12858" spans="1:8">
      <c r="A12858" s="594" t="s">
        <v>133</v>
      </c>
      <c r="B12858" s="594" t="s">
        <v>251</v>
      </c>
      <c r="C12858" s="594" t="s">
        <v>322</v>
      </c>
      <c r="D12858" s="594" t="s">
        <v>2787</v>
      </c>
      <c r="E12858" s="594" t="s">
        <v>189</v>
      </c>
      <c r="F12858" s="594" t="s">
        <v>773</v>
      </c>
      <c r="G12858" s="596" t="s">
        <v>2695</v>
      </c>
      <c r="H12858" s="597">
        <v>136715393</v>
      </c>
    </row>
    <row r="12859" spans="1:8">
      <c r="A12859" s="594" t="s">
        <v>133</v>
      </c>
      <c r="B12859" s="594" t="s">
        <v>251</v>
      </c>
      <c r="C12859" s="594" t="s">
        <v>322</v>
      </c>
      <c r="D12859" s="594" t="s">
        <v>2787</v>
      </c>
      <c r="E12859" s="594" t="s">
        <v>189</v>
      </c>
      <c r="F12859" s="594" t="s">
        <v>37</v>
      </c>
      <c r="G12859" s="596" t="s">
        <v>2696</v>
      </c>
      <c r="H12859" s="597">
        <v>2350000</v>
      </c>
    </row>
    <row r="12860" spans="1:8">
      <c r="A12860" s="594" t="s">
        <v>133</v>
      </c>
      <c r="B12860" s="594" t="s">
        <v>251</v>
      </c>
      <c r="C12860" s="594" t="s">
        <v>322</v>
      </c>
      <c r="D12860" s="594" t="s">
        <v>2787</v>
      </c>
      <c r="E12860" s="594" t="s">
        <v>189</v>
      </c>
      <c r="F12860" s="594" t="s">
        <v>192</v>
      </c>
      <c r="G12860" s="596" t="s">
        <v>195</v>
      </c>
      <c r="H12860" s="597">
        <v>177742000</v>
      </c>
    </row>
    <row r="12861" spans="1:8">
      <c r="A12861" s="594" t="s">
        <v>133</v>
      </c>
      <c r="B12861" s="594" t="s">
        <v>251</v>
      </c>
      <c r="C12861" s="594" t="s">
        <v>322</v>
      </c>
      <c r="D12861" s="594" t="s">
        <v>2787</v>
      </c>
      <c r="E12861" s="594" t="s">
        <v>2697</v>
      </c>
      <c r="F12861" s="595" t="s">
        <v>411</v>
      </c>
      <c r="G12861" s="596" t="s">
        <v>2698</v>
      </c>
      <c r="H12861" s="597">
        <v>16598000</v>
      </c>
    </row>
    <row r="12862" spans="1:8">
      <c r="A12862" s="594" t="s">
        <v>133</v>
      </c>
      <c r="B12862" s="594" t="s">
        <v>251</v>
      </c>
      <c r="C12862" s="594" t="s">
        <v>322</v>
      </c>
      <c r="D12862" s="594" t="s">
        <v>2787</v>
      </c>
      <c r="E12862" s="594" t="s">
        <v>2697</v>
      </c>
      <c r="F12862" s="594" t="s">
        <v>2699</v>
      </c>
      <c r="G12862" s="596" t="s">
        <v>2700</v>
      </c>
      <c r="H12862" s="597">
        <v>16598000</v>
      </c>
    </row>
    <row r="12863" spans="1:8">
      <c r="A12863" s="594" t="s">
        <v>133</v>
      </c>
      <c r="B12863" s="594" t="s">
        <v>251</v>
      </c>
      <c r="C12863" s="594" t="s">
        <v>322</v>
      </c>
      <c r="D12863" s="594" t="s">
        <v>2787</v>
      </c>
      <c r="E12863" s="594" t="s">
        <v>77</v>
      </c>
      <c r="F12863" s="595" t="s">
        <v>411</v>
      </c>
      <c r="G12863" s="596" t="s">
        <v>78</v>
      </c>
      <c r="H12863" s="597">
        <v>50000000</v>
      </c>
    </row>
    <row r="12864" spans="1:8">
      <c r="A12864" s="594" t="s">
        <v>133</v>
      </c>
      <c r="B12864" s="594" t="s">
        <v>251</v>
      </c>
      <c r="C12864" s="594" t="s">
        <v>322</v>
      </c>
      <c r="D12864" s="594" t="s">
        <v>2787</v>
      </c>
      <c r="E12864" s="594" t="s">
        <v>77</v>
      </c>
      <c r="F12864" s="594" t="s">
        <v>79</v>
      </c>
      <c r="G12864" s="596" t="s">
        <v>195</v>
      </c>
      <c r="H12864" s="597">
        <v>50000000</v>
      </c>
    </row>
    <row r="12865" spans="1:8">
      <c r="A12865" s="594" t="s">
        <v>133</v>
      </c>
      <c r="B12865" s="594" t="s">
        <v>251</v>
      </c>
      <c r="C12865" s="594" t="s">
        <v>322</v>
      </c>
      <c r="D12865" s="594" t="s">
        <v>2787</v>
      </c>
      <c r="E12865" s="594" t="s">
        <v>194</v>
      </c>
      <c r="F12865" s="595" t="s">
        <v>411</v>
      </c>
      <c r="G12865" s="596" t="s">
        <v>195</v>
      </c>
      <c r="H12865" s="597">
        <v>571894000</v>
      </c>
    </row>
    <row r="12866" spans="1:8">
      <c r="A12866" s="594" t="s">
        <v>133</v>
      </c>
      <c r="B12866" s="594" t="s">
        <v>251</v>
      </c>
      <c r="C12866" s="594" t="s">
        <v>322</v>
      </c>
      <c r="D12866" s="594" t="s">
        <v>2787</v>
      </c>
      <c r="E12866" s="594" t="s">
        <v>194</v>
      </c>
      <c r="F12866" s="594" t="s">
        <v>15</v>
      </c>
      <c r="G12866" s="596" t="s">
        <v>2701</v>
      </c>
      <c r="H12866" s="597">
        <v>20000</v>
      </c>
    </row>
    <row r="12867" spans="1:8">
      <c r="A12867" s="594" t="s">
        <v>133</v>
      </c>
      <c r="B12867" s="594" t="s">
        <v>251</v>
      </c>
      <c r="C12867" s="594" t="s">
        <v>322</v>
      </c>
      <c r="D12867" s="594" t="s">
        <v>2787</v>
      </c>
      <c r="E12867" s="594" t="s">
        <v>194</v>
      </c>
      <c r="F12867" s="594" t="s">
        <v>198</v>
      </c>
      <c r="G12867" s="596" t="s">
        <v>199</v>
      </c>
      <c r="H12867" s="597">
        <v>274151000</v>
      </c>
    </row>
    <row r="12868" spans="1:8">
      <c r="A12868" s="594" t="s">
        <v>133</v>
      </c>
      <c r="B12868" s="594" t="s">
        <v>251</v>
      </c>
      <c r="C12868" s="594" t="s">
        <v>322</v>
      </c>
      <c r="D12868" s="594" t="s">
        <v>2787</v>
      </c>
      <c r="E12868" s="594" t="s">
        <v>194</v>
      </c>
      <c r="F12868" s="594" t="s">
        <v>200</v>
      </c>
      <c r="G12868" s="596" t="s">
        <v>201</v>
      </c>
      <c r="H12868" s="597">
        <v>297723000</v>
      </c>
    </row>
    <row r="12869" spans="1:8">
      <c r="A12869" s="594" t="s">
        <v>133</v>
      </c>
      <c r="B12869" s="594" t="s">
        <v>251</v>
      </c>
      <c r="C12869" s="594" t="s">
        <v>322</v>
      </c>
      <c r="D12869" s="594" t="s">
        <v>2787</v>
      </c>
      <c r="E12869" s="594" t="s">
        <v>573</v>
      </c>
      <c r="F12869" s="595" t="s">
        <v>411</v>
      </c>
      <c r="G12869" s="596" t="s">
        <v>2703</v>
      </c>
      <c r="H12869" s="597">
        <v>8271000</v>
      </c>
    </row>
    <row r="12870" spans="1:8">
      <c r="A12870" s="594" t="s">
        <v>133</v>
      </c>
      <c r="B12870" s="594" t="s">
        <v>251</v>
      </c>
      <c r="C12870" s="594" t="s">
        <v>322</v>
      </c>
      <c r="D12870" s="594" t="s">
        <v>2787</v>
      </c>
      <c r="E12870" s="594" t="s">
        <v>573</v>
      </c>
      <c r="F12870" s="594" t="s">
        <v>574</v>
      </c>
      <c r="G12870" s="596" t="s">
        <v>2704</v>
      </c>
      <c r="H12870" s="597">
        <v>2892000</v>
      </c>
    </row>
    <row r="12871" spans="1:8">
      <c r="A12871" s="594" t="s">
        <v>133</v>
      </c>
      <c r="B12871" s="594" t="s">
        <v>251</v>
      </c>
      <c r="C12871" s="594" t="s">
        <v>322</v>
      </c>
      <c r="D12871" s="594" t="s">
        <v>2787</v>
      </c>
      <c r="E12871" s="594" t="s">
        <v>573</v>
      </c>
      <c r="F12871" s="594" t="s">
        <v>366</v>
      </c>
      <c r="G12871" s="596" t="s">
        <v>195</v>
      </c>
      <c r="H12871" s="597">
        <v>5379000</v>
      </c>
    </row>
    <row r="12872" spans="1:8">
      <c r="A12872" s="594" t="s">
        <v>133</v>
      </c>
      <c r="B12872" s="594" t="s">
        <v>251</v>
      </c>
      <c r="C12872" s="594" t="s">
        <v>322</v>
      </c>
      <c r="D12872" s="594" t="s">
        <v>2787</v>
      </c>
      <c r="E12872" s="594" t="s">
        <v>260</v>
      </c>
      <c r="F12872" s="595" t="s">
        <v>411</v>
      </c>
      <c r="G12872" s="596" t="s">
        <v>261</v>
      </c>
      <c r="H12872" s="597">
        <v>170000000</v>
      </c>
    </row>
    <row r="12873" spans="1:8">
      <c r="A12873" s="594" t="s">
        <v>133</v>
      </c>
      <c r="B12873" s="594" t="s">
        <v>251</v>
      </c>
      <c r="C12873" s="594" t="s">
        <v>322</v>
      </c>
      <c r="D12873" s="594" t="s">
        <v>2787</v>
      </c>
      <c r="E12873" s="594" t="s">
        <v>260</v>
      </c>
      <c r="F12873" s="594" t="s">
        <v>262</v>
      </c>
      <c r="G12873" s="596" t="s">
        <v>2707</v>
      </c>
      <c r="H12873" s="597">
        <v>170000000</v>
      </c>
    </row>
    <row r="12874" spans="1:8">
      <c r="A12874" s="594" t="s">
        <v>133</v>
      </c>
      <c r="B12874" s="594" t="s">
        <v>251</v>
      </c>
      <c r="C12874" s="594" t="s">
        <v>1969</v>
      </c>
      <c r="D12874" s="595" t="s">
        <v>411</v>
      </c>
      <c r="E12874" s="595" t="s">
        <v>411</v>
      </c>
      <c r="F12874" s="595" t="s">
        <v>411</v>
      </c>
      <c r="G12874" s="596" t="s">
        <v>1970</v>
      </c>
      <c r="H12874" s="597">
        <v>200000000</v>
      </c>
    </row>
    <row r="12875" spans="1:8">
      <c r="A12875" s="594" t="s">
        <v>133</v>
      </c>
      <c r="B12875" s="594" t="s">
        <v>251</v>
      </c>
      <c r="C12875" s="594" t="s">
        <v>1969</v>
      </c>
      <c r="D12875" s="594" t="s">
        <v>2854</v>
      </c>
      <c r="E12875" s="595" t="s">
        <v>411</v>
      </c>
      <c r="F12875" s="595" t="s">
        <v>411</v>
      </c>
      <c r="G12875" s="596" t="s">
        <v>2871</v>
      </c>
      <c r="H12875" s="597">
        <v>200000000</v>
      </c>
    </row>
    <row r="12876" spans="1:8">
      <c r="A12876" s="594" t="s">
        <v>133</v>
      </c>
      <c r="B12876" s="594" t="s">
        <v>251</v>
      </c>
      <c r="C12876" s="594" t="s">
        <v>1969</v>
      </c>
      <c r="D12876" s="594" t="s">
        <v>2854</v>
      </c>
      <c r="E12876" s="594" t="s">
        <v>194</v>
      </c>
      <c r="F12876" s="595" t="s">
        <v>411</v>
      </c>
      <c r="G12876" s="596" t="s">
        <v>195</v>
      </c>
      <c r="H12876" s="597">
        <v>200000000</v>
      </c>
    </row>
    <row r="12877" spans="1:8">
      <c r="A12877" s="594" t="s">
        <v>133</v>
      </c>
      <c r="B12877" s="594" t="s">
        <v>251</v>
      </c>
      <c r="C12877" s="594" t="s">
        <v>1969</v>
      </c>
      <c r="D12877" s="594" t="s">
        <v>2854</v>
      </c>
      <c r="E12877" s="594" t="s">
        <v>194</v>
      </c>
      <c r="F12877" s="594" t="s">
        <v>200</v>
      </c>
      <c r="G12877" s="596" t="s">
        <v>201</v>
      </c>
      <c r="H12877" s="597">
        <v>200000000</v>
      </c>
    </row>
    <row r="12878" spans="1:8">
      <c r="A12878" s="594" t="s">
        <v>133</v>
      </c>
      <c r="B12878" s="594" t="s">
        <v>253</v>
      </c>
      <c r="C12878" s="595" t="s">
        <v>411</v>
      </c>
      <c r="D12878" s="595" t="s">
        <v>411</v>
      </c>
      <c r="E12878" s="595" t="s">
        <v>411</v>
      </c>
      <c r="F12878" s="595" t="s">
        <v>411</v>
      </c>
      <c r="G12878" s="596" t="s">
        <v>319</v>
      </c>
      <c r="H12878" s="597">
        <v>2978751585</v>
      </c>
    </row>
    <row r="12879" spans="1:8">
      <c r="A12879" s="594" t="s">
        <v>133</v>
      </c>
      <c r="B12879" s="594" t="s">
        <v>253</v>
      </c>
      <c r="C12879" s="594" t="s">
        <v>570</v>
      </c>
      <c r="D12879" s="595" t="s">
        <v>411</v>
      </c>
      <c r="E12879" s="595" t="s">
        <v>411</v>
      </c>
      <c r="F12879" s="595" t="s">
        <v>411</v>
      </c>
      <c r="G12879" s="596" t="s">
        <v>2711</v>
      </c>
      <c r="H12879" s="597">
        <v>27800000</v>
      </c>
    </row>
    <row r="12880" spans="1:8">
      <c r="A12880" s="594" t="s">
        <v>133</v>
      </c>
      <c r="B12880" s="594" t="s">
        <v>253</v>
      </c>
      <c r="C12880" s="594" t="s">
        <v>570</v>
      </c>
      <c r="D12880" s="594" t="s">
        <v>2713</v>
      </c>
      <c r="E12880" s="595" t="s">
        <v>411</v>
      </c>
      <c r="F12880" s="595" t="s">
        <v>411</v>
      </c>
      <c r="G12880" s="596" t="s">
        <v>2714</v>
      </c>
      <c r="H12880" s="597">
        <v>27800000</v>
      </c>
    </row>
    <row r="12881" spans="1:8">
      <c r="A12881" s="594" t="s">
        <v>133</v>
      </c>
      <c r="B12881" s="594" t="s">
        <v>253</v>
      </c>
      <c r="C12881" s="594" t="s">
        <v>570</v>
      </c>
      <c r="D12881" s="594" t="s">
        <v>2713</v>
      </c>
      <c r="E12881" s="594" t="s">
        <v>240</v>
      </c>
      <c r="F12881" s="595" t="s">
        <v>411</v>
      </c>
      <c r="G12881" s="596" t="s">
        <v>241</v>
      </c>
      <c r="H12881" s="597">
        <v>6100000</v>
      </c>
    </row>
    <row r="12882" spans="1:8">
      <c r="A12882" s="594" t="s">
        <v>133</v>
      </c>
      <c r="B12882" s="594" t="s">
        <v>253</v>
      </c>
      <c r="C12882" s="594" t="s">
        <v>570</v>
      </c>
      <c r="D12882" s="594" t="s">
        <v>2713</v>
      </c>
      <c r="E12882" s="594" t="s">
        <v>240</v>
      </c>
      <c r="F12882" s="594" t="s">
        <v>730</v>
      </c>
      <c r="G12882" s="596" t="s">
        <v>186</v>
      </c>
      <c r="H12882" s="597">
        <v>2200000</v>
      </c>
    </row>
    <row r="12883" spans="1:8">
      <c r="A12883" s="594" t="s">
        <v>133</v>
      </c>
      <c r="B12883" s="594" t="s">
        <v>253</v>
      </c>
      <c r="C12883" s="594" t="s">
        <v>570</v>
      </c>
      <c r="D12883" s="594" t="s">
        <v>2713</v>
      </c>
      <c r="E12883" s="594" t="s">
        <v>240</v>
      </c>
      <c r="F12883" s="594" t="s">
        <v>597</v>
      </c>
      <c r="G12883" s="596" t="s">
        <v>2682</v>
      </c>
      <c r="H12883" s="597">
        <v>500000</v>
      </c>
    </row>
    <row r="12884" spans="1:8">
      <c r="A12884" s="594" t="s">
        <v>133</v>
      </c>
      <c r="B12884" s="594" t="s">
        <v>253</v>
      </c>
      <c r="C12884" s="594" t="s">
        <v>570</v>
      </c>
      <c r="D12884" s="594" t="s">
        <v>2713</v>
      </c>
      <c r="E12884" s="594" t="s">
        <v>240</v>
      </c>
      <c r="F12884" s="594" t="s">
        <v>735</v>
      </c>
      <c r="G12884" s="596" t="s">
        <v>193</v>
      </c>
      <c r="H12884" s="597">
        <v>3400000</v>
      </c>
    </row>
    <row r="12885" spans="1:8">
      <c r="A12885" s="594" t="s">
        <v>133</v>
      </c>
      <c r="B12885" s="594" t="s">
        <v>253</v>
      </c>
      <c r="C12885" s="594" t="s">
        <v>570</v>
      </c>
      <c r="D12885" s="594" t="s">
        <v>2713</v>
      </c>
      <c r="E12885" s="594" t="s">
        <v>738</v>
      </c>
      <c r="F12885" s="595" t="s">
        <v>411</v>
      </c>
      <c r="G12885" s="596" t="s">
        <v>739</v>
      </c>
      <c r="H12885" s="597">
        <v>2000000</v>
      </c>
    </row>
    <row r="12886" spans="1:8">
      <c r="A12886" s="594" t="s">
        <v>133</v>
      </c>
      <c r="B12886" s="594" t="s">
        <v>253</v>
      </c>
      <c r="C12886" s="594" t="s">
        <v>570</v>
      </c>
      <c r="D12886" s="594" t="s">
        <v>2713</v>
      </c>
      <c r="E12886" s="594" t="s">
        <v>738</v>
      </c>
      <c r="F12886" s="594" t="s">
        <v>740</v>
      </c>
      <c r="G12886" s="596" t="s">
        <v>741</v>
      </c>
      <c r="H12886" s="597">
        <v>2000000</v>
      </c>
    </row>
    <row r="12887" spans="1:8">
      <c r="A12887" s="594" t="s">
        <v>133</v>
      </c>
      <c r="B12887" s="594" t="s">
        <v>253</v>
      </c>
      <c r="C12887" s="594" t="s">
        <v>570</v>
      </c>
      <c r="D12887" s="594" t="s">
        <v>2713</v>
      </c>
      <c r="E12887" s="594" t="s">
        <v>744</v>
      </c>
      <c r="F12887" s="595" t="s">
        <v>411</v>
      </c>
      <c r="G12887" s="596" t="s">
        <v>2686</v>
      </c>
      <c r="H12887" s="597">
        <v>5000000</v>
      </c>
    </row>
    <row r="12888" spans="1:8">
      <c r="A12888" s="594" t="s">
        <v>133</v>
      </c>
      <c r="B12888" s="594" t="s">
        <v>253</v>
      </c>
      <c r="C12888" s="594" t="s">
        <v>570</v>
      </c>
      <c r="D12888" s="594" t="s">
        <v>2713</v>
      </c>
      <c r="E12888" s="594" t="s">
        <v>744</v>
      </c>
      <c r="F12888" s="594" t="s">
        <v>572</v>
      </c>
      <c r="G12888" s="596" t="s">
        <v>2689</v>
      </c>
      <c r="H12888" s="597">
        <v>5000000</v>
      </c>
    </row>
    <row r="12889" spans="1:8">
      <c r="A12889" s="594" t="s">
        <v>133</v>
      </c>
      <c r="B12889" s="594" t="s">
        <v>253</v>
      </c>
      <c r="C12889" s="594" t="s">
        <v>570</v>
      </c>
      <c r="D12889" s="594" t="s">
        <v>2713</v>
      </c>
      <c r="E12889" s="594" t="s">
        <v>194</v>
      </c>
      <c r="F12889" s="595" t="s">
        <v>411</v>
      </c>
      <c r="G12889" s="596" t="s">
        <v>195</v>
      </c>
      <c r="H12889" s="597">
        <v>14700000</v>
      </c>
    </row>
    <row r="12890" spans="1:8">
      <c r="A12890" s="594" t="s">
        <v>133</v>
      </c>
      <c r="B12890" s="594" t="s">
        <v>253</v>
      </c>
      <c r="C12890" s="594" t="s">
        <v>570</v>
      </c>
      <c r="D12890" s="594" t="s">
        <v>2713</v>
      </c>
      <c r="E12890" s="594" t="s">
        <v>194</v>
      </c>
      <c r="F12890" s="594" t="s">
        <v>198</v>
      </c>
      <c r="G12890" s="596" t="s">
        <v>199</v>
      </c>
      <c r="H12890" s="597">
        <v>14700000</v>
      </c>
    </row>
    <row r="12891" spans="1:8">
      <c r="A12891" s="594" t="s">
        <v>133</v>
      </c>
      <c r="B12891" s="594" t="s">
        <v>253</v>
      </c>
      <c r="C12891" s="594" t="s">
        <v>276</v>
      </c>
      <c r="D12891" s="595" t="s">
        <v>411</v>
      </c>
      <c r="E12891" s="595" t="s">
        <v>411</v>
      </c>
      <c r="F12891" s="595" t="s">
        <v>411</v>
      </c>
      <c r="G12891" s="596" t="s">
        <v>1966</v>
      </c>
      <c r="H12891" s="597">
        <v>38400000</v>
      </c>
    </row>
    <row r="12892" spans="1:8">
      <c r="A12892" s="594" t="s">
        <v>133</v>
      </c>
      <c r="B12892" s="594" t="s">
        <v>253</v>
      </c>
      <c r="C12892" s="594" t="s">
        <v>276</v>
      </c>
      <c r="D12892" s="594" t="s">
        <v>1316</v>
      </c>
      <c r="E12892" s="595" t="s">
        <v>411</v>
      </c>
      <c r="F12892" s="595" t="s">
        <v>411</v>
      </c>
      <c r="G12892" s="596" t="s">
        <v>2760</v>
      </c>
      <c r="H12892" s="597">
        <v>38400000</v>
      </c>
    </row>
    <row r="12893" spans="1:8">
      <c r="A12893" s="594" t="s">
        <v>133</v>
      </c>
      <c r="B12893" s="594" t="s">
        <v>253</v>
      </c>
      <c r="C12893" s="594" t="s">
        <v>276</v>
      </c>
      <c r="D12893" s="594" t="s">
        <v>1316</v>
      </c>
      <c r="E12893" s="594" t="s">
        <v>240</v>
      </c>
      <c r="F12893" s="595" t="s">
        <v>411</v>
      </c>
      <c r="G12893" s="596" t="s">
        <v>241</v>
      </c>
      <c r="H12893" s="597">
        <v>18000000</v>
      </c>
    </row>
    <row r="12894" spans="1:8">
      <c r="A12894" s="594" t="s">
        <v>133</v>
      </c>
      <c r="B12894" s="594" t="s">
        <v>253</v>
      </c>
      <c r="C12894" s="594" t="s">
        <v>276</v>
      </c>
      <c r="D12894" s="594" t="s">
        <v>1316</v>
      </c>
      <c r="E12894" s="594" t="s">
        <v>240</v>
      </c>
      <c r="F12894" s="594" t="s">
        <v>242</v>
      </c>
      <c r="G12894" s="596" t="s">
        <v>243</v>
      </c>
      <c r="H12894" s="597">
        <v>3000000</v>
      </c>
    </row>
    <row r="12895" spans="1:8">
      <c r="A12895" s="594" t="s">
        <v>133</v>
      </c>
      <c r="B12895" s="594" t="s">
        <v>253</v>
      </c>
      <c r="C12895" s="594" t="s">
        <v>276</v>
      </c>
      <c r="D12895" s="594" t="s">
        <v>1316</v>
      </c>
      <c r="E12895" s="594" t="s">
        <v>240</v>
      </c>
      <c r="F12895" s="594" t="s">
        <v>728</v>
      </c>
      <c r="G12895" s="596" t="s">
        <v>729</v>
      </c>
      <c r="H12895" s="597">
        <v>1200000</v>
      </c>
    </row>
    <row r="12896" spans="1:8">
      <c r="A12896" s="594" t="s">
        <v>133</v>
      </c>
      <c r="B12896" s="594" t="s">
        <v>253</v>
      </c>
      <c r="C12896" s="594" t="s">
        <v>276</v>
      </c>
      <c r="D12896" s="594" t="s">
        <v>1316</v>
      </c>
      <c r="E12896" s="594" t="s">
        <v>240</v>
      </c>
      <c r="F12896" s="594" t="s">
        <v>731</v>
      </c>
      <c r="G12896" s="596" t="s">
        <v>732</v>
      </c>
      <c r="H12896" s="597">
        <v>1800000</v>
      </c>
    </row>
    <row r="12897" spans="1:8">
      <c r="A12897" s="594" t="s">
        <v>133</v>
      </c>
      <c r="B12897" s="594" t="s">
        <v>253</v>
      </c>
      <c r="C12897" s="594" t="s">
        <v>276</v>
      </c>
      <c r="D12897" s="594" t="s">
        <v>1316</v>
      </c>
      <c r="E12897" s="594" t="s">
        <v>240</v>
      </c>
      <c r="F12897" s="594" t="s">
        <v>733</v>
      </c>
      <c r="G12897" s="596" t="s">
        <v>734</v>
      </c>
      <c r="H12897" s="597">
        <v>6000000</v>
      </c>
    </row>
    <row r="12898" spans="1:8">
      <c r="A12898" s="594" t="s">
        <v>133</v>
      </c>
      <c r="B12898" s="594" t="s">
        <v>253</v>
      </c>
      <c r="C12898" s="594" t="s">
        <v>276</v>
      </c>
      <c r="D12898" s="594" t="s">
        <v>1316</v>
      </c>
      <c r="E12898" s="594" t="s">
        <v>240</v>
      </c>
      <c r="F12898" s="594" t="s">
        <v>735</v>
      </c>
      <c r="G12898" s="596" t="s">
        <v>193</v>
      </c>
      <c r="H12898" s="597">
        <v>6000000</v>
      </c>
    </row>
    <row r="12899" spans="1:8">
      <c r="A12899" s="594" t="s">
        <v>133</v>
      </c>
      <c r="B12899" s="594" t="s">
        <v>253</v>
      </c>
      <c r="C12899" s="594" t="s">
        <v>276</v>
      </c>
      <c r="D12899" s="594" t="s">
        <v>1316</v>
      </c>
      <c r="E12899" s="594" t="s">
        <v>77</v>
      </c>
      <c r="F12899" s="595" t="s">
        <v>411</v>
      </c>
      <c r="G12899" s="596" t="s">
        <v>78</v>
      </c>
      <c r="H12899" s="597">
        <v>20000000</v>
      </c>
    </row>
    <row r="12900" spans="1:8">
      <c r="A12900" s="594" t="s">
        <v>133</v>
      </c>
      <c r="B12900" s="594" t="s">
        <v>253</v>
      </c>
      <c r="C12900" s="594" t="s">
        <v>276</v>
      </c>
      <c r="D12900" s="594" t="s">
        <v>1316</v>
      </c>
      <c r="E12900" s="594" t="s">
        <v>77</v>
      </c>
      <c r="F12900" s="594" t="s">
        <v>79</v>
      </c>
      <c r="G12900" s="596" t="s">
        <v>195</v>
      </c>
      <c r="H12900" s="597">
        <v>20000000</v>
      </c>
    </row>
    <row r="12901" spans="1:8">
      <c r="A12901" s="594" t="s">
        <v>133</v>
      </c>
      <c r="B12901" s="594" t="s">
        <v>253</v>
      </c>
      <c r="C12901" s="594" t="s">
        <v>276</v>
      </c>
      <c r="D12901" s="594" t="s">
        <v>1316</v>
      </c>
      <c r="E12901" s="594" t="s">
        <v>194</v>
      </c>
      <c r="F12901" s="595" t="s">
        <v>411</v>
      </c>
      <c r="G12901" s="596" t="s">
        <v>195</v>
      </c>
      <c r="H12901" s="597">
        <v>400000</v>
      </c>
    </row>
    <row r="12902" spans="1:8">
      <c r="A12902" s="594" t="s">
        <v>133</v>
      </c>
      <c r="B12902" s="594" t="s">
        <v>253</v>
      </c>
      <c r="C12902" s="594" t="s">
        <v>276</v>
      </c>
      <c r="D12902" s="594" t="s">
        <v>1316</v>
      </c>
      <c r="E12902" s="594" t="s">
        <v>194</v>
      </c>
      <c r="F12902" s="594" t="s">
        <v>200</v>
      </c>
      <c r="G12902" s="596" t="s">
        <v>201</v>
      </c>
      <c r="H12902" s="597">
        <v>400000</v>
      </c>
    </row>
    <row r="12903" spans="1:8">
      <c r="A12903" s="594" t="s">
        <v>133</v>
      </c>
      <c r="B12903" s="594" t="s">
        <v>253</v>
      </c>
      <c r="C12903" s="594" t="s">
        <v>322</v>
      </c>
      <c r="D12903" s="595" t="s">
        <v>411</v>
      </c>
      <c r="E12903" s="595" t="s">
        <v>411</v>
      </c>
      <c r="F12903" s="595" t="s">
        <v>411</v>
      </c>
      <c r="G12903" s="596" t="s">
        <v>2661</v>
      </c>
      <c r="H12903" s="597">
        <v>2881551585</v>
      </c>
    </row>
    <row r="12904" spans="1:8">
      <c r="A12904" s="594" t="s">
        <v>133</v>
      </c>
      <c r="B12904" s="594" t="s">
        <v>253</v>
      </c>
      <c r="C12904" s="594" t="s">
        <v>322</v>
      </c>
      <c r="D12904" s="594" t="s">
        <v>2787</v>
      </c>
      <c r="E12904" s="595" t="s">
        <v>411</v>
      </c>
      <c r="F12904" s="595" t="s">
        <v>411</v>
      </c>
      <c r="G12904" s="596" t="s">
        <v>2788</v>
      </c>
      <c r="H12904" s="597">
        <v>2881551585</v>
      </c>
    </row>
    <row r="12905" spans="1:8">
      <c r="A12905" s="594" t="s">
        <v>133</v>
      </c>
      <c r="B12905" s="594" t="s">
        <v>253</v>
      </c>
      <c r="C12905" s="594" t="s">
        <v>322</v>
      </c>
      <c r="D12905" s="594" t="s">
        <v>2787</v>
      </c>
      <c r="E12905" s="594" t="s">
        <v>142</v>
      </c>
      <c r="F12905" s="595" t="s">
        <v>411</v>
      </c>
      <c r="G12905" s="596" t="s">
        <v>143</v>
      </c>
      <c r="H12905" s="597">
        <v>839544331</v>
      </c>
    </row>
    <row r="12906" spans="1:8">
      <c r="A12906" s="594" t="s">
        <v>133</v>
      </c>
      <c r="B12906" s="594" t="s">
        <v>253</v>
      </c>
      <c r="C12906" s="594" t="s">
        <v>322</v>
      </c>
      <c r="D12906" s="594" t="s">
        <v>2787</v>
      </c>
      <c r="E12906" s="594" t="s">
        <v>142</v>
      </c>
      <c r="F12906" s="594" t="s">
        <v>144</v>
      </c>
      <c r="G12906" s="596" t="s">
        <v>2664</v>
      </c>
      <c r="H12906" s="597">
        <v>818715606</v>
      </c>
    </row>
    <row r="12907" spans="1:8">
      <c r="A12907" s="594" t="s">
        <v>133</v>
      </c>
      <c r="B12907" s="594" t="s">
        <v>253</v>
      </c>
      <c r="C12907" s="594" t="s">
        <v>322</v>
      </c>
      <c r="D12907" s="594" t="s">
        <v>2787</v>
      </c>
      <c r="E12907" s="594" t="s">
        <v>142</v>
      </c>
      <c r="F12907" s="594" t="s">
        <v>146</v>
      </c>
      <c r="G12907" s="596" t="s">
        <v>2665</v>
      </c>
      <c r="H12907" s="597">
        <v>20828725</v>
      </c>
    </row>
    <row r="12908" spans="1:8">
      <c r="A12908" s="594" t="s">
        <v>133</v>
      </c>
      <c r="B12908" s="594" t="s">
        <v>253</v>
      </c>
      <c r="C12908" s="594" t="s">
        <v>322</v>
      </c>
      <c r="D12908" s="594" t="s">
        <v>2787</v>
      </c>
      <c r="E12908" s="594" t="s">
        <v>202</v>
      </c>
      <c r="F12908" s="595" t="s">
        <v>411</v>
      </c>
      <c r="G12908" s="596" t="s">
        <v>2719</v>
      </c>
      <c r="H12908" s="597">
        <v>22056000</v>
      </c>
    </row>
    <row r="12909" spans="1:8">
      <c r="A12909" s="594" t="s">
        <v>133</v>
      </c>
      <c r="B12909" s="594" t="s">
        <v>253</v>
      </c>
      <c r="C12909" s="594" t="s">
        <v>322</v>
      </c>
      <c r="D12909" s="594" t="s">
        <v>2787</v>
      </c>
      <c r="E12909" s="594" t="s">
        <v>202</v>
      </c>
      <c r="F12909" s="594" t="s">
        <v>767</v>
      </c>
      <c r="G12909" s="596" t="s">
        <v>2720</v>
      </c>
      <c r="H12909" s="597">
        <v>22056000</v>
      </c>
    </row>
    <row r="12910" spans="1:8">
      <c r="A12910" s="594" t="s">
        <v>133</v>
      </c>
      <c r="B12910" s="594" t="s">
        <v>253</v>
      </c>
      <c r="C12910" s="594" t="s">
        <v>322</v>
      </c>
      <c r="D12910" s="594" t="s">
        <v>2787</v>
      </c>
      <c r="E12910" s="594" t="s">
        <v>148</v>
      </c>
      <c r="F12910" s="595" t="s">
        <v>411</v>
      </c>
      <c r="G12910" s="596" t="s">
        <v>149</v>
      </c>
      <c r="H12910" s="597">
        <v>907539305</v>
      </c>
    </row>
    <row r="12911" spans="1:8">
      <c r="A12911" s="594" t="s">
        <v>133</v>
      </c>
      <c r="B12911" s="594" t="s">
        <v>253</v>
      </c>
      <c r="C12911" s="594" t="s">
        <v>322</v>
      </c>
      <c r="D12911" s="594" t="s">
        <v>2787</v>
      </c>
      <c r="E12911" s="594" t="s">
        <v>148</v>
      </c>
      <c r="F12911" s="594" t="s">
        <v>223</v>
      </c>
      <c r="G12911" s="596" t="s">
        <v>224</v>
      </c>
      <c r="H12911" s="597">
        <v>72298000</v>
      </c>
    </row>
    <row r="12912" spans="1:8">
      <c r="A12912" s="594" t="s">
        <v>133</v>
      </c>
      <c r="B12912" s="594" t="s">
        <v>253</v>
      </c>
      <c r="C12912" s="594" t="s">
        <v>322</v>
      </c>
      <c r="D12912" s="594" t="s">
        <v>2787</v>
      </c>
      <c r="E12912" s="594" t="s">
        <v>148</v>
      </c>
      <c r="F12912" s="594" t="s">
        <v>603</v>
      </c>
      <c r="G12912" s="596" t="s">
        <v>604</v>
      </c>
      <c r="H12912" s="597">
        <v>14526000</v>
      </c>
    </row>
    <row r="12913" spans="1:8">
      <c r="A12913" s="594" t="s">
        <v>133</v>
      </c>
      <c r="B12913" s="594" t="s">
        <v>253</v>
      </c>
      <c r="C12913" s="594" t="s">
        <v>322</v>
      </c>
      <c r="D12913" s="594" t="s">
        <v>2787</v>
      </c>
      <c r="E12913" s="594" t="s">
        <v>148</v>
      </c>
      <c r="F12913" s="594" t="s">
        <v>1075</v>
      </c>
      <c r="G12913" s="596" t="s">
        <v>2666</v>
      </c>
      <c r="H12913" s="597">
        <v>19805605</v>
      </c>
    </row>
    <row r="12914" spans="1:8">
      <c r="A12914" s="594" t="s">
        <v>133</v>
      </c>
      <c r="B12914" s="594" t="s">
        <v>253</v>
      </c>
      <c r="C12914" s="594" t="s">
        <v>322</v>
      </c>
      <c r="D12914" s="594" t="s">
        <v>2787</v>
      </c>
      <c r="E12914" s="594" t="s">
        <v>148</v>
      </c>
      <c r="F12914" s="594" t="s">
        <v>150</v>
      </c>
      <c r="G12914" s="596" t="s">
        <v>151</v>
      </c>
      <c r="H12914" s="597">
        <v>17449000</v>
      </c>
    </row>
    <row r="12915" spans="1:8">
      <c r="A12915" s="594" t="s">
        <v>133</v>
      </c>
      <c r="B12915" s="594" t="s">
        <v>253</v>
      </c>
      <c r="C12915" s="594" t="s">
        <v>322</v>
      </c>
      <c r="D12915" s="594" t="s">
        <v>2787</v>
      </c>
      <c r="E12915" s="594" t="s">
        <v>148</v>
      </c>
      <c r="F12915" s="594" t="s">
        <v>624</v>
      </c>
      <c r="G12915" s="596" t="s">
        <v>2774</v>
      </c>
      <c r="H12915" s="597">
        <v>302501055</v>
      </c>
    </row>
    <row r="12916" spans="1:8">
      <c r="A12916" s="594" t="s">
        <v>133</v>
      </c>
      <c r="B12916" s="594" t="s">
        <v>253</v>
      </c>
      <c r="C12916" s="594" t="s">
        <v>322</v>
      </c>
      <c r="D12916" s="594" t="s">
        <v>2787</v>
      </c>
      <c r="E12916" s="594" t="s">
        <v>148</v>
      </c>
      <c r="F12916" s="594" t="s">
        <v>212</v>
      </c>
      <c r="G12916" s="596" t="s">
        <v>213</v>
      </c>
      <c r="H12916" s="597">
        <v>270080463</v>
      </c>
    </row>
    <row r="12917" spans="1:8">
      <c r="A12917" s="594" t="s">
        <v>133</v>
      </c>
      <c r="B12917" s="594" t="s">
        <v>253</v>
      </c>
      <c r="C12917" s="594" t="s">
        <v>322</v>
      </c>
      <c r="D12917" s="594" t="s">
        <v>2787</v>
      </c>
      <c r="E12917" s="594" t="s">
        <v>148</v>
      </c>
      <c r="F12917" s="594" t="s">
        <v>227</v>
      </c>
      <c r="G12917" s="596" t="s">
        <v>2669</v>
      </c>
      <c r="H12917" s="597">
        <v>210879182</v>
      </c>
    </row>
    <row r="12918" spans="1:8">
      <c r="A12918" s="594" t="s">
        <v>133</v>
      </c>
      <c r="B12918" s="594" t="s">
        <v>253</v>
      </c>
      <c r="C12918" s="594" t="s">
        <v>322</v>
      </c>
      <c r="D12918" s="594" t="s">
        <v>2787</v>
      </c>
      <c r="E12918" s="594" t="s">
        <v>475</v>
      </c>
      <c r="F12918" s="595" t="s">
        <v>411</v>
      </c>
      <c r="G12918" s="596" t="s">
        <v>2806</v>
      </c>
      <c r="H12918" s="597">
        <v>3412000</v>
      </c>
    </row>
    <row r="12919" spans="1:8">
      <c r="A12919" s="594" t="s">
        <v>133</v>
      </c>
      <c r="B12919" s="594" t="s">
        <v>253</v>
      </c>
      <c r="C12919" s="594" t="s">
        <v>322</v>
      </c>
      <c r="D12919" s="594" t="s">
        <v>2787</v>
      </c>
      <c r="E12919" s="594" t="s">
        <v>475</v>
      </c>
      <c r="F12919" s="594" t="s">
        <v>1055</v>
      </c>
      <c r="G12919" s="596" t="s">
        <v>2810</v>
      </c>
      <c r="H12919" s="597">
        <v>3412000</v>
      </c>
    </row>
    <row r="12920" spans="1:8">
      <c r="A12920" s="594" t="s">
        <v>133</v>
      </c>
      <c r="B12920" s="594" t="s">
        <v>253</v>
      </c>
      <c r="C12920" s="594" t="s">
        <v>322</v>
      </c>
      <c r="D12920" s="594" t="s">
        <v>2787</v>
      </c>
      <c r="E12920" s="594" t="s">
        <v>582</v>
      </c>
      <c r="F12920" s="595" t="s">
        <v>411</v>
      </c>
      <c r="G12920" s="596" t="s">
        <v>583</v>
      </c>
      <c r="H12920" s="597">
        <v>34059000</v>
      </c>
    </row>
    <row r="12921" spans="1:8">
      <c r="A12921" s="594" t="s">
        <v>133</v>
      </c>
      <c r="B12921" s="594" t="s">
        <v>253</v>
      </c>
      <c r="C12921" s="594" t="s">
        <v>322</v>
      </c>
      <c r="D12921" s="594" t="s">
        <v>2787</v>
      </c>
      <c r="E12921" s="594" t="s">
        <v>582</v>
      </c>
      <c r="F12921" s="594" t="s">
        <v>584</v>
      </c>
      <c r="G12921" s="596" t="s">
        <v>2670</v>
      </c>
      <c r="H12921" s="597">
        <v>25420000</v>
      </c>
    </row>
    <row r="12922" spans="1:8">
      <c r="A12922" s="594" t="s">
        <v>133</v>
      </c>
      <c r="B12922" s="594" t="s">
        <v>253</v>
      </c>
      <c r="C12922" s="594" t="s">
        <v>322</v>
      </c>
      <c r="D12922" s="594" t="s">
        <v>2787</v>
      </c>
      <c r="E12922" s="594" t="s">
        <v>582</v>
      </c>
      <c r="F12922" s="594" t="s">
        <v>478</v>
      </c>
      <c r="G12922" s="596" t="s">
        <v>2775</v>
      </c>
      <c r="H12922" s="597">
        <v>7089000</v>
      </c>
    </row>
    <row r="12923" spans="1:8">
      <c r="A12923" s="594" t="s">
        <v>133</v>
      </c>
      <c r="B12923" s="594" t="s">
        <v>253</v>
      </c>
      <c r="C12923" s="594" t="s">
        <v>322</v>
      </c>
      <c r="D12923" s="594" t="s">
        <v>2787</v>
      </c>
      <c r="E12923" s="594" t="s">
        <v>582</v>
      </c>
      <c r="F12923" s="594" t="s">
        <v>586</v>
      </c>
      <c r="G12923" s="596" t="s">
        <v>2671</v>
      </c>
      <c r="H12923" s="597">
        <v>1550000</v>
      </c>
    </row>
    <row r="12924" spans="1:8">
      <c r="A12924" s="594" t="s">
        <v>133</v>
      </c>
      <c r="B12924" s="594" t="s">
        <v>253</v>
      </c>
      <c r="C12924" s="594" t="s">
        <v>322</v>
      </c>
      <c r="D12924" s="594" t="s">
        <v>2787</v>
      </c>
      <c r="E12924" s="594" t="s">
        <v>152</v>
      </c>
      <c r="F12924" s="595" t="s">
        <v>411</v>
      </c>
      <c r="G12924" s="596" t="s">
        <v>153</v>
      </c>
      <c r="H12924" s="597">
        <v>60969453</v>
      </c>
    </row>
    <row r="12925" spans="1:8">
      <c r="A12925" s="594" t="s">
        <v>133</v>
      </c>
      <c r="B12925" s="594" t="s">
        <v>253</v>
      </c>
      <c r="C12925" s="594" t="s">
        <v>322</v>
      </c>
      <c r="D12925" s="594" t="s">
        <v>2787</v>
      </c>
      <c r="E12925" s="594" t="s">
        <v>152</v>
      </c>
      <c r="F12925" s="594" t="s">
        <v>606</v>
      </c>
      <c r="G12925" s="596" t="s">
        <v>195</v>
      </c>
      <c r="H12925" s="597">
        <v>60969453</v>
      </c>
    </row>
    <row r="12926" spans="1:8">
      <c r="A12926" s="594" t="s">
        <v>133</v>
      </c>
      <c r="B12926" s="594" t="s">
        <v>253</v>
      </c>
      <c r="C12926" s="594" t="s">
        <v>322</v>
      </c>
      <c r="D12926" s="594" t="s">
        <v>2787</v>
      </c>
      <c r="E12926" s="594" t="s">
        <v>156</v>
      </c>
      <c r="F12926" s="595" t="s">
        <v>411</v>
      </c>
      <c r="G12926" s="596" t="s">
        <v>514</v>
      </c>
      <c r="H12926" s="597">
        <v>33925030</v>
      </c>
    </row>
    <row r="12927" spans="1:8">
      <c r="A12927" s="594" t="s">
        <v>133</v>
      </c>
      <c r="B12927" s="594" t="s">
        <v>253</v>
      </c>
      <c r="C12927" s="594" t="s">
        <v>322</v>
      </c>
      <c r="D12927" s="594" t="s">
        <v>2787</v>
      </c>
      <c r="E12927" s="594" t="s">
        <v>156</v>
      </c>
      <c r="F12927" s="594" t="s">
        <v>157</v>
      </c>
      <c r="G12927" s="596" t="s">
        <v>158</v>
      </c>
      <c r="H12927" s="597">
        <v>23918534</v>
      </c>
    </row>
    <row r="12928" spans="1:8">
      <c r="A12928" s="594" t="s">
        <v>133</v>
      </c>
      <c r="B12928" s="594" t="s">
        <v>253</v>
      </c>
      <c r="C12928" s="594" t="s">
        <v>322</v>
      </c>
      <c r="D12928" s="594" t="s">
        <v>2787</v>
      </c>
      <c r="E12928" s="594" t="s">
        <v>156</v>
      </c>
      <c r="F12928" s="594" t="s">
        <v>159</v>
      </c>
      <c r="G12928" s="596" t="s">
        <v>160</v>
      </c>
      <c r="H12928" s="597">
        <v>4045750</v>
      </c>
    </row>
    <row r="12929" spans="1:8">
      <c r="A12929" s="594" t="s">
        <v>133</v>
      </c>
      <c r="B12929" s="594" t="s">
        <v>253</v>
      </c>
      <c r="C12929" s="594" t="s">
        <v>322</v>
      </c>
      <c r="D12929" s="594" t="s">
        <v>2787</v>
      </c>
      <c r="E12929" s="594" t="s">
        <v>156</v>
      </c>
      <c r="F12929" s="594" t="s">
        <v>161</v>
      </c>
      <c r="G12929" s="596" t="s">
        <v>162</v>
      </c>
      <c r="H12929" s="597">
        <v>2287092</v>
      </c>
    </row>
    <row r="12930" spans="1:8">
      <c r="A12930" s="594" t="s">
        <v>133</v>
      </c>
      <c r="B12930" s="594" t="s">
        <v>253</v>
      </c>
      <c r="C12930" s="594" t="s">
        <v>322</v>
      </c>
      <c r="D12930" s="594" t="s">
        <v>2787</v>
      </c>
      <c r="E12930" s="594" t="s">
        <v>156</v>
      </c>
      <c r="F12930" s="594" t="s">
        <v>1</v>
      </c>
      <c r="G12930" s="596" t="s">
        <v>2</v>
      </c>
      <c r="H12930" s="597">
        <v>3673654</v>
      </c>
    </row>
    <row r="12931" spans="1:8">
      <c r="A12931" s="594" t="s">
        <v>133</v>
      </c>
      <c r="B12931" s="594" t="s">
        <v>253</v>
      </c>
      <c r="C12931" s="594" t="s">
        <v>322</v>
      </c>
      <c r="D12931" s="594" t="s">
        <v>2787</v>
      </c>
      <c r="E12931" s="594" t="s">
        <v>167</v>
      </c>
      <c r="F12931" s="595" t="s">
        <v>411</v>
      </c>
      <c r="G12931" s="596" t="s">
        <v>168</v>
      </c>
      <c r="H12931" s="597">
        <v>5876795</v>
      </c>
    </row>
    <row r="12932" spans="1:8">
      <c r="A12932" s="594" t="s">
        <v>133</v>
      </c>
      <c r="B12932" s="594" t="s">
        <v>253</v>
      </c>
      <c r="C12932" s="594" t="s">
        <v>322</v>
      </c>
      <c r="D12932" s="594" t="s">
        <v>2787</v>
      </c>
      <c r="E12932" s="594" t="s">
        <v>167</v>
      </c>
      <c r="F12932" s="594" t="s">
        <v>228</v>
      </c>
      <c r="G12932" s="596" t="s">
        <v>2673</v>
      </c>
      <c r="H12932" s="597">
        <v>3493898</v>
      </c>
    </row>
    <row r="12933" spans="1:8">
      <c r="A12933" s="594" t="s">
        <v>133</v>
      </c>
      <c r="B12933" s="594" t="s">
        <v>253</v>
      </c>
      <c r="C12933" s="594" t="s">
        <v>322</v>
      </c>
      <c r="D12933" s="594" t="s">
        <v>2787</v>
      </c>
      <c r="E12933" s="594" t="s">
        <v>167</v>
      </c>
      <c r="F12933" s="594" t="s">
        <v>169</v>
      </c>
      <c r="G12933" s="596" t="s">
        <v>2674</v>
      </c>
      <c r="H12933" s="597">
        <v>557897</v>
      </c>
    </row>
    <row r="12934" spans="1:8">
      <c r="A12934" s="594" t="s">
        <v>133</v>
      </c>
      <c r="B12934" s="594" t="s">
        <v>253</v>
      </c>
      <c r="C12934" s="594" t="s">
        <v>322</v>
      </c>
      <c r="D12934" s="594" t="s">
        <v>2787</v>
      </c>
      <c r="E12934" s="594" t="s">
        <v>167</v>
      </c>
      <c r="F12934" s="594" t="s">
        <v>214</v>
      </c>
      <c r="G12934" s="596" t="s">
        <v>2676</v>
      </c>
      <c r="H12934" s="597">
        <v>1825000</v>
      </c>
    </row>
    <row r="12935" spans="1:8">
      <c r="A12935" s="594" t="s">
        <v>133</v>
      </c>
      <c r="B12935" s="594" t="s">
        <v>253</v>
      </c>
      <c r="C12935" s="594" t="s">
        <v>322</v>
      </c>
      <c r="D12935" s="594" t="s">
        <v>2787</v>
      </c>
      <c r="E12935" s="594" t="s">
        <v>171</v>
      </c>
      <c r="F12935" s="595" t="s">
        <v>411</v>
      </c>
      <c r="G12935" s="596" t="s">
        <v>2677</v>
      </c>
      <c r="H12935" s="597">
        <v>63566656</v>
      </c>
    </row>
    <row r="12936" spans="1:8">
      <c r="A12936" s="594" t="s">
        <v>133</v>
      </c>
      <c r="B12936" s="594" t="s">
        <v>253</v>
      </c>
      <c r="C12936" s="594" t="s">
        <v>322</v>
      </c>
      <c r="D12936" s="594" t="s">
        <v>2787</v>
      </c>
      <c r="E12936" s="594" t="s">
        <v>171</v>
      </c>
      <c r="F12936" s="594" t="s">
        <v>173</v>
      </c>
      <c r="G12936" s="596" t="s">
        <v>174</v>
      </c>
      <c r="H12936" s="597">
        <v>39006656</v>
      </c>
    </row>
    <row r="12937" spans="1:8">
      <c r="A12937" s="594" t="s">
        <v>133</v>
      </c>
      <c r="B12937" s="594" t="s">
        <v>253</v>
      </c>
      <c r="C12937" s="594" t="s">
        <v>322</v>
      </c>
      <c r="D12937" s="594" t="s">
        <v>2787</v>
      </c>
      <c r="E12937" s="594" t="s">
        <v>171</v>
      </c>
      <c r="F12937" s="594" t="s">
        <v>216</v>
      </c>
      <c r="G12937" s="596" t="s">
        <v>217</v>
      </c>
      <c r="H12937" s="597">
        <v>9680000</v>
      </c>
    </row>
    <row r="12938" spans="1:8">
      <c r="A12938" s="594" t="s">
        <v>133</v>
      </c>
      <c r="B12938" s="594" t="s">
        <v>253</v>
      </c>
      <c r="C12938" s="594" t="s">
        <v>322</v>
      </c>
      <c r="D12938" s="594" t="s">
        <v>2787</v>
      </c>
      <c r="E12938" s="594" t="s">
        <v>171</v>
      </c>
      <c r="F12938" s="594" t="s">
        <v>175</v>
      </c>
      <c r="G12938" s="596" t="s">
        <v>176</v>
      </c>
      <c r="H12938" s="597">
        <v>14880000</v>
      </c>
    </row>
    <row r="12939" spans="1:8">
      <c r="A12939" s="594" t="s">
        <v>133</v>
      </c>
      <c r="B12939" s="594" t="s">
        <v>253</v>
      </c>
      <c r="C12939" s="594" t="s">
        <v>322</v>
      </c>
      <c r="D12939" s="594" t="s">
        <v>2787</v>
      </c>
      <c r="E12939" s="594" t="s">
        <v>177</v>
      </c>
      <c r="F12939" s="595" t="s">
        <v>411</v>
      </c>
      <c r="G12939" s="596" t="s">
        <v>178</v>
      </c>
      <c r="H12939" s="597">
        <v>28143947</v>
      </c>
    </row>
    <row r="12940" spans="1:8">
      <c r="A12940" s="594" t="s">
        <v>133</v>
      </c>
      <c r="B12940" s="594" t="s">
        <v>253</v>
      </c>
      <c r="C12940" s="594" t="s">
        <v>322</v>
      </c>
      <c r="D12940" s="594" t="s">
        <v>2787</v>
      </c>
      <c r="E12940" s="594" t="s">
        <v>177</v>
      </c>
      <c r="F12940" s="594" t="s">
        <v>179</v>
      </c>
      <c r="G12940" s="596" t="s">
        <v>2679</v>
      </c>
      <c r="H12940" s="597">
        <v>4657820</v>
      </c>
    </row>
    <row r="12941" spans="1:8">
      <c r="A12941" s="594" t="s">
        <v>133</v>
      </c>
      <c r="B12941" s="594" t="s">
        <v>253</v>
      </c>
      <c r="C12941" s="594" t="s">
        <v>322</v>
      </c>
      <c r="D12941" s="594" t="s">
        <v>2787</v>
      </c>
      <c r="E12941" s="594" t="s">
        <v>177</v>
      </c>
      <c r="F12941" s="594" t="s">
        <v>181</v>
      </c>
      <c r="G12941" s="596" t="s">
        <v>182</v>
      </c>
      <c r="H12941" s="597">
        <v>2247175</v>
      </c>
    </row>
    <row r="12942" spans="1:8">
      <c r="A12942" s="594" t="s">
        <v>133</v>
      </c>
      <c r="B12942" s="594" t="s">
        <v>253</v>
      </c>
      <c r="C12942" s="594" t="s">
        <v>322</v>
      </c>
      <c r="D12942" s="594" t="s">
        <v>2787</v>
      </c>
      <c r="E12942" s="594" t="s">
        <v>177</v>
      </c>
      <c r="F12942" s="594" t="s">
        <v>1290</v>
      </c>
      <c r="G12942" s="596" t="s">
        <v>2721</v>
      </c>
      <c r="H12942" s="597">
        <v>907852</v>
      </c>
    </row>
    <row r="12943" spans="1:8">
      <c r="A12943" s="594" t="s">
        <v>133</v>
      </c>
      <c r="B12943" s="594" t="s">
        <v>253</v>
      </c>
      <c r="C12943" s="594" t="s">
        <v>322</v>
      </c>
      <c r="D12943" s="594" t="s">
        <v>2787</v>
      </c>
      <c r="E12943" s="594" t="s">
        <v>177</v>
      </c>
      <c r="F12943" s="594" t="s">
        <v>441</v>
      </c>
      <c r="G12943" s="596" t="s">
        <v>2728</v>
      </c>
      <c r="H12943" s="597">
        <v>1000000</v>
      </c>
    </row>
    <row r="12944" spans="1:8">
      <c r="A12944" s="594" t="s">
        <v>133</v>
      </c>
      <c r="B12944" s="594" t="s">
        <v>253</v>
      </c>
      <c r="C12944" s="594" t="s">
        <v>322</v>
      </c>
      <c r="D12944" s="594" t="s">
        <v>2787</v>
      </c>
      <c r="E12944" s="594" t="s">
        <v>177</v>
      </c>
      <c r="F12944" s="594" t="s">
        <v>1297</v>
      </c>
      <c r="G12944" s="596" t="s">
        <v>2680</v>
      </c>
      <c r="H12944" s="597">
        <v>19331100</v>
      </c>
    </row>
    <row r="12945" spans="1:8">
      <c r="A12945" s="594" t="s">
        <v>133</v>
      </c>
      <c r="B12945" s="594" t="s">
        <v>253</v>
      </c>
      <c r="C12945" s="594" t="s">
        <v>322</v>
      </c>
      <c r="D12945" s="594" t="s">
        <v>2787</v>
      </c>
      <c r="E12945" s="594" t="s">
        <v>240</v>
      </c>
      <c r="F12945" s="595" t="s">
        <v>411</v>
      </c>
      <c r="G12945" s="596" t="s">
        <v>241</v>
      </c>
      <c r="H12945" s="597">
        <v>280887267</v>
      </c>
    </row>
    <row r="12946" spans="1:8">
      <c r="A12946" s="594" t="s">
        <v>133</v>
      </c>
      <c r="B12946" s="594" t="s">
        <v>253</v>
      </c>
      <c r="C12946" s="594" t="s">
        <v>322</v>
      </c>
      <c r="D12946" s="594" t="s">
        <v>2787</v>
      </c>
      <c r="E12946" s="594" t="s">
        <v>240</v>
      </c>
      <c r="F12946" s="594" t="s">
        <v>242</v>
      </c>
      <c r="G12946" s="596" t="s">
        <v>243</v>
      </c>
      <c r="H12946" s="597">
        <v>4250656</v>
      </c>
    </row>
    <row r="12947" spans="1:8">
      <c r="A12947" s="594" t="s">
        <v>133</v>
      </c>
      <c r="B12947" s="594" t="s">
        <v>253</v>
      </c>
      <c r="C12947" s="594" t="s">
        <v>322</v>
      </c>
      <c r="D12947" s="594" t="s">
        <v>2787</v>
      </c>
      <c r="E12947" s="594" t="s">
        <v>240</v>
      </c>
      <c r="F12947" s="594" t="s">
        <v>728</v>
      </c>
      <c r="G12947" s="596" t="s">
        <v>729</v>
      </c>
      <c r="H12947" s="597">
        <v>4500000</v>
      </c>
    </row>
    <row r="12948" spans="1:8">
      <c r="A12948" s="594" t="s">
        <v>133</v>
      </c>
      <c r="B12948" s="594" t="s">
        <v>253</v>
      </c>
      <c r="C12948" s="594" t="s">
        <v>322</v>
      </c>
      <c r="D12948" s="594" t="s">
        <v>2787</v>
      </c>
      <c r="E12948" s="594" t="s">
        <v>240</v>
      </c>
      <c r="F12948" s="594" t="s">
        <v>731</v>
      </c>
      <c r="G12948" s="596" t="s">
        <v>732</v>
      </c>
      <c r="H12948" s="597">
        <v>1470000</v>
      </c>
    </row>
    <row r="12949" spans="1:8">
      <c r="A12949" s="594" t="s">
        <v>133</v>
      </c>
      <c r="B12949" s="594" t="s">
        <v>253</v>
      </c>
      <c r="C12949" s="594" t="s">
        <v>322</v>
      </c>
      <c r="D12949" s="594" t="s">
        <v>2787</v>
      </c>
      <c r="E12949" s="594" t="s">
        <v>240</v>
      </c>
      <c r="F12949" s="594" t="s">
        <v>597</v>
      </c>
      <c r="G12949" s="596" t="s">
        <v>2682</v>
      </c>
      <c r="H12949" s="597">
        <v>4968000</v>
      </c>
    </row>
    <row r="12950" spans="1:8">
      <c r="A12950" s="594" t="s">
        <v>133</v>
      </c>
      <c r="B12950" s="594" t="s">
        <v>253</v>
      </c>
      <c r="C12950" s="594" t="s">
        <v>322</v>
      </c>
      <c r="D12950" s="594" t="s">
        <v>2787</v>
      </c>
      <c r="E12950" s="594" t="s">
        <v>240</v>
      </c>
      <c r="F12950" s="594" t="s">
        <v>733</v>
      </c>
      <c r="G12950" s="596" t="s">
        <v>734</v>
      </c>
      <c r="H12950" s="597">
        <v>207524000</v>
      </c>
    </row>
    <row r="12951" spans="1:8">
      <c r="A12951" s="594" t="s">
        <v>133</v>
      </c>
      <c r="B12951" s="594" t="s">
        <v>253</v>
      </c>
      <c r="C12951" s="594" t="s">
        <v>322</v>
      </c>
      <c r="D12951" s="594" t="s">
        <v>2787</v>
      </c>
      <c r="E12951" s="594" t="s">
        <v>240</v>
      </c>
      <c r="F12951" s="594" t="s">
        <v>735</v>
      </c>
      <c r="G12951" s="596" t="s">
        <v>193</v>
      </c>
      <c r="H12951" s="597">
        <v>58174611</v>
      </c>
    </row>
    <row r="12952" spans="1:8">
      <c r="A12952" s="594" t="s">
        <v>133</v>
      </c>
      <c r="B12952" s="594" t="s">
        <v>253</v>
      </c>
      <c r="C12952" s="594" t="s">
        <v>322</v>
      </c>
      <c r="D12952" s="594" t="s">
        <v>2787</v>
      </c>
      <c r="E12952" s="594" t="s">
        <v>183</v>
      </c>
      <c r="F12952" s="595" t="s">
        <v>411</v>
      </c>
      <c r="G12952" s="596" t="s">
        <v>184</v>
      </c>
      <c r="H12952" s="597">
        <v>98480000</v>
      </c>
    </row>
    <row r="12953" spans="1:8">
      <c r="A12953" s="594" t="s">
        <v>133</v>
      </c>
      <c r="B12953" s="594" t="s">
        <v>253</v>
      </c>
      <c r="C12953" s="594" t="s">
        <v>322</v>
      </c>
      <c r="D12953" s="594" t="s">
        <v>2787</v>
      </c>
      <c r="E12953" s="594" t="s">
        <v>183</v>
      </c>
      <c r="F12953" s="594" t="s">
        <v>736</v>
      </c>
      <c r="G12953" s="596" t="s">
        <v>737</v>
      </c>
      <c r="H12953" s="597">
        <v>480000</v>
      </c>
    </row>
    <row r="12954" spans="1:8">
      <c r="A12954" s="594" t="s">
        <v>133</v>
      </c>
      <c r="B12954" s="594" t="s">
        <v>253</v>
      </c>
      <c r="C12954" s="594" t="s">
        <v>322</v>
      </c>
      <c r="D12954" s="594" t="s">
        <v>2787</v>
      </c>
      <c r="E12954" s="594" t="s">
        <v>183</v>
      </c>
      <c r="F12954" s="594" t="s">
        <v>185</v>
      </c>
      <c r="G12954" s="596" t="s">
        <v>186</v>
      </c>
      <c r="H12954" s="597">
        <v>9000000</v>
      </c>
    </row>
    <row r="12955" spans="1:8">
      <c r="A12955" s="594" t="s">
        <v>133</v>
      </c>
      <c r="B12955" s="594" t="s">
        <v>253</v>
      </c>
      <c r="C12955" s="594" t="s">
        <v>322</v>
      </c>
      <c r="D12955" s="594" t="s">
        <v>2787</v>
      </c>
      <c r="E12955" s="594" t="s">
        <v>183</v>
      </c>
      <c r="F12955" s="594" t="s">
        <v>187</v>
      </c>
      <c r="G12955" s="596" t="s">
        <v>2683</v>
      </c>
      <c r="H12955" s="597">
        <v>89000000</v>
      </c>
    </row>
    <row r="12956" spans="1:8">
      <c r="A12956" s="594" t="s">
        <v>133</v>
      </c>
      <c r="B12956" s="594" t="s">
        <v>253</v>
      </c>
      <c r="C12956" s="594" t="s">
        <v>322</v>
      </c>
      <c r="D12956" s="594" t="s">
        <v>2787</v>
      </c>
      <c r="E12956" s="594" t="s">
        <v>738</v>
      </c>
      <c r="F12956" s="595" t="s">
        <v>411</v>
      </c>
      <c r="G12956" s="596" t="s">
        <v>739</v>
      </c>
      <c r="H12956" s="597">
        <v>72700000</v>
      </c>
    </row>
    <row r="12957" spans="1:8">
      <c r="A12957" s="594" t="s">
        <v>133</v>
      </c>
      <c r="B12957" s="594" t="s">
        <v>253</v>
      </c>
      <c r="C12957" s="594" t="s">
        <v>322</v>
      </c>
      <c r="D12957" s="594" t="s">
        <v>2787</v>
      </c>
      <c r="E12957" s="594" t="s">
        <v>738</v>
      </c>
      <c r="F12957" s="594" t="s">
        <v>740</v>
      </c>
      <c r="G12957" s="596" t="s">
        <v>741</v>
      </c>
      <c r="H12957" s="597">
        <v>61700000</v>
      </c>
    </row>
    <row r="12958" spans="1:8">
      <c r="A12958" s="594" t="s">
        <v>133</v>
      </c>
      <c r="B12958" s="594" t="s">
        <v>253</v>
      </c>
      <c r="C12958" s="594" t="s">
        <v>322</v>
      </c>
      <c r="D12958" s="594" t="s">
        <v>2787</v>
      </c>
      <c r="E12958" s="594" t="s">
        <v>738</v>
      </c>
      <c r="F12958" s="594" t="s">
        <v>356</v>
      </c>
      <c r="G12958" s="596" t="s">
        <v>357</v>
      </c>
      <c r="H12958" s="597">
        <v>11000000</v>
      </c>
    </row>
    <row r="12959" spans="1:8">
      <c r="A12959" s="594" t="s">
        <v>133</v>
      </c>
      <c r="B12959" s="594" t="s">
        <v>253</v>
      </c>
      <c r="C12959" s="594" t="s">
        <v>322</v>
      </c>
      <c r="D12959" s="594" t="s">
        <v>2787</v>
      </c>
      <c r="E12959" s="594" t="s">
        <v>744</v>
      </c>
      <c r="F12959" s="595" t="s">
        <v>411</v>
      </c>
      <c r="G12959" s="596" t="s">
        <v>2686</v>
      </c>
      <c r="H12959" s="597">
        <v>15000000</v>
      </c>
    </row>
    <row r="12960" spans="1:8">
      <c r="A12960" s="594" t="s">
        <v>133</v>
      </c>
      <c r="B12960" s="594" t="s">
        <v>253</v>
      </c>
      <c r="C12960" s="594" t="s">
        <v>322</v>
      </c>
      <c r="D12960" s="594" t="s">
        <v>2787</v>
      </c>
      <c r="E12960" s="594" t="s">
        <v>744</v>
      </c>
      <c r="F12960" s="594" t="s">
        <v>572</v>
      </c>
      <c r="G12960" s="596" t="s">
        <v>2689</v>
      </c>
      <c r="H12960" s="597">
        <v>15000000</v>
      </c>
    </row>
    <row r="12961" spans="1:8">
      <c r="A12961" s="594" t="s">
        <v>133</v>
      </c>
      <c r="B12961" s="594" t="s">
        <v>253</v>
      </c>
      <c r="C12961" s="594" t="s">
        <v>322</v>
      </c>
      <c r="D12961" s="594" t="s">
        <v>2787</v>
      </c>
      <c r="E12961" s="594" t="s">
        <v>2692</v>
      </c>
      <c r="F12961" s="595" t="s">
        <v>411</v>
      </c>
      <c r="G12961" s="596" t="s">
        <v>2693</v>
      </c>
      <c r="H12961" s="597">
        <v>40500000</v>
      </c>
    </row>
    <row r="12962" spans="1:8">
      <c r="A12962" s="594" t="s">
        <v>133</v>
      </c>
      <c r="B12962" s="594" t="s">
        <v>253</v>
      </c>
      <c r="C12962" s="594" t="s">
        <v>322</v>
      </c>
      <c r="D12962" s="594" t="s">
        <v>2787</v>
      </c>
      <c r="E12962" s="594" t="s">
        <v>2692</v>
      </c>
      <c r="F12962" s="594" t="s">
        <v>2722</v>
      </c>
      <c r="G12962" s="596" t="s">
        <v>2690</v>
      </c>
      <c r="H12962" s="597">
        <v>15000000</v>
      </c>
    </row>
    <row r="12963" spans="1:8">
      <c r="A12963" s="594" t="s">
        <v>133</v>
      </c>
      <c r="B12963" s="594" t="s">
        <v>253</v>
      </c>
      <c r="C12963" s="594" t="s">
        <v>322</v>
      </c>
      <c r="D12963" s="594" t="s">
        <v>2787</v>
      </c>
      <c r="E12963" s="594" t="s">
        <v>2692</v>
      </c>
      <c r="F12963" s="594" t="s">
        <v>2694</v>
      </c>
      <c r="G12963" s="596" t="s">
        <v>2689</v>
      </c>
      <c r="H12963" s="597">
        <v>25500000</v>
      </c>
    </row>
    <row r="12964" spans="1:8">
      <c r="A12964" s="594" t="s">
        <v>133</v>
      </c>
      <c r="B12964" s="594" t="s">
        <v>253</v>
      </c>
      <c r="C12964" s="594" t="s">
        <v>322</v>
      </c>
      <c r="D12964" s="594" t="s">
        <v>2787</v>
      </c>
      <c r="E12964" s="594" t="s">
        <v>189</v>
      </c>
      <c r="F12964" s="595" t="s">
        <v>411</v>
      </c>
      <c r="G12964" s="596" t="s">
        <v>190</v>
      </c>
      <c r="H12964" s="597">
        <v>49533000</v>
      </c>
    </row>
    <row r="12965" spans="1:8">
      <c r="A12965" s="594" t="s">
        <v>133</v>
      </c>
      <c r="B12965" s="594" t="s">
        <v>253</v>
      </c>
      <c r="C12965" s="594" t="s">
        <v>322</v>
      </c>
      <c r="D12965" s="594" t="s">
        <v>2787</v>
      </c>
      <c r="E12965" s="594" t="s">
        <v>189</v>
      </c>
      <c r="F12965" s="594" t="s">
        <v>773</v>
      </c>
      <c r="G12965" s="596" t="s">
        <v>2695</v>
      </c>
      <c r="H12965" s="597">
        <v>10178000</v>
      </c>
    </row>
    <row r="12966" spans="1:8">
      <c r="A12966" s="594" t="s">
        <v>133</v>
      </c>
      <c r="B12966" s="594" t="s">
        <v>253</v>
      </c>
      <c r="C12966" s="594" t="s">
        <v>322</v>
      </c>
      <c r="D12966" s="594" t="s">
        <v>2787</v>
      </c>
      <c r="E12966" s="594" t="s">
        <v>189</v>
      </c>
      <c r="F12966" s="594" t="s">
        <v>37</v>
      </c>
      <c r="G12966" s="596" t="s">
        <v>2696</v>
      </c>
      <c r="H12966" s="597">
        <v>7650000</v>
      </c>
    </row>
    <row r="12967" spans="1:8">
      <c r="A12967" s="594" t="s">
        <v>133</v>
      </c>
      <c r="B12967" s="594" t="s">
        <v>253</v>
      </c>
      <c r="C12967" s="594" t="s">
        <v>322</v>
      </c>
      <c r="D12967" s="594" t="s">
        <v>2787</v>
      </c>
      <c r="E12967" s="594" t="s">
        <v>189</v>
      </c>
      <c r="F12967" s="594" t="s">
        <v>192</v>
      </c>
      <c r="G12967" s="596" t="s">
        <v>195</v>
      </c>
      <c r="H12967" s="597">
        <v>31705000</v>
      </c>
    </row>
    <row r="12968" spans="1:8">
      <c r="A12968" s="594" t="s">
        <v>133</v>
      </c>
      <c r="B12968" s="594" t="s">
        <v>253</v>
      </c>
      <c r="C12968" s="594" t="s">
        <v>322</v>
      </c>
      <c r="D12968" s="594" t="s">
        <v>2787</v>
      </c>
      <c r="E12968" s="594" t="s">
        <v>2697</v>
      </c>
      <c r="F12968" s="595" t="s">
        <v>411</v>
      </c>
      <c r="G12968" s="596" t="s">
        <v>2698</v>
      </c>
      <c r="H12968" s="597">
        <v>5000000</v>
      </c>
    </row>
    <row r="12969" spans="1:8">
      <c r="A12969" s="594" t="s">
        <v>133</v>
      </c>
      <c r="B12969" s="594" t="s">
        <v>253</v>
      </c>
      <c r="C12969" s="594" t="s">
        <v>322</v>
      </c>
      <c r="D12969" s="594" t="s">
        <v>2787</v>
      </c>
      <c r="E12969" s="594" t="s">
        <v>2697</v>
      </c>
      <c r="F12969" s="594" t="s">
        <v>2699</v>
      </c>
      <c r="G12969" s="596" t="s">
        <v>2700</v>
      </c>
      <c r="H12969" s="597">
        <v>5000000</v>
      </c>
    </row>
    <row r="12970" spans="1:8">
      <c r="A12970" s="594" t="s">
        <v>133</v>
      </c>
      <c r="B12970" s="594" t="s">
        <v>253</v>
      </c>
      <c r="C12970" s="594" t="s">
        <v>322</v>
      </c>
      <c r="D12970" s="594" t="s">
        <v>2787</v>
      </c>
      <c r="E12970" s="594" t="s">
        <v>194</v>
      </c>
      <c r="F12970" s="595" t="s">
        <v>411</v>
      </c>
      <c r="G12970" s="596" t="s">
        <v>195</v>
      </c>
      <c r="H12970" s="597">
        <v>194599801</v>
      </c>
    </row>
    <row r="12971" spans="1:8">
      <c r="A12971" s="594" t="s">
        <v>133</v>
      </c>
      <c r="B12971" s="594" t="s">
        <v>253</v>
      </c>
      <c r="C12971" s="594" t="s">
        <v>322</v>
      </c>
      <c r="D12971" s="594" t="s">
        <v>2787</v>
      </c>
      <c r="E12971" s="594" t="s">
        <v>194</v>
      </c>
      <c r="F12971" s="594" t="s">
        <v>198</v>
      </c>
      <c r="G12971" s="596" t="s">
        <v>199</v>
      </c>
      <c r="H12971" s="597">
        <v>121018111</v>
      </c>
    </row>
    <row r="12972" spans="1:8">
      <c r="A12972" s="594" t="s">
        <v>133</v>
      </c>
      <c r="B12972" s="594" t="s">
        <v>253</v>
      </c>
      <c r="C12972" s="594" t="s">
        <v>322</v>
      </c>
      <c r="D12972" s="594" t="s">
        <v>2787</v>
      </c>
      <c r="E12972" s="594" t="s">
        <v>194</v>
      </c>
      <c r="F12972" s="594" t="s">
        <v>200</v>
      </c>
      <c r="G12972" s="596" t="s">
        <v>201</v>
      </c>
      <c r="H12972" s="597">
        <v>73581690</v>
      </c>
    </row>
    <row r="12973" spans="1:8">
      <c r="A12973" s="594" t="s">
        <v>133</v>
      </c>
      <c r="B12973" s="594" t="s">
        <v>253</v>
      </c>
      <c r="C12973" s="594" t="s">
        <v>322</v>
      </c>
      <c r="D12973" s="594" t="s">
        <v>2787</v>
      </c>
      <c r="E12973" s="594" t="s">
        <v>573</v>
      </c>
      <c r="F12973" s="595" t="s">
        <v>411</v>
      </c>
      <c r="G12973" s="596" t="s">
        <v>2703</v>
      </c>
      <c r="H12973" s="597">
        <v>8109000</v>
      </c>
    </row>
    <row r="12974" spans="1:8">
      <c r="A12974" s="594" t="s">
        <v>133</v>
      </c>
      <c r="B12974" s="594" t="s">
        <v>253</v>
      </c>
      <c r="C12974" s="594" t="s">
        <v>322</v>
      </c>
      <c r="D12974" s="594" t="s">
        <v>2787</v>
      </c>
      <c r="E12974" s="594" t="s">
        <v>573</v>
      </c>
      <c r="F12974" s="594" t="s">
        <v>574</v>
      </c>
      <c r="G12974" s="596" t="s">
        <v>2704</v>
      </c>
      <c r="H12974" s="597">
        <v>8109000</v>
      </c>
    </row>
    <row r="12975" spans="1:8">
      <c r="A12975" s="594" t="s">
        <v>133</v>
      </c>
      <c r="B12975" s="594" t="s">
        <v>253</v>
      </c>
      <c r="C12975" s="594" t="s">
        <v>322</v>
      </c>
      <c r="D12975" s="594" t="s">
        <v>2787</v>
      </c>
      <c r="E12975" s="594" t="s">
        <v>550</v>
      </c>
      <c r="F12975" s="595" t="s">
        <v>411</v>
      </c>
      <c r="G12975" s="596" t="s">
        <v>2705</v>
      </c>
      <c r="H12975" s="597">
        <v>17650000</v>
      </c>
    </row>
    <row r="12976" spans="1:8">
      <c r="A12976" s="594" t="s">
        <v>133</v>
      </c>
      <c r="B12976" s="594" t="s">
        <v>253</v>
      </c>
      <c r="C12976" s="594" t="s">
        <v>322</v>
      </c>
      <c r="D12976" s="594" t="s">
        <v>2787</v>
      </c>
      <c r="E12976" s="594" t="s">
        <v>550</v>
      </c>
      <c r="F12976" s="594" t="s">
        <v>2706</v>
      </c>
      <c r="G12976" s="596" t="s">
        <v>72</v>
      </c>
      <c r="H12976" s="597">
        <v>17650000</v>
      </c>
    </row>
    <row r="12977" spans="1:8">
      <c r="A12977" s="594" t="s">
        <v>133</v>
      </c>
      <c r="B12977" s="594" t="s">
        <v>253</v>
      </c>
      <c r="C12977" s="594" t="s">
        <v>322</v>
      </c>
      <c r="D12977" s="594" t="s">
        <v>2787</v>
      </c>
      <c r="E12977" s="594" t="s">
        <v>260</v>
      </c>
      <c r="F12977" s="595" t="s">
        <v>411</v>
      </c>
      <c r="G12977" s="596" t="s">
        <v>261</v>
      </c>
      <c r="H12977" s="597">
        <v>100000000</v>
      </c>
    </row>
    <row r="12978" spans="1:8">
      <c r="A12978" s="594" t="s">
        <v>133</v>
      </c>
      <c r="B12978" s="594" t="s">
        <v>253</v>
      </c>
      <c r="C12978" s="594" t="s">
        <v>322</v>
      </c>
      <c r="D12978" s="594" t="s">
        <v>2787</v>
      </c>
      <c r="E12978" s="594" t="s">
        <v>260</v>
      </c>
      <c r="F12978" s="594" t="s">
        <v>262</v>
      </c>
      <c r="G12978" s="596" t="s">
        <v>2707</v>
      </c>
      <c r="H12978" s="597">
        <v>100000000</v>
      </c>
    </row>
    <row r="12979" spans="1:8">
      <c r="A12979" s="594" t="s">
        <v>133</v>
      </c>
      <c r="B12979" s="594" t="s">
        <v>253</v>
      </c>
      <c r="C12979" s="594" t="s">
        <v>1369</v>
      </c>
      <c r="D12979" s="595" t="s">
        <v>411</v>
      </c>
      <c r="E12979" s="595" t="s">
        <v>411</v>
      </c>
      <c r="F12979" s="595" t="s">
        <v>411</v>
      </c>
      <c r="G12979" s="596" t="s">
        <v>1968</v>
      </c>
      <c r="H12979" s="597">
        <v>31000000</v>
      </c>
    </row>
    <row r="12980" spans="1:8">
      <c r="A12980" s="594" t="s">
        <v>133</v>
      </c>
      <c r="B12980" s="594" t="s">
        <v>253</v>
      </c>
      <c r="C12980" s="594" t="s">
        <v>1369</v>
      </c>
      <c r="D12980" s="594" t="s">
        <v>2846</v>
      </c>
      <c r="E12980" s="595" t="s">
        <v>411</v>
      </c>
      <c r="F12980" s="595" t="s">
        <v>411</v>
      </c>
      <c r="G12980" s="596" t="s">
        <v>2847</v>
      </c>
      <c r="H12980" s="597">
        <v>31000000</v>
      </c>
    </row>
    <row r="12981" spans="1:8">
      <c r="A12981" s="594" t="s">
        <v>133</v>
      </c>
      <c r="B12981" s="594" t="s">
        <v>253</v>
      </c>
      <c r="C12981" s="594" t="s">
        <v>1369</v>
      </c>
      <c r="D12981" s="594" t="s">
        <v>2846</v>
      </c>
      <c r="E12981" s="594" t="s">
        <v>240</v>
      </c>
      <c r="F12981" s="595" t="s">
        <v>411</v>
      </c>
      <c r="G12981" s="596" t="s">
        <v>241</v>
      </c>
      <c r="H12981" s="597">
        <v>5000000</v>
      </c>
    </row>
    <row r="12982" spans="1:8">
      <c r="A12982" s="594" t="s">
        <v>133</v>
      </c>
      <c r="B12982" s="594" t="s">
        <v>253</v>
      </c>
      <c r="C12982" s="594" t="s">
        <v>1369</v>
      </c>
      <c r="D12982" s="594" t="s">
        <v>2846</v>
      </c>
      <c r="E12982" s="594" t="s">
        <v>240</v>
      </c>
      <c r="F12982" s="594" t="s">
        <v>733</v>
      </c>
      <c r="G12982" s="596" t="s">
        <v>734</v>
      </c>
      <c r="H12982" s="597">
        <v>5000000</v>
      </c>
    </row>
    <row r="12983" spans="1:8">
      <c r="A12983" s="594" t="s">
        <v>133</v>
      </c>
      <c r="B12983" s="594" t="s">
        <v>253</v>
      </c>
      <c r="C12983" s="594" t="s">
        <v>1369</v>
      </c>
      <c r="D12983" s="594" t="s">
        <v>2846</v>
      </c>
      <c r="E12983" s="594" t="s">
        <v>194</v>
      </c>
      <c r="F12983" s="595" t="s">
        <v>411</v>
      </c>
      <c r="G12983" s="596" t="s">
        <v>195</v>
      </c>
      <c r="H12983" s="597">
        <v>26000000</v>
      </c>
    </row>
    <row r="12984" spans="1:8">
      <c r="A12984" s="594" t="s">
        <v>133</v>
      </c>
      <c r="B12984" s="594" t="s">
        <v>253</v>
      </c>
      <c r="C12984" s="594" t="s">
        <v>1369</v>
      </c>
      <c r="D12984" s="594" t="s">
        <v>2846</v>
      </c>
      <c r="E12984" s="594" t="s">
        <v>194</v>
      </c>
      <c r="F12984" s="594" t="s">
        <v>200</v>
      </c>
      <c r="G12984" s="596" t="s">
        <v>201</v>
      </c>
      <c r="H12984" s="597">
        <v>26000000</v>
      </c>
    </row>
    <row r="12985" spans="1:8">
      <c r="A12985" s="594" t="s">
        <v>133</v>
      </c>
      <c r="B12985" s="594" t="s">
        <v>320</v>
      </c>
      <c r="C12985" s="595" t="s">
        <v>411</v>
      </c>
      <c r="D12985" s="595" t="s">
        <v>411</v>
      </c>
      <c r="E12985" s="595" t="s">
        <v>411</v>
      </c>
      <c r="F12985" s="595" t="s">
        <v>411</v>
      </c>
      <c r="G12985" s="596" t="s">
        <v>321</v>
      </c>
      <c r="H12985" s="597">
        <v>308200000</v>
      </c>
    </row>
    <row r="12986" spans="1:8">
      <c r="A12986" s="594" t="s">
        <v>133</v>
      </c>
      <c r="B12986" s="594" t="s">
        <v>320</v>
      </c>
      <c r="C12986" s="594" t="s">
        <v>1969</v>
      </c>
      <c r="D12986" s="595" t="s">
        <v>411</v>
      </c>
      <c r="E12986" s="595" t="s">
        <v>411</v>
      </c>
      <c r="F12986" s="595" t="s">
        <v>411</v>
      </c>
      <c r="G12986" s="596" t="s">
        <v>1970</v>
      </c>
      <c r="H12986" s="597">
        <v>308200000</v>
      </c>
    </row>
    <row r="12987" spans="1:8">
      <c r="A12987" s="594" t="s">
        <v>133</v>
      </c>
      <c r="B12987" s="594" t="s">
        <v>320</v>
      </c>
      <c r="C12987" s="594" t="s">
        <v>1969</v>
      </c>
      <c r="D12987" s="594" t="s">
        <v>2854</v>
      </c>
      <c r="E12987" s="595" t="s">
        <v>411</v>
      </c>
      <c r="F12987" s="595" t="s">
        <v>411</v>
      </c>
      <c r="G12987" s="596" t="s">
        <v>2871</v>
      </c>
      <c r="H12987" s="597">
        <v>308200000</v>
      </c>
    </row>
    <row r="12988" spans="1:8">
      <c r="A12988" s="594" t="s">
        <v>133</v>
      </c>
      <c r="B12988" s="594" t="s">
        <v>320</v>
      </c>
      <c r="C12988" s="594" t="s">
        <v>1969</v>
      </c>
      <c r="D12988" s="594" t="s">
        <v>2854</v>
      </c>
      <c r="E12988" s="594" t="s">
        <v>194</v>
      </c>
      <c r="F12988" s="595" t="s">
        <v>411</v>
      </c>
      <c r="G12988" s="596" t="s">
        <v>195</v>
      </c>
      <c r="H12988" s="597">
        <v>308200000</v>
      </c>
    </row>
    <row r="12989" spans="1:8">
      <c r="A12989" s="594" t="s">
        <v>133</v>
      </c>
      <c r="B12989" s="594" t="s">
        <v>320</v>
      </c>
      <c r="C12989" s="594" t="s">
        <v>1969</v>
      </c>
      <c r="D12989" s="594" t="s">
        <v>2854</v>
      </c>
      <c r="E12989" s="594" t="s">
        <v>194</v>
      </c>
      <c r="F12989" s="594" t="s">
        <v>200</v>
      </c>
      <c r="G12989" s="596" t="s">
        <v>201</v>
      </c>
      <c r="H12989" s="597">
        <v>308200000</v>
      </c>
    </row>
    <row r="12990" spans="1:8">
      <c r="A12990" s="594" t="s">
        <v>133</v>
      </c>
      <c r="B12990" s="594" t="s">
        <v>1282</v>
      </c>
      <c r="C12990" s="595" t="s">
        <v>411</v>
      </c>
      <c r="D12990" s="595" t="s">
        <v>411</v>
      </c>
      <c r="E12990" s="595" t="s">
        <v>411</v>
      </c>
      <c r="F12990" s="595" t="s">
        <v>411</v>
      </c>
      <c r="G12990" s="596" t="s">
        <v>1283</v>
      </c>
      <c r="H12990" s="597">
        <v>3568891830</v>
      </c>
    </row>
    <row r="12991" spans="1:8">
      <c r="A12991" s="594" t="s">
        <v>133</v>
      </c>
      <c r="B12991" s="594" t="s">
        <v>1282</v>
      </c>
      <c r="C12991" s="594" t="s">
        <v>570</v>
      </c>
      <c r="D12991" s="595" t="s">
        <v>411</v>
      </c>
      <c r="E12991" s="595" t="s">
        <v>411</v>
      </c>
      <c r="F12991" s="595" t="s">
        <v>411</v>
      </c>
      <c r="G12991" s="596" t="s">
        <v>2711</v>
      </c>
      <c r="H12991" s="597">
        <v>22740000</v>
      </c>
    </row>
    <row r="12992" spans="1:8">
      <c r="A12992" s="594" t="s">
        <v>133</v>
      </c>
      <c r="B12992" s="594" t="s">
        <v>1282</v>
      </c>
      <c r="C12992" s="594" t="s">
        <v>570</v>
      </c>
      <c r="D12992" s="594" t="s">
        <v>2713</v>
      </c>
      <c r="E12992" s="595" t="s">
        <v>411</v>
      </c>
      <c r="F12992" s="595" t="s">
        <v>411</v>
      </c>
      <c r="G12992" s="596" t="s">
        <v>2714</v>
      </c>
      <c r="H12992" s="597">
        <v>22740000</v>
      </c>
    </row>
    <row r="12993" spans="1:8">
      <c r="A12993" s="594" t="s">
        <v>133</v>
      </c>
      <c r="B12993" s="594" t="s">
        <v>1282</v>
      </c>
      <c r="C12993" s="594" t="s">
        <v>570</v>
      </c>
      <c r="D12993" s="594" t="s">
        <v>2713</v>
      </c>
      <c r="E12993" s="594" t="s">
        <v>167</v>
      </c>
      <c r="F12993" s="595" t="s">
        <v>411</v>
      </c>
      <c r="G12993" s="596" t="s">
        <v>168</v>
      </c>
      <c r="H12993" s="597">
        <v>650000</v>
      </c>
    </row>
    <row r="12994" spans="1:8">
      <c r="A12994" s="594" t="s">
        <v>133</v>
      </c>
      <c r="B12994" s="594" t="s">
        <v>1282</v>
      </c>
      <c r="C12994" s="594" t="s">
        <v>570</v>
      </c>
      <c r="D12994" s="594" t="s">
        <v>2713</v>
      </c>
      <c r="E12994" s="594" t="s">
        <v>167</v>
      </c>
      <c r="F12994" s="594" t="s">
        <v>354</v>
      </c>
      <c r="G12994" s="596" t="s">
        <v>2736</v>
      </c>
      <c r="H12994" s="597">
        <v>650000</v>
      </c>
    </row>
    <row r="12995" spans="1:8">
      <c r="A12995" s="594" t="s">
        <v>133</v>
      </c>
      <c r="B12995" s="594" t="s">
        <v>1282</v>
      </c>
      <c r="C12995" s="594" t="s">
        <v>570</v>
      </c>
      <c r="D12995" s="594" t="s">
        <v>2713</v>
      </c>
      <c r="E12995" s="594" t="s">
        <v>183</v>
      </c>
      <c r="F12995" s="595" t="s">
        <v>411</v>
      </c>
      <c r="G12995" s="596" t="s">
        <v>184</v>
      </c>
      <c r="H12995" s="597">
        <v>14490000</v>
      </c>
    </row>
    <row r="12996" spans="1:8">
      <c r="A12996" s="594" t="s">
        <v>133</v>
      </c>
      <c r="B12996" s="594" t="s">
        <v>1282</v>
      </c>
      <c r="C12996" s="594" t="s">
        <v>570</v>
      </c>
      <c r="D12996" s="594" t="s">
        <v>2713</v>
      </c>
      <c r="E12996" s="594" t="s">
        <v>183</v>
      </c>
      <c r="F12996" s="594" t="s">
        <v>736</v>
      </c>
      <c r="G12996" s="596" t="s">
        <v>737</v>
      </c>
      <c r="H12996" s="597">
        <v>6750000</v>
      </c>
    </row>
    <row r="12997" spans="1:8">
      <c r="A12997" s="594" t="s">
        <v>133</v>
      </c>
      <c r="B12997" s="594" t="s">
        <v>1282</v>
      </c>
      <c r="C12997" s="594" t="s">
        <v>570</v>
      </c>
      <c r="D12997" s="594" t="s">
        <v>2713</v>
      </c>
      <c r="E12997" s="594" t="s">
        <v>183</v>
      </c>
      <c r="F12997" s="594" t="s">
        <v>185</v>
      </c>
      <c r="G12997" s="596" t="s">
        <v>186</v>
      </c>
      <c r="H12997" s="597">
        <v>7740000</v>
      </c>
    </row>
    <row r="12998" spans="1:8">
      <c r="A12998" s="594" t="s">
        <v>133</v>
      </c>
      <c r="B12998" s="594" t="s">
        <v>1282</v>
      </c>
      <c r="C12998" s="594" t="s">
        <v>570</v>
      </c>
      <c r="D12998" s="594" t="s">
        <v>2713</v>
      </c>
      <c r="E12998" s="594" t="s">
        <v>738</v>
      </c>
      <c r="F12998" s="595" t="s">
        <v>411</v>
      </c>
      <c r="G12998" s="596" t="s">
        <v>739</v>
      </c>
      <c r="H12998" s="597">
        <v>2600000</v>
      </c>
    </row>
    <row r="12999" spans="1:8">
      <c r="A12999" s="594" t="s">
        <v>133</v>
      </c>
      <c r="B12999" s="594" t="s">
        <v>1282</v>
      </c>
      <c r="C12999" s="594" t="s">
        <v>570</v>
      </c>
      <c r="D12999" s="594" t="s">
        <v>2713</v>
      </c>
      <c r="E12999" s="594" t="s">
        <v>738</v>
      </c>
      <c r="F12999" s="594" t="s">
        <v>296</v>
      </c>
      <c r="G12999" s="596" t="s">
        <v>297</v>
      </c>
      <c r="H12999" s="597">
        <v>2600000</v>
      </c>
    </row>
    <row r="13000" spans="1:8">
      <c r="A13000" s="594" t="s">
        <v>133</v>
      </c>
      <c r="B13000" s="594" t="s">
        <v>1282</v>
      </c>
      <c r="C13000" s="594" t="s">
        <v>570</v>
      </c>
      <c r="D13000" s="594" t="s">
        <v>2713</v>
      </c>
      <c r="E13000" s="594" t="s">
        <v>744</v>
      </c>
      <c r="F13000" s="595" t="s">
        <v>411</v>
      </c>
      <c r="G13000" s="596" t="s">
        <v>2686</v>
      </c>
      <c r="H13000" s="597">
        <v>5000000</v>
      </c>
    </row>
    <row r="13001" spans="1:8">
      <c r="A13001" s="594" t="s">
        <v>133</v>
      </c>
      <c r="B13001" s="594" t="s">
        <v>1282</v>
      </c>
      <c r="C13001" s="594" t="s">
        <v>570</v>
      </c>
      <c r="D13001" s="594" t="s">
        <v>2713</v>
      </c>
      <c r="E13001" s="594" t="s">
        <v>744</v>
      </c>
      <c r="F13001" s="594" t="s">
        <v>572</v>
      </c>
      <c r="G13001" s="596" t="s">
        <v>2689</v>
      </c>
      <c r="H13001" s="597">
        <v>5000000</v>
      </c>
    </row>
    <row r="13002" spans="1:8">
      <c r="A13002" s="594" t="s">
        <v>133</v>
      </c>
      <c r="B13002" s="594" t="s">
        <v>1282</v>
      </c>
      <c r="C13002" s="594" t="s">
        <v>276</v>
      </c>
      <c r="D13002" s="595" t="s">
        <v>411</v>
      </c>
      <c r="E13002" s="595" t="s">
        <v>411</v>
      </c>
      <c r="F13002" s="595" t="s">
        <v>411</v>
      </c>
      <c r="G13002" s="596" t="s">
        <v>1966</v>
      </c>
      <c r="H13002" s="597">
        <v>20000000</v>
      </c>
    </row>
    <row r="13003" spans="1:8">
      <c r="A13003" s="594" t="s">
        <v>133</v>
      </c>
      <c r="B13003" s="594" t="s">
        <v>1282</v>
      </c>
      <c r="C13003" s="594" t="s">
        <v>276</v>
      </c>
      <c r="D13003" s="594" t="s">
        <v>1316</v>
      </c>
      <c r="E13003" s="595" t="s">
        <v>411</v>
      </c>
      <c r="F13003" s="595" t="s">
        <v>411</v>
      </c>
      <c r="G13003" s="596" t="s">
        <v>2760</v>
      </c>
      <c r="H13003" s="597">
        <v>20000000</v>
      </c>
    </row>
    <row r="13004" spans="1:8">
      <c r="A13004" s="594" t="s">
        <v>133</v>
      </c>
      <c r="B13004" s="594" t="s">
        <v>1282</v>
      </c>
      <c r="C13004" s="594" t="s">
        <v>276</v>
      </c>
      <c r="D13004" s="594" t="s">
        <v>1316</v>
      </c>
      <c r="E13004" s="594" t="s">
        <v>171</v>
      </c>
      <c r="F13004" s="595" t="s">
        <v>411</v>
      </c>
      <c r="G13004" s="596" t="s">
        <v>2677</v>
      </c>
      <c r="H13004" s="597">
        <v>700000</v>
      </c>
    </row>
    <row r="13005" spans="1:8">
      <c r="A13005" s="594" t="s">
        <v>133</v>
      </c>
      <c r="B13005" s="594" t="s">
        <v>1282</v>
      </c>
      <c r="C13005" s="594" t="s">
        <v>276</v>
      </c>
      <c r="D13005" s="594" t="s">
        <v>1316</v>
      </c>
      <c r="E13005" s="594" t="s">
        <v>171</v>
      </c>
      <c r="F13005" s="594" t="s">
        <v>173</v>
      </c>
      <c r="G13005" s="596" t="s">
        <v>174</v>
      </c>
      <c r="H13005" s="597">
        <v>700000</v>
      </c>
    </row>
    <row r="13006" spans="1:8">
      <c r="A13006" s="594" t="s">
        <v>133</v>
      </c>
      <c r="B13006" s="594" t="s">
        <v>1282</v>
      </c>
      <c r="C13006" s="594" t="s">
        <v>276</v>
      </c>
      <c r="D13006" s="594" t="s">
        <v>1316</v>
      </c>
      <c r="E13006" s="594" t="s">
        <v>240</v>
      </c>
      <c r="F13006" s="595" t="s">
        <v>411</v>
      </c>
      <c r="G13006" s="596" t="s">
        <v>241</v>
      </c>
      <c r="H13006" s="597">
        <v>1500000</v>
      </c>
    </row>
    <row r="13007" spans="1:8">
      <c r="A13007" s="594" t="s">
        <v>133</v>
      </c>
      <c r="B13007" s="594" t="s">
        <v>1282</v>
      </c>
      <c r="C13007" s="594" t="s">
        <v>276</v>
      </c>
      <c r="D13007" s="594" t="s">
        <v>1316</v>
      </c>
      <c r="E13007" s="594" t="s">
        <v>240</v>
      </c>
      <c r="F13007" s="594" t="s">
        <v>735</v>
      </c>
      <c r="G13007" s="596" t="s">
        <v>193</v>
      </c>
      <c r="H13007" s="597">
        <v>1500000</v>
      </c>
    </row>
    <row r="13008" spans="1:8">
      <c r="A13008" s="594" t="s">
        <v>133</v>
      </c>
      <c r="B13008" s="594" t="s">
        <v>1282</v>
      </c>
      <c r="C13008" s="594" t="s">
        <v>276</v>
      </c>
      <c r="D13008" s="594" t="s">
        <v>1316</v>
      </c>
      <c r="E13008" s="594" t="s">
        <v>738</v>
      </c>
      <c r="F13008" s="595" t="s">
        <v>411</v>
      </c>
      <c r="G13008" s="596" t="s">
        <v>739</v>
      </c>
      <c r="H13008" s="597">
        <v>15000000</v>
      </c>
    </row>
    <row r="13009" spans="1:8">
      <c r="A13009" s="594" t="s">
        <v>133</v>
      </c>
      <c r="B13009" s="594" t="s">
        <v>1282</v>
      </c>
      <c r="C13009" s="594" t="s">
        <v>276</v>
      </c>
      <c r="D13009" s="594" t="s">
        <v>1316</v>
      </c>
      <c r="E13009" s="594" t="s">
        <v>738</v>
      </c>
      <c r="F13009" s="594" t="s">
        <v>740</v>
      </c>
      <c r="G13009" s="596" t="s">
        <v>741</v>
      </c>
      <c r="H13009" s="597">
        <v>15000000</v>
      </c>
    </row>
    <row r="13010" spans="1:8">
      <c r="A13010" s="594" t="s">
        <v>133</v>
      </c>
      <c r="B13010" s="594" t="s">
        <v>1282</v>
      </c>
      <c r="C13010" s="594" t="s">
        <v>276</v>
      </c>
      <c r="D13010" s="594" t="s">
        <v>1316</v>
      </c>
      <c r="E13010" s="594" t="s">
        <v>189</v>
      </c>
      <c r="F13010" s="595" t="s">
        <v>411</v>
      </c>
      <c r="G13010" s="596" t="s">
        <v>190</v>
      </c>
      <c r="H13010" s="597">
        <v>2800000</v>
      </c>
    </row>
    <row r="13011" spans="1:8">
      <c r="A13011" s="594" t="s">
        <v>133</v>
      </c>
      <c r="B13011" s="594" t="s">
        <v>1282</v>
      </c>
      <c r="C13011" s="594" t="s">
        <v>276</v>
      </c>
      <c r="D13011" s="594" t="s">
        <v>1316</v>
      </c>
      <c r="E13011" s="594" t="s">
        <v>189</v>
      </c>
      <c r="F13011" s="594" t="s">
        <v>773</v>
      </c>
      <c r="G13011" s="596" t="s">
        <v>2695</v>
      </c>
      <c r="H13011" s="597">
        <v>1300000</v>
      </c>
    </row>
    <row r="13012" spans="1:8">
      <c r="A13012" s="594" t="s">
        <v>133</v>
      </c>
      <c r="B13012" s="594" t="s">
        <v>1282</v>
      </c>
      <c r="C13012" s="594" t="s">
        <v>276</v>
      </c>
      <c r="D13012" s="594" t="s">
        <v>1316</v>
      </c>
      <c r="E13012" s="594" t="s">
        <v>189</v>
      </c>
      <c r="F13012" s="594" t="s">
        <v>192</v>
      </c>
      <c r="G13012" s="596" t="s">
        <v>195</v>
      </c>
      <c r="H13012" s="597">
        <v>1500000</v>
      </c>
    </row>
    <row r="13013" spans="1:8">
      <c r="A13013" s="594" t="s">
        <v>133</v>
      </c>
      <c r="B13013" s="594" t="s">
        <v>1282</v>
      </c>
      <c r="C13013" s="594" t="s">
        <v>322</v>
      </c>
      <c r="D13013" s="595" t="s">
        <v>411</v>
      </c>
      <c r="E13013" s="595" t="s">
        <v>411</v>
      </c>
      <c r="F13013" s="595" t="s">
        <v>411</v>
      </c>
      <c r="G13013" s="596" t="s">
        <v>2661</v>
      </c>
      <c r="H13013" s="597">
        <v>3526151830</v>
      </c>
    </row>
    <row r="13014" spans="1:8">
      <c r="A13014" s="594" t="s">
        <v>133</v>
      </c>
      <c r="B13014" s="594" t="s">
        <v>1282</v>
      </c>
      <c r="C13014" s="594" t="s">
        <v>322</v>
      </c>
      <c r="D13014" s="594" t="s">
        <v>2858</v>
      </c>
      <c r="E13014" s="595" t="s">
        <v>411</v>
      </c>
      <c r="F13014" s="595" t="s">
        <v>411</v>
      </c>
      <c r="G13014" s="596" t="s">
        <v>2859</v>
      </c>
      <c r="H13014" s="597">
        <v>3526151830</v>
      </c>
    </row>
    <row r="13015" spans="1:8">
      <c r="A13015" s="594" t="s">
        <v>133</v>
      </c>
      <c r="B13015" s="594" t="s">
        <v>1282</v>
      </c>
      <c r="C13015" s="594" t="s">
        <v>322</v>
      </c>
      <c r="D13015" s="594" t="s">
        <v>2858</v>
      </c>
      <c r="E13015" s="594" t="s">
        <v>142</v>
      </c>
      <c r="F13015" s="595" t="s">
        <v>411</v>
      </c>
      <c r="G13015" s="596" t="s">
        <v>143</v>
      </c>
      <c r="H13015" s="597">
        <v>969693638</v>
      </c>
    </row>
    <row r="13016" spans="1:8">
      <c r="A13016" s="594" t="s">
        <v>133</v>
      </c>
      <c r="B13016" s="594" t="s">
        <v>1282</v>
      </c>
      <c r="C13016" s="594" t="s">
        <v>322</v>
      </c>
      <c r="D13016" s="594" t="s">
        <v>2858</v>
      </c>
      <c r="E13016" s="594" t="s">
        <v>142</v>
      </c>
      <c r="F13016" s="594" t="s">
        <v>144</v>
      </c>
      <c r="G13016" s="596" t="s">
        <v>2664</v>
      </c>
      <c r="H13016" s="597">
        <v>931926038</v>
      </c>
    </row>
    <row r="13017" spans="1:8">
      <c r="A13017" s="594" t="s">
        <v>133</v>
      </c>
      <c r="B13017" s="594" t="s">
        <v>1282</v>
      </c>
      <c r="C13017" s="594" t="s">
        <v>322</v>
      </c>
      <c r="D13017" s="594" t="s">
        <v>2858</v>
      </c>
      <c r="E13017" s="594" t="s">
        <v>142</v>
      </c>
      <c r="F13017" s="594" t="s">
        <v>146</v>
      </c>
      <c r="G13017" s="596" t="s">
        <v>2665</v>
      </c>
      <c r="H13017" s="597">
        <v>37767600</v>
      </c>
    </row>
    <row r="13018" spans="1:8">
      <c r="A13018" s="594" t="s">
        <v>133</v>
      </c>
      <c r="B13018" s="594" t="s">
        <v>1282</v>
      </c>
      <c r="C13018" s="594" t="s">
        <v>322</v>
      </c>
      <c r="D13018" s="594" t="s">
        <v>2858</v>
      </c>
      <c r="E13018" s="594" t="s">
        <v>202</v>
      </c>
      <c r="F13018" s="595" t="s">
        <v>411</v>
      </c>
      <c r="G13018" s="596" t="s">
        <v>2719</v>
      </c>
      <c r="H13018" s="597">
        <v>37767600</v>
      </c>
    </row>
    <row r="13019" spans="1:8">
      <c r="A13019" s="594" t="s">
        <v>133</v>
      </c>
      <c r="B13019" s="594" t="s">
        <v>1282</v>
      </c>
      <c r="C13019" s="594" t="s">
        <v>322</v>
      </c>
      <c r="D13019" s="594" t="s">
        <v>2858</v>
      </c>
      <c r="E13019" s="594" t="s">
        <v>202</v>
      </c>
      <c r="F13019" s="594" t="s">
        <v>767</v>
      </c>
      <c r="G13019" s="596" t="s">
        <v>2720</v>
      </c>
      <c r="H13019" s="597">
        <v>37767600</v>
      </c>
    </row>
    <row r="13020" spans="1:8">
      <c r="A13020" s="594" t="s">
        <v>133</v>
      </c>
      <c r="B13020" s="594" t="s">
        <v>1282</v>
      </c>
      <c r="C13020" s="594" t="s">
        <v>322</v>
      </c>
      <c r="D13020" s="594" t="s">
        <v>2858</v>
      </c>
      <c r="E13020" s="594" t="s">
        <v>148</v>
      </c>
      <c r="F13020" s="595" t="s">
        <v>411</v>
      </c>
      <c r="G13020" s="596" t="s">
        <v>149</v>
      </c>
      <c r="H13020" s="597">
        <v>702695774</v>
      </c>
    </row>
    <row r="13021" spans="1:8">
      <c r="A13021" s="594" t="s">
        <v>133</v>
      </c>
      <c r="B13021" s="594" t="s">
        <v>1282</v>
      </c>
      <c r="C13021" s="594" t="s">
        <v>322</v>
      </c>
      <c r="D13021" s="594" t="s">
        <v>2858</v>
      </c>
      <c r="E13021" s="594" t="s">
        <v>148</v>
      </c>
      <c r="F13021" s="594" t="s">
        <v>223</v>
      </c>
      <c r="G13021" s="596" t="s">
        <v>224</v>
      </c>
      <c r="H13021" s="597">
        <v>37157819</v>
      </c>
    </row>
    <row r="13022" spans="1:8">
      <c r="A13022" s="594" t="s">
        <v>133</v>
      </c>
      <c r="B13022" s="594" t="s">
        <v>1282</v>
      </c>
      <c r="C13022" s="594" t="s">
        <v>322</v>
      </c>
      <c r="D13022" s="594" t="s">
        <v>2858</v>
      </c>
      <c r="E13022" s="594" t="s">
        <v>148</v>
      </c>
      <c r="F13022" s="594" t="s">
        <v>603</v>
      </c>
      <c r="G13022" s="596" t="s">
        <v>604</v>
      </c>
      <c r="H13022" s="597">
        <v>41964000</v>
      </c>
    </row>
    <row r="13023" spans="1:8">
      <c r="A13023" s="594" t="s">
        <v>133</v>
      </c>
      <c r="B13023" s="594" t="s">
        <v>1282</v>
      </c>
      <c r="C13023" s="594" t="s">
        <v>322</v>
      </c>
      <c r="D13023" s="594" t="s">
        <v>2858</v>
      </c>
      <c r="E13023" s="594" t="s">
        <v>148</v>
      </c>
      <c r="F13023" s="594" t="s">
        <v>591</v>
      </c>
      <c r="G13023" s="596" t="s">
        <v>592</v>
      </c>
      <c r="H13023" s="597">
        <v>198707294</v>
      </c>
    </row>
    <row r="13024" spans="1:8">
      <c r="A13024" s="594" t="s">
        <v>133</v>
      </c>
      <c r="B13024" s="594" t="s">
        <v>1282</v>
      </c>
      <c r="C13024" s="594" t="s">
        <v>322</v>
      </c>
      <c r="D13024" s="594" t="s">
        <v>2858</v>
      </c>
      <c r="E13024" s="594" t="s">
        <v>148</v>
      </c>
      <c r="F13024" s="594" t="s">
        <v>1075</v>
      </c>
      <c r="G13024" s="596" t="s">
        <v>2666</v>
      </c>
      <c r="H13024" s="597">
        <v>12917863</v>
      </c>
    </row>
    <row r="13025" spans="1:8">
      <c r="A13025" s="594" t="s">
        <v>133</v>
      </c>
      <c r="B13025" s="594" t="s">
        <v>1282</v>
      </c>
      <c r="C13025" s="594" t="s">
        <v>322</v>
      </c>
      <c r="D13025" s="594" t="s">
        <v>2858</v>
      </c>
      <c r="E13025" s="594" t="s">
        <v>148</v>
      </c>
      <c r="F13025" s="594" t="s">
        <v>150</v>
      </c>
      <c r="G13025" s="596" t="s">
        <v>151</v>
      </c>
      <c r="H13025" s="597">
        <v>52194201</v>
      </c>
    </row>
    <row r="13026" spans="1:8">
      <c r="A13026" s="594" t="s">
        <v>133</v>
      </c>
      <c r="B13026" s="594" t="s">
        <v>1282</v>
      </c>
      <c r="C13026" s="594" t="s">
        <v>322</v>
      </c>
      <c r="D13026" s="594" t="s">
        <v>2858</v>
      </c>
      <c r="E13026" s="594" t="s">
        <v>148</v>
      </c>
      <c r="F13026" s="594" t="s">
        <v>605</v>
      </c>
      <c r="G13026" s="596" t="s">
        <v>2668</v>
      </c>
      <c r="H13026" s="597">
        <v>22255273</v>
      </c>
    </row>
    <row r="13027" spans="1:8">
      <c r="A13027" s="594" t="s">
        <v>133</v>
      </c>
      <c r="B13027" s="594" t="s">
        <v>1282</v>
      </c>
      <c r="C13027" s="594" t="s">
        <v>322</v>
      </c>
      <c r="D13027" s="594" t="s">
        <v>2858</v>
      </c>
      <c r="E13027" s="594" t="s">
        <v>148</v>
      </c>
      <c r="F13027" s="594" t="s">
        <v>212</v>
      </c>
      <c r="G13027" s="596" t="s">
        <v>213</v>
      </c>
      <c r="H13027" s="597">
        <v>85611525</v>
      </c>
    </row>
    <row r="13028" spans="1:8">
      <c r="A13028" s="594" t="s">
        <v>133</v>
      </c>
      <c r="B13028" s="594" t="s">
        <v>1282</v>
      </c>
      <c r="C13028" s="594" t="s">
        <v>322</v>
      </c>
      <c r="D13028" s="594" t="s">
        <v>2858</v>
      </c>
      <c r="E13028" s="594" t="s">
        <v>148</v>
      </c>
      <c r="F13028" s="594" t="s">
        <v>227</v>
      </c>
      <c r="G13028" s="596" t="s">
        <v>2669</v>
      </c>
      <c r="H13028" s="597">
        <v>251887799</v>
      </c>
    </row>
    <row r="13029" spans="1:8">
      <c r="A13029" s="594" t="s">
        <v>133</v>
      </c>
      <c r="B13029" s="594" t="s">
        <v>1282</v>
      </c>
      <c r="C13029" s="594" t="s">
        <v>322</v>
      </c>
      <c r="D13029" s="594" t="s">
        <v>2858</v>
      </c>
      <c r="E13029" s="594" t="s">
        <v>582</v>
      </c>
      <c r="F13029" s="595" t="s">
        <v>411</v>
      </c>
      <c r="G13029" s="596" t="s">
        <v>583</v>
      </c>
      <c r="H13029" s="597">
        <v>34353000</v>
      </c>
    </row>
    <row r="13030" spans="1:8">
      <c r="A13030" s="594" t="s">
        <v>133</v>
      </c>
      <c r="B13030" s="594" t="s">
        <v>1282</v>
      </c>
      <c r="C13030" s="594" t="s">
        <v>322</v>
      </c>
      <c r="D13030" s="594" t="s">
        <v>2858</v>
      </c>
      <c r="E13030" s="594" t="s">
        <v>582</v>
      </c>
      <c r="F13030" s="594" t="s">
        <v>584</v>
      </c>
      <c r="G13030" s="596" t="s">
        <v>2670</v>
      </c>
      <c r="H13030" s="597">
        <v>33153000</v>
      </c>
    </row>
    <row r="13031" spans="1:8">
      <c r="A13031" s="594" t="s">
        <v>133</v>
      </c>
      <c r="B13031" s="594" t="s">
        <v>1282</v>
      </c>
      <c r="C13031" s="594" t="s">
        <v>322</v>
      </c>
      <c r="D13031" s="594" t="s">
        <v>2858</v>
      </c>
      <c r="E13031" s="594" t="s">
        <v>582</v>
      </c>
      <c r="F13031" s="594" t="s">
        <v>586</v>
      </c>
      <c r="G13031" s="596" t="s">
        <v>2671</v>
      </c>
      <c r="H13031" s="597">
        <v>1200000</v>
      </c>
    </row>
    <row r="13032" spans="1:8">
      <c r="A13032" s="594" t="s">
        <v>133</v>
      </c>
      <c r="B13032" s="594" t="s">
        <v>1282</v>
      </c>
      <c r="C13032" s="594" t="s">
        <v>322</v>
      </c>
      <c r="D13032" s="594" t="s">
        <v>2858</v>
      </c>
      <c r="E13032" s="594" t="s">
        <v>152</v>
      </c>
      <c r="F13032" s="595" t="s">
        <v>411</v>
      </c>
      <c r="G13032" s="596" t="s">
        <v>153</v>
      </c>
      <c r="H13032" s="597">
        <v>49641000</v>
      </c>
    </row>
    <row r="13033" spans="1:8">
      <c r="A13033" s="594" t="s">
        <v>133</v>
      </c>
      <c r="B13033" s="594" t="s">
        <v>1282</v>
      </c>
      <c r="C13033" s="594" t="s">
        <v>322</v>
      </c>
      <c r="D13033" s="594" t="s">
        <v>2858</v>
      </c>
      <c r="E13033" s="594" t="s">
        <v>152</v>
      </c>
      <c r="F13033" s="594" t="s">
        <v>606</v>
      </c>
      <c r="G13033" s="596" t="s">
        <v>195</v>
      </c>
      <c r="H13033" s="597">
        <v>49641000</v>
      </c>
    </row>
    <row r="13034" spans="1:8">
      <c r="A13034" s="594" t="s">
        <v>133</v>
      </c>
      <c r="B13034" s="594" t="s">
        <v>1282</v>
      </c>
      <c r="C13034" s="594" t="s">
        <v>322</v>
      </c>
      <c r="D13034" s="594" t="s">
        <v>2858</v>
      </c>
      <c r="E13034" s="594" t="s">
        <v>156</v>
      </c>
      <c r="F13034" s="595" t="s">
        <v>411</v>
      </c>
      <c r="G13034" s="596" t="s">
        <v>514</v>
      </c>
      <c r="H13034" s="597">
        <v>243330675</v>
      </c>
    </row>
    <row r="13035" spans="1:8">
      <c r="A13035" s="594" t="s">
        <v>133</v>
      </c>
      <c r="B13035" s="594" t="s">
        <v>1282</v>
      </c>
      <c r="C13035" s="594" t="s">
        <v>322</v>
      </c>
      <c r="D13035" s="594" t="s">
        <v>2858</v>
      </c>
      <c r="E13035" s="594" t="s">
        <v>156</v>
      </c>
      <c r="F13035" s="594" t="s">
        <v>157</v>
      </c>
      <c r="G13035" s="596" t="s">
        <v>158</v>
      </c>
      <c r="H13035" s="597">
        <v>179906633</v>
      </c>
    </row>
    <row r="13036" spans="1:8">
      <c r="A13036" s="594" t="s">
        <v>133</v>
      </c>
      <c r="B13036" s="594" t="s">
        <v>1282</v>
      </c>
      <c r="C13036" s="594" t="s">
        <v>322</v>
      </c>
      <c r="D13036" s="594" t="s">
        <v>2858</v>
      </c>
      <c r="E13036" s="594" t="s">
        <v>156</v>
      </c>
      <c r="F13036" s="594" t="s">
        <v>159</v>
      </c>
      <c r="G13036" s="596" t="s">
        <v>160</v>
      </c>
      <c r="H13036" s="597">
        <v>30851844</v>
      </c>
    </row>
    <row r="13037" spans="1:8">
      <c r="A13037" s="594" t="s">
        <v>133</v>
      </c>
      <c r="B13037" s="594" t="s">
        <v>1282</v>
      </c>
      <c r="C13037" s="594" t="s">
        <v>322</v>
      </c>
      <c r="D13037" s="594" t="s">
        <v>2858</v>
      </c>
      <c r="E13037" s="594" t="s">
        <v>156</v>
      </c>
      <c r="F13037" s="594" t="s">
        <v>161</v>
      </c>
      <c r="G13037" s="596" t="s">
        <v>162</v>
      </c>
      <c r="H13037" s="597">
        <v>20722371</v>
      </c>
    </row>
    <row r="13038" spans="1:8">
      <c r="A13038" s="594" t="s">
        <v>133</v>
      </c>
      <c r="B13038" s="594" t="s">
        <v>1282</v>
      </c>
      <c r="C13038" s="594" t="s">
        <v>322</v>
      </c>
      <c r="D13038" s="594" t="s">
        <v>2858</v>
      </c>
      <c r="E13038" s="594" t="s">
        <v>156</v>
      </c>
      <c r="F13038" s="594" t="s">
        <v>1</v>
      </c>
      <c r="G13038" s="596" t="s">
        <v>2</v>
      </c>
      <c r="H13038" s="597">
        <v>11849827</v>
      </c>
    </row>
    <row r="13039" spans="1:8">
      <c r="A13039" s="594" t="s">
        <v>133</v>
      </c>
      <c r="B13039" s="594" t="s">
        <v>1282</v>
      </c>
      <c r="C13039" s="594" t="s">
        <v>322</v>
      </c>
      <c r="D13039" s="594" t="s">
        <v>2858</v>
      </c>
      <c r="E13039" s="594" t="s">
        <v>167</v>
      </c>
      <c r="F13039" s="595" t="s">
        <v>411</v>
      </c>
      <c r="G13039" s="596" t="s">
        <v>168</v>
      </c>
      <c r="H13039" s="597">
        <v>33693268</v>
      </c>
    </row>
    <row r="13040" spans="1:8">
      <c r="A13040" s="594" t="s">
        <v>133</v>
      </c>
      <c r="B13040" s="594" t="s">
        <v>1282</v>
      </c>
      <c r="C13040" s="594" t="s">
        <v>322</v>
      </c>
      <c r="D13040" s="594" t="s">
        <v>2858</v>
      </c>
      <c r="E13040" s="594" t="s">
        <v>167</v>
      </c>
      <c r="F13040" s="594" t="s">
        <v>228</v>
      </c>
      <c r="G13040" s="596" t="s">
        <v>2673</v>
      </c>
      <c r="H13040" s="597">
        <v>16566616</v>
      </c>
    </row>
    <row r="13041" spans="1:8">
      <c r="A13041" s="594" t="s">
        <v>133</v>
      </c>
      <c r="B13041" s="594" t="s">
        <v>1282</v>
      </c>
      <c r="C13041" s="594" t="s">
        <v>322</v>
      </c>
      <c r="D13041" s="594" t="s">
        <v>2858</v>
      </c>
      <c r="E13041" s="594" t="s">
        <v>167</v>
      </c>
      <c r="F13041" s="594" t="s">
        <v>169</v>
      </c>
      <c r="G13041" s="596" t="s">
        <v>2674</v>
      </c>
      <c r="H13041" s="597">
        <v>3543652</v>
      </c>
    </row>
    <row r="13042" spans="1:8">
      <c r="A13042" s="594" t="s">
        <v>133</v>
      </c>
      <c r="B13042" s="594" t="s">
        <v>1282</v>
      </c>
      <c r="C13042" s="594" t="s">
        <v>322</v>
      </c>
      <c r="D13042" s="594" t="s">
        <v>2858</v>
      </c>
      <c r="E13042" s="594" t="s">
        <v>167</v>
      </c>
      <c r="F13042" s="594" t="s">
        <v>230</v>
      </c>
      <c r="G13042" s="596" t="s">
        <v>2675</v>
      </c>
      <c r="H13042" s="597">
        <v>1500000</v>
      </c>
    </row>
    <row r="13043" spans="1:8">
      <c r="A13043" s="594" t="s">
        <v>133</v>
      </c>
      <c r="B13043" s="594" t="s">
        <v>1282</v>
      </c>
      <c r="C13043" s="594" t="s">
        <v>322</v>
      </c>
      <c r="D13043" s="594" t="s">
        <v>2858</v>
      </c>
      <c r="E13043" s="594" t="s">
        <v>167</v>
      </c>
      <c r="F13043" s="594" t="s">
        <v>214</v>
      </c>
      <c r="G13043" s="596" t="s">
        <v>2676</v>
      </c>
      <c r="H13043" s="597">
        <v>3564000</v>
      </c>
    </row>
    <row r="13044" spans="1:8">
      <c r="A13044" s="594" t="s">
        <v>133</v>
      </c>
      <c r="B13044" s="594" t="s">
        <v>1282</v>
      </c>
      <c r="C13044" s="594" t="s">
        <v>322</v>
      </c>
      <c r="D13044" s="594" t="s">
        <v>2858</v>
      </c>
      <c r="E13044" s="594" t="s">
        <v>167</v>
      </c>
      <c r="F13044" s="594" t="s">
        <v>354</v>
      </c>
      <c r="G13044" s="596" t="s">
        <v>2736</v>
      </c>
      <c r="H13044" s="597">
        <v>5940000</v>
      </c>
    </row>
    <row r="13045" spans="1:8">
      <c r="A13045" s="594" t="s">
        <v>133</v>
      </c>
      <c r="B13045" s="594" t="s">
        <v>1282</v>
      </c>
      <c r="C13045" s="594" t="s">
        <v>322</v>
      </c>
      <c r="D13045" s="594" t="s">
        <v>2858</v>
      </c>
      <c r="E13045" s="594" t="s">
        <v>167</v>
      </c>
      <c r="F13045" s="594" t="s">
        <v>232</v>
      </c>
      <c r="G13045" s="596" t="s">
        <v>195</v>
      </c>
      <c r="H13045" s="597">
        <v>2579000</v>
      </c>
    </row>
    <row r="13046" spans="1:8">
      <c r="A13046" s="594" t="s">
        <v>133</v>
      </c>
      <c r="B13046" s="594" t="s">
        <v>1282</v>
      </c>
      <c r="C13046" s="594" t="s">
        <v>322</v>
      </c>
      <c r="D13046" s="594" t="s">
        <v>2858</v>
      </c>
      <c r="E13046" s="594" t="s">
        <v>171</v>
      </c>
      <c r="F13046" s="595" t="s">
        <v>411</v>
      </c>
      <c r="G13046" s="596" t="s">
        <v>2677</v>
      </c>
      <c r="H13046" s="597">
        <v>183189685</v>
      </c>
    </row>
    <row r="13047" spans="1:8">
      <c r="A13047" s="594" t="s">
        <v>133</v>
      </c>
      <c r="B13047" s="594" t="s">
        <v>1282</v>
      </c>
      <c r="C13047" s="594" t="s">
        <v>322</v>
      </c>
      <c r="D13047" s="594" t="s">
        <v>2858</v>
      </c>
      <c r="E13047" s="594" t="s">
        <v>171</v>
      </c>
      <c r="F13047" s="594" t="s">
        <v>173</v>
      </c>
      <c r="G13047" s="596" t="s">
        <v>174</v>
      </c>
      <c r="H13047" s="597">
        <v>43453685</v>
      </c>
    </row>
    <row r="13048" spans="1:8">
      <c r="A13048" s="594" t="s">
        <v>133</v>
      </c>
      <c r="B13048" s="594" t="s">
        <v>1282</v>
      </c>
      <c r="C13048" s="594" t="s">
        <v>322</v>
      </c>
      <c r="D13048" s="594" t="s">
        <v>2858</v>
      </c>
      <c r="E13048" s="594" t="s">
        <v>171</v>
      </c>
      <c r="F13048" s="594" t="s">
        <v>216</v>
      </c>
      <c r="G13048" s="596" t="s">
        <v>217</v>
      </c>
      <c r="H13048" s="597">
        <v>122183000</v>
      </c>
    </row>
    <row r="13049" spans="1:8">
      <c r="A13049" s="594" t="s">
        <v>133</v>
      </c>
      <c r="B13049" s="594" t="s">
        <v>1282</v>
      </c>
      <c r="C13049" s="594" t="s">
        <v>322</v>
      </c>
      <c r="D13049" s="594" t="s">
        <v>2858</v>
      </c>
      <c r="E13049" s="594" t="s">
        <v>171</v>
      </c>
      <c r="F13049" s="594" t="s">
        <v>175</v>
      </c>
      <c r="G13049" s="596" t="s">
        <v>176</v>
      </c>
      <c r="H13049" s="597">
        <v>17553000</v>
      </c>
    </row>
    <row r="13050" spans="1:8">
      <c r="A13050" s="594" t="s">
        <v>133</v>
      </c>
      <c r="B13050" s="594" t="s">
        <v>1282</v>
      </c>
      <c r="C13050" s="594" t="s">
        <v>322</v>
      </c>
      <c r="D13050" s="594" t="s">
        <v>2858</v>
      </c>
      <c r="E13050" s="594" t="s">
        <v>177</v>
      </c>
      <c r="F13050" s="595" t="s">
        <v>411</v>
      </c>
      <c r="G13050" s="596" t="s">
        <v>178</v>
      </c>
      <c r="H13050" s="597">
        <v>67627425</v>
      </c>
    </row>
    <row r="13051" spans="1:8">
      <c r="A13051" s="594" t="s">
        <v>133</v>
      </c>
      <c r="B13051" s="594" t="s">
        <v>1282</v>
      </c>
      <c r="C13051" s="594" t="s">
        <v>322</v>
      </c>
      <c r="D13051" s="594" t="s">
        <v>2858</v>
      </c>
      <c r="E13051" s="594" t="s">
        <v>177</v>
      </c>
      <c r="F13051" s="594" t="s">
        <v>179</v>
      </c>
      <c r="G13051" s="596" t="s">
        <v>2679</v>
      </c>
      <c r="H13051" s="597">
        <v>6004258</v>
      </c>
    </row>
    <row r="13052" spans="1:8">
      <c r="A13052" s="594" t="s">
        <v>133</v>
      </c>
      <c r="B13052" s="594" t="s">
        <v>1282</v>
      </c>
      <c r="C13052" s="594" t="s">
        <v>322</v>
      </c>
      <c r="D13052" s="594" t="s">
        <v>2858</v>
      </c>
      <c r="E13052" s="594" t="s">
        <v>177</v>
      </c>
      <c r="F13052" s="594" t="s">
        <v>181</v>
      </c>
      <c r="G13052" s="596" t="s">
        <v>182</v>
      </c>
      <c r="H13052" s="597">
        <v>7960800</v>
      </c>
    </row>
    <row r="13053" spans="1:8">
      <c r="A13053" s="594" t="s">
        <v>133</v>
      </c>
      <c r="B13053" s="594" t="s">
        <v>1282</v>
      </c>
      <c r="C13053" s="594" t="s">
        <v>322</v>
      </c>
      <c r="D13053" s="594" t="s">
        <v>2858</v>
      </c>
      <c r="E13053" s="594" t="s">
        <v>177</v>
      </c>
      <c r="F13053" s="594" t="s">
        <v>1290</v>
      </c>
      <c r="G13053" s="596" t="s">
        <v>2721</v>
      </c>
      <c r="H13053" s="597">
        <v>11175167</v>
      </c>
    </row>
    <row r="13054" spans="1:8">
      <c r="A13054" s="594" t="s">
        <v>133</v>
      </c>
      <c r="B13054" s="594" t="s">
        <v>1282</v>
      </c>
      <c r="C13054" s="594" t="s">
        <v>322</v>
      </c>
      <c r="D13054" s="594" t="s">
        <v>2858</v>
      </c>
      <c r="E13054" s="594" t="s">
        <v>177</v>
      </c>
      <c r="F13054" s="594" t="s">
        <v>441</v>
      </c>
      <c r="G13054" s="596" t="s">
        <v>2728</v>
      </c>
      <c r="H13054" s="597">
        <v>35810000</v>
      </c>
    </row>
    <row r="13055" spans="1:8">
      <c r="A13055" s="594" t="s">
        <v>133</v>
      </c>
      <c r="B13055" s="594" t="s">
        <v>1282</v>
      </c>
      <c r="C13055" s="594" t="s">
        <v>322</v>
      </c>
      <c r="D13055" s="594" t="s">
        <v>2858</v>
      </c>
      <c r="E13055" s="594" t="s">
        <v>177</v>
      </c>
      <c r="F13055" s="594" t="s">
        <v>1297</v>
      </c>
      <c r="G13055" s="596" t="s">
        <v>2680</v>
      </c>
      <c r="H13055" s="597">
        <v>400000</v>
      </c>
    </row>
    <row r="13056" spans="1:8">
      <c r="A13056" s="594" t="s">
        <v>133</v>
      </c>
      <c r="B13056" s="594" t="s">
        <v>1282</v>
      </c>
      <c r="C13056" s="594" t="s">
        <v>322</v>
      </c>
      <c r="D13056" s="594" t="s">
        <v>2858</v>
      </c>
      <c r="E13056" s="594" t="s">
        <v>177</v>
      </c>
      <c r="F13056" s="594" t="s">
        <v>237</v>
      </c>
      <c r="G13056" s="596" t="s">
        <v>2681</v>
      </c>
      <c r="H13056" s="597">
        <v>2700000</v>
      </c>
    </row>
    <row r="13057" spans="1:8">
      <c r="A13057" s="594" t="s">
        <v>133</v>
      </c>
      <c r="B13057" s="594" t="s">
        <v>1282</v>
      </c>
      <c r="C13057" s="594" t="s">
        <v>322</v>
      </c>
      <c r="D13057" s="594" t="s">
        <v>2858</v>
      </c>
      <c r="E13057" s="594" t="s">
        <v>177</v>
      </c>
      <c r="F13057" s="594" t="s">
        <v>239</v>
      </c>
      <c r="G13057" s="596" t="s">
        <v>205</v>
      </c>
      <c r="H13057" s="597">
        <v>3577200</v>
      </c>
    </row>
    <row r="13058" spans="1:8">
      <c r="A13058" s="594" t="s">
        <v>133</v>
      </c>
      <c r="B13058" s="594" t="s">
        <v>1282</v>
      </c>
      <c r="C13058" s="594" t="s">
        <v>322</v>
      </c>
      <c r="D13058" s="594" t="s">
        <v>2858</v>
      </c>
      <c r="E13058" s="594" t="s">
        <v>240</v>
      </c>
      <c r="F13058" s="595" t="s">
        <v>411</v>
      </c>
      <c r="G13058" s="596" t="s">
        <v>241</v>
      </c>
      <c r="H13058" s="597">
        <v>159333000</v>
      </c>
    </row>
    <row r="13059" spans="1:8">
      <c r="A13059" s="594" t="s">
        <v>133</v>
      </c>
      <c r="B13059" s="594" t="s">
        <v>1282</v>
      </c>
      <c r="C13059" s="594" t="s">
        <v>322</v>
      </c>
      <c r="D13059" s="594" t="s">
        <v>2858</v>
      </c>
      <c r="E13059" s="594" t="s">
        <v>240</v>
      </c>
      <c r="F13059" s="594" t="s">
        <v>242</v>
      </c>
      <c r="G13059" s="596" t="s">
        <v>243</v>
      </c>
      <c r="H13059" s="597">
        <v>14630000</v>
      </c>
    </row>
    <row r="13060" spans="1:8">
      <c r="A13060" s="594" t="s">
        <v>133</v>
      </c>
      <c r="B13060" s="594" t="s">
        <v>1282</v>
      </c>
      <c r="C13060" s="594" t="s">
        <v>322</v>
      </c>
      <c r="D13060" s="594" t="s">
        <v>2858</v>
      </c>
      <c r="E13060" s="594" t="s">
        <v>240</v>
      </c>
      <c r="F13060" s="594" t="s">
        <v>728</v>
      </c>
      <c r="G13060" s="596" t="s">
        <v>729</v>
      </c>
      <c r="H13060" s="597">
        <v>14600000</v>
      </c>
    </row>
    <row r="13061" spans="1:8">
      <c r="A13061" s="594" t="s">
        <v>133</v>
      </c>
      <c r="B13061" s="594" t="s">
        <v>1282</v>
      </c>
      <c r="C13061" s="594" t="s">
        <v>322</v>
      </c>
      <c r="D13061" s="594" t="s">
        <v>2858</v>
      </c>
      <c r="E13061" s="594" t="s">
        <v>240</v>
      </c>
      <c r="F13061" s="594" t="s">
        <v>731</v>
      </c>
      <c r="G13061" s="596" t="s">
        <v>732</v>
      </c>
      <c r="H13061" s="597">
        <v>6950000</v>
      </c>
    </row>
    <row r="13062" spans="1:8">
      <c r="A13062" s="594" t="s">
        <v>133</v>
      </c>
      <c r="B13062" s="594" t="s">
        <v>1282</v>
      </c>
      <c r="C13062" s="594" t="s">
        <v>322</v>
      </c>
      <c r="D13062" s="594" t="s">
        <v>2858</v>
      </c>
      <c r="E13062" s="594" t="s">
        <v>240</v>
      </c>
      <c r="F13062" s="594" t="s">
        <v>597</v>
      </c>
      <c r="G13062" s="596" t="s">
        <v>2682</v>
      </c>
      <c r="H13062" s="597">
        <v>1350000</v>
      </c>
    </row>
    <row r="13063" spans="1:8">
      <c r="A13063" s="594" t="s">
        <v>133</v>
      </c>
      <c r="B13063" s="594" t="s">
        <v>1282</v>
      </c>
      <c r="C13063" s="594" t="s">
        <v>322</v>
      </c>
      <c r="D13063" s="594" t="s">
        <v>2858</v>
      </c>
      <c r="E13063" s="594" t="s">
        <v>240</v>
      </c>
      <c r="F13063" s="594" t="s">
        <v>733</v>
      </c>
      <c r="G13063" s="596" t="s">
        <v>734</v>
      </c>
      <c r="H13063" s="597">
        <v>92552000</v>
      </c>
    </row>
    <row r="13064" spans="1:8">
      <c r="A13064" s="594" t="s">
        <v>133</v>
      </c>
      <c r="B13064" s="594" t="s">
        <v>1282</v>
      </c>
      <c r="C13064" s="594" t="s">
        <v>322</v>
      </c>
      <c r="D13064" s="594" t="s">
        <v>2858</v>
      </c>
      <c r="E13064" s="594" t="s">
        <v>240</v>
      </c>
      <c r="F13064" s="594" t="s">
        <v>735</v>
      </c>
      <c r="G13064" s="596" t="s">
        <v>193</v>
      </c>
      <c r="H13064" s="597">
        <v>29251000</v>
      </c>
    </row>
    <row r="13065" spans="1:8">
      <c r="A13065" s="594" t="s">
        <v>133</v>
      </c>
      <c r="B13065" s="594" t="s">
        <v>1282</v>
      </c>
      <c r="C13065" s="594" t="s">
        <v>322</v>
      </c>
      <c r="D13065" s="594" t="s">
        <v>2858</v>
      </c>
      <c r="E13065" s="594" t="s">
        <v>183</v>
      </c>
      <c r="F13065" s="595" t="s">
        <v>411</v>
      </c>
      <c r="G13065" s="596" t="s">
        <v>184</v>
      </c>
      <c r="H13065" s="597">
        <v>164625000</v>
      </c>
    </row>
    <row r="13066" spans="1:8">
      <c r="A13066" s="594" t="s">
        <v>133</v>
      </c>
      <c r="B13066" s="594" t="s">
        <v>1282</v>
      </c>
      <c r="C13066" s="594" t="s">
        <v>322</v>
      </c>
      <c r="D13066" s="594" t="s">
        <v>2858</v>
      </c>
      <c r="E13066" s="594" t="s">
        <v>183</v>
      </c>
      <c r="F13066" s="594" t="s">
        <v>587</v>
      </c>
      <c r="G13066" s="596" t="s">
        <v>588</v>
      </c>
      <c r="H13066" s="597">
        <v>25050000</v>
      </c>
    </row>
    <row r="13067" spans="1:8">
      <c r="A13067" s="594" t="s">
        <v>133</v>
      </c>
      <c r="B13067" s="594" t="s">
        <v>1282</v>
      </c>
      <c r="C13067" s="594" t="s">
        <v>322</v>
      </c>
      <c r="D13067" s="594" t="s">
        <v>2858</v>
      </c>
      <c r="E13067" s="594" t="s">
        <v>183</v>
      </c>
      <c r="F13067" s="594" t="s">
        <v>736</v>
      </c>
      <c r="G13067" s="596" t="s">
        <v>737</v>
      </c>
      <c r="H13067" s="597">
        <v>46195000</v>
      </c>
    </row>
    <row r="13068" spans="1:8">
      <c r="A13068" s="594" t="s">
        <v>133</v>
      </c>
      <c r="B13068" s="594" t="s">
        <v>1282</v>
      </c>
      <c r="C13068" s="594" t="s">
        <v>322</v>
      </c>
      <c r="D13068" s="594" t="s">
        <v>2858</v>
      </c>
      <c r="E13068" s="594" t="s">
        <v>183</v>
      </c>
      <c r="F13068" s="594" t="s">
        <v>185</v>
      </c>
      <c r="G13068" s="596" t="s">
        <v>186</v>
      </c>
      <c r="H13068" s="597">
        <v>18480000</v>
      </c>
    </row>
    <row r="13069" spans="1:8">
      <c r="A13069" s="594" t="s">
        <v>133</v>
      </c>
      <c r="B13069" s="594" t="s">
        <v>1282</v>
      </c>
      <c r="C13069" s="594" t="s">
        <v>322</v>
      </c>
      <c r="D13069" s="594" t="s">
        <v>2858</v>
      </c>
      <c r="E13069" s="594" t="s">
        <v>183</v>
      </c>
      <c r="F13069" s="594" t="s">
        <v>187</v>
      </c>
      <c r="G13069" s="596" t="s">
        <v>2683</v>
      </c>
      <c r="H13069" s="597">
        <v>74900000</v>
      </c>
    </row>
    <row r="13070" spans="1:8">
      <c r="A13070" s="594" t="s">
        <v>133</v>
      </c>
      <c r="B13070" s="594" t="s">
        <v>1282</v>
      </c>
      <c r="C13070" s="594" t="s">
        <v>322</v>
      </c>
      <c r="D13070" s="594" t="s">
        <v>2858</v>
      </c>
      <c r="E13070" s="594" t="s">
        <v>738</v>
      </c>
      <c r="F13070" s="595" t="s">
        <v>411</v>
      </c>
      <c r="G13070" s="596" t="s">
        <v>739</v>
      </c>
      <c r="H13070" s="597">
        <v>110408800</v>
      </c>
    </row>
    <row r="13071" spans="1:8">
      <c r="A13071" s="594" t="s">
        <v>133</v>
      </c>
      <c r="B13071" s="594" t="s">
        <v>1282</v>
      </c>
      <c r="C13071" s="594" t="s">
        <v>322</v>
      </c>
      <c r="D13071" s="594" t="s">
        <v>2858</v>
      </c>
      <c r="E13071" s="594" t="s">
        <v>738</v>
      </c>
      <c r="F13071" s="594" t="s">
        <v>740</v>
      </c>
      <c r="G13071" s="596" t="s">
        <v>741</v>
      </c>
      <c r="H13071" s="597">
        <v>59100000</v>
      </c>
    </row>
    <row r="13072" spans="1:8">
      <c r="A13072" s="594" t="s">
        <v>133</v>
      </c>
      <c r="B13072" s="594" t="s">
        <v>1282</v>
      </c>
      <c r="C13072" s="594" t="s">
        <v>322</v>
      </c>
      <c r="D13072" s="594" t="s">
        <v>2858</v>
      </c>
      <c r="E13072" s="594" t="s">
        <v>738</v>
      </c>
      <c r="F13072" s="594" t="s">
        <v>356</v>
      </c>
      <c r="G13072" s="596" t="s">
        <v>357</v>
      </c>
      <c r="H13072" s="597">
        <v>30208800</v>
      </c>
    </row>
    <row r="13073" spans="1:8">
      <c r="A13073" s="594" t="s">
        <v>133</v>
      </c>
      <c r="B13073" s="594" t="s">
        <v>1282</v>
      </c>
      <c r="C13073" s="594" t="s">
        <v>322</v>
      </c>
      <c r="D13073" s="594" t="s">
        <v>2858</v>
      </c>
      <c r="E13073" s="594" t="s">
        <v>738</v>
      </c>
      <c r="F13073" s="594" t="s">
        <v>742</v>
      </c>
      <c r="G13073" s="596" t="s">
        <v>743</v>
      </c>
      <c r="H13073" s="597">
        <v>21100000</v>
      </c>
    </row>
    <row r="13074" spans="1:8">
      <c r="A13074" s="594" t="s">
        <v>133</v>
      </c>
      <c r="B13074" s="594" t="s">
        <v>1282</v>
      </c>
      <c r="C13074" s="594" t="s">
        <v>322</v>
      </c>
      <c r="D13074" s="594" t="s">
        <v>2858</v>
      </c>
      <c r="E13074" s="594" t="s">
        <v>744</v>
      </c>
      <c r="F13074" s="595" t="s">
        <v>411</v>
      </c>
      <c r="G13074" s="596" t="s">
        <v>2686</v>
      </c>
      <c r="H13074" s="597">
        <v>86898250</v>
      </c>
    </row>
    <row r="13075" spans="1:8">
      <c r="A13075" s="594" t="s">
        <v>133</v>
      </c>
      <c r="B13075" s="594" t="s">
        <v>1282</v>
      </c>
      <c r="C13075" s="594" t="s">
        <v>322</v>
      </c>
      <c r="D13075" s="594" t="s">
        <v>2858</v>
      </c>
      <c r="E13075" s="594" t="s">
        <v>744</v>
      </c>
      <c r="F13075" s="594" t="s">
        <v>1061</v>
      </c>
      <c r="G13075" s="596" t="s">
        <v>2729</v>
      </c>
      <c r="H13075" s="597">
        <v>25099250</v>
      </c>
    </row>
    <row r="13076" spans="1:8">
      <c r="A13076" s="594" t="s">
        <v>133</v>
      </c>
      <c r="B13076" s="594" t="s">
        <v>1282</v>
      </c>
      <c r="C13076" s="594" t="s">
        <v>322</v>
      </c>
      <c r="D13076" s="594" t="s">
        <v>2858</v>
      </c>
      <c r="E13076" s="594" t="s">
        <v>744</v>
      </c>
      <c r="F13076" s="594" t="s">
        <v>286</v>
      </c>
      <c r="G13076" s="596" t="s">
        <v>2688</v>
      </c>
      <c r="H13076" s="597">
        <v>2310000</v>
      </c>
    </row>
    <row r="13077" spans="1:8">
      <c r="A13077" s="594" t="s">
        <v>133</v>
      </c>
      <c r="B13077" s="594" t="s">
        <v>1282</v>
      </c>
      <c r="C13077" s="594" t="s">
        <v>322</v>
      </c>
      <c r="D13077" s="594" t="s">
        <v>2858</v>
      </c>
      <c r="E13077" s="594" t="s">
        <v>744</v>
      </c>
      <c r="F13077" s="594" t="s">
        <v>572</v>
      </c>
      <c r="G13077" s="596" t="s">
        <v>2689</v>
      </c>
      <c r="H13077" s="597">
        <v>27989000</v>
      </c>
    </row>
    <row r="13078" spans="1:8">
      <c r="A13078" s="594" t="s">
        <v>133</v>
      </c>
      <c r="B13078" s="594" t="s">
        <v>1282</v>
      </c>
      <c r="C13078" s="594" t="s">
        <v>322</v>
      </c>
      <c r="D13078" s="594" t="s">
        <v>2858</v>
      </c>
      <c r="E13078" s="594" t="s">
        <v>744</v>
      </c>
      <c r="F13078" s="594" t="s">
        <v>371</v>
      </c>
      <c r="G13078" s="596" t="s">
        <v>372</v>
      </c>
      <c r="H13078" s="597">
        <v>600000</v>
      </c>
    </row>
    <row r="13079" spans="1:8">
      <c r="A13079" s="594" t="s">
        <v>133</v>
      </c>
      <c r="B13079" s="594" t="s">
        <v>1282</v>
      </c>
      <c r="C13079" s="594" t="s">
        <v>322</v>
      </c>
      <c r="D13079" s="594" t="s">
        <v>2858</v>
      </c>
      <c r="E13079" s="594" t="s">
        <v>744</v>
      </c>
      <c r="F13079" s="594" t="s">
        <v>748</v>
      </c>
      <c r="G13079" s="596" t="s">
        <v>35</v>
      </c>
      <c r="H13079" s="597">
        <v>30900000</v>
      </c>
    </row>
    <row r="13080" spans="1:8">
      <c r="A13080" s="594" t="s">
        <v>133</v>
      </c>
      <c r="B13080" s="594" t="s">
        <v>1282</v>
      </c>
      <c r="C13080" s="594" t="s">
        <v>322</v>
      </c>
      <c r="D13080" s="594" t="s">
        <v>2858</v>
      </c>
      <c r="E13080" s="594" t="s">
        <v>2692</v>
      </c>
      <c r="F13080" s="595" t="s">
        <v>411</v>
      </c>
      <c r="G13080" s="596" t="s">
        <v>2693</v>
      </c>
      <c r="H13080" s="597">
        <v>14700000</v>
      </c>
    </row>
    <row r="13081" spans="1:8">
      <c r="A13081" s="594" t="s">
        <v>133</v>
      </c>
      <c r="B13081" s="594" t="s">
        <v>1282</v>
      </c>
      <c r="C13081" s="594" t="s">
        <v>322</v>
      </c>
      <c r="D13081" s="594" t="s">
        <v>2858</v>
      </c>
      <c r="E13081" s="594" t="s">
        <v>2692</v>
      </c>
      <c r="F13081" s="594" t="s">
        <v>2722</v>
      </c>
      <c r="G13081" s="596" t="s">
        <v>2690</v>
      </c>
      <c r="H13081" s="597">
        <v>14700000</v>
      </c>
    </row>
    <row r="13082" spans="1:8">
      <c r="A13082" s="594" t="s">
        <v>133</v>
      </c>
      <c r="B13082" s="594" t="s">
        <v>1282</v>
      </c>
      <c r="C13082" s="594" t="s">
        <v>322</v>
      </c>
      <c r="D13082" s="594" t="s">
        <v>2858</v>
      </c>
      <c r="E13082" s="594" t="s">
        <v>189</v>
      </c>
      <c r="F13082" s="595" t="s">
        <v>411</v>
      </c>
      <c r="G13082" s="596" t="s">
        <v>190</v>
      </c>
      <c r="H13082" s="597">
        <v>370507551</v>
      </c>
    </row>
    <row r="13083" spans="1:8">
      <c r="A13083" s="594" t="s">
        <v>133</v>
      </c>
      <c r="B13083" s="594" t="s">
        <v>1282</v>
      </c>
      <c r="C13083" s="594" t="s">
        <v>322</v>
      </c>
      <c r="D13083" s="594" t="s">
        <v>2858</v>
      </c>
      <c r="E13083" s="594" t="s">
        <v>189</v>
      </c>
      <c r="F13083" s="594" t="s">
        <v>773</v>
      </c>
      <c r="G13083" s="596" t="s">
        <v>2695</v>
      </c>
      <c r="H13083" s="597">
        <v>73748853</v>
      </c>
    </row>
    <row r="13084" spans="1:8">
      <c r="A13084" s="594" t="s">
        <v>133</v>
      </c>
      <c r="B13084" s="594" t="s">
        <v>1282</v>
      </c>
      <c r="C13084" s="594" t="s">
        <v>322</v>
      </c>
      <c r="D13084" s="594" t="s">
        <v>2858</v>
      </c>
      <c r="E13084" s="594" t="s">
        <v>189</v>
      </c>
      <c r="F13084" s="594" t="s">
        <v>37</v>
      </c>
      <c r="G13084" s="596" t="s">
        <v>2696</v>
      </c>
      <c r="H13084" s="597">
        <v>410000</v>
      </c>
    </row>
    <row r="13085" spans="1:8">
      <c r="A13085" s="594" t="s">
        <v>133</v>
      </c>
      <c r="B13085" s="594" t="s">
        <v>1282</v>
      </c>
      <c r="C13085" s="594" t="s">
        <v>322</v>
      </c>
      <c r="D13085" s="594" t="s">
        <v>2858</v>
      </c>
      <c r="E13085" s="594" t="s">
        <v>189</v>
      </c>
      <c r="F13085" s="594" t="s">
        <v>192</v>
      </c>
      <c r="G13085" s="596" t="s">
        <v>195</v>
      </c>
      <c r="H13085" s="597">
        <v>296348698</v>
      </c>
    </row>
    <row r="13086" spans="1:8">
      <c r="A13086" s="594" t="s">
        <v>133</v>
      </c>
      <c r="B13086" s="594" t="s">
        <v>1282</v>
      </c>
      <c r="C13086" s="594" t="s">
        <v>322</v>
      </c>
      <c r="D13086" s="594" t="s">
        <v>2858</v>
      </c>
      <c r="E13086" s="594" t="s">
        <v>2697</v>
      </c>
      <c r="F13086" s="595" t="s">
        <v>411</v>
      </c>
      <c r="G13086" s="596" t="s">
        <v>2698</v>
      </c>
      <c r="H13086" s="597">
        <v>10000000</v>
      </c>
    </row>
    <row r="13087" spans="1:8">
      <c r="A13087" s="594" t="s">
        <v>133</v>
      </c>
      <c r="B13087" s="594" t="s">
        <v>1282</v>
      </c>
      <c r="C13087" s="594" t="s">
        <v>322</v>
      </c>
      <c r="D13087" s="594" t="s">
        <v>2858</v>
      </c>
      <c r="E13087" s="594" t="s">
        <v>2697</v>
      </c>
      <c r="F13087" s="594" t="s">
        <v>2699</v>
      </c>
      <c r="G13087" s="596" t="s">
        <v>2700</v>
      </c>
      <c r="H13087" s="597">
        <v>10000000</v>
      </c>
    </row>
    <row r="13088" spans="1:8">
      <c r="A13088" s="594" t="s">
        <v>133</v>
      </c>
      <c r="B13088" s="594" t="s">
        <v>1282</v>
      </c>
      <c r="C13088" s="594" t="s">
        <v>322</v>
      </c>
      <c r="D13088" s="594" t="s">
        <v>2858</v>
      </c>
      <c r="E13088" s="594" t="s">
        <v>194</v>
      </c>
      <c r="F13088" s="595" t="s">
        <v>411</v>
      </c>
      <c r="G13088" s="596" t="s">
        <v>195</v>
      </c>
      <c r="H13088" s="597">
        <v>284487164</v>
      </c>
    </row>
    <row r="13089" spans="1:8">
      <c r="A13089" s="594" t="s">
        <v>133</v>
      </c>
      <c r="B13089" s="594" t="s">
        <v>1282</v>
      </c>
      <c r="C13089" s="594" t="s">
        <v>322</v>
      </c>
      <c r="D13089" s="594" t="s">
        <v>2858</v>
      </c>
      <c r="E13089" s="594" t="s">
        <v>194</v>
      </c>
      <c r="F13089" s="594" t="s">
        <v>198</v>
      </c>
      <c r="G13089" s="596" t="s">
        <v>199</v>
      </c>
      <c r="H13089" s="597">
        <v>146216750</v>
      </c>
    </row>
    <row r="13090" spans="1:8">
      <c r="A13090" s="594" t="s">
        <v>133</v>
      </c>
      <c r="B13090" s="594" t="s">
        <v>1282</v>
      </c>
      <c r="C13090" s="594" t="s">
        <v>322</v>
      </c>
      <c r="D13090" s="594" t="s">
        <v>2858</v>
      </c>
      <c r="E13090" s="594" t="s">
        <v>194</v>
      </c>
      <c r="F13090" s="594" t="s">
        <v>200</v>
      </c>
      <c r="G13090" s="596" t="s">
        <v>201</v>
      </c>
      <c r="H13090" s="597">
        <v>138270414</v>
      </c>
    </row>
    <row r="13091" spans="1:8">
      <c r="A13091" s="594" t="s">
        <v>133</v>
      </c>
      <c r="B13091" s="594" t="s">
        <v>1282</v>
      </c>
      <c r="C13091" s="594" t="s">
        <v>322</v>
      </c>
      <c r="D13091" s="594" t="s">
        <v>2858</v>
      </c>
      <c r="E13091" s="594" t="s">
        <v>550</v>
      </c>
      <c r="F13091" s="595" t="s">
        <v>411</v>
      </c>
      <c r="G13091" s="596" t="s">
        <v>2705</v>
      </c>
      <c r="H13091" s="597">
        <v>3200000</v>
      </c>
    </row>
    <row r="13092" spans="1:8">
      <c r="A13092" s="594" t="s">
        <v>133</v>
      </c>
      <c r="B13092" s="594" t="s">
        <v>1282</v>
      </c>
      <c r="C13092" s="594" t="s">
        <v>322</v>
      </c>
      <c r="D13092" s="594" t="s">
        <v>2858</v>
      </c>
      <c r="E13092" s="594" t="s">
        <v>550</v>
      </c>
      <c r="F13092" s="594" t="s">
        <v>2706</v>
      </c>
      <c r="G13092" s="596" t="s">
        <v>72</v>
      </c>
      <c r="H13092" s="597">
        <v>3200000</v>
      </c>
    </row>
    <row r="13093" spans="1:8">
      <c r="A13093" s="594" t="s">
        <v>133</v>
      </c>
      <c r="B13093" s="594" t="s">
        <v>326</v>
      </c>
      <c r="C13093" s="595" t="s">
        <v>411</v>
      </c>
      <c r="D13093" s="595" t="s">
        <v>411</v>
      </c>
      <c r="E13093" s="595" t="s">
        <v>411</v>
      </c>
      <c r="F13093" s="595" t="s">
        <v>411</v>
      </c>
      <c r="G13093" s="596" t="s">
        <v>327</v>
      </c>
      <c r="H13093" s="597">
        <v>1211368275</v>
      </c>
    </row>
    <row r="13094" spans="1:8">
      <c r="A13094" s="594" t="s">
        <v>133</v>
      </c>
      <c r="B13094" s="594" t="s">
        <v>326</v>
      </c>
      <c r="C13094" s="594" t="s">
        <v>570</v>
      </c>
      <c r="D13094" s="595" t="s">
        <v>411</v>
      </c>
      <c r="E13094" s="595" t="s">
        <v>411</v>
      </c>
      <c r="F13094" s="595" t="s">
        <v>411</v>
      </c>
      <c r="G13094" s="596" t="s">
        <v>2711</v>
      </c>
      <c r="H13094" s="597">
        <v>5000000</v>
      </c>
    </row>
    <row r="13095" spans="1:8">
      <c r="A13095" s="594" t="s">
        <v>133</v>
      </c>
      <c r="B13095" s="594" t="s">
        <v>326</v>
      </c>
      <c r="C13095" s="594" t="s">
        <v>570</v>
      </c>
      <c r="D13095" s="594" t="s">
        <v>2713</v>
      </c>
      <c r="E13095" s="595" t="s">
        <v>411</v>
      </c>
      <c r="F13095" s="595" t="s">
        <v>411</v>
      </c>
      <c r="G13095" s="596" t="s">
        <v>2714</v>
      </c>
      <c r="H13095" s="597">
        <v>5000000</v>
      </c>
    </row>
    <row r="13096" spans="1:8">
      <c r="A13096" s="594" t="s">
        <v>133</v>
      </c>
      <c r="B13096" s="594" t="s">
        <v>326</v>
      </c>
      <c r="C13096" s="594" t="s">
        <v>570</v>
      </c>
      <c r="D13096" s="594" t="s">
        <v>2713</v>
      </c>
      <c r="E13096" s="594" t="s">
        <v>744</v>
      </c>
      <c r="F13096" s="595" t="s">
        <v>411</v>
      </c>
      <c r="G13096" s="596" t="s">
        <v>2686</v>
      </c>
      <c r="H13096" s="597">
        <v>5000000</v>
      </c>
    </row>
    <row r="13097" spans="1:8">
      <c r="A13097" s="594" t="s">
        <v>133</v>
      </c>
      <c r="B13097" s="594" t="s">
        <v>326</v>
      </c>
      <c r="C13097" s="594" t="s">
        <v>570</v>
      </c>
      <c r="D13097" s="594" t="s">
        <v>2713</v>
      </c>
      <c r="E13097" s="594" t="s">
        <v>744</v>
      </c>
      <c r="F13097" s="594" t="s">
        <v>572</v>
      </c>
      <c r="G13097" s="596" t="s">
        <v>2689</v>
      </c>
      <c r="H13097" s="597">
        <v>5000000</v>
      </c>
    </row>
    <row r="13098" spans="1:8">
      <c r="A13098" s="594" t="s">
        <v>133</v>
      </c>
      <c r="B13098" s="594" t="s">
        <v>326</v>
      </c>
      <c r="C13098" s="594" t="s">
        <v>322</v>
      </c>
      <c r="D13098" s="595" t="s">
        <v>411</v>
      </c>
      <c r="E13098" s="595" t="s">
        <v>411</v>
      </c>
      <c r="F13098" s="595" t="s">
        <v>411</v>
      </c>
      <c r="G13098" s="596" t="s">
        <v>2661</v>
      </c>
      <c r="H13098" s="597">
        <v>1154688275</v>
      </c>
    </row>
    <row r="13099" spans="1:8">
      <c r="A13099" s="594" t="s">
        <v>133</v>
      </c>
      <c r="B13099" s="594" t="s">
        <v>326</v>
      </c>
      <c r="C13099" s="594" t="s">
        <v>322</v>
      </c>
      <c r="D13099" s="594" t="s">
        <v>2858</v>
      </c>
      <c r="E13099" s="595" t="s">
        <v>411</v>
      </c>
      <c r="F13099" s="595" t="s">
        <v>411</v>
      </c>
      <c r="G13099" s="596" t="s">
        <v>2859</v>
      </c>
      <c r="H13099" s="597">
        <v>1154688275</v>
      </c>
    </row>
    <row r="13100" spans="1:8">
      <c r="A13100" s="594" t="s">
        <v>133</v>
      </c>
      <c r="B13100" s="594" t="s">
        <v>326</v>
      </c>
      <c r="C13100" s="594" t="s">
        <v>322</v>
      </c>
      <c r="D13100" s="594" t="s">
        <v>2858</v>
      </c>
      <c r="E13100" s="594" t="s">
        <v>142</v>
      </c>
      <c r="F13100" s="595" t="s">
        <v>411</v>
      </c>
      <c r="G13100" s="596" t="s">
        <v>143</v>
      </c>
      <c r="H13100" s="597">
        <v>217531893</v>
      </c>
    </row>
    <row r="13101" spans="1:8">
      <c r="A13101" s="594" t="s">
        <v>133</v>
      </c>
      <c r="B13101" s="594" t="s">
        <v>326</v>
      </c>
      <c r="C13101" s="594" t="s">
        <v>322</v>
      </c>
      <c r="D13101" s="594" t="s">
        <v>2858</v>
      </c>
      <c r="E13101" s="594" t="s">
        <v>142</v>
      </c>
      <c r="F13101" s="594" t="s">
        <v>144</v>
      </c>
      <c r="G13101" s="596" t="s">
        <v>2664</v>
      </c>
      <c r="H13101" s="597">
        <v>179764293</v>
      </c>
    </row>
    <row r="13102" spans="1:8">
      <c r="A13102" s="594" t="s">
        <v>133</v>
      </c>
      <c r="B13102" s="594" t="s">
        <v>326</v>
      </c>
      <c r="C13102" s="594" t="s">
        <v>322</v>
      </c>
      <c r="D13102" s="594" t="s">
        <v>2858</v>
      </c>
      <c r="E13102" s="594" t="s">
        <v>142</v>
      </c>
      <c r="F13102" s="594" t="s">
        <v>146</v>
      </c>
      <c r="G13102" s="596" t="s">
        <v>2665</v>
      </c>
      <c r="H13102" s="597">
        <v>37767600</v>
      </c>
    </row>
    <row r="13103" spans="1:8">
      <c r="A13103" s="594" t="s">
        <v>133</v>
      </c>
      <c r="B13103" s="594" t="s">
        <v>326</v>
      </c>
      <c r="C13103" s="594" t="s">
        <v>322</v>
      </c>
      <c r="D13103" s="594" t="s">
        <v>2858</v>
      </c>
      <c r="E13103" s="594" t="s">
        <v>202</v>
      </c>
      <c r="F13103" s="595" t="s">
        <v>411</v>
      </c>
      <c r="G13103" s="596" t="s">
        <v>2719</v>
      </c>
      <c r="H13103" s="597">
        <v>10424000</v>
      </c>
    </row>
    <row r="13104" spans="1:8">
      <c r="A13104" s="594" t="s">
        <v>133</v>
      </c>
      <c r="B13104" s="594" t="s">
        <v>326</v>
      </c>
      <c r="C13104" s="594" t="s">
        <v>322</v>
      </c>
      <c r="D13104" s="594" t="s">
        <v>2858</v>
      </c>
      <c r="E13104" s="594" t="s">
        <v>202</v>
      </c>
      <c r="F13104" s="594" t="s">
        <v>767</v>
      </c>
      <c r="G13104" s="596" t="s">
        <v>2720</v>
      </c>
      <c r="H13104" s="597">
        <v>3300000</v>
      </c>
    </row>
    <row r="13105" spans="1:8">
      <c r="A13105" s="594" t="s">
        <v>133</v>
      </c>
      <c r="B13105" s="594" t="s">
        <v>326</v>
      </c>
      <c r="C13105" s="594" t="s">
        <v>322</v>
      </c>
      <c r="D13105" s="594" t="s">
        <v>2858</v>
      </c>
      <c r="E13105" s="594" t="s">
        <v>202</v>
      </c>
      <c r="F13105" s="594" t="s">
        <v>204</v>
      </c>
      <c r="G13105" s="596" t="s">
        <v>2755</v>
      </c>
      <c r="H13105" s="597">
        <v>7124000</v>
      </c>
    </row>
    <row r="13106" spans="1:8">
      <c r="A13106" s="594" t="s">
        <v>133</v>
      </c>
      <c r="B13106" s="594" t="s">
        <v>326</v>
      </c>
      <c r="C13106" s="594" t="s">
        <v>322</v>
      </c>
      <c r="D13106" s="594" t="s">
        <v>2858</v>
      </c>
      <c r="E13106" s="594" t="s">
        <v>148</v>
      </c>
      <c r="F13106" s="595" t="s">
        <v>411</v>
      </c>
      <c r="G13106" s="596" t="s">
        <v>149</v>
      </c>
      <c r="H13106" s="597">
        <v>366287819</v>
      </c>
    </row>
    <row r="13107" spans="1:8">
      <c r="A13107" s="594" t="s">
        <v>133</v>
      </c>
      <c r="B13107" s="594" t="s">
        <v>326</v>
      </c>
      <c r="C13107" s="594" t="s">
        <v>322</v>
      </c>
      <c r="D13107" s="594" t="s">
        <v>2858</v>
      </c>
      <c r="E13107" s="594" t="s">
        <v>148</v>
      </c>
      <c r="F13107" s="594" t="s">
        <v>603</v>
      </c>
      <c r="G13107" s="596" t="s">
        <v>604</v>
      </c>
      <c r="H13107" s="597">
        <v>2377910</v>
      </c>
    </row>
    <row r="13108" spans="1:8">
      <c r="A13108" s="594" t="s">
        <v>133</v>
      </c>
      <c r="B13108" s="594" t="s">
        <v>326</v>
      </c>
      <c r="C13108" s="594" t="s">
        <v>322</v>
      </c>
      <c r="D13108" s="594" t="s">
        <v>2858</v>
      </c>
      <c r="E13108" s="594" t="s">
        <v>148</v>
      </c>
      <c r="F13108" s="594" t="s">
        <v>1075</v>
      </c>
      <c r="G13108" s="596" t="s">
        <v>2666</v>
      </c>
      <c r="H13108" s="597">
        <v>8655909</v>
      </c>
    </row>
    <row r="13109" spans="1:8">
      <c r="A13109" s="594" t="s">
        <v>133</v>
      </c>
      <c r="B13109" s="594" t="s">
        <v>326</v>
      </c>
      <c r="C13109" s="594" t="s">
        <v>322</v>
      </c>
      <c r="D13109" s="594" t="s">
        <v>2858</v>
      </c>
      <c r="E13109" s="594" t="s">
        <v>148</v>
      </c>
      <c r="F13109" s="594" t="s">
        <v>150</v>
      </c>
      <c r="G13109" s="596" t="s">
        <v>151</v>
      </c>
      <c r="H13109" s="597">
        <v>85986000</v>
      </c>
    </row>
    <row r="13110" spans="1:8">
      <c r="A13110" s="594" t="s">
        <v>133</v>
      </c>
      <c r="B13110" s="594" t="s">
        <v>326</v>
      </c>
      <c r="C13110" s="594" t="s">
        <v>322</v>
      </c>
      <c r="D13110" s="594" t="s">
        <v>2858</v>
      </c>
      <c r="E13110" s="594" t="s">
        <v>148</v>
      </c>
      <c r="F13110" s="594" t="s">
        <v>227</v>
      </c>
      <c r="G13110" s="596" t="s">
        <v>2669</v>
      </c>
      <c r="H13110" s="597">
        <v>269268000</v>
      </c>
    </row>
    <row r="13111" spans="1:8">
      <c r="A13111" s="594" t="s">
        <v>133</v>
      </c>
      <c r="B13111" s="594" t="s">
        <v>326</v>
      </c>
      <c r="C13111" s="594" t="s">
        <v>322</v>
      </c>
      <c r="D13111" s="594" t="s">
        <v>2858</v>
      </c>
      <c r="E13111" s="594" t="s">
        <v>582</v>
      </c>
      <c r="F13111" s="595" t="s">
        <v>411</v>
      </c>
      <c r="G13111" s="596" t="s">
        <v>583</v>
      </c>
      <c r="H13111" s="597">
        <v>21702000</v>
      </c>
    </row>
    <row r="13112" spans="1:8">
      <c r="A13112" s="594" t="s">
        <v>133</v>
      </c>
      <c r="B13112" s="594" t="s">
        <v>326</v>
      </c>
      <c r="C13112" s="594" t="s">
        <v>322</v>
      </c>
      <c r="D13112" s="594" t="s">
        <v>2858</v>
      </c>
      <c r="E13112" s="594" t="s">
        <v>582</v>
      </c>
      <c r="F13112" s="594" t="s">
        <v>584</v>
      </c>
      <c r="G13112" s="596" t="s">
        <v>2670</v>
      </c>
      <c r="H13112" s="597">
        <v>16402000</v>
      </c>
    </row>
    <row r="13113" spans="1:8">
      <c r="A13113" s="594" t="s">
        <v>133</v>
      </c>
      <c r="B13113" s="594" t="s">
        <v>326</v>
      </c>
      <c r="C13113" s="594" t="s">
        <v>322</v>
      </c>
      <c r="D13113" s="594" t="s">
        <v>2858</v>
      </c>
      <c r="E13113" s="594" t="s">
        <v>582</v>
      </c>
      <c r="F13113" s="594" t="s">
        <v>478</v>
      </c>
      <c r="G13113" s="596" t="s">
        <v>2775</v>
      </c>
      <c r="H13113" s="597">
        <v>4400000</v>
      </c>
    </row>
    <row r="13114" spans="1:8">
      <c r="A13114" s="594" t="s">
        <v>133</v>
      </c>
      <c r="B13114" s="594" t="s">
        <v>326</v>
      </c>
      <c r="C13114" s="594" t="s">
        <v>322</v>
      </c>
      <c r="D13114" s="594" t="s">
        <v>2858</v>
      </c>
      <c r="E13114" s="594" t="s">
        <v>582</v>
      </c>
      <c r="F13114" s="594" t="s">
        <v>586</v>
      </c>
      <c r="G13114" s="596" t="s">
        <v>2671</v>
      </c>
      <c r="H13114" s="597">
        <v>900000</v>
      </c>
    </row>
    <row r="13115" spans="1:8">
      <c r="A13115" s="594" t="s">
        <v>133</v>
      </c>
      <c r="B13115" s="594" t="s">
        <v>326</v>
      </c>
      <c r="C13115" s="594" t="s">
        <v>322</v>
      </c>
      <c r="D13115" s="594" t="s">
        <v>2858</v>
      </c>
      <c r="E13115" s="594" t="s">
        <v>152</v>
      </c>
      <c r="F13115" s="595" t="s">
        <v>411</v>
      </c>
      <c r="G13115" s="596" t="s">
        <v>153</v>
      </c>
      <c r="H13115" s="597">
        <v>22634000</v>
      </c>
    </row>
    <row r="13116" spans="1:8">
      <c r="A13116" s="594" t="s">
        <v>133</v>
      </c>
      <c r="B13116" s="594" t="s">
        <v>326</v>
      </c>
      <c r="C13116" s="594" t="s">
        <v>322</v>
      </c>
      <c r="D13116" s="594" t="s">
        <v>2858</v>
      </c>
      <c r="E13116" s="594" t="s">
        <v>152</v>
      </c>
      <c r="F13116" s="594" t="s">
        <v>606</v>
      </c>
      <c r="G13116" s="596" t="s">
        <v>195</v>
      </c>
      <c r="H13116" s="597">
        <v>22634000</v>
      </c>
    </row>
    <row r="13117" spans="1:8">
      <c r="A13117" s="594" t="s">
        <v>133</v>
      </c>
      <c r="B13117" s="594" t="s">
        <v>326</v>
      </c>
      <c r="C13117" s="594" t="s">
        <v>322</v>
      </c>
      <c r="D13117" s="594" t="s">
        <v>2858</v>
      </c>
      <c r="E13117" s="594" t="s">
        <v>156</v>
      </c>
      <c r="F13117" s="595" t="s">
        <v>411</v>
      </c>
      <c r="G13117" s="596" t="s">
        <v>514</v>
      </c>
      <c r="H13117" s="597">
        <v>50194679</v>
      </c>
    </row>
    <row r="13118" spans="1:8">
      <c r="A13118" s="594" t="s">
        <v>133</v>
      </c>
      <c r="B13118" s="594" t="s">
        <v>326</v>
      </c>
      <c r="C13118" s="594" t="s">
        <v>322</v>
      </c>
      <c r="D13118" s="594" t="s">
        <v>2858</v>
      </c>
      <c r="E13118" s="594" t="s">
        <v>156</v>
      </c>
      <c r="F13118" s="594" t="s">
        <v>157</v>
      </c>
      <c r="G13118" s="596" t="s">
        <v>158</v>
      </c>
      <c r="H13118" s="597">
        <v>38237765</v>
      </c>
    </row>
    <row r="13119" spans="1:8">
      <c r="A13119" s="594" t="s">
        <v>133</v>
      </c>
      <c r="B13119" s="594" t="s">
        <v>326</v>
      </c>
      <c r="C13119" s="594" t="s">
        <v>322</v>
      </c>
      <c r="D13119" s="594" t="s">
        <v>2858</v>
      </c>
      <c r="E13119" s="594" t="s">
        <v>156</v>
      </c>
      <c r="F13119" s="594" t="s">
        <v>159</v>
      </c>
      <c r="G13119" s="596" t="s">
        <v>160</v>
      </c>
      <c r="H13119" s="597">
        <v>6542210</v>
      </c>
    </row>
    <row r="13120" spans="1:8">
      <c r="A13120" s="594" t="s">
        <v>133</v>
      </c>
      <c r="B13120" s="594" t="s">
        <v>326</v>
      </c>
      <c r="C13120" s="594" t="s">
        <v>322</v>
      </c>
      <c r="D13120" s="594" t="s">
        <v>2858</v>
      </c>
      <c r="E13120" s="594" t="s">
        <v>156</v>
      </c>
      <c r="F13120" s="594" t="s">
        <v>161</v>
      </c>
      <c r="G13120" s="596" t="s">
        <v>162</v>
      </c>
      <c r="H13120" s="597">
        <v>4361820</v>
      </c>
    </row>
    <row r="13121" spans="1:8">
      <c r="A13121" s="594" t="s">
        <v>133</v>
      </c>
      <c r="B13121" s="594" t="s">
        <v>326</v>
      </c>
      <c r="C13121" s="594" t="s">
        <v>322</v>
      </c>
      <c r="D13121" s="594" t="s">
        <v>2858</v>
      </c>
      <c r="E13121" s="594" t="s">
        <v>156</v>
      </c>
      <c r="F13121" s="594" t="s">
        <v>1</v>
      </c>
      <c r="G13121" s="596" t="s">
        <v>2</v>
      </c>
      <c r="H13121" s="597">
        <v>1052884</v>
      </c>
    </row>
    <row r="13122" spans="1:8">
      <c r="A13122" s="594" t="s">
        <v>133</v>
      </c>
      <c r="B13122" s="594" t="s">
        <v>326</v>
      </c>
      <c r="C13122" s="594" t="s">
        <v>322</v>
      </c>
      <c r="D13122" s="594" t="s">
        <v>2858</v>
      </c>
      <c r="E13122" s="594" t="s">
        <v>167</v>
      </c>
      <c r="F13122" s="595" t="s">
        <v>411</v>
      </c>
      <c r="G13122" s="596" t="s">
        <v>168</v>
      </c>
      <c r="H13122" s="597">
        <v>1920057</v>
      </c>
    </row>
    <row r="13123" spans="1:8">
      <c r="A13123" s="594" t="s">
        <v>133</v>
      </c>
      <c r="B13123" s="594" t="s">
        <v>326</v>
      </c>
      <c r="C13123" s="594" t="s">
        <v>322</v>
      </c>
      <c r="D13123" s="594" t="s">
        <v>2858</v>
      </c>
      <c r="E13123" s="594" t="s">
        <v>167</v>
      </c>
      <c r="F13123" s="594" t="s">
        <v>228</v>
      </c>
      <c r="G13123" s="596" t="s">
        <v>2673</v>
      </c>
      <c r="H13123" s="597">
        <v>525098</v>
      </c>
    </row>
    <row r="13124" spans="1:8">
      <c r="A13124" s="594" t="s">
        <v>133</v>
      </c>
      <c r="B13124" s="594" t="s">
        <v>326</v>
      </c>
      <c r="C13124" s="594" t="s">
        <v>322</v>
      </c>
      <c r="D13124" s="594" t="s">
        <v>2858</v>
      </c>
      <c r="E13124" s="594" t="s">
        <v>167</v>
      </c>
      <c r="F13124" s="594" t="s">
        <v>169</v>
      </c>
      <c r="G13124" s="596" t="s">
        <v>2674</v>
      </c>
      <c r="H13124" s="597">
        <v>894959</v>
      </c>
    </row>
    <row r="13125" spans="1:8">
      <c r="A13125" s="594" t="s">
        <v>133</v>
      </c>
      <c r="B13125" s="594" t="s">
        <v>326</v>
      </c>
      <c r="C13125" s="594" t="s">
        <v>322</v>
      </c>
      <c r="D13125" s="594" t="s">
        <v>2858</v>
      </c>
      <c r="E13125" s="594" t="s">
        <v>167</v>
      </c>
      <c r="F13125" s="594" t="s">
        <v>230</v>
      </c>
      <c r="G13125" s="596" t="s">
        <v>2675</v>
      </c>
      <c r="H13125" s="597">
        <v>500000</v>
      </c>
    </row>
    <row r="13126" spans="1:8">
      <c r="A13126" s="594" t="s">
        <v>133</v>
      </c>
      <c r="B13126" s="594" t="s">
        <v>326</v>
      </c>
      <c r="C13126" s="594" t="s">
        <v>322</v>
      </c>
      <c r="D13126" s="594" t="s">
        <v>2858</v>
      </c>
      <c r="E13126" s="594" t="s">
        <v>171</v>
      </c>
      <c r="F13126" s="595" t="s">
        <v>411</v>
      </c>
      <c r="G13126" s="596" t="s">
        <v>2677</v>
      </c>
      <c r="H13126" s="597">
        <v>36946217</v>
      </c>
    </row>
    <row r="13127" spans="1:8">
      <c r="A13127" s="594" t="s">
        <v>133</v>
      </c>
      <c r="B13127" s="594" t="s">
        <v>326</v>
      </c>
      <c r="C13127" s="594" t="s">
        <v>322</v>
      </c>
      <c r="D13127" s="594" t="s">
        <v>2858</v>
      </c>
      <c r="E13127" s="594" t="s">
        <v>171</v>
      </c>
      <c r="F13127" s="594" t="s">
        <v>173</v>
      </c>
      <c r="G13127" s="596" t="s">
        <v>174</v>
      </c>
      <c r="H13127" s="597">
        <v>24826690</v>
      </c>
    </row>
    <row r="13128" spans="1:8">
      <c r="A13128" s="594" t="s">
        <v>133</v>
      </c>
      <c r="B13128" s="594" t="s">
        <v>326</v>
      </c>
      <c r="C13128" s="594" t="s">
        <v>322</v>
      </c>
      <c r="D13128" s="594" t="s">
        <v>2858</v>
      </c>
      <c r="E13128" s="594" t="s">
        <v>171</v>
      </c>
      <c r="F13128" s="594" t="s">
        <v>216</v>
      </c>
      <c r="G13128" s="596" t="s">
        <v>217</v>
      </c>
      <c r="H13128" s="597">
        <v>10000000</v>
      </c>
    </row>
    <row r="13129" spans="1:8">
      <c r="A13129" s="594" t="s">
        <v>133</v>
      </c>
      <c r="B13129" s="594" t="s">
        <v>326</v>
      </c>
      <c r="C13129" s="594" t="s">
        <v>322</v>
      </c>
      <c r="D13129" s="594" t="s">
        <v>2858</v>
      </c>
      <c r="E13129" s="594" t="s">
        <v>171</v>
      </c>
      <c r="F13129" s="594" t="s">
        <v>175</v>
      </c>
      <c r="G13129" s="596" t="s">
        <v>176</v>
      </c>
      <c r="H13129" s="597">
        <v>2119527</v>
      </c>
    </row>
    <row r="13130" spans="1:8">
      <c r="A13130" s="594" t="s">
        <v>133</v>
      </c>
      <c r="B13130" s="594" t="s">
        <v>326</v>
      </c>
      <c r="C13130" s="594" t="s">
        <v>322</v>
      </c>
      <c r="D13130" s="594" t="s">
        <v>2858</v>
      </c>
      <c r="E13130" s="594" t="s">
        <v>177</v>
      </c>
      <c r="F13130" s="595" t="s">
        <v>411</v>
      </c>
      <c r="G13130" s="596" t="s">
        <v>178</v>
      </c>
      <c r="H13130" s="597">
        <v>11962133</v>
      </c>
    </row>
    <row r="13131" spans="1:8">
      <c r="A13131" s="594" t="s">
        <v>133</v>
      </c>
      <c r="B13131" s="594" t="s">
        <v>326</v>
      </c>
      <c r="C13131" s="594" t="s">
        <v>322</v>
      </c>
      <c r="D13131" s="594" t="s">
        <v>2858</v>
      </c>
      <c r="E13131" s="594" t="s">
        <v>177</v>
      </c>
      <c r="F13131" s="594" t="s">
        <v>179</v>
      </c>
      <c r="G13131" s="596" t="s">
        <v>2679</v>
      </c>
      <c r="H13131" s="597">
        <v>1391633</v>
      </c>
    </row>
    <row r="13132" spans="1:8">
      <c r="A13132" s="594" t="s">
        <v>133</v>
      </c>
      <c r="B13132" s="594" t="s">
        <v>326</v>
      </c>
      <c r="C13132" s="594" t="s">
        <v>322</v>
      </c>
      <c r="D13132" s="594" t="s">
        <v>2858</v>
      </c>
      <c r="E13132" s="594" t="s">
        <v>177</v>
      </c>
      <c r="F13132" s="594" t="s">
        <v>181</v>
      </c>
      <c r="G13132" s="596" t="s">
        <v>182</v>
      </c>
      <c r="H13132" s="597">
        <v>2222000</v>
      </c>
    </row>
    <row r="13133" spans="1:8">
      <c r="A13133" s="594" t="s">
        <v>133</v>
      </c>
      <c r="B13133" s="594" t="s">
        <v>326</v>
      </c>
      <c r="C13133" s="594" t="s">
        <v>322</v>
      </c>
      <c r="D13133" s="594" t="s">
        <v>2858</v>
      </c>
      <c r="E13133" s="594" t="s">
        <v>177</v>
      </c>
      <c r="F13133" s="594" t="s">
        <v>1290</v>
      </c>
      <c r="G13133" s="596" t="s">
        <v>2721</v>
      </c>
      <c r="H13133" s="597">
        <v>2255000</v>
      </c>
    </row>
    <row r="13134" spans="1:8">
      <c r="A13134" s="594" t="s">
        <v>133</v>
      </c>
      <c r="B13134" s="594" t="s">
        <v>326</v>
      </c>
      <c r="C13134" s="594" t="s">
        <v>322</v>
      </c>
      <c r="D13134" s="594" t="s">
        <v>2858</v>
      </c>
      <c r="E13134" s="594" t="s">
        <v>177</v>
      </c>
      <c r="F13134" s="594" t="s">
        <v>441</v>
      </c>
      <c r="G13134" s="596" t="s">
        <v>2728</v>
      </c>
      <c r="H13134" s="597">
        <v>285000</v>
      </c>
    </row>
    <row r="13135" spans="1:8">
      <c r="A13135" s="594" t="s">
        <v>133</v>
      </c>
      <c r="B13135" s="594" t="s">
        <v>326</v>
      </c>
      <c r="C13135" s="594" t="s">
        <v>322</v>
      </c>
      <c r="D13135" s="594" t="s">
        <v>2858</v>
      </c>
      <c r="E13135" s="594" t="s">
        <v>177</v>
      </c>
      <c r="F13135" s="594" t="s">
        <v>1297</v>
      </c>
      <c r="G13135" s="596" t="s">
        <v>2680</v>
      </c>
      <c r="H13135" s="597">
        <v>3108500</v>
      </c>
    </row>
    <row r="13136" spans="1:8">
      <c r="A13136" s="594" t="s">
        <v>133</v>
      </c>
      <c r="B13136" s="594" t="s">
        <v>326</v>
      </c>
      <c r="C13136" s="594" t="s">
        <v>322</v>
      </c>
      <c r="D13136" s="594" t="s">
        <v>2858</v>
      </c>
      <c r="E13136" s="594" t="s">
        <v>177</v>
      </c>
      <c r="F13136" s="594" t="s">
        <v>237</v>
      </c>
      <c r="G13136" s="596" t="s">
        <v>2681</v>
      </c>
      <c r="H13136" s="597">
        <v>2700000</v>
      </c>
    </row>
    <row r="13137" spans="1:8">
      <c r="A13137" s="594" t="s">
        <v>133</v>
      </c>
      <c r="B13137" s="594" t="s">
        <v>326</v>
      </c>
      <c r="C13137" s="594" t="s">
        <v>322</v>
      </c>
      <c r="D13137" s="594" t="s">
        <v>2858</v>
      </c>
      <c r="E13137" s="594" t="s">
        <v>240</v>
      </c>
      <c r="F13137" s="595" t="s">
        <v>411</v>
      </c>
      <c r="G13137" s="596" t="s">
        <v>241</v>
      </c>
      <c r="H13137" s="597">
        <v>151440000</v>
      </c>
    </row>
    <row r="13138" spans="1:8">
      <c r="A13138" s="594" t="s">
        <v>133</v>
      </c>
      <c r="B13138" s="594" t="s">
        <v>326</v>
      </c>
      <c r="C13138" s="594" t="s">
        <v>322</v>
      </c>
      <c r="D13138" s="594" t="s">
        <v>2858</v>
      </c>
      <c r="E13138" s="594" t="s">
        <v>240</v>
      </c>
      <c r="F13138" s="594" t="s">
        <v>242</v>
      </c>
      <c r="G13138" s="596" t="s">
        <v>243</v>
      </c>
      <c r="H13138" s="597">
        <v>9800000</v>
      </c>
    </row>
    <row r="13139" spans="1:8">
      <c r="A13139" s="594" t="s">
        <v>133</v>
      </c>
      <c r="B13139" s="594" t="s">
        <v>326</v>
      </c>
      <c r="C13139" s="594" t="s">
        <v>322</v>
      </c>
      <c r="D13139" s="594" t="s">
        <v>2858</v>
      </c>
      <c r="E13139" s="594" t="s">
        <v>240</v>
      </c>
      <c r="F13139" s="594" t="s">
        <v>728</v>
      </c>
      <c r="G13139" s="596" t="s">
        <v>729</v>
      </c>
      <c r="H13139" s="597">
        <v>1200000</v>
      </c>
    </row>
    <row r="13140" spans="1:8">
      <c r="A13140" s="594" t="s">
        <v>133</v>
      </c>
      <c r="B13140" s="594" t="s">
        <v>326</v>
      </c>
      <c r="C13140" s="594" t="s">
        <v>322</v>
      </c>
      <c r="D13140" s="594" t="s">
        <v>2858</v>
      </c>
      <c r="E13140" s="594" t="s">
        <v>240</v>
      </c>
      <c r="F13140" s="594" t="s">
        <v>597</v>
      </c>
      <c r="G13140" s="596" t="s">
        <v>2682</v>
      </c>
      <c r="H13140" s="597">
        <v>2700000</v>
      </c>
    </row>
    <row r="13141" spans="1:8">
      <c r="A13141" s="594" t="s">
        <v>133</v>
      </c>
      <c r="B13141" s="594" t="s">
        <v>326</v>
      </c>
      <c r="C13141" s="594" t="s">
        <v>322</v>
      </c>
      <c r="D13141" s="594" t="s">
        <v>2858</v>
      </c>
      <c r="E13141" s="594" t="s">
        <v>240</v>
      </c>
      <c r="F13141" s="594" t="s">
        <v>733</v>
      </c>
      <c r="G13141" s="596" t="s">
        <v>734</v>
      </c>
      <c r="H13141" s="597">
        <v>98950000</v>
      </c>
    </row>
    <row r="13142" spans="1:8">
      <c r="A13142" s="594" t="s">
        <v>133</v>
      </c>
      <c r="B13142" s="594" t="s">
        <v>326</v>
      </c>
      <c r="C13142" s="594" t="s">
        <v>322</v>
      </c>
      <c r="D13142" s="594" t="s">
        <v>2858</v>
      </c>
      <c r="E13142" s="594" t="s">
        <v>240</v>
      </c>
      <c r="F13142" s="594" t="s">
        <v>735</v>
      </c>
      <c r="G13142" s="596" t="s">
        <v>193</v>
      </c>
      <c r="H13142" s="597">
        <v>38790000</v>
      </c>
    </row>
    <row r="13143" spans="1:8">
      <c r="A13143" s="594" t="s">
        <v>133</v>
      </c>
      <c r="B13143" s="594" t="s">
        <v>326</v>
      </c>
      <c r="C13143" s="594" t="s">
        <v>322</v>
      </c>
      <c r="D13143" s="594" t="s">
        <v>2858</v>
      </c>
      <c r="E13143" s="594" t="s">
        <v>183</v>
      </c>
      <c r="F13143" s="595" t="s">
        <v>411</v>
      </c>
      <c r="G13143" s="596" t="s">
        <v>184</v>
      </c>
      <c r="H13143" s="597">
        <v>70200000</v>
      </c>
    </row>
    <row r="13144" spans="1:8">
      <c r="A13144" s="594" t="s">
        <v>133</v>
      </c>
      <c r="B13144" s="594" t="s">
        <v>326</v>
      </c>
      <c r="C13144" s="594" t="s">
        <v>322</v>
      </c>
      <c r="D13144" s="594" t="s">
        <v>2858</v>
      </c>
      <c r="E13144" s="594" t="s">
        <v>183</v>
      </c>
      <c r="F13144" s="594" t="s">
        <v>736</v>
      </c>
      <c r="G13144" s="596" t="s">
        <v>737</v>
      </c>
      <c r="H13144" s="597">
        <v>2300000</v>
      </c>
    </row>
    <row r="13145" spans="1:8">
      <c r="A13145" s="594" t="s">
        <v>133</v>
      </c>
      <c r="B13145" s="594" t="s">
        <v>326</v>
      </c>
      <c r="C13145" s="594" t="s">
        <v>322</v>
      </c>
      <c r="D13145" s="594" t="s">
        <v>2858</v>
      </c>
      <c r="E13145" s="594" t="s">
        <v>183</v>
      </c>
      <c r="F13145" s="594" t="s">
        <v>187</v>
      </c>
      <c r="G13145" s="596" t="s">
        <v>2683</v>
      </c>
      <c r="H13145" s="597">
        <v>67900000</v>
      </c>
    </row>
    <row r="13146" spans="1:8">
      <c r="A13146" s="594" t="s">
        <v>133</v>
      </c>
      <c r="B13146" s="594" t="s">
        <v>326</v>
      </c>
      <c r="C13146" s="594" t="s">
        <v>322</v>
      </c>
      <c r="D13146" s="594" t="s">
        <v>2858</v>
      </c>
      <c r="E13146" s="594" t="s">
        <v>738</v>
      </c>
      <c r="F13146" s="595" t="s">
        <v>411</v>
      </c>
      <c r="G13146" s="596" t="s">
        <v>739</v>
      </c>
      <c r="H13146" s="597">
        <v>25800000</v>
      </c>
    </row>
    <row r="13147" spans="1:8">
      <c r="A13147" s="594" t="s">
        <v>133</v>
      </c>
      <c r="B13147" s="594" t="s">
        <v>326</v>
      </c>
      <c r="C13147" s="594" t="s">
        <v>322</v>
      </c>
      <c r="D13147" s="594" t="s">
        <v>2858</v>
      </c>
      <c r="E13147" s="594" t="s">
        <v>738</v>
      </c>
      <c r="F13147" s="594" t="s">
        <v>740</v>
      </c>
      <c r="G13147" s="596" t="s">
        <v>741</v>
      </c>
      <c r="H13147" s="597">
        <v>21900000</v>
      </c>
    </row>
    <row r="13148" spans="1:8">
      <c r="A13148" s="594" t="s">
        <v>133</v>
      </c>
      <c r="B13148" s="594" t="s">
        <v>326</v>
      </c>
      <c r="C13148" s="594" t="s">
        <v>322</v>
      </c>
      <c r="D13148" s="594" t="s">
        <v>2858</v>
      </c>
      <c r="E13148" s="594" t="s">
        <v>738</v>
      </c>
      <c r="F13148" s="594" t="s">
        <v>296</v>
      </c>
      <c r="G13148" s="596" t="s">
        <v>297</v>
      </c>
      <c r="H13148" s="597">
        <v>2300000</v>
      </c>
    </row>
    <row r="13149" spans="1:8">
      <c r="A13149" s="594" t="s">
        <v>133</v>
      </c>
      <c r="B13149" s="594" t="s">
        <v>326</v>
      </c>
      <c r="C13149" s="594" t="s">
        <v>322</v>
      </c>
      <c r="D13149" s="594" t="s">
        <v>2858</v>
      </c>
      <c r="E13149" s="594" t="s">
        <v>738</v>
      </c>
      <c r="F13149" s="594" t="s">
        <v>742</v>
      </c>
      <c r="G13149" s="596" t="s">
        <v>743</v>
      </c>
      <c r="H13149" s="597">
        <v>1600000</v>
      </c>
    </row>
    <row r="13150" spans="1:8">
      <c r="A13150" s="594" t="s">
        <v>133</v>
      </c>
      <c r="B13150" s="594" t="s">
        <v>326</v>
      </c>
      <c r="C13150" s="594" t="s">
        <v>322</v>
      </c>
      <c r="D13150" s="594" t="s">
        <v>2858</v>
      </c>
      <c r="E13150" s="594" t="s">
        <v>744</v>
      </c>
      <c r="F13150" s="595" t="s">
        <v>411</v>
      </c>
      <c r="G13150" s="596" t="s">
        <v>2686</v>
      </c>
      <c r="H13150" s="597">
        <v>13130000</v>
      </c>
    </row>
    <row r="13151" spans="1:8">
      <c r="A13151" s="594" t="s">
        <v>133</v>
      </c>
      <c r="B13151" s="594" t="s">
        <v>326</v>
      </c>
      <c r="C13151" s="594" t="s">
        <v>322</v>
      </c>
      <c r="D13151" s="594" t="s">
        <v>2858</v>
      </c>
      <c r="E13151" s="594" t="s">
        <v>744</v>
      </c>
      <c r="F13151" s="594" t="s">
        <v>572</v>
      </c>
      <c r="G13151" s="596" t="s">
        <v>2689</v>
      </c>
      <c r="H13151" s="597">
        <v>13130000</v>
      </c>
    </row>
    <row r="13152" spans="1:8">
      <c r="A13152" s="594" t="s">
        <v>133</v>
      </c>
      <c r="B13152" s="594" t="s">
        <v>326</v>
      </c>
      <c r="C13152" s="594" t="s">
        <v>322</v>
      </c>
      <c r="D13152" s="594" t="s">
        <v>2858</v>
      </c>
      <c r="E13152" s="594" t="s">
        <v>2692</v>
      </c>
      <c r="F13152" s="595" t="s">
        <v>411</v>
      </c>
      <c r="G13152" s="596" t="s">
        <v>2693</v>
      </c>
      <c r="H13152" s="597">
        <v>20000000</v>
      </c>
    </row>
    <row r="13153" spans="1:8">
      <c r="A13153" s="594" t="s">
        <v>133</v>
      </c>
      <c r="B13153" s="594" t="s">
        <v>326</v>
      </c>
      <c r="C13153" s="594" t="s">
        <v>322</v>
      </c>
      <c r="D13153" s="594" t="s">
        <v>2858</v>
      </c>
      <c r="E13153" s="594" t="s">
        <v>2692</v>
      </c>
      <c r="F13153" s="594" t="s">
        <v>2694</v>
      </c>
      <c r="G13153" s="596" t="s">
        <v>2689</v>
      </c>
      <c r="H13153" s="597">
        <v>20000000</v>
      </c>
    </row>
    <row r="13154" spans="1:8">
      <c r="A13154" s="594" t="s">
        <v>133</v>
      </c>
      <c r="B13154" s="594" t="s">
        <v>326</v>
      </c>
      <c r="C13154" s="594" t="s">
        <v>322</v>
      </c>
      <c r="D13154" s="594" t="s">
        <v>2858</v>
      </c>
      <c r="E13154" s="594" t="s">
        <v>189</v>
      </c>
      <c r="F13154" s="595" t="s">
        <v>411</v>
      </c>
      <c r="G13154" s="596" t="s">
        <v>190</v>
      </c>
      <c r="H13154" s="597">
        <v>19664477</v>
      </c>
    </row>
    <row r="13155" spans="1:8">
      <c r="A13155" s="594" t="s">
        <v>133</v>
      </c>
      <c r="B13155" s="594" t="s">
        <v>326</v>
      </c>
      <c r="C13155" s="594" t="s">
        <v>322</v>
      </c>
      <c r="D13155" s="594" t="s">
        <v>2858</v>
      </c>
      <c r="E13155" s="594" t="s">
        <v>189</v>
      </c>
      <c r="F13155" s="594" t="s">
        <v>773</v>
      </c>
      <c r="G13155" s="596" t="s">
        <v>2695</v>
      </c>
      <c r="H13155" s="597">
        <v>6871477</v>
      </c>
    </row>
    <row r="13156" spans="1:8">
      <c r="A13156" s="594" t="s">
        <v>133</v>
      </c>
      <c r="B13156" s="594" t="s">
        <v>326</v>
      </c>
      <c r="C13156" s="594" t="s">
        <v>322</v>
      </c>
      <c r="D13156" s="594" t="s">
        <v>2858</v>
      </c>
      <c r="E13156" s="594" t="s">
        <v>189</v>
      </c>
      <c r="F13156" s="594" t="s">
        <v>37</v>
      </c>
      <c r="G13156" s="596" t="s">
        <v>2696</v>
      </c>
      <c r="H13156" s="597">
        <v>593000</v>
      </c>
    </row>
    <row r="13157" spans="1:8">
      <c r="A13157" s="594" t="s">
        <v>133</v>
      </c>
      <c r="B13157" s="594" t="s">
        <v>326</v>
      </c>
      <c r="C13157" s="594" t="s">
        <v>322</v>
      </c>
      <c r="D13157" s="594" t="s">
        <v>2858</v>
      </c>
      <c r="E13157" s="594" t="s">
        <v>189</v>
      </c>
      <c r="F13157" s="594" t="s">
        <v>192</v>
      </c>
      <c r="G13157" s="596" t="s">
        <v>195</v>
      </c>
      <c r="H13157" s="597">
        <v>12200000</v>
      </c>
    </row>
    <row r="13158" spans="1:8">
      <c r="A13158" s="594" t="s">
        <v>133</v>
      </c>
      <c r="B13158" s="594" t="s">
        <v>326</v>
      </c>
      <c r="C13158" s="594" t="s">
        <v>322</v>
      </c>
      <c r="D13158" s="594" t="s">
        <v>2858</v>
      </c>
      <c r="E13158" s="594" t="s">
        <v>2697</v>
      </c>
      <c r="F13158" s="595" t="s">
        <v>411</v>
      </c>
      <c r="G13158" s="596" t="s">
        <v>2698</v>
      </c>
      <c r="H13158" s="597">
        <v>10000000</v>
      </c>
    </row>
    <row r="13159" spans="1:8">
      <c r="A13159" s="594" t="s">
        <v>133</v>
      </c>
      <c r="B13159" s="594" t="s">
        <v>326</v>
      </c>
      <c r="C13159" s="594" t="s">
        <v>322</v>
      </c>
      <c r="D13159" s="594" t="s">
        <v>2858</v>
      </c>
      <c r="E13159" s="594" t="s">
        <v>2697</v>
      </c>
      <c r="F13159" s="594" t="s">
        <v>2699</v>
      </c>
      <c r="G13159" s="596" t="s">
        <v>2700</v>
      </c>
      <c r="H13159" s="597">
        <v>10000000</v>
      </c>
    </row>
    <row r="13160" spans="1:8">
      <c r="A13160" s="594" t="s">
        <v>133</v>
      </c>
      <c r="B13160" s="594" t="s">
        <v>326</v>
      </c>
      <c r="C13160" s="594" t="s">
        <v>322</v>
      </c>
      <c r="D13160" s="594" t="s">
        <v>2858</v>
      </c>
      <c r="E13160" s="594" t="s">
        <v>194</v>
      </c>
      <c r="F13160" s="595" t="s">
        <v>411</v>
      </c>
      <c r="G13160" s="596" t="s">
        <v>195</v>
      </c>
      <c r="H13160" s="597">
        <v>104851000</v>
      </c>
    </row>
    <row r="13161" spans="1:8">
      <c r="A13161" s="594" t="s">
        <v>133</v>
      </c>
      <c r="B13161" s="594" t="s">
        <v>326</v>
      </c>
      <c r="C13161" s="594" t="s">
        <v>322</v>
      </c>
      <c r="D13161" s="594" t="s">
        <v>2858</v>
      </c>
      <c r="E13161" s="594" t="s">
        <v>194</v>
      </c>
      <c r="F13161" s="594" t="s">
        <v>198</v>
      </c>
      <c r="G13161" s="596" t="s">
        <v>199</v>
      </c>
      <c r="H13161" s="597">
        <v>24811000</v>
      </c>
    </row>
    <row r="13162" spans="1:8">
      <c r="A13162" s="594" t="s">
        <v>133</v>
      </c>
      <c r="B13162" s="594" t="s">
        <v>326</v>
      </c>
      <c r="C13162" s="594" t="s">
        <v>322</v>
      </c>
      <c r="D13162" s="594" t="s">
        <v>2858</v>
      </c>
      <c r="E13162" s="594" t="s">
        <v>194</v>
      </c>
      <c r="F13162" s="594" t="s">
        <v>200</v>
      </c>
      <c r="G13162" s="596" t="s">
        <v>201</v>
      </c>
      <c r="H13162" s="597">
        <v>80040000</v>
      </c>
    </row>
    <row r="13163" spans="1:8">
      <c r="A13163" s="594" t="s">
        <v>133</v>
      </c>
      <c r="B13163" s="594" t="s">
        <v>326</v>
      </c>
      <c r="C13163" s="594" t="s">
        <v>1369</v>
      </c>
      <c r="D13163" s="595" t="s">
        <v>411</v>
      </c>
      <c r="E13163" s="595" t="s">
        <v>411</v>
      </c>
      <c r="F13163" s="595" t="s">
        <v>411</v>
      </c>
      <c r="G13163" s="596" t="s">
        <v>1968</v>
      </c>
      <c r="H13163" s="597">
        <v>51680000</v>
      </c>
    </row>
    <row r="13164" spans="1:8">
      <c r="A13164" s="594" t="s">
        <v>133</v>
      </c>
      <c r="B13164" s="594" t="s">
        <v>326</v>
      </c>
      <c r="C13164" s="594" t="s">
        <v>1369</v>
      </c>
      <c r="D13164" s="594" t="s">
        <v>2846</v>
      </c>
      <c r="E13164" s="595" t="s">
        <v>411</v>
      </c>
      <c r="F13164" s="595" t="s">
        <v>411</v>
      </c>
      <c r="G13164" s="596" t="s">
        <v>2847</v>
      </c>
      <c r="H13164" s="597">
        <v>51680000</v>
      </c>
    </row>
    <row r="13165" spans="1:8">
      <c r="A13165" s="594" t="s">
        <v>133</v>
      </c>
      <c r="B13165" s="594" t="s">
        <v>326</v>
      </c>
      <c r="C13165" s="594" t="s">
        <v>1369</v>
      </c>
      <c r="D13165" s="594" t="s">
        <v>2846</v>
      </c>
      <c r="E13165" s="594" t="s">
        <v>240</v>
      </c>
      <c r="F13165" s="595" t="s">
        <v>411</v>
      </c>
      <c r="G13165" s="596" t="s">
        <v>241</v>
      </c>
      <c r="H13165" s="597">
        <v>11600000</v>
      </c>
    </row>
    <row r="13166" spans="1:8">
      <c r="A13166" s="594" t="s">
        <v>133</v>
      </c>
      <c r="B13166" s="594" t="s">
        <v>326</v>
      </c>
      <c r="C13166" s="594" t="s">
        <v>1369</v>
      </c>
      <c r="D13166" s="594" t="s">
        <v>2846</v>
      </c>
      <c r="E13166" s="594" t="s">
        <v>240</v>
      </c>
      <c r="F13166" s="594" t="s">
        <v>733</v>
      </c>
      <c r="G13166" s="596" t="s">
        <v>734</v>
      </c>
      <c r="H13166" s="597">
        <v>11200000</v>
      </c>
    </row>
    <row r="13167" spans="1:8">
      <c r="A13167" s="594" t="s">
        <v>133</v>
      </c>
      <c r="B13167" s="594" t="s">
        <v>326</v>
      </c>
      <c r="C13167" s="594" t="s">
        <v>1369</v>
      </c>
      <c r="D13167" s="594" t="s">
        <v>2846</v>
      </c>
      <c r="E13167" s="594" t="s">
        <v>240</v>
      </c>
      <c r="F13167" s="594" t="s">
        <v>735</v>
      </c>
      <c r="G13167" s="596" t="s">
        <v>193</v>
      </c>
      <c r="H13167" s="597">
        <v>400000</v>
      </c>
    </row>
    <row r="13168" spans="1:8">
      <c r="A13168" s="594" t="s">
        <v>133</v>
      </c>
      <c r="B13168" s="594" t="s">
        <v>326</v>
      </c>
      <c r="C13168" s="594" t="s">
        <v>1369</v>
      </c>
      <c r="D13168" s="594" t="s">
        <v>2846</v>
      </c>
      <c r="E13168" s="594" t="s">
        <v>738</v>
      </c>
      <c r="F13168" s="595" t="s">
        <v>411</v>
      </c>
      <c r="G13168" s="596" t="s">
        <v>739</v>
      </c>
      <c r="H13168" s="597">
        <v>3000000</v>
      </c>
    </row>
    <row r="13169" spans="1:8">
      <c r="A13169" s="594" t="s">
        <v>133</v>
      </c>
      <c r="B13169" s="594" t="s">
        <v>326</v>
      </c>
      <c r="C13169" s="594" t="s">
        <v>1369</v>
      </c>
      <c r="D13169" s="594" t="s">
        <v>2846</v>
      </c>
      <c r="E13169" s="594" t="s">
        <v>738</v>
      </c>
      <c r="F13169" s="594" t="s">
        <v>740</v>
      </c>
      <c r="G13169" s="596" t="s">
        <v>741</v>
      </c>
      <c r="H13169" s="597">
        <v>3000000</v>
      </c>
    </row>
    <row r="13170" spans="1:8">
      <c r="A13170" s="594" t="s">
        <v>133</v>
      </c>
      <c r="B13170" s="594" t="s">
        <v>326</v>
      </c>
      <c r="C13170" s="594" t="s">
        <v>1369</v>
      </c>
      <c r="D13170" s="594" t="s">
        <v>2846</v>
      </c>
      <c r="E13170" s="594" t="s">
        <v>189</v>
      </c>
      <c r="F13170" s="595" t="s">
        <v>411</v>
      </c>
      <c r="G13170" s="596" t="s">
        <v>190</v>
      </c>
      <c r="H13170" s="597">
        <v>20000000</v>
      </c>
    </row>
    <row r="13171" spans="1:8">
      <c r="A13171" s="594" t="s">
        <v>133</v>
      </c>
      <c r="B13171" s="594" t="s">
        <v>326</v>
      </c>
      <c r="C13171" s="594" t="s">
        <v>1369</v>
      </c>
      <c r="D13171" s="594" t="s">
        <v>2846</v>
      </c>
      <c r="E13171" s="594" t="s">
        <v>189</v>
      </c>
      <c r="F13171" s="594" t="s">
        <v>192</v>
      </c>
      <c r="G13171" s="596" t="s">
        <v>195</v>
      </c>
      <c r="H13171" s="597">
        <v>20000000</v>
      </c>
    </row>
    <row r="13172" spans="1:8">
      <c r="A13172" s="594" t="s">
        <v>133</v>
      </c>
      <c r="B13172" s="594" t="s">
        <v>326</v>
      </c>
      <c r="C13172" s="594" t="s">
        <v>1369</v>
      </c>
      <c r="D13172" s="594" t="s">
        <v>2846</v>
      </c>
      <c r="E13172" s="594" t="s">
        <v>194</v>
      </c>
      <c r="F13172" s="595" t="s">
        <v>411</v>
      </c>
      <c r="G13172" s="596" t="s">
        <v>195</v>
      </c>
      <c r="H13172" s="597">
        <v>17080000</v>
      </c>
    </row>
    <row r="13173" spans="1:8">
      <c r="A13173" s="594" t="s">
        <v>133</v>
      </c>
      <c r="B13173" s="594" t="s">
        <v>326</v>
      </c>
      <c r="C13173" s="594" t="s">
        <v>1369</v>
      </c>
      <c r="D13173" s="594" t="s">
        <v>2846</v>
      </c>
      <c r="E13173" s="594" t="s">
        <v>194</v>
      </c>
      <c r="F13173" s="594" t="s">
        <v>198</v>
      </c>
      <c r="G13173" s="596" t="s">
        <v>199</v>
      </c>
      <c r="H13173" s="597">
        <v>5580000</v>
      </c>
    </row>
    <row r="13174" spans="1:8">
      <c r="A13174" s="594" t="s">
        <v>133</v>
      </c>
      <c r="B13174" s="594" t="s">
        <v>326</v>
      </c>
      <c r="C13174" s="594" t="s">
        <v>1369</v>
      </c>
      <c r="D13174" s="594" t="s">
        <v>2846</v>
      </c>
      <c r="E13174" s="594" t="s">
        <v>194</v>
      </c>
      <c r="F13174" s="594" t="s">
        <v>200</v>
      </c>
      <c r="G13174" s="596" t="s">
        <v>201</v>
      </c>
      <c r="H13174" s="597">
        <v>11500000</v>
      </c>
    </row>
    <row r="13175" spans="1:8">
      <c r="A13175" s="594" t="s">
        <v>133</v>
      </c>
      <c r="B13175" s="594" t="s">
        <v>1280</v>
      </c>
      <c r="C13175" s="595" t="s">
        <v>411</v>
      </c>
      <c r="D13175" s="595" t="s">
        <v>411</v>
      </c>
      <c r="E13175" s="595" t="s">
        <v>411</v>
      </c>
      <c r="F13175" s="595" t="s">
        <v>411</v>
      </c>
      <c r="G13175" s="596" t="s">
        <v>1281</v>
      </c>
      <c r="H13175" s="597">
        <v>1354494677</v>
      </c>
    </row>
    <row r="13176" spans="1:8">
      <c r="A13176" s="594" t="s">
        <v>133</v>
      </c>
      <c r="B13176" s="594" t="s">
        <v>1280</v>
      </c>
      <c r="C13176" s="594" t="s">
        <v>570</v>
      </c>
      <c r="D13176" s="595" t="s">
        <v>411</v>
      </c>
      <c r="E13176" s="595" t="s">
        <v>411</v>
      </c>
      <c r="F13176" s="595" t="s">
        <v>411</v>
      </c>
      <c r="G13176" s="596" t="s">
        <v>2711</v>
      </c>
      <c r="H13176" s="597">
        <v>19160000</v>
      </c>
    </row>
    <row r="13177" spans="1:8">
      <c r="A13177" s="594" t="s">
        <v>133</v>
      </c>
      <c r="B13177" s="594" t="s">
        <v>1280</v>
      </c>
      <c r="C13177" s="594" t="s">
        <v>570</v>
      </c>
      <c r="D13177" s="594" t="s">
        <v>2713</v>
      </c>
      <c r="E13177" s="595" t="s">
        <v>411</v>
      </c>
      <c r="F13177" s="595" t="s">
        <v>411</v>
      </c>
      <c r="G13177" s="596" t="s">
        <v>2714</v>
      </c>
      <c r="H13177" s="597">
        <v>19160000</v>
      </c>
    </row>
    <row r="13178" spans="1:8">
      <c r="A13178" s="594" t="s">
        <v>133</v>
      </c>
      <c r="B13178" s="594" t="s">
        <v>1280</v>
      </c>
      <c r="C13178" s="594" t="s">
        <v>570</v>
      </c>
      <c r="D13178" s="594" t="s">
        <v>2713</v>
      </c>
      <c r="E13178" s="594" t="s">
        <v>738</v>
      </c>
      <c r="F13178" s="595" t="s">
        <v>411</v>
      </c>
      <c r="G13178" s="596" t="s">
        <v>739</v>
      </c>
      <c r="H13178" s="597">
        <v>14160000</v>
      </c>
    </row>
    <row r="13179" spans="1:8">
      <c r="A13179" s="594" t="s">
        <v>133</v>
      </c>
      <c r="B13179" s="594" t="s">
        <v>1280</v>
      </c>
      <c r="C13179" s="594" t="s">
        <v>570</v>
      </c>
      <c r="D13179" s="594" t="s">
        <v>2713</v>
      </c>
      <c r="E13179" s="594" t="s">
        <v>738</v>
      </c>
      <c r="F13179" s="594" t="s">
        <v>296</v>
      </c>
      <c r="G13179" s="596" t="s">
        <v>297</v>
      </c>
      <c r="H13179" s="597">
        <v>14160000</v>
      </c>
    </row>
    <row r="13180" spans="1:8">
      <c r="A13180" s="594" t="s">
        <v>133</v>
      </c>
      <c r="B13180" s="594" t="s">
        <v>1280</v>
      </c>
      <c r="C13180" s="594" t="s">
        <v>570</v>
      </c>
      <c r="D13180" s="594" t="s">
        <v>2713</v>
      </c>
      <c r="E13180" s="594" t="s">
        <v>744</v>
      </c>
      <c r="F13180" s="595" t="s">
        <v>411</v>
      </c>
      <c r="G13180" s="596" t="s">
        <v>2686</v>
      </c>
      <c r="H13180" s="597">
        <v>5000000</v>
      </c>
    </row>
    <row r="13181" spans="1:8">
      <c r="A13181" s="594" t="s">
        <v>133</v>
      </c>
      <c r="B13181" s="594" t="s">
        <v>1280</v>
      </c>
      <c r="C13181" s="594" t="s">
        <v>570</v>
      </c>
      <c r="D13181" s="594" t="s">
        <v>2713</v>
      </c>
      <c r="E13181" s="594" t="s">
        <v>744</v>
      </c>
      <c r="F13181" s="594" t="s">
        <v>572</v>
      </c>
      <c r="G13181" s="596" t="s">
        <v>2689</v>
      </c>
      <c r="H13181" s="597">
        <v>5000000</v>
      </c>
    </row>
    <row r="13182" spans="1:8">
      <c r="A13182" s="594" t="s">
        <v>133</v>
      </c>
      <c r="B13182" s="594" t="s">
        <v>1280</v>
      </c>
      <c r="C13182" s="594" t="s">
        <v>322</v>
      </c>
      <c r="D13182" s="595" t="s">
        <v>411</v>
      </c>
      <c r="E13182" s="595" t="s">
        <v>411</v>
      </c>
      <c r="F13182" s="595" t="s">
        <v>411</v>
      </c>
      <c r="G13182" s="596" t="s">
        <v>2661</v>
      </c>
      <c r="H13182" s="597">
        <v>1269334677</v>
      </c>
    </row>
    <row r="13183" spans="1:8">
      <c r="A13183" s="594" t="s">
        <v>133</v>
      </c>
      <c r="B13183" s="594" t="s">
        <v>1280</v>
      </c>
      <c r="C13183" s="594" t="s">
        <v>322</v>
      </c>
      <c r="D13183" s="594" t="s">
        <v>2858</v>
      </c>
      <c r="E13183" s="595" t="s">
        <v>411</v>
      </c>
      <c r="F13183" s="595" t="s">
        <v>411</v>
      </c>
      <c r="G13183" s="596" t="s">
        <v>2859</v>
      </c>
      <c r="H13183" s="597">
        <v>1269334677</v>
      </c>
    </row>
    <row r="13184" spans="1:8">
      <c r="A13184" s="594" t="s">
        <v>133</v>
      </c>
      <c r="B13184" s="594" t="s">
        <v>1280</v>
      </c>
      <c r="C13184" s="594" t="s">
        <v>322</v>
      </c>
      <c r="D13184" s="594" t="s">
        <v>2858</v>
      </c>
      <c r="E13184" s="594" t="s">
        <v>142</v>
      </c>
      <c r="F13184" s="595" t="s">
        <v>411</v>
      </c>
      <c r="G13184" s="596" t="s">
        <v>143</v>
      </c>
      <c r="H13184" s="597">
        <v>345417445</v>
      </c>
    </row>
    <row r="13185" spans="1:8">
      <c r="A13185" s="594" t="s">
        <v>133</v>
      </c>
      <c r="B13185" s="594" t="s">
        <v>1280</v>
      </c>
      <c r="C13185" s="594" t="s">
        <v>322</v>
      </c>
      <c r="D13185" s="594" t="s">
        <v>2858</v>
      </c>
      <c r="E13185" s="594" t="s">
        <v>142</v>
      </c>
      <c r="F13185" s="594" t="s">
        <v>144</v>
      </c>
      <c r="G13185" s="596" t="s">
        <v>2664</v>
      </c>
      <c r="H13185" s="597">
        <v>345417445</v>
      </c>
    </row>
    <row r="13186" spans="1:8">
      <c r="A13186" s="594" t="s">
        <v>133</v>
      </c>
      <c r="B13186" s="594" t="s">
        <v>1280</v>
      </c>
      <c r="C13186" s="594" t="s">
        <v>322</v>
      </c>
      <c r="D13186" s="594" t="s">
        <v>2858</v>
      </c>
      <c r="E13186" s="594" t="s">
        <v>202</v>
      </c>
      <c r="F13186" s="595" t="s">
        <v>411</v>
      </c>
      <c r="G13186" s="596" t="s">
        <v>2719</v>
      </c>
      <c r="H13186" s="597">
        <v>21852000</v>
      </c>
    </row>
    <row r="13187" spans="1:8">
      <c r="A13187" s="594" t="s">
        <v>133</v>
      </c>
      <c r="B13187" s="594" t="s">
        <v>1280</v>
      </c>
      <c r="C13187" s="594" t="s">
        <v>322</v>
      </c>
      <c r="D13187" s="594" t="s">
        <v>2858</v>
      </c>
      <c r="E13187" s="594" t="s">
        <v>202</v>
      </c>
      <c r="F13187" s="594" t="s">
        <v>767</v>
      </c>
      <c r="G13187" s="596" t="s">
        <v>2720</v>
      </c>
      <c r="H13187" s="597">
        <v>21852000</v>
      </c>
    </row>
    <row r="13188" spans="1:8">
      <c r="A13188" s="594" t="s">
        <v>133</v>
      </c>
      <c r="B13188" s="594" t="s">
        <v>1280</v>
      </c>
      <c r="C13188" s="594" t="s">
        <v>322</v>
      </c>
      <c r="D13188" s="594" t="s">
        <v>2858</v>
      </c>
      <c r="E13188" s="594" t="s">
        <v>148</v>
      </c>
      <c r="F13188" s="595" t="s">
        <v>411</v>
      </c>
      <c r="G13188" s="596" t="s">
        <v>149</v>
      </c>
      <c r="H13188" s="597">
        <v>410868640</v>
      </c>
    </row>
    <row r="13189" spans="1:8">
      <c r="A13189" s="594" t="s">
        <v>133</v>
      </c>
      <c r="B13189" s="594" t="s">
        <v>1280</v>
      </c>
      <c r="C13189" s="594" t="s">
        <v>322</v>
      </c>
      <c r="D13189" s="594" t="s">
        <v>2858</v>
      </c>
      <c r="E13189" s="594" t="s">
        <v>148</v>
      </c>
      <c r="F13189" s="594" t="s">
        <v>603</v>
      </c>
      <c r="G13189" s="596" t="s">
        <v>604</v>
      </c>
      <c r="H13189" s="597">
        <v>4842000</v>
      </c>
    </row>
    <row r="13190" spans="1:8">
      <c r="A13190" s="594" t="s">
        <v>133</v>
      </c>
      <c r="B13190" s="594" t="s">
        <v>1280</v>
      </c>
      <c r="C13190" s="594" t="s">
        <v>322</v>
      </c>
      <c r="D13190" s="594" t="s">
        <v>2858</v>
      </c>
      <c r="E13190" s="594" t="s">
        <v>148</v>
      </c>
      <c r="F13190" s="594" t="s">
        <v>1075</v>
      </c>
      <c r="G13190" s="596" t="s">
        <v>2666</v>
      </c>
      <c r="H13190" s="597">
        <v>3052000</v>
      </c>
    </row>
    <row r="13191" spans="1:8">
      <c r="A13191" s="594" t="s">
        <v>133</v>
      </c>
      <c r="B13191" s="594" t="s">
        <v>1280</v>
      </c>
      <c r="C13191" s="594" t="s">
        <v>322</v>
      </c>
      <c r="D13191" s="594" t="s">
        <v>2858</v>
      </c>
      <c r="E13191" s="594" t="s">
        <v>148</v>
      </c>
      <c r="F13191" s="594" t="s">
        <v>150</v>
      </c>
      <c r="G13191" s="596" t="s">
        <v>151</v>
      </c>
      <c r="H13191" s="597">
        <v>95226000</v>
      </c>
    </row>
    <row r="13192" spans="1:8">
      <c r="A13192" s="594" t="s">
        <v>133</v>
      </c>
      <c r="B13192" s="594" t="s">
        <v>1280</v>
      </c>
      <c r="C13192" s="594" t="s">
        <v>322</v>
      </c>
      <c r="D13192" s="594" t="s">
        <v>2858</v>
      </c>
      <c r="E13192" s="594" t="s">
        <v>148</v>
      </c>
      <c r="F13192" s="594" t="s">
        <v>605</v>
      </c>
      <c r="G13192" s="596" t="s">
        <v>2668</v>
      </c>
      <c r="H13192" s="597">
        <v>13296600</v>
      </c>
    </row>
    <row r="13193" spans="1:8">
      <c r="A13193" s="594" t="s">
        <v>133</v>
      </c>
      <c r="B13193" s="594" t="s">
        <v>1280</v>
      </c>
      <c r="C13193" s="594" t="s">
        <v>322</v>
      </c>
      <c r="D13193" s="594" t="s">
        <v>2858</v>
      </c>
      <c r="E13193" s="594" t="s">
        <v>148</v>
      </c>
      <c r="F13193" s="594" t="s">
        <v>227</v>
      </c>
      <c r="G13193" s="596" t="s">
        <v>2669</v>
      </c>
      <c r="H13193" s="597">
        <v>294452040</v>
      </c>
    </row>
    <row r="13194" spans="1:8">
      <c r="A13194" s="594" t="s">
        <v>133</v>
      </c>
      <c r="B13194" s="594" t="s">
        <v>1280</v>
      </c>
      <c r="C13194" s="594" t="s">
        <v>322</v>
      </c>
      <c r="D13194" s="594" t="s">
        <v>2858</v>
      </c>
      <c r="E13194" s="594" t="s">
        <v>475</v>
      </c>
      <c r="F13194" s="595" t="s">
        <v>411</v>
      </c>
      <c r="G13194" s="596" t="s">
        <v>2806</v>
      </c>
      <c r="H13194" s="597">
        <v>500000</v>
      </c>
    </row>
    <row r="13195" spans="1:8">
      <c r="A13195" s="594" t="s">
        <v>133</v>
      </c>
      <c r="B13195" s="594" t="s">
        <v>1280</v>
      </c>
      <c r="C13195" s="594" t="s">
        <v>322</v>
      </c>
      <c r="D13195" s="594" t="s">
        <v>2858</v>
      </c>
      <c r="E13195" s="594" t="s">
        <v>475</v>
      </c>
      <c r="F13195" s="594" t="s">
        <v>2809</v>
      </c>
      <c r="G13195" s="596" t="s">
        <v>468</v>
      </c>
      <c r="H13195" s="597">
        <v>500000</v>
      </c>
    </row>
    <row r="13196" spans="1:8">
      <c r="A13196" s="594" t="s">
        <v>133</v>
      </c>
      <c r="B13196" s="594" t="s">
        <v>1280</v>
      </c>
      <c r="C13196" s="594" t="s">
        <v>322</v>
      </c>
      <c r="D13196" s="594" t="s">
        <v>2858</v>
      </c>
      <c r="E13196" s="594" t="s">
        <v>152</v>
      </c>
      <c r="F13196" s="595" t="s">
        <v>411</v>
      </c>
      <c r="G13196" s="596" t="s">
        <v>153</v>
      </c>
      <c r="H13196" s="597">
        <v>34045000</v>
      </c>
    </row>
    <row r="13197" spans="1:8">
      <c r="A13197" s="594" t="s">
        <v>133</v>
      </c>
      <c r="B13197" s="594" t="s">
        <v>1280</v>
      </c>
      <c r="C13197" s="594" t="s">
        <v>322</v>
      </c>
      <c r="D13197" s="594" t="s">
        <v>2858</v>
      </c>
      <c r="E13197" s="594" t="s">
        <v>152</v>
      </c>
      <c r="F13197" s="594" t="s">
        <v>606</v>
      </c>
      <c r="G13197" s="596" t="s">
        <v>195</v>
      </c>
      <c r="H13197" s="597">
        <v>34045000</v>
      </c>
    </row>
    <row r="13198" spans="1:8">
      <c r="A13198" s="594" t="s">
        <v>133</v>
      </c>
      <c r="B13198" s="594" t="s">
        <v>1280</v>
      </c>
      <c r="C13198" s="594" t="s">
        <v>322</v>
      </c>
      <c r="D13198" s="594" t="s">
        <v>2858</v>
      </c>
      <c r="E13198" s="594" t="s">
        <v>156</v>
      </c>
      <c r="F13198" s="595" t="s">
        <v>411</v>
      </c>
      <c r="G13198" s="596" t="s">
        <v>514</v>
      </c>
      <c r="H13198" s="597">
        <v>101101992</v>
      </c>
    </row>
    <row r="13199" spans="1:8">
      <c r="A13199" s="594" t="s">
        <v>133</v>
      </c>
      <c r="B13199" s="594" t="s">
        <v>1280</v>
      </c>
      <c r="C13199" s="594" t="s">
        <v>322</v>
      </c>
      <c r="D13199" s="594" t="s">
        <v>2858</v>
      </c>
      <c r="E13199" s="594" t="s">
        <v>156</v>
      </c>
      <c r="F13199" s="594" t="s">
        <v>157</v>
      </c>
      <c r="G13199" s="596" t="s">
        <v>158</v>
      </c>
      <c r="H13199" s="597">
        <v>76228968</v>
      </c>
    </row>
    <row r="13200" spans="1:8">
      <c r="A13200" s="594" t="s">
        <v>133</v>
      </c>
      <c r="B13200" s="594" t="s">
        <v>1280</v>
      </c>
      <c r="C13200" s="594" t="s">
        <v>322</v>
      </c>
      <c r="D13200" s="594" t="s">
        <v>2858</v>
      </c>
      <c r="E13200" s="594" t="s">
        <v>156</v>
      </c>
      <c r="F13200" s="594" t="s">
        <v>159</v>
      </c>
      <c r="G13200" s="596" t="s">
        <v>160</v>
      </c>
      <c r="H13200" s="597">
        <v>13121838</v>
      </c>
    </row>
    <row r="13201" spans="1:8">
      <c r="A13201" s="594" t="s">
        <v>133</v>
      </c>
      <c r="B13201" s="594" t="s">
        <v>1280</v>
      </c>
      <c r="C13201" s="594" t="s">
        <v>322</v>
      </c>
      <c r="D13201" s="594" t="s">
        <v>2858</v>
      </c>
      <c r="E13201" s="594" t="s">
        <v>156</v>
      </c>
      <c r="F13201" s="594" t="s">
        <v>161</v>
      </c>
      <c r="G13201" s="596" t="s">
        <v>162</v>
      </c>
      <c r="H13201" s="597">
        <v>8061974</v>
      </c>
    </row>
    <row r="13202" spans="1:8">
      <c r="A13202" s="594" t="s">
        <v>133</v>
      </c>
      <c r="B13202" s="594" t="s">
        <v>1280</v>
      </c>
      <c r="C13202" s="594" t="s">
        <v>322</v>
      </c>
      <c r="D13202" s="594" t="s">
        <v>2858</v>
      </c>
      <c r="E13202" s="594" t="s">
        <v>156</v>
      </c>
      <c r="F13202" s="594" t="s">
        <v>1</v>
      </c>
      <c r="G13202" s="596" t="s">
        <v>2</v>
      </c>
      <c r="H13202" s="597">
        <v>3689212</v>
      </c>
    </row>
    <row r="13203" spans="1:8">
      <c r="A13203" s="594" t="s">
        <v>133</v>
      </c>
      <c r="B13203" s="594" t="s">
        <v>1280</v>
      </c>
      <c r="C13203" s="594" t="s">
        <v>322</v>
      </c>
      <c r="D13203" s="594" t="s">
        <v>2858</v>
      </c>
      <c r="E13203" s="594" t="s">
        <v>167</v>
      </c>
      <c r="F13203" s="595" t="s">
        <v>411</v>
      </c>
      <c r="G13203" s="596" t="s">
        <v>168</v>
      </c>
      <c r="H13203" s="597">
        <v>3034553</v>
      </c>
    </row>
    <row r="13204" spans="1:8">
      <c r="A13204" s="594" t="s">
        <v>133</v>
      </c>
      <c r="B13204" s="594" t="s">
        <v>1280</v>
      </c>
      <c r="C13204" s="594" t="s">
        <v>322</v>
      </c>
      <c r="D13204" s="594" t="s">
        <v>2858</v>
      </c>
      <c r="E13204" s="594" t="s">
        <v>167</v>
      </c>
      <c r="F13204" s="594" t="s">
        <v>228</v>
      </c>
      <c r="G13204" s="596" t="s">
        <v>2673</v>
      </c>
      <c r="H13204" s="597">
        <v>1715840</v>
      </c>
    </row>
    <row r="13205" spans="1:8">
      <c r="A13205" s="594" t="s">
        <v>133</v>
      </c>
      <c r="B13205" s="594" t="s">
        <v>1280</v>
      </c>
      <c r="C13205" s="594" t="s">
        <v>322</v>
      </c>
      <c r="D13205" s="594" t="s">
        <v>2858</v>
      </c>
      <c r="E13205" s="594" t="s">
        <v>167</v>
      </c>
      <c r="F13205" s="594" t="s">
        <v>169</v>
      </c>
      <c r="G13205" s="596" t="s">
        <v>2674</v>
      </c>
      <c r="H13205" s="597">
        <v>871713</v>
      </c>
    </row>
    <row r="13206" spans="1:8">
      <c r="A13206" s="594" t="s">
        <v>133</v>
      </c>
      <c r="B13206" s="594" t="s">
        <v>1280</v>
      </c>
      <c r="C13206" s="594" t="s">
        <v>322</v>
      </c>
      <c r="D13206" s="594" t="s">
        <v>2858</v>
      </c>
      <c r="E13206" s="594" t="s">
        <v>167</v>
      </c>
      <c r="F13206" s="594" t="s">
        <v>214</v>
      </c>
      <c r="G13206" s="596" t="s">
        <v>2676</v>
      </c>
      <c r="H13206" s="597">
        <v>297000</v>
      </c>
    </row>
    <row r="13207" spans="1:8">
      <c r="A13207" s="594" t="s">
        <v>133</v>
      </c>
      <c r="B13207" s="594" t="s">
        <v>1280</v>
      </c>
      <c r="C13207" s="594" t="s">
        <v>322</v>
      </c>
      <c r="D13207" s="594" t="s">
        <v>2858</v>
      </c>
      <c r="E13207" s="594" t="s">
        <v>167</v>
      </c>
      <c r="F13207" s="594" t="s">
        <v>354</v>
      </c>
      <c r="G13207" s="596" t="s">
        <v>2736</v>
      </c>
      <c r="H13207" s="597">
        <v>150000</v>
      </c>
    </row>
    <row r="13208" spans="1:8">
      <c r="A13208" s="594" t="s">
        <v>133</v>
      </c>
      <c r="B13208" s="594" t="s">
        <v>1280</v>
      </c>
      <c r="C13208" s="594" t="s">
        <v>322</v>
      </c>
      <c r="D13208" s="594" t="s">
        <v>2858</v>
      </c>
      <c r="E13208" s="594" t="s">
        <v>171</v>
      </c>
      <c r="F13208" s="595" t="s">
        <v>411</v>
      </c>
      <c r="G13208" s="596" t="s">
        <v>2677</v>
      </c>
      <c r="H13208" s="597">
        <v>50053094</v>
      </c>
    </row>
    <row r="13209" spans="1:8">
      <c r="A13209" s="594" t="s">
        <v>133</v>
      </c>
      <c r="B13209" s="594" t="s">
        <v>1280</v>
      </c>
      <c r="C13209" s="594" t="s">
        <v>322</v>
      </c>
      <c r="D13209" s="594" t="s">
        <v>2858</v>
      </c>
      <c r="E13209" s="594" t="s">
        <v>171</v>
      </c>
      <c r="F13209" s="594" t="s">
        <v>173</v>
      </c>
      <c r="G13209" s="596" t="s">
        <v>174</v>
      </c>
      <c r="H13209" s="597">
        <v>19894094</v>
      </c>
    </row>
    <row r="13210" spans="1:8">
      <c r="A13210" s="594" t="s">
        <v>133</v>
      </c>
      <c r="B13210" s="594" t="s">
        <v>1280</v>
      </c>
      <c r="C13210" s="594" t="s">
        <v>322</v>
      </c>
      <c r="D13210" s="594" t="s">
        <v>2858</v>
      </c>
      <c r="E13210" s="594" t="s">
        <v>171</v>
      </c>
      <c r="F13210" s="594" t="s">
        <v>216</v>
      </c>
      <c r="G13210" s="596" t="s">
        <v>217</v>
      </c>
      <c r="H13210" s="597">
        <v>16750000</v>
      </c>
    </row>
    <row r="13211" spans="1:8">
      <c r="A13211" s="594" t="s">
        <v>133</v>
      </c>
      <c r="B13211" s="594" t="s">
        <v>1280</v>
      </c>
      <c r="C13211" s="594" t="s">
        <v>322</v>
      </c>
      <c r="D13211" s="594" t="s">
        <v>2858</v>
      </c>
      <c r="E13211" s="594" t="s">
        <v>171</v>
      </c>
      <c r="F13211" s="594" t="s">
        <v>5</v>
      </c>
      <c r="G13211" s="596" t="s">
        <v>2678</v>
      </c>
      <c r="H13211" s="597">
        <v>7200000</v>
      </c>
    </row>
    <row r="13212" spans="1:8">
      <c r="A13212" s="594" t="s">
        <v>133</v>
      </c>
      <c r="B13212" s="594" t="s">
        <v>1280</v>
      </c>
      <c r="C13212" s="594" t="s">
        <v>322</v>
      </c>
      <c r="D13212" s="594" t="s">
        <v>2858</v>
      </c>
      <c r="E13212" s="594" t="s">
        <v>171</v>
      </c>
      <c r="F13212" s="594" t="s">
        <v>175</v>
      </c>
      <c r="G13212" s="596" t="s">
        <v>176</v>
      </c>
      <c r="H13212" s="597">
        <v>6209000</v>
      </c>
    </row>
    <row r="13213" spans="1:8">
      <c r="A13213" s="594" t="s">
        <v>133</v>
      </c>
      <c r="B13213" s="594" t="s">
        <v>1280</v>
      </c>
      <c r="C13213" s="594" t="s">
        <v>322</v>
      </c>
      <c r="D13213" s="594" t="s">
        <v>2858</v>
      </c>
      <c r="E13213" s="594" t="s">
        <v>177</v>
      </c>
      <c r="F13213" s="595" t="s">
        <v>411</v>
      </c>
      <c r="G13213" s="596" t="s">
        <v>178</v>
      </c>
      <c r="H13213" s="597">
        <v>7910656</v>
      </c>
    </row>
    <row r="13214" spans="1:8">
      <c r="A13214" s="594" t="s">
        <v>133</v>
      </c>
      <c r="B13214" s="594" t="s">
        <v>1280</v>
      </c>
      <c r="C13214" s="594" t="s">
        <v>322</v>
      </c>
      <c r="D13214" s="594" t="s">
        <v>2858</v>
      </c>
      <c r="E13214" s="594" t="s">
        <v>177</v>
      </c>
      <c r="F13214" s="594" t="s">
        <v>179</v>
      </c>
      <c r="G13214" s="596" t="s">
        <v>2679</v>
      </c>
      <c r="H13214" s="597">
        <v>1470278</v>
      </c>
    </row>
    <row r="13215" spans="1:8">
      <c r="A13215" s="594" t="s">
        <v>133</v>
      </c>
      <c r="B13215" s="594" t="s">
        <v>1280</v>
      </c>
      <c r="C13215" s="594" t="s">
        <v>322</v>
      </c>
      <c r="D13215" s="594" t="s">
        <v>2858</v>
      </c>
      <c r="E13215" s="594" t="s">
        <v>177</v>
      </c>
      <c r="F13215" s="594" t="s">
        <v>1290</v>
      </c>
      <c r="G13215" s="596" t="s">
        <v>2721</v>
      </c>
      <c r="H13215" s="597">
        <v>6440378</v>
      </c>
    </row>
    <row r="13216" spans="1:8">
      <c r="A13216" s="594" t="s">
        <v>133</v>
      </c>
      <c r="B13216" s="594" t="s">
        <v>1280</v>
      </c>
      <c r="C13216" s="594" t="s">
        <v>322</v>
      </c>
      <c r="D13216" s="594" t="s">
        <v>2858</v>
      </c>
      <c r="E13216" s="594" t="s">
        <v>240</v>
      </c>
      <c r="F13216" s="595" t="s">
        <v>411</v>
      </c>
      <c r="G13216" s="596" t="s">
        <v>241</v>
      </c>
      <c r="H13216" s="597">
        <v>33052716</v>
      </c>
    </row>
    <row r="13217" spans="1:8">
      <c r="A13217" s="594" t="s">
        <v>133</v>
      </c>
      <c r="B13217" s="594" t="s">
        <v>1280</v>
      </c>
      <c r="C13217" s="594" t="s">
        <v>322</v>
      </c>
      <c r="D13217" s="594" t="s">
        <v>2858</v>
      </c>
      <c r="E13217" s="594" t="s">
        <v>240</v>
      </c>
      <c r="F13217" s="594" t="s">
        <v>242</v>
      </c>
      <c r="G13217" s="596" t="s">
        <v>243</v>
      </c>
      <c r="H13217" s="597">
        <v>1597000</v>
      </c>
    </row>
    <row r="13218" spans="1:8">
      <c r="A13218" s="594" t="s">
        <v>133</v>
      </c>
      <c r="B13218" s="594" t="s">
        <v>1280</v>
      </c>
      <c r="C13218" s="594" t="s">
        <v>322</v>
      </c>
      <c r="D13218" s="594" t="s">
        <v>2858</v>
      </c>
      <c r="E13218" s="594" t="s">
        <v>240</v>
      </c>
      <c r="F13218" s="594" t="s">
        <v>1268</v>
      </c>
      <c r="G13218" s="596" t="s">
        <v>1267</v>
      </c>
      <c r="H13218" s="597">
        <v>1600000</v>
      </c>
    </row>
    <row r="13219" spans="1:8">
      <c r="A13219" s="594" t="s">
        <v>133</v>
      </c>
      <c r="B13219" s="594" t="s">
        <v>1280</v>
      </c>
      <c r="C13219" s="594" t="s">
        <v>322</v>
      </c>
      <c r="D13219" s="594" t="s">
        <v>2858</v>
      </c>
      <c r="E13219" s="594" t="s">
        <v>240</v>
      </c>
      <c r="F13219" s="594" t="s">
        <v>731</v>
      </c>
      <c r="G13219" s="596" t="s">
        <v>732</v>
      </c>
      <c r="H13219" s="597">
        <v>500000</v>
      </c>
    </row>
    <row r="13220" spans="1:8">
      <c r="A13220" s="594" t="s">
        <v>133</v>
      </c>
      <c r="B13220" s="594" t="s">
        <v>1280</v>
      </c>
      <c r="C13220" s="594" t="s">
        <v>322</v>
      </c>
      <c r="D13220" s="594" t="s">
        <v>2858</v>
      </c>
      <c r="E13220" s="594" t="s">
        <v>240</v>
      </c>
      <c r="F13220" s="594" t="s">
        <v>733</v>
      </c>
      <c r="G13220" s="596" t="s">
        <v>734</v>
      </c>
      <c r="H13220" s="597">
        <v>25164000</v>
      </c>
    </row>
    <row r="13221" spans="1:8">
      <c r="A13221" s="594" t="s">
        <v>133</v>
      </c>
      <c r="B13221" s="594" t="s">
        <v>1280</v>
      </c>
      <c r="C13221" s="594" t="s">
        <v>322</v>
      </c>
      <c r="D13221" s="594" t="s">
        <v>2858</v>
      </c>
      <c r="E13221" s="594" t="s">
        <v>240</v>
      </c>
      <c r="F13221" s="594" t="s">
        <v>735</v>
      </c>
      <c r="G13221" s="596" t="s">
        <v>193</v>
      </c>
      <c r="H13221" s="597">
        <v>4191716</v>
      </c>
    </row>
    <row r="13222" spans="1:8">
      <c r="A13222" s="594" t="s">
        <v>133</v>
      </c>
      <c r="B13222" s="594" t="s">
        <v>1280</v>
      </c>
      <c r="C13222" s="594" t="s">
        <v>322</v>
      </c>
      <c r="D13222" s="594" t="s">
        <v>2858</v>
      </c>
      <c r="E13222" s="594" t="s">
        <v>183</v>
      </c>
      <c r="F13222" s="595" t="s">
        <v>411</v>
      </c>
      <c r="G13222" s="596" t="s">
        <v>184</v>
      </c>
      <c r="H13222" s="597">
        <v>83060000</v>
      </c>
    </row>
    <row r="13223" spans="1:8">
      <c r="A13223" s="594" t="s">
        <v>133</v>
      </c>
      <c r="B13223" s="594" t="s">
        <v>1280</v>
      </c>
      <c r="C13223" s="594" t="s">
        <v>322</v>
      </c>
      <c r="D13223" s="594" t="s">
        <v>2858</v>
      </c>
      <c r="E13223" s="594" t="s">
        <v>183</v>
      </c>
      <c r="F13223" s="594" t="s">
        <v>587</v>
      </c>
      <c r="G13223" s="596" t="s">
        <v>588</v>
      </c>
      <c r="H13223" s="597">
        <v>1200000</v>
      </c>
    </row>
    <row r="13224" spans="1:8">
      <c r="A13224" s="594" t="s">
        <v>133</v>
      </c>
      <c r="B13224" s="594" t="s">
        <v>1280</v>
      </c>
      <c r="C13224" s="594" t="s">
        <v>322</v>
      </c>
      <c r="D13224" s="594" t="s">
        <v>2858</v>
      </c>
      <c r="E13224" s="594" t="s">
        <v>183</v>
      </c>
      <c r="F13224" s="594" t="s">
        <v>736</v>
      </c>
      <c r="G13224" s="596" t="s">
        <v>737</v>
      </c>
      <c r="H13224" s="597">
        <v>5360000</v>
      </c>
    </row>
    <row r="13225" spans="1:8">
      <c r="A13225" s="594" t="s">
        <v>133</v>
      </c>
      <c r="B13225" s="594" t="s">
        <v>1280</v>
      </c>
      <c r="C13225" s="594" t="s">
        <v>322</v>
      </c>
      <c r="D13225" s="594" t="s">
        <v>2858</v>
      </c>
      <c r="E13225" s="594" t="s">
        <v>183</v>
      </c>
      <c r="F13225" s="594" t="s">
        <v>185</v>
      </c>
      <c r="G13225" s="596" t="s">
        <v>186</v>
      </c>
      <c r="H13225" s="597">
        <v>1400000</v>
      </c>
    </row>
    <row r="13226" spans="1:8">
      <c r="A13226" s="594" t="s">
        <v>133</v>
      </c>
      <c r="B13226" s="594" t="s">
        <v>1280</v>
      </c>
      <c r="C13226" s="594" t="s">
        <v>322</v>
      </c>
      <c r="D13226" s="594" t="s">
        <v>2858</v>
      </c>
      <c r="E13226" s="594" t="s">
        <v>183</v>
      </c>
      <c r="F13226" s="594" t="s">
        <v>187</v>
      </c>
      <c r="G13226" s="596" t="s">
        <v>2683</v>
      </c>
      <c r="H13226" s="597">
        <v>75100000</v>
      </c>
    </row>
    <row r="13227" spans="1:8">
      <c r="A13227" s="594" t="s">
        <v>133</v>
      </c>
      <c r="B13227" s="594" t="s">
        <v>1280</v>
      </c>
      <c r="C13227" s="594" t="s">
        <v>322</v>
      </c>
      <c r="D13227" s="594" t="s">
        <v>2858</v>
      </c>
      <c r="E13227" s="594" t="s">
        <v>738</v>
      </c>
      <c r="F13227" s="595" t="s">
        <v>411</v>
      </c>
      <c r="G13227" s="596" t="s">
        <v>739</v>
      </c>
      <c r="H13227" s="597">
        <v>16650000</v>
      </c>
    </row>
    <row r="13228" spans="1:8">
      <c r="A13228" s="594" t="s">
        <v>133</v>
      </c>
      <c r="B13228" s="594" t="s">
        <v>1280</v>
      </c>
      <c r="C13228" s="594" t="s">
        <v>322</v>
      </c>
      <c r="D13228" s="594" t="s">
        <v>2858</v>
      </c>
      <c r="E13228" s="594" t="s">
        <v>738</v>
      </c>
      <c r="F13228" s="594" t="s">
        <v>740</v>
      </c>
      <c r="G13228" s="596" t="s">
        <v>741</v>
      </c>
      <c r="H13228" s="597">
        <v>12800000</v>
      </c>
    </row>
    <row r="13229" spans="1:8">
      <c r="A13229" s="594" t="s">
        <v>133</v>
      </c>
      <c r="B13229" s="594" t="s">
        <v>1280</v>
      </c>
      <c r="C13229" s="594" t="s">
        <v>322</v>
      </c>
      <c r="D13229" s="594" t="s">
        <v>2858</v>
      </c>
      <c r="E13229" s="594" t="s">
        <v>738</v>
      </c>
      <c r="F13229" s="594" t="s">
        <v>296</v>
      </c>
      <c r="G13229" s="596" t="s">
        <v>297</v>
      </c>
      <c r="H13229" s="597">
        <v>3200000</v>
      </c>
    </row>
    <row r="13230" spans="1:8">
      <c r="A13230" s="594" t="s">
        <v>133</v>
      </c>
      <c r="B13230" s="594" t="s">
        <v>1280</v>
      </c>
      <c r="C13230" s="594" t="s">
        <v>322</v>
      </c>
      <c r="D13230" s="594" t="s">
        <v>2858</v>
      </c>
      <c r="E13230" s="594" t="s">
        <v>738</v>
      </c>
      <c r="F13230" s="594" t="s">
        <v>742</v>
      </c>
      <c r="G13230" s="596" t="s">
        <v>743</v>
      </c>
      <c r="H13230" s="597">
        <v>650000</v>
      </c>
    </row>
    <row r="13231" spans="1:8">
      <c r="A13231" s="594" t="s">
        <v>133</v>
      </c>
      <c r="B13231" s="594" t="s">
        <v>1280</v>
      </c>
      <c r="C13231" s="594" t="s">
        <v>322</v>
      </c>
      <c r="D13231" s="594" t="s">
        <v>2858</v>
      </c>
      <c r="E13231" s="594" t="s">
        <v>744</v>
      </c>
      <c r="F13231" s="595" t="s">
        <v>411</v>
      </c>
      <c r="G13231" s="596" t="s">
        <v>2686</v>
      </c>
      <c r="H13231" s="597">
        <v>25105600</v>
      </c>
    </row>
    <row r="13232" spans="1:8">
      <c r="A13232" s="594" t="s">
        <v>133</v>
      </c>
      <c r="B13232" s="594" t="s">
        <v>1280</v>
      </c>
      <c r="C13232" s="594" t="s">
        <v>322</v>
      </c>
      <c r="D13232" s="594" t="s">
        <v>2858</v>
      </c>
      <c r="E13232" s="594" t="s">
        <v>744</v>
      </c>
      <c r="F13232" s="594" t="s">
        <v>572</v>
      </c>
      <c r="G13232" s="596" t="s">
        <v>2689</v>
      </c>
      <c r="H13232" s="597">
        <v>23790000</v>
      </c>
    </row>
    <row r="13233" spans="1:8">
      <c r="A13233" s="594" t="s">
        <v>133</v>
      </c>
      <c r="B13233" s="594" t="s">
        <v>1280</v>
      </c>
      <c r="C13233" s="594" t="s">
        <v>322</v>
      </c>
      <c r="D13233" s="594" t="s">
        <v>2858</v>
      </c>
      <c r="E13233" s="594" t="s">
        <v>744</v>
      </c>
      <c r="F13233" s="594" t="s">
        <v>748</v>
      </c>
      <c r="G13233" s="596" t="s">
        <v>35</v>
      </c>
      <c r="H13233" s="597">
        <v>1315600</v>
      </c>
    </row>
    <row r="13234" spans="1:8">
      <c r="A13234" s="594" t="s">
        <v>133</v>
      </c>
      <c r="B13234" s="594" t="s">
        <v>1280</v>
      </c>
      <c r="C13234" s="594" t="s">
        <v>322</v>
      </c>
      <c r="D13234" s="594" t="s">
        <v>2858</v>
      </c>
      <c r="E13234" s="594" t="s">
        <v>2692</v>
      </c>
      <c r="F13234" s="595" t="s">
        <v>411</v>
      </c>
      <c r="G13234" s="596" t="s">
        <v>2693</v>
      </c>
      <c r="H13234" s="597">
        <v>10000000</v>
      </c>
    </row>
    <row r="13235" spans="1:8">
      <c r="A13235" s="594" t="s">
        <v>133</v>
      </c>
      <c r="B13235" s="594" t="s">
        <v>1280</v>
      </c>
      <c r="C13235" s="594" t="s">
        <v>322</v>
      </c>
      <c r="D13235" s="594" t="s">
        <v>2858</v>
      </c>
      <c r="E13235" s="594" t="s">
        <v>2692</v>
      </c>
      <c r="F13235" s="594" t="s">
        <v>2722</v>
      </c>
      <c r="G13235" s="596" t="s">
        <v>2690</v>
      </c>
      <c r="H13235" s="597">
        <v>10000000</v>
      </c>
    </row>
    <row r="13236" spans="1:8">
      <c r="A13236" s="594" t="s">
        <v>133</v>
      </c>
      <c r="B13236" s="594" t="s">
        <v>1280</v>
      </c>
      <c r="C13236" s="594" t="s">
        <v>322</v>
      </c>
      <c r="D13236" s="594" t="s">
        <v>2858</v>
      </c>
      <c r="E13236" s="594" t="s">
        <v>189</v>
      </c>
      <c r="F13236" s="595" t="s">
        <v>411</v>
      </c>
      <c r="G13236" s="596" t="s">
        <v>190</v>
      </c>
      <c r="H13236" s="597">
        <v>8917000</v>
      </c>
    </row>
    <row r="13237" spans="1:8">
      <c r="A13237" s="594" t="s">
        <v>133</v>
      </c>
      <c r="B13237" s="594" t="s">
        <v>1280</v>
      </c>
      <c r="C13237" s="594" t="s">
        <v>322</v>
      </c>
      <c r="D13237" s="594" t="s">
        <v>2858</v>
      </c>
      <c r="E13237" s="594" t="s">
        <v>189</v>
      </c>
      <c r="F13237" s="594" t="s">
        <v>773</v>
      </c>
      <c r="G13237" s="596" t="s">
        <v>2695</v>
      </c>
      <c r="H13237" s="597">
        <v>5805000</v>
      </c>
    </row>
    <row r="13238" spans="1:8">
      <c r="A13238" s="594" t="s">
        <v>133</v>
      </c>
      <c r="B13238" s="594" t="s">
        <v>1280</v>
      </c>
      <c r="C13238" s="594" t="s">
        <v>322</v>
      </c>
      <c r="D13238" s="594" t="s">
        <v>2858</v>
      </c>
      <c r="E13238" s="594" t="s">
        <v>189</v>
      </c>
      <c r="F13238" s="594" t="s">
        <v>192</v>
      </c>
      <c r="G13238" s="596" t="s">
        <v>195</v>
      </c>
      <c r="H13238" s="597">
        <v>3112000</v>
      </c>
    </row>
    <row r="13239" spans="1:8">
      <c r="A13239" s="594" t="s">
        <v>133</v>
      </c>
      <c r="B13239" s="594" t="s">
        <v>1280</v>
      </c>
      <c r="C13239" s="594" t="s">
        <v>322</v>
      </c>
      <c r="D13239" s="594" t="s">
        <v>2858</v>
      </c>
      <c r="E13239" s="594" t="s">
        <v>2697</v>
      </c>
      <c r="F13239" s="595" t="s">
        <v>411</v>
      </c>
      <c r="G13239" s="596" t="s">
        <v>2698</v>
      </c>
      <c r="H13239" s="597">
        <v>10000000</v>
      </c>
    </row>
    <row r="13240" spans="1:8">
      <c r="A13240" s="594" t="s">
        <v>133</v>
      </c>
      <c r="B13240" s="594" t="s">
        <v>1280</v>
      </c>
      <c r="C13240" s="594" t="s">
        <v>322</v>
      </c>
      <c r="D13240" s="594" t="s">
        <v>2858</v>
      </c>
      <c r="E13240" s="594" t="s">
        <v>2697</v>
      </c>
      <c r="F13240" s="594" t="s">
        <v>2699</v>
      </c>
      <c r="G13240" s="596" t="s">
        <v>2700</v>
      </c>
      <c r="H13240" s="597">
        <v>10000000</v>
      </c>
    </row>
    <row r="13241" spans="1:8">
      <c r="A13241" s="594" t="s">
        <v>133</v>
      </c>
      <c r="B13241" s="594" t="s">
        <v>1280</v>
      </c>
      <c r="C13241" s="594" t="s">
        <v>322</v>
      </c>
      <c r="D13241" s="594" t="s">
        <v>2858</v>
      </c>
      <c r="E13241" s="594" t="s">
        <v>628</v>
      </c>
      <c r="F13241" s="595" t="s">
        <v>411</v>
      </c>
      <c r="G13241" s="596" t="s">
        <v>2709</v>
      </c>
      <c r="H13241" s="597">
        <v>1000000</v>
      </c>
    </row>
    <row r="13242" spans="1:8">
      <c r="A13242" s="594" t="s">
        <v>133</v>
      </c>
      <c r="B13242" s="594" t="s">
        <v>1280</v>
      </c>
      <c r="C13242" s="594" t="s">
        <v>322</v>
      </c>
      <c r="D13242" s="594" t="s">
        <v>2858</v>
      </c>
      <c r="E13242" s="594" t="s">
        <v>628</v>
      </c>
      <c r="F13242" s="594" t="s">
        <v>639</v>
      </c>
      <c r="G13242" s="596" t="s">
        <v>2733</v>
      </c>
      <c r="H13242" s="597">
        <v>1000000</v>
      </c>
    </row>
    <row r="13243" spans="1:8">
      <c r="A13243" s="594" t="s">
        <v>133</v>
      </c>
      <c r="B13243" s="594" t="s">
        <v>1280</v>
      </c>
      <c r="C13243" s="594" t="s">
        <v>322</v>
      </c>
      <c r="D13243" s="594" t="s">
        <v>2858</v>
      </c>
      <c r="E13243" s="594" t="s">
        <v>194</v>
      </c>
      <c r="F13243" s="595" t="s">
        <v>411</v>
      </c>
      <c r="G13243" s="596" t="s">
        <v>195</v>
      </c>
      <c r="H13243" s="597">
        <v>93030981</v>
      </c>
    </row>
    <row r="13244" spans="1:8">
      <c r="A13244" s="594" t="s">
        <v>133</v>
      </c>
      <c r="B13244" s="594" t="s">
        <v>1280</v>
      </c>
      <c r="C13244" s="594" t="s">
        <v>322</v>
      </c>
      <c r="D13244" s="594" t="s">
        <v>2858</v>
      </c>
      <c r="E13244" s="594" t="s">
        <v>194</v>
      </c>
      <c r="F13244" s="594" t="s">
        <v>198</v>
      </c>
      <c r="G13244" s="596" t="s">
        <v>199</v>
      </c>
      <c r="H13244" s="597">
        <v>49450981</v>
      </c>
    </row>
    <row r="13245" spans="1:8">
      <c r="A13245" s="594" t="s">
        <v>133</v>
      </c>
      <c r="B13245" s="594" t="s">
        <v>1280</v>
      </c>
      <c r="C13245" s="594" t="s">
        <v>322</v>
      </c>
      <c r="D13245" s="594" t="s">
        <v>2858</v>
      </c>
      <c r="E13245" s="594" t="s">
        <v>194</v>
      </c>
      <c r="F13245" s="594" t="s">
        <v>200</v>
      </c>
      <c r="G13245" s="596" t="s">
        <v>201</v>
      </c>
      <c r="H13245" s="597">
        <v>43580000</v>
      </c>
    </row>
    <row r="13246" spans="1:8">
      <c r="A13246" s="594" t="s">
        <v>133</v>
      </c>
      <c r="B13246" s="594" t="s">
        <v>1280</v>
      </c>
      <c r="C13246" s="594" t="s">
        <v>322</v>
      </c>
      <c r="D13246" s="594" t="s">
        <v>2858</v>
      </c>
      <c r="E13246" s="594" t="s">
        <v>550</v>
      </c>
      <c r="F13246" s="595" t="s">
        <v>411</v>
      </c>
      <c r="G13246" s="596" t="s">
        <v>2705</v>
      </c>
      <c r="H13246" s="597">
        <v>10635000</v>
      </c>
    </row>
    <row r="13247" spans="1:8">
      <c r="A13247" s="594" t="s">
        <v>133</v>
      </c>
      <c r="B13247" s="594" t="s">
        <v>1280</v>
      </c>
      <c r="C13247" s="594" t="s">
        <v>322</v>
      </c>
      <c r="D13247" s="594" t="s">
        <v>2858</v>
      </c>
      <c r="E13247" s="594" t="s">
        <v>550</v>
      </c>
      <c r="F13247" s="594" t="s">
        <v>2706</v>
      </c>
      <c r="G13247" s="596" t="s">
        <v>72</v>
      </c>
      <c r="H13247" s="597">
        <v>6135000</v>
      </c>
    </row>
    <row r="13248" spans="1:8">
      <c r="A13248" s="594" t="s">
        <v>133</v>
      </c>
      <c r="B13248" s="594" t="s">
        <v>1280</v>
      </c>
      <c r="C13248" s="594" t="s">
        <v>322</v>
      </c>
      <c r="D13248" s="594" t="s">
        <v>2858</v>
      </c>
      <c r="E13248" s="594" t="s">
        <v>550</v>
      </c>
      <c r="F13248" s="594" t="s">
        <v>1082</v>
      </c>
      <c r="G13248" s="596" t="s">
        <v>195</v>
      </c>
      <c r="H13248" s="597">
        <v>4500000</v>
      </c>
    </row>
    <row r="13249" spans="1:8">
      <c r="A13249" s="594" t="s">
        <v>133</v>
      </c>
      <c r="B13249" s="594" t="s">
        <v>1280</v>
      </c>
      <c r="C13249" s="594" t="s">
        <v>322</v>
      </c>
      <c r="D13249" s="594" t="s">
        <v>2858</v>
      </c>
      <c r="E13249" s="594" t="s">
        <v>498</v>
      </c>
      <c r="F13249" s="595" t="s">
        <v>411</v>
      </c>
      <c r="G13249" s="596" t="s">
        <v>499</v>
      </c>
      <c r="H13249" s="597">
        <v>3100000</v>
      </c>
    </row>
    <row r="13250" spans="1:8">
      <c r="A13250" s="594" t="s">
        <v>133</v>
      </c>
      <c r="B13250" s="594" t="s">
        <v>1280</v>
      </c>
      <c r="C13250" s="594" t="s">
        <v>322</v>
      </c>
      <c r="D13250" s="594" t="s">
        <v>2858</v>
      </c>
      <c r="E13250" s="594" t="s">
        <v>498</v>
      </c>
      <c r="F13250" s="594" t="s">
        <v>2942</v>
      </c>
      <c r="G13250" s="596" t="s">
        <v>2943</v>
      </c>
      <c r="H13250" s="597">
        <v>3100000</v>
      </c>
    </row>
    <row r="13251" spans="1:8">
      <c r="A13251" s="594" t="s">
        <v>133</v>
      </c>
      <c r="B13251" s="594" t="s">
        <v>1280</v>
      </c>
      <c r="C13251" s="594" t="s">
        <v>1369</v>
      </c>
      <c r="D13251" s="595" t="s">
        <v>411</v>
      </c>
      <c r="E13251" s="595" t="s">
        <v>411</v>
      </c>
      <c r="F13251" s="595" t="s">
        <v>411</v>
      </c>
      <c r="G13251" s="596" t="s">
        <v>1968</v>
      </c>
      <c r="H13251" s="597">
        <v>66000000</v>
      </c>
    </row>
    <row r="13252" spans="1:8">
      <c r="A13252" s="594" t="s">
        <v>133</v>
      </c>
      <c r="B13252" s="594" t="s">
        <v>1280</v>
      </c>
      <c r="C13252" s="594" t="s">
        <v>1369</v>
      </c>
      <c r="D13252" s="594" t="s">
        <v>2846</v>
      </c>
      <c r="E13252" s="595" t="s">
        <v>411</v>
      </c>
      <c r="F13252" s="595" t="s">
        <v>411</v>
      </c>
      <c r="G13252" s="596" t="s">
        <v>2847</v>
      </c>
      <c r="H13252" s="597">
        <v>66000000</v>
      </c>
    </row>
    <row r="13253" spans="1:8">
      <c r="A13253" s="594" t="s">
        <v>133</v>
      </c>
      <c r="B13253" s="594" t="s">
        <v>1280</v>
      </c>
      <c r="C13253" s="594" t="s">
        <v>1369</v>
      </c>
      <c r="D13253" s="594" t="s">
        <v>2846</v>
      </c>
      <c r="E13253" s="594" t="s">
        <v>189</v>
      </c>
      <c r="F13253" s="595" t="s">
        <v>411</v>
      </c>
      <c r="G13253" s="596" t="s">
        <v>190</v>
      </c>
      <c r="H13253" s="597">
        <v>66000000</v>
      </c>
    </row>
    <row r="13254" spans="1:8">
      <c r="A13254" s="594" t="s">
        <v>133</v>
      </c>
      <c r="B13254" s="594" t="s">
        <v>1280</v>
      </c>
      <c r="C13254" s="594" t="s">
        <v>1369</v>
      </c>
      <c r="D13254" s="594" t="s">
        <v>2846</v>
      </c>
      <c r="E13254" s="594" t="s">
        <v>189</v>
      </c>
      <c r="F13254" s="594" t="s">
        <v>192</v>
      </c>
      <c r="G13254" s="596" t="s">
        <v>195</v>
      </c>
      <c r="H13254" s="597">
        <v>66000000</v>
      </c>
    </row>
    <row r="13255" spans="1:8">
      <c r="A13255" s="594" t="s">
        <v>133</v>
      </c>
      <c r="B13255" s="594" t="s">
        <v>328</v>
      </c>
      <c r="C13255" s="595" t="s">
        <v>411</v>
      </c>
      <c r="D13255" s="595" t="s">
        <v>411</v>
      </c>
      <c r="E13255" s="595" t="s">
        <v>411</v>
      </c>
      <c r="F13255" s="595" t="s">
        <v>411</v>
      </c>
      <c r="G13255" s="596" t="s">
        <v>2879</v>
      </c>
      <c r="H13255" s="597">
        <v>836959000</v>
      </c>
    </row>
    <row r="13256" spans="1:8">
      <c r="A13256" s="594" t="s">
        <v>133</v>
      </c>
      <c r="B13256" s="594" t="s">
        <v>328</v>
      </c>
      <c r="C13256" s="594" t="s">
        <v>570</v>
      </c>
      <c r="D13256" s="595" t="s">
        <v>411</v>
      </c>
      <c r="E13256" s="595" t="s">
        <v>411</v>
      </c>
      <c r="F13256" s="595" t="s">
        <v>411</v>
      </c>
      <c r="G13256" s="596" t="s">
        <v>2711</v>
      </c>
      <c r="H13256" s="597">
        <v>5000000</v>
      </c>
    </row>
    <row r="13257" spans="1:8">
      <c r="A13257" s="594" t="s">
        <v>133</v>
      </c>
      <c r="B13257" s="594" t="s">
        <v>328</v>
      </c>
      <c r="C13257" s="594" t="s">
        <v>570</v>
      </c>
      <c r="D13257" s="594" t="s">
        <v>2713</v>
      </c>
      <c r="E13257" s="595" t="s">
        <v>411</v>
      </c>
      <c r="F13257" s="595" t="s">
        <v>411</v>
      </c>
      <c r="G13257" s="596" t="s">
        <v>2714</v>
      </c>
      <c r="H13257" s="597">
        <v>5000000</v>
      </c>
    </row>
    <row r="13258" spans="1:8">
      <c r="A13258" s="594" t="s">
        <v>133</v>
      </c>
      <c r="B13258" s="594" t="s">
        <v>328</v>
      </c>
      <c r="C13258" s="594" t="s">
        <v>570</v>
      </c>
      <c r="D13258" s="594" t="s">
        <v>2713</v>
      </c>
      <c r="E13258" s="594" t="s">
        <v>744</v>
      </c>
      <c r="F13258" s="595" t="s">
        <v>411</v>
      </c>
      <c r="G13258" s="596" t="s">
        <v>2686</v>
      </c>
      <c r="H13258" s="597">
        <v>5000000</v>
      </c>
    </row>
    <row r="13259" spans="1:8">
      <c r="A13259" s="594" t="s">
        <v>133</v>
      </c>
      <c r="B13259" s="594" t="s">
        <v>328</v>
      </c>
      <c r="C13259" s="594" t="s">
        <v>570</v>
      </c>
      <c r="D13259" s="594" t="s">
        <v>2713</v>
      </c>
      <c r="E13259" s="594" t="s">
        <v>744</v>
      </c>
      <c r="F13259" s="594" t="s">
        <v>572</v>
      </c>
      <c r="G13259" s="596" t="s">
        <v>2689</v>
      </c>
      <c r="H13259" s="597">
        <v>5000000</v>
      </c>
    </row>
    <row r="13260" spans="1:8">
      <c r="A13260" s="594" t="s">
        <v>133</v>
      </c>
      <c r="B13260" s="594" t="s">
        <v>328</v>
      </c>
      <c r="C13260" s="594" t="s">
        <v>1247</v>
      </c>
      <c r="D13260" s="595" t="s">
        <v>411</v>
      </c>
      <c r="E13260" s="595" t="s">
        <v>411</v>
      </c>
      <c r="F13260" s="595" t="s">
        <v>411</v>
      </c>
      <c r="G13260" s="596" t="s">
        <v>2746</v>
      </c>
      <c r="H13260" s="597">
        <v>176357000</v>
      </c>
    </row>
    <row r="13261" spans="1:8">
      <c r="A13261" s="594" t="s">
        <v>133</v>
      </c>
      <c r="B13261" s="594" t="s">
        <v>328</v>
      </c>
      <c r="C13261" s="594" t="s">
        <v>1247</v>
      </c>
      <c r="D13261" s="594" t="s">
        <v>488</v>
      </c>
      <c r="E13261" s="595" t="s">
        <v>411</v>
      </c>
      <c r="F13261" s="595" t="s">
        <v>411</v>
      </c>
      <c r="G13261" s="596" t="s">
        <v>2836</v>
      </c>
      <c r="H13261" s="597">
        <v>176357000</v>
      </c>
    </row>
    <row r="13262" spans="1:8">
      <c r="A13262" s="594" t="s">
        <v>133</v>
      </c>
      <c r="B13262" s="594" t="s">
        <v>328</v>
      </c>
      <c r="C13262" s="594" t="s">
        <v>1247</v>
      </c>
      <c r="D13262" s="594" t="s">
        <v>488</v>
      </c>
      <c r="E13262" s="594" t="s">
        <v>202</v>
      </c>
      <c r="F13262" s="595" t="s">
        <v>411</v>
      </c>
      <c r="G13262" s="596" t="s">
        <v>2719</v>
      </c>
      <c r="H13262" s="597">
        <v>1500000</v>
      </c>
    </row>
    <row r="13263" spans="1:8">
      <c r="A13263" s="594" t="s">
        <v>133</v>
      </c>
      <c r="B13263" s="594" t="s">
        <v>328</v>
      </c>
      <c r="C13263" s="594" t="s">
        <v>1247</v>
      </c>
      <c r="D13263" s="594" t="s">
        <v>488</v>
      </c>
      <c r="E13263" s="594" t="s">
        <v>202</v>
      </c>
      <c r="F13263" s="594" t="s">
        <v>204</v>
      </c>
      <c r="G13263" s="596" t="s">
        <v>2755</v>
      </c>
      <c r="H13263" s="597">
        <v>1500000</v>
      </c>
    </row>
    <row r="13264" spans="1:8">
      <c r="A13264" s="594" t="s">
        <v>133</v>
      </c>
      <c r="B13264" s="594" t="s">
        <v>328</v>
      </c>
      <c r="C13264" s="594" t="s">
        <v>1247</v>
      </c>
      <c r="D13264" s="594" t="s">
        <v>488</v>
      </c>
      <c r="E13264" s="594" t="s">
        <v>148</v>
      </c>
      <c r="F13264" s="595" t="s">
        <v>411</v>
      </c>
      <c r="G13264" s="596" t="s">
        <v>149</v>
      </c>
      <c r="H13264" s="597">
        <v>72630000</v>
      </c>
    </row>
    <row r="13265" spans="1:8">
      <c r="A13265" s="594" t="s">
        <v>133</v>
      </c>
      <c r="B13265" s="594" t="s">
        <v>328</v>
      </c>
      <c r="C13265" s="594" t="s">
        <v>1247</v>
      </c>
      <c r="D13265" s="594" t="s">
        <v>488</v>
      </c>
      <c r="E13265" s="594" t="s">
        <v>148</v>
      </c>
      <c r="F13265" s="594" t="s">
        <v>227</v>
      </c>
      <c r="G13265" s="596" t="s">
        <v>2669</v>
      </c>
      <c r="H13265" s="597">
        <v>72630000</v>
      </c>
    </row>
    <row r="13266" spans="1:8">
      <c r="A13266" s="594" t="s">
        <v>133</v>
      </c>
      <c r="B13266" s="594" t="s">
        <v>328</v>
      </c>
      <c r="C13266" s="594" t="s">
        <v>1247</v>
      </c>
      <c r="D13266" s="594" t="s">
        <v>488</v>
      </c>
      <c r="E13266" s="594" t="s">
        <v>582</v>
      </c>
      <c r="F13266" s="595" t="s">
        <v>411</v>
      </c>
      <c r="G13266" s="596" t="s">
        <v>583</v>
      </c>
      <c r="H13266" s="597">
        <v>11257000</v>
      </c>
    </row>
    <row r="13267" spans="1:8">
      <c r="A13267" s="594" t="s">
        <v>133</v>
      </c>
      <c r="B13267" s="594" t="s">
        <v>328</v>
      </c>
      <c r="C13267" s="594" t="s">
        <v>1247</v>
      </c>
      <c r="D13267" s="594" t="s">
        <v>488</v>
      </c>
      <c r="E13267" s="594" t="s">
        <v>582</v>
      </c>
      <c r="F13267" s="594" t="s">
        <v>478</v>
      </c>
      <c r="G13267" s="596" t="s">
        <v>2775</v>
      </c>
      <c r="H13267" s="597">
        <v>11257000</v>
      </c>
    </row>
    <row r="13268" spans="1:8">
      <c r="A13268" s="594" t="s">
        <v>133</v>
      </c>
      <c r="B13268" s="594" t="s">
        <v>328</v>
      </c>
      <c r="C13268" s="594" t="s">
        <v>1247</v>
      </c>
      <c r="D13268" s="594" t="s">
        <v>488</v>
      </c>
      <c r="E13268" s="594" t="s">
        <v>240</v>
      </c>
      <c r="F13268" s="595" t="s">
        <v>411</v>
      </c>
      <c r="G13268" s="596" t="s">
        <v>241</v>
      </c>
      <c r="H13268" s="597">
        <v>66803000</v>
      </c>
    </row>
    <row r="13269" spans="1:8">
      <c r="A13269" s="594" t="s">
        <v>133</v>
      </c>
      <c r="B13269" s="594" t="s">
        <v>328</v>
      </c>
      <c r="C13269" s="594" t="s">
        <v>1247</v>
      </c>
      <c r="D13269" s="594" t="s">
        <v>488</v>
      </c>
      <c r="E13269" s="594" t="s">
        <v>240</v>
      </c>
      <c r="F13269" s="594" t="s">
        <v>242</v>
      </c>
      <c r="G13269" s="596" t="s">
        <v>243</v>
      </c>
      <c r="H13269" s="597">
        <v>3423000</v>
      </c>
    </row>
    <row r="13270" spans="1:8">
      <c r="A13270" s="594" t="s">
        <v>133</v>
      </c>
      <c r="B13270" s="594" t="s">
        <v>328</v>
      </c>
      <c r="C13270" s="594" t="s">
        <v>1247</v>
      </c>
      <c r="D13270" s="594" t="s">
        <v>488</v>
      </c>
      <c r="E13270" s="594" t="s">
        <v>240</v>
      </c>
      <c r="F13270" s="594" t="s">
        <v>731</v>
      </c>
      <c r="G13270" s="596" t="s">
        <v>732</v>
      </c>
      <c r="H13270" s="597">
        <v>6500000</v>
      </c>
    </row>
    <row r="13271" spans="1:8">
      <c r="A13271" s="594" t="s">
        <v>133</v>
      </c>
      <c r="B13271" s="594" t="s">
        <v>328</v>
      </c>
      <c r="C13271" s="594" t="s">
        <v>1247</v>
      </c>
      <c r="D13271" s="594" t="s">
        <v>488</v>
      </c>
      <c r="E13271" s="594" t="s">
        <v>240</v>
      </c>
      <c r="F13271" s="594" t="s">
        <v>733</v>
      </c>
      <c r="G13271" s="596" t="s">
        <v>734</v>
      </c>
      <c r="H13271" s="597">
        <v>45700000</v>
      </c>
    </row>
    <row r="13272" spans="1:8">
      <c r="A13272" s="594" t="s">
        <v>133</v>
      </c>
      <c r="B13272" s="594" t="s">
        <v>328</v>
      </c>
      <c r="C13272" s="594" t="s">
        <v>1247</v>
      </c>
      <c r="D13272" s="594" t="s">
        <v>488</v>
      </c>
      <c r="E13272" s="594" t="s">
        <v>240</v>
      </c>
      <c r="F13272" s="594" t="s">
        <v>735</v>
      </c>
      <c r="G13272" s="596" t="s">
        <v>193</v>
      </c>
      <c r="H13272" s="597">
        <v>11180000</v>
      </c>
    </row>
    <row r="13273" spans="1:8">
      <c r="A13273" s="594" t="s">
        <v>133</v>
      </c>
      <c r="B13273" s="594" t="s">
        <v>328</v>
      </c>
      <c r="C13273" s="594" t="s">
        <v>1247</v>
      </c>
      <c r="D13273" s="594" t="s">
        <v>488</v>
      </c>
      <c r="E13273" s="594" t="s">
        <v>183</v>
      </c>
      <c r="F13273" s="595" t="s">
        <v>411</v>
      </c>
      <c r="G13273" s="596" t="s">
        <v>184</v>
      </c>
      <c r="H13273" s="597">
        <v>6000000</v>
      </c>
    </row>
    <row r="13274" spans="1:8">
      <c r="A13274" s="594" t="s">
        <v>133</v>
      </c>
      <c r="B13274" s="594" t="s">
        <v>328</v>
      </c>
      <c r="C13274" s="594" t="s">
        <v>1247</v>
      </c>
      <c r="D13274" s="594" t="s">
        <v>488</v>
      </c>
      <c r="E13274" s="594" t="s">
        <v>183</v>
      </c>
      <c r="F13274" s="594" t="s">
        <v>187</v>
      </c>
      <c r="G13274" s="596" t="s">
        <v>2683</v>
      </c>
      <c r="H13274" s="597">
        <v>6000000</v>
      </c>
    </row>
    <row r="13275" spans="1:8">
      <c r="A13275" s="594" t="s">
        <v>133</v>
      </c>
      <c r="B13275" s="594" t="s">
        <v>328</v>
      </c>
      <c r="C13275" s="594" t="s">
        <v>1247</v>
      </c>
      <c r="D13275" s="594" t="s">
        <v>488</v>
      </c>
      <c r="E13275" s="594" t="s">
        <v>738</v>
      </c>
      <c r="F13275" s="595" t="s">
        <v>411</v>
      </c>
      <c r="G13275" s="596" t="s">
        <v>739</v>
      </c>
      <c r="H13275" s="597">
        <v>4500000</v>
      </c>
    </row>
    <row r="13276" spans="1:8">
      <c r="A13276" s="594" t="s">
        <v>133</v>
      </c>
      <c r="B13276" s="594" t="s">
        <v>328</v>
      </c>
      <c r="C13276" s="594" t="s">
        <v>1247</v>
      </c>
      <c r="D13276" s="594" t="s">
        <v>488</v>
      </c>
      <c r="E13276" s="594" t="s">
        <v>738</v>
      </c>
      <c r="F13276" s="594" t="s">
        <v>356</v>
      </c>
      <c r="G13276" s="596" t="s">
        <v>357</v>
      </c>
      <c r="H13276" s="597">
        <v>4500000</v>
      </c>
    </row>
    <row r="13277" spans="1:8">
      <c r="A13277" s="594" t="s">
        <v>133</v>
      </c>
      <c r="B13277" s="594" t="s">
        <v>328</v>
      </c>
      <c r="C13277" s="594" t="s">
        <v>1247</v>
      </c>
      <c r="D13277" s="594" t="s">
        <v>488</v>
      </c>
      <c r="E13277" s="594" t="s">
        <v>189</v>
      </c>
      <c r="F13277" s="595" t="s">
        <v>411</v>
      </c>
      <c r="G13277" s="596" t="s">
        <v>190</v>
      </c>
      <c r="H13277" s="597">
        <v>7000000</v>
      </c>
    </row>
    <row r="13278" spans="1:8">
      <c r="A13278" s="594" t="s">
        <v>133</v>
      </c>
      <c r="B13278" s="594" t="s">
        <v>328</v>
      </c>
      <c r="C13278" s="594" t="s">
        <v>1247</v>
      </c>
      <c r="D13278" s="594" t="s">
        <v>488</v>
      </c>
      <c r="E13278" s="594" t="s">
        <v>189</v>
      </c>
      <c r="F13278" s="594" t="s">
        <v>37</v>
      </c>
      <c r="G13278" s="596" t="s">
        <v>2696</v>
      </c>
      <c r="H13278" s="597">
        <v>7000000</v>
      </c>
    </row>
    <row r="13279" spans="1:8">
      <c r="A13279" s="594" t="s">
        <v>133</v>
      </c>
      <c r="B13279" s="594" t="s">
        <v>328</v>
      </c>
      <c r="C13279" s="594" t="s">
        <v>1247</v>
      </c>
      <c r="D13279" s="594" t="s">
        <v>488</v>
      </c>
      <c r="E13279" s="594" t="s">
        <v>2697</v>
      </c>
      <c r="F13279" s="595" t="s">
        <v>411</v>
      </c>
      <c r="G13279" s="596" t="s">
        <v>2698</v>
      </c>
      <c r="H13279" s="597">
        <v>5000000</v>
      </c>
    </row>
    <row r="13280" spans="1:8">
      <c r="A13280" s="594" t="s">
        <v>133</v>
      </c>
      <c r="B13280" s="594" t="s">
        <v>328</v>
      </c>
      <c r="C13280" s="594" t="s">
        <v>1247</v>
      </c>
      <c r="D13280" s="594" t="s">
        <v>488</v>
      </c>
      <c r="E13280" s="594" t="s">
        <v>2697</v>
      </c>
      <c r="F13280" s="594" t="s">
        <v>2699</v>
      </c>
      <c r="G13280" s="596" t="s">
        <v>2700</v>
      </c>
      <c r="H13280" s="597">
        <v>5000000</v>
      </c>
    </row>
    <row r="13281" spans="1:8">
      <c r="A13281" s="594" t="s">
        <v>133</v>
      </c>
      <c r="B13281" s="594" t="s">
        <v>328</v>
      </c>
      <c r="C13281" s="594" t="s">
        <v>1247</v>
      </c>
      <c r="D13281" s="594" t="s">
        <v>488</v>
      </c>
      <c r="E13281" s="594" t="s">
        <v>194</v>
      </c>
      <c r="F13281" s="595" t="s">
        <v>411</v>
      </c>
      <c r="G13281" s="596" t="s">
        <v>195</v>
      </c>
      <c r="H13281" s="597">
        <v>1667000</v>
      </c>
    </row>
    <row r="13282" spans="1:8">
      <c r="A13282" s="594" t="s">
        <v>133</v>
      </c>
      <c r="B13282" s="594" t="s">
        <v>328</v>
      </c>
      <c r="C13282" s="594" t="s">
        <v>1247</v>
      </c>
      <c r="D13282" s="594" t="s">
        <v>488</v>
      </c>
      <c r="E13282" s="594" t="s">
        <v>194</v>
      </c>
      <c r="F13282" s="594" t="s">
        <v>198</v>
      </c>
      <c r="G13282" s="596" t="s">
        <v>199</v>
      </c>
      <c r="H13282" s="597">
        <v>1667000</v>
      </c>
    </row>
    <row r="13283" spans="1:8">
      <c r="A13283" s="594" t="s">
        <v>133</v>
      </c>
      <c r="B13283" s="594" t="s">
        <v>328</v>
      </c>
      <c r="C13283" s="594" t="s">
        <v>322</v>
      </c>
      <c r="D13283" s="595" t="s">
        <v>411</v>
      </c>
      <c r="E13283" s="595" t="s">
        <v>411</v>
      </c>
      <c r="F13283" s="595" t="s">
        <v>411</v>
      </c>
      <c r="G13283" s="596" t="s">
        <v>2661</v>
      </c>
      <c r="H13283" s="597">
        <v>655602000</v>
      </c>
    </row>
    <row r="13284" spans="1:8">
      <c r="A13284" s="594" t="s">
        <v>133</v>
      </c>
      <c r="B13284" s="594" t="s">
        <v>328</v>
      </c>
      <c r="C13284" s="594" t="s">
        <v>322</v>
      </c>
      <c r="D13284" s="594" t="s">
        <v>2858</v>
      </c>
      <c r="E13284" s="595" t="s">
        <v>411</v>
      </c>
      <c r="F13284" s="595" t="s">
        <v>411</v>
      </c>
      <c r="G13284" s="596" t="s">
        <v>2859</v>
      </c>
      <c r="H13284" s="597">
        <v>655602000</v>
      </c>
    </row>
    <row r="13285" spans="1:8">
      <c r="A13285" s="594" t="s">
        <v>133</v>
      </c>
      <c r="B13285" s="594" t="s">
        <v>328</v>
      </c>
      <c r="C13285" s="594" t="s">
        <v>322</v>
      </c>
      <c r="D13285" s="594" t="s">
        <v>2858</v>
      </c>
      <c r="E13285" s="594" t="s">
        <v>142</v>
      </c>
      <c r="F13285" s="595" t="s">
        <v>411</v>
      </c>
      <c r="G13285" s="596" t="s">
        <v>143</v>
      </c>
      <c r="H13285" s="597">
        <v>72630000</v>
      </c>
    </row>
    <row r="13286" spans="1:8">
      <c r="A13286" s="594" t="s">
        <v>133</v>
      </c>
      <c r="B13286" s="594" t="s">
        <v>328</v>
      </c>
      <c r="C13286" s="594" t="s">
        <v>322</v>
      </c>
      <c r="D13286" s="594" t="s">
        <v>2858</v>
      </c>
      <c r="E13286" s="594" t="s">
        <v>142</v>
      </c>
      <c r="F13286" s="594" t="s">
        <v>144</v>
      </c>
      <c r="G13286" s="596" t="s">
        <v>2664</v>
      </c>
      <c r="H13286" s="597">
        <v>72630000</v>
      </c>
    </row>
    <row r="13287" spans="1:8">
      <c r="A13287" s="594" t="s">
        <v>133</v>
      </c>
      <c r="B13287" s="594" t="s">
        <v>328</v>
      </c>
      <c r="C13287" s="594" t="s">
        <v>322</v>
      </c>
      <c r="D13287" s="594" t="s">
        <v>2858</v>
      </c>
      <c r="E13287" s="594" t="s">
        <v>202</v>
      </c>
      <c r="F13287" s="595" t="s">
        <v>411</v>
      </c>
      <c r="G13287" s="596" t="s">
        <v>2719</v>
      </c>
      <c r="H13287" s="597">
        <v>11670000</v>
      </c>
    </row>
    <row r="13288" spans="1:8">
      <c r="A13288" s="594" t="s">
        <v>133</v>
      </c>
      <c r="B13288" s="594" t="s">
        <v>328</v>
      </c>
      <c r="C13288" s="594" t="s">
        <v>322</v>
      </c>
      <c r="D13288" s="594" t="s">
        <v>2858</v>
      </c>
      <c r="E13288" s="594" t="s">
        <v>202</v>
      </c>
      <c r="F13288" s="594" t="s">
        <v>767</v>
      </c>
      <c r="G13288" s="596" t="s">
        <v>2720</v>
      </c>
      <c r="H13288" s="597">
        <v>11670000</v>
      </c>
    </row>
    <row r="13289" spans="1:8">
      <c r="A13289" s="594" t="s">
        <v>133</v>
      </c>
      <c r="B13289" s="594" t="s">
        <v>328</v>
      </c>
      <c r="C13289" s="594" t="s">
        <v>322</v>
      </c>
      <c r="D13289" s="594" t="s">
        <v>2858</v>
      </c>
      <c r="E13289" s="594" t="s">
        <v>148</v>
      </c>
      <c r="F13289" s="595" t="s">
        <v>411</v>
      </c>
      <c r="G13289" s="596" t="s">
        <v>149</v>
      </c>
      <c r="H13289" s="597">
        <v>321186000</v>
      </c>
    </row>
    <row r="13290" spans="1:8">
      <c r="A13290" s="594" t="s">
        <v>133</v>
      </c>
      <c r="B13290" s="594" t="s">
        <v>328</v>
      </c>
      <c r="C13290" s="594" t="s">
        <v>322</v>
      </c>
      <c r="D13290" s="594" t="s">
        <v>2858</v>
      </c>
      <c r="E13290" s="594" t="s">
        <v>148</v>
      </c>
      <c r="F13290" s="594" t="s">
        <v>150</v>
      </c>
      <c r="G13290" s="596" t="s">
        <v>151</v>
      </c>
      <c r="H13290" s="597">
        <v>54876000</v>
      </c>
    </row>
    <row r="13291" spans="1:8">
      <c r="A13291" s="594" t="s">
        <v>133</v>
      </c>
      <c r="B13291" s="594" t="s">
        <v>328</v>
      </c>
      <c r="C13291" s="594" t="s">
        <v>322</v>
      </c>
      <c r="D13291" s="594" t="s">
        <v>2858</v>
      </c>
      <c r="E13291" s="594" t="s">
        <v>148</v>
      </c>
      <c r="F13291" s="594" t="s">
        <v>227</v>
      </c>
      <c r="G13291" s="596" t="s">
        <v>2669</v>
      </c>
      <c r="H13291" s="597">
        <v>266310000</v>
      </c>
    </row>
    <row r="13292" spans="1:8">
      <c r="A13292" s="594" t="s">
        <v>133</v>
      </c>
      <c r="B13292" s="594" t="s">
        <v>328</v>
      </c>
      <c r="C13292" s="594" t="s">
        <v>322</v>
      </c>
      <c r="D13292" s="594" t="s">
        <v>2858</v>
      </c>
      <c r="E13292" s="594" t="s">
        <v>582</v>
      </c>
      <c r="F13292" s="595" t="s">
        <v>411</v>
      </c>
      <c r="G13292" s="596" t="s">
        <v>583</v>
      </c>
      <c r="H13292" s="597">
        <v>2800000</v>
      </c>
    </row>
    <row r="13293" spans="1:8">
      <c r="A13293" s="594" t="s">
        <v>133</v>
      </c>
      <c r="B13293" s="594" t="s">
        <v>328</v>
      </c>
      <c r="C13293" s="594" t="s">
        <v>322</v>
      </c>
      <c r="D13293" s="594" t="s">
        <v>2858</v>
      </c>
      <c r="E13293" s="594" t="s">
        <v>582</v>
      </c>
      <c r="F13293" s="594" t="s">
        <v>478</v>
      </c>
      <c r="G13293" s="596" t="s">
        <v>2775</v>
      </c>
      <c r="H13293" s="597">
        <v>2800000</v>
      </c>
    </row>
    <row r="13294" spans="1:8">
      <c r="A13294" s="594" t="s">
        <v>133</v>
      </c>
      <c r="B13294" s="594" t="s">
        <v>328</v>
      </c>
      <c r="C13294" s="594" t="s">
        <v>322</v>
      </c>
      <c r="D13294" s="594" t="s">
        <v>2858</v>
      </c>
      <c r="E13294" s="594" t="s">
        <v>152</v>
      </c>
      <c r="F13294" s="595" t="s">
        <v>411</v>
      </c>
      <c r="G13294" s="596" t="s">
        <v>153</v>
      </c>
      <c r="H13294" s="597">
        <v>10440000</v>
      </c>
    </row>
    <row r="13295" spans="1:8">
      <c r="A13295" s="594" t="s">
        <v>133</v>
      </c>
      <c r="B13295" s="594" t="s">
        <v>328</v>
      </c>
      <c r="C13295" s="594" t="s">
        <v>322</v>
      </c>
      <c r="D13295" s="594" t="s">
        <v>2858</v>
      </c>
      <c r="E13295" s="594" t="s">
        <v>152</v>
      </c>
      <c r="F13295" s="594" t="s">
        <v>606</v>
      </c>
      <c r="G13295" s="596" t="s">
        <v>195</v>
      </c>
      <c r="H13295" s="597">
        <v>10440000</v>
      </c>
    </row>
    <row r="13296" spans="1:8">
      <c r="A13296" s="594" t="s">
        <v>133</v>
      </c>
      <c r="B13296" s="594" t="s">
        <v>328</v>
      </c>
      <c r="C13296" s="594" t="s">
        <v>322</v>
      </c>
      <c r="D13296" s="594" t="s">
        <v>2858</v>
      </c>
      <c r="E13296" s="594" t="s">
        <v>167</v>
      </c>
      <c r="F13296" s="595" t="s">
        <v>411</v>
      </c>
      <c r="G13296" s="596" t="s">
        <v>168</v>
      </c>
      <c r="H13296" s="597">
        <v>3865264</v>
      </c>
    </row>
    <row r="13297" spans="1:8">
      <c r="A13297" s="594" t="s">
        <v>133</v>
      </c>
      <c r="B13297" s="594" t="s">
        <v>328</v>
      </c>
      <c r="C13297" s="594" t="s">
        <v>322</v>
      </c>
      <c r="D13297" s="594" t="s">
        <v>2858</v>
      </c>
      <c r="E13297" s="594" t="s">
        <v>167</v>
      </c>
      <c r="F13297" s="594" t="s">
        <v>228</v>
      </c>
      <c r="G13297" s="596" t="s">
        <v>2673</v>
      </c>
      <c r="H13297" s="597">
        <v>249035</v>
      </c>
    </row>
    <row r="13298" spans="1:8">
      <c r="A13298" s="594" t="s">
        <v>133</v>
      </c>
      <c r="B13298" s="594" t="s">
        <v>328</v>
      </c>
      <c r="C13298" s="594" t="s">
        <v>322</v>
      </c>
      <c r="D13298" s="594" t="s">
        <v>2858</v>
      </c>
      <c r="E13298" s="594" t="s">
        <v>167</v>
      </c>
      <c r="F13298" s="594" t="s">
        <v>169</v>
      </c>
      <c r="G13298" s="596" t="s">
        <v>2674</v>
      </c>
      <c r="H13298" s="597">
        <v>116229</v>
      </c>
    </row>
    <row r="13299" spans="1:8">
      <c r="A13299" s="594" t="s">
        <v>133</v>
      </c>
      <c r="B13299" s="594" t="s">
        <v>328</v>
      </c>
      <c r="C13299" s="594" t="s">
        <v>322</v>
      </c>
      <c r="D13299" s="594" t="s">
        <v>2858</v>
      </c>
      <c r="E13299" s="594" t="s">
        <v>167</v>
      </c>
      <c r="F13299" s="594" t="s">
        <v>230</v>
      </c>
      <c r="G13299" s="596" t="s">
        <v>2675</v>
      </c>
      <c r="H13299" s="597">
        <v>3500000</v>
      </c>
    </row>
    <row r="13300" spans="1:8">
      <c r="A13300" s="594" t="s">
        <v>133</v>
      </c>
      <c r="B13300" s="594" t="s">
        <v>328</v>
      </c>
      <c r="C13300" s="594" t="s">
        <v>322</v>
      </c>
      <c r="D13300" s="594" t="s">
        <v>2858</v>
      </c>
      <c r="E13300" s="594" t="s">
        <v>171</v>
      </c>
      <c r="F13300" s="595" t="s">
        <v>411</v>
      </c>
      <c r="G13300" s="596" t="s">
        <v>2677</v>
      </c>
      <c r="H13300" s="597">
        <v>33721000</v>
      </c>
    </row>
    <row r="13301" spans="1:8">
      <c r="A13301" s="594" t="s">
        <v>133</v>
      </c>
      <c r="B13301" s="594" t="s">
        <v>328</v>
      </c>
      <c r="C13301" s="594" t="s">
        <v>322</v>
      </c>
      <c r="D13301" s="594" t="s">
        <v>2858</v>
      </c>
      <c r="E13301" s="594" t="s">
        <v>171</v>
      </c>
      <c r="F13301" s="594" t="s">
        <v>173</v>
      </c>
      <c r="G13301" s="596" t="s">
        <v>174</v>
      </c>
      <c r="H13301" s="597">
        <v>15721000</v>
      </c>
    </row>
    <row r="13302" spans="1:8">
      <c r="A13302" s="594" t="s">
        <v>133</v>
      </c>
      <c r="B13302" s="594" t="s">
        <v>328</v>
      </c>
      <c r="C13302" s="594" t="s">
        <v>322</v>
      </c>
      <c r="D13302" s="594" t="s">
        <v>2858</v>
      </c>
      <c r="E13302" s="594" t="s">
        <v>171</v>
      </c>
      <c r="F13302" s="594" t="s">
        <v>216</v>
      </c>
      <c r="G13302" s="596" t="s">
        <v>217</v>
      </c>
      <c r="H13302" s="597">
        <v>18000000</v>
      </c>
    </row>
    <row r="13303" spans="1:8">
      <c r="A13303" s="594" t="s">
        <v>133</v>
      </c>
      <c r="B13303" s="594" t="s">
        <v>328</v>
      </c>
      <c r="C13303" s="594" t="s">
        <v>322</v>
      </c>
      <c r="D13303" s="594" t="s">
        <v>2858</v>
      </c>
      <c r="E13303" s="594" t="s">
        <v>177</v>
      </c>
      <c r="F13303" s="595" t="s">
        <v>411</v>
      </c>
      <c r="G13303" s="596" t="s">
        <v>178</v>
      </c>
      <c r="H13303" s="597">
        <v>10447241</v>
      </c>
    </row>
    <row r="13304" spans="1:8">
      <c r="A13304" s="594" t="s">
        <v>133</v>
      </c>
      <c r="B13304" s="594" t="s">
        <v>328</v>
      </c>
      <c r="C13304" s="594" t="s">
        <v>322</v>
      </c>
      <c r="D13304" s="594" t="s">
        <v>2858</v>
      </c>
      <c r="E13304" s="594" t="s">
        <v>177</v>
      </c>
      <c r="F13304" s="594" t="s">
        <v>179</v>
      </c>
      <c r="G13304" s="596" t="s">
        <v>2679</v>
      </c>
      <c r="H13304" s="597">
        <v>2748741</v>
      </c>
    </row>
    <row r="13305" spans="1:8">
      <c r="A13305" s="594" t="s">
        <v>133</v>
      </c>
      <c r="B13305" s="594" t="s">
        <v>328</v>
      </c>
      <c r="C13305" s="594" t="s">
        <v>322</v>
      </c>
      <c r="D13305" s="594" t="s">
        <v>2858</v>
      </c>
      <c r="E13305" s="594" t="s">
        <v>177</v>
      </c>
      <c r="F13305" s="594" t="s">
        <v>181</v>
      </c>
      <c r="G13305" s="596" t="s">
        <v>182</v>
      </c>
      <c r="H13305" s="597">
        <v>900000</v>
      </c>
    </row>
    <row r="13306" spans="1:8">
      <c r="A13306" s="594" t="s">
        <v>133</v>
      </c>
      <c r="B13306" s="594" t="s">
        <v>328</v>
      </c>
      <c r="C13306" s="594" t="s">
        <v>322</v>
      </c>
      <c r="D13306" s="594" t="s">
        <v>2858</v>
      </c>
      <c r="E13306" s="594" t="s">
        <v>177</v>
      </c>
      <c r="F13306" s="594" t="s">
        <v>1290</v>
      </c>
      <c r="G13306" s="596" t="s">
        <v>2721</v>
      </c>
      <c r="H13306" s="597">
        <v>275000</v>
      </c>
    </row>
    <row r="13307" spans="1:8">
      <c r="A13307" s="594" t="s">
        <v>133</v>
      </c>
      <c r="B13307" s="594" t="s">
        <v>328</v>
      </c>
      <c r="C13307" s="594" t="s">
        <v>322</v>
      </c>
      <c r="D13307" s="594" t="s">
        <v>2858</v>
      </c>
      <c r="E13307" s="594" t="s">
        <v>177</v>
      </c>
      <c r="F13307" s="594" t="s">
        <v>441</v>
      </c>
      <c r="G13307" s="596" t="s">
        <v>2728</v>
      </c>
      <c r="H13307" s="597">
        <v>6000000</v>
      </c>
    </row>
    <row r="13308" spans="1:8">
      <c r="A13308" s="594" t="s">
        <v>133</v>
      </c>
      <c r="B13308" s="594" t="s">
        <v>328</v>
      </c>
      <c r="C13308" s="594" t="s">
        <v>322</v>
      </c>
      <c r="D13308" s="594" t="s">
        <v>2858</v>
      </c>
      <c r="E13308" s="594" t="s">
        <v>177</v>
      </c>
      <c r="F13308" s="594" t="s">
        <v>1297</v>
      </c>
      <c r="G13308" s="596" t="s">
        <v>2680</v>
      </c>
      <c r="H13308" s="597">
        <v>523500</v>
      </c>
    </row>
    <row r="13309" spans="1:8">
      <c r="A13309" s="594" t="s">
        <v>133</v>
      </c>
      <c r="B13309" s="594" t="s">
        <v>328</v>
      </c>
      <c r="C13309" s="594" t="s">
        <v>322</v>
      </c>
      <c r="D13309" s="594" t="s">
        <v>2858</v>
      </c>
      <c r="E13309" s="594" t="s">
        <v>240</v>
      </c>
      <c r="F13309" s="595" t="s">
        <v>411</v>
      </c>
      <c r="G13309" s="596" t="s">
        <v>241</v>
      </c>
      <c r="H13309" s="597">
        <v>63235000</v>
      </c>
    </row>
    <row r="13310" spans="1:8">
      <c r="A13310" s="594" t="s">
        <v>133</v>
      </c>
      <c r="B13310" s="594" t="s">
        <v>328</v>
      </c>
      <c r="C13310" s="594" t="s">
        <v>322</v>
      </c>
      <c r="D13310" s="594" t="s">
        <v>2858</v>
      </c>
      <c r="E13310" s="594" t="s">
        <v>240</v>
      </c>
      <c r="F13310" s="594" t="s">
        <v>242</v>
      </c>
      <c r="G13310" s="596" t="s">
        <v>243</v>
      </c>
      <c r="H13310" s="597">
        <v>5380000</v>
      </c>
    </row>
    <row r="13311" spans="1:8">
      <c r="A13311" s="594" t="s">
        <v>133</v>
      </c>
      <c r="B13311" s="594" t="s">
        <v>328</v>
      </c>
      <c r="C13311" s="594" t="s">
        <v>322</v>
      </c>
      <c r="D13311" s="594" t="s">
        <v>2858</v>
      </c>
      <c r="E13311" s="594" t="s">
        <v>240</v>
      </c>
      <c r="F13311" s="594" t="s">
        <v>728</v>
      </c>
      <c r="G13311" s="596" t="s">
        <v>729</v>
      </c>
      <c r="H13311" s="597">
        <v>800000</v>
      </c>
    </row>
    <row r="13312" spans="1:8">
      <c r="A13312" s="594" t="s">
        <v>133</v>
      </c>
      <c r="B13312" s="594" t="s">
        <v>328</v>
      </c>
      <c r="C13312" s="594" t="s">
        <v>322</v>
      </c>
      <c r="D13312" s="594" t="s">
        <v>2858</v>
      </c>
      <c r="E13312" s="594" t="s">
        <v>240</v>
      </c>
      <c r="F13312" s="594" t="s">
        <v>731</v>
      </c>
      <c r="G13312" s="596" t="s">
        <v>732</v>
      </c>
      <c r="H13312" s="597">
        <v>4400000</v>
      </c>
    </row>
    <row r="13313" spans="1:8">
      <c r="A13313" s="594" t="s">
        <v>133</v>
      </c>
      <c r="B13313" s="594" t="s">
        <v>328</v>
      </c>
      <c r="C13313" s="594" t="s">
        <v>322</v>
      </c>
      <c r="D13313" s="594" t="s">
        <v>2858</v>
      </c>
      <c r="E13313" s="594" t="s">
        <v>240</v>
      </c>
      <c r="F13313" s="594" t="s">
        <v>597</v>
      </c>
      <c r="G13313" s="596" t="s">
        <v>2682</v>
      </c>
      <c r="H13313" s="597">
        <v>2000000</v>
      </c>
    </row>
    <row r="13314" spans="1:8">
      <c r="A13314" s="594" t="s">
        <v>133</v>
      </c>
      <c r="B13314" s="594" t="s">
        <v>328</v>
      </c>
      <c r="C13314" s="594" t="s">
        <v>322</v>
      </c>
      <c r="D13314" s="594" t="s">
        <v>2858</v>
      </c>
      <c r="E13314" s="594" t="s">
        <v>240</v>
      </c>
      <c r="F13314" s="594" t="s">
        <v>733</v>
      </c>
      <c r="G13314" s="596" t="s">
        <v>734</v>
      </c>
      <c r="H13314" s="597">
        <v>40110000</v>
      </c>
    </row>
    <row r="13315" spans="1:8">
      <c r="A13315" s="594" t="s">
        <v>133</v>
      </c>
      <c r="B13315" s="594" t="s">
        <v>328</v>
      </c>
      <c r="C13315" s="594" t="s">
        <v>322</v>
      </c>
      <c r="D13315" s="594" t="s">
        <v>2858</v>
      </c>
      <c r="E13315" s="594" t="s">
        <v>240</v>
      </c>
      <c r="F13315" s="594" t="s">
        <v>735</v>
      </c>
      <c r="G13315" s="596" t="s">
        <v>193</v>
      </c>
      <c r="H13315" s="597">
        <v>10545000</v>
      </c>
    </row>
    <row r="13316" spans="1:8">
      <c r="A13316" s="594" t="s">
        <v>133</v>
      </c>
      <c r="B13316" s="594" t="s">
        <v>328</v>
      </c>
      <c r="C13316" s="594" t="s">
        <v>322</v>
      </c>
      <c r="D13316" s="594" t="s">
        <v>2858</v>
      </c>
      <c r="E13316" s="594" t="s">
        <v>183</v>
      </c>
      <c r="F13316" s="595" t="s">
        <v>411</v>
      </c>
      <c r="G13316" s="596" t="s">
        <v>184</v>
      </c>
      <c r="H13316" s="597">
        <v>9810000</v>
      </c>
    </row>
    <row r="13317" spans="1:8">
      <c r="A13317" s="594" t="s">
        <v>133</v>
      </c>
      <c r="B13317" s="594" t="s">
        <v>328</v>
      </c>
      <c r="C13317" s="594" t="s">
        <v>322</v>
      </c>
      <c r="D13317" s="594" t="s">
        <v>2858</v>
      </c>
      <c r="E13317" s="594" t="s">
        <v>183</v>
      </c>
      <c r="F13317" s="594" t="s">
        <v>736</v>
      </c>
      <c r="G13317" s="596" t="s">
        <v>737</v>
      </c>
      <c r="H13317" s="597">
        <v>2610000</v>
      </c>
    </row>
    <row r="13318" spans="1:8">
      <c r="A13318" s="594" t="s">
        <v>133</v>
      </c>
      <c r="B13318" s="594" t="s">
        <v>328</v>
      </c>
      <c r="C13318" s="594" t="s">
        <v>322</v>
      </c>
      <c r="D13318" s="594" t="s">
        <v>2858</v>
      </c>
      <c r="E13318" s="594" t="s">
        <v>183</v>
      </c>
      <c r="F13318" s="594" t="s">
        <v>187</v>
      </c>
      <c r="G13318" s="596" t="s">
        <v>2683</v>
      </c>
      <c r="H13318" s="597">
        <v>7200000</v>
      </c>
    </row>
    <row r="13319" spans="1:8">
      <c r="A13319" s="594" t="s">
        <v>133</v>
      </c>
      <c r="B13319" s="594" t="s">
        <v>328</v>
      </c>
      <c r="C13319" s="594" t="s">
        <v>322</v>
      </c>
      <c r="D13319" s="594" t="s">
        <v>2858</v>
      </c>
      <c r="E13319" s="594" t="s">
        <v>738</v>
      </c>
      <c r="F13319" s="595" t="s">
        <v>411</v>
      </c>
      <c r="G13319" s="596" t="s">
        <v>739</v>
      </c>
      <c r="H13319" s="597">
        <v>15150000</v>
      </c>
    </row>
    <row r="13320" spans="1:8">
      <c r="A13320" s="594" t="s">
        <v>133</v>
      </c>
      <c r="B13320" s="594" t="s">
        <v>328</v>
      </c>
      <c r="C13320" s="594" t="s">
        <v>322</v>
      </c>
      <c r="D13320" s="594" t="s">
        <v>2858</v>
      </c>
      <c r="E13320" s="594" t="s">
        <v>738</v>
      </c>
      <c r="F13320" s="594" t="s">
        <v>740</v>
      </c>
      <c r="G13320" s="596" t="s">
        <v>741</v>
      </c>
      <c r="H13320" s="597">
        <v>11850000</v>
      </c>
    </row>
    <row r="13321" spans="1:8">
      <c r="A13321" s="594" t="s">
        <v>133</v>
      </c>
      <c r="B13321" s="594" t="s">
        <v>328</v>
      </c>
      <c r="C13321" s="594" t="s">
        <v>322</v>
      </c>
      <c r="D13321" s="594" t="s">
        <v>2858</v>
      </c>
      <c r="E13321" s="594" t="s">
        <v>738</v>
      </c>
      <c r="F13321" s="594" t="s">
        <v>356</v>
      </c>
      <c r="G13321" s="596" t="s">
        <v>357</v>
      </c>
      <c r="H13321" s="597">
        <v>1800000</v>
      </c>
    </row>
    <row r="13322" spans="1:8">
      <c r="A13322" s="594" t="s">
        <v>133</v>
      </c>
      <c r="B13322" s="594" t="s">
        <v>328</v>
      </c>
      <c r="C13322" s="594" t="s">
        <v>322</v>
      </c>
      <c r="D13322" s="594" t="s">
        <v>2858</v>
      </c>
      <c r="E13322" s="594" t="s">
        <v>738</v>
      </c>
      <c r="F13322" s="594" t="s">
        <v>742</v>
      </c>
      <c r="G13322" s="596" t="s">
        <v>743</v>
      </c>
      <c r="H13322" s="597">
        <v>1500000</v>
      </c>
    </row>
    <row r="13323" spans="1:8">
      <c r="A13323" s="594" t="s">
        <v>133</v>
      </c>
      <c r="B13323" s="594" t="s">
        <v>328</v>
      </c>
      <c r="C13323" s="594" t="s">
        <v>322</v>
      </c>
      <c r="D13323" s="594" t="s">
        <v>2858</v>
      </c>
      <c r="E13323" s="594" t="s">
        <v>744</v>
      </c>
      <c r="F13323" s="595" t="s">
        <v>411</v>
      </c>
      <c r="G13323" s="596" t="s">
        <v>2686</v>
      </c>
      <c r="H13323" s="597">
        <v>10200000</v>
      </c>
    </row>
    <row r="13324" spans="1:8">
      <c r="A13324" s="594" t="s">
        <v>133</v>
      </c>
      <c r="B13324" s="594" t="s">
        <v>328</v>
      </c>
      <c r="C13324" s="594" t="s">
        <v>322</v>
      </c>
      <c r="D13324" s="594" t="s">
        <v>2858</v>
      </c>
      <c r="E13324" s="594" t="s">
        <v>744</v>
      </c>
      <c r="F13324" s="594" t="s">
        <v>572</v>
      </c>
      <c r="G13324" s="596" t="s">
        <v>2689</v>
      </c>
      <c r="H13324" s="597">
        <v>10200000</v>
      </c>
    </row>
    <row r="13325" spans="1:8">
      <c r="A13325" s="594" t="s">
        <v>133</v>
      </c>
      <c r="B13325" s="594" t="s">
        <v>328</v>
      </c>
      <c r="C13325" s="594" t="s">
        <v>322</v>
      </c>
      <c r="D13325" s="594" t="s">
        <v>2858</v>
      </c>
      <c r="E13325" s="594" t="s">
        <v>2692</v>
      </c>
      <c r="F13325" s="595" t="s">
        <v>411</v>
      </c>
      <c r="G13325" s="596" t="s">
        <v>2693</v>
      </c>
      <c r="H13325" s="597">
        <v>13000000</v>
      </c>
    </row>
    <row r="13326" spans="1:8">
      <c r="A13326" s="594" t="s">
        <v>133</v>
      </c>
      <c r="B13326" s="594" t="s">
        <v>328</v>
      </c>
      <c r="C13326" s="594" t="s">
        <v>322</v>
      </c>
      <c r="D13326" s="594" t="s">
        <v>2858</v>
      </c>
      <c r="E13326" s="594" t="s">
        <v>2692</v>
      </c>
      <c r="F13326" s="594" t="s">
        <v>2694</v>
      </c>
      <c r="G13326" s="596" t="s">
        <v>2689</v>
      </c>
      <c r="H13326" s="597">
        <v>13000000</v>
      </c>
    </row>
    <row r="13327" spans="1:8">
      <c r="A13327" s="594" t="s">
        <v>133</v>
      </c>
      <c r="B13327" s="594" t="s">
        <v>328</v>
      </c>
      <c r="C13327" s="594" t="s">
        <v>322</v>
      </c>
      <c r="D13327" s="594" t="s">
        <v>2858</v>
      </c>
      <c r="E13327" s="594" t="s">
        <v>189</v>
      </c>
      <c r="F13327" s="595" t="s">
        <v>411</v>
      </c>
      <c r="G13327" s="596" t="s">
        <v>190</v>
      </c>
      <c r="H13327" s="597">
        <v>18346000</v>
      </c>
    </row>
    <row r="13328" spans="1:8">
      <c r="A13328" s="594" t="s">
        <v>133</v>
      </c>
      <c r="B13328" s="594" t="s">
        <v>328</v>
      </c>
      <c r="C13328" s="594" t="s">
        <v>322</v>
      </c>
      <c r="D13328" s="594" t="s">
        <v>2858</v>
      </c>
      <c r="E13328" s="594" t="s">
        <v>189</v>
      </c>
      <c r="F13328" s="594" t="s">
        <v>773</v>
      </c>
      <c r="G13328" s="596" t="s">
        <v>2695</v>
      </c>
      <c r="H13328" s="597">
        <v>10170000</v>
      </c>
    </row>
    <row r="13329" spans="1:8">
      <c r="A13329" s="594" t="s">
        <v>133</v>
      </c>
      <c r="B13329" s="594" t="s">
        <v>328</v>
      </c>
      <c r="C13329" s="594" t="s">
        <v>322</v>
      </c>
      <c r="D13329" s="594" t="s">
        <v>2858</v>
      </c>
      <c r="E13329" s="594" t="s">
        <v>189</v>
      </c>
      <c r="F13329" s="594" t="s">
        <v>37</v>
      </c>
      <c r="G13329" s="596" t="s">
        <v>2696</v>
      </c>
      <c r="H13329" s="597">
        <v>1426000</v>
      </c>
    </row>
    <row r="13330" spans="1:8">
      <c r="A13330" s="594" t="s">
        <v>133</v>
      </c>
      <c r="B13330" s="594" t="s">
        <v>328</v>
      </c>
      <c r="C13330" s="594" t="s">
        <v>322</v>
      </c>
      <c r="D13330" s="594" t="s">
        <v>2858</v>
      </c>
      <c r="E13330" s="594" t="s">
        <v>189</v>
      </c>
      <c r="F13330" s="594" t="s">
        <v>192</v>
      </c>
      <c r="G13330" s="596" t="s">
        <v>195</v>
      </c>
      <c r="H13330" s="597">
        <v>6750000</v>
      </c>
    </row>
    <row r="13331" spans="1:8">
      <c r="A13331" s="594" t="s">
        <v>133</v>
      </c>
      <c r="B13331" s="594" t="s">
        <v>328</v>
      </c>
      <c r="C13331" s="594" t="s">
        <v>322</v>
      </c>
      <c r="D13331" s="594" t="s">
        <v>2858</v>
      </c>
      <c r="E13331" s="594" t="s">
        <v>194</v>
      </c>
      <c r="F13331" s="595" t="s">
        <v>411</v>
      </c>
      <c r="G13331" s="596" t="s">
        <v>195</v>
      </c>
      <c r="H13331" s="597">
        <v>54221495</v>
      </c>
    </row>
    <row r="13332" spans="1:8">
      <c r="A13332" s="594" t="s">
        <v>133</v>
      </c>
      <c r="B13332" s="594" t="s">
        <v>328</v>
      </c>
      <c r="C13332" s="594" t="s">
        <v>322</v>
      </c>
      <c r="D13332" s="594" t="s">
        <v>2858</v>
      </c>
      <c r="E13332" s="594" t="s">
        <v>194</v>
      </c>
      <c r="F13332" s="594" t="s">
        <v>198</v>
      </c>
      <c r="G13332" s="596" t="s">
        <v>199</v>
      </c>
      <c r="H13332" s="597">
        <v>18257495</v>
      </c>
    </row>
    <row r="13333" spans="1:8">
      <c r="A13333" s="594" t="s">
        <v>133</v>
      </c>
      <c r="B13333" s="594" t="s">
        <v>328</v>
      </c>
      <c r="C13333" s="594" t="s">
        <v>322</v>
      </c>
      <c r="D13333" s="594" t="s">
        <v>2858</v>
      </c>
      <c r="E13333" s="594" t="s">
        <v>194</v>
      </c>
      <c r="F13333" s="594" t="s">
        <v>200</v>
      </c>
      <c r="G13333" s="596" t="s">
        <v>201</v>
      </c>
      <c r="H13333" s="597">
        <v>35964000</v>
      </c>
    </row>
    <row r="13334" spans="1:8">
      <c r="A13334" s="594" t="s">
        <v>133</v>
      </c>
      <c r="B13334" s="594" t="s">
        <v>328</v>
      </c>
      <c r="C13334" s="594" t="s">
        <v>322</v>
      </c>
      <c r="D13334" s="594" t="s">
        <v>2858</v>
      </c>
      <c r="E13334" s="594" t="s">
        <v>550</v>
      </c>
      <c r="F13334" s="595" t="s">
        <v>411</v>
      </c>
      <c r="G13334" s="596" t="s">
        <v>2705</v>
      </c>
      <c r="H13334" s="597">
        <v>4880000</v>
      </c>
    </row>
    <row r="13335" spans="1:8">
      <c r="A13335" s="594" t="s">
        <v>133</v>
      </c>
      <c r="B13335" s="594" t="s">
        <v>328</v>
      </c>
      <c r="C13335" s="594" t="s">
        <v>322</v>
      </c>
      <c r="D13335" s="594" t="s">
        <v>2858</v>
      </c>
      <c r="E13335" s="594" t="s">
        <v>550</v>
      </c>
      <c r="F13335" s="594" t="s">
        <v>2706</v>
      </c>
      <c r="G13335" s="596" t="s">
        <v>72</v>
      </c>
      <c r="H13335" s="597">
        <v>4880000</v>
      </c>
    </row>
    <row r="13336" spans="1:8">
      <c r="A13336" s="594" t="s">
        <v>133</v>
      </c>
      <c r="B13336" s="594" t="s">
        <v>330</v>
      </c>
      <c r="C13336" s="595" t="s">
        <v>411</v>
      </c>
      <c r="D13336" s="595" t="s">
        <v>411</v>
      </c>
      <c r="E13336" s="595" t="s">
        <v>411</v>
      </c>
      <c r="F13336" s="595" t="s">
        <v>411</v>
      </c>
      <c r="G13336" s="596" t="s">
        <v>331</v>
      </c>
      <c r="H13336" s="597">
        <v>940010000</v>
      </c>
    </row>
    <row r="13337" spans="1:8">
      <c r="A13337" s="594" t="s">
        <v>133</v>
      </c>
      <c r="B13337" s="594" t="s">
        <v>330</v>
      </c>
      <c r="C13337" s="594" t="s">
        <v>570</v>
      </c>
      <c r="D13337" s="595" t="s">
        <v>411</v>
      </c>
      <c r="E13337" s="595" t="s">
        <v>411</v>
      </c>
      <c r="F13337" s="595" t="s">
        <v>411</v>
      </c>
      <c r="G13337" s="596" t="s">
        <v>2711</v>
      </c>
      <c r="H13337" s="597">
        <v>5000000</v>
      </c>
    </row>
    <row r="13338" spans="1:8">
      <c r="A13338" s="594" t="s">
        <v>133</v>
      </c>
      <c r="B13338" s="594" t="s">
        <v>330</v>
      </c>
      <c r="C13338" s="594" t="s">
        <v>570</v>
      </c>
      <c r="D13338" s="594" t="s">
        <v>2713</v>
      </c>
      <c r="E13338" s="595" t="s">
        <v>411</v>
      </c>
      <c r="F13338" s="595" t="s">
        <v>411</v>
      </c>
      <c r="G13338" s="596" t="s">
        <v>2714</v>
      </c>
      <c r="H13338" s="597">
        <v>5000000</v>
      </c>
    </row>
    <row r="13339" spans="1:8">
      <c r="A13339" s="594" t="s">
        <v>133</v>
      </c>
      <c r="B13339" s="594" t="s">
        <v>330</v>
      </c>
      <c r="C13339" s="594" t="s">
        <v>570</v>
      </c>
      <c r="D13339" s="594" t="s">
        <v>2713</v>
      </c>
      <c r="E13339" s="594" t="s">
        <v>744</v>
      </c>
      <c r="F13339" s="595" t="s">
        <v>411</v>
      </c>
      <c r="G13339" s="596" t="s">
        <v>2686</v>
      </c>
      <c r="H13339" s="597">
        <v>5000000</v>
      </c>
    </row>
    <row r="13340" spans="1:8">
      <c r="A13340" s="594" t="s">
        <v>133</v>
      </c>
      <c r="B13340" s="594" t="s">
        <v>330</v>
      </c>
      <c r="C13340" s="594" t="s">
        <v>570</v>
      </c>
      <c r="D13340" s="594" t="s">
        <v>2713</v>
      </c>
      <c r="E13340" s="594" t="s">
        <v>744</v>
      </c>
      <c r="F13340" s="594" t="s">
        <v>572</v>
      </c>
      <c r="G13340" s="596" t="s">
        <v>2689</v>
      </c>
      <c r="H13340" s="597">
        <v>5000000</v>
      </c>
    </row>
    <row r="13341" spans="1:8">
      <c r="A13341" s="594" t="s">
        <v>133</v>
      </c>
      <c r="B13341" s="594" t="s">
        <v>330</v>
      </c>
      <c r="C13341" s="594" t="s">
        <v>322</v>
      </c>
      <c r="D13341" s="595" t="s">
        <v>411</v>
      </c>
      <c r="E13341" s="595" t="s">
        <v>411</v>
      </c>
      <c r="F13341" s="595" t="s">
        <v>411</v>
      </c>
      <c r="G13341" s="596" t="s">
        <v>2661</v>
      </c>
      <c r="H13341" s="597">
        <v>935010000</v>
      </c>
    </row>
    <row r="13342" spans="1:8">
      <c r="A13342" s="594" t="s">
        <v>133</v>
      </c>
      <c r="B13342" s="594" t="s">
        <v>330</v>
      </c>
      <c r="C13342" s="594" t="s">
        <v>322</v>
      </c>
      <c r="D13342" s="594" t="s">
        <v>2858</v>
      </c>
      <c r="E13342" s="595" t="s">
        <v>411</v>
      </c>
      <c r="F13342" s="595" t="s">
        <v>411</v>
      </c>
      <c r="G13342" s="596" t="s">
        <v>2859</v>
      </c>
      <c r="H13342" s="597">
        <v>935010000</v>
      </c>
    </row>
    <row r="13343" spans="1:8">
      <c r="A13343" s="594" t="s">
        <v>133</v>
      </c>
      <c r="B13343" s="594" t="s">
        <v>330</v>
      </c>
      <c r="C13343" s="594" t="s">
        <v>322</v>
      </c>
      <c r="D13343" s="594" t="s">
        <v>2858</v>
      </c>
      <c r="E13343" s="594" t="s">
        <v>142</v>
      </c>
      <c r="F13343" s="595" t="s">
        <v>411</v>
      </c>
      <c r="G13343" s="596" t="s">
        <v>143</v>
      </c>
      <c r="H13343" s="597">
        <v>48420000</v>
      </c>
    </row>
    <row r="13344" spans="1:8">
      <c r="A13344" s="594" t="s">
        <v>133</v>
      </c>
      <c r="B13344" s="594" t="s">
        <v>330</v>
      </c>
      <c r="C13344" s="594" t="s">
        <v>322</v>
      </c>
      <c r="D13344" s="594" t="s">
        <v>2858</v>
      </c>
      <c r="E13344" s="594" t="s">
        <v>142</v>
      </c>
      <c r="F13344" s="594" t="s">
        <v>146</v>
      </c>
      <c r="G13344" s="596" t="s">
        <v>2665</v>
      </c>
      <c r="H13344" s="597">
        <v>48420000</v>
      </c>
    </row>
    <row r="13345" spans="1:8">
      <c r="A13345" s="594" t="s">
        <v>133</v>
      </c>
      <c r="B13345" s="594" t="s">
        <v>330</v>
      </c>
      <c r="C13345" s="594" t="s">
        <v>322</v>
      </c>
      <c r="D13345" s="594" t="s">
        <v>2858</v>
      </c>
      <c r="E13345" s="594" t="s">
        <v>202</v>
      </c>
      <c r="F13345" s="595" t="s">
        <v>411</v>
      </c>
      <c r="G13345" s="596" t="s">
        <v>2719</v>
      </c>
      <c r="H13345" s="597">
        <v>28056000</v>
      </c>
    </row>
    <row r="13346" spans="1:8">
      <c r="A13346" s="594" t="s">
        <v>133</v>
      </c>
      <c r="B13346" s="594" t="s">
        <v>330</v>
      </c>
      <c r="C13346" s="594" t="s">
        <v>322</v>
      </c>
      <c r="D13346" s="594" t="s">
        <v>2858</v>
      </c>
      <c r="E13346" s="594" t="s">
        <v>202</v>
      </c>
      <c r="F13346" s="594" t="s">
        <v>767</v>
      </c>
      <c r="G13346" s="596" t="s">
        <v>2720</v>
      </c>
      <c r="H13346" s="597">
        <v>28056000</v>
      </c>
    </row>
    <row r="13347" spans="1:8">
      <c r="A13347" s="594" t="s">
        <v>133</v>
      </c>
      <c r="B13347" s="594" t="s">
        <v>330</v>
      </c>
      <c r="C13347" s="594" t="s">
        <v>322</v>
      </c>
      <c r="D13347" s="594" t="s">
        <v>2858</v>
      </c>
      <c r="E13347" s="594" t="s">
        <v>148</v>
      </c>
      <c r="F13347" s="595" t="s">
        <v>411</v>
      </c>
      <c r="G13347" s="596" t="s">
        <v>149</v>
      </c>
      <c r="H13347" s="597">
        <v>487490000</v>
      </c>
    </row>
    <row r="13348" spans="1:8">
      <c r="A13348" s="594" t="s">
        <v>133</v>
      </c>
      <c r="B13348" s="594" t="s">
        <v>330</v>
      </c>
      <c r="C13348" s="594" t="s">
        <v>322</v>
      </c>
      <c r="D13348" s="594" t="s">
        <v>2858</v>
      </c>
      <c r="E13348" s="594" t="s">
        <v>148</v>
      </c>
      <c r="F13348" s="594" t="s">
        <v>150</v>
      </c>
      <c r="G13348" s="596" t="s">
        <v>151</v>
      </c>
      <c r="H13348" s="597">
        <v>154666000</v>
      </c>
    </row>
    <row r="13349" spans="1:8">
      <c r="A13349" s="594" t="s">
        <v>133</v>
      </c>
      <c r="B13349" s="594" t="s">
        <v>330</v>
      </c>
      <c r="C13349" s="594" t="s">
        <v>322</v>
      </c>
      <c r="D13349" s="594" t="s">
        <v>2858</v>
      </c>
      <c r="E13349" s="594" t="s">
        <v>148</v>
      </c>
      <c r="F13349" s="594" t="s">
        <v>227</v>
      </c>
      <c r="G13349" s="596" t="s">
        <v>2669</v>
      </c>
      <c r="H13349" s="597">
        <v>332824000</v>
      </c>
    </row>
    <row r="13350" spans="1:8">
      <c r="A13350" s="594" t="s">
        <v>133</v>
      </c>
      <c r="B13350" s="594" t="s">
        <v>330</v>
      </c>
      <c r="C13350" s="594" t="s">
        <v>322</v>
      </c>
      <c r="D13350" s="594" t="s">
        <v>2858</v>
      </c>
      <c r="E13350" s="594" t="s">
        <v>582</v>
      </c>
      <c r="F13350" s="595" t="s">
        <v>411</v>
      </c>
      <c r="G13350" s="596" t="s">
        <v>583</v>
      </c>
      <c r="H13350" s="597">
        <v>800000</v>
      </c>
    </row>
    <row r="13351" spans="1:8">
      <c r="A13351" s="594" t="s">
        <v>133</v>
      </c>
      <c r="B13351" s="594" t="s">
        <v>330</v>
      </c>
      <c r="C13351" s="594" t="s">
        <v>322</v>
      </c>
      <c r="D13351" s="594" t="s">
        <v>2858</v>
      </c>
      <c r="E13351" s="594" t="s">
        <v>582</v>
      </c>
      <c r="F13351" s="594" t="s">
        <v>584</v>
      </c>
      <c r="G13351" s="596" t="s">
        <v>2670</v>
      </c>
      <c r="H13351" s="597">
        <v>800000</v>
      </c>
    </row>
    <row r="13352" spans="1:8">
      <c r="A13352" s="594" t="s">
        <v>133</v>
      </c>
      <c r="B13352" s="594" t="s">
        <v>330</v>
      </c>
      <c r="C13352" s="594" t="s">
        <v>322</v>
      </c>
      <c r="D13352" s="594" t="s">
        <v>2858</v>
      </c>
      <c r="E13352" s="594" t="s">
        <v>152</v>
      </c>
      <c r="F13352" s="595" t="s">
        <v>411</v>
      </c>
      <c r="G13352" s="596" t="s">
        <v>153</v>
      </c>
      <c r="H13352" s="597">
        <v>5850000</v>
      </c>
    </row>
    <row r="13353" spans="1:8">
      <c r="A13353" s="594" t="s">
        <v>133</v>
      </c>
      <c r="B13353" s="594" t="s">
        <v>330</v>
      </c>
      <c r="C13353" s="594" t="s">
        <v>322</v>
      </c>
      <c r="D13353" s="594" t="s">
        <v>2858</v>
      </c>
      <c r="E13353" s="594" t="s">
        <v>152</v>
      </c>
      <c r="F13353" s="594" t="s">
        <v>606</v>
      </c>
      <c r="G13353" s="596" t="s">
        <v>195</v>
      </c>
      <c r="H13353" s="597">
        <v>5850000</v>
      </c>
    </row>
    <row r="13354" spans="1:8">
      <c r="A13354" s="594" t="s">
        <v>133</v>
      </c>
      <c r="B13354" s="594" t="s">
        <v>330</v>
      </c>
      <c r="C13354" s="594" t="s">
        <v>322</v>
      </c>
      <c r="D13354" s="594" t="s">
        <v>2858</v>
      </c>
      <c r="E13354" s="594" t="s">
        <v>156</v>
      </c>
      <c r="F13354" s="595" t="s">
        <v>411</v>
      </c>
      <c r="G13354" s="596" t="s">
        <v>514</v>
      </c>
      <c r="H13354" s="597">
        <v>17729760</v>
      </c>
    </row>
    <row r="13355" spans="1:8">
      <c r="A13355" s="594" t="s">
        <v>133</v>
      </c>
      <c r="B13355" s="594" t="s">
        <v>330</v>
      </c>
      <c r="C13355" s="594" t="s">
        <v>322</v>
      </c>
      <c r="D13355" s="594" t="s">
        <v>2858</v>
      </c>
      <c r="E13355" s="594" t="s">
        <v>156</v>
      </c>
      <c r="F13355" s="594" t="s">
        <v>157</v>
      </c>
      <c r="G13355" s="596" t="s">
        <v>158</v>
      </c>
      <c r="H13355" s="597">
        <v>13625400</v>
      </c>
    </row>
    <row r="13356" spans="1:8">
      <c r="A13356" s="594" t="s">
        <v>133</v>
      </c>
      <c r="B13356" s="594" t="s">
        <v>330</v>
      </c>
      <c r="C13356" s="594" t="s">
        <v>322</v>
      </c>
      <c r="D13356" s="594" t="s">
        <v>2858</v>
      </c>
      <c r="E13356" s="594" t="s">
        <v>156</v>
      </c>
      <c r="F13356" s="594" t="s">
        <v>159</v>
      </c>
      <c r="G13356" s="596" t="s">
        <v>160</v>
      </c>
      <c r="H13356" s="597">
        <v>2294280</v>
      </c>
    </row>
    <row r="13357" spans="1:8">
      <c r="A13357" s="594" t="s">
        <v>133</v>
      </c>
      <c r="B13357" s="594" t="s">
        <v>330</v>
      </c>
      <c r="C13357" s="594" t="s">
        <v>322</v>
      </c>
      <c r="D13357" s="594" t="s">
        <v>2858</v>
      </c>
      <c r="E13357" s="594" t="s">
        <v>156</v>
      </c>
      <c r="F13357" s="594" t="s">
        <v>161</v>
      </c>
      <c r="G13357" s="596" t="s">
        <v>162</v>
      </c>
      <c r="H13357" s="597">
        <v>1529520</v>
      </c>
    </row>
    <row r="13358" spans="1:8">
      <c r="A13358" s="594" t="s">
        <v>133</v>
      </c>
      <c r="B13358" s="594" t="s">
        <v>330</v>
      </c>
      <c r="C13358" s="594" t="s">
        <v>322</v>
      </c>
      <c r="D13358" s="594" t="s">
        <v>2858</v>
      </c>
      <c r="E13358" s="594" t="s">
        <v>156</v>
      </c>
      <c r="F13358" s="594" t="s">
        <v>1</v>
      </c>
      <c r="G13358" s="596" t="s">
        <v>2</v>
      </c>
      <c r="H13358" s="597">
        <v>280560</v>
      </c>
    </row>
    <row r="13359" spans="1:8">
      <c r="A13359" s="594" t="s">
        <v>133</v>
      </c>
      <c r="B13359" s="594" t="s">
        <v>330</v>
      </c>
      <c r="C13359" s="594" t="s">
        <v>322</v>
      </c>
      <c r="D13359" s="594" t="s">
        <v>2858</v>
      </c>
      <c r="E13359" s="594" t="s">
        <v>167</v>
      </c>
      <c r="F13359" s="595" t="s">
        <v>411</v>
      </c>
      <c r="G13359" s="596" t="s">
        <v>168</v>
      </c>
      <c r="H13359" s="597">
        <v>7379567</v>
      </c>
    </row>
    <row r="13360" spans="1:8">
      <c r="A13360" s="594" t="s">
        <v>133</v>
      </c>
      <c r="B13360" s="594" t="s">
        <v>330</v>
      </c>
      <c r="C13360" s="594" t="s">
        <v>322</v>
      </c>
      <c r="D13360" s="594" t="s">
        <v>2858</v>
      </c>
      <c r="E13360" s="594" t="s">
        <v>167</v>
      </c>
      <c r="F13360" s="594" t="s">
        <v>228</v>
      </c>
      <c r="G13360" s="596" t="s">
        <v>2673</v>
      </c>
      <c r="H13360" s="597">
        <v>809830</v>
      </c>
    </row>
    <row r="13361" spans="1:8">
      <c r="A13361" s="594" t="s">
        <v>133</v>
      </c>
      <c r="B13361" s="594" t="s">
        <v>330</v>
      </c>
      <c r="C13361" s="594" t="s">
        <v>322</v>
      </c>
      <c r="D13361" s="594" t="s">
        <v>2858</v>
      </c>
      <c r="E13361" s="594" t="s">
        <v>167</v>
      </c>
      <c r="F13361" s="594" t="s">
        <v>169</v>
      </c>
      <c r="G13361" s="596" t="s">
        <v>2674</v>
      </c>
      <c r="H13361" s="597">
        <v>69737</v>
      </c>
    </row>
    <row r="13362" spans="1:8">
      <c r="A13362" s="594" t="s">
        <v>133</v>
      </c>
      <c r="B13362" s="594" t="s">
        <v>330</v>
      </c>
      <c r="C13362" s="594" t="s">
        <v>322</v>
      </c>
      <c r="D13362" s="594" t="s">
        <v>2858</v>
      </c>
      <c r="E13362" s="594" t="s">
        <v>167</v>
      </c>
      <c r="F13362" s="594" t="s">
        <v>230</v>
      </c>
      <c r="G13362" s="596" t="s">
        <v>2675</v>
      </c>
      <c r="H13362" s="597">
        <v>6500000</v>
      </c>
    </row>
    <row r="13363" spans="1:8">
      <c r="A13363" s="594" t="s">
        <v>133</v>
      </c>
      <c r="B13363" s="594" t="s">
        <v>330</v>
      </c>
      <c r="C13363" s="594" t="s">
        <v>322</v>
      </c>
      <c r="D13363" s="594" t="s">
        <v>2858</v>
      </c>
      <c r="E13363" s="594" t="s">
        <v>171</v>
      </c>
      <c r="F13363" s="595" t="s">
        <v>411</v>
      </c>
      <c r="G13363" s="596" t="s">
        <v>2677</v>
      </c>
      <c r="H13363" s="597">
        <v>45157900</v>
      </c>
    </row>
    <row r="13364" spans="1:8">
      <c r="A13364" s="594" t="s">
        <v>133</v>
      </c>
      <c r="B13364" s="594" t="s">
        <v>330</v>
      </c>
      <c r="C13364" s="594" t="s">
        <v>322</v>
      </c>
      <c r="D13364" s="594" t="s">
        <v>2858</v>
      </c>
      <c r="E13364" s="594" t="s">
        <v>171</v>
      </c>
      <c r="F13364" s="594" t="s">
        <v>173</v>
      </c>
      <c r="G13364" s="596" t="s">
        <v>174</v>
      </c>
      <c r="H13364" s="597">
        <v>33357900</v>
      </c>
    </row>
    <row r="13365" spans="1:8">
      <c r="A13365" s="594" t="s">
        <v>133</v>
      </c>
      <c r="B13365" s="594" t="s">
        <v>330</v>
      </c>
      <c r="C13365" s="594" t="s">
        <v>322</v>
      </c>
      <c r="D13365" s="594" t="s">
        <v>2858</v>
      </c>
      <c r="E13365" s="594" t="s">
        <v>171</v>
      </c>
      <c r="F13365" s="594" t="s">
        <v>175</v>
      </c>
      <c r="G13365" s="596" t="s">
        <v>176</v>
      </c>
      <c r="H13365" s="597">
        <v>11800000</v>
      </c>
    </row>
    <row r="13366" spans="1:8">
      <c r="A13366" s="594" t="s">
        <v>133</v>
      </c>
      <c r="B13366" s="594" t="s">
        <v>330</v>
      </c>
      <c r="C13366" s="594" t="s">
        <v>322</v>
      </c>
      <c r="D13366" s="594" t="s">
        <v>2858</v>
      </c>
      <c r="E13366" s="594" t="s">
        <v>177</v>
      </c>
      <c r="F13366" s="595" t="s">
        <v>411</v>
      </c>
      <c r="G13366" s="596" t="s">
        <v>178</v>
      </c>
      <c r="H13366" s="597">
        <v>5443500</v>
      </c>
    </row>
    <row r="13367" spans="1:8">
      <c r="A13367" s="594" t="s">
        <v>133</v>
      </c>
      <c r="B13367" s="594" t="s">
        <v>330</v>
      </c>
      <c r="C13367" s="594" t="s">
        <v>322</v>
      </c>
      <c r="D13367" s="594" t="s">
        <v>2858</v>
      </c>
      <c r="E13367" s="594" t="s">
        <v>177</v>
      </c>
      <c r="F13367" s="594" t="s">
        <v>179</v>
      </c>
      <c r="G13367" s="596" t="s">
        <v>2679</v>
      </c>
      <c r="H13367" s="597">
        <v>1226000</v>
      </c>
    </row>
    <row r="13368" spans="1:8">
      <c r="A13368" s="594" t="s">
        <v>133</v>
      </c>
      <c r="B13368" s="594" t="s">
        <v>330</v>
      </c>
      <c r="C13368" s="594" t="s">
        <v>322</v>
      </c>
      <c r="D13368" s="594" t="s">
        <v>2858</v>
      </c>
      <c r="E13368" s="594" t="s">
        <v>177</v>
      </c>
      <c r="F13368" s="594" t="s">
        <v>181</v>
      </c>
      <c r="G13368" s="596" t="s">
        <v>182</v>
      </c>
      <c r="H13368" s="597">
        <v>225000</v>
      </c>
    </row>
    <row r="13369" spans="1:8">
      <c r="A13369" s="594" t="s">
        <v>133</v>
      </c>
      <c r="B13369" s="594" t="s">
        <v>330</v>
      </c>
      <c r="C13369" s="594" t="s">
        <v>322</v>
      </c>
      <c r="D13369" s="594" t="s">
        <v>2858</v>
      </c>
      <c r="E13369" s="594" t="s">
        <v>177</v>
      </c>
      <c r="F13369" s="594" t="s">
        <v>1290</v>
      </c>
      <c r="G13369" s="596" t="s">
        <v>2721</v>
      </c>
      <c r="H13369" s="597">
        <v>1028500</v>
      </c>
    </row>
    <row r="13370" spans="1:8">
      <c r="A13370" s="594" t="s">
        <v>133</v>
      </c>
      <c r="B13370" s="594" t="s">
        <v>330</v>
      </c>
      <c r="C13370" s="594" t="s">
        <v>322</v>
      </c>
      <c r="D13370" s="594" t="s">
        <v>2858</v>
      </c>
      <c r="E13370" s="594" t="s">
        <v>177</v>
      </c>
      <c r="F13370" s="594" t="s">
        <v>1297</v>
      </c>
      <c r="G13370" s="596" t="s">
        <v>2680</v>
      </c>
      <c r="H13370" s="597">
        <v>2964000</v>
      </c>
    </row>
    <row r="13371" spans="1:8">
      <c r="A13371" s="594" t="s">
        <v>133</v>
      </c>
      <c r="B13371" s="594" t="s">
        <v>330</v>
      </c>
      <c r="C13371" s="594" t="s">
        <v>322</v>
      </c>
      <c r="D13371" s="594" t="s">
        <v>2858</v>
      </c>
      <c r="E13371" s="594" t="s">
        <v>240</v>
      </c>
      <c r="F13371" s="595" t="s">
        <v>411</v>
      </c>
      <c r="G13371" s="596" t="s">
        <v>241</v>
      </c>
      <c r="H13371" s="597">
        <v>52883000</v>
      </c>
    </row>
    <row r="13372" spans="1:8">
      <c r="A13372" s="594" t="s">
        <v>133</v>
      </c>
      <c r="B13372" s="594" t="s">
        <v>330</v>
      </c>
      <c r="C13372" s="594" t="s">
        <v>322</v>
      </c>
      <c r="D13372" s="594" t="s">
        <v>2858</v>
      </c>
      <c r="E13372" s="594" t="s">
        <v>240</v>
      </c>
      <c r="F13372" s="594" t="s">
        <v>242</v>
      </c>
      <c r="G13372" s="596" t="s">
        <v>243</v>
      </c>
      <c r="H13372" s="597">
        <v>7425000</v>
      </c>
    </row>
    <row r="13373" spans="1:8">
      <c r="A13373" s="594" t="s">
        <v>133</v>
      </c>
      <c r="B13373" s="594" t="s">
        <v>330</v>
      </c>
      <c r="C13373" s="594" t="s">
        <v>322</v>
      </c>
      <c r="D13373" s="594" t="s">
        <v>2858</v>
      </c>
      <c r="E13373" s="594" t="s">
        <v>240</v>
      </c>
      <c r="F13373" s="594" t="s">
        <v>731</v>
      </c>
      <c r="G13373" s="596" t="s">
        <v>732</v>
      </c>
      <c r="H13373" s="597">
        <v>300000</v>
      </c>
    </row>
    <row r="13374" spans="1:8">
      <c r="A13374" s="594" t="s">
        <v>133</v>
      </c>
      <c r="B13374" s="594" t="s">
        <v>330</v>
      </c>
      <c r="C13374" s="594" t="s">
        <v>322</v>
      </c>
      <c r="D13374" s="594" t="s">
        <v>2858</v>
      </c>
      <c r="E13374" s="594" t="s">
        <v>240</v>
      </c>
      <c r="F13374" s="594" t="s">
        <v>597</v>
      </c>
      <c r="G13374" s="596" t="s">
        <v>2682</v>
      </c>
      <c r="H13374" s="597">
        <v>4500000</v>
      </c>
    </row>
    <row r="13375" spans="1:8">
      <c r="A13375" s="594" t="s">
        <v>133</v>
      </c>
      <c r="B13375" s="594" t="s">
        <v>330</v>
      </c>
      <c r="C13375" s="594" t="s">
        <v>322</v>
      </c>
      <c r="D13375" s="594" t="s">
        <v>2858</v>
      </c>
      <c r="E13375" s="594" t="s">
        <v>240</v>
      </c>
      <c r="F13375" s="594" t="s">
        <v>733</v>
      </c>
      <c r="G13375" s="596" t="s">
        <v>734</v>
      </c>
      <c r="H13375" s="597">
        <v>38158000</v>
      </c>
    </row>
    <row r="13376" spans="1:8">
      <c r="A13376" s="594" t="s">
        <v>133</v>
      </c>
      <c r="B13376" s="594" t="s">
        <v>330</v>
      </c>
      <c r="C13376" s="594" t="s">
        <v>322</v>
      </c>
      <c r="D13376" s="594" t="s">
        <v>2858</v>
      </c>
      <c r="E13376" s="594" t="s">
        <v>240</v>
      </c>
      <c r="F13376" s="594" t="s">
        <v>735</v>
      </c>
      <c r="G13376" s="596" t="s">
        <v>193</v>
      </c>
      <c r="H13376" s="597">
        <v>2500000</v>
      </c>
    </row>
    <row r="13377" spans="1:8">
      <c r="A13377" s="594" t="s">
        <v>133</v>
      </c>
      <c r="B13377" s="594" t="s">
        <v>330</v>
      </c>
      <c r="C13377" s="594" t="s">
        <v>322</v>
      </c>
      <c r="D13377" s="594" t="s">
        <v>2858</v>
      </c>
      <c r="E13377" s="594" t="s">
        <v>183</v>
      </c>
      <c r="F13377" s="595" t="s">
        <v>411</v>
      </c>
      <c r="G13377" s="596" t="s">
        <v>184</v>
      </c>
      <c r="H13377" s="597">
        <v>60050000</v>
      </c>
    </row>
    <row r="13378" spans="1:8">
      <c r="A13378" s="594" t="s">
        <v>133</v>
      </c>
      <c r="B13378" s="594" t="s">
        <v>330</v>
      </c>
      <c r="C13378" s="594" t="s">
        <v>322</v>
      </c>
      <c r="D13378" s="594" t="s">
        <v>2858</v>
      </c>
      <c r="E13378" s="594" t="s">
        <v>183</v>
      </c>
      <c r="F13378" s="594" t="s">
        <v>736</v>
      </c>
      <c r="G13378" s="596" t="s">
        <v>737</v>
      </c>
      <c r="H13378" s="597">
        <v>3850000</v>
      </c>
    </row>
    <row r="13379" spans="1:8">
      <c r="A13379" s="594" t="s">
        <v>133</v>
      </c>
      <c r="B13379" s="594" t="s">
        <v>330</v>
      </c>
      <c r="C13379" s="594" t="s">
        <v>322</v>
      </c>
      <c r="D13379" s="594" t="s">
        <v>2858</v>
      </c>
      <c r="E13379" s="594" t="s">
        <v>183</v>
      </c>
      <c r="F13379" s="594" t="s">
        <v>185</v>
      </c>
      <c r="G13379" s="596" t="s">
        <v>186</v>
      </c>
      <c r="H13379" s="597">
        <v>2400000</v>
      </c>
    </row>
    <row r="13380" spans="1:8">
      <c r="A13380" s="594" t="s">
        <v>133</v>
      </c>
      <c r="B13380" s="594" t="s">
        <v>330</v>
      </c>
      <c r="C13380" s="594" t="s">
        <v>322</v>
      </c>
      <c r="D13380" s="594" t="s">
        <v>2858</v>
      </c>
      <c r="E13380" s="594" t="s">
        <v>183</v>
      </c>
      <c r="F13380" s="594" t="s">
        <v>187</v>
      </c>
      <c r="G13380" s="596" t="s">
        <v>2683</v>
      </c>
      <c r="H13380" s="597">
        <v>53000000</v>
      </c>
    </row>
    <row r="13381" spans="1:8">
      <c r="A13381" s="594" t="s">
        <v>133</v>
      </c>
      <c r="B13381" s="594" t="s">
        <v>330</v>
      </c>
      <c r="C13381" s="594" t="s">
        <v>322</v>
      </c>
      <c r="D13381" s="594" t="s">
        <v>2858</v>
      </c>
      <c r="E13381" s="594" t="s">
        <v>183</v>
      </c>
      <c r="F13381" s="594" t="s">
        <v>772</v>
      </c>
      <c r="G13381" s="596" t="s">
        <v>195</v>
      </c>
      <c r="H13381" s="597">
        <v>800000</v>
      </c>
    </row>
    <row r="13382" spans="1:8">
      <c r="A13382" s="594" t="s">
        <v>133</v>
      </c>
      <c r="B13382" s="594" t="s">
        <v>330</v>
      </c>
      <c r="C13382" s="594" t="s">
        <v>322</v>
      </c>
      <c r="D13382" s="594" t="s">
        <v>2858</v>
      </c>
      <c r="E13382" s="594" t="s">
        <v>738</v>
      </c>
      <c r="F13382" s="595" t="s">
        <v>411</v>
      </c>
      <c r="G13382" s="596" t="s">
        <v>739</v>
      </c>
      <c r="H13382" s="597">
        <v>34606340</v>
      </c>
    </row>
    <row r="13383" spans="1:8">
      <c r="A13383" s="594" t="s">
        <v>133</v>
      </c>
      <c r="B13383" s="594" t="s">
        <v>330</v>
      </c>
      <c r="C13383" s="594" t="s">
        <v>322</v>
      </c>
      <c r="D13383" s="594" t="s">
        <v>2858</v>
      </c>
      <c r="E13383" s="594" t="s">
        <v>738</v>
      </c>
      <c r="F13383" s="594" t="s">
        <v>740</v>
      </c>
      <c r="G13383" s="596" t="s">
        <v>741</v>
      </c>
      <c r="H13383" s="597">
        <v>15106340</v>
      </c>
    </row>
    <row r="13384" spans="1:8">
      <c r="A13384" s="594" t="s">
        <v>133</v>
      </c>
      <c r="B13384" s="594" t="s">
        <v>330</v>
      </c>
      <c r="C13384" s="594" t="s">
        <v>322</v>
      </c>
      <c r="D13384" s="594" t="s">
        <v>2858</v>
      </c>
      <c r="E13384" s="594" t="s">
        <v>738</v>
      </c>
      <c r="F13384" s="594" t="s">
        <v>356</v>
      </c>
      <c r="G13384" s="596" t="s">
        <v>357</v>
      </c>
      <c r="H13384" s="597">
        <v>18300000</v>
      </c>
    </row>
    <row r="13385" spans="1:8">
      <c r="A13385" s="594" t="s">
        <v>133</v>
      </c>
      <c r="B13385" s="594" t="s">
        <v>330</v>
      </c>
      <c r="C13385" s="594" t="s">
        <v>322</v>
      </c>
      <c r="D13385" s="594" t="s">
        <v>2858</v>
      </c>
      <c r="E13385" s="594" t="s">
        <v>738</v>
      </c>
      <c r="F13385" s="594" t="s">
        <v>742</v>
      </c>
      <c r="G13385" s="596" t="s">
        <v>743</v>
      </c>
      <c r="H13385" s="597">
        <v>1200000</v>
      </c>
    </row>
    <row r="13386" spans="1:8">
      <c r="A13386" s="594" t="s">
        <v>133</v>
      </c>
      <c r="B13386" s="594" t="s">
        <v>330</v>
      </c>
      <c r="C13386" s="594" t="s">
        <v>322</v>
      </c>
      <c r="D13386" s="594" t="s">
        <v>2858</v>
      </c>
      <c r="E13386" s="594" t="s">
        <v>555</v>
      </c>
      <c r="F13386" s="595" t="s">
        <v>411</v>
      </c>
      <c r="G13386" s="596" t="s">
        <v>556</v>
      </c>
      <c r="H13386" s="597">
        <v>15000000</v>
      </c>
    </row>
    <row r="13387" spans="1:8">
      <c r="A13387" s="594" t="s">
        <v>133</v>
      </c>
      <c r="B13387" s="594" t="s">
        <v>330</v>
      </c>
      <c r="C13387" s="594" t="s">
        <v>322</v>
      </c>
      <c r="D13387" s="594" t="s">
        <v>2858</v>
      </c>
      <c r="E13387" s="594" t="s">
        <v>555</v>
      </c>
      <c r="F13387" s="594" t="s">
        <v>1270</v>
      </c>
      <c r="G13387" s="596" t="s">
        <v>2684</v>
      </c>
      <c r="H13387" s="597">
        <v>6157000</v>
      </c>
    </row>
    <row r="13388" spans="1:8">
      <c r="A13388" s="594" t="s">
        <v>133</v>
      </c>
      <c r="B13388" s="594" t="s">
        <v>330</v>
      </c>
      <c r="C13388" s="594" t="s">
        <v>322</v>
      </c>
      <c r="D13388" s="594" t="s">
        <v>2858</v>
      </c>
      <c r="E13388" s="594" t="s">
        <v>555</v>
      </c>
      <c r="F13388" s="594" t="s">
        <v>1287</v>
      </c>
      <c r="G13388" s="596" t="s">
        <v>186</v>
      </c>
      <c r="H13388" s="597">
        <v>1400000</v>
      </c>
    </row>
    <row r="13389" spans="1:8">
      <c r="A13389" s="594" t="s">
        <v>133</v>
      </c>
      <c r="B13389" s="594" t="s">
        <v>330</v>
      </c>
      <c r="C13389" s="594" t="s">
        <v>322</v>
      </c>
      <c r="D13389" s="594" t="s">
        <v>2858</v>
      </c>
      <c r="E13389" s="594" t="s">
        <v>555</v>
      </c>
      <c r="F13389" s="594" t="s">
        <v>1269</v>
      </c>
      <c r="G13389" s="596" t="s">
        <v>2737</v>
      </c>
      <c r="H13389" s="597">
        <v>7200000</v>
      </c>
    </row>
    <row r="13390" spans="1:8">
      <c r="A13390" s="594" t="s">
        <v>133</v>
      </c>
      <c r="B13390" s="594" t="s">
        <v>330</v>
      </c>
      <c r="C13390" s="594" t="s">
        <v>322</v>
      </c>
      <c r="D13390" s="594" t="s">
        <v>2858</v>
      </c>
      <c r="E13390" s="594" t="s">
        <v>555</v>
      </c>
      <c r="F13390" s="594" t="s">
        <v>1273</v>
      </c>
      <c r="G13390" s="596" t="s">
        <v>195</v>
      </c>
      <c r="H13390" s="597">
        <v>243000</v>
      </c>
    </row>
    <row r="13391" spans="1:8">
      <c r="A13391" s="594" t="s">
        <v>133</v>
      </c>
      <c r="B13391" s="594" t="s">
        <v>330</v>
      </c>
      <c r="C13391" s="594" t="s">
        <v>322</v>
      </c>
      <c r="D13391" s="594" t="s">
        <v>2858</v>
      </c>
      <c r="E13391" s="594" t="s">
        <v>744</v>
      </c>
      <c r="F13391" s="595" t="s">
        <v>411</v>
      </c>
      <c r="G13391" s="596" t="s">
        <v>2686</v>
      </c>
      <c r="H13391" s="597">
        <v>26600000</v>
      </c>
    </row>
    <row r="13392" spans="1:8">
      <c r="A13392" s="594" t="s">
        <v>133</v>
      </c>
      <c r="B13392" s="594" t="s">
        <v>330</v>
      </c>
      <c r="C13392" s="594" t="s">
        <v>322</v>
      </c>
      <c r="D13392" s="594" t="s">
        <v>2858</v>
      </c>
      <c r="E13392" s="594" t="s">
        <v>744</v>
      </c>
      <c r="F13392" s="594" t="s">
        <v>572</v>
      </c>
      <c r="G13392" s="596" t="s">
        <v>2689</v>
      </c>
      <c r="H13392" s="597">
        <v>11600000</v>
      </c>
    </row>
    <row r="13393" spans="1:8">
      <c r="A13393" s="594" t="s">
        <v>133</v>
      </c>
      <c r="B13393" s="594" t="s">
        <v>330</v>
      </c>
      <c r="C13393" s="594" t="s">
        <v>322</v>
      </c>
      <c r="D13393" s="594" t="s">
        <v>2858</v>
      </c>
      <c r="E13393" s="594" t="s">
        <v>744</v>
      </c>
      <c r="F13393" s="594" t="s">
        <v>11</v>
      </c>
      <c r="G13393" s="596" t="s">
        <v>2691</v>
      </c>
      <c r="H13393" s="597">
        <v>4100000</v>
      </c>
    </row>
    <row r="13394" spans="1:8">
      <c r="A13394" s="594" t="s">
        <v>133</v>
      </c>
      <c r="B13394" s="594" t="s">
        <v>330</v>
      </c>
      <c r="C13394" s="594" t="s">
        <v>322</v>
      </c>
      <c r="D13394" s="594" t="s">
        <v>2858</v>
      </c>
      <c r="E13394" s="594" t="s">
        <v>744</v>
      </c>
      <c r="F13394" s="594" t="s">
        <v>748</v>
      </c>
      <c r="G13394" s="596" t="s">
        <v>35</v>
      </c>
      <c r="H13394" s="597">
        <v>10900000</v>
      </c>
    </row>
    <row r="13395" spans="1:8">
      <c r="A13395" s="594" t="s">
        <v>133</v>
      </c>
      <c r="B13395" s="594" t="s">
        <v>330</v>
      </c>
      <c r="C13395" s="594" t="s">
        <v>322</v>
      </c>
      <c r="D13395" s="594" t="s">
        <v>2858</v>
      </c>
      <c r="E13395" s="594" t="s">
        <v>2692</v>
      </c>
      <c r="F13395" s="595" t="s">
        <v>411</v>
      </c>
      <c r="G13395" s="596" t="s">
        <v>2693</v>
      </c>
      <c r="H13395" s="597">
        <v>18000000</v>
      </c>
    </row>
    <row r="13396" spans="1:8">
      <c r="A13396" s="594" t="s">
        <v>133</v>
      </c>
      <c r="B13396" s="594" t="s">
        <v>330</v>
      </c>
      <c r="C13396" s="594" t="s">
        <v>322</v>
      </c>
      <c r="D13396" s="594" t="s">
        <v>2858</v>
      </c>
      <c r="E13396" s="594" t="s">
        <v>2692</v>
      </c>
      <c r="F13396" s="594" t="s">
        <v>2694</v>
      </c>
      <c r="G13396" s="596" t="s">
        <v>2689</v>
      </c>
      <c r="H13396" s="597">
        <v>13000000</v>
      </c>
    </row>
    <row r="13397" spans="1:8">
      <c r="A13397" s="594" t="s">
        <v>133</v>
      </c>
      <c r="B13397" s="594" t="s">
        <v>330</v>
      </c>
      <c r="C13397" s="594" t="s">
        <v>322</v>
      </c>
      <c r="D13397" s="594" t="s">
        <v>2858</v>
      </c>
      <c r="E13397" s="594" t="s">
        <v>2692</v>
      </c>
      <c r="F13397" s="594" t="s">
        <v>2730</v>
      </c>
      <c r="G13397" s="596" t="s">
        <v>2731</v>
      </c>
      <c r="H13397" s="597">
        <v>5000000</v>
      </c>
    </row>
    <row r="13398" spans="1:8">
      <c r="A13398" s="594" t="s">
        <v>133</v>
      </c>
      <c r="B13398" s="594" t="s">
        <v>330</v>
      </c>
      <c r="C13398" s="594" t="s">
        <v>322</v>
      </c>
      <c r="D13398" s="594" t="s">
        <v>2858</v>
      </c>
      <c r="E13398" s="594" t="s">
        <v>189</v>
      </c>
      <c r="F13398" s="595" t="s">
        <v>411</v>
      </c>
      <c r="G13398" s="596" t="s">
        <v>190</v>
      </c>
      <c r="H13398" s="597">
        <v>36553500</v>
      </c>
    </row>
    <row r="13399" spans="1:8">
      <c r="A13399" s="594" t="s">
        <v>133</v>
      </c>
      <c r="B13399" s="594" t="s">
        <v>330</v>
      </c>
      <c r="C13399" s="594" t="s">
        <v>322</v>
      </c>
      <c r="D13399" s="594" t="s">
        <v>2858</v>
      </c>
      <c r="E13399" s="594" t="s">
        <v>189</v>
      </c>
      <c r="F13399" s="594" t="s">
        <v>773</v>
      </c>
      <c r="G13399" s="596" t="s">
        <v>2695</v>
      </c>
      <c r="H13399" s="597">
        <v>18008500</v>
      </c>
    </row>
    <row r="13400" spans="1:8">
      <c r="A13400" s="594" t="s">
        <v>133</v>
      </c>
      <c r="B13400" s="594" t="s">
        <v>330</v>
      </c>
      <c r="C13400" s="594" t="s">
        <v>322</v>
      </c>
      <c r="D13400" s="594" t="s">
        <v>2858</v>
      </c>
      <c r="E13400" s="594" t="s">
        <v>189</v>
      </c>
      <c r="F13400" s="594" t="s">
        <v>37</v>
      </c>
      <c r="G13400" s="596" t="s">
        <v>2696</v>
      </c>
      <c r="H13400" s="597">
        <v>18545000</v>
      </c>
    </row>
    <row r="13401" spans="1:8">
      <c r="A13401" s="594" t="s">
        <v>133</v>
      </c>
      <c r="B13401" s="594" t="s">
        <v>330</v>
      </c>
      <c r="C13401" s="594" t="s">
        <v>322</v>
      </c>
      <c r="D13401" s="594" t="s">
        <v>2858</v>
      </c>
      <c r="E13401" s="594" t="s">
        <v>2697</v>
      </c>
      <c r="F13401" s="595" t="s">
        <v>411</v>
      </c>
      <c r="G13401" s="596" t="s">
        <v>2698</v>
      </c>
      <c r="H13401" s="597">
        <v>5000000</v>
      </c>
    </row>
    <row r="13402" spans="1:8">
      <c r="A13402" s="594" t="s">
        <v>133</v>
      </c>
      <c r="B13402" s="594" t="s">
        <v>330</v>
      </c>
      <c r="C13402" s="594" t="s">
        <v>322</v>
      </c>
      <c r="D13402" s="594" t="s">
        <v>2858</v>
      </c>
      <c r="E13402" s="594" t="s">
        <v>2697</v>
      </c>
      <c r="F13402" s="594" t="s">
        <v>2699</v>
      </c>
      <c r="G13402" s="596" t="s">
        <v>2700</v>
      </c>
      <c r="H13402" s="597">
        <v>5000000</v>
      </c>
    </row>
    <row r="13403" spans="1:8">
      <c r="A13403" s="594" t="s">
        <v>133</v>
      </c>
      <c r="B13403" s="594" t="s">
        <v>330</v>
      </c>
      <c r="C13403" s="594" t="s">
        <v>322</v>
      </c>
      <c r="D13403" s="594" t="s">
        <v>2858</v>
      </c>
      <c r="E13403" s="594" t="s">
        <v>194</v>
      </c>
      <c r="F13403" s="595" t="s">
        <v>411</v>
      </c>
      <c r="G13403" s="596" t="s">
        <v>195</v>
      </c>
      <c r="H13403" s="597">
        <v>39990433</v>
      </c>
    </row>
    <row r="13404" spans="1:8">
      <c r="A13404" s="594" t="s">
        <v>133</v>
      </c>
      <c r="B13404" s="594" t="s">
        <v>330</v>
      </c>
      <c r="C13404" s="594" t="s">
        <v>322</v>
      </c>
      <c r="D13404" s="594" t="s">
        <v>2858</v>
      </c>
      <c r="E13404" s="594" t="s">
        <v>194</v>
      </c>
      <c r="F13404" s="594" t="s">
        <v>198</v>
      </c>
      <c r="G13404" s="596" t="s">
        <v>199</v>
      </c>
      <c r="H13404" s="597">
        <v>26591000</v>
      </c>
    </row>
    <row r="13405" spans="1:8">
      <c r="A13405" s="594" t="s">
        <v>133</v>
      </c>
      <c r="B13405" s="594" t="s">
        <v>330</v>
      </c>
      <c r="C13405" s="594" t="s">
        <v>322</v>
      </c>
      <c r="D13405" s="594" t="s">
        <v>2858</v>
      </c>
      <c r="E13405" s="594" t="s">
        <v>194</v>
      </c>
      <c r="F13405" s="594" t="s">
        <v>200</v>
      </c>
      <c r="G13405" s="596" t="s">
        <v>201</v>
      </c>
      <c r="H13405" s="597">
        <v>13399433</v>
      </c>
    </row>
    <row r="13406" spans="1:8">
      <c r="A13406" s="594" t="s">
        <v>133</v>
      </c>
      <c r="B13406" s="594" t="s">
        <v>1278</v>
      </c>
      <c r="C13406" s="595" t="s">
        <v>411</v>
      </c>
      <c r="D13406" s="595" t="s">
        <v>411</v>
      </c>
      <c r="E13406" s="595" t="s">
        <v>411</v>
      </c>
      <c r="F13406" s="595" t="s">
        <v>411</v>
      </c>
      <c r="G13406" s="596" t="s">
        <v>1279</v>
      </c>
      <c r="H13406" s="597">
        <v>530330000</v>
      </c>
    </row>
    <row r="13407" spans="1:8">
      <c r="A13407" s="594" t="s">
        <v>133</v>
      </c>
      <c r="B13407" s="594" t="s">
        <v>1278</v>
      </c>
      <c r="C13407" s="594" t="s">
        <v>570</v>
      </c>
      <c r="D13407" s="595" t="s">
        <v>411</v>
      </c>
      <c r="E13407" s="595" t="s">
        <v>411</v>
      </c>
      <c r="F13407" s="595" t="s">
        <v>411</v>
      </c>
      <c r="G13407" s="596" t="s">
        <v>2711</v>
      </c>
      <c r="H13407" s="597">
        <v>12000000</v>
      </c>
    </row>
    <row r="13408" spans="1:8">
      <c r="A13408" s="594" t="s">
        <v>133</v>
      </c>
      <c r="B13408" s="594" t="s">
        <v>1278</v>
      </c>
      <c r="C13408" s="594" t="s">
        <v>570</v>
      </c>
      <c r="D13408" s="594" t="s">
        <v>2713</v>
      </c>
      <c r="E13408" s="595" t="s">
        <v>411</v>
      </c>
      <c r="F13408" s="595" t="s">
        <v>411</v>
      </c>
      <c r="G13408" s="596" t="s">
        <v>2714</v>
      </c>
      <c r="H13408" s="597">
        <v>12000000</v>
      </c>
    </row>
    <row r="13409" spans="1:8">
      <c r="A13409" s="594" t="s">
        <v>133</v>
      </c>
      <c r="B13409" s="594" t="s">
        <v>1278</v>
      </c>
      <c r="C13409" s="594" t="s">
        <v>570</v>
      </c>
      <c r="D13409" s="594" t="s">
        <v>2713</v>
      </c>
      <c r="E13409" s="594" t="s">
        <v>240</v>
      </c>
      <c r="F13409" s="595" t="s">
        <v>411</v>
      </c>
      <c r="G13409" s="596" t="s">
        <v>241</v>
      </c>
      <c r="H13409" s="597">
        <v>5700000</v>
      </c>
    </row>
    <row r="13410" spans="1:8">
      <c r="A13410" s="594" t="s">
        <v>133</v>
      </c>
      <c r="B13410" s="594" t="s">
        <v>1278</v>
      </c>
      <c r="C13410" s="594" t="s">
        <v>570</v>
      </c>
      <c r="D13410" s="594" t="s">
        <v>2713</v>
      </c>
      <c r="E13410" s="594" t="s">
        <v>240</v>
      </c>
      <c r="F13410" s="594" t="s">
        <v>733</v>
      </c>
      <c r="G13410" s="596" t="s">
        <v>734</v>
      </c>
      <c r="H13410" s="597">
        <v>5700000</v>
      </c>
    </row>
    <row r="13411" spans="1:8">
      <c r="A13411" s="594" t="s">
        <v>133</v>
      </c>
      <c r="B13411" s="594" t="s">
        <v>1278</v>
      </c>
      <c r="C13411" s="594" t="s">
        <v>570</v>
      </c>
      <c r="D13411" s="594" t="s">
        <v>2713</v>
      </c>
      <c r="E13411" s="594" t="s">
        <v>738</v>
      </c>
      <c r="F13411" s="595" t="s">
        <v>411</v>
      </c>
      <c r="G13411" s="596" t="s">
        <v>739</v>
      </c>
      <c r="H13411" s="597">
        <v>1300000</v>
      </c>
    </row>
    <row r="13412" spans="1:8">
      <c r="A13412" s="594" t="s">
        <v>133</v>
      </c>
      <c r="B13412" s="594" t="s">
        <v>1278</v>
      </c>
      <c r="C13412" s="594" t="s">
        <v>570</v>
      </c>
      <c r="D13412" s="594" t="s">
        <v>2713</v>
      </c>
      <c r="E13412" s="594" t="s">
        <v>738</v>
      </c>
      <c r="F13412" s="594" t="s">
        <v>740</v>
      </c>
      <c r="G13412" s="596" t="s">
        <v>741</v>
      </c>
      <c r="H13412" s="597">
        <v>1300000</v>
      </c>
    </row>
    <row r="13413" spans="1:8">
      <c r="A13413" s="594" t="s">
        <v>133</v>
      </c>
      <c r="B13413" s="594" t="s">
        <v>1278</v>
      </c>
      <c r="C13413" s="594" t="s">
        <v>570</v>
      </c>
      <c r="D13413" s="594" t="s">
        <v>2713</v>
      </c>
      <c r="E13413" s="594" t="s">
        <v>744</v>
      </c>
      <c r="F13413" s="595" t="s">
        <v>411</v>
      </c>
      <c r="G13413" s="596" t="s">
        <v>2686</v>
      </c>
      <c r="H13413" s="597">
        <v>5000000</v>
      </c>
    </row>
    <row r="13414" spans="1:8">
      <c r="A13414" s="594" t="s">
        <v>133</v>
      </c>
      <c r="B13414" s="594" t="s">
        <v>1278</v>
      </c>
      <c r="C13414" s="594" t="s">
        <v>570</v>
      </c>
      <c r="D13414" s="594" t="s">
        <v>2713</v>
      </c>
      <c r="E13414" s="594" t="s">
        <v>744</v>
      </c>
      <c r="F13414" s="594" t="s">
        <v>572</v>
      </c>
      <c r="G13414" s="596" t="s">
        <v>2689</v>
      </c>
      <c r="H13414" s="597">
        <v>5000000</v>
      </c>
    </row>
    <row r="13415" spans="1:8">
      <c r="A13415" s="594" t="s">
        <v>133</v>
      </c>
      <c r="B13415" s="594" t="s">
        <v>1278</v>
      </c>
      <c r="C13415" s="594" t="s">
        <v>322</v>
      </c>
      <c r="D13415" s="595" t="s">
        <v>411</v>
      </c>
      <c r="E13415" s="595" t="s">
        <v>411</v>
      </c>
      <c r="F13415" s="595" t="s">
        <v>411</v>
      </c>
      <c r="G13415" s="596" t="s">
        <v>2661</v>
      </c>
      <c r="H13415" s="597">
        <v>518330000</v>
      </c>
    </row>
    <row r="13416" spans="1:8">
      <c r="A13416" s="594" t="s">
        <v>133</v>
      </c>
      <c r="B13416" s="594" t="s">
        <v>1278</v>
      </c>
      <c r="C13416" s="594" t="s">
        <v>322</v>
      </c>
      <c r="D13416" s="594" t="s">
        <v>2858</v>
      </c>
      <c r="E13416" s="595" t="s">
        <v>411</v>
      </c>
      <c r="F13416" s="595" t="s">
        <v>411</v>
      </c>
      <c r="G13416" s="596" t="s">
        <v>2859</v>
      </c>
      <c r="H13416" s="597">
        <v>518330000</v>
      </c>
    </row>
    <row r="13417" spans="1:8">
      <c r="A13417" s="594" t="s">
        <v>133</v>
      </c>
      <c r="B13417" s="594" t="s">
        <v>1278</v>
      </c>
      <c r="C13417" s="594" t="s">
        <v>322</v>
      </c>
      <c r="D13417" s="594" t="s">
        <v>2858</v>
      </c>
      <c r="E13417" s="594" t="s">
        <v>202</v>
      </c>
      <c r="F13417" s="595" t="s">
        <v>411</v>
      </c>
      <c r="G13417" s="596" t="s">
        <v>2719</v>
      </c>
      <c r="H13417" s="597">
        <v>12750000</v>
      </c>
    </row>
    <row r="13418" spans="1:8">
      <c r="A13418" s="594" t="s">
        <v>133</v>
      </c>
      <c r="B13418" s="594" t="s">
        <v>1278</v>
      </c>
      <c r="C13418" s="594" t="s">
        <v>322</v>
      </c>
      <c r="D13418" s="594" t="s">
        <v>2858</v>
      </c>
      <c r="E13418" s="594" t="s">
        <v>202</v>
      </c>
      <c r="F13418" s="594" t="s">
        <v>767</v>
      </c>
      <c r="G13418" s="596" t="s">
        <v>2720</v>
      </c>
      <c r="H13418" s="597">
        <v>8070000</v>
      </c>
    </row>
    <row r="13419" spans="1:8">
      <c r="A13419" s="594" t="s">
        <v>133</v>
      </c>
      <c r="B13419" s="594" t="s">
        <v>1278</v>
      </c>
      <c r="C13419" s="594" t="s">
        <v>322</v>
      </c>
      <c r="D13419" s="594" t="s">
        <v>2858</v>
      </c>
      <c r="E13419" s="594" t="s">
        <v>202</v>
      </c>
      <c r="F13419" s="594" t="s">
        <v>204</v>
      </c>
      <c r="G13419" s="596" t="s">
        <v>2755</v>
      </c>
      <c r="H13419" s="597">
        <v>4680000</v>
      </c>
    </row>
    <row r="13420" spans="1:8">
      <c r="A13420" s="594" t="s">
        <v>133</v>
      </c>
      <c r="B13420" s="594" t="s">
        <v>1278</v>
      </c>
      <c r="C13420" s="594" t="s">
        <v>322</v>
      </c>
      <c r="D13420" s="594" t="s">
        <v>2858</v>
      </c>
      <c r="E13420" s="594" t="s">
        <v>148</v>
      </c>
      <c r="F13420" s="595" t="s">
        <v>411</v>
      </c>
      <c r="G13420" s="596" t="s">
        <v>149</v>
      </c>
      <c r="H13420" s="597">
        <v>337326000</v>
      </c>
    </row>
    <row r="13421" spans="1:8">
      <c r="A13421" s="594" t="s">
        <v>133</v>
      </c>
      <c r="B13421" s="594" t="s">
        <v>1278</v>
      </c>
      <c r="C13421" s="594" t="s">
        <v>322</v>
      </c>
      <c r="D13421" s="594" t="s">
        <v>2858</v>
      </c>
      <c r="E13421" s="594" t="s">
        <v>148</v>
      </c>
      <c r="F13421" s="594" t="s">
        <v>150</v>
      </c>
      <c r="G13421" s="596" t="s">
        <v>151</v>
      </c>
      <c r="H13421" s="597">
        <v>75858000</v>
      </c>
    </row>
    <row r="13422" spans="1:8">
      <c r="A13422" s="594" t="s">
        <v>133</v>
      </c>
      <c r="B13422" s="594" t="s">
        <v>1278</v>
      </c>
      <c r="C13422" s="594" t="s">
        <v>322</v>
      </c>
      <c r="D13422" s="594" t="s">
        <v>2858</v>
      </c>
      <c r="E13422" s="594" t="s">
        <v>148</v>
      </c>
      <c r="F13422" s="594" t="s">
        <v>227</v>
      </c>
      <c r="G13422" s="596" t="s">
        <v>2669</v>
      </c>
      <c r="H13422" s="597">
        <v>261468000</v>
      </c>
    </row>
    <row r="13423" spans="1:8">
      <c r="A13423" s="594" t="s">
        <v>133</v>
      </c>
      <c r="B13423" s="594" t="s">
        <v>1278</v>
      </c>
      <c r="C13423" s="594" t="s">
        <v>322</v>
      </c>
      <c r="D13423" s="594" t="s">
        <v>2858</v>
      </c>
      <c r="E13423" s="594" t="s">
        <v>582</v>
      </c>
      <c r="F13423" s="595" t="s">
        <v>411</v>
      </c>
      <c r="G13423" s="596" t="s">
        <v>583</v>
      </c>
      <c r="H13423" s="597">
        <v>10080000</v>
      </c>
    </row>
    <row r="13424" spans="1:8">
      <c r="A13424" s="594" t="s">
        <v>133</v>
      </c>
      <c r="B13424" s="594" t="s">
        <v>1278</v>
      </c>
      <c r="C13424" s="594" t="s">
        <v>322</v>
      </c>
      <c r="D13424" s="594" t="s">
        <v>2858</v>
      </c>
      <c r="E13424" s="594" t="s">
        <v>582</v>
      </c>
      <c r="F13424" s="594" t="s">
        <v>584</v>
      </c>
      <c r="G13424" s="596" t="s">
        <v>2670</v>
      </c>
      <c r="H13424" s="597">
        <v>9030000</v>
      </c>
    </row>
    <row r="13425" spans="1:8">
      <c r="A13425" s="594" t="s">
        <v>133</v>
      </c>
      <c r="B13425" s="594" t="s">
        <v>1278</v>
      </c>
      <c r="C13425" s="594" t="s">
        <v>322</v>
      </c>
      <c r="D13425" s="594" t="s">
        <v>2858</v>
      </c>
      <c r="E13425" s="594" t="s">
        <v>582</v>
      </c>
      <c r="F13425" s="594" t="s">
        <v>586</v>
      </c>
      <c r="G13425" s="596" t="s">
        <v>2671</v>
      </c>
      <c r="H13425" s="597">
        <v>1050000</v>
      </c>
    </row>
    <row r="13426" spans="1:8">
      <c r="A13426" s="594" t="s">
        <v>133</v>
      </c>
      <c r="B13426" s="594" t="s">
        <v>1278</v>
      </c>
      <c r="C13426" s="594" t="s">
        <v>322</v>
      </c>
      <c r="D13426" s="594" t="s">
        <v>2858</v>
      </c>
      <c r="E13426" s="594" t="s">
        <v>152</v>
      </c>
      <c r="F13426" s="595" t="s">
        <v>411</v>
      </c>
      <c r="G13426" s="596" t="s">
        <v>153</v>
      </c>
      <c r="H13426" s="597">
        <v>1642000</v>
      </c>
    </row>
    <row r="13427" spans="1:8">
      <c r="A13427" s="594" t="s">
        <v>133</v>
      </c>
      <c r="B13427" s="594" t="s">
        <v>1278</v>
      </c>
      <c r="C13427" s="594" t="s">
        <v>322</v>
      </c>
      <c r="D13427" s="594" t="s">
        <v>2858</v>
      </c>
      <c r="E13427" s="594" t="s">
        <v>152</v>
      </c>
      <c r="F13427" s="594" t="s">
        <v>606</v>
      </c>
      <c r="G13427" s="596" t="s">
        <v>195</v>
      </c>
      <c r="H13427" s="597">
        <v>1642000</v>
      </c>
    </row>
    <row r="13428" spans="1:8">
      <c r="A13428" s="594" t="s">
        <v>133</v>
      </c>
      <c r="B13428" s="594" t="s">
        <v>1278</v>
      </c>
      <c r="C13428" s="594" t="s">
        <v>322</v>
      </c>
      <c r="D13428" s="594" t="s">
        <v>2858</v>
      </c>
      <c r="E13428" s="594" t="s">
        <v>167</v>
      </c>
      <c r="F13428" s="595" t="s">
        <v>411</v>
      </c>
      <c r="G13428" s="596" t="s">
        <v>168</v>
      </c>
      <c r="H13428" s="597">
        <v>579667</v>
      </c>
    </row>
    <row r="13429" spans="1:8">
      <c r="A13429" s="594" t="s">
        <v>133</v>
      </c>
      <c r="B13429" s="594" t="s">
        <v>1278</v>
      </c>
      <c r="C13429" s="594" t="s">
        <v>322</v>
      </c>
      <c r="D13429" s="594" t="s">
        <v>2858</v>
      </c>
      <c r="E13429" s="594" t="s">
        <v>167</v>
      </c>
      <c r="F13429" s="594" t="s">
        <v>228</v>
      </c>
      <c r="G13429" s="596" t="s">
        <v>2673</v>
      </c>
      <c r="H13429" s="597">
        <v>270270</v>
      </c>
    </row>
    <row r="13430" spans="1:8">
      <c r="A13430" s="594" t="s">
        <v>133</v>
      </c>
      <c r="B13430" s="594" t="s">
        <v>1278</v>
      </c>
      <c r="C13430" s="594" t="s">
        <v>322</v>
      </c>
      <c r="D13430" s="594" t="s">
        <v>2858</v>
      </c>
      <c r="E13430" s="594" t="s">
        <v>167</v>
      </c>
      <c r="F13430" s="594" t="s">
        <v>169</v>
      </c>
      <c r="G13430" s="596" t="s">
        <v>2674</v>
      </c>
      <c r="H13430" s="597">
        <v>92983</v>
      </c>
    </row>
    <row r="13431" spans="1:8">
      <c r="A13431" s="594" t="s">
        <v>133</v>
      </c>
      <c r="B13431" s="594" t="s">
        <v>1278</v>
      </c>
      <c r="C13431" s="594" t="s">
        <v>322</v>
      </c>
      <c r="D13431" s="594" t="s">
        <v>2858</v>
      </c>
      <c r="E13431" s="594" t="s">
        <v>167</v>
      </c>
      <c r="F13431" s="594" t="s">
        <v>354</v>
      </c>
      <c r="G13431" s="596" t="s">
        <v>2736</v>
      </c>
      <c r="H13431" s="597">
        <v>216414</v>
      </c>
    </row>
    <row r="13432" spans="1:8">
      <c r="A13432" s="594" t="s">
        <v>133</v>
      </c>
      <c r="B13432" s="594" t="s">
        <v>1278</v>
      </c>
      <c r="C13432" s="594" t="s">
        <v>322</v>
      </c>
      <c r="D13432" s="594" t="s">
        <v>2858</v>
      </c>
      <c r="E13432" s="594" t="s">
        <v>171</v>
      </c>
      <c r="F13432" s="595" t="s">
        <v>411</v>
      </c>
      <c r="G13432" s="596" t="s">
        <v>2677</v>
      </c>
      <c r="H13432" s="597">
        <v>30547318</v>
      </c>
    </row>
    <row r="13433" spans="1:8">
      <c r="A13433" s="594" t="s">
        <v>133</v>
      </c>
      <c r="B13433" s="594" t="s">
        <v>1278</v>
      </c>
      <c r="C13433" s="594" t="s">
        <v>322</v>
      </c>
      <c r="D13433" s="594" t="s">
        <v>2858</v>
      </c>
      <c r="E13433" s="594" t="s">
        <v>171</v>
      </c>
      <c r="F13433" s="594" t="s">
        <v>173</v>
      </c>
      <c r="G13433" s="596" t="s">
        <v>174</v>
      </c>
      <c r="H13433" s="597">
        <v>11547318</v>
      </c>
    </row>
    <row r="13434" spans="1:8">
      <c r="A13434" s="594" t="s">
        <v>133</v>
      </c>
      <c r="B13434" s="594" t="s">
        <v>1278</v>
      </c>
      <c r="C13434" s="594" t="s">
        <v>322</v>
      </c>
      <c r="D13434" s="594" t="s">
        <v>2858</v>
      </c>
      <c r="E13434" s="594" t="s">
        <v>171</v>
      </c>
      <c r="F13434" s="594" t="s">
        <v>216</v>
      </c>
      <c r="G13434" s="596" t="s">
        <v>217</v>
      </c>
      <c r="H13434" s="597">
        <v>19000000</v>
      </c>
    </row>
    <row r="13435" spans="1:8">
      <c r="A13435" s="594" t="s">
        <v>133</v>
      </c>
      <c r="B13435" s="594" t="s">
        <v>1278</v>
      </c>
      <c r="C13435" s="594" t="s">
        <v>322</v>
      </c>
      <c r="D13435" s="594" t="s">
        <v>2858</v>
      </c>
      <c r="E13435" s="594" t="s">
        <v>177</v>
      </c>
      <c r="F13435" s="595" t="s">
        <v>411</v>
      </c>
      <c r="G13435" s="596" t="s">
        <v>178</v>
      </c>
      <c r="H13435" s="597">
        <v>2542015</v>
      </c>
    </row>
    <row r="13436" spans="1:8">
      <c r="A13436" s="594" t="s">
        <v>133</v>
      </c>
      <c r="B13436" s="594" t="s">
        <v>1278</v>
      </c>
      <c r="C13436" s="594" t="s">
        <v>322</v>
      </c>
      <c r="D13436" s="594" t="s">
        <v>2858</v>
      </c>
      <c r="E13436" s="594" t="s">
        <v>177</v>
      </c>
      <c r="F13436" s="594" t="s">
        <v>179</v>
      </c>
      <c r="G13436" s="596" t="s">
        <v>2679</v>
      </c>
      <c r="H13436" s="597">
        <v>1947429</v>
      </c>
    </row>
    <row r="13437" spans="1:8">
      <c r="A13437" s="594" t="s">
        <v>133</v>
      </c>
      <c r="B13437" s="594" t="s">
        <v>1278</v>
      </c>
      <c r="C13437" s="594" t="s">
        <v>322</v>
      </c>
      <c r="D13437" s="594" t="s">
        <v>2858</v>
      </c>
      <c r="E13437" s="594" t="s">
        <v>177</v>
      </c>
      <c r="F13437" s="594" t="s">
        <v>181</v>
      </c>
      <c r="G13437" s="596" t="s">
        <v>182</v>
      </c>
      <c r="H13437" s="597">
        <v>36000</v>
      </c>
    </row>
    <row r="13438" spans="1:8">
      <c r="A13438" s="594" t="s">
        <v>133</v>
      </c>
      <c r="B13438" s="594" t="s">
        <v>1278</v>
      </c>
      <c r="C13438" s="594" t="s">
        <v>322</v>
      </c>
      <c r="D13438" s="594" t="s">
        <v>2858</v>
      </c>
      <c r="E13438" s="594" t="s">
        <v>177</v>
      </c>
      <c r="F13438" s="594" t="s">
        <v>1290</v>
      </c>
      <c r="G13438" s="596" t="s">
        <v>2721</v>
      </c>
      <c r="H13438" s="597">
        <v>58586</v>
      </c>
    </row>
    <row r="13439" spans="1:8">
      <c r="A13439" s="594" t="s">
        <v>133</v>
      </c>
      <c r="B13439" s="594" t="s">
        <v>1278</v>
      </c>
      <c r="C13439" s="594" t="s">
        <v>322</v>
      </c>
      <c r="D13439" s="594" t="s">
        <v>2858</v>
      </c>
      <c r="E13439" s="594" t="s">
        <v>177</v>
      </c>
      <c r="F13439" s="594" t="s">
        <v>441</v>
      </c>
      <c r="G13439" s="596" t="s">
        <v>2728</v>
      </c>
      <c r="H13439" s="597">
        <v>500000</v>
      </c>
    </row>
    <row r="13440" spans="1:8">
      <c r="A13440" s="594" t="s">
        <v>133</v>
      </c>
      <c r="B13440" s="594" t="s">
        <v>1278</v>
      </c>
      <c r="C13440" s="594" t="s">
        <v>322</v>
      </c>
      <c r="D13440" s="594" t="s">
        <v>2858</v>
      </c>
      <c r="E13440" s="594" t="s">
        <v>240</v>
      </c>
      <c r="F13440" s="595" t="s">
        <v>411</v>
      </c>
      <c r="G13440" s="596" t="s">
        <v>241</v>
      </c>
      <c r="H13440" s="597">
        <v>74470000</v>
      </c>
    </row>
    <row r="13441" spans="1:8">
      <c r="A13441" s="594" t="s">
        <v>133</v>
      </c>
      <c r="B13441" s="594" t="s">
        <v>1278</v>
      </c>
      <c r="C13441" s="594" t="s">
        <v>322</v>
      </c>
      <c r="D13441" s="594" t="s">
        <v>2858</v>
      </c>
      <c r="E13441" s="594" t="s">
        <v>240</v>
      </c>
      <c r="F13441" s="594" t="s">
        <v>242</v>
      </c>
      <c r="G13441" s="596" t="s">
        <v>243</v>
      </c>
      <c r="H13441" s="597">
        <v>2450000</v>
      </c>
    </row>
    <row r="13442" spans="1:8">
      <c r="A13442" s="594" t="s">
        <v>133</v>
      </c>
      <c r="B13442" s="594" t="s">
        <v>1278</v>
      </c>
      <c r="C13442" s="594" t="s">
        <v>322</v>
      </c>
      <c r="D13442" s="594" t="s">
        <v>2858</v>
      </c>
      <c r="E13442" s="594" t="s">
        <v>240</v>
      </c>
      <c r="F13442" s="594" t="s">
        <v>731</v>
      </c>
      <c r="G13442" s="596" t="s">
        <v>732</v>
      </c>
      <c r="H13442" s="597">
        <v>1000000</v>
      </c>
    </row>
    <row r="13443" spans="1:8">
      <c r="A13443" s="594" t="s">
        <v>133</v>
      </c>
      <c r="B13443" s="594" t="s">
        <v>1278</v>
      </c>
      <c r="C13443" s="594" t="s">
        <v>322</v>
      </c>
      <c r="D13443" s="594" t="s">
        <v>2858</v>
      </c>
      <c r="E13443" s="594" t="s">
        <v>240</v>
      </c>
      <c r="F13443" s="594" t="s">
        <v>597</v>
      </c>
      <c r="G13443" s="596" t="s">
        <v>2682</v>
      </c>
      <c r="H13443" s="597">
        <v>450000</v>
      </c>
    </row>
    <row r="13444" spans="1:8">
      <c r="A13444" s="594" t="s">
        <v>133</v>
      </c>
      <c r="B13444" s="594" t="s">
        <v>1278</v>
      </c>
      <c r="C13444" s="594" t="s">
        <v>322</v>
      </c>
      <c r="D13444" s="594" t="s">
        <v>2858</v>
      </c>
      <c r="E13444" s="594" t="s">
        <v>240</v>
      </c>
      <c r="F13444" s="594" t="s">
        <v>733</v>
      </c>
      <c r="G13444" s="596" t="s">
        <v>734</v>
      </c>
      <c r="H13444" s="597">
        <v>70400000</v>
      </c>
    </row>
    <row r="13445" spans="1:8">
      <c r="A13445" s="594" t="s">
        <v>133</v>
      </c>
      <c r="B13445" s="594" t="s">
        <v>1278</v>
      </c>
      <c r="C13445" s="594" t="s">
        <v>322</v>
      </c>
      <c r="D13445" s="594" t="s">
        <v>2858</v>
      </c>
      <c r="E13445" s="594" t="s">
        <v>240</v>
      </c>
      <c r="F13445" s="594" t="s">
        <v>735</v>
      </c>
      <c r="G13445" s="596" t="s">
        <v>193</v>
      </c>
      <c r="H13445" s="597">
        <v>170000</v>
      </c>
    </row>
    <row r="13446" spans="1:8">
      <c r="A13446" s="594" t="s">
        <v>133</v>
      </c>
      <c r="B13446" s="594" t="s">
        <v>1278</v>
      </c>
      <c r="C13446" s="594" t="s">
        <v>322</v>
      </c>
      <c r="D13446" s="594" t="s">
        <v>2858</v>
      </c>
      <c r="E13446" s="594" t="s">
        <v>183</v>
      </c>
      <c r="F13446" s="595" t="s">
        <v>411</v>
      </c>
      <c r="G13446" s="596" t="s">
        <v>184</v>
      </c>
      <c r="H13446" s="597">
        <v>8100000</v>
      </c>
    </row>
    <row r="13447" spans="1:8">
      <c r="A13447" s="594" t="s">
        <v>133</v>
      </c>
      <c r="B13447" s="594" t="s">
        <v>1278</v>
      </c>
      <c r="C13447" s="594" t="s">
        <v>322</v>
      </c>
      <c r="D13447" s="594" t="s">
        <v>2858</v>
      </c>
      <c r="E13447" s="594" t="s">
        <v>183</v>
      </c>
      <c r="F13447" s="594" t="s">
        <v>187</v>
      </c>
      <c r="G13447" s="596" t="s">
        <v>2683</v>
      </c>
      <c r="H13447" s="597">
        <v>8100000</v>
      </c>
    </row>
    <row r="13448" spans="1:8">
      <c r="A13448" s="594" t="s">
        <v>133</v>
      </c>
      <c r="B13448" s="594" t="s">
        <v>1278</v>
      </c>
      <c r="C13448" s="594" t="s">
        <v>322</v>
      </c>
      <c r="D13448" s="594" t="s">
        <v>2858</v>
      </c>
      <c r="E13448" s="594" t="s">
        <v>738</v>
      </c>
      <c r="F13448" s="595" t="s">
        <v>411</v>
      </c>
      <c r="G13448" s="596" t="s">
        <v>739</v>
      </c>
      <c r="H13448" s="597">
        <v>5900000</v>
      </c>
    </row>
    <row r="13449" spans="1:8">
      <c r="A13449" s="594" t="s">
        <v>133</v>
      </c>
      <c r="B13449" s="594" t="s">
        <v>1278</v>
      </c>
      <c r="C13449" s="594" t="s">
        <v>322</v>
      </c>
      <c r="D13449" s="594" t="s">
        <v>2858</v>
      </c>
      <c r="E13449" s="594" t="s">
        <v>738</v>
      </c>
      <c r="F13449" s="594" t="s">
        <v>740</v>
      </c>
      <c r="G13449" s="596" t="s">
        <v>741</v>
      </c>
      <c r="H13449" s="597">
        <v>5500000</v>
      </c>
    </row>
    <row r="13450" spans="1:8">
      <c r="A13450" s="594" t="s">
        <v>133</v>
      </c>
      <c r="B13450" s="594" t="s">
        <v>1278</v>
      </c>
      <c r="C13450" s="594" t="s">
        <v>322</v>
      </c>
      <c r="D13450" s="594" t="s">
        <v>2858</v>
      </c>
      <c r="E13450" s="594" t="s">
        <v>738</v>
      </c>
      <c r="F13450" s="594" t="s">
        <v>742</v>
      </c>
      <c r="G13450" s="596" t="s">
        <v>743</v>
      </c>
      <c r="H13450" s="597">
        <v>400000</v>
      </c>
    </row>
    <row r="13451" spans="1:8">
      <c r="A13451" s="594" t="s">
        <v>133</v>
      </c>
      <c r="B13451" s="594" t="s">
        <v>1278</v>
      </c>
      <c r="C13451" s="594" t="s">
        <v>322</v>
      </c>
      <c r="D13451" s="594" t="s">
        <v>2858</v>
      </c>
      <c r="E13451" s="594" t="s">
        <v>744</v>
      </c>
      <c r="F13451" s="595" t="s">
        <v>411</v>
      </c>
      <c r="G13451" s="596" t="s">
        <v>2686</v>
      </c>
      <c r="H13451" s="597">
        <v>5000000</v>
      </c>
    </row>
    <row r="13452" spans="1:8">
      <c r="A13452" s="594" t="s">
        <v>133</v>
      </c>
      <c r="B13452" s="594" t="s">
        <v>1278</v>
      </c>
      <c r="C13452" s="594" t="s">
        <v>322</v>
      </c>
      <c r="D13452" s="594" t="s">
        <v>2858</v>
      </c>
      <c r="E13452" s="594" t="s">
        <v>744</v>
      </c>
      <c r="F13452" s="594" t="s">
        <v>572</v>
      </c>
      <c r="G13452" s="596" t="s">
        <v>2689</v>
      </c>
      <c r="H13452" s="597">
        <v>5000000</v>
      </c>
    </row>
    <row r="13453" spans="1:8">
      <c r="A13453" s="594" t="s">
        <v>133</v>
      </c>
      <c r="B13453" s="594" t="s">
        <v>1278</v>
      </c>
      <c r="C13453" s="594" t="s">
        <v>322</v>
      </c>
      <c r="D13453" s="594" t="s">
        <v>2858</v>
      </c>
      <c r="E13453" s="594" t="s">
        <v>189</v>
      </c>
      <c r="F13453" s="595" t="s">
        <v>411</v>
      </c>
      <c r="G13453" s="596" t="s">
        <v>190</v>
      </c>
      <c r="H13453" s="597">
        <v>7721000</v>
      </c>
    </row>
    <row r="13454" spans="1:8">
      <c r="A13454" s="594" t="s">
        <v>133</v>
      </c>
      <c r="B13454" s="594" t="s">
        <v>1278</v>
      </c>
      <c r="C13454" s="594" t="s">
        <v>322</v>
      </c>
      <c r="D13454" s="594" t="s">
        <v>2858</v>
      </c>
      <c r="E13454" s="594" t="s">
        <v>189</v>
      </c>
      <c r="F13454" s="594" t="s">
        <v>773</v>
      </c>
      <c r="G13454" s="596" t="s">
        <v>2695</v>
      </c>
      <c r="H13454" s="597">
        <v>6980000</v>
      </c>
    </row>
    <row r="13455" spans="1:8">
      <c r="A13455" s="594" t="s">
        <v>133</v>
      </c>
      <c r="B13455" s="594" t="s">
        <v>1278</v>
      </c>
      <c r="C13455" s="594" t="s">
        <v>322</v>
      </c>
      <c r="D13455" s="594" t="s">
        <v>2858</v>
      </c>
      <c r="E13455" s="594" t="s">
        <v>189</v>
      </c>
      <c r="F13455" s="594" t="s">
        <v>37</v>
      </c>
      <c r="G13455" s="596" t="s">
        <v>2696</v>
      </c>
      <c r="H13455" s="597">
        <v>741000</v>
      </c>
    </row>
    <row r="13456" spans="1:8">
      <c r="A13456" s="594" t="s">
        <v>133</v>
      </c>
      <c r="B13456" s="594" t="s">
        <v>1278</v>
      </c>
      <c r="C13456" s="594" t="s">
        <v>322</v>
      </c>
      <c r="D13456" s="594" t="s">
        <v>2858</v>
      </c>
      <c r="E13456" s="594" t="s">
        <v>2697</v>
      </c>
      <c r="F13456" s="595" t="s">
        <v>411</v>
      </c>
      <c r="G13456" s="596" t="s">
        <v>2698</v>
      </c>
      <c r="H13456" s="597">
        <v>5000000</v>
      </c>
    </row>
    <row r="13457" spans="1:8">
      <c r="A13457" s="594" t="s">
        <v>133</v>
      </c>
      <c r="B13457" s="594" t="s">
        <v>1278</v>
      </c>
      <c r="C13457" s="594" t="s">
        <v>322</v>
      </c>
      <c r="D13457" s="594" t="s">
        <v>2858</v>
      </c>
      <c r="E13457" s="594" t="s">
        <v>2697</v>
      </c>
      <c r="F13457" s="594" t="s">
        <v>2699</v>
      </c>
      <c r="G13457" s="596" t="s">
        <v>2700</v>
      </c>
      <c r="H13457" s="597">
        <v>5000000</v>
      </c>
    </row>
    <row r="13458" spans="1:8">
      <c r="A13458" s="594" t="s">
        <v>133</v>
      </c>
      <c r="B13458" s="594" t="s">
        <v>1278</v>
      </c>
      <c r="C13458" s="594" t="s">
        <v>322</v>
      </c>
      <c r="D13458" s="594" t="s">
        <v>2858</v>
      </c>
      <c r="E13458" s="594" t="s">
        <v>194</v>
      </c>
      <c r="F13458" s="595" t="s">
        <v>411</v>
      </c>
      <c r="G13458" s="596" t="s">
        <v>195</v>
      </c>
      <c r="H13458" s="597">
        <v>16672000</v>
      </c>
    </row>
    <row r="13459" spans="1:8">
      <c r="A13459" s="594" t="s">
        <v>133</v>
      </c>
      <c r="B13459" s="594" t="s">
        <v>1278</v>
      </c>
      <c r="C13459" s="594" t="s">
        <v>322</v>
      </c>
      <c r="D13459" s="594" t="s">
        <v>2858</v>
      </c>
      <c r="E13459" s="594" t="s">
        <v>194</v>
      </c>
      <c r="F13459" s="594" t="s">
        <v>198</v>
      </c>
      <c r="G13459" s="596" t="s">
        <v>199</v>
      </c>
      <c r="H13459" s="597">
        <v>2547000</v>
      </c>
    </row>
    <row r="13460" spans="1:8">
      <c r="A13460" s="594" t="s">
        <v>133</v>
      </c>
      <c r="B13460" s="594" t="s">
        <v>1278</v>
      </c>
      <c r="C13460" s="594" t="s">
        <v>322</v>
      </c>
      <c r="D13460" s="594" t="s">
        <v>2858</v>
      </c>
      <c r="E13460" s="594" t="s">
        <v>194</v>
      </c>
      <c r="F13460" s="594" t="s">
        <v>200</v>
      </c>
      <c r="G13460" s="596" t="s">
        <v>201</v>
      </c>
      <c r="H13460" s="597">
        <v>14125000</v>
      </c>
    </row>
    <row r="13461" spans="1:8">
      <c r="A13461" s="594" t="s">
        <v>133</v>
      </c>
      <c r="B13461" s="594" t="s">
        <v>1276</v>
      </c>
      <c r="C13461" s="595" t="s">
        <v>411</v>
      </c>
      <c r="D13461" s="595" t="s">
        <v>411</v>
      </c>
      <c r="E13461" s="595" t="s">
        <v>411</v>
      </c>
      <c r="F13461" s="595" t="s">
        <v>411</v>
      </c>
      <c r="G13461" s="596" t="s">
        <v>1277</v>
      </c>
      <c r="H13461" s="597">
        <v>443000000</v>
      </c>
    </row>
    <row r="13462" spans="1:8">
      <c r="A13462" s="594" t="s">
        <v>133</v>
      </c>
      <c r="B13462" s="594" t="s">
        <v>1276</v>
      </c>
      <c r="C13462" s="594" t="s">
        <v>570</v>
      </c>
      <c r="D13462" s="595" t="s">
        <v>411</v>
      </c>
      <c r="E13462" s="595" t="s">
        <v>411</v>
      </c>
      <c r="F13462" s="595" t="s">
        <v>411</v>
      </c>
      <c r="G13462" s="596" t="s">
        <v>2711</v>
      </c>
      <c r="H13462" s="597">
        <v>5000000</v>
      </c>
    </row>
    <row r="13463" spans="1:8">
      <c r="A13463" s="594" t="s">
        <v>133</v>
      </c>
      <c r="B13463" s="594" t="s">
        <v>1276</v>
      </c>
      <c r="C13463" s="594" t="s">
        <v>570</v>
      </c>
      <c r="D13463" s="594" t="s">
        <v>2713</v>
      </c>
      <c r="E13463" s="595" t="s">
        <v>411</v>
      </c>
      <c r="F13463" s="595" t="s">
        <v>411</v>
      </c>
      <c r="G13463" s="596" t="s">
        <v>2714</v>
      </c>
      <c r="H13463" s="597">
        <v>5000000</v>
      </c>
    </row>
    <row r="13464" spans="1:8">
      <c r="A13464" s="594" t="s">
        <v>133</v>
      </c>
      <c r="B13464" s="594" t="s">
        <v>1276</v>
      </c>
      <c r="C13464" s="594" t="s">
        <v>570</v>
      </c>
      <c r="D13464" s="594" t="s">
        <v>2713</v>
      </c>
      <c r="E13464" s="594" t="s">
        <v>744</v>
      </c>
      <c r="F13464" s="595" t="s">
        <v>411</v>
      </c>
      <c r="G13464" s="596" t="s">
        <v>2686</v>
      </c>
      <c r="H13464" s="597">
        <v>5000000</v>
      </c>
    </row>
    <row r="13465" spans="1:8">
      <c r="A13465" s="594" t="s">
        <v>133</v>
      </c>
      <c r="B13465" s="594" t="s">
        <v>1276</v>
      </c>
      <c r="C13465" s="594" t="s">
        <v>570</v>
      </c>
      <c r="D13465" s="594" t="s">
        <v>2713</v>
      </c>
      <c r="E13465" s="594" t="s">
        <v>744</v>
      </c>
      <c r="F13465" s="594" t="s">
        <v>572</v>
      </c>
      <c r="G13465" s="596" t="s">
        <v>2689</v>
      </c>
      <c r="H13465" s="597">
        <v>5000000</v>
      </c>
    </row>
    <row r="13466" spans="1:8">
      <c r="A13466" s="594" t="s">
        <v>133</v>
      </c>
      <c r="B13466" s="594" t="s">
        <v>1276</v>
      </c>
      <c r="C13466" s="594" t="s">
        <v>322</v>
      </c>
      <c r="D13466" s="595" t="s">
        <v>411</v>
      </c>
      <c r="E13466" s="595" t="s">
        <v>411</v>
      </c>
      <c r="F13466" s="595" t="s">
        <v>411</v>
      </c>
      <c r="G13466" s="596" t="s">
        <v>2661</v>
      </c>
      <c r="H13466" s="597">
        <v>426000000</v>
      </c>
    </row>
    <row r="13467" spans="1:8">
      <c r="A13467" s="594" t="s">
        <v>133</v>
      </c>
      <c r="B13467" s="594" t="s">
        <v>1276</v>
      </c>
      <c r="C13467" s="594" t="s">
        <v>322</v>
      </c>
      <c r="D13467" s="594" t="s">
        <v>2858</v>
      </c>
      <c r="E13467" s="595" t="s">
        <v>411</v>
      </c>
      <c r="F13467" s="595" t="s">
        <v>411</v>
      </c>
      <c r="G13467" s="596" t="s">
        <v>2859</v>
      </c>
      <c r="H13467" s="597">
        <v>426000000</v>
      </c>
    </row>
    <row r="13468" spans="1:8">
      <c r="A13468" s="594" t="s">
        <v>133</v>
      </c>
      <c r="B13468" s="594" t="s">
        <v>1276</v>
      </c>
      <c r="C13468" s="594" t="s">
        <v>322</v>
      </c>
      <c r="D13468" s="594" t="s">
        <v>2858</v>
      </c>
      <c r="E13468" s="594" t="s">
        <v>202</v>
      </c>
      <c r="F13468" s="595" t="s">
        <v>411</v>
      </c>
      <c r="G13468" s="596" t="s">
        <v>2719</v>
      </c>
      <c r="H13468" s="597">
        <v>11670000</v>
      </c>
    </row>
    <row r="13469" spans="1:8">
      <c r="A13469" s="594" t="s">
        <v>133</v>
      </c>
      <c r="B13469" s="594" t="s">
        <v>1276</v>
      </c>
      <c r="C13469" s="594" t="s">
        <v>322</v>
      </c>
      <c r="D13469" s="594" t="s">
        <v>2858</v>
      </c>
      <c r="E13469" s="594" t="s">
        <v>202</v>
      </c>
      <c r="F13469" s="594" t="s">
        <v>767</v>
      </c>
      <c r="G13469" s="596" t="s">
        <v>2720</v>
      </c>
      <c r="H13469" s="597">
        <v>9270000</v>
      </c>
    </row>
    <row r="13470" spans="1:8">
      <c r="A13470" s="594" t="s">
        <v>133</v>
      </c>
      <c r="B13470" s="594" t="s">
        <v>1276</v>
      </c>
      <c r="C13470" s="594" t="s">
        <v>322</v>
      </c>
      <c r="D13470" s="594" t="s">
        <v>2858</v>
      </c>
      <c r="E13470" s="594" t="s">
        <v>202</v>
      </c>
      <c r="F13470" s="594" t="s">
        <v>204</v>
      </c>
      <c r="G13470" s="596" t="s">
        <v>2755</v>
      </c>
      <c r="H13470" s="597">
        <v>2400000</v>
      </c>
    </row>
    <row r="13471" spans="1:8">
      <c r="A13471" s="594" t="s">
        <v>133</v>
      </c>
      <c r="B13471" s="594" t="s">
        <v>1276</v>
      </c>
      <c r="C13471" s="594" t="s">
        <v>322</v>
      </c>
      <c r="D13471" s="594" t="s">
        <v>2858</v>
      </c>
      <c r="E13471" s="594" t="s">
        <v>148</v>
      </c>
      <c r="F13471" s="595" t="s">
        <v>411</v>
      </c>
      <c r="G13471" s="596" t="s">
        <v>149</v>
      </c>
      <c r="H13471" s="597">
        <v>232416000</v>
      </c>
    </row>
    <row r="13472" spans="1:8">
      <c r="A13472" s="594" t="s">
        <v>133</v>
      </c>
      <c r="B13472" s="594" t="s">
        <v>1276</v>
      </c>
      <c r="C13472" s="594" t="s">
        <v>322</v>
      </c>
      <c r="D13472" s="594" t="s">
        <v>2858</v>
      </c>
      <c r="E13472" s="594" t="s">
        <v>148</v>
      </c>
      <c r="F13472" s="594" t="s">
        <v>150</v>
      </c>
      <c r="G13472" s="596" t="s">
        <v>151</v>
      </c>
      <c r="H13472" s="597">
        <v>75858000</v>
      </c>
    </row>
    <row r="13473" spans="1:8">
      <c r="A13473" s="594" t="s">
        <v>133</v>
      </c>
      <c r="B13473" s="594" t="s">
        <v>1276</v>
      </c>
      <c r="C13473" s="594" t="s">
        <v>322</v>
      </c>
      <c r="D13473" s="594" t="s">
        <v>2858</v>
      </c>
      <c r="E13473" s="594" t="s">
        <v>148</v>
      </c>
      <c r="F13473" s="594" t="s">
        <v>227</v>
      </c>
      <c r="G13473" s="596" t="s">
        <v>2669</v>
      </c>
      <c r="H13473" s="597">
        <v>156558000</v>
      </c>
    </row>
    <row r="13474" spans="1:8">
      <c r="A13474" s="594" t="s">
        <v>133</v>
      </c>
      <c r="B13474" s="594" t="s">
        <v>1276</v>
      </c>
      <c r="C13474" s="594" t="s">
        <v>322</v>
      </c>
      <c r="D13474" s="594" t="s">
        <v>2858</v>
      </c>
      <c r="E13474" s="594" t="s">
        <v>582</v>
      </c>
      <c r="F13474" s="595" t="s">
        <v>411</v>
      </c>
      <c r="G13474" s="596" t="s">
        <v>583</v>
      </c>
      <c r="H13474" s="597">
        <v>1310000</v>
      </c>
    </row>
    <row r="13475" spans="1:8">
      <c r="A13475" s="594" t="s">
        <v>133</v>
      </c>
      <c r="B13475" s="594" t="s">
        <v>1276</v>
      </c>
      <c r="C13475" s="594" t="s">
        <v>322</v>
      </c>
      <c r="D13475" s="594" t="s">
        <v>2858</v>
      </c>
      <c r="E13475" s="594" t="s">
        <v>582</v>
      </c>
      <c r="F13475" s="594" t="s">
        <v>584</v>
      </c>
      <c r="G13475" s="596" t="s">
        <v>2670</v>
      </c>
      <c r="H13475" s="597">
        <v>1100000</v>
      </c>
    </row>
    <row r="13476" spans="1:8">
      <c r="A13476" s="594" t="s">
        <v>133</v>
      </c>
      <c r="B13476" s="594" t="s">
        <v>1276</v>
      </c>
      <c r="C13476" s="594" t="s">
        <v>322</v>
      </c>
      <c r="D13476" s="594" t="s">
        <v>2858</v>
      </c>
      <c r="E13476" s="594" t="s">
        <v>582</v>
      </c>
      <c r="F13476" s="594" t="s">
        <v>586</v>
      </c>
      <c r="G13476" s="596" t="s">
        <v>2671</v>
      </c>
      <c r="H13476" s="597">
        <v>210000</v>
      </c>
    </row>
    <row r="13477" spans="1:8">
      <c r="A13477" s="594" t="s">
        <v>133</v>
      </c>
      <c r="B13477" s="594" t="s">
        <v>1276</v>
      </c>
      <c r="C13477" s="594" t="s">
        <v>322</v>
      </c>
      <c r="D13477" s="594" t="s">
        <v>2858</v>
      </c>
      <c r="E13477" s="594" t="s">
        <v>152</v>
      </c>
      <c r="F13477" s="595" t="s">
        <v>411</v>
      </c>
      <c r="G13477" s="596" t="s">
        <v>153</v>
      </c>
      <c r="H13477" s="597">
        <v>5041000</v>
      </c>
    </row>
    <row r="13478" spans="1:8">
      <c r="A13478" s="594" t="s">
        <v>133</v>
      </c>
      <c r="B13478" s="594" t="s">
        <v>1276</v>
      </c>
      <c r="C13478" s="594" t="s">
        <v>322</v>
      </c>
      <c r="D13478" s="594" t="s">
        <v>2858</v>
      </c>
      <c r="E13478" s="594" t="s">
        <v>152</v>
      </c>
      <c r="F13478" s="594" t="s">
        <v>606</v>
      </c>
      <c r="G13478" s="596" t="s">
        <v>195</v>
      </c>
      <c r="H13478" s="597">
        <v>5041000</v>
      </c>
    </row>
    <row r="13479" spans="1:8">
      <c r="A13479" s="594" t="s">
        <v>133</v>
      </c>
      <c r="B13479" s="594" t="s">
        <v>1276</v>
      </c>
      <c r="C13479" s="594" t="s">
        <v>322</v>
      </c>
      <c r="D13479" s="594" t="s">
        <v>2858</v>
      </c>
      <c r="E13479" s="594" t="s">
        <v>167</v>
      </c>
      <c r="F13479" s="595" t="s">
        <v>411</v>
      </c>
      <c r="G13479" s="596" t="s">
        <v>168</v>
      </c>
      <c r="H13479" s="597">
        <v>405765</v>
      </c>
    </row>
    <row r="13480" spans="1:8">
      <c r="A13480" s="594" t="s">
        <v>133</v>
      </c>
      <c r="B13480" s="594" t="s">
        <v>1276</v>
      </c>
      <c r="C13480" s="594" t="s">
        <v>322</v>
      </c>
      <c r="D13480" s="594" t="s">
        <v>2858</v>
      </c>
      <c r="E13480" s="594" t="s">
        <v>167</v>
      </c>
      <c r="F13480" s="594" t="s">
        <v>228</v>
      </c>
      <c r="G13480" s="596" t="s">
        <v>2673</v>
      </c>
      <c r="H13480" s="597">
        <v>301159</v>
      </c>
    </row>
    <row r="13481" spans="1:8">
      <c r="A13481" s="594" t="s">
        <v>133</v>
      </c>
      <c r="B13481" s="594" t="s">
        <v>1276</v>
      </c>
      <c r="C13481" s="594" t="s">
        <v>322</v>
      </c>
      <c r="D13481" s="594" t="s">
        <v>2858</v>
      </c>
      <c r="E13481" s="594" t="s">
        <v>167</v>
      </c>
      <c r="F13481" s="594" t="s">
        <v>169</v>
      </c>
      <c r="G13481" s="596" t="s">
        <v>2674</v>
      </c>
      <c r="H13481" s="597">
        <v>104606</v>
      </c>
    </row>
    <row r="13482" spans="1:8">
      <c r="A13482" s="594" t="s">
        <v>133</v>
      </c>
      <c r="B13482" s="594" t="s">
        <v>1276</v>
      </c>
      <c r="C13482" s="594" t="s">
        <v>322</v>
      </c>
      <c r="D13482" s="594" t="s">
        <v>2858</v>
      </c>
      <c r="E13482" s="594" t="s">
        <v>171</v>
      </c>
      <c r="F13482" s="595" t="s">
        <v>411</v>
      </c>
      <c r="G13482" s="596" t="s">
        <v>2677</v>
      </c>
      <c r="H13482" s="597">
        <v>21501000</v>
      </c>
    </row>
    <row r="13483" spans="1:8">
      <c r="A13483" s="594" t="s">
        <v>133</v>
      </c>
      <c r="B13483" s="594" t="s">
        <v>1276</v>
      </c>
      <c r="C13483" s="594" t="s">
        <v>322</v>
      </c>
      <c r="D13483" s="594" t="s">
        <v>2858</v>
      </c>
      <c r="E13483" s="594" t="s">
        <v>171</v>
      </c>
      <c r="F13483" s="594" t="s">
        <v>173</v>
      </c>
      <c r="G13483" s="596" t="s">
        <v>174</v>
      </c>
      <c r="H13483" s="597">
        <v>8221000</v>
      </c>
    </row>
    <row r="13484" spans="1:8">
      <c r="A13484" s="594" t="s">
        <v>133</v>
      </c>
      <c r="B13484" s="594" t="s">
        <v>1276</v>
      </c>
      <c r="C13484" s="594" t="s">
        <v>322</v>
      </c>
      <c r="D13484" s="594" t="s">
        <v>2858</v>
      </c>
      <c r="E13484" s="594" t="s">
        <v>171</v>
      </c>
      <c r="F13484" s="594" t="s">
        <v>216</v>
      </c>
      <c r="G13484" s="596" t="s">
        <v>217</v>
      </c>
      <c r="H13484" s="597">
        <v>12000000</v>
      </c>
    </row>
    <row r="13485" spans="1:8">
      <c r="A13485" s="594" t="s">
        <v>133</v>
      </c>
      <c r="B13485" s="594" t="s">
        <v>1276</v>
      </c>
      <c r="C13485" s="594" t="s">
        <v>322</v>
      </c>
      <c r="D13485" s="594" t="s">
        <v>2858</v>
      </c>
      <c r="E13485" s="594" t="s">
        <v>171</v>
      </c>
      <c r="F13485" s="594" t="s">
        <v>175</v>
      </c>
      <c r="G13485" s="596" t="s">
        <v>176</v>
      </c>
      <c r="H13485" s="597">
        <v>1280000</v>
      </c>
    </row>
    <row r="13486" spans="1:8">
      <c r="A13486" s="594" t="s">
        <v>133</v>
      </c>
      <c r="B13486" s="594" t="s">
        <v>1276</v>
      </c>
      <c r="C13486" s="594" t="s">
        <v>322</v>
      </c>
      <c r="D13486" s="594" t="s">
        <v>2858</v>
      </c>
      <c r="E13486" s="594" t="s">
        <v>177</v>
      </c>
      <c r="F13486" s="595" t="s">
        <v>411</v>
      </c>
      <c r="G13486" s="596" t="s">
        <v>178</v>
      </c>
      <c r="H13486" s="597">
        <v>4196486</v>
      </c>
    </row>
    <row r="13487" spans="1:8">
      <c r="A13487" s="594" t="s">
        <v>133</v>
      </c>
      <c r="B13487" s="594" t="s">
        <v>1276</v>
      </c>
      <c r="C13487" s="594" t="s">
        <v>322</v>
      </c>
      <c r="D13487" s="594" t="s">
        <v>2858</v>
      </c>
      <c r="E13487" s="594" t="s">
        <v>177</v>
      </c>
      <c r="F13487" s="594" t="s">
        <v>179</v>
      </c>
      <c r="G13487" s="596" t="s">
        <v>2679</v>
      </c>
      <c r="H13487" s="597">
        <v>1400975</v>
      </c>
    </row>
    <row r="13488" spans="1:8">
      <c r="A13488" s="594" t="s">
        <v>133</v>
      </c>
      <c r="B13488" s="594" t="s">
        <v>1276</v>
      </c>
      <c r="C13488" s="594" t="s">
        <v>322</v>
      </c>
      <c r="D13488" s="594" t="s">
        <v>2858</v>
      </c>
      <c r="E13488" s="594" t="s">
        <v>177</v>
      </c>
      <c r="F13488" s="594" t="s">
        <v>181</v>
      </c>
      <c r="G13488" s="596" t="s">
        <v>182</v>
      </c>
      <c r="H13488" s="597">
        <v>1333034</v>
      </c>
    </row>
    <row r="13489" spans="1:8">
      <c r="A13489" s="594" t="s">
        <v>133</v>
      </c>
      <c r="B13489" s="594" t="s">
        <v>1276</v>
      </c>
      <c r="C13489" s="594" t="s">
        <v>322</v>
      </c>
      <c r="D13489" s="594" t="s">
        <v>2858</v>
      </c>
      <c r="E13489" s="594" t="s">
        <v>177</v>
      </c>
      <c r="F13489" s="594" t="s">
        <v>1290</v>
      </c>
      <c r="G13489" s="596" t="s">
        <v>2721</v>
      </c>
      <c r="H13489" s="597">
        <v>1462477</v>
      </c>
    </row>
    <row r="13490" spans="1:8">
      <c r="A13490" s="594" t="s">
        <v>133</v>
      </c>
      <c r="B13490" s="594" t="s">
        <v>1276</v>
      </c>
      <c r="C13490" s="594" t="s">
        <v>322</v>
      </c>
      <c r="D13490" s="594" t="s">
        <v>2858</v>
      </c>
      <c r="E13490" s="594" t="s">
        <v>240</v>
      </c>
      <c r="F13490" s="595" t="s">
        <v>411</v>
      </c>
      <c r="G13490" s="596" t="s">
        <v>241</v>
      </c>
      <c r="H13490" s="597">
        <v>23250000</v>
      </c>
    </row>
    <row r="13491" spans="1:8">
      <c r="A13491" s="594" t="s">
        <v>133</v>
      </c>
      <c r="B13491" s="594" t="s">
        <v>1276</v>
      </c>
      <c r="C13491" s="594" t="s">
        <v>322</v>
      </c>
      <c r="D13491" s="594" t="s">
        <v>2858</v>
      </c>
      <c r="E13491" s="594" t="s">
        <v>240</v>
      </c>
      <c r="F13491" s="594" t="s">
        <v>242</v>
      </c>
      <c r="G13491" s="596" t="s">
        <v>243</v>
      </c>
      <c r="H13491" s="597">
        <v>450000</v>
      </c>
    </row>
    <row r="13492" spans="1:8">
      <c r="A13492" s="594" t="s">
        <v>133</v>
      </c>
      <c r="B13492" s="594" t="s">
        <v>1276</v>
      </c>
      <c r="C13492" s="594" t="s">
        <v>322</v>
      </c>
      <c r="D13492" s="594" t="s">
        <v>2858</v>
      </c>
      <c r="E13492" s="594" t="s">
        <v>240</v>
      </c>
      <c r="F13492" s="594" t="s">
        <v>731</v>
      </c>
      <c r="G13492" s="596" t="s">
        <v>732</v>
      </c>
      <c r="H13492" s="597">
        <v>1400000</v>
      </c>
    </row>
    <row r="13493" spans="1:8">
      <c r="A13493" s="594" t="s">
        <v>133</v>
      </c>
      <c r="B13493" s="594" t="s">
        <v>1276</v>
      </c>
      <c r="C13493" s="594" t="s">
        <v>322</v>
      </c>
      <c r="D13493" s="594" t="s">
        <v>2858</v>
      </c>
      <c r="E13493" s="594" t="s">
        <v>240</v>
      </c>
      <c r="F13493" s="594" t="s">
        <v>597</v>
      </c>
      <c r="G13493" s="596" t="s">
        <v>2682</v>
      </c>
      <c r="H13493" s="597">
        <v>1700000</v>
      </c>
    </row>
    <row r="13494" spans="1:8">
      <c r="A13494" s="594" t="s">
        <v>133</v>
      </c>
      <c r="B13494" s="594" t="s">
        <v>1276</v>
      </c>
      <c r="C13494" s="594" t="s">
        <v>322</v>
      </c>
      <c r="D13494" s="594" t="s">
        <v>2858</v>
      </c>
      <c r="E13494" s="594" t="s">
        <v>240</v>
      </c>
      <c r="F13494" s="594" t="s">
        <v>733</v>
      </c>
      <c r="G13494" s="596" t="s">
        <v>734</v>
      </c>
      <c r="H13494" s="597">
        <v>17700000</v>
      </c>
    </row>
    <row r="13495" spans="1:8">
      <c r="A13495" s="594" t="s">
        <v>133</v>
      </c>
      <c r="B13495" s="594" t="s">
        <v>1276</v>
      </c>
      <c r="C13495" s="594" t="s">
        <v>322</v>
      </c>
      <c r="D13495" s="594" t="s">
        <v>2858</v>
      </c>
      <c r="E13495" s="594" t="s">
        <v>240</v>
      </c>
      <c r="F13495" s="594" t="s">
        <v>735</v>
      </c>
      <c r="G13495" s="596" t="s">
        <v>193</v>
      </c>
      <c r="H13495" s="597">
        <v>2000000</v>
      </c>
    </row>
    <row r="13496" spans="1:8">
      <c r="A13496" s="594" t="s">
        <v>133</v>
      </c>
      <c r="B13496" s="594" t="s">
        <v>1276</v>
      </c>
      <c r="C13496" s="594" t="s">
        <v>322</v>
      </c>
      <c r="D13496" s="594" t="s">
        <v>2858</v>
      </c>
      <c r="E13496" s="594" t="s">
        <v>183</v>
      </c>
      <c r="F13496" s="595" t="s">
        <v>411</v>
      </c>
      <c r="G13496" s="596" t="s">
        <v>184</v>
      </c>
      <c r="H13496" s="597">
        <v>19976000</v>
      </c>
    </row>
    <row r="13497" spans="1:8">
      <c r="A13497" s="594" t="s">
        <v>133</v>
      </c>
      <c r="B13497" s="594" t="s">
        <v>1276</v>
      </c>
      <c r="C13497" s="594" t="s">
        <v>322</v>
      </c>
      <c r="D13497" s="594" t="s">
        <v>2858</v>
      </c>
      <c r="E13497" s="594" t="s">
        <v>183</v>
      </c>
      <c r="F13497" s="594" t="s">
        <v>187</v>
      </c>
      <c r="G13497" s="596" t="s">
        <v>2683</v>
      </c>
      <c r="H13497" s="597">
        <v>18900000</v>
      </c>
    </row>
    <row r="13498" spans="1:8">
      <c r="A13498" s="594" t="s">
        <v>133</v>
      </c>
      <c r="B13498" s="594" t="s">
        <v>1276</v>
      </c>
      <c r="C13498" s="594" t="s">
        <v>322</v>
      </c>
      <c r="D13498" s="594" t="s">
        <v>2858</v>
      </c>
      <c r="E13498" s="594" t="s">
        <v>183</v>
      </c>
      <c r="F13498" s="594" t="s">
        <v>772</v>
      </c>
      <c r="G13498" s="596" t="s">
        <v>195</v>
      </c>
      <c r="H13498" s="597">
        <v>1076000</v>
      </c>
    </row>
    <row r="13499" spans="1:8">
      <c r="A13499" s="594" t="s">
        <v>133</v>
      </c>
      <c r="B13499" s="594" t="s">
        <v>1276</v>
      </c>
      <c r="C13499" s="594" t="s">
        <v>322</v>
      </c>
      <c r="D13499" s="594" t="s">
        <v>2858</v>
      </c>
      <c r="E13499" s="594" t="s">
        <v>738</v>
      </c>
      <c r="F13499" s="595" t="s">
        <v>411</v>
      </c>
      <c r="G13499" s="596" t="s">
        <v>739</v>
      </c>
      <c r="H13499" s="597">
        <v>6472000</v>
      </c>
    </row>
    <row r="13500" spans="1:8">
      <c r="A13500" s="594" t="s">
        <v>133</v>
      </c>
      <c r="B13500" s="594" t="s">
        <v>1276</v>
      </c>
      <c r="C13500" s="594" t="s">
        <v>322</v>
      </c>
      <c r="D13500" s="594" t="s">
        <v>2858</v>
      </c>
      <c r="E13500" s="594" t="s">
        <v>738</v>
      </c>
      <c r="F13500" s="594" t="s">
        <v>740</v>
      </c>
      <c r="G13500" s="596" t="s">
        <v>741</v>
      </c>
      <c r="H13500" s="597">
        <v>2000000</v>
      </c>
    </row>
    <row r="13501" spans="1:8">
      <c r="A13501" s="594" t="s">
        <v>133</v>
      </c>
      <c r="B13501" s="594" t="s">
        <v>1276</v>
      </c>
      <c r="C13501" s="594" t="s">
        <v>322</v>
      </c>
      <c r="D13501" s="594" t="s">
        <v>2858</v>
      </c>
      <c r="E13501" s="594" t="s">
        <v>738</v>
      </c>
      <c r="F13501" s="594" t="s">
        <v>742</v>
      </c>
      <c r="G13501" s="596" t="s">
        <v>743</v>
      </c>
      <c r="H13501" s="597">
        <v>4472000</v>
      </c>
    </row>
    <row r="13502" spans="1:8">
      <c r="A13502" s="594" t="s">
        <v>133</v>
      </c>
      <c r="B13502" s="594" t="s">
        <v>1276</v>
      </c>
      <c r="C13502" s="594" t="s">
        <v>322</v>
      </c>
      <c r="D13502" s="594" t="s">
        <v>2858</v>
      </c>
      <c r="E13502" s="594" t="s">
        <v>744</v>
      </c>
      <c r="F13502" s="595" t="s">
        <v>411</v>
      </c>
      <c r="G13502" s="596" t="s">
        <v>2686</v>
      </c>
      <c r="H13502" s="597">
        <v>7299000</v>
      </c>
    </row>
    <row r="13503" spans="1:8">
      <c r="A13503" s="594" t="s">
        <v>133</v>
      </c>
      <c r="B13503" s="594" t="s">
        <v>1276</v>
      </c>
      <c r="C13503" s="594" t="s">
        <v>322</v>
      </c>
      <c r="D13503" s="594" t="s">
        <v>2858</v>
      </c>
      <c r="E13503" s="594" t="s">
        <v>744</v>
      </c>
      <c r="F13503" s="594" t="s">
        <v>572</v>
      </c>
      <c r="G13503" s="596" t="s">
        <v>2689</v>
      </c>
      <c r="H13503" s="597">
        <v>7299000</v>
      </c>
    </row>
    <row r="13504" spans="1:8">
      <c r="A13504" s="594" t="s">
        <v>133</v>
      </c>
      <c r="B13504" s="594" t="s">
        <v>1276</v>
      </c>
      <c r="C13504" s="594" t="s">
        <v>322</v>
      </c>
      <c r="D13504" s="594" t="s">
        <v>2858</v>
      </c>
      <c r="E13504" s="594" t="s">
        <v>189</v>
      </c>
      <c r="F13504" s="595" t="s">
        <v>411</v>
      </c>
      <c r="G13504" s="596" t="s">
        <v>190</v>
      </c>
      <c r="H13504" s="597">
        <v>3425749</v>
      </c>
    </row>
    <row r="13505" spans="1:8">
      <c r="A13505" s="594" t="s">
        <v>133</v>
      </c>
      <c r="B13505" s="594" t="s">
        <v>1276</v>
      </c>
      <c r="C13505" s="594" t="s">
        <v>322</v>
      </c>
      <c r="D13505" s="594" t="s">
        <v>2858</v>
      </c>
      <c r="E13505" s="594" t="s">
        <v>189</v>
      </c>
      <c r="F13505" s="594" t="s">
        <v>773</v>
      </c>
      <c r="G13505" s="596" t="s">
        <v>2695</v>
      </c>
      <c r="H13505" s="597">
        <v>3425749</v>
      </c>
    </row>
    <row r="13506" spans="1:8">
      <c r="A13506" s="594" t="s">
        <v>133</v>
      </c>
      <c r="B13506" s="594" t="s">
        <v>1276</v>
      </c>
      <c r="C13506" s="594" t="s">
        <v>322</v>
      </c>
      <c r="D13506" s="594" t="s">
        <v>2858</v>
      </c>
      <c r="E13506" s="594" t="s">
        <v>194</v>
      </c>
      <c r="F13506" s="595" t="s">
        <v>411</v>
      </c>
      <c r="G13506" s="596" t="s">
        <v>195</v>
      </c>
      <c r="H13506" s="597">
        <v>88177000</v>
      </c>
    </row>
    <row r="13507" spans="1:8">
      <c r="A13507" s="594" t="s">
        <v>133</v>
      </c>
      <c r="B13507" s="594" t="s">
        <v>1276</v>
      </c>
      <c r="C13507" s="594" t="s">
        <v>322</v>
      </c>
      <c r="D13507" s="594" t="s">
        <v>2858</v>
      </c>
      <c r="E13507" s="594" t="s">
        <v>194</v>
      </c>
      <c r="F13507" s="594" t="s">
        <v>198</v>
      </c>
      <c r="G13507" s="596" t="s">
        <v>199</v>
      </c>
      <c r="H13507" s="597">
        <v>17807000</v>
      </c>
    </row>
    <row r="13508" spans="1:8">
      <c r="A13508" s="594" t="s">
        <v>133</v>
      </c>
      <c r="B13508" s="594" t="s">
        <v>1276</v>
      </c>
      <c r="C13508" s="594" t="s">
        <v>322</v>
      </c>
      <c r="D13508" s="594" t="s">
        <v>2858</v>
      </c>
      <c r="E13508" s="594" t="s">
        <v>194</v>
      </c>
      <c r="F13508" s="594" t="s">
        <v>200</v>
      </c>
      <c r="G13508" s="596" t="s">
        <v>201</v>
      </c>
      <c r="H13508" s="597">
        <v>70370000</v>
      </c>
    </row>
    <row r="13509" spans="1:8">
      <c r="A13509" s="594" t="s">
        <v>133</v>
      </c>
      <c r="B13509" s="594" t="s">
        <v>1276</v>
      </c>
      <c r="C13509" s="594" t="s">
        <v>322</v>
      </c>
      <c r="D13509" s="594" t="s">
        <v>2858</v>
      </c>
      <c r="E13509" s="594" t="s">
        <v>550</v>
      </c>
      <c r="F13509" s="595" t="s">
        <v>411</v>
      </c>
      <c r="G13509" s="596" t="s">
        <v>2705</v>
      </c>
      <c r="H13509" s="597">
        <v>860000</v>
      </c>
    </row>
    <row r="13510" spans="1:8">
      <c r="A13510" s="594" t="s">
        <v>133</v>
      </c>
      <c r="B13510" s="594" t="s">
        <v>1276</v>
      </c>
      <c r="C13510" s="594" t="s">
        <v>322</v>
      </c>
      <c r="D13510" s="594" t="s">
        <v>2858</v>
      </c>
      <c r="E13510" s="594" t="s">
        <v>550</v>
      </c>
      <c r="F13510" s="594" t="s">
        <v>2706</v>
      </c>
      <c r="G13510" s="596" t="s">
        <v>72</v>
      </c>
      <c r="H13510" s="597">
        <v>860000</v>
      </c>
    </row>
    <row r="13511" spans="1:8">
      <c r="A13511" s="594" t="s">
        <v>133</v>
      </c>
      <c r="B13511" s="594" t="s">
        <v>1276</v>
      </c>
      <c r="C13511" s="594" t="s">
        <v>1369</v>
      </c>
      <c r="D13511" s="595" t="s">
        <v>411</v>
      </c>
      <c r="E13511" s="595" t="s">
        <v>411</v>
      </c>
      <c r="F13511" s="595" t="s">
        <v>411</v>
      </c>
      <c r="G13511" s="596" t="s">
        <v>1968</v>
      </c>
      <c r="H13511" s="597">
        <v>12000000</v>
      </c>
    </row>
    <row r="13512" spans="1:8">
      <c r="A13512" s="594" t="s">
        <v>133</v>
      </c>
      <c r="B13512" s="594" t="s">
        <v>1276</v>
      </c>
      <c r="C13512" s="594" t="s">
        <v>1369</v>
      </c>
      <c r="D13512" s="594" t="s">
        <v>2846</v>
      </c>
      <c r="E13512" s="595" t="s">
        <v>411</v>
      </c>
      <c r="F13512" s="595" t="s">
        <v>411</v>
      </c>
      <c r="G13512" s="596" t="s">
        <v>2847</v>
      </c>
      <c r="H13512" s="597">
        <v>12000000</v>
      </c>
    </row>
    <row r="13513" spans="1:8">
      <c r="A13513" s="594" t="s">
        <v>133</v>
      </c>
      <c r="B13513" s="594" t="s">
        <v>1276</v>
      </c>
      <c r="C13513" s="594" t="s">
        <v>1369</v>
      </c>
      <c r="D13513" s="594" t="s">
        <v>2846</v>
      </c>
      <c r="E13513" s="594" t="s">
        <v>738</v>
      </c>
      <c r="F13513" s="595" t="s">
        <v>411</v>
      </c>
      <c r="G13513" s="596" t="s">
        <v>739</v>
      </c>
      <c r="H13513" s="597">
        <v>12000000</v>
      </c>
    </row>
    <row r="13514" spans="1:8">
      <c r="A13514" s="594" t="s">
        <v>133</v>
      </c>
      <c r="B13514" s="594" t="s">
        <v>1276</v>
      </c>
      <c r="C13514" s="594" t="s">
        <v>1369</v>
      </c>
      <c r="D13514" s="594" t="s">
        <v>2846</v>
      </c>
      <c r="E13514" s="594" t="s">
        <v>738</v>
      </c>
      <c r="F13514" s="594" t="s">
        <v>740</v>
      </c>
      <c r="G13514" s="596" t="s">
        <v>741</v>
      </c>
      <c r="H13514" s="597">
        <v>7500000</v>
      </c>
    </row>
    <row r="13515" spans="1:8">
      <c r="A13515" s="594" t="s">
        <v>133</v>
      </c>
      <c r="B13515" s="594" t="s">
        <v>1276</v>
      </c>
      <c r="C13515" s="594" t="s">
        <v>1369</v>
      </c>
      <c r="D13515" s="594" t="s">
        <v>2846</v>
      </c>
      <c r="E13515" s="594" t="s">
        <v>738</v>
      </c>
      <c r="F13515" s="594" t="s">
        <v>742</v>
      </c>
      <c r="G13515" s="596" t="s">
        <v>743</v>
      </c>
      <c r="H13515" s="597">
        <v>4500000</v>
      </c>
    </row>
    <row r="13516" spans="1:8">
      <c r="A13516" s="594" t="s">
        <v>133</v>
      </c>
      <c r="B13516" s="594" t="s">
        <v>332</v>
      </c>
      <c r="C13516" s="595" t="s">
        <v>411</v>
      </c>
      <c r="D13516" s="595" t="s">
        <v>411</v>
      </c>
      <c r="E13516" s="595" t="s">
        <v>411</v>
      </c>
      <c r="F13516" s="595" t="s">
        <v>411</v>
      </c>
      <c r="G13516" s="596" t="s">
        <v>333</v>
      </c>
      <c r="H13516" s="597">
        <v>1367061000</v>
      </c>
    </row>
    <row r="13517" spans="1:8">
      <c r="A13517" s="594" t="s">
        <v>133</v>
      </c>
      <c r="B13517" s="594" t="s">
        <v>332</v>
      </c>
      <c r="C13517" s="594" t="s">
        <v>570</v>
      </c>
      <c r="D13517" s="595" t="s">
        <v>411</v>
      </c>
      <c r="E13517" s="595" t="s">
        <v>411</v>
      </c>
      <c r="F13517" s="595" t="s">
        <v>411</v>
      </c>
      <c r="G13517" s="596" t="s">
        <v>2711</v>
      </c>
      <c r="H13517" s="597">
        <v>7500000</v>
      </c>
    </row>
    <row r="13518" spans="1:8">
      <c r="A13518" s="594" t="s">
        <v>133</v>
      </c>
      <c r="B13518" s="594" t="s">
        <v>332</v>
      </c>
      <c r="C13518" s="594" t="s">
        <v>570</v>
      </c>
      <c r="D13518" s="594" t="s">
        <v>2713</v>
      </c>
      <c r="E13518" s="595" t="s">
        <v>411</v>
      </c>
      <c r="F13518" s="595" t="s">
        <v>411</v>
      </c>
      <c r="G13518" s="596" t="s">
        <v>2714</v>
      </c>
      <c r="H13518" s="597">
        <v>5000000</v>
      </c>
    </row>
    <row r="13519" spans="1:8">
      <c r="A13519" s="594" t="s">
        <v>133</v>
      </c>
      <c r="B13519" s="594" t="s">
        <v>332</v>
      </c>
      <c r="C13519" s="594" t="s">
        <v>570</v>
      </c>
      <c r="D13519" s="594" t="s">
        <v>2713</v>
      </c>
      <c r="E13519" s="594" t="s">
        <v>744</v>
      </c>
      <c r="F13519" s="595" t="s">
        <v>411</v>
      </c>
      <c r="G13519" s="596" t="s">
        <v>2686</v>
      </c>
      <c r="H13519" s="597">
        <v>5000000</v>
      </c>
    </row>
    <row r="13520" spans="1:8">
      <c r="A13520" s="594" t="s">
        <v>133</v>
      </c>
      <c r="B13520" s="594" t="s">
        <v>332</v>
      </c>
      <c r="C13520" s="594" t="s">
        <v>570</v>
      </c>
      <c r="D13520" s="594" t="s">
        <v>2713</v>
      </c>
      <c r="E13520" s="594" t="s">
        <v>744</v>
      </c>
      <c r="F13520" s="594" t="s">
        <v>572</v>
      </c>
      <c r="G13520" s="596" t="s">
        <v>2689</v>
      </c>
      <c r="H13520" s="597">
        <v>5000000</v>
      </c>
    </row>
    <row r="13521" spans="1:8">
      <c r="A13521" s="594" t="s">
        <v>133</v>
      </c>
      <c r="B13521" s="594" t="s">
        <v>332</v>
      </c>
      <c r="C13521" s="594" t="s">
        <v>570</v>
      </c>
      <c r="D13521" s="594" t="s">
        <v>2742</v>
      </c>
      <c r="E13521" s="595" t="s">
        <v>411</v>
      </c>
      <c r="F13521" s="595" t="s">
        <v>411</v>
      </c>
      <c r="G13521" s="596" t="s">
        <v>2743</v>
      </c>
      <c r="H13521" s="597">
        <v>2500000</v>
      </c>
    </row>
    <row r="13522" spans="1:8">
      <c r="A13522" s="594" t="s">
        <v>133</v>
      </c>
      <c r="B13522" s="594" t="s">
        <v>332</v>
      </c>
      <c r="C13522" s="594" t="s">
        <v>570</v>
      </c>
      <c r="D13522" s="594" t="s">
        <v>2742</v>
      </c>
      <c r="E13522" s="594" t="s">
        <v>194</v>
      </c>
      <c r="F13522" s="595" t="s">
        <v>411</v>
      </c>
      <c r="G13522" s="596" t="s">
        <v>195</v>
      </c>
      <c r="H13522" s="597">
        <v>2500000</v>
      </c>
    </row>
    <row r="13523" spans="1:8">
      <c r="A13523" s="594" t="s">
        <v>133</v>
      </c>
      <c r="B13523" s="594" t="s">
        <v>332</v>
      </c>
      <c r="C13523" s="594" t="s">
        <v>570</v>
      </c>
      <c r="D13523" s="594" t="s">
        <v>2742</v>
      </c>
      <c r="E13523" s="594" t="s">
        <v>194</v>
      </c>
      <c r="F13523" s="594" t="s">
        <v>200</v>
      </c>
      <c r="G13523" s="596" t="s">
        <v>201</v>
      </c>
      <c r="H13523" s="597">
        <v>2500000</v>
      </c>
    </row>
    <row r="13524" spans="1:8">
      <c r="A13524" s="594" t="s">
        <v>133</v>
      </c>
      <c r="B13524" s="594" t="s">
        <v>332</v>
      </c>
      <c r="C13524" s="594" t="s">
        <v>322</v>
      </c>
      <c r="D13524" s="595" t="s">
        <v>411</v>
      </c>
      <c r="E13524" s="595" t="s">
        <v>411</v>
      </c>
      <c r="F13524" s="595" t="s">
        <v>411</v>
      </c>
      <c r="G13524" s="596" t="s">
        <v>2661</v>
      </c>
      <c r="H13524" s="597">
        <v>1359561000</v>
      </c>
    </row>
    <row r="13525" spans="1:8">
      <c r="A13525" s="594" t="s">
        <v>133</v>
      </c>
      <c r="B13525" s="594" t="s">
        <v>332</v>
      </c>
      <c r="C13525" s="594" t="s">
        <v>322</v>
      </c>
      <c r="D13525" s="594" t="s">
        <v>2858</v>
      </c>
      <c r="E13525" s="595" t="s">
        <v>411</v>
      </c>
      <c r="F13525" s="595" t="s">
        <v>411</v>
      </c>
      <c r="G13525" s="596" t="s">
        <v>2859</v>
      </c>
      <c r="H13525" s="597">
        <v>1359561000</v>
      </c>
    </row>
    <row r="13526" spans="1:8">
      <c r="A13526" s="594" t="s">
        <v>133</v>
      </c>
      <c r="B13526" s="594" t="s">
        <v>332</v>
      </c>
      <c r="C13526" s="594" t="s">
        <v>322</v>
      </c>
      <c r="D13526" s="594" t="s">
        <v>2858</v>
      </c>
      <c r="E13526" s="594" t="s">
        <v>202</v>
      </c>
      <c r="F13526" s="595" t="s">
        <v>411</v>
      </c>
      <c r="G13526" s="596" t="s">
        <v>2719</v>
      </c>
      <c r="H13526" s="597">
        <v>5720000</v>
      </c>
    </row>
    <row r="13527" spans="1:8">
      <c r="A13527" s="594" t="s">
        <v>133</v>
      </c>
      <c r="B13527" s="594" t="s">
        <v>332</v>
      </c>
      <c r="C13527" s="594" t="s">
        <v>322</v>
      </c>
      <c r="D13527" s="594" t="s">
        <v>2858</v>
      </c>
      <c r="E13527" s="594" t="s">
        <v>202</v>
      </c>
      <c r="F13527" s="594" t="s">
        <v>204</v>
      </c>
      <c r="G13527" s="596" t="s">
        <v>2755</v>
      </c>
      <c r="H13527" s="597">
        <v>5720000</v>
      </c>
    </row>
    <row r="13528" spans="1:8">
      <c r="A13528" s="594" t="s">
        <v>133</v>
      </c>
      <c r="B13528" s="594" t="s">
        <v>332</v>
      </c>
      <c r="C13528" s="594" t="s">
        <v>322</v>
      </c>
      <c r="D13528" s="594" t="s">
        <v>2858</v>
      </c>
      <c r="E13528" s="594" t="s">
        <v>148</v>
      </c>
      <c r="F13528" s="595" t="s">
        <v>411</v>
      </c>
      <c r="G13528" s="596" t="s">
        <v>149</v>
      </c>
      <c r="H13528" s="597">
        <v>546618000</v>
      </c>
    </row>
    <row r="13529" spans="1:8">
      <c r="A13529" s="594" t="s">
        <v>133</v>
      </c>
      <c r="B13529" s="594" t="s">
        <v>332</v>
      </c>
      <c r="C13529" s="594" t="s">
        <v>322</v>
      </c>
      <c r="D13529" s="594" t="s">
        <v>2858</v>
      </c>
      <c r="E13529" s="594" t="s">
        <v>148</v>
      </c>
      <c r="F13529" s="594" t="s">
        <v>150</v>
      </c>
      <c r="G13529" s="596" t="s">
        <v>151</v>
      </c>
      <c r="H13529" s="597">
        <v>106524000</v>
      </c>
    </row>
    <row r="13530" spans="1:8">
      <c r="A13530" s="594" t="s">
        <v>133</v>
      </c>
      <c r="B13530" s="594" t="s">
        <v>332</v>
      </c>
      <c r="C13530" s="594" t="s">
        <v>322</v>
      </c>
      <c r="D13530" s="594" t="s">
        <v>2858</v>
      </c>
      <c r="E13530" s="594" t="s">
        <v>148</v>
      </c>
      <c r="F13530" s="594" t="s">
        <v>227</v>
      </c>
      <c r="G13530" s="596" t="s">
        <v>2669</v>
      </c>
      <c r="H13530" s="597">
        <v>440094000</v>
      </c>
    </row>
    <row r="13531" spans="1:8">
      <c r="A13531" s="594" t="s">
        <v>133</v>
      </c>
      <c r="B13531" s="594" t="s">
        <v>332</v>
      </c>
      <c r="C13531" s="594" t="s">
        <v>322</v>
      </c>
      <c r="D13531" s="594" t="s">
        <v>2858</v>
      </c>
      <c r="E13531" s="594" t="s">
        <v>582</v>
      </c>
      <c r="F13531" s="595" t="s">
        <v>411</v>
      </c>
      <c r="G13531" s="596" t="s">
        <v>583</v>
      </c>
      <c r="H13531" s="597">
        <v>72274000</v>
      </c>
    </row>
    <row r="13532" spans="1:8">
      <c r="A13532" s="594" t="s">
        <v>133</v>
      </c>
      <c r="B13532" s="594" t="s">
        <v>332</v>
      </c>
      <c r="C13532" s="594" t="s">
        <v>322</v>
      </c>
      <c r="D13532" s="594" t="s">
        <v>2858</v>
      </c>
      <c r="E13532" s="594" t="s">
        <v>582</v>
      </c>
      <c r="F13532" s="594" t="s">
        <v>584</v>
      </c>
      <c r="G13532" s="596" t="s">
        <v>2670</v>
      </c>
      <c r="H13532" s="597">
        <v>28605000</v>
      </c>
    </row>
    <row r="13533" spans="1:8">
      <c r="A13533" s="594" t="s">
        <v>133</v>
      </c>
      <c r="B13533" s="594" t="s">
        <v>332</v>
      </c>
      <c r="C13533" s="594" t="s">
        <v>322</v>
      </c>
      <c r="D13533" s="594" t="s">
        <v>2858</v>
      </c>
      <c r="E13533" s="594" t="s">
        <v>582</v>
      </c>
      <c r="F13533" s="594" t="s">
        <v>478</v>
      </c>
      <c r="G13533" s="596" t="s">
        <v>2775</v>
      </c>
      <c r="H13533" s="597">
        <v>22200000</v>
      </c>
    </row>
    <row r="13534" spans="1:8">
      <c r="A13534" s="594" t="s">
        <v>133</v>
      </c>
      <c r="B13534" s="594" t="s">
        <v>332</v>
      </c>
      <c r="C13534" s="594" t="s">
        <v>322</v>
      </c>
      <c r="D13534" s="594" t="s">
        <v>2858</v>
      </c>
      <c r="E13534" s="594" t="s">
        <v>582</v>
      </c>
      <c r="F13534" s="594" t="s">
        <v>586</v>
      </c>
      <c r="G13534" s="596" t="s">
        <v>2671</v>
      </c>
      <c r="H13534" s="597">
        <v>21469000</v>
      </c>
    </row>
    <row r="13535" spans="1:8">
      <c r="A13535" s="594" t="s">
        <v>133</v>
      </c>
      <c r="B13535" s="594" t="s">
        <v>332</v>
      </c>
      <c r="C13535" s="594" t="s">
        <v>322</v>
      </c>
      <c r="D13535" s="594" t="s">
        <v>2858</v>
      </c>
      <c r="E13535" s="594" t="s">
        <v>152</v>
      </c>
      <c r="F13535" s="595" t="s">
        <v>411</v>
      </c>
      <c r="G13535" s="596" t="s">
        <v>153</v>
      </c>
      <c r="H13535" s="597">
        <v>14448944</v>
      </c>
    </row>
    <row r="13536" spans="1:8">
      <c r="A13536" s="594" t="s">
        <v>133</v>
      </c>
      <c r="B13536" s="594" t="s">
        <v>332</v>
      </c>
      <c r="C13536" s="594" t="s">
        <v>322</v>
      </c>
      <c r="D13536" s="594" t="s">
        <v>2858</v>
      </c>
      <c r="E13536" s="594" t="s">
        <v>152</v>
      </c>
      <c r="F13536" s="594" t="s">
        <v>606</v>
      </c>
      <c r="G13536" s="596" t="s">
        <v>195</v>
      </c>
      <c r="H13536" s="597">
        <v>14448944</v>
      </c>
    </row>
    <row r="13537" spans="1:8">
      <c r="A13537" s="594" t="s">
        <v>133</v>
      </c>
      <c r="B13537" s="594" t="s">
        <v>332</v>
      </c>
      <c r="C13537" s="594" t="s">
        <v>322</v>
      </c>
      <c r="D13537" s="594" t="s">
        <v>2858</v>
      </c>
      <c r="E13537" s="594" t="s">
        <v>167</v>
      </c>
      <c r="F13537" s="595" t="s">
        <v>411</v>
      </c>
      <c r="G13537" s="596" t="s">
        <v>168</v>
      </c>
      <c r="H13537" s="597">
        <v>1584416</v>
      </c>
    </row>
    <row r="13538" spans="1:8">
      <c r="A13538" s="594" t="s">
        <v>133</v>
      </c>
      <c r="B13538" s="594" t="s">
        <v>332</v>
      </c>
      <c r="C13538" s="594" t="s">
        <v>322</v>
      </c>
      <c r="D13538" s="594" t="s">
        <v>2858</v>
      </c>
      <c r="E13538" s="594" t="s">
        <v>167</v>
      </c>
      <c r="F13538" s="594" t="s">
        <v>228</v>
      </c>
      <c r="G13538" s="596" t="s">
        <v>2673</v>
      </c>
      <c r="H13538" s="597">
        <v>1315073</v>
      </c>
    </row>
    <row r="13539" spans="1:8">
      <c r="A13539" s="594" t="s">
        <v>133</v>
      </c>
      <c r="B13539" s="594" t="s">
        <v>332</v>
      </c>
      <c r="C13539" s="594" t="s">
        <v>322</v>
      </c>
      <c r="D13539" s="594" t="s">
        <v>2858</v>
      </c>
      <c r="E13539" s="594" t="s">
        <v>167</v>
      </c>
      <c r="F13539" s="594" t="s">
        <v>169</v>
      </c>
      <c r="G13539" s="596" t="s">
        <v>2674</v>
      </c>
      <c r="H13539" s="597">
        <v>269343</v>
      </c>
    </row>
    <row r="13540" spans="1:8">
      <c r="A13540" s="594" t="s">
        <v>133</v>
      </c>
      <c r="B13540" s="594" t="s">
        <v>332</v>
      </c>
      <c r="C13540" s="594" t="s">
        <v>322</v>
      </c>
      <c r="D13540" s="594" t="s">
        <v>2858</v>
      </c>
      <c r="E13540" s="594" t="s">
        <v>171</v>
      </c>
      <c r="F13540" s="595" t="s">
        <v>411</v>
      </c>
      <c r="G13540" s="596" t="s">
        <v>2677</v>
      </c>
      <c r="H13540" s="597">
        <v>42033000</v>
      </c>
    </row>
    <row r="13541" spans="1:8">
      <c r="A13541" s="594" t="s">
        <v>133</v>
      </c>
      <c r="B13541" s="594" t="s">
        <v>332</v>
      </c>
      <c r="C13541" s="594" t="s">
        <v>322</v>
      </c>
      <c r="D13541" s="594" t="s">
        <v>2858</v>
      </c>
      <c r="E13541" s="594" t="s">
        <v>171</v>
      </c>
      <c r="F13541" s="594" t="s">
        <v>173</v>
      </c>
      <c r="G13541" s="596" t="s">
        <v>174</v>
      </c>
      <c r="H13541" s="597">
        <v>18540000</v>
      </c>
    </row>
    <row r="13542" spans="1:8">
      <c r="A13542" s="594" t="s">
        <v>133</v>
      </c>
      <c r="B13542" s="594" t="s">
        <v>332</v>
      </c>
      <c r="C13542" s="594" t="s">
        <v>322</v>
      </c>
      <c r="D13542" s="594" t="s">
        <v>2858</v>
      </c>
      <c r="E13542" s="594" t="s">
        <v>171</v>
      </c>
      <c r="F13542" s="594" t="s">
        <v>216</v>
      </c>
      <c r="G13542" s="596" t="s">
        <v>217</v>
      </c>
      <c r="H13542" s="597">
        <v>16740000</v>
      </c>
    </row>
    <row r="13543" spans="1:8">
      <c r="A13543" s="594" t="s">
        <v>133</v>
      </c>
      <c r="B13543" s="594" t="s">
        <v>332</v>
      </c>
      <c r="C13543" s="594" t="s">
        <v>322</v>
      </c>
      <c r="D13543" s="594" t="s">
        <v>2858</v>
      </c>
      <c r="E13543" s="594" t="s">
        <v>171</v>
      </c>
      <c r="F13543" s="594" t="s">
        <v>175</v>
      </c>
      <c r="G13543" s="596" t="s">
        <v>176</v>
      </c>
      <c r="H13543" s="597">
        <v>6753000</v>
      </c>
    </row>
    <row r="13544" spans="1:8">
      <c r="A13544" s="594" t="s">
        <v>133</v>
      </c>
      <c r="B13544" s="594" t="s">
        <v>332</v>
      </c>
      <c r="C13544" s="594" t="s">
        <v>322</v>
      </c>
      <c r="D13544" s="594" t="s">
        <v>2858</v>
      </c>
      <c r="E13544" s="594" t="s">
        <v>177</v>
      </c>
      <c r="F13544" s="595" t="s">
        <v>411</v>
      </c>
      <c r="G13544" s="596" t="s">
        <v>178</v>
      </c>
      <c r="H13544" s="597">
        <v>17527429</v>
      </c>
    </row>
    <row r="13545" spans="1:8">
      <c r="A13545" s="594" t="s">
        <v>133</v>
      </c>
      <c r="B13545" s="594" t="s">
        <v>332</v>
      </c>
      <c r="C13545" s="594" t="s">
        <v>322</v>
      </c>
      <c r="D13545" s="594" t="s">
        <v>2858</v>
      </c>
      <c r="E13545" s="594" t="s">
        <v>177</v>
      </c>
      <c r="F13545" s="594" t="s">
        <v>179</v>
      </c>
      <c r="G13545" s="596" t="s">
        <v>2679</v>
      </c>
      <c r="H13545" s="597">
        <v>1297439</v>
      </c>
    </row>
    <row r="13546" spans="1:8">
      <c r="A13546" s="594" t="s">
        <v>133</v>
      </c>
      <c r="B13546" s="594" t="s">
        <v>332</v>
      </c>
      <c r="C13546" s="594" t="s">
        <v>322</v>
      </c>
      <c r="D13546" s="594" t="s">
        <v>2858</v>
      </c>
      <c r="E13546" s="594" t="s">
        <v>177</v>
      </c>
      <c r="F13546" s="594" t="s">
        <v>181</v>
      </c>
      <c r="G13546" s="596" t="s">
        <v>182</v>
      </c>
      <c r="H13546" s="597">
        <v>1463590</v>
      </c>
    </row>
    <row r="13547" spans="1:8">
      <c r="A13547" s="594" t="s">
        <v>133</v>
      </c>
      <c r="B13547" s="594" t="s">
        <v>332</v>
      </c>
      <c r="C13547" s="594" t="s">
        <v>322</v>
      </c>
      <c r="D13547" s="594" t="s">
        <v>2858</v>
      </c>
      <c r="E13547" s="594" t="s">
        <v>177</v>
      </c>
      <c r="F13547" s="594" t="s">
        <v>1290</v>
      </c>
      <c r="G13547" s="596" t="s">
        <v>2721</v>
      </c>
      <c r="H13547" s="597">
        <v>4162400</v>
      </c>
    </row>
    <row r="13548" spans="1:8">
      <c r="A13548" s="594" t="s">
        <v>133</v>
      </c>
      <c r="B13548" s="594" t="s">
        <v>332</v>
      </c>
      <c r="C13548" s="594" t="s">
        <v>322</v>
      </c>
      <c r="D13548" s="594" t="s">
        <v>2858</v>
      </c>
      <c r="E13548" s="594" t="s">
        <v>177</v>
      </c>
      <c r="F13548" s="594" t="s">
        <v>441</v>
      </c>
      <c r="G13548" s="596" t="s">
        <v>2728</v>
      </c>
      <c r="H13548" s="597">
        <v>6050000</v>
      </c>
    </row>
    <row r="13549" spans="1:8">
      <c r="A13549" s="594" t="s">
        <v>133</v>
      </c>
      <c r="B13549" s="594" t="s">
        <v>332</v>
      </c>
      <c r="C13549" s="594" t="s">
        <v>322</v>
      </c>
      <c r="D13549" s="594" t="s">
        <v>2858</v>
      </c>
      <c r="E13549" s="594" t="s">
        <v>177</v>
      </c>
      <c r="F13549" s="594" t="s">
        <v>1297</v>
      </c>
      <c r="G13549" s="596" t="s">
        <v>2680</v>
      </c>
      <c r="H13549" s="597">
        <v>894000</v>
      </c>
    </row>
    <row r="13550" spans="1:8">
      <c r="A13550" s="594" t="s">
        <v>133</v>
      </c>
      <c r="B13550" s="594" t="s">
        <v>332</v>
      </c>
      <c r="C13550" s="594" t="s">
        <v>322</v>
      </c>
      <c r="D13550" s="594" t="s">
        <v>2858</v>
      </c>
      <c r="E13550" s="594" t="s">
        <v>177</v>
      </c>
      <c r="F13550" s="594" t="s">
        <v>237</v>
      </c>
      <c r="G13550" s="596" t="s">
        <v>2681</v>
      </c>
      <c r="H13550" s="597">
        <v>3480000</v>
      </c>
    </row>
    <row r="13551" spans="1:8">
      <c r="A13551" s="594" t="s">
        <v>133</v>
      </c>
      <c r="B13551" s="594" t="s">
        <v>332</v>
      </c>
      <c r="C13551" s="594" t="s">
        <v>322</v>
      </c>
      <c r="D13551" s="594" t="s">
        <v>2858</v>
      </c>
      <c r="E13551" s="594" t="s">
        <v>177</v>
      </c>
      <c r="F13551" s="594" t="s">
        <v>239</v>
      </c>
      <c r="G13551" s="596" t="s">
        <v>205</v>
      </c>
      <c r="H13551" s="597">
        <v>180000</v>
      </c>
    </row>
    <row r="13552" spans="1:8">
      <c r="A13552" s="594" t="s">
        <v>133</v>
      </c>
      <c r="B13552" s="594" t="s">
        <v>332</v>
      </c>
      <c r="C13552" s="594" t="s">
        <v>322</v>
      </c>
      <c r="D13552" s="594" t="s">
        <v>2858</v>
      </c>
      <c r="E13552" s="594" t="s">
        <v>240</v>
      </c>
      <c r="F13552" s="595" t="s">
        <v>411</v>
      </c>
      <c r="G13552" s="596" t="s">
        <v>241</v>
      </c>
      <c r="H13552" s="597">
        <v>203831000</v>
      </c>
    </row>
    <row r="13553" spans="1:8">
      <c r="A13553" s="594" t="s">
        <v>133</v>
      </c>
      <c r="B13553" s="594" t="s">
        <v>332</v>
      </c>
      <c r="C13553" s="594" t="s">
        <v>322</v>
      </c>
      <c r="D13553" s="594" t="s">
        <v>2858</v>
      </c>
      <c r="E13553" s="594" t="s">
        <v>240</v>
      </c>
      <c r="F13553" s="594" t="s">
        <v>242</v>
      </c>
      <c r="G13553" s="596" t="s">
        <v>243</v>
      </c>
      <c r="H13553" s="597">
        <v>12616500</v>
      </c>
    </row>
    <row r="13554" spans="1:8">
      <c r="A13554" s="594" t="s">
        <v>133</v>
      </c>
      <c r="B13554" s="594" t="s">
        <v>332</v>
      </c>
      <c r="C13554" s="594" t="s">
        <v>322</v>
      </c>
      <c r="D13554" s="594" t="s">
        <v>2858</v>
      </c>
      <c r="E13554" s="594" t="s">
        <v>240</v>
      </c>
      <c r="F13554" s="594" t="s">
        <v>728</v>
      </c>
      <c r="G13554" s="596" t="s">
        <v>729</v>
      </c>
      <c r="H13554" s="597">
        <v>3700000</v>
      </c>
    </row>
    <row r="13555" spans="1:8">
      <c r="A13555" s="594" t="s">
        <v>133</v>
      </c>
      <c r="B13555" s="594" t="s">
        <v>332</v>
      </c>
      <c r="C13555" s="594" t="s">
        <v>322</v>
      </c>
      <c r="D13555" s="594" t="s">
        <v>2858</v>
      </c>
      <c r="E13555" s="594" t="s">
        <v>240</v>
      </c>
      <c r="F13555" s="594" t="s">
        <v>731</v>
      </c>
      <c r="G13555" s="596" t="s">
        <v>732</v>
      </c>
      <c r="H13555" s="597">
        <v>2700000</v>
      </c>
    </row>
    <row r="13556" spans="1:8">
      <c r="A13556" s="594" t="s">
        <v>133</v>
      </c>
      <c r="B13556" s="594" t="s">
        <v>332</v>
      </c>
      <c r="C13556" s="594" t="s">
        <v>322</v>
      </c>
      <c r="D13556" s="594" t="s">
        <v>2858</v>
      </c>
      <c r="E13556" s="594" t="s">
        <v>240</v>
      </c>
      <c r="F13556" s="594" t="s">
        <v>597</v>
      </c>
      <c r="G13556" s="596" t="s">
        <v>2682</v>
      </c>
      <c r="H13556" s="597">
        <v>8600000</v>
      </c>
    </row>
    <row r="13557" spans="1:8">
      <c r="A13557" s="594" t="s">
        <v>133</v>
      </c>
      <c r="B13557" s="594" t="s">
        <v>332</v>
      </c>
      <c r="C13557" s="594" t="s">
        <v>322</v>
      </c>
      <c r="D13557" s="594" t="s">
        <v>2858</v>
      </c>
      <c r="E13557" s="594" t="s">
        <v>240</v>
      </c>
      <c r="F13557" s="594" t="s">
        <v>733</v>
      </c>
      <c r="G13557" s="596" t="s">
        <v>734</v>
      </c>
      <c r="H13557" s="597">
        <v>141735000</v>
      </c>
    </row>
    <row r="13558" spans="1:8">
      <c r="A13558" s="594" t="s">
        <v>133</v>
      </c>
      <c r="B13558" s="594" t="s">
        <v>332</v>
      </c>
      <c r="C13558" s="594" t="s">
        <v>322</v>
      </c>
      <c r="D13558" s="594" t="s">
        <v>2858</v>
      </c>
      <c r="E13558" s="594" t="s">
        <v>240</v>
      </c>
      <c r="F13558" s="594" t="s">
        <v>735</v>
      </c>
      <c r="G13558" s="596" t="s">
        <v>193</v>
      </c>
      <c r="H13558" s="597">
        <v>34479500</v>
      </c>
    </row>
    <row r="13559" spans="1:8">
      <c r="A13559" s="594" t="s">
        <v>133</v>
      </c>
      <c r="B13559" s="594" t="s">
        <v>332</v>
      </c>
      <c r="C13559" s="594" t="s">
        <v>322</v>
      </c>
      <c r="D13559" s="594" t="s">
        <v>2858</v>
      </c>
      <c r="E13559" s="594" t="s">
        <v>183</v>
      </c>
      <c r="F13559" s="595" t="s">
        <v>411</v>
      </c>
      <c r="G13559" s="596" t="s">
        <v>184</v>
      </c>
      <c r="H13559" s="597">
        <v>39740000</v>
      </c>
    </row>
    <row r="13560" spans="1:8">
      <c r="A13560" s="594" t="s">
        <v>133</v>
      </c>
      <c r="B13560" s="594" t="s">
        <v>332</v>
      </c>
      <c r="C13560" s="594" t="s">
        <v>322</v>
      </c>
      <c r="D13560" s="594" t="s">
        <v>2858</v>
      </c>
      <c r="E13560" s="594" t="s">
        <v>183</v>
      </c>
      <c r="F13560" s="594" t="s">
        <v>587</v>
      </c>
      <c r="G13560" s="596" t="s">
        <v>588</v>
      </c>
      <c r="H13560" s="597">
        <v>2120000</v>
      </c>
    </row>
    <row r="13561" spans="1:8">
      <c r="A13561" s="594" t="s">
        <v>133</v>
      </c>
      <c r="B13561" s="594" t="s">
        <v>332</v>
      </c>
      <c r="C13561" s="594" t="s">
        <v>322</v>
      </c>
      <c r="D13561" s="594" t="s">
        <v>2858</v>
      </c>
      <c r="E13561" s="594" t="s">
        <v>183</v>
      </c>
      <c r="F13561" s="594" t="s">
        <v>736</v>
      </c>
      <c r="G13561" s="596" t="s">
        <v>737</v>
      </c>
      <c r="H13561" s="597">
        <v>3000000</v>
      </c>
    </row>
    <row r="13562" spans="1:8">
      <c r="A13562" s="594" t="s">
        <v>133</v>
      </c>
      <c r="B13562" s="594" t="s">
        <v>332</v>
      </c>
      <c r="C13562" s="594" t="s">
        <v>322</v>
      </c>
      <c r="D13562" s="594" t="s">
        <v>2858</v>
      </c>
      <c r="E13562" s="594" t="s">
        <v>183</v>
      </c>
      <c r="F13562" s="594" t="s">
        <v>187</v>
      </c>
      <c r="G13562" s="596" t="s">
        <v>2683</v>
      </c>
      <c r="H13562" s="597">
        <v>34620000</v>
      </c>
    </row>
    <row r="13563" spans="1:8">
      <c r="A13563" s="594" t="s">
        <v>133</v>
      </c>
      <c r="B13563" s="594" t="s">
        <v>332</v>
      </c>
      <c r="C13563" s="594" t="s">
        <v>322</v>
      </c>
      <c r="D13563" s="594" t="s">
        <v>2858</v>
      </c>
      <c r="E13563" s="594" t="s">
        <v>738</v>
      </c>
      <c r="F13563" s="595" t="s">
        <v>411</v>
      </c>
      <c r="G13563" s="596" t="s">
        <v>739</v>
      </c>
      <c r="H13563" s="597">
        <v>24664000</v>
      </c>
    </row>
    <row r="13564" spans="1:8">
      <c r="A13564" s="594" t="s">
        <v>133</v>
      </c>
      <c r="B13564" s="594" t="s">
        <v>332</v>
      </c>
      <c r="C13564" s="594" t="s">
        <v>322</v>
      </c>
      <c r="D13564" s="594" t="s">
        <v>2858</v>
      </c>
      <c r="E13564" s="594" t="s">
        <v>738</v>
      </c>
      <c r="F13564" s="594" t="s">
        <v>740</v>
      </c>
      <c r="G13564" s="596" t="s">
        <v>741</v>
      </c>
      <c r="H13564" s="597">
        <v>18100000</v>
      </c>
    </row>
    <row r="13565" spans="1:8">
      <c r="A13565" s="594" t="s">
        <v>133</v>
      </c>
      <c r="B13565" s="594" t="s">
        <v>332</v>
      </c>
      <c r="C13565" s="594" t="s">
        <v>322</v>
      </c>
      <c r="D13565" s="594" t="s">
        <v>2858</v>
      </c>
      <c r="E13565" s="594" t="s">
        <v>738</v>
      </c>
      <c r="F13565" s="594" t="s">
        <v>356</v>
      </c>
      <c r="G13565" s="596" t="s">
        <v>357</v>
      </c>
      <c r="H13565" s="597">
        <v>6564000</v>
      </c>
    </row>
    <row r="13566" spans="1:8">
      <c r="A13566" s="594" t="s">
        <v>133</v>
      </c>
      <c r="B13566" s="594" t="s">
        <v>332</v>
      </c>
      <c r="C13566" s="594" t="s">
        <v>322</v>
      </c>
      <c r="D13566" s="594" t="s">
        <v>2858</v>
      </c>
      <c r="E13566" s="594" t="s">
        <v>744</v>
      </c>
      <c r="F13566" s="595" t="s">
        <v>411</v>
      </c>
      <c r="G13566" s="596" t="s">
        <v>2686</v>
      </c>
      <c r="H13566" s="597">
        <v>14680000</v>
      </c>
    </row>
    <row r="13567" spans="1:8">
      <c r="A13567" s="594" t="s">
        <v>133</v>
      </c>
      <c r="B13567" s="594" t="s">
        <v>332</v>
      </c>
      <c r="C13567" s="594" t="s">
        <v>322</v>
      </c>
      <c r="D13567" s="594" t="s">
        <v>2858</v>
      </c>
      <c r="E13567" s="594" t="s">
        <v>744</v>
      </c>
      <c r="F13567" s="594" t="s">
        <v>572</v>
      </c>
      <c r="G13567" s="596" t="s">
        <v>2689</v>
      </c>
      <c r="H13567" s="597">
        <v>14680000</v>
      </c>
    </row>
    <row r="13568" spans="1:8">
      <c r="A13568" s="594" t="s">
        <v>133</v>
      </c>
      <c r="B13568" s="594" t="s">
        <v>332</v>
      </c>
      <c r="C13568" s="594" t="s">
        <v>322</v>
      </c>
      <c r="D13568" s="594" t="s">
        <v>2858</v>
      </c>
      <c r="E13568" s="594" t="s">
        <v>2692</v>
      </c>
      <c r="F13568" s="595" t="s">
        <v>411</v>
      </c>
      <c r="G13568" s="596" t="s">
        <v>2693</v>
      </c>
      <c r="H13568" s="597">
        <v>29700000</v>
      </c>
    </row>
    <row r="13569" spans="1:8">
      <c r="A13569" s="594" t="s">
        <v>133</v>
      </c>
      <c r="B13569" s="594" t="s">
        <v>332</v>
      </c>
      <c r="C13569" s="594" t="s">
        <v>322</v>
      </c>
      <c r="D13569" s="594" t="s">
        <v>2858</v>
      </c>
      <c r="E13569" s="594" t="s">
        <v>2692</v>
      </c>
      <c r="F13569" s="594" t="s">
        <v>2694</v>
      </c>
      <c r="G13569" s="596" t="s">
        <v>2689</v>
      </c>
      <c r="H13569" s="597">
        <v>29700000</v>
      </c>
    </row>
    <row r="13570" spans="1:8">
      <c r="A13570" s="594" t="s">
        <v>133</v>
      </c>
      <c r="B13570" s="594" t="s">
        <v>332</v>
      </c>
      <c r="C13570" s="594" t="s">
        <v>322</v>
      </c>
      <c r="D13570" s="594" t="s">
        <v>2858</v>
      </c>
      <c r="E13570" s="594" t="s">
        <v>189</v>
      </c>
      <c r="F13570" s="595" t="s">
        <v>411</v>
      </c>
      <c r="G13570" s="596" t="s">
        <v>190</v>
      </c>
      <c r="H13570" s="597">
        <v>240179410</v>
      </c>
    </row>
    <row r="13571" spans="1:8">
      <c r="A13571" s="594" t="s">
        <v>133</v>
      </c>
      <c r="B13571" s="594" t="s">
        <v>332</v>
      </c>
      <c r="C13571" s="594" t="s">
        <v>322</v>
      </c>
      <c r="D13571" s="594" t="s">
        <v>2858</v>
      </c>
      <c r="E13571" s="594" t="s">
        <v>189</v>
      </c>
      <c r="F13571" s="594" t="s">
        <v>773</v>
      </c>
      <c r="G13571" s="596" t="s">
        <v>2695</v>
      </c>
      <c r="H13571" s="597">
        <v>37790410</v>
      </c>
    </row>
    <row r="13572" spans="1:8">
      <c r="A13572" s="594" t="s">
        <v>133</v>
      </c>
      <c r="B13572" s="594" t="s">
        <v>332</v>
      </c>
      <c r="C13572" s="594" t="s">
        <v>322</v>
      </c>
      <c r="D13572" s="594" t="s">
        <v>2858</v>
      </c>
      <c r="E13572" s="594" t="s">
        <v>189</v>
      </c>
      <c r="F13572" s="594" t="s">
        <v>37</v>
      </c>
      <c r="G13572" s="596" t="s">
        <v>2696</v>
      </c>
      <c r="H13572" s="597">
        <v>22210000</v>
      </c>
    </row>
    <row r="13573" spans="1:8">
      <c r="A13573" s="594" t="s">
        <v>133</v>
      </c>
      <c r="B13573" s="594" t="s">
        <v>332</v>
      </c>
      <c r="C13573" s="594" t="s">
        <v>322</v>
      </c>
      <c r="D13573" s="594" t="s">
        <v>2858</v>
      </c>
      <c r="E13573" s="594" t="s">
        <v>189</v>
      </c>
      <c r="F13573" s="594" t="s">
        <v>192</v>
      </c>
      <c r="G13573" s="596" t="s">
        <v>195</v>
      </c>
      <c r="H13573" s="597">
        <v>180179000</v>
      </c>
    </row>
    <row r="13574" spans="1:8">
      <c r="A13574" s="594" t="s">
        <v>133</v>
      </c>
      <c r="B13574" s="594" t="s">
        <v>332</v>
      </c>
      <c r="C13574" s="594" t="s">
        <v>322</v>
      </c>
      <c r="D13574" s="594" t="s">
        <v>2858</v>
      </c>
      <c r="E13574" s="594" t="s">
        <v>2697</v>
      </c>
      <c r="F13574" s="595" t="s">
        <v>411</v>
      </c>
      <c r="G13574" s="596" t="s">
        <v>2698</v>
      </c>
      <c r="H13574" s="597">
        <v>10598000</v>
      </c>
    </row>
    <row r="13575" spans="1:8">
      <c r="A13575" s="594" t="s">
        <v>133</v>
      </c>
      <c r="B13575" s="594" t="s">
        <v>332</v>
      </c>
      <c r="C13575" s="594" t="s">
        <v>322</v>
      </c>
      <c r="D13575" s="594" t="s">
        <v>2858</v>
      </c>
      <c r="E13575" s="594" t="s">
        <v>2697</v>
      </c>
      <c r="F13575" s="594" t="s">
        <v>2699</v>
      </c>
      <c r="G13575" s="596" t="s">
        <v>2700</v>
      </c>
      <c r="H13575" s="597">
        <v>10598000</v>
      </c>
    </row>
    <row r="13576" spans="1:8">
      <c r="A13576" s="594" t="s">
        <v>133</v>
      </c>
      <c r="B13576" s="594" t="s">
        <v>332</v>
      </c>
      <c r="C13576" s="594" t="s">
        <v>322</v>
      </c>
      <c r="D13576" s="594" t="s">
        <v>2858</v>
      </c>
      <c r="E13576" s="594" t="s">
        <v>628</v>
      </c>
      <c r="F13576" s="595" t="s">
        <v>411</v>
      </c>
      <c r="G13576" s="596" t="s">
        <v>2709</v>
      </c>
      <c r="H13576" s="597">
        <v>2500000</v>
      </c>
    </row>
    <row r="13577" spans="1:8">
      <c r="A13577" s="594" t="s">
        <v>133</v>
      </c>
      <c r="B13577" s="594" t="s">
        <v>332</v>
      </c>
      <c r="C13577" s="594" t="s">
        <v>322</v>
      </c>
      <c r="D13577" s="594" t="s">
        <v>2858</v>
      </c>
      <c r="E13577" s="594" t="s">
        <v>628</v>
      </c>
      <c r="F13577" s="594" t="s">
        <v>639</v>
      </c>
      <c r="G13577" s="596" t="s">
        <v>2733</v>
      </c>
      <c r="H13577" s="597">
        <v>2500000</v>
      </c>
    </row>
    <row r="13578" spans="1:8">
      <c r="A13578" s="594" t="s">
        <v>133</v>
      </c>
      <c r="B13578" s="594" t="s">
        <v>332</v>
      </c>
      <c r="C13578" s="594" t="s">
        <v>322</v>
      </c>
      <c r="D13578" s="594" t="s">
        <v>2858</v>
      </c>
      <c r="E13578" s="594" t="s">
        <v>194</v>
      </c>
      <c r="F13578" s="595" t="s">
        <v>411</v>
      </c>
      <c r="G13578" s="596" t="s">
        <v>195</v>
      </c>
      <c r="H13578" s="597">
        <v>90629801</v>
      </c>
    </row>
    <row r="13579" spans="1:8">
      <c r="A13579" s="594" t="s">
        <v>133</v>
      </c>
      <c r="B13579" s="594" t="s">
        <v>332</v>
      </c>
      <c r="C13579" s="594" t="s">
        <v>322</v>
      </c>
      <c r="D13579" s="594" t="s">
        <v>2858</v>
      </c>
      <c r="E13579" s="594" t="s">
        <v>194</v>
      </c>
      <c r="F13579" s="594" t="s">
        <v>198</v>
      </c>
      <c r="G13579" s="596" t="s">
        <v>199</v>
      </c>
      <c r="H13579" s="597">
        <v>70639801</v>
      </c>
    </row>
    <row r="13580" spans="1:8">
      <c r="A13580" s="594" t="s">
        <v>133</v>
      </c>
      <c r="B13580" s="594" t="s">
        <v>332</v>
      </c>
      <c r="C13580" s="594" t="s">
        <v>322</v>
      </c>
      <c r="D13580" s="594" t="s">
        <v>2858</v>
      </c>
      <c r="E13580" s="594" t="s">
        <v>194</v>
      </c>
      <c r="F13580" s="594" t="s">
        <v>200</v>
      </c>
      <c r="G13580" s="596" t="s">
        <v>201</v>
      </c>
      <c r="H13580" s="597">
        <v>19990000</v>
      </c>
    </row>
    <row r="13581" spans="1:8">
      <c r="A13581" s="594" t="s">
        <v>133</v>
      </c>
      <c r="B13581" s="594" t="s">
        <v>332</v>
      </c>
      <c r="C13581" s="594" t="s">
        <v>322</v>
      </c>
      <c r="D13581" s="594" t="s">
        <v>2858</v>
      </c>
      <c r="E13581" s="594" t="s">
        <v>550</v>
      </c>
      <c r="F13581" s="595" t="s">
        <v>411</v>
      </c>
      <c r="G13581" s="596" t="s">
        <v>2705</v>
      </c>
      <c r="H13581" s="597">
        <v>2833000</v>
      </c>
    </row>
    <row r="13582" spans="1:8">
      <c r="A13582" s="594" t="s">
        <v>133</v>
      </c>
      <c r="B13582" s="594" t="s">
        <v>332</v>
      </c>
      <c r="C13582" s="594" t="s">
        <v>322</v>
      </c>
      <c r="D13582" s="594" t="s">
        <v>2858</v>
      </c>
      <c r="E13582" s="594" t="s">
        <v>550</v>
      </c>
      <c r="F13582" s="594" t="s">
        <v>2706</v>
      </c>
      <c r="G13582" s="596" t="s">
        <v>72</v>
      </c>
      <c r="H13582" s="597">
        <v>2833000</v>
      </c>
    </row>
    <row r="13583" spans="1:8">
      <c r="A13583" s="594" t="s">
        <v>133</v>
      </c>
      <c r="B13583" s="594" t="s">
        <v>334</v>
      </c>
      <c r="C13583" s="595" t="s">
        <v>411</v>
      </c>
      <c r="D13583" s="595" t="s">
        <v>411</v>
      </c>
      <c r="E13583" s="595" t="s">
        <v>411</v>
      </c>
      <c r="F13583" s="595" t="s">
        <v>411</v>
      </c>
      <c r="G13583" s="596" t="s">
        <v>335</v>
      </c>
      <c r="H13583" s="597">
        <v>2527986131173</v>
      </c>
    </row>
    <row r="13584" spans="1:8">
      <c r="A13584" s="594" t="s">
        <v>133</v>
      </c>
      <c r="B13584" s="594" t="s">
        <v>334</v>
      </c>
      <c r="C13584" s="594" t="s">
        <v>75</v>
      </c>
      <c r="D13584" s="595" t="s">
        <v>411</v>
      </c>
      <c r="E13584" s="595" t="s">
        <v>411</v>
      </c>
      <c r="F13584" s="595" t="s">
        <v>411</v>
      </c>
      <c r="G13584" s="596" t="s">
        <v>1955</v>
      </c>
      <c r="H13584" s="597">
        <v>40864502990</v>
      </c>
    </row>
    <row r="13585" spans="1:8">
      <c r="A13585" s="594" t="s">
        <v>133</v>
      </c>
      <c r="B13585" s="594" t="s">
        <v>334</v>
      </c>
      <c r="C13585" s="594" t="s">
        <v>75</v>
      </c>
      <c r="D13585" s="594" t="s">
        <v>76</v>
      </c>
      <c r="E13585" s="595" t="s">
        <v>411</v>
      </c>
      <c r="F13585" s="595" t="s">
        <v>411</v>
      </c>
      <c r="G13585" s="596" t="s">
        <v>1955</v>
      </c>
      <c r="H13585" s="597">
        <v>40864502990</v>
      </c>
    </row>
    <row r="13586" spans="1:8">
      <c r="A13586" s="594" t="s">
        <v>133</v>
      </c>
      <c r="B13586" s="594" t="s">
        <v>334</v>
      </c>
      <c r="C13586" s="594" t="s">
        <v>75</v>
      </c>
      <c r="D13586" s="594" t="s">
        <v>76</v>
      </c>
      <c r="E13586" s="594" t="s">
        <v>202</v>
      </c>
      <c r="F13586" s="595" t="s">
        <v>411</v>
      </c>
      <c r="G13586" s="596" t="s">
        <v>2719</v>
      </c>
      <c r="H13586" s="597">
        <v>100000000</v>
      </c>
    </row>
    <row r="13587" spans="1:8">
      <c r="A13587" s="594" t="s">
        <v>133</v>
      </c>
      <c r="B13587" s="594" t="s">
        <v>334</v>
      </c>
      <c r="C13587" s="594" t="s">
        <v>75</v>
      </c>
      <c r="D13587" s="594" t="s">
        <v>76</v>
      </c>
      <c r="E13587" s="594" t="s">
        <v>202</v>
      </c>
      <c r="F13587" s="594" t="s">
        <v>204</v>
      </c>
      <c r="G13587" s="596" t="s">
        <v>2755</v>
      </c>
      <c r="H13587" s="597">
        <v>100000000</v>
      </c>
    </row>
    <row r="13588" spans="1:8">
      <c r="A13588" s="594" t="s">
        <v>133</v>
      </c>
      <c r="B13588" s="594" t="s">
        <v>334</v>
      </c>
      <c r="C13588" s="594" t="s">
        <v>75</v>
      </c>
      <c r="D13588" s="594" t="s">
        <v>76</v>
      </c>
      <c r="E13588" s="594" t="s">
        <v>148</v>
      </c>
      <c r="F13588" s="595" t="s">
        <v>411</v>
      </c>
      <c r="G13588" s="596" t="s">
        <v>149</v>
      </c>
      <c r="H13588" s="597">
        <v>2114744000</v>
      </c>
    </row>
    <row r="13589" spans="1:8">
      <c r="A13589" s="594" t="s">
        <v>133</v>
      </c>
      <c r="B13589" s="594" t="s">
        <v>334</v>
      </c>
      <c r="C13589" s="594" t="s">
        <v>75</v>
      </c>
      <c r="D13589" s="594" t="s">
        <v>76</v>
      </c>
      <c r="E13589" s="594" t="s">
        <v>148</v>
      </c>
      <c r="F13589" s="594" t="s">
        <v>150</v>
      </c>
      <c r="G13589" s="596" t="s">
        <v>151</v>
      </c>
      <c r="H13589" s="597">
        <v>17400000</v>
      </c>
    </row>
    <row r="13590" spans="1:8">
      <c r="A13590" s="594" t="s">
        <v>133</v>
      </c>
      <c r="B13590" s="594" t="s">
        <v>334</v>
      </c>
      <c r="C13590" s="594" t="s">
        <v>75</v>
      </c>
      <c r="D13590" s="594" t="s">
        <v>76</v>
      </c>
      <c r="E13590" s="594" t="s">
        <v>148</v>
      </c>
      <c r="F13590" s="594" t="s">
        <v>227</v>
      </c>
      <c r="G13590" s="596" t="s">
        <v>2669</v>
      </c>
      <c r="H13590" s="597">
        <v>2097344000</v>
      </c>
    </row>
    <row r="13591" spans="1:8">
      <c r="A13591" s="594" t="s">
        <v>133</v>
      </c>
      <c r="B13591" s="594" t="s">
        <v>334</v>
      </c>
      <c r="C13591" s="594" t="s">
        <v>75</v>
      </c>
      <c r="D13591" s="594" t="s">
        <v>76</v>
      </c>
      <c r="E13591" s="594" t="s">
        <v>582</v>
      </c>
      <c r="F13591" s="595" t="s">
        <v>411</v>
      </c>
      <c r="G13591" s="596" t="s">
        <v>583</v>
      </c>
      <c r="H13591" s="597">
        <v>16410000</v>
      </c>
    </row>
    <row r="13592" spans="1:8">
      <c r="A13592" s="594" t="s">
        <v>133</v>
      </c>
      <c r="B13592" s="594" t="s">
        <v>334</v>
      </c>
      <c r="C13592" s="594" t="s">
        <v>75</v>
      </c>
      <c r="D13592" s="594" t="s">
        <v>76</v>
      </c>
      <c r="E13592" s="594" t="s">
        <v>582</v>
      </c>
      <c r="F13592" s="594" t="s">
        <v>478</v>
      </c>
      <c r="G13592" s="596" t="s">
        <v>2775</v>
      </c>
      <c r="H13592" s="597">
        <v>16410000</v>
      </c>
    </row>
    <row r="13593" spans="1:8">
      <c r="A13593" s="594" t="s">
        <v>133</v>
      </c>
      <c r="B13593" s="594" t="s">
        <v>334</v>
      </c>
      <c r="C13593" s="594" t="s">
        <v>75</v>
      </c>
      <c r="D13593" s="594" t="s">
        <v>76</v>
      </c>
      <c r="E13593" s="594" t="s">
        <v>163</v>
      </c>
      <c r="F13593" s="595" t="s">
        <v>411</v>
      </c>
      <c r="G13593" s="596" t="s">
        <v>164</v>
      </c>
      <c r="H13593" s="597">
        <v>2017155000</v>
      </c>
    </row>
    <row r="13594" spans="1:8">
      <c r="A13594" s="594" t="s">
        <v>133</v>
      </c>
      <c r="B13594" s="594" t="s">
        <v>334</v>
      </c>
      <c r="C13594" s="594" t="s">
        <v>75</v>
      </c>
      <c r="D13594" s="594" t="s">
        <v>76</v>
      </c>
      <c r="E13594" s="594" t="s">
        <v>163</v>
      </c>
      <c r="F13594" s="594" t="s">
        <v>3</v>
      </c>
      <c r="G13594" s="596" t="s">
        <v>4</v>
      </c>
      <c r="H13594" s="597">
        <v>662614000</v>
      </c>
    </row>
    <row r="13595" spans="1:8">
      <c r="A13595" s="594" t="s">
        <v>133</v>
      </c>
      <c r="B13595" s="594" t="s">
        <v>334</v>
      </c>
      <c r="C13595" s="594" t="s">
        <v>75</v>
      </c>
      <c r="D13595" s="594" t="s">
        <v>76</v>
      </c>
      <c r="E13595" s="594" t="s">
        <v>163</v>
      </c>
      <c r="F13595" s="594" t="s">
        <v>165</v>
      </c>
      <c r="G13595" s="596" t="s">
        <v>195</v>
      </c>
      <c r="H13595" s="597">
        <v>1354541000</v>
      </c>
    </row>
    <row r="13596" spans="1:8">
      <c r="A13596" s="594" t="s">
        <v>133</v>
      </c>
      <c r="B13596" s="594" t="s">
        <v>334</v>
      </c>
      <c r="C13596" s="594" t="s">
        <v>75</v>
      </c>
      <c r="D13596" s="594" t="s">
        <v>76</v>
      </c>
      <c r="E13596" s="594" t="s">
        <v>167</v>
      </c>
      <c r="F13596" s="595" t="s">
        <v>411</v>
      </c>
      <c r="G13596" s="596" t="s">
        <v>168</v>
      </c>
      <c r="H13596" s="597">
        <v>849773000</v>
      </c>
    </row>
    <row r="13597" spans="1:8">
      <c r="A13597" s="594" t="s">
        <v>133</v>
      </c>
      <c r="B13597" s="594" t="s">
        <v>334</v>
      </c>
      <c r="C13597" s="594" t="s">
        <v>75</v>
      </c>
      <c r="D13597" s="594" t="s">
        <v>76</v>
      </c>
      <c r="E13597" s="594" t="s">
        <v>167</v>
      </c>
      <c r="F13597" s="594" t="s">
        <v>230</v>
      </c>
      <c r="G13597" s="596" t="s">
        <v>2675</v>
      </c>
      <c r="H13597" s="597">
        <v>840773000</v>
      </c>
    </row>
    <row r="13598" spans="1:8">
      <c r="A13598" s="594" t="s">
        <v>133</v>
      </c>
      <c r="B13598" s="594" t="s">
        <v>334</v>
      </c>
      <c r="C13598" s="594" t="s">
        <v>75</v>
      </c>
      <c r="D13598" s="594" t="s">
        <v>76</v>
      </c>
      <c r="E13598" s="594" t="s">
        <v>167</v>
      </c>
      <c r="F13598" s="594" t="s">
        <v>214</v>
      </c>
      <c r="G13598" s="596" t="s">
        <v>2676</v>
      </c>
      <c r="H13598" s="597">
        <v>3000000</v>
      </c>
    </row>
    <row r="13599" spans="1:8">
      <c r="A13599" s="594" t="s">
        <v>133</v>
      </c>
      <c r="B13599" s="594" t="s">
        <v>334</v>
      </c>
      <c r="C13599" s="594" t="s">
        <v>75</v>
      </c>
      <c r="D13599" s="594" t="s">
        <v>76</v>
      </c>
      <c r="E13599" s="594" t="s">
        <v>167</v>
      </c>
      <c r="F13599" s="594" t="s">
        <v>354</v>
      </c>
      <c r="G13599" s="596" t="s">
        <v>2736</v>
      </c>
      <c r="H13599" s="597">
        <v>6000000</v>
      </c>
    </row>
    <row r="13600" spans="1:8">
      <c r="A13600" s="594" t="s">
        <v>133</v>
      </c>
      <c r="B13600" s="594" t="s">
        <v>334</v>
      </c>
      <c r="C13600" s="594" t="s">
        <v>75</v>
      </c>
      <c r="D13600" s="594" t="s">
        <v>76</v>
      </c>
      <c r="E13600" s="594" t="s">
        <v>171</v>
      </c>
      <c r="F13600" s="595" t="s">
        <v>411</v>
      </c>
      <c r="G13600" s="596" t="s">
        <v>2677</v>
      </c>
      <c r="H13600" s="597">
        <v>842600000</v>
      </c>
    </row>
    <row r="13601" spans="1:8">
      <c r="A13601" s="594" t="s">
        <v>133</v>
      </c>
      <c r="B13601" s="594" t="s">
        <v>334</v>
      </c>
      <c r="C13601" s="594" t="s">
        <v>75</v>
      </c>
      <c r="D13601" s="594" t="s">
        <v>76</v>
      </c>
      <c r="E13601" s="594" t="s">
        <v>171</v>
      </c>
      <c r="F13601" s="594" t="s">
        <v>173</v>
      </c>
      <c r="G13601" s="596" t="s">
        <v>174</v>
      </c>
      <c r="H13601" s="597">
        <v>245400000</v>
      </c>
    </row>
    <row r="13602" spans="1:8">
      <c r="A13602" s="594" t="s">
        <v>133</v>
      </c>
      <c r="B13602" s="594" t="s">
        <v>334</v>
      </c>
      <c r="C13602" s="594" t="s">
        <v>75</v>
      </c>
      <c r="D13602" s="594" t="s">
        <v>76</v>
      </c>
      <c r="E13602" s="594" t="s">
        <v>171</v>
      </c>
      <c r="F13602" s="594" t="s">
        <v>216</v>
      </c>
      <c r="G13602" s="596" t="s">
        <v>217</v>
      </c>
      <c r="H13602" s="597">
        <v>537100000</v>
      </c>
    </row>
    <row r="13603" spans="1:8">
      <c r="A13603" s="594" t="s">
        <v>133</v>
      </c>
      <c r="B13603" s="594" t="s">
        <v>334</v>
      </c>
      <c r="C13603" s="594" t="s">
        <v>75</v>
      </c>
      <c r="D13603" s="594" t="s">
        <v>76</v>
      </c>
      <c r="E13603" s="594" t="s">
        <v>171</v>
      </c>
      <c r="F13603" s="594" t="s">
        <v>175</v>
      </c>
      <c r="G13603" s="596" t="s">
        <v>176</v>
      </c>
      <c r="H13603" s="597">
        <v>60100000</v>
      </c>
    </row>
    <row r="13604" spans="1:8">
      <c r="A13604" s="594" t="s">
        <v>133</v>
      </c>
      <c r="B13604" s="594" t="s">
        <v>334</v>
      </c>
      <c r="C13604" s="594" t="s">
        <v>75</v>
      </c>
      <c r="D13604" s="594" t="s">
        <v>76</v>
      </c>
      <c r="E13604" s="594" t="s">
        <v>177</v>
      </c>
      <c r="F13604" s="595" t="s">
        <v>411</v>
      </c>
      <c r="G13604" s="596" t="s">
        <v>178</v>
      </c>
      <c r="H13604" s="597">
        <v>26000000</v>
      </c>
    </row>
    <row r="13605" spans="1:8">
      <c r="A13605" s="594" t="s">
        <v>133</v>
      </c>
      <c r="B13605" s="594" t="s">
        <v>334</v>
      </c>
      <c r="C13605" s="594" t="s">
        <v>75</v>
      </c>
      <c r="D13605" s="594" t="s">
        <v>76</v>
      </c>
      <c r="E13605" s="594" t="s">
        <v>177</v>
      </c>
      <c r="F13605" s="594" t="s">
        <v>179</v>
      </c>
      <c r="G13605" s="596" t="s">
        <v>2679</v>
      </c>
      <c r="H13605" s="597">
        <v>26000000</v>
      </c>
    </row>
    <row r="13606" spans="1:8">
      <c r="A13606" s="594" t="s">
        <v>133</v>
      </c>
      <c r="B13606" s="594" t="s">
        <v>334</v>
      </c>
      <c r="C13606" s="594" t="s">
        <v>75</v>
      </c>
      <c r="D13606" s="594" t="s">
        <v>76</v>
      </c>
      <c r="E13606" s="594" t="s">
        <v>240</v>
      </c>
      <c r="F13606" s="595" t="s">
        <v>411</v>
      </c>
      <c r="G13606" s="596" t="s">
        <v>241</v>
      </c>
      <c r="H13606" s="597">
        <v>254200000</v>
      </c>
    </row>
    <row r="13607" spans="1:8">
      <c r="A13607" s="594" t="s">
        <v>133</v>
      </c>
      <c r="B13607" s="594" t="s">
        <v>334</v>
      </c>
      <c r="C13607" s="594" t="s">
        <v>75</v>
      </c>
      <c r="D13607" s="594" t="s">
        <v>76</v>
      </c>
      <c r="E13607" s="594" t="s">
        <v>240</v>
      </c>
      <c r="F13607" s="594" t="s">
        <v>242</v>
      </c>
      <c r="G13607" s="596" t="s">
        <v>243</v>
      </c>
      <c r="H13607" s="597">
        <v>7000000</v>
      </c>
    </row>
    <row r="13608" spans="1:8">
      <c r="A13608" s="594" t="s">
        <v>133</v>
      </c>
      <c r="B13608" s="594" t="s">
        <v>334</v>
      </c>
      <c r="C13608" s="594" t="s">
        <v>75</v>
      </c>
      <c r="D13608" s="594" t="s">
        <v>76</v>
      </c>
      <c r="E13608" s="594" t="s">
        <v>240</v>
      </c>
      <c r="F13608" s="594" t="s">
        <v>735</v>
      </c>
      <c r="G13608" s="596" t="s">
        <v>193</v>
      </c>
      <c r="H13608" s="597">
        <v>247200000</v>
      </c>
    </row>
    <row r="13609" spans="1:8">
      <c r="A13609" s="594" t="s">
        <v>133</v>
      </c>
      <c r="B13609" s="594" t="s">
        <v>334</v>
      </c>
      <c r="C13609" s="594" t="s">
        <v>75</v>
      </c>
      <c r="D13609" s="594" t="s">
        <v>76</v>
      </c>
      <c r="E13609" s="594" t="s">
        <v>183</v>
      </c>
      <c r="F13609" s="595" t="s">
        <v>411</v>
      </c>
      <c r="G13609" s="596" t="s">
        <v>184</v>
      </c>
      <c r="H13609" s="597">
        <v>106630000</v>
      </c>
    </row>
    <row r="13610" spans="1:8">
      <c r="A13610" s="594" t="s">
        <v>133</v>
      </c>
      <c r="B13610" s="594" t="s">
        <v>334</v>
      </c>
      <c r="C13610" s="594" t="s">
        <v>75</v>
      </c>
      <c r="D13610" s="594" t="s">
        <v>76</v>
      </c>
      <c r="E13610" s="594" t="s">
        <v>183</v>
      </c>
      <c r="F13610" s="594" t="s">
        <v>736</v>
      </c>
      <c r="G13610" s="596" t="s">
        <v>737</v>
      </c>
      <c r="H13610" s="597">
        <v>60000000</v>
      </c>
    </row>
    <row r="13611" spans="1:8">
      <c r="A13611" s="594" t="s">
        <v>133</v>
      </c>
      <c r="B13611" s="594" t="s">
        <v>334</v>
      </c>
      <c r="C13611" s="594" t="s">
        <v>75</v>
      </c>
      <c r="D13611" s="594" t="s">
        <v>76</v>
      </c>
      <c r="E13611" s="594" t="s">
        <v>183</v>
      </c>
      <c r="F13611" s="594" t="s">
        <v>185</v>
      </c>
      <c r="G13611" s="596" t="s">
        <v>186</v>
      </c>
      <c r="H13611" s="597">
        <v>6630000</v>
      </c>
    </row>
    <row r="13612" spans="1:8">
      <c r="A13612" s="594" t="s">
        <v>133</v>
      </c>
      <c r="B13612" s="594" t="s">
        <v>334</v>
      </c>
      <c r="C13612" s="594" t="s">
        <v>75</v>
      </c>
      <c r="D13612" s="594" t="s">
        <v>76</v>
      </c>
      <c r="E13612" s="594" t="s">
        <v>183</v>
      </c>
      <c r="F13612" s="594" t="s">
        <v>772</v>
      </c>
      <c r="G13612" s="596" t="s">
        <v>195</v>
      </c>
      <c r="H13612" s="597">
        <v>40000000</v>
      </c>
    </row>
    <row r="13613" spans="1:8">
      <c r="A13613" s="594" t="s">
        <v>133</v>
      </c>
      <c r="B13613" s="594" t="s">
        <v>334</v>
      </c>
      <c r="C13613" s="594" t="s">
        <v>75</v>
      </c>
      <c r="D13613" s="594" t="s">
        <v>76</v>
      </c>
      <c r="E13613" s="594" t="s">
        <v>744</v>
      </c>
      <c r="F13613" s="595" t="s">
        <v>411</v>
      </c>
      <c r="G13613" s="596" t="s">
        <v>2686</v>
      </c>
      <c r="H13613" s="597">
        <v>185000000</v>
      </c>
    </row>
    <row r="13614" spans="1:8">
      <c r="A13614" s="594" t="s">
        <v>133</v>
      </c>
      <c r="B13614" s="594" t="s">
        <v>334</v>
      </c>
      <c r="C13614" s="594" t="s">
        <v>75</v>
      </c>
      <c r="D13614" s="594" t="s">
        <v>76</v>
      </c>
      <c r="E13614" s="594" t="s">
        <v>744</v>
      </c>
      <c r="F13614" s="594" t="s">
        <v>446</v>
      </c>
      <c r="G13614" s="596" t="s">
        <v>2765</v>
      </c>
      <c r="H13614" s="597">
        <v>95000000</v>
      </c>
    </row>
    <row r="13615" spans="1:8">
      <c r="A13615" s="594" t="s">
        <v>133</v>
      </c>
      <c r="B13615" s="594" t="s">
        <v>334</v>
      </c>
      <c r="C13615" s="594" t="s">
        <v>75</v>
      </c>
      <c r="D13615" s="594" t="s">
        <v>76</v>
      </c>
      <c r="E13615" s="594" t="s">
        <v>744</v>
      </c>
      <c r="F13615" s="594" t="s">
        <v>748</v>
      </c>
      <c r="G13615" s="596" t="s">
        <v>35</v>
      </c>
      <c r="H13615" s="597">
        <v>90000000</v>
      </c>
    </row>
    <row r="13616" spans="1:8">
      <c r="A13616" s="594" t="s">
        <v>133</v>
      </c>
      <c r="B13616" s="594" t="s">
        <v>334</v>
      </c>
      <c r="C13616" s="594" t="s">
        <v>75</v>
      </c>
      <c r="D13616" s="594" t="s">
        <v>76</v>
      </c>
      <c r="E13616" s="594" t="s">
        <v>2692</v>
      </c>
      <c r="F13616" s="595" t="s">
        <v>411</v>
      </c>
      <c r="G13616" s="596" t="s">
        <v>2693</v>
      </c>
      <c r="H13616" s="597">
        <v>192000000</v>
      </c>
    </row>
    <row r="13617" spans="1:8">
      <c r="A13617" s="594" t="s">
        <v>133</v>
      </c>
      <c r="B13617" s="594" t="s">
        <v>334</v>
      </c>
      <c r="C13617" s="594" t="s">
        <v>75</v>
      </c>
      <c r="D13617" s="594" t="s">
        <v>76</v>
      </c>
      <c r="E13617" s="594" t="s">
        <v>2692</v>
      </c>
      <c r="F13617" s="594" t="s">
        <v>2694</v>
      </c>
      <c r="G13617" s="596" t="s">
        <v>2689</v>
      </c>
      <c r="H13617" s="597">
        <v>192000000</v>
      </c>
    </row>
    <row r="13618" spans="1:8">
      <c r="A13618" s="594" t="s">
        <v>133</v>
      </c>
      <c r="B13618" s="594" t="s">
        <v>334</v>
      </c>
      <c r="C13618" s="594" t="s">
        <v>75</v>
      </c>
      <c r="D13618" s="594" t="s">
        <v>76</v>
      </c>
      <c r="E13618" s="594" t="s">
        <v>189</v>
      </c>
      <c r="F13618" s="595" t="s">
        <v>411</v>
      </c>
      <c r="G13618" s="596" t="s">
        <v>190</v>
      </c>
      <c r="H13618" s="597">
        <v>20547302000</v>
      </c>
    </row>
    <row r="13619" spans="1:8">
      <c r="A13619" s="594" t="s">
        <v>133</v>
      </c>
      <c r="B13619" s="594" t="s">
        <v>334</v>
      </c>
      <c r="C13619" s="594" t="s">
        <v>75</v>
      </c>
      <c r="D13619" s="594" t="s">
        <v>76</v>
      </c>
      <c r="E13619" s="594" t="s">
        <v>189</v>
      </c>
      <c r="F13619" s="594" t="s">
        <v>773</v>
      </c>
      <c r="G13619" s="596" t="s">
        <v>2695</v>
      </c>
      <c r="H13619" s="597">
        <v>871320000</v>
      </c>
    </row>
    <row r="13620" spans="1:8">
      <c r="A13620" s="594" t="s">
        <v>133</v>
      </c>
      <c r="B13620" s="594" t="s">
        <v>334</v>
      </c>
      <c r="C13620" s="594" t="s">
        <v>75</v>
      </c>
      <c r="D13620" s="594" t="s">
        <v>76</v>
      </c>
      <c r="E13620" s="594" t="s">
        <v>189</v>
      </c>
      <c r="F13620" s="594" t="s">
        <v>1373</v>
      </c>
      <c r="G13620" s="596" t="s">
        <v>1372</v>
      </c>
      <c r="H13620" s="597">
        <v>50000000</v>
      </c>
    </row>
    <row r="13621" spans="1:8">
      <c r="A13621" s="594" t="s">
        <v>133</v>
      </c>
      <c r="B13621" s="594" t="s">
        <v>334</v>
      </c>
      <c r="C13621" s="594" t="s">
        <v>75</v>
      </c>
      <c r="D13621" s="594" t="s">
        <v>76</v>
      </c>
      <c r="E13621" s="594" t="s">
        <v>189</v>
      </c>
      <c r="F13621" s="594" t="s">
        <v>37</v>
      </c>
      <c r="G13621" s="596" t="s">
        <v>2696</v>
      </c>
      <c r="H13621" s="597">
        <v>870856000</v>
      </c>
    </row>
    <row r="13622" spans="1:8">
      <c r="A13622" s="594" t="s">
        <v>133</v>
      </c>
      <c r="B13622" s="594" t="s">
        <v>334</v>
      </c>
      <c r="C13622" s="594" t="s">
        <v>75</v>
      </c>
      <c r="D13622" s="594" t="s">
        <v>76</v>
      </c>
      <c r="E13622" s="594" t="s">
        <v>189</v>
      </c>
      <c r="F13622" s="594" t="s">
        <v>192</v>
      </c>
      <c r="G13622" s="596" t="s">
        <v>195</v>
      </c>
      <c r="H13622" s="597">
        <v>18755126000</v>
      </c>
    </row>
    <row r="13623" spans="1:8">
      <c r="A13623" s="594" t="s">
        <v>133</v>
      </c>
      <c r="B13623" s="594" t="s">
        <v>334</v>
      </c>
      <c r="C13623" s="594" t="s">
        <v>75</v>
      </c>
      <c r="D13623" s="594" t="s">
        <v>76</v>
      </c>
      <c r="E13623" s="594" t="s">
        <v>628</v>
      </c>
      <c r="F13623" s="595" t="s">
        <v>411</v>
      </c>
      <c r="G13623" s="596" t="s">
        <v>2709</v>
      </c>
      <c r="H13623" s="597">
        <v>10000000</v>
      </c>
    </row>
    <row r="13624" spans="1:8">
      <c r="A13624" s="594" t="s">
        <v>133</v>
      </c>
      <c r="B13624" s="594" t="s">
        <v>334</v>
      </c>
      <c r="C13624" s="594" t="s">
        <v>75</v>
      </c>
      <c r="D13624" s="594" t="s">
        <v>76</v>
      </c>
      <c r="E13624" s="594" t="s">
        <v>628</v>
      </c>
      <c r="F13624" s="594" t="s">
        <v>639</v>
      </c>
      <c r="G13624" s="596" t="s">
        <v>2733</v>
      </c>
      <c r="H13624" s="597">
        <v>10000000</v>
      </c>
    </row>
    <row r="13625" spans="1:8">
      <c r="A13625" s="594" t="s">
        <v>133</v>
      </c>
      <c r="B13625" s="594" t="s">
        <v>334</v>
      </c>
      <c r="C13625" s="594" t="s">
        <v>75</v>
      </c>
      <c r="D13625" s="594" t="s">
        <v>76</v>
      </c>
      <c r="E13625" s="594" t="s">
        <v>194</v>
      </c>
      <c r="F13625" s="595" t="s">
        <v>411</v>
      </c>
      <c r="G13625" s="596" t="s">
        <v>195</v>
      </c>
      <c r="H13625" s="597">
        <v>9721874400</v>
      </c>
    </row>
    <row r="13626" spans="1:8">
      <c r="A13626" s="594" t="s">
        <v>133</v>
      </c>
      <c r="B13626" s="594" t="s">
        <v>334</v>
      </c>
      <c r="C13626" s="594" t="s">
        <v>75</v>
      </c>
      <c r="D13626" s="594" t="s">
        <v>76</v>
      </c>
      <c r="E13626" s="594" t="s">
        <v>194</v>
      </c>
      <c r="F13626" s="594" t="s">
        <v>39</v>
      </c>
      <c r="G13626" s="596" t="s">
        <v>2702</v>
      </c>
      <c r="H13626" s="597">
        <v>55000000</v>
      </c>
    </row>
    <row r="13627" spans="1:8">
      <c r="A13627" s="594" t="s">
        <v>133</v>
      </c>
      <c r="B13627" s="594" t="s">
        <v>334</v>
      </c>
      <c r="C13627" s="594" t="s">
        <v>75</v>
      </c>
      <c r="D13627" s="594" t="s">
        <v>76</v>
      </c>
      <c r="E13627" s="594" t="s">
        <v>194</v>
      </c>
      <c r="F13627" s="594" t="s">
        <v>198</v>
      </c>
      <c r="G13627" s="596" t="s">
        <v>199</v>
      </c>
      <c r="H13627" s="597">
        <v>53100000</v>
      </c>
    </row>
    <row r="13628" spans="1:8">
      <c r="A13628" s="594" t="s">
        <v>133</v>
      </c>
      <c r="B13628" s="594" t="s">
        <v>334</v>
      </c>
      <c r="C13628" s="594" t="s">
        <v>75</v>
      </c>
      <c r="D13628" s="594" t="s">
        <v>76</v>
      </c>
      <c r="E13628" s="594" t="s">
        <v>194</v>
      </c>
      <c r="F13628" s="594" t="s">
        <v>200</v>
      </c>
      <c r="G13628" s="596" t="s">
        <v>201</v>
      </c>
      <c r="H13628" s="597">
        <v>9613774400</v>
      </c>
    </row>
    <row r="13629" spans="1:8">
      <c r="A13629" s="594" t="s">
        <v>133</v>
      </c>
      <c r="B13629" s="594" t="s">
        <v>334</v>
      </c>
      <c r="C13629" s="594" t="s">
        <v>75</v>
      </c>
      <c r="D13629" s="594" t="s">
        <v>76</v>
      </c>
      <c r="E13629" s="594" t="s">
        <v>550</v>
      </c>
      <c r="F13629" s="595" t="s">
        <v>411</v>
      </c>
      <c r="G13629" s="596" t="s">
        <v>2705</v>
      </c>
      <c r="H13629" s="597">
        <v>422950000</v>
      </c>
    </row>
    <row r="13630" spans="1:8">
      <c r="A13630" s="594" t="s">
        <v>133</v>
      </c>
      <c r="B13630" s="594" t="s">
        <v>334</v>
      </c>
      <c r="C13630" s="594" t="s">
        <v>75</v>
      </c>
      <c r="D13630" s="594" t="s">
        <v>76</v>
      </c>
      <c r="E13630" s="594" t="s">
        <v>550</v>
      </c>
      <c r="F13630" s="594" t="s">
        <v>2706</v>
      </c>
      <c r="G13630" s="596" t="s">
        <v>72</v>
      </c>
      <c r="H13630" s="597">
        <v>422950000</v>
      </c>
    </row>
    <row r="13631" spans="1:8">
      <c r="A13631" s="594" t="s">
        <v>133</v>
      </c>
      <c r="B13631" s="594" t="s">
        <v>334</v>
      </c>
      <c r="C13631" s="594" t="s">
        <v>75</v>
      </c>
      <c r="D13631" s="594" t="s">
        <v>76</v>
      </c>
      <c r="E13631" s="594" t="s">
        <v>1145</v>
      </c>
      <c r="F13631" s="595" t="s">
        <v>411</v>
      </c>
      <c r="G13631" s="596" t="s">
        <v>2761</v>
      </c>
      <c r="H13631" s="597">
        <v>52733000</v>
      </c>
    </row>
    <row r="13632" spans="1:8">
      <c r="A13632" s="594" t="s">
        <v>133</v>
      </c>
      <c r="B13632" s="594" t="s">
        <v>334</v>
      </c>
      <c r="C13632" s="594" t="s">
        <v>75</v>
      </c>
      <c r="D13632" s="594" t="s">
        <v>76</v>
      </c>
      <c r="E13632" s="594" t="s">
        <v>1145</v>
      </c>
      <c r="F13632" s="594" t="s">
        <v>1149</v>
      </c>
      <c r="G13632" s="596" t="s">
        <v>1148</v>
      </c>
      <c r="H13632" s="597">
        <v>2733000</v>
      </c>
    </row>
    <row r="13633" spans="1:8">
      <c r="A13633" s="594" t="s">
        <v>133</v>
      </c>
      <c r="B13633" s="594" t="s">
        <v>334</v>
      </c>
      <c r="C13633" s="594" t="s">
        <v>75</v>
      </c>
      <c r="D13633" s="594" t="s">
        <v>76</v>
      </c>
      <c r="E13633" s="594" t="s">
        <v>1145</v>
      </c>
      <c r="F13633" s="594" t="s">
        <v>1169</v>
      </c>
      <c r="G13633" s="596" t="s">
        <v>1168</v>
      </c>
      <c r="H13633" s="597">
        <v>50000000</v>
      </c>
    </row>
    <row r="13634" spans="1:8">
      <c r="A13634" s="594" t="s">
        <v>133</v>
      </c>
      <c r="B13634" s="594" t="s">
        <v>334</v>
      </c>
      <c r="C13634" s="594" t="s">
        <v>75</v>
      </c>
      <c r="D13634" s="594" t="s">
        <v>76</v>
      </c>
      <c r="E13634" s="594" t="s">
        <v>260</v>
      </c>
      <c r="F13634" s="595" t="s">
        <v>411</v>
      </c>
      <c r="G13634" s="596" t="s">
        <v>261</v>
      </c>
      <c r="H13634" s="597">
        <v>3142777590</v>
      </c>
    </row>
    <row r="13635" spans="1:8">
      <c r="A13635" s="594" t="s">
        <v>133</v>
      </c>
      <c r="B13635" s="594" t="s">
        <v>334</v>
      </c>
      <c r="C13635" s="594" t="s">
        <v>75</v>
      </c>
      <c r="D13635" s="594" t="s">
        <v>76</v>
      </c>
      <c r="E13635" s="594" t="s">
        <v>260</v>
      </c>
      <c r="F13635" s="594" t="s">
        <v>262</v>
      </c>
      <c r="G13635" s="596" t="s">
        <v>2707</v>
      </c>
      <c r="H13635" s="597">
        <v>3114566590</v>
      </c>
    </row>
    <row r="13636" spans="1:8">
      <c r="A13636" s="594" t="s">
        <v>133</v>
      </c>
      <c r="B13636" s="594" t="s">
        <v>334</v>
      </c>
      <c r="C13636" s="594" t="s">
        <v>75</v>
      </c>
      <c r="D13636" s="594" t="s">
        <v>76</v>
      </c>
      <c r="E13636" s="594" t="s">
        <v>260</v>
      </c>
      <c r="F13636" s="594" t="s">
        <v>1187</v>
      </c>
      <c r="G13636" s="596" t="s">
        <v>195</v>
      </c>
      <c r="H13636" s="597">
        <v>28211000</v>
      </c>
    </row>
    <row r="13637" spans="1:8">
      <c r="A13637" s="594" t="s">
        <v>133</v>
      </c>
      <c r="B13637" s="594" t="s">
        <v>334</v>
      </c>
      <c r="C13637" s="594" t="s">
        <v>75</v>
      </c>
      <c r="D13637" s="594" t="s">
        <v>76</v>
      </c>
      <c r="E13637" s="594" t="s">
        <v>53</v>
      </c>
      <c r="F13637" s="595" t="s">
        <v>411</v>
      </c>
      <c r="G13637" s="596" t="s">
        <v>193</v>
      </c>
      <c r="H13637" s="597">
        <v>262354000</v>
      </c>
    </row>
    <row r="13638" spans="1:8">
      <c r="A13638" s="594" t="s">
        <v>133</v>
      </c>
      <c r="B13638" s="594" t="s">
        <v>334</v>
      </c>
      <c r="C13638" s="594" t="s">
        <v>75</v>
      </c>
      <c r="D13638" s="594" t="s">
        <v>76</v>
      </c>
      <c r="E13638" s="594" t="s">
        <v>53</v>
      </c>
      <c r="F13638" s="594" t="s">
        <v>54</v>
      </c>
      <c r="G13638" s="596" t="s">
        <v>55</v>
      </c>
      <c r="H13638" s="597">
        <v>62600000</v>
      </c>
    </row>
    <row r="13639" spans="1:8">
      <c r="A13639" s="594" t="s">
        <v>133</v>
      </c>
      <c r="B13639" s="594" t="s">
        <v>334</v>
      </c>
      <c r="C13639" s="594" t="s">
        <v>75</v>
      </c>
      <c r="D13639" s="594" t="s">
        <v>76</v>
      </c>
      <c r="E13639" s="594" t="s">
        <v>53</v>
      </c>
      <c r="F13639" s="594" t="s">
        <v>56</v>
      </c>
      <c r="G13639" s="596" t="s">
        <v>57</v>
      </c>
      <c r="H13639" s="597">
        <v>190155000</v>
      </c>
    </row>
    <row r="13640" spans="1:8">
      <c r="A13640" s="594" t="s">
        <v>133</v>
      </c>
      <c r="B13640" s="594" t="s">
        <v>334</v>
      </c>
      <c r="C13640" s="594" t="s">
        <v>75</v>
      </c>
      <c r="D13640" s="594" t="s">
        <v>76</v>
      </c>
      <c r="E13640" s="594" t="s">
        <v>53</v>
      </c>
      <c r="F13640" s="594" t="s">
        <v>358</v>
      </c>
      <c r="G13640" s="596" t="s">
        <v>195</v>
      </c>
      <c r="H13640" s="597">
        <v>9599000</v>
      </c>
    </row>
    <row r="13641" spans="1:8">
      <c r="A13641" s="594" t="s">
        <v>133</v>
      </c>
      <c r="B13641" s="594" t="s">
        <v>334</v>
      </c>
      <c r="C13641" s="594" t="s">
        <v>1956</v>
      </c>
      <c r="D13641" s="595" t="s">
        <v>411</v>
      </c>
      <c r="E13641" s="595" t="s">
        <v>411</v>
      </c>
      <c r="F13641" s="595" t="s">
        <v>411</v>
      </c>
      <c r="G13641" s="596" t="s">
        <v>1957</v>
      </c>
      <c r="H13641" s="597">
        <v>13148336000</v>
      </c>
    </row>
    <row r="13642" spans="1:8">
      <c r="A13642" s="594" t="s">
        <v>133</v>
      </c>
      <c r="B13642" s="594" t="s">
        <v>334</v>
      </c>
      <c r="C13642" s="594" t="s">
        <v>1956</v>
      </c>
      <c r="D13642" s="594" t="s">
        <v>2880</v>
      </c>
      <c r="E13642" s="595" t="s">
        <v>411</v>
      </c>
      <c r="F13642" s="595" t="s">
        <v>411</v>
      </c>
      <c r="G13642" s="596" t="s">
        <v>1957</v>
      </c>
      <c r="H13642" s="597">
        <v>13148336000</v>
      </c>
    </row>
    <row r="13643" spans="1:8">
      <c r="A13643" s="594" t="s">
        <v>133</v>
      </c>
      <c r="B13643" s="594" t="s">
        <v>334</v>
      </c>
      <c r="C13643" s="594" t="s">
        <v>1956</v>
      </c>
      <c r="D13643" s="594" t="s">
        <v>2880</v>
      </c>
      <c r="E13643" s="594" t="s">
        <v>148</v>
      </c>
      <c r="F13643" s="595" t="s">
        <v>411</v>
      </c>
      <c r="G13643" s="596" t="s">
        <v>149</v>
      </c>
      <c r="H13643" s="597">
        <v>50000000</v>
      </c>
    </row>
    <row r="13644" spans="1:8">
      <c r="A13644" s="594" t="s">
        <v>133</v>
      </c>
      <c r="B13644" s="594" t="s">
        <v>334</v>
      </c>
      <c r="C13644" s="594" t="s">
        <v>1956</v>
      </c>
      <c r="D13644" s="594" t="s">
        <v>2880</v>
      </c>
      <c r="E13644" s="594" t="s">
        <v>148</v>
      </c>
      <c r="F13644" s="594" t="s">
        <v>1075</v>
      </c>
      <c r="G13644" s="596" t="s">
        <v>2666</v>
      </c>
      <c r="H13644" s="597">
        <v>50000000</v>
      </c>
    </row>
    <row r="13645" spans="1:8">
      <c r="A13645" s="594" t="s">
        <v>133</v>
      </c>
      <c r="B13645" s="594" t="s">
        <v>334</v>
      </c>
      <c r="C13645" s="594" t="s">
        <v>1956</v>
      </c>
      <c r="D13645" s="594" t="s">
        <v>2880</v>
      </c>
      <c r="E13645" s="594" t="s">
        <v>582</v>
      </c>
      <c r="F13645" s="595" t="s">
        <v>411</v>
      </c>
      <c r="G13645" s="596" t="s">
        <v>583</v>
      </c>
      <c r="H13645" s="597">
        <v>16230000</v>
      </c>
    </row>
    <row r="13646" spans="1:8">
      <c r="A13646" s="594" t="s">
        <v>133</v>
      </c>
      <c r="B13646" s="594" t="s">
        <v>334</v>
      </c>
      <c r="C13646" s="594" t="s">
        <v>1956</v>
      </c>
      <c r="D13646" s="594" t="s">
        <v>2880</v>
      </c>
      <c r="E13646" s="594" t="s">
        <v>582</v>
      </c>
      <c r="F13646" s="594" t="s">
        <v>478</v>
      </c>
      <c r="G13646" s="596" t="s">
        <v>2775</v>
      </c>
      <c r="H13646" s="597">
        <v>16230000</v>
      </c>
    </row>
    <row r="13647" spans="1:8">
      <c r="A13647" s="594" t="s">
        <v>133</v>
      </c>
      <c r="B13647" s="594" t="s">
        <v>334</v>
      </c>
      <c r="C13647" s="594" t="s">
        <v>1956</v>
      </c>
      <c r="D13647" s="594" t="s">
        <v>2880</v>
      </c>
      <c r="E13647" s="594" t="s">
        <v>152</v>
      </c>
      <c r="F13647" s="595" t="s">
        <v>411</v>
      </c>
      <c r="G13647" s="596" t="s">
        <v>153</v>
      </c>
      <c r="H13647" s="597">
        <v>40000000</v>
      </c>
    </row>
    <row r="13648" spans="1:8">
      <c r="A13648" s="594" t="s">
        <v>133</v>
      </c>
      <c r="B13648" s="594" t="s">
        <v>334</v>
      </c>
      <c r="C13648" s="594" t="s">
        <v>1956</v>
      </c>
      <c r="D13648" s="594" t="s">
        <v>2880</v>
      </c>
      <c r="E13648" s="594" t="s">
        <v>152</v>
      </c>
      <c r="F13648" s="594" t="s">
        <v>606</v>
      </c>
      <c r="G13648" s="596" t="s">
        <v>195</v>
      </c>
      <c r="H13648" s="597">
        <v>40000000</v>
      </c>
    </row>
    <row r="13649" spans="1:8">
      <c r="A13649" s="594" t="s">
        <v>133</v>
      </c>
      <c r="B13649" s="594" t="s">
        <v>334</v>
      </c>
      <c r="C13649" s="594" t="s">
        <v>1956</v>
      </c>
      <c r="D13649" s="594" t="s">
        <v>2880</v>
      </c>
      <c r="E13649" s="594" t="s">
        <v>167</v>
      </c>
      <c r="F13649" s="595" t="s">
        <v>411</v>
      </c>
      <c r="G13649" s="596" t="s">
        <v>168</v>
      </c>
      <c r="H13649" s="597">
        <v>895735000</v>
      </c>
    </row>
    <row r="13650" spans="1:8">
      <c r="A13650" s="594" t="s">
        <v>133</v>
      </c>
      <c r="B13650" s="594" t="s">
        <v>334</v>
      </c>
      <c r="C13650" s="594" t="s">
        <v>1956</v>
      </c>
      <c r="D13650" s="594" t="s">
        <v>2880</v>
      </c>
      <c r="E13650" s="594" t="s">
        <v>167</v>
      </c>
      <c r="F13650" s="594" t="s">
        <v>230</v>
      </c>
      <c r="G13650" s="596" t="s">
        <v>2675</v>
      </c>
      <c r="H13650" s="597">
        <v>885735000</v>
      </c>
    </row>
    <row r="13651" spans="1:8">
      <c r="A13651" s="594" t="s">
        <v>133</v>
      </c>
      <c r="B13651" s="594" t="s">
        <v>334</v>
      </c>
      <c r="C13651" s="594" t="s">
        <v>1956</v>
      </c>
      <c r="D13651" s="594" t="s">
        <v>2880</v>
      </c>
      <c r="E13651" s="594" t="s">
        <v>167</v>
      </c>
      <c r="F13651" s="594" t="s">
        <v>232</v>
      </c>
      <c r="G13651" s="596" t="s">
        <v>195</v>
      </c>
      <c r="H13651" s="597">
        <v>10000000</v>
      </c>
    </row>
    <row r="13652" spans="1:8">
      <c r="A13652" s="594" t="s">
        <v>133</v>
      </c>
      <c r="B13652" s="594" t="s">
        <v>334</v>
      </c>
      <c r="C13652" s="594" t="s">
        <v>1956</v>
      </c>
      <c r="D13652" s="594" t="s">
        <v>2880</v>
      </c>
      <c r="E13652" s="594" t="s">
        <v>171</v>
      </c>
      <c r="F13652" s="595" t="s">
        <v>411</v>
      </c>
      <c r="G13652" s="596" t="s">
        <v>2677</v>
      </c>
      <c r="H13652" s="597">
        <v>248755000</v>
      </c>
    </row>
    <row r="13653" spans="1:8">
      <c r="A13653" s="594" t="s">
        <v>133</v>
      </c>
      <c r="B13653" s="594" t="s">
        <v>334</v>
      </c>
      <c r="C13653" s="594" t="s">
        <v>1956</v>
      </c>
      <c r="D13653" s="594" t="s">
        <v>2880</v>
      </c>
      <c r="E13653" s="594" t="s">
        <v>171</v>
      </c>
      <c r="F13653" s="594" t="s">
        <v>173</v>
      </c>
      <c r="G13653" s="596" t="s">
        <v>174</v>
      </c>
      <c r="H13653" s="597">
        <v>147955000</v>
      </c>
    </row>
    <row r="13654" spans="1:8">
      <c r="A13654" s="594" t="s">
        <v>133</v>
      </c>
      <c r="B13654" s="594" t="s">
        <v>334</v>
      </c>
      <c r="C13654" s="594" t="s">
        <v>1956</v>
      </c>
      <c r="D13654" s="594" t="s">
        <v>2880</v>
      </c>
      <c r="E13654" s="594" t="s">
        <v>171</v>
      </c>
      <c r="F13654" s="594" t="s">
        <v>216</v>
      </c>
      <c r="G13654" s="596" t="s">
        <v>217</v>
      </c>
      <c r="H13654" s="597">
        <v>53700000</v>
      </c>
    </row>
    <row r="13655" spans="1:8">
      <c r="A13655" s="594" t="s">
        <v>133</v>
      </c>
      <c r="B13655" s="594" t="s">
        <v>334</v>
      </c>
      <c r="C13655" s="594" t="s">
        <v>1956</v>
      </c>
      <c r="D13655" s="594" t="s">
        <v>2880</v>
      </c>
      <c r="E13655" s="594" t="s">
        <v>171</v>
      </c>
      <c r="F13655" s="594" t="s">
        <v>175</v>
      </c>
      <c r="G13655" s="596" t="s">
        <v>176</v>
      </c>
      <c r="H13655" s="597">
        <v>47100000</v>
      </c>
    </row>
    <row r="13656" spans="1:8">
      <c r="A13656" s="594" t="s">
        <v>133</v>
      </c>
      <c r="B13656" s="594" t="s">
        <v>334</v>
      </c>
      <c r="C13656" s="594" t="s">
        <v>1956</v>
      </c>
      <c r="D13656" s="594" t="s">
        <v>2880</v>
      </c>
      <c r="E13656" s="594" t="s">
        <v>177</v>
      </c>
      <c r="F13656" s="595" t="s">
        <v>411</v>
      </c>
      <c r="G13656" s="596" t="s">
        <v>178</v>
      </c>
      <c r="H13656" s="597">
        <v>130950000</v>
      </c>
    </row>
    <row r="13657" spans="1:8">
      <c r="A13657" s="594" t="s">
        <v>133</v>
      </c>
      <c r="B13657" s="594" t="s">
        <v>334</v>
      </c>
      <c r="C13657" s="594" t="s">
        <v>1956</v>
      </c>
      <c r="D13657" s="594" t="s">
        <v>2880</v>
      </c>
      <c r="E13657" s="594" t="s">
        <v>177</v>
      </c>
      <c r="F13657" s="594" t="s">
        <v>179</v>
      </c>
      <c r="G13657" s="596" t="s">
        <v>2679</v>
      </c>
      <c r="H13657" s="597">
        <v>8000000</v>
      </c>
    </row>
    <row r="13658" spans="1:8">
      <c r="A13658" s="594" t="s">
        <v>133</v>
      </c>
      <c r="B13658" s="594" t="s">
        <v>334</v>
      </c>
      <c r="C13658" s="594" t="s">
        <v>1956</v>
      </c>
      <c r="D13658" s="594" t="s">
        <v>2880</v>
      </c>
      <c r="E13658" s="594" t="s">
        <v>177</v>
      </c>
      <c r="F13658" s="594" t="s">
        <v>441</v>
      </c>
      <c r="G13658" s="596" t="s">
        <v>2728</v>
      </c>
      <c r="H13658" s="597">
        <v>122950000</v>
      </c>
    </row>
    <row r="13659" spans="1:8">
      <c r="A13659" s="594" t="s">
        <v>133</v>
      </c>
      <c r="B13659" s="594" t="s">
        <v>334</v>
      </c>
      <c r="C13659" s="594" t="s">
        <v>1956</v>
      </c>
      <c r="D13659" s="594" t="s">
        <v>2880</v>
      </c>
      <c r="E13659" s="594" t="s">
        <v>240</v>
      </c>
      <c r="F13659" s="595" t="s">
        <v>411</v>
      </c>
      <c r="G13659" s="596" t="s">
        <v>241</v>
      </c>
      <c r="H13659" s="597">
        <v>544575000</v>
      </c>
    </row>
    <row r="13660" spans="1:8">
      <c r="A13660" s="594" t="s">
        <v>133</v>
      </c>
      <c r="B13660" s="594" t="s">
        <v>334</v>
      </c>
      <c r="C13660" s="594" t="s">
        <v>1956</v>
      </c>
      <c r="D13660" s="594" t="s">
        <v>2880</v>
      </c>
      <c r="E13660" s="594" t="s">
        <v>240</v>
      </c>
      <c r="F13660" s="594" t="s">
        <v>242</v>
      </c>
      <c r="G13660" s="596" t="s">
        <v>243</v>
      </c>
      <c r="H13660" s="597">
        <v>59025000</v>
      </c>
    </row>
    <row r="13661" spans="1:8">
      <c r="A13661" s="594" t="s">
        <v>133</v>
      </c>
      <c r="B13661" s="594" t="s">
        <v>334</v>
      </c>
      <c r="C13661" s="594" t="s">
        <v>1956</v>
      </c>
      <c r="D13661" s="594" t="s">
        <v>2880</v>
      </c>
      <c r="E13661" s="594" t="s">
        <v>240</v>
      </c>
      <c r="F13661" s="594" t="s">
        <v>728</v>
      </c>
      <c r="G13661" s="596" t="s">
        <v>729</v>
      </c>
      <c r="H13661" s="597">
        <v>19100000</v>
      </c>
    </row>
    <row r="13662" spans="1:8">
      <c r="A13662" s="594" t="s">
        <v>133</v>
      </c>
      <c r="B13662" s="594" t="s">
        <v>334</v>
      </c>
      <c r="C13662" s="594" t="s">
        <v>1956</v>
      </c>
      <c r="D13662" s="594" t="s">
        <v>2880</v>
      </c>
      <c r="E13662" s="594" t="s">
        <v>240</v>
      </c>
      <c r="F13662" s="594" t="s">
        <v>730</v>
      </c>
      <c r="G13662" s="596" t="s">
        <v>186</v>
      </c>
      <c r="H13662" s="597">
        <v>3000000</v>
      </c>
    </row>
    <row r="13663" spans="1:8">
      <c r="A13663" s="594" t="s">
        <v>133</v>
      </c>
      <c r="B13663" s="594" t="s">
        <v>334</v>
      </c>
      <c r="C13663" s="594" t="s">
        <v>1956</v>
      </c>
      <c r="D13663" s="594" t="s">
        <v>2880</v>
      </c>
      <c r="E13663" s="594" t="s">
        <v>240</v>
      </c>
      <c r="F13663" s="594" t="s">
        <v>731</v>
      </c>
      <c r="G13663" s="596" t="s">
        <v>732</v>
      </c>
      <c r="H13663" s="597">
        <v>500000</v>
      </c>
    </row>
    <row r="13664" spans="1:8">
      <c r="A13664" s="594" t="s">
        <v>133</v>
      </c>
      <c r="B13664" s="594" t="s">
        <v>334</v>
      </c>
      <c r="C13664" s="594" t="s">
        <v>1956</v>
      </c>
      <c r="D13664" s="594" t="s">
        <v>2880</v>
      </c>
      <c r="E13664" s="594" t="s">
        <v>240</v>
      </c>
      <c r="F13664" s="594" t="s">
        <v>733</v>
      </c>
      <c r="G13664" s="596" t="s">
        <v>734</v>
      </c>
      <c r="H13664" s="597">
        <v>20000000</v>
      </c>
    </row>
    <row r="13665" spans="1:8">
      <c r="A13665" s="594" t="s">
        <v>133</v>
      </c>
      <c r="B13665" s="594" t="s">
        <v>334</v>
      </c>
      <c r="C13665" s="594" t="s">
        <v>1956</v>
      </c>
      <c r="D13665" s="594" t="s">
        <v>2880</v>
      </c>
      <c r="E13665" s="594" t="s">
        <v>240</v>
      </c>
      <c r="F13665" s="594" t="s">
        <v>735</v>
      </c>
      <c r="G13665" s="596" t="s">
        <v>193</v>
      </c>
      <c r="H13665" s="597">
        <v>442950000</v>
      </c>
    </row>
    <row r="13666" spans="1:8">
      <c r="A13666" s="594" t="s">
        <v>133</v>
      </c>
      <c r="B13666" s="594" t="s">
        <v>334</v>
      </c>
      <c r="C13666" s="594" t="s">
        <v>1956</v>
      </c>
      <c r="D13666" s="594" t="s">
        <v>2880</v>
      </c>
      <c r="E13666" s="594" t="s">
        <v>738</v>
      </c>
      <c r="F13666" s="595" t="s">
        <v>411</v>
      </c>
      <c r="G13666" s="596" t="s">
        <v>739</v>
      </c>
      <c r="H13666" s="597">
        <v>21000000</v>
      </c>
    </row>
    <row r="13667" spans="1:8">
      <c r="A13667" s="594" t="s">
        <v>133</v>
      </c>
      <c r="B13667" s="594" t="s">
        <v>334</v>
      </c>
      <c r="C13667" s="594" t="s">
        <v>1956</v>
      </c>
      <c r="D13667" s="594" t="s">
        <v>2880</v>
      </c>
      <c r="E13667" s="594" t="s">
        <v>738</v>
      </c>
      <c r="F13667" s="594" t="s">
        <v>740</v>
      </c>
      <c r="G13667" s="596" t="s">
        <v>741</v>
      </c>
      <c r="H13667" s="597">
        <v>21000000</v>
      </c>
    </row>
    <row r="13668" spans="1:8">
      <c r="A13668" s="594" t="s">
        <v>133</v>
      </c>
      <c r="B13668" s="594" t="s">
        <v>334</v>
      </c>
      <c r="C13668" s="594" t="s">
        <v>1956</v>
      </c>
      <c r="D13668" s="594" t="s">
        <v>2880</v>
      </c>
      <c r="E13668" s="594" t="s">
        <v>744</v>
      </c>
      <c r="F13668" s="595" t="s">
        <v>411</v>
      </c>
      <c r="G13668" s="596" t="s">
        <v>2686</v>
      </c>
      <c r="H13668" s="597">
        <v>1660942000</v>
      </c>
    </row>
    <row r="13669" spans="1:8">
      <c r="A13669" s="594" t="s">
        <v>133</v>
      </c>
      <c r="B13669" s="594" t="s">
        <v>334</v>
      </c>
      <c r="C13669" s="594" t="s">
        <v>1956</v>
      </c>
      <c r="D13669" s="594" t="s">
        <v>2880</v>
      </c>
      <c r="E13669" s="594" t="s">
        <v>744</v>
      </c>
      <c r="F13669" s="594" t="s">
        <v>1061</v>
      </c>
      <c r="G13669" s="596" t="s">
        <v>2729</v>
      </c>
      <c r="H13669" s="597">
        <v>34500000</v>
      </c>
    </row>
    <row r="13670" spans="1:8">
      <c r="A13670" s="594" t="s">
        <v>133</v>
      </c>
      <c r="B13670" s="594" t="s">
        <v>334</v>
      </c>
      <c r="C13670" s="594" t="s">
        <v>1956</v>
      </c>
      <c r="D13670" s="594" t="s">
        <v>2880</v>
      </c>
      <c r="E13670" s="594" t="s">
        <v>744</v>
      </c>
      <c r="F13670" s="594" t="s">
        <v>286</v>
      </c>
      <c r="G13670" s="596" t="s">
        <v>2688</v>
      </c>
      <c r="H13670" s="597">
        <v>40000000</v>
      </c>
    </row>
    <row r="13671" spans="1:8">
      <c r="A13671" s="594" t="s">
        <v>133</v>
      </c>
      <c r="B13671" s="594" t="s">
        <v>334</v>
      </c>
      <c r="C13671" s="594" t="s">
        <v>1956</v>
      </c>
      <c r="D13671" s="594" t="s">
        <v>2880</v>
      </c>
      <c r="E13671" s="594" t="s">
        <v>744</v>
      </c>
      <c r="F13671" s="594" t="s">
        <v>446</v>
      </c>
      <c r="G13671" s="596" t="s">
        <v>2765</v>
      </c>
      <c r="H13671" s="597">
        <v>167700000</v>
      </c>
    </row>
    <row r="13672" spans="1:8">
      <c r="A13672" s="594" t="s">
        <v>133</v>
      </c>
      <c r="B13672" s="594" t="s">
        <v>334</v>
      </c>
      <c r="C13672" s="594" t="s">
        <v>1956</v>
      </c>
      <c r="D13672" s="594" t="s">
        <v>2880</v>
      </c>
      <c r="E13672" s="594" t="s">
        <v>744</v>
      </c>
      <c r="F13672" s="594" t="s">
        <v>7</v>
      </c>
      <c r="G13672" s="596" t="s">
        <v>8</v>
      </c>
      <c r="H13672" s="597">
        <v>578742000</v>
      </c>
    </row>
    <row r="13673" spans="1:8">
      <c r="A13673" s="594" t="s">
        <v>133</v>
      </c>
      <c r="B13673" s="594" t="s">
        <v>334</v>
      </c>
      <c r="C13673" s="594" t="s">
        <v>1956</v>
      </c>
      <c r="D13673" s="594" t="s">
        <v>2880</v>
      </c>
      <c r="E13673" s="594" t="s">
        <v>744</v>
      </c>
      <c r="F13673" s="594" t="s">
        <v>572</v>
      </c>
      <c r="G13673" s="596" t="s">
        <v>2689</v>
      </c>
      <c r="H13673" s="597">
        <v>105000000</v>
      </c>
    </row>
    <row r="13674" spans="1:8">
      <c r="A13674" s="594" t="s">
        <v>133</v>
      </c>
      <c r="B13674" s="594" t="s">
        <v>334</v>
      </c>
      <c r="C13674" s="594" t="s">
        <v>1956</v>
      </c>
      <c r="D13674" s="594" t="s">
        <v>2880</v>
      </c>
      <c r="E13674" s="594" t="s">
        <v>744</v>
      </c>
      <c r="F13674" s="594" t="s">
        <v>748</v>
      </c>
      <c r="G13674" s="596" t="s">
        <v>35</v>
      </c>
      <c r="H13674" s="597">
        <v>735000000</v>
      </c>
    </row>
    <row r="13675" spans="1:8">
      <c r="A13675" s="594" t="s">
        <v>133</v>
      </c>
      <c r="B13675" s="594" t="s">
        <v>334</v>
      </c>
      <c r="C13675" s="594" t="s">
        <v>1956</v>
      </c>
      <c r="D13675" s="594" t="s">
        <v>2880</v>
      </c>
      <c r="E13675" s="594" t="s">
        <v>2692</v>
      </c>
      <c r="F13675" s="595" t="s">
        <v>411</v>
      </c>
      <c r="G13675" s="596" t="s">
        <v>2693</v>
      </c>
      <c r="H13675" s="597">
        <v>484980000</v>
      </c>
    </row>
    <row r="13676" spans="1:8">
      <c r="A13676" s="594" t="s">
        <v>133</v>
      </c>
      <c r="B13676" s="594" t="s">
        <v>334</v>
      </c>
      <c r="C13676" s="594" t="s">
        <v>1956</v>
      </c>
      <c r="D13676" s="594" t="s">
        <v>2880</v>
      </c>
      <c r="E13676" s="594" t="s">
        <v>2692</v>
      </c>
      <c r="F13676" s="594" t="s">
        <v>2777</v>
      </c>
      <c r="G13676" s="596" t="s">
        <v>2765</v>
      </c>
      <c r="H13676" s="597">
        <v>20000000</v>
      </c>
    </row>
    <row r="13677" spans="1:8">
      <c r="A13677" s="594" t="s">
        <v>133</v>
      </c>
      <c r="B13677" s="594" t="s">
        <v>334</v>
      </c>
      <c r="C13677" s="594" t="s">
        <v>1956</v>
      </c>
      <c r="D13677" s="594" t="s">
        <v>2880</v>
      </c>
      <c r="E13677" s="594" t="s">
        <v>2692</v>
      </c>
      <c r="F13677" s="594" t="s">
        <v>2694</v>
      </c>
      <c r="G13677" s="596" t="s">
        <v>2689</v>
      </c>
      <c r="H13677" s="597">
        <v>79980000</v>
      </c>
    </row>
    <row r="13678" spans="1:8">
      <c r="A13678" s="594" t="s">
        <v>133</v>
      </c>
      <c r="B13678" s="594" t="s">
        <v>334</v>
      </c>
      <c r="C13678" s="594" t="s">
        <v>1956</v>
      </c>
      <c r="D13678" s="594" t="s">
        <v>2880</v>
      </c>
      <c r="E13678" s="594" t="s">
        <v>2692</v>
      </c>
      <c r="F13678" s="594" t="s">
        <v>2730</v>
      </c>
      <c r="G13678" s="596" t="s">
        <v>2731</v>
      </c>
      <c r="H13678" s="597">
        <v>385000000</v>
      </c>
    </row>
    <row r="13679" spans="1:8">
      <c r="A13679" s="594" t="s">
        <v>133</v>
      </c>
      <c r="B13679" s="594" t="s">
        <v>334</v>
      </c>
      <c r="C13679" s="594" t="s">
        <v>1956</v>
      </c>
      <c r="D13679" s="594" t="s">
        <v>2880</v>
      </c>
      <c r="E13679" s="594" t="s">
        <v>189</v>
      </c>
      <c r="F13679" s="595" t="s">
        <v>411</v>
      </c>
      <c r="G13679" s="596" t="s">
        <v>190</v>
      </c>
      <c r="H13679" s="597">
        <v>4341880000</v>
      </c>
    </row>
    <row r="13680" spans="1:8">
      <c r="A13680" s="594" t="s">
        <v>133</v>
      </c>
      <c r="B13680" s="594" t="s">
        <v>334</v>
      </c>
      <c r="C13680" s="594" t="s">
        <v>1956</v>
      </c>
      <c r="D13680" s="594" t="s">
        <v>2880</v>
      </c>
      <c r="E13680" s="594" t="s">
        <v>189</v>
      </c>
      <c r="F13680" s="594" t="s">
        <v>773</v>
      </c>
      <c r="G13680" s="596" t="s">
        <v>2695</v>
      </c>
      <c r="H13680" s="597">
        <v>50700000</v>
      </c>
    </row>
    <row r="13681" spans="1:8">
      <c r="A13681" s="594" t="s">
        <v>133</v>
      </c>
      <c r="B13681" s="594" t="s">
        <v>334</v>
      </c>
      <c r="C13681" s="594" t="s">
        <v>1956</v>
      </c>
      <c r="D13681" s="594" t="s">
        <v>2880</v>
      </c>
      <c r="E13681" s="594" t="s">
        <v>189</v>
      </c>
      <c r="F13681" s="594" t="s">
        <v>37</v>
      </c>
      <c r="G13681" s="596" t="s">
        <v>2696</v>
      </c>
      <c r="H13681" s="597">
        <v>612750000</v>
      </c>
    </row>
    <row r="13682" spans="1:8">
      <c r="A13682" s="594" t="s">
        <v>133</v>
      </c>
      <c r="B13682" s="594" t="s">
        <v>334</v>
      </c>
      <c r="C13682" s="594" t="s">
        <v>1956</v>
      </c>
      <c r="D13682" s="594" t="s">
        <v>2880</v>
      </c>
      <c r="E13682" s="594" t="s">
        <v>189</v>
      </c>
      <c r="F13682" s="594" t="s">
        <v>192</v>
      </c>
      <c r="G13682" s="596" t="s">
        <v>195</v>
      </c>
      <c r="H13682" s="597">
        <v>3678430000</v>
      </c>
    </row>
    <row r="13683" spans="1:8">
      <c r="A13683" s="594" t="s">
        <v>133</v>
      </c>
      <c r="B13683" s="594" t="s">
        <v>334</v>
      </c>
      <c r="C13683" s="594" t="s">
        <v>1956</v>
      </c>
      <c r="D13683" s="594" t="s">
        <v>2880</v>
      </c>
      <c r="E13683" s="594" t="s">
        <v>77</v>
      </c>
      <c r="F13683" s="595" t="s">
        <v>411</v>
      </c>
      <c r="G13683" s="596" t="s">
        <v>78</v>
      </c>
      <c r="H13683" s="597">
        <v>20000000</v>
      </c>
    </row>
    <row r="13684" spans="1:8">
      <c r="A13684" s="594" t="s">
        <v>133</v>
      </c>
      <c r="B13684" s="594" t="s">
        <v>334</v>
      </c>
      <c r="C13684" s="594" t="s">
        <v>1956</v>
      </c>
      <c r="D13684" s="594" t="s">
        <v>2880</v>
      </c>
      <c r="E13684" s="594" t="s">
        <v>77</v>
      </c>
      <c r="F13684" s="594" t="s">
        <v>558</v>
      </c>
      <c r="G13684" s="596" t="s">
        <v>559</v>
      </c>
      <c r="H13684" s="597">
        <v>20000000</v>
      </c>
    </row>
    <row r="13685" spans="1:8">
      <c r="A13685" s="594" t="s">
        <v>133</v>
      </c>
      <c r="B13685" s="594" t="s">
        <v>334</v>
      </c>
      <c r="C13685" s="594" t="s">
        <v>1956</v>
      </c>
      <c r="D13685" s="594" t="s">
        <v>2880</v>
      </c>
      <c r="E13685" s="594" t="s">
        <v>194</v>
      </c>
      <c r="F13685" s="595" t="s">
        <v>411</v>
      </c>
      <c r="G13685" s="596" t="s">
        <v>195</v>
      </c>
      <c r="H13685" s="597">
        <v>4169836000</v>
      </c>
    </row>
    <row r="13686" spans="1:8">
      <c r="A13686" s="594" t="s">
        <v>133</v>
      </c>
      <c r="B13686" s="594" t="s">
        <v>334</v>
      </c>
      <c r="C13686" s="594" t="s">
        <v>1956</v>
      </c>
      <c r="D13686" s="594" t="s">
        <v>2880</v>
      </c>
      <c r="E13686" s="594" t="s">
        <v>194</v>
      </c>
      <c r="F13686" s="594" t="s">
        <v>198</v>
      </c>
      <c r="G13686" s="596" t="s">
        <v>199</v>
      </c>
      <c r="H13686" s="597">
        <v>40000000</v>
      </c>
    </row>
    <row r="13687" spans="1:8">
      <c r="A13687" s="594" t="s">
        <v>133</v>
      </c>
      <c r="B13687" s="594" t="s">
        <v>334</v>
      </c>
      <c r="C13687" s="594" t="s">
        <v>1956</v>
      </c>
      <c r="D13687" s="594" t="s">
        <v>2880</v>
      </c>
      <c r="E13687" s="594" t="s">
        <v>194</v>
      </c>
      <c r="F13687" s="594" t="s">
        <v>200</v>
      </c>
      <c r="G13687" s="596" t="s">
        <v>201</v>
      </c>
      <c r="H13687" s="597">
        <v>4129836000</v>
      </c>
    </row>
    <row r="13688" spans="1:8">
      <c r="A13688" s="594" t="s">
        <v>133</v>
      </c>
      <c r="B13688" s="594" t="s">
        <v>334</v>
      </c>
      <c r="C13688" s="594" t="s">
        <v>1956</v>
      </c>
      <c r="D13688" s="594" t="s">
        <v>2880</v>
      </c>
      <c r="E13688" s="594" t="s">
        <v>550</v>
      </c>
      <c r="F13688" s="595" t="s">
        <v>411</v>
      </c>
      <c r="G13688" s="596" t="s">
        <v>2705</v>
      </c>
      <c r="H13688" s="597">
        <v>50000000</v>
      </c>
    </row>
    <row r="13689" spans="1:8">
      <c r="A13689" s="594" t="s">
        <v>133</v>
      </c>
      <c r="B13689" s="594" t="s">
        <v>334</v>
      </c>
      <c r="C13689" s="594" t="s">
        <v>1956</v>
      </c>
      <c r="D13689" s="594" t="s">
        <v>2880</v>
      </c>
      <c r="E13689" s="594" t="s">
        <v>550</v>
      </c>
      <c r="F13689" s="594" t="s">
        <v>2706</v>
      </c>
      <c r="G13689" s="596" t="s">
        <v>72</v>
      </c>
      <c r="H13689" s="597">
        <v>50000000</v>
      </c>
    </row>
    <row r="13690" spans="1:8">
      <c r="A13690" s="594" t="s">
        <v>133</v>
      </c>
      <c r="B13690" s="594" t="s">
        <v>334</v>
      </c>
      <c r="C13690" s="594" t="s">
        <v>1956</v>
      </c>
      <c r="D13690" s="594" t="s">
        <v>2880</v>
      </c>
      <c r="E13690" s="594" t="s">
        <v>1145</v>
      </c>
      <c r="F13690" s="595" t="s">
        <v>411</v>
      </c>
      <c r="G13690" s="596" t="s">
        <v>2761</v>
      </c>
      <c r="H13690" s="597">
        <v>16577000</v>
      </c>
    </row>
    <row r="13691" spans="1:8">
      <c r="A13691" s="594" t="s">
        <v>133</v>
      </c>
      <c r="B13691" s="594" t="s">
        <v>334</v>
      </c>
      <c r="C13691" s="594" t="s">
        <v>1956</v>
      </c>
      <c r="D13691" s="594" t="s">
        <v>2880</v>
      </c>
      <c r="E13691" s="594" t="s">
        <v>1145</v>
      </c>
      <c r="F13691" s="594" t="s">
        <v>1144</v>
      </c>
      <c r="G13691" s="596" t="s">
        <v>1143</v>
      </c>
      <c r="H13691" s="597">
        <v>15931000</v>
      </c>
    </row>
    <row r="13692" spans="1:8">
      <c r="A13692" s="594" t="s">
        <v>133</v>
      </c>
      <c r="B13692" s="594" t="s">
        <v>334</v>
      </c>
      <c r="C13692" s="594" t="s">
        <v>1956</v>
      </c>
      <c r="D13692" s="594" t="s">
        <v>2880</v>
      </c>
      <c r="E13692" s="594" t="s">
        <v>1145</v>
      </c>
      <c r="F13692" s="594" t="s">
        <v>1149</v>
      </c>
      <c r="G13692" s="596" t="s">
        <v>1148</v>
      </c>
      <c r="H13692" s="597">
        <v>646000</v>
      </c>
    </row>
    <row r="13693" spans="1:8">
      <c r="A13693" s="594" t="s">
        <v>133</v>
      </c>
      <c r="B13693" s="594" t="s">
        <v>334</v>
      </c>
      <c r="C13693" s="594" t="s">
        <v>1956</v>
      </c>
      <c r="D13693" s="594" t="s">
        <v>2880</v>
      </c>
      <c r="E13693" s="594" t="s">
        <v>260</v>
      </c>
      <c r="F13693" s="595" t="s">
        <v>411</v>
      </c>
      <c r="G13693" s="596" t="s">
        <v>261</v>
      </c>
      <c r="H13693" s="597">
        <v>442165000</v>
      </c>
    </row>
    <row r="13694" spans="1:8">
      <c r="A13694" s="594" t="s">
        <v>133</v>
      </c>
      <c r="B13694" s="594" t="s">
        <v>334</v>
      </c>
      <c r="C13694" s="594" t="s">
        <v>1956</v>
      </c>
      <c r="D13694" s="594" t="s">
        <v>2880</v>
      </c>
      <c r="E13694" s="594" t="s">
        <v>260</v>
      </c>
      <c r="F13694" s="594" t="s">
        <v>262</v>
      </c>
      <c r="G13694" s="596" t="s">
        <v>2707</v>
      </c>
      <c r="H13694" s="597">
        <v>442165000</v>
      </c>
    </row>
    <row r="13695" spans="1:8">
      <c r="A13695" s="594" t="s">
        <v>133</v>
      </c>
      <c r="B13695" s="594" t="s">
        <v>334</v>
      </c>
      <c r="C13695" s="594" t="s">
        <v>1956</v>
      </c>
      <c r="D13695" s="594" t="s">
        <v>2880</v>
      </c>
      <c r="E13695" s="594" t="s">
        <v>53</v>
      </c>
      <c r="F13695" s="595" t="s">
        <v>411</v>
      </c>
      <c r="G13695" s="596" t="s">
        <v>193</v>
      </c>
      <c r="H13695" s="597">
        <v>14711000</v>
      </c>
    </row>
    <row r="13696" spans="1:8">
      <c r="A13696" s="594" t="s">
        <v>133</v>
      </c>
      <c r="B13696" s="594" t="s">
        <v>334</v>
      </c>
      <c r="C13696" s="594" t="s">
        <v>1956</v>
      </c>
      <c r="D13696" s="594" t="s">
        <v>2880</v>
      </c>
      <c r="E13696" s="594" t="s">
        <v>53</v>
      </c>
      <c r="F13696" s="594" t="s">
        <v>54</v>
      </c>
      <c r="G13696" s="596" t="s">
        <v>55</v>
      </c>
      <c r="H13696" s="597">
        <v>6526000</v>
      </c>
    </row>
    <row r="13697" spans="1:8">
      <c r="A13697" s="594" t="s">
        <v>133</v>
      </c>
      <c r="B13697" s="594" t="s">
        <v>334</v>
      </c>
      <c r="C13697" s="594" t="s">
        <v>1956</v>
      </c>
      <c r="D13697" s="594" t="s">
        <v>2880</v>
      </c>
      <c r="E13697" s="594" t="s">
        <v>53</v>
      </c>
      <c r="F13697" s="594" t="s">
        <v>56</v>
      </c>
      <c r="G13697" s="596" t="s">
        <v>57</v>
      </c>
      <c r="H13697" s="597">
        <v>7185000</v>
      </c>
    </row>
    <row r="13698" spans="1:8">
      <c r="A13698" s="594" t="s">
        <v>133</v>
      </c>
      <c r="B13698" s="594" t="s">
        <v>334</v>
      </c>
      <c r="C13698" s="594" t="s">
        <v>1956</v>
      </c>
      <c r="D13698" s="594" t="s">
        <v>2880</v>
      </c>
      <c r="E13698" s="594" t="s">
        <v>53</v>
      </c>
      <c r="F13698" s="594" t="s">
        <v>358</v>
      </c>
      <c r="G13698" s="596" t="s">
        <v>195</v>
      </c>
      <c r="H13698" s="597">
        <v>1000000</v>
      </c>
    </row>
    <row r="13699" spans="1:8">
      <c r="A13699" s="594" t="s">
        <v>133</v>
      </c>
      <c r="B13699" s="594" t="s">
        <v>334</v>
      </c>
      <c r="C13699" s="594" t="s">
        <v>570</v>
      </c>
      <c r="D13699" s="595" t="s">
        <v>411</v>
      </c>
      <c r="E13699" s="595" t="s">
        <v>411</v>
      </c>
      <c r="F13699" s="595" t="s">
        <v>411</v>
      </c>
      <c r="G13699" s="596" t="s">
        <v>2711</v>
      </c>
      <c r="H13699" s="597">
        <v>45595351638</v>
      </c>
    </row>
    <row r="13700" spans="1:8">
      <c r="A13700" s="594" t="s">
        <v>133</v>
      </c>
      <c r="B13700" s="594" t="s">
        <v>334</v>
      </c>
      <c r="C13700" s="594" t="s">
        <v>570</v>
      </c>
      <c r="D13700" s="594" t="s">
        <v>2881</v>
      </c>
      <c r="E13700" s="595" t="s">
        <v>411</v>
      </c>
      <c r="F13700" s="595" t="s">
        <v>411</v>
      </c>
      <c r="G13700" s="596" t="s">
        <v>600</v>
      </c>
      <c r="H13700" s="597">
        <v>21201129038</v>
      </c>
    </row>
    <row r="13701" spans="1:8">
      <c r="A13701" s="594" t="s">
        <v>133</v>
      </c>
      <c r="B13701" s="594" t="s">
        <v>334</v>
      </c>
      <c r="C13701" s="594" t="s">
        <v>570</v>
      </c>
      <c r="D13701" s="594" t="s">
        <v>2881</v>
      </c>
      <c r="E13701" s="594" t="s">
        <v>260</v>
      </c>
      <c r="F13701" s="595" t="s">
        <v>411</v>
      </c>
      <c r="G13701" s="596" t="s">
        <v>261</v>
      </c>
      <c r="H13701" s="597">
        <v>19438329038</v>
      </c>
    </row>
    <row r="13702" spans="1:8">
      <c r="A13702" s="594" t="s">
        <v>133</v>
      </c>
      <c r="B13702" s="594" t="s">
        <v>334</v>
      </c>
      <c r="C13702" s="594" t="s">
        <v>570</v>
      </c>
      <c r="D13702" s="594" t="s">
        <v>2881</v>
      </c>
      <c r="E13702" s="594" t="s">
        <v>260</v>
      </c>
      <c r="F13702" s="594" t="s">
        <v>262</v>
      </c>
      <c r="G13702" s="596" t="s">
        <v>2707</v>
      </c>
      <c r="H13702" s="597">
        <v>19438329038</v>
      </c>
    </row>
    <row r="13703" spans="1:8">
      <c r="A13703" s="594" t="s">
        <v>133</v>
      </c>
      <c r="B13703" s="594" t="s">
        <v>334</v>
      </c>
      <c r="C13703" s="594" t="s">
        <v>570</v>
      </c>
      <c r="D13703" s="594" t="s">
        <v>2881</v>
      </c>
      <c r="E13703" s="594" t="s">
        <v>53</v>
      </c>
      <c r="F13703" s="595" t="s">
        <v>411</v>
      </c>
      <c r="G13703" s="596" t="s">
        <v>193</v>
      </c>
      <c r="H13703" s="597">
        <v>1762800000</v>
      </c>
    </row>
    <row r="13704" spans="1:8">
      <c r="A13704" s="594" t="s">
        <v>133</v>
      </c>
      <c r="B13704" s="594" t="s">
        <v>334</v>
      </c>
      <c r="C13704" s="594" t="s">
        <v>570</v>
      </c>
      <c r="D13704" s="594" t="s">
        <v>2881</v>
      </c>
      <c r="E13704" s="594" t="s">
        <v>53</v>
      </c>
      <c r="F13704" s="594" t="s">
        <v>54</v>
      </c>
      <c r="G13704" s="596" t="s">
        <v>55</v>
      </c>
      <c r="H13704" s="597">
        <v>257215000</v>
      </c>
    </row>
    <row r="13705" spans="1:8">
      <c r="A13705" s="594" t="s">
        <v>133</v>
      </c>
      <c r="B13705" s="594" t="s">
        <v>334</v>
      </c>
      <c r="C13705" s="594" t="s">
        <v>570</v>
      </c>
      <c r="D13705" s="594" t="s">
        <v>2881</v>
      </c>
      <c r="E13705" s="594" t="s">
        <v>53</v>
      </c>
      <c r="F13705" s="594" t="s">
        <v>56</v>
      </c>
      <c r="G13705" s="596" t="s">
        <v>57</v>
      </c>
      <c r="H13705" s="597">
        <v>1430168000</v>
      </c>
    </row>
    <row r="13706" spans="1:8">
      <c r="A13706" s="594" t="s">
        <v>133</v>
      </c>
      <c r="B13706" s="594" t="s">
        <v>334</v>
      </c>
      <c r="C13706" s="594" t="s">
        <v>570</v>
      </c>
      <c r="D13706" s="594" t="s">
        <v>2881</v>
      </c>
      <c r="E13706" s="594" t="s">
        <v>53</v>
      </c>
      <c r="F13706" s="594" t="s">
        <v>358</v>
      </c>
      <c r="G13706" s="596" t="s">
        <v>195</v>
      </c>
      <c r="H13706" s="597">
        <v>75417000</v>
      </c>
    </row>
    <row r="13707" spans="1:8">
      <c r="A13707" s="594" t="s">
        <v>133</v>
      </c>
      <c r="B13707" s="594" t="s">
        <v>334</v>
      </c>
      <c r="C13707" s="594" t="s">
        <v>570</v>
      </c>
      <c r="D13707" s="594" t="s">
        <v>2882</v>
      </c>
      <c r="E13707" s="595" t="s">
        <v>411</v>
      </c>
      <c r="F13707" s="595" t="s">
        <v>411</v>
      </c>
      <c r="G13707" s="596" t="s">
        <v>25</v>
      </c>
      <c r="H13707" s="597">
        <v>11134012500</v>
      </c>
    </row>
    <row r="13708" spans="1:8">
      <c r="A13708" s="594" t="s">
        <v>133</v>
      </c>
      <c r="B13708" s="594" t="s">
        <v>334</v>
      </c>
      <c r="C13708" s="594" t="s">
        <v>570</v>
      </c>
      <c r="D13708" s="594" t="s">
        <v>2882</v>
      </c>
      <c r="E13708" s="594" t="s">
        <v>260</v>
      </c>
      <c r="F13708" s="595" t="s">
        <v>411</v>
      </c>
      <c r="G13708" s="596" t="s">
        <v>261</v>
      </c>
      <c r="H13708" s="597">
        <v>9610373000</v>
      </c>
    </row>
    <row r="13709" spans="1:8">
      <c r="A13709" s="594" t="s">
        <v>133</v>
      </c>
      <c r="B13709" s="594" t="s">
        <v>334</v>
      </c>
      <c r="C13709" s="594" t="s">
        <v>570</v>
      </c>
      <c r="D13709" s="594" t="s">
        <v>2882</v>
      </c>
      <c r="E13709" s="594" t="s">
        <v>260</v>
      </c>
      <c r="F13709" s="594" t="s">
        <v>262</v>
      </c>
      <c r="G13709" s="596" t="s">
        <v>2707</v>
      </c>
      <c r="H13709" s="597">
        <v>9610373000</v>
      </c>
    </row>
    <row r="13710" spans="1:8">
      <c r="A13710" s="594" t="s">
        <v>133</v>
      </c>
      <c r="B13710" s="594" t="s">
        <v>334</v>
      </c>
      <c r="C13710" s="594" t="s">
        <v>570</v>
      </c>
      <c r="D13710" s="594" t="s">
        <v>2882</v>
      </c>
      <c r="E13710" s="594" t="s">
        <v>53</v>
      </c>
      <c r="F13710" s="595" t="s">
        <v>411</v>
      </c>
      <c r="G13710" s="596" t="s">
        <v>193</v>
      </c>
      <c r="H13710" s="597">
        <v>1523639500</v>
      </c>
    </row>
    <row r="13711" spans="1:8">
      <c r="A13711" s="594" t="s">
        <v>133</v>
      </c>
      <c r="B13711" s="594" t="s">
        <v>334</v>
      </c>
      <c r="C13711" s="594" t="s">
        <v>570</v>
      </c>
      <c r="D13711" s="594" t="s">
        <v>2882</v>
      </c>
      <c r="E13711" s="594" t="s">
        <v>53</v>
      </c>
      <c r="F13711" s="594" t="s">
        <v>54</v>
      </c>
      <c r="G13711" s="596" t="s">
        <v>55</v>
      </c>
      <c r="H13711" s="597">
        <v>89918000</v>
      </c>
    </row>
    <row r="13712" spans="1:8">
      <c r="A13712" s="594" t="s">
        <v>133</v>
      </c>
      <c r="B13712" s="594" t="s">
        <v>334</v>
      </c>
      <c r="C13712" s="594" t="s">
        <v>570</v>
      </c>
      <c r="D13712" s="594" t="s">
        <v>2882</v>
      </c>
      <c r="E13712" s="594" t="s">
        <v>53</v>
      </c>
      <c r="F13712" s="594" t="s">
        <v>56</v>
      </c>
      <c r="G13712" s="596" t="s">
        <v>57</v>
      </c>
      <c r="H13712" s="597">
        <v>1374879500</v>
      </c>
    </row>
    <row r="13713" spans="1:8">
      <c r="A13713" s="594" t="s">
        <v>133</v>
      </c>
      <c r="B13713" s="594" t="s">
        <v>334</v>
      </c>
      <c r="C13713" s="594" t="s">
        <v>570</v>
      </c>
      <c r="D13713" s="594" t="s">
        <v>2882</v>
      </c>
      <c r="E13713" s="594" t="s">
        <v>53</v>
      </c>
      <c r="F13713" s="594" t="s">
        <v>358</v>
      </c>
      <c r="G13713" s="596" t="s">
        <v>195</v>
      </c>
      <c r="H13713" s="597">
        <v>58842000</v>
      </c>
    </row>
    <row r="13714" spans="1:8">
      <c r="A13714" s="594" t="s">
        <v>133</v>
      </c>
      <c r="B13714" s="594" t="s">
        <v>334</v>
      </c>
      <c r="C13714" s="594" t="s">
        <v>570</v>
      </c>
      <c r="D13714" s="594" t="s">
        <v>2803</v>
      </c>
      <c r="E13714" s="595" t="s">
        <v>411</v>
      </c>
      <c r="F13714" s="595" t="s">
        <v>411</v>
      </c>
      <c r="G13714" s="596" t="s">
        <v>2804</v>
      </c>
      <c r="H13714" s="597">
        <v>10423210100</v>
      </c>
    </row>
    <row r="13715" spans="1:8">
      <c r="A13715" s="594" t="s">
        <v>133</v>
      </c>
      <c r="B13715" s="594" t="s">
        <v>334</v>
      </c>
      <c r="C13715" s="594" t="s">
        <v>570</v>
      </c>
      <c r="D13715" s="594" t="s">
        <v>2803</v>
      </c>
      <c r="E13715" s="594" t="s">
        <v>194</v>
      </c>
      <c r="F13715" s="595" t="s">
        <v>411</v>
      </c>
      <c r="G13715" s="596" t="s">
        <v>195</v>
      </c>
      <c r="H13715" s="597">
        <v>200000000</v>
      </c>
    </row>
    <row r="13716" spans="1:8">
      <c r="A13716" s="594" t="s">
        <v>133</v>
      </c>
      <c r="B13716" s="594" t="s">
        <v>334</v>
      </c>
      <c r="C13716" s="594" t="s">
        <v>570</v>
      </c>
      <c r="D13716" s="594" t="s">
        <v>2803</v>
      </c>
      <c r="E13716" s="594" t="s">
        <v>194</v>
      </c>
      <c r="F13716" s="594" t="s">
        <v>200</v>
      </c>
      <c r="G13716" s="596" t="s">
        <v>201</v>
      </c>
      <c r="H13716" s="597">
        <v>200000000</v>
      </c>
    </row>
    <row r="13717" spans="1:8">
      <c r="A13717" s="594" t="s">
        <v>133</v>
      </c>
      <c r="B13717" s="594" t="s">
        <v>334</v>
      </c>
      <c r="C13717" s="594" t="s">
        <v>570</v>
      </c>
      <c r="D13717" s="594" t="s">
        <v>2803</v>
      </c>
      <c r="E13717" s="594" t="s">
        <v>269</v>
      </c>
      <c r="F13717" s="595" t="s">
        <v>411</v>
      </c>
      <c r="G13717" s="596" t="s">
        <v>2762</v>
      </c>
      <c r="H13717" s="597">
        <v>434869000</v>
      </c>
    </row>
    <row r="13718" spans="1:8">
      <c r="A13718" s="594" t="s">
        <v>133</v>
      </c>
      <c r="B13718" s="594" t="s">
        <v>334</v>
      </c>
      <c r="C13718" s="594" t="s">
        <v>570</v>
      </c>
      <c r="D13718" s="594" t="s">
        <v>2803</v>
      </c>
      <c r="E13718" s="594" t="s">
        <v>269</v>
      </c>
      <c r="F13718" s="594" t="s">
        <v>271</v>
      </c>
      <c r="G13718" s="596" t="s">
        <v>2763</v>
      </c>
      <c r="H13718" s="597">
        <v>408652000</v>
      </c>
    </row>
    <row r="13719" spans="1:8">
      <c r="A13719" s="594" t="s">
        <v>133</v>
      </c>
      <c r="B13719" s="594" t="s">
        <v>334</v>
      </c>
      <c r="C13719" s="594" t="s">
        <v>570</v>
      </c>
      <c r="D13719" s="594" t="s">
        <v>2803</v>
      </c>
      <c r="E13719" s="594" t="s">
        <v>269</v>
      </c>
      <c r="F13719" s="594" t="s">
        <v>1175</v>
      </c>
      <c r="G13719" s="596" t="s">
        <v>2791</v>
      </c>
      <c r="H13719" s="597">
        <v>16000000</v>
      </c>
    </row>
    <row r="13720" spans="1:8">
      <c r="A13720" s="594" t="s">
        <v>133</v>
      </c>
      <c r="B13720" s="594" t="s">
        <v>334</v>
      </c>
      <c r="C13720" s="594" t="s">
        <v>570</v>
      </c>
      <c r="D13720" s="594" t="s">
        <v>2803</v>
      </c>
      <c r="E13720" s="594" t="s">
        <v>269</v>
      </c>
      <c r="F13720" s="594" t="s">
        <v>641</v>
      </c>
      <c r="G13720" s="596" t="s">
        <v>195</v>
      </c>
      <c r="H13720" s="597">
        <v>10217000</v>
      </c>
    </row>
    <row r="13721" spans="1:8">
      <c r="A13721" s="594" t="s">
        <v>133</v>
      </c>
      <c r="B13721" s="594" t="s">
        <v>334</v>
      </c>
      <c r="C13721" s="594" t="s">
        <v>570</v>
      </c>
      <c r="D13721" s="594" t="s">
        <v>2803</v>
      </c>
      <c r="E13721" s="594" t="s">
        <v>260</v>
      </c>
      <c r="F13721" s="595" t="s">
        <v>411</v>
      </c>
      <c r="G13721" s="596" t="s">
        <v>261</v>
      </c>
      <c r="H13721" s="597">
        <v>8794959600</v>
      </c>
    </row>
    <row r="13722" spans="1:8">
      <c r="A13722" s="594" t="s">
        <v>133</v>
      </c>
      <c r="B13722" s="594" t="s">
        <v>334</v>
      </c>
      <c r="C13722" s="594" t="s">
        <v>570</v>
      </c>
      <c r="D13722" s="594" t="s">
        <v>2803</v>
      </c>
      <c r="E13722" s="594" t="s">
        <v>260</v>
      </c>
      <c r="F13722" s="594" t="s">
        <v>262</v>
      </c>
      <c r="G13722" s="596" t="s">
        <v>2707</v>
      </c>
      <c r="H13722" s="597">
        <v>8794959600</v>
      </c>
    </row>
    <row r="13723" spans="1:8">
      <c r="A13723" s="594" t="s">
        <v>133</v>
      </c>
      <c r="B13723" s="594" t="s">
        <v>334</v>
      </c>
      <c r="C13723" s="594" t="s">
        <v>570</v>
      </c>
      <c r="D13723" s="594" t="s">
        <v>2803</v>
      </c>
      <c r="E13723" s="594" t="s">
        <v>53</v>
      </c>
      <c r="F13723" s="595" t="s">
        <v>411</v>
      </c>
      <c r="G13723" s="596" t="s">
        <v>193</v>
      </c>
      <c r="H13723" s="597">
        <v>993381500</v>
      </c>
    </row>
    <row r="13724" spans="1:8">
      <c r="A13724" s="594" t="s">
        <v>133</v>
      </c>
      <c r="B13724" s="594" t="s">
        <v>334</v>
      </c>
      <c r="C13724" s="594" t="s">
        <v>570</v>
      </c>
      <c r="D13724" s="594" t="s">
        <v>2803</v>
      </c>
      <c r="E13724" s="594" t="s">
        <v>53</v>
      </c>
      <c r="F13724" s="594" t="s">
        <v>54</v>
      </c>
      <c r="G13724" s="596" t="s">
        <v>55</v>
      </c>
      <c r="H13724" s="597">
        <v>131444500</v>
      </c>
    </row>
    <row r="13725" spans="1:8">
      <c r="A13725" s="594" t="s">
        <v>133</v>
      </c>
      <c r="B13725" s="594" t="s">
        <v>334</v>
      </c>
      <c r="C13725" s="594" t="s">
        <v>570</v>
      </c>
      <c r="D13725" s="594" t="s">
        <v>2803</v>
      </c>
      <c r="E13725" s="594" t="s">
        <v>53</v>
      </c>
      <c r="F13725" s="594" t="s">
        <v>56</v>
      </c>
      <c r="G13725" s="596" t="s">
        <v>57</v>
      </c>
      <c r="H13725" s="597">
        <v>785439000</v>
      </c>
    </row>
    <row r="13726" spans="1:8">
      <c r="A13726" s="594" t="s">
        <v>133</v>
      </c>
      <c r="B13726" s="594" t="s">
        <v>334</v>
      </c>
      <c r="C13726" s="594" t="s">
        <v>570</v>
      </c>
      <c r="D13726" s="594" t="s">
        <v>2803</v>
      </c>
      <c r="E13726" s="594" t="s">
        <v>53</v>
      </c>
      <c r="F13726" s="594" t="s">
        <v>358</v>
      </c>
      <c r="G13726" s="596" t="s">
        <v>195</v>
      </c>
      <c r="H13726" s="597">
        <v>76498000</v>
      </c>
    </row>
    <row r="13727" spans="1:8">
      <c r="A13727" s="594" t="s">
        <v>133</v>
      </c>
      <c r="B13727" s="594" t="s">
        <v>334</v>
      </c>
      <c r="C13727" s="594" t="s">
        <v>570</v>
      </c>
      <c r="D13727" s="594" t="s">
        <v>2712</v>
      </c>
      <c r="E13727" s="595" t="s">
        <v>411</v>
      </c>
      <c r="F13727" s="595" t="s">
        <v>411</v>
      </c>
      <c r="G13727" s="596" t="s">
        <v>1165</v>
      </c>
      <c r="H13727" s="597">
        <v>2577000000</v>
      </c>
    </row>
    <row r="13728" spans="1:8">
      <c r="A13728" s="594" t="s">
        <v>133</v>
      </c>
      <c r="B13728" s="594" t="s">
        <v>334</v>
      </c>
      <c r="C13728" s="594" t="s">
        <v>570</v>
      </c>
      <c r="D13728" s="594" t="s">
        <v>2712</v>
      </c>
      <c r="E13728" s="594" t="s">
        <v>171</v>
      </c>
      <c r="F13728" s="595" t="s">
        <v>411</v>
      </c>
      <c r="G13728" s="596" t="s">
        <v>2677</v>
      </c>
      <c r="H13728" s="597">
        <v>10000000</v>
      </c>
    </row>
    <row r="13729" spans="1:8">
      <c r="A13729" s="594" t="s">
        <v>133</v>
      </c>
      <c r="B13729" s="594" t="s">
        <v>334</v>
      </c>
      <c r="C13729" s="594" t="s">
        <v>570</v>
      </c>
      <c r="D13729" s="594" t="s">
        <v>2712</v>
      </c>
      <c r="E13729" s="594" t="s">
        <v>171</v>
      </c>
      <c r="F13729" s="594" t="s">
        <v>173</v>
      </c>
      <c r="G13729" s="596" t="s">
        <v>174</v>
      </c>
      <c r="H13729" s="597">
        <v>10000000</v>
      </c>
    </row>
    <row r="13730" spans="1:8">
      <c r="A13730" s="594" t="s">
        <v>133</v>
      </c>
      <c r="B13730" s="594" t="s">
        <v>334</v>
      </c>
      <c r="C13730" s="594" t="s">
        <v>570</v>
      </c>
      <c r="D13730" s="594" t="s">
        <v>2712</v>
      </c>
      <c r="E13730" s="594" t="s">
        <v>240</v>
      </c>
      <c r="F13730" s="595" t="s">
        <v>411</v>
      </c>
      <c r="G13730" s="596" t="s">
        <v>241</v>
      </c>
      <c r="H13730" s="597">
        <v>31000000</v>
      </c>
    </row>
    <row r="13731" spans="1:8">
      <c r="A13731" s="594" t="s">
        <v>133</v>
      </c>
      <c r="B13731" s="594" t="s">
        <v>334</v>
      </c>
      <c r="C13731" s="594" t="s">
        <v>570</v>
      </c>
      <c r="D13731" s="594" t="s">
        <v>2712</v>
      </c>
      <c r="E13731" s="594" t="s">
        <v>240</v>
      </c>
      <c r="F13731" s="594" t="s">
        <v>242</v>
      </c>
      <c r="G13731" s="596" t="s">
        <v>243</v>
      </c>
      <c r="H13731" s="597">
        <v>1500000</v>
      </c>
    </row>
    <row r="13732" spans="1:8">
      <c r="A13732" s="594" t="s">
        <v>133</v>
      </c>
      <c r="B13732" s="594" t="s">
        <v>334</v>
      </c>
      <c r="C13732" s="594" t="s">
        <v>570</v>
      </c>
      <c r="D13732" s="594" t="s">
        <v>2712</v>
      </c>
      <c r="E13732" s="594" t="s">
        <v>240</v>
      </c>
      <c r="F13732" s="594" t="s">
        <v>735</v>
      </c>
      <c r="G13732" s="596" t="s">
        <v>193</v>
      </c>
      <c r="H13732" s="597">
        <v>29500000</v>
      </c>
    </row>
    <row r="13733" spans="1:8">
      <c r="A13733" s="594" t="s">
        <v>133</v>
      </c>
      <c r="B13733" s="594" t="s">
        <v>334</v>
      </c>
      <c r="C13733" s="594" t="s">
        <v>570</v>
      </c>
      <c r="D13733" s="594" t="s">
        <v>2712</v>
      </c>
      <c r="E13733" s="594" t="s">
        <v>189</v>
      </c>
      <c r="F13733" s="595" t="s">
        <v>411</v>
      </c>
      <c r="G13733" s="596" t="s">
        <v>190</v>
      </c>
      <c r="H13733" s="597">
        <v>2500000000</v>
      </c>
    </row>
    <row r="13734" spans="1:8">
      <c r="A13734" s="594" t="s">
        <v>133</v>
      </c>
      <c r="B13734" s="594" t="s">
        <v>334</v>
      </c>
      <c r="C13734" s="594" t="s">
        <v>570</v>
      </c>
      <c r="D13734" s="594" t="s">
        <v>2712</v>
      </c>
      <c r="E13734" s="594" t="s">
        <v>189</v>
      </c>
      <c r="F13734" s="594" t="s">
        <v>192</v>
      </c>
      <c r="G13734" s="596" t="s">
        <v>195</v>
      </c>
      <c r="H13734" s="597">
        <v>2500000000</v>
      </c>
    </row>
    <row r="13735" spans="1:8">
      <c r="A13735" s="594" t="s">
        <v>133</v>
      </c>
      <c r="B13735" s="594" t="s">
        <v>334</v>
      </c>
      <c r="C13735" s="594" t="s">
        <v>570</v>
      </c>
      <c r="D13735" s="594" t="s">
        <v>2712</v>
      </c>
      <c r="E13735" s="594" t="s">
        <v>194</v>
      </c>
      <c r="F13735" s="595" t="s">
        <v>411</v>
      </c>
      <c r="G13735" s="596" t="s">
        <v>195</v>
      </c>
      <c r="H13735" s="597">
        <v>36000000</v>
      </c>
    </row>
    <row r="13736" spans="1:8">
      <c r="A13736" s="594" t="s">
        <v>133</v>
      </c>
      <c r="B13736" s="594" t="s">
        <v>334</v>
      </c>
      <c r="C13736" s="594" t="s">
        <v>570</v>
      </c>
      <c r="D13736" s="594" t="s">
        <v>2712</v>
      </c>
      <c r="E13736" s="594" t="s">
        <v>194</v>
      </c>
      <c r="F13736" s="594" t="s">
        <v>200</v>
      </c>
      <c r="G13736" s="596" t="s">
        <v>201</v>
      </c>
      <c r="H13736" s="597">
        <v>36000000</v>
      </c>
    </row>
    <row r="13737" spans="1:8">
      <c r="A13737" s="594" t="s">
        <v>133</v>
      </c>
      <c r="B13737" s="594" t="s">
        <v>334</v>
      </c>
      <c r="C13737" s="594" t="s">
        <v>570</v>
      </c>
      <c r="D13737" s="594" t="s">
        <v>2713</v>
      </c>
      <c r="E13737" s="595" t="s">
        <v>411</v>
      </c>
      <c r="F13737" s="595" t="s">
        <v>411</v>
      </c>
      <c r="G13737" s="596" t="s">
        <v>2714</v>
      </c>
      <c r="H13737" s="597">
        <v>260000000</v>
      </c>
    </row>
    <row r="13738" spans="1:8">
      <c r="A13738" s="594" t="s">
        <v>133</v>
      </c>
      <c r="B13738" s="594" t="s">
        <v>334</v>
      </c>
      <c r="C13738" s="594" t="s">
        <v>570</v>
      </c>
      <c r="D13738" s="594" t="s">
        <v>2713</v>
      </c>
      <c r="E13738" s="594" t="s">
        <v>167</v>
      </c>
      <c r="F13738" s="595" t="s">
        <v>411</v>
      </c>
      <c r="G13738" s="596" t="s">
        <v>168</v>
      </c>
      <c r="H13738" s="597">
        <v>7000000</v>
      </c>
    </row>
    <row r="13739" spans="1:8">
      <c r="A13739" s="594" t="s">
        <v>133</v>
      </c>
      <c r="B13739" s="594" t="s">
        <v>334</v>
      </c>
      <c r="C13739" s="594" t="s">
        <v>570</v>
      </c>
      <c r="D13739" s="594" t="s">
        <v>2713</v>
      </c>
      <c r="E13739" s="594" t="s">
        <v>167</v>
      </c>
      <c r="F13739" s="594" t="s">
        <v>230</v>
      </c>
      <c r="G13739" s="596" t="s">
        <v>2675</v>
      </c>
      <c r="H13739" s="597">
        <v>7000000</v>
      </c>
    </row>
    <row r="13740" spans="1:8">
      <c r="A13740" s="594" t="s">
        <v>133</v>
      </c>
      <c r="B13740" s="594" t="s">
        <v>334</v>
      </c>
      <c r="C13740" s="594" t="s">
        <v>570</v>
      </c>
      <c r="D13740" s="594" t="s">
        <v>2713</v>
      </c>
      <c r="E13740" s="594" t="s">
        <v>240</v>
      </c>
      <c r="F13740" s="595" t="s">
        <v>411</v>
      </c>
      <c r="G13740" s="596" t="s">
        <v>241</v>
      </c>
      <c r="H13740" s="597">
        <v>40000000</v>
      </c>
    </row>
    <row r="13741" spans="1:8">
      <c r="A13741" s="594" t="s">
        <v>133</v>
      </c>
      <c r="B13741" s="594" t="s">
        <v>334</v>
      </c>
      <c r="C13741" s="594" t="s">
        <v>570</v>
      </c>
      <c r="D13741" s="594" t="s">
        <v>2713</v>
      </c>
      <c r="E13741" s="594" t="s">
        <v>240</v>
      </c>
      <c r="F13741" s="594" t="s">
        <v>733</v>
      </c>
      <c r="G13741" s="596" t="s">
        <v>734</v>
      </c>
      <c r="H13741" s="597">
        <v>38500000</v>
      </c>
    </row>
    <row r="13742" spans="1:8">
      <c r="A13742" s="594" t="s">
        <v>133</v>
      </c>
      <c r="B13742" s="594" t="s">
        <v>334</v>
      </c>
      <c r="C13742" s="594" t="s">
        <v>570</v>
      </c>
      <c r="D13742" s="594" t="s">
        <v>2713</v>
      </c>
      <c r="E13742" s="594" t="s">
        <v>240</v>
      </c>
      <c r="F13742" s="594" t="s">
        <v>735</v>
      </c>
      <c r="G13742" s="596" t="s">
        <v>193</v>
      </c>
      <c r="H13742" s="597">
        <v>1500000</v>
      </c>
    </row>
    <row r="13743" spans="1:8">
      <c r="A13743" s="594" t="s">
        <v>133</v>
      </c>
      <c r="B13743" s="594" t="s">
        <v>334</v>
      </c>
      <c r="C13743" s="594" t="s">
        <v>570</v>
      </c>
      <c r="D13743" s="594" t="s">
        <v>2713</v>
      </c>
      <c r="E13743" s="594" t="s">
        <v>738</v>
      </c>
      <c r="F13743" s="595" t="s">
        <v>411</v>
      </c>
      <c r="G13743" s="596" t="s">
        <v>739</v>
      </c>
      <c r="H13743" s="597">
        <v>20000000</v>
      </c>
    </row>
    <row r="13744" spans="1:8">
      <c r="A13744" s="594" t="s">
        <v>133</v>
      </c>
      <c r="B13744" s="594" t="s">
        <v>334</v>
      </c>
      <c r="C13744" s="594" t="s">
        <v>570</v>
      </c>
      <c r="D13744" s="594" t="s">
        <v>2713</v>
      </c>
      <c r="E13744" s="594" t="s">
        <v>738</v>
      </c>
      <c r="F13744" s="594" t="s">
        <v>296</v>
      </c>
      <c r="G13744" s="596" t="s">
        <v>297</v>
      </c>
      <c r="H13744" s="597">
        <v>20000000</v>
      </c>
    </row>
    <row r="13745" spans="1:8">
      <c r="A13745" s="594" t="s">
        <v>133</v>
      </c>
      <c r="B13745" s="594" t="s">
        <v>334</v>
      </c>
      <c r="C13745" s="594" t="s">
        <v>570</v>
      </c>
      <c r="D13745" s="594" t="s">
        <v>2713</v>
      </c>
      <c r="E13745" s="594" t="s">
        <v>189</v>
      </c>
      <c r="F13745" s="595" t="s">
        <v>411</v>
      </c>
      <c r="G13745" s="596" t="s">
        <v>190</v>
      </c>
      <c r="H13745" s="597">
        <v>193000000</v>
      </c>
    </row>
    <row r="13746" spans="1:8">
      <c r="A13746" s="594" t="s">
        <v>133</v>
      </c>
      <c r="B13746" s="594" t="s">
        <v>334</v>
      </c>
      <c r="C13746" s="594" t="s">
        <v>570</v>
      </c>
      <c r="D13746" s="594" t="s">
        <v>2713</v>
      </c>
      <c r="E13746" s="594" t="s">
        <v>189</v>
      </c>
      <c r="F13746" s="594" t="s">
        <v>192</v>
      </c>
      <c r="G13746" s="596" t="s">
        <v>195</v>
      </c>
      <c r="H13746" s="597">
        <v>193000000</v>
      </c>
    </row>
    <row r="13747" spans="1:8">
      <c r="A13747" s="594" t="s">
        <v>133</v>
      </c>
      <c r="B13747" s="594" t="s">
        <v>334</v>
      </c>
      <c r="C13747" s="594" t="s">
        <v>1247</v>
      </c>
      <c r="D13747" s="595" t="s">
        <v>411</v>
      </c>
      <c r="E13747" s="595" t="s">
        <v>411</v>
      </c>
      <c r="F13747" s="595" t="s">
        <v>411</v>
      </c>
      <c r="G13747" s="596" t="s">
        <v>2746</v>
      </c>
      <c r="H13747" s="597">
        <v>210320985545</v>
      </c>
    </row>
    <row r="13748" spans="1:8">
      <c r="A13748" s="594" t="s">
        <v>133</v>
      </c>
      <c r="B13748" s="594" t="s">
        <v>334</v>
      </c>
      <c r="C13748" s="594" t="s">
        <v>1247</v>
      </c>
      <c r="D13748" s="594" t="s">
        <v>2883</v>
      </c>
      <c r="E13748" s="595" t="s">
        <v>411</v>
      </c>
      <c r="F13748" s="595" t="s">
        <v>411</v>
      </c>
      <c r="G13748" s="596" t="s">
        <v>2884</v>
      </c>
      <c r="H13748" s="597">
        <v>180701534545</v>
      </c>
    </row>
    <row r="13749" spans="1:8">
      <c r="A13749" s="594" t="s">
        <v>133</v>
      </c>
      <c r="B13749" s="594" t="s">
        <v>334</v>
      </c>
      <c r="C13749" s="594" t="s">
        <v>1247</v>
      </c>
      <c r="D13749" s="594" t="s">
        <v>2883</v>
      </c>
      <c r="E13749" s="594" t="s">
        <v>156</v>
      </c>
      <c r="F13749" s="595" t="s">
        <v>411</v>
      </c>
      <c r="G13749" s="596" t="s">
        <v>514</v>
      </c>
      <c r="H13749" s="597">
        <v>44369091850</v>
      </c>
    </row>
    <row r="13750" spans="1:8">
      <c r="A13750" s="594" t="s">
        <v>133</v>
      </c>
      <c r="B13750" s="594" t="s">
        <v>334</v>
      </c>
      <c r="C13750" s="594" t="s">
        <v>1247</v>
      </c>
      <c r="D13750" s="594" t="s">
        <v>2883</v>
      </c>
      <c r="E13750" s="594" t="s">
        <v>156</v>
      </c>
      <c r="F13750" s="594" t="s">
        <v>159</v>
      </c>
      <c r="G13750" s="596" t="s">
        <v>160</v>
      </c>
      <c r="H13750" s="597">
        <v>44369091850</v>
      </c>
    </row>
    <row r="13751" spans="1:8">
      <c r="A13751" s="594" t="s">
        <v>133</v>
      </c>
      <c r="B13751" s="594" t="s">
        <v>334</v>
      </c>
      <c r="C13751" s="594" t="s">
        <v>1247</v>
      </c>
      <c r="D13751" s="594" t="s">
        <v>2883</v>
      </c>
      <c r="E13751" s="594" t="s">
        <v>628</v>
      </c>
      <c r="F13751" s="595" t="s">
        <v>411</v>
      </c>
      <c r="G13751" s="596" t="s">
        <v>2709</v>
      </c>
      <c r="H13751" s="597">
        <v>124504946695</v>
      </c>
    </row>
    <row r="13752" spans="1:8">
      <c r="A13752" s="594" t="s">
        <v>133</v>
      </c>
      <c r="B13752" s="594" t="s">
        <v>334</v>
      </c>
      <c r="C13752" s="594" t="s">
        <v>1247</v>
      </c>
      <c r="D13752" s="594" t="s">
        <v>2883</v>
      </c>
      <c r="E13752" s="594" t="s">
        <v>628</v>
      </c>
      <c r="F13752" s="594" t="s">
        <v>630</v>
      </c>
      <c r="G13752" s="596" t="s">
        <v>160</v>
      </c>
      <c r="H13752" s="597">
        <v>124504946695</v>
      </c>
    </row>
    <row r="13753" spans="1:8">
      <c r="A13753" s="594" t="s">
        <v>133</v>
      </c>
      <c r="B13753" s="594" t="s">
        <v>334</v>
      </c>
      <c r="C13753" s="594" t="s">
        <v>1247</v>
      </c>
      <c r="D13753" s="594" t="s">
        <v>2883</v>
      </c>
      <c r="E13753" s="594" t="s">
        <v>2756</v>
      </c>
      <c r="F13753" s="595" t="s">
        <v>411</v>
      </c>
      <c r="G13753" s="596" t="s">
        <v>2757</v>
      </c>
      <c r="H13753" s="597">
        <v>11827496000</v>
      </c>
    </row>
    <row r="13754" spans="1:8">
      <c r="A13754" s="594" t="s">
        <v>133</v>
      </c>
      <c r="B13754" s="594" t="s">
        <v>334</v>
      </c>
      <c r="C13754" s="594" t="s">
        <v>1247</v>
      </c>
      <c r="D13754" s="594" t="s">
        <v>2883</v>
      </c>
      <c r="E13754" s="594" t="s">
        <v>2756</v>
      </c>
      <c r="F13754" s="594" t="s">
        <v>2885</v>
      </c>
      <c r="G13754" s="596" t="s">
        <v>2886</v>
      </c>
      <c r="H13754" s="597">
        <v>11827496000</v>
      </c>
    </row>
    <row r="13755" spans="1:8">
      <c r="A13755" s="594" t="s">
        <v>133</v>
      </c>
      <c r="B13755" s="594" t="s">
        <v>334</v>
      </c>
      <c r="C13755" s="594" t="s">
        <v>1247</v>
      </c>
      <c r="D13755" s="594" t="s">
        <v>488</v>
      </c>
      <c r="E13755" s="595" t="s">
        <v>411</v>
      </c>
      <c r="F13755" s="595" t="s">
        <v>411</v>
      </c>
      <c r="G13755" s="596" t="s">
        <v>2836</v>
      </c>
      <c r="H13755" s="597">
        <v>29619451000</v>
      </c>
    </row>
    <row r="13756" spans="1:8">
      <c r="A13756" s="594" t="s">
        <v>133</v>
      </c>
      <c r="B13756" s="594" t="s">
        <v>334</v>
      </c>
      <c r="C13756" s="594" t="s">
        <v>1247</v>
      </c>
      <c r="D13756" s="594" t="s">
        <v>488</v>
      </c>
      <c r="E13756" s="594" t="s">
        <v>628</v>
      </c>
      <c r="F13756" s="595" t="s">
        <v>411</v>
      </c>
      <c r="G13756" s="596" t="s">
        <v>2709</v>
      </c>
      <c r="H13756" s="597">
        <v>29432951000</v>
      </c>
    </row>
    <row r="13757" spans="1:8">
      <c r="A13757" s="594" t="s">
        <v>133</v>
      </c>
      <c r="B13757" s="594" t="s">
        <v>334</v>
      </c>
      <c r="C13757" s="594" t="s">
        <v>1247</v>
      </c>
      <c r="D13757" s="594" t="s">
        <v>488</v>
      </c>
      <c r="E13757" s="594" t="s">
        <v>628</v>
      </c>
      <c r="F13757" s="594" t="s">
        <v>630</v>
      </c>
      <c r="G13757" s="596" t="s">
        <v>160</v>
      </c>
      <c r="H13757" s="597">
        <v>29432951000</v>
      </c>
    </row>
    <row r="13758" spans="1:8">
      <c r="A13758" s="594" t="s">
        <v>133</v>
      </c>
      <c r="B13758" s="594" t="s">
        <v>334</v>
      </c>
      <c r="C13758" s="594" t="s">
        <v>1247</v>
      </c>
      <c r="D13758" s="594" t="s">
        <v>488</v>
      </c>
      <c r="E13758" s="594" t="s">
        <v>194</v>
      </c>
      <c r="F13758" s="595" t="s">
        <v>411</v>
      </c>
      <c r="G13758" s="596" t="s">
        <v>195</v>
      </c>
      <c r="H13758" s="597">
        <v>186500000</v>
      </c>
    </row>
    <row r="13759" spans="1:8">
      <c r="A13759" s="594" t="s">
        <v>133</v>
      </c>
      <c r="B13759" s="594" t="s">
        <v>334</v>
      </c>
      <c r="C13759" s="594" t="s">
        <v>1247</v>
      </c>
      <c r="D13759" s="594" t="s">
        <v>488</v>
      </c>
      <c r="E13759" s="594" t="s">
        <v>194</v>
      </c>
      <c r="F13759" s="594" t="s">
        <v>200</v>
      </c>
      <c r="G13759" s="596" t="s">
        <v>201</v>
      </c>
      <c r="H13759" s="597">
        <v>186500000</v>
      </c>
    </row>
    <row r="13760" spans="1:8">
      <c r="A13760" s="594" t="s">
        <v>133</v>
      </c>
      <c r="B13760" s="594" t="s">
        <v>334</v>
      </c>
      <c r="C13760" s="594" t="s">
        <v>577</v>
      </c>
      <c r="D13760" s="595" t="s">
        <v>411</v>
      </c>
      <c r="E13760" s="595" t="s">
        <v>411</v>
      </c>
      <c r="F13760" s="595" t="s">
        <v>411</v>
      </c>
      <c r="G13760" s="596" t="s">
        <v>2748</v>
      </c>
      <c r="H13760" s="597">
        <v>10891575000</v>
      </c>
    </row>
    <row r="13761" spans="1:8">
      <c r="A13761" s="594" t="s">
        <v>133</v>
      </c>
      <c r="B13761" s="594" t="s">
        <v>334</v>
      </c>
      <c r="C13761" s="594" t="s">
        <v>577</v>
      </c>
      <c r="D13761" s="594" t="s">
        <v>265</v>
      </c>
      <c r="E13761" s="595" t="s">
        <v>411</v>
      </c>
      <c r="F13761" s="595" t="s">
        <v>411</v>
      </c>
      <c r="G13761" s="596" t="s">
        <v>2849</v>
      </c>
      <c r="H13761" s="597">
        <v>10891575000</v>
      </c>
    </row>
    <row r="13762" spans="1:8">
      <c r="A13762" s="594" t="s">
        <v>133</v>
      </c>
      <c r="B13762" s="594" t="s">
        <v>334</v>
      </c>
      <c r="C13762" s="594" t="s">
        <v>577</v>
      </c>
      <c r="D13762" s="594" t="s">
        <v>265</v>
      </c>
      <c r="E13762" s="594" t="s">
        <v>260</v>
      </c>
      <c r="F13762" s="595" t="s">
        <v>411</v>
      </c>
      <c r="G13762" s="596" t="s">
        <v>261</v>
      </c>
      <c r="H13762" s="597">
        <v>9053991000</v>
      </c>
    </row>
    <row r="13763" spans="1:8">
      <c r="A13763" s="594" t="s">
        <v>133</v>
      </c>
      <c r="B13763" s="594" t="s">
        <v>334</v>
      </c>
      <c r="C13763" s="594" t="s">
        <v>577</v>
      </c>
      <c r="D13763" s="594" t="s">
        <v>265</v>
      </c>
      <c r="E13763" s="594" t="s">
        <v>260</v>
      </c>
      <c r="F13763" s="594" t="s">
        <v>262</v>
      </c>
      <c r="G13763" s="596" t="s">
        <v>2707</v>
      </c>
      <c r="H13763" s="597">
        <v>9053991000</v>
      </c>
    </row>
    <row r="13764" spans="1:8">
      <c r="A13764" s="594" t="s">
        <v>133</v>
      </c>
      <c r="B13764" s="594" t="s">
        <v>334</v>
      </c>
      <c r="C13764" s="594" t="s">
        <v>577</v>
      </c>
      <c r="D13764" s="594" t="s">
        <v>265</v>
      </c>
      <c r="E13764" s="594" t="s">
        <v>49</v>
      </c>
      <c r="F13764" s="595" t="s">
        <v>411</v>
      </c>
      <c r="G13764" s="596" t="s">
        <v>50</v>
      </c>
      <c r="H13764" s="597">
        <v>350079000</v>
      </c>
    </row>
    <row r="13765" spans="1:8">
      <c r="A13765" s="594" t="s">
        <v>133</v>
      </c>
      <c r="B13765" s="594" t="s">
        <v>334</v>
      </c>
      <c r="C13765" s="594" t="s">
        <v>577</v>
      </c>
      <c r="D13765" s="594" t="s">
        <v>265</v>
      </c>
      <c r="E13765" s="594" t="s">
        <v>49</v>
      </c>
      <c r="F13765" s="594" t="s">
        <v>51</v>
      </c>
      <c r="G13765" s="596" t="s">
        <v>2786</v>
      </c>
      <c r="H13765" s="597">
        <v>350079000</v>
      </c>
    </row>
    <row r="13766" spans="1:8">
      <c r="A13766" s="594" t="s">
        <v>133</v>
      </c>
      <c r="B13766" s="594" t="s">
        <v>334</v>
      </c>
      <c r="C13766" s="594" t="s">
        <v>577</v>
      </c>
      <c r="D13766" s="594" t="s">
        <v>265</v>
      </c>
      <c r="E13766" s="594" t="s">
        <v>53</v>
      </c>
      <c r="F13766" s="595" t="s">
        <v>411</v>
      </c>
      <c r="G13766" s="596" t="s">
        <v>193</v>
      </c>
      <c r="H13766" s="597">
        <v>1487505000</v>
      </c>
    </row>
    <row r="13767" spans="1:8">
      <c r="A13767" s="594" t="s">
        <v>133</v>
      </c>
      <c r="B13767" s="594" t="s">
        <v>334</v>
      </c>
      <c r="C13767" s="594" t="s">
        <v>577</v>
      </c>
      <c r="D13767" s="594" t="s">
        <v>265</v>
      </c>
      <c r="E13767" s="594" t="s">
        <v>53</v>
      </c>
      <c r="F13767" s="594" t="s">
        <v>56</v>
      </c>
      <c r="G13767" s="596" t="s">
        <v>57</v>
      </c>
      <c r="H13767" s="597">
        <v>1434933000</v>
      </c>
    </row>
    <row r="13768" spans="1:8">
      <c r="A13768" s="594" t="s">
        <v>133</v>
      </c>
      <c r="B13768" s="594" t="s">
        <v>334</v>
      </c>
      <c r="C13768" s="594" t="s">
        <v>577</v>
      </c>
      <c r="D13768" s="594" t="s">
        <v>265</v>
      </c>
      <c r="E13768" s="594" t="s">
        <v>53</v>
      </c>
      <c r="F13768" s="594" t="s">
        <v>358</v>
      </c>
      <c r="G13768" s="596" t="s">
        <v>195</v>
      </c>
      <c r="H13768" s="597">
        <v>52572000</v>
      </c>
    </row>
    <row r="13769" spans="1:8">
      <c r="A13769" s="594" t="s">
        <v>133</v>
      </c>
      <c r="B13769" s="594" t="s">
        <v>334</v>
      </c>
      <c r="C13769" s="594" t="s">
        <v>1963</v>
      </c>
      <c r="D13769" s="595" t="s">
        <v>411</v>
      </c>
      <c r="E13769" s="595" t="s">
        <v>411</v>
      </c>
      <c r="F13769" s="595" t="s">
        <v>411</v>
      </c>
      <c r="G13769" s="596" t="s">
        <v>1964</v>
      </c>
      <c r="H13769" s="597">
        <v>727800000</v>
      </c>
    </row>
    <row r="13770" spans="1:8">
      <c r="A13770" s="594" t="s">
        <v>133</v>
      </c>
      <c r="B13770" s="594" t="s">
        <v>334</v>
      </c>
      <c r="C13770" s="594" t="s">
        <v>1963</v>
      </c>
      <c r="D13770" s="594" t="s">
        <v>2935</v>
      </c>
      <c r="E13770" s="595" t="s">
        <v>411</v>
      </c>
      <c r="F13770" s="595" t="s">
        <v>411</v>
      </c>
      <c r="G13770" s="596" t="s">
        <v>2936</v>
      </c>
      <c r="H13770" s="597">
        <v>727800000</v>
      </c>
    </row>
    <row r="13771" spans="1:8">
      <c r="A13771" s="594" t="s">
        <v>133</v>
      </c>
      <c r="B13771" s="594" t="s">
        <v>334</v>
      </c>
      <c r="C13771" s="594" t="s">
        <v>1963</v>
      </c>
      <c r="D13771" s="594" t="s">
        <v>2935</v>
      </c>
      <c r="E13771" s="594" t="s">
        <v>260</v>
      </c>
      <c r="F13771" s="595" t="s">
        <v>411</v>
      </c>
      <c r="G13771" s="596" t="s">
        <v>261</v>
      </c>
      <c r="H13771" s="597">
        <v>97800000</v>
      </c>
    </row>
    <row r="13772" spans="1:8">
      <c r="A13772" s="594" t="s">
        <v>133</v>
      </c>
      <c r="B13772" s="594" t="s">
        <v>334</v>
      </c>
      <c r="C13772" s="594" t="s">
        <v>1963</v>
      </c>
      <c r="D13772" s="594" t="s">
        <v>2935</v>
      </c>
      <c r="E13772" s="594" t="s">
        <v>260</v>
      </c>
      <c r="F13772" s="594" t="s">
        <v>262</v>
      </c>
      <c r="G13772" s="596" t="s">
        <v>2707</v>
      </c>
      <c r="H13772" s="597">
        <v>97800000</v>
      </c>
    </row>
    <row r="13773" spans="1:8">
      <c r="A13773" s="594" t="s">
        <v>133</v>
      </c>
      <c r="B13773" s="594" t="s">
        <v>334</v>
      </c>
      <c r="C13773" s="594" t="s">
        <v>1963</v>
      </c>
      <c r="D13773" s="594" t="s">
        <v>2935</v>
      </c>
      <c r="E13773" s="594" t="s">
        <v>49</v>
      </c>
      <c r="F13773" s="595" t="s">
        <v>411</v>
      </c>
      <c r="G13773" s="596" t="s">
        <v>50</v>
      </c>
      <c r="H13773" s="597">
        <v>630000000</v>
      </c>
    </row>
    <row r="13774" spans="1:8">
      <c r="A13774" s="594" t="s">
        <v>133</v>
      </c>
      <c r="B13774" s="594" t="s">
        <v>334</v>
      </c>
      <c r="C13774" s="594" t="s">
        <v>1963</v>
      </c>
      <c r="D13774" s="594" t="s">
        <v>2935</v>
      </c>
      <c r="E13774" s="594" t="s">
        <v>49</v>
      </c>
      <c r="F13774" s="594" t="s">
        <v>51</v>
      </c>
      <c r="G13774" s="596" t="s">
        <v>2786</v>
      </c>
      <c r="H13774" s="597">
        <v>630000000</v>
      </c>
    </row>
    <row r="13775" spans="1:8">
      <c r="A13775" s="594" t="s">
        <v>133</v>
      </c>
      <c r="B13775" s="594" t="s">
        <v>334</v>
      </c>
      <c r="C13775" s="594" t="s">
        <v>245</v>
      </c>
      <c r="D13775" s="595" t="s">
        <v>411</v>
      </c>
      <c r="E13775" s="595" t="s">
        <v>411</v>
      </c>
      <c r="F13775" s="595" t="s">
        <v>411</v>
      </c>
      <c r="G13775" s="596" t="s">
        <v>2855</v>
      </c>
      <c r="H13775" s="597">
        <v>134003000</v>
      </c>
    </row>
    <row r="13776" spans="1:8">
      <c r="A13776" s="594" t="s">
        <v>133</v>
      </c>
      <c r="B13776" s="594" t="s">
        <v>334</v>
      </c>
      <c r="C13776" s="594" t="s">
        <v>245</v>
      </c>
      <c r="D13776" s="594" t="s">
        <v>2856</v>
      </c>
      <c r="E13776" s="595" t="s">
        <v>411</v>
      </c>
      <c r="F13776" s="595" t="s">
        <v>411</v>
      </c>
      <c r="G13776" s="596" t="s">
        <v>2857</v>
      </c>
      <c r="H13776" s="597">
        <v>134003000</v>
      </c>
    </row>
    <row r="13777" spans="1:8">
      <c r="A13777" s="594" t="s">
        <v>133</v>
      </c>
      <c r="B13777" s="594" t="s">
        <v>334</v>
      </c>
      <c r="C13777" s="594" t="s">
        <v>245</v>
      </c>
      <c r="D13777" s="594" t="s">
        <v>2856</v>
      </c>
      <c r="E13777" s="594" t="s">
        <v>194</v>
      </c>
      <c r="F13777" s="595" t="s">
        <v>411</v>
      </c>
      <c r="G13777" s="596" t="s">
        <v>195</v>
      </c>
      <c r="H13777" s="597">
        <v>35000000</v>
      </c>
    </row>
    <row r="13778" spans="1:8">
      <c r="A13778" s="594" t="s">
        <v>133</v>
      </c>
      <c r="B13778" s="594" t="s">
        <v>334</v>
      </c>
      <c r="C13778" s="594" t="s">
        <v>245</v>
      </c>
      <c r="D13778" s="594" t="s">
        <v>2856</v>
      </c>
      <c r="E13778" s="594" t="s">
        <v>194</v>
      </c>
      <c r="F13778" s="594" t="s">
        <v>200</v>
      </c>
      <c r="G13778" s="596" t="s">
        <v>201</v>
      </c>
      <c r="H13778" s="597">
        <v>35000000</v>
      </c>
    </row>
    <row r="13779" spans="1:8">
      <c r="A13779" s="594" t="s">
        <v>133</v>
      </c>
      <c r="B13779" s="594" t="s">
        <v>334</v>
      </c>
      <c r="C13779" s="594" t="s">
        <v>245</v>
      </c>
      <c r="D13779" s="594" t="s">
        <v>2856</v>
      </c>
      <c r="E13779" s="594" t="s">
        <v>260</v>
      </c>
      <c r="F13779" s="595" t="s">
        <v>411</v>
      </c>
      <c r="G13779" s="596" t="s">
        <v>261</v>
      </c>
      <c r="H13779" s="597">
        <v>99003000</v>
      </c>
    </row>
    <row r="13780" spans="1:8">
      <c r="A13780" s="594" t="s">
        <v>133</v>
      </c>
      <c r="B13780" s="594" t="s">
        <v>334</v>
      </c>
      <c r="C13780" s="594" t="s">
        <v>245</v>
      </c>
      <c r="D13780" s="594" t="s">
        <v>2856</v>
      </c>
      <c r="E13780" s="594" t="s">
        <v>260</v>
      </c>
      <c r="F13780" s="594" t="s">
        <v>262</v>
      </c>
      <c r="G13780" s="596" t="s">
        <v>2707</v>
      </c>
      <c r="H13780" s="597">
        <v>99003000</v>
      </c>
    </row>
    <row r="13781" spans="1:8">
      <c r="A13781" s="594" t="s">
        <v>133</v>
      </c>
      <c r="B13781" s="594" t="s">
        <v>334</v>
      </c>
      <c r="C13781" s="594" t="s">
        <v>301</v>
      </c>
      <c r="D13781" s="595" t="s">
        <v>411</v>
      </c>
      <c r="E13781" s="595" t="s">
        <v>411</v>
      </c>
      <c r="F13781" s="595" t="s">
        <v>411</v>
      </c>
      <c r="G13781" s="596" t="s">
        <v>1965</v>
      </c>
      <c r="H13781" s="597">
        <v>425000000</v>
      </c>
    </row>
    <row r="13782" spans="1:8">
      <c r="A13782" s="594" t="s">
        <v>133</v>
      </c>
      <c r="B13782" s="594" t="s">
        <v>334</v>
      </c>
      <c r="C13782" s="594" t="s">
        <v>301</v>
      </c>
      <c r="D13782" s="594" t="s">
        <v>2889</v>
      </c>
      <c r="E13782" s="595" t="s">
        <v>411</v>
      </c>
      <c r="F13782" s="595" t="s">
        <v>411</v>
      </c>
      <c r="G13782" s="596" t="s">
        <v>2890</v>
      </c>
      <c r="H13782" s="597">
        <v>425000000</v>
      </c>
    </row>
    <row r="13783" spans="1:8">
      <c r="A13783" s="594" t="s">
        <v>133</v>
      </c>
      <c r="B13783" s="594" t="s">
        <v>334</v>
      </c>
      <c r="C13783" s="594" t="s">
        <v>301</v>
      </c>
      <c r="D13783" s="594" t="s">
        <v>2889</v>
      </c>
      <c r="E13783" s="594" t="s">
        <v>167</v>
      </c>
      <c r="F13783" s="595" t="s">
        <v>411</v>
      </c>
      <c r="G13783" s="596" t="s">
        <v>168</v>
      </c>
      <c r="H13783" s="597">
        <v>77235000</v>
      </c>
    </row>
    <row r="13784" spans="1:8">
      <c r="A13784" s="594" t="s">
        <v>133</v>
      </c>
      <c r="B13784" s="594" t="s">
        <v>334</v>
      </c>
      <c r="C13784" s="594" t="s">
        <v>301</v>
      </c>
      <c r="D13784" s="594" t="s">
        <v>2889</v>
      </c>
      <c r="E13784" s="594" t="s">
        <v>167</v>
      </c>
      <c r="F13784" s="594" t="s">
        <v>230</v>
      </c>
      <c r="G13784" s="596" t="s">
        <v>2675</v>
      </c>
      <c r="H13784" s="597">
        <v>77235000</v>
      </c>
    </row>
    <row r="13785" spans="1:8">
      <c r="A13785" s="594" t="s">
        <v>133</v>
      </c>
      <c r="B13785" s="594" t="s">
        <v>334</v>
      </c>
      <c r="C13785" s="594" t="s">
        <v>301</v>
      </c>
      <c r="D13785" s="594" t="s">
        <v>2889</v>
      </c>
      <c r="E13785" s="594" t="s">
        <v>189</v>
      </c>
      <c r="F13785" s="595" t="s">
        <v>411</v>
      </c>
      <c r="G13785" s="596" t="s">
        <v>190</v>
      </c>
      <c r="H13785" s="597">
        <v>72765000</v>
      </c>
    </row>
    <row r="13786" spans="1:8">
      <c r="A13786" s="594" t="s">
        <v>133</v>
      </c>
      <c r="B13786" s="594" t="s">
        <v>334</v>
      </c>
      <c r="C13786" s="594" t="s">
        <v>301</v>
      </c>
      <c r="D13786" s="594" t="s">
        <v>2889</v>
      </c>
      <c r="E13786" s="594" t="s">
        <v>189</v>
      </c>
      <c r="F13786" s="594" t="s">
        <v>192</v>
      </c>
      <c r="G13786" s="596" t="s">
        <v>195</v>
      </c>
      <c r="H13786" s="597">
        <v>72765000</v>
      </c>
    </row>
    <row r="13787" spans="1:8">
      <c r="A13787" s="594" t="s">
        <v>133</v>
      </c>
      <c r="B13787" s="594" t="s">
        <v>334</v>
      </c>
      <c r="C13787" s="594" t="s">
        <v>301</v>
      </c>
      <c r="D13787" s="594" t="s">
        <v>2889</v>
      </c>
      <c r="E13787" s="594" t="s">
        <v>194</v>
      </c>
      <c r="F13787" s="595" t="s">
        <v>411</v>
      </c>
      <c r="G13787" s="596" t="s">
        <v>195</v>
      </c>
      <c r="H13787" s="597">
        <v>275000000</v>
      </c>
    </row>
    <row r="13788" spans="1:8">
      <c r="A13788" s="594" t="s">
        <v>133</v>
      </c>
      <c r="B13788" s="594" t="s">
        <v>334</v>
      </c>
      <c r="C13788" s="594" t="s">
        <v>301</v>
      </c>
      <c r="D13788" s="594" t="s">
        <v>2889</v>
      </c>
      <c r="E13788" s="594" t="s">
        <v>194</v>
      </c>
      <c r="F13788" s="594" t="s">
        <v>200</v>
      </c>
      <c r="G13788" s="596" t="s">
        <v>201</v>
      </c>
      <c r="H13788" s="597">
        <v>275000000</v>
      </c>
    </row>
    <row r="13789" spans="1:8">
      <c r="A13789" s="594" t="s">
        <v>133</v>
      </c>
      <c r="B13789" s="594" t="s">
        <v>334</v>
      </c>
      <c r="C13789" s="594" t="s">
        <v>276</v>
      </c>
      <c r="D13789" s="595" t="s">
        <v>411</v>
      </c>
      <c r="E13789" s="595" t="s">
        <v>411</v>
      </c>
      <c r="F13789" s="595" t="s">
        <v>411</v>
      </c>
      <c r="G13789" s="596" t="s">
        <v>1966</v>
      </c>
      <c r="H13789" s="597">
        <v>533133385170</v>
      </c>
    </row>
    <row r="13790" spans="1:8">
      <c r="A13790" s="594" t="s">
        <v>133</v>
      </c>
      <c r="B13790" s="594" t="s">
        <v>334</v>
      </c>
      <c r="C13790" s="594" t="s">
        <v>276</v>
      </c>
      <c r="D13790" s="594" t="s">
        <v>1316</v>
      </c>
      <c r="E13790" s="595" t="s">
        <v>411</v>
      </c>
      <c r="F13790" s="595" t="s">
        <v>411</v>
      </c>
      <c r="G13790" s="596" t="s">
        <v>2760</v>
      </c>
      <c r="H13790" s="597">
        <v>2123600000</v>
      </c>
    </row>
    <row r="13791" spans="1:8">
      <c r="A13791" s="594" t="s">
        <v>133</v>
      </c>
      <c r="B13791" s="594" t="s">
        <v>334</v>
      </c>
      <c r="C13791" s="594" t="s">
        <v>276</v>
      </c>
      <c r="D13791" s="594" t="s">
        <v>1316</v>
      </c>
      <c r="E13791" s="594" t="s">
        <v>189</v>
      </c>
      <c r="F13791" s="595" t="s">
        <v>411</v>
      </c>
      <c r="G13791" s="596" t="s">
        <v>190</v>
      </c>
      <c r="H13791" s="597">
        <v>30000000</v>
      </c>
    </row>
    <row r="13792" spans="1:8">
      <c r="A13792" s="594" t="s">
        <v>133</v>
      </c>
      <c r="B13792" s="594" t="s">
        <v>334</v>
      </c>
      <c r="C13792" s="594" t="s">
        <v>276</v>
      </c>
      <c r="D13792" s="594" t="s">
        <v>1316</v>
      </c>
      <c r="E13792" s="594" t="s">
        <v>189</v>
      </c>
      <c r="F13792" s="594" t="s">
        <v>192</v>
      </c>
      <c r="G13792" s="596" t="s">
        <v>195</v>
      </c>
      <c r="H13792" s="597">
        <v>30000000</v>
      </c>
    </row>
    <row r="13793" spans="1:8">
      <c r="A13793" s="594" t="s">
        <v>133</v>
      </c>
      <c r="B13793" s="594" t="s">
        <v>334</v>
      </c>
      <c r="C13793" s="594" t="s">
        <v>276</v>
      </c>
      <c r="D13793" s="594" t="s">
        <v>1316</v>
      </c>
      <c r="E13793" s="594" t="s">
        <v>77</v>
      </c>
      <c r="F13793" s="595" t="s">
        <v>411</v>
      </c>
      <c r="G13793" s="596" t="s">
        <v>78</v>
      </c>
      <c r="H13793" s="597">
        <v>2093600000</v>
      </c>
    </row>
    <row r="13794" spans="1:8">
      <c r="A13794" s="594" t="s">
        <v>133</v>
      </c>
      <c r="B13794" s="594" t="s">
        <v>334</v>
      </c>
      <c r="C13794" s="594" t="s">
        <v>276</v>
      </c>
      <c r="D13794" s="594" t="s">
        <v>1316</v>
      </c>
      <c r="E13794" s="594" t="s">
        <v>77</v>
      </c>
      <c r="F13794" s="594" t="s">
        <v>79</v>
      </c>
      <c r="G13794" s="596" t="s">
        <v>195</v>
      </c>
      <c r="H13794" s="597">
        <v>2093600000</v>
      </c>
    </row>
    <row r="13795" spans="1:8">
      <c r="A13795" s="594" t="s">
        <v>133</v>
      </c>
      <c r="B13795" s="594" t="s">
        <v>334</v>
      </c>
      <c r="C13795" s="594" t="s">
        <v>276</v>
      </c>
      <c r="D13795" s="594" t="s">
        <v>564</v>
      </c>
      <c r="E13795" s="595" t="s">
        <v>411</v>
      </c>
      <c r="F13795" s="595" t="s">
        <v>411</v>
      </c>
      <c r="G13795" s="596" t="s">
        <v>2764</v>
      </c>
      <c r="H13795" s="597">
        <v>2821298000</v>
      </c>
    </row>
    <row r="13796" spans="1:8">
      <c r="A13796" s="594" t="s">
        <v>133</v>
      </c>
      <c r="B13796" s="594" t="s">
        <v>334</v>
      </c>
      <c r="C13796" s="594" t="s">
        <v>276</v>
      </c>
      <c r="D13796" s="594" t="s">
        <v>564</v>
      </c>
      <c r="E13796" s="594" t="s">
        <v>2692</v>
      </c>
      <c r="F13796" s="595" t="s">
        <v>411</v>
      </c>
      <c r="G13796" s="596" t="s">
        <v>2693</v>
      </c>
      <c r="H13796" s="597">
        <v>30000000</v>
      </c>
    </row>
    <row r="13797" spans="1:8">
      <c r="A13797" s="594" t="s">
        <v>133</v>
      </c>
      <c r="B13797" s="594" t="s">
        <v>334</v>
      </c>
      <c r="C13797" s="594" t="s">
        <v>276</v>
      </c>
      <c r="D13797" s="594" t="s">
        <v>564</v>
      </c>
      <c r="E13797" s="594" t="s">
        <v>2692</v>
      </c>
      <c r="F13797" s="594" t="s">
        <v>2777</v>
      </c>
      <c r="G13797" s="596" t="s">
        <v>2765</v>
      </c>
      <c r="H13797" s="597">
        <v>30000000</v>
      </c>
    </row>
    <row r="13798" spans="1:8">
      <c r="A13798" s="594" t="s">
        <v>133</v>
      </c>
      <c r="B13798" s="594" t="s">
        <v>334</v>
      </c>
      <c r="C13798" s="594" t="s">
        <v>276</v>
      </c>
      <c r="D13798" s="594" t="s">
        <v>564</v>
      </c>
      <c r="E13798" s="594" t="s">
        <v>189</v>
      </c>
      <c r="F13798" s="595" t="s">
        <v>411</v>
      </c>
      <c r="G13798" s="596" t="s">
        <v>190</v>
      </c>
      <c r="H13798" s="597">
        <v>50000000</v>
      </c>
    </row>
    <row r="13799" spans="1:8">
      <c r="A13799" s="594" t="s">
        <v>133</v>
      </c>
      <c r="B13799" s="594" t="s">
        <v>334</v>
      </c>
      <c r="C13799" s="594" t="s">
        <v>276</v>
      </c>
      <c r="D13799" s="594" t="s">
        <v>564</v>
      </c>
      <c r="E13799" s="594" t="s">
        <v>189</v>
      </c>
      <c r="F13799" s="594" t="s">
        <v>192</v>
      </c>
      <c r="G13799" s="596" t="s">
        <v>195</v>
      </c>
      <c r="H13799" s="597">
        <v>50000000</v>
      </c>
    </row>
    <row r="13800" spans="1:8">
      <c r="A13800" s="594" t="s">
        <v>133</v>
      </c>
      <c r="B13800" s="594" t="s">
        <v>334</v>
      </c>
      <c r="C13800" s="594" t="s">
        <v>276</v>
      </c>
      <c r="D13800" s="594" t="s">
        <v>564</v>
      </c>
      <c r="E13800" s="594" t="s">
        <v>260</v>
      </c>
      <c r="F13800" s="595" t="s">
        <v>411</v>
      </c>
      <c r="G13800" s="596" t="s">
        <v>261</v>
      </c>
      <c r="H13800" s="597">
        <v>2474097000</v>
      </c>
    </row>
    <row r="13801" spans="1:8">
      <c r="A13801" s="594" t="s">
        <v>133</v>
      </c>
      <c r="B13801" s="594" t="s">
        <v>334</v>
      </c>
      <c r="C13801" s="594" t="s">
        <v>276</v>
      </c>
      <c r="D13801" s="594" t="s">
        <v>564</v>
      </c>
      <c r="E13801" s="594" t="s">
        <v>260</v>
      </c>
      <c r="F13801" s="594" t="s">
        <v>262</v>
      </c>
      <c r="G13801" s="596" t="s">
        <v>2707</v>
      </c>
      <c r="H13801" s="597">
        <v>2474097000</v>
      </c>
    </row>
    <row r="13802" spans="1:8">
      <c r="A13802" s="594" t="s">
        <v>133</v>
      </c>
      <c r="B13802" s="594" t="s">
        <v>334</v>
      </c>
      <c r="C13802" s="594" t="s">
        <v>276</v>
      </c>
      <c r="D13802" s="594" t="s">
        <v>564</v>
      </c>
      <c r="E13802" s="594" t="s">
        <v>53</v>
      </c>
      <c r="F13802" s="595" t="s">
        <v>411</v>
      </c>
      <c r="G13802" s="596" t="s">
        <v>193</v>
      </c>
      <c r="H13802" s="597">
        <v>267201000</v>
      </c>
    </row>
    <row r="13803" spans="1:8">
      <c r="A13803" s="594" t="s">
        <v>133</v>
      </c>
      <c r="B13803" s="594" t="s">
        <v>334</v>
      </c>
      <c r="C13803" s="594" t="s">
        <v>276</v>
      </c>
      <c r="D13803" s="594" t="s">
        <v>564</v>
      </c>
      <c r="E13803" s="594" t="s">
        <v>53</v>
      </c>
      <c r="F13803" s="594" t="s">
        <v>54</v>
      </c>
      <c r="G13803" s="596" t="s">
        <v>55</v>
      </c>
      <c r="H13803" s="597">
        <v>267201000</v>
      </c>
    </row>
    <row r="13804" spans="1:8">
      <c r="A13804" s="594" t="s">
        <v>133</v>
      </c>
      <c r="B13804" s="594" t="s">
        <v>334</v>
      </c>
      <c r="C13804" s="594" t="s">
        <v>276</v>
      </c>
      <c r="D13804" s="594" t="s">
        <v>1229</v>
      </c>
      <c r="E13804" s="595" t="s">
        <v>411</v>
      </c>
      <c r="F13804" s="595" t="s">
        <v>411</v>
      </c>
      <c r="G13804" s="596" t="s">
        <v>2766</v>
      </c>
      <c r="H13804" s="597">
        <v>7207685869</v>
      </c>
    </row>
    <row r="13805" spans="1:8">
      <c r="A13805" s="594" t="s">
        <v>133</v>
      </c>
      <c r="B13805" s="594" t="s">
        <v>334</v>
      </c>
      <c r="C13805" s="594" t="s">
        <v>276</v>
      </c>
      <c r="D13805" s="594" t="s">
        <v>1229</v>
      </c>
      <c r="E13805" s="594" t="s">
        <v>260</v>
      </c>
      <c r="F13805" s="595" t="s">
        <v>411</v>
      </c>
      <c r="G13805" s="596" t="s">
        <v>261</v>
      </c>
      <c r="H13805" s="597">
        <v>6585097000</v>
      </c>
    </row>
    <row r="13806" spans="1:8">
      <c r="A13806" s="594" t="s">
        <v>133</v>
      </c>
      <c r="B13806" s="594" t="s">
        <v>334</v>
      </c>
      <c r="C13806" s="594" t="s">
        <v>276</v>
      </c>
      <c r="D13806" s="594" t="s">
        <v>1229</v>
      </c>
      <c r="E13806" s="594" t="s">
        <v>260</v>
      </c>
      <c r="F13806" s="594" t="s">
        <v>262</v>
      </c>
      <c r="G13806" s="596" t="s">
        <v>2707</v>
      </c>
      <c r="H13806" s="597">
        <v>6585097000</v>
      </c>
    </row>
    <row r="13807" spans="1:8">
      <c r="A13807" s="594" t="s">
        <v>133</v>
      </c>
      <c r="B13807" s="594" t="s">
        <v>334</v>
      </c>
      <c r="C13807" s="594" t="s">
        <v>276</v>
      </c>
      <c r="D13807" s="594" t="s">
        <v>1229</v>
      </c>
      <c r="E13807" s="594" t="s">
        <v>53</v>
      </c>
      <c r="F13807" s="595" t="s">
        <v>411</v>
      </c>
      <c r="G13807" s="596" t="s">
        <v>193</v>
      </c>
      <c r="H13807" s="597">
        <v>622588869</v>
      </c>
    </row>
    <row r="13808" spans="1:8">
      <c r="A13808" s="594" t="s">
        <v>133</v>
      </c>
      <c r="B13808" s="594" t="s">
        <v>334</v>
      </c>
      <c r="C13808" s="594" t="s">
        <v>276</v>
      </c>
      <c r="D13808" s="594" t="s">
        <v>1229</v>
      </c>
      <c r="E13808" s="594" t="s">
        <v>53</v>
      </c>
      <c r="F13808" s="594" t="s">
        <v>54</v>
      </c>
      <c r="G13808" s="596" t="s">
        <v>55</v>
      </c>
      <c r="H13808" s="597">
        <v>43169000</v>
      </c>
    </row>
    <row r="13809" spans="1:8">
      <c r="A13809" s="594" t="s">
        <v>133</v>
      </c>
      <c r="B13809" s="594" t="s">
        <v>334</v>
      </c>
      <c r="C13809" s="594" t="s">
        <v>276</v>
      </c>
      <c r="D13809" s="594" t="s">
        <v>1229</v>
      </c>
      <c r="E13809" s="594" t="s">
        <v>53</v>
      </c>
      <c r="F13809" s="594" t="s">
        <v>56</v>
      </c>
      <c r="G13809" s="596" t="s">
        <v>57</v>
      </c>
      <c r="H13809" s="597">
        <v>562700869</v>
      </c>
    </row>
    <row r="13810" spans="1:8">
      <c r="A13810" s="594" t="s">
        <v>133</v>
      </c>
      <c r="B13810" s="594" t="s">
        <v>334</v>
      </c>
      <c r="C13810" s="594" t="s">
        <v>276</v>
      </c>
      <c r="D13810" s="594" t="s">
        <v>1229</v>
      </c>
      <c r="E13810" s="594" t="s">
        <v>53</v>
      </c>
      <c r="F13810" s="594" t="s">
        <v>358</v>
      </c>
      <c r="G13810" s="596" t="s">
        <v>195</v>
      </c>
      <c r="H13810" s="597">
        <v>16719000</v>
      </c>
    </row>
    <row r="13811" spans="1:8">
      <c r="A13811" s="594" t="s">
        <v>133</v>
      </c>
      <c r="B13811" s="594" t="s">
        <v>334</v>
      </c>
      <c r="C13811" s="594" t="s">
        <v>276</v>
      </c>
      <c r="D13811" s="594" t="s">
        <v>2767</v>
      </c>
      <c r="E13811" s="595" t="s">
        <v>411</v>
      </c>
      <c r="F13811" s="595" t="s">
        <v>411</v>
      </c>
      <c r="G13811" s="596" t="s">
        <v>2768</v>
      </c>
      <c r="H13811" s="597">
        <v>360169347069</v>
      </c>
    </row>
    <row r="13812" spans="1:8">
      <c r="A13812" s="594" t="s">
        <v>133</v>
      </c>
      <c r="B13812" s="594" t="s">
        <v>334</v>
      </c>
      <c r="C13812" s="594" t="s">
        <v>276</v>
      </c>
      <c r="D13812" s="594" t="s">
        <v>2767</v>
      </c>
      <c r="E13812" s="594" t="s">
        <v>77</v>
      </c>
      <c r="F13812" s="595" t="s">
        <v>411</v>
      </c>
      <c r="G13812" s="596" t="s">
        <v>78</v>
      </c>
      <c r="H13812" s="597">
        <v>118204430400</v>
      </c>
    </row>
    <row r="13813" spans="1:8">
      <c r="A13813" s="594" t="s">
        <v>133</v>
      </c>
      <c r="B13813" s="594" t="s">
        <v>334</v>
      </c>
      <c r="C13813" s="594" t="s">
        <v>276</v>
      </c>
      <c r="D13813" s="594" t="s">
        <v>2767</v>
      </c>
      <c r="E13813" s="594" t="s">
        <v>77</v>
      </c>
      <c r="F13813" s="594" t="s">
        <v>79</v>
      </c>
      <c r="G13813" s="596" t="s">
        <v>195</v>
      </c>
      <c r="H13813" s="597">
        <v>118204430400</v>
      </c>
    </row>
    <row r="13814" spans="1:8">
      <c r="A13814" s="594" t="s">
        <v>133</v>
      </c>
      <c r="B13814" s="594" t="s">
        <v>334</v>
      </c>
      <c r="C13814" s="594" t="s">
        <v>276</v>
      </c>
      <c r="D13814" s="594" t="s">
        <v>2767</v>
      </c>
      <c r="E13814" s="594" t="s">
        <v>194</v>
      </c>
      <c r="F13814" s="595" t="s">
        <v>411</v>
      </c>
      <c r="G13814" s="596" t="s">
        <v>195</v>
      </c>
      <c r="H13814" s="597">
        <v>241964916669</v>
      </c>
    </row>
    <row r="13815" spans="1:8">
      <c r="A13815" s="594" t="s">
        <v>133</v>
      </c>
      <c r="B13815" s="594" t="s">
        <v>334</v>
      </c>
      <c r="C13815" s="594" t="s">
        <v>276</v>
      </c>
      <c r="D13815" s="594" t="s">
        <v>2767</v>
      </c>
      <c r="E13815" s="594" t="s">
        <v>194</v>
      </c>
      <c r="F13815" s="594" t="s">
        <v>200</v>
      </c>
      <c r="G13815" s="596" t="s">
        <v>201</v>
      </c>
      <c r="H13815" s="597">
        <v>241964916669</v>
      </c>
    </row>
    <row r="13816" spans="1:8">
      <c r="A13816" s="594" t="s">
        <v>133</v>
      </c>
      <c r="B13816" s="594" t="s">
        <v>334</v>
      </c>
      <c r="C13816" s="594" t="s">
        <v>276</v>
      </c>
      <c r="D13816" s="594" t="s">
        <v>2769</v>
      </c>
      <c r="E13816" s="595" t="s">
        <v>411</v>
      </c>
      <c r="F13816" s="595" t="s">
        <v>411</v>
      </c>
      <c r="G13816" s="596" t="s">
        <v>2770</v>
      </c>
      <c r="H13816" s="597">
        <v>24743713998</v>
      </c>
    </row>
    <row r="13817" spans="1:8">
      <c r="A13817" s="594" t="s">
        <v>133</v>
      </c>
      <c r="B13817" s="594" t="s">
        <v>334</v>
      </c>
      <c r="C13817" s="594" t="s">
        <v>276</v>
      </c>
      <c r="D13817" s="594" t="s">
        <v>2769</v>
      </c>
      <c r="E13817" s="594" t="s">
        <v>260</v>
      </c>
      <c r="F13817" s="595" t="s">
        <v>411</v>
      </c>
      <c r="G13817" s="596" t="s">
        <v>261</v>
      </c>
      <c r="H13817" s="597">
        <v>23349721998</v>
      </c>
    </row>
    <row r="13818" spans="1:8">
      <c r="A13818" s="594" t="s">
        <v>133</v>
      </c>
      <c r="B13818" s="594" t="s">
        <v>334</v>
      </c>
      <c r="C13818" s="594" t="s">
        <v>276</v>
      </c>
      <c r="D13818" s="594" t="s">
        <v>2769</v>
      </c>
      <c r="E13818" s="594" t="s">
        <v>260</v>
      </c>
      <c r="F13818" s="594" t="s">
        <v>262</v>
      </c>
      <c r="G13818" s="596" t="s">
        <v>2707</v>
      </c>
      <c r="H13818" s="597">
        <v>23349721998</v>
      </c>
    </row>
    <row r="13819" spans="1:8">
      <c r="A13819" s="594" t="s">
        <v>133</v>
      </c>
      <c r="B13819" s="594" t="s">
        <v>334</v>
      </c>
      <c r="C13819" s="594" t="s">
        <v>276</v>
      </c>
      <c r="D13819" s="594" t="s">
        <v>2769</v>
      </c>
      <c r="E13819" s="594" t="s">
        <v>53</v>
      </c>
      <c r="F13819" s="595" t="s">
        <v>411</v>
      </c>
      <c r="G13819" s="596" t="s">
        <v>193</v>
      </c>
      <c r="H13819" s="597">
        <v>1393992000</v>
      </c>
    </row>
    <row r="13820" spans="1:8">
      <c r="A13820" s="594" t="s">
        <v>133</v>
      </c>
      <c r="B13820" s="594" t="s">
        <v>334</v>
      </c>
      <c r="C13820" s="594" t="s">
        <v>276</v>
      </c>
      <c r="D13820" s="594" t="s">
        <v>2769</v>
      </c>
      <c r="E13820" s="594" t="s">
        <v>53</v>
      </c>
      <c r="F13820" s="594" t="s">
        <v>54</v>
      </c>
      <c r="G13820" s="596" t="s">
        <v>55</v>
      </c>
      <c r="H13820" s="597">
        <v>83061000</v>
      </c>
    </row>
    <row r="13821" spans="1:8">
      <c r="A13821" s="594" t="s">
        <v>133</v>
      </c>
      <c r="B13821" s="594" t="s">
        <v>334</v>
      </c>
      <c r="C13821" s="594" t="s">
        <v>276</v>
      </c>
      <c r="D13821" s="594" t="s">
        <v>2769</v>
      </c>
      <c r="E13821" s="594" t="s">
        <v>53</v>
      </c>
      <c r="F13821" s="594" t="s">
        <v>56</v>
      </c>
      <c r="G13821" s="596" t="s">
        <v>57</v>
      </c>
      <c r="H13821" s="597">
        <v>1219072000</v>
      </c>
    </row>
    <row r="13822" spans="1:8">
      <c r="A13822" s="594" t="s">
        <v>133</v>
      </c>
      <c r="B13822" s="594" t="s">
        <v>334</v>
      </c>
      <c r="C13822" s="594" t="s">
        <v>276</v>
      </c>
      <c r="D13822" s="594" t="s">
        <v>2769</v>
      </c>
      <c r="E13822" s="594" t="s">
        <v>53</v>
      </c>
      <c r="F13822" s="594" t="s">
        <v>358</v>
      </c>
      <c r="G13822" s="596" t="s">
        <v>195</v>
      </c>
      <c r="H13822" s="597">
        <v>91859000</v>
      </c>
    </row>
    <row r="13823" spans="1:8">
      <c r="A13823" s="594" t="s">
        <v>133</v>
      </c>
      <c r="B13823" s="594" t="s">
        <v>334</v>
      </c>
      <c r="C13823" s="594" t="s">
        <v>276</v>
      </c>
      <c r="D13823" s="594" t="s">
        <v>278</v>
      </c>
      <c r="E13823" s="595" t="s">
        <v>411</v>
      </c>
      <c r="F13823" s="595" t="s">
        <v>411</v>
      </c>
      <c r="G13823" s="596" t="s">
        <v>2771</v>
      </c>
      <c r="H13823" s="597">
        <v>84930219742</v>
      </c>
    </row>
    <row r="13824" spans="1:8">
      <c r="A13824" s="594" t="s">
        <v>133</v>
      </c>
      <c r="B13824" s="594" t="s">
        <v>334</v>
      </c>
      <c r="C13824" s="594" t="s">
        <v>276</v>
      </c>
      <c r="D13824" s="594" t="s">
        <v>278</v>
      </c>
      <c r="E13824" s="594" t="s">
        <v>269</v>
      </c>
      <c r="F13824" s="595" t="s">
        <v>411</v>
      </c>
      <c r="G13824" s="596" t="s">
        <v>2762</v>
      </c>
      <c r="H13824" s="597">
        <v>1887603000</v>
      </c>
    </row>
    <row r="13825" spans="1:8">
      <c r="A13825" s="594" t="s">
        <v>133</v>
      </c>
      <c r="B13825" s="594" t="s">
        <v>334</v>
      </c>
      <c r="C13825" s="594" t="s">
        <v>276</v>
      </c>
      <c r="D13825" s="594" t="s">
        <v>278</v>
      </c>
      <c r="E13825" s="594" t="s">
        <v>269</v>
      </c>
      <c r="F13825" s="594" t="s">
        <v>271</v>
      </c>
      <c r="G13825" s="596" t="s">
        <v>2763</v>
      </c>
      <c r="H13825" s="597">
        <v>1844532000</v>
      </c>
    </row>
    <row r="13826" spans="1:8">
      <c r="A13826" s="594" t="s">
        <v>133</v>
      </c>
      <c r="B13826" s="594" t="s">
        <v>334</v>
      </c>
      <c r="C13826" s="594" t="s">
        <v>276</v>
      </c>
      <c r="D13826" s="594" t="s">
        <v>278</v>
      </c>
      <c r="E13826" s="594" t="s">
        <v>269</v>
      </c>
      <c r="F13826" s="594" t="s">
        <v>1175</v>
      </c>
      <c r="G13826" s="596" t="s">
        <v>2791</v>
      </c>
      <c r="H13826" s="597">
        <v>43071000</v>
      </c>
    </row>
    <row r="13827" spans="1:8">
      <c r="A13827" s="594" t="s">
        <v>133</v>
      </c>
      <c r="B13827" s="594" t="s">
        <v>334</v>
      </c>
      <c r="C13827" s="594" t="s">
        <v>276</v>
      </c>
      <c r="D13827" s="594" t="s">
        <v>278</v>
      </c>
      <c r="E13827" s="594" t="s">
        <v>260</v>
      </c>
      <c r="F13827" s="595" t="s">
        <v>411</v>
      </c>
      <c r="G13827" s="596" t="s">
        <v>261</v>
      </c>
      <c r="H13827" s="597">
        <v>75426437000</v>
      </c>
    </row>
    <row r="13828" spans="1:8">
      <c r="A13828" s="594" t="s">
        <v>133</v>
      </c>
      <c r="B13828" s="594" t="s">
        <v>334</v>
      </c>
      <c r="C13828" s="594" t="s">
        <v>276</v>
      </c>
      <c r="D13828" s="594" t="s">
        <v>278</v>
      </c>
      <c r="E13828" s="594" t="s">
        <v>260</v>
      </c>
      <c r="F13828" s="594" t="s">
        <v>262</v>
      </c>
      <c r="G13828" s="596" t="s">
        <v>2707</v>
      </c>
      <c r="H13828" s="597">
        <v>75426437000</v>
      </c>
    </row>
    <row r="13829" spans="1:8">
      <c r="A13829" s="594" t="s">
        <v>133</v>
      </c>
      <c r="B13829" s="594" t="s">
        <v>334</v>
      </c>
      <c r="C13829" s="594" t="s">
        <v>276</v>
      </c>
      <c r="D13829" s="594" t="s">
        <v>278</v>
      </c>
      <c r="E13829" s="594" t="s">
        <v>49</v>
      </c>
      <c r="F13829" s="595" t="s">
        <v>411</v>
      </c>
      <c r="G13829" s="596" t="s">
        <v>50</v>
      </c>
      <c r="H13829" s="597">
        <v>21161234</v>
      </c>
    </row>
    <row r="13830" spans="1:8">
      <c r="A13830" s="594" t="s">
        <v>133</v>
      </c>
      <c r="B13830" s="594" t="s">
        <v>334</v>
      </c>
      <c r="C13830" s="594" t="s">
        <v>276</v>
      </c>
      <c r="D13830" s="594" t="s">
        <v>278</v>
      </c>
      <c r="E13830" s="594" t="s">
        <v>49</v>
      </c>
      <c r="F13830" s="594" t="s">
        <v>51</v>
      </c>
      <c r="G13830" s="596" t="s">
        <v>2786</v>
      </c>
      <c r="H13830" s="597">
        <v>21161234</v>
      </c>
    </row>
    <row r="13831" spans="1:8">
      <c r="A13831" s="594" t="s">
        <v>133</v>
      </c>
      <c r="B13831" s="594" t="s">
        <v>334</v>
      </c>
      <c r="C13831" s="594" t="s">
        <v>276</v>
      </c>
      <c r="D13831" s="594" t="s">
        <v>278</v>
      </c>
      <c r="E13831" s="594" t="s">
        <v>53</v>
      </c>
      <c r="F13831" s="595" t="s">
        <v>411</v>
      </c>
      <c r="G13831" s="596" t="s">
        <v>193</v>
      </c>
      <c r="H13831" s="597">
        <v>7595018508</v>
      </c>
    </row>
    <row r="13832" spans="1:8">
      <c r="A13832" s="594" t="s">
        <v>133</v>
      </c>
      <c r="B13832" s="594" t="s">
        <v>334</v>
      </c>
      <c r="C13832" s="594" t="s">
        <v>276</v>
      </c>
      <c r="D13832" s="594" t="s">
        <v>278</v>
      </c>
      <c r="E13832" s="594" t="s">
        <v>53</v>
      </c>
      <c r="F13832" s="594" t="s">
        <v>54</v>
      </c>
      <c r="G13832" s="596" t="s">
        <v>55</v>
      </c>
      <c r="H13832" s="597">
        <v>213982000</v>
      </c>
    </row>
    <row r="13833" spans="1:8">
      <c r="A13833" s="594" t="s">
        <v>133</v>
      </c>
      <c r="B13833" s="594" t="s">
        <v>334</v>
      </c>
      <c r="C13833" s="594" t="s">
        <v>276</v>
      </c>
      <c r="D13833" s="594" t="s">
        <v>278</v>
      </c>
      <c r="E13833" s="594" t="s">
        <v>53</v>
      </c>
      <c r="F13833" s="594" t="s">
        <v>56</v>
      </c>
      <c r="G13833" s="596" t="s">
        <v>57</v>
      </c>
      <c r="H13833" s="597">
        <v>7184818508</v>
      </c>
    </row>
    <row r="13834" spans="1:8">
      <c r="A13834" s="594" t="s">
        <v>133</v>
      </c>
      <c r="B13834" s="594" t="s">
        <v>334</v>
      </c>
      <c r="C13834" s="594" t="s">
        <v>276</v>
      </c>
      <c r="D13834" s="594" t="s">
        <v>278</v>
      </c>
      <c r="E13834" s="594" t="s">
        <v>53</v>
      </c>
      <c r="F13834" s="594" t="s">
        <v>358</v>
      </c>
      <c r="G13834" s="596" t="s">
        <v>195</v>
      </c>
      <c r="H13834" s="597">
        <v>196218000</v>
      </c>
    </row>
    <row r="13835" spans="1:8">
      <c r="A13835" s="594" t="s">
        <v>133</v>
      </c>
      <c r="B13835" s="594" t="s">
        <v>334</v>
      </c>
      <c r="C13835" s="594" t="s">
        <v>276</v>
      </c>
      <c r="D13835" s="594" t="s">
        <v>2802</v>
      </c>
      <c r="E13835" s="595" t="s">
        <v>411</v>
      </c>
      <c r="F13835" s="595" t="s">
        <v>411</v>
      </c>
      <c r="G13835" s="596" t="s">
        <v>274</v>
      </c>
      <c r="H13835" s="597">
        <v>919909000</v>
      </c>
    </row>
    <row r="13836" spans="1:8">
      <c r="A13836" s="594" t="s">
        <v>133</v>
      </c>
      <c r="B13836" s="594" t="s">
        <v>334</v>
      </c>
      <c r="C13836" s="594" t="s">
        <v>276</v>
      </c>
      <c r="D13836" s="594" t="s">
        <v>2802</v>
      </c>
      <c r="E13836" s="594" t="s">
        <v>260</v>
      </c>
      <c r="F13836" s="595" t="s">
        <v>411</v>
      </c>
      <c r="G13836" s="596" t="s">
        <v>261</v>
      </c>
      <c r="H13836" s="597">
        <v>919909000</v>
      </c>
    </row>
    <row r="13837" spans="1:8">
      <c r="A13837" s="594" t="s">
        <v>133</v>
      </c>
      <c r="B13837" s="594" t="s">
        <v>334</v>
      </c>
      <c r="C13837" s="594" t="s">
        <v>276</v>
      </c>
      <c r="D13837" s="594" t="s">
        <v>2802</v>
      </c>
      <c r="E13837" s="594" t="s">
        <v>260</v>
      </c>
      <c r="F13837" s="594" t="s">
        <v>262</v>
      </c>
      <c r="G13837" s="596" t="s">
        <v>2707</v>
      </c>
      <c r="H13837" s="597">
        <v>919909000</v>
      </c>
    </row>
    <row r="13838" spans="1:8">
      <c r="A13838" s="594" t="s">
        <v>133</v>
      </c>
      <c r="B13838" s="594" t="s">
        <v>334</v>
      </c>
      <c r="C13838" s="594" t="s">
        <v>276</v>
      </c>
      <c r="D13838" s="594" t="s">
        <v>2734</v>
      </c>
      <c r="E13838" s="595" t="s">
        <v>411</v>
      </c>
      <c r="F13838" s="595" t="s">
        <v>411</v>
      </c>
      <c r="G13838" s="596" t="s">
        <v>2735</v>
      </c>
      <c r="H13838" s="597">
        <v>49782611492</v>
      </c>
    </row>
    <row r="13839" spans="1:8">
      <c r="A13839" s="594" t="s">
        <v>133</v>
      </c>
      <c r="B13839" s="594" t="s">
        <v>334</v>
      </c>
      <c r="C13839" s="594" t="s">
        <v>276</v>
      </c>
      <c r="D13839" s="594" t="s">
        <v>2734</v>
      </c>
      <c r="E13839" s="594" t="s">
        <v>1145</v>
      </c>
      <c r="F13839" s="595" t="s">
        <v>411</v>
      </c>
      <c r="G13839" s="596" t="s">
        <v>2761</v>
      </c>
      <c r="H13839" s="597">
        <v>77862000</v>
      </c>
    </row>
    <row r="13840" spans="1:8">
      <c r="A13840" s="594" t="s">
        <v>133</v>
      </c>
      <c r="B13840" s="594" t="s">
        <v>334</v>
      </c>
      <c r="C13840" s="594" t="s">
        <v>276</v>
      </c>
      <c r="D13840" s="594" t="s">
        <v>2734</v>
      </c>
      <c r="E13840" s="594" t="s">
        <v>1145</v>
      </c>
      <c r="F13840" s="594" t="s">
        <v>1144</v>
      </c>
      <c r="G13840" s="596" t="s">
        <v>1143</v>
      </c>
      <c r="H13840" s="597">
        <v>17191000</v>
      </c>
    </row>
    <row r="13841" spans="1:8">
      <c r="A13841" s="594" t="s">
        <v>133</v>
      </c>
      <c r="B13841" s="594" t="s">
        <v>334</v>
      </c>
      <c r="C13841" s="594" t="s">
        <v>276</v>
      </c>
      <c r="D13841" s="594" t="s">
        <v>2734</v>
      </c>
      <c r="E13841" s="594" t="s">
        <v>1145</v>
      </c>
      <c r="F13841" s="594" t="s">
        <v>1149</v>
      </c>
      <c r="G13841" s="596" t="s">
        <v>1148</v>
      </c>
      <c r="H13841" s="597">
        <v>15186000</v>
      </c>
    </row>
    <row r="13842" spans="1:8">
      <c r="A13842" s="594" t="s">
        <v>133</v>
      </c>
      <c r="B13842" s="594" t="s">
        <v>334</v>
      </c>
      <c r="C13842" s="594" t="s">
        <v>276</v>
      </c>
      <c r="D13842" s="594" t="s">
        <v>2734</v>
      </c>
      <c r="E13842" s="594" t="s">
        <v>1145</v>
      </c>
      <c r="F13842" s="594" t="s">
        <v>1176</v>
      </c>
      <c r="G13842" s="596" t="s">
        <v>195</v>
      </c>
      <c r="H13842" s="597">
        <v>45485000</v>
      </c>
    </row>
    <row r="13843" spans="1:8">
      <c r="A13843" s="594" t="s">
        <v>133</v>
      </c>
      <c r="B13843" s="594" t="s">
        <v>334</v>
      </c>
      <c r="C13843" s="594" t="s">
        <v>276</v>
      </c>
      <c r="D13843" s="594" t="s">
        <v>2734</v>
      </c>
      <c r="E13843" s="594" t="s">
        <v>269</v>
      </c>
      <c r="F13843" s="595" t="s">
        <v>411</v>
      </c>
      <c r="G13843" s="596" t="s">
        <v>2762</v>
      </c>
      <c r="H13843" s="597">
        <v>9595930109</v>
      </c>
    </row>
    <row r="13844" spans="1:8">
      <c r="A13844" s="594" t="s">
        <v>133</v>
      </c>
      <c r="B13844" s="594" t="s">
        <v>334</v>
      </c>
      <c r="C13844" s="594" t="s">
        <v>276</v>
      </c>
      <c r="D13844" s="594" t="s">
        <v>2734</v>
      </c>
      <c r="E13844" s="594" t="s">
        <v>269</v>
      </c>
      <c r="F13844" s="594" t="s">
        <v>271</v>
      </c>
      <c r="G13844" s="596" t="s">
        <v>2763</v>
      </c>
      <c r="H13844" s="597">
        <v>9182983792</v>
      </c>
    </row>
    <row r="13845" spans="1:8">
      <c r="A13845" s="594" t="s">
        <v>133</v>
      </c>
      <c r="B13845" s="594" t="s">
        <v>334</v>
      </c>
      <c r="C13845" s="594" t="s">
        <v>276</v>
      </c>
      <c r="D13845" s="594" t="s">
        <v>2734</v>
      </c>
      <c r="E13845" s="594" t="s">
        <v>269</v>
      </c>
      <c r="F13845" s="594" t="s">
        <v>1175</v>
      </c>
      <c r="G13845" s="596" t="s">
        <v>2791</v>
      </c>
      <c r="H13845" s="597">
        <v>82002000</v>
      </c>
    </row>
    <row r="13846" spans="1:8">
      <c r="A13846" s="594" t="s">
        <v>133</v>
      </c>
      <c r="B13846" s="594" t="s">
        <v>334</v>
      </c>
      <c r="C13846" s="594" t="s">
        <v>276</v>
      </c>
      <c r="D13846" s="594" t="s">
        <v>2734</v>
      </c>
      <c r="E13846" s="594" t="s">
        <v>269</v>
      </c>
      <c r="F13846" s="594" t="s">
        <v>2944</v>
      </c>
      <c r="G13846" s="596" t="s">
        <v>2945</v>
      </c>
      <c r="H13846" s="597">
        <v>330944317</v>
      </c>
    </row>
    <row r="13847" spans="1:8">
      <c r="A13847" s="594" t="s">
        <v>133</v>
      </c>
      <c r="B13847" s="594" t="s">
        <v>334</v>
      </c>
      <c r="C13847" s="594" t="s">
        <v>276</v>
      </c>
      <c r="D13847" s="594" t="s">
        <v>2734</v>
      </c>
      <c r="E13847" s="594" t="s">
        <v>260</v>
      </c>
      <c r="F13847" s="595" t="s">
        <v>411</v>
      </c>
      <c r="G13847" s="596" t="s">
        <v>261</v>
      </c>
      <c r="H13847" s="597">
        <v>37431344857</v>
      </c>
    </row>
    <row r="13848" spans="1:8">
      <c r="A13848" s="594" t="s">
        <v>133</v>
      </c>
      <c r="B13848" s="594" t="s">
        <v>334</v>
      </c>
      <c r="C13848" s="594" t="s">
        <v>276</v>
      </c>
      <c r="D13848" s="594" t="s">
        <v>2734</v>
      </c>
      <c r="E13848" s="594" t="s">
        <v>260</v>
      </c>
      <c r="F13848" s="594" t="s">
        <v>262</v>
      </c>
      <c r="G13848" s="596" t="s">
        <v>2707</v>
      </c>
      <c r="H13848" s="597">
        <v>37431344857</v>
      </c>
    </row>
    <row r="13849" spans="1:8">
      <c r="A13849" s="594" t="s">
        <v>133</v>
      </c>
      <c r="B13849" s="594" t="s">
        <v>334</v>
      </c>
      <c r="C13849" s="594" t="s">
        <v>276</v>
      </c>
      <c r="D13849" s="594" t="s">
        <v>2734</v>
      </c>
      <c r="E13849" s="594" t="s">
        <v>53</v>
      </c>
      <c r="F13849" s="595" t="s">
        <v>411</v>
      </c>
      <c r="G13849" s="596" t="s">
        <v>193</v>
      </c>
      <c r="H13849" s="597">
        <v>2677474526</v>
      </c>
    </row>
    <row r="13850" spans="1:8">
      <c r="A13850" s="594" t="s">
        <v>133</v>
      </c>
      <c r="B13850" s="594" t="s">
        <v>334</v>
      </c>
      <c r="C13850" s="594" t="s">
        <v>276</v>
      </c>
      <c r="D13850" s="594" t="s">
        <v>2734</v>
      </c>
      <c r="E13850" s="594" t="s">
        <v>53</v>
      </c>
      <c r="F13850" s="594" t="s">
        <v>54</v>
      </c>
      <c r="G13850" s="596" t="s">
        <v>55</v>
      </c>
      <c r="H13850" s="597">
        <v>369490000</v>
      </c>
    </row>
    <row r="13851" spans="1:8">
      <c r="A13851" s="594" t="s">
        <v>133</v>
      </c>
      <c r="B13851" s="594" t="s">
        <v>334</v>
      </c>
      <c r="C13851" s="594" t="s">
        <v>276</v>
      </c>
      <c r="D13851" s="594" t="s">
        <v>2734</v>
      </c>
      <c r="E13851" s="594" t="s">
        <v>53</v>
      </c>
      <c r="F13851" s="594" t="s">
        <v>56</v>
      </c>
      <c r="G13851" s="596" t="s">
        <v>57</v>
      </c>
      <c r="H13851" s="597">
        <v>1609616600</v>
      </c>
    </row>
    <row r="13852" spans="1:8">
      <c r="A13852" s="594" t="s">
        <v>133</v>
      </c>
      <c r="B13852" s="594" t="s">
        <v>334</v>
      </c>
      <c r="C13852" s="594" t="s">
        <v>276</v>
      </c>
      <c r="D13852" s="594" t="s">
        <v>2734</v>
      </c>
      <c r="E13852" s="594" t="s">
        <v>53</v>
      </c>
      <c r="F13852" s="594" t="s">
        <v>358</v>
      </c>
      <c r="G13852" s="596" t="s">
        <v>195</v>
      </c>
      <c r="H13852" s="597">
        <v>698367926</v>
      </c>
    </row>
    <row r="13853" spans="1:8">
      <c r="A13853" s="594" t="s">
        <v>133</v>
      </c>
      <c r="B13853" s="594" t="s">
        <v>334</v>
      </c>
      <c r="C13853" s="594" t="s">
        <v>276</v>
      </c>
      <c r="D13853" s="594" t="s">
        <v>2725</v>
      </c>
      <c r="E13853" s="595" t="s">
        <v>411</v>
      </c>
      <c r="F13853" s="595" t="s">
        <v>411</v>
      </c>
      <c r="G13853" s="596" t="s">
        <v>2726</v>
      </c>
      <c r="H13853" s="597">
        <v>435000000</v>
      </c>
    </row>
    <row r="13854" spans="1:8">
      <c r="A13854" s="594" t="s">
        <v>133</v>
      </c>
      <c r="B13854" s="594" t="s">
        <v>334</v>
      </c>
      <c r="C13854" s="594" t="s">
        <v>276</v>
      </c>
      <c r="D13854" s="594" t="s">
        <v>2725</v>
      </c>
      <c r="E13854" s="594" t="s">
        <v>189</v>
      </c>
      <c r="F13854" s="595" t="s">
        <v>411</v>
      </c>
      <c r="G13854" s="596" t="s">
        <v>190</v>
      </c>
      <c r="H13854" s="597">
        <v>150000000</v>
      </c>
    </row>
    <row r="13855" spans="1:8">
      <c r="A13855" s="594" t="s">
        <v>133</v>
      </c>
      <c r="B13855" s="594" t="s">
        <v>334</v>
      </c>
      <c r="C13855" s="594" t="s">
        <v>276</v>
      </c>
      <c r="D13855" s="594" t="s">
        <v>2725</v>
      </c>
      <c r="E13855" s="594" t="s">
        <v>189</v>
      </c>
      <c r="F13855" s="594" t="s">
        <v>192</v>
      </c>
      <c r="G13855" s="596" t="s">
        <v>195</v>
      </c>
      <c r="H13855" s="597">
        <v>150000000</v>
      </c>
    </row>
    <row r="13856" spans="1:8">
      <c r="A13856" s="594" t="s">
        <v>133</v>
      </c>
      <c r="B13856" s="594" t="s">
        <v>334</v>
      </c>
      <c r="C13856" s="594" t="s">
        <v>276</v>
      </c>
      <c r="D13856" s="594" t="s">
        <v>2725</v>
      </c>
      <c r="E13856" s="594" t="s">
        <v>194</v>
      </c>
      <c r="F13856" s="595" t="s">
        <v>411</v>
      </c>
      <c r="G13856" s="596" t="s">
        <v>195</v>
      </c>
      <c r="H13856" s="597">
        <v>285000000</v>
      </c>
    </row>
    <row r="13857" spans="1:8">
      <c r="A13857" s="594" t="s">
        <v>133</v>
      </c>
      <c r="B13857" s="594" t="s">
        <v>334</v>
      </c>
      <c r="C13857" s="594" t="s">
        <v>276</v>
      </c>
      <c r="D13857" s="594" t="s">
        <v>2725</v>
      </c>
      <c r="E13857" s="594" t="s">
        <v>194</v>
      </c>
      <c r="F13857" s="594" t="s">
        <v>200</v>
      </c>
      <c r="G13857" s="596" t="s">
        <v>201</v>
      </c>
      <c r="H13857" s="597">
        <v>285000000</v>
      </c>
    </row>
    <row r="13858" spans="1:8">
      <c r="A13858" s="594" t="s">
        <v>133</v>
      </c>
      <c r="B13858" s="594" t="s">
        <v>334</v>
      </c>
      <c r="C13858" s="594" t="s">
        <v>322</v>
      </c>
      <c r="D13858" s="595" t="s">
        <v>411</v>
      </c>
      <c r="E13858" s="595" t="s">
        <v>411</v>
      </c>
      <c r="F13858" s="595" t="s">
        <v>411</v>
      </c>
      <c r="G13858" s="596" t="s">
        <v>2661</v>
      </c>
      <c r="H13858" s="597">
        <v>3726197000</v>
      </c>
    </row>
    <row r="13859" spans="1:8">
      <c r="A13859" s="594" t="s">
        <v>133</v>
      </c>
      <c r="B13859" s="594" t="s">
        <v>334</v>
      </c>
      <c r="C13859" s="594" t="s">
        <v>322</v>
      </c>
      <c r="D13859" s="594" t="s">
        <v>2662</v>
      </c>
      <c r="E13859" s="595" t="s">
        <v>411</v>
      </c>
      <c r="F13859" s="595" t="s">
        <v>411</v>
      </c>
      <c r="G13859" s="596" t="s">
        <v>2663</v>
      </c>
      <c r="H13859" s="597">
        <v>3568697000</v>
      </c>
    </row>
    <row r="13860" spans="1:8">
      <c r="A13860" s="594" t="s">
        <v>133</v>
      </c>
      <c r="B13860" s="594" t="s">
        <v>334</v>
      </c>
      <c r="C13860" s="594" t="s">
        <v>322</v>
      </c>
      <c r="D13860" s="594" t="s">
        <v>2662</v>
      </c>
      <c r="E13860" s="594" t="s">
        <v>194</v>
      </c>
      <c r="F13860" s="595" t="s">
        <v>411</v>
      </c>
      <c r="G13860" s="596" t="s">
        <v>195</v>
      </c>
      <c r="H13860" s="597">
        <v>280000000</v>
      </c>
    </row>
    <row r="13861" spans="1:8">
      <c r="A13861" s="594" t="s">
        <v>133</v>
      </c>
      <c r="B13861" s="594" t="s">
        <v>334</v>
      </c>
      <c r="C13861" s="594" t="s">
        <v>322</v>
      </c>
      <c r="D13861" s="594" t="s">
        <v>2662</v>
      </c>
      <c r="E13861" s="594" t="s">
        <v>194</v>
      </c>
      <c r="F13861" s="594" t="s">
        <v>200</v>
      </c>
      <c r="G13861" s="596" t="s">
        <v>201</v>
      </c>
      <c r="H13861" s="597">
        <v>280000000</v>
      </c>
    </row>
    <row r="13862" spans="1:8">
      <c r="A13862" s="594" t="s">
        <v>133</v>
      </c>
      <c r="B13862" s="594" t="s">
        <v>334</v>
      </c>
      <c r="C13862" s="594" t="s">
        <v>322</v>
      </c>
      <c r="D13862" s="594" t="s">
        <v>2662</v>
      </c>
      <c r="E13862" s="594" t="s">
        <v>498</v>
      </c>
      <c r="F13862" s="595" t="s">
        <v>411</v>
      </c>
      <c r="G13862" s="596" t="s">
        <v>499</v>
      </c>
      <c r="H13862" s="597">
        <v>188697000</v>
      </c>
    </row>
    <row r="13863" spans="1:8">
      <c r="A13863" s="594" t="s">
        <v>133</v>
      </c>
      <c r="B13863" s="594" t="s">
        <v>334</v>
      </c>
      <c r="C13863" s="594" t="s">
        <v>322</v>
      </c>
      <c r="D13863" s="594" t="s">
        <v>2662</v>
      </c>
      <c r="E13863" s="594" t="s">
        <v>498</v>
      </c>
      <c r="F13863" s="594" t="s">
        <v>552</v>
      </c>
      <c r="G13863" s="596" t="s">
        <v>2819</v>
      </c>
      <c r="H13863" s="597">
        <v>188697000</v>
      </c>
    </row>
    <row r="13864" spans="1:8">
      <c r="A13864" s="594" t="s">
        <v>133</v>
      </c>
      <c r="B13864" s="594" t="s">
        <v>334</v>
      </c>
      <c r="C13864" s="594" t="s">
        <v>322</v>
      </c>
      <c r="D13864" s="594" t="s">
        <v>2662</v>
      </c>
      <c r="E13864" s="594" t="s">
        <v>260</v>
      </c>
      <c r="F13864" s="595" t="s">
        <v>411</v>
      </c>
      <c r="G13864" s="596" t="s">
        <v>261</v>
      </c>
      <c r="H13864" s="597">
        <v>2934911000</v>
      </c>
    </row>
    <row r="13865" spans="1:8">
      <c r="A13865" s="594" t="s">
        <v>133</v>
      </c>
      <c r="B13865" s="594" t="s">
        <v>334</v>
      </c>
      <c r="C13865" s="594" t="s">
        <v>322</v>
      </c>
      <c r="D13865" s="594" t="s">
        <v>2662</v>
      </c>
      <c r="E13865" s="594" t="s">
        <v>260</v>
      </c>
      <c r="F13865" s="594" t="s">
        <v>262</v>
      </c>
      <c r="G13865" s="596" t="s">
        <v>2707</v>
      </c>
      <c r="H13865" s="597">
        <v>2934911000</v>
      </c>
    </row>
    <row r="13866" spans="1:8">
      <c r="A13866" s="594" t="s">
        <v>133</v>
      </c>
      <c r="B13866" s="594" t="s">
        <v>334</v>
      </c>
      <c r="C13866" s="594" t="s">
        <v>322</v>
      </c>
      <c r="D13866" s="594" t="s">
        <v>2662</v>
      </c>
      <c r="E13866" s="594" t="s">
        <v>53</v>
      </c>
      <c r="F13866" s="595" t="s">
        <v>411</v>
      </c>
      <c r="G13866" s="596" t="s">
        <v>193</v>
      </c>
      <c r="H13866" s="597">
        <v>165089000</v>
      </c>
    </row>
    <row r="13867" spans="1:8">
      <c r="A13867" s="594" t="s">
        <v>133</v>
      </c>
      <c r="B13867" s="594" t="s">
        <v>334</v>
      </c>
      <c r="C13867" s="594" t="s">
        <v>322</v>
      </c>
      <c r="D13867" s="594" t="s">
        <v>2662</v>
      </c>
      <c r="E13867" s="594" t="s">
        <v>53</v>
      </c>
      <c r="F13867" s="594" t="s">
        <v>54</v>
      </c>
      <c r="G13867" s="596" t="s">
        <v>55</v>
      </c>
      <c r="H13867" s="597">
        <v>9161000</v>
      </c>
    </row>
    <row r="13868" spans="1:8">
      <c r="A13868" s="594" t="s">
        <v>133</v>
      </c>
      <c r="B13868" s="594" t="s">
        <v>334</v>
      </c>
      <c r="C13868" s="594" t="s">
        <v>322</v>
      </c>
      <c r="D13868" s="594" t="s">
        <v>2662</v>
      </c>
      <c r="E13868" s="594" t="s">
        <v>53</v>
      </c>
      <c r="F13868" s="594" t="s">
        <v>56</v>
      </c>
      <c r="G13868" s="596" t="s">
        <v>57</v>
      </c>
      <c r="H13868" s="597">
        <v>142506000</v>
      </c>
    </row>
    <row r="13869" spans="1:8">
      <c r="A13869" s="594" t="s">
        <v>133</v>
      </c>
      <c r="B13869" s="594" t="s">
        <v>334</v>
      </c>
      <c r="C13869" s="594" t="s">
        <v>322</v>
      </c>
      <c r="D13869" s="594" t="s">
        <v>2662</v>
      </c>
      <c r="E13869" s="594" t="s">
        <v>53</v>
      </c>
      <c r="F13869" s="594" t="s">
        <v>358</v>
      </c>
      <c r="G13869" s="596" t="s">
        <v>195</v>
      </c>
      <c r="H13869" s="597">
        <v>13422000</v>
      </c>
    </row>
    <row r="13870" spans="1:8">
      <c r="A13870" s="594" t="s">
        <v>133</v>
      </c>
      <c r="B13870" s="594" t="s">
        <v>334</v>
      </c>
      <c r="C13870" s="594" t="s">
        <v>322</v>
      </c>
      <c r="D13870" s="594" t="s">
        <v>2858</v>
      </c>
      <c r="E13870" s="595" t="s">
        <v>411</v>
      </c>
      <c r="F13870" s="595" t="s">
        <v>411</v>
      </c>
      <c r="G13870" s="596" t="s">
        <v>2859</v>
      </c>
      <c r="H13870" s="597">
        <v>157500000</v>
      </c>
    </row>
    <row r="13871" spans="1:8">
      <c r="A13871" s="594" t="s">
        <v>133</v>
      </c>
      <c r="B13871" s="594" t="s">
        <v>334</v>
      </c>
      <c r="C13871" s="594" t="s">
        <v>322</v>
      </c>
      <c r="D13871" s="594" t="s">
        <v>2858</v>
      </c>
      <c r="E13871" s="594" t="s">
        <v>240</v>
      </c>
      <c r="F13871" s="595" t="s">
        <v>411</v>
      </c>
      <c r="G13871" s="596" t="s">
        <v>241</v>
      </c>
      <c r="H13871" s="597">
        <v>150000000</v>
      </c>
    </row>
    <row r="13872" spans="1:8">
      <c r="A13872" s="594" t="s">
        <v>133</v>
      </c>
      <c r="B13872" s="594" t="s">
        <v>334</v>
      </c>
      <c r="C13872" s="594" t="s">
        <v>322</v>
      </c>
      <c r="D13872" s="594" t="s">
        <v>2858</v>
      </c>
      <c r="E13872" s="594" t="s">
        <v>240</v>
      </c>
      <c r="F13872" s="594" t="s">
        <v>242</v>
      </c>
      <c r="G13872" s="596" t="s">
        <v>243</v>
      </c>
      <c r="H13872" s="597">
        <v>9793000</v>
      </c>
    </row>
    <row r="13873" spans="1:8">
      <c r="A13873" s="594" t="s">
        <v>133</v>
      </c>
      <c r="B13873" s="594" t="s">
        <v>334</v>
      </c>
      <c r="C13873" s="594" t="s">
        <v>322</v>
      </c>
      <c r="D13873" s="594" t="s">
        <v>2858</v>
      </c>
      <c r="E13873" s="594" t="s">
        <v>240</v>
      </c>
      <c r="F13873" s="594" t="s">
        <v>731</v>
      </c>
      <c r="G13873" s="596" t="s">
        <v>732</v>
      </c>
      <c r="H13873" s="597">
        <v>2200000</v>
      </c>
    </row>
    <row r="13874" spans="1:8">
      <c r="A13874" s="594" t="s">
        <v>133</v>
      </c>
      <c r="B13874" s="594" t="s">
        <v>334</v>
      </c>
      <c r="C13874" s="594" t="s">
        <v>322</v>
      </c>
      <c r="D13874" s="594" t="s">
        <v>2858</v>
      </c>
      <c r="E13874" s="594" t="s">
        <v>240</v>
      </c>
      <c r="F13874" s="594" t="s">
        <v>733</v>
      </c>
      <c r="G13874" s="596" t="s">
        <v>734</v>
      </c>
      <c r="H13874" s="597">
        <v>64718000</v>
      </c>
    </row>
    <row r="13875" spans="1:8">
      <c r="A13875" s="594" t="s">
        <v>133</v>
      </c>
      <c r="B13875" s="594" t="s">
        <v>334</v>
      </c>
      <c r="C13875" s="594" t="s">
        <v>322</v>
      </c>
      <c r="D13875" s="594" t="s">
        <v>2858</v>
      </c>
      <c r="E13875" s="594" t="s">
        <v>240</v>
      </c>
      <c r="F13875" s="594" t="s">
        <v>735</v>
      </c>
      <c r="G13875" s="596" t="s">
        <v>193</v>
      </c>
      <c r="H13875" s="597">
        <v>73289000</v>
      </c>
    </row>
    <row r="13876" spans="1:8">
      <c r="A13876" s="594" t="s">
        <v>133</v>
      </c>
      <c r="B13876" s="594" t="s">
        <v>334</v>
      </c>
      <c r="C13876" s="594" t="s">
        <v>322</v>
      </c>
      <c r="D13876" s="594" t="s">
        <v>2858</v>
      </c>
      <c r="E13876" s="594" t="s">
        <v>194</v>
      </c>
      <c r="F13876" s="595" t="s">
        <v>411</v>
      </c>
      <c r="G13876" s="596" t="s">
        <v>195</v>
      </c>
      <c r="H13876" s="597">
        <v>7500000</v>
      </c>
    </row>
    <row r="13877" spans="1:8">
      <c r="A13877" s="594" t="s">
        <v>133</v>
      </c>
      <c r="B13877" s="594" t="s">
        <v>334</v>
      </c>
      <c r="C13877" s="594" t="s">
        <v>322</v>
      </c>
      <c r="D13877" s="594" t="s">
        <v>2858</v>
      </c>
      <c r="E13877" s="594" t="s">
        <v>194</v>
      </c>
      <c r="F13877" s="594" t="s">
        <v>200</v>
      </c>
      <c r="G13877" s="596" t="s">
        <v>201</v>
      </c>
      <c r="H13877" s="597">
        <v>7500000</v>
      </c>
    </row>
    <row r="13878" spans="1:8">
      <c r="A13878" s="594" t="s">
        <v>133</v>
      </c>
      <c r="B13878" s="594" t="s">
        <v>334</v>
      </c>
      <c r="C13878" s="594" t="s">
        <v>1369</v>
      </c>
      <c r="D13878" s="595" t="s">
        <v>411</v>
      </c>
      <c r="E13878" s="595" t="s">
        <v>411</v>
      </c>
      <c r="F13878" s="595" t="s">
        <v>411</v>
      </c>
      <c r="G13878" s="596" t="s">
        <v>1968</v>
      </c>
      <c r="H13878" s="597">
        <v>56597664650</v>
      </c>
    </row>
    <row r="13879" spans="1:8">
      <c r="A13879" s="594" t="s">
        <v>133</v>
      </c>
      <c r="B13879" s="594" t="s">
        <v>334</v>
      </c>
      <c r="C13879" s="594" t="s">
        <v>1369</v>
      </c>
      <c r="D13879" s="594" t="s">
        <v>2846</v>
      </c>
      <c r="E13879" s="595" t="s">
        <v>411</v>
      </c>
      <c r="F13879" s="595" t="s">
        <v>411</v>
      </c>
      <c r="G13879" s="596" t="s">
        <v>2847</v>
      </c>
      <c r="H13879" s="597">
        <v>56597664650</v>
      </c>
    </row>
    <row r="13880" spans="1:8">
      <c r="A13880" s="594" t="s">
        <v>133</v>
      </c>
      <c r="B13880" s="594" t="s">
        <v>334</v>
      </c>
      <c r="C13880" s="594" t="s">
        <v>1369</v>
      </c>
      <c r="D13880" s="594" t="s">
        <v>2846</v>
      </c>
      <c r="E13880" s="594" t="s">
        <v>167</v>
      </c>
      <c r="F13880" s="595" t="s">
        <v>411</v>
      </c>
      <c r="G13880" s="596" t="s">
        <v>168</v>
      </c>
      <c r="H13880" s="597">
        <v>40500000</v>
      </c>
    </row>
    <row r="13881" spans="1:8">
      <c r="A13881" s="594" t="s">
        <v>133</v>
      </c>
      <c r="B13881" s="594" t="s">
        <v>334</v>
      </c>
      <c r="C13881" s="594" t="s">
        <v>1369</v>
      </c>
      <c r="D13881" s="594" t="s">
        <v>2846</v>
      </c>
      <c r="E13881" s="594" t="s">
        <v>167</v>
      </c>
      <c r="F13881" s="594" t="s">
        <v>230</v>
      </c>
      <c r="G13881" s="596" t="s">
        <v>2675</v>
      </c>
      <c r="H13881" s="597">
        <v>40500000</v>
      </c>
    </row>
    <row r="13882" spans="1:8">
      <c r="A13882" s="594" t="s">
        <v>133</v>
      </c>
      <c r="B13882" s="594" t="s">
        <v>334</v>
      </c>
      <c r="C13882" s="594" t="s">
        <v>1369</v>
      </c>
      <c r="D13882" s="594" t="s">
        <v>2846</v>
      </c>
      <c r="E13882" s="594" t="s">
        <v>171</v>
      </c>
      <c r="F13882" s="595" t="s">
        <v>411</v>
      </c>
      <c r="G13882" s="596" t="s">
        <v>2677</v>
      </c>
      <c r="H13882" s="597">
        <v>6500000</v>
      </c>
    </row>
    <row r="13883" spans="1:8">
      <c r="A13883" s="594" t="s">
        <v>133</v>
      </c>
      <c r="B13883" s="594" t="s">
        <v>334</v>
      </c>
      <c r="C13883" s="594" t="s">
        <v>1369</v>
      </c>
      <c r="D13883" s="594" t="s">
        <v>2846</v>
      </c>
      <c r="E13883" s="594" t="s">
        <v>171</v>
      </c>
      <c r="F13883" s="594" t="s">
        <v>173</v>
      </c>
      <c r="G13883" s="596" t="s">
        <v>174</v>
      </c>
      <c r="H13883" s="597">
        <v>6500000</v>
      </c>
    </row>
    <row r="13884" spans="1:8">
      <c r="A13884" s="594" t="s">
        <v>133</v>
      </c>
      <c r="B13884" s="594" t="s">
        <v>334</v>
      </c>
      <c r="C13884" s="594" t="s">
        <v>1369</v>
      </c>
      <c r="D13884" s="594" t="s">
        <v>2846</v>
      </c>
      <c r="E13884" s="594" t="s">
        <v>189</v>
      </c>
      <c r="F13884" s="595" t="s">
        <v>411</v>
      </c>
      <c r="G13884" s="596" t="s">
        <v>190</v>
      </c>
      <c r="H13884" s="597">
        <v>40000000</v>
      </c>
    </row>
    <row r="13885" spans="1:8">
      <c r="A13885" s="594" t="s">
        <v>133</v>
      </c>
      <c r="B13885" s="594" t="s">
        <v>334</v>
      </c>
      <c r="C13885" s="594" t="s">
        <v>1369</v>
      </c>
      <c r="D13885" s="594" t="s">
        <v>2846</v>
      </c>
      <c r="E13885" s="594" t="s">
        <v>189</v>
      </c>
      <c r="F13885" s="594" t="s">
        <v>192</v>
      </c>
      <c r="G13885" s="596" t="s">
        <v>195</v>
      </c>
      <c r="H13885" s="597">
        <v>40000000</v>
      </c>
    </row>
    <row r="13886" spans="1:8">
      <c r="A13886" s="594" t="s">
        <v>133</v>
      </c>
      <c r="B13886" s="594" t="s">
        <v>334</v>
      </c>
      <c r="C13886" s="594" t="s">
        <v>1369</v>
      </c>
      <c r="D13886" s="594" t="s">
        <v>2846</v>
      </c>
      <c r="E13886" s="594" t="s">
        <v>77</v>
      </c>
      <c r="F13886" s="595" t="s">
        <v>411</v>
      </c>
      <c r="G13886" s="596" t="s">
        <v>78</v>
      </c>
      <c r="H13886" s="597">
        <v>13009717800</v>
      </c>
    </row>
    <row r="13887" spans="1:8">
      <c r="A13887" s="594" t="s">
        <v>133</v>
      </c>
      <c r="B13887" s="594" t="s">
        <v>334</v>
      </c>
      <c r="C13887" s="594" t="s">
        <v>1369</v>
      </c>
      <c r="D13887" s="594" t="s">
        <v>2846</v>
      </c>
      <c r="E13887" s="594" t="s">
        <v>77</v>
      </c>
      <c r="F13887" s="594" t="s">
        <v>79</v>
      </c>
      <c r="G13887" s="596" t="s">
        <v>195</v>
      </c>
      <c r="H13887" s="597">
        <v>13009717800</v>
      </c>
    </row>
    <row r="13888" spans="1:8">
      <c r="A13888" s="594" t="s">
        <v>133</v>
      </c>
      <c r="B13888" s="594" t="s">
        <v>334</v>
      </c>
      <c r="C13888" s="594" t="s">
        <v>1369</v>
      </c>
      <c r="D13888" s="594" t="s">
        <v>2846</v>
      </c>
      <c r="E13888" s="594" t="s">
        <v>628</v>
      </c>
      <c r="F13888" s="595" t="s">
        <v>411</v>
      </c>
      <c r="G13888" s="596" t="s">
        <v>2709</v>
      </c>
      <c r="H13888" s="597">
        <v>10000000000</v>
      </c>
    </row>
    <row r="13889" spans="1:8">
      <c r="A13889" s="594" t="s">
        <v>133</v>
      </c>
      <c r="B13889" s="594" t="s">
        <v>334</v>
      </c>
      <c r="C13889" s="594" t="s">
        <v>1369</v>
      </c>
      <c r="D13889" s="594" t="s">
        <v>2846</v>
      </c>
      <c r="E13889" s="594" t="s">
        <v>628</v>
      </c>
      <c r="F13889" s="594" t="s">
        <v>630</v>
      </c>
      <c r="G13889" s="596" t="s">
        <v>160</v>
      </c>
      <c r="H13889" s="597">
        <v>10000000000</v>
      </c>
    </row>
    <row r="13890" spans="1:8">
      <c r="A13890" s="594" t="s">
        <v>133</v>
      </c>
      <c r="B13890" s="594" t="s">
        <v>334</v>
      </c>
      <c r="C13890" s="594" t="s">
        <v>1369</v>
      </c>
      <c r="D13890" s="594" t="s">
        <v>2846</v>
      </c>
      <c r="E13890" s="594" t="s">
        <v>2756</v>
      </c>
      <c r="F13890" s="595" t="s">
        <v>411</v>
      </c>
      <c r="G13890" s="596" t="s">
        <v>2757</v>
      </c>
      <c r="H13890" s="597">
        <v>33300946850</v>
      </c>
    </row>
    <row r="13891" spans="1:8">
      <c r="A13891" s="594" t="s">
        <v>133</v>
      </c>
      <c r="B13891" s="594" t="s">
        <v>334</v>
      </c>
      <c r="C13891" s="594" t="s">
        <v>1369</v>
      </c>
      <c r="D13891" s="594" t="s">
        <v>2846</v>
      </c>
      <c r="E13891" s="594" t="s">
        <v>2756</v>
      </c>
      <c r="F13891" s="594" t="s">
        <v>2885</v>
      </c>
      <c r="G13891" s="596" t="s">
        <v>2886</v>
      </c>
      <c r="H13891" s="597">
        <v>31179946850</v>
      </c>
    </row>
    <row r="13892" spans="1:8">
      <c r="A13892" s="594" t="s">
        <v>133</v>
      </c>
      <c r="B13892" s="594" t="s">
        <v>334</v>
      </c>
      <c r="C13892" s="594" t="s">
        <v>1369</v>
      </c>
      <c r="D13892" s="594" t="s">
        <v>2846</v>
      </c>
      <c r="E13892" s="594" t="s">
        <v>2756</v>
      </c>
      <c r="F13892" s="594" t="s">
        <v>2758</v>
      </c>
      <c r="G13892" s="596" t="s">
        <v>2759</v>
      </c>
      <c r="H13892" s="597">
        <v>210000000</v>
      </c>
    </row>
    <row r="13893" spans="1:8">
      <c r="A13893" s="594" t="s">
        <v>133</v>
      </c>
      <c r="B13893" s="594" t="s">
        <v>334</v>
      </c>
      <c r="C13893" s="594" t="s">
        <v>1369</v>
      </c>
      <c r="D13893" s="594" t="s">
        <v>2846</v>
      </c>
      <c r="E13893" s="594" t="s">
        <v>2756</v>
      </c>
      <c r="F13893" s="594" t="s">
        <v>2842</v>
      </c>
      <c r="G13893" s="596" t="s">
        <v>195</v>
      </c>
      <c r="H13893" s="597">
        <v>1911000000</v>
      </c>
    </row>
    <row r="13894" spans="1:8">
      <c r="A13894" s="594" t="s">
        <v>133</v>
      </c>
      <c r="B13894" s="594" t="s">
        <v>334</v>
      </c>
      <c r="C13894" s="594" t="s">
        <v>1369</v>
      </c>
      <c r="D13894" s="594" t="s">
        <v>2846</v>
      </c>
      <c r="E13894" s="594" t="s">
        <v>260</v>
      </c>
      <c r="F13894" s="595" t="s">
        <v>411</v>
      </c>
      <c r="G13894" s="596" t="s">
        <v>261</v>
      </c>
      <c r="H13894" s="597">
        <v>200000000</v>
      </c>
    </row>
    <row r="13895" spans="1:8">
      <c r="A13895" s="594" t="s">
        <v>133</v>
      </c>
      <c r="B13895" s="594" t="s">
        <v>334</v>
      </c>
      <c r="C13895" s="594" t="s">
        <v>1369</v>
      </c>
      <c r="D13895" s="594" t="s">
        <v>2846</v>
      </c>
      <c r="E13895" s="594" t="s">
        <v>260</v>
      </c>
      <c r="F13895" s="594" t="s">
        <v>262</v>
      </c>
      <c r="G13895" s="596" t="s">
        <v>2707</v>
      </c>
      <c r="H13895" s="597">
        <v>200000000</v>
      </c>
    </row>
    <row r="13896" spans="1:8">
      <c r="A13896" s="594" t="s">
        <v>133</v>
      </c>
      <c r="B13896" s="594" t="s">
        <v>334</v>
      </c>
      <c r="C13896" s="594" t="s">
        <v>1969</v>
      </c>
      <c r="D13896" s="595" t="s">
        <v>411</v>
      </c>
      <c r="E13896" s="595" t="s">
        <v>411</v>
      </c>
      <c r="F13896" s="595" t="s">
        <v>411</v>
      </c>
      <c r="G13896" s="596" t="s">
        <v>1970</v>
      </c>
      <c r="H13896" s="597">
        <v>14360437225</v>
      </c>
    </row>
    <row r="13897" spans="1:8">
      <c r="A13897" s="594" t="s">
        <v>133</v>
      </c>
      <c r="B13897" s="594" t="s">
        <v>334</v>
      </c>
      <c r="C13897" s="594" t="s">
        <v>1969</v>
      </c>
      <c r="D13897" s="594" t="s">
        <v>1389</v>
      </c>
      <c r="E13897" s="595" t="s">
        <v>411</v>
      </c>
      <c r="F13897" s="595" t="s">
        <v>411</v>
      </c>
      <c r="G13897" s="596" t="s">
        <v>2878</v>
      </c>
      <c r="H13897" s="597">
        <v>1340900000</v>
      </c>
    </row>
    <row r="13898" spans="1:8">
      <c r="A13898" s="594" t="s">
        <v>133</v>
      </c>
      <c r="B13898" s="594" t="s">
        <v>334</v>
      </c>
      <c r="C13898" s="594" t="s">
        <v>1969</v>
      </c>
      <c r="D13898" s="594" t="s">
        <v>1389</v>
      </c>
      <c r="E13898" s="594" t="s">
        <v>240</v>
      </c>
      <c r="F13898" s="595" t="s">
        <v>411</v>
      </c>
      <c r="G13898" s="596" t="s">
        <v>241</v>
      </c>
      <c r="H13898" s="597">
        <v>31500000</v>
      </c>
    </row>
    <row r="13899" spans="1:8">
      <c r="A13899" s="594" t="s">
        <v>133</v>
      </c>
      <c r="B13899" s="594" t="s">
        <v>334</v>
      </c>
      <c r="C13899" s="594" t="s">
        <v>1969</v>
      </c>
      <c r="D13899" s="594" t="s">
        <v>1389</v>
      </c>
      <c r="E13899" s="594" t="s">
        <v>240</v>
      </c>
      <c r="F13899" s="594" t="s">
        <v>242</v>
      </c>
      <c r="G13899" s="596" t="s">
        <v>243</v>
      </c>
      <c r="H13899" s="597">
        <v>3600000</v>
      </c>
    </row>
    <row r="13900" spans="1:8">
      <c r="A13900" s="594" t="s">
        <v>133</v>
      </c>
      <c r="B13900" s="594" t="s">
        <v>334</v>
      </c>
      <c r="C13900" s="594" t="s">
        <v>1969</v>
      </c>
      <c r="D13900" s="594" t="s">
        <v>1389</v>
      </c>
      <c r="E13900" s="594" t="s">
        <v>240</v>
      </c>
      <c r="F13900" s="594" t="s">
        <v>597</v>
      </c>
      <c r="G13900" s="596" t="s">
        <v>2682</v>
      </c>
      <c r="H13900" s="597">
        <v>2400000</v>
      </c>
    </row>
    <row r="13901" spans="1:8">
      <c r="A13901" s="594" t="s">
        <v>133</v>
      </c>
      <c r="B13901" s="594" t="s">
        <v>334</v>
      </c>
      <c r="C13901" s="594" t="s">
        <v>1969</v>
      </c>
      <c r="D13901" s="594" t="s">
        <v>1389</v>
      </c>
      <c r="E13901" s="594" t="s">
        <v>240</v>
      </c>
      <c r="F13901" s="594" t="s">
        <v>733</v>
      </c>
      <c r="G13901" s="596" t="s">
        <v>734</v>
      </c>
      <c r="H13901" s="597">
        <v>20000000</v>
      </c>
    </row>
    <row r="13902" spans="1:8">
      <c r="A13902" s="594" t="s">
        <v>133</v>
      </c>
      <c r="B13902" s="594" t="s">
        <v>334</v>
      </c>
      <c r="C13902" s="594" t="s">
        <v>1969</v>
      </c>
      <c r="D13902" s="594" t="s">
        <v>1389</v>
      </c>
      <c r="E13902" s="594" t="s">
        <v>240</v>
      </c>
      <c r="F13902" s="594" t="s">
        <v>735</v>
      </c>
      <c r="G13902" s="596" t="s">
        <v>193</v>
      </c>
      <c r="H13902" s="597">
        <v>5500000</v>
      </c>
    </row>
    <row r="13903" spans="1:8">
      <c r="A13903" s="594" t="s">
        <v>133</v>
      </c>
      <c r="B13903" s="594" t="s">
        <v>334</v>
      </c>
      <c r="C13903" s="594" t="s">
        <v>1969</v>
      </c>
      <c r="D13903" s="594" t="s">
        <v>1389</v>
      </c>
      <c r="E13903" s="594" t="s">
        <v>2692</v>
      </c>
      <c r="F13903" s="595" t="s">
        <v>411</v>
      </c>
      <c r="G13903" s="596" t="s">
        <v>2693</v>
      </c>
      <c r="H13903" s="597">
        <v>15000000</v>
      </c>
    </row>
    <row r="13904" spans="1:8">
      <c r="A13904" s="594" t="s">
        <v>133</v>
      </c>
      <c r="B13904" s="594" t="s">
        <v>334</v>
      </c>
      <c r="C13904" s="594" t="s">
        <v>1969</v>
      </c>
      <c r="D13904" s="594" t="s">
        <v>1389</v>
      </c>
      <c r="E13904" s="594" t="s">
        <v>2692</v>
      </c>
      <c r="F13904" s="594" t="s">
        <v>2694</v>
      </c>
      <c r="G13904" s="596" t="s">
        <v>2689</v>
      </c>
      <c r="H13904" s="597">
        <v>15000000</v>
      </c>
    </row>
    <row r="13905" spans="1:8">
      <c r="A13905" s="594" t="s">
        <v>133</v>
      </c>
      <c r="B13905" s="594" t="s">
        <v>334</v>
      </c>
      <c r="C13905" s="594" t="s">
        <v>1969</v>
      </c>
      <c r="D13905" s="594" t="s">
        <v>1389</v>
      </c>
      <c r="E13905" s="594" t="s">
        <v>189</v>
      </c>
      <c r="F13905" s="595" t="s">
        <v>411</v>
      </c>
      <c r="G13905" s="596" t="s">
        <v>190</v>
      </c>
      <c r="H13905" s="597">
        <v>390000000</v>
      </c>
    </row>
    <row r="13906" spans="1:8">
      <c r="A13906" s="594" t="s">
        <v>133</v>
      </c>
      <c r="B13906" s="594" t="s">
        <v>334</v>
      </c>
      <c r="C13906" s="594" t="s">
        <v>1969</v>
      </c>
      <c r="D13906" s="594" t="s">
        <v>1389</v>
      </c>
      <c r="E13906" s="594" t="s">
        <v>189</v>
      </c>
      <c r="F13906" s="594" t="s">
        <v>773</v>
      </c>
      <c r="G13906" s="596" t="s">
        <v>2695</v>
      </c>
      <c r="H13906" s="597">
        <v>20000000</v>
      </c>
    </row>
    <row r="13907" spans="1:8">
      <c r="A13907" s="594" t="s">
        <v>133</v>
      </c>
      <c r="B13907" s="594" t="s">
        <v>334</v>
      </c>
      <c r="C13907" s="594" t="s">
        <v>1969</v>
      </c>
      <c r="D13907" s="594" t="s">
        <v>1389</v>
      </c>
      <c r="E13907" s="594" t="s">
        <v>189</v>
      </c>
      <c r="F13907" s="594" t="s">
        <v>37</v>
      </c>
      <c r="G13907" s="596" t="s">
        <v>2696</v>
      </c>
      <c r="H13907" s="597">
        <v>130000000</v>
      </c>
    </row>
    <row r="13908" spans="1:8">
      <c r="A13908" s="594" t="s">
        <v>133</v>
      </c>
      <c r="B13908" s="594" t="s">
        <v>334</v>
      </c>
      <c r="C13908" s="594" t="s">
        <v>1969</v>
      </c>
      <c r="D13908" s="594" t="s">
        <v>1389</v>
      </c>
      <c r="E13908" s="594" t="s">
        <v>189</v>
      </c>
      <c r="F13908" s="594" t="s">
        <v>192</v>
      </c>
      <c r="G13908" s="596" t="s">
        <v>195</v>
      </c>
      <c r="H13908" s="597">
        <v>240000000</v>
      </c>
    </row>
    <row r="13909" spans="1:8">
      <c r="A13909" s="594" t="s">
        <v>133</v>
      </c>
      <c r="B13909" s="594" t="s">
        <v>334</v>
      </c>
      <c r="C13909" s="594" t="s">
        <v>1969</v>
      </c>
      <c r="D13909" s="594" t="s">
        <v>1389</v>
      </c>
      <c r="E13909" s="594" t="s">
        <v>194</v>
      </c>
      <c r="F13909" s="595" t="s">
        <v>411</v>
      </c>
      <c r="G13909" s="596" t="s">
        <v>195</v>
      </c>
      <c r="H13909" s="597">
        <v>904400000</v>
      </c>
    </row>
    <row r="13910" spans="1:8">
      <c r="A13910" s="594" t="s">
        <v>133</v>
      </c>
      <c r="B13910" s="594" t="s">
        <v>334</v>
      </c>
      <c r="C13910" s="594" t="s">
        <v>1969</v>
      </c>
      <c r="D13910" s="594" t="s">
        <v>1389</v>
      </c>
      <c r="E13910" s="594" t="s">
        <v>194</v>
      </c>
      <c r="F13910" s="594" t="s">
        <v>200</v>
      </c>
      <c r="G13910" s="596" t="s">
        <v>201</v>
      </c>
      <c r="H13910" s="597">
        <v>904400000</v>
      </c>
    </row>
    <row r="13911" spans="1:8">
      <c r="A13911" s="594" t="s">
        <v>133</v>
      </c>
      <c r="B13911" s="594" t="s">
        <v>334</v>
      </c>
      <c r="C13911" s="594" t="s">
        <v>1969</v>
      </c>
      <c r="D13911" s="594" t="s">
        <v>2854</v>
      </c>
      <c r="E13911" s="595" t="s">
        <v>411</v>
      </c>
      <c r="F13911" s="595" t="s">
        <v>411</v>
      </c>
      <c r="G13911" s="596" t="s">
        <v>2871</v>
      </c>
      <c r="H13911" s="597">
        <v>11952097225</v>
      </c>
    </row>
    <row r="13912" spans="1:8">
      <c r="A13912" s="594" t="s">
        <v>133</v>
      </c>
      <c r="B13912" s="594" t="s">
        <v>334</v>
      </c>
      <c r="C13912" s="594" t="s">
        <v>1969</v>
      </c>
      <c r="D13912" s="594" t="s">
        <v>2854</v>
      </c>
      <c r="E13912" s="594" t="s">
        <v>148</v>
      </c>
      <c r="F13912" s="595" t="s">
        <v>411</v>
      </c>
      <c r="G13912" s="596" t="s">
        <v>149</v>
      </c>
      <c r="H13912" s="597">
        <v>40057404</v>
      </c>
    </row>
    <row r="13913" spans="1:8">
      <c r="A13913" s="594" t="s">
        <v>133</v>
      </c>
      <c r="B13913" s="594" t="s">
        <v>334</v>
      </c>
      <c r="C13913" s="594" t="s">
        <v>1969</v>
      </c>
      <c r="D13913" s="594" t="s">
        <v>2854</v>
      </c>
      <c r="E13913" s="594" t="s">
        <v>148</v>
      </c>
      <c r="F13913" s="594" t="s">
        <v>1075</v>
      </c>
      <c r="G13913" s="596" t="s">
        <v>2666</v>
      </c>
      <c r="H13913" s="597">
        <v>40057404</v>
      </c>
    </row>
    <row r="13914" spans="1:8">
      <c r="A13914" s="594" t="s">
        <v>133</v>
      </c>
      <c r="B13914" s="594" t="s">
        <v>334</v>
      </c>
      <c r="C13914" s="594" t="s">
        <v>1969</v>
      </c>
      <c r="D13914" s="594" t="s">
        <v>2854</v>
      </c>
      <c r="E13914" s="594" t="s">
        <v>171</v>
      </c>
      <c r="F13914" s="595" t="s">
        <v>411</v>
      </c>
      <c r="G13914" s="596" t="s">
        <v>2677</v>
      </c>
      <c r="H13914" s="597">
        <v>36442596</v>
      </c>
    </row>
    <row r="13915" spans="1:8">
      <c r="A13915" s="594" t="s">
        <v>133</v>
      </c>
      <c r="B13915" s="594" t="s">
        <v>334</v>
      </c>
      <c r="C13915" s="594" t="s">
        <v>1969</v>
      </c>
      <c r="D13915" s="594" t="s">
        <v>2854</v>
      </c>
      <c r="E13915" s="594" t="s">
        <v>171</v>
      </c>
      <c r="F13915" s="594" t="s">
        <v>173</v>
      </c>
      <c r="G13915" s="596" t="s">
        <v>174</v>
      </c>
      <c r="H13915" s="597">
        <v>20942596</v>
      </c>
    </row>
    <row r="13916" spans="1:8">
      <c r="A13916" s="594" t="s">
        <v>133</v>
      </c>
      <c r="B13916" s="594" t="s">
        <v>334</v>
      </c>
      <c r="C13916" s="594" t="s">
        <v>1969</v>
      </c>
      <c r="D13916" s="594" t="s">
        <v>2854</v>
      </c>
      <c r="E13916" s="594" t="s">
        <v>171</v>
      </c>
      <c r="F13916" s="594" t="s">
        <v>216</v>
      </c>
      <c r="G13916" s="596" t="s">
        <v>217</v>
      </c>
      <c r="H13916" s="597">
        <v>11500000</v>
      </c>
    </row>
    <row r="13917" spans="1:8">
      <c r="A13917" s="594" t="s">
        <v>133</v>
      </c>
      <c r="B13917" s="594" t="s">
        <v>334</v>
      </c>
      <c r="C13917" s="594" t="s">
        <v>1969</v>
      </c>
      <c r="D13917" s="594" t="s">
        <v>2854</v>
      </c>
      <c r="E13917" s="594" t="s">
        <v>171</v>
      </c>
      <c r="F13917" s="594" t="s">
        <v>175</v>
      </c>
      <c r="G13917" s="596" t="s">
        <v>176</v>
      </c>
      <c r="H13917" s="597">
        <v>4000000</v>
      </c>
    </row>
    <row r="13918" spans="1:8">
      <c r="A13918" s="594" t="s">
        <v>133</v>
      </c>
      <c r="B13918" s="594" t="s">
        <v>334</v>
      </c>
      <c r="C13918" s="594" t="s">
        <v>1969</v>
      </c>
      <c r="D13918" s="594" t="s">
        <v>2854</v>
      </c>
      <c r="E13918" s="594" t="s">
        <v>183</v>
      </c>
      <c r="F13918" s="595" t="s">
        <v>411</v>
      </c>
      <c r="G13918" s="596" t="s">
        <v>184</v>
      </c>
      <c r="H13918" s="597">
        <v>5200000</v>
      </c>
    </row>
    <row r="13919" spans="1:8">
      <c r="A13919" s="594" t="s">
        <v>133</v>
      </c>
      <c r="B13919" s="594" t="s">
        <v>334</v>
      </c>
      <c r="C13919" s="594" t="s">
        <v>1969</v>
      </c>
      <c r="D13919" s="594" t="s">
        <v>2854</v>
      </c>
      <c r="E13919" s="594" t="s">
        <v>183</v>
      </c>
      <c r="F13919" s="594" t="s">
        <v>185</v>
      </c>
      <c r="G13919" s="596" t="s">
        <v>186</v>
      </c>
      <c r="H13919" s="597">
        <v>5200000</v>
      </c>
    </row>
    <row r="13920" spans="1:8">
      <c r="A13920" s="594" t="s">
        <v>133</v>
      </c>
      <c r="B13920" s="594" t="s">
        <v>334</v>
      </c>
      <c r="C13920" s="594" t="s">
        <v>1969</v>
      </c>
      <c r="D13920" s="594" t="s">
        <v>2854</v>
      </c>
      <c r="E13920" s="594" t="s">
        <v>189</v>
      </c>
      <c r="F13920" s="595" t="s">
        <v>411</v>
      </c>
      <c r="G13920" s="596" t="s">
        <v>190</v>
      </c>
      <c r="H13920" s="597">
        <v>212720000</v>
      </c>
    </row>
    <row r="13921" spans="1:8">
      <c r="A13921" s="594" t="s">
        <v>133</v>
      </c>
      <c r="B13921" s="594" t="s">
        <v>334</v>
      </c>
      <c r="C13921" s="594" t="s">
        <v>1969</v>
      </c>
      <c r="D13921" s="594" t="s">
        <v>2854</v>
      </c>
      <c r="E13921" s="594" t="s">
        <v>189</v>
      </c>
      <c r="F13921" s="594" t="s">
        <v>773</v>
      </c>
      <c r="G13921" s="596" t="s">
        <v>2695</v>
      </c>
      <c r="H13921" s="597">
        <v>26020000</v>
      </c>
    </row>
    <row r="13922" spans="1:8">
      <c r="A13922" s="594" t="s">
        <v>133</v>
      </c>
      <c r="B13922" s="594" t="s">
        <v>334</v>
      </c>
      <c r="C13922" s="594" t="s">
        <v>1969</v>
      </c>
      <c r="D13922" s="594" t="s">
        <v>2854</v>
      </c>
      <c r="E13922" s="594" t="s">
        <v>189</v>
      </c>
      <c r="F13922" s="594" t="s">
        <v>192</v>
      </c>
      <c r="G13922" s="596" t="s">
        <v>195</v>
      </c>
      <c r="H13922" s="597">
        <v>186700000</v>
      </c>
    </row>
    <row r="13923" spans="1:8">
      <c r="A13923" s="594" t="s">
        <v>133</v>
      </c>
      <c r="B13923" s="594" t="s">
        <v>334</v>
      </c>
      <c r="C13923" s="594" t="s">
        <v>1969</v>
      </c>
      <c r="D13923" s="594" t="s">
        <v>2854</v>
      </c>
      <c r="E13923" s="594" t="s">
        <v>1065</v>
      </c>
      <c r="F13923" s="595" t="s">
        <v>411</v>
      </c>
      <c r="G13923" s="596" t="s">
        <v>2869</v>
      </c>
      <c r="H13923" s="597">
        <v>891413225</v>
      </c>
    </row>
    <row r="13924" spans="1:8">
      <c r="A13924" s="594" t="s">
        <v>133</v>
      </c>
      <c r="B13924" s="594" t="s">
        <v>334</v>
      </c>
      <c r="C13924" s="594" t="s">
        <v>1969</v>
      </c>
      <c r="D13924" s="594" t="s">
        <v>2854</v>
      </c>
      <c r="E13924" s="594" t="s">
        <v>1065</v>
      </c>
      <c r="F13924" s="594" t="s">
        <v>1067</v>
      </c>
      <c r="G13924" s="596" t="s">
        <v>1068</v>
      </c>
      <c r="H13924" s="597">
        <v>742646558</v>
      </c>
    </row>
    <row r="13925" spans="1:8">
      <c r="A13925" s="594" t="s">
        <v>133</v>
      </c>
      <c r="B13925" s="594" t="s">
        <v>334</v>
      </c>
      <c r="C13925" s="594" t="s">
        <v>1969</v>
      </c>
      <c r="D13925" s="594" t="s">
        <v>2854</v>
      </c>
      <c r="E13925" s="594" t="s">
        <v>1065</v>
      </c>
      <c r="F13925" s="594" t="s">
        <v>1275</v>
      </c>
      <c r="G13925" s="596" t="s">
        <v>1274</v>
      </c>
      <c r="H13925" s="597">
        <v>148766667</v>
      </c>
    </row>
    <row r="13926" spans="1:8">
      <c r="A13926" s="594" t="s">
        <v>133</v>
      </c>
      <c r="B13926" s="594" t="s">
        <v>334</v>
      </c>
      <c r="C13926" s="594" t="s">
        <v>1969</v>
      </c>
      <c r="D13926" s="594" t="s">
        <v>2854</v>
      </c>
      <c r="E13926" s="594" t="s">
        <v>194</v>
      </c>
      <c r="F13926" s="595" t="s">
        <v>411</v>
      </c>
      <c r="G13926" s="596" t="s">
        <v>195</v>
      </c>
      <c r="H13926" s="597">
        <v>10766264000</v>
      </c>
    </row>
    <row r="13927" spans="1:8">
      <c r="A13927" s="594" t="s">
        <v>133</v>
      </c>
      <c r="B13927" s="594" t="s">
        <v>334</v>
      </c>
      <c r="C13927" s="594" t="s">
        <v>1969</v>
      </c>
      <c r="D13927" s="594" t="s">
        <v>2854</v>
      </c>
      <c r="E13927" s="594" t="s">
        <v>194</v>
      </c>
      <c r="F13927" s="594" t="s">
        <v>198</v>
      </c>
      <c r="G13927" s="596" t="s">
        <v>199</v>
      </c>
      <c r="H13927" s="597">
        <v>24000000</v>
      </c>
    </row>
    <row r="13928" spans="1:8">
      <c r="A13928" s="594" t="s">
        <v>133</v>
      </c>
      <c r="B13928" s="594" t="s">
        <v>334</v>
      </c>
      <c r="C13928" s="594" t="s">
        <v>1969</v>
      </c>
      <c r="D13928" s="594" t="s">
        <v>2854</v>
      </c>
      <c r="E13928" s="594" t="s">
        <v>194</v>
      </c>
      <c r="F13928" s="594" t="s">
        <v>200</v>
      </c>
      <c r="G13928" s="596" t="s">
        <v>201</v>
      </c>
      <c r="H13928" s="597">
        <v>10742264000</v>
      </c>
    </row>
    <row r="13929" spans="1:8">
      <c r="A13929" s="594" t="s">
        <v>133</v>
      </c>
      <c r="B13929" s="594" t="s">
        <v>334</v>
      </c>
      <c r="C13929" s="594" t="s">
        <v>1969</v>
      </c>
      <c r="D13929" s="594" t="s">
        <v>2738</v>
      </c>
      <c r="E13929" s="595" t="s">
        <v>411</v>
      </c>
      <c r="F13929" s="595" t="s">
        <v>411</v>
      </c>
      <c r="G13929" s="596" t="s">
        <v>2739</v>
      </c>
      <c r="H13929" s="597">
        <v>1067440000</v>
      </c>
    </row>
    <row r="13930" spans="1:8">
      <c r="A13930" s="594" t="s">
        <v>133</v>
      </c>
      <c r="B13930" s="594" t="s">
        <v>334</v>
      </c>
      <c r="C13930" s="594" t="s">
        <v>1969</v>
      </c>
      <c r="D13930" s="594" t="s">
        <v>2738</v>
      </c>
      <c r="E13930" s="594" t="s">
        <v>738</v>
      </c>
      <c r="F13930" s="595" t="s">
        <v>411</v>
      </c>
      <c r="G13930" s="596" t="s">
        <v>739</v>
      </c>
      <c r="H13930" s="597">
        <v>26300000</v>
      </c>
    </row>
    <row r="13931" spans="1:8">
      <c r="A13931" s="594" t="s">
        <v>133</v>
      </c>
      <c r="B13931" s="594" t="s">
        <v>334</v>
      </c>
      <c r="C13931" s="594" t="s">
        <v>1969</v>
      </c>
      <c r="D13931" s="594" t="s">
        <v>2738</v>
      </c>
      <c r="E13931" s="594" t="s">
        <v>738</v>
      </c>
      <c r="F13931" s="594" t="s">
        <v>740</v>
      </c>
      <c r="G13931" s="596" t="s">
        <v>741</v>
      </c>
      <c r="H13931" s="597">
        <v>13000000</v>
      </c>
    </row>
    <row r="13932" spans="1:8">
      <c r="A13932" s="594" t="s">
        <v>133</v>
      </c>
      <c r="B13932" s="594" t="s">
        <v>334</v>
      </c>
      <c r="C13932" s="594" t="s">
        <v>1969</v>
      </c>
      <c r="D13932" s="594" t="s">
        <v>2738</v>
      </c>
      <c r="E13932" s="594" t="s">
        <v>738</v>
      </c>
      <c r="F13932" s="594" t="s">
        <v>1199</v>
      </c>
      <c r="G13932" s="596" t="s">
        <v>1198</v>
      </c>
      <c r="H13932" s="597">
        <v>700000</v>
      </c>
    </row>
    <row r="13933" spans="1:8">
      <c r="A13933" s="594" t="s">
        <v>133</v>
      </c>
      <c r="B13933" s="594" t="s">
        <v>334</v>
      </c>
      <c r="C13933" s="594" t="s">
        <v>1969</v>
      </c>
      <c r="D13933" s="594" t="s">
        <v>2738</v>
      </c>
      <c r="E13933" s="594" t="s">
        <v>738</v>
      </c>
      <c r="F13933" s="594" t="s">
        <v>356</v>
      </c>
      <c r="G13933" s="596" t="s">
        <v>357</v>
      </c>
      <c r="H13933" s="597">
        <v>12600000</v>
      </c>
    </row>
    <row r="13934" spans="1:8">
      <c r="A13934" s="594" t="s">
        <v>133</v>
      </c>
      <c r="B13934" s="594" t="s">
        <v>334</v>
      </c>
      <c r="C13934" s="594" t="s">
        <v>1969</v>
      </c>
      <c r="D13934" s="594" t="s">
        <v>2738</v>
      </c>
      <c r="E13934" s="594" t="s">
        <v>189</v>
      </c>
      <c r="F13934" s="595" t="s">
        <v>411</v>
      </c>
      <c r="G13934" s="596" t="s">
        <v>190</v>
      </c>
      <c r="H13934" s="597">
        <v>41140000</v>
      </c>
    </row>
    <row r="13935" spans="1:8">
      <c r="A13935" s="594" t="s">
        <v>133</v>
      </c>
      <c r="B13935" s="594" t="s">
        <v>334</v>
      </c>
      <c r="C13935" s="594" t="s">
        <v>1969</v>
      </c>
      <c r="D13935" s="594" t="s">
        <v>2738</v>
      </c>
      <c r="E13935" s="594" t="s">
        <v>189</v>
      </c>
      <c r="F13935" s="594" t="s">
        <v>192</v>
      </c>
      <c r="G13935" s="596" t="s">
        <v>195</v>
      </c>
      <c r="H13935" s="597">
        <v>41140000</v>
      </c>
    </row>
    <row r="13936" spans="1:8">
      <c r="A13936" s="594" t="s">
        <v>133</v>
      </c>
      <c r="B13936" s="594" t="s">
        <v>334</v>
      </c>
      <c r="C13936" s="594" t="s">
        <v>1969</v>
      </c>
      <c r="D13936" s="594" t="s">
        <v>2738</v>
      </c>
      <c r="E13936" s="594" t="s">
        <v>269</v>
      </c>
      <c r="F13936" s="595" t="s">
        <v>411</v>
      </c>
      <c r="G13936" s="596" t="s">
        <v>2762</v>
      </c>
      <c r="H13936" s="597">
        <v>1000000000</v>
      </c>
    </row>
    <row r="13937" spans="1:8">
      <c r="A13937" s="594" t="s">
        <v>133</v>
      </c>
      <c r="B13937" s="594" t="s">
        <v>334</v>
      </c>
      <c r="C13937" s="594" t="s">
        <v>1969</v>
      </c>
      <c r="D13937" s="594" t="s">
        <v>2738</v>
      </c>
      <c r="E13937" s="594" t="s">
        <v>269</v>
      </c>
      <c r="F13937" s="594" t="s">
        <v>1175</v>
      </c>
      <c r="G13937" s="596" t="s">
        <v>2791</v>
      </c>
      <c r="H13937" s="597">
        <v>1000000000</v>
      </c>
    </row>
    <row r="13938" spans="1:8">
      <c r="A13938" s="594" t="s">
        <v>133</v>
      </c>
      <c r="B13938" s="594" t="s">
        <v>334</v>
      </c>
      <c r="C13938" s="594" t="s">
        <v>139</v>
      </c>
      <c r="D13938" s="595" t="s">
        <v>411</v>
      </c>
      <c r="E13938" s="595" t="s">
        <v>411</v>
      </c>
      <c r="F13938" s="595" t="s">
        <v>411</v>
      </c>
      <c r="G13938" s="596" t="s">
        <v>2903</v>
      </c>
      <c r="H13938" s="597">
        <v>1598060892955</v>
      </c>
    </row>
    <row r="13939" spans="1:8">
      <c r="A13939" s="594" t="s">
        <v>133</v>
      </c>
      <c r="B13939" s="594" t="s">
        <v>334</v>
      </c>
      <c r="C13939" s="594" t="s">
        <v>139</v>
      </c>
      <c r="D13939" s="594" t="s">
        <v>141</v>
      </c>
      <c r="E13939" s="595" t="s">
        <v>411</v>
      </c>
      <c r="F13939" s="595" t="s">
        <v>411</v>
      </c>
      <c r="G13939" s="596" t="s">
        <v>2904</v>
      </c>
      <c r="H13939" s="597">
        <v>568129012000</v>
      </c>
    </row>
    <row r="13940" spans="1:8">
      <c r="A13940" s="594" t="s">
        <v>133</v>
      </c>
      <c r="B13940" s="594" t="s">
        <v>334</v>
      </c>
      <c r="C13940" s="594" t="s">
        <v>139</v>
      </c>
      <c r="D13940" s="594" t="s">
        <v>141</v>
      </c>
      <c r="E13940" s="594" t="s">
        <v>338</v>
      </c>
      <c r="F13940" s="595" t="s">
        <v>411</v>
      </c>
      <c r="G13940" s="596" t="s">
        <v>117</v>
      </c>
      <c r="H13940" s="597">
        <v>568129012000</v>
      </c>
    </row>
    <row r="13941" spans="1:8">
      <c r="A13941" s="594" t="s">
        <v>133</v>
      </c>
      <c r="B13941" s="594" t="s">
        <v>334</v>
      </c>
      <c r="C13941" s="594" t="s">
        <v>139</v>
      </c>
      <c r="D13941" s="594" t="s">
        <v>141</v>
      </c>
      <c r="E13941" s="594" t="s">
        <v>338</v>
      </c>
      <c r="F13941" s="594" t="s">
        <v>341</v>
      </c>
      <c r="G13941" s="596" t="s">
        <v>342</v>
      </c>
      <c r="H13941" s="597">
        <v>568129012000</v>
      </c>
    </row>
    <row r="13942" spans="1:8">
      <c r="A13942" s="594" t="s">
        <v>133</v>
      </c>
      <c r="B13942" s="594" t="s">
        <v>334</v>
      </c>
      <c r="C13942" s="594" t="s">
        <v>139</v>
      </c>
      <c r="D13942" s="594" t="s">
        <v>290</v>
      </c>
      <c r="E13942" s="595" t="s">
        <v>411</v>
      </c>
      <c r="F13942" s="595" t="s">
        <v>411</v>
      </c>
      <c r="G13942" s="596" t="s">
        <v>2905</v>
      </c>
      <c r="H13942" s="597">
        <v>563875245424</v>
      </c>
    </row>
    <row r="13943" spans="1:8">
      <c r="A13943" s="594" t="s">
        <v>133</v>
      </c>
      <c r="B13943" s="594" t="s">
        <v>334</v>
      </c>
      <c r="C13943" s="594" t="s">
        <v>139</v>
      </c>
      <c r="D13943" s="594" t="s">
        <v>290</v>
      </c>
      <c r="E13943" s="594" t="s">
        <v>338</v>
      </c>
      <c r="F13943" s="595" t="s">
        <v>411</v>
      </c>
      <c r="G13943" s="596" t="s">
        <v>117</v>
      </c>
      <c r="H13943" s="597">
        <v>563875245424</v>
      </c>
    </row>
    <row r="13944" spans="1:8">
      <c r="A13944" s="594" t="s">
        <v>133</v>
      </c>
      <c r="B13944" s="594" t="s">
        <v>334</v>
      </c>
      <c r="C13944" s="594" t="s">
        <v>139</v>
      </c>
      <c r="D13944" s="594" t="s">
        <v>290</v>
      </c>
      <c r="E13944" s="594" t="s">
        <v>338</v>
      </c>
      <c r="F13944" s="594" t="s">
        <v>339</v>
      </c>
      <c r="G13944" s="596" t="s">
        <v>2906</v>
      </c>
      <c r="H13944" s="597">
        <v>563875245424</v>
      </c>
    </row>
    <row r="13945" spans="1:8">
      <c r="A13945" s="594" t="s">
        <v>133</v>
      </c>
      <c r="B13945" s="594" t="s">
        <v>334</v>
      </c>
      <c r="C13945" s="594" t="s">
        <v>139</v>
      </c>
      <c r="D13945" s="594" t="s">
        <v>2907</v>
      </c>
      <c r="E13945" s="595" t="s">
        <v>411</v>
      </c>
      <c r="F13945" s="595" t="s">
        <v>411</v>
      </c>
      <c r="G13945" s="596" t="s">
        <v>2908</v>
      </c>
      <c r="H13945" s="597">
        <v>82318800675</v>
      </c>
    </row>
    <row r="13946" spans="1:8">
      <c r="A13946" s="594" t="s">
        <v>133</v>
      </c>
      <c r="B13946" s="594" t="s">
        <v>334</v>
      </c>
      <c r="C13946" s="594" t="s">
        <v>139</v>
      </c>
      <c r="D13946" s="594" t="s">
        <v>2907</v>
      </c>
      <c r="E13946" s="594" t="s">
        <v>340</v>
      </c>
      <c r="F13946" s="595" t="s">
        <v>411</v>
      </c>
      <c r="G13946" s="596" t="s">
        <v>2909</v>
      </c>
      <c r="H13946" s="597">
        <v>82318800675</v>
      </c>
    </row>
    <row r="13947" spans="1:8">
      <c r="A13947" s="594" t="s">
        <v>133</v>
      </c>
      <c r="B13947" s="594" t="s">
        <v>334</v>
      </c>
      <c r="C13947" s="594" t="s">
        <v>139</v>
      </c>
      <c r="D13947" s="594" t="s">
        <v>2907</v>
      </c>
      <c r="E13947" s="594" t="s">
        <v>340</v>
      </c>
      <c r="F13947" s="594" t="s">
        <v>562</v>
      </c>
      <c r="G13947" s="596" t="s">
        <v>2910</v>
      </c>
      <c r="H13947" s="597">
        <v>82318800675</v>
      </c>
    </row>
    <row r="13948" spans="1:8">
      <c r="A13948" s="594" t="s">
        <v>133</v>
      </c>
      <c r="B13948" s="594" t="s">
        <v>334</v>
      </c>
      <c r="C13948" s="594" t="s">
        <v>139</v>
      </c>
      <c r="D13948" s="594" t="s">
        <v>2911</v>
      </c>
      <c r="E13948" s="595" t="s">
        <v>411</v>
      </c>
      <c r="F13948" s="595" t="s">
        <v>411</v>
      </c>
      <c r="G13948" s="596" t="s">
        <v>2912</v>
      </c>
      <c r="H13948" s="597">
        <v>383737834856</v>
      </c>
    </row>
    <row r="13949" spans="1:8">
      <c r="A13949" s="594" t="s">
        <v>133</v>
      </c>
      <c r="B13949" s="594" t="s">
        <v>334</v>
      </c>
      <c r="C13949" s="594" t="s">
        <v>139</v>
      </c>
      <c r="D13949" s="594" t="s">
        <v>2911</v>
      </c>
      <c r="E13949" s="594" t="s">
        <v>343</v>
      </c>
      <c r="F13949" s="595" t="s">
        <v>411</v>
      </c>
      <c r="G13949" s="596" t="s">
        <v>2913</v>
      </c>
      <c r="H13949" s="597">
        <v>383737834856</v>
      </c>
    </row>
    <row r="13950" spans="1:8">
      <c r="A13950" s="594" t="s">
        <v>133</v>
      </c>
      <c r="B13950" s="594" t="s">
        <v>334</v>
      </c>
      <c r="C13950" s="594" t="s">
        <v>139</v>
      </c>
      <c r="D13950" s="594" t="s">
        <v>2911</v>
      </c>
      <c r="E13950" s="594" t="s">
        <v>343</v>
      </c>
      <c r="F13950" s="594" t="s">
        <v>1225</v>
      </c>
      <c r="G13950" s="596" t="s">
        <v>1224</v>
      </c>
      <c r="H13950" s="597">
        <v>210774245420</v>
      </c>
    </row>
    <row r="13951" spans="1:8">
      <c r="A13951" s="594" t="s">
        <v>133</v>
      </c>
      <c r="B13951" s="594" t="s">
        <v>334</v>
      </c>
      <c r="C13951" s="594" t="s">
        <v>139</v>
      </c>
      <c r="D13951" s="594" t="s">
        <v>2911</v>
      </c>
      <c r="E13951" s="594" t="s">
        <v>343</v>
      </c>
      <c r="F13951" s="594" t="s">
        <v>1221</v>
      </c>
      <c r="G13951" s="596" t="s">
        <v>1220</v>
      </c>
      <c r="H13951" s="597">
        <v>59230277242</v>
      </c>
    </row>
    <row r="13952" spans="1:8">
      <c r="A13952" s="594" t="s">
        <v>133</v>
      </c>
      <c r="B13952" s="594" t="s">
        <v>334</v>
      </c>
      <c r="C13952" s="594" t="s">
        <v>139</v>
      </c>
      <c r="D13952" s="594" t="s">
        <v>2911</v>
      </c>
      <c r="E13952" s="594" t="s">
        <v>343</v>
      </c>
      <c r="F13952" s="594" t="s">
        <v>1219</v>
      </c>
      <c r="G13952" s="596" t="s">
        <v>1218</v>
      </c>
      <c r="H13952" s="597">
        <v>1311467369</v>
      </c>
    </row>
    <row r="13953" spans="1:8">
      <c r="A13953" s="594" t="s">
        <v>133</v>
      </c>
      <c r="B13953" s="594" t="s">
        <v>334</v>
      </c>
      <c r="C13953" s="594" t="s">
        <v>139</v>
      </c>
      <c r="D13953" s="594" t="s">
        <v>2911</v>
      </c>
      <c r="E13953" s="594" t="s">
        <v>343</v>
      </c>
      <c r="F13953" s="594" t="s">
        <v>1217</v>
      </c>
      <c r="G13953" s="596" t="s">
        <v>1216</v>
      </c>
      <c r="H13953" s="597">
        <v>39729055755</v>
      </c>
    </row>
    <row r="13954" spans="1:8">
      <c r="A13954" s="594" t="s">
        <v>133</v>
      </c>
      <c r="B13954" s="594" t="s">
        <v>334</v>
      </c>
      <c r="C13954" s="594" t="s">
        <v>139</v>
      </c>
      <c r="D13954" s="594" t="s">
        <v>2911</v>
      </c>
      <c r="E13954" s="594" t="s">
        <v>343</v>
      </c>
      <c r="F13954" s="594" t="s">
        <v>1215</v>
      </c>
      <c r="G13954" s="596" t="s">
        <v>1214</v>
      </c>
      <c r="H13954" s="597">
        <v>6202400000</v>
      </c>
    </row>
    <row r="13955" spans="1:8">
      <c r="A13955" s="594" t="s">
        <v>133</v>
      </c>
      <c r="B13955" s="594" t="s">
        <v>334</v>
      </c>
      <c r="C13955" s="594" t="s">
        <v>139</v>
      </c>
      <c r="D13955" s="594" t="s">
        <v>2911</v>
      </c>
      <c r="E13955" s="594" t="s">
        <v>343</v>
      </c>
      <c r="F13955" s="594" t="s">
        <v>1213</v>
      </c>
      <c r="G13955" s="596" t="s">
        <v>1212</v>
      </c>
      <c r="H13955" s="597">
        <v>66490389070</v>
      </c>
    </row>
    <row r="13956" spans="1:8">
      <c r="A13956" s="594" t="s">
        <v>133</v>
      </c>
      <c r="B13956" s="594" t="s">
        <v>350</v>
      </c>
      <c r="C13956" s="595" t="s">
        <v>411</v>
      </c>
      <c r="D13956" s="595" t="s">
        <v>411</v>
      </c>
      <c r="E13956" s="595" t="s">
        <v>411</v>
      </c>
      <c r="F13956" s="595" t="s">
        <v>411</v>
      </c>
      <c r="G13956" s="596" t="s">
        <v>259</v>
      </c>
      <c r="H13956" s="597">
        <v>921302795056</v>
      </c>
    </row>
    <row r="13957" spans="1:8">
      <c r="A13957" s="594" t="s">
        <v>133</v>
      </c>
      <c r="B13957" s="594" t="s">
        <v>350</v>
      </c>
      <c r="C13957" s="594" t="s">
        <v>75</v>
      </c>
      <c r="D13957" s="595" t="s">
        <v>411</v>
      </c>
      <c r="E13957" s="595" t="s">
        <v>411</v>
      </c>
      <c r="F13957" s="595" t="s">
        <v>411</v>
      </c>
      <c r="G13957" s="596" t="s">
        <v>1955</v>
      </c>
      <c r="H13957" s="597">
        <v>18609159400</v>
      </c>
    </row>
    <row r="13958" spans="1:8">
      <c r="A13958" s="594" t="s">
        <v>133</v>
      </c>
      <c r="B13958" s="594" t="s">
        <v>350</v>
      </c>
      <c r="C13958" s="594" t="s">
        <v>75</v>
      </c>
      <c r="D13958" s="594" t="s">
        <v>76</v>
      </c>
      <c r="E13958" s="595" t="s">
        <v>411</v>
      </c>
      <c r="F13958" s="595" t="s">
        <v>411</v>
      </c>
      <c r="G13958" s="596" t="s">
        <v>1955</v>
      </c>
      <c r="H13958" s="597">
        <v>18609159400</v>
      </c>
    </row>
    <row r="13959" spans="1:8">
      <c r="A13959" s="594" t="s">
        <v>133</v>
      </c>
      <c r="B13959" s="594" t="s">
        <v>350</v>
      </c>
      <c r="C13959" s="594" t="s">
        <v>75</v>
      </c>
      <c r="D13959" s="594" t="s">
        <v>76</v>
      </c>
      <c r="E13959" s="594" t="s">
        <v>148</v>
      </c>
      <c r="F13959" s="595" t="s">
        <v>411</v>
      </c>
      <c r="G13959" s="596" t="s">
        <v>149</v>
      </c>
      <c r="H13959" s="597">
        <v>7424400</v>
      </c>
    </row>
    <row r="13960" spans="1:8">
      <c r="A13960" s="594" t="s">
        <v>133</v>
      </c>
      <c r="B13960" s="594" t="s">
        <v>350</v>
      </c>
      <c r="C13960" s="594" t="s">
        <v>75</v>
      </c>
      <c r="D13960" s="594" t="s">
        <v>76</v>
      </c>
      <c r="E13960" s="594" t="s">
        <v>148</v>
      </c>
      <c r="F13960" s="594" t="s">
        <v>227</v>
      </c>
      <c r="G13960" s="596" t="s">
        <v>2669</v>
      </c>
      <c r="H13960" s="597">
        <v>7424400</v>
      </c>
    </row>
    <row r="13961" spans="1:8">
      <c r="A13961" s="594" t="s">
        <v>133</v>
      </c>
      <c r="B13961" s="594" t="s">
        <v>350</v>
      </c>
      <c r="C13961" s="594" t="s">
        <v>75</v>
      </c>
      <c r="D13961" s="594" t="s">
        <v>76</v>
      </c>
      <c r="E13961" s="594" t="s">
        <v>260</v>
      </c>
      <c r="F13961" s="595" t="s">
        <v>411</v>
      </c>
      <c r="G13961" s="596" t="s">
        <v>261</v>
      </c>
      <c r="H13961" s="597">
        <v>15400000000</v>
      </c>
    </row>
    <row r="13962" spans="1:8">
      <c r="A13962" s="594" t="s">
        <v>133</v>
      </c>
      <c r="B13962" s="594" t="s">
        <v>350</v>
      </c>
      <c r="C13962" s="594" t="s">
        <v>75</v>
      </c>
      <c r="D13962" s="594" t="s">
        <v>76</v>
      </c>
      <c r="E13962" s="594" t="s">
        <v>260</v>
      </c>
      <c r="F13962" s="594" t="s">
        <v>262</v>
      </c>
      <c r="G13962" s="596" t="s">
        <v>2707</v>
      </c>
      <c r="H13962" s="597">
        <v>15400000000</v>
      </c>
    </row>
    <row r="13963" spans="1:8">
      <c r="A13963" s="594" t="s">
        <v>133</v>
      </c>
      <c r="B13963" s="594" t="s">
        <v>350</v>
      </c>
      <c r="C13963" s="594" t="s">
        <v>75</v>
      </c>
      <c r="D13963" s="594" t="s">
        <v>76</v>
      </c>
      <c r="E13963" s="594" t="s">
        <v>49</v>
      </c>
      <c r="F13963" s="595" t="s">
        <v>411</v>
      </c>
      <c r="G13963" s="596" t="s">
        <v>50</v>
      </c>
      <c r="H13963" s="597">
        <v>2274447000</v>
      </c>
    </row>
    <row r="13964" spans="1:8">
      <c r="A13964" s="594" t="s">
        <v>133</v>
      </c>
      <c r="B13964" s="594" t="s">
        <v>350</v>
      </c>
      <c r="C13964" s="594" t="s">
        <v>75</v>
      </c>
      <c r="D13964" s="594" t="s">
        <v>76</v>
      </c>
      <c r="E13964" s="594" t="s">
        <v>49</v>
      </c>
      <c r="F13964" s="594" t="s">
        <v>51</v>
      </c>
      <c r="G13964" s="596" t="s">
        <v>2786</v>
      </c>
      <c r="H13964" s="597">
        <v>2274447000</v>
      </c>
    </row>
    <row r="13965" spans="1:8">
      <c r="A13965" s="594" t="s">
        <v>133</v>
      </c>
      <c r="B13965" s="594" t="s">
        <v>350</v>
      </c>
      <c r="C13965" s="594" t="s">
        <v>75</v>
      </c>
      <c r="D13965" s="594" t="s">
        <v>76</v>
      </c>
      <c r="E13965" s="594" t="s">
        <v>53</v>
      </c>
      <c r="F13965" s="595" t="s">
        <v>411</v>
      </c>
      <c r="G13965" s="596" t="s">
        <v>193</v>
      </c>
      <c r="H13965" s="597">
        <v>927288000</v>
      </c>
    </row>
    <row r="13966" spans="1:8">
      <c r="A13966" s="594" t="s">
        <v>133</v>
      </c>
      <c r="B13966" s="594" t="s">
        <v>350</v>
      </c>
      <c r="C13966" s="594" t="s">
        <v>75</v>
      </c>
      <c r="D13966" s="594" t="s">
        <v>76</v>
      </c>
      <c r="E13966" s="594" t="s">
        <v>53</v>
      </c>
      <c r="F13966" s="594" t="s">
        <v>54</v>
      </c>
      <c r="G13966" s="596" t="s">
        <v>55</v>
      </c>
      <c r="H13966" s="597">
        <v>283600000</v>
      </c>
    </row>
    <row r="13967" spans="1:8">
      <c r="A13967" s="594" t="s">
        <v>133</v>
      </c>
      <c r="B13967" s="594" t="s">
        <v>350</v>
      </c>
      <c r="C13967" s="594" t="s">
        <v>75</v>
      </c>
      <c r="D13967" s="594" t="s">
        <v>76</v>
      </c>
      <c r="E13967" s="594" t="s">
        <v>53</v>
      </c>
      <c r="F13967" s="594" t="s">
        <v>56</v>
      </c>
      <c r="G13967" s="596" t="s">
        <v>57</v>
      </c>
      <c r="H13967" s="597">
        <v>595137000</v>
      </c>
    </row>
    <row r="13968" spans="1:8">
      <c r="A13968" s="594" t="s">
        <v>133</v>
      </c>
      <c r="B13968" s="594" t="s">
        <v>350</v>
      </c>
      <c r="C13968" s="594" t="s">
        <v>75</v>
      </c>
      <c r="D13968" s="594" t="s">
        <v>76</v>
      </c>
      <c r="E13968" s="594" t="s">
        <v>53</v>
      </c>
      <c r="F13968" s="594" t="s">
        <v>358</v>
      </c>
      <c r="G13968" s="596" t="s">
        <v>195</v>
      </c>
      <c r="H13968" s="597">
        <v>48551000</v>
      </c>
    </row>
    <row r="13969" spans="1:8">
      <c r="A13969" s="594" t="s">
        <v>133</v>
      </c>
      <c r="B13969" s="594" t="s">
        <v>350</v>
      </c>
      <c r="C13969" s="594" t="s">
        <v>1956</v>
      </c>
      <c r="D13969" s="595" t="s">
        <v>411</v>
      </c>
      <c r="E13969" s="595" t="s">
        <v>411</v>
      </c>
      <c r="F13969" s="595" t="s">
        <v>411</v>
      </c>
      <c r="G13969" s="596" t="s">
        <v>1957</v>
      </c>
      <c r="H13969" s="597">
        <v>1340000000</v>
      </c>
    </row>
    <row r="13970" spans="1:8">
      <c r="A13970" s="594" t="s">
        <v>133</v>
      </c>
      <c r="B13970" s="594" t="s">
        <v>350</v>
      </c>
      <c r="C13970" s="594" t="s">
        <v>1956</v>
      </c>
      <c r="D13970" s="594" t="s">
        <v>2880</v>
      </c>
      <c r="E13970" s="595" t="s">
        <v>411</v>
      </c>
      <c r="F13970" s="595" t="s">
        <v>411</v>
      </c>
      <c r="G13970" s="596" t="s">
        <v>1957</v>
      </c>
      <c r="H13970" s="597">
        <v>1340000000</v>
      </c>
    </row>
    <row r="13971" spans="1:8">
      <c r="A13971" s="594" t="s">
        <v>133</v>
      </c>
      <c r="B13971" s="594" t="s">
        <v>350</v>
      </c>
      <c r="C13971" s="594" t="s">
        <v>1956</v>
      </c>
      <c r="D13971" s="594" t="s">
        <v>2880</v>
      </c>
      <c r="E13971" s="594" t="s">
        <v>260</v>
      </c>
      <c r="F13971" s="595" t="s">
        <v>411</v>
      </c>
      <c r="G13971" s="596" t="s">
        <v>261</v>
      </c>
      <c r="H13971" s="597">
        <v>1258227000</v>
      </c>
    </row>
    <row r="13972" spans="1:8">
      <c r="A13972" s="594" t="s">
        <v>133</v>
      </c>
      <c r="B13972" s="594" t="s">
        <v>350</v>
      </c>
      <c r="C13972" s="594" t="s">
        <v>1956</v>
      </c>
      <c r="D13972" s="594" t="s">
        <v>2880</v>
      </c>
      <c r="E13972" s="594" t="s">
        <v>260</v>
      </c>
      <c r="F13972" s="594" t="s">
        <v>262</v>
      </c>
      <c r="G13972" s="596" t="s">
        <v>2707</v>
      </c>
      <c r="H13972" s="597">
        <v>1258227000</v>
      </c>
    </row>
    <row r="13973" spans="1:8">
      <c r="A13973" s="594" t="s">
        <v>133</v>
      </c>
      <c r="B13973" s="594" t="s">
        <v>350</v>
      </c>
      <c r="C13973" s="594" t="s">
        <v>1956</v>
      </c>
      <c r="D13973" s="594" t="s">
        <v>2880</v>
      </c>
      <c r="E13973" s="594" t="s">
        <v>53</v>
      </c>
      <c r="F13973" s="595" t="s">
        <v>411</v>
      </c>
      <c r="G13973" s="596" t="s">
        <v>193</v>
      </c>
      <c r="H13973" s="597">
        <v>81773000</v>
      </c>
    </row>
    <row r="13974" spans="1:8">
      <c r="A13974" s="594" t="s">
        <v>133</v>
      </c>
      <c r="B13974" s="594" t="s">
        <v>350</v>
      </c>
      <c r="C13974" s="594" t="s">
        <v>1956</v>
      </c>
      <c r="D13974" s="594" t="s">
        <v>2880</v>
      </c>
      <c r="E13974" s="594" t="s">
        <v>53</v>
      </c>
      <c r="F13974" s="594" t="s">
        <v>54</v>
      </c>
      <c r="G13974" s="596" t="s">
        <v>55</v>
      </c>
      <c r="H13974" s="597">
        <v>8188000</v>
      </c>
    </row>
    <row r="13975" spans="1:8">
      <c r="A13975" s="594" t="s">
        <v>133</v>
      </c>
      <c r="B13975" s="594" t="s">
        <v>350</v>
      </c>
      <c r="C13975" s="594" t="s">
        <v>1956</v>
      </c>
      <c r="D13975" s="594" t="s">
        <v>2880</v>
      </c>
      <c r="E13975" s="594" t="s">
        <v>53</v>
      </c>
      <c r="F13975" s="594" t="s">
        <v>56</v>
      </c>
      <c r="G13975" s="596" t="s">
        <v>57</v>
      </c>
      <c r="H13975" s="597">
        <v>69260000</v>
      </c>
    </row>
    <row r="13976" spans="1:8">
      <c r="A13976" s="594" t="s">
        <v>133</v>
      </c>
      <c r="B13976" s="594" t="s">
        <v>350</v>
      </c>
      <c r="C13976" s="594" t="s">
        <v>1956</v>
      </c>
      <c r="D13976" s="594" t="s">
        <v>2880</v>
      </c>
      <c r="E13976" s="594" t="s">
        <v>53</v>
      </c>
      <c r="F13976" s="594" t="s">
        <v>358</v>
      </c>
      <c r="G13976" s="596" t="s">
        <v>195</v>
      </c>
      <c r="H13976" s="597">
        <v>4325000</v>
      </c>
    </row>
    <row r="13977" spans="1:8">
      <c r="A13977" s="594" t="s">
        <v>133</v>
      </c>
      <c r="B13977" s="594" t="s">
        <v>350</v>
      </c>
      <c r="C13977" s="594" t="s">
        <v>570</v>
      </c>
      <c r="D13977" s="595" t="s">
        <v>411</v>
      </c>
      <c r="E13977" s="595" t="s">
        <v>411</v>
      </c>
      <c r="F13977" s="595" t="s">
        <v>411</v>
      </c>
      <c r="G13977" s="596" t="s">
        <v>2711</v>
      </c>
      <c r="H13977" s="597">
        <v>169299173998</v>
      </c>
    </row>
    <row r="13978" spans="1:8">
      <c r="A13978" s="594" t="s">
        <v>133</v>
      </c>
      <c r="B13978" s="594" t="s">
        <v>350</v>
      </c>
      <c r="C13978" s="594" t="s">
        <v>570</v>
      </c>
      <c r="D13978" s="594" t="s">
        <v>2881</v>
      </c>
      <c r="E13978" s="595" t="s">
        <v>411</v>
      </c>
      <c r="F13978" s="595" t="s">
        <v>411</v>
      </c>
      <c r="G13978" s="596" t="s">
        <v>600</v>
      </c>
      <c r="H13978" s="597">
        <v>54782620627</v>
      </c>
    </row>
    <row r="13979" spans="1:8">
      <c r="A13979" s="594" t="s">
        <v>133</v>
      </c>
      <c r="B13979" s="594" t="s">
        <v>350</v>
      </c>
      <c r="C13979" s="594" t="s">
        <v>570</v>
      </c>
      <c r="D13979" s="594" t="s">
        <v>2881</v>
      </c>
      <c r="E13979" s="594" t="s">
        <v>1145</v>
      </c>
      <c r="F13979" s="595" t="s">
        <v>411</v>
      </c>
      <c r="G13979" s="596" t="s">
        <v>2761</v>
      </c>
      <c r="H13979" s="597">
        <v>179730600</v>
      </c>
    </row>
    <row r="13980" spans="1:8">
      <c r="A13980" s="594" t="s">
        <v>133</v>
      </c>
      <c r="B13980" s="594" t="s">
        <v>350</v>
      </c>
      <c r="C13980" s="594" t="s">
        <v>570</v>
      </c>
      <c r="D13980" s="594" t="s">
        <v>2881</v>
      </c>
      <c r="E13980" s="594" t="s">
        <v>1145</v>
      </c>
      <c r="F13980" s="594" t="s">
        <v>1144</v>
      </c>
      <c r="G13980" s="596" t="s">
        <v>1143</v>
      </c>
      <c r="H13980" s="597">
        <v>155826600</v>
      </c>
    </row>
    <row r="13981" spans="1:8">
      <c r="A13981" s="594" t="s">
        <v>133</v>
      </c>
      <c r="B13981" s="594" t="s">
        <v>350</v>
      </c>
      <c r="C13981" s="594" t="s">
        <v>570</v>
      </c>
      <c r="D13981" s="594" t="s">
        <v>2881</v>
      </c>
      <c r="E13981" s="594" t="s">
        <v>1145</v>
      </c>
      <c r="F13981" s="594" t="s">
        <v>1149</v>
      </c>
      <c r="G13981" s="596" t="s">
        <v>1148</v>
      </c>
      <c r="H13981" s="597">
        <v>3904000</v>
      </c>
    </row>
    <row r="13982" spans="1:8">
      <c r="A13982" s="594" t="s">
        <v>133</v>
      </c>
      <c r="B13982" s="594" t="s">
        <v>350</v>
      </c>
      <c r="C13982" s="594" t="s">
        <v>570</v>
      </c>
      <c r="D13982" s="594" t="s">
        <v>2881</v>
      </c>
      <c r="E13982" s="594" t="s">
        <v>1145</v>
      </c>
      <c r="F13982" s="594" t="s">
        <v>1169</v>
      </c>
      <c r="G13982" s="596" t="s">
        <v>1168</v>
      </c>
      <c r="H13982" s="597">
        <v>20000000</v>
      </c>
    </row>
    <row r="13983" spans="1:8">
      <c r="A13983" s="594" t="s">
        <v>133</v>
      </c>
      <c r="B13983" s="594" t="s">
        <v>350</v>
      </c>
      <c r="C13983" s="594" t="s">
        <v>570</v>
      </c>
      <c r="D13983" s="594" t="s">
        <v>2881</v>
      </c>
      <c r="E13983" s="594" t="s">
        <v>260</v>
      </c>
      <c r="F13983" s="595" t="s">
        <v>411</v>
      </c>
      <c r="G13983" s="596" t="s">
        <v>261</v>
      </c>
      <c r="H13983" s="597">
        <v>48990467441</v>
      </c>
    </row>
    <row r="13984" spans="1:8">
      <c r="A13984" s="594" t="s">
        <v>133</v>
      </c>
      <c r="B13984" s="594" t="s">
        <v>350</v>
      </c>
      <c r="C13984" s="594" t="s">
        <v>570</v>
      </c>
      <c r="D13984" s="594" t="s">
        <v>2881</v>
      </c>
      <c r="E13984" s="594" t="s">
        <v>260</v>
      </c>
      <c r="F13984" s="594" t="s">
        <v>262</v>
      </c>
      <c r="G13984" s="596" t="s">
        <v>2707</v>
      </c>
      <c r="H13984" s="597">
        <v>48990467441</v>
      </c>
    </row>
    <row r="13985" spans="1:8">
      <c r="A13985" s="594" t="s">
        <v>133</v>
      </c>
      <c r="B13985" s="594" t="s">
        <v>350</v>
      </c>
      <c r="C13985" s="594" t="s">
        <v>570</v>
      </c>
      <c r="D13985" s="594" t="s">
        <v>2881</v>
      </c>
      <c r="E13985" s="594" t="s">
        <v>49</v>
      </c>
      <c r="F13985" s="595" t="s">
        <v>411</v>
      </c>
      <c r="G13985" s="596" t="s">
        <v>50</v>
      </c>
      <c r="H13985" s="597">
        <v>264738000</v>
      </c>
    </row>
    <row r="13986" spans="1:8">
      <c r="A13986" s="594" t="s">
        <v>133</v>
      </c>
      <c r="B13986" s="594" t="s">
        <v>350</v>
      </c>
      <c r="C13986" s="594" t="s">
        <v>570</v>
      </c>
      <c r="D13986" s="594" t="s">
        <v>2881</v>
      </c>
      <c r="E13986" s="594" t="s">
        <v>49</v>
      </c>
      <c r="F13986" s="594" t="s">
        <v>51</v>
      </c>
      <c r="G13986" s="596" t="s">
        <v>2786</v>
      </c>
      <c r="H13986" s="597">
        <v>264738000</v>
      </c>
    </row>
    <row r="13987" spans="1:8">
      <c r="A13987" s="594" t="s">
        <v>133</v>
      </c>
      <c r="B13987" s="594" t="s">
        <v>350</v>
      </c>
      <c r="C13987" s="594" t="s">
        <v>570</v>
      </c>
      <c r="D13987" s="594" t="s">
        <v>2881</v>
      </c>
      <c r="E13987" s="594" t="s">
        <v>53</v>
      </c>
      <c r="F13987" s="595" t="s">
        <v>411</v>
      </c>
      <c r="G13987" s="596" t="s">
        <v>193</v>
      </c>
      <c r="H13987" s="597">
        <v>5347684586</v>
      </c>
    </row>
    <row r="13988" spans="1:8">
      <c r="A13988" s="594" t="s">
        <v>133</v>
      </c>
      <c r="B13988" s="594" t="s">
        <v>350</v>
      </c>
      <c r="C13988" s="594" t="s">
        <v>570</v>
      </c>
      <c r="D13988" s="594" t="s">
        <v>2881</v>
      </c>
      <c r="E13988" s="594" t="s">
        <v>53</v>
      </c>
      <c r="F13988" s="594" t="s">
        <v>54</v>
      </c>
      <c r="G13988" s="596" t="s">
        <v>55</v>
      </c>
      <c r="H13988" s="597">
        <v>918859000</v>
      </c>
    </row>
    <row r="13989" spans="1:8">
      <c r="A13989" s="594" t="s">
        <v>133</v>
      </c>
      <c r="B13989" s="594" t="s">
        <v>350</v>
      </c>
      <c r="C13989" s="594" t="s">
        <v>570</v>
      </c>
      <c r="D13989" s="594" t="s">
        <v>2881</v>
      </c>
      <c r="E13989" s="594" t="s">
        <v>53</v>
      </c>
      <c r="F13989" s="594" t="s">
        <v>56</v>
      </c>
      <c r="G13989" s="596" t="s">
        <v>57</v>
      </c>
      <c r="H13989" s="597">
        <v>4139067535</v>
      </c>
    </row>
    <row r="13990" spans="1:8">
      <c r="A13990" s="594" t="s">
        <v>133</v>
      </c>
      <c r="B13990" s="594" t="s">
        <v>350</v>
      </c>
      <c r="C13990" s="594" t="s">
        <v>570</v>
      </c>
      <c r="D13990" s="594" t="s">
        <v>2881</v>
      </c>
      <c r="E13990" s="594" t="s">
        <v>53</v>
      </c>
      <c r="F13990" s="594" t="s">
        <v>358</v>
      </c>
      <c r="G13990" s="596" t="s">
        <v>195</v>
      </c>
      <c r="H13990" s="597">
        <v>289758051</v>
      </c>
    </row>
    <row r="13991" spans="1:8">
      <c r="A13991" s="594" t="s">
        <v>133</v>
      </c>
      <c r="B13991" s="594" t="s">
        <v>350</v>
      </c>
      <c r="C13991" s="594" t="s">
        <v>570</v>
      </c>
      <c r="D13991" s="594" t="s">
        <v>2882</v>
      </c>
      <c r="E13991" s="595" t="s">
        <v>411</v>
      </c>
      <c r="F13991" s="595" t="s">
        <v>411</v>
      </c>
      <c r="G13991" s="596" t="s">
        <v>25</v>
      </c>
      <c r="H13991" s="597">
        <v>42811549800</v>
      </c>
    </row>
    <row r="13992" spans="1:8">
      <c r="A13992" s="594" t="s">
        <v>133</v>
      </c>
      <c r="B13992" s="594" t="s">
        <v>350</v>
      </c>
      <c r="C13992" s="594" t="s">
        <v>570</v>
      </c>
      <c r="D13992" s="594" t="s">
        <v>2882</v>
      </c>
      <c r="E13992" s="594" t="s">
        <v>1145</v>
      </c>
      <c r="F13992" s="595" t="s">
        <v>411</v>
      </c>
      <c r="G13992" s="596" t="s">
        <v>2761</v>
      </c>
      <c r="H13992" s="597">
        <v>23662000</v>
      </c>
    </row>
    <row r="13993" spans="1:8">
      <c r="A13993" s="594" t="s">
        <v>133</v>
      </c>
      <c r="B13993" s="594" t="s">
        <v>350</v>
      </c>
      <c r="C13993" s="594" t="s">
        <v>570</v>
      </c>
      <c r="D13993" s="594" t="s">
        <v>2882</v>
      </c>
      <c r="E13993" s="594" t="s">
        <v>1145</v>
      </c>
      <c r="F13993" s="594" t="s">
        <v>1144</v>
      </c>
      <c r="G13993" s="596" t="s">
        <v>1143</v>
      </c>
      <c r="H13993" s="597">
        <v>22011000</v>
      </c>
    </row>
    <row r="13994" spans="1:8">
      <c r="A13994" s="594" t="s">
        <v>133</v>
      </c>
      <c r="B13994" s="594" t="s">
        <v>350</v>
      </c>
      <c r="C13994" s="594" t="s">
        <v>570</v>
      </c>
      <c r="D13994" s="594" t="s">
        <v>2882</v>
      </c>
      <c r="E13994" s="594" t="s">
        <v>1145</v>
      </c>
      <c r="F13994" s="594" t="s">
        <v>1149</v>
      </c>
      <c r="G13994" s="596" t="s">
        <v>1148</v>
      </c>
      <c r="H13994" s="597">
        <v>1651000</v>
      </c>
    </row>
    <row r="13995" spans="1:8">
      <c r="A13995" s="594" t="s">
        <v>133</v>
      </c>
      <c r="B13995" s="594" t="s">
        <v>350</v>
      </c>
      <c r="C13995" s="594" t="s">
        <v>570</v>
      </c>
      <c r="D13995" s="594" t="s">
        <v>2882</v>
      </c>
      <c r="E13995" s="594" t="s">
        <v>260</v>
      </c>
      <c r="F13995" s="595" t="s">
        <v>411</v>
      </c>
      <c r="G13995" s="596" t="s">
        <v>261</v>
      </c>
      <c r="H13995" s="597">
        <v>37475149800</v>
      </c>
    </row>
    <row r="13996" spans="1:8">
      <c r="A13996" s="594" t="s">
        <v>133</v>
      </c>
      <c r="B13996" s="594" t="s">
        <v>350</v>
      </c>
      <c r="C13996" s="594" t="s">
        <v>570</v>
      </c>
      <c r="D13996" s="594" t="s">
        <v>2882</v>
      </c>
      <c r="E13996" s="594" t="s">
        <v>260</v>
      </c>
      <c r="F13996" s="594" t="s">
        <v>262</v>
      </c>
      <c r="G13996" s="596" t="s">
        <v>2707</v>
      </c>
      <c r="H13996" s="597">
        <v>37475149800</v>
      </c>
    </row>
    <row r="13997" spans="1:8">
      <c r="A13997" s="594" t="s">
        <v>133</v>
      </c>
      <c r="B13997" s="594" t="s">
        <v>350</v>
      </c>
      <c r="C13997" s="594" t="s">
        <v>570</v>
      </c>
      <c r="D13997" s="594" t="s">
        <v>2882</v>
      </c>
      <c r="E13997" s="594" t="s">
        <v>49</v>
      </c>
      <c r="F13997" s="595" t="s">
        <v>411</v>
      </c>
      <c r="G13997" s="596" t="s">
        <v>50</v>
      </c>
      <c r="H13997" s="597">
        <v>300793000</v>
      </c>
    </row>
    <row r="13998" spans="1:8">
      <c r="A13998" s="594" t="s">
        <v>133</v>
      </c>
      <c r="B13998" s="594" t="s">
        <v>350</v>
      </c>
      <c r="C13998" s="594" t="s">
        <v>570</v>
      </c>
      <c r="D13998" s="594" t="s">
        <v>2882</v>
      </c>
      <c r="E13998" s="594" t="s">
        <v>49</v>
      </c>
      <c r="F13998" s="594" t="s">
        <v>51</v>
      </c>
      <c r="G13998" s="596" t="s">
        <v>2786</v>
      </c>
      <c r="H13998" s="597">
        <v>300793000</v>
      </c>
    </row>
    <row r="13999" spans="1:8">
      <c r="A13999" s="594" t="s">
        <v>133</v>
      </c>
      <c r="B13999" s="594" t="s">
        <v>350</v>
      </c>
      <c r="C13999" s="594" t="s">
        <v>570</v>
      </c>
      <c r="D13999" s="594" t="s">
        <v>2882</v>
      </c>
      <c r="E13999" s="594" t="s">
        <v>53</v>
      </c>
      <c r="F13999" s="595" t="s">
        <v>411</v>
      </c>
      <c r="G13999" s="596" t="s">
        <v>193</v>
      </c>
      <c r="H13999" s="597">
        <v>5011945000</v>
      </c>
    </row>
    <row r="14000" spans="1:8">
      <c r="A14000" s="594" t="s">
        <v>133</v>
      </c>
      <c r="B14000" s="594" t="s">
        <v>350</v>
      </c>
      <c r="C14000" s="594" t="s">
        <v>570</v>
      </c>
      <c r="D14000" s="594" t="s">
        <v>2882</v>
      </c>
      <c r="E14000" s="594" t="s">
        <v>53</v>
      </c>
      <c r="F14000" s="594" t="s">
        <v>54</v>
      </c>
      <c r="G14000" s="596" t="s">
        <v>55</v>
      </c>
      <c r="H14000" s="597">
        <v>1064246500</v>
      </c>
    </row>
    <row r="14001" spans="1:8">
      <c r="A14001" s="594" t="s">
        <v>133</v>
      </c>
      <c r="B14001" s="594" t="s">
        <v>350</v>
      </c>
      <c r="C14001" s="594" t="s">
        <v>570</v>
      </c>
      <c r="D14001" s="594" t="s">
        <v>2882</v>
      </c>
      <c r="E14001" s="594" t="s">
        <v>53</v>
      </c>
      <c r="F14001" s="594" t="s">
        <v>56</v>
      </c>
      <c r="G14001" s="596" t="s">
        <v>57</v>
      </c>
      <c r="H14001" s="597">
        <v>3591108500</v>
      </c>
    </row>
    <row r="14002" spans="1:8">
      <c r="A14002" s="594" t="s">
        <v>133</v>
      </c>
      <c r="B14002" s="594" t="s">
        <v>350</v>
      </c>
      <c r="C14002" s="594" t="s">
        <v>570</v>
      </c>
      <c r="D14002" s="594" t="s">
        <v>2882</v>
      </c>
      <c r="E14002" s="594" t="s">
        <v>53</v>
      </c>
      <c r="F14002" s="594" t="s">
        <v>358</v>
      </c>
      <c r="G14002" s="596" t="s">
        <v>195</v>
      </c>
      <c r="H14002" s="597">
        <v>356590000</v>
      </c>
    </row>
    <row r="14003" spans="1:8">
      <c r="A14003" s="594" t="s">
        <v>133</v>
      </c>
      <c r="B14003" s="594" t="s">
        <v>350</v>
      </c>
      <c r="C14003" s="594" t="s">
        <v>570</v>
      </c>
      <c r="D14003" s="594" t="s">
        <v>2803</v>
      </c>
      <c r="E14003" s="595" t="s">
        <v>411</v>
      </c>
      <c r="F14003" s="595" t="s">
        <v>411</v>
      </c>
      <c r="G14003" s="596" t="s">
        <v>2804</v>
      </c>
      <c r="H14003" s="597">
        <v>58180402571</v>
      </c>
    </row>
    <row r="14004" spans="1:8">
      <c r="A14004" s="594" t="s">
        <v>133</v>
      </c>
      <c r="B14004" s="594" t="s">
        <v>350</v>
      </c>
      <c r="C14004" s="594" t="s">
        <v>570</v>
      </c>
      <c r="D14004" s="594" t="s">
        <v>2803</v>
      </c>
      <c r="E14004" s="594" t="s">
        <v>1145</v>
      </c>
      <c r="F14004" s="595" t="s">
        <v>411</v>
      </c>
      <c r="G14004" s="596" t="s">
        <v>2761</v>
      </c>
      <c r="H14004" s="597">
        <v>55047000</v>
      </c>
    </row>
    <row r="14005" spans="1:8">
      <c r="A14005" s="594" t="s">
        <v>133</v>
      </c>
      <c r="B14005" s="594" t="s">
        <v>350</v>
      </c>
      <c r="C14005" s="594" t="s">
        <v>570</v>
      </c>
      <c r="D14005" s="594" t="s">
        <v>2803</v>
      </c>
      <c r="E14005" s="594" t="s">
        <v>1145</v>
      </c>
      <c r="F14005" s="594" t="s">
        <v>1144</v>
      </c>
      <c r="G14005" s="596" t="s">
        <v>1143</v>
      </c>
      <c r="H14005" s="597">
        <v>19497000</v>
      </c>
    </row>
    <row r="14006" spans="1:8">
      <c r="A14006" s="594" t="s">
        <v>133</v>
      </c>
      <c r="B14006" s="594" t="s">
        <v>350</v>
      </c>
      <c r="C14006" s="594" t="s">
        <v>570</v>
      </c>
      <c r="D14006" s="594" t="s">
        <v>2803</v>
      </c>
      <c r="E14006" s="594" t="s">
        <v>1145</v>
      </c>
      <c r="F14006" s="594" t="s">
        <v>1149</v>
      </c>
      <c r="G14006" s="596" t="s">
        <v>1148</v>
      </c>
      <c r="H14006" s="597">
        <v>550000</v>
      </c>
    </row>
    <row r="14007" spans="1:8">
      <c r="A14007" s="594" t="s">
        <v>133</v>
      </c>
      <c r="B14007" s="594" t="s">
        <v>350</v>
      </c>
      <c r="C14007" s="594" t="s">
        <v>570</v>
      </c>
      <c r="D14007" s="594" t="s">
        <v>2803</v>
      </c>
      <c r="E14007" s="594" t="s">
        <v>1145</v>
      </c>
      <c r="F14007" s="594" t="s">
        <v>1169</v>
      </c>
      <c r="G14007" s="596" t="s">
        <v>1168</v>
      </c>
      <c r="H14007" s="597">
        <v>35000000</v>
      </c>
    </row>
    <row r="14008" spans="1:8">
      <c r="A14008" s="594" t="s">
        <v>133</v>
      </c>
      <c r="B14008" s="594" t="s">
        <v>350</v>
      </c>
      <c r="C14008" s="594" t="s">
        <v>570</v>
      </c>
      <c r="D14008" s="594" t="s">
        <v>2803</v>
      </c>
      <c r="E14008" s="594" t="s">
        <v>260</v>
      </c>
      <c r="F14008" s="595" t="s">
        <v>411</v>
      </c>
      <c r="G14008" s="596" t="s">
        <v>261</v>
      </c>
      <c r="H14008" s="597">
        <v>51109775000</v>
      </c>
    </row>
    <row r="14009" spans="1:8">
      <c r="A14009" s="594" t="s">
        <v>133</v>
      </c>
      <c r="B14009" s="594" t="s">
        <v>350</v>
      </c>
      <c r="C14009" s="594" t="s">
        <v>570</v>
      </c>
      <c r="D14009" s="594" t="s">
        <v>2803</v>
      </c>
      <c r="E14009" s="594" t="s">
        <v>260</v>
      </c>
      <c r="F14009" s="594" t="s">
        <v>262</v>
      </c>
      <c r="G14009" s="596" t="s">
        <v>2707</v>
      </c>
      <c r="H14009" s="597">
        <v>51066211000</v>
      </c>
    </row>
    <row r="14010" spans="1:8">
      <c r="A14010" s="594" t="s">
        <v>133</v>
      </c>
      <c r="B14010" s="594" t="s">
        <v>350</v>
      </c>
      <c r="C14010" s="594" t="s">
        <v>570</v>
      </c>
      <c r="D14010" s="594" t="s">
        <v>2803</v>
      </c>
      <c r="E14010" s="594" t="s">
        <v>260</v>
      </c>
      <c r="F14010" s="594" t="s">
        <v>1187</v>
      </c>
      <c r="G14010" s="596" t="s">
        <v>195</v>
      </c>
      <c r="H14010" s="597">
        <v>43564000</v>
      </c>
    </row>
    <row r="14011" spans="1:8">
      <c r="A14011" s="594" t="s">
        <v>133</v>
      </c>
      <c r="B14011" s="594" t="s">
        <v>350</v>
      </c>
      <c r="C14011" s="594" t="s">
        <v>570</v>
      </c>
      <c r="D14011" s="594" t="s">
        <v>2803</v>
      </c>
      <c r="E14011" s="594" t="s">
        <v>49</v>
      </c>
      <c r="F14011" s="595" t="s">
        <v>411</v>
      </c>
      <c r="G14011" s="596" t="s">
        <v>50</v>
      </c>
      <c r="H14011" s="597">
        <v>1167681000</v>
      </c>
    </row>
    <row r="14012" spans="1:8">
      <c r="A14012" s="594" t="s">
        <v>133</v>
      </c>
      <c r="B14012" s="594" t="s">
        <v>350</v>
      </c>
      <c r="C14012" s="594" t="s">
        <v>570</v>
      </c>
      <c r="D14012" s="594" t="s">
        <v>2803</v>
      </c>
      <c r="E14012" s="594" t="s">
        <v>49</v>
      </c>
      <c r="F14012" s="594" t="s">
        <v>51</v>
      </c>
      <c r="G14012" s="596" t="s">
        <v>2786</v>
      </c>
      <c r="H14012" s="597">
        <v>1167681000</v>
      </c>
    </row>
    <row r="14013" spans="1:8">
      <c r="A14013" s="594" t="s">
        <v>133</v>
      </c>
      <c r="B14013" s="594" t="s">
        <v>350</v>
      </c>
      <c r="C14013" s="594" t="s">
        <v>570</v>
      </c>
      <c r="D14013" s="594" t="s">
        <v>2803</v>
      </c>
      <c r="E14013" s="594" t="s">
        <v>53</v>
      </c>
      <c r="F14013" s="595" t="s">
        <v>411</v>
      </c>
      <c r="G14013" s="596" t="s">
        <v>193</v>
      </c>
      <c r="H14013" s="597">
        <v>5847899571</v>
      </c>
    </row>
    <row r="14014" spans="1:8">
      <c r="A14014" s="594" t="s">
        <v>133</v>
      </c>
      <c r="B14014" s="594" t="s">
        <v>350</v>
      </c>
      <c r="C14014" s="594" t="s">
        <v>570</v>
      </c>
      <c r="D14014" s="594" t="s">
        <v>2803</v>
      </c>
      <c r="E14014" s="594" t="s">
        <v>53</v>
      </c>
      <c r="F14014" s="594" t="s">
        <v>54</v>
      </c>
      <c r="G14014" s="596" t="s">
        <v>55</v>
      </c>
      <c r="H14014" s="597">
        <v>1577069000</v>
      </c>
    </row>
    <row r="14015" spans="1:8">
      <c r="A14015" s="594" t="s">
        <v>133</v>
      </c>
      <c r="B14015" s="594" t="s">
        <v>350</v>
      </c>
      <c r="C14015" s="594" t="s">
        <v>570</v>
      </c>
      <c r="D14015" s="594" t="s">
        <v>2803</v>
      </c>
      <c r="E14015" s="594" t="s">
        <v>53</v>
      </c>
      <c r="F14015" s="594" t="s">
        <v>56</v>
      </c>
      <c r="G14015" s="596" t="s">
        <v>57</v>
      </c>
      <c r="H14015" s="597">
        <v>3935563571</v>
      </c>
    </row>
    <row r="14016" spans="1:8">
      <c r="A14016" s="594" t="s">
        <v>133</v>
      </c>
      <c r="B14016" s="594" t="s">
        <v>350</v>
      </c>
      <c r="C14016" s="594" t="s">
        <v>570</v>
      </c>
      <c r="D14016" s="594" t="s">
        <v>2803</v>
      </c>
      <c r="E14016" s="594" t="s">
        <v>53</v>
      </c>
      <c r="F14016" s="594" t="s">
        <v>358</v>
      </c>
      <c r="G14016" s="596" t="s">
        <v>195</v>
      </c>
      <c r="H14016" s="597">
        <v>335267000</v>
      </c>
    </row>
    <row r="14017" spans="1:8">
      <c r="A14017" s="594" t="s">
        <v>133</v>
      </c>
      <c r="B14017" s="594" t="s">
        <v>350</v>
      </c>
      <c r="C14017" s="594" t="s">
        <v>570</v>
      </c>
      <c r="D14017" s="594" t="s">
        <v>2805</v>
      </c>
      <c r="E14017" s="595" t="s">
        <v>411</v>
      </c>
      <c r="F14017" s="595" t="s">
        <v>411</v>
      </c>
      <c r="G14017" s="596" t="s">
        <v>470</v>
      </c>
      <c r="H14017" s="597">
        <v>600041000</v>
      </c>
    </row>
    <row r="14018" spans="1:8">
      <c r="A14018" s="594" t="s">
        <v>133</v>
      </c>
      <c r="B14018" s="594" t="s">
        <v>350</v>
      </c>
      <c r="C14018" s="594" t="s">
        <v>570</v>
      </c>
      <c r="D14018" s="594" t="s">
        <v>2805</v>
      </c>
      <c r="E14018" s="594" t="s">
        <v>260</v>
      </c>
      <c r="F14018" s="595" t="s">
        <v>411</v>
      </c>
      <c r="G14018" s="596" t="s">
        <v>261</v>
      </c>
      <c r="H14018" s="597">
        <v>519875000</v>
      </c>
    </row>
    <row r="14019" spans="1:8">
      <c r="A14019" s="594" t="s">
        <v>133</v>
      </c>
      <c r="B14019" s="594" t="s">
        <v>350</v>
      </c>
      <c r="C14019" s="594" t="s">
        <v>570</v>
      </c>
      <c r="D14019" s="594" t="s">
        <v>2805</v>
      </c>
      <c r="E14019" s="594" t="s">
        <v>260</v>
      </c>
      <c r="F14019" s="594" t="s">
        <v>262</v>
      </c>
      <c r="G14019" s="596" t="s">
        <v>2707</v>
      </c>
      <c r="H14019" s="597">
        <v>519875000</v>
      </c>
    </row>
    <row r="14020" spans="1:8">
      <c r="A14020" s="594" t="s">
        <v>133</v>
      </c>
      <c r="B14020" s="594" t="s">
        <v>350</v>
      </c>
      <c r="C14020" s="594" t="s">
        <v>570</v>
      </c>
      <c r="D14020" s="594" t="s">
        <v>2805</v>
      </c>
      <c r="E14020" s="594" t="s">
        <v>53</v>
      </c>
      <c r="F14020" s="595" t="s">
        <v>411</v>
      </c>
      <c r="G14020" s="596" t="s">
        <v>193</v>
      </c>
      <c r="H14020" s="597">
        <v>80166000</v>
      </c>
    </row>
    <row r="14021" spans="1:8">
      <c r="A14021" s="594" t="s">
        <v>133</v>
      </c>
      <c r="B14021" s="594" t="s">
        <v>350</v>
      </c>
      <c r="C14021" s="594" t="s">
        <v>570</v>
      </c>
      <c r="D14021" s="594" t="s">
        <v>2805</v>
      </c>
      <c r="E14021" s="594" t="s">
        <v>53</v>
      </c>
      <c r="F14021" s="594" t="s">
        <v>54</v>
      </c>
      <c r="G14021" s="596" t="s">
        <v>55</v>
      </c>
      <c r="H14021" s="597">
        <v>13631000</v>
      </c>
    </row>
    <row r="14022" spans="1:8">
      <c r="A14022" s="594" t="s">
        <v>133</v>
      </c>
      <c r="B14022" s="594" t="s">
        <v>350</v>
      </c>
      <c r="C14022" s="594" t="s">
        <v>570</v>
      </c>
      <c r="D14022" s="594" t="s">
        <v>2805</v>
      </c>
      <c r="E14022" s="594" t="s">
        <v>53</v>
      </c>
      <c r="F14022" s="594" t="s">
        <v>56</v>
      </c>
      <c r="G14022" s="596" t="s">
        <v>57</v>
      </c>
      <c r="H14022" s="597">
        <v>51000000</v>
      </c>
    </row>
    <row r="14023" spans="1:8">
      <c r="A14023" s="594" t="s">
        <v>133</v>
      </c>
      <c r="B14023" s="594" t="s">
        <v>350</v>
      </c>
      <c r="C14023" s="594" t="s">
        <v>570</v>
      </c>
      <c r="D14023" s="594" t="s">
        <v>2805</v>
      </c>
      <c r="E14023" s="594" t="s">
        <v>53</v>
      </c>
      <c r="F14023" s="594" t="s">
        <v>358</v>
      </c>
      <c r="G14023" s="596" t="s">
        <v>195</v>
      </c>
      <c r="H14023" s="597">
        <v>15535000</v>
      </c>
    </row>
    <row r="14024" spans="1:8">
      <c r="A14024" s="594" t="s">
        <v>133</v>
      </c>
      <c r="B14024" s="594" t="s">
        <v>350</v>
      </c>
      <c r="C14024" s="594" t="s">
        <v>570</v>
      </c>
      <c r="D14024" s="594" t="s">
        <v>2820</v>
      </c>
      <c r="E14024" s="595" t="s">
        <v>411</v>
      </c>
      <c r="F14024" s="595" t="s">
        <v>411</v>
      </c>
      <c r="G14024" s="596" t="s">
        <v>2821</v>
      </c>
      <c r="H14024" s="597">
        <v>12784620000</v>
      </c>
    </row>
    <row r="14025" spans="1:8">
      <c r="A14025" s="594" t="s">
        <v>133</v>
      </c>
      <c r="B14025" s="594" t="s">
        <v>350</v>
      </c>
      <c r="C14025" s="594" t="s">
        <v>570</v>
      </c>
      <c r="D14025" s="594" t="s">
        <v>2820</v>
      </c>
      <c r="E14025" s="594" t="s">
        <v>142</v>
      </c>
      <c r="F14025" s="595" t="s">
        <v>411</v>
      </c>
      <c r="G14025" s="596" t="s">
        <v>143</v>
      </c>
      <c r="H14025" s="597">
        <v>3206054861</v>
      </c>
    </row>
    <row r="14026" spans="1:8">
      <c r="A14026" s="594" t="s">
        <v>133</v>
      </c>
      <c r="B14026" s="594" t="s">
        <v>350</v>
      </c>
      <c r="C14026" s="594" t="s">
        <v>570</v>
      </c>
      <c r="D14026" s="594" t="s">
        <v>2820</v>
      </c>
      <c r="E14026" s="594" t="s">
        <v>142</v>
      </c>
      <c r="F14026" s="594" t="s">
        <v>144</v>
      </c>
      <c r="G14026" s="596" t="s">
        <v>2664</v>
      </c>
      <c r="H14026" s="597">
        <v>3094855644</v>
      </c>
    </row>
    <row r="14027" spans="1:8">
      <c r="A14027" s="594" t="s">
        <v>133</v>
      </c>
      <c r="B14027" s="594" t="s">
        <v>350</v>
      </c>
      <c r="C14027" s="594" t="s">
        <v>570</v>
      </c>
      <c r="D14027" s="594" t="s">
        <v>2820</v>
      </c>
      <c r="E14027" s="594" t="s">
        <v>142</v>
      </c>
      <c r="F14027" s="594" t="s">
        <v>146</v>
      </c>
      <c r="G14027" s="596" t="s">
        <v>2665</v>
      </c>
      <c r="H14027" s="597">
        <v>111199217</v>
      </c>
    </row>
    <row r="14028" spans="1:8">
      <c r="A14028" s="594" t="s">
        <v>133</v>
      </c>
      <c r="B14028" s="594" t="s">
        <v>350</v>
      </c>
      <c r="C14028" s="594" t="s">
        <v>570</v>
      </c>
      <c r="D14028" s="594" t="s">
        <v>2820</v>
      </c>
      <c r="E14028" s="594" t="s">
        <v>202</v>
      </c>
      <c r="F14028" s="595" t="s">
        <v>411</v>
      </c>
      <c r="G14028" s="596" t="s">
        <v>2719</v>
      </c>
      <c r="H14028" s="597">
        <v>35276000</v>
      </c>
    </row>
    <row r="14029" spans="1:8">
      <c r="A14029" s="594" t="s">
        <v>133</v>
      </c>
      <c r="B14029" s="594" t="s">
        <v>350</v>
      </c>
      <c r="C14029" s="594" t="s">
        <v>570</v>
      </c>
      <c r="D14029" s="594" t="s">
        <v>2820</v>
      </c>
      <c r="E14029" s="594" t="s">
        <v>202</v>
      </c>
      <c r="F14029" s="594" t="s">
        <v>767</v>
      </c>
      <c r="G14029" s="596" t="s">
        <v>2720</v>
      </c>
      <c r="H14029" s="597">
        <v>30276000</v>
      </c>
    </row>
    <row r="14030" spans="1:8">
      <c r="A14030" s="594" t="s">
        <v>133</v>
      </c>
      <c r="B14030" s="594" t="s">
        <v>350</v>
      </c>
      <c r="C14030" s="594" t="s">
        <v>570</v>
      </c>
      <c r="D14030" s="594" t="s">
        <v>2820</v>
      </c>
      <c r="E14030" s="594" t="s">
        <v>202</v>
      </c>
      <c r="F14030" s="594" t="s">
        <v>204</v>
      </c>
      <c r="G14030" s="596" t="s">
        <v>2755</v>
      </c>
      <c r="H14030" s="597">
        <v>5000000</v>
      </c>
    </row>
    <row r="14031" spans="1:8">
      <c r="A14031" s="594" t="s">
        <v>133</v>
      </c>
      <c r="B14031" s="594" t="s">
        <v>350</v>
      </c>
      <c r="C14031" s="594" t="s">
        <v>570</v>
      </c>
      <c r="D14031" s="594" t="s">
        <v>2820</v>
      </c>
      <c r="E14031" s="594" t="s">
        <v>148</v>
      </c>
      <c r="F14031" s="595" t="s">
        <v>411</v>
      </c>
      <c r="G14031" s="596" t="s">
        <v>149</v>
      </c>
      <c r="H14031" s="597">
        <v>2610475742</v>
      </c>
    </row>
    <row r="14032" spans="1:8">
      <c r="A14032" s="594" t="s">
        <v>133</v>
      </c>
      <c r="B14032" s="594" t="s">
        <v>350</v>
      </c>
      <c r="C14032" s="594" t="s">
        <v>570</v>
      </c>
      <c r="D14032" s="594" t="s">
        <v>2820</v>
      </c>
      <c r="E14032" s="594" t="s">
        <v>148</v>
      </c>
      <c r="F14032" s="594" t="s">
        <v>223</v>
      </c>
      <c r="G14032" s="596" t="s">
        <v>224</v>
      </c>
      <c r="H14032" s="597">
        <v>106468087</v>
      </c>
    </row>
    <row r="14033" spans="1:8">
      <c r="A14033" s="594" t="s">
        <v>133</v>
      </c>
      <c r="B14033" s="594" t="s">
        <v>350</v>
      </c>
      <c r="C14033" s="594" t="s">
        <v>570</v>
      </c>
      <c r="D14033" s="594" t="s">
        <v>2820</v>
      </c>
      <c r="E14033" s="594" t="s">
        <v>148</v>
      </c>
      <c r="F14033" s="594" t="s">
        <v>603</v>
      </c>
      <c r="G14033" s="596" t="s">
        <v>604</v>
      </c>
      <c r="H14033" s="597">
        <v>176755000</v>
      </c>
    </row>
    <row r="14034" spans="1:8">
      <c r="A14034" s="594" t="s">
        <v>133</v>
      </c>
      <c r="B14034" s="594" t="s">
        <v>350</v>
      </c>
      <c r="C14034" s="594" t="s">
        <v>570</v>
      </c>
      <c r="D14034" s="594" t="s">
        <v>2820</v>
      </c>
      <c r="E14034" s="594" t="s">
        <v>148</v>
      </c>
      <c r="F14034" s="594" t="s">
        <v>591</v>
      </c>
      <c r="G14034" s="596" t="s">
        <v>592</v>
      </c>
      <c r="H14034" s="597">
        <v>510728306</v>
      </c>
    </row>
    <row r="14035" spans="1:8">
      <c r="A14035" s="594" t="s">
        <v>133</v>
      </c>
      <c r="B14035" s="594" t="s">
        <v>350</v>
      </c>
      <c r="C14035" s="594" t="s">
        <v>570</v>
      </c>
      <c r="D14035" s="594" t="s">
        <v>2820</v>
      </c>
      <c r="E14035" s="594" t="s">
        <v>148</v>
      </c>
      <c r="F14035" s="594" t="s">
        <v>1075</v>
      </c>
      <c r="G14035" s="596" t="s">
        <v>2666</v>
      </c>
      <c r="H14035" s="597">
        <v>93925300</v>
      </c>
    </row>
    <row r="14036" spans="1:8">
      <c r="A14036" s="594" t="s">
        <v>133</v>
      </c>
      <c r="B14036" s="594" t="s">
        <v>350</v>
      </c>
      <c r="C14036" s="594" t="s">
        <v>570</v>
      </c>
      <c r="D14036" s="594" t="s">
        <v>2820</v>
      </c>
      <c r="E14036" s="594" t="s">
        <v>148</v>
      </c>
      <c r="F14036" s="594" t="s">
        <v>26</v>
      </c>
      <c r="G14036" s="596" t="s">
        <v>2727</v>
      </c>
      <c r="H14036" s="597">
        <v>1112000</v>
      </c>
    </row>
    <row r="14037" spans="1:8">
      <c r="A14037" s="594" t="s">
        <v>133</v>
      </c>
      <c r="B14037" s="594" t="s">
        <v>350</v>
      </c>
      <c r="C14037" s="594" t="s">
        <v>570</v>
      </c>
      <c r="D14037" s="594" t="s">
        <v>2820</v>
      </c>
      <c r="E14037" s="594" t="s">
        <v>148</v>
      </c>
      <c r="F14037" s="594" t="s">
        <v>593</v>
      </c>
      <c r="G14037" s="596" t="s">
        <v>594</v>
      </c>
      <c r="H14037" s="597">
        <v>1246255085</v>
      </c>
    </row>
    <row r="14038" spans="1:8">
      <c r="A14038" s="594" t="s">
        <v>133</v>
      </c>
      <c r="B14038" s="594" t="s">
        <v>350</v>
      </c>
      <c r="C14038" s="594" t="s">
        <v>570</v>
      </c>
      <c r="D14038" s="594" t="s">
        <v>2820</v>
      </c>
      <c r="E14038" s="594" t="s">
        <v>148</v>
      </c>
      <c r="F14038" s="594" t="s">
        <v>150</v>
      </c>
      <c r="G14038" s="596" t="s">
        <v>151</v>
      </c>
      <c r="H14038" s="597">
        <v>20233000</v>
      </c>
    </row>
    <row r="14039" spans="1:8">
      <c r="A14039" s="594" t="s">
        <v>133</v>
      </c>
      <c r="B14039" s="594" t="s">
        <v>350</v>
      </c>
      <c r="C14039" s="594" t="s">
        <v>570</v>
      </c>
      <c r="D14039" s="594" t="s">
        <v>2820</v>
      </c>
      <c r="E14039" s="594" t="s">
        <v>148</v>
      </c>
      <c r="F14039" s="594" t="s">
        <v>605</v>
      </c>
      <c r="G14039" s="596" t="s">
        <v>2668</v>
      </c>
      <c r="H14039" s="597">
        <v>386125964</v>
      </c>
    </row>
    <row r="14040" spans="1:8">
      <c r="A14040" s="594" t="s">
        <v>133</v>
      </c>
      <c r="B14040" s="594" t="s">
        <v>350</v>
      </c>
      <c r="C14040" s="594" t="s">
        <v>570</v>
      </c>
      <c r="D14040" s="594" t="s">
        <v>2820</v>
      </c>
      <c r="E14040" s="594" t="s">
        <v>148</v>
      </c>
      <c r="F14040" s="594" t="s">
        <v>474</v>
      </c>
      <c r="G14040" s="596" t="s">
        <v>2773</v>
      </c>
      <c r="H14040" s="597">
        <v>68873000</v>
      </c>
    </row>
    <row r="14041" spans="1:8">
      <c r="A14041" s="594" t="s">
        <v>133</v>
      </c>
      <c r="B14041" s="594" t="s">
        <v>350</v>
      </c>
      <c r="C14041" s="594" t="s">
        <v>570</v>
      </c>
      <c r="D14041" s="594" t="s">
        <v>2820</v>
      </c>
      <c r="E14041" s="594" t="s">
        <v>475</v>
      </c>
      <c r="F14041" s="595" t="s">
        <v>411</v>
      </c>
      <c r="G14041" s="596" t="s">
        <v>2806</v>
      </c>
      <c r="H14041" s="597">
        <v>2400000</v>
      </c>
    </row>
    <row r="14042" spans="1:8">
      <c r="A14042" s="594" t="s">
        <v>133</v>
      </c>
      <c r="B14042" s="594" t="s">
        <v>350</v>
      </c>
      <c r="C14042" s="594" t="s">
        <v>570</v>
      </c>
      <c r="D14042" s="594" t="s">
        <v>2820</v>
      </c>
      <c r="E14042" s="594" t="s">
        <v>475</v>
      </c>
      <c r="F14042" s="594" t="s">
        <v>476</v>
      </c>
      <c r="G14042" s="596" t="s">
        <v>477</v>
      </c>
      <c r="H14042" s="597">
        <v>1500000</v>
      </c>
    </row>
    <row r="14043" spans="1:8">
      <c r="A14043" s="594" t="s">
        <v>133</v>
      </c>
      <c r="B14043" s="594" t="s">
        <v>350</v>
      </c>
      <c r="C14043" s="594" t="s">
        <v>570</v>
      </c>
      <c r="D14043" s="594" t="s">
        <v>2820</v>
      </c>
      <c r="E14043" s="594" t="s">
        <v>475</v>
      </c>
      <c r="F14043" s="594" t="s">
        <v>1055</v>
      </c>
      <c r="G14043" s="596" t="s">
        <v>2810</v>
      </c>
      <c r="H14043" s="597">
        <v>900000</v>
      </c>
    </row>
    <row r="14044" spans="1:8">
      <c r="A14044" s="594" t="s">
        <v>133</v>
      </c>
      <c r="B14044" s="594" t="s">
        <v>350</v>
      </c>
      <c r="C14044" s="594" t="s">
        <v>570</v>
      </c>
      <c r="D14044" s="594" t="s">
        <v>2820</v>
      </c>
      <c r="E14044" s="594" t="s">
        <v>582</v>
      </c>
      <c r="F14044" s="595" t="s">
        <v>411</v>
      </c>
      <c r="G14044" s="596" t="s">
        <v>583</v>
      </c>
      <c r="H14044" s="597">
        <v>400000</v>
      </c>
    </row>
    <row r="14045" spans="1:8">
      <c r="A14045" s="594" t="s">
        <v>133</v>
      </c>
      <c r="B14045" s="594" t="s">
        <v>350</v>
      </c>
      <c r="C14045" s="594" t="s">
        <v>570</v>
      </c>
      <c r="D14045" s="594" t="s">
        <v>2820</v>
      </c>
      <c r="E14045" s="594" t="s">
        <v>582</v>
      </c>
      <c r="F14045" s="594" t="s">
        <v>586</v>
      </c>
      <c r="G14045" s="596" t="s">
        <v>2671</v>
      </c>
      <c r="H14045" s="597">
        <v>400000</v>
      </c>
    </row>
    <row r="14046" spans="1:8">
      <c r="A14046" s="594" t="s">
        <v>133</v>
      </c>
      <c r="B14046" s="594" t="s">
        <v>350</v>
      </c>
      <c r="C14046" s="594" t="s">
        <v>570</v>
      </c>
      <c r="D14046" s="594" t="s">
        <v>2820</v>
      </c>
      <c r="E14046" s="594" t="s">
        <v>152</v>
      </c>
      <c r="F14046" s="595" t="s">
        <v>411</v>
      </c>
      <c r="G14046" s="596" t="s">
        <v>153</v>
      </c>
      <c r="H14046" s="597">
        <v>180170000</v>
      </c>
    </row>
    <row r="14047" spans="1:8">
      <c r="A14047" s="594" t="s">
        <v>133</v>
      </c>
      <c r="B14047" s="594" t="s">
        <v>350</v>
      </c>
      <c r="C14047" s="594" t="s">
        <v>570</v>
      </c>
      <c r="D14047" s="594" t="s">
        <v>2820</v>
      </c>
      <c r="E14047" s="594" t="s">
        <v>152</v>
      </c>
      <c r="F14047" s="594" t="s">
        <v>606</v>
      </c>
      <c r="G14047" s="596" t="s">
        <v>195</v>
      </c>
      <c r="H14047" s="597">
        <v>180170000</v>
      </c>
    </row>
    <row r="14048" spans="1:8">
      <c r="A14048" s="594" t="s">
        <v>133</v>
      </c>
      <c r="B14048" s="594" t="s">
        <v>350</v>
      </c>
      <c r="C14048" s="594" t="s">
        <v>570</v>
      </c>
      <c r="D14048" s="594" t="s">
        <v>2820</v>
      </c>
      <c r="E14048" s="594" t="s">
        <v>156</v>
      </c>
      <c r="F14048" s="595" t="s">
        <v>411</v>
      </c>
      <c r="G14048" s="596" t="s">
        <v>514</v>
      </c>
      <c r="H14048" s="597">
        <v>847645690</v>
      </c>
    </row>
    <row r="14049" spans="1:8">
      <c r="A14049" s="594" t="s">
        <v>133</v>
      </c>
      <c r="B14049" s="594" t="s">
        <v>350</v>
      </c>
      <c r="C14049" s="594" t="s">
        <v>570</v>
      </c>
      <c r="D14049" s="594" t="s">
        <v>2820</v>
      </c>
      <c r="E14049" s="594" t="s">
        <v>156</v>
      </c>
      <c r="F14049" s="594" t="s">
        <v>157</v>
      </c>
      <c r="G14049" s="596" t="s">
        <v>158</v>
      </c>
      <c r="H14049" s="597">
        <v>623501844</v>
      </c>
    </row>
    <row r="14050" spans="1:8">
      <c r="A14050" s="594" t="s">
        <v>133</v>
      </c>
      <c r="B14050" s="594" t="s">
        <v>350</v>
      </c>
      <c r="C14050" s="594" t="s">
        <v>570</v>
      </c>
      <c r="D14050" s="594" t="s">
        <v>2820</v>
      </c>
      <c r="E14050" s="594" t="s">
        <v>156</v>
      </c>
      <c r="F14050" s="594" t="s">
        <v>159</v>
      </c>
      <c r="G14050" s="596" t="s">
        <v>160</v>
      </c>
      <c r="H14050" s="597">
        <v>115578028</v>
      </c>
    </row>
    <row r="14051" spans="1:8">
      <c r="A14051" s="594" t="s">
        <v>133</v>
      </c>
      <c r="B14051" s="594" t="s">
        <v>350</v>
      </c>
      <c r="C14051" s="594" t="s">
        <v>570</v>
      </c>
      <c r="D14051" s="594" t="s">
        <v>2820</v>
      </c>
      <c r="E14051" s="594" t="s">
        <v>156</v>
      </c>
      <c r="F14051" s="594" t="s">
        <v>161</v>
      </c>
      <c r="G14051" s="596" t="s">
        <v>162</v>
      </c>
      <c r="H14051" s="597">
        <v>72579401</v>
      </c>
    </row>
    <row r="14052" spans="1:8">
      <c r="A14052" s="594" t="s">
        <v>133</v>
      </c>
      <c r="B14052" s="594" t="s">
        <v>350</v>
      </c>
      <c r="C14052" s="594" t="s">
        <v>570</v>
      </c>
      <c r="D14052" s="594" t="s">
        <v>2820</v>
      </c>
      <c r="E14052" s="594" t="s">
        <v>156</v>
      </c>
      <c r="F14052" s="594" t="s">
        <v>1</v>
      </c>
      <c r="G14052" s="596" t="s">
        <v>2</v>
      </c>
      <c r="H14052" s="597">
        <v>35986417</v>
      </c>
    </row>
    <row r="14053" spans="1:8">
      <c r="A14053" s="594" t="s">
        <v>133</v>
      </c>
      <c r="B14053" s="594" t="s">
        <v>350</v>
      </c>
      <c r="C14053" s="594" t="s">
        <v>570</v>
      </c>
      <c r="D14053" s="594" t="s">
        <v>2820</v>
      </c>
      <c r="E14053" s="594" t="s">
        <v>163</v>
      </c>
      <c r="F14053" s="595" t="s">
        <v>411</v>
      </c>
      <c r="G14053" s="596" t="s">
        <v>164</v>
      </c>
      <c r="H14053" s="597">
        <v>166462507</v>
      </c>
    </row>
    <row r="14054" spans="1:8">
      <c r="A14054" s="594" t="s">
        <v>133</v>
      </c>
      <c r="B14054" s="594" t="s">
        <v>350</v>
      </c>
      <c r="C14054" s="594" t="s">
        <v>570</v>
      </c>
      <c r="D14054" s="594" t="s">
        <v>2820</v>
      </c>
      <c r="E14054" s="594" t="s">
        <v>163</v>
      </c>
      <c r="F14054" s="594" t="s">
        <v>1060</v>
      </c>
      <c r="G14054" s="596" t="s">
        <v>2672</v>
      </c>
      <c r="H14054" s="597">
        <v>166462507</v>
      </c>
    </row>
    <row r="14055" spans="1:8">
      <c r="A14055" s="594" t="s">
        <v>133</v>
      </c>
      <c r="B14055" s="594" t="s">
        <v>350</v>
      </c>
      <c r="C14055" s="594" t="s">
        <v>570</v>
      </c>
      <c r="D14055" s="594" t="s">
        <v>2820</v>
      </c>
      <c r="E14055" s="594" t="s">
        <v>167</v>
      </c>
      <c r="F14055" s="595" t="s">
        <v>411</v>
      </c>
      <c r="G14055" s="596" t="s">
        <v>168</v>
      </c>
      <c r="H14055" s="597">
        <v>144965457</v>
      </c>
    </row>
    <row r="14056" spans="1:8">
      <c r="A14056" s="594" t="s">
        <v>133</v>
      </c>
      <c r="B14056" s="594" t="s">
        <v>350</v>
      </c>
      <c r="C14056" s="594" t="s">
        <v>570</v>
      </c>
      <c r="D14056" s="594" t="s">
        <v>2820</v>
      </c>
      <c r="E14056" s="594" t="s">
        <v>167</v>
      </c>
      <c r="F14056" s="594" t="s">
        <v>228</v>
      </c>
      <c r="G14056" s="596" t="s">
        <v>2673</v>
      </c>
      <c r="H14056" s="597">
        <v>47250444</v>
      </c>
    </row>
    <row r="14057" spans="1:8">
      <c r="A14057" s="594" t="s">
        <v>133</v>
      </c>
      <c r="B14057" s="594" t="s">
        <v>350</v>
      </c>
      <c r="C14057" s="594" t="s">
        <v>570</v>
      </c>
      <c r="D14057" s="594" t="s">
        <v>2820</v>
      </c>
      <c r="E14057" s="594" t="s">
        <v>167</v>
      </c>
      <c r="F14057" s="594" t="s">
        <v>169</v>
      </c>
      <c r="G14057" s="596" t="s">
        <v>2674</v>
      </c>
      <c r="H14057" s="597">
        <v>20001513</v>
      </c>
    </row>
    <row r="14058" spans="1:8">
      <c r="A14058" s="594" t="s">
        <v>133</v>
      </c>
      <c r="B14058" s="594" t="s">
        <v>350</v>
      </c>
      <c r="C14058" s="594" t="s">
        <v>570</v>
      </c>
      <c r="D14058" s="594" t="s">
        <v>2820</v>
      </c>
      <c r="E14058" s="594" t="s">
        <v>167</v>
      </c>
      <c r="F14058" s="594" t="s">
        <v>230</v>
      </c>
      <c r="G14058" s="596" t="s">
        <v>2675</v>
      </c>
      <c r="H14058" s="597">
        <v>18028000</v>
      </c>
    </row>
    <row r="14059" spans="1:8">
      <c r="A14059" s="594" t="s">
        <v>133</v>
      </c>
      <c r="B14059" s="594" t="s">
        <v>350</v>
      </c>
      <c r="C14059" s="594" t="s">
        <v>570</v>
      </c>
      <c r="D14059" s="594" t="s">
        <v>2820</v>
      </c>
      <c r="E14059" s="594" t="s">
        <v>167</v>
      </c>
      <c r="F14059" s="594" t="s">
        <v>214</v>
      </c>
      <c r="G14059" s="596" t="s">
        <v>2676</v>
      </c>
      <c r="H14059" s="597">
        <v>2250000</v>
      </c>
    </row>
    <row r="14060" spans="1:8">
      <c r="A14060" s="594" t="s">
        <v>133</v>
      </c>
      <c r="B14060" s="594" t="s">
        <v>350</v>
      </c>
      <c r="C14060" s="594" t="s">
        <v>570</v>
      </c>
      <c r="D14060" s="594" t="s">
        <v>2820</v>
      </c>
      <c r="E14060" s="594" t="s">
        <v>167</v>
      </c>
      <c r="F14060" s="594" t="s">
        <v>354</v>
      </c>
      <c r="G14060" s="596" t="s">
        <v>2736</v>
      </c>
      <c r="H14060" s="597">
        <v>7800000</v>
      </c>
    </row>
    <row r="14061" spans="1:8">
      <c r="A14061" s="594" t="s">
        <v>133</v>
      </c>
      <c r="B14061" s="594" t="s">
        <v>350</v>
      </c>
      <c r="C14061" s="594" t="s">
        <v>570</v>
      </c>
      <c r="D14061" s="594" t="s">
        <v>2820</v>
      </c>
      <c r="E14061" s="594" t="s">
        <v>167</v>
      </c>
      <c r="F14061" s="594" t="s">
        <v>232</v>
      </c>
      <c r="G14061" s="596" t="s">
        <v>195</v>
      </c>
      <c r="H14061" s="597">
        <v>49635500</v>
      </c>
    </row>
    <row r="14062" spans="1:8">
      <c r="A14062" s="594" t="s">
        <v>133</v>
      </c>
      <c r="B14062" s="594" t="s">
        <v>350</v>
      </c>
      <c r="C14062" s="594" t="s">
        <v>570</v>
      </c>
      <c r="D14062" s="594" t="s">
        <v>2820</v>
      </c>
      <c r="E14062" s="594" t="s">
        <v>171</v>
      </c>
      <c r="F14062" s="595" t="s">
        <v>411</v>
      </c>
      <c r="G14062" s="596" t="s">
        <v>2677</v>
      </c>
      <c r="H14062" s="597">
        <v>284126900</v>
      </c>
    </row>
    <row r="14063" spans="1:8">
      <c r="A14063" s="594" t="s">
        <v>133</v>
      </c>
      <c r="B14063" s="594" t="s">
        <v>350</v>
      </c>
      <c r="C14063" s="594" t="s">
        <v>570</v>
      </c>
      <c r="D14063" s="594" t="s">
        <v>2820</v>
      </c>
      <c r="E14063" s="594" t="s">
        <v>171</v>
      </c>
      <c r="F14063" s="594" t="s">
        <v>173</v>
      </c>
      <c r="G14063" s="596" t="s">
        <v>174</v>
      </c>
      <c r="H14063" s="597">
        <v>56853500</v>
      </c>
    </row>
    <row r="14064" spans="1:8">
      <c r="A14064" s="594" t="s">
        <v>133</v>
      </c>
      <c r="B14064" s="594" t="s">
        <v>350</v>
      </c>
      <c r="C14064" s="594" t="s">
        <v>570</v>
      </c>
      <c r="D14064" s="594" t="s">
        <v>2820</v>
      </c>
      <c r="E14064" s="594" t="s">
        <v>171</v>
      </c>
      <c r="F14064" s="594" t="s">
        <v>216</v>
      </c>
      <c r="G14064" s="596" t="s">
        <v>217</v>
      </c>
      <c r="H14064" s="597">
        <v>132322000</v>
      </c>
    </row>
    <row r="14065" spans="1:8">
      <c r="A14065" s="594" t="s">
        <v>133</v>
      </c>
      <c r="B14065" s="594" t="s">
        <v>350</v>
      </c>
      <c r="C14065" s="594" t="s">
        <v>570</v>
      </c>
      <c r="D14065" s="594" t="s">
        <v>2820</v>
      </c>
      <c r="E14065" s="594" t="s">
        <v>171</v>
      </c>
      <c r="F14065" s="594" t="s">
        <v>5</v>
      </c>
      <c r="G14065" s="596" t="s">
        <v>2678</v>
      </c>
      <c r="H14065" s="597">
        <v>11330000</v>
      </c>
    </row>
    <row r="14066" spans="1:8">
      <c r="A14066" s="594" t="s">
        <v>133</v>
      </c>
      <c r="B14066" s="594" t="s">
        <v>350</v>
      </c>
      <c r="C14066" s="594" t="s">
        <v>570</v>
      </c>
      <c r="D14066" s="594" t="s">
        <v>2820</v>
      </c>
      <c r="E14066" s="594" t="s">
        <v>171</v>
      </c>
      <c r="F14066" s="594" t="s">
        <v>175</v>
      </c>
      <c r="G14066" s="596" t="s">
        <v>176</v>
      </c>
      <c r="H14066" s="597">
        <v>83621400</v>
      </c>
    </row>
    <row r="14067" spans="1:8">
      <c r="A14067" s="594" t="s">
        <v>133</v>
      </c>
      <c r="B14067" s="594" t="s">
        <v>350</v>
      </c>
      <c r="C14067" s="594" t="s">
        <v>570</v>
      </c>
      <c r="D14067" s="594" t="s">
        <v>2820</v>
      </c>
      <c r="E14067" s="594" t="s">
        <v>177</v>
      </c>
      <c r="F14067" s="595" t="s">
        <v>411</v>
      </c>
      <c r="G14067" s="596" t="s">
        <v>178</v>
      </c>
      <c r="H14067" s="597">
        <v>72701143</v>
      </c>
    </row>
    <row r="14068" spans="1:8">
      <c r="A14068" s="594" t="s">
        <v>133</v>
      </c>
      <c r="B14068" s="594" t="s">
        <v>350</v>
      </c>
      <c r="C14068" s="594" t="s">
        <v>570</v>
      </c>
      <c r="D14068" s="594" t="s">
        <v>2820</v>
      </c>
      <c r="E14068" s="594" t="s">
        <v>177</v>
      </c>
      <c r="F14068" s="594" t="s">
        <v>179</v>
      </c>
      <c r="G14068" s="596" t="s">
        <v>2679</v>
      </c>
      <c r="H14068" s="597">
        <v>9731924</v>
      </c>
    </row>
    <row r="14069" spans="1:8">
      <c r="A14069" s="594" t="s">
        <v>133</v>
      </c>
      <c r="B14069" s="594" t="s">
        <v>350</v>
      </c>
      <c r="C14069" s="594" t="s">
        <v>570</v>
      </c>
      <c r="D14069" s="594" t="s">
        <v>2820</v>
      </c>
      <c r="E14069" s="594" t="s">
        <v>177</v>
      </c>
      <c r="F14069" s="594" t="s">
        <v>181</v>
      </c>
      <c r="G14069" s="596" t="s">
        <v>182</v>
      </c>
      <c r="H14069" s="597">
        <v>3693640</v>
      </c>
    </row>
    <row r="14070" spans="1:8">
      <c r="A14070" s="594" t="s">
        <v>133</v>
      </c>
      <c r="B14070" s="594" t="s">
        <v>350</v>
      </c>
      <c r="C14070" s="594" t="s">
        <v>570</v>
      </c>
      <c r="D14070" s="594" t="s">
        <v>2820</v>
      </c>
      <c r="E14070" s="594" t="s">
        <v>177</v>
      </c>
      <c r="F14070" s="594" t="s">
        <v>1290</v>
      </c>
      <c r="G14070" s="596" t="s">
        <v>2721</v>
      </c>
      <c r="H14070" s="597">
        <v>23860679</v>
      </c>
    </row>
    <row r="14071" spans="1:8">
      <c r="A14071" s="594" t="s">
        <v>133</v>
      </c>
      <c r="B14071" s="594" t="s">
        <v>350</v>
      </c>
      <c r="C14071" s="594" t="s">
        <v>570</v>
      </c>
      <c r="D14071" s="594" t="s">
        <v>2820</v>
      </c>
      <c r="E14071" s="594" t="s">
        <v>177</v>
      </c>
      <c r="F14071" s="594" t="s">
        <v>441</v>
      </c>
      <c r="G14071" s="596" t="s">
        <v>2728</v>
      </c>
      <c r="H14071" s="597">
        <v>9000000</v>
      </c>
    </row>
    <row r="14072" spans="1:8">
      <c r="A14072" s="594" t="s">
        <v>133</v>
      </c>
      <c r="B14072" s="594" t="s">
        <v>350</v>
      </c>
      <c r="C14072" s="594" t="s">
        <v>570</v>
      </c>
      <c r="D14072" s="594" t="s">
        <v>2820</v>
      </c>
      <c r="E14072" s="594" t="s">
        <v>177</v>
      </c>
      <c r="F14072" s="594" t="s">
        <v>1297</v>
      </c>
      <c r="G14072" s="596" t="s">
        <v>2680</v>
      </c>
      <c r="H14072" s="597">
        <v>6664900</v>
      </c>
    </row>
    <row r="14073" spans="1:8">
      <c r="A14073" s="594" t="s">
        <v>133</v>
      </c>
      <c r="B14073" s="594" t="s">
        <v>350</v>
      </c>
      <c r="C14073" s="594" t="s">
        <v>570</v>
      </c>
      <c r="D14073" s="594" t="s">
        <v>2820</v>
      </c>
      <c r="E14073" s="594" t="s">
        <v>177</v>
      </c>
      <c r="F14073" s="594" t="s">
        <v>237</v>
      </c>
      <c r="G14073" s="596" t="s">
        <v>2681</v>
      </c>
      <c r="H14073" s="597">
        <v>14000000</v>
      </c>
    </row>
    <row r="14074" spans="1:8">
      <c r="A14074" s="594" t="s">
        <v>133</v>
      </c>
      <c r="B14074" s="594" t="s">
        <v>350</v>
      </c>
      <c r="C14074" s="594" t="s">
        <v>570</v>
      </c>
      <c r="D14074" s="594" t="s">
        <v>2820</v>
      </c>
      <c r="E14074" s="594" t="s">
        <v>177</v>
      </c>
      <c r="F14074" s="594" t="s">
        <v>239</v>
      </c>
      <c r="G14074" s="596" t="s">
        <v>205</v>
      </c>
      <c r="H14074" s="597">
        <v>5750000</v>
      </c>
    </row>
    <row r="14075" spans="1:8">
      <c r="A14075" s="594" t="s">
        <v>133</v>
      </c>
      <c r="B14075" s="594" t="s">
        <v>350</v>
      </c>
      <c r="C14075" s="594" t="s">
        <v>570</v>
      </c>
      <c r="D14075" s="594" t="s">
        <v>2820</v>
      </c>
      <c r="E14075" s="594" t="s">
        <v>240</v>
      </c>
      <c r="F14075" s="595" t="s">
        <v>411</v>
      </c>
      <c r="G14075" s="596" t="s">
        <v>241</v>
      </c>
      <c r="H14075" s="597">
        <v>20839000</v>
      </c>
    </row>
    <row r="14076" spans="1:8">
      <c r="A14076" s="594" t="s">
        <v>133</v>
      </c>
      <c r="B14076" s="594" t="s">
        <v>350</v>
      </c>
      <c r="C14076" s="594" t="s">
        <v>570</v>
      </c>
      <c r="D14076" s="594" t="s">
        <v>2820</v>
      </c>
      <c r="E14076" s="594" t="s">
        <v>240</v>
      </c>
      <c r="F14076" s="594" t="s">
        <v>242</v>
      </c>
      <c r="G14076" s="596" t="s">
        <v>243</v>
      </c>
      <c r="H14076" s="597">
        <v>300000</v>
      </c>
    </row>
    <row r="14077" spans="1:8">
      <c r="A14077" s="594" t="s">
        <v>133</v>
      </c>
      <c r="B14077" s="594" t="s">
        <v>350</v>
      </c>
      <c r="C14077" s="594" t="s">
        <v>570</v>
      </c>
      <c r="D14077" s="594" t="s">
        <v>2820</v>
      </c>
      <c r="E14077" s="594" t="s">
        <v>240</v>
      </c>
      <c r="F14077" s="594" t="s">
        <v>597</v>
      </c>
      <c r="G14077" s="596" t="s">
        <v>2682</v>
      </c>
      <c r="H14077" s="597">
        <v>350000</v>
      </c>
    </row>
    <row r="14078" spans="1:8">
      <c r="A14078" s="594" t="s">
        <v>133</v>
      </c>
      <c r="B14078" s="594" t="s">
        <v>350</v>
      </c>
      <c r="C14078" s="594" t="s">
        <v>570</v>
      </c>
      <c r="D14078" s="594" t="s">
        <v>2820</v>
      </c>
      <c r="E14078" s="594" t="s">
        <v>240</v>
      </c>
      <c r="F14078" s="594" t="s">
        <v>733</v>
      </c>
      <c r="G14078" s="596" t="s">
        <v>734</v>
      </c>
      <c r="H14078" s="597">
        <v>17502000</v>
      </c>
    </row>
    <row r="14079" spans="1:8">
      <c r="A14079" s="594" t="s">
        <v>133</v>
      </c>
      <c r="B14079" s="594" t="s">
        <v>350</v>
      </c>
      <c r="C14079" s="594" t="s">
        <v>570</v>
      </c>
      <c r="D14079" s="594" t="s">
        <v>2820</v>
      </c>
      <c r="E14079" s="594" t="s">
        <v>240</v>
      </c>
      <c r="F14079" s="594" t="s">
        <v>735</v>
      </c>
      <c r="G14079" s="596" t="s">
        <v>193</v>
      </c>
      <c r="H14079" s="597">
        <v>2687000</v>
      </c>
    </row>
    <row r="14080" spans="1:8">
      <c r="A14080" s="594" t="s">
        <v>133</v>
      </c>
      <c r="B14080" s="594" t="s">
        <v>350</v>
      </c>
      <c r="C14080" s="594" t="s">
        <v>570</v>
      </c>
      <c r="D14080" s="594" t="s">
        <v>2820</v>
      </c>
      <c r="E14080" s="594" t="s">
        <v>183</v>
      </c>
      <c r="F14080" s="595" t="s">
        <v>411</v>
      </c>
      <c r="G14080" s="596" t="s">
        <v>184</v>
      </c>
      <c r="H14080" s="597">
        <v>325206000</v>
      </c>
    </row>
    <row r="14081" spans="1:8">
      <c r="A14081" s="594" t="s">
        <v>133</v>
      </c>
      <c r="B14081" s="594" t="s">
        <v>350</v>
      </c>
      <c r="C14081" s="594" t="s">
        <v>570</v>
      </c>
      <c r="D14081" s="594" t="s">
        <v>2820</v>
      </c>
      <c r="E14081" s="594" t="s">
        <v>183</v>
      </c>
      <c r="F14081" s="594" t="s">
        <v>587</v>
      </c>
      <c r="G14081" s="596" t="s">
        <v>588</v>
      </c>
      <c r="H14081" s="597">
        <v>43506000</v>
      </c>
    </row>
    <row r="14082" spans="1:8">
      <c r="A14082" s="594" t="s">
        <v>133</v>
      </c>
      <c r="B14082" s="594" t="s">
        <v>350</v>
      </c>
      <c r="C14082" s="594" t="s">
        <v>570</v>
      </c>
      <c r="D14082" s="594" t="s">
        <v>2820</v>
      </c>
      <c r="E14082" s="594" t="s">
        <v>183</v>
      </c>
      <c r="F14082" s="594" t="s">
        <v>736</v>
      </c>
      <c r="G14082" s="596" t="s">
        <v>737</v>
      </c>
      <c r="H14082" s="597">
        <v>67710000</v>
      </c>
    </row>
    <row r="14083" spans="1:8">
      <c r="A14083" s="594" t="s">
        <v>133</v>
      </c>
      <c r="B14083" s="594" t="s">
        <v>350</v>
      </c>
      <c r="C14083" s="594" t="s">
        <v>570</v>
      </c>
      <c r="D14083" s="594" t="s">
        <v>2820</v>
      </c>
      <c r="E14083" s="594" t="s">
        <v>183</v>
      </c>
      <c r="F14083" s="594" t="s">
        <v>185</v>
      </c>
      <c r="G14083" s="596" t="s">
        <v>186</v>
      </c>
      <c r="H14083" s="597">
        <v>54710000</v>
      </c>
    </row>
    <row r="14084" spans="1:8">
      <c r="A14084" s="594" t="s">
        <v>133</v>
      </c>
      <c r="B14084" s="594" t="s">
        <v>350</v>
      </c>
      <c r="C14084" s="594" t="s">
        <v>570</v>
      </c>
      <c r="D14084" s="594" t="s">
        <v>2820</v>
      </c>
      <c r="E14084" s="594" t="s">
        <v>183</v>
      </c>
      <c r="F14084" s="594" t="s">
        <v>187</v>
      </c>
      <c r="G14084" s="596" t="s">
        <v>2683</v>
      </c>
      <c r="H14084" s="597">
        <v>159280000</v>
      </c>
    </row>
    <row r="14085" spans="1:8">
      <c r="A14085" s="594" t="s">
        <v>133</v>
      </c>
      <c r="B14085" s="594" t="s">
        <v>350</v>
      </c>
      <c r="C14085" s="594" t="s">
        <v>570</v>
      </c>
      <c r="D14085" s="594" t="s">
        <v>2820</v>
      </c>
      <c r="E14085" s="594" t="s">
        <v>738</v>
      </c>
      <c r="F14085" s="595" t="s">
        <v>411</v>
      </c>
      <c r="G14085" s="596" t="s">
        <v>739</v>
      </c>
      <c r="H14085" s="597">
        <v>84632200</v>
      </c>
    </row>
    <row r="14086" spans="1:8">
      <c r="A14086" s="594" t="s">
        <v>133</v>
      </c>
      <c r="B14086" s="594" t="s">
        <v>350</v>
      </c>
      <c r="C14086" s="594" t="s">
        <v>570</v>
      </c>
      <c r="D14086" s="594" t="s">
        <v>2820</v>
      </c>
      <c r="E14086" s="594" t="s">
        <v>738</v>
      </c>
      <c r="F14086" s="594" t="s">
        <v>740</v>
      </c>
      <c r="G14086" s="596" t="s">
        <v>741</v>
      </c>
      <c r="H14086" s="597">
        <v>11900000</v>
      </c>
    </row>
    <row r="14087" spans="1:8">
      <c r="A14087" s="594" t="s">
        <v>133</v>
      </c>
      <c r="B14087" s="594" t="s">
        <v>350</v>
      </c>
      <c r="C14087" s="594" t="s">
        <v>570</v>
      </c>
      <c r="D14087" s="594" t="s">
        <v>2820</v>
      </c>
      <c r="E14087" s="594" t="s">
        <v>738</v>
      </c>
      <c r="F14087" s="594" t="s">
        <v>356</v>
      </c>
      <c r="G14087" s="596" t="s">
        <v>357</v>
      </c>
      <c r="H14087" s="597">
        <v>63532200</v>
      </c>
    </row>
    <row r="14088" spans="1:8">
      <c r="A14088" s="594" t="s">
        <v>133</v>
      </c>
      <c r="B14088" s="594" t="s">
        <v>350</v>
      </c>
      <c r="C14088" s="594" t="s">
        <v>570</v>
      </c>
      <c r="D14088" s="594" t="s">
        <v>2820</v>
      </c>
      <c r="E14088" s="594" t="s">
        <v>738</v>
      </c>
      <c r="F14088" s="594" t="s">
        <v>296</v>
      </c>
      <c r="G14088" s="596" t="s">
        <v>297</v>
      </c>
      <c r="H14088" s="597">
        <v>8600000</v>
      </c>
    </row>
    <row r="14089" spans="1:8">
      <c r="A14089" s="594" t="s">
        <v>133</v>
      </c>
      <c r="B14089" s="594" t="s">
        <v>350</v>
      </c>
      <c r="C14089" s="594" t="s">
        <v>570</v>
      </c>
      <c r="D14089" s="594" t="s">
        <v>2820</v>
      </c>
      <c r="E14089" s="594" t="s">
        <v>738</v>
      </c>
      <c r="F14089" s="594" t="s">
        <v>742</v>
      </c>
      <c r="G14089" s="596" t="s">
        <v>743</v>
      </c>
      <c r="H14089" s="597">
        <v>600000</v>
      </c>
    </row>
    <row r="14090" spans="1:8">
      <c r="A14090" s="594" t="s">
        <v>133</v>
      </c>
      <c r="B14090" s="594" t="s">
        <v>350</v>
      </c>
      <c r="C14090" s="594" t="s">
        <v>570</v>
      </c>
      <c r="D14090" s="594" t="s">
        <v>2820</v>
      </c>
      <c r="E14090" s="594" t="s">
        <v>744</v>
      </c>
      <c r="F14090" s="595" t="s">
        <v>411</v>
      </c>
      <c r="G14090" s="596" t="s">
        <v>2686</v>
      </c>
      <c r="H14090" s="597">
        <v>243505000</v>
      </c>
    </row>
    <row r="14091" spans="1:8">
      <c r="A14091" s="594" t="s">
        <v>133</v>
      </c>
      <c r="B14091" s="594" t="s">
        <v>350</v>
      </c>
      <c r="C14091" s="594" t="s">
        <v>570</v>
      </c>
      <c r="D14091" s="594" t="s">
        <v>2820</v>
      </c>
      <c r="E14091" s="594" t="s">
        <v>744</v>
      </c>
      <c r="F14091" s="594" t="s">
        <v>446</v>
      </c>
      <c r="G14091" s="596" t="s">
        <v>2765</v>
      </c>
      <c r="H14091" s="597">
        <v>13420000</v>
      </c>
    </row>
    <row r="14092" spans="1:8">
      <c r="A14092" s="594" t="s">
        <v>133</v>
      </c>
      <c r="B14092" s="594" t="s">
        <v>350</v>
      </c>
      <c r="C14092" s="594" t="s">
        <v>570</v>
      </c>
      <c r="D14092" s="594" t="s">
        <v>2820</v>
      </c>
      <c r="E14092" s="594" t="s">
        <v>744</v>
      </c>
      <c r="F14092" s="594" t="s">
        <v>7</v>
      </c>
      <c r="G14092" s="596" t="s">
        <v>8</v>
      </c>
      <c r="H14092" s="597">
        <v>27440500</v>
      </c>
    </row>
    <row r="14093" spans="1:8">
      <c r="A14093" s="594" t="s">
        <v>133</v>
      </c>
      <c r="B14093" s="594" t="s">
        <v>350</v>
      </c>
      <c r="C14093" s="594" t="s">
        <v>570</v>
      </c>
      <c r="D14093" s="594" t="s">
        <v>2820</v>
      </c>
      <c r="E14093" s="594" t="s">
        <v>744</v>
      </c>
      <c r="F14093" s="594" t="s">
        <v>572</v>
      </c>
      <c r="G14093" s="596" t="s">
        <v>2689</v>
      </c>
      <c r="H14093" s="597">
        <v>92113000</v>
      </c>
    </row>
    <row r="14094" spans="1:8">
      <c r="A14094" s="594" t="s">
        <v>133</v>
      </c>
      <c r="B14094" s="594" t="s">
        <v>350</v>
      </c>
      <c r="C14094" s="594" t="s">
        <v>570</v>
      </c>
      <c r="D14094" s="594" t="s">
        <v>2820</v>
      </c>
      <c r="E14094" s="594" t="s">
        <v>744</v>
      </c>
      <c r="F14094" s="594" t="s">
        <v>746</v>
      </c>
      <c r="G14094" s="596" t="s">
        <v>2690</v>
      </c>
      <c r="H14094" s="597">
        <v>10250000</v>
      </c>
    </row>
    <row r="14095" spans="1:8">
      <c r="A14095" s="594" t="s">
        <v>133</v>
      </c>
      <c r="B14095" s="594" t="s">
        <v>350</v>
      </c>
      <c r="C14095" s="594" t="s">
        <v>570</v>
      </c>
      <c r="D14095" s="594" t="s">
        <v>2820</v>
      </c>
      <c r="E14095" s="594" t="s">
        <v>744</v>
      </c>
      <c r="F14095" s="594" t="s">
        <v>11</v>
      </c>
      <c r="G14095" s="596" t="s">
        <v>2691</v>
      </c>
      <c r="H14095" s="597">
        <v>69478000</v>
      </c>
    </row>
    <row r="14096" spans="1:8">
      <c r="A14096" s="594" t="s">
        <v>133</v>
      </c>
      <c r="B14096" s="594" t="s">
        <v>350</v>
      </c>
      <c r="C14096" s="594" t="s">
        <v>570</v>
      </c>
      <c r="D14096" s="594" t="s">
        <v>2820</v>
      </c>
      <c r="E14096" s="594" t="s">
        <v>744</v>
      </c>
      <c r="F14096" s="594" t="s">
        <v>748</v>
      </c>
      <c r="G14096" s="596" t="s">
        <v>35</v>
      </c>
      <c r="H14096" s="597">
        <v>30803500</v>
      </c>
    </row>
    <row r="14097" spans="1:8">
      <c r="A14097" s="594" t="s">
        <v>133</v>
      </c>
      <c r="B14097" s="594" t="s">
        <v>350</v>
      </c>
      <c r="C14097" s="594" t="s">
        <v>570</v>
      </c>
      <c r="D14097" s="594" t="s">
        <v>2820</v>
      </c>
      <c r="E14097" s="594" t="s">
        <v>2692</v>
      </c>
      <c r="F14097" s="595" t="s">
        <v>411</v>
      </c>
      <c r="G14097" s="596" t="s">
        <v>2693</v>
      </c>
      <c r="H14097" s="597">
        <v>1152183000</v>
      </c>
    </row>
    <row r="14098" spans="1:8">
      <c r="A14098" s="594" t="s">
        <v>133</v>
      </c>
      <c r="B14098" s="594" t="s">
        <v>350</v>
      </c>
      <c r="C14098" s="594" t="s">
        <v>570</v>
      </c>
      <c r="D14098" s="594" t="s">
        <v>2820</v>
      </c>
      <c r="E14098" s="594" t="s">
        <v>2692</v>
      </c>
      <c r="F14098" s="594" t="s">
        <v>2777</v>
      </c>
      <c r="G14098" s="596" t="s">
        <v>2765</v>
      </c>
      <c r="H14098" s="597">
        <v>384783000</v>
      </c>
    </row>
    <row r="14099" spans="1:8">
      <c r="A14099" s="594" t="s">
        <v>133</v>
      </c>
      <c r="B14099" s="594" t="s">
        <v>350</v>
      </c>
      <c r="C14099" s="594" t="s">
        <v>570</v>
      </c>
      <c r="D14099" s="594" t="s">
        <v>2820</v>
      </c>
      <c r="E14099" s="594" t="s">
        <v>2692</v>
      </c>
      <c r="F14099" s="594" t="s">
        <v>2722</v>
      </c>
      <c r="G14099" s="596" t="s">
        <v>2690</v>
      </c>
      <c r="H14099" s="597">
        <v>31650000</v>
      </c>
    </row>
    <row r="14100" spans="1:8">
      <c r="A14100" s="594" t="s">
        <v>133</v>
      </c>
      <c r="B14100" s="594" t="s">
        <v>350</v>
      </c>
      <c r="C14100" s="594" t="s">
        <v>570</v>
      </c>
      <c r="D14100" s="594" t="s">
        <v>2820</v>
      </c>
      <c r="E14100" s="594" t="s">
        <v>2692</v>
      </c>
      <c r="F14100" s="594" t="s">
        <v>2694</v>
      </c>
      <c r="G14100" s="596" t="s">
        <v>2689</v>
      </c>
      <c r="H14100" s="597">
        <v>72500000</v>
      </c>
    </row>
    <row r="14101" spans="1:8">
      <c r="A14101" s="594" t="s">
        <v>133</v>
      </c>
      <c r="B14101" s="594" t="s">
        <v>350</v>
      </c>
      <c r="C14101" s="594" t="s">
        <v>570</v>
      </c>
      <c r="D14101" s="594" t="s">
        <v>2820</v>
      </c>
      <c r="E14101" s="594" t="s">
        <v>2692</v>
      </c>
      <c r="F14101" s="594" t="s">
        <v>2730</v>
      </c>
      <c r="G14101" s="596" t="s">
        <v>2731</v>
      </c>
      <c r="H14101" s="597">
        <v>663250000</v>
      </c>
    </row>
    <row r="14102" spans="1:8">
      <c r="A14102" s="594" t="s">
        <v>133</v>
      </c>
      <c r="B14102" s="594" t="s">
        <v>350</v>
      </c>
      <c r="C14102" s="594" t="s">
        <v>570</v>
      </c>
      <c r="D14102" s="594" t="s">
        <v>2820</v>
      </c>
      <c r="E14102" s="594" t="s">
        <v>189</v>
      </c>
      <c r="F14102" s="595" t="s">
        <v>411</v>
      </c>
      <c r="G14102" s="596" t="s">
        <v>190</v>
      </c>
      <c r="H14102" s="597">
        <v>406349500</v>
      </c>
    </row>
    <row r="14103" spans="1:8">
      <c r="A14103" s="594" t="s">
        <v>133</v>
      </c>
      <c r="B14103" s="594" t="s">
        <v>350</v>
      </c>
      <c r="C14103" s="594" t="s">
        <v>570</v>
      </c>
      <c r="D14103" s="594" t="s">
        <v>2820</v>
      </c>
      <c r="E14103" s="594" t="s">
        <v>189</v>
      </c>
      <c r="F14103" s="594" t="s">
        <v>773</v>
      </c>
      <c r="G14103" s="596" t="s">
        <v>2695</v>
      </c>
      <c r="H14103" s="597">
        <v>310286500</v>
      </c>
    </row>
    <row r="14104" spans="1:8">
      <c r="A14104" s="594" t="s">
        <v>133</v>
      </c>
      <c r="B14104" s="594" t="s">
        <v>350</v>
      </c>
      <c r="C14104" s="594" t="s">
        <v>570</v>
      </c>
      <c r="D14104" s="594" t="s">
        <v>2820</v>
      </c>
      <c r="E14104" s="594" t="s">
        <v>189</v>
      </c>
      <c r="F14104" s="594" t="s">
        <v>37</v>
      </c>
      <c r="G14104" s="596" t="s">
        <v>2696</v>
      </c>
      <c r="H14104" s="597">
        <v>45896000</v>
      </c>
    </row>
    <row r="14105" spans="1:8">
      <c r="A14105" s="594" t="s">
        <v>133</v>
      </c>
      <c r="B14105" s="594" t="s">
        <v>350</v>
      </c>
      <c r="C14105" s="594" t="s">
        <v>570</v>
      </c>
      <c r="D14105" s="594" t="s">
        <v>2820</v>
      </c>
      <c r="E14105" s="594" t="s">
        <v>189</v>
      </c>
      <c r="F14105" s="594" t="s">
        <v>192</v>
      </c>
      <c r="G14105" s="596" t="s">
        <v>195</v>
      </c>
      <c r="H14105" s="597">
        <v>50167000</v>
      </c>
    </row>
    <row r="14106" spans="1:8">
      <c r="A14106" s="594" t="s">
        <v>133</v>
      </c>
      <c r="B14106" s="594" t="s">
        <v>350</v>
      </c>
      <c r="C14106" s="594" t="s">
        <v>570</v>
      </c>
      <c r="D14106" s="594" t="s">
        <v>2820</v>
      </c>
      <c r="E14106" s="594" t="s">
        <v>2697</v>
      </c>
      <c r="F14106" s="595" t="s">
        <v>411</v>
      </c>
      <c r="G14106" s="596" t="s">
        <v>2698</v>
      </c>
      <c r="H14106" s="597">
        <v>85300000</v>
      </c>
    </row>
    <row r="14107" spans="1:8">
      <c r="A14107" s="594" t="s">
        <v>133</v>
      </c>
      <c r="B14107" s="594" t="s">
        <v>350</v>
      </c>
      <c r="C14107" s="594" t="s">
        <v>570</v>
      </c>
      <c r="D14107" s="594" t="s">
        <v>2820</v>
      </c>
      <c r="E14107" s="594" t="s">
        <v>2697</v>
      </c>
      <c r="F14107" s="594" t="s">
        <v>2699</v>
      </c>
      <c r="G14107" s="596" t="s">
        <v>2700</v>
      </c>
      <c r="H14107" s="597">
        <v>5000000</v>
      </c>
    </row>
    <row r="14108" spans="1:8">
      <c r="A14108" s="594" t="s">
        <v>133</v>
      </c>
      <c r="B14108" s="594" t="s">
        <v>350</v>
      </c>
      <c r="C14108" s="594" t="s">
        <v>570</v>
      </c>
      <c r="D14108" s="594" t="s">
        <v>2820</v>
      </c>
      <c r="E14108" s="594" t="s">
        <v>2697</v>
      </c>
      <c r="F14108" s="594" t="s">
        <v>2778</v>
      </c>
      <c r="G14108" s="596" t="s">
        <v>195</v>
      </c>
      <c r="H14108" s="597">
        <v>80300000</v>
      </c>
    </row>
    <row r="14109" spans="1:8">
      <c r="A14109" s="594" t="s">
        <v>133</v>
      </c>
      <c r="B14109" s="594" t="s">
        <v>350</v>
      </c>
      <c r="C14109" s="594" t="s">
        <v>570</v>
      </c>
      <c r="D14109" s="594" t="s">
        <v>2820</v>
      </c>
      <c r="E14109" s="594" t="s">
        <v>194</v>
      </c>
      <c r="F14109" s="595" t="s">
        <v>411</v>
      </c>
      <c r="G14109" s="596" t="s">
        <v>195</v>
      </c>
      <c r="H14109" s="597">
        <v>323224000</v>
      </c>
    </row>
    <row r="14110" spans="1:8">
      <c r="A14110" s="594" t="s">
        <v>133</v>
      </c>
      <c r="B14110" s="594" t="s">
        <v>350</v>
      </c>
      <c r="C14110" s="594" t="s">
        <v>570</v>
      </c>
      <c r="D14110" s="594" t="s">
        <v>2820</v>
      </c>
      <c r="E14110" s="594" t="s">
        <v>194</v>
      </c>
      <c r="F14110" s="594" t="s">
        <v>198</v>
      </c>
      <c r="G14110" s="596" t="s">
        <v>199</v>
      </c>
      <c r="H14110" s="597">
        <v>188318000</v>
      </c>
    </row>
    <row r="14111" spans="1:8">
      <c r="A14111" s="594" t="s">
        <v>133</v>
      </c>
      <c r="B14111" s="594" t="s">
        <v>350</v>
      </c>
      <c r="C14111" s="594" t="s">
        <v>570</v>
      </c>
      <c r="D14111" s="594" t="s">
        <v>2820</v>
      </c>
      <c r="E14111" s="594" t="s">
        <v>194</v>
      </c>
      <c r="F14111" s="594" t="s">
        <v>200</v>
      </c>
      <c r="G14111" s="596" t="s">
        <v>201</v>
      </c>
      <c r="H14111" s="597">
        <v>134906000</v>
      </c>
    </row>
    <row r="14112" spans="1:8">
      <c r="A14112" s="594" t="s">
        <v>133</v>
      </c>
      <c r="B14112" s="594" t="s">
        <v>350</v>
      </c>
      <c r="C14112" s="594" t="s">
        <v>570</v>
      </c>
      <c r="D14112" s="594" t="s">
        <v>2820</v>
      </c>
      <c r="E14112" s="594" t="s">
        <v>573</v>
      </c>
      <c r="F14112" s="595" t="s">
        <v>411</v>
      </c>
      <c r="G14112" s="596" t="s">
        <v>2703</v>
      </c>
      <c r="H14112" s="597">
        <v>29052000</v>
      </c>
    </row>
    <row r="14113" spans="1:8">
      <c r="A14113" s="594" t="s">
        <v>133</v>
      </c>
      <c r="B14113" s="594" t="s">
        <v>350</v>
      </c>
      <c r="C14113" s="594" t="s">
        <v>570</v>
      </c>
      <c r="D14113" s="594" t="s">
        <v>2820</v>
      </c>
      <c r="E14113" s="594" t="s">
        <v>573</v>
      </c>
      <c r="F14113" s="594" t="s">
        <v>574</v>
      </c>
      <c r="G14113" s="596" t="s">
        <v>2704</v>
      </c>
      <c r="H14113" s="597">
        <v>29052000</v>
      </c>
    </row>
    <row r="14114" spans="1:8">
      <c r="A14114" s="594" t="s">
        <v>133</v>
      </c>
      <c r="B14114" s="594" t="s">
        <v>350</v>
      </c>
      <c r="C14114" s="594" t="s">
        <v>570</v>
      </c>
      <c r="D14114" s="594" t="s">
        <v>2820</v>
      </c>
      <c r="E14114" s="594" t="s">
        <v>550</v>
      </c>
      <c r="F14114" s="595" t="s">
        <v>411</v>
      </c>
      <c r="G14114" s="596" t="s">
        <v>2705</v>
      </c>
      <c r="H14114" s="597">
        <v>13250000</v>
      </c>
    </row>
    <row r="14115" spans="1:8">
      <c r="A14115" s="594" t="s">
        <v>133</v>
      </c>
      <c r="B14115" s="594" t="s">
        <v>350</v>
      </c>
      <c r="C14115" s="594" t="s">
        <v>570</v>
      </c>
      <c r="D14115" s="594" t="s">
        <v>2820</v>
      </c>
      <c r="E14115" s="594" t="s">
        <v>550</v>
      </c>
      <c r="F14115" s="594" t="s">
        <v>2706</v>
      </c>
      <c r="G14115" s="596" t="s">
        <v>72</v>
      </c>
      <c r="H14115" s="597">
        <v>13250000</v>
      </c>
    </row>
    <row r="14116" spans="1:8">
      <c r="A14116" s="594" t="s">
        <v>133</v>
      </c>
      <c r="B14116" s="594" t="s">
        <v>350</v>
      </c>
      <c r="C14116" s="594" t="s">
        <v>570</v>
      </c>
      <c r="D14116" s="594" t="s">
        <v>2820</v>
      </c>
      <c r="E14116" s="594" t="s">
        <v>260</v>
      </c>
      <c r="F14116" s="595" t="s">
        <v>411</v>
      </c>
      <c r="G14116" s="596" t="s">
        <v>261</v>
      </c>
      <c r="H14116" s="597">
        <v>2092101000</v>
      </c>
    </row>
    <row r="14117" spans="1:8">
      <c r="A14117" s="594" t="s">
        <v>133</v>
      </c>
      <c r="B14117" s="594" t="s">
        <v>350</v>
      </c>
      <c r="C14117" s="594" t="s">
        <v>570</v>
      </c>
      <c r="D14117" s="594" t="s">
        <v>2820</v>
      </c>
      <c r="E14117" s="594" t="s">
        <v>260</v>
      </c>
      <c r="F14117" s="594" t="s">
        <v>262</v>
      </c>
      <c r="G14117" s="596" t="s">
        <v>2707</v>
      </c>
      <c r="H14117" s="597">
        <v>2092101000</v>
      </c>
    </row>
    <row r="14118" spans="1:8">
      <c r="A14118" s="594" t="s">
        <v>133</v>
      </c>
      <c r="B14118" s="594" t="s">
        <v>350</v>
      </c>
      <c r="C14118" s="594" t="s">
        <v>570</v>
      </c>
      <c r="D14118" s="594" t="s">
        <v>2820</v>
      </c>
      <c r="E14118" s="594" t="s">
        <v>53</v>
      </c>
      <c r="F14118" s="595" t="s">
        <v>411</v>
      </c>
      <c r="G14118" s="596" t="s">
        <v>193</v>
      </c>
      <c r="H14118" s="597">
        <v>458300000</v>
      </c>
    </row>
    <row r="14119" spans="1:8">
      <c r="A14119" s="594" t="s">
        <v>133</v>
      </c>
      <c r="B14119" s="594" t="s">
        <v>350</v>
      </c>
      <c r="C14119" s="594" t="s">
        <v>570</v>
      </c>
      <c r="D14119" s="594" t="s">
        <v>2820</v>
      </c>
      <c r="E14119" s="594" t="s">
        <v>53</v>
      </c>
      <c r="F14119" s="594" t="s">
        <v>54</v>
      </c>
      <c r="G14119" s="596" t="s">
        <v>55</v>
      </c>
      <c r="H14119" s="597">
        <v>21907000</v>
      </c>
    </row>
    <row r="14120" spans="1:8">
      <c r="A14120" s="594" t="s">
        <v>133</v>
      </c>
      <c r="B14120" s="594" t="s">
        <v>350</v>
      </c>
      <c r="C14120" s="594" t="s">
        <v>570</v>
      </c>
      <c r="D14120" s="594" t="s">
        <v>2820</v>
      </c>
      <c r="E14120" s="594" t="s">
        <v>53</v>
      </c>
      <c r="F14120" s="594" t="s">
        <v>56</v>
      </c>
      <c r="G14120" s="596" t="s">
        <v>57</v>
      </c>
      <c r="H14120" s="597">
        <v>383093000</v>
      </c>
    </row>
    <row r="14121" spans="1:8">
      <c r="A14121" s="594" t="s">
        <v>133</v>
      </c>
      <c r="B14121" s="594" t="s">
        <v>350</v>
      </c>
      <c r="C14121" s="594" t="s">
        <v>570</v>
      </c>
      <c r="D14121" s="594" t="s">
        <v>2820</v>
      </c>
      <c r="E14121" s="594" t="s">
        <v>53</v>
      </c>
      <c r="F14121" s="594" t="s">
        <v>358</v>
      </c>
      <c r="G14121" s="596" t="s">
        <v>195</v>
      </c>
      <c r="H14121" s="597">
        <v>53300000</v>
      </c>
    </row>
    <row r="14122" spans="1:8">
      <c r="A14122" s="594" t="s">
        <v>133</v>
      </c>
      <c r="B14122" s="594" t="s">
        <v>350</v>
      </c>
      <c r="C14122" s="594" t="s">
        <v>570</v>
      </c>
      <c r="D14122" s="594" t="s">
        <v>2712</v>
      </c>
      <c r="E14122" s="595" t="s">
        <v>411</v>
      </c>
      <c r="F14122" s="595" t="s">
        <v>411</v>
      </c>
      <c r="G14122" s="596" t="s">
        <v>1165</v>
      </c>
      <c r="H14122" s="597">
        <v>82740000</v>
      </c>
    </row>
    <row r="14123" spans="1:8">
      <c r="A14123" s="594" t="s">
        <v>133</v>
      </c>
      <c r="B14123" s="594" t="s">
        <v>350</v>
      </c>
      <c r="C14123" s="594" t="s">
        <v>570</v>
      </c>
      <c r="D14123" s="594" t="s">
        <v>2712</v>
      </c>
      <c r="E14123" s="594" t="s">
        <v>240</v>
      </c>
      <c r="F14123" s="595" t="s">
        <v>411</v>
      </c>
      <c r="G14123" s="596" t="s">
        <v>241</v>
      </c>
      <c r="H14123" s="597">
        <v>16450000</v>
      </c>
    </row>
    <row r="14124" spans="1:8">
      <c r="A14124" s="594" t="s">
        <v>133</v>
      </c>
      <c r="B14124" s="594" t="s">
        <v>350</v>
      </c>
      <c r="C14124" s="594" t="s">
        <v>570</v>
      </c>
      <c r="D14124" s="594" t="s">
        <v>2712</v>
      </c>
      <c r="E14124" s="594" t="s">
        <v>240</v>
      </c>
      <c r="F14124" s="594" t="s">
        <v>242</v>
      </c>
      <c r="G14124" s="596" t="s">
        <v>243</v>
      </c>
      <c r="H14124" s="597">
        <v>185000</v>
      </c>
    </row>
    <row r="14125" spans="1:8">
      <c r="A14125" s="594" t="s">
        <v>133</v>
      </c>
      <c r="B14125" s="594" t="s">
        <v>350</v>
      </c>
      <c r="C14125" s="594" t="s">
        <v>570</v>
      </c>
      <c r="D14125" s="594" t="s">
        <v>2712</v>
      </c>
      <c r="E14125" s="594" t="s">
        <v>240</v>
      </c>
      <c r="F14125" s="594" t="s">
        <v>728</v>
      </c>
      <c r="G14125" s="596" t="s">
        <v>729</v>
      </c>
      <c r="H14125" s="597">
        <v>600000</v>
      </c>
    </row>
    <row r="14126" spans="1:8">
      <c r="A14126" s="594" t="s">
        <v>133</v>
      </c>
      <c r="B14126" s="594" t="s">
        <v>350</v>
      </c>
      <c r="C14126" s="594" t="s">
        <v>570</v>
      </c>
      <c r="D14126" s="594" t="s">
        <v>2712</v>
      </c>
      <c r="E14126" s="594" t="s">
        <v>240</v>
      </c>
      <c r="F14126" s="594" t="s">
        <v>597</v>
      </c>
      <c r="G14126" s="596" t="s">
        <v>2682</v>
      </c>
      <c r="H14126" s="597">
        <v>395000</v>
      </c>
    </row>
    <row r="14127" spans="1:8">
      <c r="A14127" s="594" t="s">
        <v>133</v>
      </c>
      <c r="B14127" s="594" t="s">
        <v>350</v>
      </c>
      <c r="C14127" s="594" t="s">
        <v>570</v>
      </c>
      <c r="D14127" s="594" t="s">
        <v>2712</v>
      </c>
      <c r="E14127" s="594" t="s">
        <v>240</v>
      </c>
      <c r="F14127" s="594" t="s">
        <v>733</v>
      </c>
      <c r="G14127" s="596" t="s">
        <v>734</v>
      </c>
      <c r="H14127" s="597">
        <v>14900000</v>
      </c>
    </row>
    <row r="14128" spans="1:8">
      <c r="A14128" s="594" t="s">
        <v>133</v>
      </c>
      <c r="B14128" s="594" t="s">
        <v>350</v>
      </c>
      <c r="C14128" s="594" t="s">
        <v>570</v>
      </c>
      <c r="D14128" s="594" t="s">
        <v>2712</v>
      </c>
      <c r="E14128" s="594" t="s">
        <v>240</v>
      </c>
      <c r="F14128" s="594" t="s">
        <v>735</v>
      </c>
      <c r="G14128" s="596" t="s">
        <v>193</v>
      </c>
      <c r="H14128" s="597">
        <v>370000</v>
      </c>
    </row>
    <row r="14129" spans="1:8">
      <c r="A14129" s="594" t="s">
        <v>133</v>
      </c>
      <c r="B14129" s="594" t="s">
        <v>350</v>
      </c>
      <c r="C14129" s="594" t="s">
        <v>570</v>
      </c>
      <c r="D14129" s="594" t="s">
        <v>2712</v>
      </c>
      <c r="E14129" s="594" t="s">
        <v>260</v>
      </c>
      <c r="F14129" s="595" t="s">
        <v>411</v>
      </c>
      <c r="G14129" s="596" t="s">
        <v>261</v>
      </c>
      <c r="H14129" s="597">
        <v>66290000</v>
      </c>
    </row>
    <row r="14130" spans="1:8">
      <c r="A14130" s="594" t="s">
        <v>133</v>
      </c>
      <c r="B14130" s="594" t="s">
        <v>350</v>
      </c>
      <c r="C14130" s="594" t="s">
        <v>570</v>
      </c>
      <c r="D14130" s="594" t="s">
        <v>2712</v>
      </c>
      <c r="E14130" s="594" t="s">
        <v>260</v>
      </c>
      <c r="F14130" s="594" t="s">
        <v>262</v>
      </c>
      <c r="G14130" s="596" t="s">
        <v>2707</v>
      </c>
      <c r="H14130" s="597">
        <v>66290000</v>
      </c>
    </row>
    <row r="14131" spans="1:8">
      <c r="A14131" s="594" t="s">
        <v>133</v>
      </c>
      <c r="B14131" s="594" t="s">
        <v>350</v>
      </c>
      <c r="C14131" s="594" t="s">
        <v>570</v>
      </c>
      <c r="D14131" s="594" t="s">
        <v>2713</v>
      </c>
      <c r="E14131" s="595" t="s">
        <v>411</v>
      </c>
      <c r="F14131" s="595" t="s">
        <v>411</v>
      </c>
      <c r="G14131" s="596" t="s">
        <v>2714</v>
      </c>
      <c r="H14131" s="597">
        <v>52200000</v>
      </c>
    </row>
    <row r="14132" spans="1:8">
      <c r="A14132" s="594" t="s">
        <v>133</v>
      </c>
      <c r="B14132" s="594" t="s">
        <v>350</v>
      </c>
      <c r="C14132" s="594" t="s">
        <v>570</v>
      </c>
      <c r="D14132" s="594" t="s">
        <v>2713</v>
      </c>
      <c r="E14132" s="594" t="s">
        <v>475</v>
      </c>
      <c r="F14132" s="595" t="s">
        <v>411</v>
      </c>
      <c r="G14132" s="596" t="s">
        <v>2806</v>
      </c>
      <c r="H14132" s="597">
        <v>4400000</v>
      </c>
    </row>
    <row r="14133" spans="1:8">
      <c r="A14133" s="594" t="s">
        <v>133</v>
      </c>
      <c r="B14133" s="594" t="s">
        <v>350</v>
      </c>
      <c r="C14133" s="594" t="s">
        <v>570</v>
      </c>
      <c r="D14133" s="594" t="s">
        <v>2713</v>
      </c>
      <c r="E14133" s="594" t="s">
        <v>475</v>
      </c>
      <c r="F14133" s="594" t="s">
        <v>1055</v>
      </c>
      <c r="G14133" s="596" t="s">
        <v>2810</v>
      </c>
      <c r="H14133" s="597">
        <v>4400000</v>
      </c>
    </row>
    <row r="14134" spans="1:8">
      <c r="A14134" s="594" t="s">
        <v>133</v>
      </c>
      <c r="B14134" s="594" t="s">
        <v>350</v>
      </c>
      <c r="C14134" s="594" t="s">
        <v>570</v>
      </c>
      <c r="D14134" s="594" t="s">
        <v>2713</v>
      </c>
      <c r="E14134" s="594" t="s">
        <v>163</v>
      </c>
      <c r="F14134" s="595" t="s">
        <v>411</v>
      </c>
      <c r="G14134" s="596" t="s">
        <v>164</v>
      </c>
      <c r="H14134" s="597">
        <v>2600000</v>
      </c>
    </row>
    <row r="14135" spans="1:8">
      <c r="A14135" s="594" t="s">
        <v>133</v>
      </c>
      <c r="B14135" s="594" t="s">
        <v>350</v>
      </c>
      <c r="C14135" s="594" t="s">
        <v>570</v>
      </c>
      <c r="D14135" s="594" t="s">
        <v>2713</v>
      </c>
      <c r="E14135" s="594" t="s">
        <v>163</v>
      </c>
      <c r="F14135" s="594" t="s">
        <v>165</v>
      </c>
      <c r="G14135" s="596" t="s">
        <v>195</v>
      </c>
      <c r="H14135" s="597">
        <v>2600000</v>
      </c>
    </row>
    <row r="14136" spans="1:8">
      <c r="A14136" s="594" t="s">
        <v>133</v>
      </c>
      <c r="B14136" s="594" t="s">
        <v>350</v>
      </c>
      <c r="C14136" s="594" t="s">
        <v>570</v>
      </c>
      <c r="D14136" s="594" t="s">
        <v>2713</v>
      </c>
      <c r="E14136" s="594" t="s">
        <v>738</v>
      </c>
      <c r="F14136" s="595" t="s">
        <v>411</v>
      </c>
      <c r="G14136" s="596" t="s">
        <v>739</v>
      </c>
      <c r="H14136" s="597">
        <v>17200000</v>
      </c>
    </row>
    <row r="14137" spans="1:8">
      <c r="A14137" s="594" t="s">
        <v>133</v>
      </c>
      <c r="B14137" s="594" t="s">
        <v>350</v>
      </c>
      <c r="C14137" s="594" t="s">
        <v>570</v>
      </c>
      <c r="D14137" s="594" t="s">
        <v>2713</v>
      </c>
      <c r="E14137" s="594" t="s">
        <v>738</v>
      </c>
      <c r="F14137" s="594" t="s">
        <v>296</v>
      </c>
      <c r="G14137" s="596" t="s">
        <v>297</v>
      </c>
      <c r="H14137" s="597">
        <v>17200000</v>
      </c>
    </row>
    <row r="14138" spans="1:8">
      <c r="A14138" s="594" t="s">
        <v>133</v>
      </c>
      <c r="B14138" s="594" t="s">
        <v>350</v>
      </c>
      <c r="C14138" s="594" t="s">
        <v>570</v>
      </c>
      <c r="D14138" s="594" t="s">
        <v>2713</v>
      </c>
      <c r="E14138" s="594" t="s">
        <v>744</v>
      </c>
      <c r="F14138" s="595" t="s">
        <v>411</v>
      </c>
      <c r="G14138" s="596" t="s">
        <v>2686</v>
      </c>
      <c r="H14138" s="597">
        <v>25000000</v>
      </c>
    </row>
    <row r="14139" spans="1:8">
      <c r="A14139" s="594" t="s">
        <v>133</v>
      </c>
      <c r="B14139" s="594" t="s">
        <v>350</v>
      </c>
      <c r="C14139" s="594" t="s">
        <v>570</v>
      </c>
      <c r="D14139" s="594" t="s">
        <v>2713</v>
      </c>
      <c r="E14139" s="594" t="s">
        <v>744</v>
      </c>
      <c r="F14139" s="594" t="s">
        <v>572</v>
      </c>
      <c r="G14139" s="596" t="s">
        <v>2689</v>
      </c>
      <c r="H14139" s="597">
        <v>25000000</v>
      </c>
    </row>
    <row r="14140" spans="1:8">
      <c r="A14140" s="594" t="s">
        <v>133</v>
      </c>
      <c r="B14140" s="594" t="s">
        <v>350</v>
      </c>
      <c r="C14140" s="594" t="s">
        <v>570</v>
      </c>
      <c r="D14140" s="594" t="s">
        <v>2713</v>
      </c>
      <c r="E14140" s="594" t="s">
        <v>194</v>
      </c>
      <c r="F14140" s="595" t="s">
        <v>411</v>
      </c>
      <c r="G14140" s="596" t="s">
        <v>195</v>
      </c>
      <c r="H14140" s="597">
        <v>3000000</v>
      </c>
    </row>
    <row r="14141" spans="1:8">
      <c r="A14141" s="594" t="s">
        <v>133</v>
      </c>
      <c r="B14141" s="594" t="s">
        <v>350</v>
      </c>
      <c r="C14141" s="594" t="s">
        <v>570</v>
      </c>
      <c r="D14141" s="594" t="s">
        <v>2713</v>
      </c>
      <c r="E14141" s="594" t="s">
        <v>194</v>
      </c>
      <c r="F14141" s="594" t="s">
        <v>200</v>
      </c>
      <c r="G14141" s="596" t="s">
        <v>201</v>
      </c>
      <c r="H14141" s="597">
        <v>3000000</v>
      </c>
    </row>
    <row r="14142" spans="1:8">
      <c r="A14142" s="594" t="s">
        <v>133</v>
      </c>
      <c r="B14142" s="594" t="s">
        <v>350</v>
      </c>
      <c r="C14142" s="594" t="s">
        <v>570</v>
      </c>
      <c r="D14142" s="594" t="s">
        <v>2742</v>
      </c>
      <c r="E14142" s="595" t="s">
        <v>411</v>
      </c>
      <c r="F14142" s="595" t="s">
        <v>411</v>
      </c>
      <c r="G14142" s="596" t="s">
        <v>2743</v>
      </c>
      <c r="H14142" s="597">
        <v>5000000</v>
      </c>
    </row>
    <row r="14143" spans="1:8">
      <c r="A14143" s="594" t="s">
        <v>133</v>
      </c>
      <c r="B14143" s="594" t="s">
        <v>350</v>
      </c>
      <c r="C14143" s="594" t="s">
        <v>570</v>
      </c>
      <c r="D14143" s="594" t="s">
        <v>2742</v>
      </c>
      <c r="E14143" s="594" t="s">
        <v>240</v>
      </c>
      <c r="F14143" s="595" t="s">
        <v>411</v>
      </c>
      <c r="G14143" s="596" t="s">
        <v>241</v>
      </c>
      <c r="H14143" s="597">
        <v>5000000</v>
      </c>
    </row>
    <row r="14144" spans="1:8">
      <c r="A14144" s="594" t="s">
        <v>133</v>
      </c>
      <c r="B14144" s="594" t="s">
        <v>350</v>
      </c>
      <c r="C14144" s="594" t="s">
        <v>570</v>
      </c>
      <c r="D14144" s="594" t="s">
        <v>2742</v>
      </c>
      <c r="E14144" s="594" t="s">
        <v>240</v>
      </c>
      <c r="F14144" s="594" t="s">
        <v>733</v>
      </c>
      <c r="G14144" s="596" t="s">
        <v>734</v>
      </c>
      <c r="H14144" s="597">
        <v>3800000</v>
      </c>
    </row>
    <row r="14145" spans="1:8">
      <c r="A14145" s="594" t="s">
        <v>133</v>
      </c>
      <c r="B14145" s="594" t="s">
        <v>350</v>
      </c>
      <c r="C14145" s="594" t="s">
        <v>570</v>
      </c>
      <c r="D14145" s="594" t="s">
        <v>2742</v>
      </c>
      <c r="E14145" s="594" t="s">
        <v>240</v>
      </c>
      <c r="F14145" s="594" t="s">
        <v>735</v>
      </c>
      <c r="G14145" s="596" t="s">
        <v>193</v>
      </c>
      <c r="H14145" s="597">
        <v>1200000</v>
      </c>
    </row>
    <row r="14146" spans="1:8">
      <c r="A14146" s="594" t="s">
        <v>133</v>
      </c>
      <c r="B14146" s="594" t="s">
        <v>350</v>
      </c>
      <c r="C14146" s="594" t="s">
        <v>1247</v>
      </c>
      <c r="D14146" s="595" t="s">
        <v>411</v>
      </c>
      <c r="E14146" s="595" t="s">
        <v>411</v>
      </c>
      <c r="F14146" s="595" t="s">
        <v>411</v>
      </c>
      <c r="G14146" s="596" t="s">
        <v>2746</v>
      </c>
      <c r="H14146" s="597">
        <v>43715358400</v>
      </c>
    </row>
    <row r="14147" spans="1:8">
      <c r="A14147" s="594" t="s">
        <v>133</v>
      </c>
      <c r="B14147" s="594" t="s">
        <v>350</v>
      </c>
      <c r="C14147" s="594" t="s">
        <v>1247</v>
      </c>
      <c r="D14147" s="594" t="s">
        <v>1249</v>
      </c>
      <c r="E14147" s="595" t="s">
        <v>411</v>
      </c>
      <c r="F14147" s="595" t="s">
        <v>411</v>
      </c>
      <c r="G14147" s="596" t="s">
        <v>2830</v>
      </c>
      <c r="H14147" s="597">
        <v>2577151000</v>
      </c>
    </row>
    <row r="14148" spans="1:8">
      <c r="A14148" s="594" t="s">
        <v>133</v>
      </c>
      <c r="B14148" s="594" t="s">
        <v>350</v>
      </c>
      <c r="C14148" s="594" t="s">
        <v>1247</v>
      </c>
      <c r="D14148" s="594" t="s">
        <v>1249</v>
      </c>
      <c r="E14148" s="594" t="s">
        <v>260</v>
      </c>
      <c r="F14148" s="595" t="s">
        <v>411</v>
      </c>
      <c r="G14148" s="596" t="s">
        <v>261</v>
      </c>
      <c r="H14148" s="597">
        <v>2366052000</v>
      </c>
    </row>
    <row r="14149" spans="1:8">
      <c r="A14149" s="594" t="s">
        <v>133</v>
      </c>
      <c r="B14149" s="594" t="s">
        <v>350</v>
      </c>
      <c r="C14149" s="594" t="s">
        <v>1247</v>
      </c>
      <c r="D14149" s="594" t="s">
        <v>1249</v>
      </c>
      <c r="E14149" s="594" t="s">
        <v>260</v>
      </c>
      <c r="F14149" s="594" t="s">
        <v>262</v>
      </c>
      <c r="G14149" s="596" t="s">
        <v>2707</v>
      </c>
      <c r="H14149" s="597">
        <v>2366052000</v>
      </c>
    </row>
    <row r="14150" spans="1:8">
      <c r="A14150" s="594" t="s">
        <v>133</v>
      </c>
      <c r="B14150" s="594" t="s">
        <v>350</v>
      </c>
      <c r="C14150" s="594" t="s">
        <v>1247</v>
      </c>
      <c r="D14150" s="594" t="s">
        <v>1249</v>
      </c>
      <c r="E14150" s="594" t="s">
        <v>53</v>
      </c>
      <c r="F14150" s="595" t="s">
        <v>411</v>
      </c>
      <c r="G14150" s="596" t="s">
        <v>193</v>
      </c>
      <c r="H14150" s="597">
        <v>211099000</v>
      </c>
    </row>
    <row r="14151" spans="1:8">
      <c r="A14151" s="594" t="s">
        <v>133</v>
      </c>
      <c r="B14151" s="594" t="s">
        <v>350</v>
      </c>
      <c r="C14151" s="594" t="s">
        <v>1247</v>
      </c>
      <c r="D14151" s="594" t="s">
        <v>1249</v>
      </c>
      <c r="E14151" s="594" t="s">
        <v>53</v>
      </c>
      <c r="F14151" s="594" t="s">
        <v>54</v>
      </c>
      <c r="G14151" s="596" t="s">
        <v>55</v>
      </c>
      <c r="H14151" s="597">
        <v>38847000</v>
      </c>
    </row>
    <row r="14152" spans="1:8">
      <c r="A14152" s="594" t="s">
        <v>133</v>
      </c>
      <c r="B14152" s="594" t="s">
        <v>350</v>
      </c>
      <c r="C14152" s="594" t="s">
        <v>1247</v>
      </c>
      <c r="D14152" s="594" t="s">
        <v>1249</v>
      </c>
      <c r="E14152" s="594" t="s">
        <v>53</v>
      </c>
      <c r="F14152" s="594" t="s">
        <v>56</v>
      </c>
      <c r="G14152" s="596" t="s">
        <v>57</v>
      </c>
      <c r="H14152" s="597">
        <v>160265000</v>
      </c>
    </row>
    <row r="14153" spans="1:8">
      <c r="A14153" s="594" t="s">
        <v>133</v>
      </c>
      <c r="B14153" s="594" t="s">
        <v>350</v>
      </c>
      <c r="C14153" s="594" t="s">
        <v>1247</v>
      </c>
      <c r="D14153" s="594" t="s">
        <v>1249</v>
      </c>
      <c r="E14153" s="594" t="s">
        <v>53</v>
      </c>
      <c r="F14153" s="594" t="s">
        <v>358</v>
      </c>
      <c r="G14153" s="596" t="s">
        <v>195</v>
      </c>
      <c r="H14153" s="597">
        <v>11987000</v>
      </c>
    </row>
    <row r="14154" spans="1:8">
      <c r="A14154" s="594" t="s">
        <v>133</v>
      </c>
      <c r="B14154" s="594" t="s">
        <v>350</v>
      </c>
      <c r="C14154" s="594" t="s">
        <v>1247</v>
      </c>
      <c r="D14154" s="594" t="s">
        <v>2834</v>
      </c>
      <c r="E14154" s="595" t="s">
        <v>411</v>
      </c>
      <c r="F14154" s="595" t="s">
        <v>411</v>
      </c>
      <c r="G14154" s="596" t="s">
        <v>2835</v>
      </c>
      <c r="H14154" s="597">
        <v>10571621000</v>
      </c>
    </row>
    <row r="14155" spans="1:8">
      <c r="A14155" s="594" t="s">
        <v>133</v>
      </c>
      <c r="B14155" s="594" t="s">
        <v>350</v>
      </c>
      <c r="C14155" s="594" t="s">
        <v>1247</v>
      </c>
      <c r="D14155" s="594" t="s">
        <v>2834</v>
      </c>
      <c r="E14155" s="594" t="s">
        <v>1145</v>
      </c>
      <c r="F14155" s="595" t="s">
        <v>411</v>
      </c>
      <c r="G14155" s="596" t="s">
        <v>2761</v>
      </c>
      <c r="H14155" s="597">
        <v>35020000</v>
      </c>
    </row>
    <row r="14156" spans="1:8">
      <c r="A14156" s="594" t="s">
        <v>133</v>
      </c>
      <c r="B14156" s="594" t="s">
        <v>350</v>
      </c>
      <c r="C14156" s="594" t="s">
        <v>1247</v>
      </c>
      <c r="D14156" s="594" t="s">
        <v>2834</v>
      </c>
      <c r="E14156" s="594" t="s">
        <v>1145</v>
      </c>
      <c r="F14156" s="594" t="s">
        <v>1144</v>
      </c>
      <c r="G14156" s="596" t="s">
        <v>1143</v>
      </c>
      <c r="H14156" s="597">
        <v>35020000</v>
      </c>
    </row>
    <row r="14157" spans="1:8">
      <c r="A14157" s="594" t="s">
        <v>133</v>
      </c>
      <c r="B14157" s="594" t="s">
        <v>350</v>
      </c>
      <c r="C14157" s="594" t="s">
        <v>1247</v>
      </c>
      <c r="D14157" s="594" t="s">
        <v>2834</v>
      </c>
      <c r="E14157" s="594" t="s">
        <v>260</v>
      </c>
      <c r="F14157" s="595" t="s">
        <v>411</v>
      </c>
      <c r="G14157" s="596" t="s">
        <v>261</v>
      </c>
      <c r="H14157" s="597">
        <v>9470856000</v>
      </c>
    </row>
    <row r="14158" spans="1:8">
      <c r="A14158" s="594" t="s">
        <v>133</v>
      </c>
      <c r="B14158" s="594" t="s">
        <v>350</v>
      </c>
      <c r="C14158" s="594" t="s">
        <v>1247</v>
      </c>
      <c r="D14158" s="594" t="s">
        <v>2834</v>
      </c>
      <c r="E14158" s="594" t="s">
        <v>260</v>
      </c>
      <c r="F14158" s="594" t="s">
        <v>262</v>
      </c>
      <c r="G14158" s="596" t="s">
        <v>2707</v>
      </c>
      <c r="H14158" s="597">
        <v>9470856000</v>
      </c>
    </row>
    <row r="14159" spans="1:8">
      <c r="A14159" s="594" t="s">
        <v>133</v>
      </c>
      <c r="B14159" s="594" t="s">
        <v>350</v>
      </c>
      <c r="C14159" s="594" t="s">
        <v>1247</v>
      </c>
      <c r="D14159" s="594" t="s">
        <v>2834</v>
      </c>
      <c r="E14159" s="594" t="s">
        <v>53</v>
      </c>
      <c r="F14159" s="595" t="s">
        <v>411</v>
      </c>
      <c r="G14159" s="596" t="s">
        <v>193</v>
      </c>
      <c r="H14159" s="597">
        <v>1065745000</v>
      </c>
    </row>
    <row r="14160" spans="1:8">
      <c r="A14160" s="594" t="s">
        <v>133</v>
      </c>
      <c r="B14160" s="594" t="s">
        <v>350</v>
      </c>
      <c r="C14160" s="594" t="s">
        <v>1247</v>
      </c>
      <c r="D14160" s="594" t="s">
        <v>2834</v>
      </c>
      <c r="E14160" s="594" t="s">
        <v>53</v>
      </c>
      <c r="F14160" s="594" t="s">
        <v>54</v>
      </c>
      <c r="G14160" s="596" t="s">
        <v>55</v>
      </c>
      <c r="H14160" s="597">
        <v>216612000</v>
      </c>
    </row>
    <row r="14161" spans="1:8">
      <c r="A14161" s="594" t="s">
        <v>133</v>
      </c>
      <c r="B14161" s="594" t="s">
        <v>350</v>
      </c>
      <c r="C14161" s="594" t="s">
        <v>1247</v>
      </c>
      <c r="D14161" s="594" t="s">
        <v>2834</v>
      </c>
      <c r="E14161" s="594" t="s">
        <v>53</v>
      </c>
      <c r="F14161" s="594" t="s">
        <v>56</v>
      </c>
      <c r="G14161" s="596" t="s">
        <v>57</v>
      </c>
      <c r="H14161" s="597">
        <v>804089000</v>
      </c>
    </row>
    <row r="14162" spans="1:8">
      <c r="A14162" s="594" t="s">
        <v>133</v>
      </c>
      <c r="B14162" s="594" t="s">
        <v>350</v>
      </c>
      <c r="C14162" s="594" t="s">
        <v>1247</v>
      </c>
      <c r="D14162" s="594" t="s">
        <v>2834</v>
      </c>
      <c r="E14162" s="594" t="s">
        <v>53</v>
      </c>
      <c r="F14162" s="594" t="s">
        <v>358</v>
      </c>
      <c r="G14162" s="596" t="s">
        <v>195</v>
      </c>
      <c r="H14162" s="597">
        <v>45044000</v>
      </c>
    </row>
    <row r="14163" spans="1:8">
      <c r="A14163" s="594" t="s">
        <v>133</v>
      </c>
      <c r="B14163" s="594" t="s">
        <v>350</v>
      </c>
      <c r="C14163" s="594" t="s">
        <v>1247</v>
      </c>
      <c r="D14163" s="594" t="s">
        <v>2883</v>
      </c>
      <c r="E14163" s="595" t="s">
        <v>411</v>
      </c>
      <c r="F14163" s="595" t="s">
        <v>411</v>
      </c>
      <c r="G14163" s="596" t="s">
        <v>2884</v>
      </c>
      <c r="H14163" s="597">
        <v>30361586400</v>
      </c>
    </row>
    <row r="14164" spans="1:8">
      <c r="A14164" s="594" t="s">
        <v>133</v>
      </c>
      <c r="B14164" s="594" t="s">
        <v>350</v>
      </c>
      <c r="C14164" s="594" t="s">
        <v>1247</v>
      </c>
      <c r="D14164" s="594" t="s">
        <v>2883</v>
      </c>
      <c r="E14164" s="594" t="s">
        <v>628</v>
      </c>
      <c r="F14164" s="595" t="s">
        <v>411</v>
      </c>
      <c r="G14164" s="596" t="s">
        <v>2709</v>
      </c>
      <c r="H14164" s="597">
        <v>2363000000</v>
      </c>
    </row>
    <row r="14165" spans="1:8">
      <c r="A14165" s="594" t="s">
        <v>133</v>
      </c>
      <c r="B14165" s="594" t="s">
        <v>350</v>
      </c>
      <c r="C14165" s="594" t="s">
        <v>1247</v>
      </c>
      <c r="D14165" s="594" t="s">
        <v>2883</v>
      </c>
      <c r="E14165" s="594" t="s">
        <v>628</v>
      </c>
      <c r="F14165" s="594" t="s">
        <v>630</v>
      </c>
      <c r="G14165" s="596" t="s">
        <v>160</v>
      </c>
      <c r="H14165" s="597">
        <v>2363000000</v>
      </c>
    </row>
    <row r="14166" spans="1:8">
      <c r="A14166" s="594" t="s">
        <v>133</v>
      </c>
      <c r="B14166" s="594" t="s">
        <v>350</v>
      </c>
      <c r="C14166" s="594" t="s">
        <v>1247</v>
      </c>
      <c r="D14166" s="594" t="s">
        <v>2883</v>
      </c>
      <c r="E14166" s="594" t="s">
        <v>2756</v>
      </c>
      <c r="F14166" s="595" t="s">
        <v>411</v>
      </c>
      <c r="G14166" s="596" t="s">
        <v>2757</v>
      </c>
      <c r="H14166" s="597">
        <v>27998586400</v>
      </c>
    </row>
    <row r="14167" spans="1:8">
      <c r="A14167" s="594" t="s">
        <v>133</v>
      </c>
      <c r="B14167" s="594" t="s">
        <v>350</v>
      </c>
      <c r="C14167" s="594" t="s">
        <v>1247</v>
      </c>
      <c r="D14167" s="594" t="s">
        <v>2883</v>
      </c>
      <c r="E14167" s="594" t="s">
        <v>2756</v>
      </c>
      <c r="F14167" s="594" t="s">
        <v>2885</v>
      </c>
      <c r="G14167" s="596" t="s">
        <v>2886</v>
      </c>
      <c r="H14167" s="597">
        <v>27998586400</v>
      </c>
    </row>
    <row r="14168" spans="1:8">
      <c r="A14168" s="594" t="s">
        <v>133</v>
      </c>
      <c r="B14168" s="594" t="s">
        <v>350</v>
      </c>
      <c r="C14168" s="594" t="s">
        <v>1247</v>
      </c>
      <c r="D14168" s="594" t="s">
        <v>488</v>
      </c>
      <c r="E14168" s="595" t="s">
        <v>411</v>
      </c>
      <c r="F14168" s="595" t="s">
        <v>411</v>
      </c>
      <c r="G14168" s="596" t="s">
        <v>2836</v>
      </c>
      <c r="H14168" s="597">
        <v>205000000</v>
      </c>
    </row>
    <row r="14169" spans="1:8">
      <c r="A14169" s="594" t="s">
        <v>133</v>
      </c>
      <c r="B14169" s="594" t="s">
        <v>350</v>
      </c>
      <c r="C14169" s="594" t="s">
        <v>1247</v>
      </c>
      <c r="D14169" s="594" t="s">
        <v>488</v>
      </c>
      <c r="E14169" s="594" t="s">
        <v>260</v>
      </c>
      <c r="F14169" s="595" t="s">
        <v>411</v>
      </c>
      <c r="G14169" s="596" t="s">
        <v>261</v>
      </c>
      <c r="H14169" s="597">
        <v>86281000</v>
      </c>
    </row>
    <row r="14170" spans="1:8">
      <c r="A14170" s="594" t="s">
        <v>133</v>
      </c>
      <c r="B14170" s="594" t="s">
        <v>350</v>
      </c>
      <c r="C14170" s="594" t="s">
        <v>1247</v>
      </c>
      <c r="D14170" s="594" t="s">
        <v>488</v>
      </c>
      <c r="E14170" s="594" t="s">
        <v>260</v>
      </c>
      <c r="F14170" s="594" t="s">
        <v>262</v>
      </c>
      <c r="G14170" s="596" t="s">
        <v>2707</v>
      </c>
      <c r="H14170" s="597">
        <v>86281000</v>
      </c>
    </row>
    <row r="14171" spans="1:8">
      <c r="A14171" s="594" t="s">
        <v>133</v>
      </c>
      <c r="B14171" s="594" t="s">
        <v>350</v>
      </c>
      <c r="C14171" s="594" t="s">
        <v>1247</v>
      </c>
      <c r="D14171" s="594" t="s">
        <v>488</v>
      </c>
      <c r="E14171" s="594" t="s">
        <v>53</v>
      </c>
      <c r="F14171" s="595" t="s">
        <v>411</v>
      </c>
      <c r="G14171" s="596" t="s">
        <v>193</v>
      </c>
      <c r="H14171" s="597">
        <v>118719000</v>
      </c>
    </row>
    <row r="14172" spans="1:8">
      <c r="A14172" s="594" t="s">
        <v>133</v>
      </c>
      <c r="B14172" s="594" t="s">
        <v>350</v>
      </c>
      <c r="C14172" s="594" t="s">
        <v>1247</v>
      </c>
      <c r="D14172" s="594" t="s">
        <v>488</v>
      </c>
      <c r="E14172" s="594" t="s">
        <v>53</v>
      </c>
      <c r="F14172" s="594" t="s">
        <v>56</v>
      </c>
      <c r="G14172" s="596" t="s">
        <v>57</v>
      </c>
      <c r="H14172" s="597">
        <v>118719000</v>
      </c>
    </row>
    <row r="14173" spans="1:8">
      <c r="A14173" s="594" t="s">
        <v>133</v>
      </c>
      <c r="B14173" s="594" t="s">
        <v>350</v>
      </c>
      <c r="C14173" s="594" t="s">
        <v>577</v>
      </c>
      <c r="D14173" s="595" t="s">
        <v>411</v>
      </c>
      <c r="E14173" s="595" t="s">
        <v>411</v>
      </c>
      <c r="F14173" s="595" t="s">
        <v>411</v>
      </c>
      <c r="G14173" s="596" t="s">
        <v>2748</v>
      </c>
      <c r="H14173" s="597">
        <v>39286270894</v>
      </c>
    </row>
    <row r="14174" spans="1:8">
      <c r="A14174" s="594" t="s">
        <v>133</v>
      </c>
      <c r="B14174" s="594" t="s">
        <v>350</v>
      </c>
      <c r="C14174" s="594" t="s">
        <v>577</v>
      </c>
      <c r="D14174" s="594" t="s">
        <v>265</v>
      </c>
      <c r="E14174" s="595" t="s">
        <v>411</v>
      </c>
      <c r="F14174" s="595" t="s">
        <v>411</v>
      </c>
      <c r="G14174" s="596" t="s">
        <v>2849</v>
      </c>
      <c r="H14174" s="597">
        <v>39286270894</v>
      </c>
    </row>
    <row r="14175" spans="1:8">
      <c r="A14175" s="594" t="s">
        <v>133</v>
      </c>
      <c r="B14175" s="594" t="s">
        <v>350</v>
      </c>
      <c r="C14175" s="594" t="s">
        <v>577</v>
      </c>
      <c r="D14175" s="594" t="s">
        <v>265</v>
      </c>
      <c r="E14175" s="594" t="s">
        <v>1145</v>
      </c>
      <c r="F14175" s="595" t="s">
        <v>411</v>
      </c>
      <c r="G14175" s="596" t="s">
        <v>2761</v>
      </c>
      <c r="H14175" s="597">
        <v>612908000</v>
      </c>
    </row>
    <row r="14176" spans="1:8">
      <c r="A14176" s="594" t="s">
        <v>133</v>
      </c>
      <c r="B14176" s="594" t="s">
        <v>350</v>
      </c>
      <c r="C14176" s="594" t="s">
        <v>577</v>
      </c>
      <c r="D14176" s="594" t="s">
        <v>265</v>
      </c>
      <c r="E14176" s="594" t="s">
        <v>1145</v>
      </c>
      <c r="F14176" s="594" t="s">
        <v>1144</v>
      </c>
      <c r="G14176" s="596" t="s">
        <v>1143</v>
      </c>
      <c r="H14176" s="597">
        <v>580930000</v>
      </c>
    </row>
    <row r="14177" spans="1:8">
      <c r="A14177" s="594" t="s">
        <v>133</v>
      </c>
      <c r="B14177" s="594" t="s">
        <v>350</v>
      </c>
      <c r="C14177" s="594" t="s">
        <v>577</v>
      </c>
      <c r="D14177" s="594" t="s">
        <v>265</v>
      </c>
      <c r="E14177" s="594" t="s">
        <v>1145</v>
      </c>
      <c r="F14177" s="594" t="s">
        <v>1149</v>
      </c>
      <c r="G14177" s="596" t="s">
        <v>1148</v>
      </c>
      <c r="H14177" s="597">
        <v>6978000</v>
      </c>
    </row>
    <row r="14178" spans="1:8">
      <c r="A14178" s="594" t="s">
        <v>133</v>
      </c>
      <c r="B14178" s="594" t="s">
        <v>350</v>
      </c>
      <c r="C14178" s="594" t="s">
        <v>577</v>
      </c>
      <c r="D14178" s="594" t="s">
        <v>265</v>
      </c>
      <c r="E14178" s="594" t="s">
        <v>1145</v>
      </c>
      <c r="F14178" s="594" t="s">
        <v>1169</v>
      </c>
      <c r="G14178" s="596" t="s">
        <v>1168</v>
      </c>
      <c r="H14178" s="597">
        <v>25000000</v>
      </c>
    </row>
    <row r="14179" spans="1:8">
      <c r="A14179" s="594" t="s">
        <v>133</v>
      </c>
      <c r="B14179" s="594" t="s">
        <v>350</v>
      </c>
      <c r="C14179" s="594" t="s">
        <v>577</v>
      </c>
      <c r="D14179" s="594" t="s">
        <v>265</v>
      </c>
      <c r="E14179" s="594" t="s">
        <v>260</v>
      </c>
      <c r="F14179" s="595" t="s">
        <v>411</v>
      </c>
      <c r="G14179" s="596" t="s">
        <v>261</v>
      </c>
      <c r="H14179" s="597">
        <v>36070616394</v>
      </c>
    </row>
    <row r="14180" spans="1:8">
      <c r="A14180" s="594" t="s">
        <v>133</v>
      </c>
      <c r="B14180" s="594" t="s">
        <v>350</v>
      </c>
      <c r="C14180" s="594" t="s">
        <v>577</v>
      </c>
      <c r="D14180" s="594" t="s">
        <v>265</v>
      </c>
      <c r="E14180" s="594" t="s">
        <v>260</v>
      </c>
      <c r="F14180" s="594" t="s">
        <v>262</v>
      </c>
      <c r="G14180" s="596" t="s">
        <v>2707</v>
      </c>
      <c r="H14180" s="597">
        <v>36067636888</v>
      </c>
    </row>
    <row r="14181" spans="1:8">
      <c r="A14181" s="594" t="s">
        <v>133</v>
      </c>
      <c r="B14181" s="594" t="s">
        <v>350</v>
      </c>
      <c r="C14181" s="594" t="s">
        <v>577</v>
      </c>
      <c r="D14181" s="594" t="s">
        <v>265</v>
      </c>
      <c r="E14181" s="594" t="s">
        <v>260</v>
      </c>
      <c r="F14181" s="594" t="s">
        <v>1187</v>
      </c>
      <c r="G14181" s="596" t="s">
        <v>195</v>
      </c>
      <c r="H14181" s="597">
        <v>2979506</v>
      </c>
    </row>
    <row r="14182" spans="1:8">
      <c r="A14182" s="594" t="s">
        <v>133</v>
      </c>
      <c r="B14182" s="594" t="s">
        <v>350</v>
      </c>
      <c r="C14182" s="594" t="s">
        <v>577</v>
      </c>
      <c r="D14182" s="594" t="s">
        <v>265</v>
      </c>
      <c r="E14182" s="594" t="s">
        <v>49</v>
      </c>
      <c r="F14182" s="595" t="s">
        <v>411</v>
      </c>
      <c r="G14182" s="596" t="s">
        <v>50</v>
      </c>
      <c r="H14182" s="597">
        <v>534961000</v>
      </c>
    </row>
    <row r="14183" spans="1:8">
      <c r="A14183" s="594" t="s">
        <v>133</v>
      </c>
      <c r="B14183" s="594" t="s">
        <v>350</v>
      </c>
      <c r="C14183" s="594" t="s">
        <v>577</v>
      </c>
      <c r="D14183" s="594" t="s">
        <v>265</v>
      </c>
      <c r="E14183" s="594" t="s">
        <v>49</v>
      </c>
      <c r="F14183" s="594" t="s">
        <v>51</v>
      </c>
      <c r="G14183" s="596" t="s">
        <v>2786</v>
      </c>
      <c r="H14183" s="597">
        <v>534461000</v>
      </c>
    </row>
    <row r="14184" spans="1:8">
      <c r="A14184" s="594" t="s">
        <v>133</v>
      </c>
      <c r="B14184" s="594" t="s">
        <v>350</v>
      </c>
      <c r="C14184" s="594" t="s">
        <v>577</v>
      </c>
      <c r="D14184" s="594" t="s">
        <v>265</v>
      </c>
      <c r="E14184" s="594" t="s">
        <v>49</v>
      </c>
      <c r="F14184" s="594" t="s">
        <v>1317</v>
      </c>
      <c r="G14184" s="596" t="s">
        <v>2917</v>
      </c>
      <c r="H14184" s="597">
        <v>500000</v>
      </c>
    </row>
    <row r="14185" spans="1:8">
      <c r="A14185" s="594" t="s">
        <v>133</v>
      </c>
      <c r="B14185" s="594" t="s">
        <v>350</v>
      </c>
      <c r="C14185" s="594" t="s">
        <v>577</v>
      </c>
      <c r="D14185" s="594" t="s">
        <v>265</v>
      </c>
      <c r="E14185" s="594" t="s">
        <v>53</v>
      </c>
      <c r="F14185" s="595" t="s">
        <v>411</v>
      </c>
      <c r="G14185" s="596" t="s">
        <v>193</v>
      </c>
      <c r="H14185" s="597">
        <v>2067785500</v>
      </c>
    </row>
    <row r="14186" spans="1:8">
      <c r="A14186" s="594" t="s">
        <v>133</v>
      </c>
      <c r="B14186" s="594" t="s">
        <v>350</v>
      </c>
      <c r="C14186" s="594" t="s">
        <v>577</v>
      </c>
      <c r="D14186" s="594" t="s">
        <v>265</v>
      </c>
      <c r="E14186" s="594" t="s">
        <v>53</v>
      </c>
      <c r="F14186" s="594" t="s">
        <v>54</v>
      </c>
      <c r="G14186" s="596" t="s">
        <v>55</v>
      </c>
      <c r="H14186" s="597">
        <v>311595000</v>
      </c>
    </row>
    <row r="14187" spans="1:8">
      <c r="A14187" s="594" t="s">
        <v>133</v>
      </c>
      <c r="B14187" s="594" t="s">
        <v>350</v>
      </c>
      <c r="C14187" s="594" t="s">
        <v>577</v>
      </c>
      <c r="D14187" s="594" t="s">
        <v>265</v>
      </c>
      <c r="E14187" s="594" t="s">
        <v>53</v>
      </c>
      <c r="F14187" s="594" t="s">
        <v>56</v>
      </c>
      <c r="G14187" s="596" t="s">
        <v>57</v>
      </c>
      <c r="H14187" s="597">
        <v>1684587000</v>
      </c>
    </row>
    <row r="14188" spans="1:8">
      <c r="A14188" s="594" t="s">
        <v>133</v>
      </c>
      <c r="B14188" s="594" t="s">
        <v>350</v>
      </c>
      <c r="C14188" s="594" t="s">
        <v>577</v>
      </c>
      <c r="D14188" s="594" t="s">
        <v>265</v>
      </c>
      <c r="E14188" s="594" t="s">
        <v>53</v>
      </c>
      <c r="F14188" s="594" t="s">
        <v>358</v>
      </c>
      <c r="G14188" s="596" t="s">
        <v>195</v>
      </c>
      <c r="H14188" s="597">
        <v>71603500</v>
      </c>
    </row>
    <row r="14189" spans="1:8">
      <c r="A14189" s="594" t="s">
        <v>133</v>
      </c>
      <c r="B14189" s="594" t="s">
        <v>350</v>
      </c>
      <c r="C14189" s="594" t="s">
        <v>1963</v>
      </c>
      <c r="D14189" s="595" t="s">
        <v>411</v>
      </c>
      <c r="E14189" s="595" t="s">
        <v>411</v>
      </c>
      <c r="F14189" s="595" t="s">
        <v>411</v>
      </c>
      <c r="G14189" s="596" t="s">
        <v>1964</v>
      </c>
      <c r="H14189" s="597">
        <v>520000000</v>
      </c>
    </row>
    <row r="14190" spans="1:8">
      <c r="A14190" s="594" t="s">
        <v>133</v>
      </c>
      <c r="B14190" s="594" t="s">
        <v>350</v>
      </c>
      <c r="C14190" s="594" t="s">
        <v>1963</v>
      </c>
      <c r="D14190" s="594" t="s">
        <v>2935</v>
      </c>
      <c r="E14190" s="595" t="s">
        <v>411</v>
      </c>
      <c r="F14190" s="595" t="s">
        <v>411</v>
      </c>
      <c r="G14190" s="596" t="s">
        <v>2936</v>
      </c>
      <c r="H14190" s="597">
        <v>520000000</v>
      </c>
    </row>
    <row r="14191" spans="1:8">
      <c r="A14191" s="594" t="s">
        <v>133</v>
      </c>
      <c r="B14191" s="594" t="s">
        <v>350</v>
      </c>
      <c r="C14191" s="594" t="s">
        <v>1963</v>
      </c>
      <c r="D14191" s="594" t="s">
        <v>2935</v>
      </c>
      <c r="E14191" s="594" t="s">
        <v>260</v>
      </c>
      <c r="F14191" s="595" t="s">
        <v>411</v>
      </c>
      <c r="G14191" s="596" t="s">
        <v>261</v>
      </c>
      <c r="H14191" s="597">
        <v>446130000</v>
      </c>
    </row>
    <row r="14192" spans="1:8">
      <c r="A14192" s="594" t="s">
        <v>133</v>
      </c>
      <c r="B14192" s="594" t="s">
        <v>350</v>
      </c>
      <c r="C14192" s="594" t="s">
        <v>1963</v>
      </c>
      <c r="D14192" s="594" t="s">
        <v>2935</v>
      </c>
      <c r="E14192" s="594" t="s">
        <v>260</v>
      </c>
      <c r="F14192" s="594" t="s">
        <v>262</v>
      </c>
      <c r="G14192" s="596" t="s">
        <v>2707</v>
      </c>
      <c r="H14192" s="597">
        <v>446130000</v>
      </c>
    </row>
    <row r="14193" spans="1:8">
      <c r="A14193" s="594" t="s">
        <v>133</v>
      </c>
      <c r="B14193" s="594" t="s">
        <v>350</v>
      </c>
      <c r="C14193" s="594" t="s">
        <v>1963</v>
      </c>
      <c r="D14193" s="594" t="s">
        <v>2935</v>
      </c>
      <c r="E14193" s="594" t="s">
        <v>49</v>
      </c>
      <c r="F14193" s="595" t="s">
        <v>411</v>
      </c>
      <c r="G14193" s="596" t="s">
        <v>50</v>
      </c>
      <c r="H14193" s="597">
        <v>73870000</v>
      </c>
    </row>
    <row r="14194" spans="1:8">
      <c r="A14194" s="594" t="s">
        <v>133</v>
      </c>
      <c r="B14194" s="594" t="s">
        <v>350</v>
      </c>
      <c r="C14194" s="594" t="s">
        <v>1963</v>
      </c>
      <c r="D14194" s="594" t="s">
        <v>2935</v>
      </c>
      <c r="E14194" s="594" t="s">
        <v>49</v>
      </c>
      <c r="F14194" s="594" t="s">
        <v>51</v>
      </c>
      <c r="G14194" s="596" t="s">
        <v>2786</v>
      </c>
      <c r="H14194" s="597">
        <v>73870000</v>
      </c>
    </row>
    <row r="14195" spans="1:8">
      <c r="A14195" s="594" t="s">
        <v>133</v>
      </c>
      <c r="B14195" s="594" t="s">
        <v>350</v>
      </c>
      <c r="C14195" s="594" t="s">
        <v>245</v>
      </c>
      <c r="D14195" s="595" t="s">
        <v>411</v>
      </c>
      <c r="E14195" s="595" t="s">
        <v>411</v>
      </c>
      <c r="F14195" s="595" t="s">
        <v>411</v>
      </c>
      <c r="G14195" s="596" t="s">
        <v>2855</v>
      </c>
      <c r="H14195" s="597">
        <v>3402176432</v>
      </c>
    </row>
    <row r="14196" spans="1:8">
      <c r="A14196" s="594" t="s">
        <v>133</v>
      </c>
      <c r="B14196" s="594" t="s">
        <v>350</v>
      </c>
      <c r="C14196" s="594" t="s">
        <v>245</v>
      </c>
      <c r="D14196" s="594" t="s">
        <v>2856</v>
      </c>
      <c r="E14196" s="595" t="s">
        <v>411</v>
      </c>
      <c r="F14196" s="595" t="s">
        <v>411</v>
      </c>
      <c r="G14196" s="596" t="s">
        <v>2857</v>
      </c>
      <c r="H14196" s="597">
        <v>3402176432</v>
      </c>
    </row>
    <row r="14197" spans="1:8">
      <c r="A14197" s="594" t="s">
        <v>133</v>
      </c>
      <c r="B14197" s="594" t="s">
        <v>350</v>
      </c>
      <c r="C14197" s="594" t="s">
        <v>245</v>
      </c>
      <c r="D14197" s="594" t="s">
        <v>2856</v>
      </c>
      <c r="E14197" s="594" t="s">
        <v>142</v>
      </c>
      <c r="F14197" s="595" t="s">
        <v>411</v>
      </c>
      <c r="G14197" s="596" t="s">
        <v>143</v>
      </c>
      <c r="H14197" s="597">
        <v>268722000</v>
      </c>
    </row>
    <row r="14198" spans="1:8">
      <c r="A14198" s="594" t="s">
        <v>133</v>
      </c>
      <c r="B14198" s="594" t="s">
        <v>350</v>
      </c>
      <c r="C14198" s="594" t="s">
        <v>245</v>
      </c>
      <c r="D14198" s="594" t="s">
        <v>2856</v>
      </c>
      <c r="E14198" s="594" t="s">
        <v>142</v>
      </c>
      <c r="F14198" s="594" t="s">
        <v>144</v>
      </c>
      <c r="G14198" s="596" t="s">
        <v>2664</v>
      </c>
      <c r="H14198" s="597">
        <v>268722000</v>
      </c>
    </row>
    <row r="14199" spans="1:8">
      <c r="A14199" s="594" t="s">
        <v>133</v>
      </c>
      <c r="B14199" s="594" t="s">
        <v>350</v>
      </c>
      <c r="C14199" s="594" t="s">
        <v>245</v>
      </c>
      <c r="D14199" s="594" t="s">
        <v>2856</v>
      </c>
      <c r="E14199" s="594" t="s">
        <v>148</v>
      </c>
      <c r="F14199" s="595" t="s">
        <v>411</v>
      </c>
      <c r="G14199" s="596" t="s">
        <v>149</v>
      </c>
      <c r="H14199" s="597">
        <v>17754000</v>
      </c>
    </row>
    <row r="14200" spans="1:8">
      <c r="A14200" s="594" t="s">
        <v>133</v>
      </c>
      <c r="B14200" s="594" t="s">
        <v>350</v>
      </c>
      <c r="C14200" s="594" t="s">
        <v>245</v>
      </c>
      <c r="D14200" s="594" t="s">
        <v>2856</v>
      </c>
      <c r="E14200" s="594" t="s">
        <v>148</v>
      </c>
      <c r="F14200" s="594" t="s">
        <v>223</v>
      </c>
      <c r="G14200" s="596" t="s">
        <v>224</v>
      </c>
      <c r="H14200" s="597">
        <v>12912000</v>
      </c>
    </row>
    <row r="14201" spans="1:8">
      <c r="A14201" s="594" t="s">
        <v>133</v>
      </c>
      <c r="B14201" s="594" t="s">
        <v>350</v>
      </c>
      <c r="C14201" s="594" t="s">
        <v>245</v>
      </c>
      <c r="D14201" s="594" t="s">
        <v>2856</v>
      </c>
      <c r="E14201" s="594" t="s">
        <v>148</v>
      </c>
      <c r="F14201" s="594" t="s">
        <v>150</v>
      </c>
      <c r="G14201" s="596" t="s">
        <v>151</v>
      </c>
      <c r="H14201" s="597">
        <v>4842000</v>
      </c>
    </row>
    <row r="14202" spans="1:8">
      <c r="A14202" s="594" t="s">
        <v>133</v>
      </c>
      <c r="B14202" s="594" t="s">
        <v>350</v>
      </c>
      <c r="C14202" s="594" t="s">
        <v>245</v>
      </c>
      <c r="D14202" s="594" t="s">
        <v>2856</v>
      </c>
      <c r="E14202" s="594" t="s">
        <v>156</v>
      </c>
      <c r="F14202" s="595" t="s">
        <v>411</v>
      </c>
      <c r="G14202" s="596" t="s">
        <v>514</v>
      </c>
      <c r="H14202" s="597">
        <v>65746000</v>
      </c>
    </row>
    <row r="14203" spans="1:8">
      <c r="A14203" s="594" t="s">
        <v>133</v>
      </c>
      <c r="B14203" s="594" t="s">
        <v>350</v>
      </c>
      <c r="C14203" s="594" t="s">
        <v>245</v>
      </c>
      <c r="D14203" s="594" t="s">
        <v>2856</v>
      </c>
      <c r="E14203" s="594" t="s">
        <v>156</v>
      </c>
      <c r="F14203" s="594" t="s">
        <v>157</v>
      </c>
      <c r="G14203" s="596" t="s">
        <v>158</v>
      </c>
      <c r="H14203" s="597">
        <v>49498000</v>
      </c>
    </row>
    <row r="14204" spans="1:8">
      <c r="A14204" s="594" t="s">
        <v>133</v>
      </c>
      <c r="B14204" s="594" t="s">
        <v>350</v>
      </c>
      <c r="C14204" s="594" t="s">
        <v>245</v>
      </c>
      <c r="D14204" s="594" t="s">
        <v>2856</v>
      </c>
      <c r="E14204" s="594" t="s">
        <v>156</v>
      </c>
      <c r="F14204" s="594" t="s">
        <v>159</v>
      </c>
      <c r="G14204" s="596" t="s">
        <v>160</v>
      </c>
      <c r="H14204" s="597">
        <v>8466000</v>
      </c>
    </row>
    <row r="14205" spans="1:8">
      <c r="A14205" s="594" t="s">
        <v>133</v>
      </c>
      <c r="B14205" s="594" t="s">
        <v>350</v>
      </c>
      <c r="C14205" s="594" t="s">
        <v>245</v>
      </c>
      <c r="D14205" s="594" t="s">
        <v>2856</v>
      </c>
      <c r="E14205" s="594" t="s">
        <v>156</v>
      </c>
      <c r="F14205" s="594" t="s">
        <v>161</v>
      </c>
      <c r="G14205" s="596" t="s">
        <v>162</v>
      </c>
      <c r="H14205" s="597">
        <v>5628000</v>
      </c>
    </row>
    <row r="14206" spans="1:8">
      <c r="A14206" s="594" t="s">
        <v>133</v>
      </c>
      <c r="B14206" s="594" t="s">
        <v>350</v>
      </c>
      <c r="C14206" s="594" t="s">
        <v>245</v>
      </c>
      <c r="D14206" s="594" t="s">
        <v>2856</v>
      </c>
      <c r="E14206" s="594" t="s">
        <v>156</v>
      </c>
      <c r="F14206" s="594" t="s">
        <v>1</v>
      </c>
      <c r="G14206" s="596" t="s">
        <v>2</v>
      </c>
      <c r="H14206" s="597">
        <v>2154000</v>
      </c>
    </row>
    <row r="14207" spans="1:8">
      <c r="A14207" s="594" t="s">
        <v>133</v>
      </c>
      <c r="B14207" s="594" t="s">
        <v>350</v>
      </c>
      <c r="C14207" s="594" t="s">
        <v>245</v>
      </c>
      <c r="D14207" s="594" t="s">
        <v>2856</v>
      </c>
      <c r="E14207" s="594" t="s">
        <v>167</v>
      </c>
      <c r="F14207" s="595" t="s">
        <v>411</v>
      </c>
      <c r="G14207" s="596" t="s">
        <v>168</v>
      </c>
      <c r="H14207" s="597">
        <v>29612000</v>
      </c>
    </row>
    <row r="14208" spans="1:8">
      <c r="A14208" s="594" t="s">
        <v>133</v>
      </c>
      <c r="B14208" s="594" t="s">
        <v>350</v>
      </c>
      <c r="C14208" s="594" t="s">
        <v>245</v>
      </c>
      <c r="D14208" s="594" t="s">
        <v>2856</v>
      </c>
      <c r="E14208" s="594" t="s">
        <v>167</v>
      </c>
      <c r="F14208" s="594" t="s">
        <v>228</v>
      </c>
      <c r="G14208" s="596" t="s">
        <v>2673</v>
      </c>
      <c r="H14208" s="597">
        <v>27752000</v>
      </c>
    </row>
    <row r="14209" spans="1:8">
      <c r="A14209" s="594" t="s">
        <v>133</v>
      </c>
      <c r="B14209" s="594" t="s">
        <v>350</v>
      </c>
      <c r="C14209" s="594" t="s">
        <v>245</v>
      </c>
      <c r="D14209" s="594" t="s">
        <v>2856</v>
      </c>
      <c r="E14209" s="594" t="s">
        <v>167</v>
      </c>
      <c r="F14209" s="594" t="s">
        <v>214</v>
      </c>
      <c r="G14209" s="596" t="s">
        <v>2676</v>
      </c>
      <c r="H14209" s="597">
        <v>1860000</v>
      </c>
    </row>
    <row r="14210" spans="1:8">
      <c r="A14210" s="594" t="s">
        <v>133</v>
      </c>
      <c r="B14210" s="594" t="s">
        <v>350</v>
      </c>
      <c r="C14210" s="594" t="s">
        <v>245</v>
      </c>
      <c r="D14210" s="594" t="s">
        <v>2856</v>
      </c>
      <c r="E14210" s="594" t="s">
        <v>171</v>
      </c>
      <c r="F14210" s="595" t="s">
        <v>411</v>
      </c>
      <c r="G14210" s="596" t="s">
        <v>2677</v>
      </c>
      <c r="H14210" s="597">
        <v>3297000</v>
      </c>
    </row>
    <row r="14211" spans="1:8">
      <c r="A14211" s="594" t="s">
        <v>133</v>
      </c>
      <c r="B14211" s="594" t="s">
        <v>350</v>
      </c>
      <c r="C14211" s="594" t="s">
        <v>245</v>
      </c>
      <c r="D14211" s="594" t="s">
        <v>2856</v>
      </c>
      <c r="E14211" s="594" t="s">
        <v>171</v>
      </c>
      <c r="F14211" s="594" t="s">
        <v>173</v>
      </c>
      <c r="G14211" s="596" t="s">
        <v>174</v>
      </c>
      <c r="H14211" s="597">
        <v>3297000</v>
      </c>
    </row>
    <row r="14212" spans="1:8">
      <c r="A14212" s="594" t="s">
        <v>133</v>
      </c>
      <c r="B14212" s="594" t="s">
        <v>350</v>
      </c>
      <c r="C14212" s="594" t="s">
        <v>245</v>
      </c>
      <c r="D14212" s="594" t="s">
        <v>2856</v>
      </c>
      <c r="E14212" s="594" t="s">
        <v>177</v>
      </c>
      <c r="F14212" s="595" t="s">
        <v>411</v>
      </c>
      <c r="G14212" s="596" t="s">
        <v>178</v>
      </c>
      <c r="H14212" s="597">
        <v>3389000</v>
      </c>
    </row>
    <row r="14213" spans="1:8">
      <c r="A14213" s="594" t="s">
        <v>133</v>
      </c>
      <c r="B14213" s="594" t="s">
        <v>350</v>
      </c>
      <c r="C14213" s="594" t="s">
        <v>245</v>
      </c>
      <c r="D14213" s="594" t="s">
        <v>2856</v>
      </c>
      <c r="E14213" s="594" t="s">
        <v>177</v>
      </c>
      <c r="F14213" s="594" t="s">
        <v>179</v>
      </c>
      <c r="G14213" s="596" t="s">
        <v>2679</v>
      </c>
      <c r="H14213" s="597">
        <v>534000</v>
      </c>
    </row>
    <row r="14214" spans="1:8">
      <c r="A14214" s="594" t="s">
        <v>133</v>
      </c>
      <c r="B14214" s="594" t="s">
        <v>350</v>
      </c>
      <c r="C14214" s="594" t="s">
        <v>245</v>
      </c>
      <c r="D14214" s="594" t="s">
        <v>2856</v>
      </c>
      <c r="E14214" s="594" t="s">
        <v>177</v>
      </c>
      <c r="F14214" s="594" t="s">
        <v>1290</v>
      </c>
      <c r="G14214" s="596" t="s">
        <v>2721</v>
      </c>
      <c r="H14214" s="597">
        <v>2855000</v>
      </c>
    </row>
    <row r="14215" spans="1:8">
      <c r="A14215" s="594" t="s">
        <v>133</v>
      </c>
      <c r="B14215" s="594" t="s">
        <v>350</v>
      </c>
      <c r="C14215" s="594" t="s">
        <v>245</v>
      </c>
      <c r="D14215" s="594" t="s">
        <v>2856</v>
      </c>
      <c r="E14215" s="594" t="s">
        <v>183</v>
      </c>
      <c r="F14215" s="595" t="s">
        <v>411</v>
      </c>
      <c r="G14215" s="596" t="s">
        <v>184</v>
      </c>
      <c r="H14215" s="597">
        <v>66896000</v>
      </c>
    </row>
    <row r="14216" spans="1:8">
      <c r="A14216" s="594" t="s">
        <v>133</v>
      </c>
      <c r="B14216" s="594" t="s">
        <v>350</v>
      </c>
      <c r="C14216" s="594" t="s">
        <v>245</v>
      </c>
      <c r="D14216" s="594" t="s">
        <v>2856</v>
      </c>
      <c r="E14216" s="594" t="s">
        <v>183</v>
      </c>
      <c r="F14216" s="594" t="s">
        <v>587</v>
      </c>
      <c r="G14216" s="596" t="s">
        <v>588</v>
      </c>
      <c r="H14216" s="597">
        <v>17896000</v>
      </c>
    </row>
    <row r="14217" spans="1:8">
      <c r="A14217" s="594" t="s">
        <v>133</v>
      </c>
      <c r="B14217" s="594" t="s">
        <v>350</v>
      </c>
      <c r="C14217" s="594" t="s">
        <v>245</v>
      </c>
      <c r="D14217" s="594" t="s">
        <v>2856</v>
      </c>
      <c r="E14217" s="594" t="s">
        <v>183</v>
      </c>
      <c r="F14217" s="594" t="s">
        <v>736</v>
      </c>
      <c r="G14217" s="596" t="s">
        <v>737</v>
      </c>
      <c r="H14217" s="597">
        <v>6400000</v>
      </c>
    </row>
    <row r="14218" spans="1:8">
      <c r="A14218" s="594" t="s">
        <v>133</v>
      </c>
      <c r="B14218" s="594" t="s">
        <v>350</v>
      </c>
      <c r="C14218" s="594" t="s">
        <v>245</v>
      </c>
      <c r="D14218" s="594" t="s">
        <v>2856</v>
      </c>
      <c r="E14218" s="594" t="s">
        <v>183</v>
      </c>
      <c r="F14218" s="594" t="s">
        <v>185</v>
      </c>
      <c r="G14218" s="596" t="s">
        <v>186</v>
      </c>
      <c r="H14218" s="597">
        <v>12600000</v>
      </c>
    </row>
    <row r="14219" spans="1:8">
      <c r="A14219" s="594" t="s">
        <v>133</v>
      </c>
      <c r="B14219" s="594" t="s">
        <v>350</v>
      </c>
      <c r="C14219" s="594" t="s">
        <v>245</v>
      </c>
      <c r="D14219" s="594" t="s">
        <v>2856</v>
      </c>
      <c r="E14219" s="594" t="s">
        <v>183</v>
      </c>
      <c r="F14219" s="594" t="s">
        <v>187</v>
      </c>
      <c r="G14219" s="596" t="s">
        <v>2683</v>
      </c>
      <c r="H14219" s="597">
        <v>30000000</v>
      </c>
    </row>
    <row r="14220" spans="1:8">
      <c r="A14220" s="594" t="s">
        <v>133</v>
      </c>
      <c r="B14220" s="594" t="s">
        <v>350</v>
      </c>
      <c r="C14220" s="594" t="s">
        <v>245</v>
      </c>
      <c r="D14220" s="594" t="s">
        <v>2856</v>
      </c>
      <c r="E14220" s="594" t="s">
        <v>744</v>
      </c>
      <c r="F14220" s="595" t="s">
        <v>411</v>
      </c>
      <c r="G14220" s="596" t="s">
        <v>2686</v>
      </c>
      <c r="H14220" s="597">
        <v>2450000</v>
      </c>
    </row>
    <row r="14221" spans="1:8">
      <c r="A14221" s="594" t="s">
        <v>133</v>
      </c>
      <c r="B14221" s="594" t="s">
        <v>350</v>
      </c>
      <c r="C14221" s="594" t="s">
        <v>245</v>
      </c>
      <c r="D14221" s="594" t="s">
        <v>2856</v>
      </c>
      <c r="E14221" s="594" t="s">
        <v>744</v>
      </c>
      <c r="F14221" s="594" t="s">
        <v>572</v>
      </c>
      <c r="G14221" s="596" t="s">
        <v>2689</v>
      </c>
      <c r="H14221" s="597">
        <v>2450000</v>
      </c>
    </row>
    <row r="14222" spans="1:8">
      <c r="A14222" s="594" t="s">
        <v>133</v>
      </c>
      <c r="B14222" s="594" t="s">
        <v>350</v>
      </c>
      <c r="C14222" s="594" t="s">
        <v>245</v>
      </c>
      <c r="D14222" s="594" t="s">
        <v>2856</v>
      </c>
      <c r="E14222" s="594" t="s">
        <v>189</v>
      </c>
      <c r="F14222" s="595" t="s">
        <v>411</v>
      </c>
      <c r="G14222" s="596" t="s">
        <v>190</v>
      </c>
      <c r="H14222" s="597">
        <v>1023925000</v>
      </c>
    </row>
    <row r="14223" spans="1:8">
      <c r="A14223" s="594" t="s">
        <v>133</v>
      </c>
      <c r="B14223" s="594" t="s">
        <v>350</v>
      </c>
      <c r="C14223" s="594" t="s">
        <v>245</v>
      </c>
      <c r="D14223" s="594" t="s">
        <v>2856</v>
      </c>
      <c r="E14223" s="594" t="s">
        <v>189</v>
      </c>
      <c r="F14223" s="594" t="s">
        <v>773</v>
      </c>
      <c r="G14223" s="596" t="s">
        <v>2695</v>
      </c>
      <c r="H14223" s="597">
        <v>49198000</v>
      </c>
    </row>
    <row r="14224" spans="1:8">
      <c r="A14224" s="594" t="s">
        <v>133</v>
      </c>
      <c r="B14224" s="594" t="s">
        <v>350</v>
      </c>
      <c r="C14224" s="594" t="s">
        <v>245</v>
      </c>
      <c r="D14224" s="594" t="s">
        <v>2856</v>
      </c>
      <c r="E14224" s="594" t="s">
        <v>189</v>
      </c>
      <c r="F14224" s="594" t="s">
        <v>13</v>
      </c>
      <c r="G14224" s="596" t="s">
        <v>2732</v>
      </c>
      <c r="H14224" s="597">
        <v>20600000</v>
      </c>
    </row>
    <row r="14225" spans="1:8">
      <c r="A14225" s="594" t="s">
        <v>133</v>
      </c>
      <c r="B14225" s="594" t="s">
        <v>350</v>
      </c>
      <c r="C14225" s="594" t="s">
        <v>245</v>
      </c>
      <c r="D14225" s="594" t="s">
        <v>2856</v>
      </c>
      <c r="E14225" s="594" t="s">
        <v>189</v>
      </c>
      <c r="F14225" s="594" t="s">
        <v>37</v>
      </c>
      <c r="G14225" s="596" t="s">
        <v>2696</v>
      </c>
      <c r="H14225" s="597">
        <v>23420000</v>
      </c>
    </row>
    <row r="14226" spans="1:8">
      <c r="A14226" s="594" t="s">
        <v>133</v>
      </c>
      <c r="B14226" s="594" t="s">
        <v>350</v>
      </c>
      <c r="C14226" s="594" t="s">
        <v>245</v>
      </c>
      <c r="D14226" s="594" t="s">
        <v>2856</v>
      </c>
      <c r="E14226" s="594" t="s">
        <v>189</v>
      </c>
      <c r="F14226" s="594" t="s">
        <v>192</v>
      </c>
      <c r="G14226" s="596" t="s">
        <v>195</v>
      </c>
      <c r="H14226" s="597">
        <v>930707000</v>
      </c>
    </row>
    <row r="14227" spans="1:8">
      <c r="A14227" s="594" t="s">
        <v>133</v>
      </c>
      <c r="B14227" s="594" t="s">
        <v>350</v>
      </c>
      <c r="C14227" s="594" t="s">
        <v>245</v>
      </c>
      <c r="D14227" s="594" t="s">
        <v>2856</v>
      </c>
      <c r="E14227" s="594" t="s">
        <v>2697</v>
      </c>
      <c r="F14227" s="595" t="s">
        <v>411</v>
      </c>
      <c r="G14227" s="596" t="s">
        <v>2698</v>
      </c>
      <c r="H14227" s="597">
        <v>5000000</v>
      </c>
    </row>
    <row r="14228" spans="1:8">
      <c r="A14228" s="594" t="s">
        <v>133</v>
      </c>
      <c r="B14228" s="594" t="s">
        <v>350</v>
      </c>
      <c r="C14228" s="594" t="s">
        <v>245</v>
      </c>
      <c r="D14228" s="594" t="s">
        <v>2856</v>
      </c>
      <c r="E14228" s="594" t="s">
        <v>2697</v>
      </c>
      <c r="F14228" s="594" t="s">
        <v>2699</v>
      </c>
      <c r="G14228" s="596" t="s">
        <v>2700</v>
      </c>
      <c r="H14228" s="597">
        <v>5000000</v>
      </c>
    </row>
    <row r="14229" spans="1:8">
      <c r="A14229" s="594" t="s">
        <v>133</v>
      </c>
      <c r="B14229" s="594" t="s">
        <v>350</v>
      </c>
      <c r="C14229" s="594" t="s">
        <v>245</v>
      </c>
      <c r="D14229" s="594" t="s">
        <v>2856</v>
      </c>
      <c r="E14229" s="594" t="s">
        <v>194</v>
      </c>
      <c r="F14229" s="595" t="s">
        <v>411</v>
      </c>
      <c r="G14229" s="596" t="s">
        <v>195</v>
      </c>
      <c r="H14229" s="597">
        <v>20008000</v>
      </c>
    </row>
    <row r="14230" spans="1:8">
      <c r="A14230" s="594" t="s">
        <v>133</v>
      </c>
      <c r="B14230" s="594" t="s">
        <v>350</v>
      </c>
      <c r="C14230" s="594" t="s">
        <v>245</v>
      </c>
      <c r="D14230" s="594" t="s">
        <v>2856</v>
      </c>
      <c r="E14230" s="594" t="s">
        <v>194</v>
      </c>
      <c r="F14230" s="594" t="s">
        <v>198</v>
      </c>
      <c r="G14230" s="596" t="s">
        <v>199</v>
      </c>
      <c r="H14230" s="597">
        <v>20008000</v>
      </c>
    </row>
    <row r="14231" spans="1:8">
      <c r="A14231" s="594" t="s">
        <v>133</v>
      </c>
      <c r="B14231" s="594" t="s">
        <v>350</v>
      </c>
      <c r="C14231" s="594" t="s">
        <v>245</v>
      </c>
      <c r="D14231" s="594" t="s">
        <v>2856</v>
      </c>
      <c r="E14231" s="594" t="s">
        <v>1145</v>
      </c>
      <c r="F14231" s="595" t="s">
        <v>411</v>
      </c>
      <c r="G14231" s="596" t="s">
        <v>2761</v>
      </c>
      <c r="H14231" s="597">
        <v>40109000</v>
      </c>
    </row>
    <row r="14232" spans="1:8">
      <c r="A14232" s="594" t="s">
        <v>133</v>
      </c>
      <c r="B14232" s="594" t="s">
        <v>350</v>
      </c>
      <c r="C14232" s="594" t="s">
        <v>245</v>
      </c>
      <c r="D14232" s="594" t="s">
        <v>2856</v>
      </c>
      <c r="E14232" s="594" t="s">
        <v>1145</v>
      </c>
      <c r="F14232" s="594" t="s">
        <v>1144</v>
      </c>
      <c r="G14232" s="596" t="s">
        <v>1143</v>
      </c>
      <c r="H14232" s="597">
        <v>40109000</v>
      </c>
    </row>
    <row r="14233" spans="1:8">
      <c r="A14233" s="594" t="s">
        <v>133</v>
      </c>
      <c r="B14233" s="594" t="s">
        <v>350</v>
      </c>
      <c r="C14233" s="594" t="s">
        <v>245</v>
      </c>
      <c r="D14233" s="594" t="s">
        <v>2856</v>
      </c>
      <c r="E14233" s="594" t="s">
        <v>269</v>
      </c>
      <c r="F14233" s="595" t="s">
        <v>411</v>
      </c>
      <c r="G14233" s="596" t="s">
        <v>2762</v>
      </c>
      <c r="H14233" s="597">
        <v>104161000</v>
      </c>
    </row>
    <row r="14234" spans="1:8">
      <c r="A14234" s="594" t="s">
        <v>133</v>
      </c>
      <c r="B14234" s="594" t="s">
        <v>350</v>
      </c>
      <c r="C14234" s="594" t="s">
        <v>245</v>
      </c>
      <c r="D14234" s="594" t="s">
        <v>2856</v>
      </c>
      <c r="E14234" s="594" t="s">
        <v>269</v>
      </c>
      <c r="F14234" s="594" t="s">
        <v>271</v>
      </c>
      <c r="G14234" s="596" t="s">
        <v>2763</v>
      </c>
      <c r="H14234" s="597">
        <v>104161000</v>
      </c>
    </row>
    <row r="14235" spans="1:8">
      <c r="A14235" s="594" t="s">
        <v>133</v>
      </c>
      <c r="B14235" s="594" t="s">
        <v>350</v>
      </c>
      <c r="C14235" s="594" t="s">
        <v>245</v>
      </c>
      <c r="D14235" s="594" t="s">
        <v>2856</v>
      </c>
      <c r="E14235" s="594" t="s">
        <v>260</v>
      </c>
      <c r="F14235" s="595" t="s">
        <v>411</v>
      </c>
      <c r="G14235" s="596" t="s">
        <v>261</v>
      </c>
      <c r="H14235" s="597">
        <v>1607249000</v>
      </c>
    </row>
    <row r="14236" spans="1:8">
      <c r="A14236" s="594" t="s">
        <v>133</v>
      </c>
      <c r="B14236" s="594" t="s">
        <v>350</v>
      </c>
      <c r="C14236" s="594" t="s">
        <v>245</v>
      </c>
      <c r="D14236" s="594" t="s">
        <v>2856</v>
      </c>
      <c r="E14236" s="594" t="s">
        <v>260</v>
      </c>
      <c r="F14236" s="594" t="s">
        <v>262</v>
      </c>
      <c r="G14236" s="596" t="s">
        <v>2707</v>
      </c>
      <c r="H14236" s="597">
        <v>1607249000</v>
      </c>
    </row>
    <row r="14237" spans="1:8">
      <c r="A14237" s="594" t="s">
        <v>133</v>
      </c>
      <c r="B14237" s="594" t="s">
        <v>350</v>
      </c>
      <c r="C14237" s="594" t="s">
        <v>245</v>
      </c>
      <c r="D14237" s="594" t="s">
        <v>2856</v>
      </c>
      <c r="E14237" s="594" t="s">
        <v>53</v>
      </c>
      <c r="F14237" s="595" t="s">
        <v>411</v>
      </c>
      <c r="G14237" s="596" t="s">
        <v>193</v>
      </c>
      <c r="H14237" s="597">
        <v>143858432</v>
      </c>
    </row>
    <row r="14238" spans="1:8">
      <c r="A14238" s="594" t="s">
        <v>133</v>
      </c>
      <c r="B14238" s="594" t="s">
        <v>350</v>
      </c>
      <c r="C14238" s="594" t="s">
        <v>245</v>
      </c>
      <c r="D14238" s="594" t="s">
        <v>2856</v>
      </c>
      <c r="E14238" s="594" t="s">
        <v>53</v>
      </c>
      <c r="F14238" s="594" t="s">
        <v>54</v>
      </c>
      <c r="G14238" s="596" t="s">
        <v>55</v>
      </c>
      <c r="H14238" s="597">
        <v>51153000</v>
      </c>
    </row>
    <row r="14239" spans="1:8">
      <c r="A14239" s="594" t="s">
        <v>133</v>
      </c>
      <c r="B14239" s="594" t="s">
        <v>350</v>
      </c>
      <c r="C14239" s="594" t="s">
        <v>245</v>
      </c>
      <c r="D14239" s="594" t="s">
        <v>2856</v>
      </c>
      <c r="E14239" s="594" t="s">
        <v>53</v>
      </c>
      <c r="F14239" s="594" t="s">
        <v>56</v>
      </c>
      <c r="G14239" s="596" t="s">
        <v>57</v>
      </c>
      <c r="H14239" s="597">
        <v>78050000</v>
      </c>
    </row>
    <row r="14240" spans="1:8">
      <c r="A14240" s="594" t="s">
        <v>133</v>
      </c>
      <c r="B14240" s="594" t="s">
        <v>350</v>
      </c>
      <c r="C14240" s="594" t="s">
        <v>245</v>
      </c>
      <c r="D14240" s="594" t="s">
        <v>2856</v>
      </c>
      <c r="E14240" s="594" t="s">
        <v>53</v>
      </c>
      <c r="F14240" s="594" t="s">
        <v>358</v>
      </c>
      <c r="G14240" s="596" t="s">
        <v>195</v>
      </c>
      <c r="H14240" s="597">
        <v>14655432</v>
      </c>
    </row>
    <row r="14241" spans="1:8">
      <c r="A14241" s="594" t="s">
        <v>133</v>
      </c>
      <c r="B14241" s="594" t="s">
        <v>350</v>
      </c>
      <c r="C14241" s="594" t="s">
        <v>301</v>
      </c>
      <c r="D14241" s="595" t="s">
        <v>411</v>
      </c>
      <c r="E14241" s="595" t="s">
        <v>411</v>
      </c>
      <c r="F14241" s="595" t="s">
        <v>411</v>
      </c>
      <c r="G14241" s="596" t="s">
        <v>1965</v>
      </c>
      <c r="H14241" s="597">
        <v>25457842376</v>
      </c>
    </row>
    <row r="14242" spans="1:8">
      <c r="A14242" s="594" t="s">
        <v>133</v>
      </c>
      <c r="B14242" s="594" t="s">
        <v>350</v>
      </c>
      <c r="C14242" s="594" t="s">
        <v>301</v>
      </c>
      <c r="D14242" s="594" t="s">
        <v>2751</v>
      </c>
      <c r="E14242" s="595" t="s">
        <v>411</v>
      </c>
      <c r="F14242" s="595" t="s">
        <v>411</v>
      </c>
      <c r="G14242" s="596" t="s">
        <v>2752</v>
      </c>
      <c r="H14242" s="597">
        <v>10850184860</v>
      </c>
    </row>
    <row r="14243" spans="1:8">
      <c r="A14243" s="594" t="s">
        <v>133</v>
      </c>
      <c r="B14243" s="594" t="s">
        <v>350</v>
      </c>
      <c r="C14243" s="594" t="s">
        <v>301</v>
      </c>
      <c r="D14243" s="594" t="s">
        <v>2751</v>
      </c>
      <c r="E14243" s="594" t="s">
        <v>142</v>
      </c>
      <c r="F14243" s="595" t="s">
        <v>411</v>
      </c>
      <c r="G14243" s="596" t="s">
        <v>143</v>
      </c>
      <c r="H14243" s="597">
        <v>676768559</v>
      </c>
    </row>
    <row r="14244" spans="1:8">
      <c r="A14244" s="594" t="s">
        <v>133</v>
      </c>
      <c r="B14244" s="594" t="s">
        <v>350</v>
      </c>
      <c r="C14244" s="594" t="s">
        <v>301</v>
      </c>
      <c r="D14244" s="594" t="s">
        <v>2751</v>
      </c>
      <c r="E14244" s="594" t="s">
        <v>142</v>
      </c>
      <c r="F14244" s="594" t="s">
        <v>144</v>
      </c>
      <c r="G14244" s="596" t="s">
        <v>2664</v>
      </c>
      <c r="H14244" s="597">
        <v>401655359</v>
      </c>
    </row>
    <row r="14245" spans="1:8">
      <c r="A14245" s="594" t="s">
        <v>133</v>
      </c>
      <c r="B14245" s="594" t="s">
        <v>350</v>
      </c>
      <c r="C14245" s="594" t="s">
        <v>301</v>
      </c>
      <c r="D14245" s="594" t="s">
        <v>2751</v>
      </c>
      <c r="E14245" s="594" t="s">
        <v>142</v>
      </c>
      <c r="F14245" s="594" t="s">
        <v>146</v>
      </c>
      <c r="G14245" s="596" t="s">
        <v>2665</v>
      </c>
      <c r="H14245" s="597">
        <v>275113200</v>
      </c>
    </row>
    <row r="14246" spans="1:8">
      <c r="A14246" s="594" t="s">
        <v>133</v>
      </c>
      <c r="B14246" s="594" t="s">
        <v>350</v>
      </c>
      <c r="C14246" s="594" t="s">
        <v>301</v>
      </c>
      <c r="D14246" s="594" t="s">
        <v>2751</v>
      </c>
      <c r="E14246" s="594" t="s">
        <v>202</v>
      </c>
      <c r="F14246" s="595" t="s">
        <v>411</v>
      </c>
      <c r="G14246" s="596" t="s">
        <v>2719</v>
      </c>
      <c r="H14246" s="597">
        <v>912426674</v>
      </c>
    </row>
    <row r="14247" spans="1:8">
      <c r="A14247" s="594" t="s">
        <v>133</v>
      </c>
      <c r="B14247" s="594" t="s">
        <v>350</v>
      </c>
      <c r="C14247" s="594" t="s">
        <v>301</v>
      </c>
      <c r="D14247" s="594" t="s">
        <v>2751</v>
      </c>
      <c r="E14247" s="594" t="s">
        <v>202</v>
      </c>
      <c r="F14247" s="594" t="s">
        <v>767</v>
      </c>
      <c r="G14247" s="596" t="s">
        <v>2720</v>
      </c>
      <c r="H14247" s="597">
        <v>912426674</v>
      </c>
    </row>
    <row r="14248" spans="1:8">
      <c r="A14248" s="594" t="s">
        <v>133</v>
      </c>
      <c r="B14248" s="594" t="s">
        <v>350</v>
      </c>
      <c r="C14248" s="594" t="s">
        <v>301</v>
      </c>
      <c r="D14248" s="594" t="s">
        <v>2751</v>
      </c>
      <c r="E14248" s="594" t="s">
        <v>148</v>
      </c>
      <c r="F14248" s="595" t="s">
        <v>411</v>
      </c>
      <c r="G14248" s="596" t="s">
        <v>149</v>
      </c>
      <c r="H14248" s="597">
        <v>152112610</v>
      </c>
    </row>
    <row r="14249" spans="1:8">
      <c r="A14249" s="594" t="s">
        <v>133</v>
      </c>
      <c r="B14249" s="594" t="s">
        <v>350</v>
      </c>
      <c r="C14249" s="594" t="s">
        <v>301</v>
      </c>
      <c r="D14249" s="594" t="s">
        <v>2751</v>
      </c>
      <c r="E14249" s="594" t="s">
        <v>148</v>
      </c>
      <c r="F14249" s="594" t="s">
        <v>223</v>
      </c>
      <c r="G14249" s="596" t="s">
        <v>224</v>
      </c>
      <c r="H14249" s="597">
        <v>12772994</v>
      </c>
    </row>
    <row r="14250" spans="1:8">
      <c r="A14250" s="594" t="s">
        <v>133</v>
      </c>
      <c r="B14250" s="594" t="s">
        <v>350</v>
      </c>
      <c r="C14250" s="594" t="s">
        <v>301</v>
      </c>
      <c r="D14250" s="594" t="s">
        <v>2751</v>
      </c>
      <c r="E14250" s="594" t="s">
        <v>148</v>
      </c>
      <c r="F14250" s="594" t="s">
        <v>1075</v>
      </c>
      <c r="G14250" s="596" t="s">
        <v>2666</v>
      </c>
      <c r="H14250" s="597">
        <v>126047845</v>
      </c>
    </row>
    <row r="14251" spans="1:8">
      <c r="A14251" s="594" t="s">
        <v>133</v>
      </c>
      <c r="B14251" s="594" t="s">
        <v>350</v>
      </c>
      <c r="C14251" s="594" t="s">
        <v>301</v>
      </c>
      <c r="D14251" s="594" t="s">
        <v>2751</v>
      </c>
      <c r="E14251" s="594" t="s">
        <v>148</v>
      </c>
      <c r="F14251" s="594" t="s">
        <v>150</v>
      </c>
      <c r="G14251" s="596" t="s">
        <v>151</v>
      </c>
      <c r="H14251" s="597">
        <v>5380000</v>
      </c>
    </row>
    <row r="14252" spans="1:8">
      <c r="A14252" s="594" t="s">
        <v>133</v>
      </c>
      <c r="B14252" s="594" t="s">
        <v>350</v>
      </c>
      <c r="C14252" s="594" t="s">
        <v>301</v>
      </c>
      <c r="D14252" s="594" t="s">
        <v>2751</v>
      </c>
      <c r="E14252" s="594" t="s">
        <v>148</v>
      </c>
      <c r="F14252" s="594" t="s">
        <v>605</v>
      </c>
      <c r="G14252" s="596" t="s">
        <v>2668</v>
      </c>
      <c r="H14252" s="597">
        <v>7911771</v>
      </c>
    </row>
    <row r="14253" spans="1:8">
      <c r="A14253" s="594" t="s">
        <v>133</v>
      </c>
      <c r="B14253" s="594" t="s">
        <v>350</v>
      </c>
      <c r="C14253" s="594" t="s">
        <v>301</v>
      </c>
      <c r="D14253" s="594" t="s">
        <v>2751</v>
      </c>
      <c r="E14253" s="594" t="s">
        <v>152</v>
      </c>
      <c r="F14253" s="595" t="s">
        <v>411</v>
      </c>
      <c r="G14253" s="596" t="s">
        <v>153</v>
      </c>
      <c r="H14253" s="597">
        <v>20448000</v>
      </c>
    </row>
    <row r="14254" spans="1:8">
      <c r="A14254" s="594" t="s">
        <v>133</v>
      </c>
      <c r="B14254" s="594" t="s">
        <v>350</v>
      </c>
      <c r="C14254" s="594" t="s">
        <v>301</v>
      </c>
      <c r="D14254" s="594" t="s">
        <v>2751</v>
      </c>
      <c r="E14254" s="594" t="s">
        <v>152</v>
      </c>
      <c r="F14254" s="594" t="s">
        <v>606</v>
      </c>
      <c r="G14254" s="596" t="s">
        <v>195</v>
      </c>
      <c r="H14254" s="597">
        <v>20448000</v>
      </c>
    </row>
    <row r="14255" spans="1:8">
      <c r="A14255" s="594" t="s">
        <v>133</v>
      </c>
      <c r="B14255" s="594" t="s">
        <v>350</v>
      </c>
      <c r="C14255" s="594" t="s">
        <v>301</v>
      </c>
      <c r="D14255" s="594" t="s">
        <v>2751</v>
      </c>
      <c r="E14255" s="594" t="s">
        <v>156</v>
      </c>
      <c r="F14255" s="595" t="s">
        <v>411</v>
      </c>
      <c r="G14255" s="596" t="s">
        <v>514</v>
      </c>
      <c r="H14255" s="597">
        <v>345418471</v>
      </c>
    </row>
    <row r="14256" spans="1:8">
      <c r="A14256" s="594" t="s">
        <v>133</v>
      </c>
      <c r="B14256" s="594" t="s">
        <v>350</v>
      </c>
      <c r="C14256" s="594" t="s">
        <v>301</v>
      </c>
      <c r="D14256" s="594" t="s">
        <v>2751</v>
      </c>
      <c r="E14256" s="594" t="s">
        <v>156</v>
      </c>
      <c r="F14256" s="594" t="s">
        <v>157</v>
      </c>
      <c r="G14256" s="596" t="s">
        <v>158</v>
      </c>
      <c r="H14256" s="597">
        <v>256571351</v>
      </c>
    </row>
    <row r="14257" spans="1:8">
      <c r="A14257" s="594" t="s">
        <v>133</v>
      </c>
      <c r="B14257" s="594" t="s">
        <v>350</v>
      </c>
      <c r="C14257" s="594" t="s">
        <v>301</v>
      </c>
      <c r="D14257" s="594" t="s">
        <v>2751</v>
      </c>
      <c r="E14257" s="594" t="s">
        <v>156</v>
      </c>
      <c r="F14257" s="594" t="s">
        <v>159</v>
      </c>
      <c r="G14257" s="596" t="s">
        <v>160</v>
      </c>
      <c r="H14257" s="597">
        <v>44716501</v>
      </c>
    </row>
    <row r="14258" spans="1:8">
      <c r="A14258" s="594" t="s">
        <v>133</v>
      </c>
      <c r="B14258" s="594" t="s">
        <v>350</v>
      </c>
      <c r="C14258" s="594" t="s">
        <v>301</v>
      </c>
      <c r="D14258" s="594" t="s">
        <v>2751</v>
      </c>
      <c r="E14258" s="594" t="s">
        <v>156</v>
      </c>
      <c r="F14258" s="594" t="s">
        <v>161</v>
      </c>
      <c r="G14258" s="596" t="s">
        <v>162</v>
      </c>
      <c r="H14258" s="597">
        <v>29811002</v>
      </c>
    </row>
    <row r="14259" spans="1:8">
      <c r="A14259" s="594" t="s">
        <v>133</v>
      </c>
      <c r="B14259" s="594" t="s">
        <v>350</v>
      </c>
      <c r="C14259" s="594" t="s">
        <v>301</v>
      </c>
      <c r="D14259" s="594" t="s">
        <v>2751</v>
      </c>
      <c r="E14259" s="594" t="s">
        <v>156</v>
      </c>
      <c r="F14259" s="594" t="s">
        <v>1</v>
      </c>
      <c r="G14259" s="596" t="s">
        <v>2</v>
      </c>
      <c r="H14259" s="597">
        <v>14319617</v>
      </c>
    </row>
    <row r="14260" spans="1:8">
      <c r="A14260" s="594" t="s">
        <v>133</v>
      </c>
      <c r="B14260" s="594" t="s">
        <v>350</v>
      </c>
      <c r="C14260" s="594" t="s">
        <v>301</v>
      </c>
      <c r="D14260" s="594" t="s">
        <v>2751</v>
      </c>
      <c r="E14260" s="594" t="s">
        <v>167</v>
      </c>
      <c r="F14260" s="595" t="s">
        <v>411</v>
      </c>
      <c r="G14260" s="596" t="s">
        <v>168</v>
      </c>
      <c r="H14260" s="597">
        <v>400026872</v>
      </c>
    </row>
    <row r="14261" spans="1:8">
      <c r="A14261" s="594" t="s">
        <v>133</v>
      </c>
      <c r="B14261" s="594" t="s">
        <v>350</v>
      </c>
      <c r="C14261" s="594" t="s">
        <v>301</v>
      </c>
      <c r="D14261" s="594" t="s">
        <v>2751</v>
      </c>
      <c r="E14261" s="594" t="s">
        <v>167</v>
      </c>
      <c r="F14261" s="594" t="s">
        <v>228</v>
      </c>
      <c r="G14261" s="596" t="s">
        <v>2673</v>
      </c>
      <c r="H14261" s="597">
        <v>20868711</v>
      </c>
    </row>
    <row r="14262" spans="1:8">
      <c r="A14262" s="594" t="s">
        <v>133</v>
      </c>
      <c r="B14262" s="594" t="s">
        <v>350</v>
      </c>
      <c r="C14262" s="594" t="s">
        <v>301</v>
      </c>
      <c r="D14262" s="594" t="s">
        <v>2751</v>
      </c>
      <c r="E14262" s="594" t="s">
        <v>167</v>
      </c>
      <c r="F14262" s="594" t="s">
        <v>169</v>
      </c>
      <c r="G14262" s="596" t="s">
        <v>2674</v>
      </c>
      <c r="H14262" s="597">
        <v>33194841</v>
      </c>
    </row>
    <row r="14263" spans="1:8">
      <c r="A14263" s="594" t="s">
        <v>133</v>
      </c>
      <c r="B14263" s="594" t="s">
        <v>350</v>
      </c>
      <c r="C14263" s="594" t="s">
        <v>301</v>
      </c>
      <c r="D14263" s="594" t="s">
        <v>2751</v>
      </c>
      <c r="E14263" s="594" t="s">
        <v>167</v>
      </c>
      <c r="F14263" s="594" t="s">
        <v>230</v>
      </c>
      <c r="G14263" s="596" t="s">
        <v>2675</v>
      </c>
      <c r="H14263" s="597">
        <v>345963320</v>
      </c>
    </row>
    <row r="14264" spans="1:8">
      <c r="A14264" s="594" t="s">
        <v>133</v>
      </c>
      <c r="B14264" s="594" t="s">
        <v>350</v>
      </c>
      <c r="C14264" s="594" t="s">
        <v>301</v>
      </c>
      <c r="D14264" s="594" t="s">
        <v>2751</v>
      </c>
      <c r="E14264" s="594" t="s">
        <v>171</v>
      </c>
      <c r="F14264" s="595" t="s">
        <v>411</v>
      </c>
      <c r="G14264" s="596" t="s">
        <v>2677</v>
      </c>
      <c r="H14264" s="597">
        <v>77952700</v>
      </c>
    </row>
    <row r="14265" spans="1:8">
      <c r="A14265" s="594" t="s">
        <v>133</v>
      </c>
      <c r="B14265" s="594" t="s">
        <v>350</v>
      </c>
      <c r="C14265" s="594" t="s">
        <v>301</v>
      </c>
      <c r="D14265" s="594" t="s">
        <v>2751</v>
      </c>
      <c r="E14265" s="594" t="s">
        <v>171</v>
      </c>
      <c r="F14265" s="594" t="s">
        <v>173</v>
      </c>
      <c r="G14265" s="596" t="s">
        <v>174</v>
      </c>
      <c r="H14265" s="597">
        <v>14866000</v>
      </c>
    </row>
    <row r="14266" spans="1:8">
      <c r="A14266" s="594" t="s">
        <v>133</v>
      </c>
      <c r="B14266" s="594" t="s">
        <v>350</v>
      </c>
      <c r="C14266" s="594" t="s">
        <v>301</v>
      </c>
      <c r="D14266" s="594" t="s">
        <v>2751</v>
      </c>
      <c r="E14266" s="594" t="s">
        <v>171</v>
      </c>
      <c r="F14266" s="594" t="s">
        <v>216</v>
      </c>
      <c r="G14266" s="596" t="s">
        <v>217</v>
      </c>
      <c r="H14266" s="597">
        <v>54680000</v>
      </c>
    </row>
    <row r="14267" spans="1:8">
      <c r="A14267" s="594" t="s">
        <v>133</v>
      </c>
      <c r="B14267" s="594" t="s">
        <v>350</v>
      </c>
      <c r="C14267" s="594" t="s">
        <v>301</v>
      </c>
      <c r="D14267" s="594" t="s">
        <v>2751</v>
      </c>
      <c r="E14267" s="594" t="s">
        <v>171</v>
      </c>
      <c r="F14267" s="594" t="s">
        <v>175</v>
      </c>
      <c r="G14267" s="596" t="s">
        <v>176</v>
      </c>
      <c r="H14267" s="597">
        <v>8406700</v>
      </c>
    </row>
    <row r="14268" spans="1:8">
      <c r="A14268" s="594" t="s">
        <v>133</v>
      </c>
      <c r="B14268" s="594" t="s">
        <v>350</v>
      </c>
      <c r="C14268" s="594" t="s">
        <v>301</v>
      </c>
      <c r="D14268" s="594" t="s">
        <v>2751</v>
      </c>
      <c r="E14268" s="594" t="s">
        <v>177</v>
      </c>
      <c r="F14268" s="595" t="s">
        <v>411</v>
      </c>
      <c r="G14268" s="596" t="s">
        <v>178</v>
      </c>
      <c r="H14268" s="597">
        <v>16550161</v>
      </c>
    </row>
    <row r="14269" spans="1:8">
      <c r="A14269" s="594" t="s">
        <v>133</v>
      </c>
      <c r="B14269" s="594" t="s">
        <v>350</v>
      </c>
      <c r="C14269" s="594" t="s">
        <v>301</v>
      </c>
      <c r="D14269" s="594" t="s">
        <v>2751</v>
      </c>
      <c r="E14269" s="594" t="s">
        <v>177</v>
      </c>
      <c r="F14269" s="594" t="s">
        <v>179</v>
      </c>
      <c r="G14269" s="596" t="s">
        <v>2679</v>
      </c>
      <c r="H14269" s="597">
        <v>1777674</v>
      </c>
    </row>
    <row r="14270" spans="1:8">
      <c r="A14270" s="594" t="s">
        <v>133</v>
      </c>
      <c r="B14270" s="594" t="s">
        <v>350</v>
      </c>
      <c r="C14270" s="594" t="s">
        <v>301</v>
      </c>
      <c r="D14270" s="594" t="s">
        <v>2751</v>
      </c>
      <c r="E14270" s="594" t="s">
        <v>177</v>
      </c>
      <c r="F14270" s="594" t="s">
        <v>1290</v>
      </c>
      <c r="G14270" s="596" t="s">
        <v>2721</v>
      </c>
      <c r="H14270" s="597">
        <v>8659787</v>
      </c>
    </row>
    <row r="14271" spans="1:8">
      <c r="A14271" s="594" t="s">
        <v>133</v>
      </c>
      <c r="B14271" s="594" t="s">
        <v>350</v>
      </c>
      <c r="C14271" s="594" t="s">
        <v>301</v>
      </c>
      <c r="D14271" s="594" t="s">
        <v>2751</v>
      </c>
      <c r="E14271" s="594" t="s">
        <v>177</v>
      </c>
      <c r="F14271" s="594" t="s">
        <v>1297</v>
      </c>
      <c r="G14271" s="596" t="s">
        <v>2680</v>
      </c>
      <c r="H14271" s="597">
        <v>6112700</v>
      </c>
    </row>
    <row r="14272" spans="1:8">
      <c r="A14272" s="594" t="s">
        <v>133</v>
      </c>
      <c r="B14272" s="594" t="s">
        <v>350</v>
      </c>
      <c r="C14272" s="594" t="s">
        <v>301</v>
      </c>
      <c r="D14272" s="594" t="s">
        <v>2751</v>
      </c>
      <c r="E14272" s="594" t="s">
        <v>240</v>
      </c>
      <c r="F14272" s="595" t="s">
        <v>411</v>
      </c>
      <c r="G14272" s="596" t="s">
        <v>241</v>
      </c>
      <c r="H14272" s="597">
        <v>2800000</v>
      </c>
    </row>
    <row r="14273" spans="1:8">
      <c r="A14273" s="594" t="s">
        <v>133</v>
      </c>
      <c r="B14273" s="594" t="s">
        <v>350</v>
      </c>
      <c r="C14273" s="594" t="s">
        <v>301</v>
      </c>
      <c r="D14273" s="594" t="s">
        <v>2751</v>
      </c>
      <c r="E14273" s="594" t="s">
        <v>240</v>
      </c>
      <c r="F14273" s="594" t="s">
        <v>733</v>
      </c>
      <c r="G14273" s="596" t="s">
        <v>734</v>
      </c>
      <c r="H14273" s="597">
        <v>2800000</v>
      </c>
    </row>
    <row r="14274" spans="1:8">
      <c r="A14274" s="594" t="s">
        <v>133</v>
      </c>
      <c r="B14274" s="594" t="s">
        <v>350</v>
      </c>
      <c r="C14274" s="594" t="s">
        <v>301</v>
      </c>
      <c r="D14274" s="594" t="s">
        <v>2751</v>
      </c>
      <c r="E14274" s="594" t="s">
        <v>183</v>
      </c>
      <c r="F14274" s="595" t="s">
        <v>411</v>
      </c>
      <c r="G14274" s="596" t="s">
        <v>184</v>
      </c>
      <c r="H14274" s="597">
        <v>57000000</v>
      </c>
    </row>
    <row r="14275" spans="1:8">
      <c r="A14275" s="594" t="s">
        <v>133</v>
      </c>
      <c r="B14275" s="594" t="s">
        <v>350</v>
      </c>
      <c r="C14275" s="594" t="s">
        <v>301</v>
      </c>
      <c r="D14275" s="594" t="s">
        <v>2751</v>
      </c>
      <c r="E14275" s="594" t="s">
        <v>183</v>
      </c>
      <c r="F14275" s="594" t="s">
        <v>736</v>
      </c>
      <c r="G14275" s="596" t="s">
        <v>737</v>
      </c>
      <c r="H14275" s="597">
        <v>1500000</v>
      </c>
    </row>
    <row r="14276" spans="1:8">
      <c r="A14276" s="594" t="s">
        <v>133</v>
      </c>
      <c r="B14276" s="594" t="s">
        <v>350</v>
      </c>
      <c r="C14276" s="594" t="s">
        <v>301</v>
      </c>
      <c r="D14276" s="594" t="s">
        <v>2751</v>
      </c>
      <c r="E14276" s="594" t="s">
        <v>183</v>
      </c>
      <c r="F14276" s="594" t="s">
        <v>187</v>
      </c>
      <c r="G14276" s="596" t="s">
        <v>2683</v>
      </c>
      <c r="H14276" s="597">
        <v>55500000</v>
      </c>
    </row>
    <row r="14277" spans="1:8">
      <c r="A14277" s="594" t="s">
        <v>133</v>
      </c>
      <c r="B14277" s="594" t="s">
        <v>350</v>
      </c>
      <c r="C14277" s="594" t="s">
        <v>301</v>
      </c>
      <c r="D14277" s="594" t="s">
        <v>2751</v>
      </c>
      <c r="E14277" s="594" t="s">
        <v>738</v>
      </c>
      <c r="F14277" s="595" t="s">
        <v>411</v>
      </c>
      <c r="G14277" s="596" t="s">
        <v>739</v>
      </c>
      <c r="H14277" s="597">
        <v>467157840</v>
      </c>
    </row>
    <row r="14278" spans="1:8">
      <c r="A14278" s="594" t="s">
        <v>133</v>
      </c>
      <c r="B14278" s="594" t="s">
        <v>350</v>
      </c>
      <c r="C14278" s="594" t="s">
        <v>301</v>
      </c>
      <c r="D14278" s="594" t="s">
        <v>2751</v>
      </c>
      <c r="E14278" s="594" t="s">
        <v>738</v>
      </c>
      <c r="F14278" s="594" t="s">
        <v>740</v>
      </c>
      <c r="G14278" s="596" t="s">
        <v>741</v>
      </c>
      <c r="H14278" s="597">
        <v>17000000</v>
      </c>
    </row>
    <row r="14279" spans="1:8">
      <c r="A14279" s="594" t="s">
        <v>133</v>
      </c>
      <c r="B14279" s="594" t="s">
        <v>350</v>
      </c>
      <c r="C14279" s="594" t="s">
        <v>301</v>
      </c>
      <c r="D14279" s="594" t="s">
        <v>2751</v>
      </c>
      <c r="E14279" s="594" t="s">
        <v>738</v>
      </c>
      <c r="F14279" s="594" t="s">
        <v>742</v>
      </c>
      <c r="G14279" s="596" t="s">
        <v>743</v>
      </c>
      <c r="H14279" s="597">
        <v>450157840</v>
      </c>
    </row>
    <row r="14280" spans="1:8">
      <c r="A14280" s="594" t="s">
        <v>133</v>
      </c>
      <c r="B14280" s="594" t="s">
        <v>350</v>
      </c>
      <c r="C14280" s="594" t="s">
        <v>301</v>
      </c>
      <c r="D14280" s="594" t="s">
        <v>2751</v>
      </c>
      <c r="E14280" s="594" t="s">
        <v>744</v>
      </c>
      <c r="F14280" s="595" t="s">
        <v>411</v>
      </c>
      <c r="G14280" s="596" t="s">
        <v>2686</v>
      </c>
      <c r="H14280" s="597">
        <v>252973000</v>
      </c>
    </row>
    <row r="14281" spans="1:8">
      <c r="A14281" s="594" t="s">
        <v>133</v>
      </c>
      <c r="B14281" s="594" t="s">
        <v>350</v>
      </c>
      <c r="C14281" s="594" t="s">
        <v>301</v>
      </c>
      <c r="D14281" s="594" t="s">
        <v>2751</v>
      </c>
      <c r="E14281" s="594" t="s">
        <v>744</v>
      </c>
      <c r="F14281" s="594" t="s">
        <v>286</v>
      </c>
      <c r="G14281" s="596" t="s">
        <v>2688</v>
      </c>
      <c r="H14281" s="597">
        <v>115224000</v>
      </c>
    </row>
    <row r="14282" spans="1:8">
      <c r="A14282" s="594" t="s">
        <v>133</v>
      </c>
      <c r="B14282" s="594" t="s">
        <v>350</v>
      </c>
      <c r="C14282" s="594" t="s">
        <v>301</v>
      </c>
      <c r="D14282" s="594" t="s">
        <v>2751</v>
      </c>
      <c r="E14282" s="594" t="s">
        <v>744</v>
      </c>
      <c r="F14282" s="594" t="s">
        <v>572</v>
      </c>
      <c r="G14282" s="596" t="s">
        <v>2689</v>
      </c>
      <c r="H14282" s="597">
        <v>36170000</v>
      </c>
    </row>
    <row r="14283" spans="1:8">
      <c r="A14283" s="594" t="s">
        <v>133</v>
      </c>
      <c r="B14283" s="594" t="s">
        <v>350</v>
      </c>
      <c r="C14283" s="594" t="s">
        <v>301</v>
      </c>
      <c r="D14283" s="594" t="s">
        <v>2751</v>
      </c>
      <c r="E14283" s="594" t="s">
        <v>744</v>
      </c>
      <c r="F14283" s="594" t="s">
        <v>746</v>
      </c>
      <c r="G14283" s="596" t="s">
        <v>2690</v>
      </c>
      <c r="H14283" s="597">
        <v>6450000</v>
      </c>
    </row>
    <row r="14284" spans="1:8">
      <c r="A14284" s="594" t="s">
        <v>133</v>
      </c>
      <c r="B14284" s="594" t="s">
        <v>350</v>
      </c>
      <c r="C14284" s="594" t="s">
        <v>301</v>
      </c>
      <c r="D14284" s="594" t="s">
        <v>2751</v>
      </c>
      <c r="E14284" s="594" t="s">
        <v>744</v>
      </c>
      <c r="F14284" s="594" t="s">
        <v>11</v>
      </c>
      <c r="G14284" s="596" t="s">
        <v>2691</v>
      </c>
      <c r="H14284" s="597">
        <v>95129000</v>
      </c>
    </row>
    <row r="14285" spans="1:8">
      <c r="A14285" s="594" t="s">
        <v>133</v>
      </c>
      <c r="B14285" s="594" t="s">
        <v>350</v>
      </c>
      <c r="C14285" s="594" t="s">
        <v>301</v>
      </c>
      <c r="D14285" s="594" t="s">
        <v>2751</v>
      </c>
      <c r="E14285" s="594" t="s">
        <v>2692</v>
      </c>
      <c r="F14285" s="595" t="s">
        <v>411</v>
      </c>
      <c r="G14285" s="596" t="s">
        <v>2693</v>
      </c>
      <c r="H14285" s="597">
        <v>105000000</v>
      </c>
    </row>
    <row r="14286" spans="1:8">
      <c r="A14286" s="594" t="s">
        <v>133</v>
      </c>
      <c r="B14286" s="594" t="s">
        <v>350</v>
      </c>
      <c r="C14286" s="594" t="s">
        <v>301</v>
      </c>
      <c r="D14286" s="594" t="s">
        <v>2751</v>
      </c>
      <c r="E14286" s="594" t="s">
        <v>2692</v>
      </c>
      <c r="F14286" s="594" t="s">
        <v>2694</v>
      </c>
      <c r="G14286" s="596" t="s">
        <v>2689</v>
      </c>
      <c r="H14286" s="597">
        <v>15000000</v>
      </c>
    </row>
    <row r="14287" spans="1:8">
      <c r="A14287" s="594" t="s">
        <v>133</v>
      </c>
      <c r="B14287" s="594" t="s">
        <v>350</v>
      </c>
      <c r="C14287" s="594" t="s">
        <v>301</v>
      </c>
      <c r="D14287" s="594" t="s">
        <v>2751</v>
      </c>
      <c r="E14287" s="594" t="s">
        <v>2692</v>
      </c>
      <c r="F14287" s="594" t="s">
        <v>2730</v>
      </c>
      <c r="G14287" s="596" t="s">
        <v>2731</v>
      </c>
      <c r="H14287" s="597">
        <v>90000000</v>
      </c>
    </row>
    <row r="14288" spans="1:8">
      <c r="A14288" s="594" t="s">
        <v>133</v>
      </c>
      <c r="B14288" s="594" t="s">
        <v>350</v>
      </c>
      <c r="C14288" s="594" t="s">
        <v>301</v>
      </c>
      <c r="D14288" s="594" t="s">
        <v>2751</v>
      </c>
      <c r="E14288" s="594" t="s">
        <v>189</v>
      </c>
      <c r="F14288" s="595" t="s">
        <v>411</v>
      </c>
      <c r="G14288" s="596" t="s">
        <v>190</v>
      </c>
      <c r="H14288" s="597">
        <v>394173896</v>
      </c>
    </row>
    <row r="14289" spans="1:8">
      <c r="A14289" s="594" t="s">
        <v>133</v>
      </c>
      <c r="B14289" s="594" t="s">
        <v>350</v>
      </c>
      <c r="C14289" s="594" t="s">
        <v>301</v>
      </c>
      <c r="D14289" s="594" t="s">
        <v>2751</v>
      </c>
      <c r="E14289" s="594" t="s">
        <v>189</v>
      </c>
      <c r="F14289" s="594" t="s">
        <v>773</v>
      </c>
      <c r="G14289" s="596" t="s">
        <v>2695</v>
      </c>
      <c r="H14289" s="597">
        <v>127767896</v>
      </c>
    </row>
    <row r="14290" spans="1:8">
      <c r="A14290" s="594" t="s">
        <v>133</v>
      </c>
      <c r="B14290" s="594" t="s">
        <v>350</v>
      </c>
      <c r="C14290" s="594" t="s">
        <v>301</v>
      </c>
      <c r="D14290" s="594" t="s">
        <v>2751</v>
      </c>
      <c r="E14290" s="594" t="s">
        <v>189</v>
      </c>
      <c r="F14290" s="594" t="s">
        <v>13</v>
      </c>
      <c r="G14290" s="596" t="s">
        <v>2732</v>
      </c>
      <c r="H14290" s="597">
        <v>38000000</v>
      </c>
    </row>
    <row r="14291" spans="1:8">
      <c r="A14291" s="594" t="s">
        <v>133</v>
      </c>
      <c r="B14291" s="594" t="s">
        <v>350</v>
      </c>
      <c r="C14291" s="594" t="s">
        <v>301</v>
      </c>
      <c r="D14291" s="594" t="s">
        <v>2751</v>
      </c>
      <c r="E14291" s="594" t="s">
        <v>189</v>
      </c>
      <c r="F14291" s="594" t="s">
        <v>192</v>
      </c>
      <c r="G14291" s="596" t="s">
        <v>195</v>
      </c>
      <c r="H14291" s="597">
        <v>228406000</v>
      </c>
    </row>
    <row r="14292" spans="1:8">
      <c r="A14292" s="594" t="s">
        <v>133</v>
      </c>
      <c r="B14292" s="594" t="s">
        <v>350</v>
      </c>
      <c r="C14292" s="594" t="s">
        <v>301</v>
      </c>
      <c r="D14292" s="594" t="s">
        <v>2751</v>
      </c>
      <c r="E14292" s="594" t="s">
        <v>194</v>
      </c>
      <c r="F14292" s="595" t="s">
        <v>411</v>
      </c>
      <c r="G14292" s="596" t="s">
        <v>195</v>
      </c>
      <c r="H14292" s="597">
        <v>94327077</v>
      </c>
    </row>
    <row r="14293" spans="1:8">
      <c r="A14293" s="594" t="s">
        <v>133</v>
      </c>
      <c r="B14293" s="594" t="s">
        <v>350</v>
      </c>
      <c r="C14293" s="594" t="s">
        <v>301</v>
      </c>
      <c r="D14293" s="594" t="s">
        <v>2751</v>
      </c>
      <c r="E14293" s="594" t="s">
        <v>194</v>
      </c>
      <c r="F14293" s="594" t="s">
        <v>15</v>
      </c>
      <c r="G14293" s="596" t="s">
        <v>2701</v>
      </c>
      <c r="H14293" s="597">
        <v>5050000</v>
      </c>
    </row>
    <row r="14294" spans="1:8">
      <c r="A14294" s="594" t="s">
        <v>133</v>
      </c>
      <c r="B14294" s="594" t="s">
        <v>350</v>
      </c>
      <c r="C14294" s="594" t="s">
        <v>301</v>
      </c>
      <c r="D14294" s="594" t="s">
        <v>2751</v>
      </c>
      <c r="E14294" s="594" t="s">
        <v>194</v>
      </c>
      <c r="F14294" s="594" t="s">
        <v>39</v>
      </c>
      <c r="G14294" s="596" t="s">
        <v>2702</v>
      </c>
      <c r="H14294" s="597">
        <v>42332000</v>
      </c>
    </row>
    <row r="14295" spans="1:8">
      <c r="A14295" s="594" t="s">
        <v>133</v>
      </c>
      <c r="B14295" s="594" t="s">
        <v>350</v>
      </c>
      <c r="C14295" s="594" t="s">
        <v>301</v>
      </c>
      <c r="D14295" s="594" t="s">
        <v>2751</v>
      </c>
      <c r="E14295" s="594" t="s">
        <v>194</v>
      </c>
      <c r="F14295" s="594" t="s">
        <v>198</v>
      </c>
      <c r="G14295" s="596" t="s">
        <v>199</v>
      </c>
      <c r="H14295" s="597">
        <v>23150077</v>
      </c>
    </row>
    <row r="14296" spans="1:8">
      <c r="A14296" s="594" t="s">
        <v>133</v>
      </c>
      <c r="B14296" s="594" t="s">
        <v>350</v>
      </c>
      <c r="C14296" s="594" t="s">
        <v>301</v>
      </c>
      <c r="D14296" s="594" t="s">
        <v>2751</v>
      </c>
      <c r="E14296" s="594" t="s">
        <v>194</v>
      </c>
      <c r="F14296" s="594" t="s">
        <v>200</v>
      </c>
      <c r="G14296" s="596" t="s">
        <v>201</v>
      </c>
      <c r="H14296" s="597">
        <v>23795000</v>
      </c>
    </row>
    <row r="14297" spans="1:8">
      <c r="A14297" s="594" t="s">
        <v>133</v>
      </c>
      <c r="B14297" s="594" t="s">
        <v>350</v>
      </c>
      <c r="C14297" s="594" t="s">
        <v>301</v>
      </c>
      <c r="D14297" s="594" t="s">
        <v>2751</v>
      </c>
      <c r="E14297" s="594" t="s">
        <v>573</v>
      </c>
      <c r="F14297" s="595" t="s">
        <v>411</v>
      </c>
      <c r="G14297" s="596" t="s">
        <v>2703</v>
      </c>
      <c r="H14297" s="597">
        <v>14526000</v>
      </c>
    </row>
    <row r="14298" spans="1:8">
      <c r="A14298" s="594" t="s">
        <v>133</v>
      </c>
      <c r="B14298" s="594" t="s">
        <v>350</v>
      </c>
      <c r="C14298" s="594" t="s">
        <v>301</v>
      </c>
      <c r="D14298" s="594" t="s">
        <v>2751</v>
      </c>
      <c r="E14298" s="594" t="s">
        <v>573</v>
      </c>
      <c r="F14298" s="594" t="s">
        <v>574</v>
      </c>
      <c r="G14298" s="596" t="s">
        <v>2704</v>
      </c>
      <c r="H14298" s="597">
        <v>14526000</v>
      </c>
    </row>
    <row r="14299" spans="1:8">
      <c r="A14299" s="594" t="s">
        <v>133</v>
      </c>
      <c r="B14299" s="594" t="s">
        <v>350</v>
      </c>
      <c r="C14299" s="594" t="s">
        <v>301</v>
      </c>
      <c r="D14299" s="594" t="s">
        <v>2751</v>
      </c>
      <c r="E14299" s="594" t="s">
        <v>550</v>
      </c>
      <c r="F14299" s="595" t="s">
        <v>411</v>
      </c>
      <c r="G14299" s="596" t="s">
        <v>2705</v>
      </c>
      <c r="H14299" s="597">
        <v>20000000</v>
      </c>
    </row>
    <row r="14300" spans="1:8">
      <c r="A14300" s="594" t="s">
        <v>133</v>
      </c>
      <c r="B14300" s="594" t="s">
        <v>350</v>
      </c>
      <c r="C14300" s="594" t="s">
        <v>301</v>
      </c>
      <c r="D14300" s="594" t="s">
        <v>2751</v>
      </c>
      <c r="E14300" s="594" t="s">
        <v>550</v>
      </c>
      <c r="F14300" s="594" t="s">
        <v>1082</v>
      </c>
      <c r="G14300" s="596" t="s">
        <v>195</v>
      </c>
      <c r="H14300" s="597">
        <v>20000000</v>
      </c>
    </row>
    <row r="14301" spans="1:8">
      <c r="A14301" s="594" t="s">
        <v>133</v>
      </c>
      <c r="B14301" s="594" t="s">
        <v>350</v>
      </c>
      <c r="C14301" s="594" t="s">
        <v>301</v>
      </c>
      <c r="D14301" s="594" t="s">
        <v>2751</v>
      </c>
      <c r="E14301" s="594" t="s">
        <v>1145</v>
      </c>
      <c r="F14301" s="595" t="s">
        <v>411</v>
      </c>
      <c r="G14301" s="596" t="s">
        <v>2761</v>
      </c>
      <c r="H14301" s="597">
        <v>7869000</v>
      </c>
    </row>
    <row r="14302" spans="1:8">
      <c r="A14302" s="594" t="s">
        <v>133</v>
      </c>
      <c r="B14302" s="594" t="s">
        <v>350</v>
      </c>
      <c r="C14302" s="594" t="s">
        <v>301</v>
      </c>
      <c r="D14302" s="594" t="s">
        <v>2751</v>
      </c>
      <c r="E14302" s="594" t="s">
        <v>1145</v>
      </c>
      <c r="F14302" s="594" t="s">
        <v>1149</v>
      </c>
      <c r="G14302" s="596" t="s">
        <v>1148</v>
      </c>
      <c r="H14302" s="597">
        <v>7869000</v>
      </c>
    </row>
    <row r="14303" spans="1:8">
      <c r="A14303" s="594" t="s">
        <v>133</v>
      </c>
      <c r="B14303" s="594" t="s">
        <v>350</v>
      </c>
      <c r="C14303" s="594" t="s">
        <v>301</v>
      </c>
      <c r="D14303" s="594" t="s">
        <v>2751</v>
      </c>
      <c r="E14303" s="594" t="s">
        <v>269</v>
      </c>
      <c r="F14303" s="595" t="s">
        <v>411</v>
      </c>
      <c r="G14303" s="596" t="s">
        <v>2762</v>
      </c>
      <c r="H14303" s="597">
        <v>351733000</v>
      </c>
    </row>
    <row r="14304" spans="1:8">
      <c r="A14304" s="594" t="s">
        <v>133</v>
      </c>
      <c r="B14304" s="594" t="s">
        <v>350</v>
      </c>
      <c r="C14304" s="594" t="s">
        <v>301</v>
      </c>
      <c r="D14304" s="594" t="s">
        <v>2751</v>
      </c>
      <c r="E14304" s="594" t="s">
        <v>269</v>
      </c>
      <c r="F14304" s="594" t="s">
        <v>271</v>
      </c>
      <c r="G14304" s="596" t="s">
        <v>2763</v>
      </c>
      <c r="H14304" s="597">
        <v>351733000</v>
      </c>
    </row>
    <row r="14305" spans="1:8">
      <c r="A14305" s="594" t="s">
        <v>133</v>
      </c>
      <c r="B14305" s="594" t="s">
        <v>350</v>
      </c>
      <c r="C14305" s="594" t="s">
        <v>301</v>
      </c>
      <c r="D14305" s="594" t="s">
        <v>2751</v>
      </c>
      <c r="E14305" s="594" t="s">
        <v>260</v>
      </c>
      <c r="F14305" s="595" t="s">
        <v>411</v>
      </c>
      <c r="G14305" s="596" t="s">
        <v>261</v>
      </c>
      <c r="H14305" s="597">
        <v>5009153000</v>
      </c>
    </row>
    <row r="14306" spans="1:8">
      <c r="A14306" s="594" t="s">
        <v>133</v>
      </c>
      <c r="B14306" s="594" t="s">
        <v>350</v>
      </c>
      <c r="C14306" s="594" t="s">
        <v>301</v>
      </c>
      <c r="D14306" s="594" t="s">
        <v>2751</v>
      </c>
      <c r="E14306" s="594" t="s">
        <v>260</v>
      </c>
      <c r="F14306" s="594" t="s">
        <v>262</v>
      </c>
      <c r="G14306" s="596" t="s">
        <v>2707</v>
      </c>
      <c r="H14306" s="597">
        <v>4980711000</v>
      </c>
    </row>
    <row r="14307" spans="1:8">
      <c r="A14307" s="594" t="s">
        <v>133</v>
      </c>
      <c r="B14307" s="594" t="s">
        <v>350</v>
      </c>
      <c r="C14307" s="594" t="s">
        <v>301</v>
      </c>
      <c r="D14307" s="594" t="s">
        <v>2751</v>
      </c>
      <c r="E14307" s="594" t="s">
        <v>260</v>
      </c>
      <c r="F14307" s="594" t="s">
        <v>1187</v>
      </c>
      <c r="G14307" s="596" t="s">
        <v>195</v>
      </c>
      <c r="H14307" s="597">
        <v>28442000</v>
      </c>
    </row>
    <row r="14308" spans="1:8">
      <c r="A14308" s="594" t="s">
        <v>133</v>
      </c>
      <c r="B14308" s="594" t="s">
        <v>350</v>
      </c>
      <c r="C14308" s="594" t="s">
        <v>301</v>
      </c>
      <c r="D14308" s="594" t="s">
        <v>2751</v>
      </c>
      <c r="E14308" s="594" t="s">
        <v>49</v>
      </c>
      <c r="F14308" s="595" t="s">
        <v>411</v>
      </c>
      <c r="G14308" s="596" t="s">
        <v>50</v>
      </c>
      <c r="H14308" s="597">
        <v>912027200</v>
      </c>
    </row>
    <row r="14309" spans="1:8">
      <c r="A14309" s="594" t="s">
        <v>133</v>
      </c>
      <c r="B14309" s="594" t="s">
        <v>350</v>
      </c>
      <c r="C14309" s="594" t="s">
        <v>301</v>
      </c>
      <c r="D14309" s="594" t="s">
        <v>2751</v>
      </c>
      <c r="E14309" s="594" t="s">
        <v>49</v>
      </c>
      <c r="F14309" s="594" t="s">
        <v>51</v>
      </c>
      <c r="G14309" s="596" t="s">
        <v>2786</v>
      </c>
      <c r="H14309" s="597">
        <v>912027200</v>
      </c>
    </row>
    <row r="14310" spans="1:8">
      <c r="A14310" s="594" t="s">
        <v>133</v>
      </c>
      <c r="B14310" s="594" t="s">
        <v>350</v>
      </c>
      <c r="C14310" s="594" t="s">
        <v>301</v>
      </c>
      <c r="D14310" s="594" t="s">
        <v>2751</v>
      </c>
      <c r="E14310" s="594" t="s">
        <v>53</v>
      </c>
      <c r="F14310" s="595" t="s">
        <v>411</v>
      </c>
      <c r="G14310" s="596" t="s">
        <v>193</v>
      </c>
      <c r="H14310" s="597">
        <v>559740800</v>
      </c>
    </row>
    <row r="14311" spans="1:8">
      <c r="A14311" s="594" t="s">
        <v>133</v>
      </c>
      <c r="B14311" s="594" t="s">
        <v>350</v>
      </c>
      <c r="C14311" s="594" t="s">
        <v>301</v>
      </c>
      <c r="D14311" s="594" t="s">
        <v>2751</v>
      </c>
      <c r="E14311" s="594" t="s">
        <v>53</v>
      </c>
      <c r="F14311" s="594" t="s">
        <v>54</v>
      </c>
      <c r="G14311" s="596" t="s">
        <v>55</v>
      </c>
      <c r="H14311" s="597">
        <v>138109000</v>
      </c>
    </row>
    <row r="14312" spans="1:8">
      <c r="A14312" s="594" t="s">
        <v>133</v>
      </c>
      <c r="B14312" s="594" t="s">
        <v>350</v>
      </c>
      <c r="C14312" s="594" t="s">
        <v>301</v>
      </c>
      <c r="D14312" s="594" t="s">
        <v>2751</v>
      </c>
      <c r="E14312" s="594" t="s">
        <v>53</v>
      </c>
      <c r="F14312" s="594" t="s">
        <v>56</v>
      </c>
      <c r="G14312" s="596" t="s">
        <v>57</v>
      </c>
      <c r="H14312" s="597">
        <v>415802800</v>
      </c>
    </row>
    <row r="14313" spans="1:8">
      <c r="A14313" s="594" t="s">
        <v>133</v>
      </c>
      <c r="B14313" s="594" t="s">
        <v>350</v>
      </c>
      <c r="C14313" s="594" t="s">
        <v>301</v>
      </c>
      <c r="D14313" s="594" t="s">
        <v>2751</v>
      </c>
      <c r="E14313" s="594" t="s">
        <v>53</v>
      </c>
      <c r="F14313" s="594" t="s">
        <v>358</v>
      </c>
      <c r="G14313" s="596" t="s">
        <v>195</v>
      </c>
      <c r="H14313" s="597">
        <v>5829000</v>
      </c>
    </row>
    <row r="14314" spans="1:8">
      <c r="A14314" s="594" t="s">
        <v>133</v>
      </c>
      <c r="B14314" s="594" t="s">
        <v>350</v>
      </c>
      <c r="C14314" s="594" t="s">
        <v>301</v>
      </c>
      <c r="D14314" s="594" t="s">
        <v>2889</v>
      </c>
      <c r="E14314" s="595" t="s">
        <v>411</v>
      </c>
      <c r="F14314" s="595" t="s">
        <v>411</v>
      </c>
      <c r="G14314" s="596" t="s">
        <v>2890</v>
      </c>
      <c r="H14314" s="597">
        <v>14607657516</v>
      </c>
    </row>
    <row r="14315" spans="1:8">
      <c r="A14315" s="594" t="s">
        <v>133</v>
      </c>
      <c r="B14315" s="594" t="s">
        <v>350</v>
      </c>
      <c r="C14315" s="594" t="s">
        <v>301</v>
      </c>
      <c r="D14315" s="594" t="s">
        <v>2889</v>
      </c>
      <c r="E14315" s="594" t="s">
        <v>142</v>
      </c>
      <c r="F14315" s="595" t="s">
        <v>411</v>
      </c>
      <c r="G14315" s="596" t="s">
        <v>143</v>
      </c>
      <c r="H14315" s="597">
        <v>3695172612</v>
      </c>
    </row>
    <row r="14316" spans="1:8">
      <c r="A14316" s="594" t="s">
        <v>133</v>
      </c>
      <c r="B14316" s="594" t="s">
        <v>350</v>
      </c>
      <c r="C14316" s="594" t="s">
        <v>301</v>
      </c>
      <c r="D14316" s="594" t="s">
        <v>2889</v>
      </c>
      <c r="E14316" s="594" t="s">
        <v>142</v>
      </c>
      <c r="F14316" s="594" t="s">
        <v>144</v>
      </c>
      <c r="G14316" s="596" t="s">
        <v>2664</v>
      </c>
      <c r="H14316" s="597">
        <v>2791966670</v>
      </c>
    </row>
    <row r="14317" spans="1:8">
      <c r="A14317" s="594" t="s">
        <v>133</v>
      </c>
      <c r="B14317" s="594" t="s">
        <v>350</v>
      </c>
      <c r="C14317" s="594" t="s">
        <v>301</v>
      </c>
      <c r="D14317" s="594" t="s">
        <v>2889</v>
      </c>
      <c r="E14317" s="594" t="s">
        <v>142</v>
      </c>
      <c r="F14317" s="594" t="s">
        <v>146</v>
      </c>
      <c r="G14317" s="596" t="s">
        <v>2665</v>
      </c>
      <c r="H14317" s="597">
        <v>903205942</v>
      </c>
    </row>
    <row r="14318" spans="1:8">
      <c r="A14318" s="594" t="s">
        <v>133</v>
      </c>
      <c r="B14318" s="594" t="s">
        <v>350</v>
      </c>
      <c r="C14318" s="594" t="s">
        <v>301</v>
      </c>
      <c r="D14318" s="594" t="s">
        <v>2889</v>
      </c>
      <c r="E14318" s="594" t="s">
        <v>202</v>
      </c>
      <c r="F14318" s="595" t="s">
        <v>411</v>
      </c>
      <c r="G14318" s="596" t="s">
        <v>2719</v>
      </c>
      <c r="H14318" s="597">
        <v>88929000</v>
      </c>
    </row>
    <row r="14319" spans="1:8">
      <c r="A14319" s="594" t="s">
        <v>133</v>
      </c>
      <c r="B14319" s="594" t="s">
        <v>350</v>
      </c>
      <c r="C14319" s="594" t="s">
        <v>301</v>
      </c>
      <c r="D14319" s="594" t="s">
        <v>2889</v>
      </c>
      <c r="E14319" s="594" t="s">
        <v>202</v>
      </c>
      <c r="F14319" s="594" t="s">
        <v>767</v>
      </c>
      <c r="G14319" s="596" t="s">
        <v>2720</v>
      </c>
      <c r="H14319" s="597">
        <v>88929000</v>
      </c>
    </row>
    <row r="14320" spans="1:8">
      <c r="A14320" s="594" t="s">
        <v>133</v>
      </c>
      <c r="B14320" s="594" t="s">
        <v>350</v>
      </c>
      <c r="C14320" s="594" t="s">
        <v>301</v>
      </c>
      <c r="D14320" s="594" t="s">
        <v>2889</v>
      </c>
      <c r="E14320" s="594" t="s">
        <v>148</v>
      </c>
      <c r="F14320" s="595" t="s">
        <v>411</v>
      </c>
      <c r="G14320" s="596" t="s">
        <v>149</v>
      </c>
      <c r="H14320" s="597">
        <v>1178725971</v>
      </c>
    </row>
    <row r="14321" spans="1:8">
      <c r="A14321" s="594" t="s">
        <v>133</v>
      </c>
      <c r="B14321" s="594" t="s">
        <v>350</v>
      </c>
      <c r="C14321" s="594" t="s">
        <v>301</v>
      </c>
      <c r="D14321" s="594" t="s">
        <v>2889</v>
      </c>
      <c r="E14321" s="594" t="s">
        <v>148</v>
      </c>
      <c r="F14321" s="594" t="s">
        <v>223</v>
      </c>
      <c r="G14321" s="596" t="s">
        <v>224</v>
      </c>
      <c r="H14321" s="597">
        <v>38484250</v>
      </c>
    </row>
    <row r="14322" spans="1:8">
      <c r="A14322" s="594" t="s">
        <v>133</v>
      </c>
      <c r="B14322" s="594" t="s">
        <v>350</v>
      </c>
      <c r="C14322" s="594" t="s">
        <v>301</v>
      </c>
      <c r="D14322" s="594" t="s">
        <v>2889</v>
      </c>
      <c r="E14322" s="594" t="s">
        <v>148</v>
      </c>
      <c r="F14322" s="594" t="s">
        <v>603</v>
      </c>
      <c r="G14322" s="596" t="s">
        <v>604</v>
      </c>
      <c r="H14322" s="597">
        <v>291736819</v>
      </c>
    </row>
    <row r="14323" spans="1:8">
      <c r="A14323" s="594" t="s">
        <v>133</v>
      </c>
      <c r="B14323" s="594" t="s">
        <v>350</v>
      </c>
      <c r="C14323" s="594" t="s">
        <v>301</v>
      </c>
      <c r="D14323" s="594" t="s">
        <v>2889</v>
      </c>
      <c r="E14323" s="594" t="s">
        <v>148</v>
      </c>
      <c r="F14323" s="594" t="s">
        <v>591</v>
      </c>
      <c r="G14323" s="596" t="s">
        <v>592</v>
      </c>
      <c r="H14323" s="597">
        <v>229037582</v>
      </c>
    </row>
    <row r="14324" spans="1:8">
      <c r="A14324" s="594" t="s">
        <v>133</v>
      </c>
      <c r="B14324" s="594" t="s">
        <v>350</v>
      </c>
      <c r="C14324" s="594" t="s">
        <v>301</v>
      </c>
      <c r="D14324" s="594" t="s">
        <v>2889</v>
      </c>
      <c r="E14324" s="594" t="s">
        <v>148</v>
      </c>
      <c r="F14324" s="594" t="s">
        <v>1075</v>
      </c>
      <c r="G14324" s="596" t="s">
        <v>2666</v>
      </c>
      <c r="H14324" s="597">
        <v>40924000</v>
      </c>
    </row>
    <row r="14325" spans="1:8">
      <c r="A14325" s="594" t="s">
        <v>133</v>
      </c>
      <c r="B14325" s="594" t="s">
        <v>350</v>
      </c>
      <c r="C14325" s="594" t="s">
        <v>301</v>
      </c>
      <c r="D14325" s="594" t="s">
        <v>2889</v>
      </c>
      <c r="E14325" s="594" t="s">
        <v>148</v>
      </c>
      <c r="F14325" s="594" t="s">
        <v>26</v>
      </c>
      <c r="G14325" s="596" t="s">
        <v>2727</v>
      </c>
      <c r="H14325" s="597">
        <v>9635000</v>
      </c>
    </row>
    <row r="14326" spans="1:8">
      <c r="A14326" s="594" t="s">
        <v>133</v>
      </c>
      <c r="B14326" s="594" t="s">
        <v>350</v>
      </c>
      <c r="C14326" s="594" t="s">
        <v>301</v>
      </c>
      <c r="D14326" s="594" t="s">
        <v>2889</v>
      </c>
      <c r="E14326" s="594" t="s">
        <v>148</v>
      </c>
      <c r="F14326" s="594" t="s">
        <v>150</v>
      </c>
      <c r="G14326" s="596" t="s">
        <v>151</v>
      </c>
      <c r="H14326" s="597">
        <v>12645660</v>
      </c>
    </row>
    <row r="14327" spans="1:8">
      <c r="A14327" s="594" t="s">
        <v>133</v>
      </c>
      <c r="B14327" s="594" t="s">
        <v>350</v>
      </c>
      <c r="C14327" s="594" t="s">
        <v>301</v>
      </c>
      <c r="D14327" s="594" t="s">
        <v>2889</v>
      </c>
      <c r="E14327" s="594" t="s">
        <v>148</v>
      </c>
      <c r="F14327" s="594" t="s">
        <v>605</v>
      </c>
      <c r="G14327" s="596" t="s">
        <v>2668</v>
      </c>
      <c r="H14327" s="597">
        <v>38176241</v>
      </c>
    </row>
    <row r="14328" spans="1:8">
      <c r="A14328" s="594" t="s">
        <v>133</v>
      </c>
      <c r="B14328" s="594" t="s">
        <v>350</v>
      </c>
      <c r="C14328" s="594" t="s">
        <v>301</v>
      </c>
      <c r="D14328" s="594" t="s">
        <v>2889</v>
      </c>
      <c r="E14328" s="594" t="s">
        <v>148</v>
      </c>
      <c r="F14328" s="594" t="s">
        <v>472</v>
      </c>
      <c r="G14328" s="596" t="s">
        <v>473</v>
      </c>
      <c r="H14328" s="597">
        <v>228404800</v>
      </c>
    </row>
    <row r="14329" spans="1:8">
      <c r="A14329" s="594" t="s">
        <v>133</v>
      </c>
      <c r="B14329" s="594" t="s">
        <v>350</v>
      </c>
      <c r="C14329" s="594" t="s">
        <v>301</v>
      </c>
      <c r="D14329" s="594" t="s">
        <v>2889</v>
      </c>
      <c r="E14329" s="594" t="s">
        <v>148</v>
      </c>
      <c r="F14329" s="594" t="s">
        <v>474</v>
      </c>
      <c r="G14329" s="596" t="s">
        <v>2773</v>
      </c>
      <c r="H14329" s="597">
        <v>248035819</v>
      </c>
    </row>
    <row r="14330" spans="1:8">
      <c r="A14330" s="594" t="s">
        <v>133</v>
      </c>
      <c r="B14330" s="594" t="s">
        <v>350</v>
      </c>
      <c r="C14330" s="594" t="s">
        <v>301</v>
      </c>
      <c r="D14330" s="594" t="s">
        <v>2889</v>
      </c>
      <c r="E14330" s="594" t="s">
        <v>148</v>
      </c>
      <c r="F14330" s="594" t="s">
        <v>624</v>
      </c>
      <c r="G14330" s="596" t="s">
        <v>2774</v>
      </c>
      <c r="H14330" s="597">
        <v>25299000</v>
      </c>
    </row>
    <row r="14331" spans="1:8">
      <c r="A14331" s="594" t="s">
        <v>133</v>
      </c>
      <c r="B14331" s="594" t="s">
        <v>350</v>
      </c>
      <c r="C14331" s="594" t="s">
        <v>301</v>
      </c>
      <c r="D14331" s="594" t="s">
        <v>2889</v>
      </c>
      <c r="E14331" s="594" t="s">
        <v>148</v>
      </c>
      <c r="F14331" s="594" t="s">
        <v>227</v>
      </c>
      <c r="G14331" s="596" t="s">
        <v>2669</v>
      </c>
      <c r="H14331" s="597">
        <v>16346800</v>
      </c>
    </row>
    <row r="14332" spans="1:8">
      <c r="A14332" s="594" t="s">
        <v>133</v>
      </c>
      <c r="B14332" s="594" t="s">
        <v>350</v>
      </c>
      <c r="C14332" s="594" t="s">
        <v>301</v>
      </c>
      <c r="D14332" s="594" t="s">
        <v>2889</v>
      </c>
      <c r="E14332" s="594" t="s">
        <v>152</v>
      </c>
      <c r="F14332" s="595" t="s">
        <v>411</v>
      </c>
      <c r="G14332" s="596" t="s">
        <v>153</v>
      </c>
      <c r="H14332" s="597">
        <v>166234000</v>
      </c>
    </row>
    <row r="14333" spans="1:8">
      <c r="A14333" s="594" t="s">
        <v>133</v>
      </c>
      <c r="B14333" s="594" t="s">
        <v>350</v>
      </c>
      <c r="C14333" s="594" t="s">
        <v>301</v>
      </c>
      <c r="D14333" s="594" t="s">
        <v>2889</v>
      </c>
      <c r="E14333" s="594" t="s">
        <v>152</v>
      </c>
      <c r="F14333" s="594" t="s">
        <v>1285</v>
      </c>
      <c r="G14333" s="596" t="s">
        <v>1284</v>
      </c>
      <c r="H14333" s="597">
        <v>16620000</v>
      </c>
    </row>
    <row r="14334" spans="1:8">
      <c r="A14334" s="594" t="s">
        <v>133</v>
      </c>
      <c r="B14334" s="594" t="s">
        <v>350</v>
      </c>
      <c r="C14334" s="594" t="s">
        <v>301</v>
      </c>
      <c r="D14334" s="594" t="s">
        <v>2889</v>
      </c>
      <c r="E14334" s="594" t="s">
        <v>152</v>
      </c>
      <c r="F14334" s="594" t="s">
        <v>606</v>
      </c>
      <c r="G14334" s="596" t="s">
        <v>195</v>
      </c>
      <c r="H14334" s="597">
        <v>149614000</v>
      </c>
    </row>
    <row r="14335" spans="1:8">
      <c r="A14335" s="594" t="s">
        <v>133</v>
      </c>
      <c r="B14335" s="594" t="s">
        <v>350</v>
      </c>
      <c r="C14335" s="594" t="s">
        <v>301</v>
      </c>
      <c r="D14335" s="594" t="s">
        <v>2889</v>
      </c>
      <c r="E14335" s="594" t="s">
        <v>156</v>
      </c>
      <c r="F14335" s="595" t="s">
        <v>411</v>
      </c>
      <c r="G14335" s="596" t="s">
        <v>514</v>
      </c>
      <c r="H14335" s="597">
        <v>1803331252</v>
      </c>
    </row>
    <row r="14336" spans="1:8">
      <c r="A14336" s="594" t="s">
        <v>133</v>
      </c>
      <c r="B14336" s="594" t="s">
        <v>350</v>
      </c>
      <c r="C14336" s="594" t="s">
        <v>301</v>
      </c>
      <c r="D14336" s="594" t="s">
        <v>2889</v>
      </c>
      <c r="E14336" s="594" t="s">
        <v>156</v>
      </c>
      <c r="F14336" s="594" t="s">
        <v>157</v>
      </c>
      <c r="G14336" s="596" t="s">
        <v>158</v>
      </c>
      <c r="H14336" s="597">
        <v>1429420564</v>
      </c>
    </row>
    <row r="14337" spans="1:8">
      <c r="A14337" s="594" t="s">
        <v>133</v>
      </c>
      <c r="B14337" s="594" t="s">
        <v>350</v>
      </c>
      <c r="C14337" s="594" t="s">
        <v>301</v>
      </c>
      <c r="D14337" s="594" t="s">
        <v>2889</v>
      </c>
      <c r="E14337" s="594" t="s">
        <v>156</v>
      </c>
      <c r="F14337" s="594" t="s">
        <v>159</v>
      </c>
      <c r="G14337" s="596" t="s">
        <v>160</v>
      </c>
      <c r="H14337" s="597">
        <v>176039683</v>
      </c>
    </row>
    <row r="14338" spans="1:8">
      <c r="A14338" s="594" t="s">
        <v>133</v>
      </c>
      <c r="B14338" s="594" t="s">
        <v>350</v>
      </c>
      <c r="C14338" s="594" t="s">
        <v>301</v>
      </c>
      <c r="D14338" s="594" t="s">
        <v>2889</v>
      </c>
      <c r="E14338" s="594" t="s">
        <v>156</v>
      </c>
      <c r="F14338" s="594" t="s">
        <v>161</v>
      </c>
      <c r="G14338" s="596" t="s">
        <v>162</v>
      </c>
      <c r="H14338" s="597">
        <v>110912616</v>
      </c>
    </row>
    <row r="14339" spans="1:8">
      <c r="A14339" s="594" t="s">
        <v>133</v>
      </c>
      <c r="B14339" s="594" t="s">
        <v>350</v>
      </c>
      <c r="C14339" s="594" t="s">
        <v>301</v>
      </c>
      <c r="D14339" s="594" t="s">
        <v>2889</v>
      </c>
      <c r="E14339" s="594" t="s">
        <v>156</v>
      </c>
      <c r="F14339" s="594" t="s">
        <v>1</v>
      </c>
      <c r="G14339" s="596" t="s">
        <v>2</v>
      </c>
      <c r="H14339" s="597">
        <v>74049796</v>
      </c>
    </row>
    <row r="14340" spans="1:8">
      <c r="A14340" s="594" t="s">
        <v>133</v>
      </c>
      <c r="B14340" s="594" t="s">
        <v>350</v>
      </c>
      <c r="C14340" s="594" t="s">
        <v>301</v>
      </c>
      <c r="D14340" s="594" t="s">
        <v>2889</v>
      </c>
      <c r="E14340" s="594" t="s">
        <v>156</v>
      </c>
      <c r="F14340" s="594" t="s">
        <v>1073</v>
      </c>
      <c r="G14340" s="596" t="s">
        <v>2782</v>
      </c>
      <c r="H14340" s="597">
        <v>12908593</v>
      </c>
    </row>
    <row r="14341" spans="1:8">
      <c r="A14341" s="594" t="s">
        <v>133</v>
      </c>
      <c r="B14341" s="594" t="s">
        <v>350</v>
      </c>
      <c r="C14341" s="594" t="s">
        <v>301</v>
      </c>
      <c r="D14341" s="594" t="s">
        <v>2889</v>
      </c>
      <c r="E14341" s="594" t="s">
        <v>768</v>
      </c>
      <c r="F14341" s="595" t="s">
        <v>411</v>
      </c>
      <c r="G14341" s="596" t="s">
        <v>2920</v>
      </c>
      <c r="H14341" s="597">
        <v>13600000</v>
      </c>
    </row>
    <row r="14342" spans="1:8">
      <c r="A14342" s="594" t="s">
        <v>133</v>
      </c>
      <c r="B14342" s="594" t="s">
        <v>350</v>
      </c>
      <c r="C14342" s="594" t="s">
        <v>301</v>
      </c>
      <c r="D14342" s="594" t="s">
        <v>2889</v>
      </c>
      <c r="E14342" s="594" t="s">
        <v>768</v>
      </c>
      <c r="F14342" s="594" t="s">
        <v>770</v>
      </c>
      <c r="G14342" s="596" t="s">
        <v>2921</v>
      </c>
      <c r="H14342" s="597">
        <v>13600000</v>
      </c>
    </row>
    <row r="14343" spans="1:8">
      <c r="A14343" s="594" t="s">
        <v>133</v>
      </c>
      <c r="B14343" s="594" t="s">
        <v>350</v>
      </c>
      <c r="C14343" s="594" t="s">
        <v>301</v>
      </c>
      <c r="D14343" s="594" t="s">
        <v>2889</v>
      </c>
      <c r="E14343" s="594" t="s">
        <v>167</v>
      </c>
      <c r="F14343" s="595" t="s">
        <v>411</v>
      </c>
      <c r="G14343" s="596" t="s">
        <v>168</v>
      </c>
      <c r="H14343" s="597">
        <v>2193369730</v>
      </c>
    </row>
    <row r="14344" spans="1:8">
      <c r="A14344" s="594" t="s">
        <v>133</v>
      </c>
      <c r="B14344" s="594" t="s">
        <v>350</v>
      </c>
      <c r="C14344" s="594" t="s">
        <v>301</v>
      </c>
      <c r="D14344" s="594" t="s">
        <v>2889</v>
      </c>
      <c r="E14344" s="594" t="s">
        <v>167</v>
      </c>
      <c r="F14344" s="594" t="s">
        <v>228</v>
      </c>
      <c r="G14344" s="596" t="s">
        <v>2673</v>
      </c>
      <c r="H14344" s="597">
        <v>1153553830</v>
      </c>
    </row>
    <row r="14345" spans="1:8">
      <c r="A14345" s="594" t="s">
        <v>133</v>
      </c>
      <c r="B14345" s="594" t="s">
        <v>350</v>
      </c>
      <c r="C14345" s="594" t="s">
        <v>301</v>
      </c>
      <c r="D14345" s="594" t="s">
        <v>2889</v>
      </c>
      <c r="E14345" s="594" t="s">
        <v>167</v>
      </c>
      <c r="F14345" s="594" t="s">
        <v>169</v>
      </c>
      <c r="G14345" s="596" t="s">
        <v>2674</v>
      </c>
      <c r="H14345" s="597">
        <v>350000</v>
      </c>
    </row>
    <row r="14346" spans="1:8">
      <c r="A14346" s="594" t="s">
        <v>133</v>
      </c>
      <c r="B14346" s="594" t="s">
        <v>350</v>
      </c>
      <c r="C14346" s="594" t="s">
        <v>301</v>
      </c>
      <c r="D14346" s="594" t="s">
        <v>2889</v>
      </c>
      <c r="E14346" s="594" t="s">
        <v>167</v>
      </c>
      <c r="F14346" s="594" t="s">
        <v>230</v>
      </c>
      <c r="G14346" s="596" t="s">
        <v>2675</v>
      </c>
      <c r="H14346" s="597">
        <v>899508900</v>
      </c>
    </row>
    <row r="14347" spans="1:8">
      <c r="A14347" s="594" t="s">
        <v>133</v>
      </c>
      <c r="B14347" s="594" t="s">
        <v>350</v>
      </c>
      <c r="C14347" s="594" t="s">
        <v>301</v>
      </c>
      <c r="D14347" s="594" t="s">
        <v>2889</v>
      </c>
      <c r="E14347" s="594" t="s">
        <v>167</v>
      </c>
      <c r="F14347" s="594" t="s">
        <v>214</v>
      </c>
      <c r="G14347" s="596" t="s">
        <v>2676</v>
      </c>
      <c r="H14347" s="597">
        <v>110223000</v>
      </c>
    </row>
    <row r="14348" spans="1:8">
      <c r="A14348" s="594" t="s">
        <v>133</v>
      </c>
      <c r="B14348" s="594" t="s">
        <v>350</v>
      </c>
      <c r="C14348" s="594" t="s">
        <v>301</v>
      </c>
      <c r="D14348" s="594" t="s">
        <v>2889</v>
      </c>
      <c r="E14348" s="594" t="s">
        <v>167</v>
      </c>
      <c r="F14348" s="594" t="s">
        <v>354</v>
      </c>
      <c r="G14348" s="596" t="s">
        <v>2736</v>
      </c>
      <c r="H14348" s="597">
        <v>1235000</v>
      </c>
    </row>
    <row r="14349" spans="1:8">
      <c r="A14349" s="594" t="s">
        <v>133</v>
      </c>
      <c r="B14349" s="594" t="s">
        <v>350</v>
      </c>
      <c r="C14349" s="594" t="s">
        <v>301</v>
      </c>
      <c r="D14349" s="594" t="s">
        <v>2889</v>
      </c>
      <c r="E14349" s="594" t="s">
        <v>167</v>
      </c>
      <c r="F14349" s="594" t="s">
        <v>232</v>
      </c>
      <c r="G14349" s="596" t="s">
        <v>195</v>
      </c>
      <c r="H14349" s="597">
        <v>28499000</v>
      </c>
    </row>
    <row r="14350" spans="1:8">
      <c r="A14350" s="594" t="s">
        <v>133</v>
      </c>
      <c r="B14350" s="594" t="s">
        <v>350</v>
      </c>
      <c r="C14350" s="594" t="s">
        <v>301</v>
      </c>
      <c r="D14350" s="594" t="s">
        <v>2889</v>
      </c>
      <c r="E14350" s="594" t="s">
        <v>171</v>
      </c>
      <c r="F14350" s="595" t="s">
        <v>411</v>
      </c>
      <c r="G14350" s="596" t="s">
        <v>2677</v>
      </c>
      <c r="H14350" s="597">
        <v>189190716</v>
      </c>
    </row>
    <row r="14351" spans="1:8">
      <c r="A14351" s="594" t="s">
        <v>133</v>
      </c>
      <c r="B14351" s="594" t="s">
        <v>350</v>
      </c>
      <c r="C14351" s="594" t="s">
        <v>301</v>
      </c>
      <c r="D14351" s="594" t="s">
        <v>2889</v>
      </c>
      <c r="E14351" s="594" t="s">
        <v>171</v>
      </c>
      <c r="F14351" s="594" t="s">
        <v>173</v>
      </c>
      <c r="G14351" s="596" t="s">
        <v>174</v>
      </c>
      <c r="H14351" s="597">
        <v>30835716</v>
      </c>
    </row>
    <row r="14352" spans="1:8">
      <c r="A14352" s="594" t="s">
        <v>133</v>
      </c>
      <c r="B14352" s="594" t="s">
        <v>350</v>
      </c>
      <c r="C14352" s="594" t="s">
        <v>301</v>
      </c>
      <c r="D14352" s="594" t="s">
        <v>2889</v>
      </c>
      <c r="E14352" s="594" t="s">
        <v>171</v>
      </c>
      <c r="F14352" s="594" t="s">
        <v>216</v>
      </c>
      <c r="G14352" s="596" t="s">
        <v>217</v>
      </c>
      <c r="H14352" s="597">
        <v>77236000</v>
      </c>
    </row>
    <row r="14353" spans="1:8">
      <c r="A14353" s="594" t="s">
        <v>133</v>
      </c>
      <c r="B14353" s="594" t="s">
        <v>350</v>
      </c>
      <c r="C14353" s="594" t="s">
        <v>301</v>
      </c>
      <c r="D14353" s="594" t="s">
        <v>2889</v>
      </c>
      <c r="E14353" s="594" t="s">
        <v>171</v>
      </c>
      <c r="F14353" s="594" t="s">
        <v>175</v>
      </c>
      <c r="G14353" s="596" t="s">
        <v>176</v>
      </c>
      <c r="H14353" s="597">
        <v>81119000</v>
      </c>
    </row>
    <row r="14354" spans="1:8">
      <c r="A14354" s="594" t="s">
        <v>133</v>
      </c>
      <c r="B14354" s="594" t="s">
        <v>350</v>
      </c>
      <c r="C14354" s="594" t="s">
        <v>301</v>
      </c>
      <c r="D14354" s="594" t="s">
        <v>2889</v>
      </c>
      <c r="E14354" s="594" t="s">
        <v>177</v>
      </c>
      <c r="F14354" s="595" t="s">
        <v>411</v>
      </c>
      <c r="G14354" s="596" t="s">
        <v>178</v>
      </c>
      <c r="H14354" s="597">
        <v>49389663</v>
      </c>
    </row>
    <row r="14355" spans="1:8">
      <c r="A14355" s="594" t="s">
        <v>133</v>
      </c>
      <c r="B14355" s="594" t="s">
        <v>350</v>
      </c>
      <c r="C14355" s="594" t="s">
        <v>301</v>
      </c>
      <c r="D14355" s="594" t="s">
        <v>2889</v>
      </c>
      <c r="E14355" s="594" t="s">
        <v>177</v>
      </c>
      <c r="F14355" s="594" t="s">
        <v>179</v>
      </c>
      <c r="G14355" s="596" t="s">
        <v>2679</v>
      </c>
      <c r="H14355" s="597">
        <v>2747573</v>
      </c>
    </row>
    <row r="14356" spans="1:8">
      <c r="A14356" s="594" t="s">
        <v>133</v>
      </c>
      <c r="B14356" s="594" t="s">
        <v>350</v>
      </c>
      <c r="C14356" s="594" t="s">
        <v>301</v>
      </c>
      <c r="D14356" s="594" t="s">
        <v>2889</v>
      </c>
      <c r="E14356" s="594" t="s">
        <v>177</v>
      </c>
      <c r="F14356" s="594" t="s">
        <v>181</v>
      </c>
      <c r="G14356" s="596" t="s">
        <v>182</v>
      </c>
      <c r="H14356" s="597">
        <v>126000</v>
      </c>
    </row>
    <row r="14357" spans="1:8">
      <c r="A14357" s="594" t="s">
        <v>133</v>
      </c>
      <c r="B14357" s="594" t="s">
        <v>350</v>
      </c>
      <c r="C14357" s="594" t="s">
        <v>301</v>
      </c>
      <c r="D14357" s="594" t="s">
        <v>2889</v>
      </c>
      <c r="E14357" s="594" t="s">
        <v>177</v>
      </c>
      <c r="F14357" s="594" t="s">
        <v>1290</v>
      </c>
      <c r="G14357" s="596" t="s">
        <v>2721</v>
      </c>
      <c r="H14357" s="597">
        <v>14685490</v>
      </c>
    </row>
    <row r="14358" spans="1:8">
      <c r="A14358" s="594" t="s">
        <v>133</v>
      </c>
      <c r="B14358" s="594" t="s">
        <v>350</v>
      </c>
      <c r="C14358" s="594" t="s">
        <v>301</v>
      </c>
      <c r="D14358" s="594" t="s">
        <v>2889</v>
      </c>
      <c r="E14358" s="594" t="s">
        <v>177</v>
      </c>
      <c r="F14358" s="594" t="s">
        <v>441</v>
      </c>
      <c r="G14358" s="596" t="s">
        <v>2728</v>
      </c>
      <c r="H14358" s="597">
        <v>17970000</v>
      </c>
    </row>
    <row r="14359" spans="1:8">
      <c r="A14359" s="594" t="s">
        <v>133</v>
      </c>
      <c r="B14359" s="594" t="s">
        <v>350</v>
      </c>
      <c r="C14359" s="594" t="s">
        <v>301</v>
      </c>
      <c r="D14359" s="594" t="s">
        <v>2889</v>
      </c>
      <c r="E14359" s="594" t="s">
        <v>177</v>
      </c>
      <c r="F14359" s="594" t="s">
        <v>1297</v>
      </c>
      <c r="G14359" s="596" t="s">
        <v>2680</v>
      </c>
      <c r="H14359" s="597">
        <v>13860600</v>
      </c>
    </row>
    <row r="14360" spans="1:8">
      <c r="A14360" s="594" t="s">
        <v>133</v>
      </c>
      <c r="B14360" s="594" t="s">
        <v>350</v>
      </c>
      <c r="C14360" s="594" t="s">
        <v>301</v>
      </c>
      <c r="D14360" s="594" t="s">
        <v>2889</v>
      </c>
      <c r="E14360" s="594" t="s">
        <v>240</v>
      </c>
      <c r="F14360" s="595" t="s">
        <v>411</v>
      </c>
      <c r="G14360" s="596" t="s">
        <v>241</v>
      </c>
      <c r="H14360" s="597">
        <v>23247000</v>
      </c>
    </row>
    <row r="14361" spans="1:8">
      <c r="A14361" s="594" t="s">
        <v>133</v>
      </c>
      <c r="B14361" s="594" t="s">
        <v>350</v>
      </c>
      <c r="C14361" s="594" t="s">
        <v>301</v>
      </c>
      <c r="D14361" s="594" t="s">
        <v>2889</v>
      </c>
      <c r="E14361" s="594" t="s">
        <v>240</v>
      </c>
      <c r="F14361" s="594" t="s">
        <v>728</v>
      </c>
      <c r="G14361" s="596" t="s">
        <v>729</v>
      </c>
      <c r="H14361" s="597">
        <v>5600000</v>
      </c>
    </row>
    <row r="14362" spans="1:8">
      <c r="A14362" s="594" t="s">
        <v>133</v>
      </c>
      <c r="B14362" s="594" t="s">
        <v>350</v>
      </c>
      <c r="C14362" s="594" t="s">
        <v>301</v>
      </c>
      <c r="D14362" s="594" t="s">
        <v>2889</v>
      </c>
      <c r="E14362" s="594" t="s">
        <v>240</v>
      </c>
      <c r="F14362" s="594" t="s">
        <v>735</v>
      </c>
      <c r="G14362" s="596" t="s">
        <v>193</v>
      </c>
      <c r="H14362" s="597">
        <v>17647000</v>
      </c>
    </row>
    <row r="14363" spans="1:8">
      <c r="A14363" s="594" t="s">
        <v>133</v>
      </c>
      <c r="B14363" s="594" t="s">
        <v>350</v>
      </c>
      <c r="C14363" s="594" t="s">
        <v>301</v>
      </c>
      <c r="D14363" s="594" t="s">
        <v>2889</v>
      </c>
      <c r="E14363" s="594" t="s">
        <v>183</v>
      </c>
      <c r="F14363" s="595" t="s">
        <v>411</v>
      </c>
      <c r="G14363" s="596" t="s">
        <v>184</v>
      </c>
      <c r="H14363" s="597">
        <v>125790000</v>
      </c>
    </row>
    <row r="14364" spans="1:8">
      <c r="A14364" s="594" t="s">
        <v>133</v>
      </c>
      <c r="B14364" s="594" t="s">
        <v>350</v>
      </c>
      <c r="C14364" s="594" t="s">
        <v>301</v>
      </c>
      <c r="D14364" s="594" t="s">
        <v>2889</v>
      </c>
      <c r="E14364" s="594" t="s">
        <v>183</v>
      </c>
      <c r="F14364" s="594" t="s">
        <v>736</v>
      </c>
      <c r="G14364" s="596" t="s">
        <v>737</v>
      </c>
      <c r="H14364" s="597">
        <v>3130000</v>
      </c>
    </row>
    <row r="14365" spans="1:8">
      <c r="A14365" s="594" t="s">
        <v>133</v>
      </c>
      <c r="B14365" s="594" t="s">
        <v>350</v>
      </c>
      <c r="C14365" s="594" t="s">
        <v>301</v>
      </c>
      <c r="D14365" s="594" t="s">
        <v>2889</v>
      </c>
      <c r="E14365" s="594" t="s">
        <v>183</v>
      </c>
      <c r="F14365" s="594" t="s">
        <v>185</v>
      </c>
      <c r="G14365" s="596" t="s">
        <v>186</v>
      </c>
      <c r="H14365" s="597">
        <v>1200000</v>
      </c>
    </row>
    <row r="14366" spans="1:8">
      <c r="A14366" s="594" t="s">
        <v>133</v>
      </c>
      <c r="B14366" s="594" t="s">
        <v>350</v>
      </c>
      <c r="C14366" s="594" t="s">
        <v>301</v>
      </c>
      <c r="D14366" s="594" t="s">
        <v>2889</v>
      </c>
      <c r="E14366" s="594" t="s">
        <v>183</v>
      </c>
      <c r="F14366" s="594" t="s">
        <v>187</v>
      </c>
      <c r="G14366" s="596" t="s">
        <v>2683</v>
      </c>
      <c r="H14366" s="597">
        <v>120260000</v>
      </c>
    </row>
    <row r="14367" spans="1:8">
      <c r="A14367" s="594" t="s">
        <v>133</v>
      </c>
      <c r="B14367" s="594" t="s">
        <v>350</v>
      </c>
      <c r="C14367" s="594" t="s">
        <v>301</v>
      </c>
      <c r="D14367" s="594" t="s">
        <v>2889</v>
      </c>
      <c r="E14367" s="594" t="s">
        <v>183</v>
      </c>
      <c r="F14367" s="594" t="s">
        <v>772</v>
      </c>
      <c r="G14367" s="596" t="s">
        <v>195</v>
      </c>
      <c r="H14367" s="597">
        <v>1200000</v>
      </c>
    </row>
    <row r="14368" spans="1:8">
      <c r="A14368" s="594" t="s">
        <v>133</v>
      </c>
      <c r="B14368" s="594" t="s">
        <v>350</v>
      </c>
      <c r="C14368" s="594" t="s">
        <v>301</v>
      </c>
      <c r="D14368" s="594" t="s">
        <v>2889</v>
      </c>
      <c r="E14368" s="594" t="s">
        <v>738</v>
      </c>
      <c r="F14368" s="595" t="s">
        <v>411</v>
      </c>
      <c r="G14368" s="596" t="s">
        <v>739</v>
      </c>
      <c r="H14368" s="597">
        <v>208010000</v>
      </c>
    </row>
    <row r="14369" spans="1:8">
      <c r="A14369" s="594" t="s">
        <v>133</v>
      </c>
      <c r="B14369" s="594" t="s">
        <v>350</v>
      </c>
      <c r="C14369" s="594" t="s">
        <v>301</v>
      </c>
      <c r="D14369" s="594" t="s">
        <v>2889</v>
      </c>
      <c r="E14369" s="594" t="s">
        <v>738</v>
      </c>
      <c r="F14369" s="594" t="s">
        <v>740</v>
      </c>
      <c r="G14369" s="596" t="s">
        <v>741</v>
      </c>
      <c r="H14369" s="597">
        <v>3700000</v>
      </c>
    </row>
    <row r="14370" spans="1:8">
      <c r="A14370" s="594" t="s">
        <v>133</v>
      </c>
      <c r="B14370" s="594" t="s">
        <v>350</v>
      </c>
      <c r="C14370" s="594" t="s">
        <v>301</v>
      </c>
      <c r="D14370" s="594" t="s">
        <v>2889</v>
      </c>
      <c r="E14370" s="594" t="s">
        <v>738</v>
      </c>
      <c r="F14370" s="594" t="s">
        <v>1271</v>
      </c>
      <c r="G14370" s="596" t="s">
        <v>2776</v>
      </c>
      <c r="H14370" s="597">
        <v>10000000</v>
      </c>
    </row>
    <row r="14371" spans="1:8">
      <c r="A14371" s="594" t="s">
        <v>133</v>
      </c>
      <c r="B14371" s="594" t="s">
        <v>350</v>
      </c>
      <c r="C14371" s="594" t="s">
        <v>301</v>
      </c>
      <c r="D14371" s="594" t="s">
        <v>2889</v>
      </c>
      <c r="E14371" s="594" t="s">
        <v>738</v>
      </c>
      <c r="F14371" s="594" t="s">
        <v>356</v>
      </c>
      <c r="G14371" s="596" t="s">
        <v>357</v>
      </c>
      <c r="H14371" s="597">
        <v>3000000</v>
      </c>
    </row>
    <row r="14372" spans="1:8">
      <c r="A14372" s="594" t="s">
        <v>133</v>
      </c>
      <c r="B14372" s="594" t="s">
        <v>350</v>
      </c>
      <c r="C14372" s="594" t="s">
        <v>301</v>
      </c>
      <c r="D14372" s="594" t="s">
        <v>2889</v>
      </c>
      <c r="E14372" s="594" t="s">
        <v>738</v>
      </c>
      <c r="F14372" s="594" t="s">
        <v>296</v>
      </c>
      <c r="G14372" s="596" t="s">
        <v>297</v>
      </c>
      <c r="H14372" s="597">
        <v>18000000</v>
      </c>
    </row>
    <row r="14373" spans="1:8">
      <c r="A14373" s="594" t="s">
        <v>133</v>
      </c>
      <c r="B14373" s="594" t="s">
        <v>350</v>
      </c>
      <c r="C14373" s="594" t="s">
        <v>301</v>
      </c>
      <c r="D14373" s="594" t="s">
        <v>2889</v>
      </c>
      <c r="E14373" s="594" t="s">
        <v>738</v>
      </c>
      <c r="F14373" s="594" t="s">
        <v>742</v>
      </c>
      <c r="G14373" s="596" t="s">
        <v>743</v>
      </c>
      <c r="H14373" s="597">
        <v>173310000</v>
      </c>
    </row>
    <row r="14374" spans="1:8">
      <c r="A14374" s="594" t="s">
        <v>133</v>
      </c>
      <c r="B14374" s="594" t="s">
        <v>350</v>
      </c>
      <c r="C14374" s="594" t="s">
        <v>301</v>
      </c>
      <c r="D14374" s="594" t="s">
        <v>2889</v>
      </c>
      <c r="E14374" s="594" t="s">
        <v>744</v>
      </c>
      <c r="F14374" s="595" t="s">
        <v>411</v>
      </c>
      <c r="G14374" s="596" t="s">
        <v>2686</v>
      </c>
      <c r="H14374" s="597">
        <v>1209083772</v>
      </c>
    </row>
    <row r="14375" spans="1:8">
      <c r="A14375" s="594" t="s">
        <v>133</v>
      </c>
      <c r="B14375" s="594" t="s">
        <v>350</v>
      </c>
      <c r="C14375" s="594" t="s">
        <v>301</v>
      </c>
      <c r="D14375" s="594" t="s">
        <v>2889</v>
      </c>
      <c r="E14375" s="594" t="s">
        <v>744</v>
      </c>
      <c r="F14375" s="594" t="s">
        <v>1061</v>
      </c>
      <c r="G14375" s="596" t="s">
        <v>2729</v>
      </c>
      <c r="H14375" s="597">
        <v>15120000</v>
      </c>
    </row>
    <row r="14376" spans="1:8">
      <c r="A14376" s="594" t="s">
        <v>133</v>
      </c>
      <c r="B14376" s="594" t="s">
        <v>350</v>
      </c>
      <c r="C14376" s="594" t="s">
        <v>301</v>
      </c>
      <c r="D14376" s="594" t="s">
        <v>2889</v>
      </c>
      <c r="E14376" s="594" t="s">
        <v>744</v>
      </c>
      <c r="F14376" s="594" t="s">
        <v>745</v>
      </c>
      <c r="G14376" s="596" t="s">
        <v>2687</v>
      </c>
      <c r="H14376" s="597">
        <v>158178000</v>
      </c>
    </row>
    <row r="14377" spans="1:8">
      <c r="A14377" s="594" t="s">
        <v>133</v>
      </c>
      <c r="B14377" s="594" t="s">
        <v>350</v>
      </c>
      <c r="C14377" s="594" t="s">
        <v>301</v>
      </c>
      <c r="D14377" s="594" t="s">
        <v>2889</v>
      </c>
      <c r="E14377" s="594" t="s">
        <v>744</v>
      </c>
      <c r="F14377" s="594" t="s">
        <v>286</v>
      </c>
      <c r="G14377" s="596" t="s">
        <v>2688</v>
      </c>
      <c r="H14377" s="597">
        <v>508670962</v>
      </c>
    </row>
    <row r="14378" spans="1:8">
      <c r="A14378" s="594" t="s">
        <v>133</v>
      </c>
      <c r="B14378" s="594" t="s">
        <v>350</v>
      </c>
      <c r="C14378" s="594" t="s">
        <v>301</v>
      </c>
      <c r="D14378" s="594" t="s">
        <v>2889</v>
      </c>
      <c r="E14378" s="594" t="s">
        <v>744</v>
      </c>
      <c r="F14378" s="594" t="s">
        <v>7</v>
      </c>
      <c r="G14378" s="596" t="s">
        <v>8</v>
      </c>
      <c r="H14378" s="597">
        <v>23935810</v>
      </c>
    </row>
    <row r="14379" spans="1:8">
      <c r="A14379" s="594" t="s">
        <v>133</v>
      </c>
      <c r="B14379" s="594" t="s">
        <v>350</v>
      </c>
      <c r="C14379" s="594" t="s">
        <v>301</v>
      </c>
      <c r="D14379" s="594" t="s">
        <v>2889</v>
      </c>
      <c r="E14379" s="594" t="s">
        <v>744</v>
      </c>
      <c r="F14379" s="594" t="s">
        <v>572</v>
      </c>
      <c r="G14379" s="596" t="s">
        <v>2689</v>
      </c>
      <c r="H14379" s="597">
        <v>24117000</v>
      </c>
    </row>
    <row r="14380" spans="1:8">
      <c r="A14380" s="594" t="s">
        <v>133</v>
      </c>
      <c r="B14380" s="594" t="s">
        <v>350</v>
      </c>
      <c r="C14380" s="594" t="s">
        <v>301</v>
      </c>
      <c r="D14380" s="594" t="s">
        <v>2889</v>
      </c>
      <c r="E14380" s="594" t="s">
        <v>744</v>
      </c>
      <c r="F14380" s="594" t="s">
        <v>746</v>
      </c>
      <c r="G14380" s="596" t="s">
        <v>2690</v>
      </c>
      <c r="H14380" s="597">
        <v>1085000</v>
      </c>
    </row>
    <row r="14381" spans="1:8">
      <c r="A14381" s="594" t="s">
        <v>133</v>
      </c>
      <c r="B14381" s="594" t="s">
        <v>350</v>
      </c>
      <c r="C14381" s="594" t="s">
        <v>301</v>
      </c>
      <c r="D14381" s="594" t="s">
        <v>2889</v>
      </c>
      <c r="E14381" s="594" t="s">
        <v>744</v>
      </c>
      <c r="F14381" s="594" t="s">
        <v>11</v>
      </c>
      <c r="G14381" s="596" t="s">
        <v>2691</v>
      </c>
      <c r="H14381" s="597">
        <v>155213000</v>
      </c>
    </row>
    <row r="14382" spans="1:8">
      <c r="A14382" s="594" t="s">
        <v>133</v>
      </c>
      <c r="B14382" s="594" t="s">
        <v>350</v>
      </c>
      <c r="C14382" s="594" t="s">
        <v>301</v>
      </c>
      <c r="D14382" s="594" t="s">
        <v>2889</v>
      </c>
      <c r="E14382" s="594" t="s">
        <v>744</v>
      </c>
      <c r="F14382" s="594" t="s">
        <v>748</v>
      </c>
      <c r="G14382" s="596" t="s">
        <v>35</v>
      </c>
      <c r="H14382" s="597">
        <v>322764000</v>
      </c>
    </row>
    <row r="14383" spans="1:8">
      <c r="A14383" s="594" t="s">
        <v>133</v>
      </c>
      <c r="B14383" s="594" t="s">
        <v>350</v>
      </c>
      <c r="C14383" s="594" t="s">
        <v>301</v>
      </c>
      <c r="D14383" s="594" t="s">
        <v>2889</v>
      </c>
      <c r="E14383" s="594" t="s">
        <v>2692</v>
      </c>
      <c r="F14383" s="595" t="s">
        <v>411</v>
      </c>
      <c r="G14383" s="596" t="s">
        <v>2693</v>
      </c>
      <c r="H14383" s="597">
        <v>736600000</v>
      </c>
    </row>
    <row r="14384" spans="1:8">
      <c r="A14384" s="594" t="s">
        <v>133</v>
      </c>
      <c r="B14384" s="594" t="s">
        <v>350</v>
      </c>
      <c r="C14384" s="594" t="s">
        <v>301</v>
      </c>
      <c r="D14384" s="594" t="s">
        <v>2889</v>
      </c>
      <c r="E14384" s="594" t="s">
        <v>2692</v>
      </c>
      <c r="F14384" s="594" t="s">
        <v>2777</v>
      </c>
      <c r="G14384" s="596" t="s">
        <v>2765</v>
      </c>
      <c r="H14384" s="597">
        <v>172500000</v>
      </c>
    </row>
    <row r="14385" spans="1:8">
      <c r="A14385" s="594" t="s">
        <v>133</v>
      </c>
      <c r="B14385" s="594" t="s">
        <v>350</v>
      </c>
      <c r="C14385" s="594" t="s">
        <v>301</v>
      </c>
      <c r="D14385" s="594" t="s">
        <v>2889</v>
      </c>
      <c r="E14385" s="594" t="s">
        <v>2692</v>
      </c>
      <c r="F14385" s="594" t="s">
        <v>2722</v>
      </c>
      <c r="G14385" s="596" t="s">
        <v>2690</v>
      </c>
      <c r="H14385" s="597">
        <v>58000000</v>
      </c>
    </row>
    <row r="14386" spans="1:8">
      <c r="A14386" s="594" t="s">
        <v>133</v>
      </c>
      <c r="B14386" s="594" t="s">
        <v>350</v>
      </c>
      <c r="C14386" s="594" t="s">
        <v>301</v>
      </c>
      <c r="D14386" s="594" t="s">
        <v>2889</v>
      </c>
      <c r="E14386" s="594" t="s">
        <v>2692</v>
      </c>
      <c r="F14386" s="594" t="s">
        <v>2694</v>
      </c>
      <c r="G14386" s="596" t="s">
        <v>2689</v>
      </c>
      <c r="H14386" s="597">
        <v>54450000</v>
      </c>
    </row>
    <row r="14387" spans="1:8">
      <c r="A14387" s="594" t="s">
        <v>133</v>
      </c>
      <c r="B14387" s="594" t="s">
        <v>350</v>
      </c>
      <c r="C14387" s="594" t="s">
        <v>301</v>
      </c>
      <c r="D14387" s="594" t="s">
        <v>2889</v>
      </c>
      <c r="E14387" s="594" t="s">
        <v>2692</v>
      </c>
      <c r="F14387" s="594" t="s">
        <v>2730</v>
      </c>
      <c r="G14387" s="596" t="s">
        <v>2731</v>
      </c>
      <c r="H14387" s="597">
        <v>451650000</v>
      </c>
    </row>
    <row r="14388" spans="1:8">
      <c r="A14388" s="594" t="s">
        <v>133</v>
      </c>
      <c r="B14388" s="594" t="s">
        <v>350</v>
      </c>
      <c r="C14388" s="594" t="s">
        <v>301</v>
      </c>
      <c r="D14388" s="594" t="s">
        <v>2889</v>
      </c>
      <c r="E14388" s="594" t="s">
        <v>189</v>
      </c>
      <c r="F14388" s="595" t="s">
        <v>411</v>
      </c>
      <c r="G14388" s="596" t="s">
        <v>190</v>
      </c>
      <c r="H14388" s="597">
        <v>2125639000</v>
      </c>
    </row>
    <row r="14389" spans="1:8">
      <c r="A14389" s="594" t="s">
        <v>133</v>
      </c>
      <c r="B14389" s="594" t="s">
        <v>350</v>
      </c>
      <c r="C14389" s="594" t="s">
        <v>301</v>
      </c>
      <c r="D14389" s="594" t="s">
        <v>2889</v>
      </c>
      <c r="E14389" s="594" t="s">
        <v>189</v>
      </c>
      <c r="F14389" s="594" t="s">
        <v>773</v>
      </c>
      <c r="G14389" s="596" t="s">
        <v>2695</v>
      </c>
      <c r="H14389" s="597">
        <v>732782000</v>
      </c>
    </row>
    <row r="14390" spans="1:8">
      <c r="A14390" s="594" t="s">
        <v>133</v>
      </c>
      <c r="B14390" s="594" t="s">
        <v>350</v>
      </c>
      <c r="C14390" s="594" t="s">
        <v>301</v>
      </c>
      <c r="D14390" s="594" t="s">
        <v>2889</v>
      </c>
      <c r="E14390" s="594" t="s">
        <v>189</v>
      </c>
      <c r="F14390" s="594" t="s">
        <v>13</v>
      </c>
      <c r="G14390" s="596" t="s">
        <v>2732</v>
      </c>
      <c r="H14390" s="597">
        <v>34750000</v>
      </c>
    </row>
    <row r="14391" spans="1:8">
      <c r="A14391" s="594" t="s">
        <v>133</v>
      </c>
      <c r="B14391" s="594" t="s">
        <v>350</v>
      </c>
      <c r="C14391" s="594" t="s">
        <v>301</v>
      </c>
      <c r="D14391" s="594" t="s">
        <v>2889</v>
      </c>
      <c r="E14391" s="594" t="s">
        <v>189</v>
      </c>
      <c r="F14391" s="594" t="s">
        <v>37</v>
      </c>
      <c r="G14391" s="596" t="s">
        <v>2696</v>
      </c>
      <c r="H14391" s="597">
        <v>113472000</v>
      </c>
    </row>
    <row r="14392" spans="1:8">
      <c r="A14392" s="594" t="s">
        <v>133</v>
      </c>
      <c r="B14392" s="594" t="s">
        <v>350</v>
      </c>
      <c r="C14392" s="594" t="s">
        <v>301</v>
      </c>
      <c r="D14392" s="594" t="s">
        <v>2889</v>
      </c>
      <c r="E14392" s="594" t="s">
        <v>189</v>
      </c>
      <c r="F14392" s="594" t="s">
        <v>192</v>
      </c>
      <c r="G14392" s="596" t="s">
        <v>195</v>
      </c>
      <c r="H14392" s="597">
        <v>1244635000</v>
      </c>
    </row>
    <row r="14393" spans="1:8">
      <c r="A14393" s="594" t="s">
        <v>133</v>
      </c>
      <c r="B14393" s="594" t="s">
        <v>350</v>
      </c>
      <c r="C14393" s="594" t="s">
        <v>301</v>
      </c>
      <c r="D14393" s="594" t="s">
        <v>2889</v>
      </c>
      <c r="E14393" s="594" t="s">
        <v>2697</v>
      </c>
      <c r="F14393" s="595" t="s">
        <v>411</v>
      </c>
      <c r="G14393" s="596" t="s">
        <v>2698</v>
      </c>
      <c r="H14393" s="597">
        <v>15000000</v>
      </c>
    </row>
    <row r="14394" spans="1:8">
      <c r="A14394" s="594" t="s">
        <v>133</v>
      </c>
      <c r="B14394" s="594" t="s">
        <v>350</v>
      </c>
      <c r="C14394" s="594" t="s">
        <v>301</v>
      </c>
      <c r="D14394" s="594" t="s">
        <v>2889</v>
      </c>
      <c r="E14394" s="594" t="s">
        <v>2697</v>
      </c>
      <c r="F14394" s="594" t="s">
        <v>2699</v>
      </c>
      <c r="G14394" s="596" t="s">
        <v>2700</v>
      </c>
      <c r="H14394" s="597">
        <v>15000000</v>
      </c>
    </row>
    <row r="14395" spans="1:8">
      <c r="A14395" s="594" t="s">
        <v>133</v>
      </c>
      <c r="B14395" s="594" t="s">
        <v>350</v>
      </c>
      <c r="C14395" s="594" t="s">
        <v>301</v>
      </c>
      <c r="D14395" s="594" t="s">
        <v>2889</v>
      </c>
      <c r="E14395" s="594" t="s">
        <v>628</v>
      </c>
      <c r="F14395" s="595" t="s">
        <v>411</v>
      </c>
      <c r="G14395" s="596" t="s">
        <v>2709</v>
      </c>
      <c r="H14395" s="597">
        <v>8000000</v>
      </c>
    </row>
    <row r="14396" spans="1:8">
      <c r="A14396" s="594" t="s">
        <v>133</v>
      </c>
      <c r="B14396" s="594" t="s">
        <v>350</v>
      </c>
      <c r="C14396" s="594" t="s">
        <v>301</v>
      </c>
      <c r="D14396" s="594" t="s">
        <v>2889</v>
      </c>
      <c r="E14396" s="594" t="s">
        <v>628</v>
      </c>
      <c r="F14396" s="594" t="s">
        <v>1272</v>
      </c>
      <c r="G14396" s="596" t="s">
        <v>2865</v>
      </c>
      <c r="H14396" s="597">
        <v>8000000</v>
      </c>
    </row>
    <row r="14397" spans="1:8">
      <c r="A14397" s="594" t="s">
        <v>133</v>
      </c>
      <c r="B14397" s="594" t="s">
        <v>350</v>
      </c>
      <c r="C14397" s="594" t="s">
        <v>301</v>
      </c>
      <c r="D14397" s="594" t="s">
        <v>2889</v>
      </c>
      <c r="E14397" s="594" t="s">
        <v>194</v>
      </c>
      <c r="F14397" s="595" t="s">
        <v>411</v>
      </c>
      <c r="G14397" s="596" t="s">
        <v>195</v>
      </c>
      <c r="H14397" s="597">
        <v>246916800</v>
      </c>
    </row>
    <row r="14398" spans="1:8">
      <c r="A14398" s="594" t="s">
        <v>133</v>
      </c>
      <c r="B14398" s="594" t="s">
        <v>350</v>
      </c>
      <c r="C14398" s="594" t="s">
        <v>301</v>
      </c>
      <c r="D14398" s="594" t="s">
        <v>2889</v>
      </c>
      <c r="E14398" s="594" t="s">
        <v>194</v>
      </c>
      <c r="F14398" s="594" t="s">
        <v>15</v>
      </c>
      <c r="G14398" s="596" t="s">
        <v>2701</v>
      </c>
      <c r="H14398" s="597">
        <v>16414000</v>
      </c>
    </row>
    <row r="14399" spans="1:8">
      <c r="A14399" s="594" t="s">
        <v>133</v>
      </c>
      <c r="B14399" s="594" t="s">
        <v>350</v>
      </c>
      <c r="C14399" s="594" t="s">
        <v>301</v>
      </c>
      <c r="D14399" s="594" t="s">
        <v>2889</v>
      </c>
      <c r="E14399" s="594" t="s">
        <v>194</v>
      </c>
      <c r="F14399" s="594" t="s">
        <v>39</v>
      </c>
      <c r="G14399" s="596" t="s">
        <v>2702</v>
      </c>
      <c r="H14399" s="597">
        <v>21414000</v>
      </c>
    </row>
    <row r="14400" spans="1:8">
      <c r="A14400" s="594" t="s">
        <v>133</v>
      </c>
      <c r="B14400" s="594" t="s">
        <v>350</v>
      </c>
      <c r="C14400" s="594" t="s">
        <v>301</v>
      </c>
      <c r="D14400" s="594" t="s">
        <v>2889</v>
      </c>
      <c r="E14400" s="594" t="s">
        <v>194</v>
      </c>
      <c r="F14400" s="594" t="s">
        <v>198</v>
      </c>
      <c r="G14400" s="596" t="s">
        <v>199</v>
      </c>
      <c r="H14400" s="597">
        <v>45461800</v>
      </c>
    </row>
    <row r="14401" spans="1:8">
      <c r="A14401" s="594" t="s">
        <v>133</v>
      </c>
      <c r="B14401" s="594" t="s">
        <v>350</v>
      </c>
      <c r="C14401" s="594" t="s">
        <v>301</v>
      </c>
      <c r="D14401" s="594" t="s">
        <v>2889</v>
      </c>
      <c r="E14401" s="594" t="s">
        <v>194</v>
      </c>
      <c r="F14401" s="594" t="s">
        <v>200</v>
      </c>
      <c r="G14401" s="596" t="s">
        <v>201</v>
      </c>
      <c r="H14401" s="597">
        <v>163627000</v>
      </c>
    </row>
    <row r="14402" spans="1:8">
      <c r="A14402" s="594" t="s">
        <v>133</v>
      </c>
      <c r="B14402" s="594" t="s">
        <v>350</v>
      </c>
      <c r="C14402" s="594" t="s">
        <v>301</v>
      </c>
      <c r="D14402" s="594" t="s">
        <v>2889</v>
      </c>
      <c r="E14402" s="594" t="s">
        <v>550</v>
      </c>
      <c r="F14402" s="595" t="s">
        <v>411</v>
      </c>
      <c r="G14402" s="596" t="s">
        <v>2705</v>
      </c>
      <c r="H14402" s="597">
        <v>6940000</v>
      </c>
    </row>
    <row r="14403" spans="1:8">
      <c r="A14403" s="594" t="s">
        <v>133</v>
      </c>
      <c r="B14403" s="594" t="s">
        <v>350</v>
      </c>
      <c r="C14403" s="594" t="s">
        <v>301</v>
      </c>
      <c r="D14403" s="594" t="s">
        <v>2889</v>
      </c>
      <c r="E14403" s="594" t="s">
        <v>550</v>
      </c>
      <c r="F14403" s="594" t="s">
        <v>1082</v>
      </c>
      <c r="G14403" s="596" t="s">
        <v>195</v>
      </c>
      <c r="H14403" s="597">
        <v>6940000</v>
      </c>
    </row>
    <row r="14404" spans="1:8">
      <c r="A14404" s="594" t="s">
        <v>133</v>
      </c>
      <c r="B14404" s="594" t="s">
        <v>350</v>
      </c>
      <c r="C14404" s="594" t="s">
        <v>301</v>
      </c>
      <c r="D14404" s="594" t="s">
        <v>2889</v>
      </c>
      <c r="E14404" s="594" t="s">
        <v>498</v>
      </c>
      <c r="F14404" s="595" t="s">
        <v>411</v>
      </c>
      <c r="G14404" s="596" t="s">
        <v>499</v>
      </c>
      <c r="H14404" s="597">
        <v>213292000</v>
      </c>
    </row>
    <row r="14405" spans="1:8">
      <c r="A14405" s="594" t="s">
        <v>133</v>
      </c>
      <c r="B14405" s="594" t="s">
        <v>350</v>
      </c>
      <c r="C14405" s="594" t="s">
        <v>301</v>
      </c>
      <c r="D14405" s="594" t="s">
        <v>2889</v>
      </c>
      <c r="E14405" s="594" t="s">
        <v>498</v>
      </c>
      <c r="F14405" s="594" t="s">
        <v>552</v>
      </c>
      <c r="G14405" s="596" t="s">
        <v>2819</v>
      </c>
      <c r="H14405" s="597">
        <v>213292000</v>
      </c>
    </row>
    <row r="14406" spans="1:8">
      <c r="A14406" s="594" t="s">
        <v>133</v>
      </c>
      <c r="B14406" s="594" t="s">
        <v>350</v>
      </c>
      <c r="C14406" s="594" t="s">
        <v>301</v>
      </c>
      <c r="D14406" s="594" t="s">
        <v>2889</v>
      </c>
      <c r="E14406" s="594" t="s">
        <v>260</v>
      </c>
      <c r="F14406" s="595" t="s">
        <v>411</v>
      </c>
      <c r="G14406" s="596" t="s">
        <v>261</v>
      </c>
      <c r="H14406" s="597">
        <v>253207000</v>
      </c>
    </row>
    <row r="14407" spans="1:8">
      <c r="A14407" s="594" t="s">
        <v>133</v>
      </c>
      <c r="B14407" s="594" t="s">
        <v>350</v>
      </c>
      <c r="C14407" s="594" t="s">
        <v>301</v>
      </c>
      <c r="D14407" s="594" t="s">
        <v>2889</v>
      </c>
      <c r="E14407" s="594" t="s">
        <v>260</v>
      </c>
      <c r="F14407" s="594" t="s">
        <v>262</v>
      </c>
      <c r="G14407" s="596" t="s">
        <v>2707</v>
      </c>
      <c r="H14407" s="597">
        <v>253207000</v>
      </c>
    </row>
    <row r="14408" spans="1:8">
      <c r="A14408" s="594" t="s">
        <v>133</v>
      </c>
      <c r="B14408" s="594" t="s">
        <v>350</v>
      </c>
      <c r="C14408" s="594" t="s">
        <v>301</v>
      </c>
      <c r="D14408" s="594" t="s">
        <v>2889</v>
      </c>
      <c r="E14408" s="594" t="s">
        <v>53</v>
      </c>
      <c r="F14408" s="595" t="s">
        <v>411</v>
      </c>
      <c r="G14408" s="596" t="s">
        <v>193</v>
      </c>
      <c r="H14408" s="597">
        <v>57989000</v>
      </c>
    </row>
    <row r="14409" spans="1:8">
      <c r="A14409" s="594" t="s">
        <v>133</v>
      </c>
      <c r="B14409" s="594" t="s">
        <v>350</v>
      </c>
      <c r="C14409" s="594" t="s">
        <v>301</v>
      </c>
      <c r="D14409" s="594" t="s">
        <v>2889</v>
      </c>
      <c r="E14409" s="594" t="s">
        <v>53</v>
      </c>
      <c r="F14409" s="594" t="s">
        <v>54</v>
      </c>
      <c r="G14409" s="596" t="s">
        <v>55</v>
      </c>
      <c r="H14409" s="597">
        <v>23712000</v>
      </c>
    </row>
    <row r="14410" spans="1:8">
      <c r="A14410" s="594" t="s">
        <v>133</v>
      </c>
      <c r="B14410" s="594" t="s">
        <v>350</v>
      </c>
      <c r="C14410" s="594" t="s">
        <v>301</v>
      </c>
      <c r="D14410" s="594" t="s">
        <v>2889</v>
      </c>
      <c r="E14410" s="594" t="s">
        <v>53</v>
      </c>
      <c r="F14410" s="594" t="s">
        <v>56</v>
      </c>
      <c r="G14410" s="596" t="s">
        <v>57</v>
      </c>
      <c r="H14410" s="597">
        <v>24224000</v>
      </c>
    </row>
    <row r="14411" spans="1:8">
      <c r="A14411" s="594" t="s">
        <v>133</v>
      </c>
      <c r="B14411" s="594" t="s">
        <v>350</v>
      </c>
      <c r="C14411" s="594" t="s">
        <v>301</v>
      </c>
      <c r="D14411" s="594" t="s">
        <v>2889</v>
      </c>
      <c r="E14411" s="594" t="s">
        <v>53</v>
      </c>
      <c r="F14411" s="594" t="s">
        <v>358</v>
      </c>
      <c r="G14411" s="596" t="s">
        <v>195</v>
      </c>
      <c r="H14411" s="597">
        <v>10053000</v>
      </c>
    </row>
    <row r="14412" spans="1:8">
      <c r="A14412" s="594" t="s">
        <v>133</v>
      </c>
      <c r="B14412" s="594" t="s">
        <v>350</v>
      </c>
      <c r="C14412" s="594" t="s">
        <v>276</v>
      </c>
      <c r="D14412" s="595" t="s">
        <v>411</v>
      </c>
      <c r="E14412" s="595" t="s">
        <v>411</v>
      </c>
      <c r="F14412" s="595" t="s">
        <v>411</v>
      </c>
      <c r="G14412" s="596" t="s">
        <v>1966</v>
      </c>
      <c r="H14412" s="597">
        <v>574006697468</v>
      </c>
    </row>
    <row r="14413" spans="1:8">
      <c r="A14413" s="594" t="s">
        <v>133</v>
      </c>
      <c r="B14413" s="594" t="s">
        <v>350</v>
      </c>
      <c r="C14413" s="594" t="s">
        <v>276</v>
      </c>
      <c r="D14413" s="594" t="s">
        <v>1316</v>
      </c>
      <c r="E14413" s="595" t="s">
        <v>411</v>
      </c>
      <c r="F14413" s="595" t="s">
        <v>411</v>
      </c>
      <c r="G14413" s="596" t="s">
        <v>2760</v>
      </c>
      <c r="H14413" s="597">
        <v>4599746387</v>
      </c>
    </row>
    <row r="14414" spans="1:8">
      <c r="A14414" s="594" t="s">
        <v>133</v>
      </c>
      <c r="B14414" s="594" t="s">
        <v>350</v>
      </c>
      <c r="C14414" s="594" t="s">
        <v>276</v>
      </c>
      <c r="D14414" s="594" t="s">
        <v>1316</v>
      </c>
      <c r="E14414" s="594" t="s">
        <v>142</v>
      </c>
      <c r="F14414" s="595" t="s">
        <v>411</v>
      </c>
      <c r="G14414" s="596" t="s">
        <v>143</v>
      </c>
      <c r="H14414" s="597">
        <v>1015396091</v>
      </c>
    </row>
    <row r="14415" spans="1:8">
      <c r="A14415" s="594" t="s">
        <v>133</v>
      </c>
      <c r="B14415" s="594" t="s">
        <v>350</v>
      </c>
      <c r="C14415" s="594" t="s">
        <v>276</v>
      </c>
      <c r="D14415" s="594" t="s">
        <v>1316</v>
      </c>
      <c r="E14415" s="594" t="s">
        <v>142</v>
      </c>
      <c r="F14415" s="594" t="s">
        <v>144</v>
      </c>
      <c r="G14415" s="596" t="s">
        <v>2664</v>
      </c>
      <c r="H14415" s="597">
        <v>805674491</v>
      </c>
    </row>
    <row r="14416" spans="1:8">
      <c r="A14416" s="594" t="s">
        <v>133</v>
      </c>
      <c r="B14416" s="594" t="s">
        <v>350</v>
      </c>
      <c r="C14416" s="594" t="s">
        <v>276</v>
      </c>
      <c r="D14416" s="594" t="s">
        <v>1316</v>
      </c>
      <c r="E14416" s="594" t="s">
        <v>142</v>
      </c>
      <c r="F14416" s="594" t="s">
        <v>146</v>
      </c>
      <c r="G14416" s="596" t="s">
        <v>2665</v>
      </c>
      <c r="H14416" s="597">
        <v>100292400</v>
      </c>
    </row>
    <row r="14417" spans="1:8">
      <c r="A14417" s="594" t="s">
        <v>133</v>
      </c>
      <c r="B14417" s="594" t="s">
        <v>350</v>
      </c>
      <c r="C14417" s="594" t="s">
        <v>276</v>
      </c>
      <c r="D14417" s="594" t="s">
        <v>1316</v>
      </c>
      <c r="E14417" s="594" t="s">
        <v>142</v>
      </c>
      <c r="F14417" s="594" t="s">
        <v>221</v>
      </c>
      <c r="G14417" s="596" t="s">
        <v>222</v>
      </c>
      <c r="H14417" s="597">
        <v>109429200</v>
      </c>
    </row>
    <row r="14418" spans="1:8">
      <c r="A14418" s="594" t="s">
        <v>133</v>
      </c>
      <c r="B14418" s="594" t="s">
        <v>350</v>
      </c>
      <c r="C14418" s="594" t="s">
        <v>276</v>
      </c>
      <c r="D14418" s="594" t="s">
        <v>1316</v>
      </c>
      <c r="E14418" s="594" t="s">
        <v>202</v>
      </c>
      <c r="F14418" s="595" t="s">
        <v>411</v>
      </c>
      <c r="G14418" s="596" t="s">
        <v>2719</v>
      </c>
      <c r="H14418" s="597">
        <v>3000000</v>
      </c>
    </row>
    <row r="14419" spans="1:8">
      <c r="A14419" s="594" t="s">
        <v>133</v>
      </c>
      <c r="B14419" s="594" t="s">
        <v>350</v>
      </c>
      <c r="C14419" s="594" t="s">
        <v>276</v>
      </c>
      <c r="D14419" s="594" t="s">
        <v>1316</v>
      </c>
      <c r="E14419" s="594" t="s">
        <v>202</v>
      </c>
      <c r="F14419" s="594" t="s">
        <v>767</v>
      </c>
      <c r="G14419" s="596" t="s">
        <v>2720</v>
      </c>
      <c r="H14419" s="597">
        <v>3000000</v>
      </c>
    </row>
    <row r="14420" spans="1:8">
      <c r="A14420" s="594" t="s">
        <v>133</v>
      </c>
      <c r="B14420" s="594" t="s">
        <v>350</v>
      </c>
      <c r="C14420" s="594" t="s">
        <v>276</v>
      </c>
      <c r="D14420" s="594" t="s">
        <v>1316</v>
      </c>
      <c r="E14420" s="594" t="s">
        <v>148</v>
      </c>
      <c r="F14420" s="595" t="s">
        <v>411</v>
      </c>
      <c r="G14420" s="596" t="s">
        <v>149</v>
      </c>
      <c r="H14420" s="597">
        <v>313463657</v>
      </c>
    </row>
    <row r="14421" spans="1:8">
      <c r="A14421" s="594" t="s">
        <v>133</v>
      </c>
      <c r="B14421" s="594" t="s">
        <v>350</v>
      </c>
      <c r="C14421" s="594" t="s">
        <v>276</v>
      </c>
      <c r="D14421" s="594" t="s">
        <v>1316</v>
      </c>
      <c r="E14421" s="594" t="s">
        <v>148</v>
      </c>
      <c r="F14421" s="594" t="s">
        <v>223</v>
      </c>
      <c r="G14421" s="596" t="s">
        <v>224</v>
      </c>
      <c r="H14421" s="597">
        <v>28723545</v>
      </c>
    </row>
    <row r="14422" spans="1:8">
      <c r="A14422" s="594" t="s">
        <v>133</v>
      </c>
      <c r="B14422" s="594" t="s">
        <v>350</v>
      </c>
      <c r="C14422" s="594" t="s">
        <v>276</v>
      </c>
      <c r="D14422" s="594" t="s">
        <v>1316</v>
      </c>
      <c r="E14422" s="594" t="s">
        <v>148</v>
      </c>
      <c r="F14422" s="594" t="s">
        <v>591</v>
      </c>
      <c r="G14422" s="596" t="s">
        <v>592</v>
      </c>
      <c r="H14422" s="597">
        <v>47912520</v>
      </c>
    </row>
    <row r="14423" spans="1:8">
      <c r="A14423" s="594" t="s">
        <v>133</v>
      </c>
      <c r="B14423" s="594" t="s">
        <v>350</v>
      </c>
      <c r="C14423" s="594" t="s">
        <v>276</v>
      </c>
      <c r="D14423" s="594" t="s">
        <v>1316</v>
      </c>
      <c r="E14423" s="594" t="s">
        <v>148</v>
      </c>
      <c r="F14423" s="594" t="s">
        <v>1075</v>
      </c>
      <c r="G14423" s="596" t="s">
        <v>2666</v>
      </c>
      <c r="H14423" s="597">
        <v>25304192</v>
      </c>
    </row>
    <row r="14424" spans="1:8">
      <c r="A14424" s="594" t="s">
        <v>133</v>
      </c>
      <c r="B14424" s="594" t="s">
        <v>350</v>
      </c>
      <c r="C14424" s="594" t="s">
        <v>276</v>
      </c>
      <c r="D14424" s="594" t="s">
        <v>1316</v>
      </c>
      <c r="E14424" s="594" t="s">
        <v>148</v>
      </c>
      <c r="F14424" s="594" t="s">
        <v>150</v>
      </c>
      <c r="G14424" s="596" t="s">
        <v>151</v>
      </c>
      <c r="H14424" s="597">
        <v>15676000</v>
      </c>
    </row>
    <row r="14425" spans="1:8">
      <c r="A14425" s="594" t="s">
        <v>133</v>
      </c>
      <c r="B14425" s="594" t="s">
        <v>350</v>
      </c>
      <c r="C14425" s="594" t="s">
        <v>276</v>
      </c>
      <c r="D14425" s="594" t="s">
        <v>1316</v>
      </c>
      <c r="E14425" s="594" t="s">
        <v>148</v>
      </c>
      <c r="F14425" s="594" t="s">
        <v>605</v>
      </c>
      <c r="G14425" s="596" t="s">
        <v>2668</v>
      </c>
      <c r="H14425" s="597">
        <v>6967000</v>
      </c>
    </row>
    <row r="14426" spans="1:8">
      <c r="A14426" s="594" t="s">
        <v>133</v>
      </c>
      <c r="B14426" s="594" t="s">
        <v>350</v>
      </c>
      <c r="C14426" s="594" t="s">
        <v>276</v>
      </c>
      <c r="D14426" s="594" t="s">
        <v>1316</v>
      </c>
      <c r="E14426" s="594" t="s">
        <v>148</v>
      </c>
      <c r="F14426" s="594" t="s">
        <v>212</v>
      </c>
      <c r="G14426" s="596" t="s">
        <v>213</v>
      </c>
      <c r="H14426" s="597">
        <v>16988400</v>
      </c>
    </row>
    <row r="14427" spans="1:8">
      <c r="A14427" s="594" t="s">
        <v>133</v>
      </c>
      <c r="B14427" s="594" t="s">
        <v>350</v>
      </c>
      <c r="C14427" s="594" t="s">
        <v>276</v>
      </c>
      <c r="D14427" s="594" t="s">
        <v>1316</v>
      </c>
      <c r="E14427" s="594" t="s">
        <v>148</v>
      </c>
      <c r="F14427" s="594" t="s">
        <v>227</v>
      </c>
      <c r="G14427" s="596" t="s">
        <v>2669</v>
      </c>
      <c r="H14427" s="597">
        <v>171892000</v>
      </c>
    </row>
    <row r="14428" spans="1:8">
      <c r="A14428" s="594" t="s">
        <v>133</v>
      </c>
      <c r="B14428" s="594" t="s">
        <v>350</v>
      </c>
      <c r="C14428" s="594" t="s">
        <v>276</v>
      </c>
      <c r="D14428" s="594" t="s">
        <v>1316</v>
      </c>
      <c r="E14428" s="594" t="s">
        <v>152</v>
      </c>
      <c r="F14428" s="595" t="s">
        <v>411</v>
      </c>
      <c r="G14428" s="596" t="s">
        <v>153</v>
      </c>
      <c r="H14428" s="597">
        <v>78505036</v>
      </c>
    </row>
    <row r="14429" spans="1:8">
      <c r="A14429" s="594" t="s">
        <v>133</v>
      </c>
      <c r="B14429" s="594" t="s">
        <v>350</v>
      </c>
      <c r="C14429" s="594" t="s">
        <v>276</v>
      </c>
      <c r="D14429" s="594" t="s">
        <v>1316</v>
      </c>
      <c r="E14429" s="594" t="s">
        <v>152</v>
      </c>
      <c r="F14429" s="594" t="s">
        <v>606</v>
      </c>
      <c r="G14429" s="596" t="s">
        <v>195</v>
      </c>
      <c r="H14429" s="597">
        <v>78505036</v>
      </c>
    </row>
    <row r="14430" spans="1:8">
      <c r="A14430" s="594" t="s">
        <v>133</v>
      </c>
      <c r="B14430" s="594" t="s">
        <v>350</v>
      </c>
      <c r="C14430" s="594" t="s">
        <v>276</v>
      </c>
      <c r="D14430" s="594" t="s">
        <v>1316</v>
      </c>
      <c r="E14430" s="594" t="s">
        <v>156</v>
      </c>
      <c r="F14430" s="595" t="s">
        <v>411</v>
      </c>
      <c r="G14430" s="596" t="s">
        <v>514</v>
      </c>
      <c r="H14430" s="597">
        <v>353442481</v>
      </c>
    </row>
    <row r="14431" spans="1:8">
      <c r="A14431" s="594" t="s">
        <v>133</v>
      </c>
      <c r="B14431" s="594" t="s">
        <v>350</v>
      </c>
      <c r="C14431" s="594" t="s">
        <v>276</v>
      </c>
      <c r="D14431" s="594" t="s">
        <v>1316</v>
      </c>
      <c r="E14431" s="594" t="s">
        <v>156</v>
      </c>
      <c r="F14431" s="594" t="s">
        <v>157</v>
      </c>
      <c r="G14431" s="596" t="s">
        <v>158</v>
      </c>
      <c r="H14431" s="597">
        <v>276222669</v>
      </c>
    </row>
    <row r="14432" spans="1:8">
      <c r="A14432" s="594" t="s">
        <v>133</v>
      </c>
      <c r="B14432" s="594" t="s">
        <v>350</v>
      </c>
      <c r="C14432" s="594" t="s">
        <v>276</v>
      </c>
      <c r="D14432" s="594" t="s">
        <v>1316</v>
      </c>
      <c r="E14432" s="594" t="s">
        <v>156</v>
      </c>
      <c r="F14432" s="594" t="s">
        <v>159</v>
      </c>
      <c r="G14432" s="596" t="s">
        <v>160</v>
      </c>
      <c r="H14432" s="597">
        <v>41543818</v>
      </c>
    </row>
    <row r="14433" spans="1:8">
      <c r="A14433" s="594" t="s">
        <v>133</v>
      </c>
      <c r="B14433" s="594" t="s">
        <v>350</v>
      </c>
      <c r="C14433" s="594" t="s">
        <v>276</v>
      </c>
      <c r="D14433" s="594" t="s">
        <v>1316</v>
      </c>
      <c r="E14433" s="594" t="s">
        <v>156</v>
      </c>
      <c r="F14433" s="594" t="s">
        <v>161</v>
      </c>
      <c r="G14433" s="596" t="s">
        <v>162</v>
      </c>
      <c r="H14433" s="597">
        <v>20097088</v>
      </c>
    </row>
    <row r="14434" spans="1:8">
      <c r="A14434" s="594" t="s">
        <v>133</v>
      </c>
      <c r="B14434" s="594" t="s">
        <v>350</v>
      </c>
      <c r="C14434" s="594" t="s">
        <v>276</v>
      </c>
      <c r="D14434" s="594" t="s">
        <v>1316</v>
      </c>
      <c r="E14434" s="594" t="s">
        <v>156</v>
      </c>
      <c r="F14434" s="594" t="s">
        <v>1</v>
      </c>
      <c r="G14434" s="596" t="s">
        <v>2</v>
      </c>
      <c r="H14434" s="597">
        <v>15578906</v>
      </c>
    </row>
    <row r="14435" spans="1:8">
      <c r="A14435" s="594" t="s">
        <v>133</v>
      </c>
      <c r="B14435" s="594" t="s">
        <v>350</v>
      </c>
      <c r="C14435" s="594" t="s">
        <v>276</v>
      </c>
      <c r="D14435" s="594" t="s">
        <v>1316</v>
      </c>
      <c r="E14435" s="594" t="s">
        <v>768</v>
      </c>
      <c r="F14435" s="595" t="s">
        <v>411</v>
      </c>
      <c r="G14435" s="596" t="s">
        <v>2920</v>
      </c>
      <c r="H14435" s="597">
        <v>1227852000</v>
      </c>
    </row>
    <row r="14436" spans="1:8">
      <c r="A14436" s="594" t="s">
        <v>133</v>
      </c>
      <c r="B14436" s="594" t="s">
        <v>350</v>
      </c>
      <c r="C14436" s="594" t="s">
        <v>276</v>
      </c>
      <c r="D14436" s="594" t="s">
        <v>1316</v>
      </c>
      <c r="E14436" s="594" t="s">
        <v>768</v>
      </c>
      <c r="F14436" s="594" t="s">
        <v>770</v>
      </c>
      <c r="G14436" s="596" t="s">
        <v>2921</v>
      </c>
      <c r="H14436" s="597">
        <v>937332000</v>
      </c>
    </row>
    <row r="14437" spans="1:8">
      <c r="A14437" s="594" t="s">
        <v>133</v>
      </c>
      <c r="B14437" s="594" t="s">
        <v>350</v>
      </c>
      <c r="C14437" s="594" t="s">
        <v>276</v>
      </c>
      <c r="D14437" s="594" t="s">
        <v>1316</v>
      </c>
      <c r="E14437" s="594" t="s">
        <v>768</v>
      </c>
      <c r="F14437" s="594" t="s">
        <v>459</v>
      </c>
      <c r="G14437" s="596" t="s">
        <v>195</v>
      </c>
      <c r="H14437" s="597">
        <v>290520000</v>
      </c>
    </row>
    <row r="14438" spans="1:8">
      <c r="A14438" s="594" t="s">
        <v>133</v>
      </c>
      <c r="B14438" s="594" t="s">
        <v>350</v>
      </c>
      <c r="C14438" s="594" t="s">
        <v>276</v>
      </c>
      <c r="D14438" s="594" t="s">
        <v>1316</v>
      </c>
      <c r="E14438" s="594" t="s">
        <v>163</v>
      </c>
      <c r="F14438" s="595" t="s">
        <v>411</v>
      </c>
      <c r="G14438" s="596" t="s">
        <v>164</v>
      </c>
      <c r="H14438" s="597">
        <v>36494000</v>
      </c>
    </row>
    <row r="14439" spans="1:8">
      <c r="A14439" s="594" t="s">
        <v>133</v>
      </c>
      <c r="B14439" s="594" t="s">
        <v>350</v>
      </c>
      <c r="C14439" s="594" t="s">
        <v>276</v>
      </c>
      <c r="D14439" s="594" t="s">
        <v>1316</v>
      </c>
      <c r="E14439" s="594" t="s">
        <v>163</v>
      </c>
      <c r="F14439" s="594" t="s">
        <v>1060</v>
      </c>
      <c r="G14439" s="596" t="s">
        <v>2672</v>
      </c>
      <c r="H14439" s="597">
        <v>20354000</v>
      </c>
    </row>
    <row r="14440" spans="1:8">
      <c r="A14440" s="594" t="s">
        <v>133</v>
      </c>
      <c r="B14440" s="594" t="s">
        <v>350</v>
      </c>
      <c r="C14440" s="594" t="s">
        <v>276</v>
      </c>
      <c r="D14440" s="594" t="s">
        <v>1316</v>
      </c>
      <c r="E14440" s="594" t="s">
        <v>163</v>
      </c>
      <c r="F14440" s="594" t="s">
        <v>165</v>
      </c>
      <c r="G14440" s="596" t="s">
        <v>195</v>
      </c>
      <c r="H14440" s="597">
        <v>16140000</v>
      </c>
    </row>
    <row r="14441" spans="1:8">
      <c r="A14441" s="594" t="s">
        <v>133</v>
      </c>
      <c r="B14441" s="594" t="s">
        <v>350</v>
      </c>
      <c r="C14441" s="594" t="s">
        <v>276</v>
      </c>
      <c r="D14441" s="594" t="s">
        <v>1316</v>
      </c>
      <c r="E14441" s="594" t="s">
        <v>167</v>
      </c>
      <c r="F14441" s="595" t="s">
        <v>411</v>
      </c>
      <c r="G14441" s="596" t="s">
        <v>168</v>
      </c>
      <c r="H14441" s="597">
        <v>18231491</v>
      </c>
    </row>
    <row r="14442" spans="1:8">
      <c r="A14442" s="594" t="s">
        <v>133</v>
      </c>
      <c r="B14442" s="594" t="s">
        <v>350</v>
      </c>
      <c r="C14442" s="594" t="s">
        <v>276</v>
      </c>
      <c r="D14442" s="594" t="s">
        <v>1316</v>
      </c>
      <c r="E14442" s="594" t="s">
        <v>167</v>
      </c>
      <c r="F14442" s="594" t="s">
        <v>228</v>
      </c>
      <c r="G14442" s="596" t="s">
        <v>2673</v>
      </c>
      <c r="H14442" s="597">
        <v>12971678</v>
      </c>
    </row>
    <row r="14443" spans="1:8">
      <c r="A14443" s="594" t="s">
        <v>133</v>
      </c>
      <c r="B14443" s="594" t="s">
        <v>350</v>
      </c>
      <c r="C14443" s="594" t="s">
        <v>276</v>
      </c>
      <c r="D14443" s="594" t="s">
        <v>1316</v>
      </c>
      <c r="E14443" s="594" t="s">
        <v>167</v>
      </c>
      <c r="F14443" s="594" t="s">
        <v>169</v>
      </c>
      <c r="G14443" s="596" t="s">
        <v>2674</v>
      </c>
      <c r="H14443" s="597">
        <v>2622113</v>
      </c>
    </row>
    <row r="14444" spans="1:8">
      <c r="A14444" s="594" t="s">
        <v>133</v>
      </c>
      <c r="B14444" s="594" t="s">
        <v>350</v>
      </c>
      <c r="C14444" s="594" t="s">
        <v>276</v>
      </c>
      <c r="D14444" s="594" t="s">
        <v>1316</v>
      </c>
      <c r="E14444" s="594" t="s">
        <v>167</v>
      </c>
      <c r="F14444" s="594" t="s">
        <v>214</v>
      </c>
      <c r="G14444" s="596" t="s">
        <v>2676</v>
      </c>
      <c r="H14444" s="597">
        <v>2637700</v>
      </c>
    </row>
    <row r="14445" spans="1:8">
      <c r="A14445" s="594" t="s">
        <v>133</v>
      </c>
      <c r="B14445" s="594" t="s">
        <v>350</v>
      </c>
      <c r="C14445" s="594" t="s">
        <v>276</v>
      </c>
      <c r="D14445" s="594" t="s">
        <v>1316</v>
      </c>
      <c r="E14445" s="594" t="s">
        <v>171</v>
      </c>
      <c r="F14445" s="595" t="s">
        <v>411</v>
      </c>
      <c r="G14445" s="596" t="s">
        <v>2677</v>
      </c>
      <c r="H14445" s="597">
        <v>67470000</v>
      </c>
    </row>
    <row r="14446" spans="1:8">
      <c r="A14446" s="594" t="s">
        <v>133</v>
      </c>
      <c r="B14446" s="594" t="s">
        <v>350</v>
      </c>
      <c r="C14446" s="594" t="s">
        <v>276</v>
      </c>
      <c r="D14446" s="594" t="s">
        <v>1316</v>
      </c>
      <c r="E14446" s="594" t="s">
        <v>171</v>
      </c>
      <c r="F14446" s="594" t="s">
        <v>173</v>
      </c>
      <c r="G14446" s="596" t="s">
        <v>174</v>
      </c>
      <c r="H14446" s="597">
        <v>41584000</v>
      </c>
    </row>
    <row r="14447" spans="1:8">
      <c r="A14447" s="594" t="s">
        <v>133</v>
      </c>
      <c r="B14447" s="594" t="s">
        <v>350</v>
      </c>
      <c r="C14447" s="594" t="s">
        <v>276</v>
      </c>
      <c r="D14447" s="594" t="s">
        <v>1316</v>
      </c>
      <c r="E14447" s="594" t="s">
        <v>171</v>
      </c>
      <c r="F14447" s="594" t="s">
        <v>216</v>
      </c>
      <c r="G14447" s="596" t="s">
        <v>217</v>
      </c>
      <c r="H14447" s="597">
        <v>5526000</v>
      </c>
    </row>
    <row r="14448" spans="1:8">
      <c r="A14448" s="594" t="s">
        <v>133</v>
      </c>
      <c r="B14448" s="594" t="s">
        <v>350</v>
      </c>
      <c r="C14448" s="594" t="s">
        <v>276</v>
      </c>
      <c r="D14448" s="594" t="s">
        <v>1316</v>
      </c>
      <c r="E14448" s="594" t="s">
        <v>171</v>
      </c>
      <c r="F14448" s="594" t="s">
        <v>175</v>
      </c>
      <c r="G14448" s="596" t="s">
        <v>176</v>
      </c>
      <c r="H14448" s="597">
        <v>20360000</v>
      </c>
    </row>
    <row r="14449" spans="1:8">
      <c r="A14449" s="594" t="s">
        <v>133</v>
      </c>
      <c r="B14449" s="594" t="s">
        <v>350</v>
      </c>
      <c r="C14449" s="594" t="s">
        <v>276</v>
      </c>
      <c r="D14449" s="594" t="s">
        <v>1316</v>
      </c>
      <c r="E14449" s="594" t="s">
        <v>177</v>
      </c>
      <c r="F14449" s="595" t="s">
        <v>411</v>
      </c>
      <c r="G14449" s="596" t="s">
        <v>178</v>
      </c>
      <c r="H14449" s="597">
        <v>18342631</v>
      </c>
    </row>
    <row r="14450" spans="1:8">
      <c r="A14450" s="594" t="s">
        <v>133</v>
      </c>
      <c r="B14450" s="594" t="s">
        <v>350</v>
      </c>
      <c r="C14450" s="594" t="s">
        <v>276</v>
      </c>
      <c r="D14450" s="594" t="s">
        <v>1316</v>
      </c>
      <c r="E14450" s="594" t="s">
        <v>177</v>
      </c>
      <c r="F14450" s="594" t="s">
        <v>179</v>
      </c>
      <c r="G14450" s="596" t="s">
        <v>2679</v>
      </c>
      <c r="H14450" s="597">
        <v>4846297</v>
      </c>
    </row>
    <row r="14451" spans="1:8">
      <c r="A14451" s="594" t="s">
        <v>133</v>
      </c>
      <c r="B14451" s="594" t="s">
        <v>350</v>
      </c>
      <c r="C14451" s="594" t="s">
        <v>276</v>
      </c>
      <c r="D14451" s="594" t="s">
        <v>1316</v>
      </c>
      <c r="E14451" s="594" t="s">
        <v>177</v>
      </c>
      <c r="F14451" s="594" t="s">
        <v>1290</v>
      </c>
      <c r="G14451" s="596" t="s">
        <v>2721</v>
      </c>
      <c r="H14451" s="597">
        <v>9441334</v>
      </c>
    </row>
    <row r="14452" spans="1:8">
      <c r="A14452" s="594" t="s">
        <v>133</v>
      </c>
      <c r="B14452" s="594" t="s">
        <v>350</v>
      </c>
      <c r="C14452" s="594" t="s">
        <v>276</v>
      </c>
      <c r="D14452" s="594" t="s">
        <v>1316</v>
      </c>
      <c r="E14452" s="594" t="s">
        <v>177</v>
      </c>
      <c r="F14452" s="594" t="s">
        <v>441</v>
      </c>
      <c r="G14452" s="596" t="s">
        <v>2728</v>
      </c>
      <c r="H14452" s="597">
        <v>4055000</v>
      </c>
    </row>
    <row r="14453" spans="1:8">
      <c r="A14453" s="594" t="s">
        <v>133</v>
      </c>
      <c r="B14453" s="594" t="s">
        <v>350</v>
      </c>
      <c r="C14453" s="594" t="s">
        <v>276</v>
      </c>
      <c r="D14453" s="594" t="s">
        <v>1316</v>
      </c>
      <c r="E14453" s="594" t="s">
        <v>240</v>
      </c>
      <c r="F14453" s="595" t="s">
        <v>411</v>
      </c>
      <c r="G14453" s="596" t="s">
        <v>241</v>
      </c>
      <c r="H14453" s="597">
        <v>48125150</v>
      </c>
    </row>
    <row r="14454" spans="1:8">
      <c r="A14454" s="594" t="s">
        <v>133</v>
      </c>
      <c r="B14454" s="594" t="s">
        <v>350</v>
      </c>
      <c r="C14454" s="594" t="s">
        <v>276</v>
      </c>
      <c r="D14454" s="594" t="s">
        <v>1316</v>
      </c>
      <c r="E14454" s="594" t="s">
        <v>240</v>
      </c>
      <c r="F14454" s="594" t="s">
        <v>242</v>
      </c>
      <c r="G14454" s="596" t="s">
        <v>243</v>
      </c>
      <c r="H14454" s="597">
        <v>3757150</v>
      </c>
    </row>
    <row r="14455" spans="1:8">
      <c r="A14455" s="594" t="s">
        <v>133</v>
      </c>
      <c r="B14455" s="594" t="s">
        <v>350</v>
      </c>
      <c r="C14455" s="594" t="s">
        <v>276</v>
      </c>
      <c r="D14455" s="594" t="s">
        <v>1316</v>
      </c>
      <c r="E14455" s="594" t="s">
        <v>240</v>
      </c>
      <c r="F14455" s="594" t="s">
        <v>728</v>
      </c>
      <c r="G14455" s="596" t="s">
        <v>729</v>
      </c>
      <c r="H14455" s="597">
        <v>2250000</v>
      </c>
    </row>
    <row r="14456" spans="1:8">
      <c r="A14456" s="594" t="s">
        <v>133</v>
      </c>
      <c r="B14456" s="594" t="s">
        <v>350</v>
      </c>
      <c r="C14456" s="594" t="s">
        <v>276</v>
      </c>
      <c r="D14456" s="594" t="s">
        <v>1316</v>
      </c>
      <c r="E14456" s="594" t="s">
        <v>240</v>
      </c>
      <c r="F14456" s="594" t="s">
        <v>731</v>
      </c>
      <c r="G14456" s="596" t="s">
        <v>732</v>
      </c>
      <c r="H14456" s="597">
        <v>2900000</v>
      </c>
    </row>
    <row r="14457" spans="1:8">
      <c r="A14457" s="594" t="s">
        <v>133</v>
      </c>
      <c r="B14457" s="594" t="s">
        <v>350</v>
      </c>
      <c r="C14457" s="594" t="s">
        <v>276</v>
      </c>
      <c r="D14457" s="594" t="s">
        <v>1316</v>
      </c>
      <c r="E14457" s="594" t="s">
        <v>240</v>
      </c>
      <c r="F14457" s="594" t="s">
        <v>597</v>
      </c>
      <c r="G14457" s="596" t="s">
        <v>2682</v>
      </c>
      <c r="H14457" s="597">
        <v>500000</v>
      </c>
    </row>
    <row r="14458" spans="1:8">
      <c r="A14458" s="594" t="s">
        <v>133</v>
      </c>
      <c r="B14458" s="594" t="s">
        <v>350</v>
      </c>
      <c r="C14458" s="594" t="s">
        <v>276</v>
      </c>
      <c r="D14458" s="594" t="s">
        <v>1316</v>
      </c>
      <c r="E14458" s="594" t="s">
        <v>240</v>
      </c>
      <c r="F14458" s="594" t="s">
        <v>733</v>
      </c>
      <c r="G14458" s="596" t="s">
        <v>734</v>
      </c>
      <c r="H14458" s="597">
        <v>23628000</v>
      </c>
    </row>
    <row r="14459" spans="1:8">
      <c r="A14459" s="594" t="s">
        <v>133</v>
      </c>
      <c r="B14459" s="594" t="s">
        <v>350</v>
      </c>
      <c r="C14459" s="594" t="s">
        <v>276</v>
      </c>
      <c r="D14459" s="594" t="s">
        <v>1316</v>
      </c>
      <c r="E14459" s="594" t="s">
        <v>240</v>
      </c>
      <c r="F14459" s="594" t="s">
        <v>735</v>
      </c>
      <c r="G14459" s="596" t="s">
        <v>193</v>
      </c>
      <c r="H14459" s="597">
        <v>15090000</v>
      </c>
    </row>
    <row r="14460" spans="1:8">
      <c r="A14460" s="594" t="s">
        <v>133</v>
      </c>
      <c r="B14460" s="594" t="s">
        <v>350</v>
      </c>
      <c r="C14460" s="594" t="s">
        <v>276</v>
      </c>
      <c r="D14460" s="594" t="s">
        <v>1316</v>
      </c>
      <c r="E14460" s="594" t="s">
        <v>183</v>
      </c>
      <c r="F14460" s="595" t="s">
        <v>411</v>
      </c>
      <c r="G14460" s="596" t="s">
        <v>184</v>
      </c>
      <c r="H14460" s="597">
        <v>126020000</v>
      </c>
    </row>
    <row r="14461" spans="1:8">
      <c r="A14461" s="594" t="s">
        <v>133</v>
      </c>
      <c r="B14461" s="594" t="s">
        <v>350</v>
      </c>
      <c r="C14461" s="594" t="s">
        <v>276</v>
      </c>
      <c r="D14461" s="594" t="s">
        <v>1316</v>
      </c>
      <c r="E14461" s="594" t="s">
        <v>183</v>
      </c>
      <c r="F14461" s="594" t="s">
        <v>587</v>
      </c>
      <c r="G14461" s="596" t="s">
        <v>588</v>
      </c>
      <c r="H14461" s="597">
        <v>1520000</v>
      </c>
    </row>
    <row r="14462" spans="1:8">
      <c r="A14462" s="594" t="s">
        <v>133</v>
      </c>
      <c r="B14462" s="594" t="s">
        <v>350</v>
      </c>
      <c r="C14462" s="594" t="s">
        <v>276</v>
      </c>
      <c r="D14462" s="594" t="s">
        <v>1316</v>
      </c>
      <c r="E14462" s="594" t="s">
        <v>183</v>
      </c>
      <c r="F14462" s="594" t="s">
        <v>736</v>
      </c>
      <c r="G14462" s="596" t="s">
        <v>737</v>
      </c>
      <c r="H14462" s="597">
        <v>4800000</v>
      </c>
    </row>
    <row r="14463" spans="1:8">
      <c r="A14463" s="594" t="s">
        <v>133</v>
      </c>
      <c r="B14463" s="594" t="s">
        <v>350</v>
      </c>
      <c r="C14463" s="594" t="s">
        <v>276</v>
      </c>
      <c r="D14463" s="594" t="s">
        <v>1316</v>
      </c>
      <c r="E14463" s="594" t="s">
        <v>183</v>
      </c>
      <c r="F14463" s="594" t="s">
        <v>185</v>
      </c>
      <c r="G14463" s="596" t="s">
        <v>186</v>
      </c>
      <c r="H14463" s="597">
        <v>5800000</v>
      </c>
    </row>
    <row r="14464" spans="1:8">
      <c r="A14464" s="594" t="s">
        <v>133</v>
      </c>
      <c r="B14464" s="594" t="s">
        <v>350</v>
      </c>
      <c r="C14464" s="594" t="s">
        <v>276</v>
      </c>
      <c r="D14464" s="594" t="s">
        <v>1316</v>
      </c>
      <c r="E14464" s="594" t="s">
        <v>183</v>
      </c>
      <c r="F14464" s="594" t="s">
        <v>187</v>
      </c>
      <c r="G14464" s="596" t="s">
        <v>2683</v>
      </c>
      <c r="H14464" s="597">
        <v>113900000</v>
      </c>
    </row>
    <row r="14465" spans="1:8">
      <c r="A14465" s="594" t="s">
        <v>133</v>
      </c>
      <c r="B14465" s="594" t="s">
        <v>350</v>
      </c>
      <c r="C14465" s="594" t="s">
        <v>276</v>
      </c>
      <c r="D14465" s="594" t="s">
        <v>1316</v>
      </c>
      <c r="E14465" s="594" t="s">
        <v>738</v>
      </c>
      <c r="F14465" s="595" t="s">
        <v>411</v>
      </c>
      <c r="G14465" s="596" t="s">
        <v>739</v>
      </c>
      <c r="H14465" s="597">
        <v>26430000</v>
      </c>
    </row>
    <row r="14466" spans="1:8">
      <c r="A14466" s="594" t="s">
        <v>133</v>
      </c>
      <c r="B14466" s="594" t="s">
        <v>350</v>
      </c>
      <c r="C14466" s="594" t="s">
        <v>276</v>
      </c>
      <c r="D14466" s="594" t="s">
        <v>1316</v>
      </c>
      <c r="E14466" s="594" t="s">
        <v>738</v>
      </c>
      <c r="F14466" s="594" t="s">
        <v>740</v>
      </c>
      <c r="G14466" s="596" t="s">
        <v>741</v>
      </c>
      <c r="H14466" s="597">
        <v>2480000</v>
      </c>
    </row>
    <row r="14467" spans="1:8">
      <c r="A14467" s="594" t="s">
        <v>133</v>
      </c>
      <c r="B14467" s="594" t="s">
        <v>350</v>
      </c>
      <c r="C14467" s="594" t="s">
        <v>276</v>
      </c>
      <c r="D14467" s="594" t="s">
        <v>1316</v>
      </c>
      <c r="E14467" s="594" t="s">
        <v>738</v>
      </c>
      <c r="F14467" s="594" t="s">
        <v>356</v>
      </c>
      <c r="G14467" s="596" t="s">
        <v>357</v>
      </c>
      <c r="H14467" s="597">
        <v>9750000</v>
      </c>
    </row>
    <row r="14468" spans="1:8">
      <c r="A14468" s="594" t="s">
        <v>133</v>
      </c>
      <c r="B14468" s="594" t="s">
        <v>350</v>
      </c>
      <c r="C14468" s="594" t="s">
        <v>276</v>
      </c>
      <c r="D14468" s="594" t="s">
        <v>1316</v>
      </c>
      <c r="E14468" s="594" t="s">
        <v>738</v>
      </c>
      <c r="F14468" s="594" t="s">
        <v>742</v>
      </c>
      <c r="G14468" s="596" t="s">
        <v>743</v>
      </c>
      <c r="H14468" s="597">
        <v>14200000</v>
      </c>
    </row>
    <row r="14469" spans="1:8">
      <c r="A14469" s="594" t="s">
        <v>133</v>
      </c>
      <c r="B14469" s="594" t="s">
        <v>350</v>
      </c>
      <c r="C14469" s="594" t="s">
        <v>276</v>
      </c>
      <c r="D14469" s="594" t="s">
        <v>1316</v>
      </c>
      <c r="E14469" s="594" t="s">
        <v>744</v>
      </c>
      <c r="F14469" s="595" t="s">
        <v>411</v>
      </c>
      <c r="G14469" s="596" t="s">
        <v>2686</v>
      </c>
      <c r="H14469" s="597">
        <v>18258000</v>
      </c>
    </row>
    <row r="14470" spans="1:8">
      <c r="A14470" s="594" t="s">
        <v>133</v>
      </c>
      <c r="B14470" s="594" t="s">
        <v>350</v>
      </c>
      <c r="C14470" s="594" t="s">
        <v>276</v>
      </c>
      <c r="D14470" s="594" t="s">
        <v>1316</v>
      </c>
      <c r="E14470" s="594" t="s">
        <v>744</v>
      </c>
      <c r="F14470" s="594" t="s">
        <v>446</v>
      </c>
      <c r="G14470" s="596" t="s">
        <v>2765</v>
      </c>
      <c r="H14470" s="597">
        <v>3100000</v>
      </c>
    </row>
    <row r="14471" spans="1:8">
      <c r="A14471" s="594" t="s">
        <v>133</v>
      </c>
      <c r="B14471" s="594" t="s">
        <v>350</v>
      </c>
      <c r="C14471" s="594" t="s">
        <v>276</v>
      </c>
      <c r="D14471" s="594" t="s">
        <v>1316</v>
      </c>
      <c r="E14471" s="594" t="s">
        <v>744</v>
      </c>
      <c r="F14471" s="594" t="s">
        <v>572</v>
      </c>
      <c r="G14471" s="596" t="s">
        <v>2689</v>
      </c>
      <c r="H14471" s="597">
        <v>8898000</v>
      </c>
    </row>
    <row r="14472" spans="1:8">
      <c r="A14472" s="594" t="s">
        <v>133</v>
      </c>
      <c r="B14472" s="594" t="s">
        <v>350</v>
      </c>
      <c r="C14472" s="594" t="s">
        <v>276</v>
      </c>
      <c r="D14472" s="594" t="s">
        <v>1316</v>
      </c>
      <c r="E14472" s="594" t="s">
        <v>744</v>
      </c>
      <c r="F14472" s="594" t="s">
        <v>746</v>
      </c>
      <c r="G14472" s="596" t="s">
        <v>2690</v>
      </c>
      <c r="H14472" s="597">
        <v>3860000</v>
      </c>
    </row>
    <row r="14473" spans="1:8">
      <c r="A14473" s="594" t="s">
        <v>133</v>
      </c>
      <c r="B14473" s="594" t="s">
        <v>350</v>
      </c>
      <c r="C14473" s="594" t="s">
        <v>276</v>
      </c>
      <c r="D14473" s="594" t="s">
        <v>1316</v>
      </c>
      <c r="E14473" s="594" t="s">
        <v>744</v>
      </c>
      <c r="F14473" s="594" t="s">
        <v>11</v>
      </c>
      <c r="G14473" s="596" t="s">
        <v>2691</v>
      </c>
      <c r="H14473" s="597">
        <v>2400000</v>
      </c>
    </row>
    <row r="14474" spans="1:8">
      <c r="A14474" s="594" t="s">
        <v>133</v>
      </c>
      <c r="B14474" s="594" t="s">
        <v>350</v>
      </c>
      <c r="C14474" s="594" t="s">
        <v>276</v>
      </c>
      <c r="D14474" s="594" t="s">
        <v>1316</v>
      </c>
      <c r="E14474" s="594" t="s">
        <v>2692</v>
      </c>
      <c r="F14474" s="595" t="s">
        <v>411</v>
      </c>
      <c r="G14474" s="596" t="s">
        <v>2693</v>
      </c>
      <c r="H14474" s="597">
        <v>534495000</v>
      </c>
    </row>
    <row r="14475" spans="1:8">
      <c r="A14475" s="594" t="s">
        <v>133</v>
      </c>
      <c r="B14475" s="594" t="s">
        <v>350</v>
      </c>
      <c r="C14475" s="594" t="s">
        <v>276</v>
      </c>
      <c r="D14475" s="594" t="s">
        <v>1316</v>
      </c>
      <c r="E14475" s="594" t="s">
        <v>2692</v>
      </c>
      <c r="F14475" s="594" t="s">
        <v>2722</v>
      </c>
      <c r="G14475" s="596" t="s">
        <v>2690</v>
      </c>
      <c r="H14475" s="597">
        <v>13100000</v>
      </c>
    </row>
    <row r="14476" spans="1:8">
      <c r="A14476" s="594" t="s">
        <v>133</v>
      </c>
      <c r="B14476" s="594" t="s">
        <v>350</v>
      </c>
      <c r="C14476" s="594" t="s">
        <v>276</v>
      </c>
      <c r="D14476" s="594" t="s">
        <v>1316</v>
      </c>
      <c r="E14476" s="594" t="s">
        <v>2692</v>
      </c>
      <c r="F14476" s="594" t="s">
        <v>2694</v>
      </c>
      <c r="G14476" s="596" t="s">
        <v>2689</v>
      </c>
      <c r="H14476" s="597">
        <v>11500000</v>
      </c>
    </row>
    <row r="14477" spans="1:8">
      <c r="A14477" s="594" t="s">
        <v>133</v>
      </c>
      <c r="B14477" s="594" t="s">
        <v>350</v>
      </c>
      <c r="C14477" s="594" t="s">
        <v>276</v>
      </c>
      <c r="D14477" s="594" t="s">
        <v>1316</v>
      </c>
      <c r="E14477" s="594" t="s">
        <v>2692</v>
      </c>
      <c r="F14477" s="594" t="s">
        <v>2730</v>
      </c>
      <c r="G14477" s="596" t="s">
        <v>2731</v>
      </c>
      <c r="H14477" s="597">
        <v>509895000</v>
      </c>
    </row>
    <row r="14478" spans="1:8">
      <c r="A14478" s="594" t="s">
        <v>133</v>
      </c>
      <c r="B14478" s="594" t="s">
        <v>350</v>
      </c>
      <c r="C14478" s="594" t="s">
        <v>276</v>
      </c>
      <c r="D14478" s="594" t="s">
        <v>1316</v>
      </c>
      <c r="E14478" s="594" t="s">
        <v>189</v>
      </c>
      <c r="F14478" s="595" t="s">
        <v>411</v>
      </c>
      <c r="G14478" s="596" t="s">
        <v>190</v>
      </c>
      <c r="H14478" s="597">
        <v>558068850</v>
      </c>
    </row>
    <row r="14479" spans="1:8">
      <c r="A14479" s="594" t="s">
        <v>133</v>
      </c>
      <c r="B14479" s="594" t="s">
        <v>350</v>
      </c>
      <c r="C14479" s="594" t="s">
        <v>276</v>
      </c>
      <c r="D14479" s="594" t="s">
        <v>1316</v>
      </c>
      <c r="E14479" s="594" t="s">
        <v>189</v>
      </c>
      <c r="F14479" s="594" t="s">
        <v>773</v>
      </c>
      <c r="G14479" s="596" t="s">
        <v>2695</v>
      </c>
      <c r="H14479" s="597">
        <v>302850850</v>
      </c>
    </row>
    <row r="14480" spans="1:8">
      <c r="A14480" s="594" t="s">
        <v>133</v>
      </c>
      <c r="B14480" s="594" t="s">
        <v>350</v>
      </c>
      <c r="C14480" s="594" t="s">
        <v>276</v>
      </c>
      <c r="D14480" s="594" t="s">
        <v>1316</v>
      </c>
      <c r="E14480" s="594" t="s">
        <v>189</v>
      </c>
      <c r="F14480" s="594" t="s">
        <v>37</v>
      </c>
      <c r="G14480" s="596" t="s">
        <v>2696</v>
      </c>
      <c r="H14480" s="597">
        <v>60896000</v>
      </c>
    </row>
    <row r="14481" spans="1:8">
      <c r="A14481" s="594" t="s">
        <v>133</v>
      </c>
      <c r="B14481" s="594" t="s">
        <v>350</v>
      </c>
      <c r="C14481" s="594" t="s">
        <v>276</v>
      </c>
      <c r="D14481" s="594" t="s">
        <v>1316</v>
      </c>
      <c r="E14481" s="594" t="s">
        <v>189</v>
      </c>
      <c r="F14481" s="594" t="s">
        <v>192</v>
      </c>
      <c r="G14481" s="596" t="s">
        <v>195</v>
      </c>
      <c r="H14481" s="597">
        <v>194322000</v>
      </c>
    </row>
    <row r="14482" spans="1:8">
      <c r="A14482" s="594" t="s">
        <v>133</v>
      </c>
      <c r="B14482" s="594" t="s">
        <v>350</v>
      </c>
      <c r="C14482" s="594" t="s">
        <v>276</v>
      </c>
      <c r="D14482" s="594" t="s">
        <v>1316</v>
      </c>
      <c r="E14482" s="594" t="s">
        <v>2697</v>
      </c>
      <c r="F14482" s="595" t="s">
        <v>411</v>
      </c>
      <c r="G14482" s="596" t="s">
        <v>2698</v>
      </c>
      <c r="H14482" s="597">
        <v>15000000</v>
      </c>
    </row>
    <row r="14483" spans="1:8">
      <c r="A14483" s="594" t="s">
        <v>133</v>
      </c>
      <c r="B14483" s="594" t="s">
        <v>350</v>
      </c>
      <c r="C14483" s="594" t="s">
        <v>276</v>
      </c>
      <c r="D14483" s="594" t="s">
        <v>1316</v>
      </c>
      <c r="E14483" s="594" t="s">
        <v>2697</v>
      </c>
      <c r="F14483" s="594" t="s">
        <v>2699</v>
      </c>
      <c r="G14483" s="596" t="s">
        <v>2700</v>
      </c>
      <c r="H14483" s="597">
        <v>15000000</v>
      </c>
    </row>
    <row r="14484" spans="1:8">
      <c r="A14484" s="594" t="s">
        <v>133</v>
      </c>
      <c r="B14484" s="594" t="s">
        <v>350</v>
      </c>
      <c r="C14484" s="594" t="s">
        <v>276</v>
      </c>
      <c r="D14484" s="594" t="s">
        <v>1316</v>
      </c>
      <c r="E14484" s="594" t="s">
        <v>194</v>
      </c>
      <c r="F14484" s="595" t="s">
        <v>411</v>
      </c>
      <c r="G14484" s="596" t="s">
        <v>195</v>
      </c>
      <c r="H14484" s="597">
        <v>129508000</v>
      </c>
    </row>
    <row r="14485" spans="1:8">
      <c r="A14485" s="594" t="s">
        <v>133</v>
      </c>
      <c r="B14485" s="594" t="s">
        <v>350</v>
      </c>
      <c r="C14485" s="594" t="s">
        <v>276</v>
      </c>
      <c r="D14485" s="594" t="s">
        <v>1316</v>
      </c>
      <c r="E14485" s="594" t="s">
        <v>194</v>
      </c>
      <c r="F14485" s="594" t="s">
        <v>198</v>
      </c>
      <c r="G14485" s="596" t="s">
        <v>199</v>
      </c>
      <c r="H14485" s="597">
        <v>79688000</v>
      </c>
    </row>
    <row r="14486" spans="1:8">
      <c r="A14486" s="594" t="s">
        <v>133</v>
      </c>
      <c r="B14486" s="594" t="s">
        <v>350</v>
      </c>
      <c r="C14486" s="594" t="s">
        <v>276</v>
      </c>
      <c r="D14486" s="594" t="s">
        <v>1316</v>
      </c>
      <c r="E14486" s="594" t="s">
        <v>194</v>
      </c>
      <c r="F14486" s="594" t="s">
        <v>200</v>
      </c>
      <c r="G14486" s="596" t="s">
        <v>201</v>
      </c>
      <c r="H14486" s="597">
        <v>49820000</v>
      </c>
    </row>
    <row r="14487" spans="1:8">
      <c r="A14487" s="594" t="s">
        <v>133</v>
      </c>
      <c r="B14487" s="594" t="s">
        <v>350</v>
      </c>
      <c r="C14487" s="594" t="s">
        <v>276</v>
      </c>
      <c r="D14487" s="594" t="s">
        <v>1316</v>
      </c>
      <c r="E14487" s="594" t="s">
        <v>573</v>
      </c>
      <c r="F14487" s="595" t="s">
        <v>411</v>
      </c>
      <c r="G14487" s="596" t="s">
        <v>2703</v>
      </c>
      <c r="H14487" s="597">
        <v>4842000</v>
      </c>
    </row>
    <row r="14488" spans="1:8">
      <c r="A14488" s="594" t="s">
        <v>133</v>
      </c>
      <c r="B14488" s="594" t="s">
        <v>350</v>
      </c>
      <c r="C14488" s="594" t="s">
        <v>276</v>
      </c>
      <c r="D14488" s="594" t="s">
        <v>1316</v>
      </c>
      <c r="E14488" s="594" t="s">
        <v>573</v>
      </c>
      <c r="F14488" s="594" t="s">
        <v>574</v>
      </c>
      <c r="G14488" s="596" t="s">
        <v>2704</v>
      </c>
      <c r="H14488" s="597">
        <v>4842000</v>
      </c>
    </row>
    <row r="14489" spans="1:8">
      <c r="A14489" s="594" t="s">
        <v>133</v>
      </c>
      <c r="B14489" s="594" t="s">
        <v>350</v>
      </c>
      <c r="C14489" s="594" t="s">
        <v>276</v>
      </c>
      <c r="D14489" s="594" t="s">
        <v>1316</v>
      </c>
      <c r="E14489" s="594" t="s">
        <v>550</v>
      </c>
      <c r="F14489" s="595" t="s">
        <v>411</v>
      </c>
      <c r="G14489" s="596" t="s">
        <v>2705</v>
      </c>
      <c r="H14489" s="597">
        <v>6802000</v>
      </c>
    </row>
    <row r="14490" spans="1:8">
      <c r="A14490" s="594" t="s">
        <v>133</v>
      </c>
      <c r="B14490" s="594" t="s">
        <v>350</v>
      </c>
      <c r="C14490" s="594" t="s">
        <v>276</v>
      </c>
      <c r="D14490" s="594" t="s">
        <v>1316</v>
      </c>
      <c r="E14490" s="594" t="s">
        <v>550</v>
      </c>
      <c r="F14490" s="594" t="s">
        <v>2706</v>
      </c>
      <c r="G14490" s="596" t="s">
        <v>72</v>
      </c>
      <c r="H14490" s="597">
        <v>4352000</v>
      </c>
    </row>
    <row r="14491" spans="1:8">
      <c r="A14491" s="594" t="s">
        <v>133</v>
      </c>
      <c r="B14491" s="594" t="s">
        <v>350</v>
      </c>
      <c r="C14491" s="594" t="s">
        <v>276</v>
      </c>
      <c r="D14491" s="594" t="s">
        <v>1316</v>
      </c>
      <c r="E14491" s="594" t="s">
        <v>550</v>
      </c>
      <c r="F14491" s="594" t="s">
        <v>1082</v>
      </c>
      <c r="G14491" s="596" t="s">
        <v>195</v>
      </c>
      <c r="H14491" s="597">
        <v>2450000</v>
      </c>
    </row>
    <row r="14492" spans="1:8">
      <c r="A14492" s="594" t="s">
        <v>133</v>
      </c>
      <c r="B14492" s="594" t="s">
        <v>350</v>
      </c>
      <c r="C14492" s="594" t="s">
        <v>276</v>
      </c>
      <c r="D14492" s="594" t="s">
        <v>564</v>
      </c>
      <c r="E14492" s="595" t="s">
        <v>411</v>
      </c>
      <c r="F14492" s="595" t="s">
        <v>411</v>
      </c>
      <c r="G14492" s="596" t="s">
        <v>2764</v>
      </c>
      <c r="H14492" s="597">
        <v>6160604000</v>
      </c>
    </row>
    <row r="14493" spans="1:8">
      <c r="A14493" s="594" t="s">
        <v>133</v>
      </c>
      <c r="B14493" s="594" t="s">
        <v>350</v>
      </c>
      <c r="C14493" s="594" t="s">
        <v>276</v>
      </c>
      <c r="D14493" s="594" t="s">
        <v>564</v>
      </c>
      <c r="E14493" s="594" t="s">
        <v>142</v>
      </c>
      <c r="F14493" s="595" t="s">
        <v>411</v>
      </c>
      <c r="G14493" s="596" t="s">
        <v>143</v>
      </c>
      <c r="H14493" s="597">
        <v>1773953604</v>
      </c>
    </row>
    <row r="14494" spans="1:8">
      <c r="A14494" s="594" t="s">
        <v>133</v>
      </c>
      <c r="B14494" s="594" t="s">
        <v>350</v>
      </c>
      <c r="C14494" s="594" t="s">
        <v>276</v>
      </c>
      <c r="D14494" s="594" t="s">
        <v>564</v>
      </c>
      <c r="E14494" s="594" t="s">
        <v>142</v>
      </c>
      <c r="F14494" s="594" t="s">
        <v>144</v>
      </c>
      <c r="G14494" s="596" t="s">
        <v>2664</v>
      </c>
      <c r="H14494" s="597">
        <v>1658328937</v>
      </c>
    </row>
    <row r="14495" spans="1:8">
      <c r="A14495" s="594" t="s">
        <v>133</v>
      </c>
      <c r="B14495" s="594" t="s">
        <v>350</v>
      </c>
      <c r="C14495" s="594" t="s">
        <v>276</v>
      </c>
      <c r="D14495" s="594" t="s">
        <v>564</v>
      </c>
      <c r="E14495" s="594" t="s">
        <v>142</v>
      </c>
      <c r="F14495" s="594" t="s">
        <v>146</v>
      </c>
      <c r="G14495" s="596" t="s">
        <v>2665</v>
      </c>
      <c r="H14495" s="597">
        <v>115624667</v>
      </c>
    </row>
    <row r="14496" spans="1:8">
      <c r="A14496" s="594" t="s">
        <v>133</v>
      </c>
      <c r="B14496" s="594" t="s">
        <v>350</v>
      </c>
      <c r="C14496" s="594" t="s">
        <v>276</v>
      </c>
      <c r="D14496" s="594" t="s">
        <v>564</v>
      </c>
      <c r="E14496" s="594" t="s">
        <v>148</v>
      </c>
      <c r="F14496" s="595" t="s">
        <v>411</v>
      </c>
      <c r="G14496" s="596" t="s">
        <v>149</v>
      </c>
      <c r="H14496" s="597">
        <v>1442318452</v>
      </c>
    </row>
    <row r="14497" spans="1:8">
      <c r="A14497" s="594" t="s">
        <v>133</v>
      </c>
      <c r="B14497" s="594" t="s">
        <v>350</v>
      </c>
      <c r="C14497" s="594" t="s">
        <v>276</v>
      </c>
      <c r="D14497" s="594" t="s">
        <v>564</v>
      </c>
      <c r="E14497" s="594" t="s">
        <v>148</v>
      </c>
      <c r="F14497" s="594" t="s">
        <v>223</v>
      </c>
      <c r="G14497" s="596" t="s">
        <v>224</v>
      </c>
      <c r="H14497" s="597">
        <v>29052006</v>
      </c>
    </row>
    <row r="14498" spans="1:8">
      <c r="A14498" s="594" t="s">
        <v>133</v>
      </c>
      <c r="B14498" s="594" t="s">
        <v>350</v>
      </c>
      <c r="C14498" s="594" t="s">
        <v>276</v>
      </c>
      <c r="D14498" s="594" t="s">
        <v>564</v>
      </c>
      <c r="E14498" s="594" t="s">
        <v>148</v>
      </c>
      <c r="F14498" s="594" t="s">
        <v>603</v>
      </c>
      <c r="G14498" s="596" t="s">
        <v>604</v>
      </c>
      <c r="H14498" s="597">
        <v>291802000</v>
      </c>
    </row>
    <row r="14499" spans="1:8">
      <c r="A14499" s="594" t="s">
        <v>133</v>
      </c>
      <c r="B14499" s="594" t="s">
        <v>350</v>
      </c>
      <c r="C14499" s="594" t="s">
        <v>276</v>
      </c>
      <c r="D14499" s="594" t="s">
        <v>564</v>
      </c>
      <c r="E14499" s="594" t="s">
        <v>148</v>
      </c>
      <c r="F14499" s="594" t="s">
        <v>591</v>
      </c>
      <c r="G14499" s="596" t="s">
        <v>592</v>
      </c>
      <c r="H14499" s="597">
        <v>237386800</v>
      </c>
    </row>
    <row r="14500" spans="1:8">
      <c r="A14500" s="594" t="s">
        <v>133</v>
      </c>
      <c r="B14500" s="594" t="s">
        <v>350</v>
      </c>
      <c r="C14500" s="594" t="s">
        <v>276</v>
      </c>
      <c r="D14500" s="594" t="s">
        <v>564</v>
      </c>
      <c r="E14500" s="594" t="s">
        <v>148</v>
      </c>
      <c r="F14500" s="594" t="s">
        <v>150</v>
      </c>
      <c r="G14500" s="596" t="s">
        <v>151</v>
      </c>
      <c r="H14500" s="597">
        <v>24210000</v>
      </c>
    </row>
    <row r="14501" spans="1:8">
      <c r="A14501" s="594" t="s">
        <v>133</v>
      </c>
      <c r="B14501" s="594" t="s">
        <v>350</v>
      </c>
      <c r="C14501" s="594" t="s">
        <v>276</v>
      </c>
      <c r="D14501" s="594" t="s">
        <v>564</v>
      </c>
      <c r="E14501" s="594" t="s">
        <v>148</v>
      </c>
      <c r="F14501" s="594" t="s">
        <v>605</v>
      </c>
      <c r="G14501" s="596" t="s">
        <v>2668</v>
      </c>
      <c r="H14501" s="597">
        <v>13272246</v>
      </c>
    </row>
    <row r="14502" spans="1:8">
      <c r="A14502" s="594" t="s">
        <v>133</v>
      </c>
      <c r="B14502" s="594" t="s">
        <v>350</v>
      </c>
      <c r="C14502" s="594" t="s">
        <v>276</v>
      </c>
      <c r="D14502" s="594" t="s">
        <v>564</v>
      </c>
      <c r="E14502" s="594" t="s">
        <v>148</v>
      </c>
      <c r="F14502" s="594" t="s">
        <v>472</v>
      </c>
      <c r="G14502" s="596" t="s">
        <v>473</v>
      </c>
      <c r="H14502" s="597">
        <v>640665800</v>
      </c>
    </row>
    <row r="14503" spans="1:8">
      <c r="A14503" s="594" t="s">
        <v>133</v>
      </c>
      <c r="B14503" s="594" t="s">
        <v>350</v>
      </c>
      <c r="C14503" s="594" t="s">
        <v>276</v>
      </c>
      <c r="D14503" s="594" t="s">
        <v>564</v>
      </c>
      <c r="E14503" s="594" t="s">
        <v>148</v>
      </c>
      <c r="F14503" s="594" t="s">
        <v>474</v>
      </c>
      <c r="G14503" s="596" t="s">
        <v>2773</v>
      </c>
      <c r="H14503" s="597">
        <v>196908000</v>
      </c>
    </row>
    <row r="14504" spans="1:8">
      <c r="A14504" s="594" t="s">
        <v>133</v>
      </c>
      <c r="B14504" s="594" t="s">
        <v>350</v>
      </c>
      <c r="C14504" s="594" t="s">
        <v>276</v>
      </c>
      <c r="D14504" s="594" t="s">
        <v>564</v>
      </c>
      <c r="E14504" s="594" t="s">
        <v>148</v>
      </c>
      <c r="F14504" s="594" t="s">
        <v>624</v>
      </c>
      <c r="G14504" s="596" t="s">
        <v>2774</v>
      </c>
      <c r="H14504" s="597">
        <v>7020000</v>
      </c>
    </row>
    <row r="14505" spans="1:8">
      <c r="A14505" s="594" t="s">
        <v>133</v>
      </c>
      <c r="B14505" s="594" t="s">
        <v>350</v>
      </c>
      <c r="C14505" s="594" t="s">
        <v>276</v>
      </c>
      <c r="D14505" s="594" t="s">
        <v>564</v>
      </c>
      <c r="E14505" s="594" t="s">
        <v>148</v>
      </c>
      <c r="F14505" s="594" t="s">
        <v>227</v>
      </c>
      <c r="G14505" s="596" t="s">
        <v>2669</v>
      </c>
      <c r="H14505" s="597">
        <v>2001600</v>
      </c>
    </row>
    <row r="14506" spans="1:8">
      <c r="A14506" s="594" t="s">
        <v>133</v>
      </c>
      <c r="B14506" s="594" t="s">
        <v>350</v>
      </c>
      <c r="C14506" s="594" t="s">
        <v>276</v>
      </c>
      <c r="D14506" s="594" t="s">
        <v>564</v>
      </c>
      <c r="E14506" s="594" t="s">
        <v>152</v>
      </c>
      <c r="F14506" s="595" t="s">
        <v>411</v>
      </c>
      <c r="G14506" s="596" t="s">
        <v>153</v>
      </c>
      <c r="H14506" s="597">
        <v>74940000</v>
      </c>
    </row>
    <row r="14507" spans="1:8">
      <c r="A14507" s="594" t="s">
        <v>133</v>
      </c>
      <c r="B14507" s="594" t="s">
        <v>350</v>
      </c>
      <c r="C14507" s="594" t="s">
        <v>276</v>
      </c>
      <c r="D14507" s="594" t="s">
        <v>564</v>
      </c>
      <c r="E14507" s="594" t="s">
        <v>152</v>
      </c>
      <c r="F14507" s="594" t="s">
        <v>606</v>
      </c>
      <c r="G14507" s="596" t="s">
        <v>195</v>
      </c>
      <c r="H14507" s="597">
        <v>74940000</v>
      </c>
    </row>
    <row r="14508" spans="1:8">
      <c r="A14508" s="594" t="s">
        <v>133</v>
      </c>
      <c r="B14508" s="594" t="s">
        <v>350</v>
      </c>
      <c r="C14508" s="594" t="s">
        <v>276</v>
      </c>
      <c r="D14508" s="594" t="s">
        <v>564</v>
      </c>
      <c r="E14508" s="594" t="s">
        <v>156</v>
      </c>
      <c r="F14508" s="595" t="s">
        <v>411</v>
      </c>
      <c r="G14508" s="596" t="s">
        <v>514</v>
      </c>
      <c r="H14508" s="597">
        <v>425122848</v>
      </c>
    </row>
    <row r="14509" spans="1:8">
      <c r="A14509" s="594" t="s">
        <v>133</v>
      </c>
      <c r="B14509" s="594" t="s">
        <v>350</v>
      </c>
      <c r="C14509" s="594" t="s">
        <v>276</v>
      </c>
      <c r="D14509" s="594" t="s">
        <v>564</v>
      </c>
      <c r="E14509" s="594" t="s">
        <v>156</v>
      </c>
      <c r="F14509" s="594" t="s">
        <v>157</v>
      </c>
      <c r="G14509" s="596" t="s">
        <v>158</v>
      </c>
      <c r="H14509" s="597">
        <v>317670013</v>
      </c>
    </row>
    <row r="14510" spans="1:8">
      <c r="A14510" s="594" t="s">
        <v>133</v>
      </c>
      <c r="B14510" s="594" t="s">
        <v>350</v>
      </c>
      <c r="C14510" s="594" t="s">
        <v>276</v>
      </c>
      <c r="D14510" s="594" t="s">
        <v>564</v>
      </c>
      <c r="E14510" s="594" t="s">
        <v>156</v>
      </c>
      <c r="F14510" s="594" t="s">
        <v>159</v>
      </c>
      <c r="G14510" s="596" t="s">
        <v>160</v>
      </c>
      <c r="H14510" s="597">
        <v>54488332</v>
      </c>
    </row>
    <row r="14511" spans="1:8">
      <c r="A14511" s="594" t="s">
        <v>133</v>
      </c>
      <c r="B14511" s="594" t="s">
        <v>350</v>
      </c>
      <c r="C14511" s="594" t="s">
        <v>276</v>
      </c>
      <c r="D14511" s="594" t="s">
        <v>564</v>
      </c>
      <c r="E14511" s="594" t="s">
        <v>156</v>
      </c>
      <c r="F14511" s="594" t="s">
        <v>161</v>
      </c>
      <c r="G14511" s="596" t="s">
        <v>162</v>
      </c>
      <c r="H14511" s="597">
        <v>36325552</v>
      </c>
    </row>
    <row r="14512" spans="1:8">
      <c r="A14512" s="594" t="s">
        <v>133</v>
      </c>
      <c r="B14512" s="594" t="s">
        <v>350</v>
      </c>
      <c r="C14512" s="594" t="s">
        <v>276</v>
      </c>
      <c r="D14512" s="594" t="s">
        <v>564</v>
      </c>
      <c r="E14512" s="594" t="s">
        <v>156</v>
      </c>
      <c r="F14512" s="594" t="s">
        <v>1</v>
      </c>
      <c r="G14512" s="596" t="s">
        <v>2</v>
      </c>
      <c r="H14512" s="597">
        <v>16460330</v>
      </c>
    </row>
    <row r="14513" spans="1:8">
      <c r="A14513" s="594" t="s">
        <v>133</v>
      </c>
      <c r="B14513" s="594" t="s">
        <v>350</v>
      </c>
      <c r="C14513" s="594" t="s">
        <v>276</v>
      </c>
      <c r="D14513" s="594" t="s">
        <v>564</v>
      </c>
      <c r="E14513" s="594" t="s">
        <v>156</v>
      </c>
      <c r="F14513" s="594" t="s">
        <v>1073</v>
      </c>
      <c r="G14513" s="596" t="s">
        <v>2782</v>
      </c>
      <c r="H14513" s="597">
        <v>178621</v>
      </c>
    </row>
    <row r="14514" spans="1:8">
      <c r="A14514" s="594" t="s">
        <v>133</v>
      </c>
      <c r="B14514" s="594" t="s">
        <v>350</v>
      </c>
      <c r="C14514" s="594" t="s">
        <v>276</v>
      </c>
      <c r="D14514" s="594" t="s">
        <v>564</v>
      </c>
      <c r="E14514" s="594" t="s">
        <v>167</v>
      </c>
      <c r="F14514" s="595" t="s">
        <v>411</v>
      </c>
      <c r="G14514" s="596" t="s">
        <v>168</v>
      </c>
      <c r="H14514" s="597">
        <v>114976746</v>
      </c>
    </row>
    <row r="14515" spans="1:8">
      <c r="A14515" s="594" t="s">
        <v>133</v>
      </c>
      <c r="B14515" s="594" t="s">
        <v>350</v>
      </c>
      <c r="C14515" s="594" t="s">
        <v>276</v>
      </c>
      <c r="D14515" s="594" t="s">
        <v>564</v>
      </c>
      <c r="E14515" s="594" t="s">
        <v>167</v>
      </c>
      <c r="F14515" s="594" t="s">
        <v>228</v>
      </c>
      <c r="G14515" s="596" t="s">
        <v>2673</v>
      </c>
      <c r="H14515" s="597">
        <v>28396665</v>
      </c>
    </row>
    <row r="14516" spans="1:8">
      <c r="A14516" s="594" t="s">
        <v>133</v>
      </c>
      <c r="B14516" s="594" t="s">
        <v>350</v>
      </c>
      <c r="C14516" s="594" t="s">
        <v>276</v>
      </c>
      <c r="D14516" s="594" t="s">
        <v>564</v>
      </c>
      <c r="E14516" s="594" t="s">
        <v>167</v>
      </c>
      <c r="F14516" s="594" t="s">
        <v>230</v>
      </c>
      <c r="G14516" s="596" t="s">
        <v>2675</v>
      </c>
      <c r="H14516" s="597">
        <v>52980080</v>
      </c>
    </row>
    <row r="14517" spans="1:8">
      <c r="A14517" s="594" t="s">
        <v>133</v>
      </c>
      <c r="B14517" s="594" t="s">
        <v>350</v>
      </c>
      <c r="C14517" s="594" t="s">
        <v>276</v>
      </c>
      <c r="D14517" s="594" t="s">
        <v>564</v>
      </c>
      <c r="E14517" s="594" t="s">
        <v>167</v>
      </c>
      <c r="F14517" s="594" t="s">
        <v>232</v>
      </c>
      <c r="G14517" s="596" t="s">
        <v>195</v>
      </c>
      <c r="H14517" s="597">
        <v>33600001</v>
      </c>
    </row>
    <row r="14518" spans="1:8">
      <c r="A14518" s="594" t="s">
        <v>133</v>
      </c>
      <c r="B14518" s="594" t="s">
        <v>350</v>
      </c>
      <c r="C14518" s="594" t="s">
        <v>276</v>
      </c>
      <c r="D14518" s="594" t="s">
        <v>564</v>
      </c>
      <c r="E14518" s="594" t="s">
        <v>171</v>
      </c>
      <c r="F14518" s="595" t="s">
        <v>411</v>
      </c>
      <c r="G14518" s="596" t="s">
        <v>2677</v>
      </c>
      <c r="H14518" s="597">
        <v>62431851</v>
      </c>
    </row>
    <row r="14519" spans="1:8">
      <c r="A14519" s="594" t="s">
        <v>133</v>
      </c>
      <c r="B14519" s="594" t="s">
        <v>350</v>
      </c>
      <c r="C14519" s="594" t="s">
        <v>276</v>
      </c>
      <c r="D14519" s="594" t="s">
        <v>564</v>
      </c>
      <c r="E14519" s="594" t="s">
        <v>171</v>
      </c>
      <c r="F14519" s="594" t="s">
        <v>173</v>
      </c>
      <c r="G14519" s="596" t="s">
        <v>174</v>
      </c>
      <c r="H14519" s="597">
        <v>8196852</v>
      </c>
    </row>
    <row r="14520" spans="1:8">
      <c r="A14520" s="594" t="s">
        <v>133</v>
      </c>
      <c r="B14520" s="594" t="s">
        <v>350</v>
      </c>
      <c r="C14520" s="594" t="s">
        <v>276</v>
      </c>
      <c r="D14520" s="594" t="s">
        <v>564</v>
      </c>
      <c r="E14520" s="594" t="s">
        <v>171</v>
      </c>
      <c r="F14520" s="594" t="s">
        <v>216</v>
      </c>
      <c r="G14520" s="596" t="s">
        <v>217</v>
      </c>
      <c r="H14520" s="597">
        <v>45139999</v>
      </c>
    </row>
    <row r="14521" spans="1:8">
      <c r="A14521" s="594" t="s">
        <v>133</v>
      </c>
      <c r="B14521" s="594" t="s">
        <v>350</v>
      </c>
      <c r="C14521" s="594" t="s">
        <v>276</v>
      </c>
      <c r="D14521" s="594" t="s">
        <v>564</v>
      </c>
      <c r="E14521" s="594" t="s">
        <v>171</v>
      </c>
      <c r="F14521" s="594" t="s">
        <v>175</v>
      </c>
      <c r="G14521" s="596" t="s">
        <v>176</v>
      </c>
      <c r="H14521" s="597">
        <v>9095000</v>
      </c>
    </row>
    <row r="14522" spans="1:8">
      <c r="A14522" s="594" t="s">
        <v>133</v>
      </c>
      <c r="B14522" s="594" t="s">
        <v>350</v>
      </c>
      <c r="C14522" s="594" t="s">
        <v>276</v>
      </c>
      <c r="D14522" s="594" t="s">
        <v>564</v>
      </c>
      <c r="E14522" s="594" t="s">
        <v>177</v>
      </c>
      <c r="F14522" s="595" t="s">
        <v>411</v>
      </c>
      <c r="G14522" s="596" t="s">
        <v>178</v>
      </c>
      <c r="H14522" s="597">
        <v>16215008</v>
      </c>
    </row>
    <row r="14523" spans="1:8">
      <c r="A14523" s="594" t="s">
        <v>133</v>
      </c>
      <c r="B14523" s="594" t="s">
        <v>350</v>
      </c>
      <c r="C14523" s="594" t="s">
        <v>276</v>
      </c>
      <c r="D14523" s="594" t="s">
        <v>564</v>
      </c>
      <c r="E14523" s="594" t="s">
        <v>177</v>
      </c>
      <c r="F14523" s="594" t="s">
        <v>179</v>
      </c>
      <c r="G14523" s="596" t="s">
        <v>2679</v>
      </c>
      <c r="H14523" s="597">
        <v>779291</v>
      </c>
    </row>
    <row r="14524" spans="1:8">
      <c r="A14524" s="594" t="s">
        <v>133</v>
      </c>
      <c r="B14524" s="594" t="s">
        <v>350</v>
      </c>
      <c r="C14524" s="594" t="s">
        <v>276</v>
      </c>
      <c r="D14524" s="594" t="s">
        <v>564</v>
      </c>
      <c r="E14524" s="594" t="s">
        <v>177</v>
      </c>
      <c r="F14524" s="594" t="s">
        <v>1290</v>
      </c>
      <c r="G14524" s="596" t="s">
        <v>2721</v>
      </c>
      <c r="H14524" s="597">
        <v>6909217</v>
      </c>
    </row>
    <row r="14525" spans="1:8">
      <c r="A14525" s="594" t="s">
        <v>133</v>
      </c>
      <c r="B14525" s="594" t="s">
        <v>350</v>
      </c>
      <c r="C14525" s="594" t="s">
        <v>276</v>
      </c>
      <c r="D14525" s="594" t="s">
        <v>564</v>
      </c>
      <c r="E14525" s="594" t="s">
        <v>177</v>
      </c>
      <c r="F14525" s="594" t="s">
        <v>1297</v>
      </c>
      <c r="G14525" s="596" t="s">
        <v>2680</v>
      </c>
      <c r="H14525" s="597">
        <v>8526500</v>
      </c>
    </row>
    <row r="14526" spans="1:8">
      <c r="A14526" s="594" t="s">
        <v>133</v>
      </c>
      <c r="B14526" s="594" t="s">
        <v>350</v>
      </c>
      <c r="C14526" s="594" t="s">
        <v>276</v>
      </c>
      <c r="D14526" s="594" t="s">
        <v>564</v>
      </c>
      <c r="E14526" s="594" t="s">
        <v>183</v>
      </c>
      <c r="F14526" s="595" t="s">
        <v>411</v>
      </c>
      <c r="G14526" s="596" t="s">
        <v>184</v>
      </c>
      <c r="H14526" s="597">
        <v>146770000</v>
      </c>
    </row>
    <row r="14527" spans="1:8">
      <c r="A14527" s="594" t="s">
        <v>133</v>
      </c>
      <c r="B14527" s="594" t="s">
        <v>350</v>
      </c>
      <c r="C14527" s="594" t="s">
        <v>276</v>
      </c>
      <c r="D14527" s="594" t="s">
        <v>564</v>
      </c>
      <c r="E14527" s="594" t="s">
        <v>183</v>
      </c>
      <c r="F14527" s="594" t="s">
        <v>587</v>
      </c>
      <c r="G14527" s="596" t="s">
        <v>588</v>
      </c>
      <c r="H14527" s="597">
        <v>10180000</v>
      </c>
    </row>
    <row r="14528" spans="1:8">
      <c r="A14528" s="594" t="s">
        <v>133</v>
      </c>
      <c r="B14528" s="594" t="s">
        <v>350</v>
      </c>
      <c r="C14528" s="594" t="s">
        <v>276</v>
      </c>
      <c r="D14528" s="594" t="s">
        <v>564</v>
      </c>
      <c r="E14528" s="594" t="s">
        <v>183</v>
      </c>
      <c r="F14528" s="594" t="s">
        <v>736</v>
      </c>
      <c r="G14528" s="596" t="s">
        <v>737</v>
      </c>
      <c r="H14528" s="597">
        <v>72400000</v>
      </c>
    </row>
    <row r="14529" spans="1:8">
      <c r="A14529" s="594" t="s">
        <v>133</v>
      </c>
      <c r="B14529" s="594" t="s">
        <v>350</v>
      </c>
      <c r="C14529" s="594" t="s">
        <v>276</v>
      </c>
      <c r="D14529" s="594" t="s">
        <v>564</v>
      </c>
      <c r="E14529" s="594" t="s">
        <v>183</v>
      </c>
      <c r="F14529" s="594" t="s">
        <v>185</v>
      </c>
      <c r="G14529" s="596" t="s">
        <v>186</v>
      </c>
      <c r="H14529" s="597">
        <v>7450000</v>
      </c>
    </row>
    <row r="14530" spans="1:8">
      <c r="A14530" s="594" t="s">
        <v>133</v>
      </c>
      <c r="B14530" s="594" t="s">
        <v>350</v>
      </c>
      <c r="C14530" s="594" t="s">
        <v>276</v>
      </c>
      <c r="D14530" s="594" t="s">
        <v>564</v>
      </c>
      <c r="E14530" s="594" t="s">
        <v>183</v>
      </c>
      <c r="F14530" s="594" t="s">
        <v>187</v>
      </c>
      <c r="G14530" s="596" t="s">
        <v>2683</v>
      </c>
      <c r="H14530" s="597">
        <v>56740000</v>
      </c>
    </row>
    <row r="14531" spans="1:8">
      <c r="A14531" s="594" t="s">
        <v>133</v>
      </c>
      <c r="B14531" s="594" t="s">
        <v>350</v>
      </c>
      <c r="C14531" s="594" t="s">
        <v>276</v>
      </c>
      <c r="D14531" s="594" t="s">
        <v>564</v>
      </c>
      <c r="E14531" s="594" t="s">
        <v>738</v>
      </c>
      <c r="F14531" s="595" t="s">
        <v>411</v>
      </c>
      <c r="G14531" s="596" t="s">
        <v>739</v>
      </c>
      <c r="H14531" s="597">
        <v>11100000</v>
      </c>
    </row>
    <row r="14532" spans="1:8">
      <c r="A14532" s="594" t="s">
        <v>133</v>
      </c>
      <c r="B14532" s="594" t="s">
        <v>350</v>
      </c>
      <c r="C14532" s="594" t="s">
        <v>276</v>
      </c>
      <c r="D14532" s="594" t="s">
        <v>564</v>
      </c>
      <c r="E14532" s="594" t="s">
        <v>738</v>
      </c>
      <c r="F14532" s="594" t="s">
        <v>356</v>
      </c>
      <c r="G14532" s="596" t="s">
        <v>357</v>
      </c>
      <c r="H14532" s="597">
        <v>6600000</v>
      </c>
    </row>
    <row r="14533" spans="1:8">
      <c r="A14533" s="594" t="s">
        <v>133</v>
      </c>
      <c r="B14533" s="594" t="s">
        <v>350</v>
      </c>
      <c r="C14533" s="594" t="s">
        <v>276</v>
      </c>
      <c r="D14533" s="594" t="s">
        <v>564</v>
      </c>
      <c r="E14533" s="594" t="s">
        <v>738</v>
      </c>
      <c r="F14533" s="594" t="s">
        <v>296</v>
      </c>
      <c r="G14533" s="596" t="s">
        <v>297</v>
      </c>
      <c r="H14533" s="597">
        <v>4500000</v>
      </c>
    </row>
    <row r="14534" spans="1:8">
      <c r="A14534" s="594" t="s">
        <v>133</v>
      </c>
      <c r="B14534" s="594" t="s">
        <v>350</v>
      </c>
      <c r="C14534" s="594" t="s">
        <v>276</v>
      </c>
      <c r="D14534" s="594" t="s">
        <v>564</v>
      </c>
      <c r="E14534" s="594" t="s">
        <v>744</v>
      </c>
      <c r="F14534" s="595" t="s">
        <v>411</v>
      </c>
      <c r="G14534" s="596" t="s">
        <v>2686</v>
      </c>
      <c r="H14534" s="597">
        <v>62340000</v>
      </c>
    </row>
    <row r="14535" spans="1:8">
      <c r="A14535" s="594" t="s">
        <v>133</v>
      </c>
      <c r="B14535" s="594" t="s">
        <v>350</v>
      </c>
      <c r="C14535" s="594" t="s">
        <v>276</v>
      </c>
      <c r="D14535" s="594" t="s">
        <v>564</v>
      </c>
      <c r="E14535" s="594" t="s">
        <v>744</v>
      </c>
      <c r="F14535" s="594" t="s">
        <v>745</v>
      </c>
      <c r="G14535" s="596" t="s">
        <v>2687</v>
      </c>
      <c r="H14535" s="597">
        <v>44450000</v>
      </c>
    </row>
    <row r="14536" spans="1:8">
      <c r="A14536" s="594" t="s">
        <v>133</v>
      </c>
      <c r="B14536" s="594" t="s">
        <v>350</v>
      </c>
      <c r="C14536" s="594" t="s">
        <v>276</v>
      </c>
      <c r="D14536" s="594" t="s">
        <v>564</v>
      </c>
      <c r="E14536" s="594" t="s">
        <v>744</v>
      </c>
      <c r="F14536" s="594" t="s">
        <v>572</v>
      </c>
      <c r="G14536" s="596" t="s">
        <v>2689</v>
      </c>
      <c r="H14536" s="597">
        <v>17890000</v>
      </c>
    </row>
    <row r="14537" spans="1:8">
      <c r="A14537" s="594" t="s">
        <v>133</v>
      </c>
      <c r="B14537" s="594" t="s">
        <v>350</v>
      </c>
      <c r="C14537" s="594" t="s">
        <v>276</v>
      </c>
      <c r="D14537" s="594" t="s">
        <v>564</v>
      </c>
      <c r="E14537" s="594" t="s">
        <v>2692</v>
      </c>
      <c r="F14537" s="595" t="s">
        <v>411</v>
      </c>
      <c r="G14537" s="596" t="s">
        <v>2693</v>
      </c>
      <c r="H14537" s="597">
        <v>31800000</v>
      </c>
    </row>
    <row r="14538" spans="1:8">
      <c r="A14538" s="594" t="s">
        <v>133</v>
      </c>
      <c r="B14538" s="594" t="s">
        <v>350</v>
      </c>
      <c r="C14538" s="594" t="s">
        <v>276</v>
      </c>
      <c r="D14538" s="594" t="s">
        <v>564</v>
      </c>
      <c r="E14538" s="594" t="s">
        <v>2692</v>
      </c>
      <c r="F14538" s="594" t="s">
        <v>2777</v>
      </c>
      <c r="G14538" s="596" t="s">
        <v>2765</v>
      </c>
      <c r="H14538" s="597">
        <v>11800000</v>
      </c>
    </row>
    <row r="14539" spans="1:8">
      <c r="A14539" s="594" t="s">
        <v>133</v>
      </c>
      <c r="B14539" s="594" t="s">
        <v>350</v>
      </c>
      <c r="C14539" s="594" t="s">
        <v>276</v>
      </c>
      <c r="D14539" s="594" t="s">
        <v>564</v>
      </c>
      <c r="E14539" s="594" t="s">
        <v>2692</v>
      </c>
      <c r="F14539" s="594" t="s">
        <v>2722</v>
      </c>
      <c r="G14539" s="596" t="s">
        <v>2690</v>
      </c>
      <c r="H14539" s="597">
        <v>20000000</v>
      </c>
    </row>
    <row r="14540" spans="1:8">
      <c r="A14540" s="594" t="s">
        <v>133</v>
      </c>
      <c r="B14540" s="594" t="s">
        <v>350</v>
      </c>
      <c r="C14540" s="594" t="s">
        <v>276</v>
      </c>
      <c r="D14540" s="594" t="s">
        <v>564</v>
      </c>
      <c r="E14540" s="594" t="s">
        <v>189</v>
      </c>
      <c r="F14540" s="595" t="s">
        <v>411</v>
      </c>
      <c r="G14540" s="596" t="s">
        <v>190</v>
      </c>
      <c r="H14540" s="597">
        <v>424683000</v>
      </c>
    </row>
    <row r="14541" spans="1:8">
      <c r="A14541" s="594" t="s">
        <v>133</v>
      </c>
      <c r="B14541" s="594" t="s">
        <v>350</v>
      </c>
      <c r="C14541" s="594" t="s">
        <v>276</v>
      </c>
      <c r="D14541" s="594" t="s">
        <v>564</v>
      </c>
      <c r="E14541" s="594" t="s">
        <v>189</v>
      </c>
      <c r="F14541" s="594" t="s">
        <v>773</v>
      </c>
      <c r="G14541" s="596" t="s">
        <v>2695</v>
      </c>
      <c r="H14541" s="597">
        <v>750000</v>
      </c>
    </row>
    <row r="14542" spans="1:8">
      <c r="A14542" s="594" t="s">
        <v>133</v>
      </c>
      <c r="B14542" s="594" t="s">
        <v>350</v>
      </c>
      <c r="C14542" s="594" t="s">
        <v>276</v>
      </c>
      <c r="D14542" s="594" t="s">
        <v>564</v>
      </c>
      <c r="E14542" s="594" t="s">
        <v>189</v>
      </c>
      <c r="F14542" s="594" t="s">
        <v>13</v>
      </c>
      <c r="G14542" s="596" t="s">
        <v>2732</v>
      </c>
      <c r="H14542" s="597">
        <v>39533000</v>
      </c>
    </row>
    <row r="14543" spans="1:8">
      <c r="A14543" s="594" t="s">
        <v>133</v>
      </c>
      <c r="B14543" s="594" t="s">
        <v>350</v>
      </c>
      <c r="C14543" s="594" t="s">
        <v>276</v>
      </c>
      <c r="D14543" s="594" t="s">
        <v>564</v>
      </c>
      <c r="E14543" s="594" t="s">
        <v>189</v>
      </c>
      <c r="F14543" s="594" t="s">
        <v>37</v>
      </c>
      <c r="G14543" s="596" t="s">
        <v>2696</v>
      </c>
      <c r="H14543" s="597">
        <v>300410000</v>
      </c>
    </row>
    <row r="14544" spans="1:8">
      <c r="A14544" s="594" t="s">
        <v>133</v>
      </c>
      <c r="B14544" s="594" t="s">
        <v>350</v>
      </c>
      <c r="C14544" s="594" t="s">
        <v>276</v>
      </c>
      <c r="D14544" s="594" t="s">
        <v>564</v>
      </c>
      <c r="E14544" s="594" t="s">
        <v>189</v>
      </c>
      <c r="F14544" s="594" t="s">
        <v>192</v>
      </c>
      <c r="G14544" s="596" t="s">
        <v>195</v>
      </c>
      <c r="H14544" s="597">
        <v>83990000</v>
      </c>
    </row>
    <row r="14545" spans="1:8">
      <c r="A14545" s="594" t="s">
        <v>133</v>
      </c>
      <c r="B14545" s="594" t="s">
        <v>350</v>
      </c>
      <c r="C14545" s="594" t="s">
        <v>276</v>
      </c>
      <c r="D14545" s="594" t="s">
        <v>564</v>
      </c>
      <c r="E14545" s="594" t="s">
        <v>2697</v>
      </c>
      <c r="F14545" s="595" t="s">
        <v>411</v>
      </c>
      <c r="G14545" s="596" t="s">
        <v>2698</v>
      </c>
      <c r="H14545" s="597">
        <v>6400000</v>
      </c>
    </row>
    <row r="14546" spans="1:8">
      <c r="A14546" s="594" t="s">
        <v>133</v>
      </c>
      <c r="B14546" s="594" t="s">
        <v>350</v>
      </c>
      <c r="C14546" s="594" t="s">
        <v>276</v>
      </c>
      <c r="D14546" s="594" t="s">
        <v>564</v>
      </c>
      <c r="E14546" s="594" t="s">
        <v>2697</v>
      </c>
      <c r="F14546" s="594" t="s">
        <v>2699</v>
      </c>
      <c r="G14546" s="596" t="s">
        <v>2700</v>
      </c>
      <c r="H14546" s="597">
        <v>6400000</v>
      </c>
    </row>
    <row r="14547" spans="1:8">
      <c r="A14547" s="594" t="s">
        <v>133</v>
      </c>
      <c r="B14547" s="594" t="s">
        <v>350</v>
      </c>
      <c r="C14547" s="594" t="s">
        <v>276</v>
      </c>
      <c r="D14547" s="594" t="s">
        <v>564</v>
      </c>
      <c r="E14547" s="594" t="s">
        <v>194</v>
      </c>
      <c r="F14547" s="595" t="s">
        <v>411</v>
      </c>
      <c r="G14547" s="596" t="s">
        <v>195</v>
      </c>
      <c r="H14547" s="597">
        <v>218476491</v>
      </c>
    </row>
    <row r="14548" spans="1:8">
      <c r="A14548" s="594" t="s">
        <v>133</v>
      </c>
      <c r="B14548" s="594" t="s">
        <v>350</v>
      </c>
      <c r="C14548" s="594" t="s">
        <v>276</v>
      </c>
      <c r="D14548" s="594" t="s">
        <v>564</v>
      </c>
      <c r="E14548" s="594" t="s">
        <v>194</v>
      </c>
      <c r="F14548" s="594" t="s">
        <v>39</v>
      </c>
      <c r="G14548" s="596" t="s">
        <v>2702</v>
      </c>
      <c r="H14548" s="597">
        <v>4188300</v>
      </c>
    </row>
    <row r="14549" spans="1:8">
      <c r="A14549" s="594" t="s">
        <v>133</v>
      </c>
      <c r="B14549" s="594" t="s">
        <v>350</v>
      </c>
      <c r="C14549" s="594" t="s">
        <v>276</v>
      </c>
      <c r="D14549" s="594" t="s">
        <v>564</v>
      </c>
      <c r="E14549" s="594" t="s">
        <v>194</v>
      </c>
      <c r="F14549" s="594" t="s">
        <v>198</v>
      </c>
      <c r="G14549" s="596" t="s">
        <v>199</v>
      </c>
      <c r="H14549" s="597">
        <v>87418000</v>
      </c>
    </row>
    <row r="14550" spans="1:8">
      <c r="A14550" s="594" t="s">
        <v>133</v>
      </c>
      <c r="B14550" s="594" t="s">
        <v>350</v>
      </c>
      <c r="C14550" s="594" t="s">
        <v>276</v>
      </c>
      <c r="D14550" s="594" t="s">
        <v>564</v>
      </c>
      <c r="E14550" s="594" t="s">
        <v>194</v>
      </c>
      <c r="F14550" s="594" t="s">
        <v>200</v>
      </c>
      <c r="G14550" s="596" t="s">
        <v>201</v>
      </c>
      <c r="H14550" s="597">
        <v>126870191</v>
      </c>
    </row>
    <row r="14551" spans="1:8">
      <c r="A14551" s="594" t="s">
        <v>133</v>
      </c>
      <c r="B14551" s="594" t="s">
        <v>350</v>
      </c>
      <c r="C14551" s="594" t="s">
        <v>276</v>
      </c>
      <c r="D14551" s="594" t="s">
        <v>564</v>
      </c>
      <c r="E14551" s="594" t="s">
        <v>573</v>
      </c>
      <c r="F14551" s="595" t="s">
        <v>411</v>
      </c>
      <c r="G14551" s="596" t="s">
        <v>2703</v>
      </c>
      <c r="H14551" s="597">
        <v>7506000</v>
      </c>
    </row>
    <row r="14552" spans="1:8">
      <c r="A14552" s="594" t="s">
        <v>133</v>
      </c>
      <c r="B14552" s="594" t="s">
        <v>350</v>
      </c>
      <c r="C14552" s="594" t="s">
        <v>276</v>
      </c>
      <c r="D14552" s="594" t="s">
        <v>564</v>
      </c>
      <c r="E14552" s="594" t="s">
        <v>573</v>
      </c>
      <c r="F14552" s="594" t="s">
        <v>574</v>
      </c>
      <c r="G14552" s="596" t="s">
        <v>2704</v>
      </c>
      <c r="H14552" s="597">
        <v>7506000</v>
      </c>
    </row>
    <row r="14553" spans="1:8">
      <c r="A14553" s="594" t="s">
        <v>133</v>
      </c>
      <c r="B14553" s="594" t="s">
        <v>350</v>
      </c>
      <c r="C14553" s="594" t="s">
        <v>276</v>
      </c>
      <c r="D14553" s="594" t="s">
        <v>564</v>
      </c>
      <c r="E14553" s="594" t="s">
        <v>260</v>
      </c>
      <c r="F14553" s="595" t="s">
        <v>411</v>
      </c>
      <c r="G14553" s="596" t="s">
        <v>261</v>
      </c>
      <c r="H14553" s="597">
        <v>1000000000</v>
      </c>
    </row>
    <row r="14554" spans="1:8">
      <c r="A14554" s="594" t="s">
        <v>133</v>
      </c>
      <c r="B14554" s="594" t="s">
        <v>350</v>
      </c>
      <c r="C14554" s="594" t="s">
        <v>276</v>
      </c>
      <c r="D14554" s="594" t="s">
        <v>564</v>
      </c>
      <c r="E14554" s="594" t="s">
        <v>260</v>
      </c>
      <c r="F14554" s="594" t="s">
        <v>262</v>
      </c>
      <c r="G14554" s="596" t="s">
        <v>2707</v>
      </c>
      <c r="H14554" s="597">
        <v>1000000000</v>
      </c>
    </row>
    <row r="14555" spans="1:8">
      <c r="A14555" s="594" t="s">
        <v>133</v>
      </c>
      <c r="B14555" s="594" t="s">
        <v>350</v>
      </c>
      <c r="C14555" s="594" t="s">
        <v>276</v>
      </c>
      <c r="D14555" s="594" t="s">
        <v>564</v>
      </c>
      <c r="E14555" s="594" t="s">
        <v>53</v>
      </c>
      <c r="F14555" s="595" t="s">
        <v>411</v>
      </c>
      <c r="G14555" s="596" t="s">
        <v>193</v>
      </c>
      <c r="H14555" s="597">
        <v>341570000</v>
      </c>
    </row>
    <row r="14556" spans="1:8">
      <c r="A14556" s="594" t="s">
        <v>133</v>
      </c>
      <c r="B14556" s="594" t="s">
        <v>350</v>
      </c>
      <c r="C14556" s="594" t="s">
        <v>276</v>
      </c>
      <c r="D14556" s="594" t="s">
        <v>564</v>
      </c>
      <c r="E14556" s="594" t="s">
        <v>53</v>
      </c>
      <c r="F14556" s="594" t="s">
        <v>54</v>
      </c>
      <c r="G14556" s="596" t="s">
        <v>55</v>
      </c>
      <c r="H14556" s="597">
        <v>341570000</v>
      </c>
    </row>
    <row r="14557" spans="1:8">
      <c r="A14557" s="594" t="s">
        <v>133</v>
      </c>
      <c r="B14557" s="594" t="s">
        <v>350</v>
      </c>
      <c r="C14557" s="594" t="s">
        <v>276</v>
      </c>
      <c r="D14557" s="594" t="s">
        <v>1229</v>
      </c>
      <c r="E14557" s="595" t="s">
        <v>411</v>
      </c>
      <c r="F14557" s="595" t="s">
        <v>411</v>
      </c>
      <c r="G14557" s="596" t="s">
        <v>2766</v>
      </c>
      <c r="H14557" s="597">
        <v>73591698688</v>
      </c>
    </row>
    <row r="14558" spans="1:8">
      <c r="A14558" s="594" t="s">
        <v>133</v>
      </c>
      <c r="B14558" s="594" t="s">
        <v>350</v>
      </c>
      <c r="C14558" s="594" t="s">
        <v>276</v>
      </c>
      <c r="D14558" s="594" t="s">
        <v>1229</v>
      </c>
      <c r="E14558" s="594" t="s">
        <v>1145</v>
      </c>
      <c r="F14558" s="595" t="s">
        <v>411</v>
      </c>
      <c r="G14558" s="596" t="s">
        <v>2761</v>
      </c>
      <c r="H14558" s="597">
        <v>32632000</v>
      </c>
    </row>
    <row r="14559" spans="1:8">
      <c r="A14559" s="594" t="s">
        <v>133</v>
      </c>
      <c r="B14559" s="594" t="s">
        <v>350</v>
      </c>
      <c r="C14559" s="594" t="s">
        <v>276</v>
      </c>
      <c r="D14559" s="594" t="s">
        <v>1229</v>
      </c>
      <c r="E14559" s="594" t="s">
        <v>1145</v>
      </c>
      <c r="F14559" s="594" t="s">
        <v>1149</v>
      </c>
      <c r="G14559" s="596" t="s">
        <v>1148</v>
      </c>
      <c r="H14559" s="597">
        <v>2632000</v>
      </c>
    </row>
    <row r="14560" spans="1:8">
      <c r="A14560" s="594" t="s">
        <v>133</v>
      </c>
      <c r="B14560" s="594" t="s">
        <v>350</v>
      </c>
      <c r="C14560" s="594" t="s">
        <v>276</v>
      </c>
      <c r="D14560" s="594" t="s">
        <v>1229</v>
      </c>
      <c r="E14560" s="594" t="s">
        <v>1145</v>
      </c>
      <c r="F14560" s="594" t="s">
        <v>1169</v>
      </c>
      <c r="G14560" s="596" t="s">
        <v>1168</v>
      </c>
      <c r="H14560" s="597">
        <v>30000000</v>
      </c>
    </row>
    <row r="14561" spans="1:8">
      <c r="A14561" s="594" t="s">
        <v>133</v>
      </c>
      <c r="B14561" s="594" t="s">
        <v>350</v>
      </c>
      <c r="C14561" s="594" t="s">
        <v>276</v>
      </c>
      <c r="D14561" s="594" t="s">
        <v>1229</v>
      </c>
      <c r="E14561" s="594" t="s">
        <v>269</v>
      </c>
      <c r="F14561" s="595" t="s">
        <v>411</v>
      </c>
      <c r="G14561" s="596" t="s">
        <v>2762</v>
      </c>
      <c r="H14561" s="597">
        <v>4600000</v>
      </c>
    </row>
    <row r="14562" spans="1:8">
      <c r="A14562" s="594" t="s">
        <v>133</v>
      </c>
      <c r="B14562" s="594" t="s">
        <v>350</v>
      </c>
      <c r="C14562" s="594" t="s">
        <v>276</v>
      </c>
      <c r="D14562" s="594" t="s">
        <v>1229</v>
      </c>
      <c r="E14562" s="594" t="s">
        <v>269</v>
      </c>
      <c r="F14562" s="594" t="s">
        <v>271</v>
      </c>
      <c r="G14562" s="596" t="s">
        <v>2763</v>
      </c>
      <c r="H14562" s="597">
        <v>4600000</v>
      </c>
    </row>
    <row r="14563" spans="1:8">
      <c r="A14563" s="594" t="s">
        <v>133</v>
      </c>
      <c r="B14563" s="594" t="s">
        <v>350</v>
      </c>
      <c r="C14563" s="594" t="s">
        <v>276</v>
      </c>
      <c r="D14563" s="594" t="s">
        <v>1229</v>
      </c>
      <c r="E14563" s="594" t="s">
        <v>260</v>
      </c>
      <c r="F14563" s="595" t="s">
        <v>411</v>
      </c>
      <c r="G14563" s="596" t="s">
        <v>261</v>
      </c>
      <c r="H14563" s="597">
        <v>65854505341</v>
      </c>
    </row>
    <row r="14564" spans="1:8">
      <c r="A14564" s="594" t="s">
        <v>133</v>
      </c>
      <c r="B14564" s="594" t="s">
        <v>350</v>
      </c>
      <c r="C14564" s="594" t="s">
        <v>276</v>
      </c>
      <c r="D14564" s="594" t="s">
        <v>1229</v>
      </c>
      <c r="E14564" s="594" t="s">
        <v>260</v>
      </c>
      <c r="F14564" s="594" t="s">
        <v>262</v>
      </c>
      <c r="G14564" s="596" t="s">
        <v>2707</v>
      </c>
      <c r="H14564" s="597">
        <v>65854505341</v>
      </c>
    </row>
    <row r="14565" spans="1:8">
      <c r="A14565" s="594" t="s">
        <v>133</v>
      </c>
      <c r="B14565" s="594" t="s">
        <v>350</v>
      </c>
      <c r="C14565" s="594" t="s">
        <v>276</v>
      </c>
      <c r="D14565" s="594" t="s">
        <v>1229</v>
      </c>
      <c r="E14565" s="594" t="s">
        <v>53</v>
      </c>
      <c r="F14565" s="595" t="s">
        <v>411</v>
      </c>
      <c r="G14565" s="596" t="s">
        <v>193</v>
      </c>
      <c r="H14565" s="597">
        <v>7699961347</v>
      </c>
    </row>
    <row r="14566" spans="1:8">
      <c r="A14566" s="594" t="s">
        <v>133</v>
      </c>
      <c r="B14566" s="594" t="s">
        <v>350</v>
      </c>
      <c r="C14566" s="594" t="s">
        <v>276</v>
      </c>
      <c r="D14566" s="594" t="s">
        <v>1229</v>
      </c>
      <c r="E14566" s="594" t="s">
        <v>53</v>
      </c>
      <c r="F14566" s="594" t="s">
        <v>54</v>
      </c>
      <c r="G14566" s="596" t="s">
        <v>55</v>
      </c>
      <c r="H14566" s="597">
        <v>1177395000</v>
      </c>
    </row>
    <row r="14567" spans="1:8">
      <c r="A14567" s="594" t="s">
        <v>133</v>
      </c>
      <c r="B14567" s="594" t="s">
        <v>350</v>
      </c>
      <c r="C14567" s="594" t="s">
        <v>276</v>
      </c>
      <c r="D14567" s="594" t="s">
        <v>1229</v>
      </c>
      <c r="E14567" s="594" t="s">
        <v>53</v>
      </c>
      <c r="F14567" s="594" t="s">
        <v>56</v>
      </c>
      <c r="G14567" s="596" t="s">
        <v>57</v>
      </c>
      <c r="H14567" s="597">
        <v>6212392000</v>
      </c>
    </row>
    <row r="14568" spans="1:8">
      <c r="A14568" s="594" t="s">
        <v>133</v>
      </c>
      <c r="B14568" s="594" t="s">
        <v>350</v>
      </c>
      <c r="C14568" s="594" t="s">
        <v>276</v>
      </c>
      <c r="D14568" s="594" t="s">
        <v>1229</v>
      </c>
      <c r="E14568" s="594" t="s">
        <v>53</v>
      </c>
      <c r="F14568" s="594" t="s">
        <v>358</v>
      </c>
      <c r="G14568" s="596" t="s">
        <v>195</v>
      </c>
      <c r="H14568" s="597">
        <v>310174347</v>
      </c>
    </row>
    <row r="14569" spans="1:8">
      <c r="A14569" s="594" t="s">
        <v>133</v>
      </c>
      <c r="B14569" s="594" t="s">
        <v>350</v>
      </c>
      <c r="C14569" s="594" t="s">
        <v>276</v>
      </c>
      <c r="D14569" s="594" t="s">
        <v>2946</v>
      </c>
      <c r="E14569" s="595" t="s">
        <v>411</v>
      </c>
      <c r="F14569" s="595" t="s">
        <v>411</v>
      </c>
      <c r="G14569" s="596" t="s">
        <v>2947</v>
      </c>
      <c r="H14569" s="597">
        <v>27000000</v>
      </c>
    </row>
    <row r="14570" spans="1:8">
      <c r="A14570" s="594" t="s">
        <v>133</v>
      </c>
      <c r="B14570" s="594" t="s">
        <v>350</v>
      </c>
      <c r="C14570" s="594" t="s">
        <v>276</v>
      </c>
      <c r="D14570" s="594" t="s">
        <v>2946</v>
      </c>
      <c r="E14570" s="594" t="s">
        <v>260</v>
      </c>
      <c r="F14570" s="595" t="s">
        <v>411</v>
      </c>
      <c r="G14570" s="596" t="s">
        <v>261</v>
      </c>
      <c r="H14570" s="597">
        <v>16968000</v>
      </c>
    </row>
    <row r="14571" spans="1:8">
      <c r="A14571" s="594" t="s">
        <v>133</v>
      </c>
      <c r="B14571" s="594" t="s">
        <v>350</v>
      </c>
      <c r="C14571" s="594" t="s">
        <v>276</v>
      </c>
      <c r="D14571" s="594" t="s">
        <v>2946</v>
      </c>
      <c r="E14571" s="594" t="s">
        <v>260</v>
      </c>
      <c r="F14571" s="594" t="s">
        <v>262</v>
      </c>
      <c r="G14571" s="596" t="s">
        <v>2707</v>
      </c>
      <c r="H14571" s="597">
        <v>16968000</v>
      </c>
    </row>
    <row r="14572" spans="1:8">
      <c r="A14572" s="594" t="s">
        <v>133</v>
      </c>
      <c r="B14572" s="594" t="s">
        <v>350</v>
      </c>
      <c r="C14572" s="594" t="s">
        <v>276</v>
      </c>
      <c r="D14572" s="594" t="s">
        <v>2946</v>
      </c>
      <c r="E14572" s="594" t="s">
        <v>53</v>
      </c>
      <c r="F14572" s="595" t="s">
        <v>411</v>
      </c>
      <c r="G14572" s="596" t="s">
        <v>193</v>
      </c>
      <c r="H14572" s="597">
        <v>10032000</v>
      </c>
    </row>
    <row r="14573" spans="1:8">
      <c r="A14573" s="594" t="s">
        <v>133</v>
      </c>
      <c r="B14573" s="594" t="s">
        <v>350</v>
      </c>
      <c r="C14573" s="594" t="s">
        <v>276</v>
      </c>
      <c r="D14573" s="594" t="s">
        <v>2946</v>
      </c>
      <c r="E14573" s="594" t="s">
        <v>53</v>
      </c>
      <c r="F14573" s="594" t="s">
        <v>56</v>
      </c>
      <c r="G14573" s="596" t="s">
        <v>57</v>
      </c>
      <c r="H14573" s="597">
        <v>8382000</v>
      </c>
    </row>
    <row r="14574" spans="1:8">
      <c r="A14574" s="594" t="s">
        <v>133</v>
      </c>
      <c r="B14574" s="594" t="s">
        <v>350</v>
      </c>
      <c r="C14574" s="594" t="s">
        <v>276</v>
      </c>
      <c r="D14574" s="594" t="s">
        <v>2946</v>
      </c>
      <c r="E14574" s="594" t="s">
        <v>53</v>
      </c>
      <c r="F14574" s="594" t="s">
        <v>358</v>
      </c>
      <c r="G14574" s="596" t="s">
        <v>195</v>
      </c>
      <c r="H14574" s="597">
        <v>1650000</v>
      </c>
    </row>
    <row r="14575" spans="1:8">
      <c r="A14575" s="594" t="s">
        <v>133</v>
      </c>
      <c r="B14575" s="594" t="s">
        <v>350</v>
      </c>
      <c r="C14575" s="594" t="s">
        <v>276</v>
      </c>
      <c r="D14575" s="594" t="s">
        <v>2769</v>
      </c>
      <c r="E14575" s="595" t="s">
        <v>411</v>
      </c>
      <c r="F14575" s="595" t="s">
        <v>411</v>
      </c>
      <c r="G14575" s="596" t="s">
        <v>2770</v>
      </c>
      <c r="H14575" s="597">
        <v>316206098536</v>
      </c>
    </row>
    <row r="14576" spans="1:8">
      <c r="A14576" s="594" t="s">
        <v>133</v>
      </c>
      <c r="B14576" s="594" t="s">
        <v>350</v>
      </c>
      <c r="C14576" s="594" t="s">
        <v>276</v>
      </c>
      <c r="D14576" s="594" t="s">
        <v>2769</v>
      </c>
      <c r="E14576" s="594" t="s">
        <v>163</v>
      </c>
      <c r="F14576" s="595" t="s">
        <v>411</v>
      </c>
      <c r="G14576" s="596" t="s">
        <v>164</v>
      </c>
      <c r="H14576" s="597">
        <v>13925000</v>
      </c>
    </row>
    <row r="14577" spans="1:8">
      <c r="A14577" s="594" t="s">
        <v>133</v>
      </c>
      <c r="B14577" s="594" t="s">
        <v>350</v>
      </c>
      <c r="C14577" s="594" t="s">
        <v>276</v>
      </c>
      <c r="D14577" s="594" t="s">
        <v>2769</v>
      </c>
      <c r="E14577" s="594" t="s">
        <v>163</v>
      </c>
      <c r="F14577" s="594" t="s">
        <v>165</v>
      </c>
      <c r="G14577" s="596" t="s">
        <v>195</v>
      </c>
      <c r="H14577" s="597">
        <v>13925000</v>
      </c>
    </row>
    <row r="14578" spans="1:8">
      <c r="A14578" s="594" t="s">
        <v>133</v>
      </c>
      <c r="B14578" s="594" t="s">
        <v>350</v>
      </c>
      <c r="C14578" s="594" t="s">
        <v>276</v>
      </c>
      <c r="D14578" s="594" t="s">
        <v>2769</v>
      </c>
      <c r="E14578" s="594" t="s">
        <v>744</v>
      </c>
      <c r="F14578" s="595" t="s">
        <v>411</v>
      </c>
      <c r="G14578" s="596" t="s">
        <v>2686</v>
      </c>
      <c r="H14578" s="597">
        <v>146960000</v>
      </c>
    </row>
    <row r="14579" spans="1:8">
      <c r="A14579" s="594" t="s">
        <v>133</v>
      </c>
      <c r="B14579" s="594" t="s">
        <v>350</v>
      </c>
      <c r="C14579" s="594" t="s">
        <v>276</v>
      </c>
      <c r="D14579" s="594" t="s">
        <v>2769</v>
      </c>
      <c r="E14579" s="594" t="s">
        <v>744</v>
      </c>
      <c r="F14579" s="594" t="s">
        <v>748</v>
      </c>
      <c r="G14579" s="596" t="s">
        <v>35</v>
      </c>
      <c r="H14579" s="597">
        <v>146960000</v>
      </c>
    </row>
    <row r="14580" spans="1:8">
      <c r="A14580" s="594" t="s">
        <v>133</v>
      </c>
      <c r="B14580" s="594" t="s">
        <v>350</v>
      </c>
      <c r="C14580" s="594" t="s">
        <v>276</v>
      </c>
      <c r="D14580" s="594" t="s">
        <v>2769</v>
      </c>
      <c r="E14580" s="594" t="s">
        <v>1145</v>
      </c>
      <c r="F14580" s="595" t="s">
        <v>411</v>
      </c>
      <c r="G14580" s="596" t="s">
        <v>2761</v>
      </c>
      <c r="H14580" s="597">
        <v>3744653443</v>
      </c>
    </row>
    <row r="14581" spans="1:8">
      <c r="A14581" s="594" t="s">
        <v>133</v>
      </c>
      <c r="B14581" s="594" t="s">
        <v>350</v>
      </c>
      <c r="C14581" s="594" t="s">
        <v>276</v>
      </c>
      <c r="D14581" s="594" t="s">
        <v>2769</v>
      </c>
      <c r="E14581" s="594" t="s">
        <v>1145</v>
      </c>
      <c r="F14581" s="594" t="s">
        <v>1144</v>
      </c>
      <c r="G14581" s="596" t="s">
        <v>1143</v>
      </c>
      <c r="H14581" s="597">
        <v>2988624200</v>
      </c>
    </row>
    <row r="14582" spans="1:8">
      <c r="A14582" s="594" t="s">
        <v>133</v>
      </c>
      <c r="B14582" s="594" t="s">
        <v>350</v>
      </c>
      <c r="C14582" s="594" t="s">
        <v>276</v>
      </c>
      <c r="D14582" s="594" t="s">
        <v>2769</v>
      </c>
      <c r="E14582" s="594" t="s">
        <v>1145</v>
      </c>
      <c r="F14582" s="594" t="s">
        <v>1149</v>
      </c>
      <c r="G14582" s="596" t="s">
        <v>1148</v>
      </c>
      <c r="H14582" s="597">
        <v>108869243</v>
      </c>
    </row>
    <row r="14583" spans="1:8">
      <c r="A14583" s="594" t="s">
        <v>133</v>
      </c>
      <c r="B14583" s="594" t="s">
        <v>350</v>
      </c>
      <c r="C14583" s="594" t="s">
        <v>276</v>
      </c>
      <c r="D14583" s="594" t="s">
        <v>2769</v>
      </c>
      <c r="E14583" s="594" t="s">
        <v>1145</v>
      </c>
      <c r="F14583" s="594" t="s">
        <v>1169</v>
      </c>
      <c r="G14583" s="596" t="s">
        <v>1168</v>
      </c>
      <c r="H14583" s="597">
        <v>340000000</v>
      </c>
    </row>
    <row r="14584" spans="1:8">
      <c r="A14584" s="594" t="s">
        <v>133</v>
      </c>
      <c r="B14584" s="594" t="s">
        <v>350</v>
      </c>
      <c r="C14584" s="594" t="s">
        <v>276</v>
      </c>
      <c r="D14584" s="594" t="s">
        <v>2769</v>
      </c>
      <c r="E14584" s="594" t="s">
        <v>1145</v>
      </c>
      <c r="F14584" s="594" t="s">
        <v>1176</v>
      </c>
      <c r="G14584" s="596" t="s">
        <v>195</v>
      </c>
      <c r="H14584" s="597">
        <v>307160000</v>
      </c>
    </row>
    <row r="14585" spans="1:8">
      <c r="A14585" s="594" t="s">
        <v>133</v>
      </c>
      <c r="B14585" s="594" t="s">
        <v>350</v>
      </c>
      <c r="C14585" s="594" t="s">
        <v>276</v>
      </c>
      <c r="D14585" s="594" t="s">
        <v>2769</v>
      </c>
      <c r="E14585" s="594" t="s">
        <v>269</v>
      </c>
      <c r="F14585" s="595" t="s">
        <v>411</v>
      </c>
      <c r="G14585" s="596" t="s">
        <v>2762</v>
      </c>
      <c r="H14585" s="597">
        <v>8801466825</v>
      </c>
    </row>
    <row r="14586" spans="1:8">
      <c r="A14586" s="594" t="s">
        <v>133</v>
      </c>
      <c r="B14586" s="594" t="s">
        <v>350</v>
      </c>
      <c r="C14586" s="594" t="s">
        <v>276</v>
      </c>
      <c r="D14586" s="594" t="s">
        <v>2769</v>
      </c>
      <c r="E14586" s="594" t="s">
        <v>269</v>
      </c>
      <c r="F14586" s="594" t="s">
        <v>271</v>
      </c>
      <c r="G14586" s="596" t="s">
        <v>2763</v>
      </c>
      <c r="H14586" s="597">
        <v>8532658825</v>
      </c>
    </row>
    <row r="14587" spans="1:8">
      <c r="A14587" s="594" t="s">
        <v>133</v>
      </c>
      <c r="B14587" s="594" t="s">
        <v>350</v>
      </c>
      <c r="C14587" s="594" t="s">
        <v>276</v>
      </c>
      <c r="D14587" s="594" t="s">
        <v>2769</v>
      </c>
      <c r="E14587" s="594" t="s">
        <v>269</v>
      </c>
      <c r="F14587" s="594" t="s">
        <v>1175</v>
      </c>
      <c r="G14587" s="596" t="s">
        <v>2791</v>
      </c>
      <c r="H14587" s="597">
        <v>268808000</v>
      </c>
    </row>
    <row r="14588" spans="1:8">
      <c r="A14588" s="594" t="s">
        <v>133</v>
      </c>
      <c r="B14588" s="594" t="s">
        <v>350</v>
      </c>
      <c r="C14588" s="594" t="s">
        <v>276</v>
      </c>
      <c r="D14588" s="594" t="s">
        <v>2769</v>
      </c>
      <c r="E14588" s="594" t="s">
        <v>260</v>
      </c>
      <c r="F14588" s="595" t="s">
        <v>411</v>
      </c>
      <c r="G14588" s="596" t="s">
        <v>261</v>
      </c>
      <c r="H14588" s="597">
        <v>275043614810</v>
      </c>
    </row>
    <row r="14589" spans="1:8">
      <c r="A14589" s="594" t="s">
        <v>133</v>
      </c>
      <c r="B14589" s="594" t="s">
        <v>350</v>
      </c>
      <c r="C14589" s="594" t="s">
        <v>276</v>
      </c>
      <c r="D14589" s="594" t="s">
        <v>2769</v>
      </c>
      <c r="E14589" s="594" t="s">
        <v>260</v>
      </c>
      <c r="F14589" s="594" t="s">
        <v>262</v>
      </c>
      <c r="G14589" s="596" t="s">
        <v>2707</v>
      </c>
      <c r="H14589" s="597">
        <v>275043450965</v>
      </c>
    </row>
    <row r="14590" spans="1:8">
      <c r="A14590" s="594" t="s">
        <v>133</v>
      </c>
      <c r="B14590" s="594" t="s">
        <v>350</v>
      </c>
      <c r="C14590" s="594" t="s">
        <v>276</v>
      </c>
      <c r="D14590" s="594" t="s">
        <v>2769</v>
      </c>
      <c r="E14590" s="594" t="s">
        <v>260</v>
      </c>
      <c r="F14590" s="594" t="s">
        <v>1189</v>
      </c>
      <c r="G14590" s="596" t="s">
        <v>1188</v>
      </c>
      <c r="H14590" s="597">
        <v>163845</v>
      </c>
    </row>
    <row r="14591" spans="1:8">
      <c r="A14591" s="594" t="s">
        <v>133</v>
      </c>
      <c r="B14591" s="594" t="s">
        <v>350</v>
      </c>
      <c r="C14591" s="594" t="s">
        <v>276</v>
      </c>
      <c r="D14591" s="594" t="s">
        <v>2769</v>
      </c>
      <c r="E14591" s="594" t="s">
        <v>49</v>
      </c>
      <c r="F14591" s="595" t="s">
        <v>411</v>
      </c>
      <c r="G14591" s="596" t="s">
        <v>50</v>
      </c>
      <c r="H14591" s="597">
        <v>6396000</v>
      </c>
    </row>
    <row r="14592" spans="1:8">
      <c r="A14592" s="594" t="s">
        <v>133</v>
      </c>
      <c r="B14592" s="594" t="s">
        <v>350</v>
      </c>
      <c r="C14592" s="594" t="s">
        <v>276</v>
      </c>
      <c r="D14592" s="594" t="s">
        <v>2769</v>
      </c>
      <c r="E14592" s="594" t="s">
        <v>49</v>
      </c>
      <c r="F14592" s="594" t="s">
        <v>1186</v>
      </c>
      <c r="G14592" s="596" t="s">
        <v>1185</v>
      </c>
      <c r="H14592" s="597">
        <v>6396000</v>
      </c>
    </row>
    <row r="14593" spans="1:8">
      <c r="A14593" s="594" t="s">
        <v>133</v>
      </c>
      <c r="B14593" s="594" t="s">
        <v>350</v>
      </c>
      <c r="C14593" s="594" t="s">
        <v>276</v>
      </c>
      <c r="D14593" s="594" t="s">
        <v>2769</v>
      </c>
      <c r="E14593" s="594" t="s">
        <v>53</v>
      </c>
      <c r="F14593" s="595" t="s">
        <v>411</v>
      </c>
      <c r="G14593" s="596" t="s">
        <v>193</v>
      </c>
      <c r="H14593" s="597">
        <v>28449082458</v>
      </c>
    </row>
    <row r="14594" spans="1:8">
      <c r="A14594" s="594" t="s">
        <v>133</v>
      </c>
      <c r="B14594" s="594" t="s">
        <v>350</v>
      </c>
      <c r="C14594" s="594" t="s">
        <v>276</v>
      </c>
      <c r="D14594" s="594" t="s">
        <v>2769</v>
      </c>
      <c r="E14594" s="594" t="s">
        <v>53</v>
      </c>
      <c r="F14594" s="594" t="s">
        <v>54</v>
      </c>
      <c r="G14594" s="596" t="s">
        <v>55</v>
      </c>
      <c r="H14594" s="597">
        <v>4615734861</v>
      </c>
    </row>
    <row r="14595" spans="1:8">
      <c r="A14595" s="594" t="s">
        <v>133</v>
      </c>
      <c r="B14595" s="594" t="s">
        <v>350</v>
      </c>
      <c r="C14595" s="594" t="s">
        <v>276</v>
      </c>
      <c r="D14595" s="594" t="s">
        <v>2769</v>
      </c>
      <c r="E14595" s="594" t="s">
        <v>53</v>
      </c>
      <c r="F14595" s="594" t="s">
        <v>56</v>
      </c>
      <c r="G14595" s="596" t="s">
        <v>57</v>
      </c>
      <c r="H14595" s="597">
        <v>21775561586</v>
      </c>
    </row>
    <row r="14596" spans="1:8">
      <c r="A14596" s="594" t="s">
        <v>133</v>
      </c>
      <c r="B14596" s="594" t="s">
        <v>350</v>
      </c>
      <c r="C14596" s="594" t="s">
        <v>276</v>
      </c>
      <c r="D14596" s="594" t="s">
        <v>2769</v>
      </c>
      <c r="E14596" s="594" t="s">
        <v>53</v>
      </c>
      <c r="F14596" s="594" t="s">
        <v>358</v>
      </c>
      <c r="G14596" s="596" t="s">
        <v>195</v>
      </c>
      <c r="H14596" s="597">
        <v>2057786011</v>
      </c>
    </row>
    <row r="14597" spans="1:8">
      <c r="A14597" s="594" t="s">
        <v>133</v>
      </c>
      <c r="B14597" s="594" t="s">
        <v>350</v>
      </c>
      <c r="C14597" s="594" t="s">
        <v>276</v>
      </c>
      <c r="D14597" s="594" t="s">
        <v>2789</v>
      </c>
      <c r="E14597" s="595" t="s">
        <v>411</v>
      </c>
      <c r="F14597" s="595" t="s">
        <v>411</v>
      </c>
      <c r="G14597" s="596" t="s">
        <v>2790</v>
      </c>
      <c r="H14597" s="597">
        <v>2904681000</v>
      </c>
    </row>
    <row r="14598" spans="1:8">
      <c r="A14598" s="594" t="s">
        <v>133</v>
      </c>
      <c r="B14598" s="594" t="s">
        <v>350</v>
      </c>
      <c r="C14598" s="594" t="s">
        <v>276</v>
      </c>
      <c r="D14598" s="594" t="s">
        <v>2789</v>
      </c>
      <c r="E14598" s="594" t="s">
        <v>260</v>
      </c>
      <c r="F14598" s="595" t="s">
        <v>411</v>
      </c>
      <c r="G14598" s="596" t="s">
        <v>261</v>
      </c>
      <c r="H14598" s="597">
        <v>2291460000</v>
      </c>
    </row>
    <row r="14599" spans="1:8">
      <c r="A14599" s="594" t="s">
        <v>133</v>
      </c>
      <c r="B14599" s="594" t="s">
        <v>350</v>
      </c>
      <c r="C14599" s="594" t="s">
        <v>276</v>
      </c>
      <c r="D14599" s="594" t="s">
        <v>2789</v>
      </c>
      <c r="E14599" s="594" t="s">
        <v>260</v>
      </c>
      <c r="F14599" s="594" t="s">
        <v>262</v>
      </c>
      <c r="G14599" s="596" t="s">
        <v>2707</v>
      </c>
      <c r="H14599" s="597">
        <v>2291460000</v>
      </c>
    </row>
    <row r="14600" spans="1:8">
      <c r="A14600" s="594" t="s">
        <v>133</v>
      </c>
      <c r="B14600" s="594" t="s">
        <v>350</v>
      </c>
      <c r="C14600" s="594" t="s">
        <v>276</v>
      </c>
      <c r="D14600" s="594" t="s">
        <v>2789</v>
      </c>
      <c r="E14600" s="594" t="s">
        <v>49</v>
      </c>
      <c r="F14600" s="595" t="s">
        <v>411</v>
      </c>
      <c r="G14600" s="596" t="s">
        <v>50</v>
      </c>
      <c r="H14600" s="597">
        <v>306553000</v>
      </c>
    </row>
    <row r="14601" spans="1:8">
      <c r="A14601" s="594" t="s">
        <v>133</v>
      </c>
      <c r="B14601" s="594" t="s">
        <v>350</v>
      </c>
      <c r="C14601" s="594" t="s">
        <v>276</v>
      </c>
      <c r="D14601" s="594" t="s">
        <v>2789</v>
      </c>
      <c r="E14601" s="594" t="s">
        <v>49</v>
      </c>
      <c r="F14601" s="594" t="s">
        <v>1071</v>
      </c>
      <c r="G14601" s="596" t="s">
        <v>1072</v>
      </c>
      <c r="H14601" s="597">
        <v>306553000</v>
      </c>
    </row>
    <row r="14602" spans="1:8">
      <c r="A14602" s="594" t="s">
        <v>133</v>
      </c>
      <c r="B14602" s="594" t="s">
        <v>350</v>
      </c>
      <c r="C14602" s="594" t="s">
        <v>276</v>
      </c>
      <c r="D14602" s="594" t="s">
        <v>2789</v>
      </c>
      <c r="E14602" s="594" t="s">
        <v>53</v>
      </c>
      <c r="F14602" s="595" t="s">
        <v>411</v>
      </c>
      <c r="G14602" s="596" t="s">
        <v>193</v>
      </c>
      <c r="H14602" s="597">
        <v>306668000</v>
      </c>
    </row>
    <row r="14603" spans="1:8">
      <c r="A14603" s="594" t="s">
        <v>133</v>
      </c>
      <c r="B14603" s="594" t="s">
        <v>350</v>
      </c>
      <c r="C14603" s="594" t="s">
        <v>276</v>
      </c>
      <c r="D14603" s="594" t="s">
        <v>2789</v>
      </c>
      <c r="E14603" s="594" t="s">
        <v>53</v>
      </c>
      <c r="F14603" s="594" t="s">
        <v>54</v>
      </c>
      <c r="G14603" s="596" t="s">
        <v>55</v>
      </c>
      <c r="H14603" s="597">
        <v>62544000</v>
      </c>
    </row>
    <row r="14604" spans="1:8">
      <c r="A14604" s="594" t="s">
        <v>133</v>
      </c>
      <c r="B14604" s="594" t="s">
        <v>350</v>
      </c>
      <c r="C14604" s="594" t="s">
        <v>276</v>
      </c>
      <c r="D14604" s="594" t="s">
        <v>2789</v>
      </c>
      <c r="E14604" s="594" t="s">
        <v>53</v>
      </c>
      <c r="F14604" s="594" t="s">
        <v>56</v>
      </c>
      <c r="G14604" s="596" t="s">
        <v>57</v>
      </c>
      <c r="H14604" s="597">
        <v>215030000</v>
      </c>
    </row>
    <row r="14605" spans="1:8">
      <c r="A14605" s="594" t="s">
        <v>133</v>
      </c>
      <c r="B14605" s="594" t="s">
        <v>350</v>
      </c>
      <c r="C14605" s="594" t="s">
        <v>276</v>
      </c>
      <c r="D14605" s="594" t="s">
        <v>2789</v>
      </c>
      <c r="E14605" s="594" t="s">
        <v>53</v>
      </c>
      <c r="F14605" s="594" t="s">
        <v>358</v>
      </c>
      <c r="G14605" s="596" t="s">
        <v>195</v>
      </c>
      <c r="H14605" s="597">
        <v>29094000</v>
      </c>
    </row>
    <row r="14606" spans="1:8">
      <c r="A14606" s="594" t="s">
        <v>133</v>
      </c>
      <c r="B14606" s="594" t="s">
        <v>350</v>
      </c>
      <c r="C14606" s="594" t="s">
        <v>276</v>
      </c>
      <c r="D14606" s="594" t="s">
        <v>278</v>
      </c>
      <c r="E14606" s="595" t="s">
        <v>411</v>
      </c>
      <c r="F14606" s="595" t="s">
        <v>411</v>
      </c>
      <c r="G14606" s="596" t="s">
        <v>2771</v>
      </c>
      <c r="H14606" s="597">
        <v>46570761720</v>
      </c>
    </row>
    <row r="14607" spans="1:8">
      <c r="A14607" s="594" t="s">
        <v>133</v>
      </c>
      <c r="B14607" s="594" t="s">
        <v>350</v>
      </c>
      <c r="C14607" s="594" t="s">
        <v>276</v>
      </c>
      <c r="D14607" s="594" t="s">
        <v>278</v>
      </c>
      <c r="E14607" s="594" t="s">
        <v>269</v>
      </c>
      <c r="F14607" s="595" t="s">
        <v>411</v>
      </c>
      <c r="G14607" s="596" t="s">
        <v>2762</v>
      </c>
      <c r="H14607" s="597">
        <v>271265280</v>
      </c>
    </row>
    <row r="14608" spans="1:8">
      <c r="A14608" s="594" t="s">
        <v>133</v>
      </c>
      <c r="B14608" s="594" t="s">
        <v>350</v>
      </c>
      <c r="C14608" s="594" t="s">
        <v>276</v>
      </c>
      <c r="D14608" s="594" t="s">
        <v>278</v>
      </c>
      <c r="E14608" s="594" t="s">
        <v>269</v>
      </c>
      <c r="F14608" s="594" t="s">
        <v>271</v>
      </c>
      <c r="G14608" s="596" t="s">
        <v>2763</v>
      </c>
      <c r="H14608" s="597">
        <v>271265280</v>
      </c>
    </row>
    <row r="14609" spans="1:8">
      <c r="A14609" s="594" t="s">
        <v>133</v>
      </c>
      <c r="B14609" s="594" t="s">
        <v>350</v>
      </c>
      <c r="C14609" s="594" t="s">
        <v>276</v>
      </c>
      <c r="D14609" s="594" t="s">
        <v>278</v>
      </c>
      <c r="E14609" s="594" t="s">
        <v>260</v>
      </c>
      <c r="F14609" s="595" t="s">
        <v>411</v>
      </c>
      <c r="G14609" s="596" t="s">
        <v>261</v>
      </c>
      <c r="H14609" s="597">
        <v>40842741443</v>
      </c>
    </row>
    <row r="14610" spans="1:8">
      <c r="A14610" s="594" t="s">
        <v>133</v>
      </c>
      <c r="B14610" s="594" t="s">
        <v>350</v>
      </c>
      <c r="C14610" s="594" t="s">
        <v>276</v>
      </c>
      <c r="D14610" s="594" t="s">
        <v>278</v>
      </c>
      <c r="E14610" s="594" t="s">
        <v>260</v>
      </c>
      <c r="F14610" s="594" t="s">
        <v>262</v>
      </c>
      <c r="G14610" s="596" t="s">
        <v>2707</v>
      </c>
      <c r="H14610" s="597">
        <v>40842741443</v>
      </c>
    </row>
    <row r="14611" spans="1:8">
      <c r="A14611" s="594" t="s">
        <v>133</v>
      </c>
      <c r="B14611" s="594" t="s">
        <v>350</v>
      </c>
      <c r="C14611" s="594" t="s">
        <v>276</v>
      </c>
      <c r="D14611" s="594" t="s">
        <v>278</v>
      </c>
      <c r="E14611" s="594" t="s">
        <v>53</v>
      </c>
      <c r="F14611" s="595" t="s">
        <v>411</v>
      </c>
      <c r="G14611" s="596" t="s">
        <v>193</v>
      </c>
      <c r="H14611" s="597">
        <v>5456754997</v>
      </c>
    </row>
    <row r="14612" spans="1:8">
      <c r="A14612" s="594" t="s">
        <v>133</v>
      </c>
      <c r="B14612" s="594" t="s">
        <v>350</v>
      </c>
      <c r="C14612" s="594" t="s">
        <v>276</v>
      </c>
      <c r="D14612" s="594" t="s">
        <v>278</v>
      </c>
      <c r="E14612" s="594" t="s">
        <v>53</v>
      </c>
      <c r="F14612" s="594" t="s">
        <v>54</v>
      </c>
      <c r="G14612" s="596" t="s">
        <v>55</v>
      </c>
      <c r="H14612" s="597">
        <v>1133016795</v>
      </c>
    </row>
    <row r="14613" spans="1:8">
      <c r="A14613" s="594" t="s">
        <v>133</v>
      </c>
      <c r="B14613" s="594" t="s">
        <v>350</v>
      </c>
      <c r="C14613" s="594" t="s">
        <v>276</v>
      </c>
      <c r="D14613" s="594" t="s">
        <v>278</v>
      </c>
      <c r="E14613" s="594" t="s">
        <v>53</v>
      </c>
      <c r="F14613" s="594" t="s">
        <v>56</v>
      </c>
      <c r="G14613" s="596" t="s">
        <v>57</v>
      </c>
      <c r="H14613" s="597">
        <v>4045214500</v>
      </c>
    </row>
    <row r="14614" spans="1:8">
      <c r="A14614" s="594" t="s">
        <v>133</v>
      </c>
      <c r="B14614" s="594" t="s">
        <v>350</v>
      </c>
      <c r="C14614" s="594" t="s">
        <v>276</v>
      </c>
      <c r="D14614" s="594" t="s">
        <v>278</v>
      </c>
      <c r="E14614" s="594" t="s">
        <v>53</v>
      </c>
      <c r="F14614" s="594" t="s">
        <v>358</v>
      </c>
      <c r="G14614" s="596" t="s">
        <v>195</v>
      </c>
      <c r="H14614" s="597">
        <v>278523702</v>
      </c>
    </row>
    <row r="14615" spans="1:8">
      <c r="A14615" s="594" t="s">
        <v>133</v>
      </c>
      <c r="B14615" s="594" t="s">
        <v>350</v>
      </c>
      <c r="C14615" s="594" t="s">
        <v>276</v>
      </c>
      <c r="D14615" s="594" t="s">
        <v>2948</v>
      </c>
      <c r="E14615" s="595" t="s">
        <v>411</v>
      </c>
      <c r="F14615" s="595" t="s">
        <v>411</v>
      </c>
      <c r="G14615" s="596" t="s">
        <v>2949</v>
      </c>
      <c r="H14615" s="597">
        <v>2457716000</v>
      </c>
    </row>
    <row r="14616" spans="1:8">
      <c r="A14616" s="594" t="s">
        <v>133</v>
      </c>
      <c r="B14616" s="594" t="s">
        <v>350</v>
      </c>
      <c r="C14616" s="594" t="s">
        <v>276</v>
      </c>
      <c r="D14616" s="594" t="s">
        <v>2948</v>
      </c>
      <c r="E14616" s="594" t="s">
        <v>260</v>
      </c>
      <c r="F14616" s="595" t="s">
        <v>411</v>
      </c>
      <c r="G14616" s="596" t="s">
        <v>261</v>
      </c>
      <c r="H14616" s="597">
        <v>2210393000</v>
      </c>
    </row>
    <row r="14617" spans="1:8">
      <c r="A14617" s="594" t="s">
        <v>133</v>
      </c>
      <c r="B14617" s="594" t="s">
        <v>350</v>
      </c>
      <c r="C14617" s="594" t="s">
        <v>276</v>
      </c>
      <c r="D14617" s="594" t="s">
        <v>2948</v>
      </c>
      <c r="E14617" s="594" t="s">
        <v>260</v>
      </c>
      <c r="F14617" s="594" t="s">
        <v>262</v>
      </c>
      <c r="G14617" s="596" t="s">
        <v>2707</v>
      </c>
      <c r="H14617" s="597">
        <v>2210393000</v>
      </c>
    </row>
    <row r="14618" spans="1:8">
      <c r="A14618" s="594" t="s">
        <v>133</v>
      </c>
      <c r="B14618" s="594" t="s">
        <v>350</v>
      </c>
      <c r="C14618" s="594" t="s">
        <v>276</v>
      </c>
      <c r="D14618" s="594" t="s">
        <v>2948</v>
      </c>
      <c r="E14618" s="594" t="s">
        <v>53</v>
      </c>
      <c r="F14618" s="595" t="s">
        <v>411</v>
      </c>
      <c r="G14618" s="596" t="s">
        <v>193</v>
      </c>
      <c r="H14618" s="597">
        <v>247323000</v>
      </c>
    </row>
    <row r="14619" spans="1:8">
      <c r="A14619" s="594" t="s">
        <v>133</v>
      </c>
      <c r="B14619" s="594" t="s">
        <v>350</v>
      </c>
      <c r="C14619" s="594" t="s">
        <v>276</v>
      </c>
      <c r="D14619" s="594" t="s">
        <v>2948</v>
      </c>
      <c r="E14619" s="594" t="s">
        <v>53</v>
      </c>
      <c r="F14619" s="594" t="s">
        <v>54</v>
      </c>
      <c r="G14619" s="596" t="s">
        <v>55</v>
      </c>
      <c r="H14619" s="597">
        <v>16636000</v>
      </c>
    </row>
    <row r="14620" spans="1:8">
      <c r="A14620" s="594" t="s">
        <v>133</v>
      </c>
      <c r="B14620" s="594" t="s">
        <v>350</v>
      </c>
      <c r="C14620" s="594" t="s">
        <v>276</v>
      </c>
      <c r="D14620" s="594" t="s">
        <v>2948</v>
      </c>
      <c r="E14620" s="594" t="s">
        <v>53</v>
      </c>
      <c r="F14620" s="594" t="s">
        <v>56</v>
      </c>
      <c r="G14620" s="596" t="s">
        <v>57</v>
      </c>
      <c r="H14620" s="597">
        <v>198727000</v>
      </c>
    </row>
    <row r="14621" spans="1:8">
      <c r="A14621" s="594" t="s">
        <v>133</v>
      </c>
      <c r="B14621" s="594" t="s">
        <v>350</v>
      </c>
      <c r="C14621" s="594" t="s">
        <v>276</v>
      </c>
      <c r="D14621" s="594" t="s">
        <v>2948</v>
      </c>
      <c r="E14621" s="594" t="s">
        <v>53</v>
      </c>
      <c r="F14621" s="594" t="s">
        <v>358</v>
      </c>
      <c r="G14621" s="596" t="s">
        <v>195</v>
      </c>
      <c r="H14621" s="597">
        <v>31960000</v>
      </c>
    </row>
    <row r="14622" spans="1:8">
      <c r="A14622" s="594" t="s">
        <v>133</v>
      </c>
      <c r="B14622" s="594" t="s">
        <v>350</v>
      </c>
      <c r="C14622" s="594" t="s">
        <v>276</v>
      </c>
      <c r="D14622" s="594" t="s">
        <v>2802</v>
      </c>
      <c r="E14622" s="595" t="s">
        <v>411</v>
      </c>
      <c r="F14622" s="595" t="s">
        <v>411</v>
      </c>
      <c r="G14622" s="596" t="s">
        <v>274</v>
      </c>
      <c r="H14622" s="597">
        <v>101248423841</v>
      </c>
    </row>
    <row r="14623" spans="1:8">
      <c r="A14623" s="594" t="s">
        <v>133</v>
      </c>
      <c r="B14623" s="594" t="s">
        <v>350</v>
      </c>
      <c r="C14623" s="594" t="s">
        <v>276</v>
      </c>
      <c r="D14623" s="594" t="s">
        <v>2802</v>
      </c>
      <c r="E14623" s="594" t="s">
        <v>156</v>
      </c>
      <c r="F14623" s="595" t="s">
        <v>411</v>
      </c>
      <c r="G14623" s="596" t="s">
        <v>514</v>
      </c>
      <c r="H14623" s="597">
        <v>84000000</v>
      </c>
    </row>
    <row r="14624" spans="1:8">
      <c r="A14624" s="594" t="s">
        <v>133</v>
      </c>
      <c r="B14624" s="594" t="s">
        <v>350</v>
      </c>
      <c r="C14624" s="594" t="s">
        <v>276</v>
      </c>
      <c r="D14624" s="594" t="s">
        <v>2802</v>
      </c>
      <c r="E14624" s="594" t="s">
        <v>156</v>
      </c>
      <c r="F14624" s="594" t="s">
        <v>157</v>
      </c>
      <c r="G14624" s="596" t="s">
        <v>158</v>
      </c>
      <c r="H14624" s="597">
        <v>84000000</v>
      </c>
    </row>
    <row r="14625" spans="1:8">
      <c r="A14625" s="594" t="s">
        <v>133</v>
      </c>
      <c r="B14625" s="594" t="s">
        <v>350</v>
      </c>
      <c r="C14625" s="594" t="s">
        <v>276</v>
      </c>
      <c r="D14625" s="594" t="s">
        <v>2802</v>
      </c>
      <c r="E14625" s="594" t="s">
        <v>167</v>
      </c>
      <c r="F14625" s="595" t="s">
        <v>411</v>
      </c>
      <c r="G14625" s="596" t="s">
        <v>168</v>
      </c>
      <c r="H14625" s="597">
        <v>53487628116</v>
      </c>
    </row>
    <row r="14626" spans="1:8">
      <c r="A14626" s="594" t="s">
        <v>133</v>
      </c>
      <c r="B14626" s="594" t="s">
        <v>350</v>
      </c>
      <c r="C14626" s="594" t="s">
        <v>276</v>
      </c>
      <c r="D14626" s="594" t="s">
        <v>2802</v>
      </c>
      <c r="E14626" s="594" t="s">
        <v>167</v>
      </c>
      <c r="F14626" s="594" t="s">
        <v>228</v>
      </c>
      <c r="G14626" s="596" t="s">
        <v>2673</v>
      </c>
      <c r="H14626" s="597">
        <v>1465545116</v>
      </c>
    </row>
    <row r="14627" spans="1:8">
      <c r="A14627" s="594" t="s">
        <v>133</v>
      </c>
      <c r="B14627" s="594" t="s">
        <v>350</v>
      </c>
      <c r="C14627" s="594" t="s">
        <v>276</v>
      </c>
      <c r="D14627" s="594" t="s">
        <v>2802</v>
      </c>
      <c r="E14627" s="594" t="s">
        <v>167</v>
      </c>
      <c r="F14627" s="594" t="s">
        <v>230</v>
      </c>
      <c r="G14627" s="596" t="s">
        <v>2675</v>
      </c>
      <c r="H14627" s="597">
        <v>3000000</v>
      </c>
    </row>
    <row r="14628" spans="1:8">
      <c r="A14628" s="594" t="s">
        <v>133</v>
      </c>
      <c r="B14628" s="594" t="s">
        <v>350</v>
      </c>
      <c r="C14628" s="594" t="s">
        <v>276</v>
      </c>
      <c r="D14628" s="594" t="s">
        <v>2802</v>
      </c>
      <c r="E14628" s="594" t="s">
        <v>167</v>
      </c>
      <c r="F14628" s="594" t="s">
        <v>214</v>
      </c>
      <c r="G14628" s="596" t="s">
        <v>2676</v>
      </c>
      <c r="H14628" s="597">
        <v>1500000</v>
      </c>
    </row>
    <row r="14629" spans="1:8">
      <c r="A14629" s="594" t="s">
        <v>133</v>
      </c>
      <c r="B14629" s="594" t="s">
        <v>350</v>
      </c>
      <c r="C14629" s="594" t="s">
        <v>276</v>
      </c>
      <c r="D14629" s="594" t="s">
        <v>2802</v>
      </c>
      <c r="E14629" s="594" t="s">
        <v>167</v>
      </c>
      <c r="F14629" s="594" t="s">
        <v>232</v>
      </c>
      <c r="G14629" s="596" t="s">
        <v>195</v>
      </c>
      <c r="H14629" s="597">
        <v>52017583000</v>
      </c>
    </row>
    <row r="14630" spans="1:8">
      <c r="A14630" s="594" t="s">
        <v>133</v>
      </c>
      <c r="B14630" s="594" t="s">
        <v>350</v>
      </c>
      <c r="C14630" s="594" t="s">
        <v>276</v>
      </c>
      <c r="D14630" s="594" t="s">
        <v>2802</v>
      </c>
      <c r="E14630" s="594" t="s">
        <v>177</v>
      </c>
      <c r="F14630" s="595" t="s">
        <v>411</v>
      </c>
      <c r="G14630" s="596" t="s">
        <v>178</v>
      </c>
      <c r="H14630" s="597">
        <v>2700000</v>
      </c>
    </row>
    <row r="14631" spans="1:8">
      <c r="A14631" s="594" t="s">
        <v>133</v>
      </c>
      <c r="B14631" s="594" t="s">
        <v>350</v>
      </c>
      <c r="C14631" s="594" t="s">
        <v>276</v>
      </c>
      <c r="D14631" s="594" t="s">
        <v>2802</v>
      </c>
      <c r="E14631" s="594" t="s">
        <v>177</v>
      </c>
      <c r="F14631" s="594" t="s">
        <v>441</v>
      </c>
      <c r="G14631" s="596" t="s">
        <v>2728</v>
      </c>
      <c r="H14631" s="597">
        <v>2700000</v>
      </c>
    </row>
    <row r="14632" spans="1:8">
      <c r="A14632" s="594" t="s">
        <v>133</v>
      </c>
      <c r="B14632" s="594" t="s">
        <v>350</v>
      </c>
      <c r="C14632" s="594" t="s">
        <v>276</v>
      </c>
      <c r="D14632" s="594" t="s">
        <v>2802</v>
      </c>
      <c r="E14632" s="594" t="s">
        <v>738</v>
      </c>
      <c r="F14632" s="595" t="s">
        <v>411</v>
      </c>
      <c r="G14632" s="596" t="s">
        <v>739</v>
      </c>
      <c r="H14632" s="597">
        <v>41550000</v>
      </c>
    </row>
    <row r="14633" spans="1:8">
      <c r="A14633" s="594" t="s">
        <v>133</v>
      </c>
      <c r="B14633" s="594" t="s">
        <v>350</v>
      </c>
      <c r="C14633" s="594" t="s">
        <v>276</v>
      </c>
      <c r="D14633" s="594" t="s">
        <v>2802</v>
      </c>
      <c r="E14633" s="594" t="s">
        <v>738</v>
      </c>
      <c r="F14633" s="594" t="s">
        <v>740</v>
      </c>
      <c r="G14633" s="596" t="s">
        <v>741</v>
      </c>
      <c r="H14633" s="597">
        <v>6000000</v>
      </c>
    </row>
    <row r="14634" spans="1:8">
      <c r="A14634" s="594" t="s">
        <v>133</v>
      </c>
      <c r="B14634" s="594" t="s">
        <v>350</v>
      </c>
      <c r="C14634" s="594" t="s">
        <v>276</v>
      </c>
      <c r="D14634" s="594" t="s">
        <v>2802</v>
      </c>
      <c r="E14634" s="594" t="s">
        <v>738</v>
      </c>
      <c r="F14634" s="594" t="s">
        <v>356</v>
      </c>
      <c r="G14634" s="596" t="s">
        <v>357</v>
      </c>
      <c r="H14634" s="597">
        <v>3300000</v>
      </c>
    </row>
    <row r="14635" spans="1:8">
      <c r="A14635" s="594" t="s">
        <v>133</v>
      </c>
      <c r="B14635" s="594" t="s">
        <v>350</v>
      </c>
      <c r="C14635" s="594" t="s">
        <v>276</v>
      </c>
      <c r="D14635" s="594" t="s">
        <v>2802</v>
      </c>
      <c r="E14635" s="594" t="s">
        <v>738</v>
      </c>
      <c r="F14635" s="594" t="s">
        <v>742</v>
      </c>
      <c r="G14635" s="596" t="s">
        <v>743</v>
      </c>
      <c r="H14635" s="597">
        <v>32250000</v>
      </c>
    </row>
    <row r="14636" spans="1:8">
      <c r="A14636" s="594" t="s">
        <v>133</v>
      </c>
      <c r="B14636" s="594" t="s">
        <v>350</v>
      </c>
      <c r="C14636" s="594" t="s">
        <v>276</v>
      </c>
      <c r="D14636" s="594" t="s">
        <v>2802</v>
      </c>
      <c r="E14636" s="594" t="s">
        <v>744</v>
      </c>
      <c r="F14636" s="595" t="s">
        <v>411</v>
      </c>
      <c r="G14636" s="596" t="s">
        <v>2686</v>
      </c>
      <c r="H14636" s="597">
        <v>941278884</v>
      </c>
    </row>
    <row r="14637" spans="1:8">
      <c r="A14637" s="594" t="s">
        <v>133</v>
      </c>
      <c r="B14637" s="594" t="s">
        <v>350</v>
      </c>
      <c r="C14637" s="594" t="s">
        <v>276</v>
      </c>
      <c r="D14637" s="594" t="s">
        <v>2802</v>
      </c>
      <c r="E14637" s="594" t="s">
        <v>744</v>
      </c>
      <c r="F14637" s="594" t="s">
        <v>11</v>
      </c>
      <c r="G14637" s="596" t="s">
        <v>2691</v>
      </c>
      <c r="H14637" s="597">
        <v>624656884</v>
      </c>
    </row>
    <row r="14638" spans="1:8">
      <c r="A14638" s="594" t="s">
        <v>133</v>
      </c>
      <c r="B14638" s="594" t="s">
        <v>350</v>
      </c>
      <c r="C14638" s="594" t="s">
        <v>276</v>
      </c>
      <c r="D14638" s="594" t="s">
        <v>2802</v>
      </c>
      <c r="E14638" s="594" t="s">
        <v>744</v>
      </c>
      <c r="F14638" s="594" t="s">
        <v>748</v>
      </c>
      <c r="G14638" s="596" t="s">
        <v>35</v>
      </c>
      <c r="H14638" s="597">
        <v>316622000</v>
      </c>
    </row>
    <row r="14639" spans="1:8">
      <c r="A14639" s="594" t="s">
        <v>133</v>
      </c>
      <c r="B14639" s="594" t="s">
        <v>350</v>
      </c>
      <c r="C14639" s="594" t="s">
        <v>276</v>
      </c>
      <c r="D14639" s="594" t="s">
        <v>2802</v>
      </c>
      <c r="E14639" s="594" t="s">
        <v>2692</v>
      </c>
      <c r="F14639" s="595" t="s">
        <v>411</v>
      </c>
      <c r="G14639" s="596" t="s">
        <v>2693</v>
      </c>
      <c r="H14639" s="597">
        <v>99005000</v>
      </c>
    </row>
    <row r="14640" spans="1:8">
      <c r="A14640" s="594" t="s">
        <v>133</v>
      </c>
      <c r="B14640" s="594" t="s">
        <v>350</v>
      </c>
      <c r="C14640" s="594" t="s">
        <v>276</v>
      </c>
      <c r="D14640" s="594" t="s">
        <v>2802</v>
      </c>
      <c r="E14640" s="594" t="s">
        <v>2692</v>
      </c>
      <c r="F14640" s="594" t="s">
        <v>2730</v>
      </c>
      <c r="G14640" s="596" t="s">
        <v>2731</v>
      </c>
      <c r="H14640" s="597">
        <v>99005000</v>
      </c>
    </row>
    <row r="14641" spans="1:8">
      <c r="A14641" s="594" t="s">
        <v>133</v>
      </c>
      <c r="B14641" s="594" t="s">
        <v>350</v>
      </c>
      <c r="C14641" s="594" t="s">
        <v>276</v>
      </c>
      <c r="D14641" s="594" t="s">
        <v>2802</v>
      </c>
      <c r="E14641" s="594" t="s">
        <v>189</v>
      </c>
      <c r="F14641" s="595" t="s">
        <v>411</v>
      </c>
      <c r="G14641" s="596" t="s">
        <v>190</v>
      </c>
      <c r="H14641" s="597">
        <v>122041000</v>
      </c>
    </row>
    <row r="14642" spans="1:8">
      <c r="A14642" s="594" t="s">
        <v>133</v>
      </c>
      <c r="B14642" s="594" t="s">
        <v>350</v>
      </c>
      <c r="C14642" s="594" t="s">
        <v>276</v>
      </c>
      <c r="D14642" s="594" t="s">
        <v>2802</v>
      </c>
      <c r="E14642" s="594" t="s">
        <v>189</v>
      </c>
      <c r="F14642" s="594" t="s">
        <v>773</v>
      </c>
      <c r="G14642" s="596" t="s">
        <v>2695</v>
      </c>
      <c r="H14642" s="597">
        <v>19415000</v>
      </c>
    </row>
    <row r="14643" spans="1:8">
      <c r="A14643" s="594" t="s">
        <v>133</v>
      </c>
      <c r="B14643" s="594" t="s">
        <v>350</v>
      </c>
      <c r="C14643" s="594" t="s">
        <v>276</v>
      </c>
      <c r="D14643" s="594" t="s">
        <v>2802</v>
      </c>
      <c r="E14643" s="594" t="s">
        <v>189</v>
      </c>
      <c r="F14643" s="594" t="s">
        <v>192</v>
      </c>
      <c r="G14643" s="596" t="s">
        <v>195</v>
      </c>
      <c r="H14643" s="597">
        <v>102626000</v>
      </c>
    </row>
    <row r="14644" spans="1:8">
      <c r="A14644" s="594" t="s">
        <v>133</v>
      </c>
      <c r="B14644" s="594" t="s">
        <v>350</v>
      </c>
      <c r="C14644" s="594" t="s">
        <v>276</v>
      </c>
      <c r="D14644" s="594" t="s">
        <v>2802</v>
      </c>
      <c r="E14644" s="594" t="s">
        <v>2697</v>
      </c>
      <c r="F14644" s="595" t="s">
        <v>411</v>
      </c>
      <c r="G14644" s="596" t="s">
        <v>2698</v>
      </c>
      <c r="H14644" s="597">
        <v>5000000</v>
      </c>
    </row>
    <row r="14645" spans="1:8">
      <c r="A14645" s="594" t="s">
        <v>133</v>
      </c>
      <c r="B14645" s="594" t="s">
        <v>350</v>
      </c>
      <c r="C14645" s="594" t="s">
        <v>276</v>
      </c>
      <c r="D14645" s="594" t="s">
        <v>2802</v>
      </c>
      <c r="E14645" s="594" t="s">
        <v>2697</v>
      </c>
      <c r="F14645" s="594" t="s">
        <v>2778</v>
      </c>
      <c r="G14645" s="596" t="s">
        <v>195</v>
      </c>
      <c r="H14645" s="597">
        <v>5000000</v>
      </c>
    </row>
    <row r="14646" spans="1:8">
      <c r="A14646" s="594" t="s">
        <v>133</v>
      </c>
      <c r="B14646" s="594" t="s">
        <v>350</v>
      </c>
      <c r="C14646" s="594" t="s">
        <v>276</v>
      </c>
      <c r="D14646" s="594" t="s">
        <v>2802</v>
      </c>
      <c r="E14646" s="594" t="s">
        <v>194</v>
      </c>
      <c r="F14646" s="595" t="s">
        <v>411</v>
      </c>
      <c r="G14646" s="596" t="s">
        <v>195</v>
      </c>
      <c r="H14646" s="597">
        <v>17200000</v>
      </c>
    </row>
    <row r="14647" spans="1:8">
      <c r="A14647" s="594" t="s">
        <v>133</v>
      </c>
      <c r="B14647" s="594" t="s">
        <v>350</v>
      </c>
      <c r="C14647" s="594" t="s">
        <v>276</v>
      </c>
      <c r="D14647" s="594" t="s">
        <v>2802</v>
      </c>
      <c r="E14647" s="594" t="s">
        <v>194</v>
      </c>
      <c r="F14647" s="594" t="s">
        <v>200</v>
      </c>
      <c r="G14647" s="596" t="s">
        <v>201</v>
      </c>
      <c r="H14647" s="597">
        <v>17200000</v>
      </c>
    </row>
    <row r="14648" spans="1:8">
      <c r="A14648" s="594" t="s">
        <v>133</v>
      </c>
      <c r="B14648" s="594" t="s">
        <v>350</v>
      </c>
      <c r="C14648" s="594" t="s">
        <v>276</v>
      </c>
      <c r="D14648" s="594" t="s">
        <v>2802</v>
      </c>
      <c r="E14648" s="594" t="s">
        <v>1145</v>
      </c>
      <c r="F14648" s="595" t="s">
        <v>411</v>
      </c>
      <c r="G14648" s="596" t="s">
        <v>2761</v>
      </c>
      <c r="H14648" s="597">
        <v>29874000</v>
      </c>
    </row>
    <row r="14649" spans="1:8">
      <c r="A14649" s="594" t="s">
        <v>133</v>
      </c>
      <c r="B14649" s="594" t="s">
        <v>350</v>
      </c>
      <c r="C14649" s="594" t="s">
        <v>276</v>
      </c>
      <c r="D14649" s="594" t="s">
        <v>2802</v>
      </c>
      <c r="E14649" s="594" t="s">
        <v>1145</v>
      </c>
      <c r="F14649" s="594" t="s">
        <v>1144</v>
      </c>
      <c r="G14649" s="596" t="s">
        <v>1143</v>
      </c>
      <c r="H14649" s="597">
        <v>24269000</v>
      </c>
    </row>
    <row r="14650" spans="1:8">
      <c r="A14650" s="594" t="s">
        <v>133</v>
      </c>
      <c r="B14650" s="594" t="s">
        <v>350</v>
      </c>
      <c r="C14650" s="594" t="s">
        <v>276</v>
      </c>
      <c r="D14650" s="594" t="s">
        <v>2802</v>
      </c>
      <c r="E14650" s="594" t="s">
        <v>1145</v>
      </c>
      <c r="F14650" s="594" t="s">
        <v>1149</v>
      </c>
      <c r="G14650" s="596" t="s">
        <v>1148</v>
      </c>
      <c r="H14650" s="597">
        <v>5605000</v>
      </c>
    </row>
    <row r="14651" spans="1:8">
      <c r="A14651" s="594" t="s">
        <v>133</v>
      </c>
      <c r="B14651" s="594" t="s">
        <v>350</v>
      </c>
      <c r="C14651" s="594" t="s">
        <v>276</v>
      </c>
      <c r="D14651" s="594" t="s">
        <v>2802</v>
      </c>
      <c r="E14651" s="594" t="s">
        <v>269</v>
      </c>
      <c r="F14651" s="595" t="s">
        <v>411</v>
      </c>
      <c r="G14651" s="596" t="s">
        <v>2762</v>
      </c>
      <c r="H14651" s="597">
        <v>2122538014</v>
      </c>
    </row>
    <row r="14652" spans="1:8">
      <c r="A14652" s="594" t="s">
        <v>133</v>
      </c>
      <c r="B14652" s="594" t="s">
        <v>350</v>
      </c>
      <c r="C14652" s="594" t="s">
        <v>276</v>
      </c>
      <c r="D14652" s="594" t="s">
        <v>2802</v>
      </c>
      <c r="E14652" s="594" t="s">
        <v>269</v>
      </c>
      <c r="F14652" s="594" t="s">
        <v>271</v>
      </c>
      <c r="G14652" s="596" t="s">
        <v>2763</v>
      </c>
      <c r="H14652" s="597">
        <v>2122538014</v>
      </c>
    </row>
    <row r="14653" spans="1:8">
      <c r="A14653" s="594" t="s">
        <v>133</v>
      </c>
      <c r="B14653" s="594" t="s">
        <v>350</v>
      </c>
      <c r="C14653" s="594" t="s">
        <v>276</v>
      </c>
      <c r="D14653" s="594" t="s">
        <v>2802</v>
      </c>
      <c r="E14653" s="594" t="s">
        <v>260</v>
      </c>
      <c r="F14653" s="595" t="s">
        <v>411</v>
      </c>
      <c r="G14653" s="596" t="s">
        <v>261</v>
      </c>
      <c r="H14653" s="597">
        <v>40933249827</v>
      </c>
    </row>
    <row r="14654" spans="1:8">
      <c r="A14654" s="594" t="s">
        <v>133</v>
      </c>
      <c r="B14654" s="594" t="s">
        <v>350</v>
      </c>
      <c r="C14654" s="594" t="s">
        <v>276</v>
      </c>
      <c r="D14654" s="594" t="s">
        <v>2802</v>
      </c>
      <c r="E14654" s="594" t="s">
        <v>260</v>
      </c>
      <c r="F14654" s="594" t="s">
        <v>262</v>
      </c>
      <c r="G14654" s="596" t="s">
        <v>2707</v>
      </c>
      <c r="H14654" s="597">
        <v>40933249827</v>
      </c>
    </row>
    <row r="14655" spans="1:8">
      <c r="A14655" s="594" t="s">
        <v>133</v>
      </c>
      <c r="B14655" s="594" t="s">
        <v>350</v>
      </c>
      <c r="C14655" s="594" t="s">
        <v>276</v>
      </c>
      <c r="D14655" s="594" t="s">
        <v>2802</v>
      </c>
      <c r="E14655" s="594" t="s">
        <v>49</v>
      </c>
      <c r="F14655" s="595" t="s">
        <v>411</v>
      </c>
      <c r="G14655" s="596" t="s">
        <v>50</v>
      </c>
      <c r="H14655" s="597">
        <v>350000000</v>
      </c>
    </row>
    <row r="14656" spans="1:8">
      <c r="A14656" s="594" t="s">
        <v>133</v>
      </c>
      <c r="B14656" s="594" t="s">
        <v>350</v>
      </c>
      <c r="C14656" s="594" t="s">
        <v>276</v>
      </c>
      <c r="D14656" s="594" t="s">
        <v>2802</v>
      </c>
      <c r="E14656" s="594" t="s">
        <v>49</v>
      </c>
      <c r="F14656" s="594" t="s">
        <v>51</v>
      </c>
      <c r="G14656" s="596" t="s">
        <v>2786</v>
      </c>
      <c r="H14656" s="597">
        <v>350000000</v>
      </c>
    </row>
    <row r="14657" spans="1:8">
      <c r="A14657" s="594" t="s">
        <v>133</v>
      </c>
      <c r="B14657" s="594" t="s">
        <v>350</v>
      </c>
      <c r="C14657" s="594" t="s">
        <v>276</v>
      </c>
      <c r="D14657" s="594" t="s">
        <v>2802</v>
      </c>
      <c r="E14657" s="594" t="s">
        <v>53</v>
      </c>
      <c r="F14657" s="595" t="s">
        <v>411</v>
      </c>
      <c r="G14657" s="596" t="s">
        <v>193</v>
      </c>
      <c r="H14657" s="597">
        <v>3012359000</v>
      </c>
    </row>
    <row r="14658" spans="1:8">
      <c r="A14658" s="594" t="s">
        <v>133</v>
      </c>
      <c r="B14658" s="594" t="s">
        <v>350</v>
      </c>
      <c r="C14658" s="594" t="s">
        <v>276</v>
      </c>
      <c r="D14658" s="594" t="s">
        <v>2802</v>
      </c>
      <c r="E14658" s="594" t="s">
        <v>53</v>
      </c>
      <c r="F14658" s="594" t="s">
        <v>54</v>
      </c>
      <c r="G14658" s="596" t="s">
        <v>55</v>
      </c>
      <c r="H14658" s="597">
        <v>364095000</v>
      </c>
    </row>
    <row r="14659" spans="1:8">
      <c r="A14659" s="594" t="s">
        <v>133</v>
      </c>
      <c r="B14659" s="594" t="s">
        <v>350</v>
      </c>
      <c r="C14659" s="594" t="s">
        <v>276</v>
      </c>
      <c r="D14659" s="594" t="s">
        <v>2802</v>
      </c>
      <c r="E14659" s="594" t="s">
        <v>53</v>
      </c>
      <c r="F14659" s="594" t="s">
        <v>56</v>
      </c>
      <c r="G14659" s="596" t="s">
        <v>57</v>
      </c>
      <c r="H14659" s="597">
        <v>2449520000</v>
      </c>
    </row>
    <row r="14660" spans="1:8">
      <c r="A14660" s="594" t="s">
        <v>133</v>
      </c>
      <c r="B14660" s="594" t="s">
        <v>350</v>
      </c>
      <c r="C14660" s="594" t="s">
        <v>276</v>
      </c>
      <c r="D14660" s="594" t="s">
        <v>2802</v>
      </c>
      <c r="E14660" s="594" t="s">
        <v>53</v>
      </c>
      <c r="F14660" s="594" t="s">
        <v>358</v>
      </c>
      <c r="G14660" s="596" t="s">
        <v>195</v>
      </c>
      <c r="H14660" s="597">
        <v>198744000</v>
      </c>
    </row>
    <row r="14661" spans="1:8">
      <c r="A14661" s="594" t="s">
        <v>133</v>
      </c>
      <c r="B14661" s="594" t="s">
        <v>350</v>
      </c>
      <c r="C14661" s="594" t="s">
        <v>276</v>
      </c>
      <c r="D14661" s="594" t="s">
        <v>2840</v>
      </c>
      <c r="E14661" s="595" t="s">
        <v>411</v>
      </c>
      <c r="F14661" s="595" t="s">
        <v>411</v>
      </c>
      <c r="G14661" s="596" t="s">
        <v>2841</v>
      </c>
      <c r="H14661" s="597">
        <v>6305336000</v>
      </c>
    </row>
    <row r="14662" spans="1:8">
      <c r="A14662" s="594" t="s">
        <v>133</v>
      </c>
      <c r="B14662" s="594" t="s">
        <v>350</v>
      </c>
      <c r="C14662" s="594" t="s">
        <v>276</v>
      </c>
      <c r="D14662" s="594" t="s">
        <v>2840</v>
      </c>
      <c r="E14662" s="594" t="s">
        <v>260</v>
      </c>
      <c r="F14662" s="595" t="s">
        <v>411</v>
      </c>
      <c r="G14662" s="596" t="s">
        <v>261</v>
      </c>
      <c r="H14662" s="597">
        <v>5652104000</v>
      </c>
    </row>
    <row r="14663" spans="1:8">
      <c r="A14663" s="594" t="s">
        <v>133</v>
      </c>
      <c r="B14663" s="594" t="s">
        <v>350</v>
      </c>
      <c r="C14663" s="594" t="s">
        <v>276</v>
      </c>
      <c r="D14663" s="594" t="s">
        <v>2840</v>
      </c>
      <c r="E14663" s="594" t="s">
        <v>260</v>
      </c>
      <c r="F14663" s="594" t="s">
        <v>262</v>
      </c>
      <c r="G14663" s="596" t="s">
        <v>2707</v>
      </c>
      <c r="H14663" s="597">
        <v>5652104000</v>
      </c>
    </row>
    <row r="14664" spans="1:8">
      <c r="A14664" s="594" t="s">
        <v>133</v>
      </c>
      <c r="B14664" s="594" t="s">
        <v>350</v>
      </c>
      <c r="C14664" s="594" t="s">
        <v>276</v>
      </c>
      <c r="D14664" s="594" t="s">
        <v>2840</v>
      </c>
      <c r="E14664" s="594" t="s">
        <v>53</v>
      </c>
      <c r="F14664" s="595" t="s">
        <v>411</v>
      </c>
      <c r="G14664" s="596" t="s">
        <v>193</v>
      </c>
      <c r="H14664" s="597">
        <v>653232000</v>
      </c>
    </row>
    <row r="14665" spans="1:8">
      <c r="A14665" s="594" t="s">
        <v>133</v>
      </c>
      <c r="B14665" s="594" t="s">
        <v>350</v>
      </c>
      <c r="C14665" s="594" t="s">
        <v>276</v>
      </c>
      <c r="D14665" s="594" t="s">
        <v>2840</v>
      </c>
      <c r="E14665" s="594" t="s">
        <v>53</v>
      </c>
      <c r="F14665" s="594" t="s">
        <v>54</v>
      </c>
      <c r="G14665" s="596" t="s">
        <v>55</v>
      </c>
      <c r="H14665" s="597">
        <v>85558000</v>
      </c>
    </row>
    <row r="14666" spans="1:8">
      <c r="A14666" s="594" t="s">
        <v>133</v>
      </c>
      <c r="B14666" s="594" t="s">
        <v>350</v>
      </c>
      <c r="C14666" s="594" t="s">
        <v>276</v>
      </c>
      <c r="D14666" s="594" t="s">
        <v>2840</v>
      </c>
      <c r="E14666" s="594" t="s">
        <v>53</v>
      </c>
      <c r="F14666" s="594" t="s">
        <v>56</v>
      </c>
      <c r="G14666" s="596" t="s">
        <v>57</v>
      </c>
      <c r="H14666" s="597">
        <v>451747000</v>
      </c>
    </row>
    <row r="14667" spans="1:8">
      <c r="A14667" s="594" t="s">
        <v>133</v>
      </c>
      <c r="B14667" s="594" t="s">
        <v>350</v>
      </c>
      <c r="C14667" s="594" t="s">
        <v>276</v>
      </c>
      <c r="D14667" s="594" t="s">
        <v>2840</v>
      </c>
      <c r="E14667" s="594" t="s">
        <v>53</v>
      </c>
      <c r="F14667" s="594" t="s">
        <v>358</v>
      </c>
      <c r="G14667" s="596" t="s">
        <v>195</v>
      </c>
      <c r="H14667" s="597">
        <v>115927000</v>
      </c>
    </row>
    <row r="14668" spans="1:8">
      <c r="A14668" s="594" t="s">
        <v>133</v>
      </c>
      <c r="B14668" s="594" t="s">
        <v>350</v>
      </c>
      <c r="C14668" s="594" t="s">
        <v>276</v>
      </c>
      <c r="D14668" s="594" t="s">
        <v>2734</v>
      </c>
      <c r="E14668" s="595" t="s">
        <v>411</v>
      </c>
      <c r="F14668" s="595" t="s">
        <v>411</v>
      </c>
      <c r="G14668" s="596" t="s">
        <v>2735</v>
      </c>
      <c r="H14668" s="597">
        <v>6164300306</v>
      </c>
    </row>
    <row r="14669" spans="1:8">
      <c r="A14669" s="594" t="s">
        <v>133</v>
      </c>
      <c r="B14669" s="594" t="s">
        <v>350</v>
      </c>
      <c r="C14669" s="594" t="s">
        <v>276</v>
      </c>
      <c r="D14669" s="594" t="s">
        <v>2734</v>
      </c>
      <c r="E14669" s="594" t="s">
        <v>142</v>
      </c>
      <c r="F14669" s="595" t="s">
        <v>411</v>
      </c>
      <c r="G14669" s="596" t="s">
        <v>143</v>
      </c>
      <c r="H14669" s="597">
        <v>1133400716</v>
      </c>
    </row>
    <row r="14670" spans="1:8">
      <c r="A14670" s="594" t="s">
        <v>133</v>
      </c>
      <c r="B14670" s="594" t="s">
        <v>350</v>
      </c>
      <c r="C14670" s="594" t="s">
        <v>276</v>
      </c>
      <c r="D14670" s="594" t="s">
        <v>2734</v>
      </c>
      <c r="E14670" s="594" t="s">
        <v>142</v>
      </c>
      <c r="F14670" s="594" t="s">
        <v>144</v>
      </c>
      <c r="G14670" s="596" t="s">
        <v>2664</v>
      </c>
      <c r="H14670" s="597">
        <v>980175596</v>
      </c>
    </row>
    <row r="14671" spans="1:8">
      <c r="A14671" s="594" t="s">
        <v>133</v>
      </c>
      <c r="B14671" s="594" t="s">
        <v>350</v>
      </c>
      <c r="C14671" s="594" t="s">
        <v>276</v>
      </c>
      <c r="D14671" s="594" t="s">
        <v>2734</v>
      </c>
      <c r="E14671" s="594" t="s">
        <v>142</v>
      </c>
      <c r="F14671" s="594" t="s">
        <v>146</v>
      </c>
      <c r="G14671" s="596" t="s">
        <v>2665</v>
      </c>
      <c r="H14671" s="597">
        <v>153225120</v>
      </c>
    </row>
    <row r="14672" spans="1:8">
      <c r="A14672" s="594" t="s">
        <v>133</v>
      </c>
      <c r="B14672" s="594" t="s">
        <v>350</v>
      </c>
      <c r="C14672" s="594" t="s">
        <v>276</v>
      </c>
      <c r="D14672" s="594" t="s">
        <v>2734</v>
      </c>
      <c r="E14672" s="594" t="s">
        <v>202</v>
      </c>
      <c r="F14672" s="595" t="s">
        <v>411</v>
      </c>
      <c r="G14672" s="596" t="s">
        <v>2719</v>
      </c>
      <c r="H14672" s="597">
        <v>91076022</v>
      </c>
    </row>
    <row r="14673" spans="1:8">
      <c r="A14673" s="594" t="s">
        <v>133</v>
      </c>
      <c r="B14673" s="594" t="s">
        <v>350</v>
      </c>
      <c r="C14673" s="594" t="s">
        <v>276</v>
      </c>
      <c r="D14673" s="594" t="s">
        <v>2734</v>
      </c>
      <c r="E14673" s="594" t="s">
        <v>202</v>
      </c>
      <c r="F14673" s="594" t="s">
        <v>767</v>
      </c>
      <c r="G14673" s="596" t="s">
        <v>2720</v>
      </c>
      <c r="H14673" s="597">
        <v>91076022</v>
      </c>
    </row>
    <row r="14674" spans="1:8">
      <c r="A14674" s="594" t="s">
        <v>133</v>
      </c>
      <c r="B14674" s="594" t="s">
        <v>350</v>
      </c>
      <c r="C14674" s="594" t="s">
        <v>276</v>
      </c>
      <c r="D14674" s="594" t="s">
        <v>2734</v>
      </c>
      <c r="E14674" s="594" t="s">
        <v>148</v>
      </c>
      <c r="F14674" s="595" t="s">
        <v>411</v>
      </c>
      <c r="G14674" s="596" t="s">
        <v>149</v>
      </c>
      <c r="H14674" s="597">
        <v>127154070</v>
      </c>
    </row>
    <row r="14675" spans="1:8">
      <c r="A14675" s="594" t="s">
        <v>133</v>
      </c>
      <c r="B14675" s="594" t="s">
        <v>350</v>
      </c>
      <c r="C14675" s="594" t="s">
        <v>276</v>
      </c>
      <c r="D14675" s="594" t="s">
        <v>2734</v>
      </c>
      <c r="E14675" s="594" t="s">
        <v>148</v>
      </c>
      <c r="F14675" s="594" t="s">
        <v>223</v>
      </c>
      <c r="G14675" s="596" t="s">
        <v>224</v>
      </c>
      <c r="H14675" s="597">
        <v>39523595</v>
      </c>
    </row>
    <row r="14676" spans="1:8">
      <c r="A14676" s="594" t="s">
        <v>133</v>
      </c>
      <c r="B14676" s="594" t="s">
        <v>350</v>
      </c>
      <c r="C14676" s="594" t="s">
        <v>276</v>
      </c>
      <c r="D14676" s="594" t="s">
        <v>2734</v>
      </c>
      <c r="E14676" s="594" t="s">
        <v>148</v>
      </c>
      <c r="F14676" s="594" t="s">
        <v>603</v>
      </c>
      <c r="G14676" s="596" t="s">
        <v>604</v>
      </c>
      <c r="H14676" s="597">
        <v>27865000</v>
      </c>
    </row>
    <row r="14677" spans="1:8">
      <c r="A14677" s="594" t="s">
        <v>133</v>
      </c>
      <c r="B14677" s="594" t="s">
        <v>350</v>
      </c>
      <c r="C14677" s="594" t="s">
        <v>276</v>
      </c>
      <c r="D14677" s="594" t="s">
        <v>2734</v>
      </c>
      <c r="E14677" s="594" t="s">
        <v>148</v>
      </c>
      <c r="F14677" s="594" t="s">
        <v>1075</v>
      </c>
      <c r="G14677" s="596" t="s">
        <v>2666</v>
      </c>
      <c r="H14677" s="597">
        <v>14416000</v>
      </c>
    </row>
    <row r="14678" spans="1:8">
      <c r="A14678" s="594" t="s">
        <v>133</v>
      </c>
      <c r="B14678" s="594" t="s">
        <v>350</v>
      </c>
      <c r="C14678" s="594" t="s">
        <v>276</v>
      </c>
      <c r="D14678" s="594" t="s">
        <v>2734</v>
      </c>
      <c r="E14678" s="594" t="s">
        <v>148</v>
      </c>
      <c r="F14678" s="594" t="s">
        <v>150</v>
      </c>
      <c r="G14678" s="596" t="s">
        <v>151</v>
      </c>
      <c r="H14678" s="597">
        <v>14844875</v>
      </c>
    </row>
    <row r="14679" spans="1:8">
      <c r="A14679" s="594" t="s">
        <v>133</v>
      </c>
      <c r="B14679" s="594" t="s">
        <v>350</v>
      </c>
      <c r="C14679" s="594" t="s">
        <v>276</v>
      </c>
      <c r="D14679" s="594" t="s">
        <v>2734</v>
      </c>
      <c r="E14679" s="594" t="s">
        <v>148</v>
      </c>
      <c r="F14679" s="594" t="s">
        <v>624</v>
      </c>
      <c r="G14679" s="596" t="s">
        <v>2774</v>
      </c>
      <c r="H14679" s="597">
        <v>14526000</v>
      </c>
    </row>
    <row r="14680" spans="1:8">
      <c r="A14680" s="594" t="s">
        <v>133</v>
      </c>
      <c r="B14680" s="594" t="s">
        <v>350</v>
      </c>
      <c r="C14680" s="594" t="s">
        <v>276</v>
      </c>
      <c r="D14680" s="594" t="s">
        <v>2734</v>
      </c>
      <c r="E14680" s="594" t="s">
        <v>148</v>
      </c>
      <c r="F14680" s="594" t="s">
        <v>212</v>
      </c>
      <c r="G14680" s="596" t="s">
        <v>213</v>
      </c>
      <c r="H14680" s="597">
        <v>15978600</v>
      </c>
    </row>
    <row r="14681" spans="1:8">
      <c r="A14681" s="594" t="s">
        <v>133</v>
      </c>
      <c r="B14681" s="594" t="s">
        <v>350</v>
      </c>
      <c r="C14681" s="594" t="s">
        <v>276</v>
      </c>
      <c r="D14681" s="594" t="s">
        <v>2734</v>
      </c>
      <c r="E14681" s="594" t="s">
        <v>582</v>
      </c>
      <c r="F14681" s="595" t="s">
        <v>411</v>
      </c>
      <c r="G14681" s="596" t="s">
        <v>583</v>
      </c>
      <c r="H14681" s="597">
        <v>1170000</v>
      </c>
    </row>
    <row r="14682" spans="1:8">
      <c r="A14682" s="594" t="s">
        <v>133</v>
      </c>
      <c r="B14682" s="594" t="s">
        <v>350</v>
      </c>
      <c r="C14682" s="594" t="s">
        <v>276</v>
      </c>
      <c r="D14682" s="594" t="s">
        <v>2734</v>
      </c>
      <c r="E14682" s="594" t="s">
        <v>582</v>
      </c>
      <c r="F14682" s="594" t="s">
        <v>584</v>
      </c>
      <c r="G14682" s="596" t="s">
        <v>2670</v>
      </c>
      <c r="H14682" s="597">
        <v>1170000</v>
      </c>
    </row>
    <row r="14683" spans="1:8">
      <c r="A14683" s="594" t="s">
        <v>133</v>
      </c>
      <c r="B14683" s="594" t="s">
        <v>350</v>
      </c>
      <c r="C14683" s="594" t="s">
        <v>276</v>
      </c>
      <c r="D14683" s="594" t="s">
        <v>2734</v>
      </c>
      <c r="E14683" s="594" t="s">
        <v>152</v>
      </c>
      <c r="F14683" s="595" t="s">
        <v>411</v>
      </c>
      <c r="G14683" s="596" t="s">
        <v>153</v>
      </c>
      <c r="H14683" s="597">
        <v>82800000</v>
      </c>
    </row>
    <row r="14684" spans="1:8">
      <c r="A14684" s="594" t="s">
        <v>133</v>
      </c>
      <c r="B14684" s="594" t="s">
        <v>350</v>
      </c>
      <c r="C14684" s="594" t="s">
        <v>276</v>
      </c>
      <c r="D14684" s="594" t="s">
        <v>2734</v>
      </c>
      <c r="E14684" s="594" t="s">
        <v>152</v>
      </c>
      <c r="F14684" s="594" t="s">
        <v>606</v>
      </c>
      <c r="G14684" s="596" t="s">
        <v>195</v>
      </c>
      <c r="H14684" s="597">
        <v>82800000</v>
      </c>
    </row>
    <row r="14685" spans="1:8">
      <c r="A14685" s="594" t="s">
        <v>133</v>
      </c>
      <c r="B14685" s="594" t="s">
        <v>350</v>
      </c>
      <c r="C14685" s="594" t="s">
        <v>276</v>
      </c>
      <c r="D14685" s="594" t="s">
        <v>2734</v>
      </c>
      <c r="E14685" s="594" t="s">
        <v>156</v>
      </c>
      <c r="F14685" s="595" t="s">
        <v>411</v>
      </c>
      <c r="G14685" s="596" t="s">
        <v>514</v>
      </c>
      <c r="H14685" s="597">
        <v>276645725</v>
      </c>
    </row>
    <row r="14686" spans="1:8">
      <c r="A14686" s="594" t="s">
        <v>133</v>
      </c>
      <c r="B14686" s="594" t="s">
        <v>350</v>
      </c>
      <c r="C14686" s="594" t="s">
        <v>276</v>
      </c>
      <c r="D14686" s="594" t="s">
        <v>2734</v>
      </c>
      <c r="E14686" s="594" t="s">
        <v>156</v>
      </c>
      <c r="F14686" s="594" t="s">
        <v>157</v>
      </c>
      <c r="G14686" s="596" t="s">
        <v>158</v>
      </c>
      <c r="H14686" s="597">
        <v>210622841</v>
      </c>
    </row>
    <row r="14687" spans="1:8">
      <c r="A14687" s="594" t="s">
        <v>133</v>
      </c>
      <c r="B14687" s="594" t="s">
        <v>350</v>
      </c>
      <c r="C14687" s="594" t="s">
        <v>276</v>
      </c>
      <c r="D14687" s="594" t="s">
        <v>2734</v>
      </c>
      <c r="E14687" s="594" t="s">
        <v>156</v>
      </c>
      <c r="F14687" s="594" t="s">
        <v>159</v>
      </c>
      <c r="G14687" s="596" t="s">
        <v>160</v>
      </c>
      <c r="H14687" s="597">
        <v>36126203</v>
      </c>
    </row>
    <row r="14688" spans="1:8">
      <c r="A14688" s="594" t="s">
        <v>133</v>
      </c>
      <c r="B14688" s="594" t="s">
        <v>350</v>
      </c>
      <c r="C14688" s="594" t="s">
        <v>276</v>
      </c>
      <c r="D14688" s="594" t="s">
        <v>2734</v>
      </c>
      <c r="E14688" s="594" t="s">
        <v>156</v>
      </c>
      <c r="F14688" s="594" t="s">
        <v>161</v>
      </c>
      <c r="G14688" s="596" t="s">
        <v>162</v>
      </c>
      <c r="H14688" s="597">
        <v>22430337</v>
      </c>
    </row>
    <row r="14689" spans="1:8">
      <c r="A14689" s="594" t="s">
        <v>133</v>
      </c>
      <c r="B14689" s="594" t="s">
        <v>350</v>
      </c>
      <c r="C14689" s="594" t="s">
        <v>276</v>
      </c>
      <c r="D14689" s="594" t="s">
        <v>2734</v>
      </c>
      <c r="E14689" s="594" t="s">
        <v>156</v>
      </c>
      <c r="F14689" s="594" t="s">
        <v>1</v>
      </c>
      <c r="G14689" s="596" t="s">
        <v>2</v>
      </c>
      <c r="H14689" s="597">
        <v>7466344</v>
      </c>
    </row>
    <row r="14690" spans="1:8">
      <c r="A14690" s="594" t="s">
        <v>133</v>
      </c>
      <c r="B14690" s="594" t="s">
        <v>350</v>
      </c>
      <c r="C14690" s="594" t="s">
        <v>276</v>
      </c>
      <c r="D14690" s="594" t="s">
        <v>2734</v>
      </c>
      <c r="E14690" s="594" t="s">
        <v>163</v>
      </c>
      <c r="F14690" s="595" t="s">
        <v>411</v>
      </c>
      <c r="G14690" s="596" t="s">
        <v>164</v>
      </c>
      <c r="H14690" s="597">
        <v>4200000</v>
      </c>
    </row>
    <row r="14691" spans="1:8">
      <c r="A14691" s="594" t="s">
        <v>133</v>
      </c>
      <c r="B14691" s="594" t="s">
        <v>350</v>
      </c>
      <c r="C14691" s="594" t="s">
        <v>276</v>
      </c>
      <c r="D14691" s="594" t="s">
        <v>2734</v>
      </c>
      <c r="E14691" s="594" t="s">
        <v>163</v>
      </c>
      <c r="F14691" s="594" t="s">
        <v>165</v>
      </c>
      <c r="G14691" s="596" t="s">
        <v>195</v>
      </c>
      <c r="H14691" s="597">
        <v>4200000</v>
      </c>
    </row>
    <row r="14692" spans="1:8">
      <c r="A14692" s="594" t="s">
        <v>133</v>
      </c>
      <c r="B14692" s="594" t="s">
        <v>350</v>
      </c>
      <c r="C14692" s="594" t="s">
        <v>276</v>
      </c>
      <c r="D14692" s="594" t="s">
        <v>2734</v>
      </c>
      <c r="E14692" s="594" t="s">
        <v>167</v>
      </c>
      <c r="F14692" s="595" t="s">
        <v>411</v>
      </c>
      <c r="G14692" s="596" t="s">
        <v>168</v>
      </c>
      <c r="H14692" s="597">
        <v>39702559</v>
      </c>
    </row>
    <row r="14693" spans="1:8">
      <c r="A14693" s="594" t="s">
        <v>133</v>
      </c>
      <c r="B14693" s="594" t="s">
        <v>350</v>
      </c>
      <c r="C14693" s="594" t="s">
        <v>276</v>
      </c>
      <c r="D14693" s="594" t="s">
        <v>2734</v>
      </c>
      <c r="E14693" s="594" t="s">
        <v>167</v>
      </c>
      <c r="F14693" s="594" t="s">
        <v>228</v>
      </c>
      <c r="G14693" s="596" t="s">
        <v>2673</v>
      </c>
      <c r="H14693" s="597">
        <v>37298159</v>
      </c>
    </row>
    <row r="14694" spans="1:8">
      <c r="A14694" s="594" t="s">
        <v>133</v>
      </c>
      <c r="B14694" s="594" t="s">
        <v>350</v>
      </c>
      <c r="C14694" s="594" t="s">
        <v>276</v>
      </c>
      <c r="D14694" s="594" t="s">
        <v>2734</v>
      </c>
      <c r="E14694" s="594" t="s">
        <v>167</v>
      </c>
      <c r="F14694" s="594" t="s">
        <v>169</v>
      </c>
      <c r="G14694" s="596" t="s">
        <v>2674</v>
      </c>
      <c r="H14694" s="597">
        <v>325400</v>
      </c>
    </row>
    <row r="14695" spans="1:8">
      <c r="A14695" s="594" t="s">
        <v>133</v>
      </c>
      <c r="B14695" s="594" t="s">
        <v>350</v>
      </c>
      <c r="C14695" s="594" t="s">
        <v>276</v>
      </c>
      <c r="D14695" s="594" t="s">
        <v>2734</v>
      </c>
      <c r="E14695" s="594" t="s">
        <v>167</v>
      </c>
      <c r="F14695" s="594" t="s">
        <v>214</v>
      </c>
      <c r="G14695" s="596" t="s">
        <v>2676</v>
      </c>
      <c r="H14695" s="597">
        <v>2079000</v>
      </c>
    </row>
    <row r="14696" spans="1:8">
      <c r="A14696" s="594" t="s">
        <v>133</v>
      </c>
      <c r="B14696" s="594" t="s">
        <v>350</v>
      </c>
      <c r="C14696" s="594" t="s">
        <v>276</v>
      </c>
      <c r="D14696" s="594" t="s">
        <v>2734</v>
      </c>
      <c r="E14696" s="594" t="s">
        <v>171</v>
      </c>
      <c r="F14696" s="595" t="s">
        <v>411</v>
      </c>
      <c r="G14696" s="596" t="s">
        <v>2677</v>
      </c>
      <c r="H14696" s="597">
        <v>142799700</v>
      </c>
    </row>
    <row r="14697" spans="1:8">
      <c r="A14697" s="594" t="s">
        <v>133</v>
      </c>
      <c r="B14697" s="594" t="s">
        <v>350</v>
      </c>
      <c r="C14697" s="594" t="s">
        <v>276</v>
      </c>
      <c r="D14697" s="594" t="s">
        <v>2734</v>
      </c>
      <c r="E14697" s="594" t="s">
        <v>171</v>
      </c>
      <c r="F14697" s="594" t="s">
        <v>173</v>
      </c>
      <c r="G14697" s="596" t="s">
        <v>174</v>
      </c>
      <c r="H14697" s="597">
        <v>69169700</v>
      </c>
    </row>
    <row r="14698" spans="1:8">
      <c r="A14698" s="594" t="s">
        <v>133</v>
      </c>
      <c r="B14698" s="594" t="s">
        <v>350</v>
      </c>
      <c r="C14698" s="594" t="s">
        <v>276</v>
      </c>
      <c r="D14698" s="594" t="s">
        <v>2734</v>
      </c>
      <c r="E14698" s="594" t="s">
        <v>171</v>
      </c>
      <c r="F14698" s="594" t="s">
        <v>216</v>
      </c>
      <c r="G14698" s="596" t="s">
        <v>217</v>
      </c>
      <c r="H14698" s="597">
        <v>61480000</v>
      </c>
    </row>
    <row r="14699" spans="1:8">
      <c r="A14699" s="594" t="s">
        <v>133</v>
      </c>
      <c r="B14699" s="594" t="s">
        <v>350</v>
      </c>
      <c r="C14699" s="594" t="s">
        <v>276</v>
      </c>
      <c r="D14699" s="594" t="s">
        <v>2734</v>
      </c>
      <c r="E14699" s="594" t="s">
        <v>171</v>
      </c>
      <c r="F14699" s="594" t="s">
        <v>175</v>
      </c>
      <c r="G14699" s="596" t="s">
        <v>176</v>
      </c>
      <c r="H14699" s="597">
        <v>12150000</v>
      </c>
    </row>
    <row r="14700" spans="1:8">
      <c r="A14700" s="594" t="s">
        <v>133</v>
      </c>
      <c r="B14700" s="594" t="s">
        <v>350</v>
      </c>
      <c r="C14700" s="594" t="s">
        <v>276</v>
      </c>
      <c r="D14700" s="594" t="s">
        <v>2734</v>
      </c>
      <c r="E14700" s="594" t="s">
        <v>177</v>
      </c>
      <c r="F14700" s="595" t="s">
        <v>411</v>
      </c>
      <c r="G14700" s="596" t="s">
        <v>178</v>
      </c>
      <c r="H14700" s="597">
        <v>57371620</v>
      </c>
    </row>
    <row r="14701" spans="1:8">
      <c r="A14701" s="594" t="s">
        <v>133</v>
      </c>
      <c r="B14701" s="594" t="s">
        <v>350</v>
      </c>
      <c r="C14701" s="594" t="s">
        <v>276</v>
      </c>
      <c r="D14701" s="594" t="s">
        <v>2734</v>
      </c>
      <c r="E14701" s="594" t="s">
        <v>177</v>
      </c>
      <c r="F14701" s="594" t="s">
        <v>179</v>
      </c>
      <c r="G14701" s="596" t="s">
        <v>2679</v>
      </c>
      <c r="H14701" s="597">
        <v>4378466</v>
      </c>
    </row>
    <row r="14702" spans="1:8">
      <c r="A14702" s="594" t="s">
        <v>133</v>
      </c>
      <c r="B14702" s="594" t="s">
        <v>350</v>
      </c>
      <c r="C14702" s="594" t="s">
        <v>276</v>
      </c>
      <c r="D14702" s="594" t="s">
        <v>2734</v>
      </c>
      <c r="E14702" s="594" t="s">
        <v>177</v>
      </c>
      <c r="F14702" s="594" t="s">
        <v>181</v>
      </c>
      <c r="G14702" s="596" t="s">
        <v>182</v>
      </c>
      <c r="H14702" s="597">
        <v>233200</v>
      </c>
    </row>
    <row r="14703" spans="1:8">
      <c r="A14703" s="594" t="s">
        <v>133</v>
      </c>
      <c r="B14703" s="594" t="s">
        <v>350</v>
      </c>
      <c r="C14703" s="594" t="s">
        <v>276</v>
      </c>
      <c r="D14703" s="594" t="s">
        <v>2734</v>
      </c>
      <c r="E14703" s="594" t="s">
        <v>177</v>
      </c>
      <c r="F14703" s="594" t="s">
        <v>1290</v>
      </c>
      <c r="G14703" s="596" t="s">
        <v>2721</v>
      </c>
      <c r="H14703" s="597">
        <v>17932054</v>
      </c>
    </row>
    <row r="14704" spans="1:8">
      <c r="A14704" s="594" t="s">
        <v>133</v>
      </c>
      <c r="B14704" s="594" t="s">
        <v>350</v>
      </c>
      <c r="C14704" s="594" t="s">
        <v>276</v>
      </c>
      <c r="D14704" s="594" t="s">
        <v>2734</v>
      </c>
      <c r="E14704" s="594" t="s">
        <v>177</v>
      </c>
      <c r="F14704" s="594" t="s">
        <v>441</v>
      </c>
      <c r="G14704" s="596" t="s">
        <v>2728</v>
      </c>
      <c r="H14704" s="597">
        <v>5400000</v>
      </c>
    </row>
    <row r="14705" spans="1:8">
      <c r="A14705" s="594" t="s">
        <v>133</v>
      </c>
      <c r="B14705" s="594" t="s">
        <v>350</v>
      </c>
      <c r="C14705" s="594" t="s">
        <v>276</v>
      </c>
      <c r="D14705" s="594" t="s">
        <v>2734</v>
      </c>
      <c r="E14705" s="594" t="s">
        <v>177</v>
      </c>
      <c r="F14705" s="594" t="s">
        <v>1297</v>
      </c>
      <c r="G14705" s="596" t="s">
        <v>2680</v>
      </c>
      <c r="H14705" s="597">
        <v>4827900</v>
      </c>
    </row>
    <row r="14706" spans="1:8">
      <c r="A14706" s="594" t="s">
        <v>133</v>
      </c>
      <c r="B14706" s="594" t="s">
        <v>350</v>
      </c>
      <c r="C14706" s="594" t="s">
        <v>276</v>
      </c>
      <c r="D14706" s="594" t="s">
        <v>2734</v>
      </c>
      <c r="E14706" s="594" t="s">
        <v>177</v>
      </c>
      <c r="F14706" s="594" t="s">
        <v>237</v>
      </c>
      <c r="G14706" s="596" t="s">
        <v>2681</v>
      </c>
      <c r="H14706" s="597">
        <v>24600000</v>
      </c>
    </row>
    <row r="14707" spans="1:8">
      <c r="A14707" s="594" t="s">
        <v>133</v>
      </c>
      <c r="B14707" s="594" t="s">
        <v>350</v>
      </c>
      <c r="C14707" s="594" t="s">
        <v>276</v>
      </c>
      <c r="D14707" s="594" t="s">
        <v>2734</v>
      </c>
      <c r="E14707" s="594" t="s">
        <v>240</v>
      </c>
      <c r="F14707" s="595" t="s">
        <v>411</v>
      </c>
      <c r="G14707" s="596" t="s">
        <v>241</v>
      </c>
      <c r="H14707" s="597">
        <v>5493000</v>
      </c>
    </row>
    <row r="14708" spans="1:8">
      <c r="A14708" s="594" t="s">
        <v>133</v>
      </c>
      <c r="B14708" s="594" t="s">
        <v>350</v>
      </c>
      <c r="C14708" s="594" t="s">
        <v>276</v>
      </c>
      <c r="D14708" s="594" t="s">
        <v>2734</v>
      </c>
      <c r="E14708" s="594" t="s">
        <v>240</v>
      </c>
      <c r="F14708" s="594" t="s">
        <v>735</v>
      </c>
      <c r="G14708" s="596" t="s">
        <v>193</v>
      </c>
      <c r="H14708" s="597">
        <v>5493000</v>
      </c>
    </row>
    <row r="14709" spans="1:8">
      <c r="A14709" s="594" t="s">
        <v>133</v>
      </c>
      <c r="B14709" s="594" t="s">
        <v>350</v>
      </c>
      <c r="C14709" s="594" t="s">
        <v>276</v>
      </c>
      <c r="D14709" s="594" t="s">
        <v>2734</v>
      </c>
      <c r="E14709" s="594" t="s">
        <v>183</v>
      </c>
      <c r="F14709" s="595" t="s">
        <v>411</v>
      </c>
      <c r="G14709" s="596" t="s">
        <v>184</v>
      </c>
      <c r="H14709" s="597">
        <v>135958000</v>
      </c>
    </row>
    <row r="14710" spans="1:8">
      <c r="A14710" s="594" t="s">
        <v>133</v>
      </c>
      <c r="B14710" s="594" t="s">
        <v>350</v>
      </c>
      <c r="C14710" s="594" t="s">
        <v>276</v>
      </c>
      <c r="D14710" s="594" t="s">
        <v>2734</v>
      </c>
      <c r="E14710" s="594" t="s">
        <v>183</v>
      </c>
      <c r="F14710" s="594" t="s">
        <v>587</v>
      </c>
      <c r="G14710" s="596" t="s">
        <v>588</v>
      </c>
      <c r="H14710" s="597">
        <v>7368000</v>
      </c>
    </row>
    <row r="14711" spans="1:8">
      <c r="A14711" s="594" t="s">
        <v>133</v>
      </c>
      <c r="B14711" s="594" t="s">
        <v>350</v>
      </c>
      <c r="C14711" s="594" t="s">
        <v>276</v>
      </c>
      <c r="D14711" s="594" t="s">
        <v>2734</v>
      </c>
      <c r="E14711" s="594" t="s">
        <v>183</v>
      </c>
      <c r="F14711" s="594" t="s">
        <v>736</v>
      </c>
      <c r="G14711" s="596" t="s">
        <v>737</v>
      </c>
      <c r="H14711" s="597">
        <v>12540000</v>
      </c>
    </row>
    <row r="14712" spans="1:8">
      <c r="A14712" s="594" t="s">
        <v>133</v>
      </c>
      <c r="B14712" s="594" t="s">
        <v>350</v>
      </c>
      <c r="C14712" s="594" t="s">
        <v>276</v>
      </c>
      <c r="D14712" s="594" t="s">
        <v>2734</v>
      </c>
      <c r="E14712" s="594" t="s">
        <v>183</v>
      </c>
      <c r="F14712" s="594" t="s">
        <v>185</v>
      </c>
      <c r="G14712" s="596" t="s">
        <v>186</v>
      </c>
      <c r="H14712" s="597">
        <v>8250000</v>
      </c>
    </row>
    <row r="14713" spans="1:8">
      <c r="A14713" s="594" t="s">
        <v>133</v>
      </c>
      <c r="B14713" s="594" t="s">
        <v>350</v>
      </c>
      <c r="C14713" s="594" t="s">
        <v>276</v>
      </c>
      <c r="D14713" s="594" t="s">
        <v>2734</v>
      </c>
      <c r="E14713" s="594" t="s">
        <v>183</v>
      </c>
      <c r="F14713" s="594" t="s">
        <v>187</v>
      </c>
      <c r="G14713" s="596" t="s">
        <v>2683</v>
      </c>
      <c r="H14713" s="597">
        <v>107800000</v>
      </c>
    </row>
    <row r="14714" spans="1:8">
      <c r="A14714" s="594" t="s">
        <v>133</v>
      </c>
      <c r="B14714" s="594" t="s">
        <v>350</v>
      </c>
      <c r="C14714" s="594" t="s">
        <v>276</v>
      </c>
      <c r="D14714" s="594" t="s">
        <v>2734</v>
      </c>
      <c r="E14714" s="594" t="s">
        <v>738</v>
      </c>
      <c r="F14714" s="595" t="s">
        <v>411</v>
      </c>
      <c r="G14714" s="596" t="s">
        <v>739</v>
      </c>
      <c r="H14714" s="597">
        <v>28550000</v>
      </c>
    </row>
    <row r="14715" spans="1:8">
      <c r="A14715" s="594" t="s">
        <v>133</v>
      </c>
      <c r="B14715" s="594" t="s">
        <v>350</v>
      </c>
      <c r="C14715" s="594" t="s">
        <v>276</v>
      </c>
      <c r="D14715" s="594" t="s">
        <v>2734</v>
      </c>
      <c r="E14715" s="594" t="s">
        <v>738</v>
      </c>
      <c r="F14715" s="594" t="s">
        <v>740</v>
      </c>
      <c r="G14715" s="596" t="s">
        <v>741</v>
      </c>
      <c r="H14715" s="597">
        <v>5600000</v>
      </c>
    </row>
    <row r="14716" spans="1:8">
      <c r="A14716" s="594" t="s">
        <v>133</v>
      </c>
      <c r="B14716" s="594" t="s">
        <v>350</v>
      </c>
      <c r="C14716" s="594" t="s">
        <v>276</v>
      </c>
      <c r="D14716" s="594" t="s">
        <v>2734</v>
      </c>
      <c r="E14716" s="594" t="s">
        <v>738</v>
      </c>
      <c r="F14716" s="594" t="s">
        <v>296</v>
      </c>
      <c r="G14716" s="596" t="s">
        <v>297</v>
      </c>
      <c r="H14716" s="597">
        <v>22950000</v>
      </c>
    </row>
    <row r="14717" spans="1:8">
      <c r="A14717" s="594" t="s">
        <v>133</v>
      </c>
      <c r="B14717" s="594" t="s">
        <v>350</v>
      </c>
      <c r="C14717" s="594" t="s">
        <v>276</v>
      </c>
      <c r="D14717" s="594" t="s">
        <v>2734</v>
      </c>
      <c r="E14717" s="594" t="s">
        <v>744</v>
      </c>
      <c r="F14717" s="595" t="s">
        <v>411</v>
      </c>
      <c r="G14717" s="596" t="s">
        <v>2686</v>
      </c>
      <c r="H14717" s="597">
        <v>50700000</v>
      </c>
    </row>
    <row r="14718" spans="1:8">
      <c r="A14718" s="594" t="s">
        <v>133</v>
      </c>
      <c r="B14718" s="594" t="s">
        <v>350</v>
      </c>
      <c r="C14718" s="594" t="s">
        <v>276</v>
      </c>
      <c r="D14718" s="594" t="s">
        <v>2734</v>
      </c>
      <c r="E14718" s="594" t="s">
        <v>744</v>
      </c>
      <c r="F14718" s="594" t="s">
        <v>572</v>
      </c>
      <c r="G14718" s="596" t="s">
        <v>2689</v>
      </c>
      <c r="H14718" s="597">
        <v>34750000</v>
      </c>
    </row>
    <row r="14719" spans="1:8">
      <c r="A14719" s="594" t="s">
        <v>133</v>
      </c>
      <c r="B14719" s="594" t="s">
        <v>350</v>
      </c>
      <c r="C14719" s="594" t="s">
        <v>276</v>
      </c>
      <c r="D14719" s="594" t="s">
        <v>2734</v>
      </c>
      <c r="E14719" s="594" t="s">
        <v>744</v>
      </c>
      <c r="F14719" s="594" t="s">
        <v>746</v>
      </c>
      <c r="G14719" s="596" t="s">
        <v>2690</v>
      </c>
      <c r="H14719" s="597">
        <v>950000</v>
      </c>
    </row>
    <row r="14720" spans="1:8">
      <c r="A14720" s="594" t="s">
        <v>133</v>
      </c>
      <c r="B14720" s="594" t="s">
        <v>350</v>
      </c>
      <c r="C14720" s="594" t="s">
        <v>276</v>
      </c>
      <c r="D14720" s="594" t="s">
        <v>2734</v>
      </c>
      <c r="E14720" s="594" t="s">
        <v>744</v>
      </c>
      <c r="F14720" s="594" t="s">
        <v>748</v>
      </c>
      <c r="G14720" s="596" t="s">
        <v>35</v>
      </c>
      <c r="H14720" s="597">
        <v>15000000</v>
      </c>
    </row>
    <row r="14721" spans="1:8">
      <c r="A14721" s="594" t="s">
        <v>133</v>
      </c>
      <c r="B14721" s="594" t="s">
        <v>350</v>
      </c>
      <c r="C14721" s="594" t="s">
        <v>276</v>
      </c>
      <c r="D14721" s="594" t="s">
        <v>2734</v>
      </c>
      <c r="E14721" s="594" t="s">
        <v>2692</v>
      </c>
      <c r="F14721" s="595" t="s">
        <v>411</v>
      </c>
      <c r="G14721" s="596" t="s">
        <v>2693</v>
      </c>
      <c r="H14721" s="597">
        <v>259000000</v>
      </c>
    </row>
    <row r="14722" spans="1:8">
      <c r="A14722" s="594" t="s">
        <v>133</v>
      </c>
      <c r="B14722" s="594" t="s">
        <v>350</v>
      </c>
      <c r="C14722" s="594" t="s">
        <v>276</v>
      </c>
      <c r="D14722" s="594" t="s">
        <v>2734</v>
      </c>
      <c r="E14722" s="594" t="s">
        <v>2692</v>
      </c>
      <c r="F14722" s="594" t="s">
        <v>2777</v>
      </c>
      <c r="G14722" s="596" t="s">
        <v>2765</v>
      </c>
      <c r="H14722" s="597">
        <v>53000000</v>
      </c>
    </row>
    <row r="14723" spans="1:8">
      <c r="A14723" s="594" t="s">
        <v>133</v>
      </c>
      <c r="B14723" s="594" t="s">
        <v>350</v>
      </c>
      <c r="C14723" s="594" t="s">
        <v>276</v>
      </c>
      <c r="D14723" s="594" t="s">
        <v>2734</v>
      </c>
      <c r="E14723" s="594" t="s">
        <v>2692</v>
      </c>
      <c r="F14723" s="594" t="s">
        <v>2722</v>
      </c>
      <c r="G14723" s="596" t="s">
        <v>2690</v>
      </c>
      <c r="H14723" s="597">
        <v>95000000</v>
      </c>
    </row>
    <row r="14724" spans="1:8">
      <c r="A14724" s="594" t="s">
        <v>133</v>
      </c>
      <c r="B14724" s="594" t="s">
        <v>350</v>
      </c>
      <c r="C14724" s="594" t="s">
        <v>276</v>
      </c>
      <c r="D14724" s="594" t="s">
        <v>2734</v>
      </c>
      <c r="E14724" s="594" t="s">
        <v>2692</v>
      </c>
      <c r="F14724" s="594" t="s">
        <v>2694</v>
      </c>
      <c r="G14724" s="596" t="s">
        <v>2689</v>
      </c>
      <c r="H14724" s="597">
        <v>91000000</v>
      </c>
    </row>
    <row r="14725" spans="1:8">
      <c r="A14725" s="594" t="s">
        <v>133</v>
      </c>
      <c r="B14725" s="594" t="s">
        <v>350</v>
      </c>
      <c r="C14725" s="594" t="s">
        <v>276</v>
      </c>
      <c r="D14725" s="594" t="s">
        <v>2734</v>
      </c>
      <c r="E14725" s="594" t="s">
        <v>2692</v>
      </c>
      <c r="F14725" s="594" t="s">
        <v>2730</v>
      </c>
      <c r="G14725" s="596" t="s">
        <v>2731</v>
      </c>
      <c r="H14725" s="597">
        <v>20000000</v>
      </c>
    </row>
    <row r="14726" spans="1:8">
      <c r="A14726" s="594" t="s">
        <v>133</v>
      </c>
      <c r="B14726" s="594" t="s">
        <v>350</v>
      </c>
      <c r="C14726" s="594" t="s">
        <v>276</v>
      </c>
      <c r="D14726" s="594" t="s">
        <v>2734</v>
      </c>
      <c r="E14726" s="594" t="s">
        <v>189</v>
      </c>
      <c r="F14726" s="595" t="s">
        <v>411</v>
      </c>
      <c r="G14726" s="596" t="s">
        <v>190</v>
      </c>
      <c r="H14726" s="597">
        <v>89699000</v>
      </c>
    </row>
    <row r="14727" spans="1:8">
      <c r="A14727" s="594" t="s">
        <v>133</v>
      </c>
      <c r="B14727" s="594" t="s">
        <v>350</v>
      </c>
      <c r="C14727" s="594" t="s">
        <v>276</v>
      </c>
      <c r="D14727" s="594" t="s">
        <v>2734</v>
      </c>
      <c r="E14727" s="594" t="s">
        <v>189</v>
      </c>
      <c r="F14727" s="594" t="s">
        <v>773</v>
      </c>
      <c r="G14727" s="596" t="s">
        <v>2695</v>
      </c>
      <c r="H14727" s="597">
        <v>54728000</v>
      </c>
    </row>
    <row r="14728" spans="1:8">
      <c r="A14728" s="594" t="s">
        <v>133</v>
      </c>
      <c r="B14728" s="594" t="s">
        <v>350</v>
      </c>
      <c r="C14728" s="594" t="s">
        <v>276</v>
      </c>
      <c r="D14728" s="594" t="s">
        <v>2734</v>
      </c>
      <c r="E14728" s="594" t="s">
        <v>189</v>
      </c>
      <c r="F14728" s="594" t="s">
        <v>37</v>
      </c>
      <c r="G14728" s="596" t="s">
        <v>2696</v>
      </c>
      <c r="H14728" s="597">
        <v>31084000</v>
      </c>
    </row>
    <row r="14729" spans="1:8">
      <c r="A14729" s="594" t="s">
        <v>133</v>
      </c>
      <c r="B14729" s="594" t="s">
        <v>350</v>
      </c>
      <c r="C14729" s="594" t="s">
        <v>276</v>
      </c>
      <c r="D14729" s="594" t="s">
        <v>2734</v>
      </c>
      <c r="E14729" s="594" t="s">
        <v>189</v>
      </c>
      <c r="F14729" s="594" t="s">
        <v>192</v>
      </c>
      <c r="G14729" s="596" t="s">
        <v>195</v>
      </c>
      <c r="H14729" s="597">
        <v>3887000</v>
      </c>
    </row>
    <row r="14730" spans="1:8">
      <c r="A14730" s="594" t="s">
        <v>133</v>
      </c>
      <c r="B14730" s="594" t="s">
        <v>350</v>
      </c>
      <c r="C14730" s="594" t="s">
        <v>276</v>
      </c>
      <c r="D14730" s="594" t="s">
        <v>2734</v>
      </c>
      <c r="E14730" s="594" t="s">
        <v>2697</v>
      </c>
      <c r="F14730" s="595" t="s">
        <v>411</v>
      </c>
      <c r="G14730" s="596" t="s">
        <v>2698</v>
      </c>
      <c r="H14730" s="597">
        <v>6164000</v>
      </c>
    </row>
    <row r="14731" spans="1:8">
      <c r="A14731" s="594" t="s">
        <v>133</v>
      </c>
      <c r="B14731" s="594" t="s">
        <v>350</v>
      </c>
      <c r="C14731" s="594" t="s">
        <v>276</v>
      </c>
      <c r="D14731" s="594" t="s">
        <v>2734</v>
      </c>
      <c r="E14731" s="594" t="s">
        <v>2697</v>
      </c>
      <c r="F14731" s="594" t="s">
        <v>2699</v>
      </c>
      <c r="G14731" s="596" t="s">
        <v>2700</v>
      </c>
      <c r="H14731" s="597">
        <v>6164000</v>
      </c>
    </row>
    <row r="14732" spans="1:8">
      <c r="A14732" s="594" t="s">
        <v>133</v>
      </c>
      <c r="B14732" s="594" t="s">
        <v>350</v>
      </c>
      <c r="C14732" s="594" t="s">
        <v>276</v>
      </c>
      <c r="D14732" s="594" t="s">
        <v>2734</v>
      </c>
      <c r="E14732" s="594" t="s">
        <v>194</v>
      </c>
      <c r="F14732" s="595" t="s">
        <v>411</v>
      </c>
      <c r="G14732" s="596" t="s">
        <v>195</v>
      </c>
      <c r="H14732" s="597">
        <v>294008894</v>
      </c>
    </row>
    <row r="14733" spans="1:8">
      <c r="A14733" s="594" t="s">
        <v>133</v>
      </c>
      <c r="B14733" s="594" t="s">
        <v>350</v>
      </c>
      <c r="C14733" s="594" t="s">
        <v>276</v>
      </c>
      <c r="D14733" s="594" t="s">
        <v>2734</v>
      </c>
      <c r="E14733" s="594" t="s">
        <v>194</v>
      </c>
      <c r="F14733" s="594" t="s">
        <v>198</v>
      </c>
      <c r="G14733" s="596" t="s">
        <v>199</v>
      </c>
      <c r="H14733" s="597">
        <v>106441885</v>
      </c>
    </row>
    <row r="14734" spans="1:8">
      <c r="A14734" s="594" t="s">
        <v>133</v>
      </c>
      <c r="B14734" s="594" t="s">
        <v>350</v>
      </c>
      <c r="C14734" s="594" t="s">
        <v>276</v>
      </c>
      <c r="D14734" s="594" t="s">
        <v>2734</v>
      </c>
      <c r="E14734" s="594" t="s">
        <v>194</v>
      </c>
      <c r="F14734" s="594" t="s">
        <v>200</v>
      </c>
      <c r="G14734" s="596" t="s">
        <v>201</v>
      </c>
      <c r="H14734" s="597">
        <v>187567009</v>
      </c>
    </row>
    <row r="14735" spans="1:8">
      <c r="A14735" s="594" t="s">
        <v>133</v>
      </c>
      <c r="B14735" s="594" t="s">
        <v>350</v>
      </c>
      <c r="C14735" s="594" t="s">
        <v>276</v>
      </c>
      <c r="D14735" s="594" t="s">
        <v>2734</v>
      </c>
      <c r="E14735" s="594" t="s">
        <v>573</v>
      </c>
      <c r="F14735" s="595" t="s">
        <v>411</v>
      </c>
      <c r="G14735" s="596" t="s">
        <v>2703</v>
      </c>
      <c r="H14735" s="597">
        <v>11860000</v>
      </c>
    </row>
    <row r="14736" spans="1:8">
      <c r="A14736" s="594" t="s">
        <v>133</v>
      </c>
      <c r="B14736" s="594" t="s">
        <v>350</v>
      </c>
      <c r="C14736" s="594" t="s">
        <v>276</v>
      </c>
      <c r="D14736" s="594" t="s">
        <v>2734</v>
      </c>
      <c r="E14736" s="594" t="s">
        <v>573</v>
      </c>
      <c r="F14736" s="594" t="s">
        <v>574</v>
      </c>
      <c r="G14736" s="596" t="s">
        <v>2704</v>
      </c>
      <c r="H14736" s="597">
        <v>11860000</v>
      </c>
    </row>
    <row r="14737" spans="1:8">
      <c r="A14737" s="594" t="s">
        <v>133</v>
      </c>
      <c r="B14737" s="594" t="s">
        <v>350</v>
      </c>
      <c r="C14737" s="594" t="s">
        <v>276</v>
      </c>
      <c r="D14737" s="594" t="s">
        <v>2734</v>
      </c>
      <c r="E14737" s="594" t="s">
        <v>498</v>
      </c>
      <c r="F14737" s="595" t="s">
        <v>411</v>
      </c>
      <c r="G14737" s="596" t="s">
        <v>499</v>
      </c>
      <c r="H14737" s="597">
        <v>75170000</v>
      </c>
    </row>
    <row r="14738" spans="1:8">
      <c r="A14738" s="594" t="s">
        <v>133</v>
      </c>
      <c r="B14738" s="594" t="s">
        <v>350</v>
      </c>
      <c r="C14738" s="594" t="s">
        <v>276</v>
      </c>
      <c r="D14738" s="594" t="s">
        <v>2734</v>
      </c>
      <c r="E14738" s="594" t="s">
        <v>498</v>
      </c>
      <c r="F14738" s="594" t="s">
        <v>552</v>
      </c>
      <c r="G14738" s="596" t="s">
        <v>2819</v>
      </c>
      <c r="H14738" s="597">
        <v>75170000</v>
      </c>
    </row>
    <row r="14739" spans="1:8">
      <c r="A14739" s="594" t="s">
        <v>133</v>
      </c>
      <c r="B14739" s="594" t="s">
        <v>350</v>
      </c>
      <c r="C14739" s="594" t="s">
        <v>276</v>
      </c>
      <c r="D14739" s="594" t="s">
        <v>2734</v>
      </c>
      <c r="E14739" s="594" t="s">
        <v>580</v>
      </c>
      <c r="F14739" s="595" t="s">
        <v>411</v>
      </c>
      <c r="G14739" s="596" t="s">
        <v>581</v>
      </c>
      <c r="H14739" s="597">
        <v>17247000</v>
      </c>
    </row>
    <row r="14740" spans="1:8">
      <c r="A14740" s="594" t="s">
        <v>133</v>
      </c>
      <c r="B14740" s="594" t="s">
        <v>350</v>
      </c>
      <c r="C14740" s="594" t="s">
        <v>276</v>
      </c>
      <c r="D14740" s="594" t="s">
        <v>2734</v>
      </c>
      <c r="E14740" s="594" t="s">
        <v>580</v>
      </c>
      <c r="F14740" s="594" t="s">
        <v>373</v>
      </c>
      <c r="G14740" s="596" t="s">
        <v>640</v>
      </c>
      <c r="H14740" s="597">
        <v>17247000</v>
      </c>
    </row>
    <row r="14741" spans="1:8">
      <c r="A14741" s="594" t="s">
        <v>133</v>
      </c>
      <c r="B14741" s="594" t="s">
        <v>350</v>
      </c>
      <c r="C14741" s="594" t="s">
        <v>276</v>
      </c>
      <c r="D14741" s="594" t="s">
        <v>2734</v>
      </c>
      <c r="E14741" s="594" t="s">
        <v>1145</v>
      </c>
      <c r="F14741" s="595" t="s">
        <v>411</v>
      </c>
      <c r="G14741" s="596" t="s">
        <v>2761</v>
      </c>
      <c r="H14741" s="597">
        <v>73542000</v>
      </c>
    </row>
    <row r="14742" spans="1:8">
      <c r="A14742" s="594" t="s">
        <v>133</v>
      </c>
      <c r="B14742" s="594" t="s">
        <v>350</v>
      </c>
      <c r="C14742" s="594" t="s">
        <v>276</v>
      </c>
      <c r="D14742" s="594" t="s">
        <v>2734</v>
      </c>
      <c r="E14742" s="594" t="s">
        <v>1145</v>
      </c>
      <c r="F14742" s="594" t="s">
        <v>1144</v>
      </c>
      <c r="G14742" s="596" t="s">
        <v>1143</v>
      </c>
      <c r="H14742" s="597">
        <v>42723000</v>
      </c>
    </row>
    <row r="14743" spans="1:8">
      <c r="A14743" s="594" t="s">
        <v>133</v>
      </c>
      <c r="B14743" s="594" t="s">
        <v>350</v>
      </c>
      <c r="C14743" s="594" t="s">
        <v>276</v>
      </c>
      <c r="D14743" s="594" t="s">
        <v>2734</v>
      </c>
      <c r="E14743" s="594" t="s">
        <v>1145</v>
      </c>
      <c r="F14743" s="594" t="s">
        <v>1149</v>
      </c>
      <c r="G14743" s="596" t="s">
        <v>1148</v>
      </c>
      <c r="H14743" s="597">
        <v>7432000</v>
      </c>
    </row>
    <row r="14744" spans="1:8">
      <c r="A14744" s="594" t="s">
        <v>133</v>
      </c>
      <c r="B14744" s="594" t="s">
        <v>350</v>
      </c>
      <c r="C14744" s="594" t="s">
        <v>276</v>
      </c>
      <c r="D14744" s="594" t="s">
        <v>2734</v>
      </c>
      <c r="E14744" s="594" t="s">
        <v>1145</v>
      </c>
      <c r="F14744" s="594" t="s">
        <v>1176</v>
      </c>
      <c r="G14744" s="596" t="s">
        <v>195</v>
      </c>
      <c r="H14744" s="597">
        <v>23387000</v>
      </c>
    </row>
    <row r="14745" spans="1:8">
      <c r="A14745" s="594" t="s">
        <v>133</v>
      </c>
      <c r="B14745" s="594" t="s">
        <v>350</v>
      </c>
      <c r="C14745" s="594" t="s">
        <v>276</v>
      </c>
      <c r="D14745" s="594" t="s">
        <v>2734</v>
      </c>
      <c r="E14745" s="594" t="s">
        <v>260</v>
      </c>
      <c r="F14745" s="595" t="s">
        <v>411</v>
      </c>
      <c r="G14745" s="596" t="s">
        <v>261</v>
      </c>
      <c r="H14745" s="597">
        <v>668247000</v>
      </c>
    </row>
    <row r="14746" spans="1:8">
      <c r="A14746" s="594" t="s">
        <v>133</v>
      </c>
      <c r="B14746" s="594" t="s">
        <v>350</v>
      </c>
      <c r="C14746" s="594" t="s">
        <v>276</v>
      </c>
      <c r="D14746" s="594" t="s">
        <v>2734</v>
      </c>
      <c r="E14746" s="594" t="s">
        <v>260</v>
      </c>
      <c r="F14746" s="594" t="s">
        <v>262</v>
      </c>
      <c r="G14746" s="596" t="s">
        <v>2707</v>
      </c>
      <c r="H14746" s="597">
        <v>668247000</v>
      </c>
    </row>
    <row r="14747" spans="1:8">
      <c r="A14747" s="594" t="s">
        <v>133</v>
      </c>
      <c r="B14747" s="594" t="s">
        <v>350</v>
      </c>
      <c r="C14747" s="594" t="s">
        <v>276</v>
      </c>
      <c r="D14747" s="594" t="s">
        <v>2734</v>
      </c>
      <c r="E14747" s="594" t="s">
        <v>53</v>
      </c>
      <c r="F14747" s="595" t="s">
        <v>411</v>
      </c>
      <c r="G14747" s="596" t="s">
        <v>193</v>
      </c>
      <c r="H14747" s="597">
        <v>2492341000</v>
      </c>
    </row>
    <row r="14748" spans="1:8">
      <c r="A14748" s="594" t="s">
        <v>133</v>
      </c>
      <c r="B14748" s="594" t="s">
        <v>350</v>
      </c>
      <c r="C14748" s="594" t="s">
        <v>276</v>
      </c>
      <c r="D14748" s="594" t="s">
        <v>2734</v>
      </c>
      <c r="E14748" s="594" t="s">
        <v>53</v>
      </c>
      <c r="F14748" s="594" t="s">
        <v>56</v>
      </c>
      <c r="G14748" s="596" t="s">
        <v>57</v>
      </c>
      <c r="H14748" s="597">
        <v>2492341000</v>
      </c>
    </row>
    <row r="14749" spans="1:8">
      <c r="A14749" s="594" t="s">
        <v>133</v>
      </c>
      <c r="B14749" s="594" t="s">
        <v>350</v>
      </c>
      <c r="C14749" s="594" t="s">
        <v>276</v>
      </c>
      <c r="D14749" s="594" t="s">
        <v>2725</v>
      </c>
      <c r="E14749" s="595" t="s">
        <v>411</v>
      </c>
      <c r="F14749" s="595" t="s">
        <v>411</v>
      </c>
      <c r="G14749" s="596" t="s">
        <v>2726</v>
      </c>
      <c r="H14749" s="597">
        <v>7770330990</v>
      </c>
    </row>
    <row r="14750" spans="1:8">
      <c r="A14750" s="594" t="s">
        <v>133</v>
      </c>
      <c r="B14750" s="594" t="s">
        <v>350</v>
      </c>
      <c r="C14750" s="594" t="s">
        <v>276</v>
      </c>
      <c r="D14750" s="594" t="s">
        <v>2725</v>
      </c>
      <c r="E14750" s="594" t="s">
        <v>142</v>
      </c>
      <c r="F14750" s="595" t="s">
        <v>411</v>
      </c>
      <c r="G14750" s="596" t="s">
        <v>143</v>
      </c>
      <c r="H14750" s="597">
        <v>1323949568</v>
      </c>
    </row>
    <row r="14751" spans="1:8">
      <c r="A14751" s="594" t="s">
        <v>133</v>
      </c>
      <c r="B14751" s="594" t="s">
        <v>350</v>
      </c>
      <c r="C14751" s="594" t="s">
        <v>276</v>
      </c>
      <c r="D14751" s="594" t="s">
        <v>2725</v>
      </c>
      <c r="E14751" s="594" t="s">
        <v>142</v>
      </c>
      <c r="F14751" s="594" t="s">
        <v>144</v>
      </c>
      <c r="G14751" s="596" t="s">
        <v>2664</v>
      </c>
      <c r="H14751" s="597">
        <v>1286181968</v>
      </c>
    </row>
    <row r="14752" spans="1:8">
      <c r="A14752" s="594" t="s">
        <v>133</v>
      </c>
      <c r="B14752" s="594" t="s">
        <v>350</v>
      </c>
      <c r="C14752" s="594" t="s">
        <v>276</v>
      </c>
      <c r="D14752" s="594" t="s">
        <v>2725</v>
      </c>
      <c r="E14752" s="594" t="s">
        <v>142</v>
      </c>
      <c r="F14752" s="594" t="s">
        <v>146</v>
      </c>
      <c r="G14752" s="596" t="s">
        <v>2665</v>
      </c>
      <c r="H14752" s="597">
        <v>37767600</v>
      </c>
    </row>
    <row r="14753" spans="1:8">
      <c r="A14753" s="594" t="s">
        <v>133</v>
      </c>
      <c r="B14753" s="594" t="s">
        <v>350</v>
      </c>
      <c r="C14753" s="594" t="s">
        <v>276</v>
      </c>
      <c r="D14753" s="594" t="s">
        <v>2725</v>
      </c>
      <c r="E14753" s="594" t="s">
        <v>202</v>
      </c>
      <c r="F14753" s="595" t="s">
        <v>411</v>
      </c>
      <c r="G14753" s="596" t="s">
        <v>2719</v>
      </c>
      <c r="H14753" s="597">
        <v>242400000</v>
      </c>
    </row>
    <row r="14754" spans="1:8">
      <c r="A14754" s="594" t="s">
        <v>133</v>
      </c>
      <c r="B14754" s="594" t="s">
        <v>350</v>
      </c>
      <c r="C14754" s="594" t="s">
        <v>276</v>
      </c>
      <c r="D14754" s="594" t="s">
        <v>2725</v>
      </c>
      <c r="E14754" s="594" t="s">
        <v>202</v>
      </c>
      <c r="F14754" s="594" t="s">
        <v>204</v>
      </c>
      <c r="G14754" s="596" t="s">
        <v>2755</v>
      </c>
      <c r="H14754" s="597">
        <v>242400000</v>
      </c>
    </row>
    <row r="14755" spans="1:8">
      <c r="A14755" s="594" t="s">
        <v>133</v>
      </c>
      <c r="B14755" s="594" t="s">
        <v>350</v>
      </c>
      <c r="C14755" s="594" t="s">
        <v>276</v>
      </c>
      <c r="D14755" s="594" t="s">
        <v>2725</v>
      </c>
      <c r="E14755" s="594" t="s">
        <v>148</v>
      </c>
      <c r="F14755" s="595" t="s">
        <v>411</v>
      </c>
      <c r="G14755" s="596" t="s">
        <v>149</v>
      </c>
      <c r="H14755" s="597">
        <v>195272489</v>
      </c>
    </row>
    <row r="14756" spans="1:8">
      <c r="A14756" s="594" t="s">
        <v>133</v>
      </c>
      <c r="B14756" s="594" t="s">
        <v>350</v>
      </c>
      <c r="C14756" s="594" t="s">
        <v>276</v>
      </c>
      <c r="D14756" s="594" t="s">
        <v>2725</v>
      </c>
      <c r="E14756" s="594" t="s">
        <v>148</v>
      </c>
      <c r="F14756" s="594" t="s">
        <v>223</v>
      </c>
      <c r="G14756" s="596" t="s">
        <v>224</v>
      </c>
      <c r="H14756" s="597">
        <v>47205705</v>
      </c>
    </row>
    <row r="14757" spans="1:8">
      <c r="A14757" s="594" t="s">
        <v>133</v>
      </c>
      <c r="B14757" s="594" t="s">
        <v>350</v>
      </c>
      <c r="C14757" s="594" t="s">
        <v>276</v>
      </c>
      <c r="D14757" s="594" t="s">
        <v>2725</v>
      </c>
      <c r="E14757" s="594" t="s">
        <v>148</v>
      </c>
      <c r="F14757" s="594" t="s">
        <v>603</v>
      </c>
      <c r="G14757" s="596" t="s">
        <v>604</v>
      </c>
      <c r="H14757" s="597">
        <v>29385000</v>
      </c>
    </row>
    <row r="14758" spans="1:8">
      <c r="A14758" s="594" t="s">
        <v>133</v>
      </c>
      <c r="B14758" s="594" t="s">
        <v>350</v>
      </c>
      <c r="C14758" s="594" t="s">
        <v>276</v>
      </c>
      <c r="D14758" s="594" t="s">
        <v>2725</v>
      </c>
      <c r="E14758" s="594" t="s">
        <v>148</v>
      </c>
      <c r="F14758" s="594" t="s">
        <v>1075</v>
      </c>
      <c r="G14758" s="596" t="s">
        <v>2666</v>
      </c>
      <c r="H14758" s="597">
        <v>94267182</v>
      </c>
    </row>
    <row r="14759" spans="1:8">
      <c r="A14759" s="594" t="s">
        <v>133</v>
      </c>
      <c r="B14759" s="594" t="s">
        <v>350</v>
      </c>
      <c r="C14759" s="594" t="s">
        <v>276</v>
      </c>
      <c r="D14759" s="594" t="s">
        <v>2725</v>
      </c>
      <c r="E14759" s="594" t="s">
        <v>148</v>
      </c>
      <c r="F14759" s="594" t="s">
        <v>26</v>
      </c>
      <c r="G14759" s="596" t="s">
        <v>2727</v>
      </c>
      <c r="H14759" s="597">
        <v>990000</v>
      </c>
    </row>
    <row r="14760" spans="1:8">
      <c r="A14760" s="594" t="s">
        <v>133</v>
      </c>
      <c r="B14760" s="594" t="s">
        <v>350</v>
      </c>
      <c r="C14760" s="594" t="s">
        <v>276</v>
      </c>
      <c r="D14760" s="594" t="s">
        <v>2725</v>
      </c>
      <c r="E14760" s="594" t="s">
        <v>148</v>
      </c>
      <c r="F14760" s="594" t="s">
        <v>150</v>
      </c>
      <c r="G14760" s="596" t="s">
        <v>151</v>
      </c>
      <c r="H14760" s="597">
        <v>13710000</v>
      </c>
    </row>
    <row r="14761" spans="1:8">
      <c r="A14761" s="594" t="s">
        <v>133</v>
      </c>
      <c r="B14761" s="594" t="s">
        <v>350</v>
      </c>
      <c r="C14761" s="594" t="s">
        <v>276</v>
      </c>
      <c r="D14761" s="594" t="s">
        <v>2725</v>
      </c>
      <c r="E14761" s="594" t="s">
        <v>148</v>
      </c>
      <c r="F14761" s="594" t="s">
        <v>605</v>
      </c>
      <c r="G14761" s="596" t="s">
        <v>2668</v>
      </c>
      <c r="H14761" s="597">
        <v>3864602</v>
      </c>
    </row>
    <row r="14762" spans="1:8">
      <c r="A14762" s="594" t="s">
        <v>133</v>
      </c>
      <c r="B14762" s="594" t="s">
        <v>350</v>
      </c>
      <c r="C14762" s="594" t="s">
        <v>276</v>
      </c>
      <c r="D14762" s="594" t="s">
        <v>2725</v>
      </c>
      <c r="E14762" s="594" t="s">
        <v>148</v>
      </c>
      <c r="F14762" s="594" t="s">
        <v>624</v>
      </c>
      <c r="G14762" s="596" t="s">
        <v>2774</v>
      </c>
      <c r="H14762" s="597">
        <v>5850000</v>
      </c>
    </row>
    <row r="14763" spans="1:8">
      <c r="A14763" s="594" t="s">
        <v>133</v>
      </c>
      <c r="B14763" s="594" t="s">
        <v>350</v>
      </c>
      <c r="C14763" s="594" t="s">
        <v>276</v>
      </c>
      <c r="D14763" s="594" t="s">
        <v>2725</v>
      </c>
      <c r="E14763" s="594" t="s">
        <v>582</v>
      </c>
      <c r="F14763" s="595" t="s">
        <v>411</v>
      </c>
      <c r="G14763" s="596" t="s">
        <v>583</v>
      </c>
      <c r="H14763" s="597">
        <v>900000</v>
      </c>
    </row>
    <row r="14764" spans="1:8">
      <c r="A14764" s="594" t="s">
        <v>133</v>
      </c>
      <c r="B14764" s="594" t="s">
        <v>350</v>
      </c>
      <c r="C14764" s="594" t="s">
        <v>276</v>
      </c>
      <c r="D14764" s="594" t="s">
        <v>2725</v>
      </c>
      <c r="E14764" s="594" t="s">
        <v>582</v>
      </c>
      <c r="F14764" s="594" t="s">
        <v>584</v>
      </c>
      <c r="G14764" s="596" t="s">
        <v>2670</v>
      </c>
      <c r="H14764" s="597">
        <v>900000</v>
      </c>
    </row>
    <row r="14765" spans="1:8">
      <c r="A14765" s="594" t="s">
        <v>133</v>
      </c>
      <c r="B14765" s="594" t="s">
        <v>350</v>
      </c>
      <c r="C14765" s="594" t="s">
        <v>276</v>
      </c>
      <c r="D14765" s="594" t="s">
        <v>2725</v>
      </c>
      <c r="E14765" s="594" t="s">
        <v>152</v>
      </c>
      <c r="F14765" s="595" t="s">
        <v>411</v>
      </c>
      <c r="G14765" s="596" t="s">
        <v>153</v>
      </c>
      <c r="H14765" s="597">
        <v>146043173</v>
      </c>
    </row>
    <row r="14766" spans="1:8">
      <c r="A14766" s="594" t="s">
        <v>133</v>
      </c>
      <c r="B14766" s="594" t="s">
        <v>350</v>
      </c>
      <c r="C14766" s="594" t="s">
        <v>276</v>
      </c>
      <c r="D14766" s="594" t="s">
        <v>2725</v>
      </c>
      <c r="E14766" s="594" t="s">
        <v>152</v>
      </c>
      <c r="F14766" s="594" t="s">
        <v>606</v>
      </c>
      <c r="G14766" s="596" t="s">
        <v>195</v>
      </c>
      <c r="H14766" s="597">
        <v>146043173</v>
      </c>
    </row>
    <row r="14767" spans="1:8">
      <c r="A14767" s="594" t="s">
        <v>133</v>
      </c>
      <c r="B14767" s="594" t="s">
        <v>350</v>
      </c>
      <c r="C14767" s="594" t="s">
        <v>276</v>
      </c>
      <c r="D14767" s="594" t="s">
        <v>2725</v>
      </c>
      <c r="E14767" s="594" t="s">
        <v>156</v>
      </c>
      <c r="F14767" s="595" t="s">
        <v>411</v>
      </c>
      <c r="G14767" s="596" t="s">
        <v>514</v>
      </c>
      <c r="H14767" s="597">
        <v>335898393</v>
      </c>
    </row>
    <row r="14768" spans="1:8">
      <c r="A14768" s="594" t="s">
        <v>133</v>
      </c>
      <c r="B14768" s="594" t="s">
        <v>350</v>
      </c>
      <c r="C14768" s="594" t="s">
        <v>276</v>
      </c>
      <c r="D14768" s="594" t="s">
        <v>2725</v>
      </c>
      <c r="E14768" s="594" t="s">
        <v>156</v>
      </c>
      <c r="F14768" s="594" t="s">
        <v>157</v>
      </c>
      <c r="G14768" s="596" t="s">
        <v>158</v>
      </c>
      <c r="H14768" s="597">
        <v>244982679</v>
      </c>
    </row>
    <row r="14769" spans="1:8">
      <c r="A14769" s="594" t="s">
        <v>133</v>
      </c>
      <c r="B14769" s="594" t="s">
        <v>350</v>
      </c>
      <c r="C14769" s="594" t="s">
        <v>276</v>
      </c>
      <c r="D14769" s="594" t="s">
        <v>2725</v>
      </c>
      <c r="E14769" s="594" t="s">
        <v>156</v>
      </c>
      <c r="F14769" s="594" t="s">
        <v>159</v>
      </c>
      <c r="G14769" s="596" t="s">
        <v>160</v>
      </c>
      <c r="H14769" s="597">
        <v>43223189</v>
      </c>
    </row>
    <row r="14770" spans="1:8">
      <c r="A14770" s="594" t="s">
        <v>133</v>
      </c>
      <c r="B14770" s="594" t="s">
        <v>350</v>
      </c>
      <c r="C14770" s="594" t="s">
        <v>276</v>
      </c>
      <c r="D14770" s="594" t="s">
        <v>2725</v>
      </c>
      <c r="E14770" s="594" t="s">
        <v>156</v>
      </c>
      <c r="F14770" s="594" t="s">
        <v>161</v>
      </c>
      <c r="G14770" s="596" t="s">
        <v>162</v>
      </c>
      <c r="H14770" s="597">
        <v>35284538</v>
      </c>
    </row>
    <row r="14771" spans="1:8">
      <c r="A14771" s="594" t="s">
        <v>133</v>
      </c>
      <c r="B14771" s="594" t="s">
        <v>350</v>
      </c>
      <c r="C14771" s="594" t="s">
        <v>276</v>
      </c>
      <c r="D14771" s="594" t="s">
        <v>2725</v>
      </c>
      <c r="E14771" s="594" t="s">
        <v>156</v>
      </c>
      <c r="F14771" s="594" t="s">
        <v>1</v>
      </c>
      <c r="G14771" s="596" t="s">
        <v>2</v>
      </c>
      <c r="H14771" s="597">
        <v>12407987</v>
      </c>
    </row>
    <row r="14772" spans="1:8">
      <c r="A14772" s="594" t="s">
        <v>133</v>
      </c>
      <c r="B14772" s="594" t="s">
        <v>350</v>
      </c>
      <c r="C14772" s="594" t="s">
        <v>276</v>
      </c>
      <c r="D14772" s="594" t="s">
        <v>2725</v>
      </c>
      <c r="E14772" s="594" t="s">
        <v>163</v>
      </c>
      <c r="F14772" s="595" t="s">
        <v>411</v>
      </c>
      <c r="G14772" s="596" t="s">
        <v>164</v>
      </c>
      <c r="H14772" s="597">
        <v>600000</v>
      </c>
    </row>
    <row r="14773" spans="1:8">
      <c r="A14773" s="594" t="s">
        <v>133</v>
      </c>
      <c r="B14773" s="594" t="s">
        <v>350</v>
      </c>
      <c r="C14773" s="594" t="s">
        <v>276</v>
      </c>
      <c r="D14773" s="594" t="s">
        <v>2725</v>
      </c>
      <c r="E14773" s="594" t="s">
        <v>163</v>
      </c>
      <c r="F14773" s="594" t="s">
        <v>165</v>
      </c>
      <c r="G14773" s="596" t="s">
        <v>195</v>
      </c>
      <c r="H14773" s="597">
        <v>600000</v>
      </c>
    </row>
    <row r="14774" spans="1:8">
      <c r="A14774" s="594" t="s">
        <v>133</v>
      </c>
      <c r="B14774" s="594" t="s">
        <v>350</v>
      </c>
      <c r="C14774" s="594" t="s">
        <v>276</v>
      </c>
      <c r="D14774" s="594" t="s">
        <v>2725</v>
      </c>
      <c r="E14774" s="594" t="s">
        <v>167</v>
      </c>
      <c r="F14774" s="595" t="s">
        <v>411</v>
      </c>
      <c r="G14774" s="596" t="s">
        <v>168</v>
      </c>
      <c r="H14774" s="597">
        <v>730257330</v>
      </c>
    </row>
    <row r="14775" spans="1:8">
      <c r="A14775" s="594" t="s">
        <v>133</v>
      </c>
      <c r="B14775" s="594" t="s">
        <v>350</v>
      </c>
      <c r="C14775" s="594" t="s">
        <v>276</v>
      </c>
      <c r="D14775" s="594" t="s">
        <v>2725</v>
      </c>
      <c r="E14775" s="594" t="s">
        <v>167</v>
      </c>
      <c r="F14775" s="594" t="s">
        <v>228</v>
      </c>
      <c r="G14775" s="596" t="s">
        <v>2673</v>
      </c>
      <c r="H14775" s="597">
        <v>329778531</v>
      </c>
    </row>
    <row r="14776" spans="1:8">
      <c r="A14776" s="594" t="s">
        <v>133</v>
      </c>
      <c r="B14776" s="594" t="s">
        <v>350</v>
      </c>
      <c r="C14776" s="594" t="s">
        <v>276</v>
      </c>
      <c r="D14776" s="594" t="s">
        <v>2725</v>
      </c>
      <c r="E14776" s="594" t="s">
        <v>167</v>
      </c>
      <c r="F14776" s="594" t="s">
        <v>169</v>
      </c>
      <c r="G14776" s="596" t="s">
        <v>2674</v>
      </c>
      <c r="H14776" s="597">
        <v>20985049</v>
      </c>
    </row>
    <row r="14777" spans="1:8">
      <c r="A14777" s="594" t="s">
        <v>133</v>
      </c>
      <c r="B14777" s="594" t="s">
        <v>350</v>
      </c>
      <c r="C14777" s="594" t="s">
        <v>276</v>
      </c>
      <c r="D14777" s="594" t="s">
        <v>2725</v>
      </c>
      <c r="E14777" s="594" t="s">
        <v>167</v>
      </c>
      <c r="F14777" s="594" t="s">
        <v>230</v>
      </c>
      <c r="G14777" s="596" t="s">
        <v>2675</v>
      </c>
      <c r="H14777" s="597">
        <v>358914750</v>
      </c>
    </row>
    <row r="14778" spans="1:8">
      <c r="A14778" s="594" t="s">
        <v>133</v>
      </c>
      <c r="B14778" s="594" t="s">
        <v>350</v>
      </c>
      <c r="C14778" s="594" t="s">
        <v>276</v>
      </c>
      <c r="D14778" s="594" t="s">
        <v>2725</v>
      </c>
      <c r="E14778" s="594" t="s">
        <v>167</v>
      </c>
      <c r="F14778" s="594" t="s">
        <v>214</v>
      </c>
      <c r="G14778" s="596" t="s">
        <v>2676</v>
      </c>
      <c r="H14778" s="597">
        <v>7348000</v>
      </c>
    </row>
    <row r="14779" spans="1:8">
      <c r="A14779" s="594" t="s">
        <v>133</v>
      </c>
      <c r="B14779" s="594" t="s">
        <v>350</v>
      </c>
      <c r="C14779" s="594" t="s">
        <v>276</v>
      </c>
      <c r="D14779" s="594" t="s">
        <v>2725</v>
      </c>
      <c r="E14779" s="594" t="s">
        <v>167</v>
      </c>
      <c r="F14779" s="594" t="s">
        <v>232</v>
      </c>
      <c r="G14779" s="596" t="s">
        <v>195</v>
      </c>
      <c r="H14779" s="597">
        <v>13231000</v>
      </c>
    </row>
    <row r="14780" spans="1:8">
      <c r="A14780" s="594" t="s">
        <v>133</v>
      </c>
      <c r="B14780" s="594" t="s">
        <v>350</v>
      </c>
      <c r="C14780" s="594" t="s">
        <v>276</v>
      </c>
      <c r="D14780" s="594" t="s">
        <v>2725</v>
      </c>
      <c r="E14780" s="594" t="s">
        <v>171</v>
      </c>
      <c r="F14780" s="595" t="s">
        <v>411</v>
      </c>
      <c r="G14780" s="596" t="s">
        <v>2677</v>
      </c>
      <c r="H14780" s="597">
        <v>127370000</v>
      </c>
    </row>
    <row r="14781" spans="1:8">
      <c r="A14781" s="594" t="s">
        <v>133</v>
      </c>
      <c r="B14781" s="594" t="s">
        <v>350</v>
      </c>
      <c r="C14781" s="594" t="s">
        <v>276</v>
      </c>
      <c r="D14781" s="594" t="s">
        <v>2725</v>
      </c>
      <c r="E14781" s="594" t="s">
        <v>171</v>
      </c>
      <c r="F14781" s="594" t="s">
        <v>173</v>
      </c>
      <c r="G14781" s="596" t="s">
        <v>174</v>
      </c>
      <c r="H14781" s="597">
        <v>94650000</v>
      </c>
    </row>
    <row r="14782" spans="1:8">
      <c r="A14782" s="594" t="s">
        <v>133</v>
      </c>
      <c r="B14782" s="594" t="s">
        <v>350</v>
      </c>
      <c r="C14782" s="594" t="s">
        <v>276</v>
      </c>
      <c r="D14782" s="594" t="s">
        <v>2725</v>
      </c>
      <c r="E14782" s="594" t="s">
        <v>171</v>
      </c>
      <c r="F14782" s="594" t="s">
        <v>216</v>
      </c>
      <c r="G14782" s="596" t="s">
        <v>217</v>
      </c>
      <c r="H14782" s="597">
        <v>23710000</v>
      </c>
    </row>
    <row r="14783" spans="1:8">
      <c r="A14783" s="594" t="s">
        <v>133</v>
      </c>
      <c r="B14783" s="594" t="s">
        <v>350</v>
      </c>
      <c r="C14783" s="594" t="s">
        <v>276</v>
      </c>
      <c r="D14783" s="594" t="s">
        <v>2725</v>
      </c>
      <c r="E14783" s="594" t="s">
        <v>171</v>
      </c>
      <c r="F14783" s="594" t="s">
        <v>175</v>
      </c>
      <c r="G14783" s="596" t="s">
        <v>176</v>
      </c>
      <c r="H14783" s="597">
        <v>9010000</v>
      </c>
    </row>
    <row r="14784" spans="1:8">
      <c r="A14784" s="594" t="s">
        <v>133</v>
      </c>
      <c r="B14784" s="594" t="s">
        <v>350</v>
      </c>
      <c r="C14784" s="594" t="s">
        <v>276</v>
      </c>
      <c r="D14784" s="594" t="s">
        <v>2725</v>
      </c>
      <c r="E14784" s="594" t="s">
        <v>177</v>
      </c>
      <c r="F14784" s="595" t="s">
        <v>411</v>
      </c>
      <c r="G14784" s="596" t="s">
        <v>178</v>
      </c>
      <c r="H14784" s="597">
        <v>49483892</v>
      </c>
    </row>
    <row r="14785" spans="1:8">
      <c r="A14785" s="594" t="s">
        <v>133</v>
      </c>
      <c r="B14785" s="594" t="s">
        <v>350</v>
      </c>
      <c r="C14785" s="594" t="s">
        <v>276</v>
      </c>
      <c r="D14785" s="594" t="s">
        <v>2725</v>
      </c>
      <c r="E14785" s="594" t="s">
        <v>177</v>
      </c>
      <c r="F14785" s="594" t="s">
        <v>179</v>
      </c>
      <c r="G14785" s="596" t="s">
        <v>2679</v>
      </c>
      <c r="H14785" s="597">
        <v>7754572</v>
      </c>
    </row>
    <row r="14786" spans="1:8">
      <c r="A14786" s="594" t="s">
        <v>133</v>
      </c>
      <c r="B14786" s="594" t="s">
        <v>350</v>
      </c>
      <c r="C14786" s="594" t="s">
        <v>276</v>
      </c>
      <c r="D14786" s="594" t="s">
        <v>2725</v>
      </c>
      <c r="E14786" s="594" t="s">
        <v>177</v>
      </c>
      <c r="F14786" s="594" t="s">
        <v>181</v>
      </c>
      <c r="G14786" s="596" t="s">
        <v>182</v>
      </c>
      <c r="H14786" s="597">
        <v>216000</v>
      </c>
    </row>
    <row r="14787" spans="1:8">
      <c r="A14787" s="594" t="s">
        <v>133</v>
      </c>
      <c r="B14787" s="594" t="s">
        <v>350</v>
      </c>
      <c r="C14787" s="594" t="s">
        <v>276</v>
      </c>
      <c r="D14787" s="594" t="s">
        <v>2725</v>
      </c>
      <c r="E14787" s="594" t="s">
        <v>177</v>
      </c>
      <c r="F14787" s="594" t="s">
        <v>1290</v>
      </c>
      <c r="G14787" s="596" t="s">
        <v>2721</v>
      </c>
      <c r="H14787" s="597">
        <v>21618420</v>
      </c>
    </row>
    <row r="14788" spans="1:8">
      <c r="A14788" s="594" t="s">
        <v>133</v>
      </c>
      <c r="B14788" s="594" t="s">
        <v>350</v>
      </c>
      <c r="C14788" s="594" t="s">
        <v>276</v>
      </c>
      <c r="D14788" s="594" t="s">
        <v>2725</v>
      </c>
      <c r="E14788" s="594" t="s">
        <v>177</v>
      </c>
      <c r="F14788" s="594" t="s">
        <v>441</v>
      </c>
      <c r="G14788" s="596" t="s">
        <v>2728</v>
      </c>
      <c r="H14788" s="597">
        <v>11200000</v>
      </c>
    </row>
    <row r="14789" spans="1:8">
      <c r="A14789" s="594" t="s">
        <v>133</v>
      </c>
      <c r="B14789" s="594" t="s">
        <v>350</v>
      </c>
      <c r="C14789" s="594" t="s">
        <v>276</v>
      </c>
      <c r="D14789" s="594" t="s">
        <v>2725</v>
      </c>
      <c r="E14789" s="594" t="s">
        <v>177</v>
      </c>
      <c r="F14789" s="594" t="s">
        <v>1297</v>
      </c>
      <c r="G14789" s="596" t="s">
        <v>2680</v>
      </c>
      <c r="H14789" s="597">
        <v>5039400</v>
      </c>
    </row>
    <row r="14790" spans="1:8">
      <c r="A14790" s="594" t="s">
        <v>133</v>
      </c>
      <c r="B14790" s="594" t="s">
        <v>350</v>
      </c>
      <c r="C14790" s="594" t="s">
        <v>276</v>
      </c>
      <c r="D14790" s="594" t="s">
        <v>2725</v>
      </c>
      <c r="E14790" s="594" t="s">
        <v>177</v>
      </c>
      <c r="F14790" s="594" t="s">
        <v>239</v>
      </c>
      <c r="G14790" s="596" t="s">
        <v>205</v>
      </c>
      <c r="H14790" s="597">
        <v>3655500</v>
      </c>
    </row>
    <row r="14791" spans="1:8">
      <c r="A14791" s="594" t="s">
        <v>133</v>
      </c>
      <c r="B14791" s="594" t="s">
        <v>350</v>
      </c>
      <c r="C14791" s="594" t="s">
        <v>276</v>
      </c>
      <c r="D14791" s="594" t="s">
        <v>2725</v>
      </c>
      <c r="E14791" s="594" t="s">
        <v>240</v>
      </c>
      <c r="F14791" s="595" t="s">
        <v>411</v>
      </c>
      <c r="G14791" s="596" t="s">
        <v>241</v>
      </c>
      <c r="H14791" s="597">
        <v>34809250</v>
      </c>
    </row>
    <row r="14792" spans="1:8">
      <c r="A14792" s="594" t="s">
        <v>133</v>
      </c>
      <c r="B14792" s="594" t="s">
        <v>350</v>
      </c>
      <c r="C14792" s="594" t="s">
        <v>276</v>
      </c>
      <c r="D14792" s="594" t="s">
        <v>2725</v>
      </c>
      <c r="E14792" s="594" t="s">
        <v>240</v>
      </c>
      <c r="F14792" s="594" t="s">
        <v>242</v>
      </c>
      <c r="G14792" s="596" t="s">
        <v>243</v>
      </c>
      <c r="H14792" s="597">
        <v>27404000</v>
      </c>
    </row>
    <row r="14793" spans="1:8">
      <c r="A14793" s="594" t="s">
        <v>133</v>
      </c>
      <c r="B14793" s="594" t="s">
        <v>350</v>
      </c>
      <c r="C14793" s="594" t="s">
        <v>276</v>
      </c>
      <c r="D14793" s="594" t="s">
        <v>2725</v>
      </c>
      <c r="E14793" s="594" t="s">
        <v>240</v>
      </c>
      <c r="F14793" s="594" t="s">
        <v>733</v>
      </c>
      <c r="G14793" s="596" t="s">
        <v>734</v>
      </c>
      <c r="H14793" s="597">
        <v>2400000</v>
      </c>
    </row>
    <row r="14794" spans="1:8">
      <c r="A14794" s="594" t="s">
        <v>133</v>
      </c>
      <c r="B14794" s="594" t="s">
        <v>350</v>
      </c>
      <c r="C14794" s="594" t="s">
        <v>276</v>
      </c>
      <c r="D14794" s="594" t="s">
        <v>2725</v>
      </c>
      <c r="E14794" s="594" t="s">
        <v>240</v>
      </c>
      <c r="F14794" s="594" t="s">
        <v>735</v>
      </c>
      <c r="G14794" s="596" t="s">
        <v>193</v>
      </c>
      <c r="H14794" s="597">
        <v>5005250</v>
      </c>
    </row>
    <row r="14795" spans="1:8">
      <c r="A14795" s="594" t="s">
        <v>133</v>
      </c>
      <c r="B14795" s="594" t="s">
        <v>350</v>
      </c>
      <c r="C14795" s="594" t="s">
        <v>276</v>
      </c>
      <c r="D14795" s="594" t="s">
        <v>2725</v>
      </c>
      <c r="E14795" s="594" t="s">
        <v>183</v>
      </c>
      <c r="F14795" s="595" t="s">
        <v>411</v>
      </c>
      <c r="G14795" s="596" t="s">
        <v>184</v>
      </c>
      <c r="H14795" s="597">
        <v>213123000</v>
      </c>
    </row>
    <row r="14796" spans="1:8">
      <c r="A14796" s="594" t="s">
        <v>133</v>
      </c>
      <c r="B14796" s="594" t="s">
        <v>350</v>
      </c>
      <c r="C14796" s="594" t="s">
        <v>276</v>
      </c>
      <c r="D14796" s="594" t="s">
        <v>2725</v>
      </c>
      <c r="E14796" s="594" t="s">
        <v>183</v>
      </c>
      <c r="F14796" s="594" t="s">
        <v>587</v>
      </c>
      <c r="G14796" s="596" t="s">
        <v>588</v>
      </c>
      <c r="H14796" s="597">
        <v>1488000</v>
      </c>
    </row>
    <row r="14797" spans="1:8">
      <c r="A14797" s="594" t="s">
        <v>133</v>
      </c>
      <c r="B14797" s="594" t="s">
        <v>350</v>
      </c>
      <c r="C14797" s="594" t="s">
        <v>276</v>
      </c>
      <c r="D14797" s="594" t="s">
        <v>2725</v>
      </c>
      <c r="E14797" s="594" t="s">
        <v>183</v>
      </c>
      <c r="F14797" s="594" t="s">
        <v>736</v>
      </c>
      <c r="G14797" s="596" t="s">
        <v>737</v>
      </c>
      <c r="H14797" s="597">
        <v>32300000</v>
      </c>
    </row>
    <row r="14798" spans="1:8">
      <c r="A14798" s="594" t="s">
        <v>133</v>
      </c>
      <c r="B14798" s="594" t="s">
        <v>350</v>
      </c>
      <c r="C14798" s="594" t="s">
        <v>276</v>
      </c>
      <c r="D14798" s="594" t="s">
        <v>2725</v>
      </c>
      <c r="E14798" s="594" t="s">
        <v>183</v>
      </c>
      <c r="F14798" s="594" t="s">
        <v>185</v>
      </c>
      <c r="G14798" s="596" t="s">
        <v>186</v>
      </c>
      <c r="H14798" s="597">
        <v>67535000</v>
      </c>
    </row>
    <row r="14799" spans="1:8">
      <c r="A14799" s="594" t="s">
        <v>133</v>
      </c>
      <c r="B14799" s="594" t="s">
        <v>350</v>
      </c>
      <c r="C14799" s="594" t="s">
        <v>276</v>
      </c>
      <c r="D14799" s="594" t="s">
        <v>2725</v>
      </c>
      <c r="E14799" s="594" t="s">
        <v>183</v>
      </c>
      <c r="F14799" s="594" t="s">
        <v>187</v>
      </c>
      <c r="G14799" s="596" t="s">
        <v>2683</v>
      </c>
      <c r="H14799" s="597">
        <v>111800000</v>
      </c>
    </row>
    <row r="14800" spans="1:8">
      <c r="A14800" s="594" t="s">
        <v>133</v>
      </c>
      <c r="B14800" s="594" t="s">
        <v>350</v>
      </c>
      <c r="C14800" s="594" t="s">
        <v>276</v>
      </c>
      <c r="D14800" s="594" t="s">
        <v>2725</v>
      </c>
      <c r="E14800" s="594" t="s">
        <v>738</v>
      </c>
      <c r="F14800" s="595" t="s">
        <v>411</v>
      </c>
      <c r="G14800" s="596" t="s">
        <v>739</v>
      </c>
      <c r="H14800" s="597">
        <v>535880000</v>
      </c>
    </row>
    <row r="14801" spans="1:8">
      <c r="A14801" s="594" t="s">
        <v>133</v>
      </c>
      <c r="B14801" s="594" t="s">
        <v>350</v>
      </c>
      <c r="C14801" s="594" t="s">
        <v>276</v>
      </c>
      <c r="D14801" s="594" t="s">
        <v>2725</v>
      </c>
      <c r="E14801" s="594" t="s">
        <v>738</v>
      </c>
      <c r="F14801" s="594" t="s">
        <v>740</v>
      </c>
      <c r="G14801" s="596" t="s">
        <v>741</v>
      </c>
      <c r="H14801" s="597">
        <v>10000000</v>
      </c>
    </row>
    <row r="14802" spans="1:8">
      <c r="A14802" s="594" t="s">
        <v>133</v>
      </c>
      <c r="B14802" s="594" t="s">
        <v>350</v>
      </c>
      <c r="C14802" s="594" t="s">
        <v>276</v>
      </c>
      <c r="D14802" s="594" t="s">
        <v>2725</v>
      </c>
      <c r="E14802" s="594" t="s">
        <v>738</v>
      </c>
      <c r="F14802" s="594" t="s">
        <v>356</v>
      </c>
      <c r="G14802" s="596" t="s">
        <v>357</v>
      </c>
      <c r="H14802" s="597">
        <v>415580000</v>
      </c>
    </row>
    <row r="14803" spans="1:8">
      <c r="A14803" s="594" t="s">
        <v>133</v>
      </c>
      <c r="B14803" s="594" t="s">
        <v>350</v>
      </c>
      <c r="C14803" s="594" t="s">
        <v>276</v>
      </c>
      <c r="D14803" s="594" t="s">
        <v>2725</v>
      </c>
      <c r="E14803" s="594" t="s">
        <v>738</v>
      </c>
      <c r="F14803" s="594" t="s">
        <v>296</v>
      </c>
      <c r="G14803" s="596" t="s">
        <v>297</v>
      </c>
      <c r="H14803" s="597">
        <v>12400000</v>
      </c>
    </row>
    <row r="14804" spans="1:8">
      <c r="A14804" s="594" t="s">
        <v>133</v>
      </c>
      <c r="B14804" s="594" t="s">
        <v>350</v>
      </c>
      <c r="C14804" s="594" t="s">
        <v>276</v>
      </c>
      <c r="D14804" s="594" t="s">
        <v>2725</v>
      </c>
      <c r="E14804" s="594" t="s">
        <v>738</v>
      </c>
      <c r="F14804" s="594" t="s">
        <v>742</v>
      </c>
      <c r="G14804" s="596" t="s">
        <v>743</v>
      </c>
      <c r="H14804" s="597">
        <v>97900000</v>
      </c>
    </row>
    <row r="14805" spans="1:8">
      <c r="A14805" s="594" t="s">
        <v>133</v>
      </c>
      <c r="B14805" s="594" t="s">
        <v>350</v>
      </c>
      <c r="C14805" s="594" t="s">
        <v>276</v>
      </c>
      <c r="D14805" s="594" t="s">
        <v>2725</v>
      </c>
      <c r="E14805" s="594" t="s">
        <v>744</v>
      </c>
      <c r="F14805" s="595" t="s">
        <v>411</v>
      </c>
      <c r="G14805" s="596" t="s">
        <v>2686</v>
      </c>
      <c r="H14805" s="597">
        <v>624339253</v>
      </c>
    </row>
    <row r="14806" spans="1:8">
      <c r="A14806" s="594" t="s">
        <v>133</v>
      </c>
      <c r="B14806" s="594" t="s">
        <v>350</v>
      </c>
      <c r="C14806" s="594" t="s">
        <v>276</v>
      </c>
      <c r="D14806" s="594" t="s">
        <v>2725</v>
      </c>
      <c r="E14806" s="594" t="s">
        <v>744</v>
      </c>
      <c r="F14806" s="594" t="s">
        <v>286</v>
      </c>
      <c r="G14806" s="596" t="s">
        <v>2688</v>
      </c>
      <c r="H14806" s="597">
        <v>122705000</v>
      </c>
    </row>
    <row r="14807" spans="1:8">
      <c r="A14807" s="594" t="s">
        <v>133</v>
      </c>
      <c r="B14807" s="594" t="s">
        <v>350</v>
      </c>
      <c r="C14807" s="594" t="s">
        <v>276</v>
      </c>
      <c r="D14807" s="594" t="s">
        <v>2725</v>
      </c>
      <c r="E14807" s="594" t="s">
        <v>744</v>
      </c>
      <c r="F14807" s="594" t="s">
        <v>7</v>
      </c>
      <c r="G14807" s="596" t="s">
        <v>8</v>
      </c>
      <c r="H14807" s="597">
        <v>11000000</v>
      </c>
    </row>
    <row r="14808" spans="1:8">
      <c r="A14808" s="594" t="s">
        <v>133</v>
      </c>
      <c r="B14808" s="594" t="s">
        <v>350</v>
      </c>
      <c r="C14808" s="594" t="s">
        <v>276</v>
      </c>
      <c r="D14808" s="594" t="s">
        <v>2725</v>
      </c>
      <c r="E14808" s="594" t="s">
        <v>744</v>
      </c>
      <c r="F14808" s="594" t="s">
        <v>572</v>
      </c>
      <c r="G14808" s="596" t="s">
        <v>2689</v>
      </c>
      <c r="H14808" s="597">
        <v>37865000</v>
      </c>
    </row>
    <row r="14809" spans="1:8">
      <c r="A14809" s="594" t="s">
        <v>133</v>
      </c>
      <c r="B14809" s="594" t="s">
        <v>350</v>
      </c>
      <c r="C14809" s="594" t="s">
        <v>276</v>
      </c>
      <c r="D14809" s="594" t="s">
        <v>2725</v>
      </c>
      <c r="E14809" s="594" t="s">
        <v>744</v>
      </c>
      <c r="F14809" s="594" t="s">
        <v>11</v>
      </c>
      <c r="G14809" s="596" t="s">
        <v>2691</v>
      </c>
      <c r="H14809" s="597">
        <v>111719153</v>
      </c>
    </row>
    <row r="14810" spans="1:8">
      <c r="A14810" s="594" t="s">
        <v>133</v>
      </c>
      <c r="B14810" s="594" t="s">
        <v>350</v>
      </c>
      <c r="C14810" s="594" t="s">
        <v>276</v>
      </c>
      <c r="D14810" s="594" t="s">
        <v>2725</v>
      </c>
      <c r="E14810" s="594" t="s">
        <v>744</v>
      </c>
      <c r="F14810" s="594" t="s">
        <v>371</v>
      </c>
      <c r="G14810" s="596" t="s">
        <v>372</v>
      </c>
      <c r="H14810" s="597">
        <v>270000000</v>
      </c>
    </row>
    <row r="14811" spans="1:8">
      <c r="A14811" s="594" t="s">
        <v>133</v>
      </c>
      <c r="B14811" s="594" t="s">
        <v>350</v>
      </c>
      <c r="C14811" s="594" t="s">
        <v>276</v>
      </c>
      <c r="D14811" s="594" t="s">
        <v>2725</v>
      </c>
      <c r="E14811" s="594" t="s">
        <v>744</v>
      </c>
      <c r="F14811" s="594" t="s">
        <v>748</v>
      </c>
      <c r="G14811" s="596" t="s">
        <v>35</v>
      </c>
      <c r="H14811" s="597">
        <v>71050100</v>
      </c>
    </row>
    <row r="14812" spans="1:8">
      <c r="A14812" s="594" t="s">
        <v>133</v>
      </c>
      <c r="B14812" s="594" t="s">
        <v>350</v>
      </c>
      <c r="C14812" s="594" t="s">
        <v>276</v>
      </c>
      <c r="D14812" s="594" t="s">
        <v>2725</v>
      </c>
      <c r="E14812" s="594" t="s">
        <v>2692</v>
      </c>
      <c r="F14812" s="595" t="s">
        <v>411</v>
      </c>
      <c r="G14812" s="596" t="s">
        <v>2693</v>
      </c>
      <c r="H14812" s="597">
        <v>765035000</v>
      </c>
    </row>
    <row r="14813" spans="1:8">
      <c r="A14813" s="594" t="s">
        <v>133</v>
      </c>
      <c r="B14813" s="594" t="s">
        <v>350</v>
      </c>
      <c r="C14813" s="594" t="s">
        <v>276</v>
      </c>
      <c r="D14813" s="594" t="s">
        <v>2725</v>
      </c>
      <c r="E14813" s="594" t="s">
        <v>2692</v>
      </c>
      <c r="F14813" s="594" t="s">
        <v>2777</v>
      </c>
      <c r="G14813" s="596" t="s">
        <v>2765</v>
      </c>
      <c r="H14813" s="597">
        <v>712000000</v>
      </c>
    </row>
    <row r="14814" spans="1:8">
      <c r="A14814" s="594" t="s">
        <v>133</v>
      </c>
      <c r="B14814" s="594" t="s">
        <v>350</v>
      </c>
      <c r="C14814" s="594" t="s">
        <v>276</v>
      </c>
      <c r="D14814" s="594" t="s">
        <v>2725</v>
      </c>
      <c r="E14814" s="594" t="s">
        <v>2692</v>
      </c>
      <c r="F14814" s="594" t="s">
        <v>2730</v>
      </c>
      <c r="G14814" s="596" t="s">
        <v>2731</v>
      </c>
      <c r="H14814" s="597">
        <v>53035000</v>
      </c>
    </row>
    <row r="14815" spans="1:8">
      <c r="A14815" s="594" t="s">
        <v>133</v>
      </c>
      <c r="B14815" s="594" t="s">
        <v>350</v>
      </c>
      <c r="C14815" s="594" t="s">
        <v>276</v>
      </c>
      <c r="D14815" s="594" t="s">
        <v>2725</v>
      </c>
      <c r="E14815" s="594" t="s">
        <v>189</v>
      </c>
      <c r="F14815" s="595" t="s">
        <v>411</v>
      </c>
      <c r="G14815" s="596" t="s">
        <v>190</v>
      </c>
      <c r="H14815" s="597">
        <v>627372242</v>
      </c>
    </row>
    <row r="14816" spans="1:8">
      <c r="A14816" s="594" t="s">
        <v>133</v>
      </c>
      <c r="B14816" s="594" t="s">
        <v>350</v>
      </c>
      <c r="C14816" s="594" t="s">
        <v>276</v>
      </c>
      <c r="D14816" s="594" t="s">
        <v>2725</v>
      </c>
      <c r="E14816" s="594" t="s">
        <v>189</v>
      </c>
      <c r="F14816" s="594" t="s">
        <v>773</v>
      </c>
      <c r="G14816" s="596" t="s">
        <v>2695</v>
      </c>
      <c r="H14816" s="597">
        <v>135558580</v>
      </c>
    </row>
    <row r="14817" spans="1:8">
      <c r="A14817" s="594" t="s">
        <v>133</v>
      </c>
      <c r="B14817" s="594" t="s">
        <v>350</v>
      </c>
      <c r="C14817" s="594" t="s">
        <v>276</v>
      </c>
      <c r="D14817" s="594" t="s">
        <v>2725</v>
      </c>
      <c r="E14817" s="594" t="s">
        <v>189</v>
      </c>
      <c r="F14817" s="594" t="s">
        <v>13</v>
      </c>
      <c r="G14817" s="596" t="s">
        <v>2732</v>
      </c>
      <c r="H14817" s="597">
        <v>55968000</v>
      </c>
    </row>
    <row r="14818" spans="1:8">
      <c r="A14818" s="594" t="s">
        <v>133</v>
      </c>
      <c r="B14818" s="594" t="s">
        <v>350</v>
      </c>
      <c r="C14818" s="594" t="s">
        <v>276</v>
      </c>
      <c r="D14818" s="594" t="s">
        <v>2725</v>
      </c>
      <c r="E14818" s="594" t="s">
        <v>189</v>
      </c>
      <c r="F14818" s="594" t="s">
        <v>37</v>
      </c>
      <c r="G14818" s="596" t="s">
        <v>2696</v>
      </c>
      <c r="H14818" s="597">
        <v>305655419</v>
      </c>
    </row>
    <row r="14819" spans="1:8">
      <c r="A14819" s="594" t="s">
        <v>133</v>
      </c>
      <c r="B14819" s="594" t="s">
        <v>350</v>
      </c>
      <c r="C14819" s="594" t="s">
        <v>276</v>
      </c>
      <c r="D14819" s="594" t="s">
        <v>2725</v>
      </c>
      <c r="E14819" s="594" t="s">
        <v>189</v>
      </c>
      <c r="F14819" s="594" t="s">
        <v>192</v>
      </c>
      <c r="G14819" s="596" t="s">
        <v>195</v>
      </c>
      <c r="H14819" s="597">
        <v>130190243</v>
      </c>
    </row>
    <row r="14820" spans="1:8">
      <c r="A14820" s="594" t="s">
        <v>133</v>
      </c>
      <c r="B14820" s="594" t="s">
        <v>350</v>
      </c>
      <c r="C14820" s="594" t="s">
        <v>276</v>
      </c>
      <c r="D14820" s="594" t="s">
        <v>2725</v>
      </c>
      <c r="E14820" s="594" t="s">
        <v>2697</v>
      </c>
      <c r="F14820" s="595" t="s">
        <v>411</v>
      </c>
      <c r="G14820" s="596" t="s">
        <v>2698</v>
      </c>
      <c r="H14820" s="597">
        <v>32053000</v>
      </c>
    </row>
    <row r="14821" spans="1:8">
      <c r="A14821" s="594" t="s">
        <v>133</v>
      </c>
      <c r="B14821" s="594" t="s">
        <v>350</v>
      </c>
      <c r="C14821" s="594" t="s">
        <v>276</v>
      </c>
      <c r="D14821" s="594" t="s">
        <v>2725</v>
      </c>
      <c r="E14821" s="594" t="s">
        <v>2697</v>
      </c>
      <c r="F14821" s="594" t="s">
        <v>2699</v>
      </c>
      <c r="G14821" s="596" t="s">
        <v>2700</v>
      </c>
      <c r="H14821" s="597">
        <v>32053000</v>
      </c>
    </row>
    <row r="14822" spans="1:8">
      <c r="A14822" s="594" t="s">
        <v>133</v>
      </c>
      <c r="B14822" s="594" t="s">
        <v>350</v>
      </c>
      <c r="C14822" s="594" t="s">
        <v>276</v>
      </c>
      <c r="D14822" s="594" t="s">
        <v>2725</v>
      </c>
      <c r="E14822" s="594" t="s">
        <v>194</v>
      </c>
      <c r="F14822" s="595" t="s">
        <v>411</v>
      </c>
      <c r="G14822" s="596" t="s">
        <v>195</v>
      </c>
      <c r="H14822" s="597">
        <v>1265740400</v>
      </c>
    </row>
    <row r="14823" spans="1:8">
      <c r="A14823" s="594" t="s">
        <v>133</v>
      </c>
      <c r="B14823" s="594" t="s">
        <v>350</v>
      </c>
      <c r="C14823" s="594" t="s">
        <v>276</v>
      </c>
      <c r="D14823" s="594" t="s">
        <v>2725</v>
      </c>
      <c r="E14823" s="594" t="s">
        <v>194</v>
      </c>
      <c r="F14823" s="594" t="s">
        <v>15</v>
      </c>
      <c r="G14823" s="596" t="s">
        <v>2701</v>
      </c>
      <c r="H14823" s="597">
        <v>2960000</v>
      </c>
    </row>
    <row r="14824" spans="1:8">
      <c r="A14824" s="594" t="s">
        <v>133</v>
      </c>
      <c r="B14824" s="594" t="s">
        <v>350</v>
      </c>
      <c r="C14824" s="594" t="s">
        <v>276</v>
      </c>
      <c r="D14824" s="594" t="s">
        <v>2725</v>
      </c>
      <c r="E14824" s="594" t="s">
        <v>194</v>
      </c>
      <c r="F14824" s="594" t="s">
        <v>39</v>
      </c>
      <c r="G14824" s="596" t="s">
        <v>2702</v>
      </c>
      <c r="H14824" s="597">
        <v>10153400</v>
      </c>
    </row>
    <row r="14825" spans="1:8">
      <c r="A14825" s="594" t="s">
        <v>133</v>
      </c>
      <c r="B14825" s="594" t="s">
        <v>350</v>
      </c>
      <c r="C14825" s="594" t="s">
        <v>276</v>
      </c>
      <c r="D14825" s="594" t="s">
        <v>2725</v>
      </c>
      <c r="E14825" s="594" t="s">
        <v>194</v>
      </c>
      <c r="F14825" s="594" t="s">
        <v>198</v>
      </c>
      <c r="G14825" s="596" t="s">
        <v>199</v>
      </c>
      <c r="H14825" s="597">
        <v>1198824000</v>
      </c>
    </row>
    <row r="14826" spans="1:8">
      <c r="A14826" s="594" t="s">
        <v>133</v>
      </c>
      <c r="B14826" s="594" t="s">
        <v>350</v>
      </c>
      <c r="C14826" s="594" t="s">
        <v>276</v>
      </c>
      <c r="D14826" s="594" t="s">
        <v>2725</v>
      </c>
      <c r="E14826" s="594" t="s">
        <v>194</v>
      </c>
      <c r="F14826" s="594" t="s">
        <v>200</v>
      </c>
      <c r="G14826" s="596" t="s">
        <v>201</v>
      </c>
      <c r="H14826" s="597">
        <v>53803000</v>
      </c>
    </row>
    <row r="14827" spans="1:8">
      <c r="A14827" s="594" t="s">
        <v>133</v>
      </c>
      <c r="B14827" s="594" t="s">
        <v>350</v>
      </c>
      <c r="C14827" s="594" t="s">
        <v>276</v>
      </c>
      <c r="D14827" s="594" t="s">
        <v>2725</v>
      </c>
      <c r="E14827" s="594" t="s">
        <v>573</v>
      </c>
      <c r="F14827" s="595" t="s">
        <v>411</v>
      </c>
      <c r="G14827" s="596" t="s">
        <v>2703</v>
      </c>
      <c r="H14827" s="597">
        <v>8676000</v>
      </c>
    </row>
    <row r="14828" spans="1:8">
      <c r="A14828" s="594" t="s">
        <v>133</v>
      </c>
      <c r="B14828" s="594" t="s">
        <v>350</v>
      </c>
      <c r="C14828" s="594" t="s">
        <v>276</v>
      </c>
      <c r="D14828" s="594" t="s">
        <v>2725</v>
      </c>
      <c r="E14828" s="594" t="s">
        <v>573</v>
      </c>
      <c r="F14828" s="594" t="s">
        <v>574</v>
      </c>
      <c r="G14828" s="596" t="s">
        <v>2704</v>
      </c>
      <c r="H14828" s="597">
        <v>8676000</v>
      </c>
    </row>
    <row r="14829" spans="1:8">
      <c r="A14829" s="594" t="s">
        <v>133</v>
      </c>
      <c r="B14829" s="594" t="s">
        <v>350</v>
      </c>
      <c r="C14829" s="594" t="s">
        <v>276</v>
      </c>
      <c r="D14829" s="594" t="s">
        <v>2725</v>
      </c>
      <c r="E14829" s="594" t="s">
        <v>580</v>
      </c>
      <c r="F14829" s="595" t="s">
        <v>411</v>
      </c>
      <c r="G14829" s="596" t="s">
        <v>581</v>
      </c>
      <c r="H14829" s="597">
        <v>71128000</v>
      </c>
    </row>
    <row r="14830" spans="1:8">
      <c r="A14830" s="594" t="s">
        <v>133</v>
      </c>
      <c r="B14830" s="594" t="s">
        <v>350</v>
      </c>
      <c r="C14830" s="594" t="s">
        <v>276</v>
      </c>
      <c r="D14830" s="594" t="s">
        <v>2725</v>
      </c>
      <c r="E14830" s="594" t="s">
        <v>580</v>
      </c>
      <c r="F14830" s="594" t="s">
        <v>367</v>
      </c>
      <c r="G14830" s="596" t="s">
        <v>2772</v>
      </c>
      <c r="H14830" s="597">
        <v>71128000</v>
      </c>
    </row>
    <row r="14831" spans="1:8">
      <c r="A14831" s="594" t="s">
        <v>133</v>
      </c>
      <c r="B14831" s="594" t="s">
        <v>350</v>
      </c>
      <c r="C14831" s="594" t="s">
        <v>276</v>
      </c>
      <c r="D14831" s="594" t="s">
        <v>2725</v>
      </c>
      <c r="E14831" s="594" t="s">
        <v>260</v>
      </c>
      <c r="F14831" s="595" t="s">
        <v>411</v>
      </c>
      <c r="G14831" s="596" t="s">
        <v>261</v>
      </c>
      <c r="H14831" s="597">
        <v>440000000</v>
      </c>
    </row>
    <row r="14832" spans="1:8">
      <c r="A14832" s="594" t="s">
        <v>133</v>
      </c>
      <c r="B14832" s="594" t="s">
        <v>350</v>
      </c>
      <c r="C14832" s="594" t="s">
        <v>276</v>
      </c>
      <c r="D14832" s="594" t="s">
        <v>2725</v>
      </c>
      <c r="E14832" s="594" t="s">
        <v>260</v>
      </c>
      <c r="F14832" s="594" t="s">
        <v>262</v>
      </c>
      <c r="G14832" s="596" t="s">
        <v>2707</v>
      </c>
      <c r="H14832" s="597">
        <v>440000000</v>
      </c>
    </row>
    <row r="14833" spans="1:8">
      <c r="A14833" s="594" t="s">
        <v>133</v>
      </c>
      <c r="B14833" s="594" t="s">
        <v>350</v>
      </c>
      <c r="C14833" s="594" t="s">
        <v>322</v>
      </c>
      <c r="D14833" s="595" t="s">
        <v>411</v>
      </c>
      <c r="E14833" s="595" t="s">
        <v>411</v>
      </c>
      <c r="F14833" s="595" t="s">
        <v>411</v>
      </c>
      <c r="G14833" s="596" t="s">
        <v>2661</v>
      </c>
      <c r="H14833" s="597">
        <v>37948382088</v>
      </c>
    </row>
    <row r="14834" spans="1:8">
      <c r="A14834" s="594" t="s">
        <v>133</v>
      </c>
      <c r="B14834" s="594" t="s">
        <v>350</v>
      </c>
      <c r="C14834" s="594" t="s">
        <v>322</v>
      </c>
      <c r="D14834" s="594" t="s">
        <v>2662</v>
      </c>
      <c r="E14834" s="595" t="s">
        <v>411</v>
      </c>
      <c r="F14834" s="595" t="s">
        <v>411</v>
      </c>
      <c r="G14834" s="596" t="s">
        <v>2663</v>
      </c>
      <c r="H14834" s="597">
        <v>32361166088</v>
      </c>
    </row>
    <row r="14835" spans="1:8">
      <c r="A14835" s="594" t="s">
        <v>133</v>
      </c>
      <c r="B14835" s="594" t="s">
        <v>350</v>
      </c>
      <c r="C14835" s="594" t="s">
        <v>322</v>
      </c>
      <c r="D14835" s="594" t="s">
        <v>2662</v>
      </c>
      <c r="E14835" s="594" t="s">
        <v>582</v>
      </c>
      <c r="F14835" s="595" t="s">
        <v>411</v>
      </c>
      <c r="G14835" s="596" t="s">
        <v>583</v>
      </c>
      <c r="H14835" s="597">
        <v>1241500000</v>
      </c>
    </row>
    <row r="14836" spans="1:8">
      <c r="A14836" s="594" t="s">
        <v>133</v>
      </c>
      <c r="B14836" s="594" t="s">
        <v>350</v>
      </c>
      <c r="C14836" s="594" t="s">
        <v>322</v>
      </c>
      <c r="D14836" s="594" t="s">
        <v>2662</v>
      </c>
      <c r="E14836" s="594" t="s">
        <v>582</v>
      </c>
      <c r="F14836" s="594" t="s">
        <v>584</v>
      </c>
      <c r="G14836" s="596" t="s">
        <v>2670</v>
      </c>
      <c r="H14836" s="597">
        <v>1155210000</v>
      </c>
    </row>
    <row r="14837" spans="1:8">
      <c r="A14837" s="594" t="s">
        <v>133</v>
      </c>
      <c r="B14837" s="594" t="s">
        <v>350</v>
      </c>
      <c r="C14837" s="594" t="s">
        <v>322</v>
      </c>
      <c r="D14837" s="594" t="s">
        <v>2662</v>
      </c>
      <c r="E14837" s="594" t="s">
        <v>582</v>
      </c>
      <c r="F14837" s="594" t="s">
        <v>478</v>
      </c>
      <c r="G14837" s="596" t="s">
        <v>2775</v>
      </c>
      <c r="H14837" s="597">
        <v>86290000</v>
      </c>
    </row>
    <row r="14838" spans="1:8">
      <c r="A14838" s="594" t="s">
        <v>133</v>
      </c>
      <c r="B14838" s="594" t="s">
        <v>350</v>
      </c>
      <c r="C14838" s="594" t="s">
        <v>322</v>
      </c>
      <c r="D14838" s="594" t="s">
        <v>2662</v>
      </c>
      <c r="E14838" s="594" t="s">
        <v>152</v>
      </c>
      <c r="F14838" s="595" t="s">
        <v>411</v>
      </c>
      <c r="G14838" s="596" t="s">
        <v>153</v>
      </c>
      <c r="H14838" s="597">
        <v>10700000</v>
      </c>
    </row>
    <row r="14839" spans="1:8">
      <c r="A14839" s="594" t="s">
        <v>133</v>
      </c>
      <c r="B14839" s="594" t="s">
        <v>350</v>
      </c>
      <c r="C14839" s="594" t="s">
        <v>322</v>
      </c>
      <c r="D14839" s="594" t="s">
        <v>2662</v>
      </c>
      <c r="E14839" s="594" t="s">
        <v>152</v>
      </c>
      <c r="F14839" s="594" t="s">
        <v>606</v>
      </c>
      <c r="G14839" s="596" t="s">
        <v>195</v>
      </c>
      <c r="H14839" s="597">
        <v>10700000</v>
      </c>
    </row>
    <row r="14840" spans="1:8">
      <c r="A14840" s="594" t="s">
        <v>133</v>
      </c>
      <c r="B14840" s="594" t="s">
        <v>350</v>
      </c>
      <c r="C14840" s="594" t="s">
        <v>322</v>
      </c>
      <c r="D14840" s="594" t="s">
        <v>2662</v>
      </c>
      <c r="E14840" s="594" t="s">
        <v>167</v>
      </c>
      <c r="F14840" s="595" t="s">
        <v>411</v>
      </c>
      <c r="G14840" s="596" t="s">
        <v>168</v>
      </c>
      <c r="H14840" s="597">
        <v>1577000</v>
      </c>
    </row>
    <row r="14841" spans="1:8">
      <c r="A14841" s="594" t="s">
        <v>133</v>
      </c>
      <c r="B14841" s="594" t="s">
        <v>350</v>
      </c>
      <c r="C14841" s="594" t="s">
        <v>322</v>
      </c>
      <c r="D14841" s="594" t="s">
        <v>2662</v>
      </c>
      <c r="E14841" s="594" t="s">
        <v>167</v>
      </c>
      <c r="F14841" s="594" t="s">
        <v>230</v>
      </c>
      <c r="G14841" s="596" t="s">
        <v>2675</v>
      </c>
      <c r="H14841" s="597">
        <v>1577000</v>
      </c>
    </row>
    <row r="14842" spans="1:8">
      <c r="A14842" s="594" t="s">
        <v>133</v>
      </c>
      <c r="B14842" s="594" t="s">
        <v>350</v>
      </c>
      <c r="C14842" s="594" t="s">
        <v>322</v>
      </c>
      <c r="D14842" s="594" t="s">
        <v>2662</v>
      </c>
      <c r="E14842" s="594" t="s">
        <v>171</v>
      </c>
      <c r="F14842" s="595" t="s">
        <v>411</v>
      </c>
      <c r="G14842" s="596" t="s">
        <v>2677</v>
      </c>
      <c r="H14842" s="597">
        <v>196000000</v>
      </c>
    </row>
    <row r="14843" spans="1:8">
      <c r="A14843" s="594" t="s">
        <v>133</v>
      </c>
      <c r="B14843" s="594" t="s">
        <v>350</v>
      </c>
      <c r="C14843" s="594" t="s">
        <v>322</v>
      </c>
      <c r="D14843" s="594" t="s">
        <v>2662</v>
      </c>
      <c r="E14843" s="594" t="s">
        <v>171</v>
      </c>
      <c r="F14843" s="594" t="s">
        <v>173</v>
      </c>
      <c r="G14843" s="596" t="s">
        <v>174</v>
      </c>
      <c r="H14843" s="597">
        <v>93950000</v>
      </c>
    </row>
    <row r="14844" spans="1:8">
      <c r="A14844" s="594" t="s">
        <v>133</v>
      </c>
      <c r="B14844" s="594" t="s">
        <v>350</v>
      </c>
      <c r="C14844" s="594" t="s">
        <v>322</v>
      </c>
      <c r="D14844" s="594" t="s">
        <v>2662</v>
      </c>
      <c r="E14844" s="594" t="s">
        <v>171</v>
      </c>
      <c r="F14844" s="594" t="s">
        <v>216</v>
      </c>
      <c r="G14844" s="596" t="s">
        <v>217</v>
      </c>
      <c r="H14844" s="597">
        <v>51650000</v>
      </c>
    </row>
    <row r="14845" spans="1:8">
      <c r="A14845" s="594" t="s">
        <v>133</v>
      </c>
      <c r="B14845" s="594" t="s">
        <v>350</v>
      </c>
      <c r="C14845" s="594" t="s">
        <v>322</v>
      </c>
      <c r="D14845" s="594" t="s">
        <v>2662</v>
      </c>
      <c r="E14845" s="594" t="s">
        <v>171</v>
      </c>
      <c r="F14845" s="594" t="s">
        <v>175</v>
      </c>
      <c r="G14845" s="596" t="s">
        <v>176</v>
      </c>
      <c r="H14845" s="597">
        <v>50400000</v>
      </c>
    </row>
    <row r="14846" spans="1:8">
      <c r="A14846" s="594" t="s">
        <v>133</v>
      </c>
      <c r="B14846" s="594" t="s">
        <v>350</v>
      </c>
      <c r="C14846" s="594" t="s">
        <v>322</v>
      </c>
      <c r="D14846" s="594" t="s">
        <v>2662</v>
      </c>
      <c r="E14846" s="594" t="s">
        <v>177</v>
      </c>
      <c r="F14846" s="595" t="s">
        <v>411</v>
      </c>
      <c r="G14846" s="596" t="s">
        <v>178</v>
      </c>
      <c r="H14846" s="597">
        <v>8282000</v>
      </c>
    </row>
    <row r="14847" spans="1:8">
      <c r="A14847" s="594" t="s">
        <v>133</v>
      </c>
      <c r="B14847" s="594" t="s">
        <v>350</v>
      </c>
      <c r="C14847" s="594" t="s">
        <v>322</v>
      </c>
      <c r="D14847" s="594" t="s">
        <v>2662</v>
      </c>
      <c r="E14847" s="594" t="s">
        <v>177</v>
      </c>
      <c r="F14847" s="594" t="s">
        <v>181</v>
      </c>
      <c r="G14847" s="596" t="s">
        <v>182</v>
      </c>
      <c r="H14847" s="597">
        <v>8282000</v>
      </c>
    </row>
    <row r="14848" spans="1:8">
      <c r="A14848" s="594" t="s">
        <v>133</v>
      </c>
      <c r="B14848" s="594" t="s">
        <v>350</v>
      </c>
      <c r="C14848" s="594" t="s">
        <v>322</v>
      </c>
      <c r="D14848" s="594" t="s">
        <v>2662</v>
      </c>
      <c r="E14848" s="594" t="s">
        <v>240</v>
      </c>
      <c r="F14848" s="595" t="s">
        <v>411</v>
      </c>
      <c r="G14848" s="596" t="s">
        <v>241</v>
      </c>
      <c r="H14848" s="597">
        <v>66000000</v>
      </c>
    </row>
    <row r="14849" spans="1:8">
      <c r="A14849" s="594" t="s">
        <v>133</v>
      </c>
      <c r="B14849" s="594" t="s">
        <v>350</v>
      </c>
      <c r="C14849" s="594" t="s">
        <v>322</v>
      </c>
      <c r="D14849" s="594" t="s">
        <v>2662</v>
      </c>
      <c r="E14849" s="594" t="s">
        <v>240</v>
      </c>
      <c r="F14849" s="594" t="s">
        <v>597</v>
      </c>
      <c r="G14849" s="596" t="s">
        <v>2682</v>
      </c>
      <c r="H14849" s="597">
        <v>1500000</v>
      </c>
    </row>
    <row r="14850" spans="1:8">
      <c r="A14850" s="594" t="s">
        <v>133</v>
      </c>
      <c r="B14850" s="594" t="s">
        <v>350</v>
      </c>
      <c r="C14850" s="594" t="s">
        <v>322</v>
      </c>
      <c r="D14850" s="594" t="s">
        <v>2662</v>
      </c>
      <c r="E14850" s="594" t="s">
        <v>240</v>
      </c>
      <c r="F14850" s="594" t="s">
        <v>735</v>
      </c>
      <c r="G14850" s="596" t="s">
        <v>193</v>
      </c>
      <c r="H14850" s="597">
        <v>64500000</v>
      </c>
    </row>
    <row r="14851" spans="1:8">
      <c r="A14851" s="594" t="s">
        <v>133</v>
      </c>
      <c r="B14851" s="594" t="s">
        <v>350</v>
      </c>
      <c r="C14851" s="594" t="s">
        <v>322</v>
      </c>
      <c r="D14851" s="594" t="s">
        <v>2662</v>
      </c>
      <c r="E14851" s="594" t="s">
        <v>183</v>
      </c>
      <c r="F14851" s="595" t="s">
        <v>411</v>
      </c>
      <c r="G14851" s="596" t="s">
        <v>184</v>
      </c>
      <c r="H14851" s="597">
        <v>34264000</v>
      </c>
    </row>
    <row r="14852" spans="1:8">
      <c r="A14852" s="594" t="s">
        <v>133</v>
      </c>
      <c r="B14852" s="594" t="s">
        <v>350</v>
      </c>
      <c r="C14852" s="594" t="s">
        <v>322</v>
      </c>
      <c r="D14852" s="594" t="s">
        <v>2662</v>
      </c>
      <c r="E14852" s="594" t="s">
        <v>183</v>
      </c>
      <c r="F14852" s="594" t="s">
        <v>587</v>
      </c>
      <c r="G14852" s="596" t="s">
        <v>588</v>
      </c>
      <c r="H14852" s="597">
        <v>9264000</v>
      </c>
    </row>
    <row r="14853" spans="1:8">
      <c r="A14853" s="594" t="s">
        <v>133</v>
      </c>
      <c r="B14853" s="594" t="s">
        <v>350</v>
      </c>
      <c r="C14853" s="594" t="s">
        <v>322</v>
      </c>
      <c r="D14853" s="594" t="s">
        <v>2662</v>
      </c>
      <c r="E14853" s="594" t="s">
        <v>183</v>
      </c>
      <c r="F14853" s="594" t="s">
        <v>736</v>
      </c>
      <c r="G14853" s="596" t="s">
        <v>737</v>
      </c>
      <c r="H14853" s="597">
        <v>13800000</v>
      </c>
    </row>
    <row r="14854" spans="1:8">
      <c r="A14854" s="594" t="s">
        <v>133</v>
      </c>
      <c r="B14854" s="594" t="s">
        <v>350</v>
      </c>
      <c r="C14854" s="594" t="s">
        <v>322</v>
      </c>
      <c r="D14854" s="594" t="s">
        <v>2662</v>
      </c>
      <c r="E14854" s="594" t="s">
        <v>183</v>
      </c>
      <c r="F14854" s="594" t="s">
        <v>185</v>
      </c>
      <c r="G14854" s="596" t="s">
        <v>186</v>
      </c>
      <c r="H14854" s="597">
        <v>11200000</v>
      </c>
    </row>
    <row r="14855" spans="1:8">
      <c r="A14855" s="594" t="s">
        <v>133</v>
      </c>
      <c r="B14855" s="594" t="s">
        <v>350</v>
      </c>
      <c r="C14855" s="594" t="s">
        <v>322</v>
      </c>
      <c r="D14855" s="594" t="s">
        <v>2662</v>
      </c>
      <c r="E14855" s="594" t="s">
        <v>738</v>
      </c>
      <c r="F14855" s="595" t="s">
        <v>411</v>
      </c>
      <c r="G14855" s="596" t="s">
        <v>739</v>
      </c>
      <c r="H14855" s="597">
        <v>13760000</v>
      </c>
    </row>
    <row r="14856" spans="1:8">
      <c r="A14856" s="594" t="s">
        <v>133</v>
      </c>
      <c r="B14856" s="594" t="s">
        <v>350</v>
      </c>
      <c r="C14856" s="594" t="s">
        <v>322</v>
      </c>
      <c r="D14856" s="594" t="s">
        <v>2662</v>
      </c>
      <c r="E14856" s="594" t="s">
        <v>738</v>
      </c>
      <c r="F14856" s="594" t="s">
        <v>740</v>
      </c>
      <c r="G14856" s="596" t="s">
        <v>741</v>
      </c>
      <c r="H14856" s="597">
        <v>13760000</v>
      </c>
    </row>
    <row r="14857" spans="1:8">
      <c r="A14857" s="594" t="s">
        <v>133</v>
      </c>
      <c r="B14857" s="594" t="s">
        <v>350</v>
      </c>
      <c r="C14857" s="594" t="s">
        <v>322</v>
      </c>
      <c r="D14857" s="594" t="s">
        <v>2662</v>
      </c>
      <c r="E14857" s="594" t="s">
        <v>744</v>
      </c>
      <c r="F14857" s="595" t="s">
        <v>411</v>
      </c>
      <c r="G14857" s="596" t="s">
        <v>2686</v>
      </c>
      <c r="H14857" s="597">
        <v>31000000</v>
      </c>
    </row>
    <row r="14858" spans="1:8">
      <c r="A14858" s="594" t="s">
        <v>133</v>
      </c>
      <c r="B14858" s="594" t="s">
        <v>350</v>
      </c>
      <c r="C14858" s="594" t="s">
        <v>322</v>
      </c>
      <c r="D14858" s="594" t="s">
        <v>2662</v>
      </c>
      <c r="E14858" s="594" t="s">
        <v>744</v>
      </c>
      <c r="F14858" s="594" t="s">
        <v>572</v>
      </c>
      <c r="G14858" s="596" t="s">
        <v>2689</v>
      </c>
      <c r="H14858" s="597">
        <v>31000000</v>
      </c>
    </row>
    <row r="14859" spans="1:8">
      <c r="A14859" s="594" t="s">
        <v>133</v>
      </c>
      <c r="B14859" s="594" t="s">
        <v>350</v>
      </c>
      <c r="C14859" s="594" t="s">
        <v>322</v>
      </c>
      <c r="D14859" s="594" t="s">
        <v>2662</v>
      </c>
      <c r="E14859" s="594" t="s">
        <v>2692</v>
      </c>
      <c r="F14859" s="595" t="s">
        <v>411</v>
      </c>
      <c r="G14859" s="596" t="s">
        <v>2693</v>
      </c>
      <c r="H14859" s="597">
        <v>15000000</v>
      </c>
    </row>
    <row r="14860" spans="1:8">
      <c r="A14860" s="594" t="s">
        <v>133</v>
      </c>
      <c r="B14860" s="594" t="s">
        <v>350</v>
      </c>
      <c r="C14860" s="594" t="s">
        <v>322</v>
      </c>
      <c r="D14860" s="594" t="s">
        <v>2662</v>
      </c>
      <c r="E14860" s="594" t="s">
        <v>2692</v>
      </c>
      <c r="F14860" s="594" t="s">
        <v>2730</v>
      </c>
      <c r="G14860" s="596" t="s">
        <v>2731</v>
      </c>
      <c r="H14860" s="597">
        <v>15000000</v>
      </c>
    </row>
    <row r="14861" spans="1:8">
      <c r="A14861" s="594" t="s">
        <v>133</v>
      </c>
      <c r="B14861" s="594" t="s">
        <v>350</v>
      </c>
      <c r="C14861" s="594" t="s">
        <v>322</v>
      </c>
      <c r="D14861" s="594" t="s">
        <v>2662</v>
      </c>
      <c r="E14861" s="594" t="s">
        <v>189</v>
      </c>
      <c r="F14861" s="595" t="s">
        <v>411</v>
      </c>
      <c r="G14861" s="596" t="s">
        <v>190</v>
      </c>
      <c r="H14861" s="597">
        <v>483477000</v>
      </c>
    </row>
    <row r="14862" spans="1:8">
      <c r="A14862" s="594" t="s">
        <v>133</v>
      </c>
      <c r="B14862" s="594" t="s">
        <v>350</v>
      </c>
      <c r="C14862" s="594" t="s">
        <v>322</v>
      </c>
      <c r="D14862" s="594" t="s">
        <v>2662</v>
      </c>
      <c r="E14862" s="594" t="s">
        <v>189</v>
      </c>
      <c r="F14862" s="594" t="s">
        <v>773</v>
      </c>
      <c r="G14862" s="596" t="s">
        <v>2695</v>
      </c>
      <c r="H14862" s="597">
        <v>340500000</v>
      </c>
    </row>
    <row r="14863" spans="1:8">
      <c r="A14863" s="594" t="s">
        <v>133</v>
      </c>
      <c r="B14863" s="594" t="s">
        <v>350</v>
      </c>
      <c r="C14863" s="594" t="s">
        <v>322</v>
      </c>
      <c r="D14863" s="594" t="s">
        <v>2662</v>
      </c>
      <c r="E14863" s="594" t="s">
        <v>189</v>
      </c>
      <c r="F14863" s="594" t="s">
        <v>37</v>
      </c>
      <c r="G14863" s="596" t="s">
        <v>2696</v>
      </c>
      <c r="H14863" s="597">
        <v>57830000</v>
      </c>
    </row>
    <row r="14864" spans="1:8">
      <c r="A14864" s="594" t="s">
        <v>133</v>
      </c>
      <c r="B14864" s="594" t="s">
        <v>350</v>
      </c>
      <c r="C14864" s="594" t="s">
        <v>322</v>
      </c>
      <c r="D14864" s="594" t="s">
        <v>2662</v>
      </c>
      <c r="E14864" s="594" t="s">
        <v>189</v>
      </c>
      <c r="F14864" s="594" t="s">
        <v>192</v>
      </c>
      <c r="G14864" s="596" t="s">
        <v>195</v>
      </c>
      <c r="H14864" s="597">
        <v>85147000</v>
      </c>
    </row>
    <row r="14865" spans="1:8">
      <c r="A14865" s="594" t="s">
        <v>133</v>
      </c>
      <c r="B14865" s="594" t="s">
        <v>350</v>
      </c>
      <c r="C14865" s="594" t="s">
        <v>322</v>
      </c>
      <c r="D14865" s="594" t="s">
        <v>2662</v>
      </c>
      <c r="E14865" s="594" t="s">
        <v>2697</v>
      </c>
      <c r="F14865" s="595" t="s">
        <v>411</v>
      </c>
      <c r="G14865" s="596" t="s">
        <v>2698</v>
      </c>
      <c r="H14865" s="597">
        <v>5000000</v>
      </c>
    </row>
    <row r="14866" spans="1:8">
      <c r="A14866" s="594" t="s">
        <v>133</v>
      </c>
      <c r="B14866" s="594" t="s">
        <v>350</v>
      </c>
      <c r="C14866" s="594" t="s">
        <v>322</v>
      </c>
      <c r="D14866" s="594" t="s">
        <v>2662</v>
      </c>
      <c r="E14866" s="594" t="s">
        <v>2697</v>
      </c>
      <c r="F14866" s="594" t="s">
        <v>2699</v>
      </c>
      <c r="G14866" s="596" t="s">
        <v>2700</v>
      </c>
      <c r="H14866" s="597">
        <v>5000000</v>
      </c>
    </row>
    <row r="14867" spans="1:8">
      <c r="A14867" s="594" t="s">
        <v>133</v>
      </c>
      <c r="B14867" s="594" t="s">
        <v>350</v>
      </c>
      <c r="C14867" s="594" t="s">
        <v>322</v>
      </c>
      <c r="D14867" s="594" t="s">
        <v>2662</v>
      </c>
      <c r="E14867" s="594" t="s">
        <v>194</v>
      </c>
      <c r="F14867" s="595" t="s">
        <v>411</v>
      </c>
      <c r="G14867" s="596" t="s">
        <v>195</v>
      </c>
      <c r="H14867" s="597">
        <v>38740000</v>
      </c>
    </row>
    <row r="14868" spans="1:8">
      <c r="A14868" s="594" t="s">
        <v>133</v>
      </c>
      <c r="B14868" s="594" t="s">
        <v>350</v>
      </c>
      <c r="C14868" s="594" t="s">
        <v>322</v>
      </c>
      <c r="D14868" s="594" t="s">
        <v>2662</v>
      </c>
      <c r="E14868" s="594" t="s">
        <v>194</v>
      </c>
      <c r="F14868" s="594" t="s">
        <v>198</v>
      </c>
      <c r="G14868" s="596" t="s">
        <v>199</v>
      </c>
      <c r="H14868" s="597">
        <v>35240000</v>
      </c>
    </row>
    <row r="14869" spans="1:8">
      <c r="A14869" s="594" t="s">
        <v>133</v>
      </c>
      <c r="B14869" s="594" t="s">
        <v>350</v>
      </c>
      <c r="C14869" s="594" t="s">
        <v>322</v>
      </c>
      <c r="D14869" s="594" t="s">
        <v>2662</v>
      </c>
      <c r="E14869" s="594" t="s">
        <v>194</v>
      </c>
      <c r="F14869" s="594" t="s">
        <v>200</v>
      </c>
      <c r="G14869" s="596" t="s">
        <v>201</v>
      </c>
      <c r="H14869" s="597">
        <v>3500000</v>
      </c>
    </row>
    <row r="14870" spans="1:8">
      <c r="A14870" s="594" t="s">
        <v>133</v>
      </c>
      <c r="B14870" s="594" t="s">
        <v>350</v>
      </c>
      <c r="C14870" s="594" t="s">
        <v>322</v>
      </c>
      <c r="D14870" s="594" t="s">
        <v>2662</v>
      </c>
      <c r="E14870" s="594" t="s">
        <v>1145</v>
      </c>
      <c r="F14870" s="595" t="s">
        <v>411</v>
      </c>
      <c r="G14870" s="596" t="s">
        <v>2761</v>
      </c>
      <c r="H14870" s="597">
        <v>120536000</v>
      </c>
    </row>
    <row r="14871" spans="1:8">
      <c r="A14871" s="594" t="s">
        <v>133</v>
      </c>
      <c r="B14871" s="594" t="s">
        <v>350</v>
      </c>
      <c r="C14871" s="594" t="s">
        <v>322</v>
      </c>
      <c r="D14871" s="594" t="s">
        <v>2662</v>
      </c>
      <c r="E14871" s="594" t="s">
        <v>1145</v>
      </c>
      <c r="F14871" s="594" t="s">
        <v>1144</v>
      </c>
      <c r="G14871" s="596" t="s">
        <v>1143</v>
      </c>
      <c r="H14871" s="597">
        <v>120536000</v>
      </c>
    </row>
    <row r="14872" spans="1:8">
      <c r="A14872" s="594" t="s">
        <v>133</v>
      </c>
      <c r="B14872" s="594" t="s">
        <v>350</v>
      </c>
      <c r="C14872" s="594" t="s">
        <v>322</v>
      </c>
      <c r="D14872" s="594" t="s">
        <v>2662</v>
      </c>
      <c r="E14872" s="594" t="s">
        <v>269</v>
      </c>
      <c r="F14872" s="595" t="s">
        <v>411</v>
      </c>
      <c r="G14872" s="596" t="s">
        <v>2762</v>
      </c>
      <c r="H14872" s="597">
        <v>238977000</v>
      </c>
    </row>
    <row r="14873" spans="1:8">
      <c r="A14873" s="594" t="s">
        <v>133</v>
      </c>
      <c r="B14873" s="594" t="s">
        <v>350</v>
      </c>
      <c r="C14873" s="594" t="s">
        <v>322</v>
      </c>
      <c r="D14873" s="594" t="s">
        <v>2662</v>
      </c>
      <c r="E14873" s="594" t="s">
        <v>269</v>
      </c>
      <c r="F14873" s="594" t="s">
        <v>271</v>
      </c>
      <c r="G14873" s="596" t="s">
        <v>2763</v>
      </c>
      <c r="H14873" s="597">
        <v>27524000</v>
      </c>
    </row>
    <row r="14874" spans="1:8">
      <c r="A14874" s="594" t="s">
        <v>133</v>
      </c>
      <c r="B14874" s="594" t="s">
        <v>350</v>
      </c>
      <c r="C14874" s="594" t="s">
        <v>322</v>
      </c>
      <c r="D14874" s="594" t="s">
        <v>2662</v>
      </c>
      <c r="E14874" s="594" t="s">
        <v>269</v>
      </c>
      <c r="F14874" s="594" t="s">
        <v>1175</v>
      </c>
      <c r="G14874" s="596" t="s">
        <v>2791</v>
      </c>
      <c r="H14874" s="597">
        <v>184535000</v>
      </c>
    </row>
    <row r="14875" spans="1:8">
      <c r="A14875" s="594" t="s">
        <v>133</v>
      </c>
      <c r="B14875" s="594" t="s">
        <v>350</v>
      </c>
      <c r="C14875" s="594" t="s">
        <v>322</v>
      </c>
      <c r="D14875" s="594" t="s">
        <v>2662</v>
      </c>
      <c r="E14875" s="594" t="s">
        <v>269</v>
      </c>
      <c r="F14875" s="594" t="s">
        <v>641</v>
      </c>
      <c r="G14875" s="596" t="s">
        <v>195</v>
      </c>
      <c r="H14875" s="597">
        <v>26918000</v>
      </c>
    </row>
    <row r="14876" spans="1:8">
      <c r="A14876" s="594" t="s">
        <v>133</v>
      </c>
      <c r="B14876" s="594" t="s">
        <v>350</v>
      </c>
      <c r="C14876" s="594" t="s">
        <v>322</v>
      </c>
      <c r="D14876" s="594" t="s">
        <v>2662</v>
      </c>
      <c r="E14876" s="594" t="s">
        <v>260</v>
      </c>
      <c r="F14876" s="595" t="s">
        <v>411</v>
      </c>
      <c r="G14876" s="596" t="s">
        <v>261</v>
      </c>
      <c r="H14876" s="597">
        <v>26175075488</v>
      </c>
    </row>
    <row r="14877" spans="1:8">
      <c r="A14877" s="594" t="s">
        <v>133</v>
      </c>
      <c r="B14877" s="594" t="s">
        <v>350</v>
      </c>
      <c r="C14877" s="594" t="s">
        <v>322</v>
      </c>
      <c r="D14877" s="594" t="s">
        <v>2662</v>
      </c>
      <c r="E14877" s="594" t="s">
        <v>260</v>
      </c>
      <c r="F14877" s="594" t="s">
        <v>262</v>
      </c>
      <c r="G14877" s="596" t="s">
        <v>2707</v>
      </c>
      <c r="H14877" s="597">
        <v>26175075488</v>
      </c>
    </row>
    <row r="14878" spans="1:8">
      <c r="A14878" s="594" t="s">
        <v>133</v>
      </c>
      <c r="B14878" s="594" t="s">
        <v>350</v>
      </c>
      <c r="C14878" s="594" t="s">
        <v>322</v>
      </c>
      <c r="D14878" s="594" t="s">
        <v>2662</v>
      </c>
      <c r="E14878" s="594" t="s">
        <v>49</v>
      </c>
      <c r="F14878" s="595" t="s">
        <v>411</v>
      </c>
      <c r="G14878" s="596" t="s">
        <v>50</v>
      </c>
      <c r="H14878" s="597">
        <v>1008486000</v>
      </c>
    </row>
    <row r="14879" spans="1:8">
      <c r="A14879" s="594" t="s">
        <v>133</v>
      </c>
      <c r="B14879" s="594" t="s">
        <v>350</v>
      </c>
      <c r="C14879" s="594" t="s">
        <v>322</v>
      </c>
      <c r="D14879" s="594" t="s">
        <v>2662</v>
      </c>
      <c r="E14879" s="594" t="s">
        <v>49</v>
      </c>
      <c r="F14879" s="594" t="s">
        <v>51</v>
      </c>
      <c r="G14879" s="596" t="s">
        <v>2786</v>
      </c>
      <c r="H14879" s="597">
        <v>1008486000</v>
      </c>
    </row>
    <row r="14880" spans="1:8">
      <c r="A14880" s="594" t="s">
        <v>133</v>
      </c>
      <c r="B14880" s="594" t="s">
        <v>350</v>
      </c>
      <c r="C14880" s="594" t="s">
        <v>322</v>
      </c>
      <c r="D14880" s="594" t="s">
        <v>2662</v>
      </c>
      <c r="E14880" s="594" t="s">
        <v>53</v>
      </c>
      <c r="F14880" s="595" t="s">
        <v>411</v>
      </c>
      <c r="G14880" s="596" t="s">
        <v>193</v>
      </c>
      <c r="H14880" s="597">
        <v>2672791600</v>
      </c>
    </row>
    <row r="14881" spans="1:8">
      <c r="A14881" s="594" t="s">
        <v>133</v>
      </c>
      <c r="B14881" s="594" t="s">
        <v>350</v>
      </c>
      <c r="C14881" s="594" t="s">
        <v>322</v>
      </c>
      <c r="D14881" s="594" t="s">
        <v>2662</v>
      </c>
      <c r="E14881" s="594" t="s">
        <v>53</v>
      </c>
      <c r="F14881" s="594" t="s">
        <v>54</v>
      </c>
      <c r="G14881" s="596" t="s">
        <v>55</v>
      </c>
      <c r="H14881" s="597">
        <v>330502000</v>
      </c>
    </row>
    <row r="14882" spans="1:8">
      <c r="A14882" s="594" t="s">
        <v>133</v>
      </c>
      <c r="B14882" s="594" t="s">
        <v>350</v>
      </c>
      <c r="C14882" s="594" t="s">
        <v>322</v>
      </c>
      <c r="D14882" s="594" t="s">
        <v>2662</v>
      </c>
      <c r="E14882" s="594" t="s">
        <v>53</v>
      </c>
      <c r="F14882" s="594" t="s">
        <v>56</v>
      </c>
      <c r="G14882" s="596" t="s">
        <v>57</v>
      </c>
      <c r="H14882" s="597">
        <v>2198711000</v>
      </c>
    </row>
    <row r="14883" spans="1:8">
      <c r="A14883" s="594" t="s">
        <v>133</v>
      </c>
      <c r="B14883" s="594" t="s">
        <v>350</v>
      </c>
      <c r="C14883" s="594" t="s">
        <v>322</v>
      </c>
      <c r="D14883" s="594" t="s">
        <v>2662</v>
      </c>
      <c r="E14883" s="594" t="s">
        <v>53</v>
      </c>
      <c r="F14883" s="594" t="s">
        <v>358</v>
      </c>
      <c r="G14883" s="596" t="s">
        <v>195</v>
      </c>
      <c r="H14883" s="597">
        <v>143578600</v>
      </c>
    </row>
    <row r="14884" spans="1:8">
      <c r="A14884" s="594" t="s">
        <v>133</v>
      </c>
      <c r="B14884" s="594" t="s">
        <v>350</v>
      </c>
      <c r="C14884" s="594" t="s">
        <v>322</v>
      </c>
      <c r="D14884" s="594" t="s">
        <v>2864</v>
      </c>
      <c r="E14884" s="595" t="s">
        <v>411</v>
      </c>
      <c r="F14884" s="595" t="s">
        <v>411</v>
      </c>
      <c r="G14884" s="596" t="s">
        <v>311</v>
      </c>
      <c r="H14884" s="597">
        <v>4633432000</v>
      </c>
    </row>
    <row r="14885" spans="1:8">
      <c r="A14885" s="594" t="s">
        <v>133</v>
      </c>
      <c r="B14885" s="594" t="s">
        <v>350</v>
      </c>
      <c r="C14885" s="594" t="s">
        <v>322</v>
      </c>
      <c r="D14885" s="594" t="s">
        <v>2864</v>
      </c>
      <c r="E14885" s="594" t="s">
        <v>573</v>
      </c>
      <c r="F14885" s="595" t="s">
        <v>411</v>
      </c>
      <c r="G14885" s="596" t="s">
        <v>2703</v>
      </c>
      <c r="H14885" s="597">
        <v>12966000</v>
      </c>
    </row>
    <row r="14886" spans="1:8">
      <c r="A14886" s="594" t="s">
        <v>133</v>
      </c>
      <c r="B14886" s="594" t="s">
        <v>350</v>
      </c>
      <c r="C14886" s="594" t="s">
        <v>322</v>
      </c>
      <c r="D14886" s="594" t="s">
        <v>2864</v>
      </c>
      <c r="E14886" s="594" t="s">
        <v>573</v>
      </c>
      <c r="F14886" s="594" t="s">
        <v>574</v>
      </c>
      <c r="G14886" s="596" t="s">
        <v>2704</v>
      </c>
      <c r="H14886" s="597">
        <v>12966000</v>
      </c>
    </row>
    <row r="14887" spans="1:8">
      <c r="A14887" s="594" t="s">
        <v>133</v>
      </c>
      <c r="B14887" s="594" t="s">
        <v>350</v>
      </c>
      <c r="C14887" s="594" t="s">
        <v>322</v>
      </c>
      <c r="D14887" s="594" t="s">
        <v>2864</v>
      </c>
      <c r="E14887" s="594" t="s">
        <v>260</v>
      </c>
      <c r="F14887" s="595" t="s">
        <v>411</v>
      </c>
      <c r="G14887" s="596" t="s">
        <v>261</v>
      </c>
      <c r="H14887" s="597">
        <v>3463946000</v>
      </c>
    </row>
    <row r="14888" spans="1:8">
      <c r="A14888" s="594" t="s">
        <v>133</v>
      </c>
      <c r="B14888" s="594" t="s">
        <v>350</v>
      </c>
      <c r="C14888" s="594" t="s">
        <v>322</v>
      </c>
      <c r="D14888" s="594" t="s">
        <v>2864</v>
      </c>
      <c r="E14888" s="594" t="s">
        <v>260</v>
      </c>
      <c r="F14888" s="594" t="s">
        <v>262</v>
      </c>
      <c r="G14888" s="596" t="s">
        <v>2707</v>
      </c>
      <c r="H14888" s="597">
        <v>3463946000</v>
      </c>
    </row>
    <row r="14889" spans="1:8">
      <c r="A14889" s="594" t="s">
        <v>133</v>
      </c>
      <c r="B14889" s="594" t="s">
        <v>350</v>
      </c>
      <c r="C14889" s="594" t="s">
        <v>322</v>
      </c>
      <c r="D14889" s="594" t="s">
        <v>2864</v>
      </c>
      <c r="E14889" s="594" t="s">
        <v>53</v>
      </c>
      <c r="F14889" s="595" t="s">
        <v>411</v>
      </c>
      <c r="G14889" s="596" t="s">
        <v>193</v>
      </c>
      <c r="H14889" s="597">
        <v>1156520000</v>
      </c>
    </row>
    <row r="14890" spans="1:8">
      <c r="A14890" s="594" t="s">
        <v>133</v>
      </c>
      <c r="B14890" s="594" t="s">
        <v>350</v>
      </c>
      <c r="C14890" s="594" t="s">
        <v>322</v>
      </c>
      <c r="D14890" s="594" t="s">
        <v>2864</v>
      </c>
      <c r="E14890" s="594" t="s">
        <v>53</v>
      </c>
      <c r="F14890" s="594" t="s">
        <v>54</v>
      </c>
      <c r="G14890" s="596" t="s">
        <v>55</v>
      </c>
      <c r="H14890" s="597">
        <v>600000000</v>
      </c>
    </row>
    <row r="14891" spans="1:8">
      <c r="A14891" s="594" t="s">
        <v>133</v>
      </c>
      <c r="B14891" s="594" t="s">
        <v>350</v>
      </c>
      <c r="C14891" s="594" t="s">
        <v>322</v>
      </c>
      <c r="D14891" s="594" t="s">
        <v>2864</v>
      </c>
      <c r="E14891" s="594" t="s">
        <v>53</v>
      </c>
      <c r="F14891" s="594" t="s">
        <v>56</v>
      </c>
      <c r="G14891" s="596" t="s">
        <v>57</v>
      </c>
      <c r="H14891" s="597">
        <v>556520000</v>
      </c>
    </row>
    <row r="14892" spans="1:8">
      <c r="A14892" s="594" t="s">
        <v>133</v>
      </c>
      <c r="B14892" s="594" t="s">
        <v>350</v>
      </c>
      <c r="C14892" s="594" t="s">
        <v>322</v>
      </c>
      <c r="D14892" s="594" t="s">
        <v>2787</v>
      </c>
      <c r="E14892" s="595" t="s">
        <v>411</v>
      </c>
      <c r="F14892" s="595" t="s">
        <v>411</v>
      </c>
      <c r="G14892" s="596" t="s">
        <v>2788</v>
      </c>
      <c r="H14892" s="597">
        <v>327299000</v>
      </c>
    </row>
    <row r="14893" spans="1:8">
      <c r="A14893" s="594" t="s">
        <v>133</v>
      </c>
      <c r="B14893" s="594" t="s">
        <v>350</v>
      </c>
      <c r="C14893" s="594" t="s">
        <v>322</v>
      </c>
      <c r="D14893" s="594" t="s">
        <v>2787</v>
      </c>
      <c r="E14893" s="594" t="s">
        <v>260</v>
      </c>
      <c r="F14893" s="595" t="s">
        <v>411</v>
      </c>
      <c r="G14893" s="596" t="s">
        <v>261</v>
      </c>
      <c r="H14893" s="597">
        <v>300093000</v>
      </c>
    </row>
    <row r="14894" spans="1:8">
      <c r="A14894" s="594" t="s">
        <v>133</v>
      </c>
      <c r="B14894" s="594" t="s">
        <v>350</v>
      </c>
      <c r="C14894" s="594" t="s">
        <v>322</v>
      </c>
      <c r="D14894" s="594" t="s">
        <v>2787</v>
      </c>
      <c r="E14894" s="594" t="s">
        <v>260</v>
      </c>
      <c r="F14894" s="594" t="s">
        <v>262</v>
      </c>
      <c r="G14894" s="596" t="s">
        <v>2707</v>
      </c>
      <c r="H14894" s="597">
        <v>300093000</v>
      </c>
    </row>
    <row r="14895" spans="1:8">
      <c r="A14895" s="594" t="s">
        <v>133</v>
      </c>
      <c r="B14895" s="594" t="s">
        <v>350</v>
      </c>
      <c r="C14895" s="594" t="s">
        <v>322</v>
      </c>
      <c r="D14895" s="594" t="s">
        <v>2787</v>
      </c>
      <c r="E14895" s="594" t="s">
        <v>53</v>
      </c>
      <c r="F14895" s="595" t="s">
        <v>411</v>
      </c>
      <c r="G14895" s="596" t="s">
        <v>193</v>
      </c>
      <c r="H14895" s="597">
        <v>27206000</v>
      </c>
    </row>
    <row r="14896" spans="1:8">
      <c r="A14896" s="594" t="s">
        <v>133</v>
      </c>
      <c r="B14896" s="594" t="s">
        <v>350</v>
      </c>
      <c r="C14896" s="594" t="s">
        <v>322</v>
      </c>
      <c r="D14896" s="594" t="s">
        <v>2787</v>
      </c>
      <c r="E14896" s="594" t="s">
        <v>53</v>
      </c>
      <c r="F14896" s="594" t="s">
        <v>54</v>
      </c>
      <c r="G14896" s="596" t="s">
        <v>55</v>
      </c>
      <c r="H14896" s="597">
        <v>1137000</v>
      </c>
    </row>
    <row r="14897" spans="1:8">
      <c r="A14897" s="594" t="s">
        <v>133</v>
      </c>
      <c r="B14897" s="594" t="s">
        <v>350</v>
      </c>
      <c r="C14897" s="594" t="s">
        <v>322</v>
      </c>
      <c r="D14897" s="594" t="s">
        <v>2787</v>
      </c>
      <c r="E14897" s="594" t="s">
        <v>53</v>
      </c>
      <c r="F14897" s="594" t="s">
        <v>56</v>
      </c>
      <c r="G14897" s="596" t="s">
        <v>57</v>
      </c>
      <c r="H14897" s="597">
        <v>15233000</v>
      </c>
    </row>
    <row r="14898" spans="1:8">
      <c r="A14898" s="594" t="s">
        <v>133</v>
      </c>
      <c r="B14898" s="594" t="s">
        <v>350</v>
      </c>
      <c r="C14898" s="594" t="s">
        <v>322</v>
      </c>
      <c r="D14898" s="594" t="s">
        <v>2787</v>
      </c>
      <c r="E14898" s="594" t="s">
        <v>53</v>
      </c>
      <c r="F14898" s="594" t="s">
        <v>358</v>
      </c>
      <c r="G14898" s="596" t="s">
        <v>195</v>
      </c>
      <c r="H14898" s="597">
        <v>10836000</v>
      </c>
    </row>
    <row r="14899" spans="1:8">
      <c r="A14899" s="594" t="s">
        <v>133</v>
      </c>
      <c r="B14899" s="594" t="s">
        <v>350</v>
      </c>
      <c r="C14899" s="594" t="s">
        <v>322</v>
      </c>
      <c r="D14899" s="594" t="s">
        <v>2858</v>
      </c>
      <c r="E14899" s="595" t="s">
        <v>411</v>
      </c>
      <c r="F14899" s="595" t="s">
        <v>411</v>
      </c>
      <c r="G14899" s="596" t="s">
        <v>2859</v>
      </c>
      <c r="H14899" s="597">
        <v>626485000</v>
      </c>
    </row>
    <row r="14900" spans="1:8">
      <c r="A14900" s="594" t="s">
        <v>133</v>
      </c>
      <c r="B14900" s="594" t="s">
        <v>350</v>
      </c>
      <c r="C14900" s="594" t="s">
        <v>322</v>
      </c>
      <c r="D14900" s="594" t="s">
        <v>2858</v>
      </c>
      <c r="E14900" s="594" t="s">
        <v>202</v>
      </c>
      <c r="F14900" s="595" t="s">
        <v>411</v>
      </c>
      <c r="G14900" s="596" t="s">
        <v>2719</v>
      </c>
      <c r="H14900" s="597">
        <v>22020000</v>
      </c>
    </row>
    <row r="14901" spans="1:8">
      <c r="A14901" s="594" t="s">
        <v>133</v>
      </c>
      <c r="B14901" s="594" t="s">
        <v>350</v>
      </c>
      <c r="C14901" s="594" t="s">
        <v>322</v>
      </c>
      <c r="D14901" s="594" t="s">
        <v>2858</v>
      </c>
      <c r="E14901" s="594" t="s">
        <v>202</v>
      </c>
      <c r="F14901" s="594" t="s">
        <v>767</v>
      </c>
      <c r="G14901" s="596" t="s">
        <v>2720</v>
      </c>
      <c r="H14901" s="597">
        <v>18270000</v>
      </c>
    </row>
    <row r="14902" spans="1:8">
      <c r="A14902" s="594" t="s">
        <v>133</v>
      </c>
      <c r="B14902" s="594" t="s">
        <v>350</v>
      </c>
      <c r="C14902" s="594" t="s">
        <v>322</v>
      </c>
      <c r="D14902" s="594" t="s">
        <v>2858</v>
      </c>
      <c r="E14902" s="594" t="s">
        <v>202</v>
      </c>
      <c r="F14902" s="594" t="s">
        <v>204</v>
      </c>
      <c r="G14902" s="596" t="s">
        <v>2755</v>
      </c>
      <c r="H14902" s="597">
        <v>3750000</v>
      </c>
    </row>
    <row r="14903" spans="1:8">
      <c r="A14903" s="594" t="s">
        <v>133</v>
      </c>
      <c r="B14903" s="594" t="s">
        <v>350</v>
      </c>
      <c r="C14903" s="594" t="s">
        <v>322</v>
      </c>
      <c r="D14903" s="594" t="s">
        <v>2858</v>
      </c>
      <c r="E14903" s="594" t="s">
        <v>148</v>
      </c>
      <c r="F14903" s="595" t="s">
        <v>411</v>
      </c>
      <c r="G14903" s="596" t="s">
        <v>149</v>
      </c>
      <c r="H14903" s="597">
        <v>228644000</v>
      </c>
    </row>
    <row r="14904" spans="1:8">
      <c r="A14904" s="594" t="s">
        <v>133</v>
      </c>
      <c r="B14904" s="594" t="s">
        <v>350</v>
      </c>
      <c r="C14904" s="594" t="s">
        <v>322</v>
      </c>
      <c r="D14904" s="594" t="s">
        <v>2858</v>
      </c>
      <c r="E14904" s="594" t="s">
        <v>148</v>
      </c>
      <c r="F14904" s="594" t="s">
        <v>150</v>
      </c>
      <c r="G14904" s="596" t="s">
        <v>151</v>
      </c>
      <c r="H14904" s="597">
        <v>73436000</v>
      </c>
    </row>
    <row r="14905" spans="1:8">
      <c r="A14905" s="594" t="s">
        <v>133</v>
      </c>
      <c r="B14905" s="594" t="s">
        <v>350</v>
      </c>
      <c r="C14905" s="594" t="s">
        <v>322</v>
      </c>
      <c r="D14905" s="594" t="s">
        <v>2858</v>
      </c>
      <c r="E14905" s="594" t="s">
        <v>148</v>
      </c>
      <c r="F14905" s="594" t="s">
        <v>227</v>
      </c>
      <c r="G14905" s="596" t="s">
        <v>2669</v>
      </c>
      <c r="H14905" s="597">
        <v>155208000</v>
      </c>
    </row>
    <row r="14906" spans="1:8">
      <c r="A14906" s="594" t="s">
        <v>133</v>
      </c>
      <c r="B14906" s="594" t="s">
        <v>350</v>
      </c>
      <c r="C14906" s="594" t="s">
        <v>322</v>
      </c>
      <c r="D14906" s="594" t="s">
        <v>2858</v>
      </c>
      <c r="E14906" s="594" t="s">
        <v>582</v>
      </c>
      <c r="F14906" s="595" t="s">
        <v>411</v>
      </c>
      <c r="G14906" s="596" t="s">
        <v>583</v>
      </c>
      <c r="H14906" s="597">
        <v>14190000</v>
      </c>
    </row>
    <row r="14907" spans="1:8">
      <c r="A14907" s="594" t="s">
        <v>133</v>
      </c>
      <c r="B14907" s="594" t="s">
        <v>350</v>
      </c>
      <c r="C14907" s="594" t="s">
        <v>322</v>
      </c>
      <c r="D14907" s="594" t="s">
        <v>2858</v>
      </c>
      <c r="E14907" s="594" t="s">
        <v>582</v>
      </c>
      <c r="F14907" s="594" t="s">
        <v>584</v>
      </c>
      <c r="G14907" s="596" t="s">
        <v>2670</v>
      </c>
      <c r="H14907" s="597">
        <v>12255000</v>
      </c>
    </row>
    <row r="14908" spans="1:8">
      <c r="A14908" s="594" t="s">
        <v>133</v>
      </c>
      <c r="B14908" s="594" t="s">
        <v>350</v>
      </c>
      <c r="C14908" s="594" t="s">
        <v>322</v>
      </c>
      <c r="D14908" s="594" t="s">
        <v>2858</v>
      </c>
      <c r="E14908" s="594" t="s">
        <v>582</v>
      </c>
      <c r="F14908" s="594" t="s">
        <v>586</v>
      </c>
      <c r="G14908" s="596" t="s">
        <v>2671</v>
      </c>
      <c r="H14908" s="597">
        <v>1935000</v>
      </c>
    </row>
    <row r="14909" spans="1:8">
      <c r="A14909" s="594" t="s">
        <v>133</v>
      </c>
      <c r="B14909" s="594" t="s">
        <v>350</v>
      </c>
      <c r="C14909" s="594" t="s">
        <v>322</v>
      </c>
      <c r="D14909" s="594" t="s">
        <v>2858</v>
      </c>
      <c r="E14909" s="594" t="s">
        <v>152</v>
      </c>
      <c r="F14909" s="595" t="s">
        <v>411</v>
      </c>
      <c r="G14909" s="596" t="s">
        <v>153</v>
      </c>
      <c r="H14909" s="597">
        <v>14837000</v>
      </c>
    </row>
    <row r="14910" spans="1:8">
      <c r="A14910" s="594" t="s">
        <v>133</v>
      </c>
      <c r="B14910" s="594" t="s">
        <v>350</v>
      </c>
      <c r="C14910" s="594" t="s">
        <v>322</v>
      </c>
      <c r="D14910" s="594" t="s">
        <v>2858</v>
      </c>
      <c r="E14910" s="594" t="s">
        <v>152</v>
      </c>
      <c r="F14910" s="594" t="s">
        <v>606</v>
      </c>
      <c r="G14910" s="596" t="s">
        <v>195</v>
      </c>
      <c r="H14910" s="597">
        <v>14837000</v>
      </c>
    </row>
    <row r="14911" spans="1:8">
      <c r="A14911" s="594" t="s">
        <v>133</v>
      </c>
      <c r="B14911" s="594" t="s">
        <v>350</v>
      </c>
      <c r="C14911" s="594" t="s">
        <v>322</v>
      </c>
      <c r="D14911" s="594" t="s">
        <v>2858</v>
      </c>
      <c r="E14911" s="594" t="s">
        <v>167</v>
      </c>
      <c r="F14911" s="595" t="s">
        <v>411</v>
      </c>
      <c r="G14911" s="596" t="s">
        <v>168</v>
      </c>
      <c r="H14911" s="597">
        <v>2985712</v>
      </c>
    </row>
    <row r="14912" spans="1:8">
      <c r="A14912" s="594" t="s">
        <v>133</v>
      </c>
      <c r="B14912" s="594" t="s">
        <v>350</v>
      </c>
      <c r="C14912" s="594" t="s">
        <v>322</v>
      </c>
      <c r="D14912" s="594" t="s">
        <v>2858</v>
      </c>
      <c r="E14912" s="594" t="s">
        <v>167</v>
      </c>
      <c r="F14912" s="594" t="s">
        <v>228</v>
      </c>
      <c r="G14912" s="596" t="s">
        <v>2673</v>
      </c>
      <c r="H14912" s="597">
        <v>648649</v>
      </c>
    </row>
    <row r="14913" spans="1:8">
      <c r="A14913" s="594" t="s">
        <v>133</v>
      </c>
      <c r="B14913" s="594" t="s">
        <v>350</v>
      </c>
      <c r="C14913" s="594" t="s">
        <v>322</v>
      </c>
      <c r="D14913" s="594" t="s">
        <v>2858</v>
      </c>
      <c r="E14913" s="594" t="s">
        <v>167</v>
      </c>
      <c r="F14913" s="594" t="s">
        <v>169</v>
      </c>
      <c r="G14913" s="596" t="s">
        <v>2674</v>
      </c>
      <c r="H14913" s="597">
        <v>337063</v>
      </c>
    </row>
    <row r="14914" spans="1:8">
      <c r="A14914" s="594" t="s">
        <v>133</v>
      </c>
      <c r="B14914" s="594" t="s">
        <v>350</v>
      </c>
      <c r="C14914" s="594" t="s">
        <v>322</v>
      </c>
      <c r="D14914" s="594" t="s">
        <v>2858</v>
      </c>
      <c r="E14914" s="594" t="s">
        <v>167</v>
      </c>
      <c r="F14914" s="594" t="s">
        <v>230</v>
      </c>
      <c r="G14914" s="596" t="s">
        <v>2675</v>
      </c>
      <c r="H14914" s="597">
        <v>2000000</v>
      </c>
    </row>
    <row r="14915" spans="1:8">
      <c r="A14915" s="594" t="s">
        <v>133</v>
      </c>
      <c r="B14915" s="594" t="s">
        <v>350</v>
      </c>
      <c r="C14915" s="594" t="s">
        <v>322</v>
      </c>
      <c r="D14915" s="594" t="s">
        <v>2858</v>
      </c>
      <c r="E14915" s="594" t="s">
        <v>171</v>
      </c>
      <c r="F14915" s="595" t="s">
        <v>411</v>
      </c>
      <c r="G14915" s="596" t="s">
        <v>2677</v>
      </c>
      <c r="H14915" s="597">
        <v>23930000</v>
      </c>
    </row>
    <row r="14916" spans="1:8">
      <c r="A14916" s="594" t="s">
        <v>133</v>
      </c>
      <c r="B14916" s="594" t="s">
        <v>350</v>
      </c>
      <c r="C14916" s="594" t="s">
        <v>322</v>
      </c>
      <c r="D14916" s="594" t="s">
        <v>2858</v>
      </c>
      <c r="E14916" s="594" t="s">
        <v>171</v>
      </c>
      <c r="F14916" s="594" t="s">
        <v>173</v>
      </c>
      <c r="G14916" s="596" t="s">
        <v>174</v>
      </c>
      <c r="H14916" s="597">
        <v>9930000</v>
      </c>
    </row>
    <row r="14917" spans="1:8">
      <c r="A14917" s="594" t="s">
        <v>133</v>
      </c>
      <c r="B14917" s="594" t="s">
        <v>350</v>
      </c>
      <c r="C14917" s="594" t="s">
        <v>322</v>
      </c>
      <c r="D14917" s="594" t="s">
        <v>2858</v>
      </c>
      <c r="E14917" s="594" t="s">
        <v>171</v>
      </c>
      <c r="F14917" s="594" t="s">
        <v>216</v>
      </c>
      <c r="G14917" s="596" t="s">
        <v>217</v>
      </c>
      <c r="H14917" s="597">
        <v>14000000</v>
      </c>
    </row>
    <row r="14918" spans="1:8">
      <c r="A14918" s="594" t="s">
        <v>133</v>
      </c>
      <c r="B14918" s="594" t="s">
        <v>350</v>
      </c>
      <c r="C14918" s="594" t="s">
        <v>322</v>
      </c>
      <c r="D14918" s="594" t="s">
        <v>2858</v>
      </c>
      <c r="E14918" s="594" t="s">
        <v>177</v>
      </c>
      <c r="F14918" s="595" t="s">
        <v>411</v>
      </c>
      <c r="G14918" s="596" t="s">
        <v>178</v>
      </c>
      <c r="H14918" s="597">
        <v>1215000</v>
      </c>
    </row>
    <row r="14919" spans="1:8">
      <c r="A14919" s="594" t="s">
        <v>133</v>
      </c>
      <c r="B14919" s="594" t="s">
        <v>350</v>
      </c>
      <c r="C14919" s="594" t="s">
        <v>322</v>
      </c>
      <c r="D14919" s="594" t="s">
        <v>2858</v>
      </c>
      <c r="E14919" s="594" t="s">
        <v>177</v>
      </c>
      <c r="F14919" s="594" t="s">
        <v>181</v>
      </c>
      <c r="G14919" s="596" t="s">
        <v>182</v>
      </c>
      <c r="H14919" s="597">
        <v>390000</v>
      </c>
    </row>
    <row r="14920" spans="1:8">
      <c r="A14920" s="594" t="s">
        <v>133</v>
      </c>
      <c r="B14920" s="594" t="s">
        <v>350</v>
      </c>
      <c r="C14920" s="594" t="s">
        <v>322</v>
      </c>
      <c r="D14920" s="594" t="s">
        <v>2858</v>
      </c>
      <c r="E14920" s="594" t="s">
        <v>177</v>
      </c>
      <c r="F14920" s="594" t="s">
        <v>1290</v>
      </c>
      <c r="G14920" s="596" t="s">
        <v>2721</v>
      </c>
      <c r="H14920" s="597">
        <v>825000</v>
      </c>
    </row>
    <row r="14921" spans="1:8">
      <c r="A14921" s="594" t="s">
        <v>133</v>
      </c>
      <c r="B14921" s="594" t="s">
        <v>350</v>
      </c>
      <c r="C14921" s="594" t="s">
        <v>322</v>
      </c>
      <c r="D14921" s="594" t="s">
        <v>2858</v>
      </c>
      <c r="E14921" s="594" t="s">
        <v>240</v>
      </c>
      <c r="F14921" s="595" t="s">
        <v>411</v>
      </c>
      <c r="G14921" s="596" t="s">
        <v>241</v>
      </c>
      <c r="H14921" s="597">
        <v>78600000</v>
      </c>
    </row>
    <row r="14922" spans="1:8">
      <c r="A14922" s="594" t="s">
        <v>133</v>
      </c>
      <c r="B14922" s="594" t="s">
        <v>350</v>
      </c>
      <c r="C14922" s="594" t="s">
        <v>322</v>
      </c>
      <c r="D14922" s="594" t="s">
        <v>2858</v>
      </c>
      <c r="E14922" s="594" t="s">
        <v>240</v>
      </c>
      <c r="F14922" s="594" t="s">
        <v>242</v>
      </c>
      <c r="G14922" s="596" t="s">
        <v>243</v>
      </c>
      <c r="H14922" s="597">
        <v>5200000</v>
      </c>
    </row>
    <row r="14923" spans="1:8">
      <c r="A14923" s="594" t="s">
        <v>133</v>
      </c>
      <c r="B14923" s="594" t="s">
        <v>350</v>
      </c>
      <c r="C14923" s="594" t="s">
        <v>322</v>
      </c>
      <c r="D14923" s="594" t="s">
        <v>2858</v>
      </c>
      <c r="E14923" s="594" t="s">
        <v>240</v>
      </c>
      <c r="F14923" s="594" t="s">
        <v>728</v>
      </c>
      <c r="G14923" s="596" t="s">
        <v>729</v>
      </c>
      <c r="H14923" s="597">
        <v>600000</v>
      </c>
    </row>
    <row r="14924" spans="1:8">
      <c r="A14924" s="594" t="s">
        <v>133</v>
      </c>
      <c r="B14924" s="594" t="s">
        <v>350</v>
      </c>
      <c r="C14924" s="594" t="s">
        <v>322</v>
      </c>
      <c r="D14924" s="594" t="s">
        <v>2858</v>
      </c>
      <c r="E14924" s="594" t="s">
        <v>240</v>
      </c>
      <c r="F14924" s="594" t="s">
        <v>597</v>
      </c>
      <c r="G14924" s="596" t="s">
        <v>2682</v>
      </c>
      <c r="H14924" s="597">
        <v>6070000</v>
      </c>
    </row>
    <row r="14925" spans="1:8">
      <c r="A14925" s="594" t="s">
        <v>133</v>
      </c>
      <c r="B14925" s="594" t="s">
        <v>350</v>
      </c>
      <c r="C14925" s="594" t="s">
        <v>322</v>
      </c>
      <c r="D14925" s="594" t="s">
        <v>2858</v>
      </c>
      <c r="E14925" s="594" t="s">
        <v>240</v>
      </c>
      <c r="F14925" s="594" t="s">
        <v>733</v>
      </c>
      <c r="G14925" s="596" t="s">
        <v>734</v>
      </c>
      <c r="H14925" s="597">
        <v>38150000</v>
      </c>
    </row>
    <row r="14926" spans="1:8">
      <c r="A14926" s="594" t="s">
        <v>133</v>
      </c>
      <c r="B14926" s="594" t="s">
        <v>350</v>
      </c>
      <c r="C14926" s="594" t="s">
        <v>322</v>
      </c>
      <c r="D14926" s="594" t="s">
        <v>2858</v>
      </c>
      <c r="E14926" s="594" t="s">
        <v>240</v>
      </c>
      <c r="F14926" s="594" t="s">
        <v>735</v>
      </c>
      <c r="G14926" s="596" t="s">
        <v>193</v>
      </c>
      <c r="H14926" s="597">
        <v>28580000</v>
      </c>
    </row>
    <row r="14927" spans="1:8">
      <c r="A14927" s="594" t="s">
        <v>133</v>
      </c>
      <c r="B14927" s="594" t="s">
        <v>350</v>
      </c>
      <c r="C14927" s="594" t="s">
        <v>322</v>
      </c>
      <c r="D14927" s="594" t="s">
        <v>2858</v>
      </c>
      <c r="E14927" s="594" t="s">
        <v>183</v>
      </c>
      <c r="F14927" s="595" t="s">
        <v>411</v>
      </c>
      <c r="G14927" s="596" t="s">
        <v>184</v>
      </c>
      <c r="H14927" s="597">
        <v>33360000</v>
      </c>
    </row>
    <row r="14928" spans="1:8">
      <c r="A14928" s="594" t="s">
        <v>133</v>
      </c>
      <c r="B14928" s="594" t="s">
        <v>350</v>
      </c>
      <c r="C14928" s="594" t="s">
        <v>322</v>
      </c>
      <c r="D14928" s="594" t="s">
        <v>2858</v>
      </c>
      <c r="E14928" s="594" t="s">
        <v>183</v>
      </c>
      <c r="F14928" s="594" t="s">
        <v>736</v>
      </c>
      <c r="G14928" s="596" t="s">
        <v>737</v>
      </c>
      <c r="H14928" s="597">
        <v>2400000</v>
      </c>
    </row>
    <row r="14929" spans="1:8">
      <c r="A14929" s="594" t="s">
        <v>133</v>
      </c>
      <c r="B14929" s="594" t="s">
        <v>350</v>
      </c>
      <c r="C14929" s="594" t="s">
        <v>322</v>
      </c>
      <c r="D14929" s="594" t="s">
        <v>2858</v>
      </c>
      <c r="E14929" s="594" t="s">
        <v>183</v>
      </c>
      <c r="F14929" s="594" t="s">
        <v>185</v>
      </c>
      <c r="G14929" s="596" t="s">
        <v>186</v>
      </c>
      <c r="H14929" s="597">
        <v>230000</v>
      </c>
    </row>
    <row r="14930" spans="1:8">
      <c r="A14930" s="594" t="s">
        <v>133</v>
      </c>
      <c r="B14930" s="594" t="s">
        <v>350</v>
      </c>
      <c r="C14930" s="594" t="s">
        <v>322</v>
      </c>
      <c r="D14930" s="594" t="s">
        <v>2858</v>
      </c>
      <c r="E14930" s="594" t="s">
        <v>183</v>
      </c>
      <c r="F14930" s="594" t="s">
        <v>187</v>
      </c>
      <c r="G14930" s="596" t="s">
        <v>2683</v>
      </c>
      <c r="H14930" s="597">
        <v>29560000</v>
      </c>
    </row>
    <row r="14931" spans="1:8">
      <c r="A14931" s="594" t="s">
        <v>133</v>
      </c>
      <c r="B14931" s="594" t="s">
        <v>350</v>
      </c>
      <c r="C14931" s="594" t="s">
        <v>322</v>
      </c>
      <c r="D14931" s="594" t="s">
        <v>2858</v>
      </c>
      <c r="E14931" s="594" t="s">
        <v>183</v>
      </c>
      <c r="F14931" s="594" t="s">
        <v>772</v>
      </c>
      <c r="G14931" s="596" t="s">
        <v>195</v>
      </c>
      <c r="H14931" s="597">
        <v>1170000</v>
      </c>
    </row>
    <row r="14932" spans="1:8">
      <c r="A14932" s="594" t="s">
        <v>133</v>
      </c>
      <c r="B14932" s="594" t="s">
        <v>350</v>
      </c>
      <c r="C14932" s="594" t="s">
        <v>322</v>
      </c>
      <c r="D14932" s="594" t="s">
        <v>2858</v>
      </c>
      <c r="E14932" s="594" t="s">
        <v>738</v>
      </c>
      <c r="F14932" s="595" t="s">
        <v>411</v>
      </c>
      <c r="G14932" s="596" t="s">
        <v>739</v>
      </c>
      <c r="H14932" s="597">
        <v>27600000</v>
      </c>
    </row>
    <row r="14933" spans="1:8">
      <c r="A14933" s="594" t="s">
        <v>133</v>
      </c>
      <c r="B14933" s="594" t="s">
        <v>350</v>
      </c>
      <c r="C14933" s="594" t="s">
        <v>322</v>
      </c>
      <c r="D14933" s="594" t="s">
        <v>2858</v>
      </c>
      <c r="E14933" s="594" t="s">
        <v>738</v>
      </c>
      <c r="F14933" s="594" t="s">
        <v>740</v>
      </c>
      <c r="G14933" s="596" t="s">
        <v>741</v>
      </c>
      <c r="H14933" s="597">
        <v>27600000</v>
      </c>
    </row>
    <row r="14934" spans="1:8">
      <c r="A14934" s="594" t="s">
        <v>133</v>
      </c>
      <c r="B14934" s="594" t="s">
        <v>350</v>
      </c>
      <c r="C14934" s="594" t="s">
        <v>322</v>
      </c>
      <c r="D14934" s="594" t="s">
        <v>2858</v>
      </c>
      <c r="E14934" s="594" t="s">
        <v>744</v>
      </c>
      <c r="F14934" s="595" t="s">
        <v>411</v>
      </c>
      <c r="G14934" s="596" t="s">
        <v>2686</v>
      </c>
      <c r="H14934" s="597">
        <v>10500000</v>
      </c>
    </row>
    <row r="14935" spans="1:8">
      <c r="A14935" s="594" t="s">
        <v>133</v>
      </c>
      <c r="B14935" s="594" t="s">
        <v>350</v>
      </c>
      <c r="C14935" s="594" t="s">
        <v>322</v>
      </c>
      <c r="D14935" s="594" t="s">
        <v>2858</v>
      </c>
      <c r="E14935" s="594" t="s">
        <v>744</v>
      </c>
      <c r="F14935" s="594" t="s">
        <v>572</v>
      </c>
      <c r="G14935" s="596" t="s">
        <v>2689</v>
      </c>
      <c r="H14935" s="597">
        <v>10000000</v>
      </c>
    </row>
    <row r="14936" spans="1:8">
      <c r="A14936" s="594" t="s">
        <v>133</v>
      </c>
      <c r="B14936" s="594" t="s">
        <v>350</v>
      </c>
      <c r="C14936" s="594" t="s">
        <v>322</v>
      </c>
      <c r="D14936" s="594" t="s">
        <v>2858</v>
      </c>
      <c r="E14936" s="594" t="s">
        <v>744</v>
      </c>
      <c r="F14936" s="594" t="s">
        <v>748</v>
      </c>
      <c r="G14936" s="596" t="s">
        <v>35</v>
      </c>
      <c r="H14936" s="597">
        <v>500000</v>
      </c>
    </row>
    <row r="14937" spans="1:8">
      <c r="A14937" s="594" t="s">
        <v>133</v>
      </c>
      <c r="B14937" s="594" t="s">
        <v>350</v>
      </c>
      <c r="C14937" s="594" t="s">
        <v>322</v>
      </c>
      <c r="D14937" s="594" t="s">
        <v>2858</v>
      </c>
      <c r="E14937" s="594" t="s">
        <v>189</v>
      </c>
      <c r="F14937" s="595" t="s">
        <v>411</v>
      </c>
      <c r="G14937" s="596" t="s">
        <v>190</v>
      </c>
      <c r="H14937" s="597">
        <v>32516948</v>
      </c>
    </row>
    <row r="14938" spans="1:8">
      <c r="A14938" s="594" t="s">
        <v>133</v>
      </c>
      <c r="B14938" s="594" t="s">
        <v>350</v>
      </c>
      <c r="C14938" s="594" t="s">
        <v>322</v>
      </c>
      <c r="D14938" s="594" t="s">
        <v>2858</v>
      </c>
      <c r="E14938" s="594" t="s">
        <v>189</v>
      </c>
      <c r="F14938" s="594" t="s">
        <v>773</v>
      </c>
      <c r="G14938" s="596" t="s">
        <v>2695</v>
      </c>
      <c r="H14938" s="597">
        <v>10516948</v>
      </c>
    </row>
    <row r="14939" spans="1:8">
      <c r="A14939" s="594" t="s">
        <v>133</v>
      </c>
      <c r="B14939" s="594" t="s">
        <v>350</v>
      </c>
      <c r="C14939" s="594" t="s">
        <v>322</v>
      </c>
      <c r="D14939" s="594" t="s">
        <v>2858</v>
      </c>
      <c r="E14939" s="594" t="s">
        <v>189</v>
      </c>
      <c r="F14939" s="594" t="s">
        <v>192</v>
      </c>
      <c r="G14939" s="596" t="s">
        <v>195</v>
      </c>
      <c r="H14939" s="597">
        <v>22000000</v>
      </c>
    </row>
    <row r="14940" spans="1:8">
      <c r="A14940" s="594" t="s">
        <v>133</v>
      </c>
      <c r="B14940" s="594" t="s">
        <v>350</v>
      </c>
      <c r="C14940" s="594" t="s">
        <v>322</v>
      </c>
      <c r="D14940" s="594" t="s">
        <v>2858</v>
      </c>
      <c r="E14940" s="594" t="s">
        <v>194</v>
      </c>
      <c r="F14940" s="595" t="s">
        <v>411</v>
      </c>
      <c r="G14940" s="596" t="s">
        <v>195</v>
      </c>
      <c r="H14940" s="597">
        <v>131006340</v>
      </c>
    </row>
    <row r="14941" spans="1:8">
      <c r="A14941" s="594" t="s">
        <v>133</v>
      </c>
      <c r="B14941" s="594" t="s">
        <v>350</v>
      </c>
      <c r="C14941" s="594" t="s">
        <v>322</v>
      </c>
      <c r="D14941" s="594" t="s">
        <v>2858</v>
      </c>
      <c r="E14941" s="594" t="s">
        <v>194</v>
      </c>
      <c r="F14941" s="594" t="s">
        <v>198</v>
      </c>
      <c r="G14941" s="596" t="s">
        <v>199</v>
      </c>
      <c r="H14941" s="597">
        <v>37769000</v>
      </c>
    </row>
    <row r="14942" spans="1:8">
      <c r="A14942" s="594" t="s">
        <v>133</v>
      </c>
      <c r="B14942" s="594" t="s">
        <v>350</v>
      </c>
      <c r="C14942" s="594" t="s">
        <v>322</v>
      </c>
      <c r="D14942" s="594" t="s">
        <v>2858</v>
      </c>
      <c r="E14942" s="594" t="s">
        <v>194</v>
      </c>
      <c r="F14942" s="594" t="s">
        <v>200</v>
      </c>
      <c r="G14942" s="596" t="s">
        <v>201</v>
      </c>
      <c r="H14942" s="597">
        <v>93237340</v>
      </c>
    </row>
    <row r="14943" spans="1:8">
      <c r="A14943" s="594" t="s">
        <v>133</v>
      </c>
      <c r="B14943" s="594" t="s">
        <v>350</v>
      </c>
      <c r="C14943" s="594" t="s">
        <v>322</v>
      </c>
      <c r="D14943" s="594" t="s">
        <v>2858</v>
      </c>
      <c r="E14943" s="594" t="s">
        <v>550</v>
      </c>
      <c r="F14943" s="595" t="s">
        <v>411</v>
      </c>
      <c r="G14943" s="596" t="s">
        <v>2705</v>
      </c>
      <c r="H14943" s="597">
        <v>5080000</v>
      </c>
    </row>
    <row r="14944" spans="1:8">
      <c r="A14944" s="594" t="s">
        <v>133</v>
      </c>
      <c r="B14944" s="594" t="s">
        <v>350</v>
      </c>
      <c r="C14944" s="594" t="s">
        <v>322</v>
      </c>
      <c r="D14944" s="594" t="s">
        <v>2858</v>
      </c>
      <c r="E14944" s="594" t="s">
        <v>550</v>
      </c>
      <c r="F14944" s="594" t="s">
        <v>2706</v>
      </c>
      <c r="G14944" s="596" t="s">
        <v>72</v>
      </c>
      <c r="H14944" s="597">
        <v>2680000</v>
      </c>
    </row>
    <row r="14945" spans="1:8">
      <c r="A14945" s="594" t="s">
        <v>133</v>
      </c>
      <c r="B14945" s="594" t="s">
        <v>350</v>
      </c>
      <c r="C14945" s="594" t="s">
        <v>322</v>
      </c>
      <c r="D14945" s="594" t="s">
        <v>2858</v>
      </c>
      <c r="E14945" s="594" t="s">
        <v>550</v>
      </c>
      <c r="F14945" s="594" t="s">
        <v>1082</v>
      </c>
      <c r="G14945" s="596" t="s">
        <v>195</v>
      </c>
      <c r="H14945" s="597">
        <v>2400000</v>
      </c>
    </row>
    <row r="14946" spans="1:8">
      <c r="A14946" s="594" t="s">
        <v>133</v>
      </c>
      <c r="B14946" s="594" t="s">
        <v>350</v>
      </c>
      <c r="C14946" s="594" t="s">
        <v>1369</v>
      </c>
      <c r="D14946" s="595" t="s">
        <v>411</v>
      </c>
      <c r="E14946" s="595" t="s">
        <v>411</v>
      </c>
      <c r="F14946" s="595" t="s">
        <v>411</v>
      </c>
      <c r="G14946" s="596" t="s">
        <v>1968</v>
      </c>
      <c r="H14946" s="597">
        <v>3114501000</v>
      </c>
    </row>
    <row r="14947" spans="1:8">
      <c r="A14947" s="594" t="s">
        <v>133</v>
      </c>
      <c r="B14947" s="594" t="s">
        <v>350</v>
      </c>
      <c r="C14947" s="594" t="s">
        <v>1369</v>
      </c>
      <c r="D14947" s="594" t="s">
        <v>1380</v>
      </c>
      <c r="E14947" s="595" t="s">
        <v>411</v>
      </c>
      <c r="F14947" s="595" t="s">
        <v>411</v>
      </c>
      <c r="G14947" s="596" t="s">
        <v>2708</v>
      </c>
      <c r="H14947" s="597">
        <v>1777800000</v>
      </c>
    </row>
    <row r="14948" spans="1:8">
      <c r="A14948" s="594" t="s">
        <v>133</v>
      </c>
      <c r="B14948" s="594" t="s">
        <v>350</v>
      </c>
      <c r="C14948" s="594" t="s">
        <v>1369</v>
      </c>
      <c r="D14948" s="594" t="s">
        <v>1380</v>
      </c>
      <c r="E14948" s="594" t="s">
        <v>260</v>
      </c>
      <c r="F14948" s="595" t="s">
        <v>411</v>
      </c>
      <c r="G14948" s="596" t="s">
        <v>261</v>
      </c>
      <c r="H14948" s="597">
        <v>1642980000</v>
      </c>
    </row>
    <row r="14949" spans="1:8">
      <c r="A14949" s="594" t="s">
        <v>133</v>
      </c>
      <c r="B14949" s="594" t="s">
        <v>350</v>
      </c>
      <c r="C14949" s="594" t="s">
        <v>1369</v>
      </c>
      <c r="D14949" s="594" t="s">
        <v>1380</v>
      </c>
      <c r="E14949" s="594" t="s">
        <v>260</v>
      </c>
      <c r="F14949" s="594" t="s">
        <v>262</v>
      </c>
      <c r="G14949" s="596" t="s">
        <v>2707</v>
      </c>
      <c r="H14949" s="597">
        <v>1642980000</v>
      </c>
    </row>
    <row r="14950" spans="1:8">
      <c r="A14950" s="594" t="s">
        <v>133</v>
      </c>
      <c r="B14950" s="594" t="s">
        <v>350</v>
      </c>
      <c r="C14950" s="594" t="s">
        <v>1369</v>
      </c>
      <c r="D14950" s="594" t="s">
        <v>1380</v>
      </c>
      <c r="E14950" s="594" t="s">
        <v>53</v>
      </c>
      <c r="F14950" s="595" t="s">
        <v>411</v>
      </c>
      <c r="G14950" s="596" t="s">
        <v>193</v>
      </c>
      <c r="H14950" s="597">
        <v>134820000</v>
      </c>
    </row>
    <row r="14951" spans="1:8">
      <c r="A14951" s="594" t="s">
        <v>133</v>
      </c>
      <c r="B14951" s="594" t="s">
        <v>350</v>
      </c>
      <c r="C14951" s="594" t="s">
        <v>1369</v>
      </c>
      <c r="D14951" s="594" t="s">
        <v>1380</v>
      </c>
      <c r="E14951" s="594" t="s">
        <v>53</v>
      </c>
      <c r="F14951" s="594" t="s">
        <v>54</v>
      </c>
      <c r="G14951" s="596" t="s">
        <v>55</v>
      </c>
      <c r="H14951" s="597">
        <v>66040000</v>
      </c>
    </row>
    <row r="14952" spans="1:8">
      <c r="A14952" s="594" t="s">
        <v>133</v>
      </c>
      <c r="B14952" s="594" t="s">
        <v>350</v>
      </c>
      <c r="C14952" s="594" t="s">
        <v>1369</v>
      </c>
      <c r="D14952" s="594" t="s">
        <v>1380</v>
      </c>
      <c r="E14952" s="594" t="s">
        <v>53</v>
      </c>
      <c r="F14952" s="594" t="s">
        <v>56</v>
      </c>
      <c r="G14952" s="596" t="s">
        <v>57</v>
      </c>
      <c r="H14952" s="597">
        <v>67354000</v>
      </c>
    </row>
    <row r="14953" spans="1:8">
      <c r="A14953" s="594" t="s">
        <v>133</v>
      </c>
      <c r="B14953" s="594" t="s">
        <v>350</v>
      </c>
      <c r="C14953" s="594" t="s">
        <v>1369</v>
      </c>
      <c r="D14953" s="594" t="s">
        <v>1380</v>
      </c>
      <c r="E14953" s="594" t="s">
        <v>53</v>
      </c>
      <c r="F14953" s="594" t="s">
        <v>358</v>
      </c>
      <c r="G14953" s="596" t="s">
        <v>195</v>
      </c>
      <c r="H14953" s="597">
        <v>1426000</v>
      </c>
    </row>
    <row r="14954" spans="1:8">
      <c r="A14954" s="594" t="s">
        <v>133</v>
      </c>
      <c r="B14954" s="594" t="s">
        <v>350</v>
      </c>
      <c r="C14954" s="594" t="s">
        <v>1369</v>
      </c>
      <c r="D14954" s="594" t="s">
        <v>2846</v>
      </c>
      <c r="E14954" s="595" t="s">
        <v>411</v>
      </c>
      <c r="F14954" s="595" t="s">
        <v>411</v>
      </c>
      <c r="G14954" s="596" t="s">
        <v>2847</v>
      </c>
      <c r="H14954" s="597">
        <v>1336701000</v>
      </c>
    </row>
    <row r="14955" spans="1:8">
      <c r="A14955" s="594" t="s">
        <v>133</v>
      </c>
      <c r="B14955" s="594" t="s">
        <v>350</v>
      </c>
      <c r="C14955" s="594" t="s">
        <v>1369</v>
      </c>
      <c r="D14955" s="594" t="s">
        <v>2846</v>
      </c>
      <c r="E14955" s="594" t="s">
        <v>2756</v>
      </c>
      <c r="F14955" s="595" t="s">
        <v>411</v>
      </c>
      <c r="G14955" s="596" t="s">
        <v>2757</v>
      </c>
      <c r="H14955" s="597">
        <v>1148952000</v>
      </c>
    </row>
    <row r="14956" spans="1:8">
      <c r="A14956" s="594" t="s">
        <v>133</v>
      </c>
      <c r="B14956" s="594" t="s">
        <v>350</v>
      </c>
      <c r="C14956" s="594" t="s">
        <v>1369</v>
      </c>
      <c r="D14956" s="594" t="s">
        <v>2846</v>
      </c>
      <c r="E14956" s="594" t="s">
        <v>2756</v>
      </c>
      <c r="F14956" s="594" t="s">
        <v>2842</v>
      </c>
      <c r="G14956" s="596" t="s">
        <v>195</v>
      </c>
      <c r="H14956" s="597">
        <v>1148952000</v>
      </c>
    </row>
    <row r="14957" spans="1:8">
      <c r="A14957" s="594" t="s">
        <v>133</v>
      </c>
      <c r="B14957" s="594" t="s">
        <v>350</v>
      </c>
      <c r="C14957" s="594" t="s">
        <v>1369</v>
      </c>
      <c r="D14957" s="594" t="s">
        <v>2846</v>
      </c>
      <c r="E14957" s="594" t="s">
        <v>260</v>
      </c>
      <c r="F14957" s="595" t="s">
        <v>411</v>
      </c>
      <c r="G14957" s="596" t="s">
        <v>261</v>
      </c>
      <c r="H14957" s="597">
        <v>173449000</v>
      </c>
    </row>
    <row r="14958" spans="1:8">
      <c r="A14958" s="594" t="s">
        <v>133</v>
      </c>
      <c r="B14958" s="594" t="s">
        <v>350</v>
      </c>
      <c r="C14958" s="594" t="s">
        <v>1369</v>
      </c>
      <c r="D14958" s="594" t="s">
        <v>2846</v>
      </c>
      <c r="E14958" s="594" t="s">
        <v>260</v>
      </c>
      <c r="F14958" s="594" t="s">
        <v>262</v>
      </c>
      <c r="G14958" s="596" t="s">
        <v>2707</v>
      </c>
      <c r="H14958" s="597">
        <v>173449000</v>
      </c>
    </row>
    <row r="14959" spans="1:8">
      <c r="A14959" s="594" t="s">
        <v>133</v>
      </c>
      <c r="B14959" s="594" t="s">
        <v>350</v>
      </c>
      <c r="C14959" s="594" t="s">
        <v>1369</v>
      </c>
      <c r="D14959" s="594" t="s">
        <v>2846</v>
      </c>
      <c r="E14959" s="594" t="s">
        <v>53</v>
      </c>
      <c r="F14959" s="595" t="s">
        <v>411</v>
      </c>
      <c r="G14959" s="596" t="s">
        <v>193</v>
      </c>
      <c r="H14959" s="597">
        <v>14300000</v>
      </c>
    </row>
    <row r="14960" spans="1:8">
      <c r="A14960" s="594" t="s">
        <v>133</v>
      </c>
      <c r="B14960" s="594" t="s">
        <v>350</v>
      </c>
      <c r="C14960" s="594" t="s">
        <v>1369</v>
      </c>
      <c r="D14960" s="594" t="s">
        <v>2846</v>
      </c>
      <c r="E14960" s="594" t="s">
        <v>53</v>
      </c>
      <c r="F14960" s="594" t="s">
        <v>56</v>
      </c>
      <c r="G14960" s="596" t="s">
        <v>57</v>
      </c>
      <c r="H14960" s="597">
        <v>12611000</v>
      </c>
    </row>
    <row r="14961" spans="1:8">
      <c r="A14961" s="594" t="s">
        <v>133</v>
      </c>
      <c r="B14961" s="594" t="s">
        <v>350</v>
      </c>
      <c r="C14961" s="594" t="s">
        <v>1369</v>
      </c>
      <c r="D14961" s="594" t="s">
        <v>2846</v>
      </c>
      <c r="E14961" s="594" t="s">
        <v>53</v>
      </c>
      <c r="F14961" s="594" t="s">
        <v>358</v>
      </c>
      <c r="G14961" s="596" t="s">
        <v>195</v>
      </c>
      <c r="H14961" s="597">
        <v>1689000</v>
      </c>
    </row>
    <row r="14962" spans="1:8">
      <c r="A14962" s="594" t="s">
        <v>133</v>
      </c>
      <c r="B14962" s="594" t="s">
        <v>350</v>
      </c>
      <c r="C14962" s="594" t="s">
        <v>1969</v>
      </c>
      <c r="D14962" s="595" t="s">
        <v>411</v>
      </c>
      <c r="E14962" s="595" t="s">
        <v>411</v>
      </c>
      <c r="F14962" s="595" t="s">
        <v>411</v>
      </c>
      <c r="G14962" s="596" t="s">
        <v>1970</v>
      </c>
      <c r="H14962" s="597">
        <v>4603233000</v>
      </c>
    </row>
    <row r="14963" spans="1:8">
      <c r="A14963" s="594" t="s">
        <v>133</v>
      </c>
      <c r="B14963" s="594" t="s">
        <v>350</v>
      </c>
      <c r="C14963" s="594" t="s">
        <v>1969</v>
      </c>
      <c r="D14963" s="594" t="s">
        <v>1389</v>
      </c>
      <c r="E14963" s="595" t="s">
        <v>411</v>
      </c>
      <c r="F14963" s="595" t="s">
        <v>411</v>
      </c>
      <c r="G14963" s="596" t="s">
        <v>2878</v>
      </c>
      <c r="H14963" s="597">
        <v>2267870000</v>
      </c>
    </row>
    <row r="14964" spans="1:8">
      <c r="A14964" s="594" t="s">
        <v>133</v>
      </c>
      <c r="B14964" s="594" t="s">
        <v>350</v>
      </c>
      <c r="C14964" s="594" t="s">
        <v>1969</v>
      </c>
      <c r="D14964" s="594" t="s">
        <v>1389</v>
      </c>
      <c r="E14964" s="594" t="s">
        <v>148</v>
      </c>
      <c r="F14964" s="595" t="s">
        <v>411</v>
      </c>
      <c r="G14964" s="596" t="s">
        <v>149</v>
      </c>
      <c r="H14964" s="597">
        <v>32727188</v>
      </c>
    </row>
    <row r="14965" spans="1:8">
      <c r="A14965" s="594" t="s">
        <v>133</v>
      </c>
      <c r="B14965" s="594" t="s">
        <v>350</v>
      </c>
      <c r="C14965" s="594" t="s">
        <v>1969</v>
      </c>
      <c r="D14965" s="594" t="s">
        <v>1389</v>
      </c>
      <c r="E14965" s="594" t="s">
        <v>148</v>
      </c>
      <c r="F14965" s="594" t="s">
        <v>1075</v>
      </c>
      <c r="G14965" s="596" t="s">
        <v>2666</v>
      </c>
      <c r="H14965" s="597">
        <v>32727188</v>
      </c>
    </row>
    <row r="14966" spans="1:8">
      <c r="A14966" s="594" t="s">
        <v>133</v>
      </c>
      <c r="B14966" s="594" t="s">
        <v>350</v>
      </c>
      <c r="C14966" s="594" t="s">
        <v>1969</v>
      </c>
      <c r="D14966" s="594" t="s">
        <v>1389</v>
      </c>
      <c r="E14966" s="594" t="s">
        <v>475</v>
      </c>
      <c r="F14966" s="595" t="s">
        <v>411</v>
      </c>
      <c r="G14966" s="596" t="s">
        <v>2806</v>
      </c>
      <c r="H14966" s="597">
        <v>3510000</v>
      </c>
    </row>
    <row r="14967" spans="1:8">
      <c r="A14967" s="594" t="s">
        <v>133</v>
      </c>
      <c r="B14967" s="594" t="s">
        <v>350</v>
      </c>
      <c r="C14967" s="594" t="s">
        <v>1969</v>
      </c>
      <c r="D14967" s="594" t="s">
        <v>1389</v>
      </c>
      <c r="E14967" s="594" t="s">
        <v>475</v>
      </c>
      <c r="F14967" s="594" t="s">
        <v>1055</v>
      </c>
      <c r="G14967" s="596" t="s">
        <v>2810</v>
      </c>
      <c r="H14967" s="597">
        <v>3510000</v>
      </c>
    </row>
    <row r="14968" spans="1:8">
      <c r="A14968" s="594" t="s">
        <v>133</v>
      </c>
      <c r="B14968" s="594" t="s">
        <v>350</v>
      </c>
      <c r="C14968" s="594" t="s">
        <v>1969</v>
      </c>
      <c r="D14968" s="594" t="s">
        <v>1389</v>
      </c>
      <c r="E14968" s="594" t="s">
        <v>582</v>
      </c>
      <c r="F14968" s="595" t="s">
        <v>411</v>
      </c>
      <c r="G14968" s="596" t="s">
        <v>583</v>
      </c>
      <c r="H14968" s="597">
        <v>8550000</v>
      </c>
    </row>
    <row r="14969" spans="1:8">
      <c r="A14969" s="594" t="s">
        <v>133</v>
      </c>
      <c r="B14969" s="594" t="s">
        <v>350</v>
      </c>
      <c r="C14969" s="594" t="s">
        <v>1969</v>
      </c>
      <c r="D14969" s="594" t="s">
        <v>1389</v>
      </c>
      <c r="E14969" s="594" t="s">
        <v>582</v>
      </c>
      <c r="F14969" s="594" t="s">
        <v>478</v>
      </c>
      <c r="G14969" s="596" t="s">
        <v>2775</v>
      </c>
      <c r="H14969" s="597">
        <v>8550000</v>
      </c>
    </row>
    <row r="14970" spans="1:8">
      <c r="A14970" s="594" t="s">
        <v>133</v>
      </c>
      <c r="B14970" s="594" t="s">
        <v>350</v>
      </c>
      <c r="C14970" s="594" t="s">
        <v>1969</v>
      </c>
      <c r="D14970" s="594" t="s">
        <v>1389</v>
      </c>
      <c r="E14970" s="594" t="s">
        <v>768</v>
      </c>
      <c r="F14970" s="595" t="s">
        <v>411</v>
      </c>
      <c r="G14970" s="596" t="s">
        <v>2920</v>
      </c>
      <c r="H14970" s="597">
        <v>5700000</v>
      </c>
    </row>
    <row r="14971" spans="1:8">
      <c r="A14971" s="594" t="s">
        <v>133</v>
      </c>
      <c r="B14971" s="594" t="s">
        <v>350</v>
      </c>
      <c r="C14971" s="594" t="s">
        <v>1969</v>
      </c>
      <c r="D14971" s="594" t="s">
        <v>1389</v>
      </c>
      <c r="E14971" s="594" t="s">
        <v>768</v>
      </c>
      <c r="F14971" s="594" t="s">
        <v>770</v>
      </c>
      <c r="G14971" s="596" t="s">
        <v>2921</v>
      </c>
      <c r="H14971" s="597">
        <v>5700000</v>
      </c>
    </row>
    <row r="14972" spans="1:8">
      <c r="A14972" s="594" t="s">
        <v>133</v>
      </c>
      <c r="B14972" s="594" t="s">
        <v>350</v>
      </c>
      <c r="C14972" s="594" t="s">
        <v>1969</v>
      </c>
      <c r="D14972" s="594" t="s">
        <v>1389</v>
      </c>
      <c r="E14972" s="594" t="s">
        <v>163</v>
      </c>
      <c r="F14972" s="595" t="s">
        <v>411</v>
      </c>
      <c r="G14972" s="596" t="s">
        <v>164</v>
      </c>
      <c r="H14972" s="597">
        <v>25000000</v>
      </c>
    </row>
    <row r="14973" spans="1:8">
      <c r="A14973" s="594" t="s">
        <v>133</v>
      </c>
      <c r="B14973" s="594" t="s">
        <v>350</v>
      </c>
      <c r="C14973" s="594" t="s">
        <v>1969</v>
      </c>
      <c r="D14973" s="594" t="s">
        <v>1389</v>
      </c>
      <c r="E14973" s="594" t="s">
        <v>163</v>
      </c>
      <c r="F14973" s="594" t="s">
        <v>165</v>
      </c>
      <c r="G14973" s="596" t="s">
        <v>195</v>
      </c>
      <c r="H14973" s="597">
        <v>25000000</v>
      </c>
    </row>
    <row r="14974" spans="1:8">
      <c r="A14974" s="594" t="s">
        <v>133</v>
      </c>
      <c r="B14974" s="594" t="s">
        <v>350</v>
      </c>
      <c r="C14974" s="594" t="s">
        <v>1969</v>
      </c>
      <c r="D14974" s="594" t="s">
        <v>1389</v>
      </c>
      <c r="E14974" s="594" t="s">
        <v>167</v>
      </c>
      <c r="F14974" s="595" t="s">
        <v>411</v>
      </c>
      <c r="G14974" s="596" t="s">
        <v>168</v>
      </c>
      <c r="H14974" s="597">
        <v>5000000</v>
      </c>
    </row>
    <row r="14975" spans="1:8">
      <c r="A14975" s="594" t="s">
        <v>133</v>
      </c>
      <c r="B14975" s="594" t="s">
        <v>350</v>
      </c>
      <c r="C14975" s="594" t="s">
        <v>1969</v>
      </c>
      <c r="D14975" s="594" t="s">
        <v>1389</v>
      </c>
      <c r="E14975" s="594" t="s">
        <v>167</v>
      </c>
      <c r="F14975" s="594" t="s">
        <v>230</v>
      </c>
      <c r="G14975" s="596" t="s">
        <v>2675</v>
      </c>
      <c r="H14975" s="597">
        <v>5000000</v>
      </c>
    </row>
    <row r="14976" spans="1:8">
      <c r="A14976" s="594" t="s">
        <v>133</v>
      </c>
      <c r="B14976" s="594" t="s">
        <v>350</v>
      </c>
      <c r="C14976" s="594" t="s">
        <v>1969</v>
      </c>
      <c r="D14976" s="594" t="s">
        <v>1389</v>
      </c>
      <c r="E14976" s="594" t="s">
        <v>171</v>
      </c>
      <c r="F14976" s="595" t="s">
        <v>411</v>
      </c>
      <c r="G14976" s="596" t="s">
        <v>2677</v>
      </c>
      <c r="H14976" s="597">
        <v>12338000</v>
      </c>
    </row>
    <row r="14977" spans="1:8">
      <c r="A14977" s="594" t="s">
        <v>133</v>
      </c>
      <c r="B14977" s="594" t="s">
        <v>350</v>
      </c>
      <c r="C14977" s="594" t="s">
        <v>1969</v>
      </c>
      <c r="D14977" s="594" t="s">
        <v>1389</v>
      </c>
      <c r="E14977" s="594" t="s">
        <v>171</v>
      </c>
      <c r="F14977" s="594" t="s">
        <v>173</v>
      </c>
      <c r="G14977" s="596" t="s">
        <v>174</v>
      </c>
      <c r="H14977" s="597">
        <v>9338000</v>
      </c>
    </row>
    <row r="14978" spans="1:8">
      <c r="A14978" s="594" t="s">
        <v>133</v>
      </c>
      <c r="B14978" s="594" t="s">
        <v>350</v>
      </c>
      <c r="C14978" s="594" t="s">
        <v>1969</v>
      </c>
      <c r="D14978" s="594" t="s">
        <v>1389</v>
      </c>
      <c r="E14978" s="594" t="s">
        <v>171</v>
      </c>
      <c r="F14978" s="594" t="s">
        <v>175</v>
      </c>
      <c r="G14978" s="596" t="s">
        <v>176</v>
      </c>
      <c r="H14978" s="597">
        <v>3000000</v>
      </c>
    </row>
    <row r="14979" spans="1:8">
      <c r="A14979" s="594" t="s">
        <v>133</v>
      </c>
      <c r="B14979" s="594" t="s">
        <v>350</v>
      </c>
      <c r="C14979" s="594" t="s">
        <v>1969</v>
      </c>
      <c r="D14979" s="594" t="s">
        <v>1389</v>
      </c>
      <c r="E14979" s="594" t="s">
        <v>240</v>
      </c>
      <c r="F14979" s="595" t="s">
        <v>411</v>
      </c>
      <c r="G14979" s="596" t="s">
        <v>241</v>
      </c>
      <c r="H14979" s="597">
        <v>34600000</v>
      </c>
    </row>
    <row r="14980" spans="1:8">
      <c r="A14980" s="594" t="s">
        <v>133</v>
      </c>
      <c r="B14980" s="594" t="s">
        <v>350</v>
      </c>
      <c r="C14980" s="594" t="s">
        <v>1969</v>
      </c>
      <c r="D14980" s="594" t="s">
        <v>1389</v>
      </c>
      <c r="E14980" s="594" t="s">
        <v>240</v>
      </c>
      <c r="F14980" s="594" t="s">
        <v>242</v>
      </c>
      <c r="G14980" s="596" t="s">
        <v>243</v>
      </c>
      <c r="H14980" s="597">
        <v>3600000</v>
      </c>
    </row>
    <row r="14981" spans="1:8">
      <c r="A14981" s="594" t="s">
        <v>133</v>
      </c>
      <c r="B14981" s="594" t="s">
        <v>350</v>
      </c>
      <c r="C14981" s="594" t="s">
        <v>1969</v>
      </c>
      <c r="D14981" s="594" t="s">
        <v>1389</v>
      </c>
      <c r="E14981" s="594" t="s">
        <v>240</v>
      </c>
      <c r="F14981" s="594" t="s">
        <v>733</v>
      </c>
      <c r="G14981" s="596" t="s">
        <v>734</v>
      </c>
      <c r="H14981" s="597">
        <v>25000000</v>
      </c>
    </row>
    <row r="14982" spans="1:8">
      <c r="A14982" s="594" t="s">
        <v>133</v>
      </c>
      <c r="B14982" s="594" t="s">
        <v>350</v>
      </c>
      <c r="C14982" s="594" t="s">
        <v>1969</v>
      </c>
      <c r="D14982" s="594" t="s">
        <v>1389</v>
      </c>
      <c r="E14982" s="594" t="s">
        <v>240</v>
      </c>
      <c r="F14982" s="594" t="s">
        <v>735</v>
      </c>
      <c r="G14982" s="596" t="s">
        <v>193</v>
      </c>
      <c r="H14982" s="597">
        <v>6000000</v>
      </c>
    </row>
    <row r="14983" spans="1:8">
      <c r="A14983" s="594" t="s">
        <v>133</v>
      </c>
      <c r="B14983" s="594" t="s">
        <v>350</v>
      </c>
      <c r="C14983" s="594" t="s">
        <v>1969</v>
      </c>
      <c r="D14983" s="594" t="s">
        <v>1389</v>
      </c>
      <c r="E14983" s="594" t="s">
        <v>738</v>
      </c>
      <c r="F14983" s="595" t="s">
        <v>411</v>
      </c>
      <c r="G14983" s="596" t="s">
        <v>739</v>
      </c>
      <c r="H14983" s="597">
        <v>7000000</v>
      </c>
    </row>
    <row r="14984" spans="1:8">
      <c r="A14984" s="594" t="s">
        <v>133</v>
      </c>
      <c r="B14984" s="594" t="s">
        <v>350</v>
      </c>
      <c r="C14984" s="594" t="s">
        <v>1969</v>
      </c>
      <c r="D14984" s="594" t="s">
        <v>1389</v>
      </c>
      <c r="E14984" s="594" t="s">
        <v>738</v>
      </c>
      <c r="F14984" s="594" t="s">
        <v>740</v>
      </c>
      <c r="G14984" s="596" t="s">
        <v>741</v>
      </c>
      <c r="H14984" s="597">
        <v>7000000</v>
      </c>
    </row>
    <row r="14985" spans="1:8">
      <c r="A14985" s="594" t="s">
        <v>133</v>
      </c>
      <c r="B14985" s="594" t="s">
        <v>350</v>
      </c>
      <c r="C14985" s="594" t="s">
        <v>1969</v>
      </c>
      <c r="D14985" s="594" t="s">
        <v>1389</v>
      </c>
      <c r="E14985" s="594" t="s">
        <v>744</v>
      </c>
      <c r="F14985" s="595" t="s">
        <v>411</v>
      </c>
      <c r="G14985" s="596" t="s">
        <v>2686</v>
      </c>
      <c r="H14985" s="597">
        <v>150000000</v>
      </c>
    </row>
    <row r="14986" spans="1:8">
      <c r="A14986" s="594" t="s">
        <v>133</v>
      </c>
      <c r="B14986" s="594" t="s">
        <v>350</v>
      </c>
      <c r="C14986" s="594" t="s">
        <v>1969</v>
      </c>
      <c r="D14986" s="594" t="s">
        <v>1389</v>
      </c>
      <c r="E14986" s="594" t="s">
        <v>744</v>
      </c>
      <c r="F14986" s="594" t="s">
        <v>748</v>
      </c>
      <c r="G14986" s="596" t="s">
        <v>35</v>
      </c>
      <c r="H14986" s="597">
        <v>150000000</v>
      </c>
    </row>
    <row r="14987" spans="1:8">
      <c r="A14987" s="594" t="s">
        <v>133</v>
      </c>
      <c r="B14987" s="594" t="s">
        <v>350</v>
      </c>
      <c r="C14987" s="594" t="s">
        <v>1969</v>
      </c>
      <c r="D14987" s="594" t="s">
        <v>1389</v>
      </c>
      <c r="E14987" s="594" t="s">
        <v>2692</v>
      </c>
      <c r="F14987" s="595" t="s">
        <v>411</v>
      </c>
      <c r="G14987" s="596" t="s">
        <v>2693</v>
      </c>
      <c r="H14987" s="597">
        <v>113500000</v>
      </c>
    </row>
    <row r="14988" spans="1:8">
      <c r="A14988" s="594" t="s">
        <v>133</v>
      </c>
      <c r="B14988" s="594" t="s">
        <v>350</v>
      </c>
      <c r="C14988" s="594" t="s">
        <v>1969</v>
      </c>
      <c r="D14988" s="594" t="s">
        <v>1389</v>
      </c>
      <c r="E14988" s="594" t="s">
        <v>2692</v>
      </c>
      <c r="F14988" s="594" t="s">
        <v>2777</v>
      </c>
      <c r="G14988" s="596" t="s">
        <v>2765</v>
      </c>
      <c r="H14988" s="597">
        <v>98500000</v>
      </c>
    </row>
    <row r="14989" spans="1:8">
      <c r="A14989" s="594" t="s">
        <v>133</v>
      </c>
      <c r="B14989" s="594" t="s">
        <v>350</v>
      </c>
      <c r="C14989" s="594" t="s">
        <v>1969</v>
      </c>
      <c r="D14989" s="594" t="s">
        <v>1389</v>
      </c>
      <c r="E14989" s="594" t="s">
        <v>2692</v>
      </c>
      <c r="F14989" s="594" t="s">
        <v>2694</v>
      </c>
      <c r="G14989" s="596" t="s">
        <v>2689</v>
      </c>
      <c r="H14989" s="597">
        <v>15000000</v>
      </c>
    </row>
    <row r="14990" spans="1:8">
      <c r="A14990" s="594" t="s">
        <v>133</v>
      </c>
      <c r="B14990" s="594" t="s">
        <v>350</v>
      </c>
      <c r="C14990" s="594" t="s">
        <v>1969</v>
      </c>
      <c r="D14990" s="594" t="s">
        <v>1389</v>
      </c>
      <c r="E14990" s="594" t="s">
        <v>189</v>
      </c>
      <c r="F14990" s="595" t="s">
        <v>411</v>
      </c>
      <c r="G14990" s="596" t="s">
        <v>190</v>
      </c>
      <c r="H14990" s="597">
        <v>1402060000</v>
      </c>
    </row>
    <row r="14991" spans="1:8">
      <c r="A14991" s="594" t="s">
        <v>133</v>
      </c>
      <c r="B14991" s="594" t="s">
        <v>350</v>
      </c>
      <c r="C14991" s="594" t="s">
        <v>1969</v>
      </c>
      <c r="D14991" s="594" t="s">
        <v>1389</v>
      </c>
      <c r="E14991" s="594" t="s">
        <v>189</v>
      </c>
      <c r="F14991" s="594" t="s">
        <v>37</v>
      </c>
      <c r="G14991" s="596" t="s">
        <v>2696</v>
      </c>
      <c r="H14991" s="597">
        <v>315000000</v>
      </c>
    </row>
    <row r="14992" spans="1:8">
      <c r="A14992" s="594" t="s">
        <v>133</v>
      </c>
      <c r="B14992" s="594" t="s">
        <v>350</v>
      </c>
      <c r="C14992" s="594" t="s">
        <v>1969</v>
      </c>
      <c r="D14992" s="594" t="s">
        <v>1389</v>
      </c>
      <c r="E14992" s="594" t="s">
        <v>189</v>
      </c>
      <c r="F14992" s="594" t="s">
        <v>192</v>
      </c>
      <c r="G14992" s="596" t="s">
        <v>195</v>
      </c>
      <c r="H14992" s="597">
        <v>1087060000</v>
      </c>
    </row>
    <row r="14993" spans="1:8">
      <c r="A14993" s="594" t="s">
        <v>133</v>
      </c>
      <c r="B14993" s="594" t="s">
        <v>350</v>
      </c>
      <c r="C14993" s="594" t="s">
        <v>1969</v>
      </c>
      <c r="D14993" s="594" t="s">
        <v>1389</v>
      </c>
      <c r="E14993" s="594" t="s">
        <v>194</v>
      </c>
      <c r="F14993" s="595" t="s">
        <v>411</v>
      </c>
      <c r="G14993" s="596" t="s">
        <v>195</v>
      </c>
      <c r="H14993" s="597">
        <v>467884812</v>
      </c>
    </row>
    <row r="14994" spans="1:8">
      <c r="A14994" s="594" t="s">
        <v>133</v>
      </c>
      <c r="B14994" s="594" t="s">
        <v>350</v>
      </c>
      <c r="C14994" s="594" t="s">
        <v>1969</v>
      </c>
      <c r="D14994" s="594" t="s">
        <v>1389</v>
      </c>
      <c r="E14994" s="594" t="s">
        <v>194</v>
      </c>
      <c r="F14994" s="594" t="s">
        <v>198</v>
      </c>
      <c r="G14994" s="596" t="s">
        <v>199</v>
      </c>
      <c r="H14994" s="597">
        <v>9484812</v>
      </c>
    </row>
    <row r="14995" spans="1:8">
      <c r="A14995" s="594" t="s">
        <v>133</v>
      </c>
      <c r="B14995" s="594" t="s">
        <v>350</v>
      </c>
      <c r="C14995" s="594" t="s">
        <v>1969</v>
      </c>
      <c r="D14995" s="594" t="s">
        <v>1389</v>
      </c>
      <c r="E14995" s="594" t="s">
        <v>194</v>
      </c>
      <c r="F14995" s="594" t="s">
        <v>200</v>
      </c>
      <c r="G14995" s="596" t="s">
        <v>201</v>
      </c>
      <c r="H14995" s="597">
        <v>458400000</v>
      </c>
    </row>
    <row r="14996" spans="1:8">
      <c r="A14996" s="594" t="s">
        <v>133</v>
      </c>
      <c r="B14996" s="594" t="s">
        <v>350</v>
      </c>
      <c r="C14996" s="594" t="s">
        <v>1969</v>
      </c>
      <c r="D14996" s="594" t="s">
        <v>2854</v>
      </c>
      <c r="E14996" s="595" t="s">
        <v>411</v>
      </c>
      <c r="F14996" s="595" t="s">
        <v>411</v>
      </c>
      <c r="G14996" s="596" t="s">
        <v>2871</v>
      </c>
      <c r="H14996" s="597">
        <v>2127500000</v>
      </c>
    </row>
    <row r="14997" spans="1:8">
      <c r="A14997" s="594" t="s">
        <v>133</v>
      </c>
      <c r="B14997" s="594" t="s">
        <v>350</v>
      </c>
      <c r="C14997" s="594" t="s">
        <v>1969</v>
      </c>
      <c r="D14997" s="594" t="s">
        <v>2854</v>
      </c>
      <c r="E14997" s="594" t="s">
        <v>152</v>
      </c>
      <c r="F14997" s="595" t="s">
        <v>411</v>
      </c>
      <c r="G14997" s="596" t="s">
        <v>153</v>
      </c>
      <c r="H14997" s="597">
        <v>1500000</v>
      </c>
    </row>
    <row r="14998" spans="1:8">
      <c r="A14998" s="594" t="s">
        <v>133</v>
      </c>
      <c r="B14998" s="594" t="s">
        <v>350</v>
      </c>
      <c r="C14998" s="594" t="s">
        <v>1969</v>
      </c>
      <c r="D14998" s="594" t="s">
        <v>2854</v>
      </c>
      <c r="E14998" s="594" t="s">
        <v>152</v>
      </c>
      <c r="F14998" s="594" t="s">
        <v>606</v>
      </c>
      <c r="G14998" s="596" t="s">
        <v>195</v>
      </c>
      <c r="H14998" s="597">
        <v>1500000</v>
      </c>
    </row>
    <row r="14999" spans="1:8">
      <c r="A14999" s="594" t="s">
        <v>133</v>
      </c>
      <c r="B14999" s="594" t="s">
        <v>350</v>
      </c>
      <c r="C14999" s="594" t="s">
        <v>1969</v>
      </c>
      <c r="D14999" s="594" t="s">
        <v>2854</v>
      </c>
      <c r="E14999" s="594" t="s">
        <v>167</v>
      </c>
      <c r="F14999" s="595" t="s">
        <v>411</v>
      </c>
      <c r="G14999" s="596" t="s">
        <v>168</v>
      </c>
      <c r="H14999" s="597">
        <v>465000000</v>
      </c>
    </row>
    <row r="15000" spans="1:8">
      <c r="A15000" s="594" t="s">
        <v>133</v>
      </c>
      <c r="B15000" s="594" t="s">
        <v>350</v>
      </c>
      <c r="C15000" s="594" t="s">
        <v>1969</v>
      </c>
      <c r="D15000" s="594" t="s">
        <v>2854</v>
      </c>
      <c r="E15000" s="594" t="s">
        <v>167</v>
      </c>
      <c r="F15000" s="594" t="s">
        <v>230</v>
      </c>
      <c r="G15000" s="596" t="s">
        <v>2675</v>
      </c>
      <c r="H15000" s="597">
        <v>465000000</v>
      </c>
    </row>
    <row r="15001" spans="1:8">
      <c r="A15001" s="594" t="s">
        <v>133</v>
      </c>
      <c r="B15001" s="594" t="s">
        <v>350</v>
      </c>
      <c r="C15001" s="594" t="s">
        <v>1969</v>
      </c>
      <c r="D15001" s="594" t="s">
        <v>2854</v>
      </c>
      <c r="E15001" s="594" t="s">
        <v>171</v>
      </c>
      <c r="F15001" s="595" t="s">
        <v>411</v>
      </c>
      <c r="G15001" s="596" t="s">
        <v>2677</v>
      </c>
      <c r="H15001" s="597">
        <v>93640000</v>
      </c>
    </row>
    <row r="15002" spans="1:8">
      <c r="A15002" s="594" t="s">
        <v>133</v>
      </c>
      <c r="B15002" s="594" t="s">
        <v>350</v>
      </c>
      <c r="C15002" s="594" t="s">
        <v>1969</v>
      </c>
      <c r="D15002" s="594" t="s">
        <v>2854</v>
      </c>
      <c r="E15002" s="594" t="s">
        <v>171</v>
      </c>
      <c r="F15002" s="594" t="s">
        <v>173</v>
      </c>
      <c r="G15002" s="596" t="s">
        <v>174</v>
      </c>
      <c r="H15002" s="597">
        <v>10920000</v>
      </c>
    </row>
    <row r="15003" spans="1:8">
      <c r="A15003" s="594" t="s">
        <v>133</v>
      </c>
      <c r="B15003" s="594" t="s">
        <v>350</v>
      </c>
      <c r="C15003" s="594" t="s">
        <v>1969</v>
      </c>
      <c r="D15003" s="594" t="s">
        <v>2854</v>
      </c>
      <c r="E15003" s="594" t="s">
        <v>171</v>
      </c>
      <c r="F15003" s="594" t="s">
        <v>216</v>
      </c>
      <c r="G15003" s="596" t="s">
        <v>217</v>
      </c>
      <c r="H15003" s="597">
        <v>10000000</v>
      </c>
    </row>
    <row r="15004" spans="1:8">
      <c r="A15004" s="594" t="s">
        <v>133</v>
      </c>
      <c r="B15004" s="594" t="s">
        <v>350</v>
      </c>
      <c r="C15004" s="594" t="s">
        <v>1969</v>
      </c>
      <c r="D15004" s="594" t="s">
        <v>2854</v>
      </c>
      <c r="E15004" s="594" t="s">
        <v>171</v>
      </c>
      <c r="F15004" s="594" t="s">
        <v>5</v>
      </c>
      <c r="G15004" s="596" t="s">
        <v>2678</v>
      </c>
      <c r="H15004" s="597">
        <v>6720000</v>
      </c>
    </row>
    <row r="15005" spans="1:8">
      <c r="A15005" s="594" t="s">
        <v>133</v>
      </c>
      <c r="B15005" s="594" t="s">
        <v>350</v>
      </c>
      <c r="C15005" s="594" t="s">
        <v>1969</v>
      </c>
      <c r="D15005" s="594" t="s">
        <v>2854</v>
      </c>
      <c r="E15005" s="594" t="s">
        <v>171</v>
      </c>
      <c r="F15005" s="594" t="s">
        <v>175</v>
      </c>
      <c r="G15005" s="596" t="s">
        <v>176</v>
      </c>
      <c r="H15005" s="597">
        <v>66000000</v>
      </c>
    </row>
    <row r="15006" spans="1:8">
      <c r="A15006" s="594" t="s">
        <v>133</v>
      </c>
      <c r="B15006" s="594" t="s">
        <v>350</v>
      </c>
      <c r="C15006" s="594" t="s">
        <v>1969</v>
      </c>
      <c r="D15006" s="594" t="s">
        <v>2854</v>
      </c>
      <c r="E15006" s="594" t="s">
        <v>177</v>
      </c>
      <c r="F15006" s="595" t="s">
        <v>411</v>
      </c>
      <c r="G15006" s="596" t="s">
        <v>178</v>
      </c>
      <c r="H15006" s="597">
        <v>13900000</v>
      </c>
    </row>
    <row r="15007" spans="1:8">
      <c r="A15007" s="594" t="s">
        <v>133</v>
      </c>
      <c r="B15007" s="594" t="s">
        <v>350</v>
      </c>
      <c r="C15007" s="594" t="s">
        <v>1969</v>
      </c>
      <c r="D15007" s="594" t="s">
        <v>2854</v>
      </c>
      <c r="E15007" s="594" t="s">
        <v>177</v>
      </c>
      <c r="F15007" s="594" t="s">
        <v>1297</v>
      </c>
      <c r="G15007" s="596" t="s">
        <v>2680</v>
      </c>
      <c r="H15007" s="597">
        <v>13900000</v>
      </c>
    </row>
    <row r="15008" spans="1:8">
      <c r="A15008" s="594" t="s">
        <v>133</v>
      </c>
      <c r="B15008" s="594" t="s">
        <v>350</v>
      </c>
      <c r="C15008" s="594" t="s">
        <v>1969</v>
      </c>
      <c r="D15008" s="594" t="s">
        <v>2854</v>
      </c>
      <c r="E15008" s="594" t="s">
        <v>240</v>
      </c>
      <c r="F15008" s="595" t="s">
        <v>411</v>
      </c>
      <c r="G15008" s="596" t="s">
        <v>241</v>
      </c>
      <c r="H15008" s="597">
        <v>255100000</v>
      </c>
    </row>
    <row r="15009" spans="1:8">
      <c r="A15009" s="594" t="s">
        <v>133</v>
      </c>
      <c r="B15009" s="594" t="s">
        <v>350</v>
      </c>
      <c r="C15009" s="594" t="s">
        <v>1969</v>
      </c>
      <c r="D15009" s="594" t="s">
        <v>2854</v>
      </c>
      <c r="E15009" s="594" t="s">
        <v>240</v>
      </c>
      <c r="F15009" s="594" t="s">
        <v>242</v>
      </c>
      <c r="G15009" s="596" t="s">
        <v>243</v>
      </c>
      <c r="H15009" s="597">
        <v>22500000</v>
      </c>
    </row>
    <row r="15010" spans="1:8">
      <c r="A15010" s="594" t="s">
        <v>133</v>
      </c>
      <c r="B15010" s="594" t="s">
        <v>350</v>
      </c>
      <c r="C15010" s="594" t="s">
        <v>1969</v>
      </c>
      <c r="D15010" s="594" t="s">
        <v>2854</v>
      </c>
      <c r="E15010" s="594" t="s">
        <v>240</v>
      </c>
      <c r="F15010" s="594" t="s">
        <v>730</v>
      </c>
      <c r="G15010" s="596" t="s">
        <v>186</v>
      </c>
      <c r="H15010" s="597">
        <v>1750000</v>
      </c>
    </row>
    <row r="15011" spans="1:8">
      <c r="A15011" s="594" t="s">
        <v>133</v>
      </c>
      <c r="B15011" s="594" t="s">
        <v>350</v>
      </c>
      <c r="C15011" s="594" t="s">
        <v>1969</v>
      </c>
      <c r="D15011" s="594" t="s">
        <v>2854</v>
      </c>
      <c r="E15011" s="594" t="s">
        <v>240</v>
      </c>
      <c r="F15011" s="594" t="s">
        <v>733</v>
      </c>
      <c r="G15011" s="596" t="s">
        <v>734</v>
      </c>
      <c r="H15011" s="597">
        <v>98400000</v>
      </c>
    </row>
    <row r="15012" spans="1:8">
      <c r="A15012" s="594" t="s">
        <v>133</v>
      </c>
      <c r="B15012" s="594" t="s">
        <v>350</v>
      </c>
      <c r="C15012" s="594" t="s">
        <v>1969</v>
      </c>
      <c r="D15012" s="594" t="s">
        <v>2854</v>
      </c>
      <c r="E15012" s="594" t="s">
        <v>240</v>
      </c>
      <c r="F15012" s="594" t="s">
        <v>735</v>
      </c>
      <c r="G15012" s="596" t="s">
        <v>193</v>
      </c>
      <c r="H15012" s="597">
        <v>132450000</v>
      </c>
    </row>
    <row r="15013" spans="1:8">
      <c r="A15013" s="594" t="s">
        <v>133</v>
      </c>
      <c r="B15013" s="594" t="s">
        <v>350</v>
      </c>
      <c r="C15013" s="594" t="s">
        <v>1969</v>
      </c>
      <c r="D15013" s="594" t="s">
        <v>2854</v>
      </c>
      <c r="E15013" s="594" t="s">
        <v>738</v>
      </c>
      <c r="F15013" s="595" t="s">
        <v>411</v>
      </c>
      <c r="G15013" s="596" t="s">
        <v>739</v>
      </c>
      <c r="H15013" s="597">
        <v>10000000</v>
      </c>
    </row>
    <row r="15014" spans="1:8">
      <c r="A15014" s="594" t="s">
        <v>133</v>
      </c>
      <c r="B15014" s="594" t="s">
        <v>350</v>
      </c>
      <c r="C15014" s="594" t="s">
        <v>1969</v>
      </c>
      <c r="D15014" s="594" t="s">
        <v>2854</v>
      </c>
      <c r="E15014" s="594" t="s">
        <v>738</v>
      </c>
      <c r="F15014" s="594" t="s">
        <v>740</v>
      </c>
      <c r="G15014" s="596" t="s">
        <v>741</v>
      </c>
      <c r="H15014" s="597">
        <v>10000000</v>
      </c>
    </row>
    <row r="15015" spans="1:8">
      <c r="A15015" s="594" t="s">
        <v>133</v>
      </c>
      <c r="B15015" s="594" t="s">
        <v>350</v>
      </c>
      <c r="C15015" s="594" t="s">
        <v>1969</v>
      </c>
      <c r="D15015" s="594" t="s">
        <v>2854</v>
      </c>
      <c r="E15015" s="594" t="s">
        <v>189</v>
      </c>
      <c r="F15015" s="595" t="s">
        <v>411</v>
      </c>
      <c r="G15015" s="596" t="s">
        <v>190</v>
      </c>
      <c r="H15015" s="597">
        <v>39875000</v>
      </c>
    </row>
    <row r="15016" spans="1:8">
      <c r="A15016" s="594" t="s">
        <v>133</v>
      </c>
      <c r="B15016" s="594" t="s">
        <v>350</v>
      </c>
      <c r="C15016" s="594" t="s">
        <v>1969</v>
      </c>
      <c r="D15016" s="594" t="s">
        <v>2854</v>
      </c>
      <c r="E15016" s="594" t="s">
        <v>189</v>
      </c>
      <c r="F15016" s="594" t="s">
        <v>37</v>
      </c>
      <c r="G15016" s="596" t="s">
        <v>2696</v>
      </c>
      <c r="H15016" s="597">
        <v>4160000</v>
      </c>
    </row>
    <row r="15017" spans="1:8">
      <c r="A15017" s="594" t="s">
        <v>133</v>
      </c>
      <c r="B15017" s="594" t="s">
        <v>350</v>
      </c>
      <c r="C15017" s="594" t="s">
        <v>1969</v>
      </c>
      <c r="D15017" s="594" t="s">
        <v>2854</v>
      </c>
      <c r="E15017" s="594" t="s">
        <v>189</v>
      </c>
      <c r="F15017" s="594" t="s">
        <v>192</v>
      </c>
      <c r="G15017" s="596" t="s">
        <v>195</v>
      </c>
      <c r="H15017" s="597">
        <v>35715000</v>
      </c>
    </row>
    <row r="15018" spans="1:8">
      <c r="A15018" s="594" t="s">
        <v>133</v>
      </c>
      <c r="B15018" s="594" t="s">
        <v>350</v>
      </c>
      <c r="C15018" s="594" t="s">
        <v>1969</v>
      </c>
      <c r="D15018" s="594" t="s">
        <v>2854</v>
      </c>
      <c r="E15018" s="594" t="s">
        <v>77</v>
      </c>
      <c r="F15018" s="595" t="s">
        <v>411</v>
      </c>
      <c r="G15018" s="596" t="s">
        <v>78</v>
      </c>
      <c r="H15018" s="597">
        <v>97200000</v>
      </c>
    </row>
    <row r="15019" spans="1:8">
      <c r="A15019" s="594" t="s">
        <v>133</v>
      </c>
      <c r="B15019" s="594" t="s">
        <v>350</v>
      </c>
      <c r="C15019" s="594" t="s">
        <v>1969</v>
      </c>
      <c r="D15019" s="594" t="s">
        <v>2854</v>
      </c>
      <c r="E15019" s="594" t="s">
        <v>77</v>
      </c>
      <c r="F15019" s="594" t="s">
        <v>79</v>
      </c>
      <c r="G15019" s="596" t="s">
        <v>195</v>
      </c>
      <c r="H15019" s="597">
        <v>97200000</v>
      </c>
    </row>
    <row r="15020" spans="1:8">
      <c r="A15020" s="594" t="s">
        <v>133</v>
      </c>
      <c r="B15020" s="594" t="s">
        <v>350</v>
      </c>
      <c r="C15020" s="594" t="s">
        <v>1969</v>
      </c>
      <c r="D15020" s="594" t="s">
        <v>2854</v>
      </c>
      <c r="E15020" s="594" t="s">
        <v>628</v>
      </c>
      <c r="F15020" s="595" t="s">
        <v>411</v>
      </c>
      <c r="G15020" s="596" t="s">
        <v>2709</v>
      </c>
      <c r="H15020" s="597">
        <v>42000000</v>
      </c>
    </row>
    <row r="15021" spans="1:8">
      <c r="A15021" s="594" t="s">
        <v>133</v>
      </c>
      <c r="B15021" s="594" t="s">
        <v>350</v>
      </c>
      <c r="C15021" s="594" t="s">
        <v>1969</v>
      </c>
      <c r="D15021" s="594" t="s">
        <v>2854</v>
      </c>
      <c r="E15021" s="594" t="s">
        <v>628</v>
      </c>
      <c r="F15021" s="594" t="s">
        <v>1272</v>
      </c>
      <c r="G15021" s="596" t="s">
        <v>2865</v>
      </c>
      <c r="H15021" s="597">
        <v>42000000</v>
      </c>
    </row>
    <row r="15022" spans="1:8">
      <c r="A15022" s="594" t="s">
        <v>133</v>
      </c>
      <c r="B15022" s="594" t="s">
        <v>350</v>
      </c>
      <c r="C15022" s="594" t="s">
        <v>1969</v>
      </c>
      <c r="D15022" s="594" t="s">
        <v>2854</v>
      </c>
      <c r="E15022" s="594" t="s">
        <v>194</v>
      </c>
      <c r="F15022" s="595" t="s">
        <v>411</v>
      </c>
      <c r="G15022" s="596" t="s">
        <v>195</v>
      </c>
      <c r="H15022" s="597">
        <v>1109285000</v>
      </c>
    </row>
    <row r="15023" spans="1:8">
      <c r="A15023" s="594" t="s">
        <v>133</v>
      </c>
      <c r="B15023" s="594" t="s">
        <v>350</v>
      </c>
      <c r="C15023" s="594" t="s">
        <v>1969</v>
      </c>
      <c r="D15023" s="594" t="s">
        <v>2854</v>
      </c>
      <c r="E15023" s="594" t="s">
        <v>194</v>
      </c>
      <c r="F15023" s="594" t="s">
        <v>198</v>
      </c>
      <c r="G15023" s="596" t="s">
        <v>199</v>
      </c>
      <c r="H15023" s="597">
        <v>52000000</v>
      </c>
    </row>
    <row r="15024" spans="1:8">
      <c r="A15024" s="594" t="s">
        <v>133</v>
      </c>
      <c r="B15024" s="594" t="s">
        <v>350</v>
      </c>
      <c r="C15024" s="594" t="s">
        <v>1969</v>
      </c>
      <c r="D15024" s="594" t="s">
        <v>2854</v>
      </c>
      <c r="E15024" s="594" t="s">
        <v>194</v>
      </c>
      <c r="F15024" s="594" t="s">
        <v>200</v>
      </c>
      <c r="G15024" s="596" t="s">
        <v>201</v>
      </c>
      <c r="H15024" s="597">
        <v>1057285000</v>
      </c>
    </row>
    <row r="15025" spans="1:8">
      <c r="A15025" s="594" t="s">
        <v>133</v>
      </c>
      <c r="B15025" s="594" t="s">
        <v>350</v>
      </c>
      <c r="C15025" s="594" t="s">
        <v>1969</v>
      </c>
      <c r="D15025" s="594" t="s">
        <v>2738</v>
      </c>
      <c r="E15025" s="595" t="s">
        <v>411</v>
      </c>
      <c r="F15025" s="595" t="s">
        <v>411</v>
      </c>
      <c r="G15025" s="596" t="s">
        <v>2739</v>
      </c>
      <c r="H15025" s="597">
        <v>207863000</v>
      </c>
    </row>
    <row r="15026" spans="1:8">
      <c r="A15026" s="594" t="s">
        <v>133</v>
      </c>
      <c r="B15026" s="594" t="s">
        <v>350</v>
      </c>
      <c r="C15026" s="594" t="s">
        <v>1969</v>
      </c>
      <c r="D15026" s="594" t="s">
        <v>2738</v>
      </c>
      <c r="E15026" s="594" t="s">
        <v>738</v>
      </c>
      <c r="F15026" s="595" t="s">
        <v>411</v>
      </c>
      <c r="G15026" s="596" t="s">
        <v>739</v>
      </c>
      <c r="H15026" s="597">
        <v>187363000</v>
      </c>
    </row>
    <row r="15027" spans="1:8">
      <c r="A15027" s="594" t="s">
        <v>133</v>
      </c>
      <c r="B15027" s="594" t="s">
        <v>350</v>
      </c>
      <c r="C15027" s="594" t="s">
        <v>1969</v>
      </c>
      <c r="D15027" s="594" t="s">
        <v>2738</v>
      </c>
      <c r="E15027" s="594" t="s">
        <v>738</v>
      </c>
      <c r="F15027" s="594" t="s">
        <v>1199</v>
      </c>
      <c r="G15027" s="596" t="s">
        <v>1198</v>
      </c>
      <c r="H15027" s="597">
        <v>3500000</v>
      </c>
    </row>
    <row r="15028" spans="1:8">
      <c r="A15028" s="594" t="s">
        <v>133</v>
      </c>
      <c r="B15028" s="594" t="s">
        <v>350</v>
      </c>
      <c r="C15028" s="594" t="s">
        <v>1969</v>
      </c>
      <c r="D15028" s="594" t="s">
        <v>2738</v>
      </c>
      <c r="E15028" s="594" t="s">
        <v>738</v>
      </c>
      <c r="F15028" s="594" t="s">
        <v>356</v>
      </c>
      <c r="G15028" s="596" t="s">
        <v>357</v>
      </c>
      <c r="H15028" s="597">
        <v>3500000</v>
      </c>
    </row>
    <row r="15029" spans="1:8">
      <c r="A15029" s="594" t="s">
        <v>133</v>
      </c>
      <c r="B15029" s="594" t="s">
        <v>350</v>
      </c>
      <c r="C15029" s="594" t="s">
        <v>1969</v>
      </c>
      <c r="D15029" s="594" t="s">
        <v>2738</v>
      </c>
      <c r="E15029" s="594" t="s">
        <v>738</v>
      </c>
      <c r="F15029" s="594" t="s">
        <v>742</v>
      </c>
      <c r="G15029" s="596" t="s">
        <v>743</v>
      </c>
      <c r="H15029" s="597">
        <v>180363000</v>
      </c>
    </row>
    <row r="15030" spans="1:8">
      <c r="A15030" s="594" t="s">
        <v>133</v>
      </c>
      <c r="B15030" s="594" t="s">
        <v>350</v>
      </c>
      <c r="C15030" s="594" t="s">
        <v>1969</v>
      </c>
      <c r="D15030" s="594" t="s">
        <v>2738</v>
      </c>
      <c r="E15030" s="594" t="s">
        <v>744</v>
      </c>
      <c r="F15030" s="595" t="s">
        <v>411</v>
      </c>
      <c r="G15030" s="596" t="s">
        <v>2686</v>
      </c>
      <c r="H15030" s="597">
        <v>20500000</v>
      </c>
    </row>
    <row r="15031" spans="1:8">
      <c r="A15031" s="594" t="s">
        <v>133</v>
      </c>
      <c r="B15031" s="594" t="s">
        <v>350</v>
      </c>
      <c r="C15031" s="594" t="s">
        <v>1969</v>
      </c>
      <c r="D15031" s="594" t="s">
        <v>2738</v>
      </c>
      <c r="E15031" s="594" t="s">
        <v>744</v>
      </c>
      <c r="F15031" s="594" t="s">
        <v>11</v>
      </c>
      <c r="G15031" s="596" t="s">
        <v>2691</v>
      </c>
      <c r="H15031" s="597">
        <v>20500000</v>
      </c>
    </row>
    <row r="15032" spans="1:8">
      <c r="A15032" s="598" t="s">
        <v>134</v>
      </c>
      <c r="B15032" s="599" t="s">
        <v>411</v>
      </c>
      <c r="C15032" s="599" t="s">
        <v>411</v>
      </c>
      <c r="D15032" s="599" t="s">
        <v>411</v>
      </c>
      <c r="E15032" s="599" t="s">
        <v>411</v>
      </c>
      <c r="F15032" s="599" t="s">
        <v>411</v>
      </c>
      <c r="G15032" s="600" t="s">
        <v>1266</v>
      </c>
      <c r="H15032" s="601">
        <v>1979927128932</v>
      </c>
    </row>
    <row r="15033" spans="1:8">
      <c r="A15033" s="594" t="s">
        <v>134</v>
      </c>
      <c r="B15033" s="594" t="s">
        <v>359</v>
      </c>
      <c r="C15033" s="595" t="s">
        <v>411</v>
      </c>
      <c r="D15033" s="595" t="s">
        <v>411</v>
      </c>
      <c r="E15033" s="595" t="s">
        <v>411</v>
      </c>
      <c r="F15033" s="595" t="s">
        <v>411</v>
      </c>
      <c r="G15033" s="596" t="s">
        <v>2950</v>
      </c>
      <c r="H15033" s="597">
        <v>1979836790792</v>
      </c>
    </row>
    <row r="15034" spans="1:8">
      <c r="A15034" s="594" t="s">
        <v>134</v>
      </c>
      <c r="B15034" s="594" t="s">
        <v>359</v>
      </c>
      <c r="C15034" s="594" t="s">
        <v>75</v>
      </c>
      <c r="D15034" s="595" t="s">
        <v>411</v>
      </c>
      <c r="E15034" s="595" t="s">
        <v>411</v>
      </c>
      <c r="F15034" s="595" t="s">
        <v>411</v>
      </c>
      <c r="G15034" s="596" t="s">
        <v>1955</v>
      </c>
      <c r="H15034" s="597">
        <v>37352942551</v>
      </c>
    </row>
    <row r="15035" spans="1:8">
      <c r="A15035" s="594" t="s">
        <v>134</v>
      </c>
      <c r="B15035" s="594" t="s">
        <v>359</v>
      </c>
      <c r="C15035" s="594" t="s">
        <v>75</v>
      </c>
      <c r="D15035" s="594" t="s">
        <v>76</v>
      </c>
      <c r="E15035" s="595" t="s">
        <v>411</v>
      </c>
      <c r="F15035" s="595" t="s">
        <v>411</v>
      </c>
      <c r="G15035" s="596" t="s">
        <v>1955</v>
      </c>
      <c r="H15035" s="597">
        <v>37352942551</v>
      </c>
    </row>
    <row r="15036" spans="1:8">
      <c r="A15036" s="594" t="s">
        <v>134</v>
      </c>
      <c r="B15036" s="594" t="s">
        <v>359</v>
      </c>
      <c r="C15036" s="594" t="s">
        <v>75</v>
      </c>
      <c r="D15036" s="594" t="s">
        <v>76</v>
      </c>
      <c r="E15036" s="594" t="s">
        <v>142</v>
      </c>
      <c r="F15036" s="595" t="s">
        <v>411</v>
      </c>
      <c r="G15036" s="596" t="s">
        <v>143</v>
      </c>
      <c r="H15036" s="597">
        <v>3032813596</v>
      </c>
    </row>
    <row r="15037" spans="1:8">
      <c r="A15037" s="594" t="s">
        <v>134</v>
      </c>
      <c r="B15037" s="594" t="s">
        <v>359</v>
      </c>
      <c r="C15037" s="594" t="s">
        <v>75</v>
      </c>
      <c r="D15037" s="594" t="s">
        <v>76</v>
      </c>
      <c r="E15037" s="594" t="s">
        <v>142</v>
      </c>
      <c r="F15037" s="594" t="s">
        <v>144</v>
      </c>
      <c r="G15037" s="596" t="s">
        <v>2664</v>
      </c>
      <c r="H15037" s="597">
        <v>2985569313</v>
      </c>
    </row>
    <row r="15038" spans="1:8">
      <c r="A15038" s="594" t="s">
        <v>134</v>
      </c>
      <c r="B15038" s="594" t="s">
        <v>359</v>
      </c>
      <c r="C15038" s="594" t="s">
        <v>75</v>
      </c>
      <c r="D15038" s="594" t="s">
        <v>76</v>
      </c>
      <c r="E15038" s="594" t="s">
        <v>142</v>
      </c>
      <c r="F15038" s="594" t="s">
        <v>146</v>
      </c>
      <c r="G15038" s="596" t="s">
        <v>2665</v>
      </c>
      <c r="H15038" s="597">
        <v>47244283</v>
      </c>
    </row>
    <row r="15039" spans="1:8">
      <c r="A15039" s="594" t="s">
        <v>134</v>
      </c>
      <c r="B15039" s="594" t="s">
        <v>359</v>
      </c>
      <c r="C15039" s="594" t="s">
        <v>75</v>
      </c>
      <c r="D15039" s="594" t="s">
        <v>76</v>
      </c>
      <c r="E15039" s="594" t="s">
        <v>202</v>
      </c>
      <c r="F15039" s="595" t="s">
        <v>411</v>
      </c>
      <c r="G15039" s="596" t="s">
        <v>2719</v>
      </c>
      <c r="H15039" s="597">
        <v>147512000</v>
      </c>
    </row>
    <row r="15040" spans="1:8">
      <c r="A15040" s="594" t="s">
        <v>134</v>
      </c>
      <c r="B15040" s="594" t="s">
        <v>359</v>
      </c>
      <c r="C15040" s="594" t="s">
        <v>75</v>
      </c>
      <c r="D15040" s="594" t="s">
        <v>76</v>
      </c>
      <c r="E15040" s="594" t="s">
        <v>202</v>
      </c>
      <c r="F15040" s="594" t="s">
        <v>204</v>
      </c>
      <c r="G15040" s="596" t="s">
        <v>2755</v>
      </c>
      <c r="H15040" s="597">
        <v>147512000</v>
      </c>
    </row>
    <row r="15041" spans="1:8">
      <c r="A15041" s="594" t="s">
        <v>134</v>
      </c>
      <c r="B15041" s="594" t="s">
        <v>359</v>
      </c>
      <c r="C15041" s="594" t="s">
        <v>75</v>
      </c>
      <c r="D15041" s="594" t="s">
        <v>76</v>
      </c>
      <c r="E15041" s="594" t="s">
        <v>148</v>
      </c>
      <c r="F15041" s="595" t="s">
        <v>411</v>
      </c>
      <c r="G15041" s="596" t="s">
        <v>149</v>
      </c>
      <c r="H15041" s="597">
        <v>3353993413</v>
      </c>
    </row>
    <row r="15042" spans="1:8">
      <c r="A15042" s="594" t="s">
        <v>134</v>
      </c>
      <c r="B15042" s="594" t="s">
        <v>359</v>
      </c>
      <c r="C15042" s="594" t="s">
        <v>75</v>
      </c>
      <c r="D15042" s="594" t="s">
        <v>76</v>
      </c>
      <c r="E15042" s="594" t="s">
        <v>148</v>
      </c>
      <c r="F15042" s="594" t="s">
        <v>603</v>
      </c>
      <c r="G15042" s="596" t="s">
        <v>604</v>
      </c>
      <c r="H15042" s="597">
        <v>149374898</v>
      </c>
    </row>
    <row r="15043" spans="1:8">
      <c r="A15043" s="594" t="s">
        <v>134</v>
      </c>
      <c r="B15043" s="594" t="s">
        <v>359</v>
      </c>
      <c r="C15043" s="594" t="s">
        <v>75</v>
      </c>
      <c r="D15043" s="594" t="s">
        <v>76</v>
      </c>
      <c r="E15043" s="594" t="s">
        <v>148</v>
      </c>
      <c r="F15043" s="594" t="s">
        <v>591</v>
      </c>
      <c r="G15043" s="596" t="s">
        <v>592</v>
      </c>
      <c r="H15043" s="597">
        <v>206001580</v>
      </c>
    </row>
    <row r="15044" spans="1:8">
      <c r="A15044" s="594" t="s">
        <v>134</v>
      </c>
      <c r="B15044" s="594" t="s">
        <v>359</v>
      </c>
      <c r="C15044" s="594" t="s">
        <v>75</v>
      </c>
      <c r="D15044" s="594" t="s">
        <v>76</v>
      </c>
      <c r="E15044" s="594" t="s">
        <v>148</v>
      </c>
      <c r="F15044" s="594" t="s">
        <v>1075</v>
      </c>
      <c r="G15044" s="596" t="s">
        <v>2666</v>
      </c>
      <c r="H15044" s="597">
        <v>29821415</v>
      </c>
    </row>
    <row r="15045" spans="1:8">
      <c r="A15045" s="594" t="s">
        <v>134</v>
      </c>
      <c r="B15045" s="594" t="s">
        <v>359</v>
      </c>
      <c r="C15045" s="594" t="s">
        <v>75</v>
      </c>
      <c r="D15045" s="594" t="s">
        <v>76</v>
      </c>
      <c r="E15045" s="594" t="s">
        <v>148</v>
      </c>
      <c r="F15045" s="594" t="s">
        <v>150</v>
      </c>
      <c r="G15045" s="596" t="s">
        <v>151</v>
      </c>
      <c r="H15045" s="597">
        <v>643468362</v>
      </c>
    </row>
    <row r="15046" spans="1:8">
      <c r="A15046" s="594" t="s">
        <v>134</v>
      </c>
      <c r="B15046" s="594" t="s">
        <v>359</v>
      </c>
      <c r="C15046" s="594" t="s">
        <v>75</v>
      </c>
      <c r="D15046" s="594" t="s">
        <v>76</v>
      </c>
      <c r="E15046" s="594" t="s">
        <v>148</v>
      </c>
      <c r="F15046" s="594" t="s">
        <v>605</v>
      </c>
      <c r="G15046" s="596" t="s">
        <v>2668</v>
      </c>
      <c r="H15046" s="597">
        <v>426506887</v>
      </c>
    </row>
    <row r="15047" spans="1:8">
      <c r="A15047" s="594" t="s">
        <v>134</v>
      </c>
      <c r="B15047" s="594" t="s">
        <v>359</v>
      </c>
      <c r="C15047" s="594" t="s">
        <v>75</v>
      </c>
      <c r="D15047" s="594" t="s">
        <v>76</v>
      </c>
      <c r="E15047" s="594" t="s">
        <v>148</v>
      </c>
      <c r="F15047" s="594" t="s">
        <v>472</v>
      </c>
      <c r="G15047" s="596" t="s">
        <v>473</v>
      </c>
      <c r="H15047" s="597">
        <v>74129000</v>
      </c>
    </row>
    <row r="15048" spans="1:8">
      <c r="A15048" s="594" t="s">
        <v>134</v>
      </c>
      <c r="B15048" s="594" t="s">
        <v>359</v>
      </c>
      <c r="C15048" s="594" t="s">
        <v>75</v>
      </c>
      <c r="D15048" s="594" t="s">
        <v>76</v>
      </c>
      <c r="E15048" s="594" t="s">
        <v>148</v>
      </c>
      <c r="F15048" s="594" t="s">
        <v>474</v>
      </c>
      <c r="G15048" s="596" t="s">
        <v>2773</v>
      </c>
      <c r="H15048" s="597">
        <v>168902600</v>
      </c>
    </row>
    <row r="15049" spans="1:8">
      <c r="A15049" s="594" t="s">
        <v>134</v>
      </c>
      <c r="B15049" s="594" t="s">
        <v>359</v>
      </c>
      <c r="C15049" s="594" t="s">
        <v>75</v>
      </c>
      <c r="D15049" s="594" t="s">
        <v>76</v>
      </c>
      <c r="E15049" s="594" t="s">
        <v>148</v>
      </c>
      <c r="F15049" s="594" t="s">
        <v>360</v>
      </c>
      <c r="G15049" s="596" t="s">
        <v>2919</v>
      </c>
      <c r="H15049" s="597">
        <v>474130</v>
      </c>
    </row>
    <row r="15050" spans="1:8">
      <c r="A15050" s="594" t="s">
        <v>134</v>
      </c>
      <c r="B15050" s="594" t="s">
        <v>359</v>
      </c>
      <c r="C15050" s="594" t="s">
        <v>75</v>
      </c>
      <c r="D15050" s="594" t="s">
        <v>76</v>
      </c>
      <c r="E15050" s="594" t="s">
        <v>148</v>
      </c>
      <c r="F15050" s="594" t="s">
        <v>212</v>
      </c>
      <c r="G15050" s="596" t="s">
        <v>213</v>
      </c>
      <c r="H15050" s="597">
        <v>720009187</v>
      </c>
    </row>
    <row r="15051" spans="1:8">
      <c r="A15051" s="594" t="s">
        <v>134</v>
      </c>
      <c r="B15051" s="594" t="s">
        <v>359</v>
      </c>
      <c r="C15051" s="594" t="s">
        <v>75</v>
      </c>
      <c r="D15051" s="594" t="s">
        <v>76</v>
      </c>
      <c r="E15051" s="594" t="s">
        <v>148</v>
      </c>
      <c r="F15051" s="594" t="s">
        <v>227</v>
      </c>
      <c r="G15051" s="596" t="s">
        <v>2669</v>
      </c>
      <c r="H15051" s="597">
        <v>935305354</v>
      </c>
    </row>
    <row r="15052" spans="1:8">
      <c r="A15052" s="594" t="s">
        <v>134</v>
      </c>
      <c r="B15052" s="594" t="s">
        <v>359</v>
      </c>
      <c r="C15052" s="594" t="s">
        <v>75</v>
      </c>
      <c r="D15052" s="594" t="s">
        <v>76</v>
      </c>
      <c r="E15052" s="594" t="s">
        <v>582</v>
      </c>
      <c r="F15052" s="595" t="s">
        <v>411</v>
      </c>
      <c r="G15052" s="596" t="s">
        <v>583</v>
      </c>
      <c r="H15052" s="597">
        <v>8215000</v>
      </c>
    </row>
    <row r="15053" spans="1:8">
      <c r="A15053" s="594" t="s">
        <v>134</v>
      </c>
      <c r="B15053" s="594" t="s">
        <v>359</v>
      </c>
      <c r="C15053" s="594" t="s">
        <v>75</v>
      </c>
      <c r="D15053" s="594" t="s">
        <v>76</v>
      </c>
      <c r="E15053" s="594" t="s">
        <v>582</v>
      </c>
      <c r="F15053" s="594" t="s">
        <v>584</v>
      </c>
      <c r="G15053" s="596" t="s">
        <v>2670</v>
      </c>
      <c r="H15053" s="597">
        <v>5670000</v>
      </c>
    </row>
    <row r="15054" spans="1:8">
      <c r="A15054" s="594" t="s">
        <v>134</v>
      </c>
      <c r="B15054" s="594" t="s">
        <v>359</v>
      </c>
      <c r="C15054" s="594" t="s">
        <v>75</v>
      </c>
      <c r="D15054" s="594" t="s">
        <v>76</v>
      </c>
      <c r="E15054" s="594" t="s">
        <v>582</v>
      </c>
      <c r="F15054" s="594" t="s">
        <v>478</v>
      </c>
      <c r="G15054" s="596" t="s">
        <v>2775</v>
      </c>
      <c r="H15054" s="597">
        <v>750000</v>
      </c>
    </row>
    <row r="15055" spans="1:8">
      <c r="A15055" s="594" t="s">
        <v>134</v>
      </c>
      <c r="B15055" s="594" t="s">
        <v>359</v>
      </c>
      <c r="C15055" s="594" t="s">
        <v>75</v>
      </c>
      <c r="D15055" s="594" t="s">
        <v>76</v>
      </c>
      <c r="E15055" s="594" t="s">
        <v>582</v>
      </c>
      <c r="F15055" s="594" t="s">
        <v>586</v>
      </c>
      <c r="G15055" s="596" t="s">
        <v>2671</v>
      </c>
      <c r="H15055" s="597">
        <v>1795000</v>
      </c>
    </row>
    <row r="15056" spans="1:8">
      <c r="A15056" s="594" t="s">
        <v>134</v>
      </c>
      <c r="B15056" s="594" t="s">
        <v>359</v>
      </c>
      <c r="C15056" s="594" t="s">
        <v>75</v>
      </c>
      <c r="D15056" s="594" t="s">
        <v>76</v>
      </c>
      <c r="E15056" s="594" t="s">
        <v>152</v>
      </c>
      <c r="F15056" s="595" t="s">
        <v>411</v>
      </c>
      <c r="G15056" s="596" t="s">
        <v>153</v>
      </c>
      <c r="H15056" s="597">
        <v>63004000</v>
      </c>
    </row>
    <row r="15057" spans="1:8">
      <c r="A15057" s="594" t="s">
        <v>134</v>
      </c>
      <c r="B15057" s="594" t="s">
        <v>359</v>
      </c>
      <c r="C15057" s="594" t="s">
        <v>75</v>
      </c>
      <c r="D15057" s="594" t="s">
        <v>76</v>
      </c>
      <c r="E15057" s="594" t="s">
        <v>152</v>
      </c>
      <c r="F15057" s="594" t="s">
        <v>606</v>
      </c>
      <c r="G15057" s="596" t="s">
        <v>195</v>
      </c>
      <c r="H15057" s="597">
        <v>63004000</v>
      </c>
    </row>
    <row r="15058" spans="1:8">
      <c r="A15058" s="594" t="s">
        <v>134</v>
      </c>
      <c r="B15058" s="594" t="s">
        <v>359</v>
      </c>
      <c r="C15058" s="594" t="s">
        <v>75</v>
      </c>
      <c r="D15058" s="594" t="s">
        <v>76</v>
      </c>
      <c r="E15058" s="594" t="s">
        <v>156</v>
      </c>
      <c r="F15058" s="595" t="s">
        <v>411</v>
      </c>
      <c r="G15058" s="596" t="s">
        <v>514</v>
      </c>
      <c r="H15058" s="597">
        <v>1068218773</v>
      </c>
    </row>
    <row r="15059" spans="1:8">
      <c r="A15059" s="594" t="s">
        <v>134</v>
      </c>
      <c r="B15059" s="594" t="s">
        <v>359</v>
      </c>
      <c r="C15059" s="594" t="s">
        <v>75</v>
      </c>
      <c r="D15059" s="594" t="s">
        <v>76</v>
      </c>
      <c r="E15059" s="594" t="s">
        <v>156</v>
      </c>
      <c r="F15059" s="594" t="s">
        <v>157</v>
      </c>
      <c r="G15059" s="596" t="s">
        <v>158</v>
      </c>
      <c r="H15059" s="597">
        <v>768877314</v>
      </c>
    </row>
    <row r="15060" spans="1:8">
      <c r="A15060" s="594" t="s">
        <v>134</v>
      </c>
      <c r="B15060" s="594" t="s">
        <v>359</v>
      </c>
      <c r="C15060" s="594" t="s">
        <v>75</v>
      </c>
      <c r="D15060" s="594" t="s">
        <v>76</v>
      </c>
      <c r="E15060" s="594" t="s">
        <v>156</v>
      </c>
      <c r="F15060" s="594" t="s">
        <v>159</v>
      </c>
      <c r="G15060" s="596" t="s">
        <v>160</v>
      </c>
      <c r="H15060" s="597">
        <v>236256899</v>
      </c>
    </row>
    <row r="15061" spans="1:8">
      <c r="A15061" s="594" t="s">
        <v>134</v>
      </c>
      <c r="B15061" s="594" t="s">
        <v>359</v>
      </c>
      <c r="C15061" s="594" t="s">
        <v>75</v>
      </c>
      <c r="D15061" s="594" t="s">
        <v>76</v>
      </c>
      <c r="E15061" s="594" t="s">
        <v>156</v>
      </c>
      <c r="F15061" s="594" t="s">
        <v>161</v>
      </c>
      <c r="G15061" s="596" t="s">
        <v>162</v>
      </c>
      <c r="H15061" s="597">
        <v>62484152</v>
      </c>
    </row>
    <row r="15062" spans="1:8">
      <c r="A15062" s="594" t="s">
        <v>134</v>
      </c>
      <c r="B15062" s="594" t="s">
        <v>359</v>
      </c>
      <c r="C15062" s="594" t="s">
        <v>75</v>
      </c>
      <c r="D15062" s="594" t="s">
        <v>76</v>
      </c>
      <c r="E15062" s="594" t="s">
        <v>156</v>
      </c>
      <c r="F15062" s="594" t="s">
        <v>1</v>
      </c>
      <c r="G15062" s="596" t="s">
        <v>2</v>
      </c>
      <c r="H15062" s="597">
        <v>600408</v>
      </c>
    </row>
    <row r="15063" spans="1:8">
      <c r="A15063" s="594" t="s">
        <v>134</v>
      </c>
      <c r="B15063" s="594" t="s">
        <v>359</v>
      </c>
      <c r="C15063" s="594" t="s">
        <v>75</v>
      </c>
      <c r="D15063" s="594" t="s">
        <v>76</v>
      </c>
      <c r="E15063" s="594" t="s">
        <v>768</v>
      </c>
      <c r="F15063" s="595" t="s">
        <v>411</v>
      </c>
      <c r="G15063" s="596" t="s">
        <v>2920</v>
      </c>
      <c r="H15063" s="597">
        <v>10113862047</v>
      </c>
    </row>
    <row r="15064" spans="1:8">
      <c r="A15064" s="594" t="s">
        <v>134</v>
      </c>
      <c r="B15064" s="594" t="s">
        <v>359</v>
      </c>
      <c r="C15064" s="594" t="s">
        <v>75</v>
      </c>
      <c r="D15064" s="594" t="s">
        <v>76</v>
      </c>
      <c r="E15064" s="594" t="s">
        <v>768</v>
      </c>
      <c r="F15064" s="594" t="s">
        <v>770</v>
      </c>
      <c r="G15064" s="596" t="s">
        <v>2921</v>
      </c>
      <c r="H15064" s="597">
        <v>7204816019</v>
      </c>
    </row>
    <row r="15065" spans="1:8">
      <c r="A15065" s="594" t="s">
        <v>134</v>
      </c>
      <c r="B15065" s="594" t="s">
        <v>359</v>
      </c>
      <c r="C15065" s="594" t="s">
        <v>75</v>
      </c>
      <c r="D15065" s="594" t="s">
        <v>76</v>
      </c>
      <c r="E15065" s="594" t="s">
        <v>768</v>
      </c>
      <c r="F15065" s="594" t="s">
        <v>459</v>
      </c>
      <c r="G15065" s="596" t="s">
        <v>195</v>
      </c>
      <c r="H15065" s="597">
        <v>2909046028</v>
      </c>
    </row>
    <row r="15066" spans="1:8">
      <c r="A15066" s="594" t="s">
        <v>134</v>
      </c>
      <c r="B15066" s="594" t="s">
        <v>359</v>
      </c>
      <c r="C15066" s="594" t="s">
        <v>75</v>
      </c>
      <c r="D15066" s="594" t="s">
        <v>76</v>
      </c>
      <c r="E15066" s="594" t="s">
        <v>163</v>
      </c>
      <c r="F15066" s="595" t="s">
        <v>411</v>
      </c>
      <c r="G15066" s="596" t="s">
        <v>164</v>
      </c>
      <c r="H15066" s="597">
        <v>2342324000</v>
      </c>
    </row>
    <row r="15067" spans="1:8">
      <c r="A15067" s="594" t="s">
        <v>134</v>
      </c>
      <c r="B15067" s="594" t="s">
        <v>359</v>
      </c>
      <c r="C15067" s="594" t="s">
        <v>75</v>
      </c>
      <c r="D15067" s="594" t="s">
        <v>76</v>
      </c>
      <c r="E15067" s="594" t="s">
        <v>163</v>
      </c>
      <c r="F15067" s="594" t="s">
        <v>3</v>
      </c>
      <c r="G15067" s="596" t="s">
        <v>4</v>
      </c>
      <c r="H15067" s="597">
        <v>32492000</v>
      </c>
    </row>
    <row r="15068" spans="1:8">
      <c r="A15068" s="594" t="s">
        <v>134</v>
      </c>
      <c r="B15068" s="594" t="s">
        <v>359</v>
      </c>
      <c r="C15068" s="594" t="s">
        <v>75</v>
      </c>
      <c r="D15068" s="594" t="s">
        <v>76</v>
      </c>
      <c r="E15068" s="594" t="s">
        <v>163</v>
      </c>
      <c r="F15068" s="594" t="s">
        <v>165</v>
      </c>
      <c r="G15068" s="596" t="s">
        <v>195</v>
      </c>
      <c r="H15068" s="597">
        <v>2309832000</v>
      </c>
    </row>
    <row r="15069" spans="1:8">
      <c r="A15069" s="594" t="s">
        <v>134</v>
      </c>
      <c r="B15069" s="594" t="s">
        <v>359</v>
      </c>
      <c r="C15069" s="594" t="s">
        <v>75</v>
      </c>
      <c r="D15069" s="594" t="s">
        <v>76</v>
      </c>
      <c r="E15069" s="594" t="s">
        <v>167</v>
      </c>
      <c r="F15069" s="595" t="s">
        <v>411</v>
      </c>
      <c r="G15069" s="596" t="s">
        <v>168</v>
      </c>
      <c r="H15069" s="597">
        <v>8849518</v>
      </c>
    </row>
    <row r="15070" spans="1:8">
      <c r="A15070" s="594" t="s">
        <v>134</v>
      </c>
      <c r="B15070" s="594" t="s">
        <v>359</v>
      </c>
      <c r="C15070" s="594" t="s">
        <v>75</v>
      </c>
      <c r="D15070" s="594" t="s">
        <v>76</v>
      </c>
      <c r="E15070" s="594" t="s">
        <v>167</v>
      </c>
      <c r="F15070" s="594" t="s">
        <v>228</v>
      </c>
      <c r="G15070" s="596" t="s">
        <v>2673</v>
      </c>
      <c r="H15070" s="597">
        <v>7599518</v>
      </c>
    </row>
    <row r="15071" spans="1:8">
      <c r="A15071" s="594" t="s">
        <v>134</v>
      </c>
      <c r="B15071" s="594" t="s">
        <v>359</v>
      </c>
      <c r="C15071" s="594" t="s">
        <v>75</v>
      </c>
      <c r="D15071" s="594" t="s">
        <v>76</v>
      </c>
      <c r="E15071" s="594" t="s">
        <v>167</v>
      </c>
      <c r="F15071" s="594" t="s">
        <v>214</v>
      </c>
      <c r="G15071" s="596" t="s">
        <v>2676</v>
      </c>
      <c r="H15071" s="597">
        <v>50000</v>
      </c>
    </row>
    <row r="15072" spans="1:8">
      <c r="A15072" s="594" t="s">
        <v>134</v>
      </c>
      <c r="B15072" s="594" t="s">
        <v>359</v>
      </c>
      <c r="C15072" s="594" t="s">
        <v>75</v>
      </c>
      <c r="D15072" s="594" t="s">
        <v>76</v>
      </c>
      <c r="E15072" s="594" t="s">
        <v>167</v>
      </c>
      <c r="F15072" s="594" t="s">
        <v>354</v>
      </c>
      <c r="G15072" s="596" t="s">
        <v>2736</v>
      </c>
      <c r="H15072" s="597">
        <v>1200000</v>
      </c>
    </row>
    <row r="15073" spans="1:8">
      <c r="A15073" s="594" t="s">
        <v>134</v>
      </c>
      <c r="B15073" s="594" t="s">
        <v>359</v>
      </c>
      <c r="C15073" s="594" t="s">
        <v>75</v>
      </c>
      <c r="D15073" s="594" t="s">
        <v>76</v>
      </c>
      <c r="E15073" s="594" t="s">
        <v>171</v>
      </c>
      <c r="F15073" s="595" t="s">
        <v>411</v>
      </c>
      <c r="G15073" s="596" t="s">
        <v>2677</v>
      </c>
      <c r="H15073" s="597">
        <v>289673719</v>
      </c>
    </row>
    <row r="15074" spans="1:8">
      <c r="A15074" s="594" t="s">
        <v>134</v>
      </c>
      <c r="B15074" s="594" t="s">
        <v>359</v>
      </c>
      <c r="C15074" s="594" t="s">
        <v>75</v>
      </c>
      <c r="D15074" s="594" t="s">
        <v>76</v>
      </c>
      <c r="E15074" s="594" t="s">
        <v>171</v>
      </c>
      <c r="F15074" s="594" t="s">
        <v>173</v>
      </c>
      <c r="G15074" s="596" t="s">
        <v>174</v>
      </c>
      <c r="H15074" s="597">
        <v>165019955</v>
      </c>
    </row>
    <row r="15075" spans="1:8">
      <c r="A15075" s="594" t="s">
        <v>134</v>
      </c>
      <c r="B15075" s="594" t="s">
        <v>359</v>
      </c>
      <c r="C15075" s="594" t="s">
        <v>75</v>
      </c>
      <c r="D15075" s="594" t="s">
        <v>76</v>
      </c>
      <c r="E15075" s="594" t="s">
        <v>171</v>
      </c>
      <c r="F15075" s="594" t="s">
        <v>216</v>
      </c>
      <c r="G15075" s="596" t="s">
        <v>217</v>
      </c>
      <c r="H15075" s="597">
        <v>53766000</v>
      </c>
    </row>
    <row r="15076" spans="1:8">
      <c r="A15076" s="594" t="s">
        <v>134</v>
      </c>
      <c r="B15076" s="594" t="s">
        <v>359</v>
      </c>
      <c r="C15076" s="594" t="s">
        <v>75</v>
      </c>
      <c r="D15076" s="594" t="s">
        <v>76</v>
      </c>
      <c r="E15076" s="594" t="s">
        <v>171</v>
      </c>
      <c r="F15076" s="594" t="s">
        <v>5</v>
      </c>
      <c r="G15076" s="596" t="s">
        <v>2678</v>
      </c>
      <c r="H15076" s="597">
        <v>10067764</v>
      </c>
    </row>
    <row r="15077" spans="1:8">
      <c r="A15077" s="594" t="s">
        <v>134</v>
      </c>
      <c r="B15077" s="594" t="s">
        <v>359</v>
      </c>
      <c r="C15077" s="594" t="s">
        <v>75</v>
      </c>
      <c r="D15077" s="594" t="s">
        <v>76</v>
      </c>
      <c r="E15077" s="594" t="s">
        <v>171</v>
      </c>
      <c r="F15077" s="594" t="s">
        <v>175</v>
      </c>
      <c r="G15077" s="596" t="s">
        <v>176</v>
      </c>
      <c r="H15077" s="597">
        <v>60820000</v>
      </c>
    </row>
    <row r="15078" spans="1:8">
      <c r="A15078" s="594" t="s">
        <v>134</v>
      </c>
      <c r="B15078" s="594" t="s">
        <v>359</v>
      </c>
      <c r="C15078" s="594" t="s">
        <v>75</v>
      </c>
      <c r="D15078" s="594" t="s">
        <v>76</v>
      </c>
      <c r="E15078" s="594" t="s">
        <v>177</v>
      </c>
      <c r="F15078" s="595" t="s">
        <v>411</v>
      </c>
      <c r="G15078" s="596" t="s">
        <v>178</v>
      </c>
      <c r="H15078" s="597">
        <v>15418998</v>
      </c>
    </row>
    <row r="15079" spans="1:8">
      <c r="A15079" s="594" t="s">
        <v>134</v>
      </c>
      <c r="B15079" s="594" t="s">
        <v>359</v>
      </c>
      <c r="C15079" s="594" t="s">
        <v>75</v>
      </c>
      <c r="D15079" s="594" t="s">
        <v>76</v>
      </c>
      <c r="E15079" s="594" t="s">
        <v>177</v>
      </c>
      <c r="F15079" s="594" t="s">
        <v>179</v>
      </c>
      <c r="G15079" s="596" t="s">
        <v>2679</v>
      </c>
      <c r="H15079" s="597">
        <v>8207698</v>
      </c>
    </row>
    <row r="15080" spans="1:8">
      <c r="A15080" s="594" t="s">
        <v>134</v>
      </c>
      <c r="B15080" s="594" t="s">
        <v>359</v>
      </c>
      <c r="C15080" s="594" t="s">
        <v>75</v>
      </c>
      <c r="D15080" s="594" t="s">
        <v>76</v>
      </c>
      <c r="E15080" s="594" t="s">
        <v>177</v>
      </c>
      <c r="F15080" s="594" t="s">
        <v>1290</v>
      </c>
      <c r="G15080" s="596" t="s">
        <v>2721</v>
      </c>
      <c r="H15080" s="597">
        <v>2916300</v>
      </c>
    </row>
    <row r="15081" spans="1:8">
      <c r="A15081" s="594" t="s">
        <v>134</v>
      </c>
      <c r="B15081" s="594" t="s">
        <v>359</v>
      </c>
      <c r="C15081" s="594" t="s">
        <v>75</v>
      </c>
      <c r="D15081" s="594" t="s">
        <v>76</v>
      </c>
      <c r="E15081" s="594" t="s">
        <v>177</v>
      </c>
      <c r="F15081" s="594" t="s">
        <v>441</v>
      </c>
      <c r="G15081" s="596" t="s">
        <v>2728</v>
      </c>
      <c r="H15081" s="597">
        <v>3295000</v>
      </c>
    </row>
    <row r="15082" spans="1:8">
      <c r="A15082" s="594" t="s">
        <v>134</v>
      </c>
      <c r="B15082" s="594" t="s">
        <v>359</v>
      </c>
      <c r="C15082" s="594" t="s">
        <v>75</v>
      </c>
      <c r="D15082" s="594" t="s">
        <v>76</v>
      </c>
      <c r="E15082" s="594" t="s">
        <v>177</v>
      </c>
      <c r="F15082" s="594" t="s">
        <v>1297</v>
      </c>
      <c r="G15082" s="596" t="s">
        <v>2680</v>
      </c>
      <c r="H15082" s="597">
        <v>700000</v>
      </c>
    </row>
    <row r="15083" spans="1:8">
      <c r="A15083" s="594" t="s">
        <v>134</v>
      </c>
      <c r="B15083" s="594" t="s">
        <v>359</v>
      </c>
      <c r="C15083" s="594" t="s">
        <v>75</v>
      </c>
      <c r="D15083" s="594" t="s">
        <v>76</v>
      </c>
      <c r="E15083" s="594" t="s">
        <v>177</v>
      </c>
      <c r="F15083" s="594" t="s">
        <v>239</v>
      </c>
      <c r="G15083" s="596" t="s">
        <v>205</v>
      </c>
      <c r="H15083" s="597">
        <v>300000</v>
      </c>
    </row>
    <row r="15084" spans="1:8">
      <c r="A15084" s="594" t="s">
        <v>134</v>
      </c>
      <c r="B15084" s="594" t="s">
        <v>359</v>
      </c>
      <c r="C15084" s="594" t="s">
        <v>75</v>
      </c>
      <c r="D15084" s="594" t="s">
        <v>76</v>
      </c>
      <c r="E15084" s="594" t="s">
        <v>240</v>
      </c>
      <c r="F15084" s="595" t="s">
        <v>411</v>
      </c>
      <c r="G15084" s="596" t="s">
        <v>241</v>
      </c>
      <c r="H15084" s="597">
        <v>430272400</v>
      </c>
    </row>
    <row r="15085" spans="1:8">
      <c r="A15085" s="594" t="s">
        <v>134</v>
      </c>
      <c r="B15085" s="594" t="s">
        <v>359</v>
      </c>
      <c r="C15085" s="594" t="s">
        <v>75</v>
      </c>
      <c r="D15085" s="594" t="s">
        <v>76</v>
      </c>
      <c r="E15085" s="594" t="s">
        <v>240</v>
      </c>
      <c r="F15085" s="594" t="s">
        <v>242</v>
      </c>
      <c r="G15085" s="596" t="s">
        <v>243</v>
      </c>
      <c r="H15085" s="597">
        <v>15172000</v>
      </c>
    </row>
    <row r="15086" spans="1:8">
      <c r="A15086" s="594" t="s">
        <v>134</v>
      </c>
      <c r="B15086" s="594" t="s">
        <v>359</v>
      </c>
      <c r="C15086" s="594" t="s">
        <v>75</v>
      </c>
      <c r="D15086" s="594" t="s">
        <v>76</v>
      </c>
      <c r="E15086" s="594" t="s">
        <v>240</v>
      </c>
      <c r="F15086" s="594" t="s">
        <v>728</v>
      </c>
      <c r="G15086" s="596" t="s">
        <v>729</v>
      </c>
      <c r="H15086" s="597">
        <v>5700000</v>
      </c>
    </row>
    <row r="15087" spans="1:8">
      <c r="A15087" s="594" t="s">
        <v>134</v>
      </c>
      <c r="B15087" s="594" t="s">
        <v>359</v>
      </c>
      <c r="C15087" s="594" t="s">
        <v>75</v>
      </c>
      <c r="D15087" s="594" t="s">
        <v>76</v>
      </c>
      <c r="E15087" s="594" t="s">
        <v>240</v>
      </c>
      <c r="F15087" s="594" t="s">
        <v>731</v>
      </c>
      <c r="G15087" s="596" t="s">
        <v>732</v>
      </c>
      <c r="H15087" s="597">
        <v>200000</v>
      </c>
    </row>
    <row r="15088" spans="1:8">
      <c r="A15088" s="594" t="s">
        <v>134</v>
      </c>
      <c r="B15088" s="594" t="s">
        <v>359</v>
      </c>
      <c r="C15088" s="594" t="s">
        <v>75</v>
      </c>
      <c r="D15088" s="594" t="s">
        <v>76</v>
      </c>
      <c r="E15088" s="594" t="s">
        <v>240</v>
      </c>
      <c r="F15088" s="594" t="s">
        <v>597</v>
      </c>
      <c r="G15088" s="596" t="s">
        <v>2682</v>
      </c>
      <c r="H15088" s="597">
        <v>4950000</v>
      </c>
    </row>
    <row r="15089" spans="1:8">
      <c r="A15089" s="594" t="s">
        <v>134</v>
      </c>
      <c r="B15089" s="594" t="s">
        <v>359</v>
      </c>
      <c r="C15089" s="594" t="s">
        <v>75</v>
      </c>
      <c r="D15089" s="594" t="s">
        <v>76</v>
      </c>
      <c r="E15089" s="594" t="s">
        <v>240</v>
      </c>
      <c r="F15089" s="594" t="s">
        <v>733</v>
      </c>
      <c r="G15089" s="596" t="s">
        <v>734</v>
      </c>
      <c r="H15089" s="597">
        <v>243725000</v>
      </c>
    </row>
    <row r="15090" spans="1:8">
      <c r="A15090" s="594" t="s">
        <v>134</v>
      </c>
      <c r="B15090" s="594" t="s">
        <v>359</v>
      </c>
      <c r="C15090" s="594" t="s">
        <v>75</v>
      </c>
      <c r="D15090" s="594" t="s">
        <v>76</v>
      </c>
      <c r="E15090" s="594" t="s">
        <v>240</v>
      </c>
      <c r="F15090" s="594" t="s">
        <v>735</v>
      </c>
      <c r="G15090" s="596" t="s">
        <v>193</v>
      </c>
      <c r="H15090" s="597">
        <v>160525400</v>
      </c>
    </row>
    <row r="15091" spans="1:8">
      <c r="A15091" s="594" t="s">
        <v>134</v>
      </c>
      <c r="B15091" s="594" t="s">
        <v>359</v>
      </c>
      <c r="C15091" s="594" t="s">
        <v>75</v>
      </c>
      <c r="D15091" s="594" t="s">
        <v>76</v>
      </c>
      <c r="E15091" s="594" t="s">
        <v>183</v>
      </c>
      <c r="F15091" s="595" t="s">
        <v>411</v>
      </c>
      <c r="G15091" s="596" t="s">
        <v>184</v>
      </c>
      <c r="H15091" s="597">
        <v>240003000</v>
      </c>
    </row>
    <row r="15092" spans="1:8">
      <c r="A15092" s="594" t="s">
        <v>134</v>
      </c>
      <c r="B15092" s="594" t="s">
        <v>359</v>
      </c>
      <c r="C15092" s="594" t="s">
        <v>75</v>
      </c>
      <c r="D15092" s="594" t="s">
        <v>76</v>
      </c>
      <c r="E15092" s="594" t="s">
        <v>183</v>
      </c>
      <c r="F15092" s="594" t="s">
        <v>587</v>
      </c>
      <c r="G15092" s="596" t="s">
        <v>588</v>
      </c>
      <c r="H15092" s="597">
        <v>19538000</v>
      </c>
    </row>
    <row r="15093" spans="1:8">
      <c r="A15093" s="594" t="s">
        <v>134</v>
      </c>
      <c r="B15093" s="594" t="s">
        <v>359</v>
      </c>
      <c r="C15093" s="594" t="s">
        <v>75</v>
      </c>
      <c r="D15093" s="594" t="s">
        <v>76</v>
      </c>
      <c r="E15093" s="594" t="s">
        <v>183</v>
      </c>
      <c r="F15093" s="594" t="s">
        <v>736</v>
      </c>
      <c r="G15093" s="596" t="s">
        <v>737</v>
      </c>
      <c r="H15093" s="597">
        <v>51195000</v>
      </c>
    </row>
    <row r="15094" spans="1:8">
      <c r="A15094" s="594" t="s">
        <v>134</v>
      </c>
      <c r="B15094" s="594" t="s">
        <v>359</v>
      </c>
      <c r="C15094" s="594" t="s">
        <v>75</v>
      </c>
      <c r="D15094" s="594" t="s">
        <v>76</v>
      </c>
      <c r="E15094" s="594" t="s">
        <v>183</v>
      </c>
      <c r="F15094" s="594" t="s">
        <v>185</v>
      </c>
      <c r="G15094" s="596" t="s">
        <v>186</v>
      </c>
      <c r="H15094" s="597">
        <v>13870000</v>
      </c>
    </row>
    <row r="15095" spans="1:8">
      <c r="A15095" s="594" t="s">
        <v>134</v>
      </c>
      <c r="B15095" s="594" t="s">
        <v>359</v>
      </c>
      <c r="C15095" s="594" t="s">
        <v>75</v>
      </c>
      <c r="D15095" s="594" t="s">
        <v>76</v>
      </c>
      <c r="E15095" s="594" t="s">
        <v>183</v>
      </c>
      <c r="F15095" s="594" t="s">
        <v>187</v>
      </c>
      <c r="G15095" s="596" t="s">
        <v>2683</v>
      </c>
      <c r="H15095" s="597">
        <v>148940000</v>
      </c>
    </row>
    <row r="15096" spans="1:8">
      <c r="A15096" s="594" t="s">
        <v>134</v>
      </c>
      <c r="B15096" s="594" t="s">
        <v>359</v>
      </c>
      <c r="C15096" s="594" t="s">
        <v>75</v>
      </c>
      <c r="D15096" s="594" t="s">
        <v>76</v>
      </c>
      <c r="E15096" s="594" t="s">
        <v>183</v>
      </c>
      <c r="F15096" s="594" t="s">
        <v>772</v>
      </c>
      <c r="G15096" s="596" t="s">
        <v>195</v>
      </c>
      <c r="H15096" s="597">
        <v>6460000</v>
      </c>
    </row>
    <row r="15097" spans="1:8">
      <c r="A15097" s="594" t="s">
        <v>134</v>
      </c>
      <c r="B15097" s="594" t="s">
        <v>359</v>
      </c>
      <c r="C15097" s="594" t="s">
        <v>75</v>
      </c>
      <c r="D15097" s="594" t="s">
        <v>76</v>
      </c>
      <c r="E15097" s="594" t="s">
        <v>738</v>
      </c>
      <c r="F15097" s="595" t="s">
        <v>411</v>
      </c>
      <c r="G15097" s="596" t="s">
        <v>739</v>
      </c>
      <c r="H15097" s="597">
        <v>92368000</v>
      </c>
    </row>
    <row r="15098" spans="1:8">
      <c r="A15098" s="594" t="s">
        <v>134</v>
      </c>
      <c r="B15098" s="594" t="s">
        <v>359</v>
      </c>
      <c r="C15098" s="594" t="s">
        <v>75</v>
      </c>
      <c r="D15098" s="594" t="s">
        <v>76</v>
      </c>
      <c r="E15098" s="594" t="s">
        <v>738</v>
      </c>
      <c r="F15098" s="594" t="s">
        <v>740</v>
      </c>
      <c r="G15098" s="596" t="s">
        <v>741</v>
      </c>
      <c r="H15098" s="597">
        <v>65290000</v>
      </c>
    </row>
    <row r="15099" spans="1:8">
      <c r="A15099" s="594" t="s">
        <v>134</v>
      </c>
      <c r="B15099" s="594" t="s">
        <v>359</v>
      </c>
      <c r="C15099" s="594" t="s">
        <v>75</v>
      </c>
      <c r="D15099" s="594" t="s">
        <v>76</v>
      </c>
      <c r="E15099" s="594" t="s">
        <v>738</v>
      </c>
      <c r="F15099" s="594" t="s">
        <v>1271</v>
      </c>
      <c r="G15099" s="596" t="s">
        <v>2776</v>
      </c>
      <c r="H15099" s="597">
        <v>9450000</v>
      </c>
    </row>
    <row r="15100" spans="1:8">
      <c r="A15100" s="594" t="s">
        <v>134</v>
      </c>
      <c r="B15100" s="594" t="s">
        <v>359</v>
      </c>
      <c r="C15100" s="594" t="s">
        <v>75</v>
      </c>
      <c r="D15100" s="594" t="s">
        <v>76</v>
      </c>
      <c r="E15100" s="594" t="s">
        <v>738</v>
      </c>
      <c r="F15100" s="594" t="s">
        <v>356</v>
      </c>
      <c r="G15100" s="596" t="s">
        <v>357</v>
      </c>
      <c r="H15100" s="597">
        <v>2000000</v>
      </c>
    </row>
    <row r="15101" spans="1:8">
      <c r="A15101" s="594" t="s">
        <v>134</v>
      </c>
      <c r="B15101" s="594" t="s">
        <v>359</v>
      </c>
      <c r="C15101" s="594" t="s">
        <v>75</v>
      </c>
      <c r="D15101" s="594" t="s">
        <v>76</v>
      </c>
      <c r="E15101" s="594" t="s">
        <v>738</v>
      </c>
      <c r="F15101" s="594" t="s">
        <v>742</v>
      </c>
      <c r="G15101" s="596" t="s">
        <v>743</v>
      </c>
      <c r="H15101" s="597">
        <v>15628000</v>
      </c>
    </row>
    <row r="15102" spans="1:8">
      <c r="A15102" s="594" t="s">
        <v>134</v>
      </c>
      <c r="B15102" s="594" t="s">
        <v>359</v>
      </c>
      <c r="C15102" s="594" t="s">
        <v>75</v>
      </c>
      <c r="D15102" s="594" t="s">
        <v>76</v>
      </c>
      <c r="E15102" s="594" t="s">
        <v>744</v>
      </c>
      <c r="F15102" s="595" t="s">
        <v>411</v>
      </c>
      <c r="G15102" s="596" t="s">
        <v>2686</v>
      </c>
      <c r="H15102" s="597">
        <v>68204000</v>
      </c>
    </row>
    <row r="15103" spans="1:8">
      <c r="A15103" s="594" t="s">
        <v>134</v>
      </c>
      <c r="B15103" s="594" t="s">
        <v>359</v>
      </c>
      <c r="C15103" s="594" t="s">
        <v>75</v>
      </c>
      <c r="D15103" s="594" t="s">
        <v>76</v>
      </c>
      <c r="E15103" s="594" t="s">
        <v>744</v>
      </c>
      <c r="F15103" s="594" t="s">
        <v>572</v>
      </c>
      <c r="G15103" s="596" t="s">
        <v>2689</v>
      </c>
      <c r="H15103" s="597">
        <v>41200000</v>
      </c>
    </row>
    <row r="15104" spans="1:8">
      <c r="A15104" s="594" t="s">
        <v>134</v>
      </c>
      <c r="B15104" s="594" t="s">
        <v>359</v>
      </c>
      <c r="C15104" s="594" t="s">
        <v>75</v>
      </c>
      <c r="D15104" s="594" t="s">
        <v>76</v>
      </c>
      <c r="E15104" s="594" t="s">
        <v>744</v>
      </c>
      <c r="F15104" s="594" t="s">
        <v>746</v>
      </c>
      <c r="G15104" s="596" t="s">
        <v>2690</v>
      </c>
      <c r="H15104" s="597">
        <v>3350000</v>
      </c>
    </row>
    <row r="15105" spans="1:8">
      <c r="A15105" s="594" t="s">
        <v>134</v>
      </c>
      <c r="B15105" s="594" t="s">
        <v>359</v>
      </c>
      <c r="C15105" s="594" t="s">
        <v>75</v>
      </c>
      <c r="D15105" s="594" t="s">
        <v>76</v>
      </c>
      <c r="E15105" s="594" t="s">
        <v>744</v>
      </c>
      <c r="F15105" s="594" t="s">
        <v>748</v>
      </c>
      <c r="G15105" s="596" t="s">
        <v>35</v>
      </c>
      <c r="H15105" s="597">
        <v>23654000</v>
      </c>
    </row>
    <row r="15106" spans="1:8">
      <c r="A15106" s="594" t="s">
        <v>134</v>
      </c>
      <c r="B15106" s="594" t="s">
        <v>359</v>
      </c>
      <c r="C15106" s="594" t="s">
        <v>75</v>
      </c>
      <c r="D15106" s="594" t="s">
        <v>76</v>
      </c>
      <c r="E15106" s="594" t="s">
        <v>2692</v>
      </c>
      <c r="F15106" s="595" t="s">
        <v>411</v>
      </c>
      <c r="G15106" s="596" t="s">
        <v>2693</v>
      </c>
      <c r="H15106" s="597">
        <v>120565000</v>
      </c>
    </row>
    <row r="15107" spans="1:8">
      <c r="A15107" s="594" t="s">
        <v>134</v>
      </c>
      <c r="B15107" s="594" t="s">
        <v>359</v>
      </c>
      <c r="C15107" s="594" t="s">
        <v>75</v>
      </c>
      <c r="D15107" s="594" t="s">
        <v>76</v>
      </c>
      <c r="E15107" s="594" t="s">
        <v>2692</v>
      </c>
      <c r="F15107" s="594" t="s">
        <v>2777</v>
      </c>
      <c r="G15107" s="596" t="s">
        <v>2765</v>
      </c>
      <c r="H15107" s="597">
        <v>76485000</v>
      </c>
    </row>
    <row r="15108" spans="1:8">
      <c r="A15108" s="594" t="s">
        <v>134</v>
      </c>
      <c r="B15108" s="594" t="s">
        <v>359</v>
      </c>
      <c r="C15108" s="594" t="s">
        <v>75</v>
      </c>
      <c r="D15108" s="594" t="s">
        <v>76</v>
      </c>
      <c r="E15108" s="594" t="s">
        <v>2692</v>
      </c>
      <c r="F15108" s="594" t="s">
        <v>2730</v>
      </c>
      <c r="G15108" s="596" t="s">
        <v>2731</v>
      </c>
      <c r="H15108" s="597">
        <v>44080000</v>
      </c>
    </row>
    <row r="15109" spans="1:8">
      <c r="A15109" s="594" t="s">
        <v>134</v>
      </c>
      <c r="B15109" s="594" t="s">
        <v>359</v>
      </c>
      <c r="C15109" s="594" t="s">
        <v>75</v>
      </c>
      <c r="D15109" s="594" t="s">
        <v>76</v>
      </c>
      <c r="E15109" s="594" t="s">
        <v>189</v>
      </c>
      <c r="F15109" s="595" t="s">
        <v>411</v>
      </c>
      <c r="G15109" s="596" t="s">
        <v>190</v>
      </c>
      <c r="H15109" s="597">
        <v>14289425687</v>
      </c>
    </row>
    <row r="15110" spans="1:8">
      <c r="A15110" s="594" t="s">
        <v>134</v>
      </c>
      <c r="B15110" s="594" t="s">
        <v>359</v>
      </c>
      <c r="C15110" s="594" t="s">
        <v>75</v>
      </c>
      <c r="D15110" s="594" t="s">
        <v>76</v>
      </c>
      <c r="E15110" s="594" t="s">
        <v>189</v>
      </c>
      <c r="F15110" s="594" t="s">
        <v>773</v>
      </c>
      <c r="G15110" s="596" t="s">
        <v>2695</v>
      </c>
      <c r="H15110" s="597">
        <v>256765800</v>
      </c>
    </row>
    <row r="15111" spans="1:8">
      <c r="A15111" s="594" t="s">
        <v>134</v>
      </c>
      <c r="B15111" s="594" t="s">
        <v>359</v>
      </c>
      <c r="C15111" s="594" t="s">
        <v>75</v>
      </c>
      <c r="D15111" s="594" t="s">
        <v>76</v>
      </c>
      <c r="E15111" s="594" t="s">
        <v>189</v>
      </c>
      <c r="F15111" s="594" t="s">
        <v>13</v>
      </c>
      <c r="G15111" s="596" t="s">
        <v>2732</v>
      </c>
      <c r="H15111" s="597">
        <v>39560000</v>
      </c>
    </row>
    <row r="15112" spans="1:8">
      <c r="A15112" s="594" t="s">
        <v>134</v>
      </c>
      <c r="B15112" s="594" t="s">
        <v>359</v>
      </c>
      <c r="C15112" s="594" t="s">
        <v>75</v>
      </c>
      <c r="D15112" s="594" t="s">
        <v>76</v>
      </c>
      <c r="E15112" s="594" t="s">
        <v>189</v>
      </c>
      <c r="F15112" s="594" t="s">
        <v>37</v>
      </c>
      <c r="G15112" s="596" t="s">
        <v>2696</v>
      </c>
      <c r="H15112" s="597">
        <v>292136300</v>
      </c>
    </row>
    <row r="15113" spans="1:8">
      <c r="A15113" s="594" t="s">
        <v>134</v>
      </c>
      <c r="B15113" s="594" t="s">
        <v>359</v>
      </c>
      <c r="C15113" s="594" t="s">
        <v>75</v>
      </c>
      <c r="D15113" s="594" t="s">
        <v>76</v>
      </c>
      <c r="E15113" s="594" t="s">
        <v>189</v>
      </c>
      <c r="F15113" s="594" t="s">
        <v>2951</v>
      </c>
      <c r="G15113" s="596" t="s">
        <v>2952</v>
      </c>
      <c r="H15113" s="597">
        <v>4660000</v>
      </c>
    </row>
    <row r="15114" spans="1:8">
      <c r="A15114" s="594" t="s">
        <v>134</v>
      </c>
      <c r="B15114" s="594" t="s">
        <v>359</v>
      </c>
      <c r="C15114" s="594" t="s">
        <v>75</v>
      </c>
      <c r="D15114" s="594" t="s">
        <v>76</v>
      </c>
      <c r="E15114" s="594" t="s">
        <v>189</v>
      </c>
      <c r="F15114" s="594" t="s">
        <v>192</v>
      </c>
      <c r="G15114" s="596" t="s">
        <v>195</v>
      </c>
      <c r="H15114" s="597">
        <v>13696303587</v>
      </c>
    </row>
    <row r="15115" spans="1:8">
      <c r="A15115" s="594" t="s">
        <v>134</v>
      </c>
      <c r="B15115" s="594" t="s">
        <v>359</v>
      </c>
      <c r="C15115" s="594" t="s">
        <v>75</v>
      </c>
      <c r="D15115" s="594" t="s">
        <v>76</v>
      </c>
      <c r="E15115" s="594" t="s">
        <v>628</v>
      </c>
      <c r="F15115" s="595" t="s">
        <v>411</v>
      </c>
      <c r="G15115" s="596" t="s">
        <v>2709</v>
      </c>
      <c r="H15115" s="597">
        <v>26759000</v>
      </c>
    </row>
    <row r="15116" spans="1:8">
      <c r="A15116" s="594" t="s">
        <v>134</v>
      </c>
      <c r="B15116" s="594" t="s">
        <v>359</v>
      </c>
      <c r="C15116" s="594" t="s">
        <v>75</v>
      </c>
      <c r="D15116" s="594" t="s">
        <v>76</v>
      </c>
      <c r="E15116" s="594" t="s">
        <v>628</v>
      </c>
      <c r="F15116" s="594" t="s">
        <v>620</v>
      </c>
      <c r="G15116" s="596" t="s">
        <v>621</v>
      </c>
      <c r="H15116" s="597">
        <v>750000</v>
      </c>
    </row>
    <row r="15117" spans="1:8">
      <c r="A15117" s="594" t="s">
        <v>134</v>
      </c>
      <c r="B15117" s="594" t="s">
        <v>359</v>
      </c>
      <c r="C15117" s="594" t="s">
        <v>75</v>
      </c>
      <c r="D15117" s="594" t="s">
        <v>76</v>
      </c>
      <c r="E15117" s="594" t="s">
        <v>628</v>
      </c>
      <c r="F15117" s="594" t="s">
        <v>619</v>
      </c>
      <c r="G15117" s="596" t="s">
        <v>195</v>
      </c>
      <c r="H15117" s="597">
        <v>26009000</v>
      </c>
    </row>
    <row r="15118" spans="1:8">
      <c r="A15118" s="594" t="s">
        <v>134</v>
      </c>
      <c r="B15118" s="594" t="s">
        <v>359</v>
      </c>
      <c r="C15118" s="594" t="s">
        <v>75</v>
      </c>
      <c r="D15118" s="594" t="s">
        <v>76</v>
      </c>
      <c r="E15118" s="594" t="s">
        <v>194</v>
      </c>
      <c r="F15118" s="595" t="s">
        <v>411</v>
      </c>
      <c r="G15118" s="596" t="s">
        <v>195</v>
      </c>
      <c r="H15118" s="597">
        <v>1598533400</v>
      </c>
    </row>
    <row r="15119" spans="1:8">
      <c r="A15119" s="594" t="s">
        <v>134</v>
      </c>
      <c r="B15119" s="594" t="s">
        <v>359</v>
      </c>
      <c r="C15119" s="594" t="s">
        <v>75</v>
      </c>
      <c r="D15119" s="594" t="s">
        <v>76</v>
      </c>
      <c r="E15119" s="594" t="s">
        <v>194</v>
      </c>
      <c r="F15119" s="594" t="s">
        <v>198</v>
      </c>
      <c r="G15119" s="596" t="s">
        <v>199</v>
      </c>
      <c r="H15119" s="597">
        <v>274273600</v>
      </c>
    </row>
    <row r="15120" spans="1:8">
      <c r="A15120" s="594" t="s">
        <v>134</v>
      </c>
      <c r="B15120" s="594" t="s">
        <v>359</v>
      </c>
      <c r="C15120" s="594" t="s">
        <v>75</v>
      </c>
      <c r="D15120" s="594" t="s">
        <v>76</v>
      </c>
      <c r="E15120" s="594" t="s">
        <v>194</v>
      </c>
      <c r="F15120" s="594" t="s">
        <v>200</v>
      </c>
      <c r="G15120" s="596" t="s">
        <v>201</v>
      </c>
      <c r="H15120" s="597">
        <v>1324259800</v>
      </c>
    </row>
    <row r="15121" spans="1:8">
      <c r="A15121" s="594" t="s">
        <v>134</v>
      </c>
      <c r="B15121" s="594" t="s">
        <v>359</v>
      </c>
      <c r="C15121" s="594" t="s">
        <v>75</v>
      </c>
      <c r="D15121" s="594" t="s">
        <v>76</v>
      </c>
      <c r="E15121" s="594" t="s">
        <v>573</v>
      </c>
      <c r="F15121" s="595" t="s">
        <v>411</v>
      </c>
      <c r="G15121" s="596" t="s">
        <v>2703</v>
      </c>
      <c r="H15121" s="597">
        <v>10000000</v>
      </c>
    </row>
    <row r="15122" spans="1:8">
      <c r="A15122" s="594" t="s">
        <v>134</v>
      </c>
      <c r="B15122" s="594" t="s">
        <v>359</v>
      </c>
      <c r="C15122" s="594" t="s">
        <v>75</v>
      </c>
      <c r="D15122" s="594" t="s">
        <v>76</v>
      </c>
      <c r="E15122" s="594" t="s">
        <v>573</v>
      </c>
      <c r="F15122" s="594" t="s">
        <v>574</v>
      </c>
      <c r="G15122" s="596" t="s">
        <v>2704</v>
      </c>
      <c r="H15122" s="597">
        <v>10000000</v>
      </c>
    </row>
    <row r="15123" spans="1:8">
      <c r="A15123" s="594" t="s">
        <v>134</v>
      </c>
      <c r="B15123" s="594" t="s">
        <v>359</v>
      </c>
      <c r="C15123" s="594" t="s">
        <v>75</v>
      </c>
      <c r="D15123" s="594" t="s">
        <v>76</v>
      </c>
      <c r="E15123" s="594" t="s">
        <v>550</v>
      </c>
      <c r="F15123" s="595" t="s">
        <v>411</v>
      </c>
      <c r="G15123" s="596" t="s">
        <v>2705</v>
      </c>
      <c r="H15123" s="597">
        <v>32927000</v>
      </c>
    </row>
    <row r="15124" spans="1:8">
      <c r="A15124" s="594" t="s">
        <v>134</v>
      </c>
      <c r="B15124" s="594" t="s">
        <v>359</v>
      </c>
      <c r="C15124" s="594" t="s">
        <v>75</v>
      </c>
      <c r="D15124" s="594" t="s">
        <v>76</v>
      </c>
      <c r="E15124" s="594" t="s">
        <v>550</v>
      </c>
      <c r="F15124" s="594" t="s">
        <v>2706</v>
      </c>
      <c r="G15124" s="596" t="s">
        <v>72</v>
      </c>
      <c r="H15124" s="597">
        <v>30727000</v>
      </c>
    </row>
    <row r="15125" spans="1:8">
      <c r="A15125" s="594" t="s">
        <v>134</v>
      </c>
      <c r="B15125" s="594" t="s">
        <v>359</v>
      </c>
      <c r="C15125" s="594" t="s">
        <v>75</v>
      </c>
      <c r="D15125" s="594" t="s">
        <v>76</v>
      </c>
      <c r="E15125" s="594" t="s">
        <v>550</v>
      </c>
      <c r="F15125" s="594" t="s">
        <v>1082</v>
      </c>
      <c r="G15125" s="596" t="s">
        <v>195</v>
      </c>
      <c r="H15125" s="597">
        <v>2200000</v>
      </c>
    </row>
    <row r="15126" spans="1:8">
      <c r="A15126" s="594" t="s">
        <v>134</v>
      </c>
      <c r="B15126" s="594" t="s">
        <v>359</v>
      </c>
      <c r="C15126" s="594" t="s">
        <v>1956</v>
      </c>
      <c r="D15126" s="595" t="s">
        <v>411</v>
      </c>
      <c r="E15126" s="595" t="s">
        <v>411</v>
      </c>
      <c r="F15126" s="595" t="s">
        <v>411</v>
      </c>
      <c r="G15126" s="596" t="s">
        <v>1957</v>
      </c>
      <c r="H15126" s="597">
        <v>19847300730</v>
      </c>
    </row>
    <row r="15127" spans="1:8">
      <c r="A15127" s="594" t="s">
        <v>134</v>
      </c>
      <c r="B15127" s="594" t="s">
        <v>359</v>
      </c>
      <c r="C15127" s="594" t="s">
        <v>1956</v>
      </c>
      <c r="D15127" s="594" t="s">
        <v>2880</v>
      </c>
      <c r="E15127" s="595" t="s">
        <v>411</v>
      </c>
      <c r="F15127" s="595" t="s">
        <v>411</v>
      </c>
      <c r="G15127" s="596" t="s">
        <v>1957</v>
      </c>
      <c r="H15127" s="597">
        <v>19847300730</v>
      </c>
    </row>
    <row r="15128" spans="1:8">
      <c r="A15128" s="594" t="s">
        <v>134</v>
      </c>
      <c r="B15128" s="594" t="s">
        <v>359</v>
      </c>
      <c r="C15128" s="594" t="s">
        <v>1956</v>
      </c>
      <c r="D15128" s="594" t="s">
        <v>2880</v>
      </c>
      <c r="E15128" s="594" t="s">
        <v>142</v>
      </c>
      <c r="F15128" s="595" t="s">
        <v>411</v>
      </c>
      <c r="G15128" s="596" t="s">
        <v>143</v>
      </c>
      <c r="H15128" s="597">
        <v>2181197740</v>
      </c>
    </row>
    <row r="15129" spans="1:8">
      <c r="A15129" s="594" t="s">
        <v>134</v>
      </c>
      <c r="B15129" s="594" t="s">
        <v>359</v>
      </c>
      <c r="C15129" s="594" t="s">
        <v>1956</v>
      </c>
      <c r="D15129" s="594" t="s">
        <v>2880</v>
      </c>
      <c r="E15129" s="594" t="s">
        <v>142</v>
      </c>
      <c r="F15129" s="594" t="s">
        <v>144</v>
      </c>
      <c r="G15129" s="596" t="s">
        <v>2664</v>
      </c>
      <c r="H15129" s="597">
        <v>2151840042</v>
      </c>
    </row>
    <row r="15130" spans="1:8">
      <c r="A15130" s="594" t="s">
        <v>134</v>
      </c>
      <c r="B15130" s="594" t="s">
        <v>359</v>
      </c>
      <c r="C15130" s="594" t="s">
        <v>1956</v>
      </c>
      <c r="D15130" s="594" t="s">
        <v>2880</v>
      </c>
      <c r="E15130" s="594" t="s">
        <v>142</v>
      </c>
      <c r="F15130" s="594" t="s">
        <v>146</v>
      </c>
      <c r="G15130" s="596" t="s">
        <v>2665</v>
      </c>
      <c r="H15130" s="597">
        <v>29357698</v>
      </c>
    </row>
    <row r="15131" spans="1:8">
      <c r="A15131" s="594" t="s">
        <v>134</v>
      </c>
      <c r="B15131" s="594" t="s">
        <v>359</v>
      </c>
      <c r="C15131" s="594" t="s">
        <v>1956</v>
      </c>
      <c r="D15131" s="594" t="s">
        <v>2880</v>
      </c>
      <c r="E15131" s="594" t="s">
        <v>202</v>
      </c>
      <c r="F15131" s="595" t="s">
        <v>411</v>
      </c>
      <c r="G15131" s="596" t="s">
        <v>2719</v>
      </c>
      <c r="H15131" s="597">
        <v>33337708</v>
      </c>
    </row>
    <row r="15132" spans="1:8">
      <c r="A15132" s="594" t="s">
        <v>134</v>
      </c>
      <c r="B15132" s="594" t="s">
        <v>359</v>
      </c>
      <c r="C15132" s="594" t="s">
        <v>1956</v>
      </c>
      <c r="D15132" s="594" t="s">
        <v>2880</v>
      </c>
      <c r="E15132" s="594" t="s">
        <v>202</v>
      </c>
      <c r="F15132" s="594" t="s">
        <v>767</v>
      </c>
      <c r="G15132" s="596" t="s">
        <v>2720</v>
      </c>
      <c r="H15132" s="597">
        <v>28137708</v>
      </c>
    </row>
    <row r="15133" spans="1:8">
      <c r="A15133" s="594" t="s">
        <v>134</v>
      </c>
      <c r="B15133" s="594" t="s">
        <v>359</v>
      </c>
      <c r="C15133" s="594" t="s">
        <v>1956</v>
      </c>
      <c r="D15133" s="594" t="s">
        <v>2880</v>
      </c>
      <c r="E15133" s="594" t="s">
        <v>202</v>
      </c>
      <c r="F15133" s="594" t="s">
        <v>204</v>
      </c>
      <c r="G15133" s="596" t="s">
        <v>2755</v>
      </c>
      <c r="H15133" s="597">
        <v>5200000</v>
      </c>
    </row>
    <row r="15134" spans="1:8">
      <c r="A15134" s="594" t="s">
        <v>134</v>
      </c>
      <c r="B15134" s="594" t="s">
        <v>359</v>
      </c>
      <c r="C15134" s="594" t="s">
        <v>1956</v>
      </c>
      <c r="D15134" s="594" t="s">
        <v>2880</v>
      </c>
      <c r="E15134" s="594" t="s">
        <v>148</v>
      </c>
      <c r="F15134" s="595" t="s">
        <v>411</v>
      </c>
      <c r="G15134" s="596" t="s">
        <v>149</v>
      </c>
      <c r="H15134" s="597">
        <v>1319320628</v>
      </c>
    </row>
    <row r="15135" spans="1:8">
      <c r="A15135" s="594" t="s">
        <v>134</v>
      </c>
      <c r="B15135" s="594" t="s">
        <v>359</v>
      </c>
      <c r="C15135" s="594" t="s">
        <v>1956</v>
      </c>
      <c r="D15135" s="594" t="s">
        <v>2880</v>
      </c>
      <c r="E15135" s="594" t="s">
        <v>148</v>
      </c>
      <c r="F15135" s="594" t="s">
        <v>603</v>
      </c>
      <c r="G15135" s="596" t="s">
        <v>604</v>
      </c>
      <c r="H15135" s="597">
        <v>127047100</v>
      </c>
    </row>
    <row r="15136" spans="1:8">
      <c r="A15136" s="594" t="s">
        <v>134</v>
      </c>
      <c r="B15136" s="594" t="s">
        <v>359</v>
      </c>
      <c r="C15136" s="594" t="s">
        <v>1956</v>
      </c>
      <c r="D15136" s="594" t="s">
        <v>2880</v>
      </c>
      <c r="E15136" s="594" t="s">
        <v>148</v>
      </c>
      <c r="F15136" s="594" t="s">
        <v>591</v>
      </c>
      <c r="G15136" s="596" t="s">
        <v>592</v>
      </c>
      <c r="H15136" s="597">
        <v>290969640</v>
      </c>
    </row>
    <row r="15137" spans="1:8">
      <c r="A15137" s="594" t="s">
        <v>134</v>
      </c>
      <c r="B15137" s="594" t="s">
        <v>359</v>
      </c>
      <c r="C15137" s="594" t="s">
        <v>1956</v>
      </c>
      <c r="D15137" s="594" t="s">
        <v>2880</v>
      </c>
      <c r="E15137" s="594" t="s">
        <v>148</v>
      </c>
      <c r="F15137" s="594" t="s">
        <v>1075</v>
      </c>
      <c r="G15137" s="596" t="s">
        <v>2666</v>
      </c>
      <c r="H15137" s="597">
        <v>27277642</v>
      </c>
    </row>
    <row r="15138" spans="1:8">
      <c r="A15138" s="594" t="s">
        <v>134</v>
      </c>
      <c r="B15138" s="594" t="s">
        <v>359</v>
      </c>
      <c r="C15138" s="594" t="s">
        <v>1956</v>
      </c>
      <c r="D15138" s="594" t="s">
        <v>2880</v>
      </c>
      <c r="E15138" s="594" t="s">
        <v>148</v>
      </c>
      <c r="F15138" s="594" t="s">
        <v>605</v>
      </c>
      <c r="G15138" s="596" t="s">
        <v>2668</v>
      </c>
      <c r="H15138" s="597">
        <v>149314764</v>
      </c>
    </row>
    <row r="15139" spans="1:8">
      <c r="A15139" s="594" t="s">
        <v>134</v>
      </c>
      <c r="B15139" s="594" t="s">
        <v>359</v>
      </c>
      <c r="C15139" s="594" t="s">
        <v>1956</v>
      </c>
      <c r="D15139" s="594" t="s">
        <v>2880</v>
      </c>
      <c r="E15139" s="594" t="s">
        <v>148</v>
      </c>
      <c r="F15139" s="594" t="s">
        <v>472</v>
      </c>
      <c r="G15139" s="596" t="s">
        <v>473</v>
      </c>
      <c r="H15139" s="597">
        <v>8070000</v>
      </c>
    </row>
    <row r="15140" spans="1:8">
      <c r="A15140" s="594" t="s">
        <v>134</v>
      </c>
      <c r="B15140" s="594" t="s">
        <v>359</v>
      </c>
      <c r="C15140" s="594" t="s">
        <v>1956</v>
      </c>
      <c r="D15140" s="594" t="s">
        <v>2880</v>
      </c>
      <c r="E15140" s="594" t="s">
        <v>148</v>
      </c>
      <c r="F15140" s="594" t="s">
        <v>474</v>
      </c>
      <c r="G15140" s="596" t="s">
        <v>2773</v>
      </c>
      <c r="H15140" s="597">
        <v>85626000</v>
      </c>
    </row>
    <row r="15141" spans="1:8">
      <c r="A15141" s="594" t="s">
        <v>134</v>
      </c>
      <c r="B15141" s="594" t="s">
        <v>359</v>
      </c>
      <c r="C15141" s="594" t="s">
        <v>1956</v>
      </c>
      <c r="D15141" s="594" t="s">
        <v>2880</v>
      </c>
      <c r="E15141" s="594" t="s">
        <v>148</v>
      </c>
      <c r="F15141" s="594" t="s">
        <v>360</v>
      </c>
      <c r="G15141" s="596" t="s">
        <v>2919</v>
      </c>
      <c r="H15141" s="597">
        <v>375304</v>
      </c>
    </row>
    <row r="15142" spans="1:8">
      <c r="A15142" s="594" t="s">
        <v>134</v>
      </c>
      <c r="B15142" s="594" t="s">
        <v>359</v>
      </c>
      <c r="C15142" s="594" t="s">
        <v>1956</v>
      </c>
      <c r="D15142" s="594" t="s">
        <v>2880</v>
      </c>
      <c r="E15142" s="594" t="s">
        <v>148</v>
      </c>
      <c r="F15142" s="594" t="s">
        <v>212</v>
      </c>
      <c r="G15142" s="596" t="s">
        <v>213</v>
      </c>
      <c r="H15142" s="597">
        <v>540524178</v>
      </c>
    </row>
    <row r="15143" spans="1:8">
      <c r="A15143" s="594" t="s">
        <v>134</v>
      </c>
      <c r="B15143" s="594" t="s">
        <v>359</v>
      </c>
      <c r="C15143" s="594" t="s">
        <v>1956</v>
      </c>
      <c r="D15143" s="594" t="s">
        <v>2880</v>
      </c>
      <c r="E15143" s="594" t="s">
        <v>148</v>
      </c>
      <c r="F15143" s="594" t="s">
        <v>227</v>
      </c>
      <c r="G15143" s="596" t="s">
        <v>2669</v>
      </c>
      <c r="H15143" s="597">
        <v>90116000</v>
      </c>
    </row>
    <row r="15144" spans="1:8">
      <c r="A15144" s="594" t="s">
        <v>134</v>
      </c>
      <c r="B15144" s="594" t="s">
        <v>359</v>
      </c>
      <c r="C15144" s="594" t="s">
        <v>1956</v>
      </c>
      <c r="D15144" s="594" t="s">
        <v>2880</v>
      </c>
      <c r="E15144" s="594" t="s">
        <v>582</v>
      </c>
      <c r="F15144" s="595" t="s">
        <v>411</v>
      </c>
      <c r="G15144" s="596" t="s">
        <v>583</v>
      </c>
      <c r="H15144" s="597">
        <v>34380000</v>
      </c>
    </row>
    <row r="15145" spans="1:8">
      <c r="A15145" s="594" t="s">
        <v>134</v>
      </c>
      <c r="B15145" s="594" t="s">
        <v>359</v>
      </c>
      <c r="C15145" s="594" t="s">
        <v>1956</v>
      </c>
      <c r="D15145" s="594" t="s">
        <v>2880</v>
      </c>
      <c r="E15145" s="594" t="s">
        <v>582</v>
      </c>
      <c r="F15145" s="594" t="s">
        <v>584</v>
      </c>
      <c r="G15145" s="596" t="s">
        <v>2670</v>
      </c>
      <c r="H15145" s="597">
        <v>21730000</v>
      </c>
    </row>
    <row r="15146" spans="1:8">
      <c r="A15146" s="594" t="s">
        <v>134</v>
      </c>
      <c r="B15146" s="594" t="s">
        <v>359</v>
      </c>
      <c r="C15146" s="594" t="s">
        <v>1956</v>
      </c>
      <c r="D15146" s="594" t="s">
        <v>2880</v>
      </c>
      <c r="E15146" s="594" t="s">
        <v>582</v>
      </c>
      <c r="F15146" s="594" t="s">
        <v>478</v>
      </c>
      <c r="G15146" s="596" t="s">
        <v>2775</v>
      </c>
      <c r="H15146" s="597">
        <v>12650000</v>
      </c>
    </row>
    <row r="15147" spans="1:8">
      <c r="A15147" s="594" t="s">
        <v>134</v>
      </c>
      <c r="B15147" s="594" t="s">
        <v>359</v>
      </c>
      <c r="C15147" s="594" t="s">
        <v>1956</v>
      </c>
      <c r="D15147" s="594" t="s">
        <v>2880</v>
      </c>
      <c r="E15147" s="594" t="s">
        <v>152</v>
      </c>
      <c r="F15147" s="595" t="s">
        <v>411</v>
      </c>
      <c r="G15147" s="596" t="s">
        <v>153</v>
      </c>
      <c r="H15147" s="597">
        <v>17920000</v>
      </c>
    </row>
    <row r="15148" spans="1:8">
      <c r="A15148" s="594" t="s">
        <v>134</v>
      </c>
      <c r="B15148" s="594" t="s">
        <v>359</v>
      </c>
      <c r="C15148" s="594" t="s">
        <v>1956</v>
      </c>
      <c r="D15148" s="594" t="s">
        <v>2880</v>
      </c>
      <c r="E15148" s="594" t="s">
        <v>152</v>
      </c>
      <c r="F15148" s="594" t="s">
        <v>606</v>
      </c>
      <c r="G15148" s="596" t="s">
        <v>195</v>
      </c>
      <c r="H15148" s="597">
        <v>17920000</v>
      </c>
    </row>
    <row r="15149" spans="1:8">
      <c r="A15149" s="594" t="s">
        <v>134</v>
      </c>
      <c r="B15149" s="594" t="s">
        <v>359</v>
      </c>
      <c r="C15149" s="594" t="s">
        <v>1956</v>
      </c>
      <c r="D15149" s="594" t="s">
        <v>2880</v>
      </c>
      <c r="E15149" s="594" t="s">
        <v>156</v>
      </c>
      <c r="F15149" s="595" t="s">
        <v>411</v>
      </c>
      <c r="G15149" s="596" t="s">
        <v>514</v>
      </c>
      <c r="H15149" s="597">
        <v>1016463032</v>
      </c>
    </row>
    <row r="15150" spans="1:8">
      <c r="A15150" s="594" t="s">
        <v>134</v>
      </c>
      <c r="B15150" s="594" t="s">
        <v>359</v>
      </c>
      <c r="C15150" s="594" t="s">
        <v>1956</v>
      </c>
      <c r="D15150" s="594" t="s">
        <v>2880</v>
      </c>
      <c r="E15150" s="594" t="s">
        <v>156</v>
      </c>
      <c r="F15150" s="594" t="s">
        <v>157</v>
      </c>
      <c r="G15150" s="596" t="s">
        <v>158</v>
      </c>
      <c r="H15150" s="597">
        <v>739740689</v>
      </c>
    </row>
    <row r="15151" spans="1:8">
      <c r="A15151" s="594" t="s">
        <v>134</v>
      </c>
      <c r="B15151" s="594" t="s">
        <v>359</v>
      </c>
      <c r="C15151" s="594" t="s">
        <v>1956</v>
      </c>
      <c r="D15151" s="594" t="s">
        <v>2880</v>
      </c>
      <c r="E15151" s="594" t="s">
        <v>156</v>
      </c>
      <c r="F15151" s="594" t="s">
        <v>159</v>
      </c>
      <c r="G15151" s="596" t="s">
        <v>160</v>
      </c>
      <c r="H15151" s="597">
        <v>231809828</v>
      </c>
    </row>
    <row r="15152" spans="1:8">
      <c r="A15152" s="594" t="s">
        <v>134</v>
      </c>
      <c r="B15152" s="594" t="s">
        <v>359</v>
      </c>
      <c r="C15152" s="594" t="s">
        <v>1956</v>
      </c>
      <c r="D15152" s="594" t="s">
        <v>2880</v>
      </c>
      <c r="E15152" s="594" t="s">
        <v>156</v>
      </c>
      <c r="F15152" s="594" t="s">
        <v>161</v>
      </c>
      <c r="G15152" s="596" t="s">
        <v>162</v>
      </c>
      <c r="H15152" s="597">
        <v>43804327</v>
      </c>
    </row>
    <row r="15153" spans="1:8">
      <c r="A15153" s="594" t="s">
        <v>134</v>
      </c>
      <c r="B15153" s="594" t="s">
        <v>359</v>
      </c>
      <c r="C15153" s="594" t="s">
        <v>1956</v>
      </c>
      <c r="D15153" s="594" t="s">
        <v>2880</v>
      </c>
      <c r="E15153" s="594" t="s">
        <v>156</v>
      </c>
      <c r="F15153" s="594" t="s">
        <v>1</v>
      </c>
      <c r="G15153" s="596" t="s">
        <v>2</v>
      </c>
      <c r="H15153" s="597">
        <v>1108188</v>
      </c>
    </row>
    <row r="15154" spans="1:8">
      <c r="A15154" s="594" t="s">
        <v>134</v>
      </c>
      <c r="B15154" s="594" t="s">
        <v>359</v>
      </c>
      <c r="C15154" s="594" t="s">
        <v>1956</v>
      </c>
      <c r="D15154" s="594" t="s">
        <v>2880</v>
      </c>
      <c r="E15154" s="594" t="s">
        <v>768</v>
      </c>
      <c r="F15154" s="595" t="s">
        <v>411</v>
      </c>
      <c r="G15154" s="596" t="s">
        <v>2920</v>
      </c>
      <c r="H15154" s="597">
        <v>10303790721</v>
      </c>
    </row>
    <row r="15155" spans="1:8">
      <c r="A15155" s="594" t="s">
        <v>134</v>
      </c>
      <c r="B15155" s="594" t="s">
        <v>359</v>
      </c>
      <c r="C15155" s="594" t="s">
        <v>1956</v>
      </c>
      <c r="D15155" s="594" t="s">
        <v>2880</v>
      </c>
      <c r="E15155" s="594" t="s">
        <v>768</v>
      </c>
      <c r="F15155" s="594" t="s">
        <v>770</v>
      </c>
      <c r="G15155" s="596" t="s">
        <v>2921</v>
      </c>
      <c r="H15155" s="597">
        <v>9993589871</v>
      </c>
    </row>
    <row r="15156" spans="1:8">
      <c r="A15156" s="594" t="s">
        <v>134</v>
      </c>
      <c r="B15156" s="594" t="s">
        <v>359</v>
      </c>
      <c r="C15156" s="594" t="s">
        <v>1956</v>
      </c>
      <c r="D15156" s="594" t="s">
        <v>2880</v>
      </c>
      <c r="E15156" s="594" t="s">
        <v>768</v>
      </c>
      <c r="F15156" s="594" t="s">
        <v>459</v>
      </c>
      <c r="G15156" s="596" t="s">
        <v>195</v>
      </c>
      <c r="H15156" s="597">
        <v>310200850</v>
      </c>
    </row>
    <row r="15157" spans="1:8">
      <c r="A15157" s="594" t="s">
        <v>134</v>
      </c>
      <c r="B15157" s="594" t="s">
        <v>359</v>
      </c>
      <c r="C15157" s="594" t="s">
        <v>1956</v>
      </c>
      <c r="D15157" s="594" t="s">
        <v>2880</v>
      </c>
      <c r="E15157" s="594" t="s">
        <v>163</v>
      </c>
      <c r="F15157" s="595" t="s">
        <v>411</v>
      </c>
      <c r="G15157" s="596" t="s">
        <v>164</v>
      </c>
      <c r="H15157" s="597">
        <v>119918925</v>
      </c>
    </row>
    <row r="15158" spans="1:8">
      <c r="A15158" s="594" t="s">
        <v>134</v>
      </c>
      <c r="B15158" s="594" t="s">
        <v>359</v>
      </c>
      <c r="C15158" s="594" t="s">
        <v>1956</v>
      </c>
      <c r="D15158" s="594" t="s">
        <v>2880</v>
      </c>
      <c r="E15158" s="594" t="s">
        <v>163</v>
      </c>
      <c r="F15158" s="594" t="s">
        <v>165</v>
      </c>
      <c r="G15158" s="596" t="s">
        <v>195</v>
      </c>
      <c r="H15158" s="597">
        <v>119918925</v>
      </c>
    </row>
    <row r="15159" spans="1:8">
      <c r="A15159" s="594" t="s">
        <v>134</v>
      </c>
      <c r="B15159" s="594" t="s">
        <v>359</v>
      </c>
      <c r="C15159" s="594" t="s">
        <v>1956</v>
      </c>
      <c r="D15159" s="594" t="s">
        <v>2880</v>
      </c>
      <c r="E15159" s="594" t="s">
        <v>167</v>
      </c>
      <c r="F15159" s="595" t="s">
        <v>411</v>
      </c>
      <c r="G15159" s="596" t="s">
        <v>168</v>
      </c>
      <c r="H15159" s="597">
        <v>15629422</v>
      </c>
    </row>
    <row r="15160" spans="1:8">
      <c r="A15160" s="594" t="s">
        <v>134</v>
      </c>
      <c r="B15160" s="594" t="s">
        <v>359</v>
      </c>
      <c r="C15160" s="594" t="s">
        <v>1956</v>
      </c>
      <c r="D15160" s="594" t="s">
        <v>2880</v>
      </c>
      <c r="E15160" s="594" t="s">
        <v>167</v>
      </c>
      <c r="F15160" s="594" t="s">
        <v>228</v>
      </c>
      <c r="G15160" s="596" t="s">
        <v>2673</v>
      </c>
      <c r="H15160" s="597">
        <v>849422</v>
      </c>
    </row>
    <row r="15161" spans="1:8">
      <c r="A15161" s="594" t="s">
        <v>134</v>
      </c>
      <c r="B15161" s="594" t="s">
        <v>359</v>
      </c>
      <c r="C15161" s="594" t="s">
        <v>1956</v>
      </c>
      <c r="D15161" s="594" t="s">
        <v>2880</v>
      </c>
      <c r="E15161" s="594" t="s">
        <v>167</v>
      </c>
      <c r="F15161" s="594" t="s">
        <v>230</v>
      </c>
      <c r="G15161" s="596" t="s">
        <v>2675</v>
      </c>
      <c r="H15161" s="597">
        <v>13520000</v>
      </c>
    </row>
    <row r="15162" spans="1:8">
      <c r="A15162" s="594" t="s">
        <v>134</v>
      </c>
      <c r="B15162" s="594" t="s">
        <v>359</v>
      </c>
      <c r="C15162" s="594" t="s">
        <v>1956</v>
      </c>
      <c r="D15162" s="594" t="s">
        <v>2880</v>
      </c>
      <c r="E15162" s="594" t="s">
        <v>167</v>
      </c>
      <c r="F15162" s="594" t="s">
        <v>354</v>
      </c>
      <c r="G15162" s="596" t="s">
        <v>2736</v>
      </c>
      <c r="H15162" s="597">
        <v>1260000</v>
      </c>
    </row>
    <row r="15163" spans="1:8">
      <c r="A15163" s="594" t="s">
        <v>134</v>
      </c>
      <c r="B15163" s="594" t="s">
        <v>359</v>
      </c>
      <c r="C15163" s="594" t="s">
        <v>1956</v>
      </c>
      <c r="D15163" s="594" t="s">
        <v>2880</v>
      </c>
      <c r="E15163" s="594" t="s">
        <v>171</v>
      </c>
      <c r="F15163" s="595" t="s">
        <v>411</v>
      </c>
      <c r="G15163" s="596" t="s">
        <v>2677</v>
      </c>
      <c r="H15163" s="597">
        <v>164673339</v>
      </c>
    </row>
    <row r="15164" spans="1:8">
      <c r="A15164" s="594" t="s">
        <v>134</v>
      </c>
      <c r="B15164" s="594" t="s">
        <v>359</v>
      </c>
      <c r="C15164" s="594" t="s">
        <v>1956</v>
      </c>
      <c r="D15164" s="594" t="s">
        <v>2880</v>
      </c>
      <c r="E15164" s="594" t="s">
        <v>171</v>
      </c>
      <c r="F15164" s="594" t="s">
        <v>173</v>
      </c>
      <c r="G15164" s="596" t="s">
        <v>174</v>
      </c>
      <c r="H15164" s="597">
        <v>135436500</v>
      </c>
    </row>
    <row r="15165" spans="1:8">
      <c r="A15165" s="594" t="s">
        <v>134</v>
      </c>
      <c r="B15165" s="594" t="s">
        <v>359</v>
      </c>
      <c r="C15165" s="594" t="s">
        <v>1956</v>
      </c>
      <c r="D15165" s="594" t="s">
        <v>2880</v>
      </c>
      <c r="E15165" s="594" t="s">
        <v>171</v>
      </c>
      <c r="F15165" s="594" t="s">
        <v>216</v>
      </c>
      <c r="G15165" s="596" t="s">
        <v>217</v>
      </c>
      <c r="H15165" s="597">
        <v>3720000</v>
      </c>
    </row>
    <row r="15166" spans="1:8">
      <c r="A15166" s="594" t="s">
        <v>134</v>
      </c>
      <c r="B15166" s="594" t="s">
        <v>359</v>
      </c>
      <c r="C15166" s="594" t="s">
        <v>1956</v>
      </c>
      <c r="D15166" s="594" t="s">
        <v>2880</v>
      </c>
      <c r="E15166" s="594" t="s">
        <v>171</v>
      </c>
      <c r="F15166" s="594" t="s">
        <v>5</v>
      </c>
      <c r="G15166" s="596" t="s">
        <v>2678</v>
      </c>
      <c r="H15166" s="597">
        <v>13448839</v>
      </c>
    </row>
    <row r="15167" spans="1:8">
      <c r="A15167" s="594" t="s">
        <v>134</v>
      </c>
      <c r="B15167" s="594" t="s">
        <v>359</v>
      </c>
      <c r="C15167" s="594" t="s">
        <v>1956</v>
      </c>
      <c r="D15167" s="594" t="s">
        <v>2880</v>
      </c>
      <c r="E15167" s="594" t="s">
        <v>171</v>
      </c>
      <c r="F15167" s="594" t="s">
        <v>175</v>
      </c>
      <c r="G15167" s="596" t="s">
        <v>176</v>
      </c>
      <c r="H15167" s="597">
        <v>12068000</v>
      </c>
    </row>
    <row r="15168" spans="1:8">
      <c r="A15168" s="594" t="s">
        <v>134</v>
      </c>
      <c r="B15168" s="594" t="s">
        <v>359</v>
      </c>
      <c r="C15168" s="594" t="s">
        <v>1956</v>
      </c>
      <c r="D15168" s="594" t="s">
        <v>2880</v>
      </c>
      <c r="E15168" s="594" t="s">
        <v>177</v>
      </c>
      <c r="F15168" s="595" t="s">
        <v>411</v>
      </c>
      <c r="G15168" s="596" t="s">
        <v>178</v>
      </c>
      <c r="H15168" s="597">
        <v>40367128</v>
      </c>
    </row>
    <row r="15169" spans="1:8">
      <c r="A15169" s="594" t="s">
        <v>134</v>
      </c>
      <c r="B15169" s="594" t="s">
        <v>359</v>
      </c>
      <c r="C15169" s="594" t="s">
        <v>1956</v>
      </c>
      <c r="D15169" s="594" t="s">
        <v>2880</v>
      </c>
      <c r="E15169" s="594" t="s">
        <v>177</v>
      </c>
      <c r="F15169" s="594" t="s">
        <v>179</v>
      </c>
      <c r="G15169" s="596" t="s">
        <v>2679</v>
      </c>
      <c r="H15169" s="597">
        <v>20437106</v>
      </c>
    </row>
    <row r="15170" spans="1:8">
      <c r="A15170" s="594" t="s">
        <v>134</v>
      </c>
      <c r="B15170" s="594" t="s">
        <v>359</v>
      </c>
      <c r="C15170" s="594" t="s">
        <v>1956</v>
      </c>
      <c r="D15170" s="594" t="s">
        <v>2880</v>
      </c>
      <c r="E15170" s="594" t="s">
        <v>177</v>
      </c>
      <c r="F15170" s="594" t="s">
        <v>1290</v>
      </c>
      <c r="G15170" s="596" t="s">
        <v>2721</v>
      </c>
      <c r="H15170" s="597">
        <v>6247822</v>
      </c>
    </row>
    <row r="15171" spans="1:8">
      <c r="A15171" s="594" t="s">
        <v>134</v>
      </c>
      <c r="B15171" s="594" t="s">
        <v>359</v>
      </c>
      <c r="C15171" s="594" t="s">
        <v>1956</v>
      </c>
      <c r="D15171" s="594" t="s">
        <v>2880</v>
      </c>
      <c r="E15171" s="594" t="s">
        <v>177</v>
      </c>
      <c r="F15171" s="594" t="s">
        <v>441</v>
      </c>
      <c r="G15171" s="596" t="s">
        <v>2728</v>
      </c>
      <c r="H15171" s="597">
        <v>12500000</v>
      </c>
    </row>
    <row r="15172" spans="1:8">
      <c r="A15172" s="594" t="s">
        <v>134</v>
      </c>
      <c r="B15172" s="594" t="s">
        <v>359</v>
      </c>
      <c r="C15172" s="594" t="s">
        <v>1956</v>
      </c>
      <c r="D15172" s="594" t="s">
        <v>2880</v>
      </c>
      <c r="E15172" s="594" t="s">
        <v>177</v>
      </c>
      <c r="F15172" s="594" t="s">
        <v>1297</v>
      </c>
      <c r="G15172" s="596" t="s">
        <v>2680</v>
      </c>
      <c r="H15172" s="597">
        <v>302200</v>
      </c>
    </row>
    <row r="15173" spans="1:8">
      <c r="A15173" s="594" t="s">
        <v>134</v>
      </c>
      <c r="B15173" s="594" t="s">
        <v>359</v>
      </c>
      <c r="C15173" s="594" t="s">
        <v>1956</v>
      </c>
      <c r="D15173" s="594" t="s">
        <v>2880</v>
      </c>
      <c r="E15173" s="594" t="s">
        <v>177</v>
      </c>
      <c r="F15173" s="594" t="s">
        <v>239</v>
      </c>
      <c r="G15173" s="596" t="s">
        <v>205</v>
      </c>
      <c r="H15173" s="597">
        <v>880000</v>
      </c>
    </row>
    <row r="15174" spans="1:8">
      <c r="A15174" s="594" t="s">
        <v>134</v>
      </c>
      <c r="B15174" s="594" t="s">
        <v>359</v>
      </c>
      <c r="C15174" s="594" t="s">
        <v>1956</v>
      </c>
      <c r="D15174" s="594" t="s">
        <v>2880</v>
      </c>
      <c r="E15174" s="594" t="s">
        <v>240</v>
      </c>
      <c r="F15174" s="595" t="s">
        <v>411</v>
      </c>
      <c r="G15174" s="596" t="s">
        <v>241</v>
      </c>
      <c r="H15174" s="597">
        <v>434602200</v>
      </c>
    </row>
    <row r="15175" spans="1:8">
      <c r="A15175" s="594" t="s">
        <v>134</v>
      </c>
      <c r="B15175" s="594" t="s">
        <v>359</v>
      </c>
      <c r="C15175" s="594" t="s">
        <v>1956</v>
      </c>
      <c r="D15175" s="594" t="s">
        <v>2880</v>
      </c>
      <c r="E15175" s="594" t="s">
        <v>240</v>
      </c>
      <c r="F15175" s="594" t="s">
        <v>242</v>
      </c>
      <c r="G15175" s="596" t="s">
        <v>243</v>
      </c>
      <c r="H15175" s="597">
        <v>5877000</v>
      </c>
    </row>
    <row r="15176" spans="1:8">
      <c r="A15176" s="594" t="s">
        <v>134</v>
      </c>
      <c r="B15176" s="594" t="s">
        <v>359</v>
      </c>
      <c r="C15176" s="594" t="s">
        <v>1956</v>
      </c>
      <c r="D15176" s="594" t="s">
        <v>2880</v>
      </c>
      <c r="E15176" s="594" t="s">
        <v>240</v>
      </c>
      <c r="F15176" s="594" t="s">
        <v>728</v>
      </c>
      <c r="G15176" s="596" t="s">
        <v>729</v>
      </c>
      <c r="H15176" s="597">
        <v>2300000</v>
      </c>
    </row>
    <row r="15177" spans="1:8">
      <c r="A15177" s="594" t="s">
        <v>134</v>
      </c>
      <c r="B15177" s="594" t="s">
        <v>359</v>
      </c>
      <c r="C15177" s="594" t="s">
        <v>1956</v>
      </c>
      <c r="D15177" s="594" t="s">
        <v>2880</v>
      </c>
      <c r="E15177" s="594" t="s">
        <v>240</v>
      </c>
      <c r="F15177" s="594" t="s">
        <v>597</v>
      </c>
      <c r="G15177" s="596" t="s">
        <v>2682</v>
      </c>
      <c r="H15177" s="597">
        <v>1530000</v>
      </c>
    </row>
    <row r="15178" spans="1:8">
      <c r="A15178" s="594" t="s">
        <v>134</v>
      </c>
      <c r="B15178" s="594" t="s">
        <v>359</v>
      </c>
      <c r="C15178" s="594" t="s">
        <v>1956</v>
      </c>
      <c r="D15178" s="594" t="s">
        <v>2880</v>
      </c>
      <c r="E15178" s="594" t="s">
        <v>240</v>
      </c>
      <c r="F15178" s="594" t="s">
        <v>733</v>
      </c>
      <c r="G15178" s="596" t="s">
        <v>734</v>
      </c>
      <c r="H15178" s="597">
        <v>269390000</v>
      </c>
    </row>
    <row r="15179" spans="1:8">
      <c r="A15179" s="594" t="s">
        <v>134</v>
      </c>
      <c r="B15179" s="594" t="s">
        <v>359</v>
      </c>
      <c r="C15179" s="594" t="s">
        <v>1956</v>
      </c>
      <c r="D15179" s="594" t="s">
        <v>2880</v>
      </c>
      <c r="E15179" s="594" t="s">
        <v>240</v>
      </c>
      <c r="F15179" s="594" t="s">
        <v>735</v>
      </c>
      <c r="G15179" s="596" t="s">
        <v>193</v>
      </c>
      <c r="H15179" s="597">
        <v>155505200</v>
      </c>
    </row>
    <row r="15180" spans="1:8">
      <c r="A15180" s="594" t="s">
        <v>134</v>
      </c>
      <c r="B15180" s="594" t="s">
        <v>359</v>
      </c>
      <c r="C15180" s="594" t="s">
        <v>1956</v>
      </c>
      <c r="D15180" s="594" t="s">
        <v>2880</v>
      </c>
      <c r="E15180" s="594" t="s">
        <v>183</v>
      </c>
      <c r="F15180" s="595" t="s">
        <v>411</v>
      </c>
      <c r="G15180" s="596" t="s">
        <v>184</v>
      </c>
      <c r="H15180" s="597">
        <v>140580000</v>
      </c>
    </row>
    <row r="15181" spans="1:8">
      <c r="A15181" s="594" t="s">
        <v>134</v>
      </c>
      <c r="B15181" s="594" t="s">
        <v>359</v>
      </c>
      <c r="C15181" s="594" t="s">
        <v>1956</v>
      </c>
      <c r="D15181" s="594" t="s">
        <v>2880</v>
      </c>
      <c r="E15181" s="594" t="s">
        <v>183</v>
      </c>
      <c r="F15181" s="594" t="s">
        <v>587</v>
      </c>
      <c r="G15181" s="596" t="s">
        <v>588</v>
      </c>
      <c r="H15181" s="597">
        <v>18730000</v>
      </c>
    </row>
    <row r="15182" spans="1:8">
      <c r="A15182" s="594" t="s">
        <v>134</v>
      </c>
      <c r="B15182" s="594" t="s">
        <v>359</v>
      </c>
      <c r="C15182" s="594" t="s">
        <v>1956</v>
      </c>
      <c r="D15182" s="594" t="s">
        <v>2880</v>
      </c>
      <c r="E15182" s="594" t="s">
        <v>183</v>
      </c>
      <c r="F15182" s="594" t="s">
        <v>736</v>
      </c>
      <c r="G15182" s="596" t="s">
        <v>737</v>
      </c>
      <c r="H15182" s="597">
        <v>31290000</v>
      </c>
    </row>
    <row r="15183" spans="1:8">
      <c r="A15183" s="594" t="s">
        <v>134</v>
      </c>
      <c r="B15183" s="594" t="s">
        <v>359</v>
      </c>
      <c r="C15183" s="594" t="s">
        <v>1956</v>
      </c>
      <c r="D15183" s="594" t="s">
        <v>2880</v>
      </c>
      <c r="E15183" s="594" t="s">
        <v>183</v>
      </c>
      <c r="F15183" s="594" t="s">
        <v>185</v>
      </c>
      <c r="G15183" s="596" t="s">
        <v>186</v>
      </c>
      <c r="H15183" s="597">
        <v>200000</v>
      </c>
    </row>
    <row r="15184" spans="1:8">
      <c r="A15184" s="594" t="s">
        <v>134</v>
      </c>
      <c r="B15184" s="594" t="s">
        <v>359</v>
      </c>
      <c r="C15184" s="594" t="s">
        <v>1956</v>
      </c>
      <c r="D15184" s="594" t="s">
        <v>2880</v>
      </c>
      <c r="E15184" s="594" t="s">
        <v>183</v>
      </c>
      <c r="F15184" s="594" t="s">
        <v>187</v>
      </c>
      <c r="G15184" s="596" t="s">
        <v>2683</v>
      </c>
      <c r="H15184" s="597">
        <v>88360000</v>
      </c>
    </row>
    <row r="15185" spans="1:8">
      <c r="A15185" s="594" t="s">
        <v>134</v>
      </c>
      <c r="B15185" s="594" t="s">
        <v>359</v>
      </c>
      <c r="C15185" s="594" t="s">
        <v>1956</v>
      </c>
      <c r="D15185" s="594" t="s">
        <v>2880</v>
      </c>
      <c r="E15185" s="594" t="s">
        <v>183</v>
      </c>
      <c r="F15185" s="594" t="s">
        <v>1083</v>
      </c>
      <c r="G15185" s="596" t="s">
        <v>2953</v>
      </c>
      <c r="H15185" s="597">
        <v>1600000</v>
      </c>
    </row>
    <row r="15186" spans="1:8">
      <c r="A15186" s="594" t="s">
        <v>134</v>
      </c>
      <c r="B15186" s="594" t="s">
        <v>359</v>
      </c>
      <c r="C15186" s="594" t="s">
        <v>1956</v>
      </c>
      <c r="D15186" s="594" t="s">
        <v>2880</v>
      </c>
      <c r="E15186" s="594" t="s">
        <v>183</v>
      </c>
      <c r="F15186" s="594" t="s">
        <v>772</v>
      </c>
      <c r="G15186" s="596" t="s">
        <v>195</v>
      </c>
      <c r="H15186" s="597">
        <v>400000</v>
      </c>
    </row>
    <row r="15187" spans="1:8">
      <c r="A15187" s="594" t="s">
        <v>134</v>
      </c>
      <c r="B15187" s="594" t="s">
        <v>359</v>
      </c>
      <c r="C15187" s="594" t="s">
        <v>1956</v>
      </c>
      <c r="D15187" s="594" t="s">
        <v>2880</v>
      </c>
      <c r="E15187" s="594" t="s">
        <v>738</v>
      </c>
      <c r="F15187" s="595" t="s">
        <v>411</v>
      </c>
      <c r="G15187" s="596" t="s">
        <v>739</v>
      </c>
      <c r="H15187" s="597">
        <v>14250000</v>
      </c>
    </row>
    <row r="15188" spans="1:8">
      <c r="A15188" s="594" t="s">
        <v>134</v>
      </c>
      <c r="B15188" s="594" t="s">
        <v>359</v>
      </c>
      <c r="C15188" s="594" t="s">
        <v>1956</v>
      </c>
      <c r="D15188" s="594" t="s">
        <v>2880</v>
      </c>
      <c r="E15188" s="594" t="s">
        <v>738</v>
      </c>
      <c r="F15188" s="594" t="s">
        <v>740</v>
      </c>
      <c r="G15188" s="596" t="s">
        <v>741</v>
      </c>
      <c r="H15188" s="597">
        <v>2250000</v>
      </c>
    </row>
    <row r="15189" spans="1:8">
      <c r="A15189" s="594" t="s">
        <v>134</v>
      </c>
      <c r="B15189" s="594" t="s">
        <v>359</v>
      </c>
      <c r="C15189" s="594" t="s">
        <v>1956</v>
      </c>
      <c r="D15189" s="594" t="s">
        <v>2880</v>
      </c>
      <c r="E15189" s="594" t="s">
        <v>738</v>
      </c>
      <c r="F15189" s="594" t="s">
        <v>296</v>
      </c>
      <c r="G15189" s="596" t="s">
        <v>297</v>
      </c>
      <c r="H15189" s="597">
        <v>3900000</v>
      </c>
    </row>
    <row r="15190" spans="1:8">
      <c r="A15190" s="594" t="s">
        <v>134</v>
      </c>
      <c r="B15190" s="594" t="s">
        <v>359</v>
      </c>
      <c r="C15190" s="594" t="s">
        <v>1956</v>
      </c>
      <c r="D15190" s="594" t="s">
        <v>2880</v>
      </c>
      <c r="E15190" s="594" t="s">
        <v>738</v>
      </c>
      <c r="F15190" s="594" t="s">
        <v>742</v>
      </c>
      <c r="G15190" s="596" t="s">
        <v>743</v>
      </c>
      <c r="H15190" s="597">
        <v>8100000</v>
      </c>
    </row>
    <row r="15191" spans="1:8">
      <c r="A15191" s="594" t="s">
        <v>134</v>
      </c>
      <c r="B15191" s="594" t="s">
        <v>359</v>
      </c>
      <c r="C15191" s="594" t="s">
        <v>1956</v>
      </c>
      <c r="D15191" s="594" t="s">
        <v>2880</v>
      </c>
      <c r="E15191" s="594" t="s">
        <v>744</v>
      </c>
      <c r="F15191" s="595" t="s">
        <v>411</v>
      </c>
      <c r="G15191" s="596" t="s">
        <v>2686</v>
      </c>
      <c r="H15191" s="597">
        <v>48132000</v>
      </c>
    </row>
    <row r="15192" spans="1:8">
      <c r="A15192" s="594" t="s">
        <v>134</v>
      </c>
      <c r="B15192" s="594" t="s">
        <v>359</v>
      </c>
      <c r="C15192" s="594" t="s">
        <v>1956</v>
      </c>
      <c r="D15192" s="594" t="s">
        <v>2880</v>
      </c>
      <c r="E15192" s="594" t="s">
        <v>744</v>
      </c>
      <c r="F15192" s="594" t="s">
        <v>572</v>
      </c>
      <c r="G15192" s="596" t="s">
        <v>2689</v>
      </c>
      <c r="H15192" s="597">
        <v>35140000</v>
      </c>
    </row>
    <row r="15193" spans="1:8">
      <c r="A15193" s="594" t="s">
        <v>134</v>
      </c>
      <c r="B15193" s="594" t="s">
        <v>359</v>
      </c>
      <c r="C15193" s="594" t="s">
        <v>1956</v>
      </c>
      <c r="D15193" s="594" t="s">
        <v>2880</v>
      </c>
      <c r="E15193" s="594" t="s">
        <v>744</v>
      </c>
      <c r="F15193" s="594" t="s">
        <v>746</v>
      </c>
      <c r="G15193" s="596" t="s">
        <v>2690</v>
      </c>
      <c r="H15193" s="597">
        <v>1800000</v>
      </c>
    </row>
    <row r="15194" spans="1:8">
      <c r="A15194" s="594" t="s">
        <v>134</v>
      </c>
      <c r="B15194" s="594" t="s">
        <v>359</v>
      </c>
      <c r="C15194" s="594" t="s">
        <v>1956</v>
      </c>
      <c r="D15194" s="594" t="s">
        <v>2880</v>
      </c>
      <c r="E15194" s="594" t="s">
        <v>744</v>
      </c>
      <c r="F15194" s="594" t="s">
        <v>748</v>
      </c>
      <c r="G15194" s="596" t="s">
        <v>35</v>
      </c>
      <c r="H15194" s="597">
        <v>11192000</v>
      </c>
    </row>
    <row r="15195" spans="1:8">
      <c r="A15195" s="594" t="s">
        <v>134</v>
      </c>
      <c r="B15195" s="594" t="s">
        <v>359</v>
      </c>
      <c r="C15195" s="594" t="s">
        <v>1956</v>
      </c>
      <c r="D15195" s="594" t="s">
        <v>2880</v>
      </c>
      <c r="E15195" s="594" t="s">
        <v>189</v>
      </c>
      <c r="F15195" s="595" t="s">
        <v>411</v>
      </c>
      <c r="G15195" s="596" t="s">
        <v>190</v>
      </c>
      <c r="H15195" s="597">
        <v>2205810499</v>
      </c>
    </row>
    <row r="15196" spans="1:8">
      <c r="A15196" s="594" t="s">
        <v>134</v>
      </c>
      <c r="B15196" s="594" t="s">
        <v>359</v>
      </c>
      <c r="C15196" s="594" t="s">
        <v>1956</v>
      </c>
      <c r="D15196" s="594" t="s">
        <v>2880</v>
      </c>
      <c r="E15196" s="594" t="s">
        <v>189</v>
      </c>
      <c r="F15196" s="594" t="s">
        <v>773</v>
      </c>
      <c r="G15196" s="596" t="s">
        <v>2695</v>
      </c>
      <c r="H15196" s="597">
        <v>129077800</v>
      </c>
    </row>
    <row r="15197" spans="1:8">
      <c r="A15197" s="594" t="s">
        <v>134</v>
      </c>
      <c r="B15197" s="594" t="s">
        <v>359</v>
      </c>
      <c r="C15197" s="594" t="s">
        <v>1956</v>
      </c>
      <c r="D15197" s="594" t="s">
        <v>2880</v>
      </c>
      <c r="E15197" s="594" t="s">
        <v>189</v>
      </c>
      <c r="F15197" s="594" t="s">
        <v>13</v>
      </c>
      <c r="G15197" s="596" t="s">
        <v>2732</v>
      </c>
      <c r="H15197" s="597">
        <v>90170000</v>
      </c>
    </row>
    <row r="15198" spans="1:8">
      <c r="A15198" s="594" t="s">
        <v>134</v>
      </c>
      <c r="B15198" s="594" t="s">
        <v>359</v>
      </c>
      <c r="C15198" s="594" t="s">
        <v>1956</v>
      </c>
      <c r="D15198" s="594" t="s">
        <v>2880</v>
      </c>
      <c r="E15198" s="594" t="s">
        <v>189</v>
      </c>
      <c r="F15198" s="594" t="s">
        <v>37</v>
      </c>
      <c r="G15198" s="596" t="s">
        <v>2696</v>
      </c>
      <c r="H15198" s="597">
        <v>21921900</v>
      </c>
    </row>
    <row r="15199" spans="1:8">
      <c r="A15199" s="594" t="s">
        <v>134</v>
      </c>
      <c r="B15199" s="594" t="s">
        <v>359</v>
      </c>
      <c r="C15199" s="594" t="s">
        <v>1956</v>
      </c>
      <c r="D15199" s="594" t="s">
        <v>2880</v>
      </c>
      <c r="E15199" s="594" t="s">
        <v>189</v>
      </c>
      <c r="F15199" s="594" t="s">
        <v>192</v>
      </c>
      <c r="G15199" s="596" t="s">
        <v>195</v>
      </c>
      <c r="H15199" s="597">
        <v>1964640799</v>
      </c>
    </row>
    <row r="15200" spans="1:8">
      <c r="A15200" s="594" t="s">
        <v>134</v>
      </c>
      <c r="B15200" s="594" t="s">
        <v>359</v>
      </c>
      <c r="C15200" s="594" t="s">
        <v>1956</v>
      </c>
      <c r="D15200" s="594" t="s">
        <v>2880</v>
      </c>
      <c r="E15200" s="594" t="s">
        <v>2697</v>
      </c>
      <c r="F15200" s="595" t="s">
        <v>411</v>
      </c>
      <c r="G15200" s="596" t="s">
        <v>2698</v>
      </c>
      <c r="H15200" s="597">
        <v>1196000</v>
      </c>
    </row>
    <row r="15201" spans="1:8">
      <c r="A15201" s="594" t="s">
        <v>134</v>
      </c>
      <c r="B15201" s="594" t="s">
        <v>359</v>
      </c>
      <c r="C15201" s="594" t="s">
        <v>1956</v>
      </c>
      <c r="D15201" s="594" t="s">
        <v>2880</v>
      </c>
      <c r="E15201" s="594" t="s">
        <v>2697</v>
      </c>
      <c r="F15201" s="594" t="s">
        <v>2699</v>
      </c>
      <c r="G15201" s="596" t="s">
        <v>2700</v>
      </c>
      <c r="H15201" s="597">
        <v>1196000</v>
      </c>
    </row>
    <row r="15202" spans="1:8">
      <c r="A15202" s="594" t="s">
        <v>134</v>
      </c>
      <c r="B15202" s="594" t="s">
        <v>359</v>
      </c>
      <c r="C15202" s="594" t="s">
        <v>1956</v>
      </c>
      <c r="D15202" s="594" t="s">
        <v>2880</v>
      </c>
      <c r="E15202" s="594" t="s">
        <v>628</v>
      </c>
      <c r="F15202" s="595" t="s">
        <v>411</v>
      </c>
      <c r="G15202" s="596" t="s">
        <v>2709</v>
      </c>
      <c r="H15202" s="597">
        <v>26958000</v>
      </c>
    </row>
    <row r="15203" spans="1:8">
      <c r="A15203" s="594" t="s">
        <v>134</v>
      </c>
      <c r="B15203" s="594" t="s">
        <v>359</v>
      </c>
      <c r="C15203" s="594" t="s">
        <v>1956</v>
      </c>
      <c r="D15203" s="594" t="s">
        <v>2880</v>
      </c>
      <c r="E15203" s="594" t="s">
        <v>628</v>
      </c>
      <c r="F15203" s="594" t="s">
        <v>635</v>
      </c>
      <c r="G15203" s="596" t="s">
        <v>636</v>
      </c>
      <c r="H15203" s="597">
        <v>26558000</v>
      </c>
    </row>
    <row r="15204" spans="1:8">
      <c r="A15204" s="594" t="s">
        <v>134</v>
      </c>
      <c r="B15204" s="594" t="s">
        <v>359</v>
      </c>
      <c r="C15204" s="594" t="s">
        <v>1956</v>
      </c>
      <c r="D15204" s="594" t="s">
        <v>2880</v>
      </c>
      <c r="E15204" s="594" t="s">
        <v>628</v>
      </c>
      <c r="F15204" s="594" t="s">
        <v>619</v>
      </c>
      <c r="G15204" s="596" t="s">
        <v>195</v>
      </c>
      <c r="H15204" s="597">
        <v>400000</v>
      </c>
    </row>
    <row r="15205" spans="1:8">
      <c r="A15205" s="594" t="s">
        <v>134</v>
      </c>
      <c r="B15205" s="594" t="s">
        <v>359</v>
      </c>
      <c r="C15205" s="594" t="s">
        <v>1956</v>
      </c>
      <c r="D15205" s="594" t="s">
        <v>2880</v>
      </c>
      <c r="E15205" s="594" t="s">
        <v>194</v>
      </c>
      <c r="F15205" s="595" t="s">
        <v>411</v>
      </c>
      <c r="G15205" s="596" t="s">
        <v>195</v>
      </c>
      <c r="H15205" s="597">
        <v>1423983688</v>
      </c>
    </row>
    <row r="15206" spans="1:8">
      <c r="A15206" s="594" t="s">
        <v>134</v>
      </c>
      <c r="B15206" s="594" t="s">
        <v>359</v>
      </c>
      <c r="C15206" s="594" t="s">
        <v>1956</v>
      </c>
      <c r="D15206" s="594" t="s">
        <v>2880</v>
      </c>
      <c r="E15206" s="594" t="s">
        <v>194</v>
      </c>
      <c r="F15206" s="594" t="s">
        <v>198</v>
      </c>
      <c r="G15206" s="596" t="s">
        <v>199</v>
      </c>
      <c r="H15206" s="597">
        <v>296573000</v>
      </c>
    </row>
    <row r="15207" spans="1:8">
      <c r="A15207" s="594" t="s">
        <v>134</v>
      </c>
      <c r="B15207" s="594" t="s">
        <v>359</v>
      </c>
      <c r="C15207" s="594" t="s">
        <v>1956</v>
      </c>
      <c r="D15207" s="594" t="s">
        <v>2880</v>
      </c>
      <c r="E15207" s="594" t="s">
        <v>194</v>
      </c>
      <c r="F15207" s="594" t="s">
        <v>2954</v>
      </c>
      <c r="G15207" s="596" t="s">
        <v>2955</v>
      </c>
      <c r="H15207" s="597">
        <v>2000000</v>
      </c>
    </row>
    <row r="15208" spans="1:8">
      <c r="A15208" s="594" t="s">
        <v>134</v>
      </c>
      <c r="B15208" s="594" t="s">
        <v>359</v>
      </c>
      <c r="C15208" s="594" t="s">
        <v>1956</v>
      </c>
      <c r="D15208" s="594" t="s">
        <v>2880</v>
      </c>
      <c r="E15208" s="594" t="s">
        <v>194</v>
      </c>
      <c r="F15208" s="594" t="s">
        <v>200</v>
      </c>
      <c r="G15208" s="596" t="s">
        <v>201</v>
      </c>
      <c r="H15208" s="597">
        <v>1125410688</v>
      </c>
    </row>
    <row r="15209" spans="1:8">
      <c r="A15209" s="594" t="s">
        <v>134</v>
      </c>
      <c r="B15209" s="594" t="s">
        <v>359</v>
      </c>
      <c r="C15209" s="594" t="s">
        <v>1956</v>
      </c>
      <c r="D15209" s="594" t="s">
        <v>2880</v>
      </c>
      <c r="E15209" s="594" t="s">
        <v>550</v>
      </c>
      <c r="F15209" s="595" t="s">
        <v>411</v>
      </c>
      <c r="G15209" s="596" t="s">
        <v>2705</v>
      </c>
      <c r="H15209" s="597">
        <v>45701000</v>
      </c>
    </row>
    <row r="15210" spans="1:8">
      <c r="A15210" s="594" t="s">
        <v>134</v>
      </c>
      <c r="B15210" s="594" t="s">
        <v>359</v>
      </c>
      <c r="C15210" s="594" t="s">
        <v>1956</v>
      </c>
      <c r="D15210" s="594" t="s">
        <v>2880</v>
      </c>
      <c r="E15210" s="594" t="s">
        <v>550</v>
      </c>
      <c r="F15210" s="594" t="s">
        <v>2706</v>
      </c>
      <c r="G15210" s="596" t="s">
        <v>72</v>
      </c>
      <c r="H15210" s="597">
        <v>43101000</v>
      </c>
    </row>
    <row r="15211" spans="1:8">
      <c r="A15211" s="594" t="s">
        <v>134</v>
      </c>
      <c r="B15211" s="594" t="s">
        <v>359</v>
      </c>
      <c r="C15211" s="594" t="s">
        <v>1956</v>
      </c>
      <c r="D15211" s="594" t="s">
        <v>2880</v>
      </c>
      <c r="E15211" s="594" t="s">
        <v>550</v>
      </c>
      <c r="F15211" s="594" t="s">
        <v>1082</v>
      </c>
      <c r="G15211" s="596" t="s">
        <v>195</v>
      </c>
      <c r="H15211" s="597">
        <v>2600000</v>
      </c>
    </row>
    <row r="15212" spans="1:8">
      <c r="A15212" s="594" t="s">
        <v>134</v>
      </c>
      <c r="B15212" s="594" t="s">
        <v>359</v>
      </c>
      <c r="C15212" s="594" t="s">
        <v>1956</v>
      </c>
      <c r="D15212" s="594" t="s">
        <v>2880</v>
      </c>
      <c r="E15212" s="594" t="s">
        <v>498</v>
      </c>
      <c r="F15212" s="595" t="s">
        <v>411</v>
      </c>
      <c r="G15212" s="596" t="s">
        <v>499</v>
      </c>
      <c r="H15212" s="597">
        <v>94620700</v>
      </c>
    </row>
    <row r="15213" spans="1:8">
      <c r="A15213" s="594" t="s">
        <v>134</v>
      </c>
      <c r="B15213" s="594" t="s">
        <v>359</v>
      </c>
      <c r="C15213" s="594" t="s">
        <v>1956</v>
      </c>
      <c r="D15213" s="594" t="s">
        <v>2880</v>
      </c>
      <c r="E15213" s="594" t="s">
        <v>498</v>
      </c>
      <c r="F15213" s="594" t="s">
        <v>1299</v>
      </c>
      <c r="G15213" s="596" t="s">
        <v>197</v>
      </c>
      <c r="H15213" s="597">
        <v>94620700</v>
      </c>
    </row>
    <row r="15214" spans="1:8">
      <c r="A15214" s="594" t="s">
        <v>134</v>
      </c>
      <c r="B15214" s="594" t="s">
        <v>359</v>
      </c>
      <c r="C15214" s="594" t="s">
        <v>1956</v>
      </c>
      <c r="D15214" s="594" t="s">
        <v>2880</v>
      </c>
      <c r="E15214" s="594" t="s">
        <v>260</v>
      </c>
      <c r="F15214" s="595" t="s">
        <v>411</v>
      </c>
      <c r="G15214" s="596" t="s">
        <v>261</v>
      </c>
      <c r="H15214" s="597">
        <v>120000000</v>
      </c>
    </row>
    <row r="15215" spans="1:8">
      <c r="A15215" s="594" t="s">
        <v>134</v>
      </c>
      <c r="B15215" s="594" t="s">
        <v>359</v>
      </c>
      <c r="C15215" s="594" t="s">
        <v>1956</v>
      </c>
      <c r="D15215" s="594" t="s">
        <v>2880</v>
      </c>
      <c r="E15215" s="594" t="s">
        <v>260</v>
      </c>
      <c r="F15215" s="594" t="s">
        <v>262</v>
      </c>
      <c r="G15215" s="596" t="s">
        <v>2707</v>
      </c>
      <c r="H15215" s="597">
        <v>120000000</v>
      </c>
    </row>
    <row r="15216" spans="1:8">
      <c r="A15216" s="594" t="s">
        <v>134</v>
      </c>
      <c r="B15216" s="594" t="s">
        <v>359</v>
      </c>
      <c r="C15216" s="594" t="s">
        <v>1956</v>
      </c>
      <c r="D15216" s="594" t="s">
        <v>2880</v>
      </c>
      <c r="E15216" s="594" t="s">
        <v>53</v>
      </c>
      <c r="F15216" s="595" t="s">
        <v>411</v>
      </c>
      <c r="G15216" s="596" t="s">
        <v>193</v>
      </c>
      <c r="H15216" s="597">
        <v>44468000</v>
      </c>
    </row>
    <row r="15217" spans="1:8">
      <c r="A15217" s="594" t="s">
        <v>134</v>
      </c>
      <c r="B15217" s="594" t="s">
        <v>359</v>
      </c>
      <c r="C15217" s="594" t="s">
        <v>1956</v>
      </c>
      <c r="D15217" s="594" t="s">
        <v>2880</v>
      </c>
      <c r="E15217" s="594" t="s">
        <v>53</v>
      </c>
      <c r="F15217" s="594" t="s">
        <v>56</v>
      </c>
      <c r="G15217" s="596" t="s">
        <v>57</v>
      </c>
      <c r="H15217" s="597">
        <v>44468000</v>
      </c>
    </row>
    <row r="15218" spans="1:8">
      <c r="A15218" s="594" t="s">
        <v>134</v>
      </c>
      <c r="B15218" s="594" t="s">
        <v>359</v>
      </c>
      <c r="C15218" s="594" t="s">
        <v>570</v>
      </c>
      <c r="D15218" s="595" t="s">
        <v>411</v>
      </c>
      <c r="E15218" s="595" t="s">
        <v>411</v>
      </c>
      <c r="F15218" s="595" t="s">
        <v>411</v>
      </c>
      <c r="G15218" s="596" t="s">
        <v>2711</v>
      </c>
      <c r="H15218" s="597">
        <v>191110411633</v>
      </c>
    </row>
    <row r="15219" spans="1:8">
      <c r="A15219" s="594" t="s">
        <v>134</v>
      </c>
      <c r="B15219" s="594" t="s">
        <v>359</v>
      </c>
      <c r="C15219" s="594" t="s">
        <v>570</v>
      </c>
      <c r="D15219" s="594" t="s">
        <v>2881</v>
      </c>
      <c r="E15219" s="595" t="s">
        <v>411</v>
      </c>
      <c r="F15219" s="595" t="s">
        <v>411</v>
      </c>
      <c r="G15219" s="596" t="s">
        <v>600</v>
      </c>
      <c r="H15219" s="597">
        <v>63908252300</v>
      </c>
    </row>
    <row r="15220" spans="1:8">
      <c r="A15220" s="594" t="s">
        <v>134</v>
      </c>
      <c r="B15220" s="594" t="s">
        <v>359</v>
      </c>
      <c r="C15220" s="594" t="s">
        <v>570</v>
      </c>
      <c r="D15220" s="594" t="s">
        <v>2881</v>
      </c>
      <c r="E15220" s="594" t="s">
        <v>171</v>
      </c>
      <c r="F15220" s="595" t="s">
        <v>411</v>
      </c>
      <c r="G15220" s="596" t="s">
        <v>2677</v>
      </c>
      <c r="H15220" s="597">
        <v>157000000</v>
      </c>
    </row>
    <row r="15221" spans="1:8">
      <c r="A15221" s="594" t="s">
        <v>134</v>
      </c>
      <c r="B15221" s="594" t="s">
        <v>359</v>
      </c>
      <c r="C15221" s="594" t="s">
        <v>570</v>
      </c>
      <c r="D15221" s="594" t="s">
        <v>2881</v>
      </c>
      <c r="E15221" s="594" t="s">
        <v>171</v>
      </c>
      <c r="F15221" s="594" t="s">
        <v>216</v>
      </c>
      <c r="G15221" s="596" t="s">
        <v>217</v>
      </c>
      <c r="H15221" s="597">
        <v>63020000</v>
      </c>
    </row>
    <row r="15222" spans="1:8">
      <c r="A15222" s="594" t="s">
        <v>134</v>
      </c>
      <c r="B15222" s="594" t="s">
        <v>359</v>
      </c>
      <c r="C15222" s="594" t="s">
        <v>570</v>
      </c>
      <c r="D15222" s="594" t="s">
        <v>2881</v>
      </c>
      <c r="E15222" s="594" t="s">
        <v>171</v>
      </c>
      <c r="F15222" s="594" t="s">
        <v>175</v>
      </c>
      <c r="G15222" s="596" t="s">
        <v>176</v>
      </c>
      <c r="H15222" s="597">
        <v>93980000</v>
      </c>
    </row>
    <row r="15223" spans="1:8">
      <c r="A15223" s="594" t="s">
        <v>134</v>
      </c>
      <c r="B15223" s="594" t="s">
        <v>359</v>
      </c>
      <c r="C15223" s="594" t="s">
        <v>570</v>
      </c>
      <c r="D15223" s="594" t="s">
        <v>2881</v>
      </c>
      <c r="E15223" s="594" t="s">
        <v>738</v>
      </c>
      <c r="F15223" s="595" t="s">
        <v>411</v>
      </c>
      <c r="G15223" s="596" t="s">
        <v>739</v>
      </c>
      <c r="H15223" s="597">
        <v>52500000</v>
      </c>
    </row>
    <row r="15224" spans="1:8">
      <c r="A15224" s="594" t="s">
        <v>134</v>
      </c>
      <c r="B15224" s="594" t="s">
        <v>359</v>
      </c>
      <c r="C15224" s="594" t="s">
        <v>570</v>
      </c>
      <c r="D15224" s="594" t="s">
        <v>2881</v>
      </c>
      <c r="E15224" s="594" t="s">
        <v>738</v>
      </c>
      <c r="F15224" s="594" t="s">
        <v>742</v>
      </c>
      <c r="G15224" s="596" t="s">
        <v>743</v>
      </c>
      <c r="H15224" s="597">
        <v>52500000</v>
      </c>
    </row>
    <row r="15225" spans="1:8">
      <c r="A15225" s="594" t="s">
        <v>134</v>
      </c>
      <c r="B15225" s="594" t="s">
        <v>359</v>
      </c>
      <c r="C15225" s="594" t="s">
        <v>570</v>
      </c>
      <c r="D15225" s="594" t="s">
        <v>2881</v>
      </c>
      <c r="E15225" s="594" t="s">
        <v>744</v>
      </c>
      <c r="F15225" s="595" t="s">
        <v>411</v>
      </c>
      <c r="G15225" s="596" t="s">
        <v>2686</v>
      </c>
      <c r="H15225" s="597">
        <v>3018661400</v>
      </c>
    </row>
    <row r="15226" spans="1:8">
      <c r="A15226" s="594" t="s">
        <v>134</v>
      </c>
      <c r="B15226" s="594" t="s">
        <v>359</v>
      </c>
      <c r="C15226" s="594" t="s">
        <v>570</v>
      </c>
      <c r="D15226" s="594" t="s">
        <v>2881</v>
      </c>
      <c r="E15226" s="594" t="s">
        <v>744</v>
      </c>
      <c r="F15226" s="594" t="s">
        <v>7</v>
      </c>
      <c r="G15226" s="596" t="s">
        <v>8</v>
      </c>
      <c r="H15226" s="597">
        <v>818799000</v>
      </c>
    </row>
    <row r="15227" spans="1:8">
      <c r="A15227" s="594" t="s">
        <v>134</v>
      </c>
      <c r="B15227" s="594" t="s">
        <v>359</v>
      </c>
      <c r="C15227" s="594" t="s">
        <v>570</v>
      </c>
      <c r="D15227" s="594" t="s">
        <v>2881</v>
      </c>
      <c r="E15227" s="594" t="s">
        <v>744</v>
      </c>
      <c r="F15227" s="594" t="s">
        <v>11</v>
      </c>
      <c r="G15227" s="596" t="s">
        <v>2691</v>
      </c>
      <c r="H15227" s="597">
        <v>14240000</v>
      </c>
    </row>
    <row r="15228" spans="1:8">
      <c r="A15228" s="594" t="s">
        <v>134</v>
      </c>
      <c r="B15228" s="594" t="s">
        <v>359</v>
      </c>
      <c r="C15228" s="594" t="s">
        <v>570</v>
      </c>
      <c r="D15228" s="594" t="s">
        <v>2881</v>
      </c>
      <c r="E15228" s="594" t="s">
        <v>744</v>
      </c>
      <c r="F15228" s="594" t="s">
        <v>748</v>
      </c>
      <c r="G15228" s="596" t="s">
        <v>35</v>
      </c>
      <c r="H15228" s="597">
        <v>2185622400</v>
      </c>
    </row>
    <row r="15229" spans="1:8">
      <c r="A15229" s="594" t="s">
        <v>134</v>
      </c>
      <c r="B15229" s="594" t="s">
        <v>359</v>
      </c>
      <c r="C15229" s="594" t="s">
        <v>570</v>
      </c>
      <c r="D15229" s="594" t="s">
        <v>2881</v>
      </c>
      <c r="E15229" s="594" t="s">
        <v>2692</v>
      </c>
      <c r="F15229" s="595" t="s">
        <v>411</v>
      </c>
      <c r="G15229" s="596" t="s">
        <v>2693</v>
      </c>
      <c r="H15229" s="597">
        <v>529825000</v>
      </c>
    </row>
    <row r="15230" spans="1:8">
      <c r="A15230" s="594" t="s">
        <v>134</v>
      </c>
      <c r="B15230" s="594" t="s">
        <v>359</v>
      </c>
      <c r="C15230" s="594" t="s">
        <v>570</v>
      </c>
      <c r="D15230" s="594" t="s">
        <v>2881</v>
      </c>
      <c r="E15230" s="594" t="s">
        <v>2692</v>
      </c>
      <c r="F15230" s="594" t="s">
        <v>2777</v>
      </c>
      <c r="G15230" s="596" t="s">
        <v>2765</v>
      </c>
      <c r="H15230" s="597">
        <v>190225000</v>
      </c>
    </row>
    <row r="15231" spans="1:8">
      <c r="A15231" s="594" t="s">
        <v>134</v>
      </c>
      <c r="B15231" s="594" t="s">
        <v>359</v>
      </c>
      <c r="C15231" s="594" t="s">
        <v>570</v>
      </c>
      <c r="D15231" s="594" t="s">
        <v>2881</v>
      </c>
      <c r="E15231" s="594" t="s">
        <v>2692</v>
      </c>
      <c r="F15231" s="594" t="s">
        <v>2722</v>
      </c>
      <c r="G15231" s="596" t="s">
        <v>2690</v>
      </c>
      <c r="H15231" s="597">
        <v>27900000</v>
      </c>
    </row>
    <row r="15232" spans="1:8">
      <c r="A15232" s="594" t="s">
        <v>134</v>
      </c>
      <c r="B15232" s="594" t="s">
        <v>359</v>
      </c>
      <c r="C15232" s="594" t="s">
        <v>570</v>
      </c>
      <c r="D15232" s="594" t="s">
        <v>2881</v>
      </c>
      <c r="E15232" s="594" t="s">
        <v>2692</v>
      </c>
      <c r="F15232" s="594" t="s">
        <v>2694</v>
      </c>
      <c r="G15232" s="596" t="s">
        <v>2689</v>
      </c>
      <c r="H15232" s="597">
        <v>34650000</v>
      </c>
    </row>
    <row r="15233" spans="1:8">
      <c r="A15233" s="594" t="s">
        <v>134</v>
      </c>
      <c r="B15233" s="594" t="s">
        <v>359</v>
      </c>
      <c r="C15233" s="594" t="s">
        <v>570</v>
      </c>
      <c r="D15233" s="594" t="s">
        <v>2881</v>
      </c>
      <c r="E15233" s="594" t="s">
        <v>2692</v>
      </c>
      <c r="F15233" s="594" t="s">
        <v>2730</v>
      </c>
      <c r="G15233" s="596" t="s">
        <v>2731</v>
      </c>
      <c r="H15233" s="597">
        <v>277050000</v>
      </c>
    </row>
    <row r="15234" spans="1:8">
      <c r="A15234" s="594" t="s">
        <v>134</v>
      </c>
      <c r="B15234" s="594" t="s">
        <v>359</v>
      </c>
      <c r="C15234" s="594" t="s">
        <v>570</v>
      </c>
      <c r="D15234" s="594" t="s">
        <v>2881</v>
      </c>
      <c r="E15234" s="594" t="s">
        <v>189</v>
      </c>
      <c r="F15234" s="595" t="s">
        <v>411</v>
      </c>
      <c r="G15234" s="596" t="s">
        <v>190</v>
      </c>
      <c r="H15234" s="597">
        <v>332846000</v>
      </c>
    </row>
    <row r="15235" spans="1:8">
      <c r="A15235" s="594" t="s">
        <v>134</v>
      </c>
      <c r="B15235" s="594" t="s">
        <v>359</v>
      </c>
      <c r="C15235" s="594" t="s">
        <v>570</v>
      </c>
      <c r="D15235" s="594" t="s">
        <v>2881</v>
      </c>
      <c r="E15235" s="594" t="s">
        <v>189</v>
      </c>
      <c r="F15235" s="594" t="s">
        <v>773</v>
      </c>
      <c r="G15235" s="596" t="s">
        <v>2695</v>
      </c>
      <c r="H15235" s="597">
        <v>315506000</v>
      </c>
    </row>
    <row r="15236" spans="1:8">
      <c r="A15236" s="594" t="s">
        <v>134</v>
      </c>
      <c r="B15236" s="594" t="s">
        <v>359</v>
      </c>
      <c r="C15236" s="594" t="s">
        <v>570</v>
      </c>
      <c r="D15236" s="594" t="s">
        <v>2881</v>
      </c>
      <c r="E15236" s="594" t="s">
        <v>189</v>
      </c>
      <c r="F15236" s="594" t="s">
        <v>192</v>
      </c>
      <c r="G15236" s="596" t="s">
        <v>195</v>
      </c>
      <c r="H15236" s="597">
        <v>17340000</v>
      </c>
    </row>
    <row r="15237" spans="1:8">
      <c r="A15237" s="594" t="s">
        <v>134</v>
      </c>
      <c r="B15237" s="594" t="s">
        <v>359</v>
      </c>
      <c r="C15237" s="594" t="s">
        <v>570</v>
      </c>
      <c r="D15237" s="594" t="s">
        <v>2881</v>
      </c>
      <c r="E15237" s="594" t="s">
        <v>194</v>
      </c>
      <c r="F15237" s="595" t="s">
        <v>411</v>
      </c>
      <c r="G15237" s="596" t="s">
        <v>195</v>
      </c>
      <c r="H15237" s="597">
        <v>60800000</v>
      </c>
    </row>
    <row r="15238" spans="1:8">
      <c r="A15238" s="594" t="s">
        <v>134</v>
      </c>
      <c r="B15238" s="594" t="s">
        <v>359</v>
      </c>
      <c r="C15238" s="594" t="s">
        <v>570</v>
      </c>
      <c r="D15238" s="594" t="s">
        <v>2881</v>
      </c>
      <c r="E15238" s="594" t="s">
        <v>194</v>
      </c>
      <c r="F15238" s="594" t="s">
        <v>200</v>
      </c>
      <c r="G15238" s="596" t="s">
        <v>201</v>
      </c>
      <c r="H15238" s="597">
        <v>60800000</v>
      </c>
    </row>
    <row r="15239" spans="1:8">
      <c r="A15239" s="594" t="s">
        <v>134</v>
      </c>
      <c r="B15239" s="594" t="s">
        <v>359</v>
      </c>
      <c r="C15239" s="594" t="s">
        <v>570</v>
      </c>
      <c r="D15239" s="594" t="s">
        <v>2881</v>
      </c>
      <c r="E15239" s="594" t="s">
        <v>1145</v>
      </c>
      <c r="F15239" s="595" t="s">
        <v>411</v>
      </c>
      <c r="G15239" s="596" t="s">
        <v>2761</v>
      </c>
      <c r="H15239" s="597">
        <v>467627000</v>
      </c>
    </row>
    <row r="15240" spans="1:8">
      <c r="A15240" s="594" t="s">
        <v>134</v>
      </c>
      <c r="B15240" s="594" t="s">
        <v>359</v>
      </c>
      <c r="C15240" s="594" t="s">
        <v>570</v>
      </c>
      <c r="D15240" s="594" t="s">
        <v>2881</v>
      </c>
      <c r="E15240" s="594" t="s">
        <v>1145</v>
      </c>
      <c r="F15240" s="594" t="s">
        <v>1144</v>
      </c>
      <c r="G15240" s="596" t="s">
        <v>1143</v>
      </c>
      <c r="H15240" s="597">
        <v>437627000</v>
      </c>
    </row>
    <row r="15241" spans="1:8">
      <c r="A15241" s="594" t="s">
        <v>134</v>
      </c>
      <c r="B15241" s="594" t="s">
        <v>359</v>
      </c>
      <c r="C15241" s="594" t="s">
        <v>570</v>
      </c>
      <c r="D15241" s="594" t="s">
        <v>2881</v>
      </c>
      <c r="E15241" s="594" t="s">
        <v>1145</v>
      </c>
      <c r="F15241" s="594" t="s">
        <v>1169</v>
      </c>
      <c r="G15241" s="596" t="s">
        <v>1168</v>
      </c>
      <c r="H15241" s="597">
        <v>30000000</v>
      </c>
    </row>
    <row r="15242" spans="1:8">
      <c r="A15242" s="594" t="s">
        <v>134</v>
      </c>
      <c r="B15242" s="594" t="s">
        <v>359</v>
      </c>
      <c r="C15242" s="594" t="s">
        <v>570</v>
      </c>
      <c r="D15242" s="594" t="s">
        <v>2881</v>
      </c>
      <c r="E15242" s="594" t="s">
        <v>269</v>
      </c>
      <c r="F15242" s="595" t="s">
        <v>411</v>
      </c>
      <c r="G15242" s="596" t="s">
        <v>2762</v>
      </c>
      <c r="H15242" s="597">
        <v>154088000</v>
      </c>
    </row>
    <row r="15243" spans="1:8">
      <c r="A15243" s="594" t="s">
        <v>134</v>
      </c>
      <c r="B15243" s="594" t="s">
        <v>359</v>
      </c>
      <c r="C15243" s="594" t="s">
        <v>570</v>
      </c>
      <c r="D15243" s="594" t="s">
        <v>2881</v>
      </c>
      <c r="E15243" s="594" t="s">
        <v>269</v>
      </c>
      <c r="F15243" s="594" t="s">
        <v>271</v>
      </c>
      <c r="G15243" s="596" t="s">
        <v>2763</v>
      </c>
      <c r="H15243" s="597">
        <v>136555000</v>
      </c>
    </row>
    <row r="15244" spans="1:8">
      <c r="A15244" s="594" t="s">
        <v>134</v>
      </c>
      <c r="B15244" s="594" t="s">
        <v>359</v>
      </c>
      <c r="C15244" s="594" t="s">
        <v>570</v>
      </c>
      <c r="D15244" s="594" t="s">
        <v>2881</v>
      </c>
      <c r="E15244" s="594" t="s">
        <v>269</v>
      </c>
      <c r="F15244" s="594" t="s">
        <v>1175</v>
      </c>
      <c r="G15244" s="596" t="s">
        <v>2791</v>
      </c>
      <c r="H15244" s="597">
        <v>17533000</v>
      </c>
    </row>
    <row r="15245" spans="1:8">
      <c r="A15245" s="594" t="s">
        <v>134</v>
      </c>
      <c r="B15245" s="594" t="s">
        <v>359</v>
      </c>
      <c r="C15245" s="594" t="s">
        <v>570</v>
      </c>
      <c r="D15245" s="594" t="s">
        <v>2881</v>
      </c>
      <c r="E15245" s="594" t="s">
        <v>260</v>
      </c>
      <c r="F15245" s="595" t="s">
        <v>411</v>
      </c>
      <c r="G15245" s="596" t="s">
        <v>261</v>
      </c>
      <c r="H15245" s="597">
        <v>51777042821</v>
      </c>
    </row>
    <row r="15246" spans="1:8">
      <c r="A15246" s="594" t="s">
        <v>134</v>
      </c>
      <c r="B15246" s="594" t="s">
        <v>359</v>
      </c>
      <c r="C15246" s="594" t="s">
        <v>570</v>
      </c>
      <c r="D15246" s="594" t="s">
        <v>2881</v>
      </c>
      <c r="E15246" s="594" t="s">
        <v>260</v>
      </c>
      <c r="F15246" s="594" t="s">
        <v>262</v>
      </c>
      <c r="G15246" s="596" t="s">
        <v>2707</v>
      </c>
      <c r="H15246" s="597">
        <v>51744192821</v>
      </c>
    </row>
    <row r="15247" spans="1:8">
      <c r="A15247" s="594" t="s">
        <v>134</v>
      </c>
      <c r="B15247" s="594" t="s">
        <v>359</v>
      </c>
      <c r="C15247" s="594" t="s">
        <v>570</v>
      </c>
      <c r="D15247" s="594" t="s">
        <v>2881</v>
      </c>
      <c r="E15247" s="594" t="s">
        <v>260</v>
      </c>
      <c r="F15247" s="594" t="s">
        <v>1187</v>
      </c>
      <c r="G15247" s="596" t="s">
        <v>195</v>
      </c>
      <c r="H15247" s="597">
        <v>32850000</v>
      </c>
    </row>
    <row r="15248" spans="1:8">
      <c r="A15248" s="594" t="s">
        <v>134</v>
      </c>
      <c r="B15248" s="594" t="s">
        <v>359</v>
      </c>
      <c r="C15248" s="594" t="s">
        <v>570</v>
      </c>
      <c r="D15248" s="594" t="s">
        <v>2881</v>
      </c>
      <c r="E15248" s="594" t="s">
        <v>49</v>
      </c>
      <c r="F15248" s="595" t="s">
        <v>411</v>
      </c>
      <c r="G15248" s="596" t="s">
        <v>50</v>
      </c>
      <c r="H15248" s="597">
        <v>1081265000</v>
      </c>
    </row>
    <row r="15249" spans="1:8">
      <c r="A15249" s="594" t="s">
        <v>134</v>
      </c>
      <c r="B15249" s="594" t="s">
        <v>359</v>
      </c>
      <c r="C15249" s="594" t="s">
        <v>570</v>
      </c>
      <c r="D15249" s="594" t="s">
        <v>2881</v>
      </c>
      <c r="E15249" s="594" t="s">
        <v>49</v>
      </c>
      <c r="F15249" s="594" t="s">
        <v>51</v>
      </c>
      <c r="G15249" s="596" t="s">
        <v>2786</v>
      </c>
      <c r="H15249" s="597">
        <v>1081265000</v>
      </c>
    </row>
    <row r="15250" spans="1:8">
      <c r="A15250" s="594" t="s">
        <v>134</v>
      </c>
      <c r="B15250" s="594" t="s">
        <v>359</v>
      </c>
      <c r="C15250" s="594" t="s">
        <v>570</v>
      </c>
      <c r="D15250" s="594" t="s">
        <v>2881</v>
      </c>
      <c r="E15250" s="594" t="s">
        <v>53</v>
      </c>
      <c r="F15250" s="595" t="s">
        <v>411</v>
      </c>
      <c r="G15250" s="596" t="s">
        <v>193</v>
      </c>
      <c r="H15250" s="597">
        <v>6276597079</v>
      </c>
    </row>
    <row r="15251" spans="1:8">
      <c r="A15251" s="594" t="s">
        <v>134</v>
      </c>
      <c r="B15251" s="594" t="s">
        <v>359</v>
      </c>
      <c r="C15251" s="594" t="s">
        <v>570</v>
      </c>
      <c r="D15251" s="594" t="s">
        <v>2881</v>
      </c>
      <c r="E15251" s="594" t="s">
        <v>53</v>
      </c>
      <c r="F15251" s="594" t="s">
        <v>54</v>
      </c>
      <c r="G15251" s="596" t="s">
        <v>55</v>
      </c>
      <c r="H15251" s="597">
        <v>797109000</v>
      </c>
    </row>
    <row r="15252" spans="1:8">
      <c r="A15252" s="594" t="s">
        <v>134</v>
      </c>
      <c r="B15252" s="594" t="s">
        <v>359</v>
      </c>
      <c r="C15252" s="594" t="s">
        <v>570</v>
      </c>
      <c r="D15252" s="594" t="s">
        <v>2881</v>
      </c>
      <c r="E15252" s="594" t="s">
        <v>53</v>
      </c>
      <c r="F15252" s="594" t="s">
        <v>56</v>
      </c>
      <c r="G15252" s="596" t="s">
        <v>57</v>
      </c>
      <c r="H15252" s="597">
        <v>4992277079</v>
      </c>
    </row>
    <row r="15253" spans="1:8">
      <c r="A15253" s="594" t="s">
        <v>134</v>
      </c>
      <c r="B15253" s="594" t="s">
        <v>359</v>
      </c>
      <c r="C15253" s="594" t="s">
        <v>570</v>
      </c>
      <c r="D15253" s="594" t="s">
        <v>2881</v>
      </c>
      <c r="E15253" s="594" t="s">
        <v>53</v>
      </c>
      <c r="F15253" s="594" t="s">
        <v>358</v>
      </c>
      <c r="G15253" s="596" t="s">
        <v>195</v>
      </c>
      <c r="H15253" s="597">
        <v>487211000</v>
      </c>
    </row>
    <row r="15254" spans="1:8">
      <c r="A15254" s="594" t="s">
        <v>134</v>
      </c>
      <c r="B15254" s="594" t="s">
        <v>359</v>
      </c>
      <c r="C15254" s="594" t="s">
        <v>570</v>
      </c>
      <c r="D15254" s="594" t="s">
        <v>2882</v>
      </c>
      <c r="E15254" s="595" t="s">
        <v>411</v>
      </c>
      <c r="F15254" s="595" t="s">
        <v>411</v>
      </c>
      <c r="G15254" s="596" t="s">
        <v>25</v>
      </c>
      <c r="H15254" s="597">
        <v>61790617422</v>
      </c>
    </row>
    <row r="15255" spans="1:8">
      <c r="A15255" s="594" t="s">
        <v>134</v>
      </c>
      <c r="B15255" s="594" t="s">
        <v>359</v>
      </c>
      <c r="C15255" s="594" t="s">
        <v>570</v>
      </c>
      <c r="D15255" s="594" t="s">
        <v>2882</v>
      </c>
      <c r="E15255" s="594" t="s">
        <v>171</v>
      </c>
      <c r="F15255" s="595" t="s">
        <v>411</v>
      </c>
      <c r="G15255" s="596" t="s">
        <v>2677</v>
      </c>
      <c r="H15255" s="597">
        <v>724350000</v>
      </c>
    </row>
    <row r="15256" spans="1:8">
      <c r="A15256" s="594" t="s">
        <v>134</v>
      </c>
      <c r="B15256" s="594" t="s">
        <v>359</v>
      </c>
      <c r="C15256" s="594" t="s">
        <v>570</v>
      </c>
      <c r="D15256" s="594" t="s">
        <v>2882</v>
      </c>
      <c r="E15256" s="594" t="s">
        <v>171</v>
      </c>
      <c r="F15256" s="594" t="s">
        <v>216</v>
      </c>
      <c r="G15256" s="596" t="s">
        <v>217</v>
      </c>
      <c r="H15256" s="597">
        <v>724350000</v>
      </c>
    </row>
    <row r="15257" spans="1:8">
      <c r="A15257" s="594" t="s">
        <v>134</v>
      </c>
      <c r="B15257" s="594" t="s">
        <v>359</v>
      </c>
      <c r="C15257" s="594" t="s">
        <v>570</v>
      </c>
      <c r="D15257" s="594" t="s">
        <v>2882</v>
      </c>
      <c r="E15257" s="594" t="s">
        <v>738</v>
      </c>
      <c r="F15257" s="595" t="s">
        <v>411</v>
      </c>
      <c r="G15257" s="596" t="s">
        <v>739</v>
      </c>
      <c r="H15257" s="597">
        <v>3520000</v>
      </c>
    </row>
    <row r="15258" spans="1:8">
      <c r="A15258" s="594" t="s">
        <v>134</v>
      </c>
      <c r="B15258" s="594" t="s">
        <v>359</v>
      </c>
      <c r="C15258" s="594" t="s">
        <v>570</v>
      </c>
      <c r="D15258" s="594" t="s">
        <v>2882</v>
      </c>
      <c r="E15258" s="594" t="s">
        <v>738</v>
      </c>
      <c r="F15258" s="594" t="s">
        <v>356</v>
      </c>
      <c r="G15258" s="596" t="s">
        <v>357</v>
      </c>
      <c r="H15258" s="597">
        <v>3520000</v>
      </c>
    </row>
    <row r="15259" spans="1:8">
      <c r="A15259" s="594" t="s">
        <v>134</v>
      </c>
      <c r="B15259" s="594" t="s">
        <v>359</v>
      </c>
      <c r="C15259" s="594" t="s">
        <v>570</v>
      </c>
      <c r="D15259" s="594" t="s">
        <v>2882</v>
      </c>
      <c r="E15259" s="594" t="s">
        <v>744</v>
      </c>
      <c r="F15259" s="595" t="s">
        <v>411</v>
      </c>
      <c r="G15259" s="596" t="s">
        <v>2686</v>
      </c>
      <c r="H15259" s="597">
        <v>2876211280</v>
      </c>
    </row>
    <row r="15260" spans="1:8">
      <c r="A15260" s="594" t="s">
        <v>134</v>
      </c>
      <c r="B15260" s="594" t="s">
        <v>359</v>
      </c>
      <c r="C15260" s="594" t="s">
        <v>570</v>
      </c>
      <c r="D15260" s="594" t="s">
        <v>2882</v>
      </c>
      <c r="E15260" s="594" t="s">
        <v>744</v>
      </c>
      <c r="F15260" s="594" t="s">
        <v>7</v>
      </c>
      <c r="G15260" s="596" t="s">
        <v>8</v>
      </c>
      <c r="H15260" s="597">
        <v>1977889000</v>
      </c>
    </row>
    <row r="15261" spans="1:8">
      <c r="A15261" s="594" t="s">
        <v>134</v>
      </c>
      <c r="B15261" s="594" t="s">
        <v>359</v>
      </c>
      <c r="C15261" s="594" t="s">
        <v>570</v>
      </c>
      <c r="D15261" s="594" t="s">
        <v>2882</v>
      </c>
      <c r="E15261" s="594" t="s">
        <v>744</v>
      </c>
      <c r="F15261" s="594" t="s">
        <v>533</v>
      </c>
      <c r="G15261" s="596" t="s">
        <v>2814</v>
      </c>
      <c r="H15261" s="597">
        <v>138060000</v>
      </c>
    </row>
    <row r="15262" spans="1:8">
      <c r="A15262" s="594" t="s">
        <v>134</v>
      </c>
      <c r="B15262" s="594" t="s">
        <v>359</v>
      </c>
      <c r="C15262" s="594" t="s">
        <v>570</v>
      </c>
      <c r="D15262" s="594" t="s">
        <v>2882</v>
      </c>
      <c r="E15262" s="594" t="s">
        <v>744</v>
      </c>
      <c r="F15262" s="594" t="s">
        <v>748</v>
      </c>
      <c r="G15262" s="596" t="s">
        <v>35</v>
      </c>
      <c r="H15262" s="597">
        <v>760262280</v>
      </c>
    </row>
    <row r="15263" spans="1:8">
      <c r="A15263" s="594" t="s">
        <v>134</v>
      </c>
      <c r="B15263" s="594" t="s">
        <v>359</v>
      </c>
      <c r="C15263" s="594" t="s">
        <v>570</v>
      </c>
      <c r="D15263" s="594" t="s">
        <v>2882</v>
      </c>
      <c r="E15263" s="594" t="s">
        <v>2692</v>
      </c>
      <c r="F15263" s="595" t="s">
        <v>411</v>
      </c>
      <c r="G15263" s="596" t="s">
        <v>2693</v>
      </c>
      <c r="H15263" s="597">
        <v>433081000</v>
      </c>
    </row>
    <row r="15264" spans="1:8">
      <c r="A15264" s="594" t="s">
        <v>134</v>
      </c>
      <c r="B15264" s="594" t="s">
        <v>359</v>
      </c>
      <c r="C15264" s="594" t="s">
        <v>570</v>
      </c>
      <c r="D15264" s="594" t="s">
        <v>2882</v>
      </c>
      <c r="E15264" s="594" t="s">
        <v>2692</v>
      </c>
      <c r="F15264" s="594" t="s">
        <v>2777</v>
      </c>
      <c r="G15264" s="596" t="s">
        <v>2765</v>
      </c>
      <c r="H15264" s="597">
        <v>56361000</v>
      </c>
    </row>
    <row r="15265" spans="1:8">
      <c r="A15265" s="594" t="s">
        <v>134</v>
      </c>
      <c r="B15265" s="594" t="s">
        <v>359</v>
      </c>
      <c r="C15265" s="594" t="s">
        <v>570</v>
      </c>
      <c r="D15265" s="594" t="s">
        <v>2882</v>
      </c>
      <c r="E15265" s="594" t="s">
        <v>2692</v>
      </c>
      <c r="F15265" s="594" t="s">
        <v>2694</v>
      </c>
      <c r="G15265" s="596" t="s">
        <v>2689</v>
      </c>
      <c r="H15265" s="597">
        <v>71500000</v>
      </c>
    </row>
    <row r="15266" spans="1:8">
      <c r="A15266" s="594" t="s">
        <v>134</v>
      </c>
      <c r="B15266" s="594" t="s">
        <v>359</v>
      </c>
      <c r="C15266" s="594" t="s">
        <v>570</v>
      </c>
      <c r="D15266" s="594" t="s">
        <v>2882</v>
      </c>
      <c r="E15266" s="594" t="s">
        <v>2692</v>
      </c>
      <c r="F15266" s="594" t="s">
        <v>2730</v>
      </c>
      <c r="G15266" s="596" t="s">
        <v>2731</v>
      </c>
      <c r="H15266" s="597">
        <v>305220000</v>
      </c>
    </row>
    <row r="15267" spans="1:8">
      <c r="A15267" s="594" t="s">
        <v>134</v>
      </c>
      <c r="B15267" s="594" t="s">
        <v>359</v>
      </c>
      <c r="C15267" s="594" t="s">
        <v>570</v>
      </c>
      <c r="D15267" s="594" t="s">
        <v>2882</v>
      </c>
      <c r="E15267" s="594" t="s">
        <v>189</v>
      </c>
      <c r="F15267" s="595" t="s">
        <v>411</v>
      </c>
      <c r="G15267" s="596" t="s">
        <v>190</v>
      </c>
      <c r="H15267" s="597">
        <v>77166000</v>
      </c>
    </row>
    <row r="15268" spans="1:8">
      <c r="A15268" s="594" t="s">
        <v>134</v>
      </c>
      <c r="B15268" s="594" t="s">
        <v>359</v>
      </c>
      <c r="C15268" s="594" t="s">
        <v>570</v>
      </c>
      <c r="D15268" s="594" t="s">
        <v>2882</v>
      </c>
      <c r="E15268" s="594" t="s">
        <v>189</v>
      </c>
      <c r="F15268" s="594" t="s">
        <v>773</v>
      </c>
      <c r="G15268" s="596" t="s">
        <v>2695</v>
      </c>
      <c r="H15268" s="597">
        <v>62246000</v>
      </c>
    </row>
    <row r="15269" spans="1:8">
      <c r="A15269" s="594" t="s">
        <v>134</v>
      </c>
      <c r="B15269" s="594" t="s">
        <v>359</v>
      </c>
      <c r="C15269" s="594" t="s">
        <v>570</v>
      </c>
      <c r="D15269" s="594" t="s">
        <v>2882</v>
      </c>
      <c r="E15269" s="594" t="s">
        <v>189</v>
      </c>
      <c r="F15269" s="594" t="s">
        <v>192</v>
      </c>
      <c r="G15269" s="596" t="s">
        <v>195</v>
      </c>
      <c r="H15269" s="597">
        <v>14920000</v>
      </c>
    </row>
    <row r="15270" spans="1:8">
      <c r="A15270" s="594" t="s">
        <v>134</v>
      </c>
      <c r="B15270" s="594" t="s">
        <v>359</v>
      </c>
      <c r="C15270" s="594" t="s">
        <v>570</v>
      </c>
      <c r="D15270" s="594" t="s">
        <v>2882</v>
      </c>
      <c r="E15270" s="594" t="s">
        <v>194</v>
      </c>
      <c r="F15270" s="595" t="s">
        <v>411</v>
      </c>
      <c r="G15270" s="596" t="s">
        <v>195</v>
      </c>
      <c r="H15270" s="597">
        <v>529311000</v>
      </c>
    </row>
    <row r="15271" spans="1:8">
      <c r="A15271" s="594" t="s">
        <v>134</v>
      </c>
      <c r="B15271" s="594" t="s">
        <v>359</v>
      </c>
      <c r="C15271" s="594" t="s">
        <v>570</v>
      </c>
      <c r="D15271" s="594" t="s">
        <v>2882</v>
      </c>
      <c r="E15271" s="594" t="s">
        <v>194</v>
      </c>
      <c r="F15271" s="594" t="s">
        <v>198</v>
      </c>
      <c r="G15271" s="596" t="s">
        <v>199</v>
      </c>
      <c r="H15271" s="597">
        <v>1500000</v>
      </c>
    </row>
    <row r="15272" spans="1:8">
      <c r="A15272" s="594" t="s">
        <v>134</v>
      </c>
      <c r="B15272" s="594" t="s">
        <v>359</v>
      </c>
      <c r="C15272" s="594" t="s">
        <v>570</v>
      </c>
      <c r="D15272" s="594" t="s">
        <v>2882</v>
      </c>
      <c r="E15272" s="594" t="s">
        <v>194</v>
      </c>
      <c r="F15272" s="594" t="s">
        <v>200</v>
      </c>
      <c r="G15272" s="596" t="s">
        <v>201</v>
      </c>
      <c r="H15272" s="597">
        <v>527811000</v>
      </c>
    </row>
    <row r="15273" spans="1:8">
      <c r="A15273" s="594" t="s">
        <v>134</v>
      </c>
      <c r="B15273" s="594" t="s">
        <v>359</v>
      </c>
      <c r="C15273" s="594" t="s">
        <v>570</v>
      </c>
      <c r="D15273" s="594" t="s">
        <v>2882</v>
      </c>
      <c r="E15273" s="594" t="s">
        <v>1145</v>
      </c>
      <c r="F15273" s="595" t="s">
        <v>411</v>
      </c>
      <c r="G15273" s="596" t="s">
        <v>2761</v>
      </c>
      <c r="H15273" s="597">
        <v>26680010</v>
      </c>
    </row>
    <row r="15274" spans="1:8">
      <c r="A15274" s="594" t="s">
        <v>134</v>
      </c>
      <c r="B15274" s="594" t="s">
        <v>359</v>
      </c>
      <c r="C15274" s="594" t="s">
        <v>570</v>
      </c>
      <c r="D15274" s="594" t="s">
        <v>2882</v>
      </c>
      <c r="E15274" s="594" t="s">
        <v>1145</v>
      </c>
      <c r="F15274" s="594" t="s">
        <v>1144</v>
      </c>
      <c r="G15274" s="596" t="s">
        <v>1143</v>
      </c>
      <c r="H15274" s="597">
        <v>22663000</v>
      </c>
    </row>
    <row r="15275" spans="1:8">
      <c r="A15275" s="594" t="s">
        <v>134</v>
      </c>
      <c r="B15275" s="594" t="s">
        <v>359</v>
      </c>
      <c r="C15275" s="594" t="s">
        <v>570</v>
      </c>
      <c r="D15275" s="594" t="s">
        <v>2882</v>
      </c>
      <c r="E15275" s="594" t="s">
        <v>1145</v>
      </c>
      <c r="F15275" s="594" t="s">
        <v>1149</v>
      </c>
      <c r="G15275" s="596" t="s">
        <v>1148</v>
      </c>
      <c r="H15275" s="597">
        <v>4017010</v>
      </c>
    </row>
    <row r="15276" spans="1:8">
      <c r="A15276" s="594" t="s">
        <v>134</v>
      </c>
      <c r="B15276" s="594" t="s">
        <v>359</v>
      </c>
      <c r="C15276" s="594" t="s">
        <v>570</v>
      </c>
      <c r="D15276" s="594" t="s">
        <v>2882</v>
      </c>
      <c r="E15276" s="594" t="s">
        <v>260</v>
      </c>
      <c r="F15276" s="595" t="s">
        <v>411</v>
      </c>
      <c r="G15276" s="596" t="s">
        <v>261</v>
      </c>
      <c r="H15276" s="597">
        <v>50070252040</v>
      </c>
    </row>
    <row r="15277" spans="1:8">
      <c r="A15277" s="594" t="s">
        <v>134</v>
      </c>
      <c r="B15277" s="594" t="s">
        <v>359</v>
      </c>
      <c r="C15277" s="594" t="s">
        <v>570</v>
      </c>
      <c r="D15277" s="594" t="s">
        <v>2882</v>
      </c>
      <c r="E15277" s="594" t="s">
        <v>260</v>
      </c>
      <c r="F15277" s="594" t="s">
        <v>262</v>
      </c>
      <c r="G15277" s="596" t="s">
        <v>2707</v>
      </c>
      <c r="H15277" s="597">
        <v>50070252040</v>
      </c>
    </row>
    <row r="15278" spans="1:8">
      <c r="A15278" s="594" t="s">
        <v>134</v>
      </c>
      <c r="B15278" s="594" t="s">
        <v>359</v>
      </c>
      <c r="C15278" s="594" t="s">
        <v>570</v>
      </c>
      <c r="D15278" s="594" t="s">
        <v>2882</v>
      </c>
      <c r="E15278" s="594" t="s">
        <v>49</v>
      </c>
      <c r="F15278" s="595" t="s">
        <v>411</v>
      </c>
      <c r="G15278" s="596" t="s">
        <v>50</v>
      </c>
      <c r="H15278" s="597">
        <v>1690000500</v>
      </c>
    </row>
    <row r="15279" spans="1:8">
      <c r="A15279" s="594" t="s">
        <v>134</v>
      </c>
      <c r="B15279" s="594" t="s">
        <v>359</v>
      </c>
      <c r="C15279" s="594" t="s">
        <v>570</v>
      </c>
      <c r="D15279" s="594" t="s">
        <v>2882</v>
      </c>
      <c r="E15279" s="594" t="s">
        <v>49</v>
      </c>
      <c r="F15279" s="594" t="s">
        <v>51</v>
      </c>
      <c r="G15279" s="596" t="s">
        <v>2786</v>
      </c>
      <c r="H15279" s="597">
        <v>1480000500</v>
      </c>
    </row>
    <row r="15280" spans="1:8">
      <c r="A15280" s="594" t="s">
        <v>134</v>
      </c>
      <c r="B15280" s="594" t="s">
        <v>359</v>
      </c>
      <c r="C15280" s="594" t="s">
        <v>570</v>
      </c>
      <c r="D15280" s="594" t="s">
        <v>2882</v>
      </c>
      <c r="E15280" s="594" t="s">
        <v>49</v>
      </c>
      <c r="F15280" s="594" t="s">
        <v>2887</v>
      </c>
      <c r="G15280" s="596" t="s">
        <v>2888</v>
      </c>
      <c r="H15280" s="597">
        <v>72600000</v>
      </c>
    </row>
    <row r="15281" spans="1:8">
      <c r="A15281" s="594" t="s">
        <v>134</v>
      </c>
      <c r="B15281" s="594" t="s">
        <v>359</v>
      </c>
      <c r="C15281" s="594" t="s">
        <v>570</v>
      </c>
      <c r="D15281" s="594" t="s">
        <v>2882</v>
      </c>
      <c r="E15281" s="594" t="s">
        <v>49</v>
      </c>
      <c r="F15281" s="594" t="s">
        <v>1173</v>
      </c>
      <c r="G15281" s="596" t="s">
        <v>195</v>
      </c>
      <c r="H15281" s="597">
        <v>137400000</v>
      </c>
    </row>
    <row r="15282" spans="1:8">
      <c r="A15282" s="594" t="s">
        <v>134</v>
      </c>
      <c r="B15282" s="594" t="s">
        <v>359</v>
      </c>
      <c r="C15282" s="594" t="s">
        <v>570</v>
      </c>
      <c r="D15282" s="594" t="s">
        <v>2882</v>
      </c>
      <c r="E15282" s="594" t="s">
        <v>53</v>
      </c>
      <c r="F15282" s="595" t="s">
        <v>411</v>
      </c>
      <c r="G15282" s="596" t="s">
        <v>193</v>
      </c>
      <c r="H15282" s="597">
        <v>5360045592</v>
      </c>
    </row>
    <row r="15283" spans="1:8">
      <c r="A15283" s="594" t="s">
        <v>134</v>
      </c>
      <c r="B15283" s="594" t="s">
        <v>359</v>
      </c>
      <c r="C15283" s="594" t="s">
        <v>570</v>
      </c>
      <c r="D15283" s="594" t="s">
        <v>2882</v>
      </c>
      <c r="E15283" s="594" t="s">
        <v>53</v>
      </c>
      <c r="F15283" s="594" t="s">
        <v>54</v>
      </c>
      <c r="G15283" s="596" t="s">
        <v>55</v>
      </c>
      <c r="H15283" s="597">
        <v>456829000</v>
      </c>
    </row>
    <row r="15284" spans="1:8">
      <c r="A15284" s="594" t="s">
        <v>134</v>
      </c>
      <c r="B15284" s="594" t="s">
        <v>359</v>
      </c>
      <c r="C15284" s="594" t="s">
        <v>570</v>
      </c>
      <c r="D15284" s="594" t="s">
        <v>2882</v>
      </c>
      <c r="E15284" s="594" t="s">
        <v>53</v>
      </c>
      <c r="F15284" s="594" t="s">
        <v>56</v>
      </c>
      <c r="G15284" s="596" t="s">
        <v>57</v>
      </c>
      <c r="H15284" s="597">
        <v>4671603441</v>
      </c>
    </row>
    <row r="15285" spans="1:8">
      <c r="A15285" s="594" t="s">
        <v>134</v>
      </c>
      <c r="B15285" s="594" t="s">
        <v>359</v>
      </c>
      <c r="C15285" s="594" t="s">
        <v>570</v>
      </c>
      <c r="D15285" s="594" t="s">
        <v>2882</v>
      </c>
      <c r="E15285" s="594" t="s">
        <v>53</v>
      </c>
      <c r="F15285" s="594" t="s">
        <v>358</v>
      </c>
      <c r="G15285" s="596" t="s">
        <v>195</v>
      </c>
      <c r="H15285" s="597">
        <v>231613151</v>
      </c>
    </row>
    <row r="15286" spans="1:8">
      <c r="A15286" s="594" t="s">
        <v>134</v>
      </c>
      <c r="B15286" s="594" t="s">
        <v>359</v>
      </c>
      <c r="C15286" s="594" t="s">
        <v>570</v>
      </c>
      <c r="D15286" s="594" t="s">
        <v>2803</v>
      </c>
      <c r="E15286" s="595" t="s">
        <v>411</v>
      </c>
      <c r="F15286" s="595" t="s">
        <v>411</v>
      </c>
      <c r="G15286" s="596" t="s">
        <v>2804</v>
      </c>
      <c r="H15286" s="597">
        <v>63007839911</v>
      </c>
    </row>
    <row r="15287" spans="1:8">
      <c r="A15287" s="594" t="s">
        <v>134</v>
      </c>
      <c r="B15287" s="594" t="s">
        <v>359</v>
      </c>
      <c r="C15287" s="594" t="s">
        <v>570</v>
      </c>
      <c r="D15287" s="594" t="s">
        <v>2803</v>
      </c>
      <c r="E15287" s="594" t="s">
        <v>171</v>
      </c>
      <c r="F15287" s="595" t="s">
        <v>411</v>
      </c>
      <c r="G15287" s="596" t="s">
        <v>2677</v>
      </c>
      <c r="H15287" s="597">
        <v>732330000</v>
      </c>
    </row>
    <row r="15288" spans="1:8">
      <c r="A15288" s="594" t="s">
        <v>134</v>
      </c>
      <c r="B15288" s="594" t="s">
        <v>359</v>
      </c>
      <c r="C15288" s="594" t="s">
        <v>570</v>
      </c>
      <c r="D15288" s="594" t="s">
        <v>2803</v>
      </c>
      <c r="E15288" s="594" t="s">
        <v>171</v>
      </c>
      <c r="F15288" s="594" t="s">
        <v>216</v>
      </c>
      <c r="G15288" s="596" t="s">
        <v>217</v>
      </c>
      <c r="H15288" s="597">
        <v>698975000</v>
      </c>
    </row>
    <row r="15289" spans="1:8">
      <c r="A15289" s="594" t="s">
        <v>134</v>
      </c>
      <c r="B15289" s="594" t="s">
        <v>359</v>
      </c>
      <c r="C15289" s="594" t="s">
        <v>570</v>
      </c>
      <c r="D15289" s="594" t="s">
        <v>2803</v>
      </c>
      <c r="E15289" s="594" t="s">
        <v>171</v>
      </c>
      <c r="F15289" s="594" t="s">
        <v>175</v>
      </c>
      <c r="G15289" s="596" t="s">
        <v>176</v>
      </c>
      <c r="H15289" s="597">
        <v>33355000</v>
      </c>
    </row>
    <row r="15290" spans="1:8">
      <c r="A15290" s="594" t="s">
        <v>134</v>
      </c>
      <c r="B15290" s="594" t="s">
        <v>359</v>
      </c>
      <c r="C15290" s="594" t="s">
        <v>570</v>
      </c>
      <c r="D15290" s="594" t="s">
        <v>2803</v>
      </c>
      <c r="E15290" s="594" t="s">
        <v>744</v>
      </c>
      <c r="F15290" s="595" t="s">
        <v>411</v>
      </c>
      <c r="G15290" s="596" t="s">
        <v>2686</v>
      </c>
      <c r="H15290" s="597">
        <v>3336499000</v>
      </c>
    </row>
    <row r="15291" spans="1:8">
      <c r="A15291" s="594" t="s">
        <v>134</v>
      </c>
      <c r="B15291" s="594" t="s">
        <v>359</v>
      </c>
      <c r="C15291" s="594" t="s">
        <v>570</v>
      </c>
      <c r="D15291" s="594" t="s">
        <v>2803</v>
      </c>
      <c r="E15291" s="594" t="s">
        <v>744</v>
      </c>
      <c r="F15291" s="594" t="s">
        <v>7</v>
      </c>
      <c r="G15291" s="596" t="s">
        <v>8</v>
      </c>
      <c r="H15291" s="597">
        <v>1116262000</v>
      </c>
    </row>
    <row r="15292" spans="1:8">
      <c r="A15292" s="594" t="s">
        <v>134</v>
      </c>
      <c r="B15292" s="594" t="s">
        <v>359</v>
      </c>
      <c r="C15292" s="594" t="s">
        <v>570</v>
      </c>
      <c r="D15292" s="594" t="s">
        <v>2803</v>
      </c>
      <c r="E15292" s="594" t="s">
        <v>744</v>
      </c>
      <c r="F15292" s="594" t="s">
        <v>572</v>
      </c>
      <c r="G15292" s="596" t="s">
        <v>2689</v>
      </c>
      <c r="H15292" s="597">
        <v>27880000</v>
      </c>
    </row>
    <row r="15293" spans="1:8">
      <c r="A15293" s="594" t="s">
        <v>134</v>
      </c>
      <c r="B15293" s="594" t="s">
        <v>359</v>
      </c>
      <c r="C15293" s="594" t="s">
        <v>570</v>
      </c>
      <c r="D15293" s="594" t="s">
        <v>2803</v>
      </c>
      <c r="E15293" s="594" t="s">
        <v>744</v>
      </c>
      <c r="F15293" s="594" t="s">
        <v>533</v>
      </c>
      <c r="G15293" s="596" t="s">
        <v>2814</v>
      </c>
      <c r="H15293" s="597">
        <v>20300000</v>
      </c>
    </row>
    <row r="15294" spans="1:8">
      <c r="A15294" s="594" t="s">
        <v>134</v>
      </c>
      <c r="B15294" s="594" t="s">
        <v>359</v>
      </c>
      <c r="C15294" s="594" t="s">
        <v>570</v>
      </c>
      <c r="D15294" s="594" t="s">
        <v>2803</v>
      </c>
      <c r="E15294" s="594" t="s">
        <v>744</v>
      </c>
      <c r="F15294" s="594" t="s">
        <v>11</v>
      </c>
      <c r="G15294" s="596" t="s">
        <v>2691</v>
      </c>
      <c r="H15294" s="597">
        <v>42495000</v>
      </c>
    </row>
    <row r="15295" spans="1:8">
      <c r="A15295" s="594" t="s">
        <v>134</v>
      </c>
      <c r="B15295" s="594" t="s">
        <v>359</v>
      </c>
      <c r="C15295" s="594" t="s">
        <v>570</v>
      </c>
      <c r="D15295" s="594" t="s">
        <v>2803</v>
      </c>
      <c r="E15295" s="594" t="s">
        <v>744</v>
      </c>
      <c r="F15295" s="594" t="s">
        <v>748</v>
      </c>
      <c r="G15295" s="596" t="s">
        <v>35</v>
      </c>
      <c r="H15295" s="597">
        <v>2129562000</v>
      </c>
    </row>
    <row r="15296" spans="1:8">
      <c r="A15296" s="594" t="s">
        <v>134</v>
      </c>
      <c r="B15296" s="594" t="s">
        <v>359</v>
      </c>
      <c r="C15296" s="594" t="s">
        <v>570</v>
      </c>
      <c r="D15296" s="594" t="s">
        <v>2803</v>
      </c>
      <c r="E15296" s="594" t="s">
        <v>2692</v>
      </c>
      <c r="F15296" s="595" t="s">
        <v>411</v>
      </c>
      <c r="G15296" s="596" t="s">
        <v>2693</v>
      </c>
      <c r="H15296" s="597">
        <v>1213254000</v>
      </c>
    </row>
    <row r="15297" spans="1:8">
      <c r="A15297" s="594" t="s">
        <v>134</v>
      </c>
      <c r="B15297" s="594" t="s">
        <v>359</v>
      </c>
      <c r="C15297" s="594" t="s">
        <v>570</v>
      </c>
      <c r="D15297" s="594" t="s">
        <v>2803</v>
      </c>
      <c r="E15297" s="594" t="s">
        <v>2692</v>
      </c>
      <c r="F15297" s="594" t="s">
        <v>2694</v>
      </c>
      <c r="G15297" s="596" t="s">
        <v>2689</v>
      </c>
      <c r="H15297" s="597">
        <v>441900000</v>
      </c>
    </row>
    <row r="15298" spans="1:8">
      <c r="A15298" s="594" t="s">
        <v>134</v>
      </c>
      <c r="B15298" s="594" t="s">
        <v>359</v>
      </c>
      <c r="C15298" s="594" t="s">
        <v>570</v>
      </c>
      <c r="D15298" s="594" t="s">
        <v>2803</v>
      </c>
      <c r="E15298" s="594" t="s">
        <v>2692</v>
      </c>
      <c r="F15298" s="594" t="s">
        <v>2730</v>
      </c>
      <c r="G15298" s="596" t="s">
        <v>2731</v>
      </c>
      <c r="H15298" s="597">
        <v>771354000</v>
      </c>
    </row>
    <row r="15299" spans="1:8">
      <c r="A15299" s="594" t="s">
        <v>134</v>
      </c>
      <c r="B15299" s="594" t="s">
        <v>359</v>
      </c>
      <c r="C15299" s="594" t="s">
        <v>570</v>
      </c>
      <c r="D15299" s="594" t="s">
        <v>2803</v>
      </c>
      <c r="E15299" s="594" t="s">
        <v>189</v>
      </c>
      <c r="F15299" s="595" t="s">
        <v>411</v>
      </c>
      <c r="G15299" s="596" t="s">
        <v>190</v>
      </c>
      <c r="H15299" s="597">
        <v>649586000</v>
      </c>
    </row>
    <row r="15300" spans="1:8">
      <c r="A15300" s="594" t="s">
        <v>134</v>
      </c>
      <c r="B15300" s="594" t="s">
        <v>359</v>
      </c>
      <c r="C15300" s="594" t="s">
        <v>570</v>
      </c>
      <c r="D15300" s="594" t="s">
        <v>2803</v>
      </c>
      <c r="E15300" s="594" t="s">
        <v>189</v>
      </c>
      <c r="F15300" s="594" t="s">
        <v>773</v>
      </c>
      <c r="G15300" s="596" t="s">
        <v>2695</v>
      </c>
      <c r="H15300" s="597">
        <v>639586000</v>
      </c>
    </row>
    <row r="15301" spans="1:8">
      <c r="A15301" s="594" t="s">
        <v>134</v>
      </c>
      <c r="B15301" s="594" t="s">
        <v>359</v>
      </c>
      <c r="C15301" s="594" t="s">
        <v>570</v>
      </c>
      <c r="D15301" s="594" t="s">
        <v>2803</v>
      </c>
      <c r="E15301" s="594" t="s">
        <v>189</v>
      </c>
      <c r="F15301" s="594" t="s">
        <v>192</v>
      </c>
      <c r="G15301" s="596" t="s">
        <v>195</v>
      </c>
      <c r="H15301" s="597">
        <v>10000000</v>
      </c>
    </row>
    <row r="15302" spans="1:8">
      <c r="A15302" s="594" t="s">
        <v>134</v>
      </c>
      <c r="B15302" s="594" t="s">
        <v>359</v>
      </c>
      <c r="C15302" s="594" t="s">
        <v>570</v>
      </c>
      <c r="D15302" s="594" t="s">
        <v>2803</v>
      </c>
      <c r="E15302" s="594" t="s">
        <v>194</v>
      </c>
      <c r="F15302" s="595" t="s">
        <v>411</v>
      </c>
      <c r="G15302" s="596" t="s">
        <v>195</v>
      </c>
      <c r="H15302" s="597">
        <v>57040000</v>
      </c>
    </row>
    <row r="15303" spans="1:8">
      <c r="A15303" s="594" t="s">
        <v>134</v>
      </c>
      <c r="B15303" s="594" t="s">
        <v>359</v>
      </c>
      <c r="C15303" s="594" t="s">
        <v>570</v>
      </c>
      <c r="D15303" s="594" t="s">
        <v>2803</v>
      </c>
      <c r="E15303" s="594" t="s">
        <v>194</v>
      </c>
      <c r="F15303" s="594" t="s">
        <v>15</v>
      </c>
      <c r="G15303" s="596" t="s">
        <v>2701</v>
      </c>
      <c r="H15303" s="597">
        <v>2000000</v>
      </c>
    </row>
    <row r="15304" spans="1:8">
      <c r="A15304" s="594" t="s">
        <v>134</v>
      </c>
      <c r="B15304" s="594" t="s">
        <v>359</v>
      </c>
      <c r="C15304" s="594" t="s">
        <v>570</v>
      </c>
      <c r="D15304" s="594" t="s">
        <v>2803</v>
      </c>
      <c r="E15304" s="594" t="s">
        <v>194</v>
      </c>
      <c r="F15304" s="594" t="s">
        <v>200</v>
      </c>
      <c r="G15304" s="596" t="s">
        <v>201</v>
      </c>
      <c r="H15304" s="597">
        <v>55040000</v>
      </c>
    </row>
    <row r="15305" spans="1:8">
      <c r="A15305" s="594" t="s">
        <v>134</v>
      </c>
      <c r="B15305" s="594" t="s">
        <v>359</v>
      </c>
      <c r="C15305" s="594" t="s">
        <v>570</v>
      </c>
      <c r="D15305" s="594" t="s">
        <v>2803</v>
      </c>
      <c r="E15305" s="594" t="s">
        <v>269</v>
      </c>
      <c r="F15305" s="595" t="s">
        <v>411</v>
      </c>
      <c r="G15305" s="596" t="s">
        <v>2762</v>
      </c>
      <c r="H15305" s="597">
        <v>436680000</v>
      </c>
    </row>
    <row r="15306" spans="1:8">
      <c r="A15306" s="594" t="s">
        <v>134</v>
      </c>
      <c r="B15306" s="594" t="s">
        <v>359</v>
      </c>
      <c r="C15306" s="594" t="s">
        <v>570</v>
      </c>
      <c r="D15306" s="594" t="s">
        <v>2803</v>
      </c>
      <c r="E15306" s="594" t="s">
        <v>269</v>
      </c>
      <c r="F15306" s="594" t="s">
        <v>271</v>
      </c>
      <c r="G15306" s="596" t="s">
        <v>2763</v>
      </c>
      <c r="H15306" s="597">
        <v>380500000</v>
      </c>
    </row>
    <row r="15307" spans="1:8">
      <c r="A15307" s="594" t="s">
        <v>134</v>
      </c>
      <c r="B15307" s="594" t="s">
        <v>359</v>
      </c>
      <c r="C15307" s="594" t="s">
        <v>570</v>
      </c>
      <c r="D15307" s="594" t="s">
        <v>2803</v>
      </c>
      <c r="E15307" s="594" t="s">
        <v>269</v>
      </c>
      <c r="F15307" s="594" t="s">
        <v>1175</v>
      </c>
      <c r="G15307" s="596" t="s">
        <v>2791</v>
      </c>
      <c r="H15307" s="597">
        <v>56180000</v>
      </c>
    </row>
    <row r="15308" spans="1:8">
      <c r="A15308" s="594" t="s">
        <v>134</v>
      </c>
      <c r="B15308" s="594" t="s">
        <v>359</v>
      </c>
      <c r="C15308" s="594" t="s">
        <v>570</v>
      </c>
      <c r="D15308" s="594" t="s">
        <v>2803</v>
      </c>
      <c r="E15308" s="594" t="s">
        <v>260</v>
      </c>
      <c r="F15308" s="595" t="s">
        <v>411</v>
      </c>
      <c r="G15308" s="596" t="s">
        <v>261</v>
      </c>
      <c r="H15308" s="597">
        <v>49472823750</v>
      </c>
    </row>
    <row r="15309" spans="1:8">
      <c r="A15309" s="594" t="s">
        <v>134</v>
      </c>
      <c r="B15309" s="594" t="s">
        <v>359</v>
      </c>
      <c r="C15309" s="594" t="s">
        <v>570</v>
      </c>
      <c r="D15309" s="594" t="s">
        <v>2803</v>
      </c>
      <c r="E15309" s="594" t="s">
        <v>260</v>
      </c>
      <c r="F15309" s="594" t="s">
        <v>262</v>
      </c>
      <c r="G15309" s="596" t="s">
        <v>2707</v>
      </c>
      <c r="H15309" s="597">
        <v>49435486750</v>
      </c>
    </row>
    <row r="15310" spans="1:8">
      <c r="A15310" s="594" t="s">
        <v>134</v>
      </c>
      <c r="B15310" s="594" t="s">
        <v>359</v>
      </c>
      <c r="C15310" s="594" t="s">
        <v>570</v>
      </c>
      <c r="D15310" s="594" t="s">
        <v>2803</v>
      </c>
      <c r="E15310" s="594" t="s">
        <v>260</v>
      </c>
      <c r="F15310" s="594" t="s">
        <v>1069</v>
      </c>
      <c r="G15310" s="596" t="s">
        <v>1070</v>
      </c>
      <c r="H15310" s="597">
        <v>23955000</v>
      </c>
    </row>
    <row r="15311" spans="1:8">
      <c r="A15311" s="594" t="s">
        <v>134</v>
      </c>
      <c r="B15311" s="594" t="s">
        <v>359</v>
      </c>
      <c r="C15311" s="594" t="s">
        <v>570</v>
      </c>
      <c r="D15311" s="594" t="s">
        <v>2803</v>
      </c>
      <c r="E15311" s="594" t="s">
        <v>260</v>
      </c>
      <c r="F15311" s="594" t="s">
        <v>1187</v>
      </c>
      <c r="G15311" s="596" t="s">
        <v>195</v>
      </c>
      <c r="H15311" s="597">
        <v>13382000</v>
      </c>
    </row>
    <row r="15312" spans="1:8">
      <c r="A15312" s="594" t="s">
        <v>134</v>
      </c>
      <c r="B15312" s="594" t="s">
        <v>359</v>
      </c>
      <c r="C15312" s="594" t="s">
        <v>570</v>
      </c>
      <c r="D15312" s="594" t="s">
        <v>2803</v>
      </c>
      <c r="E15312" s="594" t="s">
        <v>49</v>
      </c>
      <c r="F15312" s="595" t="s">
        <v>411</v>
      </c>
      <c r="G15312" s="596" t="s">
        <v>50</v>
      </c>
      <c r="H15312" s="597">
        <v>2020293000</v>
      </c>
    </row>
    <row r="15313" spans="1:8">
      <c r="A15313" s="594" t="s">
        <v>134</v>
      </c>
      <c r="B15313" s="594" t="s">
        <v>359</v>
      </c>
      <c r="C15313" s="594" t="s">
        <v>570</v>
      </c>
      <c r="D15313" s="594" t="s">
        <v>2803</v>
      </c>
      <c r="E15313" s="594" t="s">
        <v>49</v>
      </c>
      <c r="F15313" s="594" t="s">
        <v>51</v>
      </c>
      <c r="G15313" s="596" t="s">
        <v>2786</v>
      </c>
      <c r="H15313" s="597">
        <v>2000293000</v>
      </c>
    </row>
    <row r="15314" spans="1:8">
      <c r="A15314" s="594" t="s">
        <v>134</v>
      </c>
      <c r="B15314" s="594" t="s">
        <v>359</v>
      </c>
      <c r="C15314" s="594" t="s">
        <v>570</v>
      </c>
      <c r="D15314" s="594" t="s">
        <v>2803</v>
      </c>
      <c r="E15314" s="594" t="s">
        <v>49</v>
      </c>
      <c r="F15314" s="594" t="s">
        <v>2887</v>
      </c>
      <c r="G15314" s="596" t="s">
        <v>2888</v>
      </c>
      <c r="H15314" s="597">
        <v>20000000</v>
      </c>
    </row>
    <row r="15315" spans="1:8">
      <c r="A15315" s="594" t="s">
        <v>134</v>
      </c>
      <c r="B15315" s="594" t="s">
        <v>359</v>
      </c>
      <c r="C15315" s="594" t="s">
        <v>570</v>
      </c>
      <c r="D15315" s="594" t="s">
        <v>2803</v>
      </c>
      <c r="E15315" s="594" t="s">
        <v>53</v>
      </c>
      <c r="F15315" s="595" t="s">
        <v>411</v>
      </c>
      <c r="G15315" s="596" t="s">
        <v>193</v>
      </c>
      <c r="H15315" s="597">
        <v>5089334161</v>
      </c>
    </row>
    <row r="15316" spans="1:8">
      <c r="A15316" s="594" t="s">
        <v>134</v>
      </c>
      <c r="B15316" s="594" t="s">
        <v>359</v>
      </c>
      <c r="C15316" s="594" t="s">
        <v>570</v>
      </c>
      <c r="D15316" s="594" t="s">
        <v>2803</v>
      </c>
      <c r="E15316" s="594" t="s">
        <v>53</v>
      </c>
      <c r="F15316" s="594" t="s">
        <v>54</v>
      </c>
      <c r="G15316" s="596" t="s">
        <v>55</v>
      </c>
      <c r="H15316" s="597">
        <v>490492000</v>
      </c>
    </row>
    <row r="15317" spans="1:8">
      <c r="A15317" s="594" t="s">
        <v>134</v>
      </c>
      <c r="B15317" s="594" t="s">
        <v>359</v>
      </c>
      <c r="C15317" s="594" t="s">
        <v>570</v>
      </c>
      <c r="D15317" s="594" t="s">
        <v>2803</v>
      </c>
      <c r="E15317" s="594" t="s">
        <v>53</v>
      </c>
      <c r="F15317" s="594" t="s">
        <v>56</v>
      </c>
      <c r="G15317" s="596" t="s">
        <v>57</v>
      </c>
      <c r="H15317" s="597">
        <v>4289723170</v>
      </c>
    </row>
    <row r="15318" spans="1:8">
      <c r="A15318" s="594" t="s">
        <v>134</v>
      </c>
      <c r="B15318" s="594" t="s">
        <v>359</v>
      </c>
      <c r="C15318" s="594" t="s">
        <v>570</v>
      </c>
      <c r="D15318" s="594" t="s">
        <v>2803</v>
      </c>
      <c r="E15318" s="594" t="s">
        <v>53</v>
      </c>
      <c r="F15318" s="594" t="s">
        <v>358</v>
      </c>
      <c r="G15318" s="596" t="s">
        <v>195</v>
      </c>
      <c r="H15318" s="597">
        <v>309118991</v>
      </c>
    </row>
    <row r="15319" spans="1:8">
      <c r="A15319" s="594" t="s">
        <v>134</v>
      </c>
      <c r="B15319" s="594" t="s">
        <v>359</v>
      </c>
      <c r="C15319" s="594" t="s">
        <v>570</v>
      </c>
      <c r="D15319" s="594" t="s">
        <v>2820</v>
      </c>
      <c r="E15319" s="595" t="s">
        <v>411</v>
      </c>
      <c r="F15319" s="595" t="s">
        <v>411</v>
      </c>
      <c r="G15319" s="596" t="s">
        <v>2821</v>
      </c>
      <c r="H15319" s="597">
        <v>24840000</v>
      </c>
    </row>
    <row r="15320" spans="1:8">
      <c r="A15320" s="594" t="s">
        <v>134</v>
      </c>
      <c r="B15320" s="594" t="s">
        <v>359</v>
      </c>
      <c r="C15320" s="594" t="s">
        <v>570</v>
      </c>
      <c r="D15320" s="594" t="s">
        <v>2820</v>
      </c>
      <c r="E15320" s="594" t="s">
        <v>582</v>
      </c>
      <c r="F15320" s="595" t="s">
        <v>411</v>
      </c>
      <c r="G15320" s="596" t="s">
        <v>583</v>
      </c>
      <c r="H15320" s="597">
        <v>5500000</v>
      </c>
    </row>
    <row r="15321" spans="1:8">
      <c r="A15321" s="594" t="s">
        <v>134</v>
      </c>
      <c r="B15321" s="594" t="s">
        <v>359</v>
      </c>
      <c r="C15321" s="594" t="s">
        <v>570</v>
      </c>
      <c r="D15321" s="594" t="s">
        <v>2820</v>
      </c>
      <c r="E15321" s="594" t="s">
        <v>582</v>
      </c>
      <c r="F15321" s="594" t="s">
        <v>478</v>
      </c>
      <c r="G15321" s="596" t="s">
        <v>2775</v>
      </c>
      <c r="H15321" s="597">
        <v>5500000</v>
      </c>
    </row>
    <row r="15322" spans="1:8">
      <c r="A15322" s="594" t="s">
        <v>134</v>
      </c>
      <c r="B15322" s="594" t="s">
        <v>359</v>
      </c>
      <c r="C15322" s="594" t="s">
        <v>570</v>
      </c>
      <c r="D15322" s="594" t="s">
        <v>2820</v>
      </c>
      <c r="E15322" s="594" t="s">
        <v>177</v>
      </c>
      <c r="F15322" s="595" t="s">
        <v>411</v>
      </c>
      <c r="G15322" s="596" t="s">
        <v>178</v>
      </c>
      <c r="H15322" s="597">
        <v>4520000</v>
      </c>
    </row>
    <row r="15323" spans="1:8">
      <c r="A15323" s="594" t="s">
        <v>134</v>
      </c>
      <c r="B15323" s="594" t="s">
        <v>359</v>
      </c>
      <c r="C15323" s="594" t="s">
        <v>570</v>
      </c>
      <c r="D15323" s="594" t="s">
        <v>2820</v>
      </c>
      <c r="E15323" s="594" t="s">
        <v>177</v>
      </c>
      <c r="F15323" s="594" t="s">
        <v>239</v>
      </c>
      <c r="G15323" s="596" t="s">
        <v>205</v>
      </c>
      <c r="H15323" s="597">
        <v>4520000</v>
      </c>
    </row>
    <row r="15324" spans="1:8">
      <c r="A15324" s="594" t="s">
        <v>134</v>
      </c>
      <c r="B15324" s="594" t="s">
        <v>359</v>
      </c>
      <c r="C15324" s="594" t="s">
        <v>570</v>
      </c>
      <c r="D15324" s="594" t="s">
        <v>2820</v>
      </c>
      <c r="E15324" s="594" t="s">
        <v>240</v>
      </c>
      <c r="F15324" s="595" t="s">
        <v>411</v>
      </c>
      <c r="G15324" s="596" t="s">
        <v>241</v>
      </c>
      <c r="H15324" s="597">
        <v>1000000</v>
      </c>
    </row>
    <row r="15325" spans="1:8">
      <c r="A15325" s="594" t="s">
        <v>134</v>
      </c>
      <c r="B15325" s="594" t="s">
        <v>359</v>
      </c>
      <c r="C15325" s="594" t="s">
        <v>570</v>
      </c>
      <c r="D15325" s="594" t="s">
        <v>2820</v>
      </c>
      <c r="E15325" s="594" t="s">
        <v>240</v>
      </c>
      <c r="F15325" s="594" t="s">
        <v>242</v>
      </c>
      <c r="G15325" s="596" t="s">
        <v>243</v>
      </c>
      <c r="H15325" s="597">
        <v>190000</v>
      </c>
    </row>
    <row r="15326" spans="1:8">
      <c r="A15326" s="594" t="s">
        <v>134</v>
      </c>
      <c r="B15326" s="594" t="s">
        <v>359</v>
      </c>
      <c r="C15326" s="594" t="s">
        <v>570</v>
      </c>
      <c r="D15326" s="594" t="s">
        <v>2820</v>
      </c>
      <c r="E15326" s="594" t="s">
        <v>240</v>
      </c>
      <c r="F15326" s="594" t="s">
        <v>733</v>
      </c>
      <c r="G15326" s="596" t="s">
        <v>734</v>
      </c>
      <c r="H15326" s="597">
        <v>510000</v>
      </c>
    </row>
    <row r="15327" spans="1:8">
      <c r="A15327" s="594" t="s">
        <v>134</v>
      </c>
      <c r="B15327" s="594" t="s">
        <v>359</v>
      </c>
      <c r="C15327" s="594" t="s">
        <v>570</v>
      </c>
      <c r="D15327" s="594" t="s">
        <v>2820</v>
      </c>
      <c r="E15327" s="594" t="s">
        <v>240</v>
      </c>
      <c r="F15327" s="594" t="s">
        <v>735</v>
      </c>
      <c r="G15327" s="596" t="s">
        <v>193</v>
      </c>
      <c r="H15327" s="597">
        <v>300000</v>
      </c>
    </row>
    <row r="15328" spans="1:8">
      <c r="A15328" s="594" t="s">
        <v>134</v>
      </c>
      <c r="B15328" s="594" t="s">
        <v>359</v>
      </c>
      <c r="C15328" s="594" t="s">
        <v>570</v>
      </c>
      <c r="D15328" s="594" t="s">
        <v>2820</v>
      </c>
      <c r="E15328" s="594" t="s">
        <v>738</v>
      </c>
      <c r="F15328" s="595" t="s">
        <v>411</v>
      </c>
      <c r="G15328" s="596" t="s">
        <v>739</v>
      </c>
      <c r="H15328" s="597">
        <v>1000000</v>
      </c>
    </row>
    <row r="15329" spans="1:8">
      <c r="A15329" s="594" t="s">
        <v>134</v>
      </c>
      <c r="B15329" s="594" t="s">
        <v>359</v>
      </c>
      <c r="C15329" s="594" t="s">
        <v>570</v>
      </c>
      <c r="D15329" s="594" t="s">
        <v>2820</v>
      </c>
      <c r="E15329" s="594" t="s">
        <v>738</v>
      </c>
      <c r="F15329" s="594" t="s">
        <v>296</v>
      </c>
      <c r="G15329" s="596" t="s">
        <v>297</v>
      </c>
      <c r="H15329" s="597">
        <v>1000000</v>
      </c>
    </row>
    <row r="15330" spans="1:8">
      <c r="A15330" s="594" t="s">
        <v>134</v>
      </c>
      <c r="B15330" s="594" t="s">
        <v>359</v>
      </c>
      <c r="C15330" s="594" t="s">
        <v>570</v>
      </c>
      <c r="D15330" s="594" t="s">
        <v>2820</v>
      </c>
      <c r="E15330" s="594" t="s">
        <v>189</v>
      </c>
      <c r="F15330" s="595" t="s">
        <v>411</v>
      </c>
      <c r="G15330" s="596" t="s">
        <v>190</v>
      </c>
      <c r="H15330" s="597">
        <v>7820000</v>
      </c>
    </row>
    <row r="15331" spans="1:8">
      <c r="A15331" s="594" t="s">
        <v>134</v>
      </c>
      <c r="B15331" s="594" t="s">
        <v>359</v>
      </c>
      <c r="C15331" s="594" t="s">
        <v>570</v>
      </c>
      <c r="D15331" s="594" t="s">
        <v>2820</v>
      </c>
      <c r="E15331" s="594" t="s">
        <v>189</v>
      </c>
      <c r="F15331" s="594" t="s">
        <v>192</v>
      </c>
      <c r="G15331" s="596" t="s">
        <v>195</v>
      </c>
      <c r="H15331" s="597">
        <v>7820000</v>
      </c>
    </row>
    <row r="15332" spans="1:8">
      <c r="A15332" s="594" t="s">
        <v>134</v>
      </c>
      <c r="B15332" s="594" t="s">
        <v>359</v>
      </c>
      <c r="C15332" s="594" t="s">
        <v>570</v>
      </c>
      <c r="D15332" s="594" t="s">
        <v>2820</v>
      </c>
      <c r="E15332" s="594" t="s">
        <v>498</v>
      </c>
      <c r="F15332" s="595" t="s">
        <v>411</v>
      </c>
      <c r="G15332" s="596" t="s">
        <v>499</v>
      </c>
      <c r="H15332" s="597">
        <v>5000000</v>
      </c>
    </row>
    <row r="15333" spans="1:8">
      <c r="A15333" s="594" t="s">
        <v>134</v>
      </c>
      <c r="B15333" s="594" t="s">
        <v>359</v>
      </c>
      <c r="C15333" s="594" t="s">
        <v>570</v>
      </c>
      <c r="D15333" s="594" t="s">
        <v>2820</v>
      </c>
      <c r="E15333" s="594" t="s">
        <v>498</v>
      </c>
      <c r="F15333" s="594" t="s">
        <v>1299</v>
      </c>
      <c r="G15333" s="596" t="s">
        <v>197</v>
      </c>
      <c r="H15333" s="597">
        <v>5000000</v>
      </c>
    </row>
    <row r="15334" spans="1:8">
      <c r="A15334" s="594" t="s">
        <v>134</v>
      </c>
      <c r="B15334" s="594" t="s">
        <v>359</v>
      </c>
      <c r="C15334" s="594" t="s">
        <v>570</v>
      </c>
      <c r="D15334" s="594" t="s">
        <v>2822</v>
      </c>
      <c r="E15334" s="595" t="s">
        <v>411</v>
      </c>
      <c r="F15334" s="595" t="s">
        <v>411</v>
      </c>
      <c r="G15334" s="596" t="s">
        <v>2823</v>
      </c>
      <c r="H15334" s="597">
        <v>2000000</v>
      </c>
    </row>
    <row r="15335" spans="1:8">
      <c r="A15335" s="594" t="s">
        <v>134</v>
      </c>
      <c r="B15335" s="594" t="s">
        <v>359</v>
      </c>
      <c r="C15335" s="594" t="s">
        <v>570</v>
      </c>
      <c r="D15335" s="594" t="s">
        <v>2822</v>
      </c>
      <c r="E15335" s="594" t="s">
        <v>738</v>
      </c>
      <c r="F15335" s="595" t="s">
        <v>411</v>
      </c>
      <c r="G15335" s="596" t="s">
        <v>739</v>
      </c>
      <c r="H15335" s="597">
        <v>1000000</v>
      </c>
    </row>
    <row r="15336" spans="1:8">
      <c r="A15336" s="594" t="s">
        <v>134</v>
      </c>
      <c r="B15336" s="594" t="s">
        <v>359</v>
      </c>
      <c r="C15336" s="594" t="s">
        <v>570</v>
      </c>
      <c r="D15336" s="594" t="s">
        <v>2822</v>
      </c>
      <c r="E15336" s="594" t="s">
        <v>738</v>
      </c>
      <c r="F15336" s="594" t="s">
        <v>296</v>
      </c>
      <c r="G15336" s="596" t="s">
        <v>297</v>
      </c>
      <c r="H15336" s="597">
        <v>1000000</v>
      </c>
    </row>
    <row r="15337" spans="1:8">
      <c r="A15337" s="594" t="s">
        <v>134</v>
      </c>
      <c r="B15337" s="594" t="s">
        <v>359</v>
      </c>
      <c r="C15337" s="594" t="s">
        <v>570</v>
      </c>
      <c r="D15337" s="594" t="s">
        <v>2822</v>
      </c>
      <c r="E15337" s="594" t="s">
        <v>194</v>
      </c>
      <c r="F15337" s="595" t="s">
        <v>411</v>
      </c>
      <c r="G15337" s="596" t="s">
        <v>195</v>
      </c>
      <c r="H15337" s="597">
        <v>1000000</v>
      </c>
    </row>
    <row r="15338" spans="1:8">
      <c r="A15338" s="594" t="s">
        <v>134</v>
      </c>
      <c r="B15338" s="594" t="s">
        <v>359</v>
      </c>
      <c r="C15338" s="594" t="s">
        <v>570</v>
      </c>
      <c r="D15338" s="594" t="s">
        <v>2822</v>
      </c>
      <c r="E15338" s="594" t="s">
        <v>194</v>
      </c>
      <c r="F15338" s="594" t="s">
        <v>200</v>
      </c>
      <c r="G15338" s="596" t="s">
        <v>201</v>
      </c>
      <c r="H15338" s="597">
        <v>1000000</v>
      </c>
    </row>
    <row r="15339" spans="1:8">
      <c r="A15339" s="594" t="s">
        <v>134</v>
      </c>
      <c r="B15339" s="594" t="s">
        <v>359</v>
      </c>
      <c r="C15339" s="594" t="s">
        <v>570</v>
      </c>
      <c r="D15339" s="594" t="s">
        <v>2712</v>
      </c>
      <c r="E15339" s="595" t="s">
        <v>411</v>
      </c>
      <c r="F15339" s="595" t="s">
        <v>411</v>
      </c>
      <c r="G15339" s="596" t="s">
        <v>1165</v>
      </c>
      <c r="H15339" s="597">
        <v>619508000</v>
      </c>
    </row>
    <row r="15340" spans="1:8">
      <c r="A15340" s="594" t="s">
        <v>134</v>
      </c>
      <c r="B15340" s="594" t="s">
        <v>359</v>
      </c>
      <c r="C15340" s="594" t="s">
        <v>570</v>
      </c>
      <c r="D15340" s="594" t="s">
        <v>2712</v>
      </c>
      <c r="E15340" s="594" t="s">
        <v>475</v>
      </c>
      <c r="F15340" s="595" t="s">
        <v>411</v>
      </c>
      <c r="G15340" s="596" t="s">
        <v>2806</v>
      </c>
      <c r="H15340" s="597">
        <v>700000</v>
      </c>
    </row>
    <row r="15341" spans="1:8">
      <c r="A15341" s="594" t="s">
        <v>134</v>
      </c>
      <c r="B15341" s="594" t="s">
        <v>359</v>
      </c>
      <c r="C15341" s="594" t="s">
        <v>570</v>
      </c>
      <c r="D15341" s="594" t="s">
        <v>2712</v>
      </c>
      <c r="E15341" s="594" t="s">
        <v>475</v>
      </c>
      <c r="F15341" s="594" t="s">
        <v>1055</v>
      </c>
      <c r="G15341" s="596" t="s">
        <v>2810</v>
      </c>
      <c r="H15341" s="597">
        <v>700000</v>
      </c>
    </row>
    <row r="15342" spans="1:8">
      <c r="A15342" s="594" t="s">
        <v>134</v>
      </c>
      <c r="B15342" s="594" t="s">
        <v>359</v>
      </c>
      <c r="C15342" s="594" t="s">
        <v>570</v>
      </c>
      <c r="D15342" s="594" t="s">
        <v>2712</v>
      </c>
      <c r="E15342" s="594" t="s">
        <v>582</v>
      </c>
      <c r="F15342" s="595" t="s">
        <v>411</v>
      </c>
      <c r="G15342" s="596" t="s">
        <v>583</v>
      </c>
      <c r="H15342" s="597">
        <v>7800000</v>
      </c>
    </row>
    <row r="15343" spans="1:8">
      <c r="A15343" s="594" t="s">
        <v>134</v>
      </c>
      <c r="B15343" s="594" t="s">
        <v>359</v>
      </c>
      <c r="C15343" s="594" t="s">
        <v>570</v>
      </c>
      <c r="D15343" s="594" t="s">
        <v>2712</v>
      </c>
      <c r="E15343" s="594" t="s">
        <v>582</v>
      </c>
      <c r="F15343" s="594" t="s">
        <v>584</v>
      </c>
      <c r="G15343" s="596" t="s">
        <v>2670</v>
      </c>
      <c r="H15343" s="597">
        <v>4000000</v>
      </c>
    </row>
    <row r="15344" spans="1:8">
      <c r="A15344" s="594" t="s">
        <v>134</v>
      </c>
      <c r="B15344" s="594" t="s">
        <v>359</v>
      </c>
      <c r="C15344" s="594" t="s">
        <v>570</v>
      </c>
      <c r="D15344" s="594" t="s">
        <v>2712</v>
      </c>
      <c r="E15344" s="594" t="s">
        <v>582</v>
      </c>
      <c r="F15344" s="594" t="s">
        <v>478</v>
      </c>
      <c r="G15344" s="596" t="s">
        <v>2775</v>
      </c>
      <c r="H15344" s="597">
        <v>3200000</v>
      </c>
    </row>
    <row r="15345" spans="1:8">
      <c r="A15345" s="594" t="s">
        <v>134</v>
      </c>
      <c r="B15345" s="594" t="s">
        <v>359</v>
      </c>
      <c r="C15345" s="594" t="s">
        <v>570</v>
      </c>
      <c r="D15345" s="594" t="s">
        <v>2712</v>
      </c>
      <c r="E15345" s="594" t="s">
        <v>582</v>
      </c>
      <c r="F15345" s="594" t="s">
        <v>586</v>
      </c>
      <c r="G15345" s="596" t="s">
        <v>2671</v>
      </c>
      <c r="H15345" s="597">
        <v>600000</v>
      </c>
    </row>
    <row r="15346" spans="1:8">
      <c r="A15346" s="594" t="s">
        <v>134</v>
      </c>
      <c r="B15346" s="594" t="s">
        <v>359</v>
      </c>
      <c r="C15346" s="594" t="s">
        <v>570</v>
      </c>
      <c r="D15346" s="594" t="s">
        <v>2712</v>
      </c>
      <c r="E15346" s="594" t="s">
        <v>167</v>
      </c>
      <c r="F15346" s="595" t="s">
        <v>411</v>
      </c>
      <c r="G15346" s="596" t="s">
        <v>168</v>
      </c>
      <c r="H15346" s="597">
        <v>200000</v>
      </c>
    </row>
    <row r="15347" spans="1:8">
      <c r="A15347" s="594" t="s">
        <v>134</v>
      </c>
      <c r="B15347" s="594" t="s">
        <v>359</v>
      </c>
      <c r="C15347" s="594" t="s">
        <v>570</v>
      </c>
      <c r="D15347" s="594" t="s">
        <v>2712</v>
      </c>
      <c r="E15347" s="594" t="s">
        <v>167</v>
      </c>
      <c r="F15347" s="594" t="s">
        <v>354</v>
      </c>
      <c r="G15347" s="596" t="s">
        <v>2736</v>
      </c>
      <c r="H15347" s="597">
        <v>200000</v>
      </c>
    </row>
    <row r="15348" spans="1:8">
      <c r="A15348" s="594" t="s">
        <v>134</v>
      </c>
      <c r="B15348" s="594" t="s">
        <v>359</v>
      </c>
      <c r="C15348" s="594" t="s">
        <v>570</v>
      </c>
      <c r="D15348" s="594" t="s">
        <v>2712</v>
      </c>
      <c r="E15348" s="594" t="s">
        <v>171</v>
      </c>
      <c r="F15348" s="595" t="s">
        <v>411</v>
      </c>
      <c r="G15348" s="596" t="s">
        <v>2677</v>
      </c>
      <c r="H15348" s="597">
        <v>139481000</v>
      </c>
    </row>
    <row r="15349" spans="1:8">
      <c r="A15349" s="594" t="s">
        <v>134</v>
      </c>
      <c r="B15349" s="594" t="s">
        <v>359</v>
      </c>
      <c r="C15349" s="594" t="s">
        <v>570</v>
      </c>
      <c r="D15349" s="594" t="s">
        <v>2712</v>
      </c>
      <c r="E15349" s="594" t="s">
        <v>171</v>
      </c>
      <c r="F15349" s="594" t="s">
        <v>173</v>
      </c>
      <c r="G15349" s="596" t="s">
        <v>174</v>
      </c>
      <c r="H15349" s="597">
        <v>20406000</v>
      </c>
    </row>
    <row r="15350" spans="1:8">
      <c r="A15350" s="594" t="s">
        <v>134</v>
      </c>
      <c r="B15350" s="594" t="s">
        <v>359</v>
      </c>
      <c r="C15350" s="594" t="s">
        <v>570</v>
      </c>
      <c r="D15350" s="594" t="s">
        <v>2712</v>
      </c>
      <c r="E15350" s="594" t="s">
        <v>171</v>
      </c>
      <c r="F15350" s="594" t="s">
        <v>216</v>
      </c>
      <c r="G15350" s="596" t="s">
        <v>217</v>
      </c>
      <c r="H15350" s="597">
        <v>119075000</v>
      </c>
    </row>
    <row r="15351" spans="1:8">
      <c r="A15351" s="594" t="s">
        <v>134</v>
      </c>
      <c r="B15351" s="594" t="s">
        <v>359</v>
      </c>
      <c r="C15351" s="594" t="s">
        <v>570</v>
      </c>
      <c r="D15351" s="594" t="s">
        <v>2712</v>
      </c>
      <c r="E15351" s="594" t="s">
        <v>177</v>
      </c>
      <c r="F15351" s="595" t="s">
        <v>411</v>
      </c>
      <c r="G15351" s="596" t="s">
        <v>178</v>
      </c>
      <c r="H15351" s="597">
        <v>8900000</v>
      </c>
    </row>
    <row r="15352" spans="1:8">
      <c r="A15352" s="594" t="s">
        <v>134</v>
      </c>
      <c r="B15352" s="594" t="s">
        <v>359</v>
      </c>
      <c r="C15352" s="594" t="s">
        <v>570</v>
      </c>
      <c r="D15352" s="594" t="s">
        <v>2712</v>
      </c>
      <c r="E15352" s="594" t="s">
        <v>177</v>
      </c>
      <c r="F15352" s="594" t="s">
        <v>441</v>
      </c>
      <c r="G15352" s="596" t="s">
        <v>2728</v>
      </c>
      <c r="H15352" s="597">
        <v>8900000</v>
      </c>
    </row>
    <row r="15353" spans="1:8">
      <c r="A15353" s="594" t="s">
        <v>134</v>
      </c>
      <c r="B15353" s="594" t="s">
        <v>359</v>
      </c>
      <c r="C15353" s="594" t="s">
        <v>570</v>
      </c>
      <c r="D15353" s="594" t="s">
        <v>2712</v>
      </c>
      <c r="E15353" s="594" t="s">
        <v>240</v>
      </c>
      <c r="F15353" s="595" t="s">
        <v>411</v>
      </c>
      <c r="G15353" s="596" t="s">
        <v>241</v>
      </c>
      <c r="H15353" s="597">
        <v>209170000</v>
      </c>
    </row>
    <row r="15354" spans="1:8">
      <c r="A15354" s="594" t="s">
        <v>134</v>
      </c>
      <c r="B15354" s="594" t="s">
        <v>359</v>
      </c>
      <c r="C15354" s="594" t="s">
        <v>570</v>
      </c>
      <c r="D15354" s="594" t="s">
        <v>2712</v>
      </c>
      <c r="E15354" s="594" t="s">
        <v>240</v>
      </c>
      <c r="F15354" s="594" t="s">
        <v>242</v>
      </c>
      <c r="G15354" s="596" t="s">
        <v>243</v>
      </c>
      <c r="H15354" s="597">
        <v>9666000</v>
      </c>
    </row>
    <row r="15355" spans="1:8">
      <c r="A15355" s="594" t="s">
        <v>134</v>
      </c>
      <c r="B15355" s="594" t="s">
        <v>359</v>
      </c>
      <c r="C15355" s="594" t="s">
        <v>570</v>
      </c>
      <c r="D15355" s="594" t="s">
        <v>2712</v>
      </c>
      <c r="E15355" s="594" t="s">
        <v>240</v>
      </c>
      <c r="F15355" s="594" t="s">
        <v>728</v>
      </c>
      <c r="G15355" s="596" t="s">
        <v>729</v>
      </c>
      <c r="H15355" s="597">
        <v>5000000</v>
      </c>
    </row>
    <row r="15356" spans="1:8">
      <c r="A15356" s="594" t="s">
        <v>134</v>
      </c>
      <c r="B15356" s="594" t="s">
        <v>359</v>
      </c>
      <c r="C15356" s="594" t="s">
        <v>570</v>
      </c>
      <c r="D15356" s="594" t="s">
        <v>2712</v>
      </c>
      <c r="E15356" s="594" t="s">
        <v>240</v>
      </c>
      <c r="F15356" s="594" t="s">
        <v>597</v>
      </c>
      <c r="G15356" s="596" t="s">
        <v>2682</v>
      </c>
      <c r="H15356" s="597">
        <v>3950000</v>
      </c>
    </row>
    <row r="15357" spans="1:8">
      <c r="A15357" s="594" t="s">
        <v>134</v>
      </c>
      <c r="B15357" s="594" t="s">
        <v>359</v>
      </c>
      <c r="C15357" s="594" t="s">
        <v>570</v>
      </c>
      <c r="D15357" s="594" t="s">
        <v>2712</v>
      </c>
      <c r="E15357" s="594" t="s">
        <v>240</v>
      </c>
      <c r="F15357" s="594" t="s">
        <v>733</v>
      </c>
      <c r="G15357" s="596" t="s">
        <v>734</v>
      </c>
      <c r="H15357" s="597">
        <v>145410000</v>
      </c>
    </row>
    <row r="15358" spans="1:8">
      <c r="A15358" s="594" t="s">
        <v>134</v>
      </c>
      <c r="B15358" s="594" t="s">
        <v>359</v>
      </c>
      <c r="C15358" s="594" t="s">
        <v>570</v>
      </c>
      <c r="D15358" s="594" t="s">
        <v>2712</v>
      </c>
      <c r="E15358" s="594" t="s">
        <v>240</v>
      </c>
      <c r="F15358" s="594" t="s">
        <v>735</v>
      </c>
      <c r="G15358" s="596" t="s">
        <v>193</v>
      </c>
      <c r="H15358" s="597">
        <v>45144000</v>
      </c>
    </row>
    <row r="15359" spans="1:8">
      <c r="A15359" s="594" t="s">
        <v>134</v>
      </c>
      <c r="B15359" s="594" t="s">
        <v>359</v>
      </c>
      <c r="C15359" s="594" t="s">
        <v>570</v>
      </c>
      <c r="D15359" s="594" t="s">
        <v>2712</v>
      </c>
      <c r="E15359" s="594" t="s">
        <v>183</v>
      </c>
      <c r="F15359" s="595" t="s">
        <v>411</v>
      </c>
      <c r="G15359" s="596" t="s">
        <v>184</v>
      </c>
      <c r="H15359" s="597">
        <v>2060000</v>
      </c>
    </row>
    <row r="15360" spans="1:8">
      <c r="A15360" s="594" t="s">
        <v>134</v>
      </c>
      <c r="B15360" s="594" t="s">
        <v>359</v>
      </c>
      <c r="C15360" s="594" t="s">
        <v>570</v>
      </c>
      <c r="D15360" s="594" t="s">
        <v>2712</v>
      </c>
      <c r="E15360" s="594" t="s">
        <v>183</v>
      </c>
      <c r="F15360" s="594" t="s">
        <v>587</v>
      </c>
      <c r="G15360" s="596" t="s">
        <v>588</v>
      </c>
      <c r="H15360" s="597">
        <v>510000</v>
      </c>
    </row>
    <row r="15361" spans="1:8">
      <c r="A15361" s="594" t="s">
        <v>134</v>
      </c>
      <c r="B15361" s="594" t="s">
        <v>359</v>
      </c>
      <c r="C15361" s="594" t="s">
        <v>570</v>
      </c>
      <c r="D15361" s="594" t="s">
        <v>2712</v>
      </c>
      <c r="E15361" s="594" t="s">
        <v>183</v>
      </c>
      <c r="F15361" s="594" t="s">
        <v>736</v>
      </c>
      <c r="G15361" s="596" t="s">
        <v>737</v>
      </c>
      <c r="H15361" s="597">
        <v>1150000</v>
      </c>
    </row>
    <row r="15362" spans="1:8">
      <c r="A15362" s="594" t="s">
        <v>134</v>
      </c>
      <c r="B15362" s="594" t="s">
        <v>359</v>
      </c>
      <c r="C15362" s="594" t="s">
        <v>570</v>
      </c>
      <c r="D15362" s="594" t="s">
        <v>2712</v>
      </c>
      <c r="E15362" s="594" t="s">
        <v>183</v>
      </c>
      <c r="F15362" s="594" t="s">
        <v>185</v>
      </c>
      <c r="G15362" s="596" t="s">
        <v>186</v>
      </c>
      <c r="H15362" s="597">
        <v>400000</v>
      </c>
    </row>
    <row r="15363" spans="1:8">
      <c r="A15363" s="594" t="s">
        <v>134</v>
      </c>
      <c r="B15363" s="594" t="s">
        <v>359</v>
      </c>
      <c r="C15363" s="594" t="s">
        <v>570</v>
      </c>
      <c r="D15363" s="594" t="s">
        <v>2712</v>
      </c>
      <c r="E15363" s="594" t="s">
        <v>738</v>
      </c>
      <c r="F15363" s="595" t="s">
        <v>411</v>
      </c>
      <c r="G15363" s="596" t="s">
        <v>739</v>
      </c>
      <c r="H15363" s="597">
        <v>12530000</v>
      </c>
    </row>
    <row r="15364" spans="1:8">
      <c r="A15364" s="594" t="s">
        <v>134</v>
      </c>
      <c r="B15364" s="594" t="s">
        <v>359</v>
      </c>
      <c r="C15364" s="594" t="s">
        <v>570</v>
      </c>
      <c r="D15364" s="594" t="s">
        <v>2712</v>
      </c>
      <c r="E15364" s="594" t="s">
        <v>738</v>
      </c>
      <c r="F15364" s="594" t="s">
        <v>296</v>
      </c>
      <c r="G15364" s="596" t="s">
        <v>297</v>
      </c>
      <c r="H15364" s="597">
        <v>11130000</v>
      </c>
    </row>
    <row r="15365" spans="1:8">
      <c r="A15365" s="594" t="s">
        <v>134</v>
      </c>
      <c r="B15365" s="594" t="s">
        <v>359</v>
      </c>
      <c r="C15365" s="594" t="s">
        <v>570</v>
      </c>
      <c r="D15365" s="594" t="s">
        <v>2712</v>
      </c>
      <c r="E15365" s="594" t="s">
        <v>738</v>
      </c>
      <c r="F15365" s="594" t="s">
        <v>742</v>
      </c>
      <c r="G15365" s="596" t="s">
        <v>743</v>
      </c>
      <c r="H15365" s="597">
        <v>1400000</v>
      </c>
    </row>
    <row r="15366" spans="1:8">
      <c r="A15366" s="594" t="s">
        <v>134</v>
      </c>
      <c r="B15366" s="594" t="s">
        <v>359</v>
      </c>
      <c r="C15366" s="594" t="s">
        <v>570</v>
      </c>
      <c r="D15366" s="594" t="s">
        <v>2712</v>
      </c>
      <c r="E15366" s="594" t="s">
        <v>2692</v>
      </c>
      <c r="F15366" s="595" t="s">
        <v>411</v>
      </c>
      <c r="G15366" s="596" t="s">
        <v>2693</v>
      </c>
      <c r="H15366" s="597">
        <v>94350000</v>
      </c>
    </row>
    <row r="15367" spans="1:8">
      <c r="A15367" s="594" t="s">
        <v>134</v>
      </c>
      <c r="B15367" s="594" t="s">
        <v>359</v>
      </c>
      <c r="C15367" s="594" t="s">
        <v>570</v>
      </c>
      <c r="D15367" s="594" t="s">
        <v>2712</v>
      </c>
      <c r="E15367" s="594" t="s">
        <v>2692</v>
      </c>
      <c r="F15367" s="594" t="s">
        <v>2722</v>
      </c>
      <c r="G15367" s="596" t="s">
        <v>2690</v>
      </c>
      <c r="H15367" s="597">
        <v>15300000</v>
      </c>
    </row>
    <row r="15368" spans="1:8">
      <c r="A15368" s="594" t="s">
        <v>134</v>
      </c>
      <c r="B15368" s="594" t="s">
        <v>359</v>
      </c>
      <c r="C15368" s="594" t="s">
        <v>570</v>
      </c>
      <c r="D15368" s="594" t="s">
        <v>2712</v>
      </c>
      <c r="E15368" s="594" t="s">
        <v>2692</v>
      </c>
      <c r="F15368" s="594" t="s">
        <v>2694</v>
      </c>
      <c r="G15368" s="596" t="s">
        <v>2689</v>
      </c>
      <c r="H15368" s="597">
        <v>53000000</v>
      </c>
    </row>
    <row r="15369" spans="1:8">
      <c r="A15369" s="594" t="s">
        <v>134</v>
      </c>
      <c r="B15369" s="594" t="s">
        <v>359</v>
      </c>
      <c r="C15369" s="594" t="s">
        <v>570</v>
      </c>
      <c r="D15369" s="594" t="s">
        <v>2712</v>
      </c>
      <c r="E15369" s="594" t="s">
        <v>2692</v>
      </c>
      <c r="F15369" s="594" t="s">
        <v>2730</v>
      </c>
      <c r="G15369" s="596" t="s">
        <v>2731</v>
      </c>
      <c r="H15369" s="597">
        <v>26050000</v>
      </c>
    </row>
    <row r="15370" spans="1:8">
      <c r="A15370" s="594" t="s">
        <v>134</v>
      </c>
      <c r="B15370" s="594" t="s">
        <v>359</v>
      </c>
      <c r="C15370" s="594" t="s">
        <v>570</v>
      </c>
      <c r="D15370" s="594" t="s">
        <v>2712</v>
      </c>
      <c r="E15370" s="594" t="s">
        <v>189</v>
      </c>
      <c r="F15370" s="595" t="s">
        <v>411</v>
      </c>
      <c r="G15370" s="596" t="s">
        <v>190</v>
      </c>
      <c r="H15370" s="597">
        <v>12752000</v>
      </c>
    </row>
    <row r="15371" spans="1:8">
      <c r="A15371" s="594" t="s">
        <v>134</v>
      </c>
      <c r="B15371" s="594" t="s">
        <v>359</v>
      </c>
      <c r="C15371" s="594" t="s">
        <v>570</v>
      </c>
      <c r="D15371" s="594" t="s">
        <v>2712</v>
      </c>
      <c r="E15371" s="594" t="s">
        <v>189</v>
      </c>
      <c r="F15371" s="594" t="s">
        <v>773</v>
      </c>
      <c r="G15371" s="596" t="s">
        <v>2695</v>
      </c>
      <c r="H15371" s="597">
        <v>10752000</v>
      </c>
    </row>
    <row r="15372" spans="1:8">
      <c r="A15372" s="594" t="s">
        <v>134</v>
      </c>
      <c r="B15372" s="594" t="s">
        <v>359</v>
      </c>
      <c r="C15372" s="594" t="s">
        <v>570</v>
      </c>
      <c r="D15372" s="594" t="s">
        <v>2712</v>
      </c>
      <c r="E15372" s="594" t="s">
        <v>189</v>
      </c>
      <c r="F15372" s="594" t="s">
        <v>192</v>
      </c>
      <c r="G15372" s="596" t="s">
        <v>195</v>
      </c>
      <c r="H15372" s="597">
        <v>2000000</v>
      </c>
    </row>
    <row r="15373" spans="1:8">
      <c r="A15373" s="594" t="s">
        <v>134</v>
      </c>
      <c r="B15373" s="594" t="s">
        <v>359</v>
      </c>
      <c r="C15373" s="594" t="s">
        <v>570</v>
      </c>
      <c r="D15373" s="594" t="s">
        <v>2712</v>
      </c>
      <c r="E15373" s="594" t="s">
        <v>194</v>
      </c>
      <c r="F15373" s="595" t="s">
        <v>411</v>
      </c>
      <c r="G15373" s="596" t="s">
        <v>195</v>
      </c>
      <c r="H15373" s="597">
        <v>131165000</v>
      </c>
    </row>
    <row r="15374" spans="1:8">
      <c r="A15374" s="594" t="s">
        <v>134</v>
      </c>
      <c r="B15374" s="594" t="s">
        <v>359</v>
      </c>
      <c r="C15374" s="594" t="s">
        <v>570</v>
      </c>
      <c r="D15374" s="594" t="s">
        <v>2712</v>
      </c>
      <c r="E15374" s="594" t="s">
        <v>194</v>
      </c>
      <c r="F15374" s="594" t="s">
        <v>198</v>
      </c>
      <c r="G15374" s="596" t="s">
        <v>199</v>
      </c>
      <c r="H15374" s="597">
        <v>10800000</v>
      </c>
    </row>
    <row r="15375" spans="1:8">
      <c r="A15375" s="594" t="s">
        <v>134</v>
      </c>
      <c r="B15375" s="594" t="s">
        <v>359</v>
      </c>
      <c r="C15375" s="594" t="s">
        <v>570</v>
      </c>
      <c r="D15375" s="594" t="s">
        <v>2712</v>
      </c>
      <c r="E15375" s="594" t="s">
        <v>194</v>
      </c>
      <c r="F15375" s="594" t="s">
        <v>200</v>
      </c>
      <c r="G15375" s="596" t="s">
        <v>201</v>
      </c>
      <c r="H15375" s="597">
        <v>120365000</v>
      </c>
    </row>
    <row r="15376" spans="1:8">
      <c r="A15376" s="594" t="s">
        <v>134</v>
      </c>
      <c r="B15376" s="594" t="s">
        <v>359</v>
      </c>
      <c r="C15376" s="594" t="s">
        <v>570</v>
      </c>
      <c r="D15376" s="594" t="s">
        <v>2712</v>
      </c>
      <c r="E15376" s="594" t="s">
        <v>550</v>
      </c>
      <c r="F15376" s="595" t="s">
        <v>411</v>
      </c>
      <c r="G15376" s="596" t="s">
        <v>2705</v>
      </c>
      <c r="H15376" s="597">
        <v>400000</v>
      </c>
    </row>
    <row r="15377" spans="1:8">
      <c r="A15377" s="594" t="s">
        <v>134</v>
      </c>
      <c r="B15377" s="594" t="s">
        <v>359</v>
      </c>
      <c r="C15377" s="594" t="s">
        <v>570</v>
      </c>
      <c r="D15377" s="594" t="s">
        <v>2712</v>
      </c>
      <c r="E15377" s="594" t="s">
        <v>550</v>
      </c>
      <c r="F15377" s="594" t="s">
        <v>2706</v>
      </c>
      <c r="G15377" s="596" t="s">
        <v>72</v>
      </c>
      <c r="H15377" s="597">
        <v>400000</v>
      </c>
    </row>
    <row r="15378" spans="1:8">
      <c r="A15378" s="594" t="s">
        <v>134</v>
      </c>
      <c r="B15378" s="594" t="s">
        <v>359</v>
      </c>
      <c r="C15378" s="594" t="s">
        <v>570</v>
      </c>
      <c r="D15378" s="594" t="s">
        <v>2713</v>
      </c>
      <c r="E15378" s="595" t="s">
        <v>411</v>
      </c>
      <c r="F15378" s="595" t="s">
        <v>411</v>
      </c>
      <c r="G15378" s="596" t="s">
        <v>2714</v>
      </c>
      <c r="H15378" s="597">
        <v>952743000</v>
      </c>
    </row>
    <row r="15379" spans="1:8">
      <c r="A15379" s="594" t="s">
        <v>134</v>
      </c>
      <c r="B15379" s="594" t="s">
        <v>359</v>
      </c>
      <c r="C15379" s="594" t="s">
        <v>570</v>
      </c>
      <c r="D15379" s="594" t="s">
        <v>2713</v>
      </c>
      <c r="E15379" s="594" t="s">
        <v>475</v>
      </c>
      <c r="F15379" s="595" t="s">
        <v>411</v>
      </c>
      <c r="G15379" s="596" t="s">
        <v>2806</v>
      </c>
      <c r="H15379" s="597">
        <v>5350000</v>
      </c>
    </row>
    <row r="15380" spans="1:8">
      <c r="A15380" s="594" t="s">
        <v>134</v>
      </c>
      <c r="B15380" s="594" t="s">
        <v>359</v>
      </c>
      <c r="C15380" s="594" t="s">
        <v>570</v>
      </c>
      <c r="D15380" s="594" t="s">
        <v>2713</v>
      </c>
      <c r="E15380" s="594" t="s">
        <v>475</v>
      </c>
      <c r="F15380" s="594" t="s">
        <v>1055</v>
      </c>
      <c r="G15380" s="596" t="s">
        <v>2810</v>
      </c>
      <c r="H15380" s="597">
        <v>5350000</v>
      </c>
    </row>
    <row r="15381" spans="1:8">
      <c r="A15381" s="594" t="s">
        <v>134</v>
      </c>
      <c r="B15381" s="594" t="s">
        <v>359</v>
      </c>
      <c r="C15381" s="594" t="s">
        <v>570</v>
      </c>
      <c r="D15381" s="594" t="s">
        <v>2713</v>
      </c>
      <c r="E15381" s="594" t="s">
        <v>582</v>
      </c>
      <c r="F15381" s="595" t="s">
        <v>411</v>
      </c>
      <c r="G15381" s="596" t="s">
        <v>583</v>
      </c>
      <c r="H15381" s="597">
        <v>1950000</v>
      </c>
    </row>
    <row r="15382" spans="1:8">
      <c r="A15382" s="594" t="s">
        <v>134</v>
      </c>
      <c r="B15382" s="594" t="s">
        <v>359</v>
      </c>
      <c r="C15382" s="594" t="s">
        <v>570</v>
      </c>
      <c r="D15382" s="594" t="s">
        <v>2713</v>
      </c>
      <c r="E15382" s="594" t="s">
        <v>582</v>
      </c>
      <c r="F15382" s="594" t="s">
        <v>478</v>
      </c>
      <c r="G15382" s="596" t="s">
        <v>2775</v>
      </c>
      <c r="H15382" s="597">
        <v>1950000</v>
      </c>
    </row>
    <row r="15383" spans="1:8">
      <c r="A15383" s="594" t="s">
        <v>134</v>
      </c>
      <c r="B15383" s="594" t="s">
        <v>359</v>
      </c>
      <c r="C15383" s="594" t="s">
        <v>570</v>
      </c>
      <c r="D15383" s="594" t="s">
        <v>2713</v>
      </c>
      <c r="E15383" s="594" t="s">
        <v>167</v>
      </c>
      <c r="F15383" s="595" t="s">
        <v>411</v>
      </c>
      <c r="G15383" s="596" t="s">
        <v>168</v>
      </c>
      <c r="H15383" s="597">
        <v>2660000</v>
      </c>
    </row>
    <row r="15384" spans="1:8">
      <c r="A15384" s="594" t="s">
        <v>134</v>
      </c>
      <c r="B15384" s="594" t="s">
        <v>359</v>
      </c>
      <c r="C15384" s="594" t="s">
        <v>570</v>
      </c>
      <c r="D15384" s="594" t="s">
        <v>2713</v>
      </c>
      <c r="E15384" s="594" t="s">
        <v>167</v>
      </c>
      <c r="F15384" s="594" t="s">
        <v>354</v>
      </c>
      <c r="G15384" s="596" t="s">
        <v>2736</v>
      </c>
      <c r="H15384" s="597">
        <v>2660000</v>
      </c>
    </row>
    <row r="15385" spans="1:8">
      <c r="A15385" s="594" t="s">
        <v>134</v>
      </c>
      <c r="B15385" s="594" t="s">
        <v>359</v>
      </c>
      <c r="C15385" s="594" t="s">
        <v>570</v>
      </c>
      <c r="D15385" s="594" t="s">
        <v>2713</v>
      </c>
      <c r="E15385" s="594" t="s">
        <v>171</v>
      </c>
      <c r="F15385" s="595" t="s">
        <v>411</v>
      </c>
      <c r="G15385" s="596" t="s">
        <v>2677</v>
      </c>
      <c r="H15385" s="597">
        <v>450000</v>
      </c>
    </row>
    <row r="15386" spans="1:8">
      <c r="A15386" s="594" t="s">
        <v>134</v>
      </c>
      <c r="B15386" s="594" t="s">
        <v>359</v>
      </c>
      <c r="C15386" s="594" t="s">
        <v>570</v>
      </c>
      <c r="D15386" s="594" t="s">
        <v>2713</v>
      </c>
      <c r="E15386" s="594" t="s">
        <v>171</v>
      </c>
      <c r="F15386" s="594" t="s">
        <v>175</v>
      </c>
      <c r="G15386" s="596" t="s">
        <v>176</v>
      </c>
      <c r="H15386" s="597">
        <v>450000</v>
      </c>
    </row>
    <row r="15387" spans="1:8">
      <c r="A15387" s="594" t="s">
        <v>134</v>
      </c>
      <c r="B15387" s="594" t="s">
        <v>359</v>
      </c>
      <c r="C15387" s="594" t="s">
        <v>570</v>
      </c>
      <c r="D15387" s="594" t="s">
        <v>2713</v>
      </c>
      <c r="E15387" s="594" t="s">
        <v>177</v>
      </c>
      <c r="F15387" s="595" t="s">
        <v>411</v>
      </c>
      <c r="G15387" s="596" t="s">
        <v>178</v>
      </c>
      <c r="H15387" s="597">
        <v>1000000</v>
      </c>
    </row>
    <row r="15388" spans="1:8">
      <c r="A15388" s="594" t="s">
        <v>134</v>
      </c>
      <c r="B15388" s="594" t="s">
        <v>359</v>
      </c>
      <c r="C15388" s="594" t="s">
        <v>570</v>
      </c>
      <c r="D15388" s="594" t="s">
        <v>2713</v>
      </c>
      <c r="E15388" s="594" t="s">
        <v>177</v>
      </c>
      <c r="F15388" s="594" t="s">
        <v>441</v>
      </c>
      <c r="G15388" s="596" t="s">
        <v>2728</v>
      </c>
      <c r="H15388" s="597">
        <v>1000000</v>
      </c>
    </row>
    <row r="15389" spans="1:8">
      <c r="A15389" s="594" t="s">
        <v>134</v>
      </c>
      <c r="B15389" s="594" t="s">
        <v>359</v>
      </c>
      <c r="C15389" s="594" t="s">
        <v>570</v>
      </c>
      <c r="D15389" s="594" t="s">
        <v>2713</v>
      </c>
      <c r="E15389" s="594" t="s">
        <v>240</v>
      </c>
      <c r="F15389" s="595" t="s">
        <v>411</v>
      </c>
      <c r="G15389" s="596" t="s">
        <v>241</v>
      </c>
      <c r="H15389" s="597">
        <v>13910000</v>
      </c>
    </row>
    <row r="15390" spans="1:8">
      <c r="A15390" s="594" t="s">
        <v>134</v>
      </c>
      <c r="B15390" s="594" t="s">
        <v>359</v>
      </c>
      <c r="C15390" s="594" t="s">
        <v>570</v>
      </c>
      <c r="D15390" s="594" t="s">
        <v>2713</v>
      </c>
      <c r="E15390" s="594" t="s">
        <v>240</v>
      </c>
      <c r="F15390" s="594" t="s">
        <v>242</v>
      </c>
      <c r="G15390" s="596" t="s">
        <v>243</v>
      </c>
      <c r="H15390" s="597">
        <v>5110000</v>
      </c>
    </row>
    <row r="15391" spans="1:8">
      <c r="A15391" s="594" t="s">
        <v>134</v>
      </c>
      <c r="B15391" s="594" t="s">
        <v>359</v>
      </c>
      <c r="C15391" s="594" t="s">
        <v>570</v>
      </c>
      <c r="D15391" s="594" t="s">
        <v>2713</v>
      </c>
      <c r="E15391" s="594" t="s">
        <v>240</v>
      </c>
      <c r="F15391" s="594" t="s">
        <v>733</v>
      </c>
      <c r="G15391" s="596" t="s">
        <v>734</v>
      </c>
      <c r="H15391" s="597">
        <v>2600000</v>
      </c>
    </row>
    <row r="15392" spans="1:8">
      <c r="A15392" s="594" t="s">
        <v>134</v>
      </c>
      <c r="B15392" s="594" t="s">
        <v>359</v>
      </c>
      <c r="C15392" s="594" t="s">
        <v>570</v>
      </c>
      <c r="D15392" s="594" t="s">
        <v>2713</v>
      </c>
      <c r="E15392" s="594" t="s">
        <v>240</v>
      </c>
      <c r="F15392" s="594" t="s">
        <v>735</v>
      </c>
      <c r="G15392" s="596" t="s">
        <v>193</v>
      </c>
      <c r="H15392" s="597">
        <v>6200000</v>
      </c>
    </row>
    <row r="15393" spans="1:8">
      <c r="A15393" s="594" t="s">
        <v>134</v>
      </c>
      <c r="B15393" s="594" t="s">
        <v>359</v>
      </c>
      <c r="C15393" s="594" t="s">
        <v>570</v>
      </c>
      <c r="D15393" s="594" t="s">
        <v>2713</v>
      </c>
      <c r="E15393" s="594" t="s">
        <v>183</v>
      </c>
      <c r="F15393" s="595" t="s">
        <v>411</v>
      </c>
      <c r="G15393" s="596" t="s">
        <v>184</v>
      </c>
      <c r="H15393" s="597">
        <v>79395000</v>
      </c>
    </row>
    <row r="15394" spans="1:8">
      <c r="A15394" s="594" t="s">
        <v>134</v>
      </c>
      <c r="B15394" s="594" t="s">
        <v>359</v>
      </c>
      <c r="C15394" s="594" t="s">
        <v>570</v>
      </c>
      <c r="D15394" s="594" t="s">
        <v>2713</v>
      </c>
      <c r="E15394" s="594" t="s">
        <v>183</v>
      </c>
      <c r="F15394" s="594" t="s">
        <v>587</v>
      </c>
      <c r="G15394" s="596" t="s">
        <v>588</v>
      </c>
      <c r="H15394" s="597">
        <v>5990000</v>
      </c>
    </row>
    <row r="15395" spans="1:8">
      <c r="A15395" s="594" t="s">
        <v>134</v>
      </c>
      <c r="B15395" s="594" t="s">
        <v>359</v>
      </c>
      <c r="C15395" s="594" t="s">
        <v>570</v>
      </c>
      <c r="D15395" s="594" t="s">
        <v>2713</v>
      </c>
      <c r="E15395" s="594" t="s">
        <v>183</v>
      </c>
      <c r="F15395" s="594" t="s">
        <v>736</v>
      </c>
      <c r="G15395" s="596" t="s">
        <v>737</v>
      </c>
      <c r="H15395" s="597">
        <v>30455000</v>
      </c>
    </row>
    <row r="15396" spans="1:8">
      <c r="A15396" s="594" t="s">
        <v>134</v>
      </c>
      <c r="B15396" s="594" t="s">
        <v>359</v>
      </c>
      <c r="C15396" s="594" t="s">
        <v>570</v>
      </c>
      <c r="D15396" s="594" t="s">
        <v>2713</v>
      </c>
      <c r="E15396" s="594" t="s">
        <v>183</v>
      </c>
      <c r="F15396" s="594" t="s">
        <v>185</v>
      </c>
      <c r="G15396" s="596" t="s">
        <v>186</v>
      </c>
      <c r="H15396" s="597">
        <v>25750000</v>
      </c>
    </row>
    <row r="15397" spans="1:8">
      <c r="A15397" s="594" t="s">
        <v>134</v>
      </c>
      <c r="B15397" s="594" t="s">
        <v>359</v>
      </c>
      <c r="C15397" s="594" t="s">
        <v>570</v>
      </c>
      <c r="D15397" s="594" t="s">
        <v>2713</v>
      </c>
      <c r="E15397" s="594" t="s">
        <v>183</v>
      </c>
      <c r="F15397" s="594" t="s">
        <v>772</v>
      </c>
      <c r="G15397" s="596" t="s">
        <v>195</v>
      </c>
      <c r="H15397" s="597">
        <v>17200000</v>
      </c>
    </row>
    <row r="15398" spans="1:8">
      <c r="A15398" s="594" t="s">
        <v>134</v>
      </c>
      <c r="B15398" s="594" t="s">
        <v>359</v>
      </c>
      <c r="C15398" s="594" t="s">
        <v>570</v>
      </c>
      <c r="D15398" s="594" t="s">
        <v>2713</v>
      </c>
      <c r="E15398" s="594" t="s">
        <v>738</v>
      </c>
      <c r="F15398" s="595" t="s">
        <v>411</v>
      </c>
      <c r="G15398" s="596" t="s">
        <v>739</v>
      </c>
      <c r="H15398" s="597">
        <v>560187000</v>
      </c>
    </row>
    <row r="15399" spans="1:8">
      <c r="A15399" s="594" t="s">
        <v>134</v>
      </c>
      <c r="B15399" s="594" t="s">
        <v>359</v>
      </c>
      <c r="C15399" s="594" t="s">
        <v>570</v>
      </c>
      <c r="D15399" s="594" t="s">
        <v>2713</v>
      </c>
      <c r="E15399" s="594" t="s">
        <v>738</v>
      </c>
      <c r="F15399" s="594" t="s">
        <v>296</v>
      </c>
      <c r="G15399" s="596" t="s">
        <v>297</v>
      </c>
      <c r="H15399" s="597">
        <v>560187000</v>
      </c>
    </row>
    <row r="15400" spans="1:8">
      <c r="A15400" s="594" t="s">
        <v>134</v>
      </c>
      <c r="B15400" s="594" t="s">
        <v>359</v>
      </c>
      <c r="C15400" s="594" t="s">
        <v>570</v>
      </c>
      <c r="D15400" s="594" t="s">
        <v>2713</v>
      </c>
      <c r="E15400" s="594" t="s">
        <v>744</v>
      </c>
      <c r="F15400" s="595" t="s">
        <v>411</v>
      </c>
      <c r="G15400" s="596" t="s">
        <v>2686</v>
      </c>
      <c r="H15400" s="597">
        <v>770000</v>
      </c>
    </row>
    <row r="15401" spans="1:8">
      <c r="A15401" s="594" t="s">
        <v>134</v>
      </c>
      <c r="B15401" s="594" t="s">
        <v>359</v>
      </c>
      <c r="C15401" s="594" t="s">
        <v>570</v>
      </c>
      <c r="D15401" s="594" t="s">
        <v>2713</v>
      </c>
      <c r="E15401" s="594" t="s">
        <v>744</v>
      </c>
      <c r="F15401" s="594" t="s">
        <v>572</v>
      </c>
      <c r="G15401" s="596" t="s">
        <v>2689</v>
      </c>
      <c r="H15401" s="597">
        <v>770000</v>
      </c>
    </row>
    <row r="15402" spans="1:8">
      <c r="A15402" s="594" t="s">
        <v>134</v>
      </c>
      <c r="B15402" s="594" t="s">
        <v>359</v>
      </c>
      <c r="C15402" s="594" t="s">
        <v>570</v>
      </c>
      <c r="D15402" s="594" t="s">
        <v>2713</v>
      </c>
      <c r="E15402" s="594" t="s">
        <v>189</v>
      </c>
      <c r="F15402" s="595" t="s">
        <v>411</v>
      </c>
      <c r="G15402" s="596" t="s">
        <v>190</v>
      </c>
      <c r="H15402" s="597">
        <v>52676000</v>
      </c>
    </row>
    <row r="15403" spans="1:8">
      <c r="A15403" s="594" t="s">
        <v>134</v>
      </c>
      <c r="B15403" s="594" t="s">
        <v>359</v>
      </c>
      <c r="C15403" s="594" t="s">
        <v>570</v>
      </c>
      <c r="D15403" s="594" t="s">
        <v>2713</v>
      </c>
      <c r="E15403" s="594" t="s">
        <v>189</v>
      </c>
      <c r="F15403" s="594" t="s">
        <v>773</v>
      </c>
      <c r="G15403" s="596" t="s">
        <v>2695</v>
      </c>
      <c r="H15403" s="597">
        <v>2100000</v>
      </c>
    </row>
    <row r="15404" spans="1:8">
      <c r="A15404" s="594" t="s">
        <v>134</v>
      </c>
      <c r="B15404" s="594" t="s">
        <v>359</v>
      </c>
      <c r="C15404" s="594" t="s">
        <v>570</v>
      </c>
      <c r="D15404" s="594" t="s">
        <v>2713</v>
      </c>
      <c r="E15404" s="594" t="s">
        <v>189</v>
      </c>
      <c r="F15404" s="594" t="s">
        <v>37</v>
      </c>
      <c r="G15404" s="596" t="s">
        <v>2696</v>
      </c>
      <c r="H15404" s="597">
        <v>5756000</v>
      </c>
    </row>
    <row r="15405" spans="1:8">
      <c r="A15405" s="594" t="s">
        <v>134</v>
      </c>
      <c r="B15405" s="594" t="s">
        <v>359</v>
      </c>
      <c r="C15405" s="594" t="s">
        <v>570</v>
      </c>
      <c r="D15405" s="594" t="s">
        <v>2713</v>
      </c>
      <c r="E15405" s="594" t="s">
        <v>189</v>
      </c>
      <c r="F15405" s="594" t="s">
        <v>192</v>
      </c>
      <c r="G15405" s="596" t="s">
        <v>195</v>
      </c>
      <c r="H15405" s="597">
        <v>44820000</v>
      </c>
    </row>
    <row r="15406" spans="1:8">
      <c r="A15406" s="594" t="s">
        <v>134</v>
      </c>
      <c r="B15406" s="594" t="s">
        <v>359</v>
      </c>
      <c r="C15406" s="594" t="s">
        <v>570</v>
      </c>
      <c r="D15406" s="594" t="s">
        <v>2713</v>
      </c>
      <c r="E15406" s="594" t="s">
        <v>194</v>
      </c>
      <c r="F15406" s="595" t="s">
        <v>411</v>
      </c>
      <c r="G15406" s="596" t="s">
        <v>195</v>
      </c>
      <c r="H15406" s="597">
        <v>234395000</v>
      </c>
    </row>
    <row r="15407" spans="1:8">
      <c r="A15407" s="594" t="s">
        <v>134</v>
      </c>
      <c r="B15407" s="594" t="s">
        <v>359</v>
      </c>
      <c r="C15407" s="594" t="s">
        <v>570</v>
      </c>
      <c r="D15407" s="594" t="s">
        <v>2713</v>
      </c>
      <c r="E15407" s="594" t="s">
        <v>194</v>
      </c>
      <c r="F15407" s="594" t="s">
        <v>198</v>
      </c>
      <c r="G15407" s="596" t="s">
        <v>199</v>
      </c>
      <c r="H15407" s="597">
        <v>3500000</v>
      </c>
    </row>
    <row r="15408" spans="1:8">
      <c r="A15408" s="594" t="s">
        <v>134</v>
      </c>
      <c r="B15408" s="594" t="s">
        <v>359</v>
      </c>
      <c r="C15408" s="594" t="s">
        <v>570</v>
      </c>
      <c r="D15408" s="594" t="s">
        <v>2713</v>
      </c>
      <c r="E15408" s="594" t="s">
        <v>194</v>
      </c>
      <c r="F15408" s="594" t="s">
        <v>200</v>
      </c>
      <c r="G15408" s="596" t="s">
        <v>201</v>
      </c>
      <c r="H15408" s="597">
        <v>230895000</v>
      </c>
    </row>
    <row r="15409" spans="1:8">
      <c r="A15409" s="594" t="s">
        <v>134</v>
      </c>
      <c r="B15409" s="594" t="s">
        <v>359</v>
      </c>
      <c r="C15409" s="594" t="s">
        <v>570</v>
      </c>
      <c r="D15409" s="594" t="s">
        <v>2742</v>
      </c>
      <c r="E15409" s="595" t="s">
        <v>411</v>
      </c>
      <c r="F15409" s="595" t="s">
        <v>411</v>
      </c>
      <c r="G15409" s="596" t="s">
        <v>2743</v>
      </c>
      <c r="H15409" s="597">
        <v>804611000</v>
      </c>
    </row>
    <row r="15410" spans="1:8">
      <c r="A15410" s="594" t="s">
        <v>134</v>
      </c>
      <c r="B15410" s="594" t="s">
        <v>359</v>
      </c>
      <c r="C15410" s="594" t="s">
        <v>570</v>
      </c>
      <c r="D15410" s="594" t="s">
        <v>2742</v>
      </c>
      <c r="E15410" s="594" t="s">
        <v>582</v>
      </c>
      <c r="F15410" s="595" t="s">
        <v>411</v>
      </c>
      <c r="G15410" s="596" t="s">
        <v>583</v>
      </c>
      <c r="H15410" s="597">
        <v>21650000</v>
      </c>
    </row>
    <row r="15411" spans="1:8">
      <c r="A15411" s="594" t="s">
        <v>134</v>
      </c>
      <c r="B15411" s="594" t="s">
        <v>359</v>
      </c>
      <c r="C15411" s="594" t="s">
        <v>570</v>
      </c>
      <c r="D15411" s="594" t="s">
        <v>2742</v>
      </c>
      <c r="E15411" s="594" t="s">
        <v>582</v>
      </c>
      <c r="F15411" s="594" t="s">
        <v>584</v>
      </c>
      <c r="G15411" s="596" t="s">
        <v>2670</v>
      </c>
      <c r="H15411" s="597">
        <v>9250000</v>
      </c>
    </row>
    <row r="15412" spans="1:8">
      <c r="A15412" s="594" t="s">
        <v>134</v>
      </c>
      <c r="B15412" s="594" t="s">
        <v>359</v>
      </c>
      <c r="C15412" s="594" t="s">
        <v>570</v>
      </c>
      <c r="D15412" s="594" t="s">
        <v>2742</v>
      </c>
      <c r="E15412" s="594" t="s">
        <v>582</v>
      </c>
      <c r="F15412" s="594" t="s">
        <v>478</v>
      </c>
      <c r="G15412" s="596" t="s">
        <v>2775</v>
      </c>
      <c r="H15412" s="597">
        <v>3750000</v>
      </c>
    </row>
    <row r="15413" spans="1:8">
      <c r="A15413" s="594" t="s">
        <v>134</v>
      </c>
      <c r="B15413" s="594" t="s">
        <v>359</v>
      </c>
      <c r="C15413" s="594" t="s">
        <v>570</v>
      </c>
      <c r="D15413" s="594" t="s">
        <v>2742</v>
      </c>
      <c r="E15413" s="594" t="s">
        <v>582</v>
      </c>
      <c r="F15413" s="594" t="s">
        <v>586</v>
      </c>
      <c r="G15413" s="596" t="s">
        <v>2671</v>
      </c>
      <c r="H15413" s="597">
        <v>8650000</v>
      </c>
    </row>
    <row r="15414" spans="1:8">
      <c r="A15414" s="594" t="s">
        <v>134</v>
      </c>
      <c r="B15414" s="594" t="s">
        <v>359</v>
      </c>
      <c r="C15414" s="594" t="s">
        <v>570</v>
      </c>
      <c r="D15414" s="594" t="s">
        <v>2742</v>
      </c>
      <c r="E15414" s="594" t="s">
        <v>768</v>
      </c>
      <c r="F15414" s="595" t="s">
        <v>411</v>
      </c>
      <c r="G15414" s="596" t="s">
        <v>2920</v>
      </c>
      <c r="H15414" s="597">
        <v>16140000</v>
      </c>
    </row>
    <row r="15415" spans="1:8">
      <c r="A15415" s="594" t="s">
        <v>134</v>
      </c>
      <c r="B15415" s="594" t="s">
        <v>359</v>
      </c>
      <c r="C15415" s="594" t="s">
        <v>570</v>
      </c>
      <c r="D15415" s="594" t="s">
        <v>2742</v>
      </c>
      <c r="E15415" s="594" t="s">
        <v>768</v>
      </c>
      <c r="F15415" s="594" t="s">
        <v>770</v>
      </c>
      <c r="G15415" s="596" t="s">
        <v>2921</v>
      </c>
      <c r="H15415" s="597">
        <v>16140000</v>
      </c>
    </row>
    <row r="15416" spans="1:8">
      <c r="A15416" s="594" t="s">
        <v>134</v>
      </c>
      <c r="B15416" s="594" t="s">
        <v>359</v>
      </c>
      <c r="C15416" s="594" t="s">
        <v>570</v>
      </c>
      <c r="D15416" s="594" t="s">
        <v>2742</v>
      </c>
      <c r="E15416" s="594" t="s">
        <v>171</v>
      </c>
      <c r="F15416" s="595" t="s">
        <v>411</v>
      </c>
      <c r="G15416" s="596" t="s">
        <v>2677</v>
      </c>
      <c r="H15416" s="597">
        <v>137335000</v>
      </c>
    </row>
    <row r="15417" spans="1:8">
      <c r="A15417" s="594" t="s">
        <v>134</v>
      </c>
      <c r="B15417" s="594" t="s">
        <v>359</v>
      </c>
      <c r="C15417" s="594" t="s">
        <v>570</v>
      </c>
      <c r="D15417" s="594" t="s">
        <v>2742</v>
      </c>
      <c r="E15417" s="594" t="s">
        <v>171</v>
      </c>
      <c r="F15417" s="594" t="s">
        <v>173</v>
      </c>
      <c r="G15417" s="596" t="s">
        <v>174</v>
      </c>
      <c r="H15417" s="597">
        <v>64782000</v>
      </c>
    </row>
    <row r="15418" spans="1:8">
      <c r="A15418" s="594" t="s">
        <v>134</v>
      </c>
      <c r="B15418" s="594" t="s">
        <v>359</v>
      </c>
      <c r="C15418" s="594" t="s">
        <v>570</v>
      </c>
      <c r="D15418" s="594" t="s">
        <v>2742</v>
      </c>
      <c r="E15418" s="594" t="s">
        <v>171</v>
      </c>
      <c r="F15418" s="594" t="s">
        <v>216</v>
      </c>
      <c r="G15418" s="596" t="s">
        <v>217</v>
      </c>
      <c r="H15418" s="597">
        <v>41480000</v>
      </c>
    </row>
    <row r="15419" spans="1:8">
      <c r="A15419" s="594" t="s">
        <v>134</v>
      </c>
      <c r="B15419" s="594" t="s">
        <v>359</v>
      </c>
      <c r="C15419" s="594" t="s">
        <v>570</v>
      </c>
      <c r="D15419" s="594" t="s">
        <v>2742</v>
      </c>
      <c r="E15419" s="594" t="s">
        <v>171</v>
      </c>
      <c r="F15419" s="594" t="s">
        <v>175</v>
      </c>
      <c r="G15419" s="596" t="s">
        <v>176</v>
      </c>
      <c r="H15419" s="597">
        <v>31073000</v>
      </c>
    </row>
    <row r="15420" spans="1:8">
      <c r="A15420" s="594" t="s">
        <v>134</v>
      </c>
      <c r="B15420" s="594" t="s">
        <v>359</v>
      </c>
      <c r="C15420" s="594" t="s">
        <v>570</v>
      </c>
      <c r="D15420" s="594" t="s">
        <v>2742</v>
      </c>
      <c r="E15420" s="594" t="s">
        <v>177</v>
      </c>
      <c r="F15420" s="595" t="s">
        <v>411</v>
      </c>
      <c r="G15420" s="596" t="s">
        <v>178</v>
      </c>
      <c r="H15420" s="597">
        <v>18076000</v>
      </c>
    </row>
    <row r="15421" spans="1:8">
      <c r="A15421" s="594" t="s">
        <v>134</v>
      </c>
      <c r="B15421" s="594" t="s">
        <v>359</v>
      </c>
      <c r="C15421" s="594" t="s">
        <v>570</v>
      </c>
      <c r="D15421" s="594" t="s">
        <v>2742</v>
      </c>
      <c r="E15421" s="594" t="s">
        <v>177</v>
      </c>
      <c r="F15421" s="594" t="s">
        <v>441</v>
      </c>
      <c r="G15421" s="596" t="s">
        <v>2728</v>
      </c>
      <c r="H15421" s="597">
        <v>6646000</v>
      </c>
    </row>
    <row r="15422" spans="1:8">
      <c r="A15422" s="594" t="s">
        <v>134</v>
      </c>
      <c r="B15422" s="594" t="s">
        <v>359</v>
      </c>
      <c r="C15422" s="594" t="s">
        <v>570</v>
      </c>
      <c r="D15422" s="594" t="s">
        <v>2742</v>
      </c>
      <c r="E15422" s="594" t="s">
        <v>177</v>
      </c>
      <c r="F15422" s="594" t="s">
        <v>1297</v>
      </c>
      <c r="G15422" s="596" t="s">
        <v>2680</v>
      </c>
      <c r="H15422" s="597">
        <v>4000000</v>
      </c>
    </row>
    <row r="15423" spans="1:8">
      <c r="A15423" s="594" t="s">
        <v>134</v>
      </c>
      <c r="B15423" s="594" t="s">
        <v>359</v>
      </c>
      <c r="C15423" s="594" t="s">
        <v>570</v>
      </c>
      <c r="D15423" s="594" t="s">
        <v>2742</v>
      </c>
      <c r="E15423" s="594" t="s">
        <v>177</v>
      </c>
      <c r="F15423" s="594" t="s">
        <v>239</v>
      </c>
      <c r="G15423" s="596" t="s">
        <v>205</v>
      </c>
      <c r="H15423" s="597">
        <v>7430000</v>
      </c>
    </row>
    <row r="15424" spans="1:8">
      <c r="A15424" s="594" t="s">
        <v>134</v>
      </c>
      <c r="B15424" s="594" t="s">
        <v>359</v>
      </c>
      <c r="C15424" s="594" t="s">
        <v>570</v>
      </c>
      <c r="D15424" s="594" t="s">
        <v>2742</v>
      </c>
      <c r="E15424" s="594" t="s">
        <v>240</v>
      </c>
      <c r="F15424" s="595" t="s">
        <v>411</v>
      </c>
      <c r="G15424" s="596" t="s">
        <v>241</v>
      </c>
      <c r="H15424" s="597">
        <v>336124500</v>
      </c>
    </row>
    <row r="15425" spans="1:8">
      <c r="A15425" s="594" t="s">
        <v>134</v>
      </c>
      <c r="B15425" s="594" t="s">
        <v>359</v>
      </c>
      <c r="C15425" s="594" t="s">
        <v>570</v>
      </c>
      <c r="D15425" s="594" t="s">
        <v>2742</v>
      </c>
      <c r="E15425" s="594" t="s">
        <v>240</v>
      </c>
      <c r="F15425" s="594" t="s">
        <v>242</v>
      </c>
      <c r="G15425" s="596" t="s">
        <v>243</v>
      </c>
      <c r="H15425" s="597">
        <v>17491500</v>
      </c>
    </row>
    <row r="15426" spans="1:8">
      <c r="A15426" s="594" t="s">
        <v>134</v>
      </c>
      <c r="B15426" s="594" t="s">
        <v>359</v>
      </c>
      <c r="C15426" s="594" t="s">
        <v>570</v>
      </c>
      <c r="D15426" s="594" t="s">
        <v>2742</v>
      </c>
      <c r="E15426" s="594" t="s">
        <v>240</v>
      </c>
      <c r="F15426" s="594" t="s">
        <v>728</v>
      </c>
      <c r="G15426" s="596" t="s">
        <v>729</v>
      </c>
      <c r="H15426" s="597">
        <v>40210000</v>
      </c>
    </row>
    <row r="15427" spans="1:8">
      <c r="A15427" s="594" t="s">
        <v>134</v>
      </c>
      <c r="B15427" s="594" t="s">
        <v>359</v>
      </c>
      <c r="C15427" s="594" t="s">
        <v>570</v>
      </c>
      <c r="D15427" s="594" t="s">
        <v>2742</v>
      </c>
      <c r="E15427" s="594" t="s">
        <v>240</v>
      </c>
      <c r="F15427" s="594" t="s">
        <v>731</v>
      </c>
      <c r="G15427" s="596" t="s">
        <v>732</v>
      </c>
      <c r="H15427" s="597">
        <v>1500000</v>
      </c>
    </row>
    <row r="15428" spans="1:8">
      <c r="A15428" s="594" t="s">
        <v>134</v>
      </c>
      <c r="B15428" s="594" t="s">
        <v>359</v>
      </c>
      <c r="C15428" s="594" t="s">
        <v>570</v>
      </c>
      <c r="D15428" s="594" t="s">
        <v>2742</v>
      </c>
      <c r="E15428" s="594" t="s">
        <v>240</v>
      </c>
      <c r="F15428" s="594" t="s">
        <v>597</v>
      </c>
      <c r="G15428" s="596" t="s">
        <v>2682</v>
      </c>
      <c r="H15428" s="597">
        <v>300000</v>
      </c>
    </row>
    <row r="15429" spans="1:8">
      <c r="A15429" s="594" t="s">
        <v>134</v>
      </c>
      <c r="B15429" s="594" t="s">
        <v>359</v>
      </c>
      <c r="C15429" s="594" t="s">
        <v>570</v>
      </c>
      <c r="D15429" s="594" t="s">
        <v>2742</v>
      </c>
      <c r="E15429" s="594" t="s">
        <v>240</v>
      </c>
      <c r="F15429" s="594" t="s">
        <v>733</v>
      </c>
      <c r="G15429" s="596" t="s">
        <v>734</v>
      </c>
      <c r="H15429" s="597">
        <v>161110000</v>
      </c>
    </row>
    <row r="15430" spans="1:8">
      <c r="A15430" s="594" t="s">
        <v>134</v>
      </c>
      <c r="B15430" s="594" t="s">
        <v>359</v>
      </c>
      <c r="C15430" s="594" t="s">
        <v>570</v>
      </c>
      <c r="D15430" s="594" t="s">
        <v>2742</v>
      </c>
      <c r="E15430" s="594" t="s">
        <v>240</v>
      </c>
      <c r="F15430" s="594" t="s">
        <v>735</v>
      </c>
      <c r="G15430" s="596" t="s">
        <v>193</v>
      </c>
      <c r="H15430" s="597">
        <v>115513000</v>
      </c>
    </row>
    <row r="15431" spans="1:8">
      <c r="A15431" s="594" t="s">
        <v>134</v>
      </c>
      <c r="B15431" s="594" t="s">
        <v>359</v>
      </c>
      <c r="C15431" s="594" t="s">
        <v>570</v>
      </c>
      <c r="D15431" s="594" t="s">
        <v>2742</v>
      </c>
      <c r="E15431" s="594" t="s">
        <v>183</v>
      </c>
      <c r="F15431" s="595" t="s">
        <v>411</v>
      </c>
      <c r="G15431" s="596" t="s">
        <v>184</v>
      </c>
      <c r="H15431" s="597">
        <v>400000</v>
      </c>
    </row>
    <row r="15432" spans="1:8">
      <c r="A15432" s="594" t="s">
        <v>134</v>
      </c>
      <c r="B15432" s="594" t="s">
        <v>359</v>
      </c>
      <c r="C15432" s="594" t="s">
        <v>570</v>
      </c>
      <c r="D15432" s="594" t="s">
        <v>2742</v>
      </c>
      <c r="E15432" s="594" t="s">
        <v>183</v>
      </c>
      <c r="F15432" s="594" t="s">
        <v>587</v>
      </c>
      <c r="G15432" s="596" t="s">
        <v>588</v>
      </c>
      <c r="H15432" s="597">
        <v>250000</v>
      </c>
    </row>
    <row r="15433" spans="1:8">
      <c r="A15433" s="594" t="s">
        <v>134</v>
      </c>
      <c r="B15433" s="594" t="s">
        <v>359</v>
      </c>
      <c r="C15433" s="594" t="s">
        <v>570</v>
      </c>
      <c r="D15433" s="594" t="s">
        <v>2742</v>
      </c>
      <c r="E15433" s="594" t="s">
        <v>183</v>
      </c>
      <c r="F15433" s="594" t="s">
        <v>736</v>
      </c>
      <c r="G15433" s="596" t="s">
        <v>737</v>
      </c>
      <c r="H15433" s="597">
        <v>150000</v>
      </c>
    </row>
    <row r="15434" spans="1:8">
      <c r="A15434" s="594" t="s">
        <v>134</v>
      </c>
      <c r="B15434" s="594" t="s">
        <v>359</v>
      </c>
      <c r="C15434" s="594" t="s">
        <v>570</v>
      </c>
      <c r="D15434" s="594" t="s">
        <v>2742</v>
      </c>
      <c r="E15434" s="594" t="s">
        <v>738</v>
      </c>
      <c r="F15434" s="595" t="s">
        <v>411</v>
      </c>
      <c r="G15434" s="596" t="s">
        <v>739</v>
      </c>
      <c r="H15434" s="597">
        <v>1000000</v>
      </c>
    </row>
    <row r="15435" spans="1:8">
      <c r="A15435" s="594" t="s">
        <v>134</v>
      </c>
      <c r="B15435" s="594" t="s">
        <v>359</v>
      </c>
      <c r="C15435" s="594" t="s">
        <v>570</v>
      </c>
      <c r="D15435" s="594" t="s">
        <v>2742</v>
      </c>
      <c r="E15435" s="594" t="s">
        <v>738</v>
      </c>
      <c r="F15435" s="594" t="s">
        <v>1199</v>
      </c>
      <c r="G15435" s="596" t="s">
        <v>1198</v>
      </c>
      <c r="H15435" s="597">
        <v>1000000</v>
      </c>
    </row>
    <row r="15436" spans="1:8">
      <c r="A15436" s="594" t="s">
        <v>134</v>
      </c>
      <c r="B15436" s="594" t="s">
        <v>359</v>
      </c>
      <c r="C15436" s="594" t="s">
        <v>570</v>
      </c>
      <c r="D15436" s="594" t="s">
        <v>2742</v>
      </c>
      <c r="E15436" s="594" t="s">
        <v>744</v>
      </c>
      <c r="F15436" s="595" t="s">
        <v>411</v>
      </c>
      <c r="G15436" s="596" t="s">
        <v>2686</v>
      </c>
      <c r="H15436" s="597">
        <v>7140000</v>
      </c>
    </row>
    <row r="15437" spans="1:8">
      <c r="A15437" s="594" t="s">
        <v>134</v>
      </c>
      <c r="B15437" s="594" t="s">
        <v>359</v>
      </c>
      <c r="C15437" s="594" t="s">
        <v>570</v>
      </c>
      <c r="D15437" s="594" t="s">
        <v>2742</v>
      </c>
      <c r="E15437" s="594" t="s">
        <v>744</v>
      </c>
      <c r="F15437" s="594" t="s">
        <v>572</v>
      </c>
      <c r="G15437" s="596" t="s">
        <v>2689</v>
      </c>
      <c r="H15437" s="597">
        <v>3900000</v>
      </c>
    </row>
    <row r="15438" spans="1:8">
      <c r="A15438" s="594" t="s">
        <v>134</v>
      </c>
      <c r="B15438" s="594" t="s">
        <v>359</v>
      </c>
      <c r="C15438" s="594" t="s">
        <v>570</v>
      </c>
      <c r="D15438" s="594" t="s">
        <v>2742</v>
      </c>
      <c r="E15438" s="594" t="s">
        <v>744</v>
      </c>
      <c r="F15438" s="594" t="s">
        <v>746</v>
      </c>
      <c r="G15438" s="596" t="s">
        <v>2690</v>
      </c>
      <c r="H15438" s="597">
        <v>2000000</v>
      </c>
    </row>
    <row r="15439" spans="1:8">
      <c r="A15439" s="594" t="s">
        <v>134</v>
      </c>
      <c r="B15439" s="594" t="s">
        <v>359</v>
      </c>
      <c r="C15439" s="594" t="s">
        <v>570</v>
      </c>
      <c r="D15439" s="594" t="s">
        <v>2742</v>
      </c>
      <c r="E15439" s="594" t="s">
        <v>744</v>
      </c>
      <c r="F15439" s="594" t="s">
        <v>748</v>
      </c>
      <c r="G15439" s="596" t="s">
        <v>35</v>
      </c>
      <c r="H15439" s="597">
        <v>1240000</v>
      </c>
    </row>
    <row r="15440" spans="1:8">
      <c r="A15440" s="594" t="s">
        <v>134</v>
      </c>
      <c r="B15440" s="594" t="s">
        <v>359</v>
      </c>
      <c r="C15440" s="594" t="s">
        <v>570</v>
      </c>
      <c r="D15440" s="594" t="s">
        <v>2742</v>
      </c>
      <c r="E15440" s="594" t="s">
        <v>2692</v>
      </c>
      <c r="F15440" s="595" t="s">
        <v>411</v>
      </c>
      <c r="G15440" s="596" t="s">
        <v>2693</v>
      </c>
      <c r="H15440" s="597">
        <v>44300000</v>
      </c>
    </row>
    <row r="15441" spans="1:8">
      <c r="A15441" s="594" t="s">
        <v>134</v>
      </c>
      <c r="B15441" s="594" t="s">
        <v>359</v>
      </c>
      <c r="C15441" s="594" t="s">
        <v>570</v>
      </c>
      <c r="D15441" s="594" t="s">
        <v>2742</v>
      </c>
      <c r="E15441" s="594" t="s">
        <v>2692</v>
      </c>
      <c r="F15441" s="594" t="s">
        <v>2694</v>
      </c>
      <c r="G15441" s="596" t="s">
        <v>2689</v>
      </c>
      <c r="H15441" s="597">
        <v>13800000</v>
      </c>
    </row>
    <row r="15442" spans="1:8">
      <c r="A15442" s="594" t="s">
        <v>134</v>
      </c>
      <c r="B15442" s="594" t="s">
        <v>359</v>
      </c>
      <c r="C15442" s="594" t="s">
        <v>570</v>
      </c>
      <c r="D15442" s="594" t="s">
        <v>2742</v>
      </c>
      <c r="E15442" s="594" t="s">
        <v>2692</v>
      </c>
      <c r="F15442" s="594" t="s">
        <v>2730</v>
      </c>
      <c r="G15442" s="596" t="s">
        <v>2731</v>
      </c>
      <c r="H15442" s="597">
        <v>30500000</v>
      </c>
    </row>
    <row r="15443" spans="1:8">
      <c r="A15443" s="594" t="s">
        <v>134</v>
      </c>
      <c r="B15443" s="594" t="s">
        <v>359</v>
      </c>
      <c r="C15443" s="594" t="s">
        <v>570</v>
      </c>
      <c r="D15443" s="594" t="s">
        <v>2742</v>
      </c>
      <c r="E15443" s="594" t="s">
        <v>189</v>
      </c>
      <c r="F15443" s="595" t="s">
        <v>411</v>
      </c>
      <c r="G15443" s="596" t="s">
        <v>190</v>
      </c>
      <c r="H15443" s="597">
        <v>23745500</v>
      </c>
    </row>
    <row r="15444" spans="1:8">
      <c r="A15444" s="594" t="s">
        <v>134</v>
      </c>
      <c r="B15444" s="594" t="s">
        <v>359</v>
      </c>
      <c r="C15444" s="594" t="s">
        <v>570</v>
      </c>
      <c r="D15444" s="594" t="s">
        <v>2742</v>
      </c>
      <c r="E15444" s="594" t="s">
        <v>189</v>
      </c>
      <c r="F15444" s="594" t="s">
        <v>773</v>
      </c>
      <c r="G15444" s="596" t="s">
        <v>2695</v>
      </c>
      <c r="H15444" s="597">
        <v>6265000</v>
      </c>
    </row>
    <row r="15445" spans="1:8">
      <c r="A15445" s="594" t="s">
        <v>134</v>
      </c>
      <c r="B15445" s="594" t="s">
        <v>359</v>
      </c>
      <c r="C15445" s="594" t="s">
        <v>570</v>
      </c>
      <c r="D15445" s="594" t="s">
        <v>2742</v>
      </c>
      <c r="E15445" s="594" t="s">
        <v>189</v>
      </c>
      <c r="F15445" s="594" t="s">
        <v>37</v>
      </c>
      <c r="G15445" s="596" t="s">
        <v>2696</v>
      </c>
      <c r="H15445" s="597">
        <v>350000</v>
      </c>
    </row>
    <row r="15446" spans="1:8">
      <c r="A15446" s="594" t="s">
        <v>134</v>
      </c>
      <c r="B15446" s="594" t="s">
        <v>359</v>
      </c>
      <c r="C15446" s="594" t="s">
        <v>570</v>
      </c>
      <c r="D15446" s="594" t="s">
        <v>2742</v>
      </c>
      <c r="E15446" s="594" t="s">
        <v>189</v>
      </c>
      <c r="F15446" s="594" t="s">
        <v>192</v>
      </c>
      <c r="G15446" s="596" t="s">
        <v>195</v>
      </c>
      <c r="H15446" s="597">
        <v>17130500</v>
      </c>
    </row>
    <row r="15447" spans="1:8">
      <c r="A15447" s="594" t="s">
        <v>134</v>
      </c>
      <c r="B15447" s="594" t="s">
        <v>359</v>
      </c>
      <c r="C15447" s="594" t="s">
        <v>570</v>
      </c>
      <c r="D15447" s="594" t="s">
        <v>2742</v>
      </c>
      <c r="E15447" s="594" t="s">
        <v>194</v>
      </c>
      <c r="F15447" s="595" t="s">
        <v>411</v>
      </c>
      <c r="G15447" s="596" t="s">
        <v>195</v>
      </c>
      <c r="H15447" s="597">
        <v>151700000</v>
      </c>
    </row>
    <row r="15448" spans="1:8">
      <c r="A15448" s="594" t="s">
        <v>134</v>
      </c>
      <c r="B15448" s="594" t="s">
        <v>359</v>
      </c>
      <c r="C15448" s="594" t="s">
        <v>570</v>
      </c>
      <c r="D15448" s="594" t="s">
        <v>2742</v>
      </c>
      <c r="E15448" s="594" t="s">
        <v>194</v>
      </c>
      <c r="F15448" s="594" t="s">
        <v>198</v>
      </c>
      <c r="G15448" s="596" t="s">
        <v>199</v>
      </c>
      <c r="H15448" s="597">
        <v>11255000</v>
      </c>
    </row>
    <row r="15449" spans="1:8">
      <c r="A15449" s="594" t="s">
        <v>134</v>
      </c>
      <c r="B15449" s="594" t="s">
        <v>359</v>
      </c>
      <c r="C15449" s="594" t="s">
        <v>570</v>
      </c>
      <c r="D15449" s="594" t="s">
        <v>2742</v>
      </c>
      <c r="E15449" s="594" t="s">
        <v>194</v>
      </c>
      <c r="F15449" s="594" t="s">
        <v>200</v>
      </c>
      <c r="G15449" s="596" t="s">
        <v>201</v>
      </c>
      <c r="H15449" s="597">
        <v>140445000</v>
      </c>
    </row>
    <row r="15450" spans="1:8">
      <c r="A15450" s="594" t="s">
        <v>134</v>
      </c>
      <c r="B15450" s="594" t="s">
        <v>359</v>
      </c>
      <c r="C15450" s="594" t="s">
        <v>570</v>
      </c>
      <c r="D15450" s="594" t="s">
        <v>2742</v>
      </c>
      <c r="E15450" s="594" t="s">
        <v>53</v>
      </c>
      <c r="F15450" s="595" t="s">
        <v>411</v>
      </c>
      <c r="G15450" s="596" t="s">
        <v>193</v>
      </c>
      <c r="H15450" s="597">
        <v>47000000</v>
      </c>
    </row>
    <row r="15451" spans="1:8">
      <c r="A15451" s="594" t="s">
        <v>134</v>
      </c>
      <c r="B15451" s="594" t="s">
        <v>359</v>
      </c>
      <c r="C15451" s="594" t="s">
        <v>570</v>
      </c>
      <c r="D15451" s="594" t="s">
        <v>2742</v>
      </c>
      <c r="E15451" s="594" t="s">
        <v>53</v>
      </c>
      <c r="F15451" s="594" t="s">
        <v>54</v>
      </c>
      <c r="G15451" s="596" t="s">
        <v>55</v>
      </c>
      <c r="H15451" s="597">
        <v>17000000</v>
      </c>
    </row>
    <row r="15452" spans="1:8">
      <c r="A15452" s="594" t="s">
        <v>134</v>
      </c>
      <c r="B15452" s="594" t="s">
        <v>359</v>
      </c>
      <c r="C15452" s="594" t="s">
        <v>570</v>
      </c>
      <c r="D15452" s="594" t="s">
        <v>2742</v>
      </c>
      <c r="E15452" s="594" t="s">
        <v>53</v>
      </c>
      <c r="F15452" s="594" t="s">
        <v>56</v>
      </c>
      <c r="G15452" s="596" t="s">
        <v>57</v>
      </c>
      <c r="H15452" s="597">
        <v>30000000</v>
      </c>
    </row>
    <row r="15453" spans="1:8">
      <c r="A15453" s="594" t="s">
        <v>134</v>
      </c>
      <c r="B15453" s="594" t="s">
        <v>359</v>
      </c>
      <c r="C15453" s="594" t="s">
        <v>1247</v>
      </c>
      <c r="D15453" s="595" t="s">
        <v>411</v>
      </c>
      <c r="E15453" s="595" t="s">
        <v>411</v>
      </c>
      <c r="F15453" s="595" t="s">
        <v>411</v>
      </c>
      <c r="G15453" s="596" t="s">
        <v>2746</v>
      </c>
      <c r="H15453" s="597">
        <v>14040787327</v>
      </c>
    </row>
    <row r="15454" spans="1:8">
      <c r="A15454" s="594" t="s">
        <v>134</v>
      </c>
      <c r="B15454" s="594" t="s">
        <v>359</v>
      </c>
      <c r="C15454" s="594" t="s">
        <v>1247</v>
      </c>
      <c r="D15454" s="594" t="s">
        <v>1249</v>
      </c>
      <c r="E15454" s="595" t="s">
        <v>411</v>
      </c>
      <c r="F15454" s="595" t="s">
        <v>411</v>
      </c>
      <c r="G15454" s="596" t="s">
        <v>2830</v>
      </c>
      <c r="H15454" s="597">
        <v>427550400</v>
      </c>
    </row>
    <row r="15455" spans="1:8">
      <c r="A15455" s="594" t="s">
        <v>134</v>
      </c>
      <c r="B15455" s="594" t="s">
        <v>359</v>
      </c>
      <c r="C15455" s="594" t="s">
        <v>1247</v>
      </c>
      <c r="D15455" s="594" t="s">
        <v>1249</v>
      </c>
      <c r="E15455" s="594" t="s">
        <v>768</v>
      </c>
      <c r="F15455" s="595" t="s">
        <v>411</v>
      </c>
      <c r="G15455" s="596" t="s">
        <v>2920</v>
      </c>
      <c r="H15455" s="597">
        <v>157550400</v>
      </c>
    </row>
    <row r="15456" spans="1:8">
      <c r="A15456" s="594" t="s">
        <v>134</v>
      </c>
      <c r="B15456" s="594" t="s">
        <v>359</v>
      </c>
      <c r="C15456" s="594" t="s">
        <v>1247</v>
      </c>
      <c r="D15456" s="594" t="s">
        <v>1249</v>
      </c>
      <c r="E15456" s="594" t="s">
        <v>768</v>
      </c>
      <c r="F15456" s="594" t="s">
        <v>770</v>
      </c>
      <c r="G15456" s="596" t="s">
        <v>2921</v>
      </c>
      <c r="H15456" s="597">
        <v>157550400</v>
      </c>
    </row>
    <row r="15457" spans="1:8">
      <c r="A15457" s="594" t="s">
        <v>134</v>
      </c>
      <c r="B15457" s="594" t="s">
        <v>359</v>
      </c>
      <c r="C15457" s="594" t="s">
        <v>1247</v>
      </c>
      <c r="D15457" s="594" t="s">
        <v>1249</v>
      </c>
      <c r="E15457" s="594" t="s">
        <v>260</v>
      </c>
      <c r="F15457" s="595" t="s">
        <v>411</v>
      </c>
      <c r="G15457" s="596" t="s">
        <v>261</v>
      </c>
      <c r="H15457" s="597">
        <v>229500000</v>
      </c>
    </row>
    <row r="15458" spans="1:8">
      <c r="A15458" s="594" t="s">
        <v>134</v>
      </c>
      <c r="B15458" s="594" t="s">
        <v>359</v>
      </c>
      <c r="C15458" s="594" t="s">
        <v>1247</v>
      </c>
      <c r="D15458" s="594" t="s">
        <v>1249</v>
      </c>
      <c r="E15458" s="594" t="s">
        <v>260</v>
      </c>
      <c r="F15458" s="594" t="s">
        <v>262</v>
      </c>
      <c r="G15458" s="596" t="s">
        <v>2707</v>
      </c>
      <c r="H15458" s="597">
        <v>229500000</v>
      </c>
    </row>
    <row r="15459" spans="1:8">
      <c r="A15459" s="594" t="s">
        <v>134</v>
      </c>
      <c r="B15459" s="594" t="s">
        <v>359</v>
      </c>
      <c r="C15459" s="594" t="s">
        <v>1247</v>
      </c>
      <c r="D15459" s="594" t="s">
        <v>1249</v>
      </c>
      <c r="E15459" s="594" t="s">
        <v>53</v>
      </c>
      <c r="F15459" s="595" t="s">
        <v>411</v>
      </c>
      <c r="G15459" s="596" t="s">
        <v>193</v>
      </c>
      <c r="H15459" s="597">
        <v>40500000</v>
      </c>
    </row>
    <row r="15460" spans="1:8">
      <c r="A15460" s="594" t="s">
        <v>134</v>
      </c>
      <c r="B15460" s="594" t="s">
        <v>359</v>
      </c>
      <c r="C15460" s="594" t="s">
        <v>1247</v>
      </c>
      <c r="D15460" s="594" t="s">
        <v>1249</v>
      </c>
      <c r="E15460" s="594" t="s">
        <v>53</v>
      </c>
      <c r="F15460" s="594" t="s">
        <v>54</v>
      </c>
      <c r="G15460" s="596" t="s">
        <v>55</v>
      </c>
      <c r="H15460" s="597">
        <v>20500000</v>
      </c>
    </row>
    <row r="15461" spans="1:8">
      <c r="A15461" s="594" t="s">
        <v>134</v>
      </c>
      <c r="B15461" s="594" t="s">
        <v>359</v>
      </c>
      <c r="C15461" s="594" t="s">
        <v>1247</v>
      </c>
      <c r="D15461" s="594" t="s">
        <v>1249</v>
      </c>
      <c r="E15461" s="594" t="s">
        <v>53</v>
      </c>
      <c r="F15461" s="594" t="s">
        <v>56</v>
      </c>
      <c r="G15461" s="596" t="s">
        <v>57</v>
      </c>
      <c r="H15461" s="597">
        <v>20000000</v>
      </c>
    </row>
    <row r="15462" spans="1:8">
      <c r="A15462" s="594" t="s">
        <v>134</v>
      </c>
      <c r="B15462" s="594" t="s">
        <v>359</v>
      </c>
      <c r="C15462" s="594" t="s">
        <v>1247</v>
      </c>
      <c r="D15462" s="594" t="s">
        <v>2834</v>
      </c>
      <c r="E15462" s="595" t="s">
        <v>411</v>
      </c>
      <c r="F15462" s="595" t="s">
        <v>411</v>
      </c>
      <c r="G15462" s="596" t="s">
        <v>2835</v>
      </c>
      <c r="H15462" s="597">
        <v>6604047427</v>
      </c>
    </row>
    <row r="15463" spans="1:8">
      <c r="A15463" s="594" t="s">
        <v>134</v>
      </c>
      <c r="B15463" s="594" t="s">
        <v>359</v>
      </c>
      <c r="C15463" s="594" t="s">
        <v>1247</v>
      </c>
      <c r="D15463" s="594" t="s">
        <v>2834</v>
      </c>
      <c r="E15463" s="594" t="s">
        <v>148</v>
      </c>
      <c r="F15463" s="595" t="s">
        <v>411</v>
      </c>
      <c r="G15463" s="596" t="s">
        <v>149</v>
      </c>
      <c r="H15463" s="597">
        <v>7644000</v>
      </c>
    </row>
    <row r="15464" spans="1:8">
      <c r="A15464" s="594" t="s">
        <v>134</v>
      </c>
      <c r="B15464" s="594" t="s">
        <v>359</v>
      </c>
      <c r="C15464" s="594" t="s">
        <v>1247</v>
      </c>
      <c r="D15464" s="594" t="s">
        <v>2834</v>
      </c>
      <c r="E15464" s="594" t="s">
        <v>148</v>
      </c>
      <c r="F15464" s="594" t="s">
        <v>624</v>
      </c>
      <c r="G15464" s="596" t="s">
        <v>2774</v>
      </c>
      <c r="H15464" s="597">
        <v>7644000</v>
      </c>
    </row>
    <row r="15465" spans="1:8">
      <c r="A15465" s="594" t="s">
        <v>134</v>
      </c>
      <c r="B15465" s="594" t="s">
        <v>359</v>
      </c>
      <c r="C15465" s="594" t="s">
        <v>1247</v>
      </c>
      <c r="D15465" s="594" t="s">
        <v>2834</v>
      </c>
      <c r="E15465" s="594" t="s">
        <v>582</v>
      </c>
      <c r="F15465" s="595" t="s">
        <v>411</v>
      </c>
      <c r="G15465" s="596" t="s">
        <v>583</v>
      </c>
      <c r="H15465" s="597">
        <v>3400000</v>
      </c>
    </row>
    <row r="15466" spans="1:8">
      <c r="A15466" s="594" t="s">
        <v>134</v>
      </c>
      <c r="B15466" s="594" t="s">
        <v>359</v>
      </c>
      <c r="C15466" s="594" t="s">
        <v>1247</v>
      </c>
      <c r="D15466" s="594" t="s">
        <v>2834</v>
      </c>
      <c r="E15466" s="594" t="s">
        <v>582</v>
      </c>
      <c r="F15466" s="594" t="s">
        <v>584</v>
      </c>
      <c r="G15466" s="596" t="s">
        <v>2670</v>
      </c>
      <c r="H15466" s="597">
        <v>2700000</v>
      </c>
    </row>
    <row r="15467" spans="1:8">
      <c r="A15467" s="594" t="s">
        <v>134</v>
      </c>
      <c r="B15467" s="594" t="s">
        <v>359</v>
      </c>
      <c r="C15467" s="594" t="s">
        <v>1247</v>
      </c>
      <c r="D15467" s="594" t="s">
        <v>2834</v>
      </c>
      <c r="E15467" s="594" t="s">
        <v>582</v>
      </c>
      <c r="F15467" s="594" t="s">
        <v>586</v>
      </c>
      <c r="G15467" s="596" t="s">
        <v>2671</v>
      </c>
      <c r="H15467" s="597">
        <v>700000</v>
      </c>
    </row>
    <row r="15468" spans="1:8">
      <c r="A15468" s="594" t="s">
        <v>134</v>
      </c>
      <c r="B15468" s="594" t="s">
        <v>359</v>
      </c>
      <c r="C15468" s="594" t="s">
        <v>1247</v>
      </c>
      <c r="D15468" s="594" t="s">
        <v>2834</v>
      </c>
      <c r="E15468" s="594" t="s">
        <v>156</v>
      </c>
      <c r="F15468" s="595" t="s">
        <v>411</v>
      </c>
      <c r="G15468" s="596" t="s">
        <v>514</v>
      </c>
      <c r="H15468" s="597">
        <v>1159000</v>
      </c>
    </row>
    <row r="15469" spans="1:8">
      <c r="A15469" s="594" t="s">
        <v>134</v>
      </c>
      <c r="B15469" s="594" t="s">
        <v>359</v>
      </c>
      <c r="C15469" s="594" t="s">
        <v>1247</v>
      </c>
      <c r="D15469" s="594" t="s">
        <v>2834</v>
      </c>
      <c r="E15469" s="594" t="s">
        <v>156</v>
      </c>
      <c r="F15469" s="594" t="s">
        <v>157</v>
      </c>
      <c r="G15469" s="596" t="s">
        <v>158</v>
      </c>
      <c r="H15469" s="597">
        <v>1159000</v>
      </c>
    </row>
    <row r="15470" spans="1:8">
      <c r="A15470" s="594" t="s">
        <v>134</v>
      </c>
      <c r="B15470" s="594" t="s">
        <v>359</v>
      </c>
      <c r="C15470" s="594" t="s">
        <v>1247</v>
      </c>
      <c r="D15470" s="594" t="s">
        <v>2834</v>
      </c>
      <c r="E15470" s="594" t="s">
        <v>768</v>
      </c>
      <c r="F15470" s="595" t="s">
        <v>411</v>
      </c>
      <c r="G15470" s="596" t="s">
        <v>2920</v>
      </c>
      <c r="H15470" s="597">
        <v>1702197758</v>
      </c>
    </row>
    <row r="15471" spans="1:8">
      <c r="A15471" s="594" t="s">
        <v>134</v>
      </c>
      <c r="B15471" s="594" t="s">
        <v>359</v>
      </c>
      <c r="C15471" s="594" t="s">
        <v>1247</v>
      </c>
      <c r="D15471" s="594" t="s">
        <v>2834</v>
      </c>
      <c r="E15471" s="594" t="s">
        <v>768</v>
      </c>
      <c r="F15471" s="594" t="s">
        <v>770</v>
      </c>
      <c r="G15471" s="596" t="s">
        <v>2921</v>
      </c>
      <c r="H15471" s="597">
        <v>1702197758</v>
      </c>
    </row>
    <row r="15472" spans="1:8">
      <c r="A15472" s="594" t="s">
        <v>134</v>
      </c>
      <c r="B15472" s="594" t="s">
        <v>359</v>
      </c>
      <c r="C15472" s="594" t="s">
        <v>1247</v>
      </c>
      <c r="D15472" s="594" t="s">
        <v>2834</v>
      </c>
      <c r="E15472" s="594" t="s">
        <v>171</v>
      </c>
      <c r="F15472" s="595" t="s">
        <v>411</v>
      </c>
      <c r="G15472" s="596" t="s">
        <v>2677</v>
      </c>
      <c r="H15472" s="597">
        <v>33177445</v>
      </c>
    </row>
    <row r="15473" spans="1:8">
      <c r="A15473" s="594" t="s">
        <v>134</v>
      </c>
      <c r="B15473" s="594" t="s">
        <v>359</v>
      </c>
      <c r="C15473" s="594" t="s">
        <v>1247</v>
      </c>
      <c r="D15473" s="594" t="s">
        <v>2834</v>
      </c>
      <c r="E15473" s="594" t="s">
        <v>171</v>
      </c>
      <c r="F15473" s="594" t="s">
        <v>173</v>
      </c>
      <c r="G15473" s="596" t="s">
        <v>174</v>
      </c>
      <c r="H15473" s="597">
        <v>698445</v>
      </c>
    </row>
    <row r="15474" spans="1:8">
      <c r="A15474" s="594" t="s">
        <v>134</v>
      </c>
      <c r="B15474" s="594" t="s">
        <v>359</v>
      </c>
      <c r="C15474" s="594" t="s">
        <v>1247</v>
      </c>
      <c r="D15474" s="594" t="s">
        <v>2834</v>
      </c>
      <c r="E15474" s="594" t="s">
        <v>171</v>
      </c>
      <c r="F15474" s="594" t="s">
        <v>216</v>
      </c>
      <c r="G15474" s="596" t="s">
        <v>217</v>
      </c>
      <c r="H15474" s="597">
        <v>15800000</v>
      </c>
    </row>
    <row r="15475" spans="1:8">
      <c r="A15475" s="594" t="s">
        <v>134</v>
      </c>
      <c r="B15475" s="594" t="s">
        <v>359</v>
      </c>
      <c r="C15475" s="594" t="s">
        <v>1247</v>
      </c>
      <c r="D15475" s="594" t="s">
        <v>2834</v>
      </c>
      <c r="E15475" s="594" t="s">
        <v>171</v>
      </c>
      <c r="F15475" s="594" t="s">
        <v>5</v>
      </c>
      <c r="G15475" s="596" t="s">
        <v>2678</v>
      </c>
      <c r="H15475" s="597">
        <v>16679000</v>
      </c>
    </row>
    <row r="15476" spans="1:8">
      <c r="A15476" s="594" t="s">
        <v>134</v>
      </c>
      <c r="B15476" s="594" t="s">
        <v>359</v>
      </c>
      <c r="C15476" s="594" t="s">
        <v>1247</v>
      </c>
      <c r="D15476" s="594" t="s">
        <v>2834</v>
      </c>
      <c r="E15476" s="594" t="s">
        <v>177</v>
      </c>
      <c r="F15476" s="595" t="s">
        <v>411</v>
      </c>
      <c r="G15476" s="596" t="s">
        <v>178</v>
      </c>
      <c r="H15476" s="597">
        <v>1000000</v>
      </c>
    </row>
    <row r="15477" spans="1:8">
      <c r="A15477" s="594" t="s">
        <v>134</v>
      </c>
      <c r="B15477" s="594" t="s">
        <v>359</v>
      </c>
      <c r="C15477" s="594" t="s">
        <v>1247</v>
      </c>
      <c r="D15477" s="594" t="s">
        <v>2834</v>
      </c>
      <c r="E15477" s="594" t="s">
        <v>177</v>
      </c>
      <c r="F15477" s="594" t="s">
        <v>441</v>
      </c>
      <c r="G15477" s="596" t="s">
        <v>2728</v>
      </c>
      <c r="H15477" s="597">
        <v>1000000</v>
      </c>
    </row>
    <row r="15478" spans="1:8">
      <c r="A15478" s="594" t="s">
        <v>134</v>
      </c>
      <c r="B15478" s="594" t="s">
        <v>359</v>
      </c>
      <c r="C15478" s="594" t="s">
        <v>1247</v>
      </c>
      <c r="D15478" s="594" t="s">
        <v>2834</v>
      </c>
      <c r="E15478" s="594" t="s">
        <v>240</v>
      </c>
      <c r="F15478" s="595" t="s">
        <v>411</v>
      </c>
      <c r="G15478" s="596" t="s">
        <v>241</v>
      </c>
      <c r="H15478" s="597">
        <v>25615000</v>
      </c>
    </row>
    <row r="15479" spans="1:8">
      <c r="A15479" s="594" t="s">
        <v>134</v>
      </c>
      <c r="B15479" s="594" t="s">
        <v>359</v>
      </c>
      <c r="C15479" s="594" t="s">
        <v>1247</v>
      </c>
      <c r="D15479" s="594" t="s">
        <v>2834</v>
      </c>
      <c r="E15479" s="594" t="s">
        <v>240</v>
      </c>
      <c r="F15479" s="594" t="s">
        <v>733</v>
      </c>
      <c r="G15479" s="596" t="s">
        <v>734</v>
      </c>
      <c r="H15479" s="597">
        <v>9620000</v>
      </c>
    </row>
    <row r="15480" spans="1:8">
      <c r="A15480" s="594" t="s">
        <v>134</v>
      </c>
      <c r="B15480" s="594" t="s">
        <v>359</v>
      </c>
      <c r="C15480" s="594" t="s">
        <v>1247</v>
      </c>
      <c r="D15480" s="594" t="s">
        <v>2834</v>
      </c>
      <c r="E15480" s="594" t="s">
        <v>240</v>
      </c>
      <c r="F15480" s="594" t="s">
        <v>735</v>
      </c>
      <c r="G15480" s="596" t="s">
        <v>193</v>
      </c>
      <c r="H15480" s="597">
        <v>15995000</v>
      </c>
    </row>
    <row r="15481" spans="1:8">
      <c r="A15481" s="594" t="s">
        <v>134</v>
      </c>
      <c r="B15481" s="594" t="s">
        <v>359</v>
      </c>
      <c r="C15481" s="594" t="s">
        <v>1247</v>
      </c>
      <c r="D15481" s="594" t="s">
        <v>2834</v>
      </c>
      <c r="E15481" s="594" t="s">
        <v>183</v>
      </c>
      <c r="F15481" s="595" t="s">
        <v>411</v>
      </c>
      <c r="G15481" s="596" t="s">
        <v>184</v>
      </c>
      <c r="H15481" s="597">
        <v>1260000</v>
      </c>
    </row>
    <row r="15482" spans="1:8">
      <c r="A15482" s="594" t="s">
        <v>134</v>
      </c>
      <c r="B15482" s="594" t="s">
        <v>359</v>
      </c>
      <c r="C15482" s="594" t="s">
        <v>1247</v>
      </c>
      <c r="D15482" s="594" t="s">
        <v>2834</v>
      </c>
      <c r="E15482" s="594" t="s">
        <v>183</v>
      </c>
      <c r="F15482" s="594" t="s">
        <v>587</v>
      </c>
      <c r="G15482" s="596" t="s">
        <v>588</v>
      </c>
      <c r="H15482" s="597">
        <v>350000</v>
      </c>
    </row>
    <row r="15483" spans="1:8">
      <c r="A15483" s="594" t="s">
        <v>134</v>
      </c>
      <c r="B15483" s="594" t="s">
        <v>359</v>
      </c>
      <c r="C15483" s="594" t="s">
        <v>1247</v>
      </c>
      <c r="D15483" s="594" t="s">
        <v>2834</v>
      </c>
      <c r="E15483" s="594" t="s">
        <v>183</v>
      </c>
      <c r="F15483" s="594" t="s">
        <v>736</v>
      </c>
      <c r="G15483" s="596" t="s">
        <v>737</v>
      </c>
      <c r="H15483" s="597">
        <v>910000</v>
      </c>
    </row>
    <row r="15484" spans="1:8">
      <c r="A15484" s="594" t="s">
        <v>134</v>
      </c>
      <c r="B15484" s="594" t="s">
        <v>359</v>
      </c>
      <c r="C15484" s="594" t="s">
        <v>1247</v>
      </c>
      <c r="D15484" s="594" t="s">
        <v>2834</v>
      </c>
      <c r="E15484" s="594" t="s">
        <v>738</v>
      </c>
      <c r="F15484" s="595" t="s">
        <v>411</v>
      </c>
      <c r="G15484" s="596" t="s">
        <v>739</v>
      </c>
      <c r="H15484" s="597">
        <v>7000000</v>
      </c>
    </row>
    <row r="15485" spans="1:8">
      <c r="A15485" s="594" t="s">
        <v>134</v>
      </c>
      <c r="B15485" s="594" t="s">
        <v>359</v>
      </c>
      <c r="C15485" s="594" t="s">
        <v>1247</v>
      </c>
      <c r="D15485" s="594" t="s">
        <v>2834</v>
      </c>
      <c r="E15485" s="594" t="s">
        <v>738</v>
      </c>
      <c r="F15485" s="594" t="s">
        <v>740</v>
      </c>
      <c r="G15485" s="596" t="s">
        <v>741</v>
      </c>
      <c r="H15485" s="597">
        <v>7000000</v>
      </c>
    </row>
    <row r="15486" spans="1:8">
      <c r="A15486" s="594" t="s">
        <v>134</v>
      </c>
      <c r="B15486" s="594" t="s">
        <v>359</v>
      </c>
      <c r="C15486" s="594" t="s">
        <v>1247</v>
      </c>
      <c r="D15486" s="594" t="s">
        <v>2834</v>
      </c>
      <c r="E15486" s="594" t="s">
        <v>744</v>
      </c>
      <c r="F15486" s="595" t="s">
        <v>411</v>
      </c>
      <c r="G15486" s="596" t="s">
        <v>2686</v>
      </c>
      <c r="H15486" s="597">
        <v>320301000</v>
      </c>
    </row>
    <row r="15487" spans="1:8">
      <c r="A15487" s="594" t="s">
        <v>134</v>
      </c>
      <c r="B15487" s="594" t="s">
        <v>359</v>
      </c>
      <c r="C15487" s="594" t="s">
        <v>1247</v>
      </c>
      <c r="D15487" s="594" t="s">
        <v>2834</v>
      </c>
      <c r="E15487" s="594" t="s">
        <v>744</v>
      </c>
      <c r="F15487" s="594" t="s">
        <v>7</v>
      </c>
      <c r="G15487" s="596" t="s">
        <v>8</v>
      </c>
      <c r="H15487" s="597">
        <v>300000000</v>
      </c>
    </row>
    <row r="15488" spans="1:8">
      <c r="A15488" s="594" t="s">
        <v>134</v>
      </c>
      <c r="B15488" s="594" t="s">
        <v>359</v>
      </c>
      <c r="C15488" s="594" t="s">
        <v>1247</v>
      </c>
      <c r="D15488" s="594" t="s">
        <v>2834</v>
      </c>
      <c r="E15488" s="594" t="s">
        <v>744</v>
      </c>
      <c r="F15488" s="594" t="s">
        <v>572</v>
      </c>
      <c r="G15488" s="596" t="s">
        <v>2689</v>
      </c>
      <c r="H15488" s="597">
        <v>2500000</v>
      </c>
    </row>
    <row r="15489" spans="1:8">
      <c r="A15489" s="594" t="s">
        <v>134</v>
      </c>
      <c r="B15489" s="594" t="s">
        <v>359</v>
      </c>
      <c r="C15489" s="594" t="s">
        <v>1247</v>
      </c>
      <c r="D15489" s="594" t="s">
        <v>2834</v>
      </c>
      <c r="E15489" s="594" t="s">
        <v>744</v>
      </c>
      <c r="F15489" s="594" t="s">
        <v>371</v>
      </c>
      <c r="G15489" s="596" t="s">
        <v>372</v>
      </c>
      <c r="H15489" s="597">
        <v>3000000</v>
      </c>
    </row>
    <row r="15490" spans="1:8">
      <c r="A15490" s="594" t="s">
        <v>134</v>
      </c>
      <c r="B15490" s="594" t="s">
        <v>359</v>
      </c>
      <c r="C15490" s="594" t="s">
        <v>1247</v>
      </c>
      <c r="D15490" s="594" t="s">
        <v>2834</v>
      </c>
      <c r="E15490" s="594" t="s">
        <v>744</v>
      </c>
      <c r="F15490" s="594" t="s">
        <v>748</v>
      </c>
      <c r="G15490" s="596" t="s">
        <v>35</v>
      </c>
      <c r="H15490" s="597">
        <v>14801000</v>
      </c>
    </row>
    <row r="15491" spans="1:8">
      <c r="A15491" s="594" t="s">
        <v>134</v>
      </c>
      <c r="B15491" s="594" t="s">
        <v>359</v>
      </c>
      <c r="C15491" s="594" t="s">
        <v>1247</v>
      </c>
      <c r="D15491" s="594" t="s">
        <v>2834</v>
      </c>
      <c r="E15491" s="594" t="s">
        <v>2692</v>
      </c>
      <c r="F15491" s="595" t="s">
        <v>411</v>
      </c>
      <c r="G15491" s="596" t="s">
        <v>2693</v>
      </c>
      <c r="H15491" s="597">
        <v>40000000</v>
      </c>
    </row>
    <row r="15492" spans="1:8">
      <c r="A15492" s="594" t="s">
        <v>134</v>
      </c>
      <c r="B15492" s="594" t="s">
        <v>359</v>
      </c>
      <c r="C15492" s="594" t="s">
        <v>1247</v>
      </c>
      <c r="D15492" s="594" t="s">
        <v>2834</v>
      </c>
      <c r="E15492" s="594" t="s">
        <v>2692</v>
      </c>
      <c r="F15492" s="594" t="s">
        <v>2730</v>
      </c>
      <c r="G15492" s="596" t="s">
        <v>2731</v>
      </c>
      <c r="H15492" s="597">
        <v>40000000</v>
      </c>
    </row>
    <row r="15493" spans="1:8">
      <c r="A15493" s="594" t="s">
        <v>134</v>
      </c>
      <c r="B15493" s="594" t="s">
        <v>359</v>
      </c>
      <c r="C15493" s="594" t="s">
        <v>1247</v>
      </c>
      <c r="D15493" s="594" t="s">
        <v>2834</v>
      </c>
      <c r="E15493" s="594" t="s">
        <v>189</v>
      </c>
      <c r="F15493" s="595" t="s">
        <v>411</v>
      </c>
      <c r="G15493" s="596" t="s">
        <v>190</v>
      </c>
      <c r="H15493" s="597">
        <v>40585000</v>
      </c>
    </row>
    <row r="15494" spans="1:8">
      <c r="A15494" s="594" t="s">
        <v>134</v>
      </c>
      <c r="B15494" s="594" t="s">
        <v>359</v>
      </c>
      <c r="C15494" s="594" t="s">
        <v>1247</v>
      </c>
      <c r="D15494" s="594" t="s">
        <v>2834</v>
      </c>
      <c r="E15494" s="594" t="s">
        <v>189</v>
      </c>
      <c r="F15494" s="594" t="s">
        <v>773</v>
      </c>
      <c r="G15494" s="596" t="s">
        <v>2695</v>
      </c>
      <c r="H15494" s="597">
        <v>600000</v>
      </c>
    </row>
    <row r="15495" spans="1:8">
      <c r="A15495" s="594" t="s">
        <v>134</v>
      </c>
      <c r="B15495" s="594" t="s">
        <v>359</v>
      </c>
      <c r="C15495" s="594" t="s">
        <v>1247</v>
      </c>
      <c r="D15495" s="594" t="s">
        <v>2834</v>
      </c>
      <c r="E15495" s="594" t="s">
        <v>189</v>
      </c>
      <c r="F15495" s="594" t="s">
        <v>37</v>
      </c>
      <c r="G15495" s="596" t="s">
        <v>2696</v>
      </c>
      <c r="H15495" s="597">
        <v>325000</v>
      </c>
    </row>
    <row r="15496" spans="1:8">
      <c r="A15496" s="594" t="s">
        <v>134</v>
      </c>
      <c r="B15496" s="594" t="s">
        <v>359</v>
      </c>
      <c r="C15496" s="594" t="s">
        <v>1247</v>
      </c>
      <c r="D15496" s="594" t="s">
        <v>2834</v>
      </c>
      <c r="E15496" s="594" t="s">
        <v>189</v>
      </c>
      <c r="F15496" s="594" t="s">
        <v>192</v>
      </c>
      <c r="G15496" s="596" t="s">
        <v>195</v>
      </c>
      <c r="H15496" s="597">
        <v>39660000</v>
      </c>
    </row>
    <row r="15497" spans="1:8">
      <c r="A15497" s="594" t="s">
        <v>134</v>
      </c>
      <c r="B15497" s="594" t="s">
        <v>359</v>
      </c>
      <c r="C15497" s="594" t="s">
        <v>1247</v>
      </c>
      <c r="D15497" s="594" t="s">
        <v>2834</v>
      </c>
      <c r="E15497" s="594" t="s">
        <v>194</v>
      </c>
      <c r="F15497" s="595" t="s">
        <v>411</v>
      </c>
      <c r="G15497" s="596" t="s">
        <v>195</v>
      </c>
      <c r="H15497" s="597">
        <v>59396000</v>
      </c>
    </row>
    <row r="15498" spans="1:8">
      <c r="A15498" s="594" t="s">
        <v>134</v>
      </c>
      <c r="B15498" s="594" t="s">
        <v>359</v>
      </c>
      <c r="C15498" s="594" t="s">
        <v>1247</v>
      </c>
      <c r="D15498" s="594" t="s">
        <v>2834</v>
      </c>
      <c r="E15498" s="594" t="s">
        <v>194</v>
      </c>
      <c r="F15498" s="594" t="s">
        <v>198</v>
      </c>
      <c r="G15498" s="596" t="s">
        <v>199</v>
      </c>
      <c r="H15498" s="597">
        <v>15150000</v>
      </c>
    </row>
    <row r="15499" spans="1:8">
      <c r="A15499" s="594" t="s">
        <v>134</v>
      </c>
      <c r="B15499" s="594" t="s">
        <v>359</v>
      </c>
      <c r="C15499" s="594" t="s">
        <v>1247</v>
      </c>
      <c r="D15499" s="594" t="s">
        <v>2834</v>
      </c>
      <c r="E15499" s="594" t="s">
        <v>194</v>
      </c>
      <c r="F15499" s="594" t="s">
        <v>200</v>
      </c>
      <c r="G15499" s="596" t="s">
        <v>201</v>
      </c>
      <c r="H15499" s="597">
        <v>44246000</v>
      </c>
    </row>
    <row r="15500" spans="1:8">
      <c r="A15500" s="594" t="s">
        <v>134</v>
      </c>
      <c r="B15500" s="594" t="s">
        <v>359</v>
      </c>
      <c r="C15500" s="594" t="s">
        <v>1247</v>
      </c>
      <c r="D15500" s="594" t="s">
        <v>2834</v>
      </c>
      <c r="E15500" s="594" t="s">
        <v>550</v>
      </c>
      <c r="F15500" s="595" t="s">
        <v>411</v>
      </c>
      <c r="G15500" s="596" t="s">
        <v>2705</v>
      </c>
      <c r="H15500" s="597">
        <v>3700000</v>
      </c>
    </row>
    <row r="15501" spans="1:8">
      <c r="A15501" s="594" t="s">
        <v>134</v>
      </c>
      <c r="B15501" s="594" t="s">
        <v>359</v>
      </c>
      <c r="C15501" s="594" t="s">
        <v>1247</v>
      </c>
      <c r="D15501" s="594" t="s">
        <v>2834</v>
      </c>
      <c r="E15501" s="594" t="s">
        <v>550</v>
      </c>
      <c r="F15501" s="594" t="s">
        <v>2706</v>
      </c>
      <c r="G15501" s="596" t="s">
        <v>72</v>
      </c>
      <c r="H15501" s="597">
        <v>3700000</v>
      </c>
    </row>
    <row r="15502" spans="1:8">
      <c r="A15502" s="594" t="s">
        <v>134</v>
      </c>
      <c r="B15502" s="594" t="s">
        <v>359</v>
      </c>
      <c r="C15502" s="594" t="s">
        <v>1247</v>
      </c>
      <c r="D15502" s="594" t="s">
        <v>2834</v>
      </c>
      <c r="E15502" s="594" t="s">
        <v>1145</v>
      </c>
      <c r="F15502" s="595" t="s">
        <v>411</v>
      </c>
      <c r="G15502" s="596" t="s">
        <v>2761</v>
      </c>
      <c r="H15502" s="597">
        <v>23973000</v>
      </c>
    </row>
    <row r="15503" spans="1:8">
      <c r="A15503" s="594" t="s">
        <v>134</v>
      </c>
      <c r="B15503" s="594" t="s">
        <v>359</v>
      </c>
      <c r="C15503" s="594" t="s">
        <v>1247</v>
      </c>
      <c r="D15503" s="594" t="s">
        <v>2834</v>
      </c>
      <c r="E15503" s="594" t="s">
        <v>1145</v>
      </c>
      <c r="F15503" s="594" t="s">
        <v>1144</v>
      </c>
      <c r="G15503" s="596" t="s">
        <v>1143</v>
      </c>
      <c r="H15503" s="597">
        <v>23973000</v>
      </c>
    </row>
    <row r="15504" spans="1:8">
      <c r="A15504" s="594" t="s">
        <v>134</v>
      </c>
      <c r="B15504" s="594" t="s">
        <v>359</v>
      </c>
      <c r="C15504" s="594" t="s">
        <v>1247</v>
      </c>
      <c r="D15504" s="594" t="s">
        <v>2834</v>
      </c>
      <c r="E15504" s="594" t="s">
        <v>260</v>
      </c>
      <c r="F15504" s="595" t="s">
        <v>411</v>
      </c>
      <c r="G15504" s="596" t="s">
        <v>261</v>
      </c>
      <c r="H15504" s="597">
        <v>3801908224</v>
      </c>
    </row>
    <row r="15505" spans="1:8">
      <c r="A15505" s="594" t="s">
        <v>134</v>
      </c>
      <c r="B15505" s="594" t="s">
        <v>359</v>
      </c>
      <c r="C15505" s="594" t="s">
        <v>1247</v>
      </c>
      <c r="D15505" s="594" t="s">
        <v>2834</v>
      </c>
      <c r="E15505" s="594" t="s">
        <v>260</v>
      </c>
      <c r="F15505" s="594" t="s">
        <v>262</v>
      </c>
      <c r="G15505" s="596" t="s">
        <v>2707</v>
      </c>
      <c r="H15505" s="597">
        <v>3801908224</v>
      </c>
    </row>
    <row r="15506" spans="1:8">
      <c r="A15506" s="594" t="s">
        <v>134</v>
      </c>
      <c r="B15506" s="594" t="s">
        <v>359</v>
      </c>
      <c r="C15506" s="594" t="s">
        <v>1247</v>
      </c>
      <c r="D15506" s="594" t="s">
        <v>2834</v>
      </c>
      <c r="E15506" s="594" t="s">
        <v>53</v>
      </c>
      <c r="F15506" s="595" t="s">
        <v>411</v>
      </c>
      <c r="G15506" s="596" t="s">
        <v>193</v>
      </c>
      <c r="H15506" s="597">
        <v>531731000</v>
      </c>
    </row>
    <row r="15507" spans="1:8">
      <c r="A15507" s="594" t="s">
        <v>134</v>
      </c>
      <c r="B15507" s="594" t="s">
        <v>359</v>
      </c>
      <c r="C15507" s="594" t="s">
        <v>1247</v>
      </c>
      <c r="D15507" s="594" t="s">
        <v>2834</v>
      </c>
      <c r="E15507" s="594" t="s">
        <v>53</v>
      </c>
      <c r="F15507" s="594" t="s">
        <v>54</v>
      </c>
      <c r="G15507" s="596" t="s">
        <v>55</v>
      </c>
      <c r="H15507" s="597">
        <v>53281000</v>
      </c>
    </row>
    <row r="15508" spans="1:8">
      <c r="A15508" s="594" t="s">
        <v>134</v>
      </c>
      <c r="B15508" s="594" t="s">
        <v>359</v>
      </c>
      <c r="C15508" s="594" t="s">
        <v>1247</v>
      </c>
      <c r="D15508" s="594" t="s">
        <v>2834</v>
      </c>
      <c r="E15508" s="594" t="s">
        <v>53</v>
      </c>
      <c r="F15508" s="594" t="s">
        <v>56</v>
      </c>
      <c r="G15508" s="596" t="s">
        <v>57</v>
      </c>
      <c r="H15508" s="597">
        <v>448091000</v>
      </c>
    </row>
    <row r="15509" spans="1:8">
      <c r="A15509" s="594" t="s">
        <v>134</v>
      </c>
      <c r="B15509" s="594" t="s">
        <v>359</v>
      </c>
      <c r="C15509" s="594" t="s">
        <v>1247</v>
      </c>
      <c r="D15509" s="594" t="s">
        <v>2834</v>
      </c>
      <c r="E15509" s="594" t="s">
        <v>53</v>
      </c>
      <c r="F15509" s="594" t="s">
        <v>358</v>
      </c>
      <c r="G15509" s="596" t="s">
        <v>195</v>
      </c>
      <c r="H15509" s="597">
        <v>30359000</v>
      </c>
    </row>
    <row r="15510" spans="1:8">
      <c r="A15510" s="594" t="s">
        <v>134</v>
      </c>
      <c r="B15510" s="594" t="s">
        <v>359</v>
      </c>
      <c r="C15510" s="594" t="s">
        <v>1247</v>
      </c>
      <c r="D15510" s="594" t="s">
        <v>488</v>
      </c>
      <c r="E15510" s="595" t="s">
        <v>411</v>
      </c>
      <c r="F15510" s="595" t="s">
        <v>411</v>
      </c>
      <c r="G15510" s="596" t="s">
        <v>2836</v>
      </c>
      <c r="H15510" s="597">
        <v>6653040400</v>
      </c>
    </row>
    <row r="15511" spans="1:8">
      <c r="A15511" s="594" t="s">
        <v>134</v>
      </c>
      <c r="B15511" s="594" t="s">
        <v>359</v>
      </c>
      <c r="C15511" s="594" t="s">
        <v>1247</v>
      </c>
      <c r="D15511" s="594" t="s">
        <v>488</v>
      </c>
      <c r="E15511" s="594" t="s">
        <v>148</v>
      </c>
      <c r="F15511" s="595" t="s">
        <v>411</v>
      </c>
      <c r="G15511" s="596" t="s">
        <v>149</v>
      </c>
      <c r="H15511" s="597">
        <v>198878000</v>
      </c>
    </row>
    <row r="15512" spans="1:8">
      <c r="A15512" s="594" t="s">
        <v>134</v>
      </c>
      <c r="B15512" s="594" t="s">
        <v>359</v>
      </c>
      <c r="C15512" s="594" t="s">
        <v>1247</v>
      </c>
      <c r="D15512" s="594" t="s">
        <v>488</v>
      </c>
      <c r="E15512" s="594" t="s">
        <v>148</v>
      </c>
      <c r="F15512" s="594" t="s">
        <v>227</v>
      </c>
      <c r="G15512" s="596" t="s">
        <v>2669</v>
      </c>
      <c r="H15512" s="597">
        <v>198878000</v>
      </c>
    </row>
    <row r="15513" spans="1:8">
      <c r="A15513" s="594" t="s">
        <v>134</v>
      </c>
      <c r="B15513" s="594" t="s">
        <v>359</v>
      </c>
      <c r="C15513" s="594" t="s">
        <v>1247</v>
      </c>
      <c r="D15513" s="594" t="s">
        <v>488</v>
      </c>
      <c r="E15513" s="594" t="s">
        <v>156</v>
      </c>
      <c r="F15513" s="595" t="s">
        <v>411</v>
      </c>
      <c r="G15513" s="596" t="s">
        <v>514</v>
      </c>
      <c r="H15513" s="597">
        <v>2743800</v>
      </c>
    </row>
    <row r="15514" spans="1:8">
      <c r="A15514" s="594" t="s">
        <v>134</v>
      </c>
      <c r="B15514" s="594" t="s">
        <v>359</v>
      </c>
      <c r="C15514" s="594" t="s">
        <v>1247</v>
      </c>
      <c r="D15514" s="594" t="s">
        <v>488</v>
      </c>
      <c r="E15514" s="594" t="s">
        <v>156</v>
      </c>
      <c r="F15514" s="594" t="s">
        <v>157</v>
      </c>
      <c r="G15514" s="596" t="s">
        <v>158</v>
      </c>
      <c r="H15514" s="597">
        <v>2259600</v>
      </c>
    </row>
    <row r="15515" spans="1:8">
      <c r="A15515" s="594" t="s">
        <v>134</v>
      </c>
      <c r="B15515" s="594" t="s">
        <v>359</v>
      </c>
      <c r="C15515" s="594" t="s">
        <v>1247</v>
      </c>
      <c r="D15515" s="594" t="s">
        <v>488</v>
      </c>
      <c r="E15515" s="594" t="s">
        <v>156</v>
      </c>
      <c r="F15515" s="594" t="s">
        <v>159</v>
      </c>
      <c r="G15515" s="596" t="s">
        <v>160</v>
      </c>
      <c r="H15515" s="597">
        <v>484200</v>
      </c>
    </row>
    <row r="15516" spans="1:8">
      <c r="A15516" s="594" t="s">
        <v>134</v>
      </c>
      <c r="B15516" s="594" t="s">
        <v>359</v>
      </c>
      <c r="C15516" s="594" t="s">
        <v>1247</v>
      </c>
      <c r="D15516" s="594" t="s">
        <v>488</v>
      </c>
      <c r="E15516" s="594" t="s">
        <v>768</v>
      </c>
      <c r="F15516" s="595" t="s">
        <v>411</v>
      </c>
      <c r="G15516" s="596" t="s">
        <v>2920</v>
      </c>
      <c r="H15516" s="597">
        <v>1645784400</v>
      </c>
    </row>
    <row r="15517" spans="1:8">
      <c r="A15517" s="594" t="s">
        <v>134</v>
      </c>
      <c r="B15517" s="594" t="s">
        <v>359</v>
      </c>
      <c r="C15517" s="594" t="s">
        <v>1247</v>
      </c>
      <c r="D15517" s="594" t="s">
        <v>488</v>
      </c>
      <c r="E15517" s="594" t="s">
        <v>768</v>
      </c>
      <c r="F15517" s="594" t="s">
        <v>770</v>
      </c>
      <c r="G15517" s="596" t="s">
        <v>2921</v>
      </c>
      <c r="H15517" s="597">
        <v>1594840400</v>
      </c>
    </row>
    <row r="15518" spans="1:8">
      <c r="A15518" s="594" t="s">
        <v>134</v>
      </c>
      <c r="B15518" s="594" t="s">
        <v>359</v>
      </c>
      <c r="C15518" s="594" t="s">
        <v>1247</v>
      </c>
      <c r="D15518" s="594" t="s">
        <v>488</v>
      </c>
      <c r="E15518" s="594" t="s">
        <v>768</v>
      </c>
      <c r="F15518" s="594" t="s">
        <v>459</v>
      </c>
      <c r="G15518" s="596" t="s">
        <v>195</v>
      </c>
      <c r="H15518" s="597">
        <v>50944000</v>
      </c>
    </row>
    <row r="15519" spans="1:8">
      <c r="A15519" s="594" t="s">
        <v>134</v>
      </c>
      <c r="B15519" s="594" t="s">
        <v>359</v>
      </c>
      <c r="C15519" s="594" t="s">
        <v>1247</v>
      </c>
      <c r="D15519" s="594" t="s">
        <v>488</v>
      </c>
      <c r="E15519" s="594" t="s">
        <v>171</v>
      </c>
      <c r="F15519" s="595" t="s">
        <v>411</v>
      </c>
      <c r="G15519" s="596" t="s">
        <v>2677</v>
      </c>
      <c r="H15519" s="597">
        <v>26540000</v>
      </c>
    </row>
    <row r="15520" spans="1:8">
      <c r="A15520" s="594" t="s">
        <v>134</v>
      </c>
      <c r="B15520" s="594" t="s">
        <v>359</v>
      </c>
      <c r="C15520" s="594" t="s">
        <v>1247</v>
      </c>
      <c r="D15520" s="594" t="s">
        <v>488</v>
      </c>
      <c r="E15520" s="594" t="s">
        <v>171</v>
      </c>
      <c r="F15520" s="594" t="s">
        <v>173</v>
      </c>
      <c r="G15520" s="596" t="s">
        <v>174</v>
      </c>
      <c r="H15520" s="597">
        <v>1240000</v>
      </c>
    </row>
    <row r="15521" spans="1:8">
      <c r="A15521" s="594" t="s">
        <v>134</v>
      </c>
      <c r="B15521" s="594" t="s">
        <v>359</v>
      </c>
      <c r="C15521" s="594" t="s">
        <v>1247</v>
      </c>
      <c r="D15521" s="594" t="s">
        <v>488</v>
      </c>
      <c r="E15521" s="594" t="s">
        <v>171</v>
      </c>
      <c r="F15521" s="594" t="s">
        <v>216</v>
      </c>
      <c r="G15521" s="596" t="s">
        <v>217</v>
      </c>
      <c r="H15521" s="597">
        <v>15800000</v>
      </c>
    </row>
    <row r="15522" spans="1:8">
      <c r="A15522" s="594" t="s">
        <v>134</v>
      </c>
      <c r="B15522" s="594" t="s">
        <v>359</v>
      </c>
      <c r="C15522" s="594" t="s">
        <v>1247</v>
      </c>
      <c r="D15522" s="594" t="s">
        <v>488</v>
      </c>
      <c r="E15522" s="594" t="s">
        <v>171</v>
      </c>
      <c r="F15522" s="594" t="s">
        <v>175</v>
      </c>
      <c r="G15522" s="596" t="s">
        <v>176</v>
      </c>
      <c r="H15522" s="597">
        <v>9500000</v>
      </c>
    </row>
    <row r="15523" spans="1:8">
      <c r="A15523" s="594" t="s">
        <v>134</v>
      </c>
      <c r="B15523" s="594" t="s">
        <v>359</v>
      </c>
      <c r="C15523" s="594" t="s">
        <v>1247</v>
      </c>
      <c r="D15523" s="594" t="s">
        <v>488</v>
      </c>
      <c r="E15523" s="594" t="s">
        <v>177</v>
      </c>
      <c r="F15523" s="595" t="s">
        <v>411</v>
      </c>
      <c r="G15523" s="596" t="s">
        <v>178</v>
      </c>
      <c r="H15523" s="597">
        <v>3560000</v>
      </c>
    </row>
    <row r="15524" spans="1:8">
      <c r="A15524" s="594" t="s">
        <v>134</v>
      </c>
      <c r="B15524" s="594" t="s">
        <v>359</v>
      </c>
      <c r="C15524" s="594" t="s">
        <v>1247</v>
      </c>
      <c r="D15524" s="594" t="s">
        <v>488</v>
      </c>
      <c r="E15524" s="594" t="s">
        <v>177</v>
      </c>
      <c r="F15524" s="594" t="s">
        <v>441</v>
      </c>
      <c r="G15524" s="596" t="s">
        <v>2728</v>
      </c>
      <c r="H15524" s="597">
        <v>3560000</v>
      </c>
    </row>
    <row r="15525" spans="1:8">
      <c r="A15525" s="594" t="s">
        <v>134</v>
      </c>
      <c r="B15525" s="594" t="s">
        <v>359</v>
      </c>
      <c r="C15525" s="594" t="s">
        <v>1247</v>
      </c>
      <c r="D15525" s="594" t="s">
        <v>488</v>
      </c>
      <c r="E15525" s="594" t="s">
        <v>240</v>
      </c>
      <c r="F15525" s="595" t="s">
        <v>411</v>
      </c>
      <c r="G15525" s="596" t="s">
        <v>241</v>
      </c>
      <c r="H15525" s="597">
        <v>57427000</v>
      </c>
    </row>
    <row r="15526" spans="1:8">
      <c r="A15526" s="594" t="s">
        <v>134</v>
      </c>
      <c r="B15526" s="594" t="s">
        <v>359</v>
      </c>
      <c r="C15526" s="594" t="s">
        <v>1247</v>
      </c>
      <c r="D15526" s="594" t="s">
        <v>488</v>
      </c>
      <c r="E15526" s="594" t="s">
        <v>240</v>
      </c>
      <c r="F15526" s="594" t="s">
        <v>242</v>
      </c>
      <c r="G15526" s="596" t="s">
        <v>243</v>
      </c>
      <c r="H15526" s="597">
        <v>710000</v>
      </c>
    </row>
    <row r="15527" spans="1:8">
      <c r="A15527" s="594" t="s">
        <v>134</v>
      </c>
      <c r="B15527" s="594" t="s">
        <v>359</v>
      </c>
      <c r="C15527" s="594" t="s">
        <v>1247</v>
      </c>
      <c r="D15527" s="594" t="s">
        <v>488</v>
      </c>
      <c r="E15527" s="594" t="s">
        <v>240</v>
      </c>
      <c r="F15527" s="594" t="s">
        <v>728</v>
      </c>
      <c r="G15527" s="596" t="s">
        <v>729</v>
      </c>
      <c r="H15527" s="597">
        <v>1100000</v>
      </c>
    </row>
    <row r="15528" spans="1:8">
      <c r="A15528" s="594" t="s">
        <v>134</v>
      </c>
      <c r="B15528" s="594" t="s">
        <v>359</v>
      </c>
      <c r="C15528" s="594" t="s">
        <v>1247</v>
      </c>
      <c r="D15528" s="594" t="s">
        <v>488</v>
      </c>
      <c r="E15528" s="594" t="s">
        <v>240</v>
      </c>
      <c r="F15528" s="594" t="s">
        <v>597</v>
      </c>
      <c r="G15528" s="596" t="s">
        <v>2682</v>
      </c>
      <c r="H15528" s="597">
        <v>300000</v>
      </c>
    </row>
    <row r="15529" spans="1:8">
      <c r="A15529" s="594" t="s">
        <v>134</v>
      </c>
      <c r="B15529" s="594" t="s">
        <v>359</v>
      </c>
      <c r="C15529" s="594" t="s">
        <v>1247</v>
      </c>
      <c r="D15529" s="594" t="s">
        <v>488</v>
      </c>
      <c r="E15529" s="594" t="s">
        <v>240</v>
      </c>
      <c r="F15529" s="594" t="s">
        <v>733</v>
      </c>
      <c r="G15529" s="596" t="s">
        <v>734</v>
      </c>
      <c r="H15529" s="597">
        <v>37292000</v>
      </c>
    </row>
    <row r="15530" spans="1:8">
      <c r="A15530" s="594" t="s">
        <v>134</v>
      </c>
      <c r="B15530" s="594" t="s">
        <v>359</v>
      </c>
      <c r="C15530" s="594" t="s">
        <v>1247</v>
      </c>
      <c r="D15530" s="594" t="s">
        <v>488</v>
      </c>
      <c r="E15530" s="594" t="s">
        <v>240</v>
      </c>
      <c r="F15530" s="594" t="s">
        <v>735</v>
      </c>
      <c r="G15530" s="596" t="s">
        <v>193</v>
      </c>
      <c r="H15530" s="597">
        <v>18025000</v>
      </c>
    </row>
    <row r="15531" spans="1:8">
      <c r="A15531" s="594" t="s">
        <v>134</v>
      </c>
      <c r="B15531" s="594" t="s">
        <v>359</v>
      </c>
      <c r="C15531" s="594" t="s">
        <v>1247</v>
      </c>
      <c r="D15531" s="594" t="s">
        <v>488</v>
      </c>
      <c r="E15531" s="594" t="s">
        <v>183</v>
      </c>
      <c r="F15531" s="595" t="s">
        <v>411</v>
      </c>
      <c r="G15531" s="596" t="s">
        <v>184</v>
      </c>
      <c r="H15531" s="597">
        <v>1250000</v>
      </c>
    </row>
    <row r="15532" spans="1:8">
      <c r="A15532" s="594" t="s">
        <v>134</v>
      </c>
      <c r="B15532" s="594" t="s">
        <v>359</v>
      </c>
      <c r="C15532" s="594" t="s">
        <v>1247</v>
      </c>
      <c r="D15532" s="594" t="s">
        <v>488</v>
      </c>
      <c r="E15532" s="594" t="s">
        <v>183</v>
      </c>
      <c r="F15532" s="594" t="s">
        <v>587</v>
      </c>
      <c r="G15532" s="596" t="s">
        <v>588</v>
      </c>
      <c r="H15532" s="597">
        <v>1050000</v>
      </c>
    </row>
    <row r="15533" spans="1:8">
      <c r="A15533" s="594" t="s">
        <v>134</v>
      </c>
      <c r="B15533" s="594" t="s">
        <v>359</v>
      </c>
      <c r="C15533" s="594" t="s">
        <v>1247</v>
      </c>
      <c r="D15533" s="594" t="s">
        <v>488</v>
      </c>
      <c r="E15533" s="594" t="s">
        <v>183</v>
      </c>
      <c r="F15533" s="594" t="s">
        <v>772</v>
      </c>
      <c r="G15533" s="596" t="s">
        <v>195</v>
      </c>
      <c r="H15533" s="597">
        <v>200000</v>
      </c>
    </row>
    <row r="15534" spans="1:8">
      <c r="A15534" s="594" t="s">
        <v>134</v>
      </c>
      <c r="B15534" s="594" t="s">
        <v>359</v>
      </c>
      <c r="C15534" s="594" t="s">
        <v>1247</v>
      </c>
      <c r="D15534" s="594" t="s">
        <v>488</v>
      </c>
      <c r="E15534" s="594" t="s">
        <v>738</v>
      </c>
      <c r="F15534" s="595" t="s">
        <v>411</v>
      </c>
      <c r="G15534" s="596" t="s">
        <v>739</v>
      </c>
      <c r="H15534" s="597">
        <v>1000000</v>
      </c>
    </row>
    <row r="15535" spans="1:8">
      <c r="A15535" s="594" t="s">
        <v>134</v>
      </c>
      <c r="B15535" s="594" t="s">
        <v>359</v>
      </c>
      <c r="C15535" s="594" t="s">
        <v>1247</v>
      </c>
      <c r="D15535" s="594" t="s">
        <v>488</v>
      </c>
      <c r="E15535" s="594" t="s">
        <v>738</v>
      </c>
      <c r="F15535" s="594" t="s">
        <v>742</v>
      </c>
      <c r="G15535" s="596" t="s">
        <v>743</v>
      </c>
      <c r="H15535" s="597">
        <v>1000000</v>
      </c>
    </row>
    <row r="15536" spans="1:8">
      <c r="A15536" s="594" t="s">
        <v>134</v>
      </c>
      <c r="B15536" s="594" t="s">
        <v>359</v>
      </c>
      <c r="C15536" s="594" t="s">
        <v>1247</v>
      </c>
      <c r="D15536" s="594" t="s">
        <v>488</v>
      </c>
      <c r="E15536" s="594" t="s">
        <v>744</v>
      </c>
      <c r="F15536" s="595" t="s">
        <v>411</v>
      </c>
      <c r="G15536" s="596" t="s">
        <v>2686</v>
      </c>
      <c r="H15536" s="597">
        <v>1472923000</v>
      </c>
    </row>
    <row r="15537" spans="1:8">
      <c r="A15537" s="594" t="s">
        <v>134</v>
      </c>
      <c r="B15537" s="594" t="s">
        <v>359</v>
      </c>
      <c r="C15537" s="594" t="s">
        <v>1247</v>
      </c>
      <c r="D15537" s="594" t="s">
        <v>488</v>
      </c>
      <c r="E15537" s="594" t="s">
        <v>744</v>
      </c>
      <c r="F15537" s="594" t="s">
        <v>7</v>
      </c>
      <c r="G15537" s="596" t="s">
        <v>8</v>
      </c>
      <c r="H15537" s="597">
        <v>655707000</v>
      </c>
    </row>
    <row r="15538" spans="1:8">
      <c r="A15538" s="594" t="s">
        <v>134</v>
      </c>
      <c r="B15538" s="594" t="s">
        <v>359</v>
      </c>
      <c r="C15538" s="594" t="s">
        <v>1247</v>
      </c>
      <c r="D15538" s="594" t="s">
        <v>488</v>
      </c>
      <c r="E15538" s="594" t="s">
        <v>744</v>
      </c>
      <c r="F15538" s="594" t="s">
        <v>11</v>
      </c>
      <c r="G15538" s="596" t="s">
        <v>2691</v>
      </c>
      <c r="H15538" s="597">
        <v>5940000</v>
      </c>
    </row>
    <row r="15539" spans="1:8">
      <c r="A15539" s="594" t="s">
        <v>134</v>
      </c>
      <c r="B15539" s="594" t="s">
        <v>359</v>
      </c>
      <c r="C15539" s="594" t="s">
        <v>1247</v>
      </c>
      <c r="D15539" s="594" t="s">
        <v>488</v>
      </c>
      <c r="E15539" s="594" t="s">
        <v>744</v>
      </c>
      <c r="F15539" s="594" t="s">
        <v>748</v>
      </c>
      <c r="G15539" s="596" t="s">
        <v>35</v>
      </c>
      <c r="H15539" s="597">
        <v>811276000</v>
      </c>
    </row>
    <row r="15540" spans="1:8">
      <c r="A15540" s="594" t="s">
        <v>134</v>
      </c>
      <c r="B15540" s="594" t="s">
        <v>359</v>
      </c>
      <c r="C15540" s="594" t="s">
        <v>1247</v>
      </c>
      <c r="D15540" s="594" t="s">
        <v>488</v>
      </c>
      <c r="E15540" s="594" t="s">
        <v>2692</v>
      </c>
      <c r="F15540" s="595" t="s">
        <v>411</v>
      </c>
      <c r="G15540" s="596" t="s">
        <v>2693</v>
      </c>
      <c r="H15540" s="597">
        <v>12490000</v>
      </c>
    </row>
    <row r="15541" spans="1:8">
      <c r="A15541" s="594" t="s">
        <v>134</v>
      </c>
      <c r="B15541" s="594" t="s">
        <v>359</v>
      </c>
      <c r="C15541" s="594" t="s">
        <v>1247</v>
      </c>
      <c r="D15541" s="594" t="s">
        <v>488</v>
      </c>
      <c r="E15541" s="594" t="s">
        <v>2692</v>
      </c>
      <c r="F15541" s="594" t="s">
        <v>2722</v>
      </c>
      <c r="G15541" s="596" t="s">
        <v>2690</v>
      </c>
      <c r="H15541" s="597">
        <v>6990000</v>
      </c>
    </row>
    <row r="15542" spans="1:8">
      <c r="A15542" s="594" t="s">
        <v>134</v>
      </c>
      <c r="B15542" s="594" t="s">
        <v>359</v>
      </c>
      <c r="C15542" s="594" t="s">
        <v>1247</v>
      </c>
      <c r="D15542" s="594" t="s">
        <v>488</v>
      </c>
      <c r="E15542" s="594" t="s">
        <v>2692</v>
      </c>
      <c r="F15542" s="594" t="s">
        <v>2730</v>
      </c>
      <c r="G15542" s="596" t="s">
        <v>2731</v>
      </c>
      <c r="H15542" s="597">
        <v>5500000</v>
      </c>
    </row>
    <row r="15543" spans="1:8">
      <c r="A15543" s="594" t="s">
        <v>134</v>
      </c>
      <c r="B15543" s="594" t="s">
        <v>359</v>
      </c>
      <c r="C15543" s="594" t="s">
        <v>1247</v>
      </c>
      <c r="D15543" s="594" t="s">
        <v>488</v>
      </c>
      <c r="E15543" s="594" t="s">
        <v>189</v>
      </c>
      <c r="F15543" s="595" t="s">
        <v>411</v>
      </c>
      <c r="G15543" s="596" t="s">
        <v>190</v>
      </c>
      <c r="H15543" s="597">
        <v>139788400</v>
      </c>
    </row>
    <row r="15544" spans="1:8">
      <c r="A15544" s="594" t="s">
        <v>134</v>
      </c>
      <c r="B15544" s="594" t="s">
        <v>359</v>
      </c>
      <c r="C15544" s="594" t="s">
        <v>1247</v>
      </c>
      <c r="D15544" s="594" t="s">
        <v>488</v>
      </c>
      <c r="E15544" s="594" t="s">
        <v>189</v>
      </c>
      <c r="F15544" s="594" t="s">
        <v>773</v>
      </c>
      <c r="G15544" s="596" t="s">
        <v>2695</v>
      </c>
      <c r="H15544" s="597">
        <v>1680000</v>
      </c>
    </row>
    <row r="15545" spans="1:8">
      <c r="A15545" s="594" t="s">
        <v>134</v>
      </c>
      <c r="B15545" s="594" t="s">
        <v>359</v>
      </c>
      <c r="C15545" s="594" t="s">
        <v>1247</v>
      </c>
      <c r="D15545" s="594" t="s">
        <v>488</v>
      </c>
      <c r="E15545" s="594" t="s">
        <v>189</v>
      </c>
      <c r="F15545" s="594" t="s">
        <v>37</v>
      </c>
      <c r="G15545" s="596" t="s">
        <v>2696</v>
      </c>
      <c r="H15545" s="597">
        <v>1330000</v>
      </c>
    </row>
    <row r="15546" spans="1:8">
      <c r="A15546" s="594" t="s">
        <v>134</v>
      </c>
      <c r="B15546" s="594" t="s">
        <v>359</v>
      </c>
      <c r="C15546" s="594" t="s">
        <v>1247</v>
      </c>
      <c r="D15546" s="594" t="s">
        <v>488</v>
      </c>
      <c r="E15546" s="594" t="s">
        <v>189</v>
      </c>
      <c r="F15546" s="594" t="s">
        <v>192</v>
      </c>
      <c r="G15546" s="596" t="s">
        <v>195</v>
      </c>
      <c r="H15546" s="597">
        <v>136778400</v>
      </c>
    </row>
    <row r="15547" spans="1:8">
      <c r="A15547" s="594" t="s">
        <v>134</v>
      </c>
      <c r="B15547" s="594" t="s">
        <v>359</v>
      </c>
      <c r="C15547" s="594" t="s">
        <v>1247</v>
      </c>
      <c r="D15547" s="594" t="s">
        <v>488</v>
      </c>
      <c r="E15547" s="594" t="s">
        <v>194</v>
      </c>
      <c r="F15547" s="595" t="s">
        <v>411</v>
      </c>
      <c r="G15547" s="596" t="s">
        <v>195</v>
      </c>
      <c r="H15547" s="597">
        <v>119763000</v>
      </c>
    </row>
    <row r="15548" spans="1:8">
      <c r="A15548" s="594" t="s">
        <v>134</v>
      </c>
      <c r="B15548" s="594" t="s">
        <v>359</v>
      </c>
      <c r="C15548" s="594" t="s">
        <v>1247</v>
      </c>
      <c r="D15548" s="594" t="s">
        <v>488</v>
      </c>
      <c r="E15548" s="594" t="s">
        <v>194</v>
      </c>
      <c r="F15548" s="594" t="s">
        <v>198</v>
      </c>
      <c r="G15548" s="596" t="s">
        <v>199</v>
      </c>
      <c r="H15548" s="597">
        <v>23760000</v>
      </c>
    </row>
    <row r="15549" spans="1:8">
      <c r="A15549" s="594" t="s">
        <v>134</v>
      </c>
      <c r="B15549" s="594" t="s">
        <v>359</v>
      </c>
      <c r="C15549" s="594" t="s">
        <v>1247</v>
      </c>
      <c r="D15549" s="594" t="s">
        <v>488</v>
      </c>
      <c r="E15549" s="594" t="s">
        <v>194</v>
      </c>
      <c r="F15549" s="594" t="s">
        <v>200</v>
      </c>
      <c r="G15549" s="596" t="s">
        <v>201</v>
      </c>
      <c r="H15549" s="597">
        <v>96003000</v>
      </c>
    </row>
    <row r="15550" spans="1:8">
      <c r="A15550" s="594" t="s">
        <v>134</v>
      </c>
      <c r="B15550" s="594" t="s">
        <v>359</v>
      </c>
      <c r="C15550" s="594" t="s">
        <v>1247</v>
      </c>
      <c r="D15550" s="594" t="s">
        <v>488</v>
      </c>
      <c r="E15550" s="594" t="s">
        <v>498</v>
      </c>
      <c r="F15550" s="595" t="s">
        <v>411</v>
      </c>
      <c r="G15550" s="596" t="s">
        <v>499</v>
      </c>
      <c r="H15550" s="597">
        <v>1200000</v>
      </c>
    </row>
    <row r="15551" spans="1:8">
      <c r="A15551" s="594" t="s">
        <v>134</v>
      </c>
      <c r="B15551" s="594" t="s">
        <v>359</v>
      </c>
      <c r="C15551" s="594" t="s">
        <v>1247</v>
      </c>
      <c r="D15551" s="594" t="s">
        <v>488</v>
      </c>
      <c r="E15551" s="594" t="s">
        <v>498</v>
      </c>
      <c r="F15551" s="594" t="s">
        <v>1299</v>
      </c>
      <c r="G15551" s="596" t="s">
        <v>197</v>
      </c>
      <c r="H15551" s="597">
        <v>1200000</v>
      </c>
    </row>
    <row r="15552" spans="1:8">
      <c r="A15552" s="594" t="s">
        <v>134</v>
      </c>
      <c r="B15552" s="594" t="s">
        <v>359</v>
      </c>
      <c r="C15552" s="594" t="s">
        <v>1247</v>
      </c>
      <c r="D15552" s="594" t="s">
        <v>488</v>
      </c>
      <c r="E15552" s="594" t="s">
        <v>260</v>
      </c>
      <c r="F15552" s="595" t="s">
        <v>411</v>
      </c>
      <c r="G15552" s="596" t="s">
        <v>261</v>
      </c>
      <c r="H15552" s="597">
        <v>2420357000</v>
      </c>
    </row>
    <row r="15553" spans="1:8">
      <c r="A15553" s="594" t="s">
        <v>134</v>
      </c>
      <c r="B15553" s="594" t="s">
        <v>359</v>
      </c>
      <c r="C15553" s="594" t="s">
        <v>1247</v>
      </c>
      <c r="D15553" s="594" t="s">
        <v>488</v>
      </c>
      <c r="E15553" s="594" t="s">
        <v>260</v>
      </c>
      <c r="F15553" s="594" t="s">
        <v>262</v>
      </c>
      <c r="G15553" s="596" t="s">
        <v>2707</v>
      </c>
      <c r="H15553" s="597">
        <v>2420357000</v>
      </c>
    </row>
    <row r="15554" spans="1:8">
      <c r="A15554" s="594" t="s">
        <v>134</v>
      </c>
      <c r="B15554" s="594" t="s">
        <v>359</v>
      </c>
      <c r="C15554" s="594" t="s">
        <v>1247</v>
      </c>
      <c r="D15554" s="594" t="s">
        <v>488</v>
      </c>
      <c r="E15554" s="594" t="s">
        <v>53</v>
      </c>
      <c r="F15554" s="595" t="s">
        <v>411</v>
      </c>
      <c r="G15554" s="596" t="s">
        <v>193</v>
      </c>
      <c r="H15554" s="597">
        <v>549335800</v>
      </c>
    </row>
    <row r="15555" spans="1:8">
      <c r="A15555" s="594" t="s">
        <v>134</v>
      </c>
      <c r="B15555" s="594" t="s">
        <v>359</v>
      </c>
      <c r="C15555" s="594" t="s">
        <v>1247</v>
      </c>
      <c r="D15555" s="594" t="s">
        <v>488</v>
      </c>
      <c r="E15555" s="594" t="s">
        <v>53</v>
      </c>
      <c r="F15555" s="594" t="s">
        <v>54</v>
      </c>
      <c r="G15555" s="596" t="s">
        <v>55</v>
      </c>
      <c r="H15555" s="597">
        <v>23992000</v>
      </c>
    </row>
    <row r="15556" spans="1:8">
      <c r="A15556" s="594" t="s">
        <v>134</v>
      </c>
      <c r="B15556" s="594" t="s">
        <v>359</v>
      </c>
      <c r="C15556" s="594" t="s">
        <v>1247</v>
      </c>
      <c r="D15556" s="594" t="s">
        <v>488</v>
      </c>
      <c r="E15556" s="594" t="s">
        <v>53</v>
      </c>
      <c r="F15556" s="594" t="s">
        <v>56</v>
      </c>
      <c r="G15556" s="596" t="s">
        <v>57</v>
      </c>
      <c r="H15556" s="597">
        <v>505699000</v>
      </c>
    </row>
    <row r="15557" spans="1:8">
      <c r="A15557" s="594" t="s">
        <v>134</v>
      </c>
      <c r="B15557" s="594" t="s">
        <v>359</v>
      </c>
      <c r="C15557" s="594" t="s">
        <v>1247</v>
      </c>
      <c r="D15557" s="594" t="s">
        <v>488</v>
      </c>
      <c r="E15557" s="594" t="s">
        <v>53</v>
      </c>
      <c r="F15557" s="594" t="s">
        <v>358</v>
      </c>
      <c r="G15557" s="596" t="s">
        <v>195</v>
      </c>
      <c r="H15557" s="597">
        <v>19644800</v>
      </c>
    </row>
    <row r="15558" spans="1:8">
      <c r="A15558" s="594" t="s">
        <v>134</v>
      </c>
      <c r="B15558" s="594" t="s">
        <v>359</v>
      </c>
      <c r="C15558" s="594" t="s">
        <v>1247</v>
      </c>
      <c r="D15558" s="594" t="s">
        <v>1440</v>
      </c>
      <c r="E15558" s="595" t="s">
        <v>411</v>
      </c>
      <c r="F15558" s="595" t="s">
        <v>411</v>
      </c>
      <c r="G15558" s="596" t="s">
        <v>2837</v>
      </c>
      <c r="H15558" s="597">
        <v>356149100</v>
      </c>
    </row>
    <row r="15559" spans="1:8">
      <c r="A15559" s="594" t="s">
        <v>134</v>
      </c>
      <c r="B15559" s="594" t="s">
        <v>359</v>
      </c>
      <c r="C15559" s="594" t="s">
        <v>1247</v>
      </c>
      <c r="D15559" s="594" t="s">
        <v>1440</v>
      </c>
      <c r="E15559" s="594" t="s">
        <v>142</v>
      </c>
      <c r="F15559" s="595" t="s">
        <v>411</v>
      </c>
      <c r="G15559" s="596" t="s">
        <v>143</v>
      </c>
      <c r="H15559" s="597">
        <v>1269200</v>
      </c>
    </row>
    <row r="15560" spans="1:8">
      <c r="A15560" s="594" t="s">
        <v>134</v>
      </c>
      <c r="B15560" s="594" t="s">
        <v>359</v>
      </c>
      <c r="C15560" s="594" t="s">
        <v>1247</v>
      </c>
      <c r="D15560" s="594" t="s">
        <v>1440</v>
      </c>
      <c r="E15560" s="594" t="s">
        <v>142</v>
      </c>
      <c r="F15560" s="594" t="s">
        <v>144</v>
      </c>
      <c r="G15560" s="596" t="s">
        <v>2664</v>
      </c>
      <c r="H15560" s="597">
        <v>1269200</v>
      </c>
    </row>
    <row r="15561" spans="1:8">
      <c r="A15561" s="594" t="s">
        <v>134</v>
      </c>
      <c r="B15561" s="594" t="s">
        <v>359</v>
      </c>
      <c r="C15561" s="594" t="s">
        <v>1247</v>
      </c>
      <c r="D15561" s="594" t="s">
        <v>1440</v>
      </c>
      <c r="E15561" s="594" t="s">
        <v>582</v>
      </c>
      <c r="F15561" s="595" t="s">
        <v>411</v>
      </c>
      <c r="G15561" s="596" t="s">
        <v>583</v>
      </c>
      <c r="H15561" s="597">
        <v>24000000</v>
      </c>
    </row>
    <row r="15562" spans="1:8">
      <c r="A15562" s="594" t="s">
        <v>134</v>
      </c>
      <c r="B15562" s="594" t="s">
        <v>359</v>
      </c>
      <c r="C15562" s="594" t="s">
        <v>1247</v>
      </c>
      <c r="D15562" s="594" t="s">
        <v>1440</v>
      </c>
      <c r="E15562" s="594" t="s">
        <v>582</v>
      </c>
      <c r="F15562" s="594" t="s">
        <v>584</v>
      </c>
      <c r="G15562" s="596" t="s">
        <v>2670</v>
      </c>
      <c r="H15562" s="597">
        <v>2700000</v>
      </c>
    </row>
    <row r="15563" spans="1:8">
      <c r="A15563" s="594" t="s">
        <v>134</v>
      </c>
      <c r="B15563" s="594" t="s">
        <v>359</v>
      </c>
      <c r="C15563" s="594" t="s">
        <v>1247</v>
      </c>
      <c r="D15563" s="594" t="s">
        <v>1440</v>
      </c>
      <c r="E15563" s="594" t="s">
        <v>582</v>
      </c>
      <c r="F15563" s="594" t="s">
        <v>478</v>
      </c>
      <c r="G15563" s="596" t="s">
        <v>2775</v>
      </c>
      <c r="H15563" s="597">
        <v>21150000</v>
      </c>
    </row>
    <row r="15564" spans="1:8">
      <c r="A15564" s="594" t="s">
        <v>134</v>
      </c>
      <c r="B15564" s="594" t="s">
        <v>359</v>
      </c>
      <c r="C15564" s="594" t="s">
        <v>1247</v>
      </c>
      <c r="D15564" s="594" t="s">
        <v>1440</v>
      </c>
      <c r="E15564" s="594" t="s">
        <v>582</v>
      </c>
      <c r="F15564" s="594" t="s">
        <v>586</v>
      </c>
      <c r="G15564" s="596" t="s">
        <v>2671</v>
      </c>
      <c r="H15564" s="597">
        <v>150000</v>
      </c>
    </row>
    <row r="15565" spans="1:8">
      <c r="A15565" s="594" t="s">
        <v>134</v>
      </c>
      <c r="B15565" s="594" t="s">
        <v>359</v>
      </c>
      <c r="C15565" s="594" t="s">
        <v>1247</v>
      </c>
      <c r="D15565" s="594" t="s">
        <v>1440</v>
      </c>
      <c r="E15565" s="594" t="s">
        <v>152</v>
      </c>
      <c r="F15565" s="595" t="s">
        <v>411</v>
      </c>
      <c r="G15565" s="596" t="s">
        <v>153</v>
      </c>
      <c r="H15565" s="597">
        <v>1300000</v>
      </c>
    </row>
    <row r="15566" spans="1:8">
      <c r="A15566" s="594" t="s">
        <v>134</v>
      </c>
      <c r="B15566" s="594" t="s">
        <v>359</v>
      </c>
      <c r="C15566" s="594" t="s">
        <v>1247</v>
      </c>
      <c r="D15566" s="594" t="s">
        <v>1440</v>
      </c>
      <c r="E15566" s="594" t="s">
        <v>152</v>
      </c>
      <c r="F15566" s="594" t="s">
        <v>606</v>
      </c>
      <c r="G15566" s="596" t="s">
        <v>195</v>
      </c>
      <c r="H15566" s="597">
        <v>1300000</v>
      </c>
    </row>
    <row r="15567" spans="1:8">
      <c r="A15567" s="594" t="s">
        <v>134</v>
      </c>
      <c r="B15567" s="594" t="s">
        <v>359</v>
      </c>
      <c r="C15567" s="594" t="s">
        <v>1247</v>
      </c>
      <c r="D15567" s="594" t="s">
        <v>1440</v>
      </c>
      <c r="E15567" s="594" t="s">
        <v>156</v>
      </c>
      <c r="F15567" s="595" t="s">
        <v>411</v>
      </c>
      <c r="G15567" s="596" t="s">
        <v>514</v>
      </c>
      <c r="H15567" s="597">
        <v>6341000</v>
      </c>
    </row>
    <row r="15568" spans="1:8">
      <c r="A15568" s="594" t="s">
        <v>134</v>
      </c>
      <c r="B15568" s="594" t="s">
        <v>359</v>
      </c>
      <c r="C15568" s="594" t="s">
        <v>1247</v>
      </c>
      <c r="D15568" s="594" t="s">
        <v>1440</v>
      </c>
      <c r="E15568" s="594" t="s">
        <v>156</v>
      </c>
      <c r="F15568" s="594" t="s">
        <v>157</v>
      </c>
      <c r="G15568" s="596" t="s">
        <v>158</v>
      </c>
      <c r="H15568" s="597">
        <v>5222000</v>
      </c>
    </row>
    <row r="15569" spans="1:8">
      <c r="A15569" s="594" t="s">
        <v>134</v>
      </c>
      <c r="B15569" s="594" t="s">
        <v>359</v>
      </c>
      <c r="C15569" s="594" t="s">
        <v>1247</v>
      </c>
      <c r="D15569" s="594" t="s">
        <v>1440</v>
      </c>
      <c r="E15569" s="594" t="s">
        <v>156</v>
      </c>
      <c r="F15569" s="594" t="s">
        <v>159</v>
      </c>
      <c r="G15569" s="596" t="s">
        <v>160</v>
      </c>
      <c r="H15569" s="597">
        <v>1119000</v>
      </c>
    </row>
    <row r="15570" spans="1:8">
      <c r="A15570" s="594" t="s">
        <v>134</v>
      </c>
      <c r="B15570" s="594" t="s">
        <v>359</v>
      </c>
      <c r="C15570" s="594" t="s">
        <v>1247</v>
      </c>
      <c r="D15570" s="594" t="s">
        <v>1440</v>
      </c>
      <c r="E15570" s="594" t="s">
        <v>768</v>
      </c>
      <c r="F15570" s="595" t="s">
        <v>411</v>
      </c>
      <c r="G15570" s="596" t="s">
        <v>2920</v>
      </c>
      <c r="H15570" s="597">
        <v>43733300</v>
      </c>
    </row>
    <row r="15571" spans="1:8">
      <c r="A15571" s="594" t="s">
        <v>134</v>
      </c>
      <c r="B15571" s="594" t="s">
        <v>359</v>
      </c>
      <c r="C15571" s="594" t="s">
        <v>1247</v>
      </c>
      <c r="D15571" s="594" t="s">
        <v>1440</v>
      </c>
      <c r="E15571" s="594" t="s">
        <v>768</v>
      </c>
      <c r="F15571" s="594" t="s">
        <v>770</v>
      </c>
      <c r="G15571" s="596" t="s">
        <v>2921</v>
      </c>
      <c r="H15571" s="597">
        <v>43733300</v>
      </c>
    </row>
    <row r="15572" spans="1:8">
      <c r="A15572" s="594" t="s">
        <v>134</v>
      </c>
      <c r="B15572" s="594" t="s">
        <v>359</v>
      </c>
      <c r="C15572" s="594" t="s">
        <v>1247</v>
      </c>
      <c r="D15572" s="594" t="s">
        <v>1440</v>
      </c>
      <c r="E15572" s="594" t="s">
        <v>167</v>
      </c>
      <c r="F15572" s="595" t="s">
        <v>411</v>
      </c>
      <c r="G15572" s="596" t="s">
        <v>168</v>
      </c>
      <c r="H15572" s="597">
        <v>200000</v>
      </c>
    </row>
    <row r="15573" spans="1:8">
      <c r="A15573" s="594" t="s">
        <v>134</v>
      </c>
      <c r="B15573" s="594" t="s">
        <v>359</v>
      </c>
      <c r="C15573" s="594" t="s">
        <v>1247</v>
      </c>
      <c r="D15573" s="594" t="s">
        <v>1440</v>
      </c>
      <c r="E15573" s="594" t="s">
        <v>167</v>
      </c>
      <c r="F15573" s="594" t="s">
        <v>230</v>
      </c>
      <c r="G15573" s="596" t="s">
        <v>2675</v>
      </c>
      <c r="H15573" s="597">
        <v>200000</v>
      </c>
    </row>
    <row r="15574" spans="1:8">
      <c r="A15574" s="594" t="s">
        <v>134</v>
      </c>
      <c r="B15574" s="594" t="s">
        <v>359</v>
      </c>
      <c r="C15574" s="594" t="s">
        <v>1247</v>
      </c>
      <c r="D15574" s="594" t="s">
        <v>1440</v>
      </c>
      <c r="E15574" s="594" t="s">
        <v>171</v>
      </c>
      <c r="F15574" s="595" t="s">
        <v>411</v>
      </c>
      <c r="G15574" s="596" t="s">
        <v>2677</v>
      </c>
      <c r="H15574" s="597">
        <v>8599000</v>
      </c>
    </row>
    <row r="15575" spans="1:8">
      <c r="A15575" s="594" t="s">
        <v>134</v>
      </c>
      <c r="B15575" s="594" t="s">
        <v>359</v>
      </c>
      <c r="C15575" s="594" t="s">
        <v>1247</v>
      </c>
      <c r="D15575" s="594" t="s">
        <v>1440</v>
      </c>
      <c r="E15575" s="594" t="s">
        <v>171</v>
      </c>
      <c r="F15575" s="594" t="s">
        <v>173</v>
      </c>
      <c r="G15575" s="596" t="s">
        <v>174</v>
      </c>
      <c r="H15575" s="597">
        <v>8039000</v>
      </c>
    </row>
    <row r="15576" spans="1:8">
      <c r="A15576" s="594" t="s">
        <v>134</v>
      </c>
      <c r="B15576" s="594" t="s">
        <v>359</v>
      </c>
      <c r="C15576" s="594" t="s">
        <v>1247</v>
      </c>
      <c r="D15576" s="594" t="s">
        <v>1440</v>
      </c>
      <c r="E15576" s="594" t="s">
        <v>171</v>
      </c>
      <c r="F15576" s="594" t="s">
        <v>5</v>
      </c>
      <c r="G15576" s="596" t="s">
        <v>2678</v>
      </c>
      <c r="H15576" s="597">
        <v>560000</v>
      </c>
    </row>
    <row r="15577" spans="1:8">
      <c r="A15577" s="594" t="s">
        <v>134</v>
      </c>
      <c r="B15577" s="594" t="s">
        <v>359</v>
      </c>
      <c r="C15577" s="594" t="s">
        <v>1247</v>
      </c>
      <c r="D15577" s="594" t="s">
        <v>1440</v>
      </c>
      <c r="E15577" s="594" t="s">
        <v>177</v>
      </c>
      <c r="F15577" s="595" t="s">
        <v>411</v>
      </c>
      <c r="G15577" s="596" t="s">
        <v>178</v>
      </c>
      <c r="H15577" s="597">
        <v>7565600</v>
      </c>
    </row>
    <row r="15578" spans="1:8">
      <c r="A15578" s="594" t="s">
        <v>134</v>
      </c>
      <c r="B15578" s="594" t="s">
        <v>359</v>
      </c>
      <c r="C15578" s="594" t="s">
        <v>1247</v>
      </c>
      <c r="D15578" s="594" t="s">
        <v>1440</v>
      </c>
      <c r="E15578" s="594" t="s">
        <v>177</v>
      </c>
      <c r="F15578" s="594" t="s">
        <v>1290</v>
      </c>
      <c r="G15578" s="596" t="s">
        <v>2721</v>
      </c>
      <c r="H15578" s="597">
        <v>725000</v>
      </c>
    </row>
    <row r="15579" spans="1:8">
      <c r="A15579" s="594" t="s">
        <v>134</v>
      </c>
      <c r="B15579" s="594" t="s">
        <v>359</v>
      </c>
      <c r="C15579" s="594" t="s">
        <v>1247</v>
      </c>
      <c r="D15579" s="594" t="s">
        <v>1440</v>
      </c>
      <c r="E15579" s="594" t="s">
        <v>177</v>
      </c>
      <c r="F15579" s="594" t="s">
        <v>441</v>
      </c>
      <c r="G15579" s="596" t="s">
        <v>2728</v>
      </c>
      <c r="H15579" s="597">
        <v>6640600</v>
      </c>
    </row>
    <row r="15580" spans="1:8">
      <c r="A15580" s="594" t="s">
        <v>134</v>
      </c>
      <c r="B15580" s="594" t="s">
        <v>359</v>
      </c>
      <c r="C15580" s="594" t="s">
        <v>1247</v>
      </c>
      <c r="D15580" s="594" t="s">
        <v>1440</v>
      </c>
      <c r="E15580" s="594" t="s">
        <v>177</v>
      </c>
      <c r="F15580" s="594" t="s">
        <v>239</v>
      </c>
      <c r="G15580" s="596" t="s">
        <v>205</v>
      </c>
      <c r="H15580" s="597">
        <v>200000</v>
      </c>
    </row>
    <row r="15581" spans="1:8">
      <c r="A15581" s="594" t="s">
        <v>134</v>
      </c>
      <c r="B15581" s="594" t="s">
        <v>359</v>
      </c>
      <c r="C15581" s="594" t="s">
        <v>1247</v>
      </c>
      <c r="D15581" s="594" t="s">
        <v>1440</v>
      </c>
      <c r="E15581" s="594" t="s">
        <v>240</v>
      </c>
      <c r="F15581" s="595" t="s">
        <v>411</v>
      </c>
      <c r="G15581" s="596" t="s">
        <v>241</v>
      </c>
      <c r="H15581" s="597">
        <v>111240000</v>
      </c>
    </row>
    <row r="15582" spans="1:8">
      <c r="A15582" s="594" t="s">
        <v>134</v>
      </c>
      <c r="B15582" s="594" t="s">
        <v>359</v>
      </c>
      <c r="C15582" s="594" t="s">
        <v>1247</v>
      </c>
      <c r="D15582" s="594" t="s">
        <v>1440</v>
      </c>
      <c r="E15582" s="594" t="s">
        <v>240</v>
      </c>
      <c r="F15582" s="594" t="s">
        <v>242</v>
      </c>
      <c r="G15582" s="596" t="s">
        <v>243</v>
      </c>
      <c r="H15582" s="597">
        <v>2191000</v>
      </c>
    </row>
    <row r="15583" spans="1:8">
      <c r="A15583" s="594" t="s">
        <v>134</v>
      </c>
      <c r="B15583" s="594" t="s">
        <v>359</v>
      </c>
      <c r="C15583" s="594" t="s">
        <v>1247</v>
      </c>
      <c r="D15583" s="594" t="s">
        <v>1440</v>
      </c>
      <c r="E15583" s="594" t="s">
        <v>240</v>
      </c>
      <c r="F15583" s="594" t="s">
        <v>728</v>
      </c>
      <c r="G15583" s="596" t="s">
        <v>729</v>
      </c>
      <c r="H15583" s="597">
        <v>1600000</v>
      </c>
    </row>
    <row r="15584" spans="1:8">
      <c r="A15584" s="594" t="s">
        <v>134</v>
      </c>
      <c r="B15584" s="594" t="s">
        <v>359</v>
      </c>
      <c r="C15584" s="594" t="s">
        <v>1247</v>
      </c>
      <c r="D15584" s="594" t="s">
        <v>1440</v>
      </c>
      <c r="E15584" s="594" t="s">
        <v>240</v>
      </c>
      <c r="F15584" s="594" t="s">
        <v>597</v>
      </c>
      <c r="G15584" s="596" t="s">
        <v>2682</v>
      </c>
      <c r="H15584" s="597">
        <v>1750000</v>
      </c>
    </row>
    <row r="15585" spans="1:8">
      <c r="A15585" s="594" t="s">
        <v>134</v>
      </c>
      <c r="B15585" s="594" t="s">
        <v>359</v>
      </c>
      <c r="C15585" s="594" t="s">
        <v>1247</v>
      </c>
      <c r="D15585" s="594" t="s">
        <v>1440</v>
      </c>
      <c r="E15585" s="594" t="s">
        <v>240</v>
      </c>
      <c r="F15585" s="594" t="s">
        <v>733</v>
      </c>
      <c r="G15585" s="596" t="s">
        <v>734</v>
      </c>
      <c r="H15585" s="597">
        <v>74165000</v>
      </c>
    </row>
    <row r="15586" spans="1:8">
      <c r="A15586" s="594" t="s">
        <v>134</v>
      </c>
      <c r="B15586" s="594" t="s">
        <v>359</v>
      </c>
      <c r="C15586" s="594" t="s">
        <v>1247</v>
      </c>
      <c r="D15586" s="594" t="s">
        <v>1440</v>
      </c>
      <c r="E15586" s="594" t="s">
        <v>240</v>
      </c>
      <c r="F15586" s="594" t="s">
        <v>735</v>
      </c>
      <c r="G15586" s="596" t="s">
        <v>193</v>
      </c>
      <c r="H15586" s="597">
        <v>31534000</v>
      </c>
    </row>
    <row r="15587" spans="1:8">
      <c r="A15587" s="594" t="s">
        <v>134</v>
      </c>
      <c r="B15587" s="594" t="s">
        <v>359</v>
      </c>
      <c r="C15587" s="594" t="s">
        <v>1247</v>
      </c>
      <c r="D15587" s="594" t="s">
        <v>1440</v>
      </c>
      <c r="E15587" s="594" t="s">
        <v>183</v>
      </c>
      <c r="F15587" s="595" t="s">
        <v>411</v>
      </c>
      <c r="G15587" s="596" t="s">
        <v>184</v>
      </c>
      <c r="H15587" s="597">
        <v>2710000</v>
      </c>
    </row>
    <row r="15588" spans="1:8">
      <c r="A15588" s="594" t="s">
        <v>134</v>
      </c>
      <c r="B15588" s="594" t="s">
        <v>359</v>
      </c>
      <c r="C15588" s="594" t="s">
        <v>1247</v>
      </c>
      <c r="D15588" s="594" t="s">
        <v>1440</v>
      </c>
      <c r="E15588" s="594" t="s">
        <v>183</v>
      </c>
      <c r="F15588" s="594" t="s">
        <v>587</v>
      </c>
      <c r="G15588" s="596" t="s">
        <v>588</v>
      </c>
      <c r="H15588" s="597">
        <v>580000</v>
      </c>
    </row>
    <row r="15589" spans="1:8">
      <c r="A15589" s="594" t="s">
        <v>134</v>
      </c>
      <c r="B15589" s="594" t="s">
        <v>359</v>
      </c>
      <c r="C15589" s="594" t="s">
        <v>1247</v>
      </c>
      <c r="D15589" s="594" t="s">
        <v>1440</v>
      </c>
      <c r="E15589" s="594" t="s">
        <v>183</v>
      </c>
      <c r="F15589" s="594" t="s">
        <v>736</v>
      </c>
      <c r="G15589" s="596" t="s">
        <v>737</v>
      </c>
      <c r="H15589" s="597">
        <v>2130000</v>
      </c>
    </row>
    <row r="15590" spans="1:8">
      <c r="A15590" s="594" t="s">
        <v>134</v>
      </c>
      <c r="B15590" s="594" t="s">
        <v>359</v>
      </c>
      <c r="C15590" s="594" t="s">
        <v>1247</v>
      </c>
      <c r="D15590" s="594" t="s">
        <v>1440</v>
      </c>
      <c r="E15590" s="594" t="s">
        <v>738</v>
      </c>
      <c r="F15590" s="595" t="s">
        <v>411</v>
      </c>
      <c r="G15590" s="596" t="s">
        <v>739</v>
      </c>
      <c r="H15590" s="597">
        <v>250000</v>
      </c>
    </row>
    <row r="15591" spans="1:8">
      <c r="A15591" s="594" t="s">
        <v>134</v>
      </c>
      <c r="B15591" s="594" t="s">
        <v>359</v>
      </c>
      <c r="C15591" s="594" t="s">
        <v>1247</v>
      </c>
      <c r="D15591" s="594" t="s">
        <v>1440</v>
      </c>
      <c r="E15591" s="594" t="s">
        <v>738</v>
      </c>
      <c r="F15591" s="594" t="s">
        <v>742</v>
      </c>
      <c r="G15591" s="596" t="s">
        <v>743</v>
      </c>
      <c r="H15591" s="597">
        <v>250000</v>
      </c>
    </row>
    <row r="15592" spans="1:8">
      <c r="A15592" s="594" t="s">
        <v>134</v>
      </c>
      <c r="B15592" s="594" t="s">
        <v>359</v>
      </c>
      <c r="C15592" s="594" t="s">
        <v>1247</v>
      </c>
      <c r="D15592" s="594" t="s">
        <v>1440</v>
      </c>
      <c r="E15592" s="594" t="s">
        <v>189</v>
      </c>
      <c r="F15592" s="595" t="s">
        <v>411</v>
      </c>
      <c r="G15592" s="596" t="s">
        <v>190</v>
      </c>
      <c r="H15592" s="597">
        <v>63200000</v>
      </c>
    </row>
    <row r="15593" spans="1:8">
      <c r="A15593" s="594" t="s">
        <v>134</v>
      </c>
      <c r="B15593" s="594" t="s">
        <v>359</v>
      </c>
      <c r="C15593" s="594" t="s">
        <v>1247</v>
      </c>
      <c r="D15593" s="594" t="s">
        <v>1440</v>
      </c>
      <c r="E15593" s="594" t="s">
        <v>189</v>
      </c>
      <c r="F15593" s="594" t="s">
        <v>773</v>
      </c>
      <c r="G15593" s="596" t="s">
        <v>2695</v>
      </c>
      <c r="H15593" s="597">
        <v>855000</v>
      </c>
    </row>
    <row r="15594" spans="1:8">
      <c r="A15594" s="594" t="s">
        <v>134</v>
      </c>
      <c r="B15594" s="594" t="s">
        <v>359</v>
      </c>
      <c r="C15594" s="594" t="s">
        <v>1247</v>
      </c>
      <c r="D15594" s="594" t="s">
        <v>1440</v>
      </c>
      <c r="E15594" s="594" t="s">
        <v>189</v>
      </c>
      <c r="F15594" s="594" t="s">
        <v>37</v>
      </c>
      <c r="G15594" s="596" t="s">
        <v>2696</v>
      </c>
      <c r="H15594" s="597">
        <v>900000</v>
      </c>
    </row>
    <row r="15595" spans="1:8">
      <c r="A15595" s="594" t="s">
        <v>134</v>
      </c>
      <c r="B15595" s="594" t="s">
        <v>359</v>
      </c>
      <c r="C15595" s="594" t="s">
        <v>1247</v>
      </c>
      <c r="D15595" s="594" t="s">
        <v>1440</v>
      </c>
      <c r="E15595" s="594" t="s">
        <v>189</v>
      </c>
      <c r="F15595" s="594" t="s">
        <v>192</v>
      </c>
      <c r="G15595" s="596" t="s">
        <v>195</v>
      </c>
      <c r="H15595" s="597">
        <v>61445000</v>
      </c>
    </row>
    <row r="15596" spans="1:8">
      <c r="A15596" s="594" t="s">
        <v>134</v>
      </c>
      <c r="B15596" s="594" t="s">
        <v>359</v>
      </c>
      <c r="C15596" s="594" t="s">
        <v>1247</v>
      </c>
      <c r="D15596" s="594" t="s">
        <v>1440</v>
      </c>
      <c r="E15596" s="594" t="s">
        <v>194</v>
      </c>
      <c r="F15596" s="595" t="s">
        <v>411</v>
      </c>
      <c r="G15596" s="596" t="s">
        <v>195</v>
      </c>
      <c r="H15596" s="597">
        <v>85741000</v>
      </c>
    </row>
    <row r="15597" spans="1:8">
      <c r="A15597" s="594" t="s">
        <v>134</v>
      </c>
      <c r="B15597" s="594" t="s">
        <v>359</v>
      </c>
      <c r="C15597" s="594" t="s">
        <v>1247</v>
      </c>
      <c r="D15597" s="594" t="s">
        <v>1440</v>
      </c>
      <c r="E15597" s="594" t="s">
        <v>194</v>
      </c>
      <c r="F15597" s="594" t="s">
        <v>198</v>
      </c>
      <c r="G15597" s="596" t="s">
        <v>199</v>
      </c>
      <c r="H15597" s="597">
        <v>24451000</v>
      </c>
    </row>
    <row r="15598" spans="1:8">
      <c r="A15598" s="594" t="s">
        <v>134</v>
      </c>
      <c r="B15598" s="594" t="s">
        <v>359</v>
      </c>
      <c r="C15598" s="594" t="s">
        <v>1247</v>
      </c>
      <c r="D15598" s="594" t="s">
        <v>1440</v>
      </c>
      <c r="E15598" s="594" t="s">
        <v>194</v>
      </c>
      <c r="F15598" s="594" t="s">
        <v>200</v>
      </c>
      <c r="G15598" s="596" t="s">
        <v>201</v>
      </c>
      <c r="H15598" s="597">
        <v>61290000</v>
      </c>
    </row>
    <row r="15599" spans="1:8">
      <c r="A15599" s="594" t="s">
        <v>134</v>
      </c>
      <c r="B15599" s="594" t="s">
        <v>359</v>
      </c>
      <c r="C15599" s="594" t="s">
        <v>577</v>
      </c>
      <c r="D15599" s="595" t="s">
        <v>411</v>
      </c>
      <c r="E15599" s="595" t="s">
        <v>411</v>
      </c>
      <c r="F15599" s="595" t="s">
        <v>411</v>
      </c>
      <c r="G15599" s="596" t="s">
        <v>2748</v>
      </c>
      <c r="H15599" s="597">
        <v>46705923827</v>
      </c>
    </row>
    <row r="15600" spans="1:8">
      <c r="A15600" s="594" t="s">
        <v>134</v>
      </c>
      <c r="B15600" s="594" t="s">
        <v>359</v>
      </c>
      <c r="C15600" s="594" t="s">
        <v>577</v>
      </c>
      <c r="D15600" s="594" t="s">
        <v>265</v>
      </c>
      <c r="E15600" s="595" t="s">
        <v>411</v>
      </c>
      <c r="F15600" s="595" t="s">
        <v>411</v>
      </c>
      <c r="G15600" s="596" t="s">
        <v>2849</v>
      </c>
      <c r="H15600" s="597">
        <v>46234264317</v>
      </c>
    </row>
    <row r="15601" spans="1:8">
      <c r="A15601" s="594" t="s">
        <v>134</v>
      </c>
      <c r="B15601" s="594" t="s">
        <v>359</v>
      </c>
      <c r="C15601" s="594" t="s">
        <v>577</v>
      </c>
      <c r="D15601" s="594" t="s">
        <v>265</v>
      </c>
      <c r="E15601" s="594" t="s">
        <v>148</v>
      </c>
      <c r="F15601" s="595" t="s">
        <v>411</v>
      </c>
      <c r="G15601" s="596" t="s">
        <v>149</v>
      </c>
      <c r="H15601" s="597">
        <v>1240466</v>
      </c>
    </row>
    <row r="15602" spans="1:8">
      <c r="A15602" s="594" t="s">
        <v>134</v>
      </c>
      <c r="B15602" s="594" t="s">
        <v>359</v>
      </c>
      <c r="C15602" s="594" t="s">
        <v>577</v>
      </c>
      <c r="D15602" s="594" t="s">
        <v>265</v>
      </c>
      <c r="E15602" s="594" t="s">
        <v>148</v>
      </c>
      <c r="F15602" s="594" t="s">
        <v>1075</v>
      </c>
      <c r="G15602" s="596" t="s">
        <v>2666</v>
      </c>
      <c r="H15602" s="597">
        <v>1240466</v>
      </c>
    </row>
    <row r="15603" spans="1:8">
      <c r="A15603" s="594" t="s">
        <v>134</v>
      </c>
      <c r="B15603" s="594" t="s">
        <v>359</v>
      </c>
      <c r="C15603" s="594" t="s">
        <v>577</v>
      </c>
      <c r="D15603" s="594" t="s">
        <v>265</v>
      </c>
      <c r="E15603" s="594" t="s">
        <v>475</v>
      </c>
      <c r="F15603" s="595" t="s">
        <v>411</v>
      </c>
      <c r="G15603" s="596" t="s">
        <v>2806</v>
      </c>
      <c r="H15603" s="597">
        <v>1800000</v>
      </c>
    </row>
    <row r="15604" spans="1:8">
      <c r="A15604" s="594" t="s">
        <v>134</v>
      </c>
      <c r="B15604" s="594" t="s">
        <v>359</v>
      </c>
      <c r="C15604" s="594" t="s">
        <v>577</v>
      </c>
      <c r="D15604" s="594" t="s">
        <v>265</v>
      </c>
      <c r="E15604" s="594" t="s">
        <v>475</v>
      </c>
      <c r="F15604" s="594" t="s">
        <v>1055</v>
      </c>
      <c r="G15604" s="596" t="s">
        <v>2810</v>
      </c>
      <c r="H15604" s="597">
        <v>1800000</v>
      </c>
    </row>
    <row r="15605" spans="1:8">
      <c r="A15605" s="594" t="s">
        <v>134</v>
      </c>
      <c r="B15605" s="594" t="s">
        <v>359</v>
      </c>
      <c r="C15605" s="594" t="s">
        <v>577</v>
      </c>
      <c r="D15605" s="594" t="s">
        <v>265</v>
      </c>
      <c r="E15605" s="594" t="s">
        <v>582</v>
      </c>
      <c r="F15605" s="595" t="s">
        <v>411</v>
      </c>
      <c r="G15605" s="596" t="s">
        <v>583</v>
      </c>
      <c r="H15605" s="597">
        <v>5500000</v>
      </c>
    </row>
    <row r="15606" spans="1:8">
      <c r="A15606" s="594" t="s">
        <v>134</v>
      </c>
      <c r="B15606" s="594" t="s">
        <v>359</v>
      </c>
      <c r="C15606" s="594" t="s">
        <v>577</v>
      </c>
      <c r="D15606" s="594" t="s">
        <v>265</v>
      </c>
      <c r="E15606" s="594" t="s">
        <v>582</v>
      </c>
      <c r="F15606" s="594" t="s">
        <v>478</v>
      </c>
      <c r="G15606" s="596" t="s">
        <v>2775</v>
      </c>
      <c r="H15606" s="597">
        <v>5500000</v>
      </c>
    </row>
    <row r="15607" spans="1:8">
      <c r="A15607" s="594" t="s">
        <v>134</v>
      </c>
      <c r="B15607" s="594" t="s">
        <v>359</v>
      </c>
      <c r="C15607" s="594" t="s">
        <v>577</v>
      </c>
      <c r="D15607" s="594" t="s">
        <v>265</v>
      </c>
      <c r="E15607" s="594" t="s">
        <v>152</v>
      </c>
      <c r="F15607" s="595" t="s">
        <v>411</v>
      </c>
      <c r="G15607" s="596" t="s">
        <v>153</v>
      </c>
      <c r="H15607" s="597">
        <v>640000</v>
      </c>
    </row>
    <row r="15608" spans="1:8">
      <c r="A15608" s="594" t="s">
        <v>134</v>
      </c>
      <c r="B15608" s="594" t="s">
        <v>359</v>
      </c>
      <c r="C15608" s="594" t="s">
        <v>577</v>
      </c>
      <c r="D15608" s="594" t="s">
        <v>265</v>
      </c>
      <c r="E15608" s="594" t="s">
        <v>152</v>
      </c>
      <c r="F15608" s="594" t="s">
        <v>606</v>
      </c>
      <c r="G15608" s="596" t="s">
        <v>195</v>
      </c>
      <c r="H15608" s="597">
        <v>640000</v>
      </c>
    </row>
    <row r="15609" spans="1:8">
      <c r="A15609" s="594" t="s">
        <v>134</v>
      </c>
      <c r="B15609" s="594" t="s">
        <v>359</v>
      </c>
      <c r="C15609" s="594" t="s">
        <v>577</v>
      </c>
      <c r="D15609" s="594" t="s">
        <v>265</v>
      </c>
      <c r="E15609" s="594" t="s">
        <v>167</v>
      </c>
      <c r="F15609" s="595" t="s">
        <v>411</v>
      </c>
      <c r="G15609" s="596" t="s">
        <v>168</v>
      </c>
      <c r="H15609" s="597">
        <v>2260000</v>
      </c>
    </row>
    <row r="15610" spans="1:8">
      <c r="A15610" s="594" t="s">
        <v>134</v>
      </c>
      <c r="B15610" s="594" t="s">
        <v>359</v>
      </c>
      <c r="C15610" s="594" t="s">
        <v>577</v>
      </c>
      <c r="D15610" s="594" t="s">
        <v>265</v>
      </c>
      <c r="E15610" s="594" t="s">
        <v>167</v>
      </c>
      <c r="F15610" s="594" t="s">
        <v>228</v>
      </c>
      <c r="G15610" s="596" t="s">
        <v>2673</v>
      </c>
      <c r="H15610" s="597">
        <v>2160000</v>
      </c>
    </row>
    <row r="15611" spans="1:8">
      <c r="A15611" s="594" t="s">
        <v>134</v>
      </c>
      <c r="B15611" s="594" t="s">
        <v>359</v>
      </c>
      <c r="C15611" s="594" t="s">
        <v>577</v>
      </c>
      <c r="D15611" s="594" t="s">
        <v>265</v>
      </c>
      <c r="E15611" s="594" t="s">
        <v>167</v>
      </c>
      <c r="F15611" s="594" t="s">
        <v>354</v>
      </c>
      <c r="G15611" s="596" t="s">
        <v>2736</v>
      </c>
      <c r="H15611" s="597">
        <v>100000</v>
      </c>
    </row>
    <row r="15612" spans="1:8">
      <c r="A15612" s="594" t="s">
        <v>134</v>
      </c>
      <c r="B15612" s="594" t="s">
        <v>359</v>
      </c>
      <c r="C15612" s="594" t="s">
        <v>577</v>
      </c>
      <c r="D15612" s="594" t="s">
        <v>265</v>
      </c>
      <c r="E15612" s="594" t="s">
        <v>171</v>
      </c>
      <c r="F15612" s="595" t="s">
        <v>411</v>
      </c>
      <c r="G15612" s="596" t="s">
        <v>2677</v>
      </c>
      <c r="H15612" s="597">
        <v>274125000</v>
      </c>
    </row>
    <row r="15613" spans="1:8">
      <c r="A15613" s="594" t="s">
        <v>134</v>
      </c>
      <c r="B15613" s="594" t="s">
        <v>359</v>
      </c>
      <c r="C15613" s="594" t="s">
        <v>577</v>
      </c>
      <c r="D15613" s="594" t="s">
        <v>265</v>
      </c>
      <c r="E15613" s="594" t="s">
        <v>171</v>
      </c>
      <c r="F15613" s="594" t="s">
        <v>173</v>
      </c>
      <c r="G15613" s="596" t="s">
        <v>174</v>
      </c>
      <c r="H15613" s="597">
        <v>41569000</v>
      </c>
    </row>
    <row r="15614" spans="1:8">
      <c r="A15614" s="594" t="s">
        <v>134</v>
      </c>
      <c r="B15614" s="594" t="s">
        <v>359</v>
      </c>
      <c r="C15614" s="594" t="s">
        <v>577</v>
      </c>
      <c r="D15614" s="594" t="s">
        <v>265</v>
      </c>
      <c r="E15614" s="594" t="s">
        <v>171</v>
      </c>
      <c r="F15614" s="594" t="s">
        <v>216</v>
      </c>
      <c r="G15614" s="596" t="s">
        <v>217</v>
      </c>
      <c r="H15614" s="597">
        <v>142540000</v>
      </c>
    </row>
    <row r="15615" spans="1:8">
      <c r="A15615" s="594" t="s">
        <v>134</v>
      </c>
      <c r="B15615" s="594" t="s">
        <v>359</v>
      </c>
      <c r="C15615" s="594" t="s">
        <v>577</v>
      </c>
      <c r="D15615" s="594" t="s">
        <v>265</v>
      </c>
      <c r="E15615" s="594" t="s">
        <v>171</v>
      </c>
      <c r="F15615" s="594" t="s">
        <v>175</v>
      </c>
      <c r="G15615" s="596" t="s">
        <v>176</v>
      </c>
      <c r="H15615" s="597">
        <v>90016000</v>
      </c>
    </row>
    <row r="15616" spans="1:8">
      <c r="A15616" s="594" t="s">
        <v>134</v>
      </c>
      <c r="B15616" s="594" t="s">
        <v>359</v>
      </c>
      <c r="C15616" s="594" t="s">
        <v>577</v>
      </c>
      <c r="D15616" s="594" t="s">
        <v>265</v>
      </c>
      <c r="E15616" s="594" t="s">
        <v>177</v>
      </c>
      <c r="F15616" s="595" t="s">
        <v>411</v>
      </c>
      <c r="G15616" s="596" t="s">
        <v>178</v>
      </c>
      <c r="H15616" s="597">
        <v>236896600</v>
      </c>
    </row>
    <row r="15617" spans="1:8">
      <c r="A15617" s="594" t="s">
        <v>134</v>
      </c>
      <c r="B15617" s="594" t="s">
        <v>359</v>
      </c>
      <c r="C15617" s="594" t="s">
        <v>577</v>
      </c>
      <c r="D15617" s="594" t="s">
        <v>265</v>
      </c>
      <c r="E15617" s="594" t="s">
        <v>177</v>
      </c>
      <c r="F15617" s="594" t="s">
        <v>441</v>
      </c>
      <c r="G15617" s="596" t="s">
        <v>2728</v>
      </c>
      <c r="H15617" s="597">
        <v>233396600</v>
      </c>
    </row>
    <row r="15618" spans="1:8">
      <c r="A15618" s="594" t="s">
        <v>134</v>
      </c>
      <c r="B15618" s="594" t="s">
        <v>359</v>
      </c>
      <c r="C15618" s="594" t="s">
        <v>577</v>
      </c>
      <c r="D15618" s="594" t="s">
        <v>265</v>
      </c>
      <c r="E15618" s="594" t="s">
        <v>177</v>
      </c>
      <c r="F15618" s="594" t="s">
        <v>1297</v>
      </c>
      <c r="G15618" s="596" t="s">
        <v>2680</v>
      </c>
      <c r="H15618" s="597">
        <v>3500000</v>
      </c>
    </row>
    <row r="15619" spans="1:8">
      <c r="A15619" s="594" t="s">
        <v>134</v>
      </c>
      <c r="B15619" s="594" t="s">
        <v>359</v>
      </c>
      <c r="C15619" s="594" t="s">
        <v>577</v>
      </c>
      <c r="D15619" s="594" t="s">
        <v>265</v>
      </c>
      <c r="E15619" s="594" t="s">
        <v>240</v>
      </c>
      <c r="F15619" s="595" t="s">
        <v>411</v>
      </c>
      <c r="G15619" s="596" t="s">
        <v>241</v>
      </c>
      <c r="H15619" s="597">
        <v>38905000</v>
      </c>
    </row>
    <row r="15620" spans="1:8">
      <c r="A15620" s="594" t="s">
        <v>134</v>
      </c>
      <c r="B15620" s="594" t="s">
        <v>359</v>
      </c>
      <c r="C15620" s="594" t="s">
        <v>577</v>
      </c>
      <c r="D15620" s="594" t="s">
        <v>265</v>
      </c>
      <c r="E15620" s="594" t="s">
        <v>240</v>
      </c>
      <c r="F15620" s="594" t="s">
        <v>242</v>
      </c>
      <c r="G15620" s="596" t="s">
        <v>243</v>
      </c>
      <c r="H15620" s="597">
        <v>200000</v>
      </c>
    </row>
    <row r="15621" spans="1:8">
      <c r="A15621" s="594" t="s">
        <v>134</v>
      </c>
      <c r="B15621" s="594" t="s">
        <v>359</v>
      </c>
      <c r="C15621" s="594" t="s">
        <v>577</v>
      </c>
      <c r="D15621" s="594" t="s">
        <v>265</v>
      </c>
      <c r="E15621" s="594" t="s">
        <v>240</v>
      </c>
      <c r="F15621" s="594" t="s">
        <v>597</v>
      </c>
      <c r="G15621" s="596" t="s">
        <v>2682</v>
      </c>
      <c r="H15621" s="597">
        <v>950000</v>
      </c>
    </row>
    <row r="15622" spans="1:8">
      <c r="A15622" s="594" t="s">
        <v>134</v>
      </c>
      <c r="B15622" s="594" t="s">
        <v>359</v>
      </c>
      <c r="C15622" s="594" t="s">
        <v>577</v>
      </c>
      <c r="D15622" s="594" t="s">
        <v>265</v>
      </c>
      <c r="E15622" s="594" t="s">
        <v>240</v>
      </c>
      <c r="F15622" s="594" t="s">
        <v>733</v>
      </c>
      <c r="G15622" s="596" t="s">
        <v>734</v>
      </c>
      <c r="H15622" s="597">
        <v>23480000</v>
      </c>
    </row>
    <row r="15623" spans="1:8">
      <c r="A15623" s="594" t="s">
        <v>134</v>
      </c>
      <c r="B15623" s="594" t="s">
        <v>359</v>
      </c>
      <c r="C15623" s="594" t="s">
        <v>577</v>
      </c>
      <c r="D15623" s="594" t="s">
        <v>265</v>
      </c>
      <c r="E15623" s="594" t="s">
        <v>240</v>
      </c>
      <c r="F15623" s="594" t="s">
        <v>735</v>
      </c>
      <c r="G15623" s="596" t="s">
        <v>193</v>
      </c>
      <c r="H15623" s="597">
        <v>14275000</v>
      </c>
    </row>
    <row r="15624" spans="1:8">
      <c r="A15624" s="594" t="s">
        <v>134</v>
      </c>
      <c r="B15624" s="594" t="s">
        <v>359</v>
      </c>
      <c r="C15624" s="594" t="s">
        <v>577</v>
      </c>
      <c r="D15624" s="594" t="s">
        <v>265</v>
      </c>
      <c r="E15624" s="594" t="s">
        <v>183</v>
      </c>
      <c r="F15624" s="595" t="s">
        <v>411</v>
      </c>
      <c r="G15624" s="596" t="s">
        <v>184</v>
      </c>
      <c r="H15624" s="597">
        <v>6118000</v>
      </c>
    </row>
    <row r="15625" spans="1:8">
      <c r="A15625" s="594" t="s">
        <v>134</v>
      </c>
      <c r="B15625" s="594" t="s">
        <v>359</v>
      </c>
      <c r="C15625" s="594" t="s">
        <v>577</v>
      </c>
      <c r="D15625" s="594" t="s">
        <v>265</v>
      </c>
      <c r="E15625" s="594" t="s">
        <v>183</v>
      </c>
      <c r="F15625" s="594" t="s">
        <v>587</v>
      </c>
      <c r="G15625" s="596" t="s">
        <v>588</v>
      </c>
      <c r="H15625" s="597">
        <v>2068000</v>
      </c>
    </row>
    <row r="15626" spans="1:8">
      <c r="A15626" s="594" t="s">
        <v>134</v>
      </c>
      <c r="B15626" s="594" t="s">
        <v>359</v>
      </c>
      <c r="C15626" s="594" t="s">
        <v>577</v>
      </c>
      <c r="D15626" s="594" t="s">
        <v>265</v>
      </c>
      <c r="E15626" s="594" t="s">
        <v>183</v>
      </c>
      <c r="F15626" s="594" t="s">
        <v>736</v>
      </c>
      <c r="G15626" s="596" t="s">
        <v>737</v>
      </c>
      <c r="H15626" s="597">
        <v>1050000</v>
      </c>
    </row>
    <row r="15627" spans="1:8">
      <c r="A15627" s="594" t="s">
        <v>134</v>
      </c>
      <c r="B15627" s="594" t="s">
        <v>359</v>
      </c>
      <c r="C15627" s="594" t="s">
        <v>577</v>
      </c>
      <c r="D15627" s="594" t="s">
        <v>265</v>
      </c>
      <c r="E15627" s="594" t="s">
        <v>183</v>
      </c>
      <c r="F15627" s="594" t="s">
        <v>185</v>
      </c>
      <c r="G15627" s="596" t="s">
        <v>186</v>
      </c>
      <c r="H15627" s="597">
        <v>2000000</v>
      </c>
    </row>
    <row r="15628" spans="1:8">
      <c r="A15628" s="594" t="s">
        <v>134</v>
      </c>
      <c r="B15628" s="594" t="s">
        <v>359</v>
      </c>
      <c r="C15628" s="594" t="s">
        <v>577</v>
      </c>
      <c r="D15628" s="594" t="s">
        <v>265</v>
      </c>
      <c r="E15628" s="594" t="s">
        <v>183</v>
      </c>
      <c r="F15628" s="594" t="s">
        <v>187</v>
      </c>
      <c r="G15628" s="596" t="s">
        <v>2683</v>
      </c>
      <c r="H15628" s="597">
        <v>1000000</v>
      </c>
    </row>
    <row r="15629" spans="1:8">
      <c r="A15629" s="594" t="s">
        <v>134</v>
      </c>
      <c r="B15629" s="594" t="s">
        <v>359</v>
      </c>
      <c r="C15629" s="594" t="s">
        <v>577</v>
      </c>
      <c r="D15629" s="594" t="s">
        <v>265</v>
      </c>
      <c r="E15629" s="594" t="s">
        <v>738</v>
      </c>
      <c r="F15629" s="595" t="s">
        <v>411</v>
      </c>
      <c r="G15629" s="596" t="s">
        <v>739</v>
      </c>
      <c r="H15629" s="597">
        <v>66590000</v>
      </c>
    </row>
    <row r="15630" spans="1:8">
      <c r="A15630" s="594" t="s">
        <v>134</v>
      </c>
      <c r="B15630" s="594" t="s">
        <v>359</v>
      </c>
      <c r="C15630" s="594" t="s">
        <v>577</v>
      </c>
      <c r="D15630" s="594" t="s">
        <v>265</v>
      </c>
      <c r="E15630" s="594" t="s">
        <v>738</v>
      </c>
      <c r="F15630" s="594" t="s">
        <v>740</v>
      </c>
      <c r="G15630" s="596" t="s">
        <v>741</v>
      </c>
      <c r="H15630" s="597">
        <v>2400000</v>
      </c>
    </row>
    <row r="15631" spans="1:8">
      <c r="A15631" s="594" t="s">
        <v>134</v>
      </c>
      <c r="B15631" s="594" t="s">
        <v>359</v>
      </c>
      <c r="C15631" s="594" t="s">
        <v>577</v>
      </c>
      <c r="D15631" s="594" t="s">
        <v>265</v>
      </c>
      <c r="E15631" s="594" t="s">
        <v>738</v>
      </c>
      <c r="F15631" s="594" t="s">
        <v>1199</v>
      </c>
      <c r="G15631" s="596" t="s">
        <v>1198</v>
      </c>
      <c r="H15631" s="597">
        <v>1000000</v>
      </c>
    </row>
    <row r="15632" spans="1:8">
      <c r="A15632" s="594" t="s">
        <v>134</v>
      </c>
      <c r="B15632" s="594" t="s">
        <v>359</v>
      </c>
      <c r="C15632" s="594" t="s">
        <v>577</v>
      </c>
      <c r="D15632" s="594" t="s">
        <v>265</v>
      </c>
      <c r="E15632" s="594" t="s">
        <v>738</v>
      </c>
      <c r="F15632" s="594" t="s">
        <v>356</v>
      </c>
      <c r="G15632" s="596" t="s">
        <v>357</v>
      </c>
      <c r="H15632" s="597">
        <v>1000000</v>
      </c>
    </row>
    <row r="15633" spans="1:8">
      <c r="A15633" s="594" t="s">
        <v>134</v>
      </c>
      <c r="B15633" s="594" t="s">
        <v>359</v>
      </c>
      <c r="C15633" s="594" t="s">
        <v>577</v>
      </c>
      <c r="D15633" s="594" t="s">
        <v>265</v>
      </c>
      <c r="E15633" s="594" t="s">
        <v>738</v>
      </c>
      <c r="F15633" s="594" t="s">
        <v>742</v>
      </c>
      <c r="G15633" s="596" t="s">
        <v>743</v>
      </c>
      <c r="H15633" s="597">
        <v>62190000</v>
      </c>
    </row>
    <row r="15634" spans="1:8">
      <c r="A15634" s="594" t="s">
        <v>134</v>
      </c>
      <c r="B15634" s="594" t="s">
        <v>359</v>
      </c>
      <c r="C15634" s="594" t="s">
        <v>577</v>
      </c>
      <c r="D15634" s="594" t="s">
        <v>265</v>
      </c>
      <c r="E15634" s="594" t="s">
        <v>744</v>
      </c>
      <c r="F15634" s="595" t="s">
        <v>411</v>
      </c>
      <c r="G15634" s="596" t="s">
        <v>2686</v>
      </c>
      <c r="H15634" s="597">
        <v>2153208000</v>
      </c>
    </row>
    <row r="15635" spans="1:8">
      <c r="A15635" s="594" t="s">
        <v>134</v>
      </c>
      <c r="B15635" s="594" t="s">
        <v>359</v>
      </c>
      <c r="C15635" s="594" t="s">
        <v>577</v>
      </c>
      <c r="D15635" s="594" t="s">
        <v>265</v>
      </c>
      <c r="E15635" s="594" t="s">
        <v>744</v>
      </c>
      <c r="F15635" s="594" t="s">
        <v>446</v>
      </c>
      <c r="G15635" s="596" t="s">
        <v>2765</v>
      </c>
      <c r="H15635" s="597">
        <v>4000000</v>
      </c>
    </row>
    <row r="15636" spans="1:8">
      <c r="A15636" s="594" t="s">
        <v>134</v>
      </c>
      <c r="B15636" s="594" t="s">
        <v>359</v>
      </c>
      <c r="C15636" s="594" t="s">
        <v>577</v>
      </c>
      <c r="D15636" s="594" t="s">
        <v>265</v>
      </c>
      <c r="E15636" s="594" t="s">
        <v>744</v>
      </c>
      <c r="F15636" s="594" t="s">
        <v>7</v>
      </c>
      <c r="G15636" s="596" t="s">
        <v>8</v>
      </c>
      <c r="H15636" s="597">
        <v>718826000</v>
      </c>
    </row>
    <row r="15637" spans="1:8">
      <c r="A15637" s="594" t="s">
        <v>134</v>
      </c>
      <c r="B15637" s="594" t="s">
        <v>359</v>
      </c>
      <c r="C15637" s="594" t="s">
        <v>577</v>
      </c>
      <c r="D15637" s="594" t="s">
        <v>265</v>
      </c>
      <c r="E15637" s="594" t="s">
        <v>744</v>
      </c>
      <c r="F15637" s="594" t="s">
        <v>572</v>
      </c>
      <c r="G15637" s="596" t="s">
        <v>2689</v>
      </c>
      <c r="H15637" s="597">
        <v>4607000</v>
      </c>
    </row>
    <row r="15638" spans="1:8">
      <c r="A15638" s="594" t="s">
        <v>134</v>
      </c>
      <c r="B15638" s="594" t="s">
        <v>359</v>
      </c>
      <c r="C15638" s="594" t="s">
        <v>577</v>
      </c>
      <c r="D15638" s="594" t="s">
        <v>265</v>
      </c>
      <c r="E15638" s="594" t="s">
        <v>744</v>
      </c>
      <c r="F15638" s="594" t="s">
        <v>533</v>
      </c>
      <c r="G15638" s="596" t="s">
        <v>2814</v>
      </c>
      <c r="H15638" s="597">
        <v>598484000</v>
      </c>
    </row>
    <row r="15639" spans="1:8">
      <c r="A15639" s="594" t="s">
        <v>134</v>
      </c>
      <c r="B15639" s="594" t="s">
        <v>359</v>
      </c>
      <c r="C15639" s="594" t="s">
        <v>577</v>
      </c>
      <c r="D15639" s="594" t="s">
        <v>265</v>
      </c>
      <c r="E15639" s="594" t="s">
        <v>744</v>
      </c>
      <c r="F15639" s="594" t="s">
        <v>11</v>
      </c>
      <c r="G15639" s="596" t="s">
        <v>2691</v>
      </c>
      <c r="H15639" s="597">
        <v>8640000</v>
      </c>
    </row>
    <row r="15640" spans="1:8">
      <c r="A15640" s="594" t="s">
        <v>134</v>
      </c>
      <c r="B15640" s="594" t="s">
        <v>359</v>
      </c>
      <c r="C15640" s="594" t="s">
        <v>577</v>
      </c>
      <c r="D15640" s="594" t="s">
        <v>265</v>
      </c>
      <c r="E15640" s="594" t="s">
        <v>744</v>
      </c>
      <c r="F15640" s="594" t="s">
        <v>748</v>
      </c>
      <c r="G15640" s="596" t="s">
        <v>35</v>
      </c>
      <c r="H15640" s="597">
        <v>818651000</v>
      </c>
    </row>
    <row r="15641" spans="1:8">
      <c r="A15641" s="594" t="s">
        <v>134</v>
      </c>
      <c r="B15641" s="594" t="s">
        <v>359</v>
      </c>
      <c r="C15641" s="594" t="s">
        <v>577</v>
      </c>
      <c r="D15641" s="594" t="s">
        <v>265</v>
      </c>
      <c r="E15641" s="594" t="s">
        <v>2692</v>
      </c>
      <c r="F15641" s="595" t="s">
        <v>411</v>
      </c>
      <c r="G15641" s="596" t="s">
        <v>2693</v>
      </c>
      <c r="H15641" s="597">
        <v>145000000</v>
      </c>
    </row>
    <row r="15642" spans="1:8">
      <c r="A15642" s="594" t="s">
        <v>134</v>
      </c>
      <c r="B15642" s="594" t="s">
        <v>359</v>
      </c>
      <c r="C15642" s="594" t="s">
        <v>577</v>
      </c>
      <c r="D15642" s="594" t="s">
        <v>265</v>
      </c>
      <c r="E15642" s="594" t="s">
        <v>2692</v>
      </c>
      <c r="F15642" s="594" t="s">
        <v>2730</v>
      </c>
      <c r="G15642" s="596" t="s">
        <v>2731</v>
      </c>
      <c r="H15642" s="597">
        <v>145000000</v>
      </c>
    </row>
    <row r="15643" spans="1:8">
      <c r="A15643" s="594" t="s">
        <v>134</v>
      </c>
      <c r="B15643" s="594" t="s">
        <v>359</v>
      </c>
      <c r="C15643" s="594" t="s">
        <v>577</v>
      </c>
      <c r="D15643" s="594" t="s">
        <v>265</v>
      </c>
      <c r="E15643" s="594" t="s">
        <v>189</v>
      </c>
      <c r="F15643" s="595" t="s">
        <v>411</v>
      </c>
      <c r="G15643" s="596" t="s">
        <v>190</v>
      </c>
      <c r="H15643" s="597">
        <v>745992696</v>
      </c>
    </row>
    <row r="15644" spans="1:8">
      <c r="A15644" s="594" t="s">
        <v>134</v>
      </c>
      <c r="B15644" s="594" t="s">
        <v>359</v>
      </c>
      <c r="C15644" s="594" t="s">
        <v>577</v>
      </c>
      <c r="D15644" s="594" t="s">
        <v>265</v>
      </c>
      <c r="E15644" s="594" t="s">
        <v>189</v>
      </c>
      <c r="F15644" s="594" t="s">
        <v>773</v>
      </c>
      <c r="G15644" s="596" t="s">
        <v>2695</v>
      </c>
      <c r="H15644" s="597">
        <v>62075000</v>
      </c>
    </row>
    <row r="15645" spans="1:8">
      <c r="A15645" s="594" t="s">
        <v>134</v>
      </c>
      <c r="B15645" s="594" t="s">
        <v>359</v>
      </c>
      <c r="C15645" s="594" t="s">
        <v>577</v>
      </c>
      <c r="D15645" s="594" t="s">
        <v>265</v>
      </c>
      <c r="E15645" s="594" t="s">
        <v>189</v>
      </c>
      <c r="F15645" s="594" t="s">
        <v>192</v>
      </c>
      <c r="G15645" s="596" t="s">
        <v>195</v>
      </c>
      <c r="H15645" s="597">
        <v>683917696</v>
      </c>
    </row>
    <row r="15646" spans="1:8">
      <c r="A15646" s="594" t="s">
        <v>134</v>
      </c>
      <c r="B15646" s="594" t="s">
        <v>359</v>
      </c>
      <c r="C15646" s="594" t="s">
        <v>577</v>
      </c>
      <c r="D15646" s="594" t="s">
        <v>265</v>
      </c>
      <c r="E15646" s="594" t="s">
        <v>628</v>
      </c>
      <c r="F15646" s="595" t="s">
        <v>411</v>
      </c>
      <c r="G15646" s="596" t="s">
        <v>2709</v>
      </c>
      <c r="H15646" s="597">
        <v>1000000</v>
      </c>
    </row>
    <row r="15647" spans="1:8">
      <c r="A15647" s="594" t="s">
        <v>134</v>
      </c>
      <c r="B15647" s="594" t="s">
        <v>359</v>
      </c>
      <c r="C15647" s="594" t="s">
        <v>577</v>
      </c>
      <c r="D15647" s="594" t="s">
        <v>265</v>
      </c>
      <c r="E15647" s="594" t="s">
        <v>628</v>
      </c>
      <c r="F15647" s="594" t="s">
        <v>620</v>
      </c>
      <c r="G15647" s="596" t="s">
        <v>621</v>
      </c>
      <c r="H15647" s="597">
        <v>1000000</v>
      </c>
    </row>
    <row r="15648" spans="1:8">
      <c r="A15648" s="594" t="s">
        <v>134</v>
      </c>
      <c r="B15648" s="594" t="s">
        <v>359</v>
      </c>
      <c r="C15648" s="594" t="s">
        <v>577</v>
      </c>
      <c r="D15648" s="594" t="s">
        <v>265</v>
      </c>
      <c r="E15648" s="594" t="s">
        <v>194</v>
      </c>
      <c r="F15648" s="595" t="s">
        <v>411</v>
      </c>
      <c r="G15648" s="596" t="s">
        <v>195</v>
      </c>
      <c r="H15648" s="597">
        <v>1199936000</v>
      </c>
    </row>
    <row r="15649" spans="1:8">
      <c r="A15649" s="594" t="s">
        <v>134</v>
      </c>
      <c r="B15649" s="594" t="s">
        <v>359</v>
      </c>
      <c r="C15649" s="594" t="s">
        <v>577</v>
      </c>
      <c r="D15649" s="594" t="s">
        <v>265</v>
      </c>
      <c r="E15649" s="594" t="s">
        <v>194</v>
      </c>
      <c r="F15649" s="594" t="s">
        <v>198</v>
      </c>
      <c r="G15649" s="596" t="s">
        <v>199</v>
      </c>
      <c r="H15649" s="597">
        <v>50160000</v>
      </c>
    </row>
    <row r="15650" spans="1:8">
      <c r="A15650" s="594" t="s">
        <v>134</v>
      </c>
      <c r="B15650" s="594" t="s">
        <v>359</v>
      </c>
      <c r="C15650" s="594" t="s">
        <v>577</v>
      </c>
      <c r="D15650" s="594" t="s">
        <v>265</v>
      </c>
      <c r="E15650" s="594" t="s">
        <v>194</v>
      </c>
      <c r="F15650" s="594" t="s">
        <v>200</v>
      </c>
      <c r="G15650" s="596" t="s">
        <v>201</v>
      </c>
      <c r="H15650" s="597">
        <v>1149776000</v>
      </c>
    </row>
    <row r="15651" spans="1:8">
      <c r="A15651" s="594" t="s">
        <v>134</v>
      </c>
      <c r="B15651" s="594" t="s">
        <v>359</v>
      </c>
      <c r="C15651" s="594" t="s">
        <v>577</v>
      </c>
      <c r="D15651" s="594" t="s">
        <v>265</v>
      </c>
      <c r="E15651" s="594" t="s">
        <v>550</v>
      </c>
      <c r="F15651" s="595" t="s">
        <v>411</v>
      </c>
      <c r="G15651" s="596" t="s">
        <v>2705</v>
      </c>
      <c r="H15651" s="597">
        <v>42881000</v>
      </c>
    </row>
    <row r="15652" spans="1:8">
      <c r="A15652" s="594" t="s">
        <v>134</v>
      </c>
      <c r="B15652" s="594" t="s">
        <v>359</v>
      </c>
      <c r="C15652" s="594" t="s">
        <v>577</v>
      </c>
      <c r="D15652" s="594" t="s">
        <v>265</v>
      </c>
      <c r="E15652" s="594" t="s">
        <v>550</v>
      </c>
      <c r="F15652" s="594" t="s">
        <v>2706</v>
      </c>
      <c r="G15652" s="596" t="s">
        <v>72</v>
      </c>
      <c r="H15652" s="597">
        <v>22981000</v>
      </c>
    </row>
    <row r="15653" spans="1:8">
      <c r="A15653" s="594" t="s">
        <v>134</v>
      </c>
      <c r="B15653" s="594" t="s">
        <v>359</v>
      </c>
      <c r="C15653" s="594" t="s">
        <v>577</v>
      </c>
      <c r="D15653" s="594" t="s">
        <v>265</v>
      </c>
      <c r="E15653" s="594" t="s">
        <v>550</v>
      </c>
      <c r="F15653" s="594" t="s">
        <v>1082</v>
      </c>
      <c r="G15653" s="596" t="s">
        <v>195</v>
      </c>
      <c r="H15653" s="597">
        <v>19900000</v>
      </c>
    </row>
    <row r="15654" spans="1:8">
      <c r="A15654" s="594" t="s">
        <v>134</v>
      </c>
      <c r="B15654" s="594" t="s">
        <v>359</v>
      </c>
      <c r="C15654" s="594" t="s">
        <v>577</v>
      </c>
      <c r="D15654" s="594" t="s">
        <v>265</v>
      </c>
      <c r="E15654" s="594" t="s">
        <v>1145</v>
      </c>
      <c r="F15654" s="595" t="s">
        <v>411</v>
      </c>
      <c r="G15654" s="596" t="s">
        <v>2761</v>
      </c>
      <c r="H15654" s="597">
        <v>267874924</v>
      </c>
    </row>
    <row r="15655" spans="1:8">
      <c r="A15655" s="594" t="s">
        <v>134</v>
      </c>
      <c r="B15655" s="594" t="s">
        <v>359</v>
      </c>
      <c r="C15655" s="594" t="s">
        <v>577</v>
      </c>
      <c r="D15655" s="594" t="s">
        <v>265</v>
      </c>
      <c r="E15655" s="594" t="s">
        <v>1145</v>
      </c>
      <c r="F15655" s="594" t="s">
        <v>1144</v>
      </c>
      <c r="G15655" s="596" t="s">
        <v>1143</v>
      </c>
      <c r="H15655" s="597">
        <v>252847106</v>
      </c>
    </row>
    <row r="15656" spans="1:8">
      <c r="A15656" s="594" t="s">
        <v>134</v>
      </c>
      <c r="B15656" s="594" t="s">
        <v>359</v>
      </c>
      <c r="C15656" s="594" t="s">
        <v>577</v>
      </c>
      <c r="D15656" s="594" t="s">
        <v>265</v>
      </c>
      <c r="E15656" s="594" t="s">
        <v>1145</v>
      </c>
      <c r="F15656" s="594" t="s">
        <v>1149</v>
      </c>
      <c r="G15656" s="596" t="s">
        <v>1148</v>
      </c>
      <c r="H15656" s="597">
        <v>15027818</v>
      </c>
    </row>
    <row r="15657" spans="1:8">
      <c r="A15657" s="594" t="s">
        <v>134</v>
      </c>
      <c r="B15657" s="594" t="s">
        <v>359</v>
      </c>
      <c r="C15657" s="594" t="s">
        <v>577</v>
      </c>
      <c r="D15657" s="594" t="s">
        <v>265</v>
      </c>
      <c r="E15657" s="594" t="s">
        <v>269</v>
      </c>
      <c r="F15657" s="595" t="s">
        <v>411</v>
      </c>
      <c r="G15657" s="596" t="s">
        <v>2762</v>
      </c>
      <c r="H15657" s="597">
        <v>203795000</v>
      </c>
    </row>
    <row r="15658" spans="1:8">
      <c r="A15658" s="594" t="s">
        <v>134</v>
      </c>
      <c r="B15658" s="594" t="s">
        <v>359</v>
      </c>
      <c r="C15658" s="594" t="s">
        <v>577</v>
      </c>
      <c r="D15658" s="594" t="s">
        <v>265</v>
      </c>
      <c r="E15658" s="594" t="s">
        <v>269</v>
      </c>
      <c r="F15658" s="594" t="s">
        <v>271</v>
      </c>
      <c r="G15658" s="596" t="s">
        <v>2763</v>
      </c>
      <c r="H15658" s="597">
        <v>203795000</v>
      </c>
    </row>
    <row r="15659" spans="1:8">
      <c r="A15659" s="594" t="s">
        <v>134</v>
      </c>
      <c r="B15659" s="594" t="s">
        <v>359</v>
      </c>
      <c r="C15659" s="594" t="s">
        <v>577</v>
      </c>
      <c r="D15659" s="594" t="s">
        <v>265</v>
      </c>
      <c r="E15659" s="594" t="s">
        <v>260</v>
      </c>
      <c r="F15659" s="595" t="s">
        <v>411</v>
      </c>
      <c r="G15659" s="596" t="s">
        <v>261</v>
      </c>
      <c r="H15659" s="597">
        <v>35945445370</v>
      </c>
    </row>
    <row r="15660" spans="1:8">
      <c r="A15660" s="594" t="s">
        <v>134</v>
      </c>
      <c r="B15660" s="594" t="s">
        <v>359</v>
      </c>
      <c r="C15660" s="594" t="s">
        <v>577</v>
      </c>
      <c r="D15660" s="594" t="s">
        <v>265</v>
      </c>
      <c r="E15660" s="594" t="s">
        <v>260</v>
      </c>
      <c r="F15660" s="594" t="s">
        <v>262</v>
      </c>
      <c r="G15660" s="596" t="s">
        <v>2707</v>
      </c>
      <c r="H15660" s="597">
        <v>35901739370</v>
      </c>
    </row>
    <row r="15661" spans="1:8">
      <c r="A15661" s="594" t="s">
        <v>134</v>
      </c>
      <c r="B15661" s="594" t="s">
        <v>359</v>
      </c>
      <c r="C15661" s="594" t="s">
        <v>577</v>
      </c>
      <c r="D15661" s="594" t="s">
        <v>265</v>
      </c>
      <c r="E15661" s="594" t="s">
        <v>260</v>
      </c>
      <c r="F15661" s="594" t="s">
        <v>1187</v>
      </c>
      <c r="G15661" s="596" t="s">
        <v>195</v>
      </c>
      <c r="H15661" s="597">
        <v>43706000</v>
      </c>
    </row>
    <row r="15662" spans="1:8">
      <c r="A15662" s="594" t="s">
        <v>134</v>
      </c>
      <c r="B15662" s="594" t="s">
        <v>359</v>
      </c>
      <c r="C15662" s="594" t="s">
        <v>577</v>
      </c>
      <c r="D15662" s="594" t="s">
        <v>265</v>
      </c>
      <c r="E15662" s="594" t="s">
        <v>49</v>
      </c>
      <c r="F15662" s="595" t="s">
        <v>411</v>
      </c>
      <c r="G15662" s="596" t="s">
        <v>50</v>
      </c>
      <c r="H15662" s="597">
        <v>500302000</v>
      </c>
    </row>
    <row r="15663" spans="1:8">
      <c r="A15663" s="594" t="s">
        <v>134</v>
      </c>
      <c r="B15663" s="594" t="s">
        <v>359</v>
      </c>
      <c r="C15663" s="594" t="s">
        <v>577</v>
      </c>
      <c r="D15663" s="594" t="s">
        <v>265</v>
      </c>
      <c r="E15663" s="594" t="s">
        <v>49</v>
      </c>
      <c r="F15663" s="594" t="s">
        <v>51</v>
      </c>
      <c r="G15663" s="596" t="s">
        <v>2786</v>
      </c>
      <c r="H15663" s="597">
        <v>500302000</v>
      </c>
    </row>
    <row r="15664" spans="1:8">
      <c r="A15664" s="594" t="s">
        <v>134</v>
      </c>
      <c r="B15664" s="594" t="s">
        <v>359</v>
      </c>
      <c r="C15664" s="594" t="s">
        <v>577</v>
      </c>
      <c r="D15664" s="594" t="s">
        <v>265</v>
      </c>
      <c r="E15664" s="594" t="s">
        <v>53</v>
      </c>
      <c r="F15664" s="595" t="s">
        <v>411</v>
      </c>
      <c r="G15664" s="596" t="s">
        <v>193</v>
      </c>
      <c r="H15664" s="597">
        <v>4394754261</v>
      </c>
    </row>
    <row r="15665" spans="1:8">
      <c r="A15665" s="594" t="s">
        <v>134</v>
      </c>
      <c r="B15665" s="594" t="s">
        <v>359</v>
      </c>
      <c r="C15665" s="594" t="s">
        <v>577</v>
      </c>
      <c r="D15665" s="594" t="s">
        <v>265</v>
      </c>
      <c r="E15665" s="594" t="s">
        <v>53</v>
      </c>
      <c r="F15665" s="594" t="s">
        <v>54</v>
      </c>
      <c r="G15665" s="596" t="s">
        <v>55</v>
      </c>
      <c r="H15665" s="597">
        <v>349550000</v>
      </c>
    </row>
    <row r="15666" spans="1:8">
      <c r="A15666" s="594" t="s">
        <v>134</v>
      </c>
      <c r="B15666" s="594" t="s">
        <v>359</v>
      </c>
      <c r="C15666" s="594" t="s">
        <v>577</v>
      </c>
      <c r="D15666" s="594" t="s">
        <v>265</v>
      </c>
      <c r="E15666" s="594" t="s">
        <v>53</v>
      </c>
      <c r="F15666" s="594" t="s">
        <v>56</v>
      </c>
      <c r="G15666" s="596" t="s">
        <v>57</v>
      </c>
      <c r="H15666" s="597">
        <v>3827119000</v>
      </c>
    </row>
    <row r="15667" spans="1:8">
      <c r="A15667" s="594" t="s">
        <v>134</v>
      </c>
      <c r="B15667" s="594" t="s">
        <v>359</v>
      </c>
      <c r="C15667" s="594" t="s">
        <v>577</v>
      </c>
      <c r="D15667" s="594" t="s">
        <v>265</v>
      </c>
      <c r="E15667" s="594" t="s">
        <v>53</v>
      </c>
      <c r="F15667" s="594" t="s">
        <v>358</v>
      </c>
      <c r="G15667" s="596" t="s">
        <v>195</v>
      </c>
      <c r="H15667" s="597">
        <v>218085261</v>
      </c>
    </row>
    <row r="15668" spans="1:8">
      <c r="A15668" s="594" t="s">
        <v>134</v>
      </c>
      <c r="B15668" s="594" t="s">
        <v>359</v>
      </c>
      <c r="C15668" s="594" t="s">
        <v>577</v>
      </c>
      <c r="D15668" s="594" t="s">
        <v>2749</v>
      </c>
      <c r="E15668" s="595" t="s">
        <v>411</v>
      </c>
      <c r="F15668" s="595" t="s">
        <v>411</v>
      </c>
      <c r="G15668" s="596" t="s">
        <v>2750</v>
      </c>
      <c r="H15668" s="597">
        <v>471659510</v>
      </c>
    </row>
    <row r="15669" spans="1:8">
      <c r="A15669" s="594" t="s">
        <v>134</v>
      </c>
      <c r="B15669" s="594" t="s">
        <v>359</v>
      </c>
      <c r="C15669" s="594" t="s">
        <v>577</v>
      </c>
      <c r="D15669" s="594" t="s">
        <v>2749</v>
      </c>
      <c r="E15669" s="594" t="s">
        <v>167</v>
      </c>
      <c r="F15669" s="595" t="s">
        <v>411</v>
      </c>
      <c r="G15669" s="596" t="s">
        <v>168</v>
      </c>
      <c r="H15669" s="597">
        <v>152510</v>
      </c>
    </row>
    <row r="15670" spans="1:8">
      <c r="A15670" s="594" t="s">
        <v>134</v>
      </c>
      <c r="B15670" s="594" t="s">
        <v>359</v>
      </c>
      <c r="C15670" s="594" t="s">
        <v>577</v>
      </c>
      <c r="D15670" s="594" t="s">
        <v>2749</v>
      </c>
      <c r="E15670" s="594" t="s">
        <v>167</v>
      </c>
      <c r="F15670" s="594" t="s">
        <v>228</v>
      </c>
      <c r="G15670" s="596" t="s">
        <v>2673</v>
      </c>
      <c r="H15670" s="597">
        <v>152510</v>
      </c>
    </row>
    <row r="15671" spans="1:8">
      <c r="A15671" s="594" t="s">
        <v>134</v>
      </c>
      <c r="B15671" s="594" t="s">
        <v>359</v>
      </c>
      <c r="C15671" s="594" t="s">
        <v>577</v>
      </c>
      <c r="D15671" s="594" t="s">
        <v>2749</v>
      </c>
      <c r="E15671" s="594" t="s">
        <v>171</v>
      </c>
      <c r="F15671" s="595" t="s">
        <v>411</v>
      </c>
      <c r="G15671" s="596" t="s">
        <v>2677</v>
      </c>
      <c r="H15671" s="597">
        <v>24135000</v>
      </c>
    </row>
    <row r="15672" spans="1:8">
      <c r="A15672" s="594" t="s">
        <v>134</v>
      </c>
      <c r="B15672" s="594" t="s">
        <v>359</v>
      </c>
      <c r="C15672" s="594" t="s">
        <v>577</v>
      </c>
      <c r="D15672" s="594" t="s">
        <v>2749</v>
      </c>
      <c r="E15672" s="594" t="s">
        <v>171</v>
      </c>
      <c r="F15672" s="594" t="s">
        <v>173</v>
      </c>
      <c r="G15672" s="596" t="s">
        <v>174</v>
      </c>
      <c r="H15672" s="597">
        <v>10020000</v>
      </c>
    </row>
    <row r="15673" spans="1:8">
      <c r="A15673" s="594" t="s">
        <v>134</v>
      </c>
      <c r="B15673" s="594" t="s">
        <v>359</v>
      </c>
      <c r="C15673" s="594" t="s">
        <v>577</v>
      </c>
      <c r="D15673" s="594" t="s">
        <v>2749</v>
      </c>
      <c r="E15673" s="594" t="s">
        <v>171</v>
      </c>
      <c r="F15673" s="594" t="s">
        <v>216</v>
      </c>
      <c r="G15673" s="596" t="s">
        <v>217</v>
      </c>
      <c r="H15673" s="597">
        <v>1280000</v>
      </c>
    </row>
    <row r="15674" spans="1:8">
      <c r="A15674" s="594" t="s">
        <v>134</v>
      </c>
      <c r="B15674" s="594" t="s">
        <v>359</v>
      </c>
      <c r="C15674" s="594" t="s">
        <v>577</v>
      </c>
      <c r="D15674" s="594" t="s">
        <v>2749</v>
      </c>
      <c r="E15674" s="594" t="s">
        <v>171</v>
      </c>
      <c r="F15674" s="594" t="s">
        <v>175</v>
      </c>
      <c r="G15674" s="596" t="s">
        <v>176</v>
      </c>
      <c r="H15674" s="597">
        <v>12835000</v>
      </c>
    </row>
    <row r="15675" spans="1:8">
      <c r="A15675" s="594" t="s">
        <v>134</v>
      </c>
      <c r="B15675" s="594" t="s">
        <v>359</v>
      </c>
      <c r="C15675" s="594" t="s">
        <v>577</v>
      </c>
      <c r="D15675" s="594" t="s">
        <v>2749</v>
      </c>
      <c r="E15675" s="594" t="s">
        <v>177</v>
      </c>
      <c r="F15675" s="595" t="s">
        <v>411</v>
      </c>
      <c r="G15675" s="596" t="s">
        <v>178</v>
      </c>
      <c r="H15675" s="597">
        <v>170744000</v>
      </c>
    </row>
    <row r="15676" spans="1:8">
      <c r="A15676" s="594" t="s">
        <v>134</v>
      </c>
      <c r="B15676" s="594" t="s">
        <v>359</v>
      </c>
      <c r="C15676" s="594" t="s">
        <v>577</v>
      </c>
      <c r="D15676" s="594" t="s">
        <v>2749</v>
      </c>
      <c r="E15676" s="594" t="s">
        <v>177</v>
      </c>
      <c r="F15676" s="594" t="s">
        <v>441</v>
      </c>
      <c r="G15676" s="596" t="s">
        <v>2728</v>
      </c>
      <c r="H15676" s="597">
        <v>165861000</v>
      </c>
    </row>
    <row r="15677" spans="1:8">
      <c r="A15677" s="594" t="s">
        <v>134</v>
      </c>
      <c r="B15677" s="594" t="s">
        <v>359</v>
      </c>
      <c r="C15677" s="594" t="s">
        <v>577</v>
      </c>
      <c r="D15677" s="594" t="s">
        <v>2749</v>
      </c>
      <c r="E15677" s="594" t="s">
        <v>177</v>
      </c>
      <c r="F15677" s="594" t="s">
        <v>1297</v>
      </c>
      <c r="G15677" s="596" t="s">
        <v>2680</v>
      </c>
      <c r="H15677" s="597">
        <v>4883000</v>
      </c>
    </row>
    <row r="15678" spans="1:8">
      <c r="A15678" s="594" t="s">
        <v>134</v>
      </c>
      <c r="B15678" s="594" t="s">
        <v>359</v>
      </c>
      <c r="C15678" s="594" t="s">
        <v>577</v>
      </c>
      <c r="D15678" s="594" t="s">
        <v>2749</v>
      </c>
      <c r="E15678" s="594" t="s">
        <v>240</v>
      </c>
      <c r="F15678" s="595" t="s">
        <v>411</v>
      </c>
      <c r="G15678" s="596" t="s">
        <v>241</v>
      </c>
      <c r="H15678" s="597">
        <v>1900000</v>
      </c>
    </row>
    <row r="15679" spans="1:8">
      <c r="A15679" s="594" t="s">
        <v>134</v>
      </c>
      <c r="B15679" s="594" t="s">
        <v>359</v>
      </c>
      <c r="C15679" s="594" t="s">
        <v>577</v>
      </c>
      <c r="D15679" s="594" t="s">
        <v>2749</v>
      </c>
      <c r="E15679" s="594" t="s">
        <v>240</v>
      </c>
      <c r="F15679" s="594" t="s">
        <v>733</v>
      </c>
      <c r="G15679" s="596" t="s">
        <v>734</v>
      </c>
      <c r="H15679" s="597">
        <v>1900000</v>
      </c>
    </row>
    <row r="15680" spans="1:8">
      <c r="A15680" s="594" t="s">
        <v>134</v>
      </c>
      <c r="B15680" s="594" t="s">
        <v>359</v>
      </c>
      <c r="C15680" s="594" t="s">
        <v>577</v>
      </c>
      <c r="D15680" s="594" t="s">
        <v>2749</v>
      </c>
      <c r="E15680" s="594" t="s">
        <v>183</v>
      </c>
      <c r="F15680" s="595" t="s">
        <v>411</v>
      </c>
      <c r="G15680" s="596" t="s">
        <v>184</v>
      </c>
      <c r="H15680" s="597">
        <v>5750000</v>
      </c>
    </row>
    <row r="15681" spans="1:8">
      <c r="A15681" s="594" t="s">
        <v>134</v>
      </c>
      <c r="B15681" s="594" t="s">
        <v>359</v>
      </c>
      <c r="C15681" s="594" t="s">
        <v>577</v>
      </c>
      <c r="D15681" s="594" t="s">
        <v>2749</v>
      </c>
      <c r="E15681" s="594" t="s">
        <v>183</v>
      </c>
      <c r="F15681" s="594" t="s">
        <v>587</v>
      </c>
      <c r="G15681" s="596" t="s">
        <v>588</v>
      </c>
      <c r="H15681" s="597">
        <v>1100000</v>
      </c>
    </row>
    <row r="15682" spans="1:8">
      <c r="A15682" s="594" t="s">
        <v>134</v>
      </c>
      <c r="B15682" s="594" t="s">
        <v>359</v>
      </c>
      <c r="C15682" s="594" t="s">
        <v>577</v>
      </c>
      <c r="D15682" s="594" t="s">
        <v>2749</v>
      </c>
      <c r="E15682" s="594" t="s">
        <v>183</v>
      </c>
      <c r="F15682" s="594" t="s">
        <v>736</v>
      </c>
      <c r="G15682" s="596" t="s">
        <v>737</v>
      </c>
      <c r="H15682" s="597">
        <v>1600000</v>
      </c>
    </row>
    <row r="15683" spans="1:8">
      <c r="A15683" s="594" t="s">
        <v>134</v>
      </c>
      <c r="B15683" s="594" t="s">
        <v>359</v>
      </c>
      <c r="C15683" s="594" t="s">
        <v>577</v>
      </c>
      <c r="D15683" s="594" t="s">
        <v>2749</v>
      </c>
      <c r="E15683" s="594" t="s">
        <v>183</v>
      </c>
      <c r="F15683" s="594" t="s">
        <v>185</v>
      </c>
      <c r="G15683" s="596" t="s">
        <v>186</v>
      </c>
      <c r="H15683" s="597">
        <v>3050000</v>
      </c>
    </row>
    <row r="15684" spans="1:8">
      <c r="A15684" s="594" t="s">
        <v>134</v>
      </c>
      <c r="B15684" s="594" t="s">
        <v>359</v>
      </c>
      <c r="C15684" s="594" t="s">
        <v>577</v>
      </c>
      <c r="D15684" s="594" t="s">
        <v>2749</v>
      </c>
      <c r="E15684" s="594" t="s">
        <v>738</v>
      </c>
      <c r="F15684" s="595" t="s">
        <v>411</v>
      </c>
      <c r="G15684" s="596" t="s">
        <v>739</v>
      </c>
      <c r="H15684" s="597">
        <v>6390000</v>
      </c>
    </row>
    <row r="15685" spans="1:8">
      <c r="A15685" s="594" t="s">
        <v>134</v>
      </c>
      <c r="B15685" s="594" t="s">
        <v>359</v>
      </c>
      <c r="C15685" s="594" t="s">
        <v>577</v>
      </c>
      <c r="D15685" s="594" t="s">
        <v>2749</v>
      </c>
      <c r="E15685" s="594" t="s">
        <v>738</v>
      </c>
      <c r="F15685" s="594" t="s">
        <v>742</v>
      </c>
      <c r="G15685" s="596" t="s">
        <v>743</v>
      </c>
      <c r="H15685" s="597">
        <v>6390000</v>
      </c>
    </row>
    <row r="15686" spans="1:8">
      <c r="A15686" s="594" t="s">
        <v>134</v>
      </c>
      <c r="B15686" s="594" t="s">
        <v>359</v>
      </c>
      <c r="C15686" s="594" t="s">
        <v>577</v>
      </c>
      <c r="D15686" s="594" t="s">
        <v>2749</v>
      </c>
      <c r="E15686" s="594" t="s">
        <v>744</v>
      </c>
      <c r="F15686" s="595" t="s">
        <v>411</v>
      </c>
      <c r="G15686" s="596" t="s">
        <v>2686</v>
      </c>
      <c r="H15686" s="597">
        <v>20090000</v>
      </c>
    </row>
    <row r="15687" spans="1:8">
      <c r="A15687" s="594" t="s">
        <v>134</v>
      </c>
      <c r="B15687" s="594" t="s">
        <v>359</v>
      </c>
      <c r="C15687" s="594" t="s">
        <v>577</v>
      </c>
      <c r="D15687" s="594" t="s">
        <v>2749</v>
      </c>
      <c r="E15687" s="594" t="s">
        <v>744</v>
      </c>
      <c r="F15687" s="594" t="s">
        <v>446</v>
      </c>
      <c r="G15687" s="596" t="s">
        <v>2765</v>
      </c>
      <c r="H15687" s="597">
        <v>6700000</v>
      </c>
    </row>
    <row r="15688" spans="1:8">
      <c r="A15688" s="594" t="s">
        <v>134</v>
      </c>
      <c r="B15688" s="594" t="s">
        <v>359</v>
      </c>
      <c r="C15688" s="594" t="s">
        <v>577</v>
      </c>
      <c r="D15688" s="594" t="s">
        <v>2749</v>
      </c>
      <c r="E15688" s="594" t="s">
        <v>744</v>
      </c>
      <c r="F15688" s="594" t="s">
        <v>572</v>
      </c>
      <c r="G15688" s="596" t="s">
        <v>2689</v>
      </c>
      <c r="H15688" s="597">
        <v>3580000</v>
      </c>
    </row>
    <row r="15689" spans="1:8">
      <c r="A15689" s="594" t="s">
        <v>134</v>
      </c>
      <c r="B15689" s="594" t="s">
        <v>359</v>
      </c>
      <c r="C15689" s="594" t="s">
        <v>577</v>
      </c>
      <c r="D15689" s="594" t="s">
        <v>2749</v>
      </c>
      <c r="E15689" s="594" t="s">
        <v>744</v>
      </c>
      <c r="F15689" s="594" t="s">
        <v>11</v>
      </c>
      <c r="G15689" s="596" t="s">
        <v>2691</v>
      </c>
      <c r="H15689" s="597">
        <v>4230000</v>
      </c>
    </row>
    <row r="15690" spans="1:8">
      <c r="A15690" s="594" t="s">
        <v>134</v>
      </c>
      <c r="B15690" s="594" t="s">
        <v>359</v>
      </c>
      <c r="C15690" s="594" t="s">
        <v>577</v>
      </c>
      <c r="D15690" s="594" t="s">
        <v>2749</v>
      </c>
      <c r="E15690" s="594" t="s">
        <v>744</v>
      </c>
      <c r="F15690" s="594" t="s">
        <v>748</v>
      </c>
      <c r="G15690" s="596" t="s">
        <v>35</v>
      </c>
      <c r="H15690" s="597">
        <v>5580000</v>
      </c>
    </row>
    <row r="15691" spans="1:8">
      <c r="A15691" s="594" t="s">
        <v>134</v>
      </c>
      <c r="B15691" s="594" t="s">
        <v>359</v>
      </c>
      <c r="C15691" s="594" t="s">
        <v>577</v>
      </c>
      <c r="D15691" s="594" t="s">
        <v>2749</v>
      </c>
      <c r="E15691" s="594" t="s">
        <v>189</v>
      </c>
      <c r="F15691" s="595" t="s">
        <v>411</v>
      </c>
      <c r="G15691" s="596" t="s">
        <v>190</v>
      </c>
      <c r="H15691" s="597">
        <v>84495000</v>
      </c>
    </row>
    <row r="15692" spans="1:8">
      <c r="A15692" s="594" t="s">
        <v>134</v>
      </c>
      <c r="B15692" s="594" t="s">
        <v>359</v>
      </c>
      <c r="C15692" s="594" t="s">
        <v>577</v>
      </c>
      <c r="D15692" s="594" t="s">
        <v>2749</v>
      </c>
      <c r="E15692" s="594" t="s">
        <v>189</v>
      </c>
      <c r="F15692" s="594" t="s">
        <v>773</v>
      </c>
      <c r="G15692" s="596" t="s">
        <v>2695</v>
      </c>
      <c r="H15692" s="597">
        <v>32425000</v>
      </c>
    </row>
    <row r="15693" spans="1:8">
      <c r="A15693" s="594" t="s">
        <v>134</v>
      </c>
      <c r="B15693" s="594" t="s">
        <v>359</v>
      </c>
      <c r="C15693" s="594" t="s">
        <v>577</v>
      </c>
      <c r="D15693" s="594" t="s">
        <v>2749</v>
      </c>
      <c r="E15693" s="594" t="s">
        <v>189</v>
      </c>
      <c r="F15693" s="594" t="s">
        <v>192</v>
      </c>
      <c r="G15693" s="596" t="s">
        <v>195</v>
      </c>
      <c r="H15693" s="597">
        <v>52070000</v>
      </c>
    </row>
    <row r="15694" spans="1:8">
      <c r="A15694" s="594" t="s">
        <v>134</v>
      </c>
      <c r="B15694" s="594" t="s">
        <v>359</v>
      </c>
      <c r="C15694" s="594" t="s">
        <v>577</v>
      </c>
      <c r="D15694" s="594" t="s">
        <v>2749</v>
      </c>
      <c r="E15694" s="594" t="s">
        <v>194</v>
      </c>
      <c r="F15694" s="595" t="s">
        <v>411</v>
      </c>
      <c r="G15694" s="596" t="s">
        <v>195</v>
      </c>
      <c r="H15694" s="597">
        <v>150028000</v>
      </c>
    </row>
    <row r="15695" spans="1:8">
      <c r="A15695" s="594" t="s">
        <v>134</v>
      </c>
      <c r="B15695" s="594" t="s">
        <v>359</v>
      </c>
      <c r="C15695" s="594" t="s">
        <v>577</v>
      </c>
      <c r="D15695" s="594" t="s">
        <v>2749</v>
      </c>
      <c r="E15695" s="594" t="s">
        <v>194</v>
      </c>
      <c r="F15695" s="594" t="s">
        <v>198</v>
      </c>
      <c r="G15695" s="596" t="s">
        <v>199</v>
      </c>
      <c r="H15695" s="597">
        <v>4500000</v>
      </c>
    </row>
    <row r="15696" spans="1:8">
      <c r="A15696" s="594" t="s">
        <v>134</v>
      </c>
      <c r="B15696" s="594" t="s">
        <v>359</v>
      </c>
      <c r="C15696" s="594" t="s">
        <v>577</v>
      </c>
      <c r="D15696" s="594" t="s">
        <v>2749</v>
      </c>
      <c r="E15696" s="594" t="s">
        <v>194</v>
      </c>
      <c r="F15696" s="594" t="s">
        <v>200</v>
      </c>
      <c r="G15696" s="596" t="s">
        <v>201</v>
      </c>
      <c r="H15696" s="597">
        <v>145528000</v>
      </c>
    </row>
    <row r="15697" spans="1:8">
      <c r="A15697" s="594" t="s">
        <v>134</v>
      </c>
      <c r="B15697" s="594" t="s">
        <v>359</v>
      </c>
      <c r="C15697" s="594" t="s">
        <v>577</v>
      </c>
      <c r="D15697" s="594" t="s">
        <v>2749</v>
      </c>
      <c r="E15697" s="594" t="s">
        <v>550</v>
      </c>
      <c r="F15697" s="595" t="s">
        <v>411</v>
      </c>
      <c r="G15697" s="596" t="s">
        <v>2705</v>
      </c>
      <c r="H15697" s="597">
        <v>6980000</v>
      </c>
    </row>
    <row r="15698" spans="1:8">
      <c r="A15698" s="594" t="s">
        <v>134</v>
      </c>
      <c r="B15698" s="594" t="s">
        <v>359</v>
      </c>
      <c r="C15698" s="594" t="s">
        <v>577</v>
      </c>
      <c r="D15698" s="594" t="s">
        <v>2749</v>
      </c>
      <c r="E15698" s="594" t="s">
        <v>550</v>
      </c>
      <c r="F15698" s="594" t="s">
        <v>2706</v>
      </c>
      <c r="G15698" s="596" t="s">
        <v>72</v>
      </c>
      <c r="H15698" s="597">
        <v>6980000</v>
      </c>
    </row>
    <row r="15699" spans="1:8">
      <c r="A15699" s="594" t="s">
        <v>134</v>
      </c>
      <c r="B15699" s="594" t="s">
        <v>359</v>
      </c>
      <c r="C15699" s="594" t="s">
        <v>577</v>
      </c>
      <c r="D15699" s="594" t="s">
        <v>2749</v>
      </c>
      <c r="E15699" s="594" t="s">
        <v>53</v>
      </c>
      <c r="F15699" s="595" t="s">
        <v>411</v>
      </c>
      <c r="G15699" s="596" t="s">
        <v>193</v>
      </c>
      <c r="H15699" s="597">
        <v>995000</v>
      </c>
    </row>
    <row r="15700" spans="1:8">
      <c r="A15700" s="594" t="s">
        <v>134</v>
      </c>
      <c r="B15700" s="594" t="s">
        <v>359</v>
      </c>
      <c r="C15700" s="594" t="s">
        <v>577</v>
      </c>
      <c r="D15700" s="594" t="s">
        <v>2749</v>
      </c>
      <c r="E15700" s="594" t="s">
        <v>53</v>
      </c>
      <c r="F15700" s="594" t="s">
        <v>358</v>
      </c>
      <c r="G15700" s="596" t="s">
        <v>195</v>
      </c>
      <c r="H15700" s="597">
        <v>995000</v>
      </c>
    </row>
    <row r="15701" spans="1:8">
      <c r="A15701" s="594" t="s">
        <v>134</v>
      </c>
      <c r="B15701" s="594" t="s">
        <v>359</v>
      </c>
      <c r="C15701" s="594" t="s">
        <v>1963</v>
      </c>
      <c r="D15701" s="595" t="s">
        <v>411</v>
      </c>
      <c r="E15701" s="595" t="s">
        <v>411</v>
      </c>
      <c r="F15701" s="595" t="s">
        <v>411</v>
      </c>
      <c r="G15701" s="596" t="s">
        <v>1964</v>
      </c>
      <c r="H15701" s="597">
        <v>2349436096</v>
      </c>
    </row>
    <row r="15702" spans="1:8">
      <c r="A15702" s="594" t="s">
        <v>134</v>
      </c>
      <c r="B15702" s="594" t="s">
        <v>359</v>
      </c>
      <c r="C15702" s="594" t="s">
        <v>1963</v>
      </c>
      <c r="D15702" s="594" t="s">
        <v>2935</v>
      </c>
      <c r="E15702" s="595" t="s">
        <v>411</v>
      </c>
      <c r="F15702" s="595" t="s">
        <v>411</v>
      </c>
      <c r="G15702" s="596" t="s">
        <v>2936</v>
      </c>
      <c r="H15702" s="597">
        <v>2349436096</v>
      </c>
    </row>
    <row r="15703" spans="1:8">
      <c r="A15703" s="594" t="s">
        <v>134</v>
      </c>
      <c r="B15703" s="594" t="s">
        <v>359</v>
      </c>
      <c r="C15703" s="594" t="s">
        <v>1963</v>
      </c>
      <c r="D15703" s="594" t="s">
        <v>2935</v>
      </c>
      <c r="E15703" s="594" t="s">
        <v>167</v>
      </c>
      <c r="F15703" s="595" t="s">
        <v>411</v>
      </c>
      <c r="G15703" s="596" t="s">
        <v>168</v>
      </c>
      <c r="H15703" s="597">
        <v>1491746</v>
      </c>
    </row>
    <row r="15704" spans="1:8">
      <c r="A15704" s="594" t="s">
        <v>134</v>
      </c>
      <c r="B15704" s="594" t="s">
        <v>359</v>
      </c>
      <c r="C15704" s="594" t="s">
        <v>1963</v>
      </c>
      <c r="D15704" s="594" t="s">
        <v>2935</v>
      </c>
      <c r="E15704" s="594" t="s">
        <v>167</v>
      </c>
      <c r="F15704" s="594" t="s">
        <v>228</v>
      </c>
      <c r="G15704" s="596" t="s">
        <v>2673</v>
      </c>
      <c r="H15704" s="597">
        <v>1491746</v>
      </c>
    </row>
    <row r="15705" spans="1:8">
      <c r="A15705" s="594" t="s">
        <v>134</v>
      </c>
      <c r="B15705" s="594" t="s">
        <v>359</v>
      </c>
      <c r="C15705" s="594" t="s">
        <v>1963</v>
      </c>
      <c r="D15705" s="594" t="s">
        <v>2935</v>
      </c>
      <c r="E15705" s="594" t="s">
        <v>171</v>
      </c>
      <c r="F15705" s="595" t="s">
        <v>411</v>
      </c>
      <c r="G15705" s="596" t="s">
        <v>2677</v>
      </c>
      <c r="H15705" s="597">
        <v>16157000</v>
      </c>
    </row>
    <row r="15706" spans="1:8">
      <c r="A15706" s="594" t="s">
        <v>134</v>
      </c>
      <c r="B15706" s="594" t="s">
        <v>359</v>
      </c>
      <c r="C15706" s="594" t="s">
        <v>1963</v>
      </c>
      <c r="D15706" s="594" t="s">
        <v>2935</v>
      </c>
      <c r="E15706" s="594" t="s">
        <v>171</v>
      </c>
      <c r="F15706" s="594" t="s">
        <v>173</v>
      </c>
      <c r="G15706" s="596" t="s">
        <v>174</v>
      </c>
      <c r="H15706" s="597">
        <v>7630000</v>
      </c>
    </row>
    <row r="15707" spans="1:8">
      <c r="A15707" s="594" t="s">
        <v>134</v>
      </c>
      <c r="B15707" s="594" t="s">
        <v>359</v>
      </c>
      <c r="C15707" s="594" t="s">
        <v>1963</v>
      </c>
      <c r="D15707" s="594" t="s">
        <v>2935</v>
      </c>
      <c r="E15707" s="594" t="s">
        <v>171</v>
      </c>
      <c r="F15707" s="594" t="s">
        <v>216</v>
      </c>
      <c r="G15707" s="596" t="s">
        <v>217</v>
      </c>
      <c r="H15707" s="597">
        <v>6692000</v>
      </c>
    </row>
    <row r="15708" spans="1:8">
      <c r="A15708" s="594" t="s">
        <v>134</v>
      </c>
      <c r="B15708" s="594" t="s">
        <v>359</v>
      </c>
      <c r="C15708" s="594" t="s">
        <v>1963</v>
      </c>
      <c r="D15708" s="594" t="s">
        <v>2935</v>
      </c>
      <c r="E15708" s="594" t="s">
        <v>171</v>
      </c>
      <c r="F15708" s="594" t="s">
        <v>175</v>
      </c>
      <c r="G15708" s="596" t="s">
        <v>176</v>
      </c>
      <c r="H15708" s="597">
        <v>1835000</v>
      </c>
    </row>
    <row r="15709" spans="1:8">
      <c r="A15709" s="594" t="s">
        <v>134</v>
      </c>
      <c r="B15709" s="594" t="s">
        <v>359</v>
      </c>
      <c r="C15709" s="594" t="s">
        <v>1963</v>
      </c>
      <c r="D15709" s="594" t="s">
        <v>2935</v>
      </c>
      <c r="E15709" s="594" t="s">
        <v>177</v>
      </c>
      <c r="F15709" s="595" t="s">
        <v>411</v>
      </c>
      <c r="G15709" s="596" t="s">
        <v>178</v>
      </c>
      <c r="H15709" s="597">
        <v>29020350</v>
      </c>
    </row>
    <row r="15710" spans="1:8">
      <c r="A15710" s="594" t="s">
        <v>134</v>
      </c>
      <c r="B15710" s="594" t="s">
        <v>359</v>
      </c>
      <c r="C15710" s="594" t="s">
        <v>1963</v>
      </c>
      <c r="D15710" s="594" t="s">
        <v>2935</v>
      </c>
      <c r="E15710" s="594" t="s">
        <v>177</v>
      </c>
      <c r="F15710" s="594" t="s">
        <v>181</v>
      </c>
      <c r="G15710" s="596" t="s">
        <v>182</v>
      </c>
      <c r="H15710" s="597">
        <v>20350</v>
      </c>
    </row>
    <row r="15711" spans="1:8">
      <c r="A15711" s="594" t="s">
        <v>134</v>
      </c>
      <c r="B15711" s="594" t="s">
        <v>359</v>
      </c>
      <c r="C15711" s="594" t="s">
        <v>1963</v>
      </c>
      <c r="D15711" s="594" t="s">
        <v>2935</v>
      </c>
      <c r="E15711" s="594" t="s">
        <v>177</v>
      </c>
      <c r="F15711" s="594" t="s">
        <v>441</v>
      </c>
      <c r="G15711" s="596" t="s">
        <v>2728</v>
      </c>
      <c r="H15711" s="597">
        <v>5490000</v>
      </c>
    </row>
    <row r="15712" spans="1:8">
      <c r="A15712" s="594" t="s">
        <v>134</v>
      </c>
      <c r="B15712" s="594" t="s">
        <v>359</v>
      </c>
      <c r="C15712" s="594" t="s">
        <v>1963</v>
      </c>
      <c r="D15712" s="594" t="s">
        <v>2935</v>
      </c>
      <c r="E15712" s="594" t="s">
        <v>177</v>
      </c>
      <c r="F15712" s="594" t="s">
        <v>239</v>
      </c>
      <c r="G15712" s="596" t="s">
        <v>205</v>
      </c>
      <c r="H15712" s="597">
        <v>23510000</v>
      </c>
    </row>
    <row r="15713" spans="1:8">
      <c r="A15713" s="594" t="s">
        <v>134</v>
      </c>
      <c r="B15713" s="594" t="s">
        <v>359</v>
      </c>
      <c r="C15713" s="594" t="s">
        <v>1963</v>
      </c>
      <c r="D15713" s="594" t="s">
        <v>2935</v>
      </c>
      <c r="E15713" s="594" t="s">
        <v>240</v>
      </c>
      <c r="F15713" s="595" t="s">
        <v>411</v>
      </c>
      <c r="G15713" s="596" t="s">
        <v>241</v>
      </c>
      <c r="H15713" s="597">
        <v>1700000</v>
      </c>
    </row>
    <row r="15714" spans="1:8">
      <c r="A15714" s="594" t="s">
        <v>134</v>
      </c>
      <c r="B15714" s="594" t="s">
        <v>359</v>
      </c>
      <c r="C15714" s="594" t="s">
        <v>1963</v>
      </c>
      <c r="D15714" s="594" t="s">
        <v>2935</v>
      </c>
      <c r="E15714" s="594" t="s">
        <v>240</v>
      </c>
      <c r="F15714" s="594" t="s">
        <v>733</v>
      </c>
      <c r="G15714" s="596" t="s">
        <v>734</v>
      </c>
      <c r="H15714" s="597">
        <v>1700000</v>
      </c>
    </row>
    <row r="15715" spans="1:8">
      <c r="A15715" s="594" t="s">
        <v>134</v>
      </c>
      <c r="B15715" s="594" t="s">
        <v>359</v>
      </c>
      <c r="C15715" s="594" t="s">
        <v>1963</v>
      </c>
      <c r="D15715" s="594" t="s">
        <v>2935</v>
      </c>
      <c r="E15715" s="594" t="s">
        <v>738</v>
      </c>
      <c r="F15715" s="595" t="s">
        <v>411</v>
      </c>
      <c r="G15715" s="596" t="s">
        <v>739</v>
      </c>
      <c r="H15715" s="597">
        <v>7350000</v>
      </c>
    </row>
    <row r="15716" spans="1:8">
      <c r="A15716" s="594" t="s">
        <v>134</v>
      </c>
      <c r="B15716" s="594" t="s">
        <v>359</v>
      </c>
      <c r="C15716" s="594" t="s">
        <v>1963</v>
      </c>
      <c r="D15716" s="594" t="s">
        <v>2935</v>
      </c>
      <c r="E15716" s="594" t="s">
        <v>738</v>
      </c>
      <c r="F15716" s="594" t="s">
        <v>356</v>
      </c>
      <c r="G15716" s="596" t="s">
        <v>357</v>
      </c>
      <c r="H15716" s="597">
        <v>6950000</v>
      </c>
    </row>
    <row r="15717" spans="1:8">
      <c r="A15717" s="594" t="s">
        <v>134</v>
      </c>
      <c r="B15717" s="594" t="s">
        <v>359</v>
      </c>
      <c r="C15717" s="594" t="s">
        <v>1963</v>
      </c>
      <c r="D15717" s="594" t="s">
        <v>2935</v>
      </c>
      <c r="E15717" s="594" t="s">
        <v>738</v>
      </c>
      <c r="F15717" s="594" t="s">
        <v>742</v>
      </c>
      <c r="G15717" s="596" t="s">
        <v>743</v>
      </c>
      <c r="H15717" s="597">
        <v>400000</v>
      </c>
    </row>
    <row r="15718" spans="1:8">
      <c r="A15718" s="594" t="s">
        <v>134</v>
      </c>
      <c r="B15718" s="594" t="s">
        <v>359</v>
      </c>
      <c r="C15718" s="594" t="s">
        <v>1963</v>
      </c>
      <c r="D15718" s="594" t="s">
        <v>2935</v>
      </c>
      <c r="E15718" s="594" t="s">
        <v>744</v>
      </c>
      <c r="F15718" s="595" t="s">
        <v>411</v>
      </c>
      <c r="G15718" s="596" t="s">
        <v>2686</v>
      </c>
      <c r="H15718" s="597">
        <v>1634579000</v>
      </c>
    </row>
    <row r="15719" spans="1:8">
      <c r="A15719" s="594" t="s">
        <v>134</v>
      </c>
      <c r="B15719" s="594" t="s">
        <v>359</v>
      </c>
      <c r="C15719" s="594" t="s">
        <v>1963</v>
      </c>
      <c r="D15719" s="594" t="s">
        <v>2935</v>
      </c>
      <c r="E15719" s="594" t="s">
        <v>744</v>
      </c>
      <c r="F15719" s="594" t="s">
        <v>446</v>
      </c>
      <c r="G15719" s="596" t="s">
        <v>2765</v>
      </c>
      <c r="H15719" s="597">
        <v>725000</v>
      </c>
    </row>
    <row r="15720" spans="1:8">
      <c r="A15720" s="594" t="s">
        <v>134</v>
      </c>
      <c r="B15720" s="594" t="s">
        <v>359</v>
      </c>
      <c r="C15720" s="594" t="s">
        <v>1963</v>
      </c>
      <c r="D15720" s="594" t="s">
        <v>2935</v>
      </c>
      <c r="E15720" s="594" t="s">
        <v>744</v>
      </c>
      <c r="F15720" s="594" t="s">
        <v>572</v>
      </c>
      <c r="G15720" s="596" t="s">
        <v>2689</v>
      </c>
      <c r="H15720" s="597">
        <v>52153000</v>
      </c>
    </row>
    <row r="15721" spans="1:8">
      <c r="A15721" s="594" t="s">
        <v>134</v>
      </c>
      <c r="B15721" s="594" t="s">
        <v>359</v>
      </c>
      <c r="C15721" s="594" t="s">
        <v>1963</v>
      </c>
      <c r="D15721" s="594" t="s">
        <v>2935</v>
      </c>
      <c r="E15721" s="594" t="s">
        <v>744</v>
      </c>
      <c r="F15721" s="594" t="s">
        <v>11</v>
      </c>
      <c r="G15721" s="596" t="s">
        <v>2691</v>
      </c>
      <c r="H15721" s="597">
        <v>5000000</v>
      </c>
    </row>
    <row r="15722" spans="1:8">
      <c r="A15722" s="594" t="s">
        <v>134</v>
      </c>
      <c r="B15722" s="594" t="s">
        <v>359</v>
      </c>
      <c r="C15722" s="594" t="s">
        <v>1963</v>
      </c>
      <c r="D15722" s="594" t="s">
        <v>2935</v>
      </c>
      <c r="E15722" s="594" t="s">
        <v>744</v>
      </c>
      <c r="F15722" s="594" t="s">
        <v>748</v>
      </c>
      <c r="G15722" s="596" t="s">
        <v>35</v>
      </c>
      <c r="H15722" s="597">
        <v>1576701000</v>
      </c>
    </row>
    <row r="15723" spans="1:8">
      <c r="A15723" s="594" t="s">
        <v>134</v>
      </c>
      <c r="B15723" s="594" t="s">
        <v>359</v>
      </c>
      <c r="C15723" s="594" t="s">
        <v>1963</v>
      </c>
      <c r="D15723" s="594" t="s">
        <v>2935</v>
      </c>
      <c r="E15723" s="594" t="s">
        <v>2692</v>
      </c>
      <c r="F15723" s="595" t="s">
        <v>411</v>
      </c>
      <c r="G15723" s="596" t="s">
        <v>2693</v>
      </c>
      <c r="H15723" s="597">
        <v>388990000</v>
      </c>
    </row>
    <row r="15724" spans="1:8">
      <c r="A15724" s="594" t="s">
        <v>134</v>
      </c>
      <c r="B15724" s="594" t="s">
        <v>359</v>
      </c>
      <c r="C15724" s="594" t="s">
        <v>1963</v>
      </c>
      <c r="D15724" s="594" t="s">
        <v>2935</v>
      </c>
      <c r="E15724" s="594" t="s">
        <v>2692</v>
      </c>
      <c r="F15724" s="594" t="s">
        <v>2777</v>
      </c>
      <c r="G15724" s="596" t="s">
        <v>2765</v>
      </c>
      <c r="H15724" s="597">
        <v>69900000</v>
      </c>
    </row>
    <row r="15725" spans="1:8">
      <c r="A15725" s="594" t="s">
        <v>134</v>
      </c>
      <c r="B15725" s="594" t="s">
        <v>359</v>
      </c>
      <c r="C15725" s="594" t="s">
        <v>1963</v>
      </c>
      <c r="D15725" s="594" t="s">
        <v>2935</v>
      </c>
      <c r="E15725" s="594" t="s">
        <v>2692</v>
      </c>
      <c r="F15725" s="594" t="s">
        <v>2730</v>
      </c>
      <c r="G15725" s="596" t="s">
        <v>2731</v>
      </c>
      <c r="H15725" s="597">
        <v>319090000</v>
      </c>
    </row>
    <row r="15726" spans="1:8">
      <c r="A15726" s="594" t="s">
        <v>134</v>
      </c>
      <c r="B15726" s="594" t="s">
        <v>359</v>
      </c>
      <c r="C15726" s="594" t="s">
        <v>1963</v>
      </c>
      <c r="D15726" s="594" t="s">
        <v>2935</v>
      </c>
      <c r="E15726" s="594" t="s">
        <v>189</v>
      </c>
      <c r="F15726" s="595" t="s">
        <v>411</v>
      </c>
      <c r="G15726" s="596" t="s">
        <v>190</v>
      </c>
      <c r="H15726" s="597">
        <v>64478000</v>
      </c>
    </row>
    <row r="15727" spans="1:8">
      <c r="A15727" s="594" t="s">
        <v>134</v>
      </c>
      <c r="B15727" s="594" t="s">
        <v>359</v>
      </c>
      <c r="C15727" s="594" t="s">
        <v>1963</v>
      </c>
      <c r="D15727" s="594" t="s">
        <v>2935</v>
      </c>
      <c r="E15727" s="594" t="s">
        <v>189</v>
      </c>
      <c r="F15727" s="594" t="s">
        <v>773</v>
      </c>
      <c r="G15727" s="596" t="s">
        <v>2695</v>
      </c>
      <c r="H15727" s="597">
        <v>21398000</v>
      </c>
    </row>
    <row r="15728" spans="1:8">
      <c r="A15728" s="594" t="s">
        <v>134</v>
      </c>
      <c r="B15728" s="594" t="s">
        <v>359</v>
      </c>
      <c r="C15728" s="594" t="s">
        <v>1963</v>
      </c>
      <c r="D15728" s="594" t="s">
        <v>2935</v>
      </c>
      <c r="E15728" s="594" t="s">
        <v>189</v>
      </c>
      <c r="F15728" s="594" t="s">
        <v>37</v>
      </c>
      <c r="G15728" s="596" t="s">
        <v>2696</v>
      </c>
      <c r="H15728" s="597">
        <v>3105000</v>
      </c>
    </row>
    <row r="15729" spans="1:8">
      <c r="A15729" s="594" t="s">
        <v>134</v>
      </c>
      <c r="B15729" s="594" t="s">
        <v>359</v>
      </c>
      <c r="C15729" s="594" t="s">
        <v>1963</v>
      </c>
      <c r="D15729" s="594" t="s">
        <v>2935</v>
      </c>
      <c r="E15729" s="594" t="s">
        <v>189</v>
      </c>
      <c r="F15729" s="594" t="s">
        <v>192</v>
      </c>
      <c r="G15729" s="596" t="s">
        <v>195</v>
      </c>
      <c r="H15729" s="597">
        <v>39975000</v>
      </c>
    </row>
    <row r="15730" spans="1:8">
      <c r="A15730" s="594" t="s">
        <v>134</v>
      </c>
      <c r="B15730" s="594" t="s">
        <v>359</v>
      </c>
      <c r="C15730" s="594" t="s">
        <v>1963</v>
      </c>
      <c r="D15730" s="594" t="s">
        <v>2935</v>
      </c>
      <c r="E15730" s="594" t="s">
        <v>194</v>
      </c>
      <c r="F15730" s="595" t="s">
        <v>411</v>
      </c>
      <c r="G15730" s="596" t="s">
        <v>195</v>
      </c>
      <c r="H15730" s="597">
        <v>55145000</v>
      </c>
    </row>
    <row r="15731" spans="1:8">
      <c r="A15731" s="594" t="s">
        <v>134</v>
      </c>
      <c r="B15731" s="594" t="s">
        <v>359</v>
      </c>
      <c r="C15731" s="594" t="s">
        <v>1963</v>
      </c>
      <c r="D15731" s="594" t="s">
        <v>2935</v>
      </c>
      <c r="E15731" s="594" t="s">
        <v>194</v>
      </c>
      <c r="F15731" s="594" t="s">
        <v>15</v>
      </c>
      <c r="G15731" s="596" t="s">
        <v>2701</v>
      </c>
      <c r="H15731" s="597">
        <v>40000</v>
      </c>
    </row>
    <row r="15732" spans="1:8">
      <c r="A15732" s="594" t="s">
        <v>134</v>
      </c>
      <c r="B15732" s="594" t="s">
        <v>359</v>
      </c>
      <c r="C15732" s="594" t="s">
        <v>1963</v>
      </c>
      <c r="D15732" s="594" t="s">
        <v>2935</v>
      </c>
      <c r="E15732" s="594" t="s">
        <v>194</v>
      </c>
      <c r="F15732" s="594" t="s">
        <v>198</v>
      </c>
      <c r="G15732" s="596" t="s">
        <v>199</v>
      </c>
      <c r="H15732" s="597">
        <v>2320000</v>
      </c>
    </row>
    <row r="15733" spans="1:8">
      <c r="A15733" s="594" t="s">
        <v>134</v>
      </c>
      <c r="B15733" s="594" t="s">
        <v>359</v>
      </c>
      <c r="C15733" s="594" t="s">
        <v>1963</v>
      </c>
      <c r="D15733" s="594" t="s">
        <v>2935</v>
      </c>
      <c r="E15733" s="594" t="s">
        <v>194</v>
      </c>
      <c r="F15733" s="594" t="s">
        <v>200</v>
      </c>
      <c r="G15733" s="596" t="s">
        <v>201</v>
      </c>
      <c r="H15733" s="597">
        <v>52785000</v>
      </c>
    </row>
    <row r="15734" spans="1:8">
      <c r="A15734" s="594" t="s">
        <v>134</v>
      </c>
      <c r="B15734" s="594" t="s">
        <v>359</v>
      </c>
      <c r="C15734" s="594" t="s">
        <v>1963</v>
      </c>
      <c r="D15734" s="594" t="s">
        <v>2935</v>
      </c>
      <c r="E15734" s="594" t="s">
        <v>550</v>
      </c>
      <c r="F15734" s="595" t="s">
        <v>411</v>
      </c>
      <c r="G15734" s="596" t="s">
        <v>2705</v>
      </c>
      <c r="H15734" s="597">
        <v>1870000</v>
      </c>
    </row>
    <row r="15735" spans="1:8">
      <c r="A15735" s="594" t="s">
        <v>134</v>
      </c>
      <c r="B15735" s="594" t="s">
        <v>359</v>
      </c>
      <c r="C15735" s="594" t="s">
        <v>1963</v>
      </c>
      <c r="D15735" s="594" t="s">
        <v>2935</v>
      </c>
      <c r="E15735" s="594" t="s">
        <v>550</v>
      </c>
      <c r="F15735" s="594" t="s">
        <v>2706</v>
      </c>
      <c r="G15735" s="596" t="s">
        <v>72</v>
      </c>
      <c r="H15735" s="597">
        <v>1870000</v>
      </c>
    </row>
    <row r="15736" spans="1:8">
      <c r="A15736" s="594" t="s">
        <v>134</v>
      </c>
      <c r="B15736" s="594" t="s">
        <v>359</v>
      </c>
      <c r="C15736" s="594" t="s">
        <v>1963</v>
      </c>
      <c r="D15736" s="594" t="s">
        <v>2935</v>
      </c>
      <c r="E15736" s="594" t="s">
        <v>49</v>
      </c>
      <c r="F15736" s="595" t="s">
        <v>411</v>
      </c>
      <c r="G15736" s="596" t="s">
        <v>50</v>
      </c>
      <c r="H15736" s="597">
        <v>148655000</v>
      </c>
    </row>
    <row r="15737" spans="1:8">
      <c r="A15737" s="594" t="s">
        <v>134</v>
      </c>
      <c r="B15737" s="594" t="s">
        <v>359</v>
      </c>
      <c r="C15737" s="594" t="s">
        <v>1963</v>
      </c>
      <c r="D15737" s="594" t="s">
        <v>2935</v>
      </c>
      <c r="E15737" s="594" t="s">
        <v>49</v>
      </c>
      <c r="F15737" s="594" t="s">
        <v>51</v>
      </c>
      <c r="G15737" s="596" t="s">
        <v>2786</v>
      </c>
      <c r="H15737" s="597">
        <v>148655000</v>
      </c>
    </row>
    <row r="15738" spans="1:8">
      <c r="A15738" s="594" t="s">
        <v>134</v>
      </c>
      <c r="B15738" s="594" t="s">
        <v>359</v>
      </c>
      <c r="C15738" s="594" t="s">
        <v>245</v>
      </c>
      <c r="D15738" s="595" t="s">
        <v>411</v>
      </c>
      <c r="E15738" s="595" t="s">
        <v>411</v>
      </c>
      <c r="F15738" s="595" t="s">
        <v>411</v>
      </c>
      <c r="G15738" s="596" t="s">
        <v>2855</v>
      </c>
      <c r="H15738" s="597">
        <v>11453175084</v>
      </c>
    </row>
    <row r="15739" spans="1:8">
      <c r="A15739" s="594" t="s">
        <v>134</v>
      </c>
      <c r="B15739" s="594" t="s">
        <v>359</v>
      </c>
      <c r="C15739" s="594" t="s">
        <v>245</v>
      </c>
      <c r="D15739" s="594" t="s">
        <v>2856</v>
      </c>
      <c r="E15739" s="595" t="s">
        <v>411</v>
      </c>
      <c r="F15739" s="595" t="s">
        <v>411</v>
      </c>
      <c r="G15739" s="596" t="s">
        <v>2857</v>
      </c>
      <c r="H15739" s="597">
        <v>11453175084</v>
      </c>
    </row>
    <row r="15740" spans="1:8">
      <c r="A15740" s="594" t="s">
        <v>134</v>
      </c>
      <c r="B15740" s="594" t="s">
        <v>359</v>
      </c>
      <c r="C15740" s="594" t="s">
        <v>245</v>
      </c>
      <c r="D15740" s="594" t="s">
        <v>2856</v>
      </c>
      <c r="E15740" s="594" t="s">
        <v>582</v>
      </c>
      <c r="F15740" s="595" t="s">
        <v>411</v>
      </c>
      <c r="G15740" s="596" t="s">
        <v>583</v>
      </c>
      <c r="H15740" s="597">
        <v>27400000</v>
      </c>
    </row>
    <row r="15741" spans="1:8">
      <c r="A15741" s="594" t="s">
        <v>134</v>
      </c>
      <c r="B15741" s="594" t="s">
        <v>359</v>
      </c>
      <c r="C15741" s="594" t="s">
        <v>245</v>
      </c>
      <c r="D15741" s="594" t="s">
        <v>2856</v>
      </c>
      <c r="E15741" s="594" t="s">
        <v>582</v>
      </c>
      <c r="F15741" s="594" t="s">
        <v>584</v>
      </c>
      <c r="G15741" s="596" t="s">
        <v>2670</v>
      </c>
      <c r="H15741" s="597">
        <v>7300000</v>
      </c>
    </row>
    <row r="15742" spans="1:8">
      <c r="A15742" s="594" t="s">
        <v>134</v>
      </c>
      <c r="B15742" s="594" t="s">
        <v>359</v>
      </c>
      <c r="C15742" s="594" t="s">
        <v>245</v>
      </c>
      <c r="D15742" s="594" t="s">
        <v>2856</v>
      </c>
      <c r="E15742" s="594" t="s">
        <v>582</v>
      </c>
      <c r="F15742" s="594" t="s">
        <v>478</v>
      </c>
      <c r="G15742" s="596" t="s">
        <v>2775</v>
      </c>
      <c r="H15742" s="597">
        <v>18400000</v>
      </c>
    </row>
    <row r="15743" spans="1:8">
      <c r="A15743" s="594" t="s">
        <v>134</v>
      </c>
      <c r="B15743" s="594" t="s">
        <v>359</v>
      </c>
      <c r="C15743" s="594" t="s">
        <v>245</v>
      </c>
      <c r="D15743" s="594" t="s">
        <v>2856</v>
      </c>
      <c r="E15743" s="594" t="s">
        <v>582</v>
      </c>
      <c r="F15743" s="594" t="s">
        <v>586</v>
      </c>
      <c r="G15743" s="596" t="s">
        <v>2671</v>
      </c>
      <c r="H15743" s="597">
        <v>1700000</v>
      </c>
    </row>
    <row r="15744" spans="1:8">
      <c r="A15744" s="594" t="s">
        <v>134</v>
      </c>
      <c r="B15744" s="594" t="s">
        <v>359</v>
      </c>
      <c r="C15744" s="594" t="s">
        <v>245</v>
      </c>
      <c r="D15744" s="594" t="s">
        <v>2856</v>
      </c>
      <c r="E15744" s="594" t="s">
        <v>152</v>
      </c>
      <c r="F15744" s="595" t="s">
        <v>411</v>
      </c>
      <c r="G15744" s="596" t="s">
        <v>153</v>
      </c>
      <c r="H15744" s="597">
        <v>7200000</v>
      </c>
    </row>
    <row r="15745" spans="1:8">
      <c r="A15745" s="594" t="s">
        <v>134</v>
      </c>
      <c r="B15745" s="594" t="s">
        <v>359</v>
      </c>
      <c r="C15745" s="594" t="s">
        <v>245</v>
      </c>
      <c r="D15745" s="594" t="s">
        <v>2856</v>
      </c>
      <c r="E15745" s="594" t="s">
        <v>152</v>
      </c>
      <c r="F15745" s="594" t="s">
        <v>606</v>
      </c>
      <c r="G15745" s="596" t="s">
        <v>195</v>
      </c>
      <c r="H15745" s="597">
        <v>7200000</v>
      </c>
    </row>
    <row r="15746" spans="1:8">
      <c r="A15746" s="594" t="s">
        <v>134</v>
      </c>
      <c r="B15746" s="594" t="s">
        <v>359</v>
      </c>
      <c r="C15746" s="594" t="s">
        <v>245</v>
      </c>
      <c r="D15746" s="594" t="s">
        <v>2856</v>
      </c>
      <c r="E15746" s="594" t="s">
        <v>167</v>
      </c>
      <c r="F15746" s="595" t="s">
        <v>411</v>
      </c>
      <c r="G15746" s="596" t="s">
        <v>168</v>
      </c>
      <c r="H15746" s="597">
        <v>3360000</v>
      </c>
    </row>
    <row r="15747" spans="1:8">
      <c r="A15747" s="594" t="s">
        <v>134</v>
      </c>
      <c r="B15747" s="594" t="s">
        <v>359</v>
      </c>
      <c r="C15747" s="594" t="s">
        <v>245</v>
      </c>
      <c r="D15747" s="594" t="s">
        <v>2856</v>
      </c>
      <c r="E15747" s="594" t="s">
        <v>167</v>
      </c>
      <c r="F15747" s="594" t="s">
        <v>230</v>
      </c>
      <c r="G15747" s="596" t="s">
        <v>2675</v>
      </c>
      <c r="H15747" s="597">
        <v>360000</v>
      </c>
    </row>
    <row r="15748" spans="1:8">
      <c r="A15748" s="594" t="s">
        <v>134</v>
      </c>
      <c r="B15748" s="594" t="s">
        <v>359</v>
      </c>
      <c r="C15748" s="594" t="s">
        <v>245</v>
      </c>
      <c r="D15748" s="594" t="s">
        <v>2856</v>
      </c>
      <c r="E15748" s="594" t="s">
        <v>167</v>
      </c>
      <c r="F15748" s="594" t="s">
        <v>232</v>
      </c>
      <c r="G15748" s="596" t="s">
        <v>195</v>
      </c>
      <c r="H15748" s="597">
        <v>3000000</v>
      </c>
    </row>
    <row r="15749" spans="1:8">
      <c r="A15749" s="594" t="s">
        <v>134</v>
      </c>
      <c r="B15749" s="594" t="s">
        <v>359</v>
      </c>
      <c r="C15749" s="594" t="s">
        <v>245</v>
      </c>
      <c r="D15749" s="594" t="s">
        <v>2856</v>
      </c>
      <c r="E15749" s="594" t="s">
        <v>171</v>
      </c>
      <c r="F15749" s="595" t="s">
        <v>411</v>
      </c>
      <c r="G15749" s="596" t="s">
        <v>2677</v>
      </c>
      <c r="H15749" s="597">
        <v>33195000</v>
      </c>
    </row>
    <row r="15750" spans="1:8">
      <c r="A15750" s="594" t="s">
        <v>134</v>
      </c>
      <c r="B15750" s="594" t="s">
        <v>359</v>
      </c>
      <c r="C15750" s="594" t="s">
        <v>245</v>
      </c>
      <c r="D15750" s="594" t="s">
        <v>2856</v>
      </c>
      <c r="E15750" s="594" t="s">
        <v>171</v>
      </c>
      <c r="F15750" s="594" t="s">
        <v>173</v>
      </c>
      <c r="G15750" s="596" t="s">
        <v>174</v>
      </c>
      <c r="H15750" s="597">
        <v>13225000</v>
      </c>
    </row>
    <row r="15751" spans="1:8">
      <c r="A15751" s="594" t="s">
        <v>134</v>
      </c>
      <c r="B15751" s="594" t="s">
        <v>359</v>
      </c>
      <c r="C15751" s="594" t="s">
        <v>245</v>
      </c>
      <c r="D15751" s="594" t="s">
        <v>2856</v>
      </c>
      <c r="E15751" s="594" t="s">
        <v>171</v>
      </c>
      <c r="F15751" s="594" t="s">
        <v>175</v>
      </c>
      <c r="G15751" s="596" t="s">
        <v>176</v>
      </c>
      <c r="H15751" s="597">
        <v>19970000</v>
      </c>
    </row>
    <row r="15752" spans="1:8">
      <c r="A15752" s="594" t="s">
        <v>134</v>
      </c>
      <c r="B15752" s="594" t="s">
        <v>359</v>
      </c>
      <c r="C15752" s="594" t="s">
        <v>245</v>
      </c>
      <c r="D15752" s="594" t="s">
        <v>2856</v>
      </c>
      <c r="E15752" s="594" t="s">
        <v>177</v>
      </c>
      <c r="F15752" s="595" t="s">
        <v>411</v>
      </c>
      <c r="G15752" s="596" t="s">
        <v>178</v>
      </c>
      <c r="H15752" s="597">
        <v>22525400</v>
      </c>
    </row>
    <row r="15753" spans="1:8">
      <c r="A15753" s="594" t="s">
        <v>134</v>
      </c>
      <c r="B15753" s="594" t="s">
        <v>359</v>
      </c>
      <c r="C15753" s="594" t="s">
        <v>245</v>
      </c>
      <c r="D15753" s="594" t="s">
        <v>2856</v>
      </c>
      <c r="E15753" s="594" t="s">
        <v>177</v>
      </c>
      <c r="F15753" s="594" t="s">
        <v>181</v>
      </c>
      <c r="G15753" s="596" t="s">
        <v>182</v>
      </c>
      <c r="H15753" s="597">
        <v>75000</v>
      </c>
    </row>
    <row r="15754" spans="1:8">
      <c r="A15754" s="594" t="s">
        <v>134</v>
      </c>
      <c r="B15754" s="594" t="s">
        <v>359</v>
      </c>
      <c r="C15754" s="594" t="s">
        <v>245</v>
      </c>
      <c r="D15754" s="594" t="s">
        <v>2856</v>
      </c>
      <c r="E15754" s="594" t="s">
        <v>177</v>
      </c>
      <c r="F15754" s="594" t="s">
        <v>441</v>
      </c>
      <c r="G15754" s="596" t="s">
        <v>2728</v>
      </c>
      <c r="H15754" s="597">
        <v>22450400</v>
      </c>
    </row>
    <row r="15755" spans="1:8">
      <c r="A15755" s="594" t="s">
        <v>134</v>
      </c>
      <c r="B15755" s="594" t="s">
        <v>359</v>
      </c>
      <c r="C15755" s="594" t="s">
        <v>245</v>
      </c>
      <c r="D15755" s="594" t="s">
        <v>2856</v>
      </c>
      <c r="E15755" s="594" t="s">
        <v>240</v>
      </c>
      <c r="F15755" s="595" t="s">
        <v>411</v>
      </c>
      <c r="G15755" s="596" t="s">
        <v>241</v>
      </c>
      <c r="H15755" s="597">
        <v>19150000</v>
      </c>
    </row>
    <row r="15756" spans="1:8">
      <c r="A15756" s="594" t="s">
        <v>134</v>
      </c>
      <c r="B15756" s="594" t="s">
        <v>359</v>
      </c>
      <c r="C15756" s="594" t="s">
        <v>245</v>
      </c>
      <c r="D15756" s="594" t="s">
        <v>2856</v>
      </c>
      <c r="E15756" s="594" t="s">
        <v>240</v>
      </c>
      <c r="F15756" s="594" t="s">
        <v>733</v>
      </c>
      <c r="G15756" s="596" t="s">
        <v>734</v>
      </c>
      <c r="H15756" s="597">
        <v>15230000</v>
      </c>
    </row>
    <row r="15757" spans="1:8">
      <c r="A15757" s="594" t="s">
        <v>134</v>
      </c>
      <c r="B15757" s="594" t="s">
        <v>359</v>
      </c>
      <c r="C15757" s="594" t="s">
        <v>245</v>
      </c>
      <c r="D15757" s="594" t="s">
        <v>2856</v>
      </c>
      <c r="E15757" s="594" t="s">
        <v>240</v>
      </c>
      <c r="F15757" s="594" t="s">
        <v>735</v>
      </c>
      <c r="G15757" s="596" t="s">
        <v>193</v>
      </c>
      <c r="H15757" s="597">
        <v>3920000</v>
      </c>
    </row>
    <row r="15758" spans="1:8">
      <c r="A15758" s="594" t="s">
        <v>134</v>
      </c>
      <c r="B15758" s="594" t="s">
        <v>359</v>
      </c>
      <c r="C15758" s="594" t="s">
        <v>245</v>
      </c>
      <c r="D15758" s="594" t="s">
        <v>2856</v>
      </c>
      <c r="E15758" s="594" t="s">
        <v>183</v>
      </c>
      <c r="F15758" s="595" t="s">
        <v>411</v>
      </c>
      <c r="G15758" s="596" t="s">
        <v>184</v>
      </c>
      <c r="H15758" s="597">
        <v>9600000</v>
      </c>
    </row>
    <row r="15759" spans="1:8">
      <c r="A15759" s="594" t="s">
        <v>134</v>
      </c>
      <c r="B15759" s="594" t="s">
        <v>359</v>
      </c>
      <c r="C15759" s="594" t="s">
        <v>245</v>
      </c>
      <c r="D15759" s="594" t="s">
        <v>2856</v>
      </c>
      <c r="E15759" s="594" t="s">
        <v>183</v>
      </c>
      <c r="F15759" s="594" t="s">
        <v>736</v>
      </c>
      <c r="G15759" s="596" t="s">
        <v>737</v>
      </c>
      <c r="H15759" s="597">
        <v>600000</v>
      </c>
    </row>
    <row r="15760" spans="1:8">
      <c r="A15760" s="594" t="s">
        <v>134</v>
      </c>
      <c r="B15760" s="594" t="s">
        <v>359</v>
      </c>
      <c r="C15760" s="594" t="s">
        <v>245</v>
      </c>
      <c r="D15760" s="594" t="s">
        <v>2856</v>
      </c>
      <c r="E15760" s="594" t="s">
        <v>183</v>
      </c>
      <c r="F15760" s="594" t="s">
        <v>185</v>
      </c>
      <c r="G15760" s="596" t="s">
        <v>186</v>
      </c>
      <c r="H15760" s="597">
        <v>9000000</v>
      </c>
    </row>
    <row r="15761" spans="1:8">
      <c r="A15761" s="594" t="s">
        <v>134</v>
      </c>
      <c r="B15761" s="594" t="s">
        <v>359</v>
      </c>
      <c r="C15761" s="594" t="s">
        <v>245</v>
      </c>
      <c r="D15761" s="594" t="s">
        <v>2856</v>
      </c>
      <c r="E15761" s="594" t="s">
        <v>738</v>
      </c>
      <c r="F15761" s="595" t="s">
        <v>411</v>
      </c>
      <c r="G15761" s="596" t="s">
        <v>739</v>
      </c>
      <c r="H15761" s="597">
        <v>60009000</v>
      </c>
    </row>
    <row r="15762" spans="1:8">
      <c r="A15762" s="594" t="s">
        <v>134</v>
      </c>
      <c r="B15762" s="594" t="s">
        <v>359</v>
      </c>
      <c r="C15762" s="594" t="s">
        <v>245</v>
      </c>
      <c r="D15762" s="594" t="s">
        <v>2856</v>
      </c>
      <c r="E15762" s="594" t="s">
        <v>738</v>
      </c>
      <c r="F15762" s="594" t="s">
        <v>740</v>
      </c>
      <c r="G15762" s="596" t="s">
        <v>741</v>
      </c>
      <c r="H15762" s="597">
        <v>10600000</v>
      </c>
    </row>
    <row r="15763" spans="1:8">
      <c r="A15763" s="594" t="s">
        <v>134</v>
      </c>
      <c r="B15763" s="594" t="s">
        <v>359</v>
      </c>
      <c r="C15763" s="594" t="s">
        <v>245</v>
      </c>
      <c r="D15763" s="594" t="s">
        <v>2856</v>
      </c>
      <c r="E15763" s="594" t="s">
        <v>738</v>
      </c>
      <c r="F15763" s="594" t="s">
        <v>356</v>
      </c>
      <c r="G15763" s="596" t="s">
        <v>357</v>
      </c>
      <c r="H15763" s="597">
        <v>9800000</v>
      </c>
    </row>
    <row r="15764" spans="1:8">
      <c r="A15764" s="594" t="s">
        <v>134</v>
      </c>
      <c r="B15764" s="594" t="s">
        <v>359</v>
      </c>
      <c r="C15764" s="594" t="s">
        <v>245</v>
      </c>
      <c r="D15764" s="594" t="s">
        <v>2856</v>
      </c>
      <c r="E15764" s="594" t="s">
        <v>738</v>
      </c>
      <c r="F15764" s="594" t="s">
        <v>742</v>
      </c>
      <c r="G15764" s="596" t="s">
        <v>743</v>
      </c>
      <c r="H15764" s="597">
        <v>39609000</v>
      </c>
    </row>
    <row r="15765" spans="1:8">
      <c r="A15765" s="594" t="s">
        <v>134</v>
      </c>
      <c r="B15765" s="594" t="s">
        <v>359</v>
      </c>
      <c r="C15765" s="594" t="s">
        <v>245</v>
      </c>
      <c r="D15765" s="594" t="s">
        <v>2856</v>
      </c>
      <c r="E15765" s="594" t="s">
        <v>744</v>
      </c>
      <c r="F15765" s="595" t="s">
        <v>411</v>
      </c>
      <c r="G15765" s="596" t="s">
        <v>2686</v>
      </c>
      <c r="H15765" s="597">
        <v>229151000</v>
      </c>
    </row>
    <row r="15766" spans="1:8">
      <c r="A15766" s="594" t="s">
        <v>134</v>
      </c>
      <c r="B15766" s="594" t="s">
        <v>359</v>
      </c>
      <c r="C15766" s="594" t="s">
        <v>245</v>
      </c>
      <c r="D15766" s="594" t="s">
        <v>2856</v>
      </c>
      <c r="E15766" s="594" t="s">
        <v>744</v>
      </c>
      <c r="F15766" s="594" t="s">
        <v>572</v>
      </c>
      <c r="G15766" s="596" t="s">
        <v>2689</v>
      </c>
      <c r="H15766" s="597">
        <v>1000000</v>
      </c>
    </row>
    <row r="15767" spans="1:8">
      <c r="A15767" s="594" t="s">
        <v>134</v>
      </c>
      <c r="B15767" s="594" t="s">
        <v>359</v>
      </c>
      <c r="C15767" s="594" t="s">
        <v>245</v>
      </c>
      <c r="D15767" s="594" t="s">
        <v>2856</v>
      </c>
      <c r="E15767" s="594" t="s">
        <v>744</v>
      </c>
      <c r="F15767" s="594" t="s">
        <v>533</v>
      </c>
      <c r="G15767" s="596" t="s">
        <v>2814</v>
      </c>
      <c r="H15767" s="597">
        <v>138263000</v>
      </c>
    </row>
    <row r="15768" spans="1:8">
      <c r="A15768" s="594" t="s">
        <v>134</v>
      </c>
      <c r="B15768" s="594" t="s">
        <v>359</v>
      </c>
      <c r="C15768" s="594" t="s">
        <v>245</v>
      </c>
      <c r="D15768" s="594" t="s">
        <v>2856</v>
      </c>
      <c r="E15768" s="594" t="s">
        <v>744</v>
      </c>
      <c r="F15768" s="594" t="s">
        <v>748</v>
      </c>
      <c r="G15768" s="596" t="s">
        <v>35</v>
      </c>
      <c r="H15768" s="597">
        <v>89888000</v>
      </c>
    </row>
    <row r="15769" spans="1:8">
      <c r="A15769" s="594" t="s">
        <v>134</v>
      </c>
      <c r="B15769" s="594" t="s">
        <v>359</v>
      </c>
      <c r="C15769" s="594" t="s">
        <v>245</v>
      </c>
      <c r="D15769" s="594" t="s">
        <v>2856</v>
      </c>
      <c r="E15769" s="594" t="s">
        <v>2692</v>
      </c>
      <c r="F15769" s="595" t="s">
        <v>411</v>
      </c>
      <c r="G15769" s="596" t="s">
        <v>2693</v>
      </c>
      <c r="H15769" s="597">
        <v>45000000</v>
      </c>
    </row>
    <row r="15770" spans="1:8">
      <c r="A15770" s="594" t="s">
        <v>134</v>
      </c>
      <c r="B15770" s="594" t="s">
        <v>359</v>
      </c>
      <c r="C15770" s="594" t="s">
        <v>245</v>
      </c>
      <c r="D15770" s="594" t="s">
        <v>2856</v>
      </c>
      <c r="E15770" s="594" t="s">
        <v>2692</v>
      </c>
      <c r="F15770" s="594" t="s">
        <v>2730</v>
      </c>
      <c r="G15770" s="596" t="s">
        <v>2731</v>
      </c>
      <c r="H15770" s="597">
        <v>45000000</v>
      </c>
    </row>
    <row r="15771" spans="1:8">
      <c r="A15771" s="594" t="s">
        <v>134</v>
      </c>
      <c r="B15771" s="594" t="s">
        <v>359</v>
      </c>
      <c r="C15771" s="594" t="s">
        <v>245</v>
      </c>
      <c r="D15771" s="594" t="s">
        <v>2856</v>
      </c>
      <c r="E15771" s="594" t="s">
        <v>189</v>
      </c>
      <c r="F15771" s="595" t="s">
        <v>411</v>
      </c>
      <c r="G15771" s="596" t="s">
        <v>190</v>
      </c>
      <c r="H15771" s="597">
        <v>1926358130</v>
      </c>
    </row>
    <row r="15772" spans="1:8">
      <c r="A15772" s="594" t="s">
        <v>134</v>
      </c>
      <c r="B15772" s="594" t="s">
        <v>359</v>
      </c>
      <c r="C15772" s="594" t="s">
        <v>245</v>
      </c>
      <c r="D15772" s="594" t="s">
        <v>2856</v>
      </c>
      <c r="E15772" s="594" t="s">
        <v>189</v>
      </c>
      <c r="F15772" s="594" t="s">
        <v>773</v>
      </c>
      <c r="G15772" s="596" t="s">
        <v>2695</v>
      </c>
      <c r="H15772" s="597">
        <v>66780000</v>
      </c>
    </row>
    <row r="15773" spans="1:8">
      <c r="A15773" s="594" t="s">
        <v>134</v>
      </c>
      <c r="B15773" s="594" t="s">
        <v>359</v>
      </c>
      <c r="C15773" s="594" t="s">
        <v>245</v>
      </c>
      <c r="D15773" s="594" t="s">
        <v>2856</v>
      </c>
      <c r="E15773" s="594" t="s">
        <v>189</v>
      </c>
      <c r="F15773" s="594" t="s">
        <v>13</v>
      </c>
      <c r="G15773" s="596" t="s">
        <v>2732</v>
      </c>
      <c r="H15773" s="597">
        <v>31210000</v>
      </c>
    </row>
    <row r="15774" spans="1:8">
      <c r="A15774" s="594" t="s">
        <v>134</v>
      </c>
      <c r="B15774" s="594" t="s">
        <v>359</v>
      </c>
      <c r="C15774" s="594" t="s">
        <v>245</v>
      </c>
      <c r="D15774" s="594" t="s">
        <v>2856</v>
      </c>
      <c r="E15774" s="594" t="s">
        <v>189</v>
      </c>
      <c r="F15774" s="594" t="s">
        <v>37</v>
      </c>
      <c r="G15774" s="596" t="s">
        <v>2696</v>
      </c>
      <c r="H15774" s="597">
        <v>43004000</v>
      </c>
    </row>
    <row r="15775" spans="1:8">
      <c r="A15775" s="594" t="s">
        <v>134</v>
      </c>
      <c r="B15775" s="594" t="s">
        <v>359</v>
      </c>
      <c r="C15775" s="594" t="s">
        <v>245</v>
      </c>
      <c r="D15775" s="594" t="s">
        <v>2856</v>
      </c>
      <c r="E15775" s="594" t="s">
        <v>189</v>
      </c>
      <c r="F15775" s="594" t="s">
        <v>192</v>
      </c>
      <c r="G15775" s="596" t="s">
        <v>195</v>
      </c>
      <c r="H15775" s="597">
        <v>1785364130</v>
      </c>
    </row>
    <row r="15776" spans="1:8">
      <c r="A15776" s="594" t="s">
        <v>134</v>
      </c>
      <c r="B15776" s="594" t="s">
        <v>359</v>
      </c>
      <c r="C15776" s="594" t="s">
        <v>245</v>
      </c>
      <c r="D15776" s="594" t="s">
        <v>2856</v>
      </c>
      <c r="E15776" s="594" t="s">
        <v>194</v>
      </c>
      <c r="F15776" s="595" t="s">
        <v>411</v>
      </c>
      <c r="G15776" s="596" t="s">
        <v>195</v>
      </c>
      <c r="H15776" s="597">
        <v>1313278000</v>
      </c>
    </row>
    <row r="15777" spans="1:8">
      <c r="A15777" s="594" t="s">
        <v>134</v>
      </c>
      <c r="B15777" s="594" t="s">
        <v>359</v>
      </c>
      <c r="C15777" s="594" t="s">
        <v>245</v>
      </c>
      <c r="D15777" s="594" t="s">
        <v>2856</v>
      </c>
      <c r="E15777" s="594" t="s">
        <v>194</v>
      </c>
      <c r="F15777" s="594" t="s">
        <v>198</v>
      </c>
      <c r="G15777" s="596" t="s">
        <v>199</v>
      </c>
      <c r="H15777" s="597">
        <v>15085000</v>
      </c>
    </row>
    <row r="15778" spans="1:8">
      <c r="A15778" s="594" t="s">
        <v>134</v>
      </c>
      <c r="B15778" s="594" t="s">
        <v>359</v>
      </c>
      <c r="C15778" s="594" t="s">
        <v>245</v>
      </c>
      <c r="D15778" s="594" t="s">
        <v>2856</v>
      </c>
      <c r="E15778" s="594" t="s">
        <v>194</v>
      </c>
      <c r="F15778" s="594" t="s">
        <v>200</v>
      </c>
      <c r="G15778" s="596" t="s">
        <v>201</v>
      </c>
      <c r="H15778" s="597">
        <v>1298193000</v>
      </c>
    </row>
    <row r="15779" spans="1:8">
      <c r="A15779" s="594" t="s">
        <v>134</v>
      </c>
      <c r="B15779" s="594" t="s">
        <v>359</v>
      </c>
      <c r="C15779" s="594" t="s">
        <v>245</v>
      </c>
      <c r="D15779" s="594" t="s">
        <v>2856</v>
      </c>
      <c r="E15779" s="594" t="s">
        <v>573</v>
      </c>
      <c r="F15779" s="595" t="s">
        <v>411</v>
      </c>
      <c r="G15779" s="596" t="s">
        <v>2703</v>
      </c>
      <c r="H15779" s="597">
        <v>1800000</v>
      </c>
    </row>
    <row r="15780" spans="1:8">
      <c r="A15780" s="594" t="s">
        <v>134</v>
      </c>
      <c r="B15780" s="594" t="s">
        <v>359</v>
      </c>
      <c r="C15780" s="594" t="s">
        <v>245</v>
      </c>
      <c r="D15780" s="594" t="s">
        <v>2856</v>
      </c>
      <c r="E15780" s="594" t="s">
        <v>573</v>
      </c>
      <c r="F15780" s="594" t="s">
        <v>364</v>
      </c>
      <c r="G15780" s="596" t="s">
        <v>365</v>
      </c>
      <c r="H15780" s="597">
        <v>1800000</v>
      </c>
    </row>
    <row r="15781" spans="1:8">
      <c r="A15781" s="594" t="s">
        <v>134</v>
      </c>
      <c r="B15781" s="594" t="s">
        <v>359</v>
      </c>
      <c r="C15781" s="594" t="s">
        <v>245</v>
      </c>
      <c r="D15781" s="594" t="s">
        <v>2856</v>
      </c>
      <c r="E15781" s="594" t="s">
        <v>550</v>
      </c>
      <c r="F15781" s="595" t="s">
        <v>411</v>
      </c>
      <c r="G15781" s="596" t="s">
        <v>2705</v>
      </c>
      <c r="H15781" s="597">
        <v>294389000</v>
      </c>
    </row>
    <row r="15782" spans="1:8">
      <c r="A15782" s="594" t="s">
        <v>134</v>
      </c>
      <c r="B15782" s="594" t="s">
        <v>359</v>
      </c>
      <c r="C15782" s="594" t="s">
        <v>245</v>
      </c>
      <c r="D15782" s="594" t="s">
        <v>2856</v>
      </c>
      <c r="E15782" s="594" t="s">
        <v>550</v>
      </c>
      <c r="F15782" s="594" t="s">
        <v>2706</v>
      </c>
      <c r="G15782" s="596" t="s">
        <v>72</v>
      </c>
      <c r="H15782" s="597">
        <v>275194000</v>
      </c>
    </row>
    <row r="15783" spans="1:8">
      <c r="A15783" s="594" t="s">
        <v>134</v>
      </c>
      <c r="B15783" s="594" t="s">
        <v>359</v>
      </c>
      <c r="C15783" s="594" t="s">
        <v>245</v>
      </c>
      <c r="D15783" s="594" t="s">
        <v>2856</v>
      </c>
      <c r="E15783" s="594" t="s">
        <v>550</v>
      </c>
      <c r="F15783" s="594" t="s">
        <v>1082</v>
      </c>
      <c r="G15783" s="596" t="s">
        <v>195</v>
      </c>
      <c r="H15783" s="597">
        <v>19195000</v>
      </c>
    </row>
    <row r="15784" spans="1:8">
      <c r="A15784" s="594" t="s">
        <v>134</v>
      </c>
      <c r="B15784" s="594" t="s">
        <v>359</v>
      </c>
      <c r="C15784" s="594" t="s">
        <v>245</v>
      </c>
      <c r="D15784" s="594" t="s">
        <v>2856</v>
      </c>
      <c r="E15784" s="594" t="s">
        <v>1145</v>
      </c>
      <c r="F15784" s="595" t="s">
        <v>411</v>
      </c>
      <c r="G15784" s="596" t="s">
        <v>2761</v>
      </c>
      <c r="H15784" s="597">
        <v>44016000</v>
      </c>
    </row>
    <row r="15785" spans="1:8">
      <c r="A15785" s="594" t="s">
        <v>134</v>
      </c>
      <c r="B15785" s="594" t="s">
        <v>359</v>
      </c>
      <c r="C15785" s="594" t="s">
        <v>245</v>
      </c>
      <c r="D15785" s="594" t="s">
        <v>2856</v>
      </c>
      <c r="E15785" s="594" t="s">
        <v>1145</v>
      </c>
      <c r="F15785" s="594" t="s">
        <v>1144</v>
      </c>
      <c r="G15785" s="596" t="s">
        <v>1143</v>
      </c>
      <c r="H15785" s="597">
        <v>43673000</v>
      </c>
    </row>
    <row r="15786" spans="1:8">
      <c r="A15786" s="594" t="s">
        <v>134</v>
      </c>
      <c r="B15786" s="594" t="s">
        <v>359</v>
      </c>
      <c r="C15786" s="594" t="s">
        <v>245</v>
      </c>
      <c r="D15786" s="594" t="s">
        <v>2856</v>
      </c>
      <c r="E15786" s="594" t="s">
        <v>1145</v>
      </c>
      <c r="F15786" s="594" t="s">
        <v>1149</v>
      </c>
      <c r="G15786" s="596" t="s">
        <v>1148</v>
      </c>
      <c r="H15786" s="597">
        <v>343000</v>
      </c>
    </row>
    <row r="15787" spans="1:8">
      <c r="A15787" s="594" t="s">
        <v>134</v>
      </c>
      <c r="B15787" s="594" t="s">
        <v>359</v>
      </c>
      <c r="C15787" s="594" t="s">
        <v>245</v>
      </c>
      <c r="D15787" s="594" t="s">
        <v>2856</v>
      </c>
      <c r="E15787" s="594" t="s">
        <v>260</v>
      </c>
      <c r="F15787" s="595" t="s">
        <v>411</v>
      </c>
      <c r="G15787" s="596" t="s">
        <v>261</v>
      </c>
      <c r="H15787" s="597">
        <v>6525852572</v>
      </c>
    </row>
    <row r="15788" spans="1:8">
      <c r="A15788" s="594" t="s">
        <v>134</v>
      </c>
      <c r="B15788" s="594" t="s">
        <v>359</v>
      </c>
      <c r="C15788" s="594" t="s">
        <v>245</v>
      </c>
      <c r="D15788" s="594" t="s">
        <v>2856</v>
      </c>
      <c r="E15788" s="594" t="s">
        <v>260</v>
      </c>
      <c r="F15788" s="594" t="s">
        <v>262</v>
      </c>
      <c r="G15788" s="596" t="s">
        <v>2707</v>
      </c>
      <c r="H15788" s="597">
        <v>6525852572</v>
      </c>
    </row>
    <row r="15789" spans="1:8">
      <c r="A15789" s="594" t="s">
        <v>134</v>
      </c>
      <c r="B15789" s="594" t="s">
        <v>359</v>
      </c>
      <c r="C15789" s="594" t="s">
        <v>245</v>
      </c>
      <c r="D15789" s="594" t="s">
        <v>2856</v>
      </c>
      <c r="E15789" s="594" t="s">
        <v>53</v>
      </c>
      <c r="F15789" s="595" t="s">
        <v>411</v>
      </c>
      <c r="G15789" s="596" t="s">
        <v>193</v>
      </c>
      <c r="H15789" s="597">
        <v>890890982</v>
      </c>
    </row>
    <row r="15790" spans="1:8">
      <c r="A15790" s="594" t="s">
        <v>134</v>
      </c>
      <c r="B15790" s="594" t="s">
        <v>359</v>
      </c>
      <c r="C15790" s="594" t="s">
        <v>245</v>
      </c>
      <c r="D15790" s="594" t="s">
        <v>2856</v>
      </c>
      <c r="E15790" s="594" t="s">
        <v>53</v>
      </c>
      <c r="F15790" s="594" t="s">
        <v>54</v>
      </c>
      <c r="G15790" s="596" t="s">
        <v>55</v>
      </c>
      <c r="H15790" s="597">
        <v>81710000</v>
      </c>
    </row>
    <row r="15791" spans="1:8">
      <c r="A15791" s="594" t="s">
        <v>134</v>
      </c>
      <c r="B15791" s="594" t="s">
        <v>359</v>
      </c>
      <c r="C15791" s="594" t="s">
        <v>245</v>
      </c>
      <c r="D15791" s="594" t="s">
        <v>2856</v>
      </c>
      <c r="E15791" s="594" t="s">
        <v>53</v>
      </c>
      <c r="F15791" s="594" t="s">
        <v>56</v>
      </c>
      <c r="G15791" s="596" t="s">
        <v>57</v>
      </c>
      <c r="H15791" s="597">
        <v>747849540</v>
      </c>
    </row>
    <row r="15792" spans="1:8">
      <c r="A15792" s="594" t="s">
        <v>134</v>
      </c>
      <c r="B15792" s="594" t="s">
        <v>359</v>
      </c>
      <c r="C15792" s="594" t="s">
        <v>245</v>
      </c>
      <c r="D15792" s="594" t="s">
        <v>2856</v>
      </c>
      <c r="E15792" s="594" t="s">
        <v>53</v>
      </c>
      <c r="F15792" s="594" t="s">
        <v>358</v>
      </c>
      <c r="G15792" s="596" t="s">
        <v>195</v>
      </c>
      <c r="H15792" s="597">
        <v>61331442</v>
      </c>
    </row>
    <row r="15793" spans="1:8">
      <c r="A15793" s="594" t="s">
        <v>134</v>
      </c>
      <c r="B15793" s="594" t="s">
        <v>359</v>
      </c>
      <c r="C15793" s="594" t="s">
        <v>301</v>
      </c>
      <c r="D15793" s="595" t="s">
        <v>411</v>
      </c>
      <c r="E15793" s="595" t="s">
        <v>411</v>
      </c>
      <c r="F15793" s="595" t="s">
        <v>411</v>
      </c>
      <c r="G15793" s="596" t="s">
        <v>1965</v>
      </c>
      <c r="H15793" s="597">
        <v>7308549040</v>
      </c>
    </row>
    <row r="15794" spans="1:8">
      <c r="A15794" s="594" t="s">
        <v>134</v>
      </c>
      <c r="B15794" s="594" t="s">
        <v>359</v>
      </c>
      <c r="C15794" s="594" t="s">
        <v>301</v>
      </c>
      <c r="D15794" s="594" t="s">
        <v>2751</v>
      </c>
      <c r="E15794" s="595" t="s">
        <v>411</v>
      </c>
      <c r="F15794" s="595" t="s">
        <v>411</v>
      </c>
      <c r="G15794" s="596" t="s">
        <v>2752</v>
      </c>
      <c r="H15794" s="597">
        <v>532368000</v>
      </c>
    </row>
    <row r="15795" spans="1:8">
      <c r="A15795" s="594" t="s">
        <v>134</v>
      </c>
      <c r="B15795" s="594" t="s">
        <v>359</v>
      </c>
      <c r="C15795" s="594" t="s">
        <v>301</v>
      </c>
      <c r="D15795" s="594" t="s">
        <v>2751</v>
      </c>
      <c r="E15795" s="594" t="s">
        <v>167</v>
      </c>
      <c r="F15795" s="595" t="s">
        <v>411</v>
      </c>
      <c r="G15795" s="596" t="s">
        <v>168</v>
      </c>
      <c r="H15795" s="597">
        <v>93982000</v>
      </c>
    </row>
    <row r="15796" spans="1:8">
      <c r="A15796" s="594" t="s">
        <v>134</v>
      </c>
      <c r="B15796" s="594" t="s">
        <v>359</v>
      </c>
      <c r="C15796" s="594" t="s">
        <v>301</v>
      </c>
      <c r="D15796" s="594" t="s">
        <v>2751</v>
      </c>
      <c r="E15796" s="594" t="s">
        <v>167</v>
      </c>
      <c r="F15796" s="594" t="s">
        <v>230</v>
      </c>
      <c r="G15796" s="596" t="s">
        <v>2675</v>
      </c>
      <c r="H15796" s="597">
        <v>7750000</v>
      </c>
    </row>
    <row r="15797" spans="1:8">
      <c r="A15797" s="594" t="s">
        <v>134</v>
      </c>
      <c r="B15797" s="594" t="s">
        <v>359</v>
      </c>
      <c r="C15797" s="594" t="s">
        <v>301</v>
      </c>
      <c r="D15797" s="594" t="s">
        <v>2751</v>
      </c>
      <c r="E15797" s="594" t="s">
        <v>167</v>
      </c>
      <c r="F15797" s="594" t="s">
        <v>214</v>
      </c>
      <c r="G15797" s="596" t="s">
        <v>2676</v>
      </c>
      <c r="H15797" s="597">
        <v>86232000</v>
      </c>
    </row>
    <row r="15798" spans="1:8">
      <c r="A15798" s="594" t="s">
        <v>134</v>
      </c>
      <c r="B15798" s="594" t="s">
        <v>359</v>
      </c>
      <c r="C15798" s="594" t="s">
        <v>301</v>
      </c>
      <c r="D15798" s="594" t="s">
        <v>2751</v>
      </c>
      <c r="E15798" s="594" t="s">
        <v>738</v>
      </c>
      <c r="F15798" s="595" t="s">
        <v>411</v>
      </c>
      <c r="G15798" s="596" t="s">
        <v>739</v>
      </c>
      <c r="H15798" s="597">
        <v>14900000</v>
      </c>
    </row>
    <row r="15799" spans="1:8">
      <c r="A15799" s="594" t="s">
        <v>134</v>
      </c>
      <c r="B15799" s="594" t="s">
        <v>359</v>
      </c>
      <c r="C15799" s="594" t="s">
        <v>301</v>
      </c>
      <c r="D15799" s="594" t="s">
        <v>2751</v>
      </c>
      <c r="E15799" s="594" t="s">
        <v>738</v>
      </c>
      <c r="F15799" s="594" t="s">
        <v>740</v>
      </c>
      <c r="G15799" s="596" t="s">
        <v>741</v>
      </c>
      <c r="H15799" s="597">
        <v>10650000</v>
      </c>
    </row>
    <row r="15800" spans="1:8">
      <c r="A15800" s="594" t="s">
        <v>134</v>
      </c>
      <c r="B15800" s="594" t="s">
        <v>359</v>
      </c>
      <c r="C15800" s="594" t="s">
        <v>301</v>
      </c>
      <c r="D15800" s="594" t="s">
        <v>2751</v>
      </c>
      <c r="E15800" s="594" t="s">
        <v>738</v>
      </c>
      <c r="F15800" s="594" t="s">
        <v>742</v>
      </c>
      <c r="G15800" s="596" t="s">
        <v>743</v>
      </c>
      <c r="H15800" s="597">
        <v>4250000</v>
      </c>
    </row>
    <row r="15801" spans="1:8">
      <c r="A15801" s="594" t="s">
        <v>134</v>
      </c>
      <c r="B15801" s="594" t="s">
        <v>359</v>
      </c>
      <c r="C15801" s="594" t="s">
        <v>301</v>
      </c>
      <c r="D15801" s="594" t="s">
        <v>2751</v>
      </c>
      <c r="E15801" s="594" t="s">
        <v>744</v>
      </c>
      <c r="F15801" s="595" t="s">
        <v>411</v>
      </c>
      <c r="G15801" s="596" t="s">
        <v>2686</v>
      </c>
      <c r="H15801" s="597">
        <v>54009000</v>
      </c>
    </row>
    <row r="15802" spans="1:8">
      <c r="A15802" s="594" t="s">
        <v>134</v>
      </c>
      <c r="B15802" s="594" t="s">
        <v>359</v>
      </c>
      <c r="C15802" s="594" t="s">
        <v>301</v>
      </c>
      <c r="D15802" s="594" t="s">
        <v>2751</v>
      </c>
      <c r="E15802" s="594" t="s">
        <v>744</v>
      </c>
      <c r="F15802" s="594" t="s">
        <v>712</v>
      </c>
      <c r="G15802" s="596" t="s">
        <v>713</v>
      </c>
      <c r="H15802" s="597">
        <v>19000000</v>
      </c>
    </row>
    <row r="15803" spans="1:8">
      <c r="A15803" s="594" t="s">
        <v>134</v>
      </c>
      <c r="B15803" s="594" t="s">
        <v>359</v>
      </c>
      <c r="C15803" s="594" t="s">
        <v>301</v>
      </c>
      <c r="D15803" s="594" t="s">
        <v>2751</v>
      </c>
      <c r="E15803" s="594" t="s">
        <v>744</v>
      </c>
      <c r="F15803" s="594" t="s">
        <v>748</v>
      </c>
      <c r="G15803" s="596" t="s">
        <v>35</v>
      </c>
      <c r="H15803" s="597">
        <v>35009000</v>
      </c>
    </row>
    <row r="15804" spans="1:8">
      <c r="A15804" s="594" t="s">
        <v>134</v>
      </c>
      <c r="B15804" s="594" t="s">
        <v>359</v>
      </c>
      <c r="C15804" s="594" t="s">
        <v>301</v>
      </c>
      <c r="D15804" s="594" t="s">
        <v>2751</v>
      </c>
      <c r="E15804" s="594" t="s">
        <v>194</v>
      </c>
      <c r="F15804" s="595" t="s">
        <v>411</v>
      </c>
      <c r="G15804" s="596" t="s">
        <v>195</v>
      </c>
      <c r="H15804" s="597">
        <v>50910000</v>
      </c>
    </row>
    <row r="15805" spans="1:8">
      <c r="A15805" s="594" t="s">
        <v>134</v>
      </c>
      <c r="B15805" s="594" t="s">
        <v>359</v>
      </c>
      <c r="C15805" s="594" t="s">
        <v>301</v>
      </c>
      <c r="D15805" s="594" t="s">
        <v>2751</v>
      </c>
      <c r="E15805" s="594" t="s">
        <v>194</v>
      </c>
      <c r="F15805" s="594" t="s">
        <v>1080</v>
      </c>
      <c r="G15805" s="596" t="s">
        <v>2870</v>
      </c>
      <c r="H15805" s="597">
        <v>24000000</v>
      </c>
    </row>
    <row r="15806" spans="1:8">
      <c r="A15806" s="594" t="s">
        <v>134</v>
      </c>
      <c r="B15806" s="594" t="s">
        <v>359</v>
      </c>
      <c r="C15806" s="594" t="s">
        <v>301</v>
      </c>
      <c r="D15806" s="594" t="s">
        <v>2751</v>
      </c>
      <c r="E15806" s="594" t="s">
        <v>194</v>
      </c>
      <c r="F15806" s="594" t="s">
        <v>198</v>
      </c>
      <c r="G15806" s="596" t="s">
        <v>199</v>
      </c>
      <c r="H15806" s="597">
        <v>1000000</v>
      </c>
    </row>
    <row r="15807" spans="1:8">
      <c r="A15807" s="594" t="s">
        <v>134</v>
      </c>
      <c r="B15807" s="594" t="s">
        <v>359</v>
      </c>
      <c r="C15807" s="594" t="s">
        <v>301</v>
      </c>
      <c r="D15807" s="594" t="s">
        <v>2751</v>
      </c>
      <c r="E15807" s="594" t="s">
        <v>194</v>
      </c>
      <c r="F15807" s="594" t="s">
        <v>200</v>
      </c>
      <c r="G15807" s="596" t="s">
        <v>201</v>
      </c>
      <c r="H15807" s="597">
        <v>25910000</v>
      </c>
    </row>
    <row r="15808" spans="1:8">
      <c r="A15808" s="594" t="s">
        <v>134</v>
      </c>
      <c r="B15808" s="594" t="s">
        <v>359</v>
      </c>
      <c r="C15808" s="594" t="s">
        <v>301</v>
      </c>
      <c r="D15808" s="594" t="s">
        <v>2751</v>
      </c>
      <c r="E15808" s="594" t="s">
        <v>1145</v>
      </c>
      <c r="F15808" s="595" t="s">
        <v>411</v>
      </c>
      <c r="G15808" s="596" t="s">
        <v>2761</v>
      </c>
      <c r="H15808" s="597">
        <v>16101000</v>
      </c>
    </row>
    <row r="15809" spans="1:8">
      <c r="A15809" s="594" t="s">
        <v>134</v>
      </c>
      <c r="B15809" s="594" t="s">
        <v>359</v>
      </c>
      <c r="C15809" s="594" t="s">
        <v>301</v>
      </c>
      <c r="D15809" s="594" t="s">
        <v>2751</v>
      </c>
      <c r="E15809" s="594" t="s">
        <v>1145</v>
      </c>
      <c r="F15809" s="594" t="s">
        <v>1144</v>
      </c>
      <c r="G15809" s="596" t="s">
        <v>1143</v>
      </c>
      <c r="H15809" s="597">
        <v>16101000</v>
      </c>
    </row>
    <row r="15810" spans="1:8">
      <c r="A15810" s="594" t="s">
        <v>134</v>
      </c>
      <c r="B15810" s="594" t="s">
        <v>359</v>
      </c>
      <c r="C15810" s="594" t="s">
        <v>301</v>
      </c>
      <c r="D15810" s="594" t="s">
        <v>2751</v>
      </c>
      <c r="E15810" s="594" t="s">
        <v>260</v>
      </c>
      <c r="F15810" s="595" t="s">
        <v>411</v>
      </c>
      <c r="G15810" s="596" t="s">
        <v>261</v>
      </c>
      <c r="H15810" s="597">
        <v>287631000</v>
      </c>
    </row>
    <row r="15811" spans="1:8">
      <c r="A15811" s="594" t="s">
        <v>134</v>
      </c>
      <c r="B15811" s="594" t="s">
        <v>359</v>
      </c>
      <c r="C15811" s="594" t="s">
        <v>301</v>
      </c>
      <c r="D15811" s="594" t="s">
        <v>2751</v>
      </c>
      <c r="E15811" s="594" t="s">
        <v>260</v>
      </c>
      <c r="F15811" s="594" t="s">
        <v>262</v>
      </c>
      <c r="G15811" s="596" t="s">
        <v>2707</v>
      </c>
      <c r="H15811" s="597">
        <v>287631000</v>
      </c>
    </row>
    <row r="15812" spans="1:8">
      <c r="A15812" s="594" t="s">
        <v>134</v>
      </c>
      <c r="B15812" s="594" t="s">
        <v>359</v>
      </c>
      <c r="C15812" s="594" t="s">
        <v>301</v>
      </c>
      <c r="D15812" s="594" t="s">
        <v>2751</v>
      </c>
      <c r="E15812" s="594" t="s">
        <v>53</v>
      </c>
      <c r="F15812" s="595" t="s">
        <v>411</v>
      </c>
      <c r="G15812" s="596" t="s">
        <v>193</v>
      </c>
      <c r="H15812" s="597">
        <v>14835000</v>
      </c>
    </row>
    <row r="15813" spans="1:8">
      <c r="A15813" s="594" t="s">
        <v>134</v>
      </c>
      <c r="B15813" s="594" t="s">
        <v>359</v>
      </c>
      <c r="C15813" s="594" t="s">
        <v>301</v>
      </c>
      <c r="D15813" s="594" t="s">
        <v>2751</v>
      </c>
      <c r="E15813" s="594" t="s">
        <v>53</v>
      </c>
      <c r="F15813" s="594" t="s">
        <v>56</v>
      </c>
      <c r="G15813" s="596" t="s">
        <v>57</v>
      </c>
      <c r="H15813" s="597">
        <v>14835000</v>
      </c>
    </row>
    <row r="15814" spans="1:8">
      <c r="A15814" s="594" t="s">
        <v>134</v>
      </c>
      <c r="B15814" s="594" t="s">
        <v>359</v>
      </c>
      <c r="C15814" s="594" t="s">
        <v>301</v>
      </c>
      <c r="D15814" s="594" t="s">
        <v>2753</v>
      </c>
      <c r="E15814" s="595" t="s">
        <v>411</v>
      </c>
      <c r="F15814" s="595" t="s">
        <v>411</v>
      </c>
      <c r="G15814" s="596" t="s">
        <v>2754</v>
      </c>
      <c r="H15814" s="597">
        <v>3000000</v>
      </c>
    </row>
    <row r="15815" spans="1:8">
      <c r="A15815" s="594" t="s">
        <v>134</v>
      </c>
      <c r="B15815" s="594" t="s">
        <v>359</v>
      </c>
      <c r="C15815" s="594" t="s">
        <v>301</v>
      </c>
      <c r="D15815" s="594" t="s">
        <v>2753</v>
      </c>
      <c r="E15815" s="594" t="s">
        <v>194</v>
      </c>
      <c r="F15815" s="595" t="s">
        <v>411</v>
      </c>
      <c r="G15815" s="596" t="s">
        <v>195</v>
      </c>
      <c r="H15815" s="597">
        <v>3000000</v>
      </c>
    </row>
    <row r="15816" spans="1:8">
      <c r="A15816" s="594" t="s">
        <v>134</v>
      </c>
      <c r="B15816" s="594" t="s">
        <v>359</v>
      </c>
      <c r="C15816" s="594" t="s">
        <v>301</v>
      </c>
      <c r="D15816" s="594" t="s">
        <v>2753</v>
      </c>
      <c r="E15816" s="594" t="s">
        <v>194</v>
      </c>
      <c r="F15816" s="594" t="s">
        <v>198</v>
      </c>
      <c r="G15816" s="596" t="s">
        <v>199</v>
      </c>
      <c r="H15816" s="597">
        <v>3000000</v>
      </c>
    </row>
    <row r="15817" spans="1:8">
      <c r="A15817" s="594" t="s">
        <v>134</v>
      </c>
      <c r="B15817" s="594" t="s">
        <v>359</v>
      </c>
      <c r="C15817" s="594" t="s">
        <v>301</v>
      </c>
      <c r="D15817" s="594" t="s">
        <v>2889</v>
      </c>
      <c r="E15817" s="595" t="s">
        <v>411</v>
      </c>
      <c r="F15817" s="595" t="s">
        <v>411</v>
      </c>
      <c r="G15817" s="596" t="s">
        <v>2890</v>
      </c>
      <c r="H15817" s="597">
        <v>6773181040</v>
      </c>
    </row>
    <row r="15818" spans="1:8">
      <c r="A15818" s="594" t="s">
        <v>134</v>
      </c>
      <c r="B15818" s="594" t="s">
        <v>359</v>
      </c>
      <c r="C15818" s="594" t="s">
        <v>301</v>
      </c>
      <c r="D15818" s="594" t="s">
        <v>2889</v>
      </c>
      <c r="E15818" s="594" t="s">
        <v>148</v>
      </c>
      <c r="F15818" s="595" t="s">
        <v>411</v>
      </c>
      <c r="G15818" s="596" t="s">
        <v>149</v>
      </c>
      <c r="H15818" s="597">
        <v>17375040</v>
      </c>
    </row>
    <row r="15819" spans="1:8">
      <c r="A15819" s="594" t="s">
        <v>134</v>
      </c>
      <c r="B15819" s="594" t="s">
        <v>359</v>
      </c>
      <c r="C15819" s="594" t="s">
        <v>301</v>
      </c>
      <c r="D15819" s="594" t="s">
        <v>2889</v>
      </c>
      <c r="E15819" s="594" t="s">
        <v>148</v>
      </c>
      <c r="F15819" s="594" t="s">
        <v>1075</v>
      </c>
      <c r="G15819" s="596" t="s">
        <v>2666</v>
      </c>
      <c r="H15819" s="597">
        <v>16220040</v>
      </c>
    </row>
    <row r="15820" spans="1:8">
      <c r="A15820" s="594" t="s">
        <v>134</v>
      </c>
      <c r="B15820" s="594" t="s">
        <v>359</v>
      </c>
      <c r="C15820" s="594" t="s">
        <v>301</v>
      </c>
      <c r="D15820" s="594" t="s">
        <v>2889</v>
      </c>
      <c r="E15820" s="594" t="s">
        <v>148</v>
      </c>
      <c r="F15820" s="594" t="s">
        <v>457</v>
      </c>
      <c r="G15820" s="596" t="s">
        <v>458</v>
      </c>
      <c r="H15820" s="597">
        <v>1155000</v>
      </c>
    </row>
    <row r="15821" spans="1:8">
      <c r="A15821" s="594" t="s">
        <v>134</v>
      </c>
      <c r="B15821" s="594" t="s">
        <v>359</v>
      </c>
      <c r="C15821" s="594" t="s">
        <v>301</v>
      </c>
      <c r="D15821" s="594" t="s">
        <v>2889</v>
      </c>
      <c r="E15821" s="594" t="s">
        <v>167</v>
      </c>
      <c r="F15821" s="595" t="s">
        <v>411</v>
      </c>
      <c r="G15821" s="596" t="s">
        <v>168</v>
      </c>
      <c r="H15821" s="597">
        <v>21878000</v>
      </c>
    </row>
    <row r="15822" spans="1:8">
      <c r="A15822" s="594" t="s">
        <v>134</v>
      </c>
      <c r="B15822" s="594" t="s">
        <v>359</v>
      </c>
      <c r="C15822" s="594" t="s">
        <v>301</v>
      </c>
      <c r="D15822" s="594" t="s">
        <v>2889</v>
      </c>
      <c r="E15822" s="594" t="s">
        <v>167</v>
      </c>
      <c r="F15822" s="594" t="s">
        <v>230</v>
      </c>
      <c r="G15822" s="596" t="s">
        <v>2675</v>
      </c>
      <c r="H15822" s="597">
        <v>6100000</v>
      </c>
    </row>
    <row r="15823" spans="1:8">
      <c r="A15823" s="594" t="s">
        <v>134</v>
      </c>
      <c r="B15823" s="594" t="s">
        <v>359</v>
      </c>
      <c r="C15823" s="594" t="s">
        <v>301</v>
      </c>
      <c r="D15823" s="594" t="s">
        <v>2889</v>
      </c>
      <c r="E15823" s="594" t="s">
        <v>167</v>
      </c>
      <c r="F15823" s="594" t="s">
        <v>214</v>
      </c>
      <c r="G15823" s="596" t="s">
        <v>2676</v>
      </c>
      <c r="H15823" s="597">
        <v>11678000</v>
      </c>
    </row>
    <row r="15824" spans="1:8">
      <c r="A15824" s="594" t="s">
        <v>134</v>
      </c>
      <c r="B15824" s="594" t="s">
        <v>359</v>
      </c>
      <c r="C15824" s="594" t="s">
        <v>301</v>
      </c>
      <c r="D15824" s="594" t="s">
        <v>2889</v>
      </c>
      <c r="E15824" s="594" t="s">
        <v>167</v>
      </c>
      <c r="F15824" s="594" t="s">
        <v>232</v>
      </c>
      <c r="G15824" s="596" t="s">
        <v>195</v>
      </c>
      <c r="H15824" s="597">
        <v>4100000</v>
      </c>
    </row>
    <row r="15825" spans="1:8">
      <c r="A15825" s="594" t="s">
        <v>134</v>
      </c>
      <c r="B15825" s="594" t="s">
        <v>359</v>
      </c>
      <c r="C15825" s="594" t="s">
        <v>301</v>
      </c>
      <c r="D15825" s="594" t="s">
        <v>2889</v>
      </c>
      <c r="E15825" s="594" t="s">
        <v>171</v>
      </c>
      <c r="F15825" s="595" t="s">
        <v>411</v>
      </c>
      <c r="G15825" s="596" t="s">
        <v>2677</v>
      </c>
      <c r="H15825" s="597">
        <v>172651000</v>
      </c>
    </row>
    <row r="15826" spans="1:8">
      <c r="A15826" s="594" t="s">
        <v>134</v>
      </c>
      <c r="B15826" s="594" t="s">
        <v>359</v>
      </c>
      <c r="C15826" s="594" t="s">
        <v>301</v>
      </c>
      <c r="D15826" s="594" t="s">
        <v>2889</v>
      </c>
      <c r="E15826" s="594" t="s">
        <v>171</v>
      </c>
      <c r="F15826" s="594" t="s">
        <v>173</v>
      </c>
      <c r="G15826" s="596" t="s">
        <v>174</v>
      </c>
      <c r="H15826" s="597">
        <v>41518000</v>
      </c>
    </row>
    <row r="15827" spans="1:8">
      <c r="A15827" s="594" t="s">
        <v>134</v>
      </c>
      <c r="B15827" s="594" t="s">
        <v>359</v>
      </c>
      <c r="C15827" s="594" t="s">
        <v>301</v>
      </c>
      <c r="D15827" s="594" t="s">
        <v>2889</v>
      </c>
      <c r="E15827" s="594" t="s">
        <v>171</v>
      </c>
      <c r="F15827" s="594" t="s">
        <v>216</v>
      </c>
      <c r="G15827" s="596" t="s">
        <v>217</v>
      </c>
      <c r="H15827" s="597">
        <v>62626000</v>
      </c>
    </row>
    <row r="15828" spans="1:8">
      <c r="A15828" s="594" t="s">
        <v>134</v>
      </c>
      <c r="B15828" s="594" t="s">
        <v>359</v>
      </c>
      <c r="C15828" s="594" t="s">
        <v>301</v>
      </c>
      <c r="D15828" s="594" t="s">
        <v>2889</v>
      </c>
      <c r="E15828" s="594" t="s">
        <v>171</v>
      </c>
      <c r="F15828" s="594" t="s">
        <v>175</v>
      </c>
      <c r="G15828" s="596" t="s">
        <v>176</v>
      </c>
      <c r="H15828" s="597">
        <v>68507000</v>
      </c>
    </row>
    <row r="15829" spans="1:8">
      <c r="A15829" s="594" t="s">
        <v>134</v>
      </c>
      <c r="B15829" s="594" t="s">
        <v>359</v>
      </c>
      <c r="C15829" s="594" t="s">
        <v>301</v>
      </c>
      <c r="D15829" s="594" t="s">
        <v>2889</v>
      </c>
      <c r="E15829" s="594" t="s">
        <v>177</v>
      </c>
      <c r="F15829" s="595" t="s">
        <v>411</v>
      </c>
      <c r="G15829" s="596" t="s">
        <v>178</v>
      </c>
      <c r="H15829" s="597">
        <v>35104500</v>
      </c>
    </row>
    <row r="15830" spans="1:8">
      <c r="A15830" s="594" t="s">
        <v>134</v>
      </c>
      <c r="B15830" s="594" t="s">
        <v>359</v>
      </c>
      <c r="C15830" s="594" t="s">
        <v>301</v>
      </c>
      <c r="D15830" s="594" t="s">
        <v>2889</v>
      </c>
      <c r="E15830" s="594" t="s">
        <v>177</v>
      </c>
      <c r="F15830" s="594" t="s">
        <v>441</v>
      </c>
      <c r="G15830" s="596" t="s">
        <v>2728</v>
      </c>
      <c r="H15830" s="597">
        <v>32104500</v>
      </c>
    </row>
    <row r="15831" spans="1:8">
      <c r="A15831" s="594" t="s">
        <v>134</v>
      </c>
      <c r="B15831" s="594" t="s">
        <v>359</v>
      </c>
      <c r="C15831" s="594" t="s">
        <v>301</v>
      </c>
      <c r="D15831" s="594" t="s">
        <v>2889</v>
      </c>
      <c r="E15831" s="594" t="s">
        <v>177</v>
      </c>
      <c r="F15831" s="594" t="s">
        <v>1297</v>
      </c>
      <c r="G15831" s="596" t="s">
        <v>2680</v>
      </c>
      <c r="H15831" s="597">
        <v>3000000</v>
      </c>
    </row>
    <row r="15832" spans="1:8">
      <c r="A15832" s="594" t="s">
        <v>134</v>
      </c>
      <c r="B15832" s="594" t="s">
        <v>359</v>
      </c>
      <c r="C15832" s="594" t="s">
        <v>301</v>
      </c>
      <c r="D15832" s="594" t="s">
        <v>2889</v>
      </c>
      <c r="E15832" s="594" t="s">
        <v>240</v>
      </c>
      <c r="F15832" s="595" t="s">
        <v>411</v>
      </c>
      <c r="G15832" s="596" t="s">
        <v>241</v>
      </c>
      <c r="H15832" s="597">
        <v>120319000</v>
      </c>
    </row>
    <row r="15833" spans="1:8">
      <c r="A15833" s="594" t="s">
        <v>134</v>
      </c>
      <c r="B15833" s="594" t="s">
        <v>359</v>
      </c>
      <c r="C15833" s="594" t="s">
        <v>301</v>
      </c>
      <c r="D15833" s="594" t="s">
        <v>2889</v>
      </c>
      <c r="E15833" s="594" t="s">
        <v>240</v>
      </c>
      <c r="F15833" s="594" t="s">
        <v>242</v>
      </c>
      <c r="G15833" s="596" t="s">
        <v>243</v>
      </c>
      <c r="H15833" s="597">
        <v>1700000</v>
      </c>
    </row>
    <row r="15834" spans="1:8">
      <c r="A15834" s="594" t="s">
        <v>134</v>
      </c>
      <c r="B15834" s="594" t="s">
        <v>359</v>
      </c>
      <c r="C15834" s="594" t="s">
        <v>301</v>
      </c>
      <c r="D15834" s="594" t="s">
        <v>2889</v>
      </c>
      <c r="E15834" s="594" t="s">
        <v>240</v>
      </c>
      <c r="F15834" s="594" t="s">
        <v>728</v>
      </c>
      <c r="G15834" s="596" t="s">
        <v>729</v>
      </c>
      <c r="H15834" s="597">
        <v>250000</v>
      </c>
    </row>
    <row r="15835" spans="1:8">
      <c r="A15835" s="594" t="s">
        <v>134</v>
      </c>
      <c r="B15835" s="594" t="s">
        <v>359</v>
      </c>
      <c r="C15835" s="594" t="s">
        <v>301</v>
      </c>
      <c r="D15835" s="594" t="s">
        <v>2889</v>
      </c>
      <c r="E15835" s="594" t="s">
        <v>240</v>
      </c>
      <c r="F15835" s="594" t="s">
        <v>733</v>
      </c>
      <c r="G15835" s="596" t="s">
        <v>734</v>
      </c>
      <c r="H15835" s="597">
        <v>84339000</v>
      </c>
    </row>
    <row r="15836" spans="1:8">
      <c r="A15836" s="594" t="s">
        <v>134</v>
      </c>
      <c r="B15836" s="594" t="s">
        <v>359</v>
      </c>
      <c r="C15836" s="594" t="s">
        <v>301</v>
      </c>
      <c r="D15836" s="594" t="s">
        <v>2889</v>
      </c>
      <c r="E15836" s="594" t="s">
        <v>240</v>
      </c>
      <c r="F15836" s="594" t="s">
        <v>735</v>
      </c>
      <c r="G15836" s="596" t="s">
        <v>193</v>
      </c>
      <c r="H15836" s="597">
        <v>34030000</v>
      </c>
    </row>
    <row r="15837" spans="1:8">
      <c r="A15837" s="594" t="s">
        <v>134</v>
      </c>
      <c r="B15837" s="594" t="s">
        <v>359</v>
      </c>
      <c r="C15837" s="594" t="s">
        <v>301</v>
      </c>
      <c r="D15837" s="594" t="s">
        <v>2889</v>
      </c>
      <c r="E15837" s="594" t="s">
        <v>183</v>
      </c>
      <c r="F15837" s="595" t="s">
        <v>411</v>
      </c>
      <c r="G15837" s="596" t="s">
        <v>184</v>
      </c>
      <c r="H15837" s="597">
        <v>3300000</v>
      </c>
    </row>
    <row r="15838" spans="1:8">
      <c r="A15838" s="594" t="s">
        <v>134</v>
      </c>
      <c r="B15838" s="594" t="s">
        <v>359</v>
      </c>
      <c r="C15838" s="594" t="s">
        <v>301</v>
      </c>
      <c r="D15838" s="594" t="s">
        <v>2889</v>
      </c>
      <c r="E15838" s="594" t="s">
        <v>183</v>
      </c>
      <c r="F15838" s="594" t="s">
        <v>736</v>
      </c>
      <c r="G15838" s="596" t="s">
        <v>737</v>
      </c>
      <c r="H15838" s="597">
        <v>3300000</v>
      </c>
    </row>
    <row r="15839" spans="1:8">
      <c r="A15839" s="594" t="s">
        <v>134</v>
      </c>
      <c r="B15839" s="594" t="s">
        <v>359</v>
      </c>
      <c r="C15839" s="594" t="s">
        <v>301</v>
      </c>
      <c r="D15839" s="594" t="s">
        <v>2889</v>
      </c>
      <c r="E15839" s="594" t="s">
        <v>738</v>
      </c>
      <c r="F15839" s="595" t="s">
        <v>411</v>
      </c>
      <c r="G15839" s="596" t="s">
        <v>739</v>
      </c>
      <c r="H15839" s="597">
        <v>602422000</v>
      </c>
    </row>
    <row r="15840" spans="1:8">
      <c r="A15840" s="594" t="s">
        <v>134</v>
      </c>
      <c r="B15840" s="594" t="s">
        <v>359</v>
      </c>
      <c r="C15840" s="594" t="s">
        <v>301</v>
      </c>
      <c r="D15840" s="594" t="s">
        <v>2889</v>
      </c>
      <c r="E15840" s="594" t="s">
        <v>738</v>
      </c>
      <c r="F15840" s="594" t="s">
        <v>740</v>
      </c>
      <c r="G15840" s="596" t="s">
        <v>741</v>
      </c>
      <c r="H15840" s="597">
        <v>197826000</v>
      </c>
    </row>
    <row r="15841" spans="1:8">
      <c r="A15841" s="594" t="s">
        <v>134</v>
      </c>
      <c r="B15841" s="594" t="s">
        <v>359</v>
      </c>
      <c r="C15841" s="594" t="s">
        <v>301</v>
      </c>
      <c r="D15841" s="594" t="s">
        <v>2889</v>
      </c>
      <c r="E15841" s="594" t="s">
        <v>738</v>
      </c>
      <c r="F15841" s="594" t="s">
        <v>356</v>
      </c>
      <c r="G15841" s="596" t="s">
        <v>357</v>
      </c>
      <c r="H15841" s="597">
        <v>8400000</v>
      </c>
    </row>
    <row r="15842" spans="1:8">
      <c r="A15842" s="594" t="s">
        <v>134</v>
      </c>
      <c r="B15842" s="594" t="s">
        <v>359</v>
      </c>
      <c r="C15842" s="594" t="s">
        <v>301</v>
      </c>
      <c r="D15842" s="594" t="s">
        <v>2889</v>
      </c>
      <c r="E15842" s="594" t="s">
        <v>738</v>
      </c>
      <c r="F15842" s="594" t="s">
        <v>742</v>
      </c>
      <c r="G15842" s="596" t="s">
        <v>743</v>
      </c>
      <c r="H15842" s="597">
        <v>396196000</v>
      </c>
    </row>
    <row r="15843" spans="1:8">
      <c r="A15843" s="594" t="s">
        <v>134</v>
      </c>
      <c r="B15843" s="594" t="s">
        <v>359</v>
      </c>
      <c r="C15843" s="594" t="s">
        <v>301</v>
      </c>
      <c r="D15843" s="594" t="s">
        <v>2889</v>
      </c>
      <c r="E15843" s="594" t="s">
        <v>744</v>
      </c>
      <c r="F15843" s="595" t="s">
        <v>411</v>
      </c>
      <c r="G15843" s="596" t="s">
        <v>2686</v>
      </c>
      <c r="H15843" s="597">
        <v>3821310000</v>
      </c>
    </row>
    <row r="15844" spans="1:8">
      <c r="A15844" s="594" t="s">
        <v>134</v>
      </c>
      <c r="B15844" s="594" t="s">
        <v>359</v>
      </c>
      <c r="C15844" s="594" t="s">
        <v>301</v>
      </c>
      <c r="D15844" s="594" t="s">
        <v>2889</v>
      </c>
      <c r="E15844" s="594" t="s">
        <v>744</v>
      </c>
      <c r="F15844" s="594" t="s">
        <v>446</v>
      </c>
      <c r="G15844" s="596" t="s">
        <v>2765</v>
      </c>
      <c r="H15844" s="597">
        <v>715000</v>
      </c>
    </row>
    <row r="15845" spans="1:8">
      <c r="A15845" s="594" t="s">
        <v>134</v>
      </c>
      <c r="B15845" s="594" t="s">
        <v>359</v>
      </c>
      <c r="C15845" s="594" t="s">
        <v>301</v>
      </c>
      <c r="D15845" s="594" t="s">
        <v>2889</v>
      </c>
      <c r="E15845" s="594" t="s">
        <v>744</v>
      </c>
      <c r="F15845" s="594" t="s">
        <v>572</v>
      </c>
      <c r="G15845" s="596" t="s">
        <v>2689</v>
      </c>
      <c r="H15845" s="597">
        <v>300000</v>
      </c>
    </row>
    <row r="15846" spans="1:8">
      <c r="A15846" s="594" t="s">
        <v>134</v>
      </c>
      <c r="B15846" s="594" t="s">
        <v>359</v>
      </c>
      <c r="C15846" s="594" t="s">
        <v>301</v>
      </c>
      <c r="D15846" s="594" t="s">
        <v>2889</v>
      </c>
      <c r="E15846" s="594" t="s">
        <v>744</v>
      </c>
      <c r="F15846" s="594" t="s">
        <v>11</v>
      </c>
      <c r="G15846" s="596" t="s">
        <v>2691</v>
      </c>
      <c r="H15846" s="597">
        <v>19990000</v>
      </c>
    </row>
    <row r="15847" spans="1:8">
      <c r="A15847" s="594" t="s">
        <v>134</v>
      </c>
      <c r="B15847" s="594" t="s">
        <v>359</v>
      </c>
      <c r="C15847" s="594" t="s">
        <v>301</v>
      </c>
      <c r="D15847" s="594" t="s">
        <v>2889</v>
      </c>
      <c r="E15847" s="594" t="s">
        <v>744</v>
      </c>
      <c r="F15847" s="594" t="s">
        <v>748</v>
      </c>
      <c r="G15847" s="596" t="s">
        <v>35</v>
      </c>
      <c r="H15847" s="597">
        <v>3800305000</v>
      </c>
    </row>
    <row r="15848" spans="1:8">
      <c r="A15848" s="594" t="s">
        <v>134</v>
      </c>
      <c r="B15848" s="594" t="s">
        <v>359</v>
      </c>
      <c r="C15848" s="594" t="s">
        <v>301</v>
      </c>
      <c r="D15848" s="594" t="s">
        <v>2889</v>
      </c>
      <c r="E15848" s="594" t="s">
        <v>2692</v>
      </c>
      <c r="F15848" s="595" t="s">
        <v>411</v>
      </c>
      <c r="G15848" s="596" t="s">
        <v>2693</v>
      </c>
      <c r="H15848" s="597">
        <v>186900000</v>
      </c>
    </row>
    <row r="15849" spans="1:8">
      <c r="A15849" s="594" t="s">
        <v>134</v>
      </c>
      <c r="B15849" s="594" t="s">
        <v>359</v>
      </c>
      <c r="C15849" s="594" t="s">
        <v>301</v>
      </c>
      <c r="D15849" s="594" t="s">
        <v>2889</v>
      </c>
      <c r="E15849" s="594" t="s">
        <v>2692</v>
      </c>
      <c r="F15849" s="594" t="s">
        <v>2722</v>
      </c>
      <c r="G15849" s="596" t="s">
        <v>2690</v>
      </c>
      <c r="H15849" s="597">
        <v>14300000</v>
      </c>
    </row>
    <row r="15850" spans="1:8">
      <c r="A15850" s="594" t="s">
        <v>134</v>
      </c>
      <c r="B15850" s="594" t="s">
        <v>359</v>
      </c>
      <c r="C15850" s="594" t="s">
        <v>301</v>
      </c>
      <c r="D15850" s="594" t="s">
        <v>2889</v>
      </c>
      <c r="E15850" s="594" t="s">
        <v>2692</v>
      </c>
      <c r="F15850" s="594" t="s">
        <v>2694</v>
      </c>
      <c r="G15850" s="596" t="s">
        <v>2689</v>
      </c>
      <c r="H15850" s="597">
        <v>87400000</v>
      </c>
    </row>
    <row r="15851" spans="1:8">
      <c r="A15851" s="594" t="s">
        <v>134</v>
      </c>
      <c r="B15851" s="594" t="s">
        <v>359</v>
      </c>
      <c r="C15851" s="594" t="s">
        <v>301</v>
      </c>
      <c r="D15851" s="594" t="s">
        <v>2889</v>
      </c>
      <c r="E15851" s="594" t="s">
        <v>2692</v>
      </c>
      <c r="F15851" s="594" t="s">
        <v>2730</v>
      </c>
      <c r="G15851" s="596" t="s">
        <v>2731</v>
      </c>
      <c r="H15851" s="597">
        <v>85200000</v>
      </c>
    </row>
    <row r="15852" spans="1:8">
      <c r="A15852" s="594" t="s">
        <v>134</v>
      </c>
      <c r="B15852" s="594" t="s">
        <v>359</v>
      </c>
      <c r="C15852" s="594" t="s">
        <v>301</v>
      </c>
      <c r="D15852" s="594" t="s">
        <v>2889</v>
      </c>
      <c r="E15852" s="594" t="s">
        <v>189</v>
      </c>
      <c r="F15852" s="595" t="s">
        <v>411</v>
      </c>
      <c r="G15852" s="596" t="s">
        <v>190</v>
      </c>
      <c r="H15852" s="597">
        <v>588347500</v>
      </c>
    </row>
    <row r="15853" spans="1:8">
      <c r="A15853" s="594" t="s">
        <v>134</v>
      </c>
      <c r="B15853" s="594" t="s">
        <v>359</v>
      </c>
      <c r="C15853" s="594" t="s">
        <v>301</v>
      </c>
      <c r="D15853" s="594" t="s">
        <v>2889</v>
      </c>
      <c r="E15853" s="594" t="s">
        <v>189</v>
      </c>
      <c r="F15853" s="594" t="s">
        <v>773</v>
      </c>
      <c r="G15853" s="596" t="s">
        <v>2695</v>
      </c>
      <c r="H15853" s="597">
        <v>23894500</v>
      </c>
    </row>
    <row r="15854" spans="1:8">
      <c r="A15854" s="594" t="s">
        <v>134</v>
      </c>
      <c r="B15854" s="594" t="s">
        <v>359</v>
      </c>
      <c r="C15854" s="594" t="s">
        <v>301</v>
      </c>
      <c r="D15854" s="594" t="s">
        <v>2889</v>
      </c>
      <c r="E15854" s="594" t="s">
        <v>189</v>
      </c>
      <c r="F15854" s="594" t="s">
        <v>13</v>
      </c>
      <c r="G15854" s="596" t="s">
        <v>2732</v>
      </c>
      <c r="H15854" s="597">
        <v>32590000</v>
      </c>
    </row>
    <row r="15855" spans="1:8">
      <c r="A15855" s="594" t="s">
        <v>134</v>
      </c>
      <c r="B15855" s="594" t="s">
        <v>359</v>
      </c>
      <c r="C15855" s="594" t="s">
        <v>301</v>
      </c>
      <c r="D15855" s="594" t="s">
        <v>2889</v>
      </c>
      <c r="E15855" s="594" t="s">
        <v>189</v>
      </c>
      <c r="F15855" s="594" t="s">
        <v>192</v>
      </c>
      <c r="G15855" s="596" t="s">
        <v>195</v>
      </c>
      <c r="H15855" s="597">
        <v>531863000</v>
      </c>
    </row>
    <row r="15856" spans="1:8">
      <c r="A15856" s="594" t="s">
        <v>134</v>
      </c>
      <c r="B15856" s="594" t="s">
        <v>359</v>
      </c>
      <c r="C15856" s="594" t="s">
        <v>301</v>
      </c>
      <c r="D15856" s="594" t="s">
        <v>2889</v>
      </c>
      <c r="E15856" s="594" t="s">
        <v>194</v>
      </c>
      <c r="F15856" s="595" t="s">
        <v>411</v>
      </c>
      <c r="G15856" s="596" t="s">
        <v>195</v>
      </c>
      <c r="H15856" s="597">
        <v>953574000</v>
      </c>
    </row>
    <row r="15857" spans="1:8">
      <c r="A15857" s="594" t="s">
        <v>134</v>
      </c>
      <c r="B15857" s="594" t="s">
        <v>359</v>
      </c>
      <c r="C15857" s="594" t="s">
        <v>301</v>
      </c>
      <c r="D15857" s="594" t="s">
        <v>2889</v>
      </c>
      <c r="E15857" s="594" t="s">
        <v>194</v>
      </c>
      <c r="F15857" s="594" t="s">
        <v>198</v>
      </c>
      <c r="G15857" s="596" t="s">
        <v>199</v>
      </c>
      <c r="H15857" s="597">
        <v>18365000</v>
      </c>
    </row>
    <row r="15858" spans="1:8">
      <c r="A15858" s="594" t="s">
        <v>134</v>
      </c>
      <c r="B15858" s="594" t="s">
        <v>359</v>
      </c>
      <c r="C15858" s="594" t="s">
        <v>301</v>
      </c>
      <c r="D15858" s="594" t="s">
        <v>2889</v>
      </c>
      <c r="E15858" s="594" t="s">
        <v>194</v>
      </c>
      <c r="F15858" s="594" t="s">
        <v>200</v>
      </c>
      <c r="G15858" s="596" t="s">
        <v>201</v>
      </c>
      <c r="H15858" s="597">
        <v>935209000</v>
      </c>
    </row>
    <row r="15859" spans="1:8">
      <c r="A15859" s="594" t="s">
        <v>134</v>
      </c>
      <c r="B15859" s="594" t="s">
        <v>359</v>
      </c>
      <c r="C15859" s="594" t="s">
        <v>301</v>
      </c>
      <c r="D15859" s="594" t="s">
        <v>2889</v>
      </c>
      <c r="E15859" s="594" t="s">
        <v>260</v>
      </c>
      <c r="F15859" s="595" t="s">
        <v>411</v>
      </c>
      <c r="G15859" s="596" t="s">
        <v>261</v>
      </c>
      <c r="H15859" s="597">
        <v>250000000</v>
      </c>
    </row>
    <row r="15860" spans="1:8">
      <c r="A15860" s="594" t="s">
        <v>134</v>
      </c>
      <c r="B15860" s="594" t="s">
        <v>359</v>
      </c>
      <c r="C15860" s="594" t="s">
        <v>301</v>
      </c>
      <c r="D15860" s="594" t="s">
        <v>2889</v>
      </c>
      <c r="E15860" s="594" t="s">
        <v>260</v>
      </c>
      <c r="F15860" s="594" t="s">
        <v>262</v>
      </c>
      <c r="G15860" s="596" t="s">
        <v>2707</v>
      </c>
      <c r="H15860" s="597">
        <v>250000000</v>
      </c>
    </row>
    <row r="15861" spans="1:8">
      <c r="A15861" s="594" t="s">
        <v>134</v>
      </c>
      <c r="B15861" s="594" t="s">
        <v>359</v>
      </c>
      <c r="C15861" s="594" t="s">
        <v>276</v>
      </c>
      <c r="D15861" s="595" t="s">
        <v>411</v>
      </c>
      <c r="E15861" s="595" t="s">
        <v>411</v>
      </c>
      <c r="F15861" s="595" t="s">
        <v>411</v>
      </c>
      <c r="G15861" s="596" t="s">
        <v>1966</v>
      </c>
      <c r="H15861" s="597">
        <v>485790504735</v>
      </c>
    </row>
    <row r="15862" spans="1:8">
      <c r="A15862" s="594" t="s">
        <v>134</v>
      </c>
      <c r="B15862" s="594" t="s">
        <v>359</v>
      </c>
      <c r="C15862" s="594" t="s">
        <v>276</v>
      </c>
      <c r="D15862" s="594" t="s">
        <v>1316</v>
      </c>
      <c r="E15862" s="595" t="s">
        <v>411</v>
      </c>
      <c r="F15862" s="595" t="s">
        <v>411</v>
      </c>
      <c r="G15862" s="596" t="s">
        <v>2760</v>
      </c>
      <c r="H15862" s="597">
        <v>62067043538</v>
      </c>
    </row>
    <row r="15863" spans="1:8">
      <c r="A15863" s="594" t="s">
        <v>134</v>
      </c>
      <c r="B15863" s="594" t="s">
        <v>359</v>
      </c>
      <c r="C15863" s="594" t="s">
        <v>276</v>
      </c>
      <c r="D15863" s="594" t="s">
        <v>1316</v>
      </c>
      <c r="E15863" s="594" t="s">
        <v>148</v>
      </c>
      <c r="F15863" s="595" t="s">
        <v>411</v>
      </c>
      <c r="G15863" s="596" t="s">
        <v>149</v>
      </c>
      <c r="H15863" s="597">
        <v>449047200</v>
      </c>
    </row>
    <row r="15864" spans="1:8">
      <c r="A15864" s="594" t="s">
        <v>134</v>
      </c>
      <c r="B15864" s="594" t="s">
        <v>359</v>
      </c>
      <c r="C15864" s="594" t="s">
        <v>276</v>
      </c>
      <c r="D15864" s="594" t="s">
        <v>1316</v>
      </c>
      <c r="E15864" s="594" t="s">
        <v>148</v>
      </c>
      <c r="F15864" s="594" t="s">
        <v>1075</v>
      </c>
      <c r="G15864" s="596" t="s">
        <v>2666</v>
      </c>
      <c r="H15864" s="597">
        <v>13746200</v>
      </c>
    </row>
    <row r="15865" spans="1:8">
      <c r="A15865" s="594" t="s">
        <v>134</v>
      </c>
      <c r="B15865" s="594" t="s">
        <v>359</v>
      </c>
      <c r="C15865" s="594" t="s">
        <v>276</v>
      </c>
      <c r="D15865" s="594" t="s">
        <v>1316</v>
      </c>
      <c r="E15865" s="594" t="s">
        <v>148</v>
      </c>
      <c r="F15865" s="594" t="s">
        <v>227</v>
      </c>
      <c r="G15865" s="596" t="s">
        <v>2669</v>
      </c>
      <c r="H15865" s="597">
        <v>435301000</v>
      </c>
    </row>
    <row r="15866" spans="1:8">
      <c r="A15866" s="594" t="s">
        <v>134</v>
      </c>
      <c r="B15866" s="594" t="s">
        <v>359</v>
      </c>
      <c r="C15866" s="594" t="s">
        <v>276</v>
      </c>
      <c r="D15866" s="594" t="s">
        <v>1316</v>
      </c>
      <c r="E15866" s="594" t="s">
        <v>152</v>
      </c>
      <c r="F15866" s="595" t="s">
        <v>411</v>
      </c>
      <c r="G15866" s="596" t="s">
        <v>153</v>
      </c>
      <c r="H15866" s="597">
        <v>3430000</v>
      </c>
    </row>
    <row r="15867" spans="1:8">
      <c r="A15867" s="594" t="s">
        <v>134</v>
      </c>
      <c r="B15867" s="594" t="s">
        <v>359</v>
      </c>
      <c r="C15867" s="594" t="s">
        <v>276</v>
      </c>
      <c r="D15867" s="594" t="s">
        <v>1316</v>
      </c>
      <c r="E15867" s="594" t="s">
        <v>152</v>
      </c>
      <c r="F15867" s="594" t="s">
        <v>606</v>
      </c>
      <c r="G15867" s="596" t="s">
        <v>195</v>
      </c>
      <c r="H15867" s="597">
        <v>3430000</v>
      </c>
    </row>
    <row r="15868" spans="1:8">
      <c r="A15868" s="594" t="s">
        <v>134</v>
      </c>
      <c r="B15868" s="594" t="s">
        <v>359</v>
      </c>
      <c r="C15868" s="594" t="s">
        <v>276</v>
      </c>
      <c r="D15868" s="594" t="s">
        <v>1316</v>
      </c>
      <c r="E15868" s="594" t="s">
        <v>768</v>
      </c>
      <c r="F15868" s="595" t="s">
        <v>411</v>
      </c>
      <c r="G15868" s="596" t="s">
        <v>2920</v>
      </c>
      <c r="H15868" s="597">
        <v>99224000</v>
      </c>
    </row>
    <row r="15869" spans="1:8">
      <c r="A15869" s="594" t="s">
        <v>134</v>
      </c>
      <c r="B15869" s="594" t="s">
        <v>359</v>
      </c>
      <c r="C15869" s="594" t="s">
        <v>276</v>
      </c>
      <c r="D15869" s="594" t="s">
        <v>1316</v>
      </c>
      <c r="E15869" s="594" t="s">
        <v>768</v>
      </c>
      <c r="F15869" s="594" t="s">
        <v>770</v>
      </c>
      <c r="G15869" s="596" t="s">
        <v>2921</v>
      </c>
      <c r="H15869" s="597">
        <v>99224000</v>
      </c>
    </row>
    <row r="15870" spans="1:8">
      <c r="A15870" s="594" t="s">
        <v>134</v>
      </c>
      <c r="B15870" s="594" t="s">
        <v>359</v>
      </c>
      <c r="C15870" s="594" t="s">
        <v>276</v>
      </c>
      <c r="D15870" s="594" t="s">
        <v>1316</v>
      </c>
      <c r="E15870" s="594" t="s">
        <v>167</v>
      </c>
      <c r="F15870" s="595" t="s">
        <v>411</v>
      </c>
      <c r="G15870" s="596" t="s">
        <v>168</v>
      </c>
      <c r="H15870" s="597">
        <v>11359811</v>
      </c>
    </row>
    <row r="15871" spans="1:8">
      <c r="A15871" s="594" t="s">
        <v>134</v>
      </c>
      <c r="B15871" s="594" t="s">
        <v>359</v>
      </c>
      <c r="C15871" s="594" t="s">
        <v>276</v>
      </c>
      <c r="D15871" s="594" t="s">
        <v>1316</v>
      </c>
      <c r="E15871" s="594" t="s">
        <v>167</v>
      </c>
      <c r="F15871" s="594" t="s">
        <v>228</v>
      </c>
      <c r="G15871" s="596" t="s">
        <v>2673</v>
      </c>
      <c r="H15871" s="597">
        <v>971811</v>
      </c>
    </row>
    <row r="15872" spans="1:8">
      <c r="A15872" s="594" t="s">
        <v>134</v>
      </c>
      <c r="B15872" s="594" t="s">
        <v>359</v>
      </c>
      <c r="C15872" s="594" t="s">
        <v>276</v>
      </c>
      <c r="D15872" s="594" t="s">
        <v>1316</v>
      </c>
      <c r="E15872" s="594" t="s">
        <v>167</v>
      </c>
      <c r="F15872" s="594" t="s">
        <v>230</v>
      </c>
      <c r="G15872" s="596" t="s">
        <v>2675</v>
      </c>
      <c r="H15872" s="597">
        <v>5888000</v>
      </c>
    </row>
    <row r="15873" spans="1:8">
      <c r="A15873" s="594" t="s">
        <v>134</v>
      </c>
      <c r="B15873" s="594" t="s">
        <v>359</v>
      </c>
      <c r="C15873" s="594" t="s">
        <v>276</v>
      </c>
      <c r="D15873" s="594" t="s">
        <v>1316</v>
      </c>
      <c r="E15873" s="594" t="s">
        <v>167</v>
      </c>
      <c r="F15873" s="594" t="s">
        <v>214</v>
      </c>
      <c r="G15873" s="596" t="s">
        <v>2676</v>
      </c>
      <c r="H15873" s="597">
        <v>4500000</v>
      </c>
    </row>
    <row r="15874" spans="1:8">
      <c r="A15874" s="594" t="s">
        <v>134</v>
      </c>
      <c r="B15874" s="594" t="s">
        <v>359</v>
      </c>
      <c r="C15874" s="594" t="s">
        <v>276</v>
      </c>
      <c r="D15874" s="594" t="s">
        <v>1316</v>
      </c>
      <c r="E15874" s="594" t="s">
        <v>171</v>
      </c>
      <c r="F15874" s="595" t="s">
        <v>411</v>
      </c>
      <c r="G15874" s="596" t="s">
        <v>2677</v>
      </c>
      <c r="H15874" s="597">
        <v>228275060</v>
      </c>
    </row>
    <row r="15875" spans="1:8">
      <c r="A15875" s="594" t="s">
        <v>134</v>
      </c>
      <c r="B15875" s="594" t="s">
        <v>359</v>
      </c>
      <c r="C15875" s="594" t="s">
        <v>276</v>
      </c>
      <c r="D15875" s="594" t="s">
        <v>1316</v>
      </c>
      <c r="E15875" s="594" t="s">
        <v>171</v>
      </c>
      <c r="F15875" s="594" t="s">
        <v>173</v>
      </c>
      <c r="G15875" s="596" t="s">
        <v>174</v>
      </c>
      <c r="H15875" s="597">
        <v>176953060</v>
      </c>
    </row>
    <row r="15876" spans="1:8">
      <c r="A15876" s="594" t="s">
        <v>134</v>
      </c>
      <c r="B15876" s="594" t="s">
        <v>359</v>
      </c>
      <c r="C15876" s="594" t="s">
        <v>276</v>
      </c>
      <c r="D15876" s="594" t="s">
        <v>1316</v>
      </c>
      <c r="E15876" s="594" t="s">
        <v>171</v>
      </c>
      <c r="F15876" s="594" t="s">
        <v>216</v>
      </c>
      <c r="G15876" s="596" t="s">
        <v>217</v>
      </c>
      <c r="H15876" s="597">
        <v>5000000</v>
      </c>
    </row>
    <row r="15877" spans="1:8">
      <c r="A15877" s="594" t="s">
        <v>134</v>
      </c>
      <c r="B15877" s="594" t="s">
        <v>359</v>
      </c>
      <c r="C15877" s="594" t="s">
        <v>276</v>
      </c>
      <c r="D15877" s="594" t="s">
        <v>1316</v>
      </c>
      <c r="E15877" s="594" t="s">
        <v>171</v>
      </c>
      <c r="F15877" s="594" t="s">
        <v>175</v>
      </c>
      <c r="G15877" s="596" t="s">
        <v>176</v>
      </c>
      <c r="H15877" s="597">
        <v>46322000</v>
      </c>
    </row>
    <row r="15878" spans="1:8">
      <c r="A15878" s="594" t="s">
        <v>134</v>
      </c>
      <c r="B15878" s="594" t="s">
        <v>359</v>
      </c>
      <c r="C15878" s="594" t="s">
        <v>276</v>
      </c>
      <c r="D15878" s="594" t="s">
        <v>1316</v>
      </c>
      <c r="E15878" s="594" t="s">
        <v>177</v>
      </c>
      <c r="F15878" s="595" t="s">
        <v>411</v>
      </c>
      <c r="G15878" s="596" t="s">
        <v>178</v>
      </c>
      <c r="H15878" s="597">
        <v>690000</v>
      </c>
    </row>
    <row r="15879" spans="1:8">
      <c r="A15879" s="594" t="s">
        <v>134</v>
      </c>
      <c r="B15879" s="594" t="s">
        <v>359</v>
      </c>
      <c r="C15879" s="594" t="s">
        <v>276</v>
      </c>
      <c r="D15879" s="594" t="s">
        <v>1316</v>
      </c>
      <c r="E15879" s="594" t="s">
        <v>177</v>
      </c>
      <c r="F15879" s="594" t="s">
        <v>1290</v>
      </c>
      <c r="G15879" s="596" t="s">
        <v>2721</v>
      </c>
      <c r="H15879" s="597">
        <v>690000</v>
      </c>
    </row>
    <row r="15880" spans="1:8">
      <c r="A15880" s="594" t="s">
        <v>134</v>
      </c>
      <c r="B15880" s="594" t="s">
        <v>359</v>
      </c>
      <c r="C15880" s="594" t="s">
        <v>276</v>
      </c>
      <c r="D15880" s="594" t="s">
        <v>1316</v>
      </c>
      <c r="E15880" s="594" t="s">
        <v>240</v>
      </c>
      <c r="F15880" s="595" t="s">
        <v>411</v>
      </c>
      <c r="G15880" s="596" t="s">
        <v>241</v>
      </c>
      <c r="H15880" s="597">
        <v>533733000</v>
      </c>
    </row>
    <row r="15881" spans="1:8">
      <c r="A15881" s="594" t="s">
        <v>134</v>
      </c>
      <c r="B15881" s="594" t="s">
        <v>359</v>
      </c>
      <c r="C15881" s="594" t="s">
        <v>276</v>
      </c>
      <c r="D15881" s="594" t="s">
        <v>1316</v>
      </c>
      <c r="E15881" s="594" t="s">
        <v>240</v>
      </c>
      <c r="F15881" s="594" t="s">
        <v>242</v>
      </c>
      <c r="G15881" s="596" t="s">
        <v>243</v>
      </c>
      <c r="H15881" s="597">
        <v>29419000</v>
      </c>
    </row>
    <row r="15882" spans="1:8">
      <c r="A15882" s="594" t="s">
        <v>134</v>
      </c>
      <c r="B15882" s="594" t="s">
        <v>359</v>
      </c>
      <c r="C15882" s="594" t="s">
        <v>276</v>
      </c>
      <c r="D15882" s="594" t="s">
        <v>1316</v>
      </c>
      <c r="E15882" s="594" t="s">
        <v>240</v>
      </c>
      <c r="F15882" s="594" t="s">
        <v>728</v>
      </c>
      <c r="G15882" s="596" t="s">
        <v>729</v>
      </c>
      <c r="H15882" s="597">
        <v>19536000</v>
      </c>
    </row>
    <row r="15883" spans="1:8">
      <c r="A15883" s="594" t="s">
        <v>134</v>
      </c>
      <c r="B15883" s="594" t="s">
        <v>359</v>
      </c>
      <c r="C15883" s="594" t="s">
        <v>276</v>
      </c>
      <c r="D15883" s="594" t="s">
        <v>1316</v>
      </c>
      <c r="E15883" s="594" t="s">
        <v>240</v>
      </c>
      <c r="F15883" s="594" t="s">
        <v>731</v>
      </c>
      <c r="G15883" s="596" t="s">
        <v>732</v>
      </c>
      <c r="H15883" s="597">
        <v>10970000</v>
      </c>
    </row>
    <row r="15884" spans="1:8">
      <c r="A15884" s="594" t="s">
        <v>134</v>
      </c>
      <c r="B15884" s="594" t="s">
        <v>359</v>
      </c>
      <c r="C15884" s="594" t="s">
        <v>276</v>
      </c>
      <c r="D15884" s="594" t="s">
        <v>1316</v>
      </c>
      <c r="E15884" s="594" t="s">
        <v>240</v>
      </c>
      <c r="F15884" s="594" t="s">
        <v>597</v>
      </c>
      <c r="G15884" s="596" t="s">
        <v>2682</v>
      </c>
      <c r="H15884" s="597">
        <v>2264000</v>
      </c>
    </row>
    <row r="15885" spans="1:8">
      <c r="A15885" s="594" t="s">
        <v>134</v>
      </c>
      <c r="B15885" s="594" t="s">
        <v>359</v>
      </c>
      <c r="C15885" s="594" t="s">
        <v>276</v>
      </c>
      <c r="D15885" s="594" t="s">
        <v>1316</v>
      </c>
      <c r="E15885" s="594" t="s">
        <v>240</v>
      </c>
      <c r="F15885" s="594" t="s">
        <v>733</v>
      </c>
      <c r="G15885" s="596" t="s">
        <v>734</v>
      </c>
      <c r="H15885" s="597">
        <v>290285000</v>
      </c>
    </row>
    <row r="15886" spans="1:8">
      <c r="A15886" s="594" t="s">
        <v>134</v>
      </c>
      <c r="B15886" s="594" t="s">
        <v>359</v>
      </c>
      <c r="C15886" s="594" t="s">
        <v>276</v>
      </c>
      <c r="D15886" s="594" t="s">
        <v>1316</v>
      </c>
      <c r="E15886" s="594" t="s">
        <v>240</v>
      </c>
      <c r="F15886" s="594" t="s">
        <v>735</v>
      </c>
      <c r="G15886" s="596" t="s">
        <v>193</v>
      </c>
      <c r="H15886" s="597">
        <v>181259000</v>
      </c>
    </row>
    <row r="15887" spans="1:8">
      <c r="A15887" s="594" t="s">
        <v>134</v>
      </c>
      <c r="B15887" s="594" t="s">
        <v>359</v>
      </c>
      <c r="C15887" s="594" t="s">
        <v>276</v>
      </c>
      <c r="D15887" s="594" t="s">
        <v>1316</v>
      </c>
      <c r="E15887" s="594" t="s">
        <v>183</v>
      </c>
      <c r="F15887" s="595" t="s">
        <v>411</v>
      </c>
      <c r="G15887" s="596" t="s">
        <v>184</v>
      </c>
      <c r="H15887" s="597">
        <v>3000000</v>
      </c>
    </row>
    <row r="15888" spans="1:8">
      <c r="A15888" s="594" t="s">
        <v>134</v>
      </c>
      <c r="B15888" s="594" t="s">
        <v>359</v>
      </c>
      <c r="C15888" s="594" t="s">
        <v>276</v>
      </c>
      <c r="D15888" s="594" t="s">
        <v>1316</v>
      </c>
      <c r="E15888" s="594" t="s">
        <v>183</v>
      </c>
      <c r="F15888" s="594" t="s">
        <v>736</v>
      </c>
      <c r="G15888" s="596" t="s">
        <v>737</v>
      </c>
      <c r="H15888" s="597">
        <v>1000000</v>
      </c>
    </row>
    <row r="15889" spans="1:8">
      <c r="A15889" s="594" t="s">
        <v>134</v>
      </c>
      <c r="B15889" s="594" t="s">
        <v>359</v>
      </c>
      <c r="C15889" s="594" t="s">
        <v>276</v>
      </c>
      <c r="D15889" s="594" t="s">
        <v>1316</v>
      </c>
      <c r="E15889" s="594" t="s">
        <v>183</v>
      </c>
      <c r="F15889" s="594" t="s">
        <v>772</v>
      </c>
      <c r="G15889" s="596" t="s">
        <v>195</v>
      </c>
      <c r="H15889" s="597">
        <v>2000000</v>
      </c>
    </row>
    <row r="15890" spans="1:8">
      <c r="A15890" s="594" t="s">
        <v>134</v>
      </c>
      <c r="B15890" s="594" t="s">
        <v>359</v>
      </c>
      <c r="C15890" s="594" t="s">
        <v>276</v>
      </c>
      <c r="D15890" s="594" t="s">
        <v>1316</v>
      </c>
      <c r="E15890" s="594" t="s">
        <v>738</v>
      </c>
      <c r="F15890" s="595" t="s">
        <v>411</v>
      </c>
      <c r="G15890" s="596" t="s">
        <v>739</v>
      </c>
      <c r="H15890" s="597">
        <v>193055000</v>
      </c>
    </row>
    <row r="15891" spans="1:8">
      <c r="A15891" s="594" t="s">
        <v>134</v>
      </c>
      <c r="B15891" s="594" t="s">
        <v>359</v>
      </c>
      <c r="C15891" s="594" t="s">
        <v>276</v>
      </c>
      <c r="D15891" s="594" t="s">
        <v>1316</v>
      </c>
      <c r="E15891" s="594" t="s">
        <v>738</v>
      </c>
      <c r="F15891" s="594" t="s">
        <v>740</v>
      </c>
      <c r="G15891" s="596" t="s">
        <v>741</v>
      </c>
      <c r="H15891" s="597">
        <v>22145000</v>
      </c>
    </row>
    <row r="15892" spans="1:8">
      <c r="A15892" s="594" t="s">
        <v>134</v>
      </c>
      <c r="B15892" s="594" t="s">
        <v>359</v>
      </c>
      <c r="C15892" s="594" t="s">
        <v>276</v>
      </c>
      <c r="D15892" s="594" t="s">
        <v>1316</v>
      </c>
      <c r="E15892" s="594" t="s">
        <v>738</v>
      </c>
      <c r="F15892" s="594" t="s">
        <v>1199</v>
      </c>
      <c r="G15892" s="596" t="s">
        <v>1198</v>
      </c>
      <c r="H15892" s="597">
        <v>2200000</v>
      </c>
    </row>
    <row r="15893" spans="1:8">
      <c r="A15893" s="594" t="s">
        <v>134</v>
      </c>
      <c r="B15893" s="594" t="s">
        <v>359</v>
      </c>
      <c r="C15893" s="594" t="s">
        <v>276</v>
      </c>
      <c r="D15893" s="594" t="s">
        <v>1316</v>
      </c>
      <c r="E15893" s="594" t="s">
        <v>738</v>
      </c>
      <c r="F15893" s="594" t="s">
        <v>1264</v>
      </c>
      <c r="G15893" s="596" t="s">
        <v>1263</v>
      </c>
      <c r="H15893" s="597">
        <v>2550000</v>
      </c>
    </row>
    <row r="15894" spans="1:8">
      <c r="A15894" s="594" t="s">
        <v>134</v>
      </c>
      <c r="B15894" s="594" t="s">
        <v>359</v>
      </c>
      <c r="C15894" s="594" t="s">
        <v>276</v>
      </c>
      <c r="D15894" s="594" t="s">
        <v>1316</v>
      </c>
      <c r="E15894" s="594" t="s">
        <v>738</v>
      </c>
      <c r="F15894" s="594" t="s">
        <v>356</v>
      </c>
      <c r="G15894" s="596" t="s">
        <v>357</v>
      </c>
      <c r="H15894" s="597">
        <v>35700000</v>
      </c>
    </row>
    <row r="15895" spans="1:8">
      <c r="A15895" s="594" t="s">
        <v>134</v>
      </c>
      <c r="B15895" s="594" t="s">
        <v>359</v>
      </c>
      <c r="C15895" s="594" t="s">
        <v>276</v>
      </c>
      <c r="D15895" s="594" t="s">
        <v>1316</v>
      </c>
      <c r="E15895" s="594" t="s">
        <v>738</v>
      </c>
      <c r="F15895" s="594" t="s">
        <v>742</v>
      </c>
      <c r="G15895" s="596" t="s">
        <v>743</v>
      </c>
      <c r="H15895" s="597">
        <v>130460000</v>
      </c>
    </row>
    <row r="15896" spans="1:8">
      <c r="A15896" s="594" t="s">
        <v>134</v>
      </c>
      <c r="B15896" s="594" t="s">
        <v>359</v>
      </c>
      <c r="C15896" s="594" t="s">
        <v>276</v>
      </c>
      <c r="D15896" s="594" t="s">
        <v>1316</v>
      </c>
      <c r="E15896" s="594" t="s">
        <v>744</v>
      </c>
      <c r="F15896" s="595" t="s">
        <v>411</v>
      </c>
      <c r="G15896" s="596" t="s">
        <v>2686</v>
      </c>
      <c r="H15896" s="597">
        <v>6351090960</v>
      </c>
    </row>
    <row r="15897" spans="1:8">
      <c r="A15897" s="594" t="s">
        <v>134</v>
      </c>
      <c r="B15897" s="594" t="s">
        <v>359</v>
      </c>
      <c r="C15897" s="594" t="s">
        <v>276</v>
      </c>
      <c r="D15897" s="594" t="s">
        <v>1316</v>
      </c>
      <c r="E15897" s="594" t="s">
        <v>744</v>
      </c>
      <c r="F15897" s="594" t="s">
        <v>11</v>
      </c>
      <c r="G15897" s="596" t="s">
        <v>2691</v>
      </c>
      <c r="H15897" s="597">
        <v>201740000</v>
      </c>
    </row>
    <row r="15898" spans="1:8">
      <c r="A15898" s="594" t="s">
        <v>134</v>
      </c>
      <c r="B15898" s="594" t="s">
        <v>359</v>
      </c>
      <c r="C15898" s="594" t="s">
        <v>276</v>
      </c>
      <c r="D15898" s="594" t="s">
        <v>1316</v>
      </c>
      <c r="E15898" s="594" t="s">
        <v>744</v>
      </c>
      <c r="F15898" s="594" t="s">
        <v>371</v>
      </c>
      <c r="G15898" s="596" t="s">
        <v>372</v>
      </c>
      <c r="H15898" s="597">
        <v>1962826900</v>
      </c>
    </row>
    <row r="15899" spans="1:8">
      <c r="A15899" s="594" t="s">
        <v>134</v>
      </c>
      <c r="B15899" s="594" t="s">
        <v>359</v>
      </c>
      <c r="C15899" s="594" t="s">
        <v>276</v>
      </c>
      <c r="D15899" s="594" t="s">
        <v>1316</v>
      </c>
      <c r="E15899" s="594" t="s">
        <v>744</v>
      </c>
      <c r="F15899" s="594" t="s">
        <v>712</v>
      </c>
      <c r="G15899" s="596" t="s">
        <v>713</v>
      </c>
      <c r="H15899" s="597">
        <v>3327713260</v>
      </c>
    </row>
    <row r="15900" spans="1:8">
      <c r="A15900" s="594" t="s">
        <v>134</v>
      </c>
      <c r="B15900" s="594" t="s">
        <v>359</v>
      </c>
      <c r="C15900" s="594" t="s">
        <v>276</v>
      </c>
      <c r="D15900" s="594" t="s">
        <v>1316</v>
      </c>
      <c r="E15900" s="594" t="s">
        <v>744</v>
      </c>
      <c r="F15900" s="594" t="s">
        <v>748</v>
      </c>
      <c r="G15900" s="596" t="s">
        <v>35</v>
      </c>
      <c r="H15900" s="597">
        <v>858810800</v>
      </c>
    </row>
    <row r="15901" spans="1:8">
      <c r="A15901" s="594" t="s">
        <v>134</v>
      </c>
      <c r="B15901" s="594" t="s">
        <v>359</v>
      </c>
      <c r="C15901" s="594" t="s">
        <v>276</v>
      </c>
      <c r="D15901" s="594" t="s">
        <v>1316</v>
      </c>
      <c r="E15901" s="594" t="s">
        <v>2692</v>
      </c>
      <c r="F15901" s="595" t="s">
        <v>411</v>
      </c>
      <c r="G15901" s="596" t="s">
        <v>2693</v>
      </c>
      <c r="H15901" s="597">
        <v>90919000</v>
      </c>
    </row>
    <row r="15902" spans="1:8">
      <c r="A15902" s="594" t="s">
        <v>134</v>
      </c>
      <c r="B15902" s="594" t="s">
        <v>359</v>
      </c>
      <c r="C15902" s="594" t="s">
        <v>276</v>
      </c>
      <c r="D15902" s="594" t="s">
        <v>1316</v>
      </c>
      <c r="E15902" s="594" t="s">
        <v>2692</v>
      </c>
      <c r="F15902" s="594" t="s">
        <v>2777</v>
      </c>
      <c r="G15902" s="596" t="s">
        <v>2765</v>
      </c>
      <c r="H15902" s="597">
        <v>45000000</v>
      </c>
    </row>
    <row r="15903" spans="1:8">
      <c r="A15903" s="594" t="s">
        <v>134</v>
      </c>
      <c r="B15903" s="594" t="s">
        <v>359</v>
      </c>
      <c r="C15903" s="594" t="s">
        <v>276</v>
      </c>
      <c r="D15903" s="594" t="s">
        <v>1316</v>
      </c>
      <c r="E15903" s="594" t="s">
        <v>2692</v>
      </c>
      <c r="F15903" s="594" t="s">
        <v>2694</v>
      </c>
      <c r="G15903" s="596" t="s">
        <v>2689</v>
      </c>
      <c r="H15903" s="597">
        <v>10000000</v>
      </c>
    </row>
    <row r="15904" spans="1:8">
      <c r="A15904" s="594" t="s">
        <v>134</v>
      </c>
      <c r="B15904" s="594" t="s">
        <v>359</v>
      </c>
      <c r="C15904" s="594" t="s">
        <v>276</v>
      </c>
      <c r="D15904" s="594" t="s">
        <v>1316</v>
      </c>
      <c r="E15904" s="594" t="s">
        <v>2692</v>
      </c>
      <c r="F15904" s="594" t="s">
        <v>2730</v>
      </c>
      <c r="G15904" s="596" t="s">
        <v>2731</v>
      </c>
      <c r="H15904" s="597">
        <v>35919000</v>
      </c>
    </row>
    <row r="15905" spans="1:8">
      <c r="A15905" s="594" t="s">
        <v>134</v>
      </c>
      <c r="B15905" s="594" t="s">
        <v>359</v>
      </c>
      <c r="C15905" s="594" t="s">
        <v>276</v>
      </c>
      <c r="D15905" s="594" t="s">
        <v>1316</v>
      </c>
      <c r="E15905" s="594" t="s">
        <v>189</v>
      </c>
      <c r="F15905" s="595" t="s">
        <v>411</v>
      </c>
      <c r="G15905" s="596" t="s">
        <v>190</v>
      </c>
      <c r="H15905" s="597">
        <v>2515377000</v>
      </c>
    </row>
    <row r="15906" spans="1:8">
      <c r="A15906" s="594" t="s">
        <v>134</v>
      </c>
      <c r="B15906" s="594" t="s">
        <v>359</v>
      </c>
      <c r="C15906" s="594" t="s">
        <v>276</v>
      </c>
      <c r="D15906" s="594" t="s">
        <v>1316</v>
      </c>
      <c r="E15906" s="594" t="s">
        <v>189</v>
      </c>
      <c r="F15906" s="594" t="s">
        <v>773</v>
      </c>
      <c r="G15906" s="596" t="s">
        <v>2695</v>
      </c>
      <c r="H15906" s="597">
        <v>1179830000</v>
      </c>
    </row>
    <row r="15907" spans="1:8">
      <c r="A15907" s="594" t="s">
        <v>134</v>
      </c>
      <c r="B15907" s="594" t="s">
        <v>359</v>
      </c>
      <c r="C15907" s="594" t="s">
        <v>276</v>
      </c>
      <c r="D15907" s="594" t="s">
        <v>1316</v>
      </c>
      <c r="E15907" s="594" t="s">
        <v>189</v>
      </c>
      <c r="F15907" s="594" t="s">
        <v>37</v>
      </c>
      <c r="G15907" s="596" t="s">
        <v>2696</v>
      </c>
      <c r="H15907" s="597">
        <v>133560000</v>
      </c>
    </row>
    <row r="15908" spans="1:8">
      <c r="A15908" s="594" t="s">
        <v>134</v>
      </c>
      <c r="B15908" s="594" t="s">
        <v>359</v>
      </c>
      <c r="C15908" s="594" t="s">
        <v>276</v>
      </c>
      <c r="D15908" s="594" t="s">
        <v>1316</v>
      </c>
      <c r="E15908" s="594" t="s">
        <v>189</v>
      </c>
      <c r="F15908" s="594" t="s">
        <v>192</v>
      </c>
      <c r="G15908" s="596" t="s">
        <v>195</v>
      </c>
      <c r="H15908" s="597">
        <v>1201987000</v>
      </c>
    </row>
    <row r="15909" spans="1:8">
      <c r="A15909" s="594" t="s">
        <v>134</v>
      </c>
      <c r="B15909" s="594" t="s">
        <v>359</v>
      </c>
      <c r="C15909" s="594" t="s">
        <v>276</v>
      </c>
      <c r="D15909" s="594" t="s">
        <v>1316</v>
      </c>
      <c r="E15909" s="594" t="s">
        <v>77</v>
      </c>
      <c r="F15909" s="595" t="s">
        <v>411</v>
      </c>
      <c r="G15909" s="596" t="s">
        <v>78</v>
      </c>
      <c r="H15909" s="597">
        <v>27362653684</v>
      </c>
    </row>
    <row r="15910" spans="1:8">
      <c r="A15910" s="594" t="s">
        <v>134</v>
      </c>
      <c r="B15910" s="594" t="s">
        <v>359</v>
      </c>
      <c r="C15910" s="594" t="s">
        <v>276</v>
      </c>
      <c r="D15910" s="594" t="s">
        <v>1316</v>
      </c>
      <c r="E15910" s="594" t="s">
        <v>77</v>
      </c>
      <c r="F15910" s="594" t="s">
        <v>846</v>
      </c>
      <c r="G15910" s="596" t="s">
        <v>1079</v>
      </c>
      <c r="H15910" s="597">
        <v>13200000</v>
      </c>
    </row>
    <row r="15911" spans="1:8">
      <c r="A15911" s="594" t="s">
        <v>134</v>
      </c>
      <c r="B15911" s="594" t="s">
        <v>359</v>
      </c>
      <c r="C15911" s="594" t="s">
        <v>276</v>
      </c>
      <c r="D15911" s="594" t="s">
        <v>1316</v>
      </c>
      <c r="E15911" s="594" t="s">
        <v>77</v>
      </c>
      <c r="F15911" s="594" t="s">
        <v>79</v>
      </c>
      <c r="G15911" s="596" t="s">
        <v>195</v>
      </c>
      <c r="H15911" s="597">
        <v>27349453684</v>
      </c>
    </row>
    <row r="15912" spans="1:8">
      <c r="A15912" s="594" t="s">
        <v>134</v>
      </c>
      <c r="B15912" s="594" t="s">
        <v>359</v>
      </c>
      <c r="C15912" s="594" t="s">
        <v>276</v>
      </c>
      <c r="D15912" s="594" t="s">
        <v>1316</v>
      </c>
      <c r="E15912" s="594" t="s">
        <v>628</v>
      </c>
      <c r="F15912" s="595" t="s">
        <v>411</v>
      </c>
      <c r="G15912" s="596" t="s">
        <v>2709</v>
      </c>
      <c r="H15912" s="597">
        <v>45180000</v>
      </c>
    </row>
    <row r="15913" spans="1:8">
      <c r="A15913" s="594" t="s">
        <v>134</v>
      </c>
      <c r="B15913" s="594" t="s">
        <v>359</v>
      </c>
      <c r="C15913" s="594" t="s">
        <v>276</v>
      </c>
      <c r="D15913" s="594" t="s">
        <v>1316</v>
      </c>
      <c r="E15913" s="594" t="s">
        <v>628</v>
      </c>
      <c r="F15913" s="594" t="s">
        <v>619</v>
      </c>
      <c r="G15913" s="596" t="s">
        <v>195</v>
      </c>
      <c r="H15913" s="597">
        <v>45180000</v>
      </c>
    </row>
    <row r="15914" spans="1:8">
      <c r="A15914" s="594" t="s">
        <v>134</v>
      </c>
      <c r="B15914" s="594" t="s">
        <v>359</v>
      </c>
      <c r="C15914" s="594" t="s">
        <v>276</v>
      </c>
      <c r="D15914" s="594" t="s">
        <v>1316</v>
      </c>
      <c r="E15914" s="594" t="s">
        <v>1254</v>
      </c>
      <c r="F15914" s="595" t="s">
        <v>411</v>
      </c>
      <c r="G15914" s="596" t="s">
        <v>1255</v>
      </c>
      <c r="H15914" s="597">
        <v>1468100</v>
      </c>
    </row>
    <row r="15915" spans="1:8">
      <c r="A15915" s="594" t="s">
        <v>134</v>
      </c>
      <c r="B15915" s="594" t="s">
        <v>359</v>
      </c>
      <c r="C15915" s="594" t="s">
        <v>276</v>
      </c>
      <c r="D15915" s="594" t="s">
        <v>1316</v>
      </c>
      <c r="E15915" s="594" t="s">
        <v>1254</v>
      </c>
      <c r="F15915" s="594" t="s">
        <v>1253</v>
      </c>
      <c r="G15915" s="596" t="s">
        <v>1252</v>
      </c>
      <c r="H15915" s="597">
        <v>1468100</v>
      </c>
    </row>
    <row r="15916" spans="1:8">
      <c r="A15916" s="594" t="s">
        <v>134</v>
      </c>
      <c r="B15916" s="594" t="s">
        <v>359</v>
      </c>
      <c r="C15916" s="594" t="s">
        <v>276</v>
      </c>
      <c r="D15916" s="594" t="s">
        <v>1316</v>
      </c>
      <c r="E15916" s="594" t="s">
        <v>194</v>
      </c>
      <c r="F15916" s="595" t="s">
        <v>411</v>
      </c>
      <c r="G15916" s="596" t="s">
        <v>195</v>
      </c>
      <c r="H15916" s="597">
        <v>21912127301</v>
      </c>
    </row>
    <row r="15917" spans="1:8">
      <c r="A15917" s="594" t="s">
        <v>134</v>
      </c>
      <c r="B15917" s="594" t="s">
        <v>359</v>
      </c>
      <c r="C15917" s="594" t="s">
        <v>276</v>
      </c>
      <c r="D15917" s="594" t="s">
        <v>1316</v>
      </c>
      <c r="E15917" s="594" t="s">
        <v>194</v>
      </c>
      <c r="F15917" s="594" t="s">
        <v>1080</v>
      </c>
      <c r="G15917" s="596" t="s">
        <v>2870</v>
      </c>
      <c r="H15917" s="597">
        <v>499636410</v>
      </c>
    </row>
    <row r="15918" spans="1:8">
      <c r="A15918" s="594" t="s">
        <v>134</v>
      </c>
      <c r="B15918" s="594" t="s">
        <v>359</v>
      </c>
      <c r="C15918" s="594" t="s">
        <v>276</v>
      </c>
      <c r="D15918" s="594" t="s">
        <v>1316</v>
      </c>
      <c r="E15918" s="594" t="s">
        <v>194</v>
      </c>
      <c r="F15918" s="594" t="s">
        <v>15</v>
      </c>
      <c r="G15918" s="596" t="s">
        <v>2701</v>
      </c>
      <c r="H15918" s="597">
        <v>4200000</v>
      </c>
    </row>
    <row r="15919" spans="1:8">
      <c r="A15919" s="594" t="s">
        <v>134</v>
      </c>
      <c r="B15919" s="594" t="s">
        <v>359</v>
      </c>
      <c r="C15919" s="594" t="s">
        <v>276</v>
      </c>
      <c r="D15919" s="594" t="s">
        <v>1316</v>
      </c>
      <c r="E15919" s="594" t="s">
        <v>194</v>
      </c>
      <c r="F15919" s="594" t="s">
        <v>198</v>
      </c>
      <c r="G15919" s="596" t="s">
        <v>199</v>
      </c>
      <c r="H15919" s="597">
        <v>60880000</v>
      </c>
    </row>
    <row r="15920" spans="1:8">
      <c r="A15920" s="594" t="s">
        <v>134</v>
      </c>
      <c r="B15920" s="594" t="s">
        <v>359</v>
      </c>
      <c r="C15920" s="594" t="s">
        <v>276</v>
      </c>
      <c r="D15920" s="594" t="s">
        <v>1316</v>
      </c>
      <c r="E15920" s="594" t="s">
        <v>194</v>
      </c>
      <c r="F15920" s="594" t="s">
        <v>200</v>
      </c>
      <c r="G15920" s="596" t="s">
        <v>201</v>
      </c>
      <c r="H15920" s="597">
        <v>21347410891</v>
      </c>
    </row>
    <row r="15921" spans="1:8">
      <c r="A15921" s="594" t="s">
        <v>134</v>
      </c>
      <c r="B15921" s="594" t="s">
        <v>359</v>
      </c>
      <c r="C15921" s="594" t="s">
        <v>276</v>
      </c>
      <c r="D15921" s="594" t="s">
        <v>1316</v>
      </c>
      <c r="E15921" s="594" t="s">
        <v>580</v>
      </c>
      <c r="F15921" s="595" t="s">
        <v>411</v>
      </c>
      <c r="G15921" s="596" t="s">
        <v>581</v>
      </c>
      <c r="H15921" s="597">
        <v>119170000</v>
      </c>
    </row>
    <row r="15922" spans="1:8">
      <c r="A15922" s="594" t="s">
        <v>134</v>
      </c>
      <c r="B15922" s="594" t="s">
        <v>359</v>
      </c>
      <c r="C15922" s="594" t="s">
        <v>276</v>
      </c>
      <c r="D15922" s="594" t="s">
        <v>1316</v>
      </c>
      <c r="E15922" s="594" t="s">
        <v>580</v>
      </c>
      <c r="F15922" s="594" t="s">
        <v>373</v>
      </c>
      <c r="G15922" s="596" t="s">
        <v>640</v>
      </c>
      <c r="H15922" s="597">
        <v>38248000</v>
      </c>
    </row>
    <row r="15923" spans="1:8">
      <c r="A15923" s="594" t="s">
        <v>134</v>
      </c>
      <c r="B15923" s="594" t="s">
        <v>359</v>
      </c>
      <c r="C15923" s="594" t="s">
        <v>276</v>
      </c>
      <c r="D15923" s="594" t="s">
        <v>1316</v>
      </c>
      <c r="E15923" s="594" t="s">
        <v>580</v>
      </c>
      <c r="F15923" s="594" t="s">
        <v>291</v>
      </c>
      <c r="G15923" s="596" t="s">
        <v>292</v>
      </c>
      <c r="H15923" s="597">
        <v>74678000</v>
      </c>
    </row>
    <row r="15924" spans="1:8">
      <c r="A15924" s="594" t="s">
        <v>134</v>
      </c>
      <c r="B15924" s="594" t="s">
        <v>359</v>
      </c>
      <c r="C15924" s="594" t="s">
        <v>276</v>
      </c>
      <c r="D15924" s="594" t="s">
        <v>1316</v>
      </c>
      <c r="E15924" s="594" t="s">
        <v>580</v>
      </c>
      <c r="F15924" s="594" t="s">
        <v>293</v>
      </c>
      <c r="G15924" s="596" t="s">
        <v>195</v>
      </c>
      <c r="H15924" s="597">
        <v>6244000</v>
      </c>
    </row>
    <row r="15925" spans="1:8">
      <c r="A15925" s="594" t="s">
        <v>134</v>
      </c>
      <c r="B15925" s="594" t="s">
        <v>359</v>
      </c>
      <c r="C15925" s="594" t="s">
        <v>276</v>
      </c>
      <c r="D15925" s="594" t="s">
        <v>1316</v>
      </c>
      <c r="E15925" s="594" t="s">
        <v>269</v>
      </c>
      <c r="F15925" s="595" t="s">
        <v>411</v>
      </c>
      <c r="G15925" s="596" t="s">
        <v>2762</v>
      </c>
      <c r="H15925" s="597">
        <v>101621000</v>
      </c>
    </row>
    <row r="15926" spans="1:8">
      <c r="A15926" s="594" t="s">
        <v>134</v>
      </c>
      <c r="B15926" s="594" t="s">
        <v>359</v>
      </c>
      <c r="C15926" s="594" t="s">
        <v>276</v>
      </c>
      <c r="D15926" s="594" t="s">
        <v>1316</v>
      </c>
      <c r="E15926" s="594" t="s">
        <v>269</v>
      </c>
      <c r="F15926" s="594" t="s">
        <v>641</v>
      </c>
      <c r="G15926" s="596" t="s">
        <v>195</v>
      </c>
      <c r="H15926" s="597">
        <v>101621000</v>
      </c>
    </row>
    <row r="15927" spans="1:8">
      <c r="A15927" s="594" t="s">
        <v>134</v>
      </c>
      <c r="B15927" s="594" t="s">
        <v>359</v>
      </c>
      <c r="C15927" s="594" t="s">
        <v>276</v>
      </c>
      <c r="D15927" s="594" t="s">
        <v>1316</v>
      </c>
      <c r="E15927" s="594" t="s">
        <v>260</v>
      </c>
      <c r="F15927" s="595" t="s">
        <v>411</v>
      </c>
      <c r="G15927" s="596" t="s">
        <v>261</v>
      </c>
      <c r="H15927" s="597">
        <v>1540563555</v>
      </c>
    </row>
    <row r="15928" spans="1:8">
      <c r="A15928" s="594" t="s">
        <v>134</v>
      </c>
      <c r="B15928" s="594" t="s">
        <v>359</v>
      </c>
      <c r="C15928" s="594" t="s">
        <v>276</v>
      </c>
      <c r="D15928" s="594" t="s">
        <v>1316</v>
      </c>
      <c r="E15928" s="594" t="s">
        <v>260</v>
      </c>
      <c r="F15928" s="594" t="s">
        <v>262</v>
      </c>
      <c r="G15928" s="596" t="s">
        <v>2707</v>
      </c>
      <c r="H15928" s="597">
        <v>1239079555</v>
      </c>
    </row>
    <row r="15929" spans="1:8">
      <c r="A15929" s="594" t="s">
        <v>134</v>
      </c>
      <c r="B15929" s="594" t="s">
        <v>359</v>
      </c>
      <c r="C15929" s="594" t="s">
        <v>276</v>
      </c>
      <c r="D15929" s="594" t="s">
        <v>1316</v>
      </c>
      <c r="E15929" s="594" t="s">
        <v>260</v>
      </c>
      <c r="F15929" s="594" t="s">
        <v>1187</v>
      </c>
      <c r="G15929" s="596" t="s">
        <v>195</v>
      </c>
      <c r="H15929" s="597">
        <v>301484000</v>
      </c>
    </row>
    <row r="15930" spans="1:8">
      <c r="A15930" s="594" t="s">
        <v>134</v>
      </c>
      <c r="B15930" s="594" t="s">
        <v>359</v>
      </c>
      <c r="C15930" s="594" t="s">
        <v>276</v>
      </c>
      <c r="D15930" s="594" t="s">
        <v>1316</v>
      </c>
      <c r="E15930" s="594" t="s">
        <v>53</v>
      </c>
      <c r="F15930" s="595" t="s">
        <v>411</v>
      </c>
      <c r="G15930" s="596" t="s">
        <v>193</v>
      </c>
      <c r="H15930" s="597">
        <v>505058867</v>
      </c>
    </row>
    <row r="15931" spans="1:8">
      <c r="A15931" s="594" t="s">
        <v>134</v>
      </c>
      <c r="B15931" s="594" t="s">
        <v>359</v>
      </c>
      <c r="C15931" s="594" t="s">
        <v>276</v>
      </c>
      <c r="D15931" s="594" t="s">
        <v>1316</v>
      </c>
      <c r="E15931" s="594" t="s">
        <v>53</v>
      </c>
      <c r="F15931" s="594" t="s">
        <v>56</v>
      </c>
      <c r="G15931" s="596" t="s">
        <v>57</v>
      </c>
      <c r="H15931" s="597">
        <v>505058867</v>
      </c>
    </row>
    <row r="15932" spans="1:8">
      <c r="A15932" s="594" t="s">
        <v>134</v>
      </c>
      <c r="B15932" s="594" t="s">
        <v>359</v>
      </c>
      <c r="C15932" s="594" t="s">
        <v>276</v>
      </c>
      <c r="D15932" s="594" t="s">
        <v>564</v>
      </c>
      <c r="E15932" s="595" t="s">
        <v>411</v>
      </c>
      <c r="F15932" s="595" t="s">
        <v>411</v>
      </c>
      <c r="G15932" s="596" t="s">
        <v>2764</v>
      </c>
      <c r="H15932" s="597">
        <v>26805369170</v>
      </c>
    </row>
    <row r="15933" spans="1:8">
      <c r="A15933" s="594" t="s">
        <v>134</v>
      </c>
      <c r="B15933" s="594" t="s">
        <v>359</v>
      </c>
      <c r="C15933" s="594" t="s">
        <v>276</v>
      </c>
      <c r="D15933" s="594" t="s">
        <v>564</v>
      </c>
      <c r="E15933" s="594" t="s">
        <v>148</v>
      </c>
      <c r="F15933" s="595" t="s">
        <v>411</v>
      </c>
      <c r="G15933" s="596" t="s">
        <v>149</v>
      </c>
      <c r="H15933" s="597">
        <v>5483000</v>
      </c>
    </row>
    <row r="15934" spans="1:8">
      <c r="A15934" s="594" t="s">
        <v>134</v>
      </c>
      <c r="B15934" s="594" t="s">
        <v>359</v>
      </c>
      <c r="C15934" s="594" t="s">
        <v>276</v>
      </c>
      <c r="D15934" s="594" t="s">
        <v>564</v>
      </c>
      <c r="E15934" s="594" t="s">
        <v>148</v>
      </c>
      <c r="F15934" s="594" t="s">
        <v>1075</v>
      </c>
      <c r="G15934" s="596" t="s">
        <v>2666</v>
      </c>
      <c r="H15934" s="597">
        <v>5483000</v>
      </c>
    </row>
    <row r="15935" spans="1:8">
      <c r="A15935" s="594" t="s">
        <v>134</v>
      </c>
      <c r="B15935" s="594" t="s">
        <v>359</v>
      </c>
      <c r="C15935" s="594" t="s">
        <v>276</v>
      </c>
      <c r="D15935" s="594" t="s">
        <v>564</v>
      </c>
      <c r="E15935" s="594" t="s">
        <v>163</v>
      </c>
      <c r="F15935" s="595" t="s">
        <v>411</v>
      </c>
      <c r="G15935" s="596" t="s">
        <v>164</v>
      </c>
      <c r="H15935" s="597">
        <v>14456000</v>
      </c>
    </row>
    <row r="15936" spans="1:8">
      <c r="A15936" s="594" t="s">
        <v>134</v>
      </c>
      <c r="B15936" s="594" t="s">
        <v>359</v>
      </c>
      <c r="C15936" s="594" t="s">
        <v>276</v>
      </c>
      <c r="D15936" s="594" t="s">
        <v>564</v>
      </c>
      <c r="E15936" s="594" t="s">
        <v>163</v>
      </c>
      <c r="F15936" s="594" t="s">
        <v>165</v>
      </c>
      <c r="G15936" s="596" t="s">
        <v>195</v>
      </c>
      <c r="H15936" s="597">
        <v>14456000</v>
      </c>
    </row>
    <row r="15937" spans="1:8">
      <c r="A15937" s="594" t="s">
        <v>134</v>
      </c>
      <c r="B15937" s="594" t="s">
        <v>359</v>
      </c>
      <c r="C15937" s="594" t="s">
        <v>276</v>
      </c>
      <c r="D15937" s="594" t="s">
        <v>564</v>
      </c>
      <c r="E15937" s="594" t="s">
        <v>171</v>
      </c>
      <c r="F15937" s="595" t="s">
        <v>411</v>
      </c>
      <c r="G15937" s="596" t="s">
        <v>2677</v>
      </c>
      <c r="H15937" s="597">
        <v>49695000</v>
      </c>
    </row>
    <row r="15938" spans="1:8">
      <c r="A15938" s="594" t="s">
        <v>134</v>
      </c>
      <c r="B15938" s="594" t="s">
        <v>359</v>
      </c>
      <c r="C15938" s="594" t="s">
        <v>276</v>
      </c>
      <c r="D15938" s="594" t="s">
        <v>564</v>
      </c>
      <c r="E15938" s="594" t="s">
        <v>171</v>
      </c>
      <c r="F15938" s="594" t="s">
        <v>173</v>
      </c>
      <c r="G15938" s="596" t="s">
        <v>174</v>
      </c>
      <c r="H15938" s="597">
        <v>14800000</v>
      </c>
    </row>
    <row r="15939" spans="1:8">
      <c r="A15939" s="594" t="s">
        <v>134</v>
      </c>
      <c r="B15939" s="594" t="s">
        <v>359</v>
      </c>
      <c r="C15939" s="594" t="s">
        <v>276</v>
      </c>
      <c r="D15939" s="594" t="s">
        <v>564</v>
      </c>
      <c r="E15939" s="594" t="s">
        <v>171</v>
      </c>
      <c r="F15939" s="594" t="s">
        <v>216</v>
      </c>
      <c r="G15939" s="596" t="s">
        <v>217</v>
      </c>
      <c r="H15939" s="597">
        <v>10500000</v>
      </c>
    </row>
    <row r="15940" spans="1:8">
      <c r="A15940" s="594" t="s">
        <v>134</v>
      </c>
      <c r="B15940" s="594" t="s">
        <v>359</v>
      </c>
      <c r="C15940" s="594" t="s">
        <v>276</v>
      </c>
      <c r="D15940" s="594" t="s">
        <v>564</v>
      </c>
      <c r="E15940" s="594" t="s">
        <v>171</v>
      </c>
      <c r="F15940" s="594" t="s">
        <v>175</v>
      </c>
      <c r="G15940" s="596" t="s">
        <v>176</v>
      </c>
      <c r="H15940" s="597">
        <v>24395000</v>
      </c>
    </row>
    <row r="15941" spans="1:8">
      <c r="A15941" s="594" t="s">
        <v>134</v>
      </c>
      <c r="B15941" s="594" t="s">
        <v>359</v>
      </c>
      <c r="C15941" s="594" t="s">
        <v>276</v>
      </c>
      <c r="D15941" s="594" t="s">
        <v>564</v>
      </c>
      <c r="E15941" s="594" t="s">
        <v>177</v>
      </c>
      <c r="F15941" s="595" t="s">
        <v>411</v>
      </c>
      <c r="G15941" s="596" t="s">
        <v>178</v>
      </c>
      <c r="H15941" s="597">
        <v>33250000</v>
      </c>
    </row>
    <row r="15942" spans="1:8">
      <c r="A15942" s="594" t="s">
        <v>134</v>
      </c>
      <c r="B15942" s="594" t="s">
        <v>359</v>
      </c>
      <c r="C15942" s="594" t="s">
        <v>276</v>
      </c>
      <c r="D15942" s="594" t="s">
        <v>564</v>
      </c>
      <c r="E15942" s="594" t="s">
        <v>177</v>
      </c>
      <c r="F15942" s="594" t="s">
        <v>441</v>
      </c>
      <c r="G15942" s="596" t="s">
        <v>2728</v>
      </c>
      <c r="H15942" s="597">
        <v>33250000</v>
      </c>
    </row>
    <row r="15943" spans="1:8">
      <c r="A15943" s="594" t="s">
        <v>134</v>
      </c>
      <c r="B15943" s="594" t="s">
        <v>359</v>
      </c>
      <c r="C15943" s="594" t="s">
        <v>276</v>
      </c>
      <c r="D15943" s="594" t="s">
        <v>564</v>
      </c>
      <c r="E15943" s="594" t="s">
        <v>240</v>
      </c>
      <c r="F15943" s="595" t="s">
        <v>411</v>
      </c>
      <c r="G15943" s="596" t="s">
        <v>241</v>
      </c>
      <c r="H15943" s="597">
        <v>163653000</v>
      </c>
    </row>
    <row r="15944" spans="1:8">
      <c r="A15944" s="594" t="s">
        <v>134</v>
      </c>
      <c r="B15944" s="594" t="s">
        <v>359</v>
      </c>
      <c r="C15944" s="594" t="s">
        <v>276</v>
      </c>
      <c r="D15944" s="594" t="s">
        <v>564</v>
      </c>
      <c r="E15944" s="594" t="s">
        <v>240</v>
      </c>
      <c r="F15944" s="594" t="s">
        <v>242</v>
      </c>
      <c r="G15944" s="596" t="s">
        <v>243</v>
      </c>
      <c r="H15944" s="597">
        <v>9873000</v>
      </c>
    </row>
    <row r="15945" spans="1:8">
      <c r="A15945" s="594" t="s">
        <v>134</v>
      </c>
      <c r="B15945" s="594" t="s">
        <v>359</v>
      </c>
      <c r="C15945" s="594" t="s">
        <v>276</v>
      </c>
      <c r="D15945" s="594" t="s">
        <v>564</v>
      </c>
      <c r="E15945" s="594" t="s">
        <v>240</v>
      </c>
      <c r="F15945" s="594" t="s">
        <v>728</v>
      </c>
      <c r="G15945" s="596" t="s">
        <v>729</v>
      </c>
      <c r="H15945" s="597">
        <v>250000</v>
      </c>
    </row>
    <row r="15946" spans="1:8">
      <c r="A15946" s="594" t="s">
        <v>134</v>
      </c>
      <c r="B15946" s="594" t="s">
        <v>359</v>
      </c>
      <c r="C15946" s="594" t="s">
        <v>276</v>
      </c>
      <c r="D15946" s="594" t="s">
        <v>564</v>
      </c>
      <c r="E15946" s="594" t="s">
        <v>240</v>
      </c>
      <c r="F15946" s="594" t="s">
        <v>733</v>
      </c>
      <c r="G15946" s="596" t="s">
        <v>734</v>
      </c>
      <c r="H15946" s="597">
        <v>122250000</v>
      </c>
    </row>
    <row r="15947" spans="1:8">
      <c r="A15947" s="594" t="s">
        <v>134</v>
      </c>
      <c r="B15947" s="594" t="s">
        <v>359</v>
      </c>
      <c r="C15947" s="594" t="s">
        <v>276</v>
      </c>
      <c r="D15947" s="594" t="s">
        <v>564</v>
      </c>
      <c r="E15947" s="594" t="s">
        <v>240</v>
      </c>
      <c r="F15947" s="594" t="s">
        <v>735</v>
      </c>
      <c r="G15947" s="596" t="s">
        <v>193</v>
      </c>
      <c r="H15947" s="597">
        <v>31280000</v>
      </c>
    </row>
    <row r="15948" spans="1:8">
      <c r="A15948" s="594" t="s">
        <v>134</v>
      </c>
      <c r="B15948" s="594" t="s">
        <v>359</v>
      </c>
      <c r="C15948" s="594" t="s">
        <v>276</v>
      </c>
      <c r="D15948" s="594" t="s">
        <v>564</v>
      </c>
      <c r="E15948" s="594" t="s">
        <v>738</v>
      </c>
      <c r="F15948" s="595" t="s">
        <v>411</v>
      </c>
      <c r="G15948" s="596" t="s">
        <v>739</v>
      </c>
      <c r="H15948" s="597">
        <v>107900000</v>
      </c>
    </row>
    <row r="15949" spans="1:8">
      <c r="A15949" s="594" t="s">
        <v>134</v>
      </c>
      <c r="B15949" s="594" t="s">
        <v>359</v>
      </c>
      <c r="C15949" s="594" t="s">
        <v>276</v>
      </c>
      <c r="D15949" s="594" t="s">
        <v>564</v>
      </c>
      <c r="E15949" s="594" t="s">
        <v>738</v>
      </c>
      <c r="F15949" s="594" t="s">
        <v>740</v>
      </c>
      <c r="G15949" s="596" t="s">
        <v>741</v>
      </c>
      <c r="H15949" s="597">
        <v>700000</v>
      </c>
    </row>
    <row r="15950" spans="1:8">
      <c r="A15950" s="594" t="s">
        <v>134</v>
      </c>
      <c r="B15950" s="594" t="s">
        <v>359</v>
      </c>
      <c r="C15950" s="594" t="s">
        <v>276</v>
      </c>
      <c r="D15950" s="594" t="s">
        <v>564</v>
      </c>
      <c r="E15950" s="594" t="s">
        <v>738</v>
      </c>
      <c r="F15950" s="594" t="s">
        <v>356</v>
      </c>
      <c r="G15950" s="596" t="s">
        <v>357</v>
      </c>
      <c r="H15950" s="597">
        <v>104000000</v>
      </c>
    </row>
    <row r="15951" spans="1:8">
      <c r="A15951" s="594" t="s">
        <v>134</v>
      </c>
      <c r="B15951" s="594" t="s">
        <v>359</v>
      </c>
      <c r="C15951" s="594" t="s">
        <v>276</v>
      </c>
      <c r="D15951" s="594" t="s">
        <v>564</v>
      </c>
      <c r="E15951" s="594" t="s">
        <v>738</v>
      </c>
      <c r="F15951" s="594" t="s">
        <v>742</v>
      </c>
      <c r="G15951" s="596" t="s">
        <v>743</v>
      </c>
      <c r="H15951" s="597">
        <v>3200000</v>
      </c>
    </row>
    <row r="15952" spans="1:8">
      <c r="A15952" s="594" t="s">
        <v>134</v>
      </c>
      <c r="B15952" s="594" t="s">
        <v>359</v>
      </c>
      <c r="C15952" s="594" t="s">
        <v>276</v>
      </c>
      <c r="D15952" s="594" t="s">
        <v>564</v>
      </c>
      <c r="E15952" s="594" t="s">
        <v>744</v>
      </c>
      <c r="F15952" s="595" t="s">
        <v>411</v>
      </c>
      <c r="G15952" s="596" t="s">
        <v>2686</v>
      </c>
      <c r="H15952" s="597">
        <v>90000000</v>
      </c>
    </row>
    <row r="15953" spans="1:8">
      <c r="A15953" s="594" t="s">
        <v>134</v>
      </c>
      <c r="B15953" s="594" t="s">
        <v>359</v>
      </c>
      <c r="C15953" s="594" t="s">
        <v>276</v>
      </c>
      <c r="D15953" s="594" t="s">
        <v>564</v>
      </c>
      <c r="E15953" s="594" t="s">
        <v>744</v>
      </c>
      <c r="F15953" s="594" t="s">
        <v>712</v>
      </c>
      <c r="G15953" s="596" t="s">
        <v>713</v>
      </c>
      <c r="H15953" s="597">
        <v>90000000</v>
      </c>
    </row>
    <row r="15954" spans="1:8">
      <c r="A15954" s="594" t="s">
        <v>134</v>
      </c>
      <c r="B15954" s="594" t="s">
        <v>359</v>
      </c>
      <c r="C15954" s="594" t="s">
        <v>276</v>
      </c>
      <c r="D15954" s="594" t="s">
        <v>564</v>
      </c>
      <c r="E15954" s="594" t="s">
        <v>2692</v>
      </c>
      <c r="F15954" s="595" t="s">
        <v>411</v>
      </c>
      <c r="G15954" s="596" t="s">
        <v>2693</v>
      </c>
      <c r="H15954" s="597">
        <v>45645000</v>
      </c>
    </row>
    <row r="15955" spans="1:8">
      <c r="A15955" s="594" t="s">
        <v>134</v>
      </c>
      <c r="B15955" s="594" t="s">
        <v>359</v>
      </c>
      <c r="C15955" s="594" t="s">
        <v>276</v>
      </c>
      <c r="D15955" s="594" t="s">
        <v>564</v>
      </c>
      <c r="E15955" s="594" t="s">
        <v>2692</v>
      </c>
      <c r="F15955" s="594" t="s">
        <v>2777</v>
      </c>
      <c r="G15955" s="596" t="s">
        <v>2765</v>
      </c>
      <c r="H15955" s="597">
        <v>8645000</v>
      </c>
    </row>
    <row r="15956" spans="1:8">
      <c r="A15956" s="594" t="s">
        <v>134</v>
      </c>
      <c r="B15956" s="594" t="s">
        <v>359</v>
      </c>
      <c r="C15956" s="594" t="s">
        <v>276</v>
      </c>
      <c r="D15956" s="594" t="s">
        <v>564</v>
      </c>
      <c r="E15956" s="594" t="s">
        <v>2692</v>
      </c>
      <c r="F15956" s="594" t="s">
        <v>2694</v>
      </c>
      <c r="G15956" s="596" t="s">
        <v>2689</v>
      </c>
      <c r="H15956" s="597">
        <v>37000000</v>
      </c>
    </row>
    <row r="15957" spans="1:8">
      <c r="A15957" s="594" t="s">
        <v>134</v>
      </c>
      <c r="B15957" s="594" t="s">
        <v>359</v>
      </c>
      <c r="C15957" s="594" t="s">
        <v>276</v>
      </c>
      <c r="D15957" s="594" t="s">
        <v>564</v>
      </c>
      <c r="E15957" s="594" t="s">
        <v>189</v>
      </c>
      <c r="F15957" s="595" t="s">
        <v>411</v>
      </c>
      <c r="G15957" s="596" t="s">
        <v>190</v>
      </c>
      <c r="H15957" s="597">
        <v>3378469200</v>
      </c>
    </row>
    <row r="15958" spans="1:8">
      <c r="A15958" s="594" t="s">
        <v>134</v>
      </c>
      <c r="B15958" s="594" t="s">
        <v>359</v>
      </c>
      <c r="C15958" s="594" t="s">
        <v>276</v>
      </c>
      <c r="D15958" s="594" t="s">
        <v>564</v>
      </c>
      <c r="E15958" s="594" t="s">
        <v>189</v>
      </c>
      <c r="F15958" s="594" t="s">
        <v>773</v>
      </c>
      <c r="G15958" s="596" t="s">
        <v>2695</v>
      </c>
      <c r="H15958" s="597">
        <v>47544000</v>
      </c>
    </row>
    <row r="15959" spans="1:8">
      <c r="A15959" s="594" t="s">
        <v>134</v>
      </c>
      <c r="B15959" s="594" t="s">
        <v>359</v>
      </c>
      <c r="C15959" s="594" t="s">
        <v>276</v>
      </c>
      <c r="D15959" s="594" t="s">
        <v>564</v>
      </c>
      <c r="E15959" s="594" t="s">
        <v>189</v>
      </c>
      <c r="F15959" s="594" t="s">
        <v>192</v>
      </c>
      <c r="G15959" s="596" t="s">
        <v>195</v>
      </c>
      <c r="H15959" s="597">
        <v>3330925200</v>
      </c>
    </row>
    <row r="15960" spans="1:8">
      <c r="A15960" s="594" t="s">
        <v>134</v>
      </c>
      <c r="B15960" s="594" t="s">
        <v>359</v>
      </c>
      <c r="C15960" s="594" t="s">
        <v>276</v>
      </c>
      <c r="D15960" s="594" t="s">
        <v>564</v>
      </c>
      <c r="E15960" s="594" t="s">
        <v>77</v>
      </c>
      <c r="F15960" s="595" t="s">
        <v>411</v>
      </c>
      <c r="G15960" s="596" t="s">
        <v>78</v>
      </c>
      <c r="H15960" s="597">
        <v>2946810600</v>
      </c>
    </row>
    <row r="15961" spans="1:8">
      <c r="A15961" s="594" t="s">
        <v>134</v>
      </c>
      <c r="B15961" s="594" t="s">
        <v>359</v>
      </c>
      <c r="C15961" s="594" t="s">
        <v>276</v>
      </c>
      <c r="D15961" s="594" t="s">
        <v>564</v>
      </c>
      <c r="E15961" s="594" t="s">
        <v>77</v>
      </c>
      <c r="F15961" s="594" t="s">
        <v>79</v>
      </c>
      <c r="G15961" s="596" t="s">
        <v>195</v>
      </c>
      <c r="H15961" s="597">
        <v>2946810600</v>
      </c>
    </row>
    <row r="15962" spans="1:8">
      <c r="A15962" s="594" t="s">
        <v>134</v>
      </c>
      <c r="B15962" s="594" t="s">
        <v>359</v>
      </c>
      <c r="C15962" s="594" t="s">
        <v>276</v>
      </c>
      <c r="D15962" s="594" t="s">
        <v>564</v>
      </c>
      <c r="E15962" s="594" t="s">
        <v>194</v>
      </c>
      <c r="F15962" s="595" t="s">
        <v>411</v>
      </c>
      <c r="G15962" s="596" t="s">
        <v>195</v>
      </c>
      <c r="H15962" s="597">
        <v>19802630400</v>
      </c>
    </row>
    <row r="15963" spans="1:8">
      <c r="A15963" s="594" t="s">
        <v>134</v>
      </c>
      <c r="B15963" s="594" t="s">
        <v>359</v>
      </c>
      <c r="C15963" s="594" t="s">
        <v>276</v>
      </c>
      <c r="D15963" s="594" t="s">
        <v>564</v>
      </c>
      <c r="E15963" s="594" t="s">
        <v>194</v>
      </c>
      <c r="F15963" s="594" t="s">
        <v>1080</v>
      </c>
      <c r="G15963" s="596" t="s">
        <v>2870</v>
      </c>
      <c r="H15963" s="597">
        <v>1399307000</v>
      </c>
    </row>
    <row r="15964" spans="1:8">
      <c r="A15964" s="594" t="s">
        <v>134</v>
      </c>
      <c r="B15964" s="594" t="s">
        <v>359</v>
      </c>
      <c r="C15964" s="594" t="s">
        <v>276</v>
      </c>
      <c r="D15964" s="594" t="s">
        <v>564</v>
      </c>
      <c r="E15964" s="594" t="s">
        <v>194</v>
      </c>
      <c r="F15964" s="594" t="s">
        <v>198</v>
      </c>
      <c r="G15964" s="596" t="s">
        <v>199</v>
      </c>
      <c r="H15964" s="597">
        <v>25419000</v>
      </c>
    </row>
    <row r="15965" spans="1:8">
      <c r="A15965" s="594" t="s">
        <v>134</v>
      </c>
      <c r="B15965" s="594" t="s">
        <v>359</v>
      </c>
      <c r="C15965" s="594" t="s">
        <v>276</v>
      </c>
      <c r="D15965" s="594" t="s">
        <v>564</v>
      </c>
      <c r="E15965" s="594" t="s">
        <v>194</v>
      </c>
      <c r="F15965" s="594" t="s">
        <v>200</v>
      </c>
      <c r="G15965" s="596" t="s">
        <v>201</v>
      </c>
      <c r="H15965" s="597">
        <v>18377904400</v>
      </c>
    </row>
    <row r="15966" spans="1:8">
      <c r="A15966" s="594" t="s">
        <v>134</v>
      </c>
      <c r="B15966" s="594" t="s">
        <v>359</v>
      </c>
      <c r="C15966" s="594" t="s">
        <v>276</v>
      </c>
      <c r="D15966" s="594" t="s">
        <v>564</v>
      </c>
      <c r="E15966" s="594" t="s">
        <v>580</v>
      </c>
      <c r="F15966" s="595" t="s">
        <v>411</v>
      </c>
      <c r="G15966" s="596" t="s">
        <v>581</v>
      </c>
      <c r="H15966" s="597">
        <v>167376970</v>
      </c>
    </row>
    <row r="15967" spans="1:8">
      <c r="A15967" s="594" t="s">
        <v>134</v>
      </c>
      <c r="B15967" s="594" t="s">
        <v>359</v>
      </c>
      <c r="C15967" s="594" t="s">
        <v>276</v>
      </c>
      <c r="D15967" s="594" t="s">
        <v>564</v>
      </c>
      <c r="E15967" s="594" t="s">
        <v>580</v>
      </c>
      <c r="F15967" s="594" t="s">
        <v>373</v>
      </c>
      <c r="G15967" s="596" t="s">
        <v>640</v>
      </c>
      <c r="H15967" s="597">
        <v>167376970</v>
      </c>
    </row>
    <row r="15968" spans="1:8">
      <c r="A15968" s="594" t="s">
        <v>134</v>
      </c>
      <c r="B15968" s="594" t="s">
        <v>359</v>
      </c>
      <c r="C15968" s="594" t="s">
        <v>276</v>
      </c>
      <c r="D15968" s="594" t="s">
        <v>1229</v>
      </c>
      <c r="E15968" s="595" t="s">
        <v>411</v>
      </c>
      <c r="F15968" s="595" t="s">
        <v>411</v>
      </c>
      <c r="G15968" s="596" t="s">
        <v>2766</v>
      </c>
      <c r="H15968" s="597">
        <v>88228920431</v>
      </c>
    </row>
    <row r="15969" spans="1:8">
      <c r="A15969" s="594" t="s">
        <v>134</v>
      </c>
      <c r="B15969" s="594" t="s">
        <v>359</v>
      </c>
      <c r="C15969" s="594" t="s">
        <v>276</v>
      </c>
      <c r="D15969" s="594" t="s">
        <v>1229</v>
      </c>
      <c r="E15969" s="594" t="s">
        <v>768</v>
      </c>
      <c r="F15969" s="595" t="s">
        <v>411</v>
      </c>
      <c r="G15969" s="596" t="s">
        <v>2920</v>
      </c>
      <c r="H15969" s="597">
        <v>23870000</v>
      </c>
    </row>
    <row r="15970" spans="1:8">
      <c r="A15970" s="594" t="s">
        <v>134</v>
      </c>
      <c r="B15970" s="594" t="s">
        <v>359</v>
      </c>
      <c r="C15970" s="594" t="s">
        <v>276</v>
      </c>
      <c r="D15970" s="594" t="s">
        <v>1229</v>
      </c>
      <c r="E15970" s="594" t="s">
        <v>768</v>
      </c>
      <c r="F15970" s="594" t="s">
        <v>770</v>
      </c>
      <c r="G15970" s="596" t="s">
        <v>2921</v>
      </c>
      <c r="H15970" s="597">
        <v>23870000</v>
      </c>
    </row>
    <row r="15971" spans="1:8">
      <c r="A15971" s="594" t="s">
        <v>134</v>
      </c>
      <c r="B15971" s="594" t="s">
        <v>359</v>
      </c>
      <c r="C15971" s="594" t="s">
        <v>276</v>
      </c>
      <c r="D15971" s="594" t="s">
        <v>1229</v>
      </c>
      <c r="E15971" s="594" t="s">
        <v>167</v>
      </c>
      <c r="F15971" s="595" t="s">
        <v>411</v>
      </c>
      <c r="G15971" s="596" t="s">
        <v>168</v>
      </c>
      <c r="H15971" s="597">
        <v>1201292865</v>
      </c>
    </row>
    <row r="15972" spans="1:8">
      <c r="A15972" s="594" t="s">
        <v>134</v>
      </c>
      <c r="B15972" s="594" t="s">
        <v>359</v>
      </c>
      <c r="C15972" s="594" t="s">
        <v>276</v>
      </c>
      <c r="D15972" s="594" t="s">
        <v>1229</v>
      </c>
      <c r="E15972" s="594" t="s">
        <v>167</v>
      </c>
      <c r="F15972" s="594" t="s">
        <v>228</v>
      </c>
      <c r="G15972" s="596" t="s">
        <v>2673</v>
      </c>
      <c r="H15972" s="597">
        <v>1074665775</v>
      </c>
    </row>
    <row r="15973" spans="1:8">
      <c r="A15973" s="594" t="s">
        <v>134</v>
      </c>
      <c r="B15973" s="594" t="s">
        <v>359</v>
      </c>
      <c r="C15973" s="594" t="s">
        <v>276</v>
      </c>
      <c r="D15973" s="594" t="s">
        <v>1229</v>
      </c>
      <c r="E15973" s="594" t="s">
        <v>167</v>
      </c>
      <c r="F15973" s="594" t="s">
        <v>230</v>
      </c>
      <c r="G15973" s="596" t="s">
        <v>2675</v>
      </c>
      <c r="H15973" s="597">
        <v>126627090</v>
      </c>
    </row>
    <row r="15974" spans="1:8">
      <c r="A15974" s="594" t="s">
        <v>134</v>
      </c>
      <c r="B15974" s="594" t="s">
        <v>359</v>
      </c>
      <c r="C15974" s="594" t="s">
        <v>276</v>
      </c>
      <c r="D15974" s="594" t="s">
        <v>1229</v>
      </c>
      <c r="E15974" s="594" t="s">
        <v>171</v>
      </c>
      <c r="F15974" s="595" t="s">
        <v>411</v>
      </c>
      <c r="G15974" s="596" t="s">
        <v>2677</v>
      </c>
      <c r="H15974" s="597">
        <v>4600000</v>
      </c>
    </row>
    <row r="15975" spans="1:8">
      <c r="A15975" s="594" t="s">
        <v>134</v>
      </c>
      <c r="B15975" s="594" t="s">
        <v>359</v>
      </c>
      <c r="C15975" s="594" t="s">
        <v>276</v>
      </c>
      <c r="D15975" s="594" t="s">
        <v>1229</v>
      </c>
      <c r="E15975" s="594" t="s">
        <v>171</v>
      </c>
      <c r="F15975" s="594" t="s">
        <v>173</v>
      </c>
      <c r="G15975" s="596" t="s">
        <v>174</v>
      </c>
      <c r="H15975" s="597">
        <v>4600000</v>
      </c>
    </row>
    <row r="15976" spans="1:8">
      <c r="A15976" s="594" t="s">
        <v>134</v>
      </c>
      <c r="B15976" s="594" t="s">
        <v>359</v>
      </c>
      <c r="C15976" s="594" t="s">
        <v>276</v>
      </c>
      <c r="D15976" s="594" t="s">
        <v>1229</v>
      </c>
      <c r="E15976" s="594" t="s">
        <v>240</v>
      </c>
      <c r="F15976" s="595" t="s">
        <v>411</v>
      </c>
      <c r="G15976" s="596" t="s">
        <v>241</v>
      </c>
      <c r="H15976" s="597">
        <v>4782000</v>
      </c>
    </row>
    <row r="15977" spans="1:8">
      <c r="A15977" s="594" t="s">
        <v>134</v>
      </c>
      <c r="B15977" s="594" t="s">
        <v>359</v>
      </c>
      <c r="C15977" s="594" t="s">
        <v>276</v>
      </c>
      <c r="D15977" s="594" t="s">
        <v>1229</v>
      </c>
      <c r="E15977" s="594" t="s">
        <v>240</v>
      </c>
      <c r="F15977" s="594" t="s">
        <v>733</v>
      </c>
      <c r="G15977" s="596" t="s">
        <v>734</v>
      </c>
      <c r="H15977" s="597">
        <v>4782000</v>
      </c>
    </row>
    <row r="15978" spans="1:8">
      <c r="A15978" s="594" t="s">
        <v>134</v>
      </c>
      <c r="B15978" s="594" t="s">
        <v>359</v>
      </c>
      <c r="C15978" s="594" t="s">
        <v>276</v>
      </c>
      <c r="D15978" s="594" t="s">
        <v>1229</v>
      </c>
      <c r="E15978" s="594" t="s">
        <v>738</v>
      </c>
      <c r="F15978" s="595" t="s">
        <v>411</v>
      </c>
      <c r="G15978" s="596" t="s">
        <v>739</v>
      </c>
      <c r="H15978" s="597">
        <v>1020320406</v>
      </c>
    </row>
    <row r="15979" spans="1:8">
      <c r="A15979" s="594" t="s">
        <v>134</v>
      </c>
      <c r="B15979" s="594" t="s">
        <v>359</v>
      </c>
      <c r="C15979" s="594" t="s">
        <v>276</v>
      </c>
      <c r="D15979" s="594" t="s">
        <v>1229</v>
      </c>
      <c r="E15979" s="594" t="s">
        <v>738</v>
      </c>
      <c r="F15979" s="594" t="s">
        <v>356</v>
      </c>
      <c r="G15979" s="596" t="s">
        <v>357</v>
      </c>
      <c r="H15979" s="597">
        <v>529317406</v>
      </c>
    </row>
    <row r="15980" spans="1:8">
      <c r="A15980" s="594" t="s">
        <v>134</v>
      </c>
      <c r="B15980" s="594" t="s">
        <v>359</v>
      </c>
      <c r="C15980" s="594" t="s">
        <v>276</v>
      </c>
      <c r="D15980" s="594" t="s">
        <v>1229</v>
      </c>
      <c r="E15980" s="594" t="s">
        <v>738</v>
      </c>
      <c r="F15980" s="594" t="s">
        <v>742</v>
      </c>
      <c r="G15980" s="596" t="s">
        <v>743</v>
      </c>
      <c r="H15980" s="597">
        <v>491003000</v>
      </c>
    </row>
    <row r="15981" spans="1:8">
      <c r="A15981" s="594" t="s">
        <v>134</v>
      </c>
      <c r="B15981" s="594" t="s">
        <v>359</v>
      </c>
      <c r="C15981" s="594" t="s">
        <v>276</v>
      </c>
      <c r="D15981" s="594" t="s">
        <v>1229</v>
      </c>
      <c r="E15981" s="594" t="s">
        <v>744</v>
      </c>
      <c r="F15981" s="595" t="s">
        <v>411</v>
      </c>
      <c r="G15981" s="596" t="s">
        <v>2686</v>
      </c>
      <c r="H15981" s="597">
        <v>19795591125</v>
      </c>
    </row>
    <row r="15982" spans="1:8">
      <c r="A15982" s="594" t="s">
        <v>134</v>
      </c>
      <c r="B15982" s="594" t="s">
        <v>359</v>
      </c>
      <c r="C15982" s="594" t="s">
        <v>276</v>
      </c>
      <c r="D15982" s="594" t="s">
        <v>1229</v>
      </c>
      <c r="E15982" s="594" t="s">
        <v>744</v>
      </c>
      <c r="F15982" s="594" t="s">
        <v>11</v>
      </c>
      <c r="G15982" s="596" t="s">
        <v>2691</v>
      </c>
      <c r="H15982" s="597">
        <v>163536000</v>
      </c>
    </row>
    <row r="15983" spans="1:8">
      <c r="A15983" s="594" t="s">
        <v>134</v>
      </c>
      <c r="B15983" s="594" t="s">
        <v>359</v>
      </c>
      <c r="C15983" s="594" t="s">
        <v>276</v>
      </c>
      <c r="D15983" s="594" t="s">
        <v>1229</v>
      </c>
      <c r="E15983" s="594" t="s">
        <v>744</v>
      </c>
      <c r="F15983" s="594" t="s">
        <v>371</v>
      </c>
      <c r="G15983" s="596" t="s">
        <v>372</v>
      </c>
      <c r="H15983" s="597">
        <v>2337350400</v>
      </c>
    </row>
    <row r="15984" spans="1:8">
      <c r="A15984" s="594" t="s">
        <v>134</v>
      </c>
      <c r="B15984" s="594" t="s">
        <v>359</v>
      </c>
      <c r="C15984" s="594" t="s">
        <v>276</v>
      </c>
      <c r="D15984" s="594" t="s">
        <v>1229</v>
      </c>
      <c r="E15984" s="594" t="s">
        <v>744</v>
      </c>
      <c r="F15984" s="594" t="s">
        <v>712</v>
      </c>
      <c r="G15984" s="596" t="s">
        <v>713</v>
      </c>
      <c r="H15984" s="597">
        <v>16029717765</v>
      </c>
    </row>
    <row r="15985" spans="1:8">
      <c r="A15985" s="594" t="s">
        <v>134</v>
      </c>
      <c r="B15985" s="594" t="s">
        <v>359</v>
      </c>
      <c r="C15985" s="594" t="s">
        <v>276</v>
      </c>
      <c r="D15985" s="594" t="s">
        <v>1229</v>
      </c>
      <c r="E15985" s="594" t="s">
        <v>744</v>
      </c>
      <c r="F15985" s="594" t="s">
        <v>748</v>
      </c>
      <c r="G15985" s="596" t="s">
        <v>35</v>
      </c>
      <c r="H15985" s="597">
        <v>1264986960</v>
      </c>
    </row>
    <row r="15986" spans="1:8">
      <c r="A15986" s="594" t="s">
        <v>134</v>
      </c>
      <c r="B15986" s="594" t="s">
        <v>359</v>
      </c>
      <c r="C15986" s="594" t="s">
        <v>276</v>
      </c>
      <c r="D15986" s="594" t="s">
        <v>1229</v>
      </c>
      <c r="E15986" s="594" t="s">
        <v>189</v>
      </c>
      <c r="F15986" s="595" t="s">
        <v>411</v>
      </c>
      <c r="G15986" s="596" t="s">
        <v>190</v>
      </c>
      <c r="H15986" s="597">
        <v>69180000</v>
      </c>
    </row>
    <row r="15987" spans="1:8">
      <c r="A15987" s="594" t="s">
        <v>134</v>
      </c>
      <c r="B15987" s="594" t="s">
        <v>359</v>
      </c>
      <c r="C15987" s="594" t="s">
        <v>276</v>
      </c>
      <c r="D15987" s="594" t="s">
        <v>1229</v>
      </c>
      <c r="E15987" s="594" t="s">
        <v>189</v>
      </c>
      <c r="F15987" s="594" t="s">
        <v>773</v>
      </c>
      <c r="G15987" s="596" t="s">
        <v>2695</v>
      </c>
      <c r="H15987" s="597">
        <v>30500000</v>
      </c>
    </row>
    <row r="15988" spans="1:8">
      <c r="A15988" s="594" t="s">
        <v>134</v>
      </c>
      <c r="B15988" s="594" t="s">
        <v>359</v>
      </c>
      <c r="C15988" s="594" t="s">
        <v>276</v>
      </c>
      <c r="D15988" s="594" t="s">
        <v>1229</v>
      </c>
      <c r="E15988" s="594" t="s">
        <v>189</v>
      </c>
      <c r="F15988" s="594" t="s">
        <v>192</v>
      </c>
      <c r="G15988" s="596" t="s">
        <v>195</v>
      </c>
      <c r="H15988" s="597">
        <v>38680000</v>
      </c>
    </row>
    <row r="15989" spans="1:8">
      <c r="A15989" s="594" t="s">
        <v>134</v>
      </c>
      <c r="B15989" s="594" t="s">
        <v>359</v>
      </c>
      <c r="C15989" s="594" t="s">
        <v>276</v>
      </c>
      <c r="D15989" s="594" t="s">
        <v>1229</v>
      </c>
      <c r="E15989" s="594" t="s">
        <v>77</v>
      </c>
      <c r="F15989" s="595" t="s">
        <v>411</v>
      </c>
      <c r="G15989" s="596" t="s">
        <v>78</v>
      </c>
      <c r="H15989" s="597">
        <v>19178187078</v>
      </c>
    </row>
    <row r="15990" spans="1:8">
      <c r="A15990" s="594" t="s">
        <v>134</v>
      </c>
      <c r="B15990" s="594" t="s">
        <v>359</v>
      </c>
      <c r="C15990" s="594" t="s">
        <v>276</v>
      </c>
      <c r="D15990" s="594" t="s">
        <v>1229</v>
      </c>
      <c r="E15990" s="594" t="s">
        <v>77</v>
      </c>
      <c r="F15990" s="594" t="s">
        <v>79</v>
      </c>
      <c r="G15990" s="596" t="s">
        <v>195</v>
      </c>
      <c r="H15990" s="597">
        <v>19178187078</v>
      </c>
    </row>
    <row r="15991" spans="1:8">
      <c r="A15991" s="594" t="s">
        <v>134</v>
      </c>
      <c r="B15991" s="594" t="s">
        <v>359</v>
      </c>
      <c r="C15991" s="594" t="s">
        <v>276</v>
      </c>
      <c r="D15991" s="594" t="s">
        <v>1229</v>
      </c>
      <c r="E15991" s="594" t="s">
        <v>1254</v>
      </c>
      <c r="F15991" s="595" t="s">
        <v>411</v>
      </c>
      <c r="G15991" s="596" t="s">
        <v>1255</v>
      </c>
      <c r="H15991" s="597">
        <v>1300169000</v>
      </c>
    </row>
    <row r="15992" spans="1:8">
      <c r="A15992" s="594" t="s">
        <v>134</v>
      </c>
      <c r="B15992" s="594" t="s">
        <v>359</v>
      </c>
      <c r="C15992" s="594" t="s">
        <v>276</v>
      </c>
      <c r="D15992" s="594" t="s">
        <v>1229</v>
      </c>
      <c r="E15992" s="594" t="s">
        <v>1254</v>
      </c>
      <c r="F15992" s="594" t="s">
        <v>1260</v>
      </c>
      <c r="G15992" s="596" t="s">
        <v>195</v>
      </c>
      <c r="H15992" s="597">
        <v>1300169000</v>
      </c>
    </row>
    <row r="15993" spans="1:8">
      <c r="A15993" s="594" t="s">
        <v>134</v>
      </c>
      <c r="B15993" s="594" t="s">
        <v>359</v>
      </c>
      <c r="C15993" s="594" t="s">
        <v>276</v>
      </c>
      <c r="D15993" s="594" t="s">
        <v>1229</v>
      </c>
      <c r="E15993" s="594" t="s">
        <v>194</v>
      </c>
      <c r="F15993" s="595" t="s">
        <v>411</v>
      </c>
      <c r="G15993" s="596" t="s">
        <v>195</v>
      </c>
      <c r="H15993" s="597">
        <v>10330372539</v>
      </c>
    </row>
    <row r="15994" spans="1:8">
      <c r="A15994" s="594" t="s">
        <v>134</v>
      </c>
      <c r="B15994" s="594" t="s">
        <v>359</v>
      </c>
      <c r="C15994" s="594" t="s">
        <v>276</v>
      </c>
      <c r="D15994" s="594" t="s">
        <v>1229</v>
      </c>
      <c r="E15994" s="594" t="s">
        <v>194</v>
      </c>
      <c r="F15994" s="594" t="s">
        <v>200</v>
      </c>
      <c r="G15994" s="596" t="s">
        <v>201</v>
      </c>
      <c r="H15994" s="597">
        <v>10330372539</v>
      </c>
    </row>
    <row r="15995" spans="1:8">
      <c r="A15995" s="594" t="s">
        <v>134</v>
      </c>
      <c r="B15995" s="594" t="s">
        <v>359</v>
      </c>
      <c r="C15995" s="594" t="s">
        <v>276</v>
      </c>
      <c r="D15995" s="594" t="s">
        <v>1229</v>
      </c>
      <c r="E15995" s="594" t="s">
        <v>1320</v>
      </c>
      <c r="F15995" s="595" t="s">
        <v>411</v>
      </c>
      <c r="G15995" s="596" t="s">
        <v>2793</v>
      </c>
      <c r="H15995" s="597">
        <v>198276000</v>
      </c>
    </row>
    <row r="15996" spans="1:8">
      <c r="A15996" s="594" t="s">
        <v>134</v>
      </c>
      <c r="B15996" s="594" t="s">
        <v>359</v>
      </c>
      <c r="C15996" s="594" t="s">
        <v>276</v>
      </c>
      <c r="D15996" s="594" t="s">
        <v>1229</v>
      </c>
      <c r="E15996" s="594" t="s">
        <v>1320</v>
      </c>
      <c r="F15996" s="594" t="s">
        <v>2956</v>
      </c>
      <c r="G15996" s="596" t="s">
        <v>2957</v>
      </c>
      <c r="H15996" s="597">
        <v>198276000</v>
      </c>
    </row>
    <row r="15997" spans="1:8">
      <c r="A15997" s="594" t="s">
        <v>134</v>
      </c>
      <c r="B15997" s="594" t="s">
        <v>359</v>
      </c>
      <c r="C15997" s="594" t="s">
        <v>276</v>
      </c>
      <c r="D15997" s="594" t="s">
        <v>1229</v>
      </c>
      <c r="E15997" s="594" t="s">
        <v>1145</v>
      </c>
      <c r="F15997" s="595" t="s">
        <v>411</v>
      </c>
      <c r="G15997" s="596" t="s">
        <v>2761</v>
      </c>
      <c r="H15997" s="597">
        <v>236694548</v>
      </c>
    </row>
    <row r="15998" spans="1:8">
      <c r="A15998" s="594" t="s">
        <v>134</v>
      </c>
      <c r="B15998" s="594" t="s">
        <v>359</v>
      </c>
      <c r="C15998" s="594" t="s">
        <v>276</v>
      </c>
      <c r="D15998" s="594" t="s">
        <v>1229</v>
      </c>
      <c r="E15998" s="594" t="s">
        <v>1145</v>
      </c>
      <c r="F15998" s="594" t="s">
        <v>1144</v>
      </c>
      <c r="G15998" s="596" t="s">
        <v>1143</v>
      </c>
      <c r="H15998" s="597">
        <v>232234500</v>
      </c>
    </row>
    <row r="15999" spans="1:8">
      <c r="A15999" s="594" t="s">
        <v>134</v>
      </c>
      <c r="B15999" s="594" t="s">
        <v>359</v>
      </c>
      <c r="C15999" s="594" t="s">
        <v>276</v>
      </c>
      <c r="D15999" s="594" t="s">
        <v>1229</v>
      </c>
      <c r="E15999" s="594" t="s">
        <v>1145</v>
      </c>
      <c r="F15999" s="594" t="s">
        <v>1149</v>
      </c>
      <c r="G15999" s="596" t="s">
        <v>1148</v>
      </c>
      <c r="H15999" s="597">
        <v>4460048</v>
      </c>
    </row>
    <row r="16000" spans="1:8">
      <c r="A16000" s="594" t="s">
        <v>134</v>
      </c>
      <c r="B16000" s="594" t="s">
        <v>359</v>
      </c>
      <c r="C16000" s="594" t="s">
        <v>276</v>
      </c>
      <c r="D16000" s="594" t="s">
        <v>1229</v>
      </c>
      <c r="E16000" s="594" t="s">
        <v>260</v>
      </c>
      <c r="F16000" s="595" t="s">
        <v>411</v>
      </c>
      <c r="G16000" s="596" t="s">
        <v>261</v>
      </c>
      <c r="H16000" s="597">
        <v>30389366072</v>
      </c>
    </row>
    <row r="16001" spans="1:8">
      <c r="A16001" s="594" t="s">
        <v>134</v>
      </c>
      <c r="B16001" s="594" t="s">
        <v>359</v>
      </c>
      <c r="C16001" s="594" t="s">
        <v>276</v>
      </c>
      <c r="D16001" s="594" t="s">
        <v>1229</v>
      </c>
      <c r="E16001" s="594" t="s">
        <v>260</v>
      </c>
      <c r="F16001" s="594" t="s">
        <v>262</v>
      </c>
      <c r="G16001" s="596" t="s">
        <v>2707</v>
      </c>
      <c r="H16001" s="597">
        <v>30389366072</v>
      </c>
    </row>
    <row r="16002" spans="1:8">
      <c r="A16002" s="594" t="s">
        <v>134</v>
      </c>
      <c r="B16002" s="594" t="s">
        <v>359</v>
      </c>
      <c r="C16002" s="594" t="s">
        <v>276</v>
      </c>
      <c r="D16002" s="594" t="s">
        <v>1229</v>
      </c>
      <c r="E16002" s="594" t="s">
        <v>53</v>
      </c>
      <c r="F16002" s="595" t="s">
        <v>411</v>
      </c>
      <c r="G16002" s="596" t="s">
        <v>193</v>
      </c>
      <c r="H16002" s="597">
        <v>4476218798</v>
      </c>
    </row>
    <row r="16003" spans="1:8">
      <c r="A16003" s="594" t="s">
        <v>134</v>
      </c>
      <c r="B16003" s="594" t="s">
        <v>359</v>
      </c>
      <c r="C16003" s="594" t="s">
        <v>276</v>
      </c>
      <c r="D16003" s="594" t="s">
        <v>1229</v>
      </c>
      <c r="E16003" s="594" t="s">
        <v>53</v>
      </c>
      <c r="F16003" s="594" t="s">
        <v>54</v>
      </c>
      <c r="G16003" s="596" t="s">
        <v>55</v>
      </c>
      <c r="H16003" s="597">
        <v>334440000</v>
      </c>
    </row>
    <row r="16004" spans="1:8">
      <c r="A16004" s="594" t="s">
        <v>134</v>
      </c>
      <c r="B16004" s="594" t="s">
        <v>359</v>
      </c>
      <c r="C16004" s="594" t="s">
        <v>276</v>
      </c>
      <c r="D16004" s="594" t="s">
        <v>1229</v>
      </c>
      <c r="E16004" s="594" t="s">
        <v>53</v>
      </c>
      <c r="F16004" s="594" t="s">
        <v>56</v>
      </c>
      <c r="G16004" s="596" t="s">
        <v>57</v>
      </c>
      <c r="H16004" s="597">
        <v>4027474011</v>
      </c>
    </row>
    <row r="16005" spans="1:8">
      <c r="A16005" s="594" t="s">
        <v>134</v>
      </c>
      <c r="B16005" s="594" t="s">
        <v>359</v>
      </c>
      <c r="C16005" s="594" t="s">
        <v>276</v>
      </c>
      <c r="D16005" s="594" t="s">
        <v>1229</v>
      </c>
      <c r="E16005" s="594" t="s">
        <v>53</v>
      </c>
      <c r="F16005" s="594" t="s">
        <v>358</v>
      </c>
      <c r="G16005" s="596" t="s">
        <v>195</v>
      </c>
      <c r="H16005" s="597">
        <v>114304787</v>
      </c>
    </row>
    <row r="16006" spans="1:8">
      <c r="A16006" s="594" t="s">
        <v>134</v>
      </c>
      <c r="B16006" s="594" t="s">
        <v>359</v>
      </c>
      <c r="C16006" s="594" t="s">
        <v>276</v>
      </c>
      <c r="D16006" s="594" t="s">
        <v>2767</v>
      </c>
      <c r="E16006" s="595" t="s">
        <v>411</v>
      </c>
      <c r="F16006" s="595" t="s">
        <v>411</v>
      </c>
      <c r="G16006" s="596" t="s">
        <v>2768</v>
      </c>
      <c r="H16006" s="597">
        <v>2120191290</v>
      </c>
    </row>
    <row r="16007" spans="1:8">
      <c r="A16007" s="594" t="s">
        <v>134</v>
      </c>
      <c r="B16007" s="594" t="s">
        <v>359</v>
      </c>
      <c r="C16007" s="594" t="s">
        <v>276</v>
      </c>
      <c r="D16007" s="594" t="s">
        <v>2767</v>
      </c>
      <c r="E16007" s="594" t="s">
        <v>744</v>
      </c>
      <c r="F16007" s="595" t="s">
        <v>411</v>
      </c>
      <c r="G16007" s="596" t="s">
        <v>2686</v>
      </c>
      <c r="H16007" s="597">
        <v>209890000</v>
      </c>
    </row>
    <row r="16008" spans="1:8">
      <c r="A16008" s="594" t="s">
        <v>134</v>
      </c>
      <c r="B16008" s="594" t="s">
        <v>359</v>
      </c>
      <c r="C16008" s="594" t="s">
        <v>276</v>
      </c>
      <c r="D16008" s="594" t="s">
        <v>2767</v>
      </c>
      <c r="E16008" s="594" t="s">
        <v>744</v>
      </c>
      <c r="F16008" s="594" t="s">
        <v>712</v>
      </c>
      <c r="G16008" s="596" t="s">
        <v>713</v>
      </c>
      <c r="H16008" s="597">
        <v>209890000</v>
      </c>
    </row>
    <row r="16009" spans="1:8">
      <c r="A16009" s="594" t="s">
        <v>134</v>
      </c>
      <c r="B16009" s="594" t="s">
        <v>359</v>
      </c>
      <c r="C16009" s="594" t="s">
        <v>276</v>
      </c>
      <c r="D16009" s="594" t="s">
        <v>2767</v>
      </c>
      <c r="E16009" s="594" t="s">
        <v>189</v>
      </c>
      <c r="F16009" s="595" t="s">
        <v>411</v>
      </c>
      <c r="G16009" s="596" t="s">
        <v>190</v>
      </c>
      <c r="H16009" s="597">
        <v>115458000</v>
      </c>
    </row>
    <row r="16010" spans="1:8">
      <c r="A16010" s="594" t="s">
        <v>134</v>
      </c>
      <c r="B16010" s="594" t="s">
        <v>359</v>
      </c>
      <c r="C16010" s="594" t="s">
        <v>276</v>
      </c>
      <c r="D16010" s="594" t="s">
        <v>2767</v>
      </c>
      <c r="E16010" s="594" t="s">
        <v>189</v>
      </c>
      <c r="F16010" s="594" t="s">
        <v>192</v>
      </c>
      <c r="G16010" s="596" t="s">
        <v>195</v>
      </c>
      <c r="H16010" s="597">
        <v>115458000</v>
      </c>
    </row>
    <row r="16011" spans="1:8">
      <c r="A16011" s="594" t="s">
        <v>134</v>
      </c>
      <c r="B16011" s="594" t="s">
        <v>359</v>
      </c>
      <c r="C16011" s="594" t="s">
        <v>276</v>
      </c>
      <c r="D16011" s="594" t="s">
        <v>2767</v>
      </c>
      <c r="E16011" s="594" t="s">
        <v>77</v>
      </c>
      <c r="F16011" s="595" t="s">
        <v>411</v>
      </c>
      <c r="G16011" s="596" t="s">
        <v>78</v>
      </c>
      <c r="H16011" s="597">
        <v>813445400</v>
      </c>
    </row>
    <row r="16012" spans="1:8">
      <c r="A16012" s="594" t="s">
        <v>134</v>
      </c>
      <c r="B16012" s="594" t="s">
        <v>359</v>
      </c>
      <c r="C16012" s="594" t="s">
        <v>276</v>
      </c>
      <c r="D16012" s="594" t="s">
        <v>2767</v>
      </c>
      <c r="E16012" s="594" t="s">
        <v>77</v>
      </c>
      <c r="F16012" s="594" t="s">
        <v>79</v>
      </c>
      <c r="G16012" s="596" t="s">
        <v>195</v>
      </c>
      <c r="H16012" s="597">
        <v>813445400</v>
      </c>
    </row>
    <row r="16013" spans="1:8">
      <c r="A16013" s="594" t="s">
        <v>134</v>
      </c>
      <c r="B16013" s="594" t="s">
        <v>359</v>
      </c>
      <c r="C16013" s="594" t="s">
        <v>276</v>
      </c>
      <c r="D16013" s="594" t="s">
        <v>2767</v>
      </c>
      <c r="E16013" s="594" t="s">
        <v>194</v>
      </c>
      <c r="F16013" s="595" t="s">
        <v>411</v>
      </c>
      <c r="G16013" s="596" t="s">
        <v>195</v>
      </c>
      <c r="H16013" s="597">
        <v>981397890</v>
      </c>
    </row>
    <row r="16014" spans="1:8">
      <c r="A16014" s="594" t="s">
        <v>134</v>
      </c>
      <c r="B16014" s="594" t="s">
        <v>359</v>
      </c>
      <c r="C16014" s="594" t="s">
        <v>276</v>
      </c>
      <c r="D16014" s="594" t="s">
        <v>2767</v>
      </c>
      <c r="E16014" s="594" t="s">
        <v>194</v>
      </c>
      <c r="F16014" s="594" t="s">
        <v>1080</v>
      </c>
      <c r="G16014" s="596" t="s">
        <v>2870</v>
      </c>
      <c r="H16014" s="597">
        <v>18132450</v>
      </c>
    </row>
    <row r="16015" spans="1:8">
      <c r="A16015" s="594" t="s">
        <v>134</v>
      </c>
      <c r="B16015" s="594" t="s">
        <v>359</v>
      </c>
      <c r="C16015" s="594" t="s">
        <v>276</v>
      </c>
      <c r="D16015" s="594" t="s">
        <v>2767</v>
      </c>
      <c r="E16015" s="594" t="s">
        <v>194</v>
      </c>
      <c r="F16015" s="594" t="s">
        <v>200</v>
      </c>
      <c r="G16015" s="596" t="s">
        <v>201</v>
      </c>
      <c r="H16015" s="597">
        <v>963265440</v>
      </c>
    </row>
    <row r="16016" spans="1:8">
      <c r="A16016" s="594" t="s">
        <v>134</v>
      </c>
      <c r="B16016" s="594" t="s">
        <v>359</v>
      </c>
      <c r="C16016" s="594" t="s">
        <v>276</v>
      </c>
      <c r="D16016" s="594" t="s">
        <v>2958</v>
      </c>
      <c r="E16016" s="595" t="s">
        <v>411</v>
      </c>
      <c r="F16016" s="595" t="s">
        <v>411</v>
      </c>
      <c r="G16016" s="596" t="s">
        <v>2959</v>
      </c>
      <c r="H16016" s="597">
        <v>463582000</v>
      </c>
    </row>
    <row r="16017" spans="1:8">
      <c r="A16017" s="594" t="s">
        <v>134</v>
      </c>
      <c r="B16017" s="594" t="s">
        <v>359</v>
      </c>
      <c r="C16017" s="594" t="s">
        <v>276</v>
      </c>
      <c r="D16017" s="594" t="s">
        <v>2958</v>
      </c>
      <c r="E16017" s="594" t="s">
        <v>744</v>
      </c>
      <c r="F16017" s="595" t="s">
        <v>411</v>
      </c>
      <c r="G16017" s="596" t="s">
        <v>2686</v>
      </c>
      <c r="H16017" s="597">
        <v>241602000</v>
      </c>
    </row>
    <row r="16018" spans="1:8">
      <c r="A16018" s="594" t="s">
        <v>134</v>
      </c>
      <c r="B16018" s="594" t="s">
        <v>359</v>
      </c>
      <c r="C16018" s="594" t="s">
        <v>276</v>
      </c>
      <c r="D16018" s="594" t="s">
        <v>2958</v>
      </c>
      <c r="E16018" s="594" t="s">
        <v>744</v>
      </c>
      <c r="F16018" s="594" t="s">
        <v>748</v>
      </c>
      <c r="G16018" s="596" t="s">
        <v>35</v>
      </c>
      <c r="H16018" s="597">
        <v>241602000</v>
      </c>
    </row>
    <row r="16019" spans="1:8">
      <c r="A16019" s="594" t="s">
        <v>134</v>
      </c>
      <c r="B16019" s="594" t="s">
        <v>359</v>
      </c>
      <c r="C16019" s="594" t="s">
        <v>276</v>
      </c>
      <c r="D16019" s="594" t="s">
        <v>2958</v>
      </c>
      <c r="E16019" s="594" t="s">
        <v>2692</v>
      </c>
      <c r="F16019" s="595" t="s">
        <v>411</v>
      </c>
      <c r="G16019" s="596" t="s">
        <v>2693</v>
      </c>
      <c r="H16019" s="597">
        <v>49980000</v>
      </c>
    </row>
    <row r="16020" spans="1:8">
      <c r="A16020" s="594" t="s">
        <v>134</v>
      </c>
      <c r="B16020" s="594" t="s">
        <v>359</v>
      </c>
      <c r="C16020" s="594" t="s">
        <v>276</v>
      </c>
      <c r="D16020" s="594" t="s">
        <v>2958</v>
      </c>
      <c r="E16020" s="594" t="s">
        <v>2692</v>
      </c>
      <c r="F16020" s="594" t="s">
        <v>2730</v>
      </c>
      <c r="G16020" s="596" t="s">
        <v>2731</v>
      </c>
      <c r="H16020" s="597">
        <v>49980000</v>
      </c>
    </row>
    <row r="16021" spans="1:8">
      <c r="A16021" s="594" t="s">
        <v>134</v>
      </c>
      <c r="B16021" s="594" t="s">
        <v>359</v>
      </c>
      <c r="C16021" s="594" t="s">
        <v>276</v>
      </c>
      <c r="D16021" s="594" t="s">
        <v>2958</v>
      </c>
      <c r="E16021" s="594" t="s">
        <v>77</v>
      </c>
      <c r="F16021" s="595" t="s">
        <v>411</v>
      </c>
      <c r="G16021" s="596" t="s">
        <v>78</v>
      </c>
      <c r="H16021" s="597">
        <v>70000000</v>
      </c>
    </row>
    <row r="16022" spans="1:8">
      <c r="A16022" s="594" t="s">
        <v>134</v>
      </c>
      <c r="B16022" s="594" t="s">
        <v>359</v>
      </c>
      <c r="C16022" s="594" t="s">
        <v>276</v>
      </c>
      <c r="D16022" s="594" t="s">
        <v>2958</v>
      </c>
      <c r="E16022" s="594" t="s">
        <v>77</v>
      </c>
      <c r="F16022" s="594" t="s">
        <v>1193</v>
      </c>
      <c r="G16022" s="596" t="s">
        <v>1192</v>
      </c>
      <c r="H16022" s="597">
        <v>70000000</v>
      </c>
    </row>
    <row r="16023" spans="1:8">
      <c r="A16023" s="594" t="s">
        <v>134</v>
      </c>
      <c r="B16023" s="594" t="s">
        <v>359</v>
      </c>
      <c r="C16023" s="594" t="s">
        <v>276</v>
      </c>
      <c r="D16023" s="594" t="s">
        <v>2958</v>
      </c>
      <c r="E16023" s="594" t="s">
        <v>194</v>
      </c>
      <c r="F16023" s="595" t="s">
        <v>411</v>
      </c>
      <c r="G16023" s="596" t="s">
        <v>195</v>
      </c>
      <c r="H16023" s="597">
        <v>102000000</v>
      </c>
    </row>
    <row r="16024" spans="1:8">
      <c r="A16024" s="594" t="s">
        <v>134</v>
      </c>
      <c r="B16024" s="594" t="s">
        <v>359</v>
      </c>
      <c r="C16024" s="594" t="s">
        <v>276</v>
      </c>
      <c r="D16024" s="594" t="s">
        <v>2958</v>
      </c>
      <c r="E16024" s="594" t="s">
        <v>194</v>
      </c>
      <c r="F16024" s="594" t="s">
        <v>200</v>
      </c>
      <c r="G16024" s="596" t="s">
        <v>201</v>
      </c>
      <c r="H16024" s="597">
        <v>102000000</v>
      </c>
    </row>
    <row r="16025" spans="1:8">
      <c r="A16025" s="594" t="s">
        <v>134</v>
      </c>
      <c r="B16025" s="594" t="s">
        <v>359</v>
      </c>
      <c r="C16025" s="594" t="s">
        <v>276</v>
      </c>
      <c r="D16025" s="594" t="s">
        <v>2769</v>
      </c>
      <c r="E16025" s="595" t="s">
        <v>411</v>
      </c>
      <c r="F16025" s="595" t="s">
        <v>411</v>
      </c>
      <c r="G16025" s="596" t="s">
        <v>2770</v>
      </c>
      <c r="H16025" s="597">
        <v>218887309847</v>
      </c>
    </row>
    <row r="16026" spans="1:8">
      <c r="A16026" s="594" t="s">
        <v>134</v>
      </c>
      <c r="B16026" s="594" t="s">
        <v>359</v>
      </c>
      <c r="C16026" s="594" t="s">
        <v>276</v>
      </c>
      <c r="D16026" s="594" t="s">
        <v>2769</v>
      </c>
      <c r="E16026" s="594" t="s">
        <v>744</v>
      </c>
      <c r="F16026" s="595" t="s">
        <v>411</v>
      </c>
      <c r="G16026" s="596" t="s">
        <v>2686</v>
      </c>
      <c r="H16026" s="597">
        <v>11929826910</v>
      </c>
    </row>
    <row r="16027" spans="1:8">
      <c r="A16027" s="594" t="s">
        <v>134</v>
      </c>
      <c r="B16027" s="594" t="s">
        <v>359</v>
      </c>
      <c r="C16027" s="594" t="s">
        <v>276</v>
      </c>
      <c r="D16027" s="594" t="s">
        <v>2769</v>
      </c>
      <c r="E16027" s="594" t="s">
        <v>744</v>
      </c>
      <c r="F16027" s="594" t="s">
        <v>371</v>
      </c>
      <c r="G16027" s="596" t="s">
        <v>372</v>
      </c>
      <c r="H16027" s="597">
        <v>10902821410</v>
      </c>
    </row>
    <row r="16028" spans="1:8">
      <c r="A16028" s="594" t="s">
        <v>134</v>
      </c>
      <c r="B16028" s="594" t="s">
        <v>359</v>
      </c>
      <c r="C16028" s="594" t="s">
        <v>276</v>
      </c>
      <c r="D16028" s="594" t="s">
        <v>2769</v>
      </c>
      <c r="E16028" s="594" t="s">
        <v>744</v>
      </c>
      <c r="F16028" s="594" t="s">
        <v>712</v>
      </c>
      <c r="G16028" s="596" t="s">
        <v>713</v>
      </c>
      <c r="H16028" s="597">
        <v>90000000</v>
      </c>
    </row>
    <row r="16029" spans="1:8">
      <c r="A16029" s="594" t="s">
        <v>134</v>
      </c>
      <c r="B16029" s="594" t="s">
        <v>359</v>
      </c>
      <c r="C16029" s="594" t="s">
        <v>276</v>
      </c>
      <c r="D16029" s="594" t="s">
        <v>2769</v>
      </c>
      <c r="E16029" s="594" t="s">
        <v>744</v>
      </c>
      <c r="F16029" s="594" t="s">
        <v>748</v>
      </c>
      <c r="G16029" s="596" t="s">
        <v>35</v>
      </c>
      <c r="H16029" s="597">
        <v>937005500</v>
      </c>
    </row>
    <row r="16030" spans="1:8">
      <c r="A16030" s="594" t="s">
        <v>134</v>
      </c>
      <c r="B16030" s="594" t="s">
        <v>359</v>
      </c>
      <c r="C16030" s="594" t="s">
        <v>276</v>
      </c>
      <c r="D16030" s="594" t="s">
        <v>2769</v>
      </c>
      <c r="E16030" s="594" t="s">
        <v>2692</v>
      </c>
      <c r="F16030" s="595" t="s">
        <v>411</v>
      </c>
      <c r="G16030" s="596" t="s">
        <v>2693</v>
      </c>
      <c r="H16030" s="597">
        <v>25397000</v>
      </c>
    </row>
    <row r="16031" spans="1:8">
      <c r="A16031" s="594" t="s">
        <v>134</v>
      </c>
      <c r="B16031" s="594" t="s">
        <v>359</v>
      </c>
      <c r="C16031" s="594" t="s">
        <v>276</v>
      </c>
      <c r="D16031" s="594" t="s">
        <v>2769</v>
      </c>
      <c r="E16031" s="594" t="s">
        <v>2692</v>
      </c>
      <c r="F16031" s="594" t="s">
        <v>2730</v>
      </c>
      <c r="G16031" s="596" t="s">
        <v>2731</v>
      </c>
      <c r="H16031" s="597">
        <v>25397000</v>
      </c>
    </row>
    <row r="16032" spans="1:8">
      <c r="A16032" s="594" t="s">
        <v>134</v>
      </c>
      <c r="B16032" s="594" t="s">
        <v>359</v>
      </c>
      <c r="C16032" s="594" t="s">
        <v>276</v>
      </c>
      <c r="D16032" s="594" t="s">
        <v>2769</v>
      </c>
      <c r="E16032" s="594" t="s">
        <v>194</v>
      </c>
      <c r="F16032" s="595" t="s">
        <v>411</v>
      </c>
      <c r="G16032" s="596" t="s">
        <v>195</v>
      </c>
      <c r="H16032" s="597">
        <v>53542000</v>
      </c>
    </row>
    <row r="16033" spans="1:8">
      <c r="A16033" s="594" t="s">
        <v>134</v>
      </c>
      <c r="B16033" s="594" t="s">
        <v>359</v>
      </c>
      <c r="C16033" s="594" t="s">
        <v>276</v>
      </c>
      <c r="D16033" s="594" t="s">
        <v>2769</v>
      </c>
      <c r="E16033" s="594" t="s">
        <v>194</v>
      </c>
      <c r="F16033" s="594" t="s">
        <v>200</v>
      </c>
      <c r="G16033" s="596" t="s">
        <v>201</v>
      </c>
      <c r="H16033" s="597">
        <v>53542000</v>
      </c>
    </row>
    <row r="16034" spans="1:8">
      <c r="A16034" s="594" t="s">
        <v>134</v>
      </c>
      <c r="B16034" s="594" t="s">
        <v>359</v>
      </c>
      <c r="C16034" s="594" t="s">
        <v>276</v>
      </c>
      <c r="D16034" s="594" t="s">
        <v>2769</v>
      </c>
      <c r="E16034" s="594" t="s">
        <v>1145</v>
      </c>
      <c r="F16034" s="595" t="s">
        <v>411</v>
      </c>
      <c r="G16034" s="596" t="s">
        <v>2761</v>
      </c>
      <c r="H16034" s="597">
        <v>2086753701</v>
      </c>
    </row>
    <row r="16035" spans="1:8">
      <c r="A16035" s="594" t="s">
        <v>134</v>
      </c>
      <c r="B16035" s="594" t="s">
        <v>359</v>
      </c>
      <c r="C16035" s="594" t="s">
        <v>276</v>
      </c>
      <c r="D16035" s="594" t="s">
        <v>2769</v>
      </c>
      <c r="E16035" s="594" t="s">
        <v>1145</v>
      </c>
      <c r="F16035" s="594" t="s">
        <v>1144</v>
      </c>
      <c r="G16035" s="596" t="s">
        <v>1143</v>
      </c>
      <c r="H16035" s="597">
        <v>2056104545</v>
      </c>
    </row>
    <row r="16036" spans="1:8">
      <c r="A16036" s="594" t="s">
        <v>134</v>
      </c>
      <c r="B16036" s="594" t="s">
        <v>359</v>
      </c>
      <c r="C16036" s="594" t="s">
        <v>276</v>
      </c>
      <c r="D16036" s="594" t="s">
        <v>2769</v>
      </c>
      <c r="E16036" s="594" t="s">
        <v>1145</v>
      </c>
      <c r="F16036" s="594" t="s">
        <v>1149</v>
      </c>
      <c r="G16036" s="596" t="s">
        <v>1148</v>
      </c>
      <c r="H16036" s="597">
        <v>30649156</v>
      </c>
    </row>
    <row r="16037" spans="1:8">
      <c r="A16037" s="594" t="s">
        <v>134</v>
      </c>
      <c r="B16037" s="594" t="s">
        <v>359</v>
      </c>
      <c r="C16037" s="594" t="s">
        <v>276</v>
      </c>
      <c r="D16037" s="594" t="s">
        <v>2769</v>
      </c>
      <c r="E16037" s="594" t="s">
        <v>260</v>
      </c>
      <c r="F16037" s="595" t="s">
        <v>411</v>
      </c>
      <c r="G16037" s="596" t="s">
        <v>261</v>
      </c>
      <c r="H16037" s="597">
        <v>190751008602</v>
      </c>
    </row>
    <row r="16038" spans="1:8">
      <c r="A16038" s="594" t="s">
        <v>134</v>
      </c>
      <c r="B16038" s="594" t="s">
        <v>359</v>
      </c>
      <c r="C16038" s="594" t="s">
        <v>276</v>
      </c>
      <c r="D16038" s="594" t="s">
        <v>2769</v>
      </c>
      <c r="E16038" s="594" t="s">
        <v>260</v>
      </c>
      <c r="F16038" s="594" t="s">
        <v>262</v>
      </c>
      <c r="G16038" s="596" t="s">
        <v>2707</v>
      </c>
      <c r="H16038" s="597">
        <v>190559428102</v>
      </c>
    </row>
    <row r="16039" spans="1:8">
      <c r="A16039" s="594" t="s">
        <v>134</v>
      </c>
      <c r="B16039" s="594" t="s">
        <v>359</v>
      </c>
      <c r="C16039" s="594" t="s">
        <v>276</v>
      </c>
      <c r="D16039" s="594" t="s">
        <v>2769</v>
      </c>
      <c r="E16039" s="594" t="s">
        <v>260</v>
      </c>
      <c r="F16039" s="594" t="s">
        <v>1187</v>
      </c>
      <c r="G16039" s="596" t="s">
        <v>195</v>
      </c>
      <c r="H16039" s="597">
        <v>191580500</v>
      </c>
    </row>
    <row r="16040" spans="1:8">
      <c r="A16040" s="594" t="s">
        <v>134</v>
      </c>
      <c r="B16040" s="594" t="s">
        <v>359</v>
      </c>
      <c r="C16040" s="594" t="s">
        <v>276</v>
      </c>
      <c r="D16040" s="594" t="s">
        <v>2769</v>
      </c>
      <c r="E16040" s="594" t="s">
        <v>53</v>
      </c>
      <c r="F16040" s="595" t="s">
        <v>411</v>
      </c>
      <c r="G16040" s="596" t="s">
        <v>193</v>
      </c>
      <c r="H16040" s="597">
        <v>14040781634</v>
      </c>
    </row>
    <row r="16041" spans="1:8">
      <c r="A16041" s="594" t="s">
        <v>134</v>
      </c>
      <c r="B16041" s="594" t="s">
        <v>359</v>
      </c>
      <c r="C16041" s="594" t="s">
        <v>276</v>
      </c>
      <c r="D16041" s="594" t="s">
        <v>2769</v>
      </c>
      <c r="E16041" s="594" t="s">
        <v>53</v>
      </c>
      <c r="F16041" s="594" t="s">
        <v>54</v>
      </c>
      <c r="G16041" s="596" t="s">
        <v>55</v>
      </c>
      <c r="H16041" s="597">
        <v>1569714845</v>
      </c>
    </row>
    <row r="16042" spans="1:8">
      <c r="A16042" s="594" t="s">
        <v>134</v>
      </c>
      <c r="B16042" s="594" t="s">
        <v>359</v>
      </c>
      <c r="C16042" s="594" t="s">
        <v>276</v>
      </c>
      <c r="D16042" s="594" t="s">
        <v>2769</v>
      </c>
      <c r="E16042" s="594" t="s">
        <v>53</v>
      </c>
      <c r="F16042" s="594" t="s">
        <v>56</v>
      </c>
      <c r="G16042" s="596" t="s">
        <v>57</v>
      </c>
      <c r="H16042" s="597">
        <v>11718250909</v>
      </c>
    </row>
    <row r="16043" spans="1:8">
      <c r="A16043" s="594" t="s">
        <v>134</v>
      </c>
      <c r="B16043" s="594" t="s">
        <v>359</v>
      </c>
      <c r="C16043" s="594" t="s">
        <v>276</v>
      </c>
      <c r="D16043" s="594" t="s">
        <v>2769</v>
      </c>
      <c r="E16043" s="594" t="s">
        <v>53</v>
      </c>
      <c r="F16043" s="594" t="s">
        <v>358</v>
      </c>
      <c r="G16043" s="596" t="s">
        <v>195</v>
      </c>
      <c r="H16043" s="597">
        <v>752815880</v>
      </c>
    </row>
    <row r="16044" spans="1:8">
      <c r="A16044" s="594" t="s">
        <v>134</v>
      </c>
      <c r="B16044" s="594" t="s">
        <v>359</v>
      </c>
      <c r="C16044" s="594" t="s">
        <v>276</v>
      </c>
      <c r="D16044" s="594" t="s">
        <v>2789</v>
      </c>
      <c r="E16044" s="595" t="s">
        <v>411</v>
      </c>
      <c r="F16044" s="595" t="s">
        <v>411</v>
      </c>
      <c r="G16044" s="596" t="s">
        <v>2790</v>
      </c>
      <c r="H16044" s="597">
        <v>662187000</v>
      </c>
    </row>
    <row r="16045" spans="1:8">
      <c r="A16045" s="594" t="s">
        <v>134</v>
      </c>
      <c r="B16045" s="594" t="s">
        <v>359</v>
      </c>
      <c r="C16045" s="594" t="s">
        <v>276</v>
      </c>
      <c r="D16045" s="594" t="s">
        <v>2789</v>
      </c>
      <c r="E16045" s="594" t="s">
        <v>744</v>
      </c>
      <c r="F16045" s="595" t="s">
        <v>411</v>
      </c>
      <c r="G16045" s="596" t="s">
        <v>2686</v>
      </c>
      <c r="H16045" s="597">
        <v>49958000</v>
      </c>
    </row>
    <row r="16046" spans="1:8">
      <c r="A16046" s="594" t="s">
        <v>134</v>
      </c>
      <c r="B16046" s="594" t="s">
        <v>359</v>
      </c>
      <c r="C16046" s="594" t="s">
        <v>276</v>
      </c>
      <c r="D16046" s="594" t="s">
        <v>2789</v>
      </c>
      <c r="E16046" s="594" t="s">
        <v>744</v>
      </c>
      <c r="F16046" s="594" t="s">
        <v>11</v>
      </c>
      <c r="G16046" s="596" t="s">
        <v>2691</v>
      </c>
      <c r="H16046" s="597">
        <v>49958000</v>
      </c>
    </row>
    <row r="16047" spans="1:8">
      <c r="A16047" s="594" t="s">
        <v>134</v>
      </c>
      <c r="B16047" s="594" t="s">
        <v>359</v>
      </c>
      <c r="C16047" s="594" t="s">
        <v>276</v>
      </c>
      <c r="D16047" s="594" t="s">
        <v>2789</v>
      </c>
      <c r="E16047" s="594" t="s">
        <v>260</v>
      </c>
      <c r="F16047" s="595" t="s">
        <v>411</v>
      </c>
      <c r="G16047" s="596" t="s">
        <v>261</v>
      </c>
      <c r="H16047" s="597">
        <v>567031000</v>
      </c>
    </row>
    <row r="16048" spans="1:8">
      <c r="A16048" s="594" t="s">
        <v>134</v>
      </c>
      <c r="B16048" s="594" t="s">
        <v>359</v>
      </c>
      <c r="C16048" s="594" t="s">
        <v>276</v>
      </c>
      <c r="D16048" s="594" t="s">
        <v>2789</v>
      </c>
      <c r="E16048" s="594" t="s">
        <v>260</v>
      </c>
      <c r="F16048" s="594" t="s">
        <v>262</v>
      </c>
      <c r="G16048" s="596" t="s">
        <v>2707</v>
      </c>
      <c r="H16048" s="597">
        <v>567031000</v>
      </c>
    </row>
    <row r="16049" spans="1:8">
      <c r="A16049" s="594" t="s">
        <v>134</v>
      </c>
      <c r="B16049" s="594" t="s">
        <v>359</v>
      </c>
      <c r="C16049" s="594" t="s">
        <v>276</v>
      </c>
      <c r="D16049" s="594" t="s">
        <v>2789</v>
      </c>
      <c r="E16049" s="594" t="s">
        <v>53</v>
      </c>
      <c r="F16049" s="595" t="s">
        <v>411</v>
      </c>
      <c r="G16049" s="596" t="s">
        <v>193</v>
      </c>
      <c r="H16049" s="597">
        <v>45198000</v>
      </c>
    </row>
    <row r="16050" spans="1:8">
      <c r="A16050" s="594" t="s">
        <v>134</v>
      </c>
      <c r="B16050" s="594" t="s">
        <v>359</v>
      </c>
      <c r="C16050" s="594" t="s">
        <v>276</v>
      </c>
      <c r="D16050" s="594" t="s">
        <v>2789</v>
      </c>
      <c r="E16050" s="594" t="s">
        <v>53</v>
      </c>
      <c r="F16050" s="594" t="s">
        <v>56</v>
      </c>
      <c r="G16050" s="596" t="s">
        <v>57</v>
      </c>
      <c r="H16050" s="597">
        <v>45198000</v>
      </c>
    </row>
    <row r="16051" spans="1:8">
      <c r="A16051" s="594" t="s">
        <v>134</v>
      </c>
      <c r="B16051" s="594" t="s">
        <v>359</v>
      </c>
      <c r="C16051" s="594" t="s">
        <v>276</v>
      </c>
      <c r="D16051" s="594" t="s">
        <v>278</v>
      </c>
      <c r="E16051" s="595" t="s">
        <v>411</v>
      </c>
      <c r="F16051" s="595" t="s">
        <v>411</v>
      </c>
      <c r="G16051" s="596" t="s">
        <v>2771</v>
      </c>
      <c r="H16051" s="597">
        <v>34672290233</v>
      </c>
    </row>
    <row r="16052" spans="1:8">
      <c r="A16052" s="594" t="s">
        <v>134</v>
      </c>
      <c r="B16052" s="594" t="s">
        <v>359</v>
      </c>
      <c r="C16052" s="594" t="s">
        <v>276</v>
      </c>
      <c r="D16052" s="594" t="s">
        <v>278</v>
      </c>
      <c r="E16052" s="594" t="s">
        <v>744</v>
      </c>
      <c r="F16052" s="595" t="s">
        <v>411</v>
      </c>
      <c r="G16052" s="596" t="s">
        <v>2686</v>
      </c>
      <c r="H16052" s="597">
        <v>306407000</v>
      </c>
    </row>
    <row r="16053" spans="1:8">
      <c r="A16053" s="594" t="s">
        <v>134</v>
      </c>
      <c r="B16053" s="594" t="s">
        <v>359</v>
      </c>
      <c r="C16053" s="594" t="s">
        <v>276</v>
      </c>
      <c r="D16053" s="594" t="s">
        <v>278</v>
      </c>
      <c r="E16053" s="594" t="s">
        <v>744</v>
      </c>
      <c r="F16053" s="594" t="s">
        <v>7</v>
      </c>
      <c r="G16053" s="596" t="s">
        <v>8</v>
      </c>
      <c r="H16053" s="597">
        <v>63000000</v>
      </c>
    </row>
    <row r="16054" spans="1:8">
      <c r="A16054" s="594" t="s">
        <v>134</v>
      </c>
      <c r="B16054" s="594" t="s">
        <v>359</v>
      </c>
      <c r="C16054" s="594" t="s">
        <v>276</v>
      </c>
      <c r="D16054" s="594" t="s">
        <v>278</v>
      </c>
      <c r="E16054" s="594" t="s">
        <v>744</v>
      </c>
      <c r="F16054" s="594" t="s">
        <v>371</v>
      </c>
      <c r="G16054" s="596" t="s">
        <v>372</v>
      </c>
      <c r="H16054" s="597">
        <v>122760000</v>
      </c>
    </row>
    <row r="16055" spans="1:8">
      <c r="A16055" s="594" t="s">
        <v>134</v>
      </c>
      <c r="B16055" s="594" t="s">
        <v>359</v>
      </c>
      <c r="C16055" s="594" t="s">
        <v>276</v>
      </c>
      <c r="D16055" s="594" t="s">
        <v>278</v>
      </c>
      <c r="E16055" s="594" t="s">
        <v>744</v>
      </c>
      <c r="F16055" s="594" t="s">
        <v>748</v>
      </c>
      <c r="G16055" s="596" t="s">
        <v>35</v>
      </c>
      <c r="H16055" s="597">
        <v>120647000</v>
      </c>
    </row>
    <row r="16056" spans="1:8">
      <c r="A16056" s="594" t="s">
        <v>134</v>
      </c>
      <c r="B16056" s="594" t="s">
        <v>359</v>
      </c>
      <c r="C16056" s="594" t="s">
        <v>276</v>
      </c>
      <c r="D16056" s="594" t="s">
        <v>278</v>
      </c>
      <c r="E16056" s="594" t="s">
        <v>189</v>
      </c>
      <c r="F16056" s="595" t="s">
        <v>411</v>
      </c>
      <c r="G16056" s="596" t="s">
        <v>190</v>
      </c>
      <c r="H16056" s="597">
        <v>167954000</v>
      </c>
    </row>
    <row r="16057" spans="1:8">
      <c r="A16057" s="594" t="s">
        <v>134</v>
      </c>
      <c r="B16057" s="594" t="s">
        <v>359</v>
      </c>
      <c r="C16057" s="594" t="s">
        <v>276</v>
      </c>
      <c r="D16057" s="594" t="s">
        <v>278</v>
      </c>
      <c r="E16057" s="594" t="s">
        <v>189</v>
      </c>
      <c r="F16057" s="594" t="s">
        <v>37</v>
      </c>
      <c r="G16057" s="596" t="s">
        <v>2696</v>
      </c>
      <c r="H16057" s="597">
        <v>167954000</v>
      </c>
    </row>
    <row r="16058" spans="1:8">
      <c r="A16058" s="594" t="s">
        <v>134</v>
      </c>
      <c r="B16058" s="594" t="s">
        <v>359</v>
      </c>
      <c r="C16058" s="594" t="s">
        <v>276</v>
      </c>
      <c r="D16058" s="594" t="s">
        <v>278</v>
      </c>
      <c r="E16058" s="594" t="s">
        <v>77</v>
      </c>
      <c r="F16058" s="595" t="s">
        <v>411</v>
      </c>
      <c r="G16058" s="596" t="s">
        <v>78</v>
      </c>
      <c r="H16058" s="597">
        <v>371218657</v>
      </c>
    </row>
    <row r="16059" spans="1:8">
      <c r="A16059" s="594" t="s">
        <v>134</v>
      </c>
      <c r="B16059" s="594" t="s">
        <v>359</v>
      </c>
      <c r="C16059" s="594" t="s">
        <v>276</v>
      </c>
      <c r="D16059" s="594" t="s">
        <v>278</v>
      </c>
      <c r="E16059" s="594" t="s">
        <v>77</v>
      </c>
      <c r="F16059" s="594" t="s">
        <v>79</v>
      </c>
      <c r="G16059" s="596" t="s">
        <v>195</v>
      </c>
      <c r="H16059" s="597">
        <v>371218657</v>
      </c>
    </row>
    <row r="16060" spans="1:8">
      <c r="A16060" s="594" t="s">
        <v>134</v>
      </c>
      <c r="B16060" s="594" t="s">
        <v>359</v>
      </c>
      <c r="C16060" s="594" t="s">
        <v>276</v>
      </c>
      <c r="D16060" s="594" t="s">
        <v>278</v>
      </c>
      <c r="E16060" s="594" t="s">
        <v>194</v>
      </c>
      <c r="F16060" s="595" t="s">
        <v>411</v>
      </c>
      <c r="G16060" s="596" t="s">
        <v>195</v>
      </c>
      <c r="H16060" s="597">
        <v>4240248576</v>
      </c>
    </row>
    <row r="16061" spans="1:8">
      <c r="A16061" s="594" t="s">
        <v>134</v>
      </c>
      <c r="B16061" s="594" t="s">
        <v>359</v>
      </c>
      <c r="C16061" s="594" t="s">
        <v>276</v>
      </c>
      <c r="D16061" s="594" t="s">
        <v>278</v>
      </c>
      <c r="E16061" s="594" t="s">
        <v>194</v>
      </c>
      <c r="F16061" s="594" t="s">
        <v>200</v>
      </c>
      <c r="G16061" s="596" t="s">
        <v>201</v>
      </c>
      <c r="H16061" s="597">
        <v>4240248576</v>
      </c>
    </row>
    <row r="16062" spans="1:8">
      <c r="A16062" s="594" t="s">
        <v>134</v>
      </c>
      <c r="B16062" s="594" t="s">
        <v>359</v>
      </c>
      <c r="C16062" s="594" t="s">
        <v>276</v>
      </c>
      <c r="D16062" s="594" t="s">
        <v>278</v>
      </c>
      <c r="E16062" s="594" t="s">
        <v>260</v>
      </c>
      <c r="F16062" s="595" t="s">
        <v>411</v>
      </c>
      <c r="G16062" s="596" t="s">
        <v>261</v>
      </c>
      <c r="H16062" s="597">
        <v>26500236000</v>
      </c>
    </row>
    <row r="16063" spans="1:8">
      <c r="A16063" s="594" t="s">
        <v>134</v>
      </c>
      <c r="B16063" s="594" t="s">
        <v>359</v>
      </c>
      <c r="C16063" s="594" t="s">
        <v>276</v>
      </c>
      <c r="D16063" s="594" t="s">
        <v>278</v>
      </c>
      <c r="E16063" s="594" t="s">
        <v>260</v>
      </c>
      <c r="F16063" s="594" t="s">
        <v>262</v>
      </c>
      <c r="G16063" s="596" t="s">
        <v>2707</v>
      </c>
      <c r="H16063" s="597">
        <v>26500236000</v>
      </c>
    </row>
    <row r="16064" spans="1:8">
      <c r="A16064" s="594" t="s">
        <v>134</v>
      </c>
      <c r="B16064" s="594" t="s">
        <v>359</v>
      </c>
      <c r="C16064" s="594" t="s">
        <v>276</v>
      </c>
      <c r="D16064" s="594" t="s">
        <v>278</v>
      </c>
      <c r="E16064" s="594" t="s">
        <v>53</v>
      </c>
      <c r="F16064" s="595" t="s">
        <v>411</v>
      </c>
      <c r="G16064" s="596" t="s">
        <v>193</v>
      </c>
      <c r="H16064" s="597">
        <v>3086226000</v>
      </c>
    </row>
    <row r="16065" spans="1:8">
      <c r="A16065" s="594" t="s">
        <v>134</v>
      </c>
      <c r="B16065" s="594" t="s">
        <v>359</v>
      </c>
      <c r="C16065" s="594" t="s">
        <v>276</v>
      </c>
      <c r="D16065" s="594" t="s">
        <v>278</v>
      </c>
      <c r="E16065" s="594" t="s">
        <v>53</v>
      </c>
      <c r="F16065" s="594" t="s">
        <v>54</v>
      </c>
      <c r="G16065" s="596" t="s">
        <v>55</v>
      </c>
      <c r="H16065" s="597">
        <v>411994000</v>
      </c>
    </row>
    <row r="16066" spans="1:8">
      <c r="A16066" s="594" t="s">
        <v>134</v>
      </c>
      <c r="B16066" s="594" t="s">
        <v>359</v>
      </c>
      <c r="C16066" s="594" t="s">
        <v>276</v>
      </c>
      <c r="D16066" s="594" t="s">
        <v>278</v>
      </c>
      <c r="E16066" s="594" t="s">
        <v>53</v>
      </c>
      <c r="F16066" s="594" t="s">
        <v>56</v>
      </c>
      <c r="G16066" s="596" t="s">
        <v>57</v>
      </c>
      <c r="H16066" s="597">
        <v>2489689000</v>
      </c>
    </row>
    <row r="16067" spans="1:8">
      <c r="A16067" s="594" t="s">
        <v>134</v>
      </c>
      <c r="B16067" s="594" t="s">
        <v>359</v>
      </c>
      <c r="C16067" s="594" t="s">
        <v>276</v>
      </c>
      <c r="D16067" s="594" t="s">
        <v>278</v>
      </c>
      <c r="E16067" s="594" t="s">
        <v>53</v>
      </c>
      <c r="F16067" s="594" t="s">
        <v>358</v>
      </c>
      <c r="G16067" s="596" t="s">
        <v>195</v>
      </c>
      <c r="H16067" s="597">
        <v>184543000</v>
      </c>
    </row>
    <row r="16068" spans="1:8">
      <c r="A16068" s="594" t="s">
        <v>134</v>
      </c>
      <c r="B16068" s="594" t="s">
        <v>359</v>
      </c>
      <c r="C16068" s="594" t="s">
        <v>276</v>
      </c>
      <c r="D16068" s="594" t="s">
        <v>2948</v>
      </c>
      <c r="E16068" s="595" t="s">
        <v>411</v>
      </c>
      <c r="F16068" s="595" t="s">
        <v>411</v>
      </c>
      <c r="G16068" s="596" t="s">
        <v>2949</v>
      </c>
      <c r="H16068" s="597">
        <v>1947477000</v>
      </c>
    </row>
    <row r="16069" spans="1:8">
      <c r="A16069" s="594" t="s">
        <v>134</v>
      </c>
      <c r="B16069" s="594" t="s">
        <v>359</v>
      </c>
      <c r="C16069" s="594" t="s">
        <v>276</v>
      </c>
      <c r="D16069" s="594" t="s">
        <v>2948</v>
      </c>
      <c r="E16069" s="594" t="s">
        <v>171</v>
      </c>
      <c r="F16069" s="595" t="s">
        <v>411</v>
      </c>
      <c r="G16069" s="596" t="s">
        <v>2677</v>
      </c>
      <c r="H16069" s="597">
        <v>18500000</v>
      </c>
    </row>
    <row r="16070" spans="1:8">
      <c r="A16070" s="594" t="s">
        <v>134</v>
      </c>
      <c r="B16070" s="594" t="s">
        <v>359</v>
      </c>
      <c r="C16070" s="594" t="s">
        <v>276</v>
      </c>
      <c r="D16070" s="594" t="s">
        <v>2948</v>
      </c>
      <c r="E16070" s="594" t="s">
        <v>171</v>
      </c>
      <c r="F16070" s="594" t="s">
        <v>216</v>
      </c>
      <c r="G16070" s="596" t="s">
        <v>217</v>
      </c>
      <c r="H16070" s="597">
        <v>18500000</v>
      </c>
    </row>
    <row r="16071" spans="1:8">
      <c r="A16071" s="594" t="s">
        <v>134</v>
      </c>
      <c r="B16071" s="594" t="s">
        <v>359</v>
      </c>
      <c r="C16071" s="594" t="s">
        <v>276</v>
      </c>
      <c r="D16071" s="594" t="s">
        <v>2948</v>
      </c>
      <c r="E16071" s="594" t="s">
        <v>744</v>
      </c>
      <c r="F16071" s="595" t="s">
        <v>411</v>
      </c>
      <c r="G16071" s="596" t="s">
        <v>2686</v>
      </c>
      <c r="H16071" s="597">
        <v>893825000</v>
      </c>
    </row>
    <row r="16072" spans="1:8">
      <c r="A16072" s="594" t="s">
        <v>134</v>
      </c>
      <c r="B16072" s="594" t="s">
        <v>359</v>
      </c>
      <c r="C16072" s="594" t="s">
        <v>276</v>
      </c>
      <c r="D16072" s="594" t="s">
        <v>2948</v>
      </c>
      <c r="E16072" s="594" t="s">
        <v>744</v>
      </c>
      <c r="F16072" s="594" t="s">
        <v>371</v>
      </c>
      <c r="G16072" s="596" t="s">
        <v>372</v>
      </c>
      <c r="H16072" s="597">
        <v>520472000</v>
      </c>
    </row>
    <row r="16073" spans="1:8">
      <c r="A16073" s="594" t="s">
        <v>134</v>
      </c>
      <c r="B16073" s="594" t="s">
        <v>359</v>
      </c>
      <c r="C16073" s="594" t="s">
        <v>276</v>
      </c>
      <c r="D16073" s="594" t="s">
        <v>2948</v>
      </c>
      <c r="E16073" s="594" t="s">
        <v>744</v>
      </c>
      <c r="F16073" s="594" t="s">
        <v>748</v>
      </c>
      <c r="G16073" s="596" t="s">
        <v>35</v>
      </c>
      <c r="H16073" s="597">
        <v>373353000</v>
      </c>
    </row>
    <row r="16074" spans="1:8">
      <c r="A16074" s="594" t="s">
        <v>134</v>
      </c>
      <c r="B16074" s="594" t="s">
        <v>359</v>
      </c>
      <c r="C16074" s="594" t="s">
        <v>276</v>
      </c>
      <c r="D16074" s="594" t="s">
        <v>2948</v>
      </c>
      <c r="E16074" s="594" t="s">
        <v>260</v>
      </c>
      <c r="F16074" s="595" t="s">
        <v>411</v>
      </c>
      <c r="G16074" s="596" t="s">
        <v>261</v>
      </c>
      <c r="H16074" s="597">
        <v>987181000</v>
      </c>
    </row>
    <row r="16075" spans="1:8">
      <c r="A16075" s="594" t="s">
        <v>134</v>
      </c>
      <c r="B16075" s="594" t="s">
        <v>359</v>
      </c>
      <c r="C16075" s="594" t="s">
        <v>276</v>
      </c>
      <c r="D16075" s="594" t="s">
        <v>2948</v>
      </c>
      <c r="E16075" s="594" t="s">
        <v>260</v>
      </c>
      <c r="F16075" s="594" t="s">
        <v>262</v>
      </c>
      <c r="G16075" s="596" t="s">
        <v>2707</v>
      </c>
      <c r="H16075" s="597">
        <v>987181000</v>
      </c>
    </row>
    <row r="16076" spans="1:8">
      <c r="A16076" s="594" t="s">
        <v>134</v>
      </c>
      <c r="B16076" s="594" t="s">
        <v>359</v>
      </c>
      <c r="C16076" s="594" t="s">
        <v>276</v>
      </c>
      <c r="D16076" s="594" t="s">
        <v>2948</v>
      </c>
      <c r="E16076" s="594" t="s">
        <v>53</v>
      </c>
      <c r="F16076" s="595" t="s">
        <v>411</v>
      </c>
      <c r="G16076" s="596" t="s">
        <v>193</v>
      </c>
      <c r="H16076" s="597">
        <v>47971000</v>
      </c>
    </row>
    <row r="16077" spans="1:8">
      <c r="A16077" s="594" t="s">
        <v>134</v>
      </c>
      <c r="B16077" s="594" t="s">
        <v>359</v>
      </c>
      <c r="C16077" s="594" t="s">
        <v>276</v>
      </c>
      <c r="D16077" s="594" t="s">
        <v>2948</v>
      </c>
      <c r="E16077" s="594" t="s">
        <v>53</v>
      </c>
      <c r="F16077" s="594" t="s">
        <v>56</v>
      </c>
      <c r="G16077" s="596" t="s">
        <v>57</v>
      </c>
      <c r="H16077" s="597">
        <v>44209000</v>
      </c>
    </row>
    <row r="16078" spans="1:8">
      <c r="A16078" s="594" t="s">
        <v>134</v>
      </c>
      <c r="B16078" s="594" t="s">
        <v>359</v>
      </c>
      <c r="C16078" s="594" t="s">
        <v>276</v>
      </c>
      <c r="D16078" s="594" t="s">
        <v>2948</v>
      </c>
      <c r="E16078" s="594" t="s">
        <v>53</v>
      </c>
      <c r="F16078" s="594" t="s">
        <v>358</v>
      </c>
      <c r="G16078" s="596" t="s">
        <v>195</v>
      </c>
      <c r="H16078" s="597">
        <v>3762000</v>
      </c>
    </row>
    <row r="16079" spans="1:8">
      <c r="A16079" s="594" t="s">
        <v>134</v>
      </c>
      <c r="B16079" s="594" t="s">
        <v>359</v>
      </c>
      <c r="C16079" s="594" t="s">
        <v>276</v>
      </c>
      <c r="D16079" s="594" t="s">
        <v>2802</v>
      </c>
      <c r="E16079" s="595" t="s">
        <v>411</v>
      </c>
      <c r="F16079" s="595" t="s">
        <v>411</v>
      </c>
      <c r="G16079" s="596" t="s">
        <v>274</v>
      </c>
      <c r="H16079" s="597">
        <v>10974036500</v>
      </c>
    </row>
    <row r="16080" spans="1:8">
      <c r="A16080" s="594" t="s">
        <v>134</v>
      </c>
      <c r="B16080" s="594" t="s">
        <v>359</v>
      </c>
      <c r="C16080" s="594" t="s">
        <v>276</v>
      </c>
      <c r="D16080" s="594" t="s">
        <v>2802</v>
      </c>
      <c r="E16080" s="594" t="s">
        <v>171</v>
      </c>
      <c r="F16080" s="595" t="s">
        <v>411</v>
      </c>
      <c r="G16080" s="596" t="s">
        <v>2677</v>
      </c>
      <c r="H16080" s="597">
        <v>6405000</v>
      </c>
    </row>
    <row r="16081" spans="1:8">
      <c r="A16081" s="594" t="s">
        <v>134</v>
      </c>
      <c r="B16081" s="594" t="s">
        <v>359</v>
      </c>
      <c r="C16081" s="594" t="s">
        <v>276</v>
      </c>
      <c r="D16081" s="594" t="s">
        <v>2802</v>
      </c>
      <c r="E16081" s="594" t="s">
        <v>171</v>
      </c>
      <c r="F16081" s="594" t="s">
        <v>173</v>
      </c>
      <c r="G16081" s="596" t="s">
        <v>174</v>
      </c>
      <c r="H16081" s="597">
        <v>2825000</v>
      </c>
    </row>
    <row r="16082" spans="1:8">
      <c r="A16082" s="594" t="s">
        <v>134</v>
      </c>
      <c r="B16082" s="594" t="s">
        <v>359</v>
      </c>
      <c r="C16082" s="594" t="s">
        <v>276</v>
      </c>
      <c r="D16082" s="594" t="s">
        <v>2802</v>
      </c>
      <c r="E16082" s="594" t="s">
        <v>171</v>
      </c>
      <c r="F16082" s="594" t="s">
        <v>175</v>
      </c>
      <c r="G16082" s="596" t="s">
        <v>176</v>
      </c>
      <c r="H16082" s="597">
        <v>3580000</v>
      </c>
    </row>
    <row r="16083" spans="1:8">
      <c r="A16083" s="594" t="s">
        <v>134</v>
      </c>
      <c r="B16083" s="594" t="s">
        <v>359</v>
      </c>
      <c r="C16083" s="594" t="s">
        <v>276</v>
      </c>
      <c r="D16083" s="594" t="s">
        <v>2802</v>
      </c>
      <c r="E16083" s="594" t="s">
        <v>240</v>
      </c>
      <c r="F16083" s="595" t="s">
        <v>411</v>
      </c>
      <c r="G16083" s="596" t="s">
        <v>241</v>
      </c>
      <c r="H16083" s="597">
        <v>17440000</v>
      </c>
    </row>
    <row r="16084" spans="1:8">
      <c r="A16084" s="594" t="s">
        <v>134</v>
      </c>
      <c r="B16084" s="594" t="s">
        <v>359</v>
      </c>
      <c r="C16084" s="594" t="s">
        <v>276</v>
      </c>
      <c r="D16084" s="594" t="s">
        <v>2802</v>
      </c>
      <c r="E16084" s="594" t="s">
        <v>240</v>
      </c>
      <c r="F16084" s="594" t="s">
        <v>242</v>
      </c>
      <c r="G16084" s="596" t="s">
        <v>243</v>
      </c>
      <c r="H16084" s="597">
        <v>1540000</v>
      </c>
    </row>
    <row r="16085" spans="1:8">
      <c r="A16085" s="594" t="s">
        <v>134</v>
      </c>
      <c r="B16085" s="594" t="s">
        <v>359</v>
      </c>
      <c r="C16085" s="594" t="s">
        <v>276</v>
      </c>
      <c r="D16085" s="594" t="s">
        <v>2802</v>
      </c>
      <c r="E16085" s="594" t="s">
        <v>240</v>
      </c>
      <c r="F16085" s="594" t="s">
        <v>728</v>
      </c>
      <c r="G16085" s="596" t="s">
        <v>729</v>
      </c>
      <c r="H16085" s="597">
        <v>900000</v>
      </c>
    </row>
    <row r="16086" spans="1:8">
      <c r="A16086" s="594" t="s">
        <v>134</v>
      </c>
      <c r="B16086" s="594" t="s">
        <v>359</v>
      </c>
      <c r="C16086" s="594" t="s">
        <v>276</v>
      </c>
      <c r="D16086" s="594" t="s">
        <v>2802</v>
      </c>
      <c r="E16086" s="594" t="s">
        <v>240</v>
      </c>
      <c r="F16086" s="594" t="s">
        <v>733</v>
      </c>
      <c r="G16086" s="596" t="s">
        <v>734</v>
      </c>
      <c r="H16086" s="597">
        <v>11500000</v>
      </c>
    </row>
    <row r="16087" spans="1:8">
      <c r="A16087" s="594" t="s">
        <v>134</v>
      </c>
      <c r="B16087" s="594" t="s">
        <v>359</v>
      </c>
      <c r="C16087" s="594" t="s">
        <v>276</v>
      </c>
      <c r="D16087" s="594" t="s">
        <v>2802</v>
      </c>
      <c r="E16087" s="594" t="s">
        <v>240</v>
      </c>
      <c r="F16087" s="594" t="s">
        <v>735</v>
      </c>
      <c r="G16087" s="596" t="s">
        <v>193</v>
      </c>
      <c r="H16087" s="597">
        <v>3500000</v>
      </c>
    </row>
    <row r="16088" spans="1:8">
      <c r="A16088" s="594" t="s">
        <v>134</v>
      </c>
      <c r="B16088" s="594" t="s">
        <v>359</v>
      </c>
      <c r="C16088" s="594" t="s">
        <v>276</v>
      </c>
      <c r="D16088" s="594" t="s">
        <v>2802</v>
      </c>
      <c r="E16088" s="594" t="s">
        <v>183</v>
      </c>
      <c r="F16088" s="595" t="s">
        <v>411</v>
      </c>
      <c r="G16088" s="596" t="s">
        <v>184</v>
      </c>
      <c r="H16088" s="597">
        <v>2450000</v>
      </c>
    </row>
    <row r="16089" spans="1:8">
      <c r="A16089" s="594" t="s">
        <v>134</v>
      </c>
      <c r="B16089" s="594" t="s">
        <v>359</v>
      </c>
      <c r="C16089" s="594" t="s">
        <v>276</v>
      </c>
      <c r="D16089" s="594" t="s">
        <v>2802</v>
      </c>
      <c r="E16089" s="594" t="s">
        <v>183</v>
      </c>
      <c r="F16089" s="594" t="s">
        <v>587</v>
      </c>
      <c r="G16089" s="596" t="s">
        <v>588</v>
      </c>
      <c r="H16089" s="597">
        <v>2450000</v>
      </c>
    </row>
    <row r="16090" spans="1:8">
      <c r="A16090" s="594" t="s">
        <v>134</v>
      </c>
      <c r="B16090" s="594" t="s">
        <v>359</v>
      </c>
      <c r="C16090" s="594" t="s">
        <v>276</v>
      </c>
      <c r="D16090" s="594" t="s">
        <v>2802</v>
      </c>
      <c r="E16090" s="594" t="s">
        <v>738</v>
      </c>
      <c r="F16090" s="595" t="s">
        <v>411</v>
      </c>
      <c r="G16090" s="596" t="s">
        <v>739</v>
      </c>
      <c r="H16090" s="597">
        <v>50000000</v>
      </c>
    </row>
    <row r="16091" spans="1:8">
      <c r="A16091" s="594" t="s">
        <v>134</v>
      </c>
      <c r="B16091" s="594" t="s">
        <v>359</v>
      </c>
      <c r="C16091" s="594" t="s">
        <v>276</v>
      </c>
      <c r="D16091" s="594" t="s">
        <v>2802</v>
      </c>
      <c r="E16091" s="594" t="s">
        <v>738</v>
      </c>
      <c r="F16091" s="594" t="s">
        <v>356</v>
      </c>
      <c r="G16091" s="596" t="s">
        <v>357</v>
      </c>
      <c r="H16091" s="597">
        <v>49200000</v>
      </c>
    </row>
    <row r="16092" spans="1:8">
      <c r="A16092" s="594" t="s">
        <v>134</v>
      </c>
      <c r="B16092" s="594" t="s">
        <v>359</v>
      </c>
      <c r="C16092" s="594" t="s">
        <v>276</v>
      </c>
      <c r="D16092" s="594" t="s">
        <v>2802</v>
      </c>
      <c r="E16092" s="594" t="s">
        <v>738</v>
      </c>
      <c r="F16092" s="594" t="s">
        <v>742</v>
      </c>
      <c r="G16092" s="596" t="s">
        <v>743</v>
      </c>
      <c r="H16092" s="597">
        <v>800000</v>
      </c>
    </row>
    <row r="16093" spans="1:8">
      <c r="A16093" s="594" t="s">
        <v>134</v>
      </c>
      <c r="B16093" s="594" t="s">
        <v>359</v>
      </c>
      <c r="C16093" s="594" t="s">
        <v>276</v>
      </c>
      <c r="D16093" s="594" t="s">
        <v>2802</v>
      </c>
      <c r="E16093" s="594" t="s">
        <v>744</v>
      </c>
      <c r="F16093" s="595" t="s">
        <v>411</v>
      </c>
      <c r="G16093" s="596" t="s">
        <v>2686</v>
      </c>
      <c r="H16093" s="597">
        <v>664059000</v>
      </c>
    </row>
    <row r="16094" spans="1:8">
      <c r="A16094" s="594" t="s">
        <v>134</v>
      </c>
      <c r="B16094" s="594" t="s">
        <v>359</v>
      </c>
      <c r="C16094" s="594" t="s">
        <v>276</v>
      </c>
      <c r="D16094" s="594" t="s">
        <v>2802</v>
      </c>
      <c r="E16094" s="594" t="s">
        <v>744</v>
      </c>
      <c r="F16094" s="594" t="s">
        <v>11</v>
      </c>
      <c r="G16094" s="596" t="s">
        <v>2691</v>
      </c>
      <c r="H16094" s="597">
        <v>28102000</v>
      </c>
    </row>
    <row r="16095" spans="1:8">
      <c r="A16095" s="594" t="s">
        <v>134</v>
      </c>
      <c r="B16095" s="594" t="s">
        <v>359</v>
      </c>
      <c r="C16095" s="594" t="s">
        <v>276</v>
      </c>
      <c r="D16095" s="594" t="s">
        <v>2802</v>
      </c>
      <c r="E16095" s="594" t="s">
        <v>744</v>
      </c>
      <c r="F16095" s="594" t="s">
        <v>371</v>
      </c>
      <c r="G16095" s="596" t="s">
        <v>372</v>
      </c>
      <c r="H16095" s="597">
        <v>49410000</v>
      </c>
    </row>
    <row r="16096" spans="1:8">
      <c r="A16096" s="594" t="s">
        <v>134</v>
      </c>
      <c r="B16096" s="594" t="s">
        <v>359</v>
      </c>
      <c r="C16096" s="594" t="s">
        <v>276</v>
      </c>
      <c r="D16096" s="594" t="s">
        <v>2802</v>
      </c>
      <c r="E16096" s="594" t="s">
        <v>744</v>
      </c>
      <c r="F16096" s="594" t="s">
        <v>748</v>
      </c>
      <c r="G16096" s="596" t="s">
        <v>35</v>
      </c>
      <c r="H16096" s="597">
        <v>586547000</v>
      </c>
    </row>
    <row r="16097" spans="1:8">
      <c r="A16097" s="594" t="s">
        <v>134</v>
      </c>
      <c r="B16097" s="594" t="s">
        <v>359</v>
      </c>
      <c r="C16097" s="594" t="s">
        <v>276</v>
      </c>
      <c r="D16097" s="594" t="s">
        <v>2802</v>
      </c>
      <c r="E16097" s="594" t="s">
        <v>2692</v>
      </c>
      <c r="F16097" s="595" t="s">
        <v>411</v>
      </c>
      <c r="G16097" s="596" t="s">
        <v>2693</v>
      </c>
      <c r="H16097" s="597">
        <v>12000000</v>
      </c>
    </row>
    <row r="16098" spans="1:8">
      <c r="A16098" s="594" t="s">
        <v>134</v>
      </c>
      <c r="B16098" s="594" t="s">
        <v>359</v>
      </c>
      <c r="C16098" s="594" t="s">
        <v>276</v>
      </c>
      <c r="D16098" s="594" t="s">
        <v>2802</v>
      </c>
      <c r="E16098" s="594" t="s">
        <v>2692</v>
      </c>
      <c r="F16098" s="594" t="s">
        <v>2730</v>
      </c>
      <c r="G16098" s="596" t="s">
        <v>2731</v>
      </c>
      <c r="H16098" s="597">
        <v>12000000</v>
      </c>
    </row>
    <row r="16099" spans="1:8">
      <c r="A16099" s="594" t="s">
        <v>134</v>
      </c>
      <c r="B16099" s="594" t="s">
        <v>359</v>
      </c>
      <c r="C16099" s="594" t="s">
        <v>276</v>
      </c>
      <c r="D16099" s="594" t="s">
        <v>2802</v>
      </c>
      <c r="E16099" s="594" t="s">
        <v>189</v>
      </c>
      <c r="F16099" s="595" t="s">
        <v>411</v>
      </c>
      <c r="G16099" s="596" t="s">
        <v>190</v>
      </c>
      <c r="H16099" s="597">
        <v>6970000</v>
      </c>
    </row>
    <row r="16100" spans="1:8">
      <c r="A16100" s="594" t="s">
        <v>134</v>
      </c>
      <c r="B16100" s="594" t="s">
        <v>359</v>
      </c>
      <c r="C16100" s="594" t="s">
        <v>276</v>
      </c>
      <c r="D16100" s="594" t="s">
        <v>2802</v>
      </c>
      <c r="E16100" s="594" t="s">
        <v>189</v>
      </c>
      <c r="F16100" s="594" t="s">
        <v>773</v>
      </c>
      <c r="G16100" s="596" t="s">
        <v>2695</v>
      </c>
      <c r="H16100" s="597">
        <v>4700000</v>
      </c>
    </row>
    <row r="16101" spans="1:8">
      <c r="A16101" s="594" t="s">
        <v>134</v>
      </c>
      <c r="B16101" s="594" t="s">
        <v>359</v>
      </c>
      <c r="C16101" s="594" t="s">
        <v>276</v>
      </c>
      <c r="D16101" s="594" t="s">
        <v>2802</v>
      </c>
      <c r="E16101" s="594" t="s">
        <v>189</v>
      </c>
      <c r="F16101" s="594" t="s">
        <v>192</v>
      </c>
      <c r="G16101" s="596" t="s">
        <v>195</v>
      </c>
      <c r="H16101" s="597">
        <v>2270000</v>
      </c>
    </row>
    <row r="16102" spans="1:8">
      <c r="A16102" s="594" t="s">
        <v>134</v>
      </c>
      <c r="B16102" s="594" t="s">
        <v>359</v>
      </c>
      <c r="C16102" s="594" t="s">
        <v>276</v>
      </c>
      <c r="D16102" s="594" t="s">
        <v>2802</v>
      </c>
      <c r="E16102" s="594" t="s">
        <v>77</v>
      </c>
      <c r="F16102" s="595" t="s">
        <v>411</v>
      </c>
      <c r="G16102" s="596" t="s">
        <v>78</v>
      </c>
      <c r="H16102" s="597">
        <v>40000000</v>
      </c>
    </row>
    <row r="16103" spans="1:8">
      <c r="A16103" s="594" t="s">
        <v>134</v>
      </c>
      <c r="B16103" s="594" t="s">
        <v>359</v>
      </c>
      <c r="C16103" s="594" t="s">
        <v>276</v>
      </c>
      <c r="D16103" s="594" t="s">
        <v>2802</v>
      </c>
      <c r="E16103" s="594" t="s">
        <v>77</v>
      </c>
      <c r="F16103" s="594" t="s">
        <v>79</v>
      </c>
      <c r="G16103" s="596" t="s">
        <v>195</v>
      </c>
      <c r="H16103" s="597">
        <v>40000000</v>
      </c>
    </row>
    <row r="16104" spans="1:8">
      <c r="A16104" s="594" t="s">
        <v>134</v>
      </c>
      <c r="B16104" s="594" t="s">
        <v>359</v>
      </c>
      <c r="C16104" s="594" t="s">
        <v>276</v>
      </c>
      <c r="D16104" s="594" t="s">
        <v>2802</v>
      </c>
      <c r="E16104" s="594" t="s">
        <v>194</v>
      </c>
      <c r="F16104" s="595" t="s">
        <v>411</v>
      </c>
      <c r="G16104" s="596" t="s">
        <v>195</v>
      </c>
      <c r="H16104" s="597">
        <v>189540000</v>
      </c>
    </row>
    <row r="16105" spans="1:8">
      <c r="A16105" s="594" t="s">
        <v>134</v>
      </c>
      <c r="B16105" s="594" t="s">
        <v>359</v>
      </c>
      <c r="C16105" s="594" t="s">
        <v>276</v>
      </c>
      <c r="D16105" s="594" t="s">
        <v>2802</v>
      </c>
      <c r="E16105" s="594" t="s">
        <v>194</v>
      </c>
      <c r="F16105" s="594" t="s">
        <v>200</v>
      </c>
      <c r="G16105" s="596" t="s">
        <v>201</v>
      </c>
      <c r="H16105" s="597">
        <v>189540000</v>
      </c>
    </row>
    <row r="16106" spans="1:8">
      <c r="A16106" s="594" t="s">
        <v>134</v>
      </c>
      <c r="B16106" s="594" t="s">
        <v>359</v>
      </c>
      <c r="C16106" s="594" t="s">
        <v>276</v>
      </c>
      <c r="D16106" s="594" t="s">
        <v>2802</v>
      </c>
      <c r="E16106" s="594" t="s">
        <v>580</v>
      </c>
      <c r="F16106" s="595" t="s">
        <v>411</v>
      </c>
      <c r="G16106" s="596" t="s">
        <v>581</v>
      </c>
      <c r="H16106" s="597">
        <v>186457000</v>
      </c>
    </row>
    <row r="16107" spans="1:8">
      <c r="A16107" s="594" t="s">
        <v>134</v>
      </c>
      <c r="B16107" s="594" t="s">
        <v>359</v>
      </c>
      <c r="C16107" s="594" t="s">
        <v>276</v>
      </c>
      <c r="D16107" s="594" t="s">
        <v>2802</v>
      </c>
      <c r="E16107" s="594" t="s">
        <v>580</v>
      </c>
      <c r="F16107" s="594" t="s">
        <v>373</v>
      </c>
      <c r="G16107" s="596" t="s">
        <v>640</v>
      </c>
      <c r="H16107" s="597">
        <v>50126000</v>
      </c>
    </row>
    <row r="16108" spans="1:8">
      <c r="A16108" s="594" t="s">
        <v>134</v>
      </c>
      <c r="B16108" s="594" t="s">
        <v>359</v>
      </c>
      <c r="C16108" s="594" t="s">
        <v>276</v>
      </c>
      <c r="D16108" s="594" t="s">
        <v>2802</v>
      </c>
      <c r="E16108" s="594" t="s">
        <v>580</v>
      </c>
      <c r="F16108" s="594" t="s">
        <v>291</v>
      </c>
      <c r="G16108" s="596" t="s">
        <v>292</v>
      </c>
      <c r="H16108" s="597">
        <v>136331000</v>
      </c>
    </row>
    <row r="16109" spans="1:8">
      <c r="A16109" s="594" t="s">
        <v>134</v>
      </c>
      <c r="B16109" s="594" t="s">
        <v>359</v>
      </c>
      <c r="C16109" s="594" t="s">
        <v>276</v>
      </c>
      <c r="D16109" s="594" t="s">
        <v>2802</v>
      </c>
      <c r="E16109" s="594" t="s">
        <v>1145</v>
      </c>
      <c r="F16109" s="595" t="s">
        <v>411</v>
      </c>
      <c r="G16109" s="596" t="s">
        <v>2761</v>
      </c>
      <c r="H16109" s="597">
        <v>202062000</v>
      </c>
    </row>
    <row r="16110" spans="1:8">
      <c r="A16110" s="594" t="s">
        <v>134</v>
      </c>
      <c r="B16110" s="594" t="s">
        <v>359</v>
      </c>
      <c r="C16110" s="594" t="s">
        <v>276</v>
      </c>
      <c r="D16110" s="594" t="s">
        <v>2802</v>
      </c>
      <c r="E16110" s="594" t="s">
        <v>1145</v>
      </c>
      <c r="F16110" s="594" t="s">
        <v>1144</v>
      </c>
      <c r="G16110" s="596" t="s">
        <v>1143</v>
      </c>
      <c r="H16110" s="597">
        <v>200000000</v>
      </c>
    </row>
    <row r="16111" spans="1:8">
      <c r="A16111" s="594" t="s">
        <v>134</v>
      </c>
      <c r="B16111" s="594" t="s">
        <v>359</v>
      </c>
      <c r="C16111" s="594" t="s">
        <v>276</v>
      </c>
      <c r="D16111" s="594" t="s">
        <v>2802</v>
      </c>
      <c r="E16111" s="594" t="s">
        <v>1145</v>
      </c>
      <c r="F16111" s="594" t="s">
        <v>1149</v>
      </c>
      <c r="G16111" s="596" t="s">
        <v>1148</v>
      </c>
      <c r="H16111" s="597">
        <v>2062000</v>
      </c>
    </row>
    <row r="16112" spans="1:8">
      <c r="A16112" s="594" t="s">
        <v>134</v>
      </c>
      <c r="B16112" s="594" t="s">
        <v>359</v>
      </c>
      <c r="C16112" s="594" t="s">
        <v>276</v>
      </c>
      <c r="D16112" s="594" t="s">
        <v>2802</v>
      </c>
      <c r="E16112" s="594" t="s">
        <v>260</v>
      </c>
      <c r="F16112" s="595" t="s">
        <v>411</v>
      </c>
      <c r="G16112" s="596" t="s">
        <v>261</v>
      </c>
      <c r="H16112" s="597">
        <v>7708715000</v>
      </c>
    </row>
    <row r="16113" spans="1:8">
      <c r="A16113" s="594" t="s">
        <v>134</v>
      </c>
      <c r="B16113" s="594" t="s">
        <v>359</v>
      </c>
      <c r="C16113" s="594" t="s">
        <v>276</v>
      </c>
      <c r="D16113" s="594" t="s">
        <v>2802</v>
      </c>
      <c r="E16113" s="594" t="s">
        <v>260</v>
      </c>
      <c r="F16113" s="594" t="s">
        <v>262</v>
      </c>
      <c r="G16113" s="596" t="s">
        <v>2707</v>
      </c>
      <c r="H16113" s="597">
        <v>7708715000</v>
      </c>
    </row>
    <row r="16114" spans="1:8">
      <c r="A16114" s="594" t="s">
        <v>134</v>
      </c>
      <c r="B16114" s="594" t="s">
        <v>359</v>
      </c>
      <c r="C16114" s="594" t="s">
        <v>276</v>
      </c>
      <c r="D16114" s="594" t="s">
        <v>2802</v>
      </c>
      <c r="E16114" s="594" t="s">
        <v>49</v>
      </c>
      <c r="F16114" s="595" t="s">
        <v>411</v>
      </c>
      <c r="G16114" s="596" t="s">
        <v>50</v>
      </c>
      <c r="H16114" s="597">
        <v>144976500</v>
      </c>
    </row>
    <row r="16115" spans="1:8">
      <c r="A16115" s="594" t="s">
        <v>134</v>
      </c>
      <c r="B16115" s="594" t="s">
        <v>359</v>
      </c>
      <c r="C16115" s="594" t="s">
        <v>276</v>
      </c>
      <c r="D16115" s="594" t="s">
        <v>2802</v>
      </c>
      <c r="E16115" s="594" t="s">
        <v>49</v>
      </c>
      <c r="F16115" s="594" t="s">
        <v>51</v>
      </c>
      <c r="G16115" s="596" t="s">
        <v>2786</v>
      </c>
      <c r="H16115" s="597">
        <v>144976500</v>
      </c>
    </row>
    <row r="16116" spans="1:8">
      <c r="A16116" s="594" t="s">
        <v>134</v>
      </c>
      <c r="B16116" s="594" t="s">
        <v>359</v>
      </c>
      <c r="C16116" s="594" t="s">
        <v>276</v>
      </c>
      <c r="D16116" s="594" t="s">
        <v>2802</v>
      </c>
      <c r="E16116" s="594" t="s">
        <v>53</v>
      </c>
      <c r="F16116" s="595" t="s">
        <v>411</v>
      </c>
      <c r="G16116" s="596" t="s">
        <v>193</v>
      </c>
      <c r="H16116" s="597">
        <v>1742962000</v>
      </c>
    </row>
    <row r="16117" spans="1:8">
      <c r="A16117" s="594" t="s">
        <v>134</v>
      </c>
      <c r="B16117" s="594" t="s">
        <v>359</v>
      </c>
      <c r="C16117" s="594" t="s">
        <v>276</v>
      </c>
      <c r="D16117" s="594" t="s">
        <v>2802</v>
      </c>
      <c r="E16117" s="594" t="s">
        <v>53</v>
      </c>
      <c r="F16117" s="594" t="s">
        <v>54</v>
      </c>
      <c r="G16117" s="596" t="s">
        <v>55</v>
      </c>
      <c r="H16117" s="597">
        <v>137539000</v>
      </c>
    </row>
    <row r="16118" spans="1:8">
      <c r="A16118" s="594" t="s">
        <v>134</v>
      </c>
      <c r="B16118" s="594" t="s">
        <v>359</v>
      </c>
      <c r="C16118" s="594" t="s">
        <v>276</v>
      </c>
      <c r="D16118" s="594" t="s">
        <v>2802</v>
      </c>
      <c r="E16118" s="594" t="s">
        <v>53</v>
      </c>
      <c r="F16118" s="594" t="s">
        <v>56</v>
      </c>
      <c r="G16118" s="596" t="s">
        <v>57</v>
      </c>
      <c r="H16118" s="597">
        <v>1489133000</v>
      </c>
    </row>
    <row r="16119" spans="1:8">
      <c r="A16119" s="594" t="s">
        <v>134</v>
      </c>
      <c r="B16119" s="594" t="s">
        <v>359</v>
      </c>
      <c r="C16119" s="594" t="s">
        <v>276</v>
      </c>
      <c r="D16119" s="594" t="s">
        <v>2802</v>
      </c>
      <c r="E16119" s="594" t="s">
        <v>53</v>
      </c>
      <c r="F16119" s="594" t="s">
        <v>358</v>
      </c>
      <c r="G16119" s="596" t="s">
        <v>195</v>
      </c>
      <c r="H16119" s="597">
        <v>116290000</v>
      </c>
    </row>
    <row r="16120" spans="1:8">
      <c r="A16120" s="594" t="s">
        <v>134</v>
      </c>
      <c r="B16120" s="594" t="s">
        <v>359</v>
      </c>
      <c r="C16120" s="594" t="s">
        <v>276</v>
      </c>
      <c r="D16120" s="594" t="s">
        <v>2840</v>
      </c>
      <c r="E16120" s="595" t="s">
        <v>411</v>
      </c>
      <c r="F16120" s="595" t="s">
        <v>411</v>
      </c>
      <c r="G16120" s="596" t="s">
        <v>2841</v>
      </c>
      <c r="H16120" s="597">
        <v>6634611000</v>
      </c>
    </row>
    <row r="16121" spans="1:8">
      <c r="A16121" s="594" t="s">
        <v>134</v>
      </c>
      <c r="B16121" s="594" t="s">
        <v>359</v>
      </c>
      <c r="C16121" s="594" t="s">
        <v>276</v>
      </c>
      <c r="D16121" s="594" t="s">
        <v>2840</v>
      </c>
      <c r="E16121" s="594" t="s">
        <v>738</v>
      </c>
      <c r="F16121" s="595" t="s">
        <v>411</v>
      </c>
      <c r="G16121" s="596" t="s">
        <v>739</v>
      </c>
      <c r="H16121" s="597">
        <v>2100000</v>
      </c>
    </row>
    <row r="16122" spans="1:8">
      <c r="A16122" s="594" t="s">
        <v>134</v>
      </c>
      <c r="B16122" s="594" t="s">
        <v>359</v>
      </c>
      <c r="C16122" s="594" t="s">
        <v>276</v>
      </c>
      <c r="D16122" s="594" t="s">
        <v>2840</v>
      </c>
      <c r="E16122" s="594" t="s">
        <v>738</v>
      </c>
      <c r="F16122" s="594" t="s">
        <v>742</v>
      </c>
      <c r="G16122" s="596" t="s">
        <v>743</v>
      </c>
      <c r="H16122" s="597">
        <v>2100000</v>
      </c>
    </row>
    <row r="16123" spans="1:8">
      <c r="A16123" s="594" t="s">
        <v>134</v>
      </c>
      <c r="B16123" s="594" t="s">
        <v>359</v>
      </c>
      <c r="C16123" s="594" t="s">
        <v>276</v>
      </c>
      <c r="D16123" s="594" t="s">
        <v>2840</v>
      </c>
      <c r="E16123" s="594" t="s">
        <v>744</v>
      </c>
      <c r="F16123" s="595" t="s">
        <v>411</v>
      </c>
      <c r="G16123" s="596" t="s">
        <v>2686</v>
      </c>
      <c r="H16123" s="597">
        <v>89000000</v>
      </c>
    </row>
    <row r="16124" spans="1:8">
      <c r="A16124" s="594" t="s">
        <v>134</v>
      </c>
      <c r="B16124" s="594" t="s">
        <v>359</v>
      </c>
      <c r="C16124" s="594" t="s">
        <v>276</v>
      </c>
      <c r="D16124" s="594" t="s">
        <v>2840</v>
      </c>
      <c r="E16124" s="594" t="s">
        <v>744</v>
      </c>
      <c r="F16124" s="594" t="s">
        <v>748</v>
      </c>
      <c r="G16124" s="596" t="s">
        <v>35</v>
      </c>
      <c r="H16124" s="597">
        <v>89000000</v>
      </c>
    </row>
    <row r="16125" spans="1:8">
      <c r="A16125" s="594" t="s">
        <v>134</v>
      </c>
      <c r="B16125" s="594" t="s">
        <v>359</v>
      </c>
      <c r="C16125" s="594" t="s">
        <v>276</v>
      </c>
      <c r="D16125" s="594" t="s">
        <v>2840</v>
      </c>
      <c r="E16125" s="594" t="s">
        <v>194</v>
      </c>
      <c r="F16125" s="595" t="s">
        <v>411</v>
      </c>
      <c r="G16125" s="596" t="s">
        <v>195</v>
      </c>
      <c r="H16125" s="597">
        <v>21000000</v>
      </c>
    </row>
    <row r="16126" spans="1:8">
      <c r="A16126" s="594" t="s">
        <v>134</v>
      </c>
      <c r="B16126" s="594" t="s">
        <v>359</v>
      </c>
      <c r="C16126" s="594" t="s">
        <v>276</v>
      </c>
      <c r="D16126" s="594" t="s">
        <v>2840</v>
      </c>
      <c r="E16126" s="594" t="s">
        <v>194</v>
      </c>
      <c r="F16126" s="594" t="s">
        <v>200</v>
      </c>
      <c r="G16126" s="596" t="s">
        <v>201</v>
      </c>
      <c r="H16126" s="597">
        <v>21000000</v>
      </c>
    </row>
    <row r="16127" spans="1:8">
      <c r="A16127" s="594" t="s">
        <v>134</v>
      </c>
      <c r="B16127" s="594" t="s">
        <v>359</v>
      </c>
      <c r="C16127" s="594" t="s">
        <v>276</v>
      </c>
      <c r="D16127" s="594" t="s">
        <v>2840</v>
      </c>
      <c r="E16127" s="594" t="s">
        <v>1145</v>
      </c>
      <c r="F16127" s="595" t="s">
        <v>411</v>
      </c>
      <c r="G16127" s="596" t="s">
        <v>2761</v>
      </c>
      <c r="H16127" s="597">
        <v>14795000</v>
      </c>
    </row>
    <row r="16128" spans="1:8">
      <c r="A16128" s="594" t="s">
        <v>134</v>
      </c>
      <c r="B16128" s="594" t="s">
        <v>359</v>
      </c>
      <c r="C16128" s="594" t="s">
        <v>276</v>
      </c>
      <c r="D16128" s="594" t="s">
        <v>2840</v>
      </c>
      <c r="E16128" s="594" t="s">
        <v>1145</v>
      </c>
      <c r="F16128" s="594" t="s">
        <v>1144</v>
      </c>
      <c r="G16128" s="596" t="s">
        <v>1143</v>
      </c>
      <c r="H16128" s="597">
        <v>14795000</v>
      </c>
    </row>
    <row r="16129" spans="1:8">
      <c r="A16129" s="594" t="s">
        <v>134</v>
      </c>
      <c r="B16129" s="594" t="s">
        <v>359</v>
      </c>
      <c r="C16129" s="594" t="s">
        <v>276</v>
      </c>
      <c r="D16129" s="594" t="s">
        <v>2840</v>
      </c>
      <c r="E16129" s="594" t="s">
        <v>260</v>
      </c>
      <c r="F16129" s="595" t="s">
        <v>411</v>
      </c>
      <c r="G16129" s="596" t="s">
        <v>261</v>
      </c>
      <c r="H16129" s="597">
        <v>6048536233</v>
      </c>
    </row>
    <row r="16130" spans="1:8">
      <c r="A16130" s="594" t="s">
        <v>134</v>
      </c>
      <c r="B16130" s="594" t="s">
        <v>359</v>
      </c>
      <c r="C16130" s="594" t="s">
        <v>276</v>
      </c>
      <c r="D16130" s="594" t="s">
        <v>2840</v>
      </c>
      <c r="E16130" s="594" t="s">
        <v>260</v>
      </c>
      <c r="F16130" s="594" t="s">
        <v>262</v>
      </c>
      <c r="G16130" s="596" t="s">
        <v>2707</v>
      </c>
      <c r="H16130" s="597">
        <v>6048536233</v>
      </c>
    </row>
    <row r="16131" spans="1:8">
      <c r="A16131" s="594" t="s">
        <v>134</v>
      </c>
      <c r="B16131" s="594" t="s">
        <v>359</v>
      </c>
      <c r="C16131" s="594" t="s">
        <v>276</v>
      </c>
      <c r="D16131" s="594" t="s">
        <v>2840</v>
      </c>
      <c r="E16131" s="594" t="s">
        <v>49</v>
      </c>
      <c r="F16131" s="595" t="s">
        <v>411</v>
      </c>
      <c r="G16131" s="596" t="s">
        <v>50</v>
      </c>
      <c r="H16131" s="597">
        <v>91960000</v>
      </c>
    </row>
    <row r="16132" spans="1:8">
      <c r="A16132" s="594" t="s">
        <v>134</v>
      </c>
      <c r="B16132" s="594" t="s">
        <v>359</v>
      </c>
      <c r="C16132" s="594" t="s">
        <v>276</v>
      </c>
      <c r="D16132" s="594" t="s">
        <v>2840</v>
      </c>
      <c r="E16132" s="594" t="s">
        <v>49</v>
      </c>
      <c r="F16132" s="594" t="s">
        <v>1173</v>
      </c>
      <c r="G16132" s="596" t="s">
        <v>195</v>
      </c>
      <c r="H16132" s="597">
        <v>91960000</v>
      </c>
    </row>
    <row r="16133" spans="1:8">
      <c r="A16133" s="594" t="s">
        <v>134</v>
      </c>
      <c r="B16133" s="594" t="s">
        <v>359</v>
      </c>
      <c r="C16133" s="594" t="s">
        <v>276</v>
      </c>
      <c r="D16133" s="594" t="s">
        <v>2840</v>
      </c>
      <c r="E16133" s="594" t="s">
        <v>53</v>
      </c>
      <c r="F16133" s="595" t="s">
        <v>411</v>
      </c>
      <c r="G16133" s="596" t="s">
        <v>193</v>
      </c>
      <c r="H16133" s="597">
        <v>367219767</v>
      </c>
    </row>
    <row r="16134" spans="1:8">
      <c r="A16134" s="594" t="s">
        <v>134</v>
      </c>
      <c r="B16134" s="594" t="s">
        <v>359</v>
      </c>
      <c r="C16134" s="594" t="s">
        <v>276</v>
      </c>
      <c r="D16134" s="594" t="s">
        <v>2840</v>
      </c>
      <c r="E16134" s="594" t="s">
        <v>53</v>
      </c>
      <c r="F16134" s="594" t="s">
        <v>54</v>
      </c>
      <c r="G16134" s="596" t="s">
        <v>55</v>
      </c>
      <c r="H16134" s="597">
        <v>8708000</v>
      </c>
    </row>
    <row r="16135" spans="1:8">
      <c r="A16135" s="594" t="s">
        <v>134</v>
      </c>
      <c r="B16135" s="594" t="s">
        <v>359</v>
      </c>
      <c r="C16135" s="594" t="s">
        <v>276</v>
      </c>
      <c r="D16135" s="594" t="s">
        <v>2840</v>
      </c>
      <c r="E16135" s="594" t="s">
        <v>53</v>
      </c>
      <c r="F16135" s="594" t="s">
        <v>56</v>
      </c>
      <c r="G16135" s="596" t="s">
        <v>57</v>
      </c>
      <c r="H16135" s="597">
        <v>301157000</v>
      </c>
    </row>
    <row r="16136" spans="1:8">
      <c r="A16136" s="594" t="s">
        <v>134</v>
      </c>
      <c r="B16136" s="594" t="s">
        <v>359</v>
      </c>
      <c r="C16136" s="594" t="s">
        <v>276</v>
      </c>
      <c r="D16136" s="594" t="s">
        <v>2840</v>
      </c>
      <c r="E16136" s="594" t="s">
        <v>53</v>
      </c>
      <c r="F16136" s="594" t="s">
        <v>358</v>
      </c>
      <c r="G16136" s="596" t="s">
        <v>195</v>
      </c>
      <c r="H16136" s="597">
        <v>57354767</v>
      </c>
    </row>
    <row r="16137" spans="1:8">
      <c r="A16137" s="594" t="s">
        <v>134</v>
      </c>
      <c r="B16137" s="594" t="s">
        <v>359</v>
      </c>
      <c r="C16137" s="594" t="s">
        <v>276</v>
      </c>
      <c r="D16137" s="594" t="s">
        <v>2734</v>
      </c>
      <c r="E16137" s="595" t="s">
        <v>411</v>
      </c>
      <c r="F16137" s="595" t="s">
        <v>411</v>
      </c>
      <c r="G16137" s="596" t="s">
        <v>2735</v>
      </c>
      <c r="H16137" s="597">
        <v>31462378826</v>
      </c>
    </row>
    <row r="16138" spans="1:8">
      <c r="A16138" s="594" t="s">
        <v>134</v>
      </c>
      <c r="B16138" s="594" t="s">
        <v>359</v>
      </c>
      <c r="C16138" s="594" t="s">
        <v>276</v>
      </c>
      <c r="D16138" s="594" t="s">
        <v>2734</v>
      </c>
      <c r="E16138" s="594" t="s">
        <v>582</v>
      </c>
      <c r="F16138" s="595" t="s">
        <v>411</v>
      </c>
      <c r="G16138" s="596" t="s">
        <v>583</v>
      </c>
      <c r="H16138" s="597">
        <v>3800000</v>
      </c>
    </row>
    <row r="16139" spans="1:8">
      <c r="A16139" s="594" t="s">
        <v>134</v>
      </c>
      <c r="B16139" s="594" t="s">
        <v>359</v>
      </c>
      <c r="C16139" s="594" t="s">
        <v>276</v>
      </c>
      <c r="D16139" s="594" t="s">
        <v>2734</v>
      </c>
      <c r="E16139" s="594" t="s">
        <v>582</v>
      </c>
      <c r="F16139" s="594" t="s">
        <v>584</v>
      </c>
      <c r="G16139" s="596" t="s">
        <v>2670</v>
      </c>
      <c r="H16139" s="597">
        <v>3800000</v>
      </c>
    </row>
    <row r="16140" spans="1:8">
      <c r="A16140" s="594" t="s">
        <v>134</v>
      </c>
      <c r="B16140" s="594" t="s">
        <v>359</v>
      </c>
      <c r="C16140" s="594" t="s">
        <v>276</v>
      </c>
      <c r="D16140" s="594" t="s">
        <v>2734</v>
      </c>
      <c r="E16140" s="594" t="s">
        <v>171</v>
      </c>
      <c r="F16140" s="595" t="s">
        <v>411</v>
      </c>
      <c r="G16140" s="596" t="s">
        <v>2677</v>
      </c>
      <c r="H16140" s="597">
        <v>19851000</v>
      </c>
    </row>
    <row r="16141" spans="1:8">
      <c r="A16141" s="594" t="s">
        <v>134</v>
      </c>
      <c r="B16141" s="594" t="s">
        <v>359</v>
      </c>
      <c r="C16141" s="594" t="s">
        <v>276</v>
      </c>
      <c r="D16141" s="594" t="s">
        <v>2734</v>
      </c>
      <c r="E16141" s="594" t="s">
        <v>171</v>
      </c>
      <c r="F16141" s="594" t="s">
        <v>173</v>
      </c>
      <c r="G16141" s="596" t="s">
        <v>174</v>
      </c>
      <c r="H16141" s="597">
        <v>19851000</v>
      </c>
    </row>
    <row r="16142" spans="1:8">
      <c r="A16142" s="594" t="s">
        <v>134</v>
      </c>
      <c r="B16142" s="594" t="s">
        <v>359</v>
      </c>
      <c r="C16142" s="594" t="s">
        <v>276</v>
      </c>
      <c r="D16142" s="594" t="s">
        <v>2734</v>
      </c>
      <c r="E16142" s="594" t="s">
        <v>177</v>
      </c>
      <c r="F16142" s="595" t="s">
        <v>411</v>
      </c>
      <c r="G16142" s="596" t="s">
        <v>178</v>
      </c>
      <c r="H16142" s="597">
        <v>33850000</v>
      </c>
    </row>
    <row r="16143" spans="1:8">
      <c r="A16143" s="594" t="s">
        <v>134</v>
      </c>
      <c r="B16143" s="594" t="s">
        <v>359</v>
      </c>
      <c r="C16143" s="594" t="s">
        <v>276</v>
      </c>
      <c r="D16143" s="594" t="s">
        <v>2734</v>
      </c>
      <c r="E16143" s="594" t="s">
        <v>177</v>
      </c>
      <c r="F16143" s="594" t="s">
        <v>441</v>
      </c>
      <c r="G16143" s="596" t="s">
        <v>2728</v>
      </c>
      <c r="H16143" s="597">
        <v>33850000</v>
      </c>
    </row>
    <row r="16144" spans="1:8">
      <c r="A16144" s="594" t="s">
        <v>134</v>
      </c>
      <c r="B16144" s="594" t="s">
        <v>359</v>
      </c>
      <c r="C16144" s="594" t="s">
        <v>276</v>
      </c>
      <c r="D16144" s="594" t="s">
        <v>2734</v>
      </c>
      <c r="E16144" s="594" t="s">
        <v>240</v>
      </c>
      <c r="F16144" s="595" t="s">
        <v>411</v>
      </c>
      <c r="G16144" s="596" t="s">
        <v>241</v>
      </c>
      <c r="H16144" s="597">
        <v>161516000</v>
      </c>
    </row>
    <row r="16145" spans="1:8">
      <c r="A16145" s="594" t="s">
        <v>134</v>
      </c>
      <c r="B16145" s="594" t="s">
        <v>359</v>
      </c>
      <c r="C16145" s="594" t="s">
        <v>276</v>
      </c>
      <c r="D16145" s="594" t="s">
        <v>2734</v>
      </c>
      <c r="E16145" s="594" t="s">
        <v>240</v>
      </c>
      <c r="F16145" s="594" t="s">
        <v>242</v>
      </c>
      <c r="G16145" s="596" t="s">
        <v>243</v>
      </c>
      <c r="H16145" s="597">
        <v>9200000</v>
      </c>
    </row>
    <row r="16146" spans="1:8">
      <c r="A16146" s="594" t="s">
        <v>134</v>
      </c>
      <c r="B16146" s="594" t="s">
        <v>359</v>
      </c>
      <c r="C16146" s="594" t="s">
        <v>276</v>
      </c>
      <c r="D16146" s="594" t="s">
        <v>2734</v>
      </c>
      <c r="E16146" s="594" t="s">
        <v>240</v>
      </c>
      <c r="F16146" s="594" t="s">
        <v>728</v>
      </c>
      <c r="G16146" s="596" t="s">
        <v>729</v>
      </c>
      <c r="H16146" s="597">
        <v>800000</v>
      </c>
    </row>
    <row r="16147" spans="1:8">
      <c r="A16147" s="594" t="s">
        <v>134</v>
      </c>
      <c r="B16147" s="594" t="s">
        <v>359</v>
      </c>
      <c r="C16147" s="594" t="s">
        <v>276</v>
      </c>
      <c r="D16147" s="594" t="s">
        <v>2734</v>
      </c>
      <c r="E16147" s="594" t="s">
        <v>240</v>
      </c>
      <c r="F16147" s="594" t="s">
        <v>597</v>
      </c>
      <c r="G16147" s="596" t="s">
        <v>2682</v>
      </c>
      <c r="H16147" s="597">
        <v>1940000</v>
      </c>
    </row>
    <row r="16148" spans="1:8">
      <c r="A16148" s="594" t="s">
        <v>134</v>
      </c>
      <c r="B16148" s="594" t="s">
        <v>359</v>
      </c>
      <c r="C16148" s="594" t="s">
        <v>276</v>
      </c>
      <c r="D16148" s="594" t="s">
        <v>2734</v>
      </c>
      <c r="E16148" s="594" t="s">
        <v>240</v>
      </c>
      <c r="F16148" s="594" t="s">
        <v>733</v>
      </c>
      <c r="G16148" s="596" t="s">
        <v>734</v>
      </c>
      <c r="H16148" s="597">
        <v>95450000</v>
      </c>
    </row>
    <row r="16149" spans="1:8">
      <c r="A16149" s="594" t="s">
        <v>134</v>
      </c>
      <c r="B16149" s="594" t="s">
        <v>359</v>
      </c>
      <c r="C16149" s="594" t="s">
        <v>276</v>
      </c>
      <c r="D16149" s="594" t="s">
        <v>2734</v>
      </c>
      <c r="E16149" s="594" t="s">
        <v>240</v>
      </c>
      <c r="F16149" s="594" t="s">
        <v>735</v>
      </c>
      <c r="G16149" s="596" t="s">
        <v>193</v>
      </c>
      <c r="H16149" s="597">
        <v>54126000</v>
      </c>
    </row>
    <row r="16150" spans="1:8">
      <c r="A16150" s="594" t="s">
        <v>134</v>
      </c>
      <c r="B16150" s="594" t="s">
        <v>359</v>
      </c>
      <c r="C16150" s="594" t="s">
        <v>276</v>
      </c>
      <c r="D16150" s="594" t="s">
        <v>2734</v>
      </c>
      <c r="E16150" s="594" t="s">
        <v>183</v>
      </c>
      <c r="F16150" s="595" t="s">
        <v>411</v>
      </c>
      <c r="G16150" s="596" t="s">
        <v>184</v>
      </c>
      <c r="H16150" s="597">
        <v>21660000</v>
      </c>
    </row>
    <row r="16151" spans="1:8">
      <c r="A16151" s="594" t="s">
        <v>134</v>
      </c>
      <c r="B16151" s="594" t="s">
        <v>359</v>
      </c>
      <c r="C16151" s="594" t="s">
        <v>276</v>
      </c>
      <c r="D16151" s="594" t="s">
        <v>2734</v>
      </c>
      <c r="E16151" s="594" t="s">
        <v>183</v>
      </c>
      <c r="F16151" s="594" t="s">
        <v>587</v>
      </c>
      <c r="G16151" s="596" t="s">
        <v>588</v>
      </c>
      <c r="H16151" s="597">
        <v>120000</v>
      </c>
    </row>
    <row r="16152" spans="1:8">
      <c r="A16152" s="594" t="s">
        <v>134</v>
      </c>
      <c r="B16152" s="594" t="s">
        <v>359</v>
      </c>
      <c r="C16152" s="594" t="s">
        <v>276</v>
      </c>
      <c r="D16152" s="594" t="s">
        <v>2734</v>
      </c>
      <c r="E16152" s="594" t="s">
        <v>183</v>
      </c>
      <c r="F16152" s="594" t="s">
        <v>185</v>
      </c>
      <c r="G16152" s="596" t="s">
        <v>186</v>
      </c>
      <c r="H16152" s="597">
        <v>540000</v>
      </c>
    </row>
    <row r="16153" spans="1:8">
      <c r="A16153" s="594" t="s">
        <v>134</v>
      </c>
      <c r="B16153" s="594" t="s">
        <v>359</v>
      </c>
      <c r="C16153" s="594" t="s">
        <v>276</v>
      </c>
      <c r="D16153" s="594" t="s">
        <v>2734</v>
      </c>
      <c r="E16153" s="594" t="s">
        <v>183</v>
      </c>
      <c r="F16153" s="594" t="s">
        <v>772</v>
      </c>
      <c r="G16153" s="596" t="s">
        <v>195</v>
      </c>
      <c r="H16153" s="597">
        <v>21000000</v>
      </c>
    </row>
    <row r="16154" spans="1:8">
      <c r="A16154" s="594" t="s">
        <v>134</v>
      </c>
      <c r="B16154" s="594" t="s">
        <v>359</v>
      </c>
      <c r="C16154" s="594" t="s">
        <v>276</v>
      </c>
      <c r="D16154" s="594" t="s">
        <v>2734</v>
      </c>
      <c r="E16154" s="594" t="s">
        <v>738</v>
      </c>
      <c r="F16154" s="595" t="s">
        <v>411</v>
      </c>
      <c r="G16154" s="596" t="s">
        <v>739</v>
      </c>
      <c r="H16154" s="597">
        <v>6244000</v>
      </c>
    </row>
    <row r="16155" spans="1:8">
      <c r="A16155" s="594" t="s">
        <v>134</v>
      </c>
      <c r="B16155" s="594" t="s">
        <v>359</v>
      </c>
      <c r="C16155" s="594" t="s">
        <v>276</v>
      </c>
      <c r="D16155" s="594" t="s">
        <v>2734</v>
      </c>
      <c r="E16155" s="594" t="s">
        <v>738</v>
      </c>
      <c r="F16155" s="594" t="s">
        <v>742</v>
      </c>
      <c r="G16155" s="596" t="s">
        <v>743</v>
      </c>
      <c r="H16155" s="597">
        <v>6244000</v>
      </c>
    </row>
    <row r="16156" spans="1:8">
      <c r="A16156" s="594" t="s">
        <v>134</v>
      </c>
      <c r="B16156" s="594" t="s">
        <v>359</v>
      </c>
      <c r="C16156" s="594" t="s">
        <v>276</v>
      </c>
      <c r="D16156" s="594" t="s">
        <v>2734</v>
      </c>
      <c r="E16156" s="594" t="s">
        <v>744</v>
      </c>
      <c r="F16156" s="595" t="s">
        <v>411</v>
      </c>
      <c r="G16156" s="596" t="s">
        <v>2686</v>
      </c>
      <c r="H16156" s="597">
        <v>30000000</v>
      </c>
    </row>
    <row r="16157" spans="1:8">
      <c r="A16157" s="594" t="s">
        <v>134</v>
      </c>
      <c r="B16157" s="594" t="s">
        <v>359</v>
      </c>
      <c r="C16157" s="594" t="s">
        <v>276</v>
      </c>
      <c r="D16157" s="594" t="s">
        <v>2734</v>
      </c>
      <c r="E16157" s="594" t="s">
        <v>744</v>
      </c>
      <c r="F16157" s="594" t="s">
        <v>748</v>
      </c>
      <c r="G16157" s="596" t="s">
        <v>35</v>
      </c>
      <c r="H16157" s="597">
        <v>30000000</v>
      </c>
    </row>
    <row r="16158" spans="1:8">
      <c r="A16158" s="594" t="s">
        <v>134</v>
      </c>
      <c r="B16158" s="594" t="s">
        <v>359</v>
      </c>
      <c r="C16158" s="594" t="s">
        <v>276</v>
      </c>
      <c r="D16158" s="594" t="s">
        <v>2734</v>
      </c>
      <c r="E16158" s="594" t="s">
        <v>189</v>
      </c>
      <c r="F16158" s="595" t="s">
        <v>411</v>
      </c>
      <c r="G16158" s="596" t="s">
        <v>190</v>
      </c>
      <c r="H16158" s="597">
        <v>2158000</v>
      </c>
    </row>
    <row r="16159" spans="1:8">
      <c r="A16159" s="594" t="s">
        <v>134</v>
      </c>
      <c r="B16159" s="594" t="s">
        <v>359</v>
      </c>
      <c r="C16159" s="594" t="s">
        <v>276</v>
      </c>
      <c r="D16159" s="594" t="s">
        <v>2734</v>
      </c>
      <c r="E16159" s="594" t="s">
        <v>189</v>
      </c>
      <c r="F16159" s="594" t="s">
        <v>773</v>
      </c>
      <c r="G16159" s="596" t="s">
        <v>2695</v>
      </c>
      <c r="H16159" s="597">
        <v>2158000</v>
      </c>
    </row>
    <row r="16160" spans="1:8">
      <c r="A16160" s="594" t="s">
        <v>134</v>
      </c>
      <c r="B16160" s="594" t="s">
        <v>359</v>
      </c>
      <c r="C16160" s="594" t="s">
        <v>276</v>
      </c>
      <c r="D16160" s="594" t="s">
        <v>2734</v>
      </c>
      <c r="E16160" s="594" t="s">
        <v>77</v>
      </c>
      <c r="F16160" s="595" t="s">
        <v>411</v>
      </c>
      <c r="G16160" s="596" t="s">
        <v>78</v>
      </c>
      <c r="H16160" s="597">
        <v>13158000</v>
      </c>
    </row>
    <row r="16161" spans="1:8">
      <c r="A16161" s="594" t="s">
        <v>134</v>
      </c>
      <c r="B16161" s="594" t="s">
        <v>359</v>
      </c>
      <c r="C16161" s="594" t="s">
        <v>276</v>
      </c>
      <c r="D16161" s="594" t="s">
        <v>2734</v>
      </c>
      <c r="E16161" s="594" t="s">
        <v>77</v>
      </c>
      <c r="F16161" s="594" t="s">
        <v>79</v>
      </c>
      <c r="G16161" s="596" t="s">
        <v>195</v>
      </c>
      <c r="H16161" s="597">
        <v>13158000</v>
      </c>
    </row>
    <row r="16162" spans="1:8">
      <c r="A16162" s="594" t="s">
        <v>134</v>
      </c>
      <c r="B16162" s="594" t="s">
        <v>359</v>
      </c>
      <c r="C16162" s="594" t="s">
        <v>276</v>
      </c>
      <c r="D16162" s="594" t="s">
        <v>2734</v>
      </c>
      <c r="E16162" s="594" t="s">
        <v>194</v>
      </c>
      <c r="F16162" s="595" t="s">
        <v>411</v>
      </c>
      <c r="G16162" s="596" t="s">
        <v>195</v>
      </c>
      <c r="H16162" s="597">
        <v>96076000</v>
      </c>
    </row>
    <row r="16163" spans="1:8">
      <c r="A16163" s="594" t="s">
        <v>134</v>
      </c>
      <c r="B16163" s="594" t="s">
        <v>359</v>
      </c>
      <c r="C16163" s="594" t="s">
        <v>276</v>
      </c>
      <c r="D16163" s="594" t="s">
        <v>2734</v>
      </c>
      <c r="E16163" s="594" t="s">
        <v>194</v>
      </c>
      <c r="F16163" s="594" t="s">
        <v>198</v>
      </c>
      <c r="G16163" s="596" t="s">
        <v>199</v>
      </c>
      <c r="H16163" s="597">
        <v>3726000</v>
      </c>
    </row>
    <row r="16164" spans="1:8">
      <c r="A16164" s="594" t="s">
        <v>134</v>
      </c>
      <c r="B16164" s="594" t="s">
        <v>359</v>
      </c>
      <c r="C16164" s="594" t="s">
        <v>276</v>
      </c>
      <c r="D16164" s="594" t="s">
        <v>2734</v>
      </c>
      <c r="E16164" s="594" t="s">
        <v>194</v>
      </c>
      <c r="F16164" s="594" t="s">
        <v>200</v>
      </c>
      <c r="G16164" s="596" t="s">
        <v>201</v>
      </c>
      <c r="H16164" s="597">
        <v>92350000</v>
      </c>
    </row>
    <row r="16165" spans="1:8">
      <c r="A16165" s="594" t="s">
        <v>134</v>
      </c>
      <c r="B16165" s="594" t="s">
        <v>359</v>
      </c>
      <c r="C16165" s="594" t="s">
        <v>276</v>
      </c>
      <c r="D16165" s="594" t="s">
        <v>2734</v>
      </c>
      <c r="E16165" s="594" t="s">
        <v>580</v>
      </c>
      <c r="F16165" s="595" t="s">
        <v>411</v>
      </c>
      <c r="G16165" s="596" t="s">
        <v>581</v>
      </c>
      <c r="H16165" s="597">
        <v>12468541881</v>
      </c>
    </row>
    <row r="16166" spans="1:8">
      <c r="A16166" s="594" t="s">
        <v>134</v>
      </c>
      <c r="B16166" s="594" t="s">
        <v>359</v>
      </c>
      <c r="C16166" s="594" t="s">
        <v>276</v>
      </c>
      <c r="D16166" s="594" t="s">
        <v>2734</v>
      </c>
      <c r="E16166" s="594" t="s">
        <v>580</v>
      </c>
      <c r="F16166" s="594" t="s">
        <v>1350</v>
      </c>
      <c r="G16166" s="596" t="s">
        <v>2781</v>
      </c>
      <c r="H16166" s="597">
        <v>18400000</v>
      </c>
    </row>
    <row r="16167" spans="1:8">
      <c r="A16167" s="594" t="s">
        <v>134</v>
      </c>
      <c r="B16167" s="594" t="s">
        <v>359</v>
      </c>
      <c r="C16167" s="594" t="s">
        <v>276</v>
      </c>
      <c r="D16167" s="594" t="s">
        <v>2734</v>
      </c>
      <c r="E16167" s="594" t="s">
        <v>580</v>
      </c>
      <c r="F16167" s="594" t="s">
        <v>367</v>
      </c>
      <c r="G16167" s="596" t="s">
        <v>2772</v>
      </c>
      <c r="H16167" s="597">
        <v>193972000</v>
      </c>
    </row>
    <row r="16168" spans="1:8">
      <c r="A16168" s="594" t="s">
        <v>134</v>
      </c>
      <c r="B16168" s="594" t="s">
        <v>359</v>
      </c>
      <c r="C16168" s="594" t="s">
        <v>276</v>
      </c>
      <c r="D16168" s="594" t="s">
        <v>2734</v>
      </c>
      <c r="E16168" s="594" t="s">
        <v>580</v>
      </c>
      <c r="F16168" s="594" t="s">
        <v>373</v>
      </c>
      <c r="G16168" s="596" t="s">
        <v>640</v>
      </c>
      <c r="H16168" s="597">
        <v>896270320</v>
      </c>
    </row>
    <row r="16169" spans="1:8">
      <c r="A16169" s="594" t="s">
        <v>134</v>
      </c>
      <c r="B16169" s="594" t="s">
        <v>359</v>
      </c>
      <c r="C16169" s="594" t="s">
        <v>276</v>
      </c>
      <c r="D16169" s="594" t="s">
        <v>2734</v>
      </c>
      <c r="E16169" s="594" t="s">
        <v>580</v>
      </c>
      <c r="F16169" s="594" t="s">
        <v>291</v>
      </c>
      <c r="G16169" s="596" t="s">
        <v>292</v>
      </c>
      <c r="H16169" s="597">
        <v>11110947111</v>
      </c>
    </row>
    <row r="16170" spans="1:8">
      <c r="A16170" s="594" t="s">
        <v>134</v>
      </c>
      <c r="B16170" s="594" t="s">
        <v>359</v>
      </c>
      <c r="C16170" s="594" t="s">
        <v>276</v>
      </c>
      <c r="D16170" s="594" t="s">
        <v>2734</v>
      </c>
      <c r="E16170" s="594" t="s">
        <v>580</v>
      </c>
      <c r="F16170" s="594" t="s">
        <v>293</v>
      </c>
      <c r="G16170" s="596" t="s">
        <v>195</v>
      </c>
      <c r="H16170" s="597">
        <v>248952450</v>
      </c>
    </row>
    <row r="16171" spans="1:8">
      <c r="A16171" s="594" t="s">
        <v>134</v>
      </c>
      <c r="B16171" s="594" t="s">
        <v>359</v>
      </c>
      <c r="C16171" s="594" t="s">
        <v>276</v>
      </c>
      <c r="D16171" s="594" t="s">
        <v>2734</v>
      </c>
      <c r="E16171" s="594" t="s">
        <v>1145</v>
      </c>
      <c r="F16171" s="595" t="s">
        <v>411</v>
      </c>
      <c r="G16171" s="596" t="s">
        <v>2761</v>
      </c>
      <c r="H16171" s="597">
        <v>885221945</v>
      </c>
    </row>
    <row r="16172" spans="1:8">
      <c r="A16172" s="594" t="s">
        <v>134</v>
      </c>
      <c r="B16172" s="594" t="s">
        <v>359</v>
      </c>
      <c r="C16172" s="594" t="s">
        <v>276</v>
      </c>
      <c r="D16172" s="594" t="s">
        <v>2734</v>
      </c>
      <c r="E16172" s="594" t="s">
        <v>1145</v>
      </c>
      <c r="F16172" s="594" t="s">
        <v>1144</v>
      </c>
      <c r="G16172" s="596" t="s">
        <v>1143</v>
      </c>
      <c r="H16172" s="597">
        <v>271224784</v>
      </c>
    </row>
    <row r="16173" spans="1:8">
      <c r="A16173" s="594" t="s">
        <v>134</v>
      </c>
      <c r="B16173" s="594" t="s">
        <v>359</v>
      </c>
      <c r="C16173" s="594" t="s">
        <v>276</v>
      </c>
      <c r="D16173" s="594" t="s">
        <v>2734</v>
      </c>
      <c r="E16173" s="594" t="s">
        <v>1145</v>
      </c>
      <c r="F16173" s="594" t="s">
        <v>1149</v>
      </c>
      <c r="G16173" s="596" t="s">
        <v>1148</v>
      </c>
      <c r="H16173" s="597">
        <v>3000000</v>
      </c>
    </row>
    <row r="16174" spans="1:8">
      <c r="A16174" s="594" t="s">
        <v>134</v>
      </c>
      <c r="B16174" s="594" t="s">
        <v>359</v>
      </c>
      <c r="C16174" s="594" t="s">
        <v>276</v>
      </c>
      <c r="D16174" s="594" t="s">
        <v>2734</v>
      </c>
      <c r="E16174" s="594" t="s">
        <v>1145</v>
      </c>
      <c r="F16174" s="594" t="s">
        <v>1176</v>
      </c>
      <c r="G16174" s="596" t="s">
        <v>195</v>
      </c>
      <c r="H16174" s="597">
        <v>610997161</v>
      </c>
    </row>
    <row r="16175" spans="1:8">
      <c r="A16175" s="594" t="s">
        <v>134</v>
      </c>
      <c r="B16175" s="594" t="s">
        <v>359</v>
      </c>
      <c r="C16175" s="594" t="s">
        <v>276</v>
      </c>
      <c r="D16175" s="594" t="s">
        <v>2734</v>
      </c>
      <c r="E16175" s="594" t="s">
        <v>269</v>
      </c>
      <c r="F16175" s="595" t="s">
        <v>411</v>
      </c>
      <c r="G16175" s="596" t="s">
        <v>2762</v>
      </c>
      <c r="H16175" s="597">
        <v>3297752000</v>
      </c>
    </row>
    <row r="16176" spans="1:8">
      <c r="A16176" s="594" t="s">
        <v>134</v>
      </c>
      <c r="B16176" s="594" t="s">
        <v>359</v>
      </c>
      <c r="C16176" s="594" t="s">
        <v>276</v>
      </c>
      <c r="D16176" s="594" t="s">
        <v>2734</v>
      </c>
      <c r="E16176" s="594" t="s">
        <v>269</v>
      </c>
      <c r="F16176" s="594" t="s">
        <v>271</v>
      </c>
      <c r="G16176" s="596" t="s">
        <v>2763</v>
      </c>
      <c r="H16176" s="597">
        <v>3232518000</v>
      </c>
    </row>
    <row r="16177" spans="1:8">
      <c r="A16177" s="594" t="s">
        <v>134</v>
      </c>
      <c r="B16177" s="594" t="s">
        <v>359</v>
      </c>
      <c r="C16177" s="594" t="s">
        <v>276</v>
      </c>
      <c r="D16177" s="594" t="s">
        <v>2734</v>
      </c>
      <c r="E16177" s="594" t="s">
        <v>269</v>
      </c>
      <c r="F16177" s="594" t="s">
        <v>1175</v>
      </c>
      <c r="G16177" s="596" t="s">
        <v>2791</v>
      </c>
      <c r="H16177" s="597">
        <v>35234000</v>
      </c>
    </row>
    <row r="16178" spans="1:8">
      <c r="A16178" s="594" t="s">
        <v>134</v>
      </c>
      <c r="B16178" s="594" t="s">
        <v>359</v>
      </c>
      <c r="C16178" s="594" t="s">
        <v>276</v>
      </c>
      <c r="D16178" s="594" t="s">
        <v>2734</v>
      </c>
      <c r="E16178" s="594" t="s">
        <v>269</v>
      </c>
      <c r="F16178" s="594" t="s">
        <v>641</v>
      </c>
      <c r="G16178" s="596" t="s">
        <v>195</v>
      </c>
      <c r="H16178" s="597">
        <v>30000000</v>
      </c>
    </row>
    <row r="16179" spans="1:8">
      <c r="A16179" s="594" t="s">
        <v>134</v>
      </c>
      <c r="B16179" s="594" t="s">
        <v>359</v>
      </c>
      <c r="C16179" s="594" t="s">
        <v>276</v>
      </c>
      <c r="D16179" s="594" t="s">
        <v>2734</v>
      </c>
      <c r="E16179" s="594" t="s">
        <v>260</v>
      </c>
      <c r="F16179" s="595" t="s">
        <v>411</v>
      </c>
      <c r="G16179" s="596" t="s">
        <v>261</v>
      </c>
      <c r="H16179" s="597">
        <v>12278004000</v>
      </c>
    </row>
    <row r="16180" spans="1:8">
      <c r="A16180" s="594" t="s">
        <v>134</v>
      </c>
      <c r="B16180" s="594" t="s">
        <v>359</v>
      </c>
      <c r="C16180" s="594" t="s">
        <v>276</v>
      </c>
      <c r="D16180" s="594" t="s">
        <v>2734</v>
      </c>
      <c r="E16180" s="594" t="s">
        <v>260</v>
      </c>
      <c r="F16180" s="594" t="s">
        <v>262</v>
      </c>
      <c r="G16180" s="596" t="s">
        <v>2707</v>
      </c>
      <c r="H16180" s="597">
        <v>12278004000</v>
      </c>
    </row>
    <row r="16181" spans="1:8">
      <c r="A16181" s="594" t="s">
        <v>134</v>
      </c>
      <c r="B16181" s="594" t="s">
        <v>359</v>
      </c>
      <c r="C16181" s="594" t="s">
        <v>276</v>
      </c>
      <c r="D16181" s="594" t="s">
        <v>2734</v>
      </c>
      <c r="E16181" s="594" t="s">
        <v>53</v>
      </c>
      <c r="F16181" s="595" t="s">
        <v>411</v>
      </c>
      <c r="G16181" s="596" t="s">
        <v>193</v>
      </c>
      <c r="H16181" s="597">
        <v>2144546000</v>
      </c>
    </row>
    <row r="16182" spans="1:8">
      <c r="A16182" s="594" t="s">
        <v>134</v>
      </c>
      <c r="B16182" s="594" t="s">
        <v>359</v>
      </c>
      <c r="C16182" s="594" t="s">
        <v>276</v>
      </c>
      <c r="D16182" s="594" t="s">
        <v>2734</v>
      </c>
      <c r="E16182" s="594" t="s">
        <v>53</v>
      </c>
      <c r="F16182" s="594" t="s">
        <v>54</v>
      </c>
      <c r="G16182" s="596" t="s">
        <v>55</v>
      </c>
      <c r="H16182" s="597">
        <v>162296000</v>
      </c>
    </row>
    <row r="16183" spans="1:8">
      <c r="A16183" s="594" t="s">
        <v>134</v>
      </c>
      <c r="B16183" s="594" t="s">
        <v>359</v>
      </c>
      <c r="C16183" s="594" t="s">
        <v>276</v>
      </c>
      <c r="D16183" s="594" t="s">
        <v>2734</v>
      </c>
      <c r="E16183" s="594" t="s">
        <v>53</v>
      </c>
      <c r="F16183" s="594" t="s">
        <v>56</v>
      </c>
      <c r="G16183" s="596" t="s">
        <v>57</v>
      </c>
      <c r="H16183" s="597">
        <v>1904393000</v>
      </c>
    </row>
    <row r="16184" spans="1:8">
      <c r="A16184" s="594" t="s">
        <v>134</v>
      </c>
      <c r="B16184" s="594" t="s">
        <v>359</v>
      </c>
      <c r="C16184" s="594" t="s">
        <v>276</v>
      </c>
      <c r="D16184" s="594" t="s">
        <v>2734</v>
      </c>
      <c r="E16184" s="594" t="s">
        <v>53</v>
      </c>
      <c r="F16184" s="594" t="s">
        <v>358</v>
      </c>
      <c r="G16184" s="596" t="s">
        <v>195</v>
      </c>
      <c r="H16184" s="597">
        <v>77857000</v>
      </c>
    </row>
    <row r="16185" spans="1:8">
      <c r="A16185" s="594" t="s">
        <v>134</v>
      </c>
      <c r="B16185" s="594" t="s">
        <v>359</v>
      </c>
      <c r="C16185" s="594" t="s">
        <v>276</v>
      </c>
      <c r="D16185" s="594" t="s">
        <v>2725</v>
      </c>
      <c r="E16185" s="595" t="s">
        <v>411</v>
      </c>
      <c r="F16185" s="595" t="s">
        <v>411</v>
      </c>
      <c r="G16185" s="596" t="s">
        <v>2726</v>
      </c>
      <c r="H16185" s="597">
        <v>865107900</v>
      </c>
    </row>
    <row r="16186" spans="1:8">
      <c r="A16186" s="594" t="s">
        <v>134</v>
      </c>
      <c r="B16186" s="594" t="s">
        <v>359</v>
      </c>
      <c r="C16186" s="594" t="s">
        <v>276</v>
      </c>
      <c r="D16186" s="594" t="s">
        <v>2725</v>
      </c>
      <c r="E16186" s="594" t="s">
        <v>768</v>
      </c>
      <c r="F16186" s="595" t="s">
        <v>411</v>
      </c>
      <c r="G16186" s="596" t="s">
        <v>2920</v>
      </c>
      <c r="H16186" s="597">
        <v>112980000</v>
      </c>
    </row>
    <row r="16187" spans="1:8">
      <c r="A16187" s="594" t="s">
        <v>134</v>
      </c>
      <c r="B16187" s="594" t="s">
        <v>359</v>
      </c>
      <c r="C16187" s="594" t="s">
        <v>276</v>
      </c>
      <c r="D16187" s="594" t="s">
        <v>2725</v>
      </c>
      <c r="E16187" s="594" t="s">
        <v>768</v>
      </c>
      <c r="F16187" s="594" t="s">
        <v>459</v>
      </c>
      <c r="G16187" s="596" t="s">
        <v>195</v>
      </c>
      <c r="H16187" s="597">
        <v>112980000</v>
      </c>
    </row>
    <row r="16188" spans="1:8">
      <c r="A16188" s="594" t="s">
        <v>134</v>
      </c>
      <c r="B16188" s="594" t="s">
        <v>359</v>
      </c>
      <c r="C16188" s="594" t="s">
        <v>276</v>
      </c>
      <c r="D16188" s="594" t="s">
        <v>2725</v>
      </c>
      <c r="E16188" s="594" t="s">
        <v>167</v>
      </c>
      <c r="F16188" s="595" t="s">
        <v>411</v>
      </c>
      <c r="G16188" s="596" t="s">
        <v>168</v>
      </c>
      <c r="H16188" s="597">
        <v>6538700</v>
      </c>
    </row>
    <row r="16189" spans="1:8">
      <c r="A16189" s="594" t="s">
        <v>134</v>
      </c>
      <c r="B16189" s="594" t="s">
        <v>359</v>
      </c>
      <c r="C16189" s="594" t="s">
        <v>276</v>
      </c>
      <c r="D16189" s="594" t="s">
        <v>2725</v>
      </c>
      <c r="E16189" s="594" t="s">
        <v>167</v>
      </c>
      <c r="F16189" s="594" t="s">
        <v>228</v>
      </c>
      <c r="G16189" s="596" t="s">
        <v>2673</v>
      </c>
      <c r="H16189" s="597">
        <v>6538700</v>
      </c>
    </row>
    <row r="16190" spans="1:8">
      <c r="A16190" s="594" t="s">
        <v>134</v>
      </c>
      <c r="B16190" s="594" t="s">
        <v>359</v>
      </c>
      <c r="C16190" s="594" t="s">
        <v>276</v>
      </c>
      <c r="D16190" s="594" t="s">
        <v>2725</v>
      </c>
      <c r="E16190" s="594" t="s">
        <v>240</v>
      </c>
      <c r="F16190" s="595" t="s">
        <v>411</v>
      </c>
      <c r="G16190" s="596" t="s">
        <v>241</v>
      </c>
      <c r="H16190" s="597">
        <v>4500000</v>
      </c>
    </row>
    <row r="16191" spans="1:8">
      <c r="A16191" s="594" t="s">
        <v>134</v>
      </c>
      <c r="B16191" s="594" t="s">
        <v>359</v>
      </c>
      <c r="C16191" s="594" t="s">
        <v>276</v>
      </c>
      <c r="D16191" s="594" t="s">
        <v>2725</v>
      </c>
      <c r="E16191" s="594" t="s">
        <v>240</v>
      </c>
      <c r="F16191" s="594" t="s">
        <v>733</v>
      </c>
      <c r="G16191" s="596" t="s">
        <v>734</v>
      </c>
      <c r="H16191" s="597">
        <v>4500000</v>
      </c>
    </row>
    <row r="16192" spans="1:8">
      <c r="A16192" s="594" t="s">
        <v>134</v>
      </c>
      <c r="B16192" s="594" t="s">
        <v>359</v>
      </c>
      <c r="C16192" s="594" t="s">
        <v>276</v>
      </c>
      <c r="D16192" s="594" t="s">
        <v>2725</v>
      </c>
      <c r="E16192" s="594" t="s">
        <v>744</v>
      </c>
      <c r="F16192" s="595" t="s">
        <v>411</v>
      </c>
      <c r="G16192" s="596" t="s">
        <v>2686</v>
      </c>
      <c r="H16192" s="597">
        <v>343112500</v>
      </c>
    </row>
    <row r="16193" spans="1:8">
      <c r="A16193" s="594" t="s">
        <v>134</v>
      </c>
      <c r="B16193" s="594" t="s">
        <v>359</v>
      </c>
      <c r="C16193" s="594" t="s">
        <v>276</v>
      </c>
      <c r="D16193" s="594" t="s">
        <v>2725</v>
      </c>
      <c r="E16193" s="594" t="s">
        <v>744</v>
      </c>
      <c r="F16193" s="594" t="s">
        <v>11</v>
      </c>
      <c r="G16193" s="596" t="s">
        <v>2691</v>
      </c>
      <c r="H16193" s="597">
        <v>19837500</v>
      </c>
    </row>
    <row r="16194" spans="1:8">
      <c r="A16194" s="594" t="s">
        <v>134</v>
      </c>
      <c r="B16194" s="594" t="s">
        <v>359</v>
      </c>
      <c r="C16194" s="594" t="s">
        <v>276</v>
      </c>
      <c r="D16194" s="594" t="s">
        <v>2725</v>
      </c>
      <c r="E16194" s="594" t="s">
        <v>744</v>
      </c>
      <c r="F16194" s="594" t="s">
        <v>371</v>
      </c>
      <c r="G16194" s="596" t="s">
        <v>372</v>
      </c>
      <c r="H16194" s="597">
        <v>94109000</v>
      </c>
    </row>
    <row r="16195" spans="1:8">
      <c r="A16195" s="594" t="s">
        <v>134</v>
      </c>
      <c r="B16195" s="594" t="s">
        <v>359</v>
      </c>
      <c r="C16195" s="594" t="s">
        <v>276</v>
      </c>
      <c r="D16195" s="594" t="s">
        <v>2725</v>
      </c>
      <c r="E16195" s="594" t="s">
        <v>744</v>
      </c>
      <c r="F16195" s="594" t="s">
        <v>748</v>
      </c>
      <c r="G16195" s="596" t="s">
        <v>35</v>
      </c>
      <c r="H16195" s="597">
        <v>229166000</v>
      </c>
    </row>
    <row r="16196" spans="1:8">
      <c r="A16196" s="594" t="s">
        <v>134</v>
      </c>
      <c r="B16196" s="594" t="s">
        <v>359</v>
      </c>
      <c r="C16196" s="594" t="s">
        <v>276</v>
      </c>
      <c r="D16196" s="594" t="s">
        <v>2725</v>
      </c>
      <c r="E16196" s="594" t="s">
        <v>189</v>
      </c>
      <c r="F16196" s="595" t="s">
        <v>411</v>
      </c>
      <c r="G16196" s="596" t="s">
        <v>190</v>
      </c>
      <c r="H16196" s="597">
        <v>9750000</v>
      </c>
    </row>
    <row r="16197" spans="1:8">
      <c r="A16197" s="594" t="s">
        <v>134</v>
      </c>
      <c r="B16197" s="594" t="s">
        <v>359</v>
      </c>
      <c r="C16197" s="594" t="s">
        <v>276</v>
      </c>
      <c r="D16197" s="594" t="s">
        <v>2725</v>
      </c>
      <c r="E16197" s="594" t="s">
        <v>189</v>
      </c>
      <c r="F16197" s="594" t="s">
        <v>773</v>
      </c>
      <c r="G16197" s="596" t="s">
        <v>2695</v>
      </c>
      <c r="H16197" s="597">
        <v>2600000</v>
      </c>
    </row>
    <row r="16198" spans="1:8">
      <c r="A16198" s="594" t="s">
        <v>134</v>
      </c>
      <c r="B16198" s="594" t="s">
        <v>359</v>
      </c>
      <c r="C16198" s="594" t="s">
        <v>276</v>
      </c>
      <c r="D16198" s="594" t="s">
        <v>2725</v>
      </c>
      <c r="E16198" s="594" t="s">
        <v>189</v>
      </c>
      <c r="F16198" s="594" t="s">
        <v>192</v>
      </c>
      <c r="G16198" s="596" t="s">
        <v>195</v>
      </c>
      <c r="H16198" s="597">
        <v>7150000</v>
      </c>
    </row>
    <row r="16199" spans="1:8">
      <c r="A16199" s="594" t="s">
        <v>134</v>
      </c>
      <c r="B16199" s="594" t="s">
        <v>359</v>
      </c>
      <c r="C16199" s="594" t="s">
        <v>276</v>
      </c>
      <c r="D16199" s="594" t="s">
        <v>2725</v>
      </c>
      <c r="E16199" s="594" t="s">
        <v>194</v>
      </c>
      <c r="F16199" s="595" t="s">
        <v>411</v>
      </c>
      <c r="G16199" s="596" t="s">
        <v>195</v>
      </c>
      <c r="H16199" s="597">
        <v>164182000</v>
      </c>
    </row>
    <row r="16200" spans="1:8">
      <c r="A16200" s="594" t="s">
        <v>134</v>
      </c>
      <c r="B16200" s="594" t="s">
        <v>359</v>
      </c>
      <c r="C16200" s="594" t="s">
        <v>276</v>
      </c>
      <c r="D16200" s="594" t="s">
        <v>2725</v>
      </c>
      <c r="E16200" s="594" t="s">
        <v>194</v>
      </c>
      <c r="F16200" s="594" t="s">
        <v>198</v>
      </c>
      <c r="G16200" s="596" t="s">
        <v>199</v>
      </c>
      <c r="H16200" s="597">
        <v>10868000</v>
      </c>
    </row>
    <row r="16201" spans="1:8">
      <c r="A16201" s="594" t="s">
        <v>134</v>
      </c>
      <c r="B16201" s="594" t="s">
        <v>359</v>
      </c>
      <c r="C16201" s="594" t="s">
        <v>276</v>
      </c>
      <c r="D16201" s="594" t="s">
        <v>2725</v>
      </c>
      <c r="E16201" s="594" t="s">
        <v>194</v>
      </c>
      <c r="F16201" s="594" t="s">
        <v>200</v>
      </c>
      <c r="G16201" s="596" t="s">
        <v>201</v>
      </c>
      <c r="H16201" s="597">
        <v>153314000</v>
      </c>
    </row>
    <row r="16202" spans="1:8">
      <c r="A16202" s="594" t="s">
        <v>134</v>
      </c>
      <c r="B16202" s="594" t="s">
        <v>359</v>
      </c>
      <c r="C16202" s="594" t="s">
        <v>276</v>
      </c>
      <c r="D16202" s="594" t="s">
        <v>2725</v>
      </c>
      <c r="E16202" s="594" t="s">
        <v>260</v>
      </c>
      <c r="F16202" s="595" t="s">
        <v>411</v>
      </c>
      <c r="G16202" s="596" t="s">
        <v>261</v>
      </c>
      <c r="H16202" s="597">
        <v>201948700</v>
      </c>
    </row>
    <row r="16203" spans="1:8">
      <c r="A16203" s="594" t="s">
        <v>134</v>
      </c>
      <c r="B16203" s="594" t="s">
        <v>359</v>
      </c>
      <c r="C16203" s="594" t="s">
        <v>276</v>
      </c>
      <c r="D16203" s="594" t="s">
        <v>2725</v>
      </c>
      <c r="E16203" s="594" t="s">
        <v>260</v>
      </c>
      <c r="F16203" s="594" t="s">
        <v>262</v>
      </c>
      <c r="G16203" s="596" t="s">
        <v>2707</v>
      </c>
      <c r="H16203" s="597">
        <v>201948700</v>
      </c>
    </row>
    <row r="16204" spans="1:8">
      <c r="A16204" s="594" t="s">
        <v>134</v>
      </c>
      <c r="B16204" s="594" t="s">
        <v>359</v>
      </c>
      <c r="C16204" s="594" t="s">
        <v>276</v>
      </c>
      <c r="D16204" s="594" t="s">
        <v>2725</v>
      </c>
      <c r="E16204" s="594" t="s">
        <v>53</v>
      </c>
      <c r="F16204" s="595" t="s">
        <v>411</v>
      </c>
      <c r="G16204" s="596" t="s">
        <v>193</v>
      </c>
      <c r="H16204" s="597">
        <v>22096000</v>
      </c>
    </row>
    <row r="16205" spans="1:8">
      <c r="A16205" s="594" t="s">
        <v>134</v>
      </c>
      <c r="B16205" s="594" t="s">
        <v>359</v>
      </c>
      <c r="C16205" s="594" t="s">
        <v>276</v>
      </c>
      <c r="D16205" s="594" t="s">
        <v>2725</v>
      </c>
      <c r="E16205" s="594" t="s">
        <v>53</v>
      </c>
      <c r="F16205" s="594" t="s">
        <v>56</v>
      </c>
      <c r="G16205" s="596" t="s">
        <v>57</v>
      </c>
      <c r="H16205" s="597">
        <v>22096000</v>
      </c>
    </row>
    <row r="16206" spans="1:8">
      <c r="A16206" s="594" t="s">
        <v>134</v>
      </c>
      <c r="B16206" s="594" t="s">
        <v>359</v>
      </c>
      <c r="C16206" s="594" t="s">
        <v>322</v>
      </c>
      <c r="D16206" s="595" t="s">
        <v>411</v>
      </c>
      <c r="E16206" s="595" t="s">
        <v>411</v>
      </c>
      <c r="F16206" s="595" t="s">
        <v>411</v>
      </c>
      <c r="G16206" s="596" t="s">
        <v>2661</v>
      </c>
      <c r="H16206" s="597">
        <v>662585924403</v>
      </c>
    </row>
    <row r="16207" spans="1:8">
      <c r="A16207" s="594" t="s">
        <v>134</v>
      </c>
      <c r="B16207" s="594" t="s">
        <v>359</v>
      </c>
      <c r="C16207" s="594" t="s">
        <v>322</v>
      </c>
      <c r="D16207" s="594" t="s">
        <v>2662</v>
      </c>
      <c r="E16207" s="595" t="s">
        <v>411</v>
      </c>
      <c r="F16207" s="595" t="s">
        <v>411</v>
      </c>
      <c r="G16207" s="596" t="s">
        <v>2663</v>
      </c>
      <c r="H16207" s="597">
        <v>468708806863</v>
      </c>
    </row>
    <row r="16208" spans="1:8">
      <c r="A16208" s="594" t="s">
        <v>134</v>
      </c>
      <c r="B16208" s="594" t="s">
        <v>359</v>
      </c>
      <c r="C16208" s="594" t="s">
        <v>322</v>
      </c>
      <c r="D16208" s="594" t="s">
        <v>2662</v>
      </c>
      <c r="E16208" s="594" t="s">
        <v>142</v>
      </c>
      <c r="F16208" s="595" t="s">
        <v>411</v>
      </c>
      <c r="G16208" s="596" t="s">
        <v>143</v>
      </c>
      <c r="H16208" s="597">
        <v>102335611307</v>
      </c>
    </row>
    <row r="16209" spans="1:8">
      <c r="A16209" s="594" t="s">
        <v>134</v>
      </c>
      <c r="B16209" s="594" t="s">
        <v>359</v>
      </c>
      <c r="C16209" s="594" t="s">
        <v>322</v>
      </c>
      <c r="D16209" s="594" t="s">
        <v>2662</v>
      </c>
      <c r="E16209" s="594" t="s">
        <v>142</v>
      </c>
      <c r="F16209" s="594" t="s">
        <v>144</v>
      </c>
      <c r="G16209" s="596" t="s">
        <v>2664</v>
      </c>
      <c r="H16209" s="597">
        <v>100500578352</v>
      </c>
    </row>
    <row r="16210" spans="1:8">
      <c r="A16210" s="594" t="s">
        <v>134</v>
      </c>
      <c r="B16210" s="594" t="s">
        <v>359</v>
      </c>
      <c r="C16210" s="594" t="s">
        <v>322</v>
      </c>
      <c r="D16210" s="594" t="s">
        <v>2662</v>
      </c>
      <c r="E16210" s="594" t="s">
        <v>142</v>
      </c>
      <c r="F16210" s="594" t="s">
        <v>146</v>
      </c>
      <c r="G16210" s="596" t="s">
        <v>2665</v>
      </c>
      <c r="H16210" s="597">
        <v>1780149059</v>
      </c>
    </row>
    <row r="16211" spans="1:8">
      <c r="A16211" s="594" t="s">
        <v>134</v>
      </c>
      <c r="B16211" s="594" t="s">
        <v>359</v>
      </c>
      <c r="C16211" s="594" t="s">
        <v>322</v>
      </c>
      <c r="D16211" s="594" t="s">
        <v>2662</v>
      </c>
      <c r="E16211" s="594" t="s">
        <v>142</v>
      </c>
      <c r="F16211" s="594" t="s">
        <v>221</v>
      </c>
      <c r="G16211" s="596" t="s">
        <v>222</v>
      </c>
      <c r="H16211" s="597">
        <v>54883896</v>
      </c>
    </row>
    <row r="16212" spans="1:8">
      <c r="A16212" s="594" t="s">
        <v>134</v>
      </c>
      <c r="B16212" s="594" t="s">
        <v>359</v>
      </c>
      <c r="C16212" s="594" t="s">
        <v>322</v>
      </c>
      <c r="D16212" s="594" t="s">
        <v>2662</v>
      </c>
      <c r="E16212" s="594" t="s">
        <v>202</v>
      </c>
      <c r="F16212" s="595" t="s">
        <v>411</v>
      </c>
      <c r="G16212" s="596" t="s">
        <v>2719</v>
      </c>
      <c r="H16212" s="597">
        <v>3220552144</v>
      </c>
    </row>
    <row r="16213" spans="1:8">
      <c r="A16213" s="594" t="s">
        <v>134</v>
      </c>
      <c r="B16213" s="594" t="s">
        <v>359</v>
      </c>
      <c r="C16213" s="594" t="s">
        <v>322</v>
      </c>
      <c r="D16213" s="594" t="s">
        <v>2662</v>
      </c>
      <c r="E16213" s="594" t="s">
        <v>202</v>
      </c>
      <c r="F16213" s="594" t="s">
        <v>767</v>
      </c>
      <c r="G16213" s="596" t="s">
        <v>2720</v>
      </c>
      <c r="H16213" s="597">
        <v>2507778478</v>
      </c>
    </row>
    <row r="16214" spans="1:8">
      <c r="A16214" s="594" t="s">
        <v>134</v>
      </c>
      <c r="B16214" s="594" t="s">
        <v>359</v>
      </c>
      <c r="C16214" s="594" t="s">
        <v>322</v>
      </c>
      <c r="D16214" s="594" t="s">
        <v>2662</v>
      </c>
      <c r="E16214" s="594" t="s">
        <v>202</v>
      </c>
      <c r="F16214" s="594" t="s">
        <v>204</v>
      </c>
      <c r="G16214" s="596" t="s">
        <v>2755</v>
      </c>
      <c r="H16214" s="597">
        <v>712773666</v>
      </c>
    </row>
    <row r="16215" spans="1:8">
      <c r="A16215" s="594" t="s">
        <v>134</v>
      </c>
      <c r="B16215" s="594" t="s">
        <v>359</v>
      </c>
      <c r="C16215" s="594" t="s">
        <v>322</v>
      </c>
      <c r="D16215" s="594" t="s">
        <v>2662</v>
      </c>
      <c r="E16215" s="594" t="s">
        <v>148</v>
      </c>
      <c r="F16215" s="595" t="s">
        <v>411</v>
      </c>
      <c r="G16215" s="596" t="s">
        <v>149</v>
      </c>
      <c r="H16215" s="597">
        <v>74992547304</v>
      </c>
    </row>
    <row r="16216" spans="1:8">
      <c r="A16216" s="594" t="s">
        <v>134</v>
      </c>
      <c r="B16216" s="594" t="s">
        <v>359</v>
      </c>
      <c r="C16216" s="594" t="s">
        <v>322</v>
      </c>
      <c r="D16216" s="594" t="s">
        <v>2662</v>
      </c>
      <c r="E16216" s="594" t="s">
        <v>148</v>
      </c>
      <c r="F16216" s="594" t="s">
        <v>223</v>
      </c>
      <c r="G16216" s="596" t="s">
        <v>224</v>
      </c>
      <c r="H16216" s="597">
        <v>1776639516</v>
      </c>
    </row>
    <row r="16217" spans="1:8">
      <c r="A16217" s="594" t="s">
        <v>134</v>
      </c>
      <c r="B16217" s="594" t="s">
        <v>359</v>
      </c>
      <c r="C16217" s="594" t="s">
        <v>322</v>
      </c>
      <c r="D16217" s="594" t="s">
        <v>2662</v>
      </c>
      <c r="E16217" s="594" t="s">
        <v>148</v>
      </c>
      <c r="F16217" s="594" t="s">
        <v>603</v>
      </c>
      <c r="G16217" s="596" t="s">
        <v>604</v>
      </c>
      <c r="H16217" s="597">
        <v>5695966188</v>
      </c>
    </row>
    <row r="16218" spans="1:8">
      <c r="A16218" s="594" t="s">
        <v>134</v>
      </c>
      <c r="B16218" s="594" t="s">
        <v>359</v>
      </c>
      <c r="C16218" s="594" t="s">
        <v>322</v>
      </c>
      <c r="D16218" s="594" t="s">
        <v>2662</v>
      </c>
      <c r="E16218" s="594" t="s">
        <v>148</v>
      </c>
      <c r="F16218" s="594" t="s">
        <v>591</v>
      </c>
      <c r="G16218" s="596" t="s">
        <v>592</v>
      </c>
      <c r="H16218" s="597">
        <v>7137299026</v>
      </c>
    </row>
    <row r="16219" spans="1:8">
      <c r="A16219" s="594" t="s">
        <v>134</v>
      </c>
      <c r="B16219" s="594" t="s">
        <v>359</v>
      </c>
      <c r="C16219" s="594" t="s">
        <v>322</v>
      </c>
      <c r="D16219" s="594" t="s">
        <v>2662</v>
      </c>
      <c r="E16219" s="594" t="s">
        <v>148</v>
      </c>
      <c r="F16219" s="594" t="s">
        <v>1075</v>
      </c>
      <c r="G16219" s="596" t="s">
        <v>2666</v>
      </c>
      <c r="H16219" s="597">
        <v>4836454523</v>
      </c>
    </row>
    <row r="16220" spans="1:8">
      <c r="A16220" s="594" t="s">
        <v>134</v>
      </c>
      <c r="B16220" s="594" t="s">
        <v>359</v>
      </c>
      <c r="C16220" s="594" t="s">
        <v>322</v>
      </c>
      <c r="D16220" s="594" t="s">
        <v>2662</v>
      </c>
      <c r="E16220" s="594" t="s">
        <v>148</v>
      </c>
      <c r="F16220" s="594" t="s">
        <v>225</v>
      </c>
      <c r="G16220" s="596" t="s">
        <v>2667</v>
      </c>
      <c r="H16220" s="597">
        <v>17684136922</v>
      </c>
    </row>
    <row r="16221" spans="1:8">
      <c r="A16221" s="594" t="s">
        <v>134</v>
      </c>
      <c r="B16221" s="594" t="s">
        <v>359</v>
      </c>
      <c r="C16221" s="594" t="s">
        <v>322</v>
      </c>
      <c r="D16221" s="594" t="s">
        <v>2662</v>
      </c>
      <c r="E16221" s="594" t="s">
        <v>148</v>
      </c>
      <c r="F16221" s="594" t="s">
        <v>593</v>
      </c>
      <c r="G16221" s="596" t="s">
        <v>594</v>
      </c>
      <c r="H16221" s="597">
        <v>6967812</v>
      </c>
    </row>
    <row r="16222" spans="1:8">
      <c r="A16222" s="594" t="s">
        <v>134</v>
      </c>
      <c r="B16222" s="594" t="s">
        <v>359</v>
      </c>
      <c r="C16222" s="594" t="s">
        <v>322</v>
      </c>
      <c r="D16222" s="594" t="s">
        <v>2662</v>
      </c>
      <c r="E16222" s="594" t="s">
        <v>148</v>
      </c>
      <c r="F16222" s="594" t="s">
        <v>150</v>
      </c>
      <c r="G16222" s="596" t="s">
        <v>151</v>
      </c>
      <c r="H16222" s="597">
        <v>715750242</v>
      </c>
    </row>
    <row r="16223" spans="1:8">
      <c r="A16223" s="594" t="s">
        <v>134</v>
      </c>
      <c r="B16223" s="594" t="s">
        <v>359</v>
      </c>
      <c r="C16223" s="594" t="s">
        <v>322</v>
      </c>
      <c r="D16223" s="594" t="s">
        <v>2662</v>
      </c>
      <c r="E16223" s="594" t="s">
        <v>148</v>
      </c>
      <c r="F16223" s="594" t="s">
        <v>457</v>
      </c>
      <c r="G16223" s="596" t="s">
        <v>458</v>
      </c>
      <c r="H16223" s="597">
        <v>48854364</v>
      </c>
    </row>
    <row r="16224" spans="1:8">
      <c r="A16224" s="594" t="s">
        <v>134</v>
      </c>
      <c r="B16224" s="594" t="s">
        <v>359</v>
      </c>
      <c r="C16224" s="594" t="s">
        <v>322</v>
      </c>
      <c r="D16224" s="594" t="s">
        <v>2662</v>
      </c>
      <c r="E16224" s="594" t="s">
        <v>148</v>
      </c>
      <c r="F16224" s="594" t="s">
        <v>605</v>
      </c>
      <c r="G16224" s="596" t="s">
        <v>2668</v>
      </c>
      <c r="H16224" s="597">
        <v>566093161</v>
      </c>
    </row>
    <row r="16225" spans="1:8">
      <c r="A16225" s="594" t="s">
        <v>134</v>
      </c>
      <c r="B16225" s="594" t="s">
        <v>359</v>
      </c>
      <c r="C16225" s="594" t="s">
        <v>322</v>
      </c>
      <c r="D16225" s="594" t="s">
        <v>2662</v>
      </c>
      <c r="E16225" s="594" t="s">
        <v>148</v>
      </c>
      <c r="F16225" s="594" t="s">
        <v>472</v>
      </c>
      <c r="G16225" s="596" t="s">
        <v>473</v>
      </c>
      <c r="H16225" s="597">
        <v>1751897029</v>
      </c>
    </row>
    <row r="16226" spans="1:8">
      <c r="A16226" s="594" t="s">
        <v>134</v>
      </c>
      <c r="B16226" s="594" t="s">
        <v>359</v>
      </c>
      <c r="C16226" s="594" t="s">
        <v>322</v>
      </c>
      <c r="D16226" s="594" t="s">
        <v>2662</v>
      </c>
      <c r="E16226" s="594" t="s">
        <v>148</v>
      </c>
      <c r="F16226" s="594" t="s">
        <v>474</v>
      </c>
      <c r="G16226" s="596" t="s">
        <v>2773</v>
      </c>
      <c r="H16226" s="597">
        <v>5071124500</v>
      </c>
    </row>
    <row r="16227" spans="1:8">
      <c r="A16227" s="594" t="s">
        <v>134</v>
      </c>
      <c r="B16227" s="594" t="s">
        <v>359</v>
      </c>
      <c r="C16227" s="594" t="s">
        <v>322</v>
      </c>
      <c r="D16227" s="594" t="s">
        <v>2662</v>
      </c>
      <c r="E16227" s="594" t="s">
        <v>148</v>
      </c>
      <c r="F16227" s="594" t="s">
        <v>360</v>
      </c>
      <c r="G16227" s="596" t="s">
        <v>2919</v>
      </c>
      <c r="H16227" s="597">
        <v>1200931512</v>
      </c>
    </row>
    <row r="16228" spans="1:8">
      <c r="A16228" s="594" t="s">
        <v>134</v>
      </c>
      <c r="B16228" s="594" t="s">
        <v>359</v>
      </c>
      <c r="C16228" s="594" t="s">
        <v>322</v>
      </c>
      <c r="D16228" s="594" t="s">
        <v>2662</v>
      </c>
      <c r="E16228" s="594" t="s">
        <v>148</v>
      </c>
      <c r="F16228" s="594" t="s">
        <v>624</v>
      </c>
      <c r="G16228" s="596" t="s">
        <v>2774</v>
      </c>
      <c r="H16228" s="597">
        <v>87207000</v>
      </c>
    </row>
    <row r="16229" spans="1:8">
      <c r="A16229" s="594" t="s">
        <v>134</v>
      </c>
      <c r="B16229" s="594" t="s">
        <v>359</v>
      </c>
      <c r="C16229" s="594" t="s">
        <v>322</v>
      </c>
      <c r="D16229" s="594" t="s">
        <v>2662</v>
      </c>
      <c r="E16229" s="594" t="s">
        <v>148</v>
      </c>
      <c r="F16229" s="594" t="s">
        <v>212</v>
      </c>
      <c r="G16229" s="596" t="s">
        <v>213</v>
      </c>
      <c r="H16229" s="597">
        <v>25035053000</v>
      </c>
    </row>
    <row r="16230" spans="1:8">
      <c r="A16230" s="594" t="s">
        <v>134</v>
      </c>
      <c r="B16230" s="594" t="s">
        <v>359</v>
      </c>
      <c r="C16230" s="594" t="s">
        <v>322</v>
      </c>
      <c r="D16230" s="594" t="s">
        <v>2662</v>
      </c>
      <c r="E16230" s="594" t="s">
        <v>148</v>
      </c>
      <c r="F16230" s="594" t="s">
        <v>227</v>
      </c>
      <c r="G16230" s="596" t="s">
        <v>2669</v>
      </c>
      <c r="H16230" s="597">
        <v>3378172509</v>
      </c>
    </row>
    <row r="16231" spans="1:8">
      <c r="A16231" s="594" t="s">
        <v>134</v>
      </c>
      <c r="B16231" s="594" t="s">
        <v>359</v>
      </c>
      <c r="C16231" s="594" t="s">
        <v>322</v>
      </c>
      <c r="D16231" s="594" t="s">
        <v>2662</v>
      </c>
      <c r="E16231" s="594" t="s">
        <v>475</v>
      </c>
      <c r="F16231" s="595" t="s">
        <v>411</v>
      </c>
      <c r="G16231" s="596" t="s">
        <v>2806</v>
      </c>
      <c r="H16231" s="597">
        <v>49755000</v>
      </c>
    </row>
    <row r="16232" spans="1:8">
      <c r="A16232" s="594" t="s">
        <v>134</v>
      </c>
      <c r="B16232" s="594" t="s">
        <v>359</v>
      </c>
      <c r="C16232" s="594" t="s">
        <v>322</v>
      </c>
      <c r="D16232" s="594" t="s">
        <v>2662</v>
      </c>
      <c r="E16232" s="594" t="s">
        <v>475</v>
      </c>
      <c r="F16232" s="594" t="s">
        <v>476</v>
      </c>
      <c r="G16232" s="596" t="s">
        <v>477</v>
      </c>
      <c r="H16232" s="597">
        <v>22890000</v>
      </c>
    </row>
    <row r="16233" spans="1:8">
      <c r="A16233" s="594" t="s">
        <v>134</v>
      </c>
      <c r="B16233" s="594" t="s">
        <v>359</v>
      </c>
      <c r="C16233" s="594" t="s">
        <v>322</v>
      </c>
      <c r="D16233" s="594" t="s">
        <v>2662</v>
      </c>
      <c r="E16233" s="594" t="s">
        <v>475</v>
      </c>
      <c r="F16233" s="594" t="s">
        <v>1055</v>
      </c>
      <c r="G16233" s="596" t="s">
        <v>2810</v>
      </c>
      <c r="H16233" s="597">
        <v>26865000</v>
      </c>
    </row>
    <row r="16234" spans="1:8">
      <c r="A16234" s="594" t="s">
        <v>134</v>
      </c>
      <c r="B16234" s="594" t="s">
        <v>359</v>
      </c>
      <c r="C16234" s="594" t="s">
        <v>322</v>
      </c>
      <c r="D16234" s="594" t="s">
        <v>2662</v>
      </c>
      <c r="E16234" s="594" t="s">
        <v>582</v>
      </c>
      <c r="F16234" s="595" t="s">
        <v>411</v>
      </c>
      <c r="G16234" s="596" t="s">
        <v>583</v>
      </c>
      <c r="H16234" s="597">
        <v>2097436500</v>
      </c>
    </row>
    <row r="16235" spans="1:8">
      <c r="A16235" s="594" t="s">
        <v>134</v>
      </c>
      <c r="B16235" s="594" t="s">
        <v>359</v>
      </c>
      <c r="C16235" s="594" t="s">
        <v>322</v>
      </c>
      <c r="D16235" s="594" t="s">
        <v>2662</v>
      </c>
      <c r="E16235" s="594" t="s">
        <v>582</v>
      </c>
      <c r="F16235" s="594" t="s">
        <v>584</v>
      </c>
      <c r="G16235" s="596" t="s">
        <v>2670</v>
      </c>
      <c r="H16235" s="597">
        <v>1450163500</v>
      </c>
    </row>
    <row r="16236" spans="1:8">
      <c r="A16236" s="594" t="s">
        <v>134</v>
      </c>
      <c r="B16236" s="594" t="s">
        <v>359</v>
      </c>
      <c r="C16236" s="594" t="s">
        <v>322</v>
      </c>
      <c r="D16236" s="594" t="s">
        <v>2662</v>
      </c>
      <c r="E16236" s="594" t="s">
        <v>582</v>
      </c>
      <c r="F16236" s="594" t="s">
        <v>478</v>
      </c>
      <c r="G16236" s="596" t="s">
        <v>2775</v>
      </c>
      <c r="H16236" s="597">
        <v>305915000</v>
      </c>
    </row>
    <row r="16237" spans="1:8">
      <c r="A16237" s="594" t="s">
        <v>134</v>
      </c>
      <c r="B16237" s="594" t="s">
        <v>359</v>
      </c>
      <c r="C16237" s="594" t="s">
        <v>322</v>
      </c>
      <c r="D16237" s="594" t="s">
        <v>2662</v>
      </c>
      <c r="E16237" s="594" t="s">
        <v>582</v>
      </c>
      <c r="F16237" s="594" t="s">
        <v>586</v>
      </c>
      <c r="G16237" s="596" t="s">
        <v>2671</v>
      </c>
      <c r="H16237" s="597">
        <v>341358000</v>
      </c>
    </row>
    <row r="16238" spans="1:8">
      <c r="A16238" s="594" t="s">
        <v>134</v>
      </c>
      <c r="B16238" s="594" t="s">
        <v>359</v>
      </c>
      <c r="C16238" s="594" t="s">
        <v>322</v>
      </c>
      <c r="D16238" s="594" t="s">
        <v>2662</v>
      </c>
      <c r="E16238" s="594" t="s">
        <v>152</v>
      </c>
      <c r="F16238" s="595" t="s">
        <v>411</v>
      </c>
      <c r="G16238" s="596" t="s">
        <v>153</v>
      </c>
      <c r="H16238" s="597">
        <v>3870952850</v>
      </c>
    </row>
    <row r="16239" spans="1:8">
      <c r="A16239" s="594" t="s">
        <v>134</v>
      </c>
      <c r="B16239" s="594" t="s">
        <v>359</v>
      </c>
      <c r="C16239" s="594" t="s">
        <v>322</v>
      </c>
      <c r="D16239" s="594" t="s">
        <v>2662</v>
      </c>
      <c r="E16239" s="594" t="s">
        <v>152</v>
      </c>
      <c r="F16239" s="594" t="s">
        <v>482</v>
      </c>
      <c r="G16239" s="596" t="s">
        <v>2813</v>
      </c>
      <c r="H16239" s="597">
        <v>7500000</v>
      </c>
    </row>
    <row r="16240" spans="1:8">
      <c r="A16240" s="594" t="s">
        <v>134</v>
      </c>
      <c r="B16240" s="594" t="s">
        <v>359</v>
      </c>
      <c r="C16240" s="594" t="s">
        <v>322</v>
      </c>
      <c r="D16240" s="594" t="s">
        <v>2662</v>
      </c>
      <c r="E16240" s="594" t="s">
        <v>152</v>
      </c>
      <c r="F16240" s="594" t="s">
        <v>606</v>
      </c>
      <c r="G16240" s="596" t="s">
        <v>195</v>
      </c>
      <c r="H16240" s="597">
        <v>3863452850</v>
      </c>
    </row>
    <row r="16241" spans="1:8">
      <c r="A16241" s="594" t="s">
        <v>134</v>
      </c>
      <c r="B16241" s="594" t="s">
        <v>359</v>
      </c>
      <c r="C16241" s="594" t="s">
        <v>322</v>
      </c>
      <c r="D16241" s="594" t="s">
        <v>2662</v>
      </c>
      <c r="E16241" s="594" t="s">
        <v>156</v>
      </c>
      <c r="F16241" s="595" t="s">
        <v>411</v>
      </c>
      <c r="G16241" s="596" t="s">
        <v>514</v>
      </c>
      <c r="H16241" s="597">
        <v>30153193657</v>
      </c>
    </row>
    <row r="16242" spans="1:8">
      <c r="A16242" s="594" t="s">
        <v>134</v>
      </c>
      <c r="B16242" s="594" t="s">
        <v>359</v>
      </c>
      <c r="C16242" s="594" t="s">
        <v>322</v>
      </c>
      <c r="D16242" s="594" t="s">
        <v>2662</v>
      </c>
      <c r="E16242" s="594" t="s">
        <v>156</v>
      </c>
      <c r="F16242" s="594" t="s">
        <v>157</v>
      </c>
      <c r="G16242" s="596" t="s">
        <v>158</v>
      </c>
      <c r="H16242" s="597">
        <v>23195331129</v>
      </c>
    </row>
    <row r="16243" spans="1:8">
      <c r="A16243" s="594" t="s">
        <v>134</v>
      </c>
      <c r="B16243" s="594" t="s">
        <v>359</v>
      </c>
      <c r="C16243" s="594" t="s">
        <v>322</v>
      </c>
      <c r="D16243" s="594" t="s">
        <v>2662</v>
      </c>
      <c r="E16243" s="594" t="s">
        <v>156</v>
      </c>
      <c r="F16243" s="594" t="s">
        <v>159</v>
      </c>
      <c r="G16243" s="596" t="s">
        <v>160</v>
      </c>
      <c r="H16243" s="597">
        <v>4538944733</v>
      </c>
    </row>
    <row r="16244" spans="1:8">
      <c r="A16244" s="594" t="s">
        <v>134</v>
      </c>
      <c r="B16244" s="594" t="s">
        <v>359</v>
      </c>
      <c r="C16244" s="594" t="s">
        <v>322</v>
      </c>
      <c r="D16244" s="594" t="s">
        <v>2662</v>
      </c>
      <c r="E16244" s="594" t="s">
        <v>156</v>
      </c>
      <c r="F16244" s="594" t="s">
        <v>161</v>
      </c>
      <c r="G16244" s="596" t="s">
        <v>162</v>
      </c>
      <c r="H16244" s="597">
        <v>2378987533</v>
      </c>
    </row>
    <row r="16245" spans="1:8">
      <c r="A16245" s="594" t="s">
        <v>134</v>
      </c>
      <c r="B16245" s="594" t="s">
        <v>359</v>
      </c>
      <c r="C16245" s="594" t="s">
        <v>322</v>
      </c>
      <c r="D16245" s="594" t="s">
        <v>2662</v>
      </c>
      <c r="E16245" s="594" t="s">
        <v>156</v>
      </c>
      <c r="F16245" s="594" t="s">
        <v>1</v>
      </c>
      <c r="G16245" s="596" t="s">
        <v>2</v>
      </c>
      <c r="H16245" s="597">
        <v>37542025</v>
      </c>
    </row>
    <row r="16246" spans="1:8">
      <c r="A16246" s="594" t="s">
        <v>134</v>
      </c>
      <c r="B16246" s="594" t="s">
        <v>359</v>
      </c>
      <c r="C16246" s="594" t="s">
        <v>322</v>
      </c>
      <c r="D16246" s="594" t="s">
        <v>2662</v>
      </c>
      <c r="E16246" s="594" t="s">
        <v>156</v>
      </c>
      <c r="F16246" s="594" t="s">
        <v>1073</v>
      </c>
      <c r="G16246" s="596" t="s">
        <v>2782</v>
      </c>
      <c r="H16246" s="597">
        <v>2388237</v>
      </c>
    </row>
    <row r="16247" spans="1:8">
      <c r="A16247" s="594" t="s">
        <v>134</v>
      </c>
      <c r="B16247" s="594" t="s">
        <v>359</v>
      </c>
      <c r="C16247" s="594" t="s">
        <v>322</v>
      </c>
      <c r="D16247" s="594" t="s">
        <v>2662</v>
      </c>
      <c r="E16247" s="594" t="s">
        <v>768</v>
      </c>
      <c r="F16247" s="595" t="s">
        <v>411</v>
      </c>
      <c r="G16247" s="596" t="s">
        <v>2920</v>
      </c>
      <c r="H16247" s="597">
        <v>57221644420</v>
      </c>
    </row>
    <row r="16248" spans="1:8">
      <c r="A16248" s="594" t="s">
        <v>134</v>
      </c>
      <c r="B16248" s="594" t="s">
        <v>359</v>
      </c>
      <c r="C16248" s="594" t="s">
        <v>322</v>
      </c>
      <c r="D16248" s="594" t="s">
        <v>2662</v>
      </c>
      <c r="E16248" s="594" t="s">
        <v>768</v>
      </c>
      <c r="F16248" s="594" t="s">
        <v>770</v>
      </c>
      <c r="G16248" s="596" t="s">
        <v>2921</v>
      </c>
      <c r="H16248" s="597">
        <v>46301697658</v>
      </c>
    </row>
    <row r="16249" spans="1:8">
      <c r="A16249" s="594" t="s">
        <v>134</v>
      </c>
      <c r="B16249" s="594" t="s">
        <v>359</v>
      </c>
      <c r="C16249" s="594" t="s">
        <v>322</v>
      </c>
      <c r="D16249" s="594" t="s">
        <v>2662</v>
      </c>
      <c r="E16249" s="594" t="s">
        <v>768</v>
      </c>
      <c r="F16249" s="594" t="s">
        <v>459</v>
      </c>
      <c r="G16249" s="596" t="s">
        <v>195</v>
      </c>
      <c r="H16249" s="597">
        <v>10919946762</v>
      </c>
    </row>
    <row r="16250" spans="1:8">
      <c r="A16250" s="594" t="s">
        <v>134</v>
      </c>
      <c r="B16250" s="594" t="s">
        <v>359</v>
      </c>
      <c r="C16250" s="594" t="s">
        <v>322</v>
      </c>
      <c r="D16250" s="594" t="s">
        <v>2662</v>
      </c>
      <c r="E16250" s="594" t="s">
        <v>163</v>
      </c>
      <c r="F16250" s="595" t="s">
        <v>411</v>
      </c>
      <c r="G16250" s="596" t="s">
        <v>164</v>
      </c>
      <c r="H16250" s="597">
        <v>1781475576</v>
      </c>
    </row>
    <row r="16251" spans="1:8">
      <c r="A16251" s="594" t="s">
        <v>134</v>
      </c>
      <c r="B16251" s="594" t="s">
        <v>359</v>
      </c>
      <c r="C16251" s="594" t="s">
        <v>322</v>
      </c>
      <c r="D16251" s="594" t="s">
        <v>2662</v>
      </c>
      <c r="E16251" s="594" t="s">
        <v>163</v>
      </c>
      <c r="F16251" s="594" t="s">
        <v>165</v>
      </c>
      <c r="G16251" s="596" t="s">
        <v>195</v>
      </c>
      <c r="H16251" s="597">
        <v>1781475576</v>
      </c>
    </row>
    <row r="16252" spans="1:8">
      <c r="A16252" s="594" t="s">
        <v>134</v>
      </c>
      <c r="B16252" s="594" t="s">
        <v>359</v>
      </c>
      <c r="C16252" s="594" t="s">
        <v>322</v>
      </c>
      <c r="D16252" s="594" t="s">
        <v>2662</v>
      </c>
      <c r="E16252" s="594" t="s">
        <v>167</v>
      </c>
      <c r="F16252" s="595" t="s">
        <v>411</v>
      </c>
      <c r="G16252" s="596" t="s">
        <v>168</v>
      </c>
      <c r="H16252" s="597">
        <v>3496227477</v>
      </c>
    </row>
    <row r="16253" spans="1:8">
      <c r="A16253" s="594" t="s">
        <v>134</v>
      </c>
      <c r="B16253" s="594" t="s">
        <v>359</v>
      </c>
      <c r="C16253" s="594" t="s">
        <v>322</v>
      </c>
      <c r="D16253" s="594" t="s">
        <v>2662</v>
      </c>
      <c r="E16253" s="594" t="s">
        <v>167</v>
      </c>
      <c r="F16253" s="594" t="s">
        <v>228</v>
      </c>
      <c r="G16253" s="596" t="s">
        <v>2673</v>
      </c>
      <c r="H16253" s="597">
        <v>2682451989</v>
      </c>
    </row>
    <row r="16254" spans="1:8">
      <c r="A16254" s="594" t="s">
        <v>134</v>
      </c>
      <c r="B16254" s="594" t="s">
        <v>359</v>
      </c>
      <c r="C16254" s="594" t="s">
        <v>322</v>
      </c>
      <c r="D16254" s="594" t="s">
        <v>2662</v>
      </c>
      <c r="E16254" s="594" t="s">
        <v>167</v>
      </c>
      <c r="F16254" s="594" t="s">
        <v>169</v>
      </c>
      <c r="G16254" s="596" t="s">
        <v>2674</v>
      </c>
      <c r="H16254" s="597">
        <v>275740458</v>
      </c>
    </row>
    <row r="16255" spans="1:8">
      <c r="A16255" s="594" t="s">
        <v>134</v>
      </c>
      <c r="B16255" s="594" t="s">
        <v>359</v>
      </c>
      <c r="C16255" s="594" t="s">
        <v>322</v>
      </c>
      <c r="D16255" s="594" t="s">
        <v>2662</v>
      </c>
      <c r="E16255" s="594" t="s">
        <v>167</v>
      </c>
      <c r="F16255" s="594" t="s">
        <v>230</v>
      </c>
      <c r="G16255" s="596" t="s">
        <v>2675</v>
      </c>
      <c r="H16255" s="597">
        <v>46082030</v>
      </c>
    </row>
    <row r="16256" spans="1:8">
      <c r="A16256" s="594" t="s">
        <v>134</v>
      </c>
      <c r="B16256" s="594" t="s">
        <v>359</v>
      </c>
      <c r="C16256" s="594" t="s">
        <v>322</v>
      </c>
      <c r="D16256" s="594" t="s">
        <v>2662</v>
      </c>
      <c r="E16256" s="594" t="s">
        <v>167</v>
      </c>
      <c r="F16256" s="594" t="s">
        <v>214</v>
      </c>
      <c r="G16256" s="596" t="s">
        <v>2676</v>
      </c>
      <c r="H16256" s="597">
        <v>151534000</v>
      </c>
    </row>
    <row r="16257" spans="1:8">
      <c r="A16257" s="594" t="s">
        <v>134</v>
      </c>
      <c r="B16257" s="594" t="s">
        <v>359</v>
      </c>
      <c r="C16257" s="594" t="s">
        <v>322</v>
      </c>
      <c r="D16257" s="594" t="s">
        <v>2662</v>
      </c>
      <c r="E16257" s="594" t="s">
        <v>167</v>
      </c>
      <c r="F16257" s="594" t="s">
        <v>354</v>
      </c>
      <c r="G16257" s="596" t="s">
        <v>2736</v>
      </c>
      <c r="H16257" s="597">
        <v>15850000</v>
      </c>
    </row>
    <row r="16258" spans="1:8">
      <c r="A16258" s="594" t="s">
        <v>134</v>
      </c>
      <c r="B16258" s="594" t="s">
        <v>359</v>
      </c>
      <c r="C16258" s="594" t="s">
        <v>322</v>
      </c>
      <c r="D16258" s="594" t="s">
        <v>2662</v>
      </c>
      <c r="E16258" s="594" t="s">
        <v>167</v>
      </c>
      <c r="F16258" s="594" t="s">
        <v>232</v>
      </c>
      <c r="G16258" s="596" t="s">
        <v>195</v>
      </c>
      <c r="H16258" s="597">
        <v>324569000</v>
      </c>
    </row>
    <row r="16259" spans="1:8">
      <c r="A16259" s="594" t="s">
        <v>134</v>
      </c>
      <c r="B16259" s="594" t="s">
        <v>359</v>
      </c>
      <c r="C16259" s="594" t="s">
        <v>322</v>
      </c>
      <c r="D16259" s="594" t="s">
        <v>2662</v>
      </c>
      <c r="E16259" s="594" t="s">
        <v>171</v>
      </c>
      <c r="F16259" s="595" t="s">
        <v>411</v>
      </c>
      <c r="G16259" s="596" t="s">
        <v>2677</v>
      </c>
      <c r="H16259" s="597">
        <v>15355801315</v>
      </c>
    </row>
    <row r="16260" spans="1:8">
      <c r="A16260" s="594" t="s">
        <v>134</v>
      </c>
      <c r="B16260" s="594" t="s">
        <v>359</v>
      </c>
      <c r="C16260" s="594" t="s">
        <v>322</v>
      </c>
      <c r="D16260" s="594" t="s">
        <v>2662</v>
      </c>
      <c r="E16260" s="594" t="s">
        <v>171</v>
      </c>
      <c r="F16260" s="594" t="s">
        <v>173</v>
      </c>
      <c r="G16260" s="596" t="s">
        <v>174</v>
      </c>
      <c r="H16260" s="597">
        <v>6995336866</v>
      </c>
    </row>
    <row r="16261" spans="1:8">
      <c r="A16261" s="594" t="s">
        <v>134</v>
      </c>
      <c r="B16261" s="594" t="s">
        <v>359</v>
      </c>
      <c r="C16261" s="594" t="s">
        <v>322</v>
      </c>
      <c r="D16261" s="594" t="s">
        <v>2662</v>
      </c>
      <c r="E16261" s="594" t="s">
        <v>171</v>
      </c>
      <c r="F16261" s="594" t="s">
        <v>216</v>
      </c>
      <c r="G16261" s="596" t="s">
        <v>217</v>
      </c>
      <c r="H16261" s="597">
        <v>5282530700</v>
      </c>
    </row>
    <row r="16262" spans="1:8">
      <c r="A16262" s="594" t="s">
        <v>134</v>
      </c>
      <c r="B16262" s="594" t="s">
        <v>359</v>
      </c>
      <c r="C16262" s="594" t="s">
        <v>322</v>
      </c>
      <c r="D16262" s="594" t="s">
        <v>2662</v>
      </c>
      <c r="E16262" s="594" t="s">
        <v>171</v>
      </c>
      <c r="F16262" s="594" t="s">
        <v>5</v>
      </c>
      <c r="G16262" s="596" t="s">
        <v>2678</v>
      </c>
      <c r="H16262" s="597">
        <v>179289000</v>
      </c>
    </row>
    <row r="16263" spans="1:8">
      <c r="A16263" s="594" t="s">
        <v>134</v>
      </c>
      <c r="B16263" s="594" t="s">
        <v>359</v>
      </c>
      <c r="C16263" s="594" t="s">
        <v>322</v>
      </c>
      <c r="D16263" s="594" t="s">
        <v>2662</v>
      </c>
      <c r="E16263" s="594" t="s">
        <v>171</v>
      </c>
      <c r="F16263" s="594" t="s">
        <v>175</v>
      </c>
      <c r="G16263" s="596" t="s">
        <v>176</v>
      </c>
      <c r="H16263" s="597">
        <v>2898644749</v>
      </c>
    </row>
    <row r="16264" spans="1:8">
      <c r="A16264" s="594" t="s">
        <v>134</v>
      </c>
      <c r="B16264" s="594" t="s">
        <v>359</v>
      </c>
      <c r="C16264" s="594" t="s">
        <v>322</v>
      </c>
      <c r="D16264" s="594" t="s">
        <v>2662</v>
      </c>
      <c r="E16264" s="594" t="s">
        <v>177</v>
      </c>
      <c r="F16264" s="595" t="s">
        <v>411</v>
      </c>
      <c r="G16264" s="596" t="s">
        <v>178</v>
      </c>
      <c r="H16264" s="597">
        <v>2870373281</v>
      </c>
    </row>
    <row r="16265" spans="1:8">
      <c r="A16265" s="594" t="s">
        <v>134</v>
      </c>
      <c r="B16265" s="594" t="s">
        <v>359</v>
      </c>
      <c r="C16265" s="594" t="s">
        <v>322</v>
      </c>
      <c r="D16265" s="594" t="s">
        <v>2662</v>
      </c>
      <c r="E16265" s="594" t="s">
        <v>177</v>
      </c>
      <c r="F16265" s="594" t="s">
        <v>179</v>
      </c>
      <c r="G16265" s="596" t="s">
        <v>2679</v>
      </c>
      <c r="H16265" s="597">
        <v>825157615</v>
      </c>
    </row>
    <row r="16266" spans="1:8">
      <c r="A16266" s="594" t="s">
        <v>134</v>
      </c>
      <c r="B16266" s="594" t="s">
        <v>359</v>
      </c>
      <c r="C16266" s="594" t="s">
        <v>322</v>
      </c>
      <c r="D16266" s="594" t="s">
        <v>2662</v>
      </c>
      <c r="E16266" s="594" t="s">
        <v>177</v>
      </c>
      <c r="F16266" s="594" t="s">
        <v>181</v>
      </c>
      <c r="G16266" s="596" t="s">
        <v>182</v>
      </c>
      <c r="H16266" s="597">
        <v>12177272</v>
      </c>
    </row>
    <row r="16267" spans="1:8">
      <c r="A16267" s="594" t="s">
        <v>134</v>
      </c>
      <c r="B16267" s="594" t="s">
        <v>359</v>
      </c>
      <c r="C16267" s="594" t="s">
        <v>322</v>
      </c>
      <c r="D16267" s="594" t="s">
        <v>2662</v>
      </c>
      <c r="E16267" s="594" t="s">
        <v>177</v>
      </c>
      <c r="F16267" s="594" t="s">
        <v>1290</v>
      </c>
      <c r="G16267" s="596" t="s">
        <v>2721</v>
      </c>
      <c r="H16267" s="597">
        <v>783479844</v>
      </c>
    </row>
    <row r="16268" spans="1:8">
      <c r="A16268" s="594" t="s">
        <v>134</v>
      </c>
      <c r="B16268" s="594" t="s">
        <v>359</v>
      </c>
      <c r="C16268" s="594" t="s">
        <v>322</v>
      </c>
      <c r="D16268" s="594" t="s">
        <v>2662</v>
      </c>
      <c r="E16268" s="594" t="s">
        <v>177</v>
      </c>
      <c r="F16268" s="594" t="s">
        <v>441</v>
      </c>
      <c r="G16268" s="596" t="s">
        <v>2728</v>
      </c>
      <c r="H16268" s="597">
        <v>870805350</v>
      </c>
    </row>
    <row r="16269" spans="1:8">
      <c r="A16269" s="594" t="s">
        <v>134</v>
      </c>
      <c r="B16269" s="594" t="s">
        <v>359</v>
      </c>
      <c r="C16269" s="594" t="s">
        <v>322</v>
      </c>
      <c r="D16269" s="594" t="s">
        <v>2662</v>
      </c>
      <c r="E16269" s="594" t="s">
        <v>177</v>
      </c>
      <c r="F16269" s="594" t="s">
        <v>1297</v>
      </c>
      <c r="G16269" s="596" t="s">
        <v>2680</v>
      </c>
      <c r="H16269" s="597">
        <v>286998200</v>
      </c>
    </row>
    <row r="16270" spans="1:8">
      <c r="A16270" s="594" t="s">
        <v>134</v>
      </c>
      <c r="B16270" s="594" t="s">
        <v>359</v>
      </c>
      <c r="C16270" s="594" t="s">
        <v>322</v>
      </c>
      <c r="D16270" s="594" t="s">
        <v>2662</v>
      </c>
      <c r="E16270" s="594" t="s">
        <v>177</v>
      </c>
      <c r="F16270" s="594" t="s">
        <v>239</v>
      </c>
      <c r="G16270" s="596" t="s">
        <v>205</v>
      </c>
      <c r="H16270" s="597">
        <v>91755000</v>
      </c>
    </row>
    <row r="16271" spans="1:8">
      <c r="A16271" s="594" t="s">
        <v>134</v>
      </c>
      <c r="B16271" s="594" t="s">
        <v>359</v>
      </c>
      <c r="C16271" s="594" t="s">
        <v>322</v>
      </c>
      <c r="D16271" s="594" t="s">
        <v>2662</v>
      </c>
      <c r="E16271" s="594" t="s">
        <v>240</v>
      </c>
      <c r="F16271" s="595" t="s">
        <v>411</v>
      </c>
      <c r="G16271" s="596" t="s">
        <v>241</v>
      </c>
      <c r="H16271" s="597">
        <v>13509334153</v>
      </c>
    </row>
    <row r="16272" spans="1:8">
      <c r="A16272" s="594" t="s">
        <v>134</v>
      </c>
      <c r="B16272" s="594" t="s">
        <v>359</v>
      </c>
      <c r="C16272" s="594" t="s">
        <v>322</v>
      </c>
      <c r="D16272" s="594" t="s">
        <v>2662</v>
      </c>
      <c r="E16272" s="594" t="s">
        <v>240</v>
      </c>
      <c r="F16272" s="594" t="s">
        <v>242</v>
      </c>
      <c r="G16272" s="596" t="s">
        <v>243</v>
      </c>
      <c r="H16272" s="597">
        <v>565985389</v>
      </c>
    </row>
    <row r="16273" spans="1:8">
      <c r="A16273" s="594" t="s">
        <v>134</v>
      </c>
      <c r="B16273" s="594" t="s">
        <v>359</v>
      </c>
      <c r="C16273" s="594" t="s">
        <v>322</v>
      </c>
      <c r="D16273" s="594" t="s">
        <v>2662</v>
      </c>
      <c r="E16273" s="594" t="s">
        <v>240</v>
      </c>
      <c r="F16273" s="594" t="s">
        <v>728</v>
      </c>
      <c r="G16273" s="596" t="s">
        <v>729</v>
      </c>
      <c r="H16273" s="597">
        <v>168410000</v>
      </c>
    </row>
    <row r="16274" spans="1:8">
      <c r="A16274" s="594" t="s">
        <v>134</v>
      </c>
      <c r="B16274" s="594" t="s">
        <v>359</v>
      </c>
      <c r="C16274" s="594" t="s">
        <v>322</v>
      </c>
      <c r="D16274" s="594" t="s">
        <v>2662</v>
      </c>
      <c r="E16274" s="594" t="s">
        <v>240</v>
      </c>
      <c r="F16274" s="594" t="s">
        <v>1268</v>
      </c>
      <c r="G16274" s="596" t="s">
        <v>1267</v>
      </c>
      <c r="H16274" s="597">
        <v>2600000</v>
      </c>
    </row>
    <row r="16275" spans="1:8">
      <c r="A16275" s="594" t="s">
        <v>134</v>
      </c>
      <c r="B16275" s="594" t="s">
        <v>359</v>
      </c>
      <c r="C16275" s="594" t="s">
        <v>322</v>
      </c>
      <c r="D16275" s="594" t="s">
        <v>2662</v>
      </c>
      <c r="E16275" s="594" t="s">
        <v>240</v>
      </c>
      <c r="F16275" s="594" t="s">
        <v>730</v>
      </c>
      <c r="G16275" s="596" t="s">
        <v>186</v>
      </c>
      <c r="H16275" s="597">
        <v>12700000</v>
      </c>
    </row>
    <row r="16276" spans="1:8">
      <c r="A16276" s="594" t="s">
        <v>134</v>
      </c>
      <c r="B16276" s="594" t="s">
        <v>359</v>
      </c>
      <c r="C16276" s="594" t="s">
        <v>322</v>
      </c>
      <c r="D16276" s="594" t="s">
        <v>2662</v>
      </c>
      <c r="E16276" s="594" t="s">
        <v>240</v>
      </c>
      <c r="F16276" s="594" t="s">
        <v>731</v>
      </c>
      <c r="G16276" s="596" t="s">
        <v>732</v>
      </c>
      <c r="H16276" s="597">
        <v>5850000</v>
      </c>
    </row>
    <row r="16277" spans="1:8">
      <c r="A16277" s="594" t="s">
        <v>134</v>
      </c>
      <c r="B16277" s="594" t="s">
        <v>359</v>
      </c>
      <c r="C16277" s="594" t="s">
        <v>322</v>
      </c>
      <c r="D16277" s="594" t="s">
        <v>2662</v>
      </c>
      <c r="E16277" s="594" t="s">
        <v>240</v>
      </c>
      <c r="F16277" s="594" t="s">
        <v>597</v>
      </c>
      <c r="G16277" s="596" t="s">
        <v>2682</v>
      </c>
      <c r="H16277" s="597">
        <v>110236000</v>
      </c>
    </row>
    <row r="16278" spans="1:8">
      <c r="A16278" s="594" t="s">
        <v>134</v>
      </c>
      <c r="B16278" s="594" t="s">
        <v>359</v>
      </c>
      <c r="C16278" s="594" t="s">
        <v>322</v>
      </c>
      <c r="D16278" s="594" t="s">
        <v>2662</v>
      </c>
      <c r="E16278" s="594" t="s">
        <v>240</v>
      </c>
      <c r="F16278" s="594" t="s">
        <v>733</v>
      </c>
      <c r="G16278" s="596" t="s">
        <v>734</v>
      </c>
      <c r="H16278" s="597">
        <v>7853967300</v>
      </c>
    </row>
    <row r="16279" spans="1:8">
      <c r="A16279" s="594" t="s">
        <v>134</v>
      </c>
      <c r="B16279" s="594" t="s">
        <v>359</v>
      </c>
      <c r="C16279" s="594" t="s">
        <v>322</v>
      </c>
      <c r="D16279" s="594" t="s">
        <v>2662</v>
      </c>
      <c r="E16279" s="594" t="s">
        <v>240</v>
      </c>
      <c r="F16279" s="594" t="s">
        <v>735</v>
      </c>
      <c r="G16279" s="596" t="s">
        <v>193</v>
      </c>
      <c r="H16279" s="597">
        <v>4789585464</v>
      </c>
    </row>
    <row r="16280" spans="1:8">
      <c r="A16280" s="594" t="s">
        <v>134</v>
      </c>
      <c r="B16280" s="594" t="s">
        <v>359</v>
      </c>
      <c r="C16280" s="594" t="s">
        <v>322</v>
      </c>
      <c r="D16280" s="594" t="s">
        <v>2662</v>
      </c>
      <c r="E16280" s="594" t="s">
        <v>183</v>
      </c>
      <c r="F16280" s="595" t="s">
        <v>411</v>
      </c>
      <c r="G16280" s="596" t="s">
        <v>184</v>
      </c>
      <c r="H16280" s="597">
        <v>6837971389</v>
      </c>
    </row>
    <row r="16281" spans="1:8">
      <c r="A16281" s="594" t="s">
        <v>134</v>
      </c>
      <c r="B16281" s="594" t="s">
        <v>359</v>
      </c>
      <c r="C16281" s="594" t="s">
        <v>322</v>
      </c>
      <c r="D16281" s="594" t="s">
        <v>2662</v>
      </c>
      <c r="E16281" s="594" t="s">
        <v>183</v>
      </c>
      <c r="F16281" s="594" t="s">
        <v>587</v>
      </c>
      <c r="G16281" s="596" t="s">
        <v>588</v>
      </c>
      <c r="H16281" s="597">
        <v>377254000</v>
      </c>
    </row>
    <row r="16282" spans="1:8">
      <c r="A16282" s="594" t="s">
        <v>134</v>
      </c>
      <c r="B16282" s="594" t="s">
        <v>359</v>
      </c>
      <c r="C16282" s="594" t="s">
        <v>322</v>
      </c>
      <c r="D16282" s="594" t="s">
        <v>2662</v>
      </c>
      <c r="E16282" s="594" t="s">
        <v>183</v>
      </c>
      <c r="F16282" s="594" t="s">
        <v>736</v>
      </c>
      <c r="G16282" s="596" t="s">
        <v>737</v>
      </c>
      <c r="H16282" s="597">
        <v>961510000</v>
      </c>
    </row>
    <row r="16283" spans="1:8">
      <c r="A16283" s="594" t="s">
        <v>134</v>
      </c>
      <c r="B16283" s="594" t="s">
        <v>359</v>
      </c>
      <c r="C16283" s="594" t="s">
        <v>322</v>
      </c>
      <c r="D16283" s="594" t="s">
        <v>2662</v>
      </c>
      <c r="E16283" s="594" t="s">
        <v>183</v>
      </c>
      <c r="F16283" s="594" t="s">
        <v>185</v>
      </c>
      <c r="G16283" s="596" t="s">
        <v>186</v>
      </c>
      <c r="H16283" s="597">
        <v>712357999</v>
      </c>
    </row>
    <row r="16284" spans="1:8">
      <c r="A16284" s="594" t="s">
        <v>134</v>
      </c>
      <c r="B16284" s="594" t="s">
        <v>359</v>
      </c>
      <c r="C16284" s="594" t="s">
        <v>322</v>
      </c>
      <c r="D16284" s="594" t="s">
        <v>2662</v>
      </c>
      <c r="E16284" s="594" t="s">
        <v>183</v>
      </c>
      <c r="F16284" s="594" t="s">
        <v>187</v>
      </c>
      <c r="G16284" s="596" t="s">
        <v>2683</v>
      </c>
      <c r="H16284" s="597">
        <v>4736143030</v>
      </c>
    </row>
    <row r="16285" spans="1:8">
      <c r="A16285" s="594" t="s">
        <v>134</v>
      </c>
      <c r="B16285" s="594" t="s">
        <v>359</v>
      </c>
      <c r="C16285" s="594" t="s">
        <v>322</v>
      </c>
      <c r="D16285" s="594" t="s">
        <v>2662</v>
      </c>
      <c r="E16285" s="594" t="s">
        <v>183</v>
      </c>
      <c r="F16285" s="594" t="s">
        <v>1083</v>
      </c>
      <c r="G16285" s="596" t="s">
        <v>2953</v>
      </c>
      <c r="H16285" s="597">
        <v>3650000</v>
      </c>
    </row>
    <row r="16286" spans="1:8">
      <c r="A16286" s="594" t="s">
        <v>134</v>
      </c>
      <c r="B16286" s="594" t="s">
        <v>359</v>
      </c>
      <c r="C16286" s="594" t="s">
        <v>322</v>
      </c>
      <c r="D16286" s="594" t="s">
        <v>2662</v>
      </c>
      <c r="E16286" s="594" t="s">
        <v>183</v>
      </c>
      <c r="F16286" s="594" t="s">
        <v>772</v>
      </c>
      <c r="G16286" s="596" t="s">
        <v>195</v>
      </c>
      <c r="H16286" s="597">
        <v>47056360</v>
      </c>
    </row>
    <row r="16287" spans="1:8">
      <c r="A16287" s="594" t="s">
        <v>134</v>
      </c>
      <c r="B16287" s="594" t="s">
        <v>359</v>
      </c>
      <c r="C16287" s="594" t="s">
        <v>322</v>
      </c>
      <c r="D16287" s="594" t="s">
        <v>2662</v>
      </c>
      <c r="E16287" s="594" t="s">
        <v>738</v>
      </c>
      <c r="F16287" s="595" t="s">
        <v>411</v>
      </c>
      <c r="G16287" s="596" t="s">
        <v>739</v>
      </c>
      <c r="H16287" s="597">
        <v>3715388200</v>
      </c>
    </row>
    <row r="16288" spans="1:8">
      <c r="A16288" s="594" t="s">
        <v>134</v>
      </c>
      <c r="B16288" s="594" t="s">
        <v>359</v>
      </c>
      <c r="C16288" s="594" t="s">
        <v>322</v>
      </c>
      <c r="D16288" s="594" t="s">
        <v>2662</v>
      </c>
      <c r="E16288" s="594" t="s">
        <v>738</v>
      </c>
      <c r="F16288" s="594" t="s">
        <v>740</v>
      </c>
      <c r="G16288" s="596" t="s">
        <v>741</v>
      </c>
      <c r="H16288" s="597">
        <v>381635300</v>
      </c>
    </row>
    <row r="16289" spans="1:8">
      <c r="A16289" s="594" t="s">
        <v>134</v>
      </c>
      <c r="B16289" s="594" t="s">
        <v>359</v>
      </c>
      <c r="C16289" s="594" t="s">
        <v>322</v>
      </c>
      <c r="D16289" s="594" t="s">
        <v>2662</v>
      </c>
      <c r="E16289" s="594" t="s">
        <v>738</v>
      </c>
      <c r="F16289" s="594" t="s">
        <v>1271</v>
      </c>
      <c r="G16289" s="596" t="s">
        <v>2776</v>
      </c>
      <c r="H16289" s="597">
        <v>1800000</v>
      </c>
    </row>
    <row r="16290" spans="1:8">
      <c r="A16290" s="594" t="s">
        <v>134</v>
      </c>
      <c r="B16290" s="594" t="s">
        <v>359</v>
      </c>
      <c r="C16290" s="594" t="s">
        <v>322</v>
      </c>
      <c r="D16290" s="594" t="s">
        <v>2662</v>
      </c>
      <c r="E16290" s="594" t="s">
        <v>738</v>
      </c>
      <c r="F16290" s="594" t="s">
        <v>1199</v>
      </c>
      <c r="G16290" s="596" t="s">
        <v>1198</v>
      </c>
      <c r="H16290" s="597">
        <v>26100000</v>
      </c>
    </row>
    <row r="16291" spans="1:8">
      <c r="A16291" s="594" t="s">
        <v>134</v>
      </c>
      <c r="B16291" s="594" t="s">
        <v>359</v>
      </c>
      <c r="C16291" s="594" t="s">
        <v>322</v>
      </c>
      <c r="D16291" s="594" t="s">
        <v>2662</v>
      </c>
      <c r="E16291" s="594" t="s">
        <v>738</v>
      </c>
      <c r="F16291" s="594" t="s">
        <v>1264</v>
      </c>
      <c r="G16291" s="596" t="s">
        <v>1263</v>
      </c>
      <c r="H16291" s="597">
        <v>2100000</v>
      </c>
    </row>
    <row r="16292" spans="1:8">
      <c r="A16292" s="594" t="s">
        <v>134</v>
      </c>
      <c r="B16292" s="594" t="s">
        <v>359</v>
      </c>
      <c r="C16292" s="594" t="s">
        <v>322</v>
      </c>
      <c r="D16292" s="594" t="s">
        <v>2662</v>
      </c>
      <c r="E16292" s="594" t="s">
        <v>738</v>
      </c>
      <c r="F16292" s="594" t="s">
        <v>356</v>
      </c>
      <c r="G16292" s="596" t="s">
        <v>357</v>
      </c>
      <c r="H16292" s="597">
        <v>1775638860</v>
      </c>
    </row>
    <row r="16293" spans="1:8">
      <c r="A16293" s="594" t="s">
        <v>134</v>
      </c>
      <c r="B16293" s="594" t="s">
        <v>359</v>
      </c>
      <c r="C16293" s="594" t="s">
        <v>322</v>
      </c>
      <c r="D16293" s="594" t="s">
        <v>2662</v>
      </c>
      <c r="E16293" s="594" t="s">
        <v>738</v>
      </c>
      <c r="F16293" s="594" t="s">
        <v>296</v>
      </c>
      <c r="G16293" s="596" t="s">
        <v>297</v>
      </c>
      <c r="H16293" s="597">
        <v>630771000</v>
      </c>
    </row>
    <row r="16294" spans="1:8">
      <c r="A16294" s="594" t="s">
        <v>134</v>
      </c>
      <c r="B16294" s="594" t="s">
        <v>359</v>
      </c>
      <c r="C16294" s="594" t="s">
        <v>322</v>
      </c>
      <c r="D16294" s="594" t="s">
        <v>2662</v>
      </c>
      <c r="E16294" s="594" t="s">
        <v>738</v>
      </c>
      <c r="F16294" s="594" t="s">
        <v>742</v>
      </c>
      <c r="G16294" s="596" t="s">
        <v>743</v>
      </c>
      <c r="H16294" s="597">
        <v>897343040</v>
      </c>
    </row>
    <row r="16295" spans="1:8">
      <c r="A16295" s="594" t="s">
        <v>134</v>
      </c>
      <c r="B16295" s="594" t="s">
        <v>359</v>
      </c>
      <c r="C16295" s="594" t="s">
        <v>322</v>
      </c>
      <c r="D16295" s="594" t="s">
        <v>2662</v>
      </c>
      <c r="E16295" s="594" t="s">
        <v>1307</v>
      </c>
      <c r="F16295" s="595" t="s">
        <v>411</v>
      </c>
      <c r="G16295" s="596" t="s">
        <v>1310</v>
      </c>
      <c r="H16295" s="597">
        <v>1230000</v>
      </c>
    </row>
    <row r="16296" spans="1:8">
      <c r="A16296" s="594" t="s">
        <v>134</v>
      </c>
      <c r="B16296" s="594" t="s">
        <v>359</v>
      </c>
      <c r="C16296" s="594" t="s">
        <v>322</v>
      </c>
      <c r="D16296" s="594" t="s">
        <v>2662</v>
      </c>
      <c r="E16296" s="594" t="s">
        <v>1307</v>
      </c>
      <c r="F16296" s="594" t="s">
        <v>1306</v>
      </c>
      <c r="G16296" s="596" t="s">
        <v>195</v>
      </c>
      <c r="H16296" s="597">
        <v>1230000</v>
      </c>
    </row>
    <row r="16297" spans="1:8">
      <c r="A16297" s="594" t="s">
        <v>134</v>
      </c>
      <c r="B16297" s="594" t="s">
        <v>359</v>
      </c>
      <c r="C16297" s="594" t="s">
        <v>322</v>
      </c>
      <c r="D16297" s="594" t="s">
        <v>2662</v>
      </c>
      <c r="E16297" s="594" t="s">
        <v>744</v>
      </c>
      <c r="F16297" s="595" t="s">
        <v>411</v>
      </c>
      <c r="G16297" s="596" t="s">
        <v>2686</v>
      </c>
      <c r="H16297" s="597">
        <v>14710083314</v>
      </c>
    </row>
    <row r="16298" spans="1:8">
      <c r="A16298" s="594" t="s">
        <v>134</v>
      </c>
      <c r="B16298" s="594" t="s">
        <v>359</v>
      </c>
      <c r="C16298" s="594" t="s">
        <v>322</v>
      </c>
      <c r="D16298" s="594" t="s">
        <v>2662</v>
      </c>
      <c r="E16298" s="594" t="s">
        <v>744</v>
      </c>
      <c r="F16298" s="594" t="s">
        <v>446</v>
      </c>
      <c r="G16298" s="596" t="s">
        <v>2765</v>
      </c>
      <c r="H16298" s="597">
        <v>71192000</v>
      </c>
    </row>
    <row r="16299" spans="1:8">
      <c r="A16299" s="594" t="s">
        <v>134</v>
      </c>
      <c r="B16299" s="594" t="s">
        <v>359</v>
      </c>
      <c r="C16299" s="594" t="s">
        <v>322</v>
      </c>
      <c r="D16299" s="594" t="s">
        <v>2662</v>
      </c>
      <c r="E16299" s="594" t="s">
        <v>744</v>
      </c>
      <c r="F16299" s="594" t="s">
        <v>7</v>
      </c>
      <c r="G16299" s="596" t="s">
        <v>8</v>
      </c>
      <c r="H16299" s="597">
        <v>2571594686</v>
      </c>
    </row>
    <row r="16300" spans="1:8">
      <c r="A16300" s="594" t="s">
        <v>134</v>
      </c>
      <c r="B16300" s="594" t="s">
        <v>359</v>
      </c>
      <c r="C16300" s="594" t="s">
        <v>322</v>
      </c>
      <c r="D16300" s="594" t="s">
        <v>2662</v>
      </c>
      <c r="E16300" s="594" t="s">
        <v>744</v>
      </c>
      <c r="F16300" s="594" t="s">
        <v>572</v>
      </c>
      <c r="G16300" s="596" t="s">
        <v>2689</v>
      </c>
      <c r="H16300" s="597">
        <v>3909027255</v>
      </c>
    </row>
    <row r="16301" spans="1:8">
      <c r="A16301" s="594" t="s">
        <v>134</v>
      </c>
      <c r="B16301" s="594" t="s">
        <v>359</v>
      </c>
      <c r="C16301" s="594" t="s">
        <v>322</v>
      </c>
      <c r="D16301" s="594" t="s">
        <v>2662</v>
      </c>
      <c r="E16301" s="594" t="s">
        <v>744</v>
      </c>
      <c r="F16301" s="594" t="s">
        <v>746</v>
      </c>
      <c r="G16301" s="596" t="s">
        <v>2690</v>
      </c>
      <c r="H16301" s="597">
        <v>559683000</v>
      </c>
    </row>
    <row r="16302" spans="1:8">
      <c r="A16302" s="594" t="s">
        <v>134</v>
      </c>
      <c r="B16302" s="594" t="s">
        <v>359</v>
      </c>
      <c r="C16302" s="594" t="s">
        <v>322</v>
      </c>
      <c r="D16302" s="594" t="s">
        <v>2662</v>
      </c>
      <c r="E16302" s="594" t="s">
        <v>744</v>
      </c>
      <c r="F16302" s="594" t="s">
        <v>533</v>
      </c>
      <c r="G16302" s="596" t="s">
        <v>2814</v>
      </c>
      <c r="H16302" s="597">
        <v>95201000</v>
      </c>
    </row>
    <row r="16303" spans="1:8">
      <c r="A16303" s="594" t="s">
        <v>134</v>
      </c>
      <c r="B16303" s="594" t="s">
        <v>359</v>
      </c>
      <c r="C16303" s="594" t="s">
        <v>322</v>
      </c>
      <c r="D16303" s="594" t="s">
        <v>2662</v>
      </c>
      <c r="E16303" s="594" t="s">
        <v>744</v>
      </c>
      <c r="F16303" s="594" t="s">
        <v>11</v>
      </c>
      <c r="G16303" s="596" t="s">
        <v>2691</v>
      </c>
      <c r="H16303" s="597">
        <v>1406542192</v>
      </c>
    </row>
    <row r="16304" spans="1:8">
      <c r="A16304" s="594" t="s">
        <v>134</v>
      </c>
      <c r="B16304" s="594" t="s">
        <v>359</v>
      </c>
      <c r="C16304" s="594" t="s">
        <v>322</v>
      </c>
      <c r="D16304" s="594" t="s">
        <v>2662</v>
      </c>
      <c r="E16304" s="594" t="s">
        <v>744</v>
      </c>
      <c r="F16304" s="594" t="s">
        <v>371</v>
      </c>
      <c r="G16304" s="596" t="s">
        <v>372</v>
      </c>
      <c r="H16304" s="597">
        <v>1202532000</v>
      </c>
    </row>
    <row r="16305" spans="1:8">
      <c r="A16305" s="594" t="s">
        <v>134</v>
      </c>
      <c r="B16305" s="594" t="s">
        <v>359</v>
      </c>
      <c r="C16305" s="594" t="s">
        <v>322</v>
      </c>
      <c r="D16305" s="594" t="s">
        <v>2662</v>
      </c>
      <c r="E16305" s="594" t="s">
        <v>744</v>
      </c>
      <c r="F16305" s="594" t="s">
        <v>712</v>
      </c>
      <c r="G16305" s="596" t="s">
        <v>713</v>
      </c>
      <c r="H16305" s="597">
        <v>364611000</v>
      </c>
    </row>
    <row r="16306" spans="1:8">
      <c r="A16306" s="594" t="s">
        <v>134</v>
      </c>
      <c r="B16306" s="594" t="s">
        <v>359</v>
      </c>
      <c r="C16306" s="594" t="s">
        <v>322</v>
      </c>
      <c r="D16306" s="594" t="s">
        <v>2662</v>
      </c>
      <c r="E16306" s="594" t="s">
        <v>744</v>
      </c>
      <c r="F16306" s="594" t="s">
        <v>748</v>
      </c>
      <c r="G16306" s="596" t="s">
        <v>35</v>
      </c>
      <c r="H16306" s="597">
        <v>4529700181</v>
      </c>
    </row>
    <row r="16307" spans="1:8">
      <c r="A16307" s="594" t="s">
        <v>134</v>
      </c>
      <c r="B16307" s="594" t="s">
        <v>359</v>
      </c>
      <c r="C16307" s="594" t="s">
        <v>322</v>
      </c>
      <c r="D16307" s="594" t="s">
        <v>2662</v>
      </c>
      <c r="E16307" s="594" t="s">
        <v>2692</v>
      </c>
      <c r="F16307" s="595" t="s">
        <v>411</v>
      </c>
      <c r="G16307" s="596" t="s">
        <v>2693</v>
      </c>
      <c r="H16307" s="597">
        <v>8788352274</v>
      </c>
    </row>
    <row r="16308" spans="1:8">
      <c r="A16308" s="594" t="s">
        <v>134</v>
      </c>
      <c r="B16308" s="594" t="s">
        <v>359</v>
      </c>
      <c r="C16308" s="594" t="s">
        <v>322</v>
      </c>
      <c r="D16308" s="594" t="s">
        <v>2662</v>
      </c>
      <c r="E16308" s="594" t="s">
        <v>2692</v>
      </c>
      <c r="F16308" s="594" t="s">
        <v>2777</v>
      </c>
      <c r="G16308" s="596" t="s">
        <v>2765</v>
      </c>
      <c r="H16308" s="597">
        <v>508358000</v>
      </c>
    </row>
    <row r="16309" spans="1:8">
      <c r="A16309" s="594" t="s">
        <v>134</v>
      </c>
      <c r="B16309" s="594" t="s">
        <v>359</v>
      </c>
      <c r="C16309" s="594" t="s">
        <v>322</v>
      </c>
      <c r="D16309" s="594" t="s">
        <v>2662</v>
      </c>
      <c r="E16309" s="594" t="s">
        <v>2692</v>
      </c>
      <c r="F16309" s="594" t="s">
        <v>2722</v>
      </c>
      <c r="G16309" s="596" t="s">
        <v>2690</v>
      </c>
      <c r="H16309" s="597">
        <v>1591569728</v>
      </c>
    </row>
    <row r="16310" spans="1:8">
      <c r="A16310" s="594" t="s">
        <v>134</v>
      </c>
      <c r="B16310" s="594" t="s">
        <v>359</v>
      </c>
      <c r="C16310" s="594" t="s">
        <v>322</v>
      </c>
      <c r="D16310" s="594" t="s">
        <v>2662</v>
      </c>
      <c r="E16310" s="594" t="s">
        <v>2692</v>
      </c>
      <c r="F16310" s="594" t="s">
        <v>2694</v>
      </c>
      <c r="G16310" s="596" t="s">
        <v>2689</v>
      </c>
      <c r="H16310" s="597">
        <v>3254353091</v>
      </c>
    </row>
    <row r="16311" spans="1:8">
      <c r="A16311" s="594" t="s">
        <v>134</v>
      </c>
      <c r="B16311" s="594" t="s">
        <v>359</v>
      </c>
      <c r="C16311" s="594" t="s">
        <v>322</v>
      </c>
      <c r="D16311" s="594" t="s">
        <v>2662</v>
      </c>
      <c r="E16311" s="594" t="s">
        <v>2692</v>
      </c>
      <c r="F16311" s="594" t="s">
        <v>2730</v>
      </c>
      <c r="G16311" s="596" t="s">
        <v>2731</v>
      </c>
      <c r="H16311" s="597">
        <v>3434071455</v>
      </c>
    </row>
    <row r="16312" spans="1:8">
      <c r="A16312" s="594" t="s">
        <v>134</v>
      </c>
      <c r="B16312" s="594" t="s">
        <v>359</v>
      </c>
      <c r="C16312" s="594" t="s">
        <v>322</v>
      </c>
      <c r="D16312" s="594" t="s">
        <v>2662</v>
      </c>
      <c r="E16312" s="594" t="s">
        <v>189</v>
      </c>
      <c r="F16312" s="595" t="s">
        <v>411</v>
      </c>
      <c r="G16312" s="596" t="s">
        <v>190</v>
      </c>
      <c r="H16312" s="597">
        <v>11269085976</v>
      </c>
    </row>
    <row r="16313" spans="1:8">
      <c r="A16313" s="594" t="s">
        <v>134</v>
      </c>
      <c r="B16313" s="594" t="s">
        <v>359</v>
      </c>
      <c r="C16313" s="594" t="s">
        <v>322</v>
      </c>
      <c r="D16313" s="594" t="s">
        <v>2662</v>
      </c>
      <c r="E16313" s="594" t="s">
        <v>189</v>
      </c>
      <c r="F16313" s="594" t="s">
        <v>773</v>
      </c>
      <c r="G16313" s="596" t="s">
        <v>2695</v>
      </c>
      <c r="H16313" s="597">
        <v>2613988330</v>
      </c>
    </row>
    <row r="16314" spans="1:8">
      <c r="A16314" s="594" t="s">
        <v>134</v>
      </c>
      <c r="B16314" s="594" t="s">
        <v>359</v>
      </c>
      <c r="C16314" s="594" t="s">
        <v>322</v>
      </c>
      <c r="D16314" s="594" t="s">
        <v>2662</v>
      </c>
      <c r="E16314" s="594" t="s">
        <v>189</v>
      </c>
      <c r="F16314" s="594" t="s">
        <v>13</v>
      </c>
      <c r="G16314" s="596" t="s">
        <v>2732</v>
      </c>
      <c r="H16314" s="597">
        <v>2067324000</v>
      </c>
    </row>
    <row r="16315" spans="1:8">
      <c r="A16315" s="594" t="s">
        <v>134</v>
      </c>
      <c r="B16315" s="594" t="s">
        <v>359</v>
      </c>
      <c r="C16315" s="594" t="s">
        <v>322</v>
      </c>
      <c r="D16315" s="594" t="s">
        <v>2662</v>
      </c>
      <c r="E16315" s="594" t="s">
        <v>189</v>
      </c>
      <c r="F16315" s="594" t="s">
        <v>37</v>
      </c>
      <c r="G16315" s="596" t="s">
        <v>2696</v>
      </c>
      <c r="H16315" s="597">
        <v>917857578</v>
      </c>
    </row>
    <row r="16316" spans="1:8">
      <c r="A16316" s="594" t="s">
        <v>134</v>
      </c>
      <c r="B16316" s="594" t="s">
        <v>359</v>
      </c>
      <c r="C16316" s="594" t="s">
        <v>322</v>
      </c>
      <c r="D16316" s="594" t="s">
        <v>2662</v>
      </c>
      <c r="E16316" s="594" t="s">
        <v>189</v>
      </c>
      <c r="F16316" s="594" t="s">
        <v>2951</v>
      </c>
      <c r="G16316" s="596" t="s">
        <v>2952</v>
      </c>
      <c r="H16316" s="597">
        <v>900000</v>
      </c>
    </row>
    <row r="16317" spans="1:8">
      <c r="A16317" s="594" t="s">
        <v>134</v>
      </c>
      <c r="B16317" s="594" t="s">
        <v>359</v>
      </c>
      <c r="C16317" s="594" t="s">
        <v>322</v>
      </c>
      <c r="D16317" s="594" t="s">
        <v>2662</v>
      </c>
      <c r="E16317" s="594" t="s">
        <v>189</v>
      </c>
      <c r="F16317" s="594" t="s">
        <v>192</v>
      </c>
      <c r="G16317" s="596" t="s">
        <v>195</v>
      </c>
      <c r="H16317" s="597">
        <v>5669016068</v>
      </c>
    </row>
    <row r="16318" spans="1:8">
      <c r="A16318" s="594" t="s">
        <v>134</v>
      </c>
      <c r="B16318" s="594" t="s">
        <v>359</v>
      </c>
      <c r="C16318" s="594" t="s">
        <v>322</v>
      </c>
      <c r="D16318" s="594" t="s">
        <v>2662</v>
      </c>
      <c r="E16318" s="594" t="s">
        <v>2697</v>
      </c>
      <c r="F16318" s="595" t="s">
        <v>411</v>
      </c>
      <c r="G16318" s="596" t="s">
        <v>2698</v>
      </c>
      <c r="H16318" s="597">
        <v>339595700</v>
      </c>
    </row>
    <row r="16319" spans="1:8">
      <c r="A16319" s="594" t="s">
        <v>134</v>
      </c>
      <c r="B16319" s="594" t="s">
        <v>359</v>
      </c>
      <c r="C16319" s="594" t="s">
        <v>322</v>
      </c>
      <c r="D16319" s="594" t="s">
        <v>2662</v>
      </c>
      <c r="E16319" s="594" t="s">
        <v>2697</v>
      </c>
      <c r="F16319" s="594" t="s">
        <v>2699</v>
      </c>
      <c r="G16319" s="596" t="s">
        <v>2700</v>
      </c>
      <c r="H16319" s="597">
        <v>326337600</v>
      </c>
    </row>
    <row r="16320" spans="1:8">
      <c r="A16320" s="594" t="s">
        <v>134</v>
      </c>
      <c r="B16320" s="594" t="s">
        <v>359</v>
      </c>
      <c r="C16320" s="594" t="s">
        <v>322</v>
      </c>
      <c r="D16320" s="594" t="s">
        <v>2662</v>
      </c>
      <c r="E16320" s="594" t="s">
        <v>2697</v>
      </c>
      <c r="F16320" s="594" t="s">
        <v>2723</v>
      </c>
      <c r="G16320" s="596" t="s">
        <v>2724</v>
      </c>
      <c r="H16320" s="597">
        <v>5000000</v>
      </c>
    </row>
    <row r="16321" spans="1:8">
      <c r="A16321" s="594" t="s">
        <v>134</v>
      </c>
      <c r="B16321" s="594" t="s">
        <v>359</v>
      </c>
      <c r="C16321" s="594" t="s">
        <v>322</v>
      </c>
      <c r="D16321" s="594" t="s">
        <v>2662</v>
      </c>
      <c r="E16321" s="594" t="s">
        <v>2697</v>
      </c>
      <c r="F16321" s="594" t="s">
        <v>2778</v>
      </c>
      <c r="G16321" s="596" t="s">
        <v>195</v>
      </c>
      <c r="H16321" s="597">
        <v>8258100</v>
      </c>
    </row>
    <row r="16322" spans="1:8">
      <c r="A16322" s="594" t="s">
        <v>134</v>
      </c>
      <c r="B16322" s="594" t="s">
        <v>359</v>
      </c>
      <c r="C16322" s="594" t="s">
        <v>322</v>
      </c>
      <c r="D16322" s="594" t="s">
        <v>2662</v>
      </c>
      <c r="E16322" s="594" t="s">
        <v>77</v>
      </c>
      <c r="F16322" s="595" t="s">
        <v>411</v>
      </c>
      <c r="G16322" s="596" t="s">
        <v>78</v>
      </c>
      <c r="H16322" s="597">
        <v>6935971378</v>
      </c>
    </row>
    <row r="16323" spans="1:8">
      <c r="A16323" s="594" t="s">
        <v>134</v>
      </c>
      <c r="B16323" s="594" t="s">
        <v>359</v>
      </c>
      <c r="C16323" s="594" t="s">
        <v>322</v>
      </c>
      <c r="D16323" s="594" t="s">
        <v>2662</v>
      </c>
      <c r="E16323" s="594" t="s">
        <v>77</v>
      </c>
      <c r="F16323" s="594" t="s">
        <v>79</v>
      </c>
      <c r="G16323" s="596" t="s">
        <v>195</v>
      </c>
      <c r="H16323" s="597">
        <v>6935971378</v>
      </c>
    </row>
    <row r="16324" spans="1:8">
      <c r="A16324" s="594" t="s">
        <v>134</v>
      </c>
      <c r="B16324" s="594" t="s">
        <v>359</v>
      </c>
      <c r="C16324" s="594" t="s">
        <v>322</v>
      </c>
      <c r="D16324" s="594" t="s">
        <v>2662</v>
      </c>
      <c r="E16324" s="594" t="s">
        <v>628</v>
      </c>
      <c r="F16324" s="595" t="s">
        <v>411</v>
      </c>
      <c r="G16324" s="596" t="s">
        <v>2709</v>
      </c>
      <c r="H16324" s="597">
        <v>190211000</v>
      </c>
    </row>
    <row r="16325" spans="1:8">
      <c r="A16325" s="594" t="s">
        <v>134</v>
      </c>
      <c r="B16325" s="594" t="s">
        <v>359</v>
      </c>
      <c r="C16325" s="594" t="s">
        <v>322</v>
      </c>
      <c r="D16325" s="594" t="s">
        <v>2662</v>
      </c>
      <c r="E16325" s="594" t="s">
        <v>628</v>
      </c>
      <c r="F16325" s="594" t="s">
        <v>635</v>
      </c>
      <c r="G16325" s="596" t="s">
        <v>636</v>
      </c>
      <c r="H16325" s="597">
        <v>32841000</v>
      </c>
    </row>
    <row r="16326" spans="1:8">
      <c r="A16326" s="594" t="s">
        <v>134</v>
      </c>
      <c r="B16326" s="594" t="s">
        <v>359</v>
      </c>
      <c r="C16326" s="594" t="s">
        <v>322</v>
      </c>
      <c r="D16326" s="594" t="s">
        <v>2662</v>
      </c>
      <c r="E16326" s="594" t="s">
        <v>628</v>
      </c>
      <c r="F16326" s="594" t="s">
        <v>620</v>
      </c>
      <c r="G16326" s="596" t="s">
        <v>621</v>
      </c>
      <c r="H16326" s="597">
        <v>36085000</v>
      </c>
    </row>
    <row r="16327" spans="1:8">
      <c r="A16327" s="594" t="s">
        <v>134</v>
      </c>
      <c r="B16327" s="594" t="s">
        <v>359</v>
      </c>
      <c r="C16327" s="594" t="s">
        <v>322</v>
      </c>
      <c r="D16327" s="594" t="s">
        <v>2662</v>
      </c>
      <c r="E16327" s="594" t="s">
        <v>628</v>
      </c>
      <c r="F16327" s="594" t="s">
        <v>639</v>
      </c>
      <c r="G16327" s="596" t="s">
        <v>2733</v>
      </c>
      <c r="H16327" s="597">
        <v>62710000</v>
      </c>
    </row>
    <row r="16328" spans="1:8">
      <c r="A16328" s="594" t="s">
        <v>134</v>
      </c>
      <c r="B16328" s="594" t="s">
        <v>359</v>
      </c>
      <c r="C16328" s="594" t="s">
        <v>322</v>
      </c>
      <c r="D16328" s="594" t="s">
        <v>2662</v>
      </c>
      <c r="E16328" s="594" t="s">
        <v>628</v>
      </c>
      <c r="F16328" s="594" t="s">
        <v>619</v>
      </c>
      <c r="G16328" s="596" t="s">
        <v>195</v>
      </c>
      <c r="H16328" s="597">
        <v>58575000</v>
      </c>
    </row>
    <row r="16329" spans="1:8">
      <c r="A16329" s="594" t="s">
        <v>134</v>
      </c>
      <c r="B16329" s="594" t="s">
        <v>359</v>
      </c>
      <c r="C16329" s="594" t="s">
        <v>322</v>
      </c>
      <c r="D16329" s="594" t="s">
        <v>2662</v>
      </c>
      <c r="E16329" s="594" t="s">
        <v>642</v>
      </c>
      <c r="F16329" s="595" t="s">
        <v>411</v>
      </c>
      <c r="G16329" s="596" t="s">
        <v>2831</v>
      </c>
      <c r="H16329" s="597">
        <v>189238834</v>
      </c>
    </row>
    <row r="16330" spans="1:8">
      <c r="A16330" s="594" t="s">
        <v>134</v>
      </c>
      <c r="B16330" s="594" t="s">
        <v>359</v>
      </c>
      <c r="C16330" s="594" t="s">
        <v>322</v>
      </c>
      <c r="D16330" s="594" t="s">
        <v>2662</v>
      </c>
      <c r="E16330" s="594" t="s">
        <v>642</v>
      </c>
      <c r="F16330" s="594" t="s">
        <v>2832</v>
      </c>
      <c r="G16330" s="596" t="s">
        <v>2833</v>
      </c>
      <c r="H16330" s="597">
        <v>73000000</v>
      </c>
    </row>
    <row r="16331" spans="1:8">
      <c r="A16331" s="594" t="s">
        <v>134</v>
      </c>
      <c r="B16331" s="594" t="s">
        <v>359</v>
      </c>
      <c r="C16331" s="594" t="s">
        <v>322</v>
      </c>
      <c r="D16331" s="594" t="s">
        <v>2662</v>
      </c>
      <c r="E16331" s="594" t="s">
        <v>642</v>
      </c>
      <c r="F16331" s="594" t="s">
        <v>1160</v>
      </c>
      <c r="G16331" s="596" t="s">
        <v>205</v>
      </c>
      <c r="H16331" s="597">
        <v>116238834</v>
      </c>
    </row>
    <row r="16332" spans="1:8">
      <c r="A16332" s="594" t="s">
        <v>134</v>
      </c>
      <c r="B16332" s="594" t="s">
        <v>359</v>
      </c>
      <c r="C16332" s="594" t="s">
        <v>322</v>
      </c>
      <c r="D16332" s="594" t="s">
        <v>2662</v>
      </c>
      <c r="E16332" s="594" t="s">
        <v>2756</v>
      </c>
      <c r="F16332" s="595" t="s">
        <v>411</v>
      </c>
      <c r="G16332" s="596" t="s">
        <v>2757</v>
      </c>
      <c r="H16332" s="597">
        <v>20540000</v>
      </c>
    </row>
    <row r="16333" spans="1:8">
      <c r="A16333" s="594" t="s">
        <v>134</v>
      </c>
      <c r="B16333" s="594" t="s">
        <v>359</v>
      </c>
      <c r="C16333" s="594" t="s">
        <v>322</v>
      </c>
      <c r="D16333" s="594" t="s">
        <v>2662</v>
      </c>
      <c r="E16333" s="594" t="s">
        <v>2756</v>
      </c>
      <c r="F16333" s="594" t="s">
        <v>2885</v>
      </c>
      <c r="G16333" s="596" t="s">
        <v>2886</v>
      </c>
      <c r="H16333" s="597">
        <v>3260000</v>
      </c>
    </row>
    <row r="16334" spans="1:8">
      <c r="A16334" s="594" t="s">
        <v>134</v>
      </c>
      <c r="B16334" s="594" t="s">
        <v>359</v>
      </c>
      <c r="C16334" s="594" t="s">
        <v>322</v>
      </c>
      <c r="D16334" s="594" t="s">
        <v>2662</v>
      </c>
      <c r="E16334" s="594" t="s">
        <v>2756</v>
      </c>
      <c r="F16334" s="594" t="s">
        <v>2758</v>
      </c>
      <c r="G16334" s="596" t="s">
        <v>2759</v>
      </c>
      <c r="H16334" s="597">
        <v>14500000</v>
      </c>
    </row>
    <row r="16335" spans="1:8">
      <c r="A16335" s="594" t="s">
        <v>134</v>
      </c>
      <c r="B16335" s="594" t="s">
        <v>359</v>
      </c>
      <c r="C16335" s="594" t="s">
        <v>322</v>
      </c>
      <c r="D16335" s="594" t="s">
        <v>2662</v>
      </c>
      <c r="E16335" s="594" t="s">
        <v>2756</v>
      </c>
      <c r="F16335" s="594" t="s">
        <v>2842</v>
      </c>
      <c r="G16335" s="596" t="s">
        <v>195</v>
      </c>
      <c r="H16335" s="597">
        <v>2780000</v>
      </c>
    </row>
    <row r="16336" spans="1:8">
      <c r="A16336" s="594" t="s">
        <v>134</v>
      </c>
      <c r="B16336" s="594" t="s">
        <v>359</v>
      </c>
      <c r="C16336" s="594" t="s">
        <v>322</v>
      </c>
      <c r="D16336" s="594" t="s">
        <v>2662</v>
      </c>
      <c r="E16336" s="594" t="s">
        <v>194</v>
      </c>
      <c r="F16336" s="595" t="s">
        <v>411</v>
      </c>
      <c r="G16336" s="596" t="s">
        <v>195</v>
      </c>
      <c r="H16336" s="597">
        <v>40587105931</v>
      </c>
    </row>
    <row r="16337" spans="1:8">
      <c r="A16337" s="594" t="s">
        <v>134</v>
      </c>
      <c r="B16337" s="594" t="s">
        <v>359</v>
      </c>
      <c r="C16337" s="594" t="s">
        <v>322</v>
      </c>
      <c r="D16337" s="594" t="s">
        <v>2662</v>
      </c>
      <c r="E16337" s="594" t="s">
        <v>194</v>
      </c>
      <c r="F16337" s="594" t="s">
        <v>1080</v>
      </c>
      <c r="G16337" s="596" t="s">
        <v>2870</v>
      </c>
      <c r="H16337" s="597">
        <v>2000000</v>
      </c>
    </row>
    <row r="16338" spans="1:8">
      <c r="A16338" s="594" t="s">
        <v>134</v>
      </c>
      <c r="B16338" s="594" t="s">
        <v>359</v>
      </c>
      <c r="C16338" s="594" t="s">
        <v>322</v>
      </c>
      <c r="D16338" s="594" t="s">
        <v>2662</v>
      </c>
      <c r="E16338" s="594" t="s">
        <v>194</v>
      </c>
      <c r="F16338" s="594" t="s">
        <v>15</v>
      </c>
      <c r="G16338" s="596" t="s">
        <v>2701</v>
      </c>
      <c r="H16338" s="597">
        <v>50298500</v>
      </c>
    </row>
    <row r="16339" spans="1:8">
      <c r="A16339" s="594" t="s">
        <v>134</v>
      </c>
      <c r="B16339" s="594" t="s">
        <v>359</v>
      </c>
      <c r="C16339" s="594" t="s">
        <v>322</v>
      </c>
      <c r="D16339" s="594" t="s">
        <v>2662</v>
      </c>
      <c r="E16339" s="594" t="s">
        <v>194</v>
      </c>
      <c r="F16339" s="594" t="s">
        <v>198</v>
      </c>
      <c r="G16339" s="596" t="s">
        <v>199</v>
      </c>
      <c r="H16339" s="597">
        <v>10407114000</v>
      </c>
    </row>
    <row r="16340" spans="1:8">
      <c r="A16340" s="594" t="s">
        <v>134</v>
      </c>
      <c r="B16340" s="594" t="s">
        <v>359</v>
      </c>
      <c r="C16340" s="594" t="s">
        <v>322</v>
      </c>
      <c r="D16340" s="594" t="s">
        <v>2662</v>
      </c>
      <c r="E16340" s="594" t="s">
        <v>194</v>
      </c>
      <c r="F16340" s="594" t="s">
        <v>200</v>
      </c>
      <c r="G16340" s="596" t="s">
        <v>201</v>
      </c>
      <c r="H16340" s="597">
        <v>30127693431</v>
      </c>
    </row>
    <row r="16341" spans="1:8">
      <c r="A16341" s="594" t="s">
        <v>134</v>
      </c>
      <c r="B16341" s="594" t="s">
        <v>359</v>
      </c>
      <c r="C16341" s="594" t="s">
        <v>322</v>
      </c>
      <c r="D16341" s="594" t="s">
        <v>2662</v>
      </c>
      <c r="E16341" s="594" t="s">
        <v>573</v>
      </c>
      <c r="F16341" s="595" t="s">
        <v>411</v>
      </c>
      <c r="G16341" s="596" t="s">
        <v>2703</v>
      </c>
      <c r="H16341" s="597">
        <v>23118889</v>
      </c>
    </row>
    <row r="16342" spans="1:8">
      <c r="A16342" s="594" t="s">
        <v>134</v>
      </c>
      <c r="B16342" s="594" t="s">
        <v>359</v>
      </c>
      <c r="C16342" s="594" t="s">
        <v>322</v>
      </c>
      <c r="D16342" s="594" t="s">
        <v>2662</v>
      </c>
      <c r="E16342" s="594" t="s">
        <v>573</v>
      </c>
      <c r="F16342" s="594" t="s">
        <v>364</v>
      </c>
      <c r="G16342" s="596" t="s">
        <v>365</v>
      </c>
      <c r="H16342" s="597">
        <v>300000</v>
      </c>
    </row>
    <row r="16343" spans="1:8">
      <c r="A16343" s="594" t="s">
        <v>134</v>
      </c>
      <c r="B16343" s="594" t="s">
        <v>359</v>
      </c>
      <c r="C16343" s="594" t="s">
        <v>322</v>
      </c>
      <c r="D16343" s="594" t="s">
        <v>2662</v>
      </c>
      <c r="E16343" s="594" t="s">
        <v>573</v>
      </c>
      <c r="F16343" s="594" t="s">
        <v>574</v>
      </c>
      <c r="G16343" s="596" t="s">
        <v>2704</v>
      </c>
      <c r="H16343" s="597">
        <v>21918889</v>
      </c>
    </row>
    <row r="16344" spans="1:8">
      <c r="A16344" s="594" t="s">
        <v>134</v>
      </c>
      <c r="B16344" s="594" t="s">
        <v>359</v>
      </c>
      <c r="C16344" s="594" t="s">
        <v>322</v>
      </c>
      <c r="D16344" s="594" t="s">
        <v>2662</v>
      </c>
      <c r="E16344" s="594" t="s">
        <v>573</v>
      </c>
      <c r="F16344" s="594" t="s">
        <v>366</v>
      </c>
      <c r="G16344" s="596" t="s">
        <v>195</v>
      </c>
      <c r="H16344" s="597">
        <v>900000</v>
      </c>
    </row>
    <row r="16345" spans="1:8">
      <c r="A16345" s="594" t="s">
        <v>134</v>
      </c>
      <c r="B16345" s="594" t="s">
        <v>359</v>
      </c>
      <c r="C16345" s="594" t="s">
        <v>322</v>
      </c>
      <c r="D16345" s="594" t="s">
        <v>2662</v>
      </c>
      <c r="E16345" s="594" t="s">
        <v>550</v>
      </c>
      <c r="F16345" s="595" t="s">
        <v>411</v>
      </c>
      <c r="G16345" s="596" t="s">
        <v>2705</v>
      </c>
      <c r="H16345" s="597">
        <v>1526332000</v>
      </c>
    </row>
    <row r="16346" spans="1:8">
      <c r="A16346" s="594" t="s">
        <v>134</v>
      </c>
      <c r="B16346" s="594" t="s">
        <v>359</v>
      </c>
      <c r="C16346" s="594" t="s">
        <v>322</v>
      </c>
      <c r="D16346" s="594" t="s">
        <v>2662</v>
      </c>
      <c r="E16346" s="594" t="s">
        <v>550</v>
      </c>
      <c r="F16346" s="594" t="s">
        <v>2706</v>
      </c>
      <c r="G16346" s="596" t="s">
        <v>72</v>
      </c>
      <c r="H16346" s="597">
        <v>1399619000</v>
      </c>
    </row>
    <row r="16347" spans="1:8">
      <c r="A16347" s="594" t="s">
        <v>134</v>
      </c>
      <c r="B16347" s="594" t="s">
        <v>359</v>
      </c>
      <c r="C16347" s="594" t="s">
        <v>322</v>
      </c>
      <c r="D16347" s="594" t="s">
        <v>2662</v>
      </c>
      <c r="E16347" s="594" t="s">
        <v>550</v>
      </c>
      <c r="F16347" s="594" t="s">
        <v>1082</v>
      </c>
      <c r="G16347" s="596" t="s">
        <v>195</v>
      </c>
      <c r="H16347" s="597">
        <v>126713000</v>
      </c>
    </row>
    <row r="16348" spans="1:8">
      <c r="A16348" s="594" t="s">
        <v>134</v>
      </c>
      <c r="B16348" s="594" t="s">
        <v>359</v>
      </c>
      <c r="C16348" s="594" t="s">
        <v>322</v>
      </c>
      <c r="D16348" s="594" t="s">
        <v>2662</v>
      </c>
      <c r="E16348" s="594" t="s">
        <v>498</v>
      </c>
      <c r="F16348" s="595" t="s">
        <v>411</v>
      </c>
      <c r="G16348" s="596" t="s">
        <v>499</v>
      </c>
      <c r="H16348" s="597">
        <v>1765698409</v>
      </c>
    </row>
    <row r="16349" spans="1:8">
      <c r="A16349" s="594" t="s">
        <v>134</v>
      </c>
      <c r="B16349" s="594" t="s">
        <v>359</v>
      </c>
      <c r="C16349" s="594" t="s">
        <v>322</v>
      </c>
      <c r="D16349" s="594" t="s">
        <v>2662</v>
      </c>
      <c r="E16349" s="594" t="s">
        <v>498</v>
      </c>
      <c r="F16349" s="594" t="s">
        <v>552</v>
      </c>
      <c r="G16349" s="596" t="s">
        <v>2819</v>
      </c>
      <c r="H16349" s="597">
        <v>678596905</v>
      </c>
    </row>
    <row r="16350" spans="1:8">
      <c r="A16350" s="594" t="s">
        <v>134</v>
      </c>
      <c r="B16350" s="594" t="s">
        <v>359</v>
      </c>
      <c r="C16350" s="594" t="s">
        <v>322</v>
      </c>
      <c r="D16350" s="594" t="s">
        <v>2662</v>
      </c>
      <c r="E16350" s="594" t="s">
        <v>498</v>
      </c>
      <c r="F16350" s="594" t="s">
        <v>1299</v>
      </c>
      <c r="G16350" s="596" t="s">
        <v>197</v>
      </c>
      <c r="H16350" s="597">
        <v>1087101504</v>
      </c>
    </row>
    <row r="16351" spans="1:8">
      <c r="A16351" s="594" t="s">
        <v>134</v>
      </c>
      <c r="B16351" s="594" t="s">
        <v>359</v>
      </c>
      <c r="C16351" s="594" t="s">
        <v>322</v>
      </c>
      <c r="D16351" s="594" t="s">
        <v>2662</v>
      </c>
      <c r="E16351" s="594" t="s">
        <v>580</v>
      </c>
      <c r="F16351" s="595" t="s">
        <v>411</v>
      </c>
      <c r="G16351" s="596" t="s">
        <v>581</v>
      </c>
      <c r="H16351" s="597">
        <v>1568506254</v>
      </c>
    </row>
    <row r="16352" spans="1:8">
      <c r="A16352" s="594" t="s">
        <v>134</v>
      </c>
      <c r="B16352" s="594" t="s">
        <v>359</v>
      </c>
      <c r="C16352" s="594" t="s">
        <v>322</v>
      </c>
      <c r="D16352" s="594" t="s">
        <v>2662</v>
      </c>
      <c r="E16352" s="594" t="s">
        <v>580</v>
      </c>
      <c r="F16352" s="594" t="s">
        <v>367</v>
      </c>
      <c r="G16352" s="596" t="s">
        <v>2772</v>
      </c>
      <c r="H16352" s="597">
        <v>78086000</v>
      </c>
    </row>
    <row r="16353" spans="1:8">
      <c r="A16353" s="594" t="s">
        <v>134</v>
      </c>
      <c r="B16353" s="594" t="s">
        <v>359</v>
      </c>
      <c r="C16353" s="594" t="s">
        <v>322</v>
      </c>
      <c r="D16353" s="594" t="s">
        <v>2662</v>
      </c>
      <c r="E16353" s="594" t="s">
        <v>580</v>
      </c>
      <c r="F16353" s="594" t="s">
        <v>373</v>
      </c>
      <c r="G16353" s="596" t="s">
        <v>640</v>
      </c>
      <c r="H16353" s="597">
        <v>771373453</v>
      </c>
    </row>
    <row r="16354" spans="1:8">
      <c r="A16354" s="594" t="s">
        <v>134</v>
      </c>
      <c r="B16354" s="594" t="s">
        <v>359</v>
      </c>
      <c r="C16354" s="594" t="s">
        <v>322</v>
      </c>
      <c r="D16354" s="594" t="s">
        <v>2662</v>
      </c>
      <c r="E16354" s="594" t="s">
        <v>580</v>
      </c>
      <c r="F16354" s="594" t="s">
        <v>291</v>
      </c>
      <c r="G16354" s="596" t="s">
        <v>292</v>
      </c>
      <c r="H16354" s="597">
        <v>370078053</v>
      </c>
    </row>
    <row r="16355" spans="1:8">
      <c r="A16355" s="594" t="s">
        <v>134</v>
      </c>
      <c r="B16355" s="594" t="s">
        <v>359</v>
      </c>
      <c r="C16355" s="594" t="s">
        <v>322</v>
      </c>
      <c r="D16355" s="594" t="s">
        <v>2662</v>
      </c>
      <c r="E16355" s="594" t="s">
        <v>580</v>
      </c>
      <c r="F16355" s="594" t="s">
        <v>293</v>
      </c>
      <c r="G16355" s="596" t="s">
        <v>195</v>
      </c>
      <c r="H16355" s="597">
        <v>348968748</v>
      </c>
    </row>
    <row r="16356" spans="1:8">
      <c r="A16356" s="594" t="s">
        <v>134</v>
      </c>
      <c r="B16356" s="594" t="s">
        <v>359</v>
      </c>
      <c r="C16356" s="594" t="s">
        <v>322</v>
      </c>
      <c r="D16356" s="594" t="s">
        <v>2662</v>
      </c>
      <c r="E16356" s="594" t="s">
        <v>1145</v>
      </c>
      <c r="F16356" s="595" t="s">
        <v>411</v>
      </c>
      <c r="G16356" s="596" t="s">
        <v>2761</v>
      </c>
      <c r="H16356" s="597">
        <v>452109000</v>
      </c>
    </row>
    <row r="16357" spans="1:8">
      <c r="A16357" s="594" t="s">
        <v>134</v>
      </c>
      <c r="B16357" s="594" t="s">
        <v>359</v>
      </c>
      <c r="C16357" s="594" t="s">
        <v>322</v>
      </c>
      <c r="D16357" s="594" t="s">
        <v>2662</v>
      </c>
      <c r="E16357" s="594" t="s">
        <v>1145</v>
      </c>
      <c r="F16357" s="594" t="s">
        <v>1144</v>
      </c>
      <c r="G16357" s="596" t="s">
        <v>1143</v>
      </c>
      <c r="H16357" s="597">
        <v>159187000</v>
      </c>
    </row>
    <row r="16358" spans="1:8">
      <c r="A16358" s="594" t="s">
        <v>134</v>
      </c>
      <c r="B16358" s="594" t="s">
        <v>359</v>
      </c>
      <c r="C16358" s="594" t="s">
        <v>322</v>
      </c>
      <c r="D16358" s="594" t="s">
        <v>2662</v>
      </c>
      <c r="E16358" s="594" t="s">
        <v>1145</v>
      </c>
      <c r="F16358" s="594" t="s">
        <v>1236</v>
      </c>
      <c r="G16358" s="596" t="s">
        <v>1235</v>
      </c>
      <c r="H16358" s="597">
        <v>290928000</v>
      </c>
    </row>
    <row r="16359" spans="1:8">
      <c r="A16359" s="594" t="s">
        <v>134</v>
      </c>
      <c r="B16359" s="594" t="s">
        <v>359</v>
      </c>
      <c r="C16359" s="594" t="s">
        <v>322</v>
      </c>
      <c r="D16359" s="594" t="s">
        <v>2662</v>
      </c>
      <c r="E16359" s="594" t="s">
        <v>1145</v>
      </c>
      <c r="F16359" s="594" t="s">
        <v>1149</v>
      </c>
      <c r="G16359" s="596" t="s">
        <v>1148</v>
      </c>
      <c r="H16359" s="597">
        <v>1994000</v>
      </c>
    </row>
    <row r="16360" spans="1:8">
      <c r="A16360" s="594" t="s">
        <v>134</v>
      </c>
      <c r="B16360" s="594" t="s">
        <v>359</v>
      </c>
      <c r="C16360" s="594" t="s">
        <v>322</v>
      </c>
      <c r="D16360" s="594" t="s">
        <v>2662</v>
      </c>
      <c r="E16360" s="594" t="s">
        <v>269</v>
      </c>
      <c r="F16360" s="595" t="s">
        <v>411</v>
      </c>
      <c r="G16360" s="596" t="s">
        <v>2762</v>
      </c>
      <c r="H16360" s="597">
        <v>5492217833</v>
      </c>
    </row>
    <row r="16361" spans="1:8">
      <c r="A16361" s="594" t="s">
        <v>134</v>
      </c>
      <c r="B16361" s="594" t="s">
        <v>359</v>
      </c>
      <c r="C16361" s="594" t="s">
        <v>322</v>
      </c>
      <c r="D16361" s="594" t="s">
        <v>2662</v>
      </c>
      <c r="E16361" s="594" t="s">
        <v>269</v>
      </c>
      <c r="F16361" s="594" t="s">
        <v>271</v>
      </c>
      <c r="G16361" s="596" t="s">
        <v>2763</v>
      </c>
      <c r="H16361" s="597">
        <v>2762397100</v>
      </c>
    </row>
    <row r="16362" spans="1:8">
      <c r="A16362" s="594" t="s">
        <v>134</v>
      </c>
      <c r="B16362" s="594" t="s">
        <v>359</v>
      </c>
      <c r="C16362" s="594" t="s">
        <v>322</v>
      </c>
      <c r="D16362" s="594" t="s">
        <v>2662</v>
      </c>
      <c r="E16362" s="594" t="s">
        <v>269</v>
      </c>
      <c r="F16362" s="594" t="s">
        <v>1175</v>
      </c>
      <c r="G16362" s="596" t="s">
        <v>2791</v>
      </c>
      <c r="H16362" s="597">
        <v>54680000</v>
      </c>
    </row>
    <row r="16363" spans="1:8">
      <c r="A16363" s="594" t="s">
        <v>134</v>
      </c>
      <c r="B16363" s="594" t="s">
        <v>359</v>
      </c>
      <c r="C16363" s="594" t="s">
        <v>322</v>
      </c>
      <c r="D16363" s="594" t="s">
        <v>2662</v>
      </c>
      <c r="E16363" s="594" t="s">
        <v>269</v>
      </c>
      <c r="F16363" s="594" t="s">
        <v>641</v>
      </c>
      <c r="G16363" s="596" t="s">
        <v>195</v>
      </c>
      <c r="H16363" s="597">
        <v>2675140733</v>
      </c>
    </row>
    <row r="16364" spans="1:8">
      <c r="A16364" s="594" t="s">
        <v>134</v>
      </c>
      <c r="B16364" s="594" t="s">
        <v>359</v>
      </c>
      <c r="C16364" s="594" t="s">
        <v>322</v>
      </c>
      <c r="D16364" s="594" t="s">
        <v>2662</v>
      </c>
      <c r="E16364" s="594" t="s">
        <v>260</v>
      </c>
      <c r="F16364" s="595" t="s">
        <v>411</v>
      </c>
      <c r="G16364" s="596" t="s">
        <v>261</v>
      </c>
      <c r="H16364" s="597">
        <v>44347822534</v>
      </c>
    </row>
    <row r="16365" spans="1:8">
      <c r="A16365" s="594" t="s">
        <v>134</v>
      </c>
      <c r="B16365" s="594" t="s">
        <v>359</v>
      </c>
      <c r="C16365" s="594" t="s">
        <v>322</v>
      </c>
      <c r="D16365" s="594" t="s">
        <v>2662</v>
      </c>
      <c r="E16365" s="594" t="s">
        <v>260</v>
      </c>
      <c r="F16365" s="594" t="s">
        <v>262</v>
      </c>
      <c r="G16365" s="596" t="s">
        <v>2707</v>
      </c>
      <c r="H16365" s="597">
        <v>44316093534</v>
      </c>
    </row>
    <row r="16366" spans="1:8">
      <c r="A16366" s="594" t="s">
        <v>134</v>
      </c>
      <c r="B16366" s="594" t="s">
        <v>359</v>
      </c>
      <c r="C16366" s="594" t="s">
        <v>322</v>
      </c>
      <c r="D16366" s="594" t="s">
        <v>2662</v>
      </c>
      <c r="E16366" s="594" t="s">
        <v>260</v>
      </c>
      <c r="F16366" s="594" t="s">
        <v>1187</v>
      </c>
      <c r="G16366" s="596" t="s">
        <v>195</v>
      </c>
      <c r="H16366" s="597">
        <v>31729000</v>
      </c>
    </row>
    <row r="16367" spans="1:8">
      <c r="A16367" s="594" t="s">
        <v>134</v>
      </c>
      <c r="B16367" s="594" t="s">
        <v>359</v>
      </c>
      <c r="C16367" s="594" t="s">
        <v>322</v>
      </c>
      <c r="D16367" s="594" t="s">
        <v>2662</v>
      </c>
      <c r="E16367" s="594" t="s">
        <v>49</v>
      </c>
      <c r="F16367" s="595" t="s">
        <v>411</v>
      </c>
      <c r="G16367" s="596" t="s">
        <v>50</v>
      </c>
      <c r="H16367" s="597">
        <v>3719801000</v>
      </c>
    </row>
    <row r="16368" spans="1:8">
      <c r="A16368" s="594" t="s">
        <v>134</v>
      </c>
      <c r="B16368" s="594" t="s">
        <v>359</v>
      </c>
      <c r="C16368" s="594" t="s">
        <v>322</v>
      </c>
      <c r="D16368" s="594" t="s">
        <v>2662</v>
      </c>
      <c r="E16368" s="594" t="s">
        <v>49</v>
      </c>
      <c r="F16368" s="594" t="s">
        <v>51</v>
      </c>
      <c r="G16368" s="596" t="s">
        <v>2786</v>
      </c>
      <c r="H16368" s="597">
        <v>3596441000</v>
      </c>
    </row>
    <row r="16369" spans="1:8">
      <c r="A16369" s="594" t="s">
        <v>134</v>
      </c>
      <c r="B16369" s="594" t="s">
        <v>359</v>
      </c>
      <c r="C16369" s="594" t="s">
        <v>322</v>
      </c>
      <c r="D16369" s="594" t="s">
        <v>2662</v>
      </c>
      <c r="E16369" s="594" t="s">
        <v>49</v>
      </c>
      <c r="F16369" s="594" t="s">
        <v>1173</v>
      </c>
      <c r="G16369" s="596" t="s">
        <v>195</v>
      </c>
      <c r="H16369" s="597">
        <v>123360000</v>
      </c>
    </row>
    <row r="16370" spans="1:8">
      <c r="A16370" s="594" t="s">
        <v>134</v>
      </c>
      <c r="B16370" s="594" t="s">
        <v>359</v>
      </c>
      <c r="C16370" s="594" t="s">
        <v>322</v>
      </c>
      <c r="D16370" s="594" t="s">
        <v>2662</v>
      </c>
      <c r="E16370" s="594" t="s">
        <v>53</v>
      </c>
      <c r="F16370" s="595" t="s">
        <v>411</v>
      </c>
      <c r="G16370" s="596" t="s">
        <v>193</v>
      </c>
      <c r="H16370" s="597">
        <v>5273521964</v>
      </c>
    </row>
    <row r="16371" spans="1:8">
      <c r="A16371" s="594" t="s">
        <v>134</v>
      </c>
      <c r="B16371" s="594" t="s">
        <v>359</v>
      </c>
      <c r="C16371" s="594" t="s">
        <v>322</v>
      </c>
      <c r="D16371" s="594" t="s">
        <v>2662</v>
      </c>
      <c r="E16371" s="594" t="s">
        <v>53</v>
      </c>
      <c r="F16371" s="594" t="s">
        <v>54</v>
      </c>
      <c r="G16371" s="596" t="s">
        <v>55</v>
      </c>
      <c r="H16371" s="597">
        <v>364646000</v>
      </c>
    </row>
    <row r="16372" spans="1:8">
      <c r="A16372" s="594" t="s">
        <v>134</v>
      </c>
      <c r="B16372" s="594" t="s">
        <v>359</v>
      </c>
      <c r="C16372" s="594" t="s">
        <v>322</v>
      </c>
      <c r="D16372" s="594" t="s">
        <v>2662</v>
      </c>
      <c r="E16372" s="594" t="s">
        <v>53</v>
      </c>
      <c r="F16372" s="594" t="s">
        <v>56</v>
      </c>
      <c r="G16372" s="596" t="s">
        <v>57</v>
      </c>
      <c r="H16372" s="597">
        <v>4411830091</v>
      </c>
    </row>
    <row r="16373" spans="1:8">
      <c r="A16373" s="594" t="s">
        <v>134</v>
      </c>
      <c r="B16373" s="594" t="s">
        <v>359</v>
      </c>
      <c r="C16373" s="594" t="s">
        <v>322</v>
      </c>
      <c r="D16373" s="594" t="s">
        <v>2662</v>
      </c>
      <c r="E16373" s="594" t="s">
        <v>53</v>
      </c>
      <c r="F16373" s="594" t="s">
        <v>358</v>
      </c>
      <c r="G16373" s="596" t="s">
        <v>195</v>
      </c>
      <c r="H16373" s="597">
        <v>497045873</v>
      </c>
    </row>
    <row r="16374" spans="1:8">
      <c r="A16374" s="594" t="s">
        <v>134</v>
      </c>
      <c r="B16374" s="594" t="s">
        <v>359</v>
      </c>
      <c r="C16374" s="594" t="s">
        <v>322</v>
      </c>
      <c r="D16374" s="594" t="s">
        <v>2864</v>
      </c>
      <c r="E16374" s="595" t="s">
        <v>411</v>
      </c>
      <c r="F16374" s="595" t="s">
        <v>411</v>
      </c>
      <c r="G16374" s="596" t="s">
        <v>311</v>
      </c>
      <c r="H16374" s="597">
        <v>87609136594</v>
      </c>
    </row>
    <row r="16375" spans="1:8">
      <c r="A16375" s="594" t="s">
        <v>134</v>
      </c>
      <c r="B16375" s="594" t="s">
        <v>359</v>
      </c>
      <c r="C16375" s="594" t="s">
        <v>322</v>
      </c>
      <c r="D16375" s="594" t="s">
        <v>2864</v>
      </c>
      <c r="E16375" s="594" t="s">
        <v>142</v>
      </c>
      <c r="F16375" s="595" t="s">
        <v>411</v>
      </c>
      <c r="G16375" s="596" t="s">
        <v>143</v>
      </c>
      <c r="H16375" s="597">
        <v>16035055493</v>
      </c>
    </row>
    <row r="16376" spans="1:8">
      <c r="A16376" s="594" t="s">
        <v>134</v>
      </c>
      <c r="B16376" s="594" t="s">
        <v>359</v>
      </c>
      <c r="C16376" s="594" t="s">
        <v>322</v>
      </c>
      <c r="D16376" s="594" t="s">
        <v>2864</v>
      </c>
      <c r="E16376" s="594" t="s">
        <v>142</v>
      </c>
      <c r="F16376" s="594" t="s">
        <v>144</v>
      </c>
      <c r="G16376" s="596" t="s">
        <v>2664</v>
      </c>
      <c r="H16376" s="597">
        <v>16029210493</v>
      </c>
    </row>
    <row r="16377" spans="1:8">
      <c r="A16377" s="594" t="s">
        <v>134</v>
      </c>
      <c r="B16377" s="594" t="s">
        <v>359</v>
      </c>
      <c r="C16377" s="594" t="s">
        <v>322</v>
      </c>
      <c r="D16377" s="594" t="s">
        <v>2864</v>
      </c>
      <c r="E16377" s="594" t="s">
        <v>142</v>
      </c>
      <c r="F16377" s="594" t="s">
        <v>146</v>
      </c>
      <c r="G16377" s="596" t="s">
        <v>2665</v>
      </c>
      <c r="H16377" s="597">
        <v>5018000</v>
      </c>
    </row>
    <row r="16378" spans="1:8">
      <c r="A16378" s="594" t="s">
        <v>134</v>
      </c>
      <c r="B16378" s="594" t="s">
        <v>359</v>
      </c>
      <c r="C16378" s="594" t="s">
        <v>322</v>
      </c>
      <c r="D16378" s="594" t="s">
        <v>2864</v>
      </c>
      <c r="E16378" s="594" t="s">
        <v>142</v>
      </c>
      <c r="F16378" s="594" t="s">
        <v>221</v>
      </c>
      <c r="G16378" s="596" t="s">
        <v>222</v>
      </c>
      <c r="H16378" s="597">
        <v>827000</v>
      </c>
    </row>
    <row r="16379" spans="1:8">
      <c r="A16379" s="594" t="s">
        <v>134</v>
      </c>
      <c r="B16379" s="594" t="s">
        <v>359</v>
      </c>
      <c r="C16379" s="594" t="s">
        <v>322</v>
      </c>
      <c r="D16379" s="594" t="s">
        <v>2864</v>
      </c>
      <c r="E16379" s="594" t="s">
        <v>202</v>
      </c>
      <c r="F16379" s="595" t="s">
        <v>411</v>
      </c>
      <c r="G16379" s="596" t="s">
        <v>2719</v>
      </c>
      <c r="H16379" s="597">
        <v>24000000</v>
      </c>
    </row>
    <row r="16380" spans="1:8">
      <c r="A16380" s="594" t="s">
        <v>134</v>
      </c>
      <c r="B16380" s="594" t="s">
        <v>359</v>
      </c>
      <c r="C16380" s="594" t="s">
        <v>322</v>
      </c>
      <c r="D16380" s="594" t="s">
        <v>2864</v>
      </c>
      <c r="E16380" s="594" t="s">
        <v>202</v>
      </c>
      <c r="F16380" s="594" t="s">
        <v>767</v>
      </c>
      <c r="G16380" s="596" t="s">
        <v>2720</v>
      </c>
      <c r="H16380" s="597">
        <v>24000000</v>
      </c>
    </row>
    <row r="16381" spans="1:8">
      <c r="A16381" s="594" t="s">
        <v>134</v>
      </c>
      <c r="B16381" s="594" t="s">
        <v>359</v>
      </c>
      <c r="C16381" s="594" t="s">
        <v>322</v>
      </c>
      <c r="D16381" s="594" t="s">
        <v>2864</v>
      </c>
      <c r="E16381" s="594" t="s">
        <v>148</v>
      </c>
      <c r="F16381" s="595" t="s">
        <v>411</v>
      </c>
      <c r="G16381" s="596" t="s">
        <v>149</v>
      </c>
      <c r="H16381" s="597">
        <v>16768269876</v>
      </c>
    </row>
    <row r="16382" spans="1:8">
      <c r="A16382" s="594" t="s">
        <v>134</v>
      </c>
      <c r="B16382" s="594" t="s">
        <v>359</v>
      </c>
      <c r="C16382" s="594" t="s">
        <v>322</v>
      </c>
      <c r="D16382" s="594" t="s">
        <v>2864</v>
      </c>
      <c r="E16382" s="594" t="s">
        <v>148</v>
      </c>
      <c r="F16382" s="594" t="s">
        <v>223</v>
      </c>
      <c r="G16382" s="596" t="s">
        <v>224</v>
      </c>
      <c r="H16382" s="597">
        <v>1317273487</v>
      </c>
    </row>
    <row r="16383" spans="1:8">
      <c r="A16383" s="594" t="s">
        <v>134</v>
      </c>
      <c r="B16383" s="594" t="s">
        <v>359</v>
      </c>
      <c r="C16383" s="594" t="s">
        <v>322</v>
      </c>
      <c r="D16383" s="594" t="s">
        <v>2864</v>
      </c>
      <c r="E16383" s="594" t="s">
        <v>148</v>
      </c>
      <c r="F16383" s="594" t="s">
        <v>603</v>
      </c>
      <c r="G16383" s="596" t="s">
        <v>604</v>
      </c>
      <c r="H16383" s="597">
        <v>732540560</v>
      </c>
    </row>
    <row r="16384" spans="1:8">
      <c r="A16384" s="594" t="s">
        <v>134</v>
      </c>
      <c r="B16384" s="594" t="s">
        <v>359</v>
      </c>
      <c r="C16384" s="594" t="s">
        <v>322</v>
      </c>
      <c r="D16384" s="594" t="s">
        <v>2864</v>
      </c>
      <c r="E16384" s="594" t="s">
        <v>148</v>
      </c>
      <c r="F16384" s="594" t="s">
        <v>591</v>
      </c>
      <c r="G16384" s="596" t="s">
        <v>592</v>
      </c>
      <c r="H16384" s="597">
        <v>1100525511</v>
      </c>
    </row>
    <row r="16385" spans="1:8">
      <c r="A16385" s="594" t="s">
        <v>134</v>
      </c>
      <c r="B16385" s="594" t="s">
        <v>359</v>
      </c>
      <c r="C16385" s="594" t="s">
        <v>322</v>
      </c>
      <c r="D16385" s="594" t="s">
        <v>2864</v>
      </c>
      <c r="E16385" s="594" t="s">
        <v>148</v>
      </c>
      <c r="F16385" s="594" t="s">
        <v>1075</v>
      </c>
      <c r="G16385" s="596" t="s">
        <v>2666</v>
      </c>
      <c r="H16385" s="597">
        <v>329495318</v>
      </c>
    </row>
    <row r="16386" spans="1:8">
      <c r="A16386" s="594" t="s">
        <v>134</v>
      </c>
      <c r="B16386" s="594" t="s">
        <v>359</v>
      </c>
      <c r="C16386" s="594" t="s">
        <v>322</v>
      </c>
      <c r="D16386" s="594" t="s">
        <v>2864</v>
      </c>
      <c r="E16386" s="594" t="s">
        <v>148</v>
      </c>
      <c r="F16386" s="594" t="s">
        <v>225</v>
      </c>
      <c r="G16386" s="596" t="s">
        <v>2667</v>
      </c>
      <c r="H16386" s="597">
        <v>32445000</v>
      </c>
    </row>
    <row r="16387" spans="1:8">
      <c r="A16387" s="594" t="s">
        <v>134</v>
      </c>
      <c r="B16387" s="594" t="s">
        <v>359</v>
      </c>
      <c r="C16387" s="594" t="s">
        <v>322</v>
      </c>
      <c r="D16387" s="594" t="s">
        <v>2864</v>
      </c>
      <c r="E16387" s="594" t="s">
        <v>148</v>
      </c>
      <c r="F16387" s="594" t="s">
        <v>593</v>
      </c>
      <c r="G16387" s="596" t="s">
        <v>594</v>
      </c>
      <c r="H16387" s="597">
        <v>518060</v>
      </c>
    </row>
    <row r="16388" spans="1:8">
      <c r="A16388" s="594" t="s">
        <v>134</v>
      </c>
      <c r="B16388" s="594" t="s">
        <v>359</v>
      </c>
      <c r="C16388" s="594" t="s">
        <v>322</v>
      </c>
      <c r="D16388" s="594" t="s">
        <v>2864</v>
      </c>
      <c r="E16388" s="594" t="s">
        <v>148</v>
      </c>
      <c r="F16388" s="594" t="s">
        <v>150</v>
      </c>
      <c r="G16388" s="596" t="s">
        <v>151</v>
      </c>
      <c r="H16388" s="597">
        <v>123339840</v>
      </c>
    </row>
    <row r="16389" spans="1:8">
      <c r="A16389" s="594" t="s">
        <v>134</v>
      </c>
      <c r="B16389" s="594" t="s">
        <v>359</v>
      </c>
      <c r="C16389" s="594" t="s">
        <v>322</v>
      </c>
      <c r="D16389" s="594" t="s">
        <v>2864</v>
      </c>
      <c r="E16389" s="594" t="s">
        <v>148</v>
      </c>
      <c r="F16389" s="594" t="s">
        <v>605</v>
      </c>
      <c r="G16389" s="596" t="s">
        <v>2668</v>
      </c>
      <c r="H16389" s="597">
        <v>118634600</v>
      </c>
    </row>
    <row r="16390" spans="1:8">
      <c r="A16390" s="594" t="s">
        <v>134</v>
      </c>
      <c r="B16390" s="594" t="s">
        <v>359</v>
      </c>
      <c r="C16390" s="594" t="s">
        <v>322</v>
      </c>
      <c r="D16390" s="594" t="s">
        <v>2864</v>
      </c>
      <c r="E16390" s="594" t="s">
        <v>148</v>
      </c>
      <c r="F16390" s="594" t="s">
        <v>472</v>
      </c>
      <c r="G16390" s="596" t="s">
        <v>473</v>
      </c>
      <c r="H16390" s="597">
        <v>183435550</v>
      </c>
    </row>
    <row r="16391" spans="1:8">
      <c r="A16391" s="594" t="s">
        <v>134</v>
      </c>
      <c r="B16391" s="594" t="s">
        <v>359</v>
      </c>
      <c r="C16391" s="594" t="s">
        <v>322</v>
      </c>
      <c r="D16391" s="594" t="s">
        <v>2864</v>
      </c>
      <c r="E16391" s="594" t="s">
        <v>148</v>
      </c>
      <c r="F16391" s="594" t="s">
        <v>474</v>
      </c>
      <c r="G16391" s="596" t="s">
        <v>2773</v>
      </c>
      <c r="H16391" s="597">
        <v>886103000</v>
      </c>
    </row>
    <row r="16392" spans="1:8">
      <c r="A16392" s="594" t="s">
        <v>134</v>
      </c>
      <c r="B16392" s="594" t="s">
        <v>359</v>
      </c>
      <c r="C16392" s="594" t="s">
        <v>322</v>
      </c>
      <c r="D16392" s="594" t="s">
        <v>2864</v>
      </c>
      <c r="E16392" s="594" t="s">
        <v>148</v>
      </c>
      <c r="F16392" s="594" t="s">
        <v>360</v>
      </c>
      <c r="G16392" s="596" t="s">
        <v>2919</v>
      </c>
      <c r="H16392" s="597">
        <v>678758009</v>
      </c>
    </row>
    <row r="16393" spans="1:8">
      <c r="A16393" s="594" t="s">
        <v>134</v>
      </c>
      <c r="B16393" s="594" t="s">
        <v>359</v>
      </c>
      <c r="C16393" s="594" t="s">
        <v>322</v>
      </c>
      <c r="D16393" s="594" t="s">
        <v>2864</v>
      </c>
      <c r="E16393" s="594" t="s">
        <v>148</v>
      </c>
      <c r="F16393" s="594" t="s">
        <v>624</v>
      </c>
      <c r="G16393" s="596" t="s">
        <v>2774</v>
      </c>
      <c r="H16393" s="597">
        <v>3217484080</v>
      </c>
    </row>
    <row r="16394" spans="1:8">
      <c r="A16394" s="594" t="s">
        <v>134</v>
      </c>
      <c r="B16394" s="594" t="s">
        <v>359</v>
      </c>
      <c r="C16394" s="594" t="s">
        <v>322</v>
      </c>
      <c r="D16394" s="594" t="s">
        <v>2864</v>
      </c>
      <c r="E16394" s="594" t="s">
        <v>148</v>
      </c>
      <c r="F16394" s="594" t="s">
        <v>212</v>
      </c>
      <c r="G16394" s="596" t="s">
        <v>213</v>
      </c>
      <c r="H16394" s="597">
        <v>4284004540</v>
      </c>
    </row>
    <row r="16395" spans="1:8">
      <c r="A16395" s="594" t="s">
        <v>134</v>
      </c>
      <c r="B16395" s="594" t="s">
        <v>359</v>
      </c>
      <c r="C16395" s="594" t="s">
        <v>322</v>
      </c>
      <c r="D16395" s="594" t="s">
        <v>2864</v>
      </c>
      <c r="E16395" s="594" t="s">
        <v>148</v>
      </c>
      <c r="F16395" s="594" t="s">
        <v>227</v>
      </c>
      <c r="G16395" s="596" t="s">
        <v>2669</v>
      </c>
      <c r="H16395" s="597">
        <v>3763712321</v>
      </c>
    </row>
    <row r="16396" spans="1:8">
      <c r="A16396" s="594" t="s">
        <v>134</v>
      </c>
      <c r="B16396" s="594" t="s">
        <v>359</v>
      </c>
      <c r="C16396" s="594" t="s">
        <v>322</v>
      </c>
      <c r="D16396" s="594" t="s">
        <v>2864</v>
      </c>
      <c r="E16396" s="594" t="s">
        <v>475</v>
      </c>
      <c r="F16396" s="595" t="s">
        <v>411</v>
      </c>
      <c r="G16396" s="596" t="s">
        <v>2806</v>
      </c>
      <c r="H16396" s="597">
        <v>36931360</v>
      </c>
    </row>
    <row r="16397" spans="1:8">
      <c r="A16397" s="594" t="s">
        <v>134</v>
      </c>
      <c r="B16397" s="594" t="s">
        <v>359</v>
      </c>
      <c r="C16397" s="594" t="s">
        <v>322</v>
      </c>
      <c r="D16397" s="594" t="s">
        <v>2864</v>
      </c>
      <c r="E16397" s="594" t="s">
        <v>475</v>
      </c>
      <c r="F16397" s="594" t="s">
        <v>1055</v>
      </c>
      <c r="G16397" s="596" t="s">
        <v>2810</v>
      </c>
      <c r="H16397" s="597">
        <v>36931360</v>
      </c>
    </row>
    <row r="16398" spans="1:8">
      <c r="A16398" s="594" t="s">
        <v>134</v>
      </c>
      <c r="B16398" s="594" t="s">
        <v>359</v>
      </c>
      <c r="C16398" s="594" t="s">
        <v>322</v>
      </c>
      <c r="D16398" s="594" t="s">
        <v>2864</v>
      </c>
      <c r="E16398" s="594" t="s">
        <v>582</v>
      </c>
      <c r="F16398" s="595" t="s">
        <v>411</v>
      </c>
      <c r="G16398" s="596" t="s">
        <v>583</v>
      </c>
      <c r="H16398" s="597">
        <v>429871000</v>
      </c>
    </row>
    <row r="16399" spans="1:8">
      <c r="A16399" s="594" t="s">
        <v>134</v>
      </c>
      <c r="B16399" s="594" t="s">
        <v>359</v>
      </c>
      <c r="C16399" s="594" t="s">
        <v>322</v>
      </c>
      <c r="D16399" s="594" t="s">
        <v>2864</v>
      </c>
      <c r="E16399" s="594" t="s">
        <v>582</v>
      </c>
      <c r="F16399" s="594" t="s">
        <v>584</v>
      </c>
      <c r="G16399" s="596" t="s">
        <v>2670</v>
      </c>
      <c r="H16399" s="597">
        <v>346266000</v>
      </c>
    </row>
    <row r="16400" spans="1:8">
      <c r="A16400" s="594" t="s">
        <v>134</v>
      </c>
      <c r="B16400" s="594" t="s">
        <v>359</v>
      </c>
      <c r="C16400" s="594" t="s">
        <v>322</v>
      </c>
      <c r="D16400" s="594" t="s">
        <v>2864</v>
      </c>
      <c r="E16400" s="594" t="s">
        <v>582</v>
      </c>
      <c r="F16400" s="594" t="s">
        <v>478</v>
      </c>
      <c r="G16400" s="596" t="s">
        <v>2775</v>
      </c>
      <c r="H16400" s="597">
        <v>28690000</v>
      </c>
    </row>
    <row r="16401" spans="1:8">
      <c r="A16401" s="594" t="s">
        <v>134</v>
      </c>
      <c r="B16401" s="594" t="s">
        <v>359</v>
      </c>
      <c r="C16401" s="594" t="s">
        <v>322</v>
      </c>
      <c r="D16401" s="594" t="s">
        <v>2864</v>
      </c>
      <c r="E16401" s="594" t="s">
        <v>582</v>
      </c>
      <c r="F16401" s="594" t="s">
        <v>586</v>
      </c>
      <c r="G16401" s="596" t="s">
        <v>2671</v>
      </c>
      <c r="H16401" s="597">
        <v>54915000</v>
      </c>
    </row>
    <row r="16402" spans="1:8">
      <c r="A16402" s="594" t="s">
        <v>134</v>
      </c>
      <c r="B16402" s="594" t="s">
        <v>359</v>
      </c>
      <c r="C16402" s="594" t="s">
        <v>322</v>
      </c>
      <c r="D16402" s="594" t="s">
        <v>2864</v>
      </c>
      <c r="E16402" s="594" t="s">
        <v>152</v>
      </c>
      <c r="F16402" s="595" t="s">
        <v>411</v>
      </c>
      <c r="G16402" s="596" t="s">
        <v>153</v>
      </c>
      <c r="H16402" s="597">
        <v>159457000</v>
      </c>
    </row>
    <row r="16403" spans="1:8">
      <c r="A16403" s="594" t="s">
        <v>134</v>
      </c>
      <c r="B16403" s="594" t="s">
        <v>359</v>
      </c>
      <c r="C16403" s="594" t="s">
        <v>322</v>
      </c>
      <c r="D16403" s="594" t="s">
        <v>2864</v>
      </c>
      <c r="E16403" s="594" t="s">
        <v>152</v>
      </c>
      <c r="F16403" s="594" t="s">
        <v>606</v>
      </c>
      <c r="G16403" s="596" t="s">
        <v>195</v>
      </c>
      <c r="H16403" s="597">
        <v>159457000</v>
      </c>
    </row>
    <row r="16404" spans="1:8">
      <c r="A16404" s="594" t="s">
        <v>134</v>
      </c>
      <c r="B16404" s="594" t="s">
        <v>359</v>
      </c>
      <c r="C16404" s="594" t="s">
        <v>322</v>
      </c>
      <c r="D16404" s="594" t="s">
        <v>2864</v>
      </c>
      <c r="E16404" s="594" t="s">
        <v>156</v>
      </c>
      <c r="F16404" s="595" t="s">
        <v>411</v>
      </c>
      <c r="G16404" s="596" t="s">
        <v>514</v>
      </c>
      <c r="H16404" s="597">
        <v>4277342657</v>
      </c>
    </row>
    <row r="16405" spans="1:8">
      <c r="A16405" s="594" t="s">
        <v>134</v>
      </c>
      <c r="B16405" s="594" t="s">
        <v>359</v>
      </c>
      <c r="C16405" s="594" t="s">
        <v>322</v>
      </c>
      <c r="D16405" s="594" t="s">
        <v>2864</v>
      </c>
      <c r="E16405" s="594" t="s">
        <v>156</v>
      </c>
      <c r="F16405" s="594" t="s">
        <v>157</v>
      </c>
      <c r="G16405" s="596" t="s">
        <v>158</v>
      </c>
      <c r="H16405" s="597">
        <v>3387691692</v>
      </c>
    </row>
    <row r="16406" spans="1:8">
      <c r="A16406" s="594" t="s">
        <v>134</v>
      </c>
      <c r="B16406" s="594" t="s">
        <v>359</v>
      </c>
      <c r="C16406" s="594" t="s">
        <v>322</v>
      </c>
      <c r="D16406" s="594" t="s">
        <v>2864</v>
      </c>
      <c r="E16406" s="594" t="s">
        <v>156</v>
      </c>
      <c r="F16406" s="594" t="s">
        <v>159</v>
      </c>
      <c r="G16406" s="596" t="s">
        <v>160</v>
      </c>
      <c r="H16406" s="597">
        <v>626764212</v>
      </c>
    </row>
    <row r="16407" spans="1:8">
      <c r="A16407" s="594" t="s">
        <v>134</v>
      </c>
      <c r="B16407" s="594" t="s">
        <v>359</v>
      </c>
      <c r="C16407" s="594" t="s">
        <v>322</v>
      </c>
      <c r="D16407" s="594" t="s">
        <v>2864</v>
      </c>
      <c r="E16407" s="594" t="s">
        <v>156</v>
      </c>
      <c r="F16407" s="594" t="s">
        <v>161</v>
      </c>
      <c r="G16407" s="596" t="s">
        <v>162</v>
      </c>
      <c r="H16407" s="597">
        <v>262652363</v>
      </c>
    </row>
    <row r="16408" spans="1:8">
      <c r="A16408" s="594" t="s">
        <v>134</v>
      </c>
      <c r="B16408" s="594" t="s">
        <v>359</v>
      </c>
      <c r="C16408" s="594" t="s">
        <v>322</v>
      </c>
      <c r="D16408" s="594" t="s">
        <v>2864</v>
      </c>
      <c r="E16408" s="594" t="s">
        <v>156</v>
      </c>
      <c r="F16408" s="594" t="s">
        <v>1</v>
      </c>
      <c r="G16408" s="596" t="s">
        <v>2</v>
      </c>
      <c r="H16408" s="597">
        <v>234390</v>
      </c>
    </row>
    <row r="16409" spans="1:8">
      <c r="A16409" s="594" t="s">
        <v>134</v>
      </c>
      <c r="B16409" s="594" t="s">
        <v>359</v>
      </c>
      <c r="C16409" s="594" t="s">
        <v>322</v>
      </c>
      <c r="D16409" s="594" t="s">
        <v>2864</v>
      </c>
      <c r="E16409" s="594" t="s">
        <v>768</v>
      </c>
      <c r="F16409" s="595" t="s">
        <v>411</v>
      </c>
      <c r="G16409" s="596" t="s">
        <v>2920</v>
      </c>
      <c r="H16409" s="597">
        <v>21442961513</v>
      </c>
    </row>
    <row r="16410" spans="1:8">
      <c r="A16410" s="594" t="s">
        <v>134</v>
      </c>
      <c r="B16410" s="594" t="s">
        <v>359</v>
      </c>
      <c r="C16410" s="594" t="s">
        <v>322</v>
      </c>
      <c r="D16410" s="594" t="s">
        <v>2864</v>
      </c>
      <c r="E16410" s="594" t="s">
        <v>768</v>
      </c>
      <c r="F16410" s="594" t="s">
        <v>770</v>
      </c>
      <c r="G16410" s="596" t="s">
        <v>2921</v>
      </c>
      <c r="H16410" s="597">
        <v>20597541313</v>
      </c>
    </row>
    <row r="16411" spans="1:8">
      <c r="A16411" s="594" t="s">
        <v>134</v>
      </c>
      <c r="B16411" s="594" t="s">
        <v>359</v>
      </c>
      <c r="C16411" s="594" t="s">
        <v>322</v>
      </c>
      <c r="D16411" s="594" t="s">
        <v>2864</v>
      </c>
      <c r="E16411" s="594" t="s">
        <v>768</v>
      </c>
      <c r="F16411" s="594" t="s">
        <v>459</v>
      </c>
      <c r="G16411" s="596" t="s">
        <v>195</v>
      </c>
      <c r="H16411" s="597">
        <v>845420200</v>
      </c>
    </row>
    <row r="16412" spans="1:8">
      <c r="A16412" s="594" t="s">
        <v>134</v>
      </c>
      <c r="B16412" s="594" t="s">
        <v>359</v>
      </c>
      <c r="C16412" s="594" t="s">
        <v>322</v>
      </c>
      <c r="D16412" s="594" t="s">
        <v>2864</v>
      </c>
      <c r="E16412" s="594" t="s">
        <v>163</v>
      </c>
      <c r="F16412" s="595" t="s">
        <v>411</v>
      </c>
      <c r="G16412" s="596" t="s">
        <v>164</v>
      </c>
      <c r="H16412" s="597">
        <v>2771771696</v>
      </c>
    </row>
    <row r="16413" spans="1:8">
      <c r="A16413" s="594" t="s">
        <v>134</v>
      </c>
      <c r="B16413" s="594" t="s">
        <v>359</v>
      </c>
      <c r="C16413" s="594" t="s">
        <v>322</v>
      </c>
      <c r="D16413" s="594" t="s">
        <v>2864</v>
      </c>
      <c r="E16413" s="594" t="s">
        <v>163</v>
      </c>
      <c r="F16413" s="594" t="s">
        <v>165</v>
      </c>
      <c r="G16413" s="596" t="s">
        <v>195</v>
      </c>
      <c r="H16413" s="597">
        <v>2771771696</v>
      </c>
    </row>
    <row r="16414" spans="1:8">
      <c r="A16414" s="594" t="s">
        <v>134</v>
      </c>
      <c r="B16414" s="594" t="s">
        <v>359</v>
      </c>
      <c r="C16414" s="594" t="s">
        <v>322</v>
      </c>
      <c r="D16414" s="594" t="s">
        <v>2864</v>
      </c>
      <c r="E16414" s="594" t="s">
        <v>167</v>
      </c>
      <c r="F16414" s="595" t="s">
        <v>411</v>
      </c>
      <c r="G16414" s="596" t="s">
        <v>168</v>
      </c>
      <c r="H16414" s="597">
        <v>10381055</v>
      </c>
    </row>
    <row r="16415" spans="1:8">
      <c r="A16415" s="594" t="s">
        <v>134</v>
      </c>
      <c r="B16415" s="594" t="s">
        <v>359</v>
      </c>
      <c r="C16415" s="594" t="s">
        <v>322</v>
      </c>
      <c r="D16415" s="594" t="s">
        <v>2864</v>
      </c>
      <c r="E16415" s="594" t="s">
        <v>167</v>
      </c>
      <c r="F16415" s="594" t="s">
        <v>228</v>
      </c>
      <c r="G16415" s="596" t="s">
        <v>2673</v>
      </c>
      <c r="H16415" s="597">
        <v>9831055</v>
      </c>
    </row>
    <row r="16416" spans="1:8">
      <c r="A16416" s="594" t="s">
        <v>134</v>
      </c>
      <c r="B16416" s="594" t="s">
        <v>359</v>
      </c>
      <c r="C16416" s="594" t="s">
        <v>322</v>
      </c>
      <c r="D16416" s="594" t="s">
        <v>2864</v>
      </c>
      <c r="E16416" s="594" t="s">
        <v>167</v>
      </c>
      <c r="F16416" s="594" t="s">
        <v>214</v>
      </c>
      <c r="G16416" s="596" t="s">
        <v>2676</v>
      </c>
      <c r="H16416" s="597">
        <v>300000</v>
      </c>
    </row>
    <row r="16417" spans="1:8">
      <c r="A16417" s="594" t="s">
        <v>134</v>
      </c>
      <c r="B16417" s="594" t="s">
        <v>359</v>
      </c>
      <c r="C16417" s="594" t="s">
        <v>322</v>
      </c>
      <c r="D16417" s="594" t="s">
        <v>2864</v>
      </c>
      <c r="E16417" s="594" t="s">
        <v>167</v>
      </c>
      <c r="F16417" s="594" t="s">
        <v>232</v>
      </c>
      <c r="G16417" s="596" t="s">
        <v>195</v>
      </c>
      <c r="H16417" s="597">
        <v>250000</v>
      </c>
    </row>
    <row r="16418" spans="1:8">
      <c r="A16418" s="594" t="s">
        <v>134</v>
      </c>
      <c r="B16418" s="594" t="s">
        <v>359</v>
      </c>
      <c r="C16418" s="594" t="s">
        <v>322</v>
      </c>
      <c r="D16418" s="594" t="s">
        <v>2864</v>
      </c>
      <c r="E16418" s="594" t="s">
        <v>171</v>
      </c>
      <c r="F16418" s="595" t="s">
        <v>411</v>
      </c>
      <c r="G16418" s="596" t="s">
        <v>2677</v>
      </c>
      <c r="H16418" s="597">
        <v>1074695050</v>
      </c>
    </row>
    <row r="16419" spans="1:8">
      <c r="A16419" s="594" t="s">
        <v>134</v>
      </c>
      <c r="B16419" s="594" t="s">
        <v>359</v>
      </c>
      <c r="C16419" s="594" t="s">
        <v>322</v>
      </c>
      <c r="D16419" s="594" t="s">
        <v>2864</v>
      </c>
      <c r="E16419" s="594" t="s">
        <v>171</v>
      </c>
      <c r="F16419" s="594" t="s">
        <v>173</v>
      </c>
      <c r="G16419" s="596" t="s">
        <v>174</v>
      </c>
      <c r="H16419" s="597">
        <v>660855600</v>
      </c>
    </row>
    <row r="16420" spans="1:8">
      <c r="A16420" s="594" t="s">
        <v>134</v>
      </c>
      <c r="B16420" s="594" t="s">
        <v>359</v>
      </c>
      <c r="C16420" s="594" t="s">
        <v>322</v>
      </c>
      <c r="D16420" s="594" t="s">
        <v>2864</v>
      </c>
      <c r="E16420" s="594" t="s">
        <v>171</v>
      </c>
      <c r="F16420" s="594" t="s">
        <v>216</v>
      </c>
      <c r="G16420" s="596" t="s">
        <v>217</v>
      </c>
      <c r="H16420" s="597">
        <v>202573000</v>
      </c>
    </row>
    <row r="16421" spans="1:8">
      <c r="A16421" s="594" t="s">
        <v>134</v>
      </c>
      <c r="B16421" s="594" t="s">
        <v>359</v>
      </c>
      <c r="C16421" s="594" t="s">
        <v>322</v>
      </c>
      <c r="D16421" s="594" t="s">
        <v>2864</v>
      </c>
      <c r="E16421" s="594" t="s">
        <v>171</v>
      </c>
      <c r="F16421" s="594" t="s">
        <v>5</v>
      </c>
      <c r="G16421" s="596" t="s">
        <v>2678</v>
      </c>
      <c r="H16421" s="597">
        <v>29996450</v>
      </c>
    </row>
    <row r="16422" spans="1:8">
      <c r="A16422" s="594" t="s">
        <v>134</v>
      </c>
      <c r="B16422" s="594" t="s">
        <v>359</v>
      </c>
      <c r="C16422" s="594" t="s">
        <v>322</v>
      </c>
      <c r="D16422" s="594" t="s">
        <v>2864</v>
      </c>
      <c r="E16422" s="594" t="s">
        <v>171</v>
      </c>
      <c r="F16422" s="594" t="s">
        <v>175</v>
      </c>
      <c r="G16422" s="596" t="s">
        <v>176</v>
      </c>
      <c r="H16422" s="597">
        <v>181270000</v>
      </c>
    </row>
    <row r="16423" spans="1:8">
      <c r="A16423" s="594" t="s">
        <v>134</v>
      </c>
      <c r="B16423" s="594" t="s">
        <v>359</v>
      </c>
      <c r="C16423" s="594" t="s">
        <v>322</v>
      </c>
      <c r="D16423" s="594" t="s">
        <v>2864</v>
      </c>
      <c r="E16423" s="594" t="s">
        <v>177</v>
      </c>
      <c r="F16423" s="595" t="s">
        <v>411</v>
      </c>
      <c r="G16423" s="596" t="s">
        <v>178</v>
      </c>
      <c r="H16423" s="597">
        <v>576477023</v>
      </c>
    </row>
    <row r="16424" spans="1:8">
      <c r="A16424" s="594" t="s">
        <v>134</v>
      </c>
      <c r="B16424" s="594" t="s">
        <v>359</v>
      </c>
      <c r="C16424" s="594" t="s">
        <v>322</v>
      </c>
      <c r="D16424" s="594" t="s">
        <v>2864</v>
      </c>
      <c r="E16424" s="594" t="s">
        <v>177</v>
      </c>
      <c r="F16424" s="594" t="s">
        <v>179</v>
      </c>
      <c r="G16424" s="596" t="s">
        <v>2679</v>
      </c>
      <c r="H16424" s="597">
        <v>151689538</v>
      </c>
    </row>
    <row r="16425" spans="1:8">
      <c r="A16425" s="594" t="s">
        <v>134</v>
      </c>
      <c r="B16425" s="594" t="s">
        <v>359</v>
      </c>
      <c r="C16425" s="594" t="s">
        <v>322</v>
      </c>
      <c r="D16425" s="594" t="s">
        <v>2864</v>
      </c>
      <c r="E16425" s="594" t="s">
        <v>177</v>
      </c>
      <c r="F16425" s="594" t="s">
        <v>181</v>
      </c>
      <c r="G16425" s="596" t="s">
        <v>182</v>
      </c>
      <c r="H16425" s="597">
        <v>370000</v>
      </c>
    </row>
    <row r="16426" spans="1:8">
      <c r="A16426" s="594" t="s">
        <v>134</v>
      </c>
      <c r="B16426" s="594" t="s">
        <v>359</v>
      </c>
      <c r="C16426" s="594" t="s">
        <v>322</v>
      </c>
      <c r="D16426" s="594" t="s">
        <v>2864</v>
      </c>
      <c r="E16426" s="594" t="s">
        <v>177</v>
      </c>
      <c r="F16426" s="594" t="s">
        <v>1290</v>
      </c>
      <c r="G16426" s="596" t="s">
        <v>2721</v>
      </c>
      <c r="H16426" s="597">
        <v>167812151</v>
      </c>
    </row>
    <row r="16427" spans="1:8">
      <c r="A16427" s="594" t="s">
        <v>134</v>
      </c>
      <c r="B16427" s="594" t="s">
        <v>359</v>
      </c>
      <c r="C16427" s="594" t="s">
        <v>322</v>
      </c>
      <c r="D16427" s="594" t="s">
        <v>2864</v>
      </c>
      <c r="E16427" s="594" t="s">
        <v>177</v>
      </c>
      <c r="F16427" s="594" t="s">
        <v>441</v>
      </c>
      <c r="G16427" s="596" t="s">
        <v>2728</v>
      </c>
      <c r="H16427" s="597">
        <v>10595000</v>
      </c>
    </row>
    <row r="16428" spans="1:8">
      <c r="A16428" s="594" t="s">
        <v>134</v>
      </c>
      <c r="B16428" s="594" t="s">
        <v>359</v>
      </c>
      <c r="C16428" s="594" t="s">
        <v>322</v>
      </c>
      <c r="D16428" s="594" t="s">
        <v>2864</v>
      </c>
      <c r="E16428" s="594" t="s">
        <v>177</v>
      </c>
      <c r="F16428" s="594" t="s">
        <v>1297</v>
      </c>
      <c r="G16428" s="596" t="s">
        <v>2680</v>
      </c>
      <c r="H16428" s="597">
        <v>241790134</v>
      </c>
    </row>
    <row r="16429" spans="1:8">
      <c r="A16429" s="594" t="s">
        <v>134</v>
      </c>
      <c r="B16429" s="594" t="s">
        <v>359</v>
      </c>
      <c r="C16429" s="594" t="s">
        <v>322</v>
      </c>
      <c r="D16429" s="594" t="s">
        <v>2864</v>
      </c>
      <c r="E16429" s="594" t="s">
        <v>177</v>
      </c>
      <c r="F16429" s="594" t="s">
        <v>237</v>
      </c>
      <c r="G16429" s="596" t="s">
        <v>2681</v>
      </c>
      <c r="H16429" s="597">
        <v>2059200</v>
      </c>
    </row>
    <row r="16430" spans="1:8">
      <c r="A16430" s="594" t="s">
        <v>134</v>
      </c>
      <c r="B16430" s="594" t="s">
        <v>359</v>
      </c>
      <c r="C16430" s="594" t="s">
        <v>322</v>
      </c>
      <c r="D16430" s="594" t="s">
        <v>2864</v>
      </c>
      <c r="E16430" s="594" t="s">
        <v>177</v>
      </c>
      <c r="F16430" s="594" t="s">
        <v>239</v>
      </c>
      <c r="G16430" s="596" t="s">
        <v>205</v>
      </c>
      <c r="H16430" s="597">
        <v>2161000</v>
      </c>
    </row>
    <row r="16431" spans="1:8">
      <c r="A16431" s="594" t="s">
        <v>134</v>
      </c>
      <c r="B16431" s="594" t="s">
        <v>359</v>
      </c>
      <c r="C16431" s="594" t="s">
        <v>322</v>
      </c>
      <c r="D16431" s="594" t="s">
        <v>2864</v>
      </c>
      <c r="E16431" s="594" t="s">
        <v>240</v>
      </c>
      <c r="F16431" s="595" t="s">
        <v>411</v>
      </c>
      <c r="G16431" s="596" t="s">
        <v>241</v>
      </c>
      <c r="H16431" s="597">
        <v>3375603000</v>
      </c>
    </row>
    <row r="16432" spans="1:8">
      <c r="A16432" s="594" t="s">
        <v>134</v>
      </c>
      <c r="B16432" s="594" t="s">
        <v>359</v>
      </c>
      <c r="C16432" s="594" t="s">
        <v>322</v>
      </c>
      <c r="D16432" s="594" t="s">
        <v>2864</v>
      </c>
      <c r="E16432" s="594" t="s">
        <v>240</v>
      </c>
      <c r="F16432" s="594" t="s">
        <v>242</v>
      </c>
      <c r="G16432" s="596" t="s">
        <v>243</v>
      </c>
      <c r="H16432" s="597">
        <v>150802000</v>
      </c>
    </row>
    <row r="16433" spans="1:8">
      <c r="A16433" s="594" t="s">
        <v>134</v>
      </c>
      <c r="B16433" s="594" t="s">
        <v>359</v>
      </c>
      <c r="C16433" s="594" t="s">
        <v>322</v>
      </c>
      <c r="D16433" s="594" t="s">
        <v>2864</v>
      </c>
      <c r="E16433" s="594" t="s">
        <v>240</v>
      </c>
      <c r="F16433" s="594" t="s">
        <v>728</v>
      </c>
      <c r="G16433" s="596" t="s">
        <v>729</v>
      </c>
      <c r="H16433" s="597">
        <v>30740000</v>
      </c>
    </row>
    <row r="16434" spans="1:8">
      <c r="A16434" s="594" t="s">
        <v>134</v>
      </c>
      <c r="B16434" s="594" t="s">
        <v>359</v>
      </c>
      <c r="C16434" s="594" t="s">
        <v>322</v>
      </c>
      <c r="D16434" s="594" t="s">
        <v>2864</v>
      </c>
      <c r="E16434" s="594" t="s">
        <v>240</v>
      </c>
      <c r="F16434" s="594" t="s">
        <v>1268</v>
      </c>
      <c r="G16434" s="596" t="s">
        <v>1267</v>
      </c>
      <c r="H16434" s="597">
        <v>2620000</v>
      </c>
    </row>
    <row r="16435" spans="1:8">
      <c r="A16435" s="594" t="s">
        <v>134</v>
      </c>
      <c r="B16435" s="594" t="s">
        <v>359</v>
      </c>
      <c r="C16435" s="594" t="s">
        <v>322</v>
      </c>
      <c r="D16435" s="594" t="s">
        <v>2864</v>
      </c>
      <c r="E16435" s="594" t="s">
        <v>240</v>
      </c>
      <c r="F16435" s="594" t="s">
        <v>731</v>
      </c>
      <c r="G16435" s="596" t="s">
        <v>732</v>
      </c>
      <c r="H16435" s="597">
        <v>2600000</v>
      </c>
    </row>
    <row r="16436" spans="1:8">
      <c r="A16436" s="594" t="s">
        <v>134</v>
      </c>
      <c r="B16436" s="594" t="s">
        <v>359</v>
      </c>
      <c r="C16436" s="594" t="s">
        <v>322</v>
      </c>
      <c r="D16436" s="594" t="s">
        <v>2864</v>
      </c>
      <c r="E16436" s="594" t="s">
        <v>240</v>
      </c>
      <c r="F16436" s="594" t="s">
        <v>597</v>
      </c>
      <c r="G16436" s="596" t="s">
        <v>2682</v>
      </c>
      <c r="H16436" s="597">
        <v>13816000</v>
      </c>
    </row>
    <row r="16437" spans="1:8">
      <c r="A16437" s="594" t="s">
        <v>134</v>
      </c>
      <c r="B16437" s="594" t="s">
        <v>359</v>
      </c>
      <c r="C16437" s="594" t="s">
        <v>322</v>
      </c>
      <c r="D16437" s="594" t="s">
        <v>2864</v>
      </c>
      <c r="E16437" s="594" t="s">
        <v>240</v>
      </c>
      <c r="F16437" s="594" t="s">
        <v>733</v>
      </c>
      <c r="G16437" s="596" t="s">
        <v>734</v>
      </c>
      <c r="H16437" s="597">
        <v>1741259000</v>
      </c>
    </row>
    <row r="16438" spans="1:8">
      <c r="A16438" s="594" t="s">
        <v>134</v>
      </c>
      <c r="B16438" s="594" t="s">
        <v>359</v>
      </c>
      <c r="C16438" s="594" t="s">
        <v>322</v>
      </c>
      <c r="D16438" s="594" t="s">
        <v>2864</v>
      </c>
      <c r="E16438" s="594" t="s">
        <v>240</v>
      </c>
      <c r="F16438" s="594" t="s">
        <v>735</v>
      </c>
      <c r="G16438" s="596" t="s">
        <v>193</v>
      </c>
      <c r="H16438" s="597">
        <v>1433766000</v>
      </c>
    </row>
    <row r="16439" spans="1:8">
      <c r="A16439" s="594" t="s">
        <v>134</v>
      </c>
      <c r="B16439" s="594" t="s">
        <v>359</v>
      </c>
      <c r="C16439" s="594" t="s">
        <v>322</v>
      </c>
      <c r="D16439" s="594" t="s">
        <v>2864</v>
      </c>
      <c r="E16439" s="594" t="s">
        <v>183</v>
      </c>
      <c r="F16439" s="595" t="s">
        <v>411</v>
      </c>
      <c r="G16439" s="596" t="s">
        <v>184</v>
      </c>
      <c r="H16439" s="597">
        <v>768474765</v>
      </c>
    </row>
    <row r="16440" spans="1:8">
      <c r="A16440" s="594" t="s">
        <v>134</v>
      </c>
      <c r="B16440" s="594" t="s">
        <v>359</v>
      </c>
      <c r="C16440" s="594" t="s">
        <v>322</v>
      </c>
      <c r="D16440" s="594" t="s">
        <v>2864</v>
      </c>
      <c r="E16440" s="594" t="s">
        <v>183</v>
      </c>
      <c r="F16440" s="594" t="s">
        <v>587</v>
      </c>
      <c r="G16440" s="596" t="s">
        <v>588</v>
      </c>
      <c r="H16440" s="597">
        <v>66396000</v>
      </c>
    </row>
    <row r="16441" spans="1:8">
      <c r="A16441" s="594" t="s">
        <v>134</v>
      </c>
      <c r="B16441" s="594" t="s">
        <v>359</v>
      </c>
      <c r="C16441" s="594" t="s">
        <v>322</v>
      </c>
      <c r="D16441" s="594" t="s">
        <v>2864</v>
      </c>
      <c r="E16441" s="594" t="s">
        <v>183</v>
      </c>
      <c r="F16441" s="594" t="s">
        <v>736</v>
      </c>
      <c r="G16441" s="596" t="s">
        <v>737</v>
      </c>
      <c r="H16441" s="597">
        <v>110975000</v>
      </c>
    </row>
    <row r="16442" spans="1:8">
      <c r="A16442" s="594" t="s">
        <v>134</v>
      </c>
      <c r="B16442" s="594" t="s">
        <v>359</v>
      </c>
      <c r="C16442" s="594" t="s">
        <v>322</v>
      </c>
      <c r="D16442" s="594" t="s">
        <v>2864</v>
      </c>
      <c r="E16442" s="594" t="s">
        <v>183</v>
      </c>
      <c r="F16442" s="594" t="s">
        <v>185</v>
      </c>
      <c r="G16442" s="596" t="s">
        <v>186</v>
      </c>
      <c r="H16442" s="597">
        <v>24060000</v>
      </c>
    </row>
    <row r="16443" spans="1:8">
      <c r="A16443" s="594" t="s">
        <v>134</v>
      </c>
      <c r="B16443" s="594" t="s">
        <v>359</v>
      </c>
      <c r="C16443" s="594" t="s">
        <v>322</v>
      </c>
      <c r="D16443" s="594" t="s">
        <v>2864</v>
      </c>
      <c r="E16443" s="594" t="s">
        <v>183</v>
      </c>
      <c r="F16443" s="594" t="s">
        <v>187</v>
      </c>
      <c r="G16443" s="596" t="s">
        <v>2683</v>
      </c>
      <c r="H16443" s="597">
        <v>560143765</v>
      </c>
    </row>
    <row r="16444" spans="1:8">
      <c r="A16444" s="594" t="s">
        <v>134</v>
      </c>
      <c r="B16444" s="594" t="s">
        <v>359</v>
      </c>
      <c r="C16444" s="594" t="s">
        <v>322</v>
      </c>
      <c r="D16444" s="594" t="s">
        <v>2864</v>
      </c>
      <c r="E16444" s="594" t="s">
        <v>183</v>
      </c>
      <c r="F16444" s="594" t="s">
        <v>772</v>
      </c>
      <c r="G16444" s="596" t="s">
        <v>195</v>
      </c>
      <c r="H16444" s="597">
        <v>6900000</v>
      </c>
    </row>
    <row r="16445" spans="1:8">
      <c r="A16445" s="594" t="s">
        <v>134</v>
      </c>
      <c r="B16445" s="594" t="s">
        <v>359</v>
      </c>
      <c r="C16445" s="594" t="s">
        <v>322</v>
      </c>
      <c r="D16445" s="594" t="s">
        <v>2864</v>
      </c>
      <c r="E16445" s="594" t="s">
        <v>738</v>
      </c>
      <c r="F16445" s="595" t="s">
        <v>411</v>
      </c>
      <c r="G16445" s="596" t="s">
        <v>739</v>
      </c>
      <c r="H16445" s="597">
        <v>546681000</v>
      </c>
    </row>
    <row r="16446" spans="1:8">
      <c r="A16446" s="594" t="s">
        <v>134</v>
      </c>
      <c r="B16446" s="594" t="s">
        <v>359</v>
      </c>
      <c r="C16446" s="594" t="s">
        <v>322</v>
      </c>
      <c r="D16446" s="594" t="s">
        <v>2864</v>
      </c>
      <c r="E16446" s="594" t="s">
        <v>738</v>
      </c>
      <c r="F16446" s="594" t="s">
        <v>740</v>
      </c>
      <c r="G16446" s="596" t="s">
        <v>741</v>
      </c>
      <c r="H16446" s="597">
        <v>3400000</v>
      </c>
    </row>
    <row r="16447" spans="1:8">
      <c r="A16447" s="594" t="s">
        <v>134</v>
      </c>
      <c r="B16447" s="594" t="s">
        <v>359</v>
      </c>
      <c r="C16447" s="594" t="s">
        <v>322</v>
      </c>
      <c r="D16447" s="594" t="s">
        <v>2864</v>
      </c>
      <c r="E16447" s="594" t="s">
        <v>738</v>
      </c>
      <c r="F16447" s="594" t="s">
        <v>1199</v>
      </c>
      <c r="G16447" s="596" t="s">
        <v>1198</v>
      </c>
      <c r="H16447" s="597">
        <v>8140000</v>
      </c>
    </row>
    <row r="16448" spans="1:8">
      <c r="A16448" s="594" t="s">
        <v>134</v>
      </c>
      <c r="B16448" s="594" t="s">
        <v>359</v>
      </c>
      <c r="C16448" s="594" t="s">
        <v>322</v>
      </c>
      <c r="D16448" s="594" t="s">
        <v>2864</v>
      </c>
      <c r="E16448" s="594" t="s">
        <v>738</v>
      </c>
      <c r="F16448" s="594" t="s">
        <v>356</v>
      </c>
      <c r="G16448" s="596" t="s">
        <v>357</v>
      </c>
      <c r="H16448" s="597">
        <v>99570000</v>
      </c>
    </row>
    <row r="16449" spans="1:8">
      <c r="A16449" s="594" t="s">
        <v>134</v>
      </c>
      <c r="B16449" s="594" t="s">
        <v>359</v>
      </c>
      <c r="C16449" s="594" t="s">
        <v>322</v>
      </c>
      <c r="D16449" s="594" t="s">
        <v>2864</v>
      </c>
      <c r="E16449" s="594" t="s">
        <v>738</v>
      </c>
      <c r="F16449" s="594" t="s">
        <v>296</v>
      </c>
      <c r="G16449" s="596" t="s">
        <v>297</v>
      </c>
      <c r="H16449" s="597">
        <v>81115000</v>
      </c>
    </row>
    <row r="16450" spans="1:8">
      <c r="A16450" s="594" t="s">
        <v>134</v>
      </c>
      <c r="B16450" s="594" t="s">
        <v>359</v>
      </c>
      <c r="C16450" s="594" t="s">
        <v>322</v>
      </c>
      <c r="D16450" s="594" t="s">
        <v>2864</v>
      </c>
      <c r="E16450" s="594" t="s">
        <v>738</v>
      </c>
      <c r="F16450" s="594" t="s">
        <v>742</v>
      </c>
      <c r="G16450" s="596" t="s">
        <v>743</v>
      </c>
      <c r="H16450" s="597">
        <v>354456000</v>
      </c>
    </row>
    <row r="16451" spans="1:8">
      <c r="A16451" s="594" t="s">
        <v>134</v>
      </c>
      <c r="B16451" s="594" t="s">
        <v>359</v>
      </c>
      <c r="C16451" s="594" t="s">
        <v>322</v>
      </c>
      <c r="D16451" s="594" t="s">
        <v>2864</v>
      </c>
      <c r="E16451" s="594" t="s">
        <v>744</v>
      </c>
      <c r="F16451" s="595" t="s">
        <v>411</v>
      </c>
      <c r="G16451" s="596" t="s">
        <v>2686</v>
      </c>
      <c r="H16451" s="597">
        <v>264134000</v>
      </c>
    </row>
    <row r="16452" spans="1:8">
      <c r="A16452" s="594" t="s">
        <v>134</v>
      </c>
      <c r="B16452" s="594" t="s">
        <v>359</v>
      </c>
      <c r="C16452" s="594" t="s">
        <v>322</v>
      </c>
      <c r="D16452" s="594" t="s">
        <v>2864</v>
      </c>
      <c r="E16452" s="594" t="s">
        <v>744</v>
      </c>
      <c r="F16452" s="594" t="s">
        <v>446</v>
      </c>
      <c r="G16452" s="596" t="s">
        <v>2765</v>
      </c>
      <c r="H16452" s="597">
        <v>1300000</v>
      </c>
    </row>
    <row r="16453" spans="1:8">
      <c r="A16453" s="594" t="s">
        <v>134</v>
      </c>
      <c r="B16453" s="594" t="s">
        <v>359</v>
      </c>
      <c r="C16453" s="594" t="s">
        <v>322</v>
      </c>
      <c r="D16453" s="594" t="s">
        <v>2864</v>
      </c>
      <c r="E16453" s="594" t="s">
        <v>744</v>
      </c>
      <c r="F16453" s="594" t="s">
        <v>572</v>
      </c>
      <c r="G16453" s="596" t="s">
        <v>2689</v>
      </c>
      <c r="H16453" s="597">
        <v>218829000</v>
      </c>
    </row>
    <row r="16454" spans="1:8">
      <c r="A16454" s="594" t="s">
        <v>134</v>
      </c>
      <c r="B16454" s="594" t="s">
        <v>359</v>
      </c>
      <c r="C16454" s="594" t="s">
        <v>322</v>
      </c>
      <c r="D16454" s="594" t="s">
        <v>2864</v>
      </c>
      <c r="E16454" s="594" t="s">
        <v>744</v>
      </c>
      <c r="F16454" s="594" t="s">
        <v>746</v>
      </c>
      <c r="G16454" s="596" t="s">
        <v>2690</v>
      </c>
      <c r="H16454" s="597">
        <v>35515000</v>
      </c>
    </row>
    <row r="16455" spans="1:8">
      <c r="A16455" s="594" t="s">
        <v>134</v>
      </c>
      <c r="B16455" s="594" t="s">
        <v>359</v>
      </c>
      <c r="C16455" s="594" t="s">
        <v>322</v>
      </c>
      <c r="D16455" s="594" t="s">
        <v>2864</v>
      </c>
      <c r="E16455" s="594" t="s">
        <v>744</v>
      </c>
      <c r="F16455" s="594" t="s">
        <v>748</v>
      </c>
      <c r="G16455" s="596" t="s">
        <v>35</v>
      </c>
      <c r="H16455" s="597">
        <v>8490000</v>
      </c>
    </row>
    <row r="16456" spans="1:8">
      <c r="A16456" s="594" t="s">
        <v>134</v>
      </c>
      <c r="B16456" s="594" t="s">
        <v>359</v>
      </c>
      <c r="C16456" s="594" t="s">
        <v>322</v>
      </c>
      <c r="D16456" s="594" t="s">
        <v>2864</v>
      </c>
      <c r="E16456" s="594" t="s">
        <v>2692</v>
      </c>
      <c r="F16456" s="595" t="s">
        <v>411</v>
      </c>
      <c r="G16456" s="596" t="s">
        <v>2693</v>
      </c>
      <c r="H16456" s="597">
        <v>225430000</v>
      </c>
    </row>
    <row r="16457" spans="1:8">
      <c r="A16457" s="594" t="s">
        <v>134</v>
      </c>
      <c r="B16457" s="594" t="s">
        <v>359</v>
      </c>
      <c r="C16457" s="594" t="s">
        <v>322</v>
      </c>
      <c r="D16457" s="594" t="s">
        <v>2864</v>
      </c>
      <c r="E16457" s="594" t="s">
        <v>2692</v>
      </c>
      <c r="F16457" s="594" t="s">
        <v>2777</v>
      </c>
      <c r="G16457" s="596" t="s">
        <v>2765</v>
      </c>
      <c r="H16457" s="597">
        <v>40500000</v>
      </c>
    </row>
    <row r="16458" spans="1:8">
      <c r="A16458" s="594" t="s">
        <v>134</v>
      </c>
      <c r="B16458" s="594" t="s">
        <v>359</v>
      </c>
      <c r="C16458" s="594" t="s">
        <v>322</v>
      </c>
      <c r="D16458" s="594" t="s">
        <v>2864</v>
      </c>
      <c r="E16458" s="594" t="s">
        <v>2692</v>
      </c>
      <c r="F16458" s="594" t="s">
        <v>2722</v>
      </c>
      <c r="G16458" s="596" t="s">
        <v>2690</v>
      </c>
      <c r="H16458" s="597">
        <v>64040000</v>
      </c>
    </row>
    <row r="16459" spans="1:8">
      <c r="A16459" s="594" t="s">
        <v>134</v>
      </c>
      <c r="B16459" s="594" t="s">
        <v>359</v>
      </c>
      <c r="C16459" s="594" t="s">
        <v>322</v>
      </c>
      <c r="D16459" s="594" t="s">
        <v>2864</v>
      </c>
      <c r="E16459" s="594" t="s">
        <v>2692</v>
      </c>
      <c r="F16459" s="594" t="s">
        <v>2694</v>
      </c>
      <c r="G16459" s="596" t="s">
        <v>2689</v>
      </c>
      <c r="H16459" s="597">
        <v>92790000</v>
      </c>
    </row>
    <row r="16460" spans="1:8">
      <c r="A16460" s="594" t="s">
        <v>134</v>
      </c>
      <c r="B16460" s="594" t="s">
        <v>359</v>
      </c>
      <c r="C16460" s="594" t="s">
        <v>322</v>
      </c>
      <c r="D16460" s="594" t="s">
        <v>2864</v>
      </c>
      <c r="E16460" s="594" t="s">
        <v>2692</v>
      </c>
      <c r="F16460" s="594" t="s">
        <v>2730</v>
      </c>
      <c r="G16460" s="596" t="s">
        <v>2731</v>
      </c>
      <c r="H16460" s="597">
        <v>28100000</v>
      </c>
    </row>
    <row r="16461" spans="1:8">
      <c r="A16461" s="594" t="s">
        <v>134</v>
      </c>
      <c r="B16461" s="594" t="s">
        <v>359</v>
      </c>
      <c r="C16461" s="594" t="s">
        <v>322</v>
      </c>
      <c r="D16461" s="594" t="s">
        <v>2864</v>
      </c>
      <c r="E16461" s="594" t="s">
        <v>189</v>
      </c>
      <c r="F16461" s="595" t="s">
        <v>411</v>
      </c>
      <c r="G16461" s="596" t="s">
        <v>190</v>
      </c>
      <c r="H16461" s="597">
        <v>887523100</v>
      </c>
    </row>
    <row r="16462" spans="1:8">
      <c r="A16462" s="594" t="s">
        <v>134</v>
      </c>
      <c r="B16462" s="594" t="s">
        <v>359</v>
      </c>
      <c r="C16462" s="594" t="s">
        <v>322</v>
      </c>
      <c r="D16462" s="594" t="s">
        <v>2864</v>
      </c>
      <c r="E16462" s="594" t="s">
        <v>189</v>
      </c>
      <c r="F16462" s="594" t="s">
        <v>773</v>
      </c>
      <c r="G16462" s="596" t="s">
        <v>2695</v>
      </c>
      <c r="H16462" s="597">
        <v>550960100</v>
      </c>
    </row>
    <row r="16463" spans="1:8">
      <c r="A16463" s="594" t="s">
        <v>134</v>
      </c>
      <c r="B16463" s="594" t="s">
        <v>359</v>
      </c>
      <c r="C16463" s="594" t="s">
        <v>322</v>
      </c>
      <c r="D16463" s="594" t="s">
        <v>2864</v>
      </c>
      <c r="E16463" s="594" t="s">
        <v>189</v>
      </c>
      <c r="F16463" s="594" t="s">
        <v>13</v>
      </c>
      <c r="G16463" s="596" t="s">
        <v>2732</v>
      </c>
      <c r="H16463" s="597">
        <v>6720000</v>
      </c>
    </row>
    <row r="16464" spans="1:8">
      <c r="A16464" s="594" t="s">
        <v>134</v>
      </c>
      <c r="B16464" s="594" t="s">
        <v>359</v>
      </c>
      <c r="C16464" s="594" t="s">
        <v>322</v>
      </c>
      <c r="D16464" s="594" t="s">
        <v>2864</v>
      </c>
      <c r="E16464" s="594" t="s">
        <v>189</v>
      </c>
      <c r="F16464" s="594" t="s">
        <v>37</v>
      </c>
      <c r="G16464" s="596" t="s">
        <v>2696</v>
      </c>
      <c r="H16464" s="597">
        <v>20454000</v>
      </c>
    </row>
    <row r="16465" spans="1:8">
      <c r="A16465" s="594" t="s">
        <v>134</v>
      </c>
      <c r="B16465" s="594" t="s">
        <v>359</v>
      </c>
      <c r="C16465" s="594" t="s">
        <v>322</v>
      </c>
      <c r="D16465" s="594" t="s">
        <v>2864</v>
      </c>
      <c r="E16465" s="594" t="s">
        <v>189</v>
      </c>
      <c r="F16465" s="594" t="s">
        <v>2951</v>
      </c>
      <c r="G16465" s="596" t="s">
        <v>2952</v>
      </c>
      <c r="H16465" s="597">
        <v>1000000</v>
      </c>
    </row>
    <row r="16466" spans="1:8">
      <c r="A16466" s="594" t="s">
        <v>134</v>
      </c>
      <c r="B16466" s="594" t="s">
        <v>359</v>
      </c>
      <c r="C16466" s="594" t="s">
        <v>322</v>
      </c>
      <c r="D16466" s="594" t="s">
        <v>2864</v>
      </c>
      <c r="E16466" s="594" t="s">
        <v>189</v>
      </c>
      <c r="F16466" s="594" t="s">
        <v>192</v>
      </c>
      <c r="G16466" s="596" t="s">
        <v>195</v>
      </c>
      <c r="H16466" s="597">
        <v>308389000</v>
      </c>
    </row>
    <row r="16467" spans="1:8">
      <c r="A16467" s="594" t="s">
        <v>134</v>
      </c>
      <c r="B16467" s="594" t="s">
        <v>359</v>
      </c>
      <c r="C16467" s="594" t="s">
        <v>322</v>
      </c>
      <c r="D16467" s="594" t="s">
        <v>2864</v>
      </c>
      <c r="E16467" s="594" t="s">
        <v>2697</v>
      </c>
      <c r="F16467" s="595" t="s">
        <v>411</v>
      </c>
      <c r="G16467" s="596" t="s">
        <v>2698</v>
      </c>
      <c r="H16467" s="597">
        <v>2645000</v>
      </c>
    </row>
    <row r="16468" spans="1:8">
      <c r="A16468" s="594" t="s">
        <v>134</v>
      </c>
      <c r="B16468" s="594" t="s">
        <v>359</v>
      </c>
      <c r="C16468" s="594" t="s">
        <v>322</v>
      </c>
      <c r="D16468" s="594" t="s">
        <v>2864</v>
      </c>
      <c r="E16468" s="594" t="s">
        <v>2697</v>
      </c>
      <c r="F16468" s="594" t="s">
        <v>2699</v>
      </c>
      <c r="G16468" s="596" t="s">
        <v>2700</v>
      </c>
      <c r="H16468" s="597">
        <v>2645000</v>
      </c>
    </row>
    <row r="16469" spans="1:8">
      <c r="A16469" s="594" t="s">
        <v>134</v>
      </c>
      <c r="B16469" s="594" t="s">
        <v>359</v>
      </c>
      <c r="C16469" s="594" t="s">
        <v>322</v>
      </c>
      <c r="D16469" s="594" t="s">
        <v>2864</v>
      </c>
      <c r="E16469" s="594" t="s">
        <v>628</v>
      </c>
      <c r="F16469" s="595" t="s">
        <v>411</v>
      </c>
      <c r="G16469" s="596" t="s">
        <v>2709</v>
      </c>
      <c r="H16469" s="597">
        <v>66806000</v>
      </c>
    </row>
    <row r="16470" spans="1:8">
      <c r="A16470" s="594" t="s">
        <v>134</v>
      </c>
      <c r="B16470" s="594" t="s">
        <v>359</v>
      </c>
      <c r="C16470" s="594" t="s">
        <v>322</v>
      </c>
      <c r="D16470" s="594" t="s">
        <v>2864</v>
      </c>
      <c r="E16470" s="594" t="s">
        <v>628</v>
      </c>
      <c r="F16470" s="594" t="s">
        <v>633</v>
      </c>
      <c r="G16470" s="596" t="s">
        <v>634</v>
      </c>
      <c r="H16470" s="597">
        <v>54706000</v>
      </c>
    </row>
    <row r="16471" spans="1:8">
      <c r="A16471" s="594" t="s">
        <v>134</v>
      </c>
      <c r="B16471" s="594" t="s">
        <v>359</v>
      </c>
      <c r="C16471" s="594" t="s">
        <v>322</v>
      </c>
      <c r="D16471" s="594" t="s">
        <v>2864</v>
      </c>
      <c r="E16471" s="594" t="s">
        <v>628</v>
      </c>
      <c r="F16471" s="594" t="s">
        <v>639</v>
      </c>
      <c r="G16471" s="596" t="s">
        <v>2733</v>
      </c>
      <c r="H16471" s="597">
        <v>9200000</v>
      </c>
    </row>
    <row r="16472" spans="1:8">
      <c r="A16472" s="594" t="s">
        <v>134</v>
      </c>
      <c r="B16472" s="594" t="s">
        <v>359</v>
      </c>
      <c r="C16472" s="594" t="s">
        <v>322</v>
      </c>
      <c r="D16472" s="594" t="s">
        <v>2864</v>
      </c>
      <c r="E16472" s="594" t="s">
        <v>628</v>
      </c>
      <c r="F16472" s="594" t="s">
        <v>619</v>
      </c>
      <c r="G16472" s="596" t="s">
        <v>195</v>
      </c>
      <c r="H16472" s="597">
        <v>2900000</v>
      </c>
    </row>
    <row r="16473" spans="1:8">
      <c r="A16473" s="594" t="s">
        <v>134</v>
      </c>
      <c r="B16473" s="594" t="s">
        <v>359</v>
      </c>
      <c r="C16473" s="594" t="s">
        <v>322</v>
      </c>
      <c r="D16473" s="594" t="s">
        <v>2864</v>
      </c>
      <c r="E16473" s="594" t="s">
        <v>642</v>
      </c>
      <c r="F16473" s="595" t="s">
        <v>411</v>
      </c>
      <c r="G16473" s="596" t="s">
        <v>2831</v>
      </c>
      <c r="H16473" s="597">
        <v>26540000</v>
      </c>
    </row>
    <row r="16474" spans="1:8">
      <c r="A16474" s="594" t="s">
        <v>134</v>
      </c>
      <c r="B16474" s="594" t="s">
        <v>359</v>
      </c>
      <c r="C16474" s="594" t="s">
        <v>322</v>
      </c>
      <c r="D16474" s="594" t="s">
        <v>2864</v>
      </c>
      <c r="E16474" s="594" t="s">
        <v>642</v>
      </c>
      <c r="F16474" s="594" t="s">
        <v>644</v>
      </c>
      <c r="G16474" s="596" t="s">
        <v>2960</v>
      </c>
      <c r="H16474" s="597">
        <v>17435000</v>
      </c>
    </row>
    <row r="16475" spans="1:8">
      <c r="A16475" s="594" t="s">
        <v>134</v>
      </c>
      <c r="B16475" s="594" t="s">
        <v>359</v>
      </c>
      <c r="C16475" s="594" t="s">
        <v>322</v>
      </c>
      <c r="D16475" s="594" t="s">
        <v>2864</v>
      </c>
      <c r="E16475" s="594" t="s">
        <v>642</v>
      </c>
      <c r="F16475" s="594" t="s">
        <v>2961</v>
      </c>
      <c r="G16475" s="596" t="s">
        <v>2962</v>
      </c>
      <c r="H16475" s="597">
        <v>9105000</v>
      </c>
    </row>
    <row r="16476" spans="1:8">
      <c r="A16476" s="594" t="s">
        <v>134</v>
      </c>
      <c r="B16476" s="594" t="s">
        <v>359</v>
      </c>
      <c r="C16476" s="594" t="s">
        <v>322</v>
      </c>
      <c r="D16476" s="594" t="s">
        <v>2864</v>
      </c>
      <c r="E16476" s="594" t="s">
        <v>194</v>
      </c>
      <c r="F16476" s="595" t="s">
        <v>411</v>
      </c>
      <c r="G16476" s="596" t="s">
        <v>195</v>
      </c>
      <c r="H16476" s="597">
        <v>3718739700</v>
      </c>
    </row>
    <row r="16477" spans="1:8">
      <c r="A16477" s="594" t="s">
        <v>134</v>
      </c>
      <c r="B16477" s="594" t="s">
        <v>359</v>
      </c>
      <c r="C16477" s="594" t="s">
        <v>322</v>
      </c>
      <c r="D16477" s="594" t="s">
        <v>2864</v>
      </c>
      <c r="E16477" s="594" t="s">
        <v>194</v>
      </c>
      <c r="F16477" s="594" t="s">
        <v>198</v>
      </c>
      <c r="G16477" s="596" t="s">
        <v>199</v>
      </c>
      <c r="H16477" s="597">
        <v>2074621000</v>
      </c>
    </row>
    <row r="16478" spans="1:8">
      <c r="A16478" s="594" t="s">
        <v>134</v>
      </c>
      <c r="B16478" s="594" t="s">
        <v>359</v>
      </c>
      <c r="C16478" s="594" t="s">
        <v>322</v>
      </c>
      <c r="D16478" s="594" t="s">
        <v>2864</v>
      </c>
      <c r="E16478" s="594" t="s">
        <v>194</v>
      </c>
      <c r="F16478" s="594" t="s">
        <v>2954</v>
      </c>
      <c r="G16478" s="596" t="s">
        <v>2955</v>
      </c>
      <c r="H16478" s="597">
        <v>835000</v>
      </c>
    </row>
    <row r="16479" spans="1:8">
      <c r="A16479" s="594" t="s">
        <v>134</v>
      </c>
      <c r="B16479" s="594" t="s">
        <v>359</v>
      </c>
      <c r="C16479" s="594" t="s">
        <v>322</v>
      </c>
      <c r="D16479" s="594" t="s">
        <v>2864</v>
      </c>
      <c r="E16479" s="594" t="s">
        <v>194</v>
      </c>
      <c r="F16479" s="594" t="s">
        <v>200</v>
      </c>
      <c r="G16479" s="596" t="s">
        <v>201</v>
      </c>
      <c r="H16479" s="597">
        <v>1643283700</v>
      </c>
    </row>
    <row r="16480" spans="1:8">
      <c r="A16480" s="594" t="s">
        <v>134</v>
      </c>
      <c r="B16480" s="594" t="s">
        <v>359</v>
      </c>
      <c r="C16480" s="594" t="s">
        <v>322</v>
      </c>
      <c r="D16480" s="594" t="s">
        <v>2864</v>
      </c>
      <c r="E16480" s="594" t="s">
        <v>573</v>
      </c>
      <c r="F16480" s="595" t="s">
        <v>411</v>
      </c>
      <c r="G16480" s="596" t="s">
        <v>2703</v>
      </c>
      <c r="H16480" s="597">
        <v>14008699920</v>
      </c>
    </row>
    <row r="16481" spans="1:8">
      <c r="A16481" s="594" t="s">
        <v>134</v>
      </c>
      <c r="B16481" s="594" t="s">
        <v>359</v>
      </c>
      <c r="C16481" s="594" t="s">
        <v>322</v>
      </c>
      <c r="D16481" s="594" t="s">
        <v>2864</v>
      </c>
      <c r="E16481" s="594" t="s">
        <v>573</v>
      </c>
      <c r="F16481" s="594" t="s">
        <v>1209</v>
      </c>
      <c r="G16481" s="596" t="s">
        <v>1208</v>
      </c>
      <c r="H16481" s="597">
        <v>153896900</v>
      </c>
    </row>
    <row r="16482" spans="1:8">
      <c r="A16482" s="594" t="s">
        <v>134</v>
      </c>
      <c r="B16482" s="594" t="s">
        <v>359</v>
      </c>
      <c r="C16482" s="594" t="s">
        <v>322</v>
      </c>
      <c r="D16482" s="594" t="s">
        <v>2864</v>
      </c>
      <c r="E16482" s="594" t="s">
        <v>573</v>
      </c>
      <c r="F16482" s="594" t="s">
        <v>362</v>
      </c>
      <c r="G16482" s="596" t="s">
        <v>363</v>
      </c>
      <c r="H16482" s="597">
        <v>20600000</v>
      </c>
    </row>
    <row r="16483" spans="1:8">
      <c r="A16483" s="594" t="s">
        <v>134</v>
      </c>
      <c r="B16483" s="594" t="s">
        <v>359</v>
      </c>
      <c r="C16483" s="594" t="s">
        <v>322</v>
      </c>
      <c r="D16483" s="594" t="s">
        <v>2864</v>
      </c>
      <c r="E16483" s="594" t="s">
        <v>573</v>
      </c>
      <c r="F16483" s="594" t="s">
        <v>364</v>
      </c>
      <c r="G16483" s="596" t="s">
        <v>365</v>
      </c>
      <c r="H16483" s="597">
        <v>454556000</v>
      </c>
    </row>
    <row r="16484" spans="1:8">
      <c r="A16484" s="594" t="s">
        <v>134</v>
      </c>
      <c r="B16484" s="594" t="s">
        <v>359</v>
      </c>
      <c r="C16484" s="594" t="s">
        <v>322</v>
      </c>
      <c r="D16484" s="594" t="s">
        <v>2864</v>
      </c>
      <c r="E16484" s="594" t="s">
        <v>573</v>
      </c>
      <c r="F16484" s="594" t="s">
        <v>574</v>
      </c>
      <c r="G16484" s="596" t="s">
        <v>2704</v>
      </c>
      <c r="H16484" s="597">
        <v>9498397020</v>
      </c>
    </row>
    <row r="16485" spans="1:8">
      <c r="A16485" s="594" t="s">
        <v>134</v>
      </c>
      <c r="B16485" s="594" t="s">
        <v>359</v>
      </c>
      <c r="C16485" s="594" t="s">
        <v>322</v>
      </c>
      <c r="D16485" s="594" t="s">
        <v>2864</v>
      </c>
      <c r="E16485" s="594" t="s">
        <v>573</v>
      </c>
      <c r="F16485" s="594" t="s">
        <v>366</v>
      </c>
      <c r="G16485" s="596" t="s">
        <v>195</v>
      </c>
      <c r="H16485" s="597">
        <v>3881250000</v>
      </c>
    </row>
    <row r="16486" spans="1:8">
      <c r="A16486" s="594" t="s">
        <v>134</v>
      </c>
      <c r="B16486" s="594" t="s">
        <v>359</v>
      </c>
      <c r="C16486" s="594" t="s">
        <v>322</v>
      </c>
      <c r="D16486" s="594" t="s">
        <v>2864</v>
      </c>
      <c r="E16486" s="594" t="s">
        <v>550</v>
      </c>
      <c r="F16486" s="595" t="s">
        <v>411</v>
      </c>
      <c r="G16486" s="596" t="s">
        <v>2705</v>
      </c>
      <c r="H16486" s="597">
        <v>34880000</v>
      </c>
    </row>
    <row r="16487" spans="1:8">
      <c r="A16487" s="594" t="s">
        <v>134</v>
      </c>
      <c r="B16487" s="594" t="s">
        <v>359</v>
      </c>
      <c r="C16487" s="594" t="s">
        <v>322</v>
      </c>
      <c r="D16487" s="594" t="s">
        <v>2864</v>
      </c>
      <c r="E16487" s="594" t="s">
        <v>550</v>
      </c>
      <c r="F16487" s="594" t="s">
        <v>2706</v>
      </c>
      <c r="G16487" s="596" t="s">
        <v>72</v>
      </c>
      <c r="H16487" s="597">
        <v>34880000</v>
      </c>
    </row>
    <row r="16488" spans="1:8">
      <c r="A16488" s="594" t="s">
        <v>134</v>
      </c>
      <c r="B16488" s="594" t="s">
        <v>359</v>
      </c>
      <c r="C16488" s="594" t="s">
        <v>322</v>
      </c>
      <c r="D16488" s="594" t="s">
        <v>2864</v>
      </c>
      <c r="E16488" s="594" t="s">
        <v>498</v>
      </c>
      <c r="F16488" s="595" t="s">
        <v>411</v>
      </c>
      <c r="G16488" s="596" t="s">
        <v>499</v>
      </c>
      <c r="H16488" s="597">
        <v>75766386</v>
      </c>
    </row>
    <row r="16489" spans="1:8">
      <c r="A16489" s="594" t="s">
        <v>134</v>
      </c>
      <c r="B16489" s="594" t="s">
        <v>359</v>
      </c>
      <c r="C16489" s="594" t="s">
        <v>322</v>
      </c>
      <c r="D16489" s="594" t="s">
        <v>2864</v>
      </c>
      <c r="E16489" s="594" t="s">
        <v>498</v>
      </c>
      <c r="F16489" s="594" t="s">
        <v>1299</v>
      </c>
      <c r="G16489" s="596" t="s">
        <v>197</v>
      </c>
      <c r="H16489" s="597">
        <v>75766386</v>
      </c>
    </row>
    <row r="16490" spans="1:8">
      <c r="A16490" s="594" t="s">
        <v>134</v>
      </c>
      <c r="B16490" s="594" t="s">
        <v>359</v>
      </c>
      <c r="C16490" s="594" t="s">
        <v>322</v>
      </c>
      <c r="D16490" s="594" t="s">
        <v>2787</v>
      </c>
      <c r="E16490" s="595" t="s">
        <v>411</v>
      </c>
      <c r="F16490" s="595" t="s">
        <v>411</v>
      </c>
      <c r="G16490" s="596" t="s">
        <v>2788</v>
      </c>
      <c r="H16490" s="597">
        <v>92967207031</v>
      </c>
    </row>
    <row r="16491" spans="1:8">
      <c r="A16491" s="594" t="s">
        <v>134</v>
      </c>
      <c r="B16491" s="594" t="s">
        <v>359</v>
      </c>
      <c r="C16491" s="594" t="s">
        <v>322</v>
      </c>
      <c r="D16491" s="594" t="s">
        <v>2787</v>
      </c>
      <c r="E16491" s="594" t="s">
        <v>142</v>
      </c>
      <c r="F16491" s="595" t="s">
        <v>411</v>
      </c>
      <c r="G16491" s="596" t="s">
        <v>143</v>
      </c>
      <c r="H16491" s="597">
        <v>31852222456</v>
      </c>
    </row>
    <row r="16492" spans="1:8">
      <c r="A16492" s="594" t="s">
        <v>134</v>
      </c>
      <c r="B16492" s="594" t="s">
        <v>359</v>
      </c>
      <c r="C16492" s="594" t="s">
        <v>322</v>
      </c>
      <c r="D16492" s="594" t="s">
        <v>2787</v>
      </c>
      <c r="E16492" s="594" t="s">
        <v>142</v>
      </c>
      <c r="F16492" s="594" t="s">
        <v>144</v>
      </c>
      <c r="G16492" s="596" t="s">
        <v>2664</v>
      </c>
      <c r="H16492" s="597">
        <v>31841784956</v>
      </c>
    </row>
    <row r="16493" spans="1:8">
      <c r="A16493" s="594" t="s">
        <v>134</v>
      </c>
      <c r="B16493" s="594" t="s">
        <v>359</v>
      </c>
      <c r="C16493" s="594" t="s">
        <v>322</v>
      </c>
      <c r="D16493" s="594" t="s">
        <v>2787</v>
      </c>
      <c r="E16493" s="594" t="s">
        <v>142</v>
      </c>
      <c r="F16493" s="594" t="s">
        <v>146</v>
      </c>
      <c r="G16493" s="596" t="s">
        <v>2665</v>
      </c>
      <c r="H16493" s="597">
        <v>10341600</v>
      </c>
    </row>
    <row r="16494" spans="1:8">
      <c r="A16494" s="594" t="s">
        <v>134</v>
      </c>
      <c r="B16494" s="594" t="s">
        <v>359</v>
      </c>
      <c r="C16494" s="594" t="s">
        <v>322</v>
      </c>
      <c r="D16494" s="594" t="s">
        <v>2787</v>
      </c>
      <c r="E16494" s="594" t="s">
        <v>142</v>
      </c>
      <c r="F16494" s="594" t="s">
        <v>221</v>
      </c>
      <c r="G16494" s="596" t="s">
        <v>222</v>
      </c>
      <c r="H16494" s="597">
        <v>95900</v>
      </c>
    </row>
    <row r="16495" spans="1:8">
      <c r="A16495" s="594" t="s">
        <v>134</v>
      </c>
      <c r="B16495" s="594" t="s">
        <v>359</v>
      </c>
      <c r="C16495" s="594" t="s">
        <v>322</v>
      </c>
      <c r="D16495" s="594" t="s">
        <v>2787</v>
      </c>
      <c r="E16495" s="594" t="s">
        <v>148</v>
      </c>
      <c r="F16495" s="595" t="s">
        <v>411</v>
      </c>
      <c r="G16495" s="596" t="s">
        <v>149</v>
      </c>
      <c r="H16495" s="597">
        <v>20031563126</v>
      </c>
    </row>
    <row r="16496" spans="1:8">
      <c r="A16496" s="594" t="s">
        <v>134</v>
      </c>
      <c r="B16496" s="594" t="s">
        <v>359</v>
      </c>
      <c r="C16496" s="594" t="s">
        <v>322</v>
      </c>
      <c r="D16496" s="594" t="s">
        <v>2787</v>
      </c>
      <c r="E16496" s="594" t="s">
        <v>148</v>
      </c>
      <c r="F16496" s="594" t="s">
        <v>223</v>
      </c>
      <c r="G16496" s="596" t="s">
        <v>224</v>
      </c>
      <c r="H16496" s="597">
        <v>1618885012</v>
      </c>
    </row>
    <row r="16497" spans="1:8">
      <c r="A16497" s="594" t="s">
        <v>134</v>
      </c>
      <c r="B16497" s="594" t="s">
        <v>359</v>
      </c>
      <c r="C16497" s="594" t="s">
        <v>322</v>
      </c>
      <c r="D16497" s="594" t="s">
        <v>2787</v>
      </c>
      <c r="E16497" s="594" t="s">
        <v>148</v>
      </c>
      <c r="F16497" s="594" t="s">
        <v>603</v>
      </c>
      <c r="G16497" s="596" t="s">
        <v>604</v>
      </c>
      <c r="H16497" s="597">
        <v>2008966220</v>
      </c>
    </row>
    <row r="16498" spans="1:8">
      <c r="A16498" s="594" t="s">
        <v>134</v>
      </c>
      <c r="B16498" s="594" t="s">
        <v>359</v>
      </c>
      <c r="C16498" s="594" t="s">
        <v>322</v>
      </c>
      <c r="D16498" s="594" t="s">
        <v>2787</v>
      </c>
      <c r="E16498" s="594" t="s">
        <v>148</v>
      </c>
      <c r="F16498" s="594" t="s">
        <v>591</v>
      </c>
      <c r="G16498" s="596" t="s">
        <v>592</v>
      </c>
      <c r="H16498" s="597">
        <v>3806970516</v>
      </c>
    </row>
    <row r="16499" spans="1:8">
      <c r="A16499" s="594" t="s">
        <v>134</v>
      </c>
      <c r="B16499" s="594" t="s">
        <v>359</v>
      </c>
      <c r="C16499" s="594" t="s">
        <v>322</v>
      </c>
      <c r="D16499" s="594" t="s">
        <v>2787</v>
      </c>
      <c r="E16499" s="594" t="s">
        <v>148</v>
      </c>
      <c r="F16499" s="594" t="s">
        <v>1075</v>
      </c>
      <c r="G16499" s="596" t="s">
        <v>2666</v>
      </c>
      <c r="H16499" s="597">
        <v>392759590</v>
      </c>
    </row>
    <row r="16500" spans="1:8">
      <c r="A16500" s="594" t="s">
        <v>134</v>
      </c>
      <c r="B16500" s="594" t="s">
        <v>359</v>
      </c>
      <c r="C16500" s="594" t="s">
        <v>322</v>
      </c>
      <c r="D16500" s="594" t="s">
        <v>2787</v>
      </c>
      <c r="E16500" s="594" t="s">
        <v>148</v>
      </c>
      <c r="F16500" s="594" t="s">
        <v>225</v>
      </c>
      <c r="G16500" s="596" t="s">
        <v>2667</v>
      </c>
      <c r="H16500" s="597">
        <v>56521000</v>
      </c>
    </row>
    <row r="16501" spans="1:8">
      <c r="A16501" s="594" t="s">
        <v>134</v>
      </c>
      <c r="B16501" s="594" t="s">
        <v>359</v>
      </c>
      <c r="C16501" s="594" t="s">
        <v>322</v>
      </c>
      <c r="D16501" s="594" t="s">
        <v>2787</v>
      </c>
      <c r="E16501" s="594" t="s">
        <v>148</v>
      </c>
      <c r="F16501" s="594" t="s">
        <v>150</v>
      </c>
      <c r="G16501" s="596" t="s">
        <v>151</v>
      </c>
      <c r="H16501" s="597">
        <v>10425800</v>
      </c>
    </row>
    <row r="16502" spans="1:8">
      <c r="A16502" s="594" t="s">
        <v>134</v>
      </c>
      <c r="B16502" s="594" t="s">
        <v>359</v>
      </c>
      <c r="C16502" s="594" t="s">
        <v>322</v>
      </c>
      <c r="D16502" s="594" t="s">
        <v>2787</v>
      </c>
      <c r="E16502" s="594" t="s">
        <v>148</v>
      </c>
      <c r="F16502" s="594" t="s">
        <v>605</v>
      </c>
      <c r="G16502" s="596" t="s">
        <v>2668</v>
      </c>
      <c r="H16502" s="597">
        <v>31019730</v>
      </c>
    </row>
    <row r="16503" spans="1:8">
      <c r="A16503" s="594" t="s">
        <v>134</v>
      </c>
      <c r="B16503" s="594" t="s">
        <v>359</v>
      </c>
      <c r="C16503" s="594" t="s">
        <v>322</v>
      </c>
      <c r="D16503" s="594" t="s">
        <v>2787</v>
      </c>
      <c r="E16503" s="594" t="s">
        <v>148</v>
      </c>
      <c r="F16503" s="594" t="s">
        <v>472</v>
      </c>
      <c r="G16503" s="596" t="s">
        <v>473</v>
      </c>
      <c r="H16503" s="597">
        <v>410144650</v>
      </c>
    </row>
    <row r="16504" spans="1:8">
      <c r="A16504" s="594" t="s">
        <v>134</v>
      </c>
      <c r="B16504" s="594" t="s">
        <v>359</v>
      </c>
      <c r="C16504" s="594" t="s">
        <v>322</v>
      </c>
      <c r="D16504" s="594" t="s">
        <v>2787</v>
      </c>
      <c r="E16504" s="594" t="s">
        <v>148</v>
      </c>
      <c r="F16504" s="594" t="s">
        <v>474</v>
      </c>
      <c r="G16504" s="596" t="s">
        <v>2773</v>
      </c>
      <c r="H16504" s="597">
        <v>1117464300</v>
      </c>
    </row>
    <row r="16505" spans="1:8">
      <c r="A16505" s="594" t="s">
        <v>134</v>
      </c>
      <c r="B16505" s="594" t="s">
        <v>359</v>
      </c>
      <c r="C16505" s="594" t="s">
        <v>322</v>
      </c>
      <c r="D16505" s="594" t="s">
        <v>2787</v>
      </c>
      <c r="E16505" s="594" t="s">
        <v>148</v>
      </c>
      <c r="F16505" s="594" t="s">
        <v>360</v>
      </c>
      <c r="G16505" s="596" t="s">
        <v>2919</v>
      </c>
      <c r="H16505" s="597">
        <v>1340588390</v>
      </c>
    </row>
    <row r="16506" spans="1:8">
      <c r="A16506" s="594" t="s">
        <v>134</v>
      </c>
      <c r="B16506" s="594" t="s">
        <v>359</v>
      </c>
      <c r="C16506" s="594" t="s">
        <v>322</v>
      </c>
      <c r="D16506" s="594" t="s">
        <v>2787</v>
      </c>
      <c r="E16506" s="594" t="s">
        <v>148</v>
      </c>
      <c r="F16506" s="594" t="s">
        <v>624</v>
      </c>
      <c r="G16506" s="596" t="s">
        <v>2774</v>
      </c>
      <c r="H16506" s="597">
        <v>78996835</v>
      </c>
    </row>
    <row r="16507" spans="1:8">
      <c r="A16507" s="594" t="s">
        <v>134</v>
      </c>
      <c r="B16507" s="594" t="s">
        <v>359</v>
      </c>
      <c r="C16507" s="594" t="s">
        <v>322</v>
      </c>
      <c r="D16507" s="594" t="s">
        <v>2787</v>
      </c>
      <c r="E16507" s="594" t="s">
        <v>148</v>
      </c>
      <c r="F16507" s="594" t="s">
        <v>212</v>
      </c>
      <c r="G16507" s="596" t="s">
        <v>213</v>
      </c>
      <c r="H16507" s="597">
        <v>8274692262</v>
      </c>
    </row>
    <row r="16508" spans="1:8">
      <c r="A16508" s="594" t="s">
        <v>134</v>
      </c>
      <c r="B16508" s="594" t="s">
        <v>359</v>
      </c>
      <c r="C16508" s="594" t="s">
        <v>322</v>
      </c>
      <c r="D16508" s="594" t="s">
        <v>2787</v>
      </c>
      <c r="E16508" s="594" t="s">
        <v>148</v>
      </c>
      <c r="F16508" s="594" t="s">
        <v>227</v>
      </c>
      <c r="G16508" s="596" t="s">
        <v>2669</v>
      </c>
      <c r="H16508" s="597">
        <v>884128821</v>
      </c>
    </row>
    <row r="16509" spans="1:8">
      <c r="A16509" s="594" t="s">
        <v>134</v>
      </c>
      <c r="B16509" s="594" t="s">
        <v>359</v>
      </c>
      <c r="C16509" s="594" t="s">
        <v>322</v>
      </c>
      <c r="D16509" s="594" t="s">
        <v>2787</v>
      </c>
      <c r="E16509" s="594" t="s">
        <v>475</v>
      </c>
      <c r="F16509" s="595" t="s">
        <v>411</v>
      </c>
      <c r="G16509" s="596" t="s">
        <v>2806</v>
      </c>
      <c r="H16509" s="597">
        <v>600000</v>
      </c>
    </row>
    <row r="16510" spans="1:8">
      <c r="A16510" s="594" t="s">
        <v>134</v>
      </c>
      <c r="B16510" s="594" t="s">
        <v>359</v>
      </c>
      <c r="C16510" s="594" t="s">
        <v>322</v>
      </c>
      <c r="D16510" s="594" t="s">
        <v>2787</v>
      </c>
      <c r="E16510" s="594" t="s">
        <v>475</v>
      </c>
      <c r="F16510" s="594" t="s">
        <v>1055</v>
      </c>
      <c r="G16510" s="596" t="s">
        <v>2810</v>
      </c>
      <c r="H16510" s="597">
        <v>600000</v>
      </c>
    </row>
    <row r="16511" spans="1:8">
      <c r="A16511" s="594" t="s">
        <v>134</v>
      </c>
      <c r="B16511" s="594" t="s">
        <v>359</v>
      </c>
      <c r="C16511" s="594" t="s">
        <v>322</v>
      </c>
      <c r="D16511" s="594" t="s">
        <v>2787</v>
      </c>
      <c r="E16511" s="594" t="s">
        <v>582</v>
      </c>
      <c r="F16511" s="595" t="s">
        <v>411</v>
      </c>
      <c r="G16511" s="596" t="s">
        <v>583</v>
      </c>
      <c r="H16511" s="597">
        <v>232017000</v>
      </c>
    </row>
    <row r="16512" spans="1:8">
      <c r="A16512" s="594" t="s">
        <v>134</v>
      </c>
      <c r="B16512" s="594" t="s">
        <v>359</v>
      </c>
      <c r="C16512" s="594" t="s">
        <v>322</v>
      </c>
      <c r="D16512" s="594" t="s">
        <v>2787</v>
      </c>
      <c r="E16512" s="594" t="s">
        <v>582</v>
      </c>
      <c r="F16512" s="594" t="s">
        <v>584</v>
      </c>
      <c r="G16512" s="596" t="s">
        <v>2670</v>
      </c>
      <c r="H16512" s="597">
        <v>129660000</v>
      </c>
    </row>
    <row r="16513" spans="1:8">
      <c r="A16513" s="594" t="s">
        <v>134</v>
      </c>
      <c r="B16513" s="594" t="s">
        <v>359</v>
      </c>
      <c r="C16513" s="594" t="s">
        <v>322</v>
      </c>
      <c r="D16513" s="594" t="s">
        <v>2787</v>
      </c>
      <c r="E16513" s="594" t="s">
        <v>582</v>
      </c>
      <c r="F16513" s="594" t="s">
        <v>478</v>
      </c>
      <c r="G16513" s="596" t="s">
        <v>2775</v>
      </c>
      <c r="H16513" s="597">
        <v>56810000</v>
      </c>
    </row>
    <row r="16514" spans="1:8">
      <c r="A16514" s="594" t="s">
        <v>134</v>
      </c>
      <c r="B16514" s="594" t="s">
        <v>359</v>
      </c>
      <c r="C16514" s="594" t="s">
        <v>322</v>
      </c>
      <c r="D16514" s="594" t="s">
        <v>2787</v>
      </c>
      <c r="E16514" s="594" t="s">
        <v>582</v>
      </c>
      <c r="F16514" s="594" t="s">
        <v>586</v>
      </c>
      <c r="G16514" s="596" t="s">
        <v>2671</v>
      </c>
      <c r="H16514" s="597">
        <v>45547000</v>
      </c>
    </row>
    <row r="16515" spans="1:8">
      <c r="A16515" s="594" t="s">
        <v>134</v>
      </c>
      <c r="B16515" s="594" t="s">
        <v>359</v>
      </c>
      <c r="C16515" s="594" t="s">
        <v>322</v>
      </c>
      <c r="D16515" s="594" t="s">
        <v>2787</v>
      </c>
      <c r="E16515" s="594" t="s">
        <v>152</v>
      </c>
      <c r="F16515" s="595" t="s">
        <v>411</v>
      </c>
      <c r="G16515" s="596" t="s">
        <v>153</v>
      </c>
      <c r="H16515" s="597">
        <v>141408000</v>
      </c>
    </row>
    <row r="16516" spans="1:8">
      <c r="A16516" s="594" t="s">
        <v>134</v>
      </c>
      <c r="B16516" s="594" t="s">
        <v>359</v>
      </c>
      <c r="C16516" s="594" t="s">
        <v>322</v>
      </c>
      <c r="D16516" s="594" t="s">
        <v>2787</v>
      </c>
      <c r="E16516" s="594" t="s">
        <v>152</v>
      </c>
      <c r="F16516" s="594" t="s">
        <v>606</v>
      </c>
      <c r="G16516" s="596" t="s">
        <v>195</v>
      </c>
      <c r="H16516" s="597">
        <v>141408000</v>
      </c>
    </row>
    <row r="16517" spans="1:8">
      <c r="A16517" s="594" t="s">
        <v>134</v>
      </c>
      <c r="B16517" s="594" t="s">
        <v>359</v>
      </c>
      <c r="C16517" s="594" t="s">
        <v>322</v>
      </c>
      <c r="D16517" s="594" t="s">
        <v>2787</v>
      </c>
      <c r="E16517" s="594" t="s">
        <v>156</v>
      </c>
      <c r="F16517" s="595" t="s">
        <v>411</v>
      </c>
      <c r="G16517" s="596" t="s">
        <v>514</v>
      </c>
      <c r="H16517" s="597">
        <v>7400554339</v>
      </c>
    </row>
    <row r="16518" spans="1:8">
      <c r="A16518" s="594" t="s">
        <v>134</v>
      </c>
      <c r="B16518" s="594" t="s">
        <v>359</v>
      </c>
      <c r="C16518" s="594" t="s">
        <v>322</v>
      </c>
      <c r="D16518" s="594" t="s">
        <v>2787</v>
      </c>
      <c r="E16518" s="594" t="s">
        <v>156</v>
      </c>
      <c r="F16518" s="594" t="s">
        <v>157</v>
      </c>
      <c r="G16518" s="596" t="s">
        <v>158</v>
      </c>
      <c r="H16518" s="597">
        <v>5862689212</v>
      </c>
    </row>
    <row r="16519" spans="1:8">
      <c r="A16519" s="594" t="s">
        <v>134</v>
      </c>
      <c r="B16519" s="594" t="s">
        <v>359</v>
      </c>
      <c r="C16519" s="594" t="s">
        <v>322</v>
      </c>
      <c r="D16519" s="594" t="s">
        <v>2787</v>
      </c>
      <c r="E16519" s="594" t="s">
        <v>156</v>
      </c>
      <c r="F16519" s="594" t="s">
        <v>159</v>
      </c>
      <c r="G16519" s="596" t="s">
        <v>160</v>
      </c>
      <c r="H16519" s="597">
        <v>1050722475</v>
      </c>
    </row>
    <row r="16520" spans="1:8">
      <c r="A16520" s="594" t="s">
        <v>134</v>
      </c>
      <c r="B16520" s="594" t="s">
        <v>359</v>
      </c>
      <c r="C16520" s="594" t="s">
        <v>322</v>
      </c>
      <c r="D16520" s="594" t="s">
        <v>2787</v>
      </c>
      <c r="E16520" s="594" t="s">
        <v>156</v>
      </c>
      <c r="F16520" s="594" t="s">
        <v>161</v>
      </c>
      <c r="G16520" s="596" t="s">
        <v>162</v>
      </c>
      <c r="H16520" s="597">
        <v>486905532</v>
      </c>
    </row>
    <row r="16521" spans="1:8">
      <c r="A16521" s="594" t="s">
        <v>134</v>
      </c>
      <c r="B16521" s="594" t="s">
        <v>359</v>
      </c>
      <c r="C16521" s="594" t="s">
        <v>322</v>
      </c>
      <c r="D16521" s="594" t="s">
        <v>2787</v>
      </c>
      <c r="E16521" s="594" t="s">
        <v>156</v>
      </c>
      <c r="F16521" s="594" t="s">
        <v>1</v>
      </c>
      <c r="G16521" s="596" t="s">
        <v>2</v>
      </c>
      <c r="H16521" s="597">
        <v>237120</v>
      </c>
    </row>
    <row r="16522" spans="1:8">
      <c r="A16522" s="594" t="s">
        <v>134</v>
      </c>
      <c r="B16522" s="594" t="s">
        <v>359</v>
      </c>
      <c r="C16522" s="594" t="s">
        <v>322</v>
      </c>
      <c r="D16522" s="594" t="s">
        <v>2787</v>
      </c>
      <c r="E16522" s="594" t="s">
        <v>768</v>
      </c>
      <c r="F16522" s="595" t="s">
        <v>411</v>
      </c>
      <c r="G16522" s="596" t="s">
        <v>2920</v>
      </c>
      <c r="H16522" s="597">
        <v>12273653820</v>
      </c>
    </row>
    <row r="16523" spans="1:8">
      <c r="A16523" s="594" t="s">
        <v>134</v>
      </c>
      <c r="B16523" s="594" t="s">
        <v>359</v>
      </c>
      <c r="C16523" s="594" t="s">
        <v>322</v>
      </c>
      <c r="D16523" s="594" t="s">
        <v>2787</v>
      </c>
      <c r="E16523" s="594" t="s">
        <v>768</v>
      </c>
      <c r="F16523" s="594" t="s">
        <v>770</v>
      </c>
      <c r="G16523" s="596" t="s">
        <v>2921</v>
      </c>
      <c r="H16523" s="597">
        <v>12011685820</v>
      </c>
    </row>
    <row r="16524" spans="1:8">
      <c r="A16524" s="594" t="s">
        <v>134</v>
      </c>
      <c r="B16524" s="594" t="s">
        <v>359</v>
      </c>
      <c r="C16524" s="594" t="s">
        <v>322</v>
      </c>
      <c r="D16524" s="594" t="s">
        <v>2787</v>
      </c>
      <c r="E16524" s="594" t="s">
        <v>768</v>
      </c>
      <c r="F16524" s="594" t="s">
        <v>459</v>
      </c>
      <c r="G16524" s="596" t="s">
        <v>195</v>
      </c>
      <c r="H16524" s="597">
        <v>261968000</v>
      </c>
    </row>
    <row r="16525" spans="1:8">
      <c r="A16525" s="594" t="s">
        <v>134</v>
      </c>
      <c r="B16525" s="594" t="s">
        <v>359</v>
      </c>
      <c r="C16525" s="594" t="s">
        <v>322</v>
      </c>
      <c r="D16525" s="594" t="s">
        <v>2787</v>
      </c>
      <c r="E16525" s="594" t="s">
        <v>163</v>
      </c>
      <c r="F16525" s="595" t="s">
        <v>411</v>
      </c>
      <c r="G16525" s="596" t="s">
        <v>164</v>
      </c>
      <c r="H16525" s="597">
        <v>150456250</v>
      </c>
    </row>
    <row r="16526" spans="1:8">
      <c r="A16526" s="594" t="s">
        <v>134</v>
      </c>
      <c r="B16526" s="594" t="s">
        <v>359</v>
      </c>
      <c r="C16526" s="594" t="s">
        <v>322</v>
      </c>
      <c r="D16526" s="594" t="s">
        <v>2787</v>
      </c>
      <c r="E16526" s="594" t="s">
        <v>163</v>
      </c>
      <c r="F16526" s="594" t="s">
        <v>3</v>
      </c>
      <c r="G16526" s="596" t="s">
        <v>4</v>
      </c>
      <c r="H16526" s="597">
        <v>200000</v>
      </c>
    </row>
    <row r="16527" spans="1:8">
      <c r="A16527" s="594" t="s">
        <v>134</v>
      </c>
      <c r="B16527" s="594" t="s">
        <v>359</v>
      </c>
      <c r="C16527" s="594" t="s">
        <v>322</v>
      </c>
      <c r="D16527" s="594" t="s">
        <v>2787</v>
      </c>
      <c r="E16527" s="594" t="s">
        <v>163</v>
      </c>
      <c r="F16527" s="594" t="s">
        <v>165</v>
      </c>
      <c r="G16527" s="596" t="s">
        <v>195</v>
      </c>
      <c r="H16527" s="597">
        <v>150256250</v>
      </c>
    </row>
    <row r="16528" spans="1:8">
      <c r="A16528" s="594" t="s">
        <v>134</v>
      </c>
      <c r="B16528" s="594" t="s">
        <v>359</v>
      </c>
      <c r="C16528" s="594" t="s">
        <v>322</v>
      </c>
      <c r="D16528" s="594" t="s">
        <v>2787</v>
      </c>
      <c r="E16528" s="594" t="s">
        <v>167</v>
      </c>
      <c r="F16528" s="595" t="s">
        <v>411</v>
      </c>
      <c r="G16528" s="596" t="s">
        <v>168</v>
      </c>
      <c r="H16528" s="597">
        <v>7458957</v>
      </c>
    </row>
    <row r="16529" spans="1:8">
      <c r="A16529" s="594" t="s">
        <v>134</v>
      </c>
      <c r="B16529" s="594" t="s">
        <v>359</v>
      </c>
      <c r="C16529" s="594" t="s">
        <v>322</v>
      </c>
      <c r="D16529" s="594" t="s">
        <v>2787</v>
      </c>
      <c r="E16529" s="594" t="s">
        <v>167</v>
      </c>
      <c r="F16529" s="594" t="s">
        <v>228</v>
      </c>
      <c r="G16529" s="596" t="s">
        <v>2673</v>
      </c>
      <c r="H16529" s="597">
        <v>1028957</v>
      </c>
    </row>
    <row r="16530" spans="1:8">
      <c r="A16530" s="594" t="s">
        <v>134</v>
      </c>
      <c r="B16530" s="594" t="s">
        <v>359</v>
      </c>
      <c r="C16530" s="594" t="s">
        <v>322</v>
      </c>
      <c r="D16530" s="594" t="s">
        <v>2787</v>
      </c>
      <c r="E16530" s="594" t="s">
        <v>167</v>
      </c>
      <c r="F16530" s="594" t="s">
        <v>169</v>
      </c>
      <c r="G16530" s="596" t="s">
        <v>2674</v>
      </c>
      <c r="H16530" s="597">
        <v>750000</v>
      </c>
    </row>
    <row r="16531" spans="1:8">
      <c r="A16531" s="594" t="s">
        <v>134</v>
      </c>
      <c r="B16531" s="594" t="s">
        <v>359</v>
      </c>
      <c r="C16531" s="594" t="s">
        <v>322</v>
      </c>
      <c r="D16531" s="594" t="s">
        <v>2787</v>
      </c>
      <c r="E16531" s="594" t="s">
        <v>167</v>
      </c>
      <c r="F16531" s="594" t="s">
        <v>230</v>
      </c>
      <c r="G16531" s="596" t="s">
        <v>2675</v>
      </c>
      <c r="H16531" s="597">
        <v>2350000</v>
      </c>
    </row>
    <row r="16532" spans="1:8">
      <c r="A16532" s="594" t="s">
        <v>134</v>
      </c>
      <c r="B16532" s="594" t="s">
        <v>359</v>
      </c>
      <c r="C16532" s="594" t="s">
        <v>322</v>
      </c>
      <c r="D16532" s="594" t="s">
        <v>2787</v>
      </c>
      <c r="E16532" s="594" t="s">
        <v>167</v>
      </c>
      <c r="F16532" s="594" t="s">
        <v>354</v>
      </c>
      <c r="G16532" s="596" t="s">
        <v>2736</v>
      </c>
      <c r="H16532" s="597">
        <v>3330000</v>
      </c>
    </row>
    <row r="16533" spans="1:8">
      <c r="A16533" s="594" t="s">
        <v>134</v>
      </c>
      <c r="B16533" s="594" t="s">
        <v>359</v>
      </c>
      <c r="C16533" s="594" t="s">
        <v>322</v>
      </c>
      <c r="D16533" s="594" t="s">
        <v>2787</v>
      </c>
      <c r="E16533" s="594" t="s">
        <v>171</v>
      </c>
      <c r="F16533" s="595" t="s">
        <v>411</v>
      </c>
      <c r="G16533" s="596" t="s">
        <v>2677</v>
      </c>
      <c r="H16533" s="597">
        <v>915605743</v>
      </c>
    </row>
    <row r="16534" spans="1:8">
      <c r="A16534" s="594" t="s">
        <v>134</v>
      </c>
      <c r="B16534" s="594" t="s">
        <v>359</v>
      </c>
      <c r="C16534" s="594" t="s">
        <v>322</v>
      </c>
      <c r="D16534" s="594" t="s">
        <v>2787</v>
      </c>
      <c r="E16534" s="594" t="s">
        <v>171</v>
      </c>
      <c r="F16534" s="594" t="s">
        <v>173</v>
      </c>
      <c r="G16534" s="596" t="s">
        <v>174</v>
      </c>
      <c r="H16534" s="597">
        <v>801058096</v>
      </c>
    </row>
    <row r="16535" spans="1:8">
      <c r="A16535" s="594" t="s">
        <v>134</v>
      </c>
      <c r="B16535" s="594" t="s">
        <v>359</v>
      </c>
      <c r="C16535" s="594" t="s">
        <v>322</v>
      </c>
      <c r="D16535" s="594" t="s">
        <v>2787</v>
      </c>
      <c r="E16535" s="594" t="s">
        <v>171</v>
      </c>
      <c r="F16535" s="594" t="s">
        <v>216</v>
      </c>
      <c r="G16535" s="596" t="s">
        <v>217</v>
      </c>
      <c r="H16535" s="597">
        <v>33120000</v>
      </c>
    </row>
    <row r="16536" spans="1:8">
      <c r="A16536" s="594" t="s">
        <v>134</v>
      </c>
      <c r="B16536" s="594" t="s">
        <v>359</v>
      </c>
      <c r="C16536" s="594" t="s">
        <v>322</v>
      </c>
      <c r="D16536" s="594" t="s">
        <v>2787</v>
      </c>
      <c r="E16536" s="594" t="s">
        <v>171</v>
      </c>
      <c r="F16536" s="594" t="s">
        <v>5</v>
      </c>
      <c r="G16536" s="596" t="s">
        <v>2678</v>
      </c>
      <c r="H16536" s="597">
        <v>28263647</v>
      </c>
    </row>
    <row r="16537" spans="1:8">
      <c r="A16537" s="594" t="s">
        <v>134</v>
      </c>
      <c r="B16537" s="594" t="s">
        <v>359</v>
      </c>
      <c r="C16537" s="594" t="s">
        <v>322</v>
      </c>
      <c r="D16537" s="594" t="s">
        <v>2787</v>
      </c>
      <c r="E16537" s="594" t="s">
        <v>171</v>
      </c>
      <c r="F16537" s="594" t="s">
        <v>175</v>
      </c>
      <c r="G16537" s="596" t="s">
        <v>176</v>
      </c>
      <c r="H16537" s="597">
        <v>53164000</v>
      </c>
    </row>
    <row r="16538" spans="1:8">
      <c r="A16538" s="594" t="s">
        <v>134</v>
      </c>
      <c r="B16538" s="594" t="s">
        <v>359</v>
      </c>
      <c r="C16538" s="594" t="s">
        <v>322</v>
      </c>
      <c r="D16538" s="594" t="s">
        <v>2787</v>
      </c>
      <c r="E16538" s="594" t="s">
        <v>177</v>
      </c>
      <c r="F16538" s="595" t="s">
        <v>411</v>
      </c>
      <c r="G16538" s="596" t="s">
        <v>178</v>
      </c>
      <c r="H16538" s="597">
        <v>137380704</v>
      </c>
    </row>
    <row r="16539" spans="1:8">
      <c r="A16539" s="594" t="s">
        <v>134</v>
      </c>
      <c r="B16539" s="594" t="s">
        <v>359</v>
      </c>
      <c r="C16539" s="594" t="s">
        <v>322</v>
      </c>
      <c r="D16539" s="594" t="s">
        <v>2787</v>
      </c>
      <c r="E16539" s="594" t="s">
        <v>177</v>
      </c>
      <c r="F16539" s="594" t="s">
        <v>179</v>
      </c>
      <c r="G16539" s="596" t="s">
        <v>2679</v>
      </c>
      <c r="H16539" s="597">
        <v>5134804</v>
      </c>
    </row>
    <row r="16540" spans="1:8">
      <c r="A16540" s="594" t="s">
        <v>134</v>
      </c>
      <c r="B16540" s="594" t="s">
        <v>359</v>
      </c>
      <c r="C16540" s="594" t="s">
        <v>322</v>
      </c>
      <c r="D16540" s="594" t="s">
        <v>2787</v>
      </c>
      <c r="E16540" s="594" t="s">
        <v>177</v>
      </c>
      <c r="F16540" s="594" t="s">
        <v>1290</v>
      </c>
      <c r="G16540" s="596" t="s">
        <v>2721</v>
      </c>
      <c r="H16540" s="597">
        <v>4961900</v>
      </c>
    </row>
    <row r="16541" spans="1:8">
      <c r="A16541" s="594" t="s">
        <v>134</v>
      </c>
      <c r="B16541" s="594" t="s">
        <v>359</v>
      </c>
      <c r="C16541" s="594" t="s">
        <v>322</v>
      </c>
      <c r="D16541" s="594" t="s">
        <v>2787</v>
      </c>
      <c r="E16541" s="594" t="s">
        <v>177</v>
      </c>
      <c r="F16541" s="594" t="s">
        <v>441</v>
      </c>
      <c r="G16541" s="596" t="s">
        <v>2728</v>
      </c>
      <c r="H16541" s="597">
        <v>89836000</v>
      </c>
    </row>
    <row r="16542" spans="1:8">
      <c r="A16542" s="594" t="s">
        <v>134</v>
      </c>
      <c r="B16542" s="594" t="s">
        <v>359</v>
      </c>
      <c r="C16542" s="594" t="s">
        <v>322</v>
      </c>
      <c r="D16542" s="594" t="s">
        <v>2787</v>
      </c>
      <c r="E16542" s="594" t="s">
        <v>177</v>
      </c>
      <c r="F16542" s="594" t="s">
        <v>1297</v>
      </c>
      <c r="G16542" s="596" t="s">
        <v>2680</v>
      </c>
      <c r="H16542" s="597">
        <v>35068000</v>
      </c>
    </row>
    <row r="16543" spans="1:8">
      <c r="A16543" s="594" t="s">
        <v>134</v>
      </c>
      <c r="B16543" s="594" t="s">
        <v>359</v>
      </c>
      <c r="C16543" s="594" t="s">
        <v>322</v>
      </c>
      <c r="D16543" s="594" t="s">
        <v>2787</v>
      </c>
      <c r="E16543" s="594" t="s">
        <v>177</v>
      </c>
      <c r="F16543" s="594" t="s">
        <v>239</v>
      </c>
      <c r="G16543" s="596" t="s">
        <v>205</v>
      </c>
      <c r="H16543" s="597">
        <v>2380000</v>
      </c>
    </row>
    <row r="16544" spans="1:8">
      <c r="A16544" s="594" t="s">
        <v>134</v>
      </c>
      <c r="B16544" s="594" t="s">
        <v>359</v>
      </c>
      <c r="C16544" s="594" t="s">
        <v>322</v>
      </c>
      <c r="D16544" s="594" t="s">
        <v>2787</v>
      </c>
      <c r="E16544" s="594" t="s">
        <v>240</v>
      </c>
      <c r="F16544" s="595" t="s">
        <v>411</v>
      </c>
      <c r="G16544" s="596" t="s">
        <v>241</v>
      </c>
      <c r="H16544" s="597">
        <v>9269916000</v>
      </c>
    </row>
    <row r="16545" spans="1:8">
      <c r="A16545" s="594" t="s">
        <v>134</v>
      </c>
      <c r="B16545" s="594" t="s">
        <v>359</v>
      </c>
      <c r="C16545" s="594" t="s">
        <v>322</v>
      </c>
      <c r="D16545" s="594" t="s">
        <v>2787</v>
      </c>
      <c r="E16545" s="594" t="s">
        <v>240</v>
      </c>
      <c r="F16545" s="594" t="s">
        <v>242</v>
      </c>
      <c r="G16545" s="596" t="s">
        <v>243</v>
      </c>
      <c r="H16545" s="597">
        <v>283005600</v>
      </c>
    </row>
    <row r="16546" spans="1:8">
      <c r="A16546" s="594" t="s">
        <v>134</v>
      </c>
      <c r="B16546" s="594" t="s">
        <v>359</v>
      </c>
      <c r="C16546" s="594" t="s">
        <v>322</v>
      </c>
      <c r="D16546" s="594" t="s">
        <v>2787</v>
      </c>
      <c r="E16546" s="594" t="s">
        <v>240</v>
      </c>
      <c r="F16546" s="594" t="s">
        <v>728</v>
      </c>
      <c r="G16546" s="596" t="s">
        <v>729</v>
      </c>
      <c r="H16546" s="597">
        <v>5100000</v>
      </c>
    </row>
    <row r="16547" spans="1:8">
      <c r="A16547" s="594" t="s">
        <v>134</v>
      </c>
      <c r="B16547" s="594" t="s">
        <v>359</v>
      </c>
      <c r="C16547" s="594" t="s">
        <v>322</v>
      </c>
      <c r="D16547" s="594" t="s">
        <v>2787</v>
      </c>
      <c r="E16547" s="594" t="s">
        <v>240</v>
      </c>
      <c r="F16547" s="594" t="s">
        <v>731</v>
      </c>
      <c r="G16547" s="596" t="s">
        <v>732</v>
      </c>
      <c r="H16547" s="597">
        <v>700000</v>
      </c>
    </row>
    <row r="16548" spans="1:8">
      <c r="A16548" s="594" t="s">
        <v>134</v>
      </c>
      <c r="B16548" s="594" t="s">
        <v>359</v>
      </c>
      <c r="C16548" s="594" t="s">
        <v>322</v>
      </c>
      <c r="D16548" s="594" t="s">
        <v>2787</v>
      </c>
      <c r="E16548" s="594" t="s">
        <v>240</v>
      </c>
      <c r="F16548" s="594" t="s">
        <v>597</v>
      </c>
      <c r="G16548" s="596" t="s">
        <v>2682</v>
      </c>
      <c r="H16548" s="597">
        <v>64910600</v>
      </c>
    </row>
    <row r="16549" spans="1:8">
      <c r="A16549" s="594" t="s">
        <v>134</v>
      </c>
      <c r="B16549" s="594" t="s">
        <v>359</v>
      </c>
      <c r="C16549" s="594" t="s">
        <v>322</v>
      </c>
      <c r="D16549" s="594" t="s">
        <v>2787</v>
      </c>
      <c r="E16549" s="594" t="s">
        <v>240</v>
      </c>
      <c r="F16549" s="594" t="s">
        <v>733</v>
      </c>
      <c r="G16549" s="596" t="s">
        <v>734</v>
      </c>
      <c r="H16549" s="597">
        <v>5945812000</v>
      </c>
    </row>
    <row r="16550" spans="1:8">
      <c r="A16550" s="594" t="s">
        <v>134</v>
      </c>
      <c r="B16550" s="594" t="s">
        <v>359</v>
      </c>
      <c r="C16550" s="594" t="s">
        <v>322</v>
      </c>
      <c r="D16550" s="594" t="s">
        <v>2787</v>
      </c>
      <c r="E16550" s="594" t="s">
        <v>240</v>
      </c>
      <c r="F16550" s="594" t="s">
        <v>735</v>
      </c>
      <c r="G16550" s="596" t="s">
        <v>193</v>
      </c>
      <c r="H16550" s="597">
        <v>2970387800</v>
      </c>
    </row>
    <row r="16551" spans="1:8">
      <c r="A16551" s="594" t="s">
        <v>134</v>
      </c>
      <c r="B16551" s="594" t="s">
        <v>359</v>
      </c>
      <c r="C16551" s="594" t="s">
        <v>322</v>
      </c>
      <c r="D16551" s="594" t="s">
        <v>2787</v>
      </c>
      <c r="E16551" s="594" t="s">
        <v>183</v>
      </c>
      <c r="F16551" s="595" t="s">
        <v>411</v>
      </c>
      <c r="G16551" s="596" t="s">
        <v>184</v>
      </c>
      <c r="H16551" s="597">
        <v>1355232079</v>
      </c>
    </row>
    <row r="16552" spans="1:8">
      <c r="A16552" s="594" t="s">
        <v>134</v>
      </c>
      <c r="B16552" s="594" t="s">
        <v>359</v>
      </c>
      <c r="C16552" s="594" t="s">
        <v>322</v>
      </c>
      <c r="D16552" s="594" t="s">
        <v>2787</v>
      </c>
      <c r="E16552" s="594" t="s">
        <v>183</v>
      </c>
      <c r="F16552" s="594" t="s">
        <v>587</v>
      </c>
      <c r="G16552" s="596" t="s">
        <v>588</v>
      </c>
      <c r="H16552" s="597">
        <v>65426000</v>
      </c>
    </row>
    <row r="16553" spans="1:8">
      <c r="A16553" s="594" t="s">
        <v>134</v>
      </c>
      <c r="B16553" s="594" t="s">
        <v>359</v>
      </c>
      <c r="C16553" s="594" t="s">
        <v>322</v>
      </c>
      <c r="D16553" s="594" t="s">
        <v>2787</v>
      </c>
      <c r="E16553" s="594" t="s">
        <v>183</v>
      </c>
      <c r="F16553" s="594" t="s">
        <v>736</v>
      </c>
      <c r="G16553" s="596" t="s">
        <v>737</v>
      </c>
      <c r="H16553" s="597">
        <v>148000000</v>
      </c>
    </row>
    <row r="16554" spans="1:8">
      <c r="A16554" s="594" t="s">
        <v>134</v>
      </c>
      <c r="B16554" s="594" t="s">
        <v>359</v>
      </c>
      <c r="C16554" s="594" t="s">
        <v>322</v>
      </c>
      <c r="D16554" s="594" t="s">
        <v>2787</v>
      </c>
      <c r="E16554" s="594" t="s">
        <v>183</v>
      </c>
      <c r="F16554" s="594" t="s">
        <v>185</v>
      </c>
      <c r="G16554" s="596" t="s">
        <v>186</v>
      </c>
      <c r="H16554" s="597">
        <v>18279999</v>
      </c>
    </row>
    <row r="16555" spans="1:8">
      <c r="A16555" s="594" t="s">
        <v>134</v>
      </c>
      <c r="B16555" s="594" t="s">
        <v>359</v>
      </c>
      <c r="C16555" s="594" t="s">
        <v>322</v>
      </c>
      <c r="D16555" s="594" t="s">
        <v>2787</v>
      </c>
      <c r="E16555" s="594" t="s">
        <v>183</v>
      </c>
      <c r="F16555" s="594" t="s">
        <v>187</v>
      </c>
      <c r="G16555" s="596" t="s">
        <v>2683</v>
      </c>
      <c r="H16555" s="597">
        <v>1105116080</v>
      </c>
    </row>
    <row r="16556" spans="1:8">
      <c r="A16556" s="594" t="s">
        <v>134</v>
      </c>
      <c r="B16556" s="594" t="s">
        <v>359</v>
      </c>
      <c r="C16556" s="594" t="s">
        <v>322</v>
      </c>
      <c r="D16556" s="594" t="s">
        <v>2787</v>
      </c>
      <c r="E16556" s="594" t="s">
        <v>183</v>
      </c>
      <c r="F16556" s="594" t="s">
        <v>1083</v>
      </c>
      <c r="G16556" s="596" t="s">
        <v>2953</v>
      </c>
      <c r="H16556" s="597">
        <v>1490000</v>
      </c>
    </row>
    <row r="16557" spans="1:8">
      <c r="A16557" s="594" t="s">
        <v>134</v>
      </c>
      <c r="B16557" s="594" t="s">
        <v>359</v>
      </c>
      <c r="C16557" s="594" t="s">
        <v>322</v>
      </c>
      <c r="D16557" s="594" t="s">
        <v>2787</v>
      </c>
      <c r="E16557" s="594" t="s">
        <v>183</v>
      </c>
      <c r="F16557" s="594" t="s">
        <v>772</v>
      </c>
      <c r="G16557" s="596" t="s">
        <v>195</v>
      </c>
      <c r="H16557" s="597">
        <v>16920000</v>
      </c>
    </row>
    <row r="16558" spans="1:8">
      <c r="A16558" s="594" t="s">
        <v>134</v>
      </c>
      <c r="B16558" s="594" t="s">
        <v>359</v>
      </c>
      <c r="C16558" s="594" t="s">
        <v>322</v>
      </c>
      <c r="D16558" s="594" t="s">
        <v>2787</v>
      </c>
      <c r="E16558" s="594" t="s">
        <v>738</v>
      </c>
      <c r="F16558" s="595" t="s">
        <v>411</v>
      </c>
      <c r="G16558" s="596" t="s">
        <v>739</v>
      </c>
      <c r="H16558" s="597">
        <v>78728910</v>
      </c>
    </row>
    <row r="16559" spans="1:8">
      <c r="A16559" s="594" t="s">
        <v>134</v>
      </c>
      <c r="B16559" s="594" t="s">
        <v>359</v>
      </c>
      <c r="C16559" s="594" t="s">
        <v>322</v>
      </c>
      <c r="D16559" s="594" t="s">
        <v>2787</v>
      </c>
      <c r="E16559" s="594" t="s">
        <v>738</v>
      </c>
      <c r="F16559" s="594" t="s">
        <v>740</v>
      </c>
      <c r="G16559" s="596" t="s">
        <v>741</v>
      </c>
      <c r="H16559" s="597">
        <v>18400000</v>
      </c>
    </row>
    <row r="16560" spans="1:8">
      <c r="A16560" s="594" t="s">
        <v>134</v>
      </c>
      <c r="B16560" s="594" t="s">
        <v>359</v>
      </c>
      <c r="C16560" s="594" t="s">
        <v>322</v>
      </c>
      <c r="D16560" s="594" t="s">
        <v>2787</v>
      </c>
      <c r="E16560" s="594" t="s">
        <v>738</v>
      </c>
      <c r="F16560" s="594" t="s">
        <v>1199</v>
      </c>
      <c r="G16560" s="596" t="s">
        <v>1198</v>
      </c>
      <c r="H16560" s="597">
        <v>2900000</v>
      </c>
    </row>
    <row r="16561" spans="1:8">
      <c r="A16561" s="594" t="s">
        <v>134</v>
      </c>
      <c r="B16561" s="594" t="s">
        <v>359</v>
      </c>
      <c r="C16561" s="594" t="s">
        <v>322</v>
      </c>
      <c r="D16561" s="594" t="s">
        <v>2787</v>
      </c>
      <c r="E16561" s="594" t="s">
        <v>738</v>
      </c>
      <c r="F16561" s="594" t="s">
        <v>356</v>
      </c>
      <c r="G16561" s="596" t="s">
        <v>357</v>
      </c>
      <c r="H16561" s="597">
        <v>6128910</v>
      </c>
    </row>
    <row r="16562" spans="1:8">
      <c r="A16562" s="594" t="s">
        <v>134</v>
      </c>
      <c r="B16562" s="594" t="s">
        <v>359</v>
      </c>
      <c r="C16562" s="594" t="s">
        <v>322</v>
      </c>
      <c r="D16562" s="594" t="s">
        <v>2787</v>
      </c>
      <c r="E16562" s="594" t="s">
        <v>738</v>
      </c>
      <c r="F16562" s="594" t="s">
        <v>296</v>
      </c>
      <c r="G16562" s="596" t="s">
        <v>297</v>
      </c>
      <c r="H16562" s="597">
        <v>28000000</v>
      </c>
    </row>
    <row r="16563" spans="1:8">
      <c r="A16563" s="594" t="s">
        <v>134</v>
      </c>
      <c r="B16563" s="594" t="s">
        <v>359</v>
      </c>
      <c r="C16563" s="594" t="s">
        <v>322</v>
      </c>
      <c r="D16563" s="594" t="s">
        <v>2787</v>
      </c>
      <c r="E16563" s="594" t="s">
        <v>738</v>
      </c>
      <c r="F16563" s="594" t="s">
        <v>742</v>
      </c>
      <c r="G16563" s="596" t="s">
        <v>743</v>
      </c>
      <c r="H16563" s="597">
        <v>23300000</v>
      </c>
    </row>
    <row r="16564" spans="1:8">
      <c r="A16564" s="594" t="s">
        <v>134</v>
      </c>
      <c r="B16564" s="594" t="s">
        <v>359</v>
      </c>
      <c r="C16564" s="594" t="s">
        <v>322</v>
      </c>
      <c r="D16564" s="594" t="s">
        <v>2787</v>
      </c>
      <c r="E16564" s="594" t="s">
        <v>1307</v>
      </c>
      <c r="F16564" s="595" t="s">
        <v>411</v>
      </c>
      <c r="G16564" s="596" t="s">
        <v>1310</v>
      </c>
      <c r="H16564" s="597">
        <v>120000</v>
      </c>
    </row>
    <row r="16565" spans="1:8">
      <c r="A16565" s="594" t="s">
        <v>134</v>
      </c>
      <c r="B16565" s="594" t="s">
        <v>359</v>
      </c>
      <c r="C16565" s="594" t="s">
        <v>322</v>
      </c>
      <c r="D16565" s="594" t="s">
        <v>2787</v>
      </c>
      <c r="E16565" s="594" t="s">
        <v>1307</v>
      </c>
      <c r="F16565" s="594" t="s">
        <v>1346</v>
      </c>
      <c r="G16565" s="596" t="s">
        <v>2684</v>
      </c>
      <c r="H16565" s="597">
        <v>120000</v>
      </c>
    </row>
    <row r="16566" spans="1:8">
      <c r="A16566" s="594" t="s">
        <v>134</v>
      </c>
      <c r="B16566" s="594" t="s">
        <v>359</v>
      </c>
      <c r="C16566" s="594" t="s">
        <v>322</v>
      </c>
      <c r="D16566" s="594" t="s">
        <v>2787</v>
      </c>
      <c r="E16566" s="594" t="s">
        <v>744</v>
      </c>
      <c r="F16566" s="595" t="s">
        <v>411</v>
      </c>
      <c r="G16566" s="596" t="s">
        <v>2686</v>
      </c>
      <c r="H16566" s="597">
        <v>112585000</v>
      </c>
    </row>
    <row r="16567" spans="1:8">
      <c r="A16567" s="594" t="s">
        <v>134</v>
      </c>
      <c r="B16567" s="594" t="s">
        <v>359</v>
      </c>
      <c r="C16567" s="594" t="s">
        <v>322</v>
      </c>
      <c r="D16567" s="594" t="s">
        <v>2787</v>
      </c>
      <c r="E16567" s="594" t="s">
        <v>744</v>
      </c>
      <c r="F16567" s="594" t="s">
        <v>572</v>
      </c>
      <c r="G16567" s="596" t="s">
        <v>2689</v>
      </c>
      <c r="H16567" s="597">
        <v>100855000</v>
      </c>
    </row>
    <row r="16568" spans="1:8">
      <c r="A16568" s="594" t="s">
        <v>134</v>
      </c>
      <c r="B16568" s="594" t="s">
        <v>359</v>
      </c>
      <c r="C16568" s="594" t="s">
        <v>322</v>
      </c>
      <c r="D16568" s="594" t="s">
        <v>2787</v>
      </c>
      <c r="E16568" s="594" t="s">
        <v>744</v>
      </c>
      <c r="F16568" s="594" t="s">
        <v>746</v>
      </c>
      <c r="G16568" s="596" t="s">
        <v>2690</v>
      </c>
      <c r="H16568" s="597">
        <v>2400000</v>
      </c>
    </row>
    <row r="16569" spans="1:8">
      <c r="A16569" s="594" t="s">
        <v>134</v>
      </c>
      <c r="B16569" s="594" t="s">
        <v>359</v>
      </c>
      <c r="C16569" s="594" t="s">
        <v>322</v>
      </c>
      <c r="D16569" s="594" t="s">
        <v>2787</v>
      </c>
      <c r="E16569" s="594" t="s">
        <v>744</v>
      </c>
      <c r="F16569" s="594" t="s">
        <v>11</v>
      </c>
      <c r="G16569" s="596" t="s">
        <v>2691</v>
      </c>
      <c r="H16569" s="597">
        <v>6930000</v>
      </c>
    </row>
    <row r="16570" spans="1:8">
      <c r="A16570" s="594" t="s">
        <v>134</v>
      </c>
      <c r="B16570" s="594" t="s">
        <v>359</v>
      </c>
      <c r="C16570" s="594" t="s">
        <v>322</v>
      </c>
      <c r="D16570" s="594" t="s">
        <v>2787</v>
      </c>
      <c r="E16570" s="594" t="s">
        <v>744</v>
      </c>
      <c r="F16570" s="594" t="s">
        <v>748</v>
      </c>
      <c r="G16570" s="596" t="s">
        <v>35</v>
      </c>
      <c r="H16570" s="597">
        <v>2400000</v>
      </c>
    </row>
    <row r="16571" spans="1:8">
      <c r="A16571" s="594" t="s">
        <v>134</v>
      </c>
      <c r="B16571" s="594" t="s">
        <v>359</v>
      </c>
      <c r="C16571" s="594" t="s">
        <v>322</v>
      </c>
      <c r="D16571" s="594" t="s">
        <v>2787</v>
      </c>
      <c r="E16571" s="594" t="s">
        <v>2692</v>
      </c>
      <c r="F16571" s="595" t="s">
        <v>411</v>
      </c>
      <c r="G16571" s="596" t="s">
        <v>2693</v>
      </c>
      <c r="H16571" s="597">
        <v>67210000</v>
      </c>
    </row>
    <row r="16572" spans="1:8">
      <c r="A16572" s="594" t="s">
        <v>134</v>
      </c>
      <c r="B16572" s="594" t="s">
        <v>359</v>
      </c>
      <c r="C16572" s="594" t="s">
        <v>322</v>
      </c>
      <c r="D16572" s="594" t="s">
        <v>2787</v>
      </c>
      <c r="E16572" s="594" t="s">
        <v>2692</v>
      </c>
      <c r="F16572" s="594" t="s">
        <v>2722</v>
      </c>
      <c r="G16572" s="596" t="s">
        <v>2690</v>
      </c>
      <c r="H16572" s="597">
        <v>5000000</v>
      </c>
    </row>
    <row r="16573" spans="1:8">
      <c r="A16573" s="594" t="s">
        <v>134</v>
      </c>
      <c r="B16573" s="594" t="s">
        <v>359</v>
      </c>
      <c r="C16573" s="594" t="s">
        <v>322</v>
      </c>
      <c r="D16573" s="594" t="s">
        <v>2787</v>
      </c>
      <c r="E16573" s="594" t="s">
        <v>2692</v>
      </c>
      <c r="F16573" s="594" t="s">
        <v>2694</v>
      </c>
      <c r="G16573" s="596" t="s">
        <v>2689</v>
      </c>
      <c r="H16573" s="597">
        <v>54410000</v>
      </c>
    </row>
    <row r="16574" spans="1:8">
      <c r="A16574" s="594" t="s">
        <v>134</v>
      </c>
      <c r="B16574" s="594" t="s">
        <v>359</v>
      </c>
      <c r="C16574" s="594" t="s">
        <v>322</v>
      </c>
      <c r="D16574" s="594" t="s">
        <v>2787</v>
      </c>
      <c r="E16574" s="594" t="s">
        <v>2692</v>
      </c>
      <c r="F16574" s="594" t="s">
        <v>2730</v>
      </c>
      <c r="G16574" s="596" t="s">
        <v>2731</v>
      </c>
      <c r="H16574" s="597">
        <v>7800000</v>
      </c>
    </row>
    <row r="16575" spans="1:8">
      <c r="A16575" s="594" t="s">
        <v>134</v>
      </c>
      <c r="B16575" s="594" t="s">
        <v>359</v>
      </c>
      <c r="C16575" s="594" t="s">
        <v>322</v>
      </c>
      <c r="D16575" s="594" t="s">
        <v>2787</v>
      </c>
      <c r="E16575" s="594" t="s">
        <v>189</v>
      </c>
      <c r="F16575" s="595" t="s">
        <v>411</v>
      </c>
      <c r="G16575" s="596" t="s">
        <v>190</v>
      </c>
      <c r="H16575" s="597">
        <v>2814433300</v>
      </c>
    </row>
    <row r="16576" spans="1:8">
      <c r="A16576" s="594" t="s">
        <v>134</v>
      </c>
      <c r="B16576" s="594" t="s">
        <v>359</v>
      </c>
      <c r="C16576" s="594" t="s">
        <v>322</v>
      </c>
      <c r="D16576" s="594" t="s">
        <v>2787</v>
      </c>
      <c r="E16576" s="594" t="s">
        <v>189</v>
      </c>
      <c r="F16576" s="594" t="s">
        <v>773</v>
      </c>
      <c r="G16576" s="596" t="s">
        <v>2695</v>
      </c>
      <c r="H16576" s="597">
        <v>199457000</v>
      </c>
    </row>
    <row r="16577" spans="1:8">
      <c r="A16577" s="594" t="s">
        <v>134</v>
      </c>
      <c r="B16577" s="594" t="s">
        <v>359</v>
      </c>
      <c r="C16577" s="594" t="s">
        <v>322</v>
      </c>
      <c r="D16577" s="594" t="s">
        <v>2787</v>
      </c>
      <c r="E16577" s="594" t="s">
        <v>189</v>
      </c>
      <c r="F16577" s="594" t="s">
        <v>13</v>
      </c>
      <c r="G16577" s="596" t="s">
        <v>2732</v>
      </c>
      <c r="H16577" s="597">
        <v>16500000</v>
      </c>
    </row>
    <row r="16578" spans="1:8">
      <c r="A16578" s="594" t="s">
        <v>134</v>
      </c>
      <c r="B16578" s="594" t="s">
        <v>359</v>
      </c>
      <c r="C16578" s="594" t="s">
        <v>322</v>
      </c>
      <c r="D16578" s="594" t="s">
        <v>2787</v>
      </c>
      <c r="E16578" s="594" t="s">
        <v>189</v>
      </c>
      <c r="F16578" s="594" t="s">
        <v>37</v>
      </c>
      <c r="G16578" s="596" t="s">
        <v>2696</v>
      </c>
      <c r="H16578" s="597">
        <v>32690100</v>
      </c>
    </row>
    <row r="16579" spans="1:8">
      <c r="A16579" s="594" t="s">
        <v>134</v>
      </c>
      <c r="B16579" s="594" t="s">
        <v>359</v>
      </c>
      <c r="C16579" s="594" t="s">
        <v>322</v>
      </c>
      <c r="D16579" s="594" t="s">
        <v>2787</v>
      </c>
      <c r="E16579" s="594" t="s">
        <v>189</v>
      </c>
      <c r="F16579" s="594" t="s">
        <v>2951</v>
      </c>
      <c r="G16579" s="596" t="s">
        <v>2952</v>
      </c>
      <c r="H16579" s="597">
        <v>3350000</v>
      </c>
    </row>
    <row r="16580" spans="1:8">
      <c r="A16580" s="594" t="s">
        <v>134</v>
      </c>
      <c r="B16580" s="594" t="s">
        <v>359</v>
      </c>
      <c r="C16580" s="594" t="s">
        <v>322</v>
      </c>
      <c r="D16580" s="594" t="s">
        <v>2787</v>
      </c>
      <c r="E16580" s="594" t="s">
        <v>189</v>
      </c>
      <c r="F16580" s="594" t="s">
        <v>192</v>
      </c>
      <c r="G16580" s="596" t="s">
        <v>195</v>
      </c>
      <c r="H16580" s="597">
        <v>2562436200</v>
      </c>
    </row>
    <row r="16581" spans="1:8">
      <c r="A16581" s="594" t="s">
        <v>134</v>
      </c>
      <c r="B16581" s="594" t="s">
        <v>359</v>
      </c>
      <c r="C16581" s="594" t="s">
        <v>322</v>
      </c>
      <c r="D16581" s="594" t="s">
        <v>2787</v>
      </c>
      <c r="E16581" s="594" t="s">
        <v>2697</v>
      </c>
      <c r="F16581" s="595" t="s">
        <v>411</v>
      </c>
      <c r="G16581" s="596" t="s">
        <v>2698</v>
      </c>
      <c r="H16581" s="597">
        <v>400000</v>
      </c>
    </row>
    <row r="16582" spans="1:8">
      <c r="A16582" s="594" t="s">
        <v>134</v>
      </c>
      <c r="B16582" s="594" t="s">
        <v>359</v>
      </c>
      <c r="C16582" s="594" t="s">
        <v>322</v>
      </c>
      <c r="D16582" s="594" t="s">
        <v>2787</v>
      </c>
      <c r="E16582" s="594" t="s">
        <v>2697</v>
      </c>
      <c r="F16582" s="594" t="s">
        <v>2699</v>
      </c>
      <c r="G16582" s="596" t="s">
        <v>2700</v>
      </c>
      <c r="H16582" s="597">
        <v>400000</v>
      </c>
    </row>
    <row r="16583" spans="1:8">
      <c r="A16583" s="594" t="s">
        <v>134</v>
      </c>
      <c r="B16583" s="594" t="s">
        <v>359</v>
      </c>
      <c r="C16583" s="594" t="s">
        <v>322</v>
      </c>
      <c r="D16583" s="594" t="s">
        <v>2787</v>
      </c>
      <c r="E16583" s="594" t="s">
        <v>628</v>
      </c>
      <c r="F16583" s="595" t="s">
        <v>411</v>
      </c>
      <c r="G16583" s="596" t="s">
        <v>2709</v>
      </c>
      <c r="H16583" s="597">
        <v>2820000</v>
      </c>
    </row>
    <row r="16584" spans="1:8">
      <c r="A16584" s="594" t="s">
        <v>134</v>
      </c>
      <c r="B16584" s="594" t="s">
        <v>359</v>
      </c>
      <c r="C16584" s="594" t="s">
        <v>322</v>
      </c>
      <c r="D16584" s="594" t="s">
        <v>2787</v>
      </c>
      <c r="E16584" s="594" t="s">
        <v>628</v>
      </c>
      <c r="F16584" s="594" t="s">
        <v>620</v>
      </c>
      <c r="G16584" s="596" t="s">
        <v>621</v>
      </c>
      <c r="H16584" s="597">
        <v>1120000</v>
      </c>
    </row>
    <row r="16585" spans="1:8">
      <c r="A16585" s="594" t="s">
        <v>134</v>
      </c>
      <c r="B16585" s="594" t="s">
        <v>359</v>
      </c>
      <c r="C16585" s="594" t="s">
        <v>322</v>
      </c>
      <c r="D16585" s="594" t="s">
        <v>2787</v>
      </c>
      <c r="E16585" s="594" t="s">
        <v>628</v>
      </c>
      <c r="F16585" s="594" t="s">
        <v>619</v>
      </c>
      <c r="G16585" s="596" t="s">
        <v>195</v>
      </c>
      <c r="H16585" s="597">
        <v>1700000</v>
      </c>
    </row>
    <row r="16586" spans="1:8">
      <c r="A16586" s="594" t="s">
        <v>134</v>
      </c>
      <c r="B16586" s="594" t="s">
        <v>359</v>
      </c>
      <c r="C16586" s="594" t="s">
        <v>322</v>
      </c>
      <c r="D16586" s="594" t="s">
        <v>2787</v>
      </c>
      <c r="E16586" s="594" t="s">
        <v>642</v>
      </c>
      <c r="F16586" s="595" t="s">
        <v>411</v>
      </c>
      <c r="G16586" s="596" t="s">
        <v>2831</v>
      </c>
      <c r="H16586" s="597">
        <v>81428600</v>
      </c>
    </row>
    <row r="16587" spans="1:8">
      <c r="A16587" s="594" t="s">
        <v>134</v>
      </c>
      <c r="B16587" s="594" t="s">
        <v>359</v>
      </c>
      <c r="C16587" s="594" t="s">
        <v>322</v>
      </c>
      <c r="D16587" s="594" t="s">
        <v>2787</v>
      </c>
      <c r="E16587" s="594" t="s">
        <v>642</v>
      </c>
      <c r="F16587" s="594" t="s">
        <v>644</v>
      </c>
      <c r="G16587" s="596" t="s">
        <v>2960</v>
      </c>
      <c r="H16587" s="597">
        <v>60329600</v>
      </c>
    </row>
    <row r="16588" spans="1:8">
      <c r="A16588" s="594" t="s">
        <v>134</v>
      </c>
      <c r="B16588" s="594" t="s">
        <v>359</v>
      </c>
      <c r="C16588" s="594" t="s">
        <v>322</v>
      </c>
      <c r="D16588" s="594" t="s">
        <v>2787</v>
      </c>
      <c r="E16588" s="594" t="s">
        <v>642</v>
      </c>
      <c r="F16588" s="594" t="s">
        <v>1160</v>
      </c>
      <c r="G16588" s="596" t="s">
        <v>205</v>
      </c>
      <c r="H16588" s="597">
        <v>21099000</v>
      </c>
    </row>
    <row r="16589" spans="1:8">
      <c r="A16589" s="594" t="s">
        <v>134</v>
      </c>
      <c r="B16589" s="594" t="s">
        <v>359</v>
      </c>
      <c r="C16589" s="594" t="s">
        <v>322</v>
      </c>
      <c r="D16589" s="594" t="s">
        <v>2787</v>
      </c>
      <c r="E16589" s="594" t="s">
        <v>194</v>
      </c>
      <c r="F16589" s="595" t="s">
        <v>411</v>
      </c>
      <c r="G16589" s="596" t="s">
        <v>195</v>
      </c>
      <c r="H16589" s="597">
        <v>5704257406</v>
      </c>
    </row>
    <row r="16590" spans="1:8">
      <c r="A16590" s="594" t="s">
        <v>134</v>
      </c>
      <c r="B16590" s="594" t="s">
        <v>359</v>
      </c>
      <c r="C16590" s="594" t="s">
        <v>322</v>
      </c>
      <c r="D16590" s="594" t="s">
        <v>2787</v>
      </c>
      <c r="E16590" s="594" t="s">
        <v>194</v>
      </c>
      <c r="F16590" s="594" t="s">
        <v>15</v>
      </c>
      <c r="G16590" s="596" t="s">
        <v>2701</v>
      </c>
      <c r="H16590" s="597">
        <v>50000</v>
      </c>
    </row>
    <row r="16591" spans="1:8">
      <c r="A16591" s="594" t="s">
        <v>134</v>
      </c>
      <c r="B16591" s="594" t="s">
        <v>359</v>
      </c>
      <c r="C16591" s="594" t="s">
        <v>322</v>
      </c>
      <c r="D16591" s="594" t="s">
        <v>2787</v>
      </c>
      <c r="E16591" s="594" t="s">
        <v>194</v>
      </c>
      <c r="F16591" s="594" t="s">
        <v>198</v>
      </c>
      <c r="G16591" s="596" t="s">
        <v>199</v>
      </c>
      <c r="H16591" s="597">
        <v>541463906</v>
      </c>
    </row>
    <row r="16592" spans="1:8">
      <c r="A16592" s="594" t="s">
        <v>134</v>
      </c>
      <c r="B16592" s="594" t="s">
        <v>359</v>
      </c>
      <c r="C16592" s="594" t="s">
        <v>322</v>
      </c>
      <c r="D16592" s="594" t="s">
        <v>2787</v>
      </c>
      <c r="E16592" s="594" t="s">
        <v>194</v>
      </c>
      <c r="F16592" s="594" t="s">
        <v>200</v>
      </c>
      <c r="G16592" s="596" t="s">
        <v>201</v>
      </c>
      <c r="H16592" s="597">
        <v>5162743500</v>
      </c>
    </row>
    <row r="16593" spans="1:8">
      <c r="A16593" s="594" t="s">
        <v>134</v>
      </c>
      <c r="B16593" s="594" t="s">
        <v>359</v>
      </c>
      <c r="C16593" s="594" t="s">
        <v>322</v>
      </c>
      <c r="D16593" s="594" t="s">
        <v>2787</v>
      </c>
      <c r="E16593" s="594" t="s">
        <v>573</v>
      </c>
      <c r="F16593" s="595" t="s">
        <v>411</v>
      </c>
      <c r="G16593" s="596" t="s">
        <v>2703</v>
      </c>
      <c r="H16593" s="597">
        <v>19750000</v>
      </c>
    </row>
    <row r="16594" spans="1:8">
      <c r="A16594" s="594" t="s">
        <v>134</v>
      </c>
      <c r="B16594" s="594" t="s">
        <v>359</v>
      </c>
      <c r="C16594" s="594" t="s">
        <v>322</v>
      </c>
      <c r="D16594" s="594" t="s">
        <v>2787</v>
      </c>
      <c r="E16594" s="594" t="s">
        <v>573</v>
      </c>
      <c r="F16594" s="594" t="s">
        <v>364</v>
      </c>
      <c r="G16594" s="596" t="s">
        <v>365</v>
      </c>
      <c r="H16594" s="597">
        <v>800000</v>
      </c>
    </row>
    <row r="16595" spans="1:8">
      <c r="A16595" s="594" t="s">
        <v>134</v>
      </c>
      <c r="B16595" s="594" t="s">
        <v>359</v>
      </c>
      <c r="C16595" s="594" t="s">
        <v>322</v>
      </c>
      <c r="D16595" s="594" t="s">
        <v>2787</v>
      </c>
      <c r="E16595" s="594" t="s">
        <v>573</v>
      </c>
      <c r="F16595" s="594" t="s">
        <v>574</v>
      </c>
      <c r="G16595" s="596" t="s">
        <v>2704</v>
      </c>
      <c r="H16595" s="597">
        <v>13380000</v>
      </c>
    </row>
    <row r="16596" spans="1:8">
      <c r="A16596" s="594" t="s">
        <v>134</v>
      </c>
      <c r="B16596" s="594" t="s">
        <v>359</v>
      </c>
      <c r="C16596" s="594" t="s">
        <v>322</v>
      </c>
      <c r="D16596" s="594" t="s">
        <v>2787</v>
      </c>
      <c r="E16596" s="594" t="s">
        <v>573</v>
      </c>
      <c r="F16596" s="594" t="s">
        <v>366</v>
      </c>
      <c r="G16596" s="596" t="s">
        <v>195</v>
      </c>
      <c r="H16596" s="597">
        <v>5570000</v>
      </c>
    </row>
    <row r="16597" spans="1:8">
      <c r="A16597" s="594" t="s">
        <v>134</v>
      </c>
      <c r="B16597" s="594" t="s">
        <v>359</v>
      </c>
      <c r="C16597" s="594" t="s">
        <v>322</v>
      </c>
      <c r="D16597" s="594" t="s">
        <v>2787</v>
      </c>
      <c r="E16597" s="594" t="s">
        <v>550</v>
      </c>
      <c r="F16597" s="595" t="s">
        <v>411</v>
      </c>
      <c r="G16597" s="596" t="s">
        <v>2705</v>
      </c>
      <c r="H16597" s="597">
        <v>112240000</v>
      </c>
    </row>
    <row r="16598" spans="1:8">
      <c r="A16598" s="594" t="s">
        <v>134</v>
      </c>
      <c r="B16598" s="594" t="s">
        <v>359</v>
      </c>
      <c r="C16598" s="594" t="s">
        <v>322</v>
      </c>
      <c r="D16598" s="594" t="s">
        <v>2787</v>
      </c>
      <c r="E16598" s="594" t="s">
        <v>550</v>
      </c>
      <c r="F16598" s="594" t="s">
        <v>2706</v>
      </c>
      <c r="G16598" s="596" t="s">
        <v>72</v>
      </c>
      <c r="H16598" s="597">
        <v>99640000</v>
      </c>
    </row>
    <row r="16599" spans="1:8">
      <c r="A16599" s="594" t="s">
        <v>134</v>
      </c>
      <c r="B16599" s="594" t="s">
        <v>359</v>
      </c>
      <c r="C16599" s="594" t="s">
        <v>322</v>
      </c>
      <c r="D16599" s="594" t="s">
        <v>2787</v>
      </c>
      <c r="E16599" s="594" t="s">
        <v>550</v>
      </c>
      <c r="F16599" s="594" t="s">
        <v>1082</v>
      </c>
      <c r="G16599" s="596" t="s">
        <v>195</v>
      </c>
      <c r="H16599" s="597">
        <v>12600000</v>
      </c>
    </row>
    <row r="16600" spans="1:8">
      <c r="A16600" s="594" t="s">
        <v>134</v>
      </c>
      <c r="B16600" s="594" t="s">
        <v>359</v>
      </c>
      <c r="C16600" s="594" t="s">
        <v>322</v>
      </c>
      <c r="D16600" s="594" t="s">
        <v>2787</v>
      </c>
      <c r="E16600" s="594" t="s">
        <v>498</v>
      </c>
      <c r="F16600" s="595" t="s">
        <v>411</v>
      </c>
      <c r="G16600" s="596" t="s">
        <v>499</v>
      </c>
      <c r="H16600" s="597">
        <v>205165341</v>
      </c>
    </row>
    <row r="16601" spans="1:8">
      <c r="A16601" s="594" t="s">
        <v>134</v>
      </c>
      <c r="B16601" s="594" t="s">
        <v>359</v>
      </c>
      <c r="C16601" s="594" t="s">
        <v>322</v>
      </c>
      <c r="D16601" s="594" t="s">
        <v>2787</v>
      </c>
      <c r="E16601" s="594" t="s">
        <v>498</v>
      </c>
      <c r="F16601" s="594" t="s">
        <v>552</v>
      </c>
      <c r="G16601" s="596" t="s">
        <v>2819</v>
      </c>
      <c r="H16601" s="597">
        <v>82783063</v>
      </c>
    </row>
    <row r="16602" spans="1:8">
      <c r="A16602" s="594" t="s">
        <v>134</v>
      </c>
      <c r="B16602" s="594" t="s">
        <v>359</v>
      </c>
      <c r="C16602" s="594" t="s">
        <v>322</v>
      </c>
      <c r="D16602" s="594" t="s">
        <v>2787</v>
      </c>
      <c r="E16602" s="594" t="s">
        <v>498</v>
      </c>
      <c r="F16602" s="594" t="s">
        <v>1299</v>
      </c>
      <c r="G16602" s="596" t="s">
        <v>197</v>
      </c>
      <c r="H16602" s="597">
        <v>122382278</v>
      </c>
    </row>
    <row r="16603" spans="1:8">
      <c r="A16603" s="594" t="s">
        <v>134</v>
      </c>
      <c r="B16603" s="594" t="s">
        <v>359</v>
      </c>
      <c r="C16603" s="594" t="s">
        <v>322</v>
      </c>
      <c r="D16603" s="594" t="s">
        <v>2858</v>
      </c>
      <c r="E16603" s="595" t="s">
        <v>411</v>
      </c>
      <c r="F16603" s="595" t="s">
        <v>411</v>
      </c>
      <c r="G16603" s="596" t="s">
        <v>2859</v>
      </c>
      <c r="H16603" s="597">
        <v>13300773915</v>
      </c>
    </row>
    <row r="16604" spans="1:8">
      <c r="A16604" s="594" t="s">
        <v>134</v>
      </c>
      <c r="B16604" s="594" t="s">
        <v>359</v>
      </c>
      <c r="C16604" s="594" t="s">
        <v>322</v>
      </c>
      <c r="D16604" s="594" t="s">
        <v>2858</v>
      </c>
      <c r="E16604" s="594" t="s">
        <v>142</v>
      </c>
      <c r="F16604" s="595" t="s">
        <v>411</v>
      </c>
      <c r="G16604" s="596" t="s">
        <v>143</v>
      </c>
      <c r="H16604" s="597">
        <v>42287328</v>
      </c>
    </row>
    <row r="16605" spans="1:8">
      <c r="A16605" s="594" t="s">
        <v>134</v>
      </c>
      <c r="B16605" s="594" t="s">
        <v>359</v>
      </c>
      <c r="C16605" s="594" t="s">
        <v>322</v>
      </c>
      <c r="D16605" s="594" t="s">
        <v>2858</v>
      </c>
      <c r="E16605" s="594" t="s">
        <v>142</v>
      </c>
      <c r="F16605" s="594" t="s">
        <v>144</v>
      </c>
      <c r="G16605" s="596" t="s">
        <v>2664</v>
      </c>
      <c r="H16605" s="597">
        <v>41531328</v>
      </c>
    </row>
    <row r="16606" spans="1:8">
      <c r="A16606" s="594" t="s">
        <v>134</v>
      </c>
      <c r="B16606" s="594" t="s">
        <v>359</v>
      </c>
      <c r="C16606" s="594" t="s">
        <v>322</v>
      </c>
      <c r="D16606" s="594" t="s">
        <v>2858</v>
      </c>
      <c r="E16606" s="594" t="s">
        <v>142</v>
      </c>
      <c r="F16606" s="594" t="s">
        <v>221</v>
      </c>
      <c r="G16606" s="596" t="s">
        <v>222</v>
      </c>
      <c r="H16606" s="597">
        <v>756000</v>
      </c>
    </row>
    <row r="16607" spans="1:8">
      <c r="A16607" s="594" t="s">
        <v>134</v>
      </c>
      <c r="B16607" s="594" t="s">
        <v>359</v>
      </c>
      <c r="C16607" s="594" t="s">
        <v>322</v>
      </c>
      <c r="D16607" s="594" t="s">
        <v>2858</v>
      </c>
      <c r="E16607" s="594" t="s">
        <v>148</v>
      </c>
      <c r="F16607" s="595" t="s">
        <v>411</v>
      </c>
      <c r="G16607" s="596" t="s">
        <v>149</v>
      </c>
      <c r="H16607" s="597">
        <v>131914700</v>
      </c>
    </row>
    <row r="16608" spans="1:8">
      <c r="A16608" s="594" t="s">
        <v>134</v>
      </c>
      <c r="B16608" s="594" t="s">
        <v>359</v>
      </c>
      <c r="C16608" s="594" t="s">
        <v>322</v>
      </c>
      <c r="D16608" s="594" t="s">
        <v>2858</v>
      </c>
      <c r="E16608" s="594" t="s">
        <v>148</v>
      </c>
      <c r="F16608" s="594" t="s">
        <v>223</v>
      </c>
      <c r="G16608" s="596" t="s">
        <v>224</v>
      </c>
      <c r="H16608" s="597">
        <v>482700</v>
      </c>
    </row>
    <row r="16609" spans="1:8">
      <c r="A16609" s="594" t="s">
        <v>134</v>
      </c>
      <c r="B16609" s="594" t="s">
        <v>359</v>
      </c>
      <c r="C16609" s="594" t="s">
        <v>322</v>
      </c>
      <c r="D16609" s="594" t="s">
        <v>2858</v>
      </c>
      <c r="E16609" s="594" t="s">
        <v>148</v>
      </c>
      <c r="F16609" s="594" t="s">
        <v>603</v>
      </c>
      <c r="G16609" s="596" t="s">
        <v>604</v>
      </c>
      <c r="H16609" s="597">
        <v>6500000</v>
      </c>
    </row>
    <row r="16610" spans="1:8">
      <c r="A16610" s="594" t="s">
        <v>134</v>
      </c>
      <c r="B16610" s="594" t="s">
        <v>359</v>
      </c>
      <c r="C16610" s="594" t="s">
        <v>322</v>
      </c>
      <c r="D16610" s="594" t="s">
        <v>2858</v>
      </c>
      <c r="E16610" s="594" t="s">
        <v>148</v>
      </c>
      <c r="F16610" s="594" t="s">
        <v>474</v>
      </c>
      <c r="G16610" s="596" t="s">
        <v>2773</v>
      </c>
      <c r="H16610" s="597">
        <v>5980000</v>
      </c>
    </row>
    <row r="16611" spans="1:8">
      <c r="A16611" s="594" t="s">
        <v>134</v>
      </c>
      <c r="B16611" s="594" t="s">
        <v>359</v>
      </c>
      <c r="C16611" s="594" t="s">
        <v>322</v>
      </c>
      <c r="D16611" s="594" t="s">
        <v>2858</v>
      </c>
      <c r="E16611" s="594" t="s">
        <v>148</v>
      </c>
      <c r="F16611" s="594" t="s">
        <v>227</v>
      </c>
      <c r="G16611" s="596" t="s">
        <v>2669</v>
      </c>
      <c r="H16611" s="597">
        <v>118952000</v>
      </c>
    </row>
    <row r="16612" spans="1:8">
      <c r="A16612" s="594" t="s">
        <v>134</v>
      </c>
      <c r="B16612" s="594" t="s">
        <v>359</v>
      </c>
      <c r="C16612" s="594" t="s">
        <v>322</v>
      </c>
      <c r="D16612" s="594" t="s">
        <v>2858</v>
      </c>
      <c r="E16612" s="594" t="s">
        <v>582</v>
      </c>
      <c r="F16612" s="595" t="s">
        <v>411</v>
      </c>
      <c r="G16612" s="596" t="s">
        <v>583</v>
      </c>
      <c r="H16612" s="597">
        <v>44938000</v>
      </c>
    </row>
    <row r="16613" spans="1:8">
      <c r="A16613" s="594" t="s">
        <v>134</v>
      </c>
      <c r="B16613" s="594" t="s">
        <v>359</v>
      </c>
      <c r="C16613" s="594" t="s">
        <v>322</v>
      </c>
      <c r="D16613" s="594" t="s">
        <v>2858</v>
      </c>
      <c r="E16613" s="594" t="s">
        <v>582</v>
      </c>
      <c r="F16613" s="594" t="s">
        <v>584</v>
      </c>
      <c r="G16613" s="596" t="s">
        <v>2670</v>
      </c>
      <c r="H16613" s="597">
        <v>21370000</v>
      </c>
    </row>
    <row r="16614" spans="1:8">
      <c r="A16614" s="594" t="s">
        <v>134</v>
      </c>
      <c r="B16614" s="594" t="s">
        <v>359</v>
      </c>
      <c r="C16614" s="594" t="s">
        <v>322</v>
      </c>
      <c r="D16614" s="594" t="s">
        <v>2858</v>
      </c>
      <c r="E16614" s="594" t="s">
        <v>582</v>
      </c>
      <c r="F16614" s="594" t="s">
        <v>478</v>
      </c>
      <c r="G16614" s="596" t="s">
        <v>2775</v>
      </c>
      <c r="H16614" s="597">
        <v>15413000</v>
      </c>
    </row>
    <row r="16615" spans="1:8">
      <c r="A16615" s="594" t="s">
        <v>134</v>
      </c>
      <c r="B16615" s="594" t="s">
        <v>359</v>
      </c>
      <c r="C16615" s="594" t="s">
        <v>322</v>
      </c>
      <c r="D16615" s="594" t="s">
        <v>2858</v>
      </c>
      <c r="E16615" s="594" t="s">
        <v>582</v>
      </c>
      <c r="F16615" s="594" t="s">
        <v>586</v>
      </c>
      <c r="G16615" s="596" t="s">
        <v>2671</v>
      </c>
      <c r="H16615" s="597">
        <v>8155000</v>
      </c>
    </row>
    <row r="16616" spans="1:8">
      <c r="A16616" s="594" t="s">
        <v>134</v>
      </c>
      <c r="B16616" s="594" t="s">
        <v>359</v>
      </c>
      <c r="C16616" s="594" t="s">
        <v>322</v>
      </c>
      <c r="D16616" s="594" t="s">
        <v>2858</v>
      </c>
      <c r="E16616" s="594" t="s">
        <v>152</v>
      </c>
      <c r="F16616" s="595" t="s">
        <v>411</v>
      </c>
      <c r="G16616" s="596" t="s">
        <v>153</v>
      </c>
      <c r="H16616" s="597">
        <v>9850000</v>
      </c>
    </row>
    <row r="16617" spans="1:8">
      <c r="A16617" s="594" t="s">
        <v>134</v>
      </c>
      <c r="B16617" s="594" t="s">
        <v>359</v>
      </c>
      <c r="C16617" s="594" t="s">
        <v>322</v>
      </c>
      <c r="D16617" s="594" t="s">
        <v>2858</v>
      </c>
      <c r="E16617" s="594" t="s">
        <v>152</v>
      </c>
      <c r="F16617" s="594" t="s">
        <v>606</v>
      </c>
      <c r="G16617" s="596" t="s">
        <v>195</v>
      </c>
      <c r="H16617" s="597">
        <v>9850000</v>
      </c>
    </row>
    <row r="16618" spans="1:8">
      <c r="A16618" s="594" t="s">
        <v>134</v>
      </c>
      <c r="B16618" s="594" t="s">
        <v>359</v>
      </c>
      <c r="C16618" s="594" t="s">
        <v>322</v>
      </c>
      <c r="D16618" s="594" t="s">
        <v>2858</v>
      </c>
      <c r="E16618" s="594" t="s">
        <v>156</v>
      </c>
      <c r="F16618" s="595" t="s">
        <v>411</v>
      </c>
      <c r="G16618" s="596" t="s">
        <v>514</v>
      </c>
      <c r="H16618" s="597">
        <v>232226012</v>
      </c>
    </row>
    <row r="16619" spans="1:8">
      <c r="A16619" s="594" t="s">
        <v>134</v>
      </c>
      <c r="B16619" s="594" t="s">
        <v>359</v>
      </c>
      <c r="C16619" s="594" t="s">
        <v>322</v>
      </c>
      <c r="D16619" s="594" t="s">
        <v>2858</v>
      </c>
      <c r="E16619" s="594" t="s">
        <v>156</v>
      </c>
      <c r="F16619" s="594" t="s">
        <v>157</v>
      </c>
      <c r="G16619" s="596" t="s">
        <v>158</v>
      </c>
      <c r="H16619" s="597">
        <v>201055905</v>
      </c>
    </row>
    <row r="16620" spans="1:8">
      <c r="A16620" s="594" t="s">
        <v>134</v>
      </c>
      <c r="B16620" s="594" t="s">
        <v>359</v>
      </c>
      <c r="C16620" s="594" t="s">
        <v>322</v>
      </c>
      <c r="D16620" s="594" t="s">
        <v>2858</v>
      </c>
      <c r="E16620" s="594" t="s">
        <v>156</v>
      </c>
      <c r="F16620" s="594" t="s">
        <v>159</v>
      </c>
      <c r="G16620" s="596" t="s">
        <v>160</v>
      </c>
      <c r="H16620" s="597">
        <v>28895542</v>
      </c>
    </row>
    <row r="16621" spans="1:8">
      <c r="A16621" s="594" t="s">
        <v>134</v>
      </c>
      <c r="B16621" s="594" t="s">
        <v>359</v>
      </c>
      <c r="C16621" s="594" t="s">
        <v>322</v>
      </c>
      <c r="D16621" s="594" t="s">
        <v>2858</v>
      </c>
      <c r="E16621" s="594" t="s">
        <v>156</v>
      </c>
      <c r="F16621" s="594" t="s">
        <v>161</v>
      </c>
      <c r="G16621" s="596" t="s">
        <v>162</v>
      </c>
      <c r="H16621" s="597">
        <v>2274565</v>
      </c>
    </row>
    <row r="16622" spans="1:8">
      <c r="A16622" s="594" t="s">
        <v>134</v>
      </c>
      <c r="B16622" s="594" t="s">
        <v>359</v>
      </c>
      <c r="C16622" s="594" t="s">
        <v>322</v>
      </c>
      <c r="D16622" s="594" t="s">
        <v>2858</v>
      </c>
      <c r="E16622" s="594" t="s">
        <v>768</v>
      </c>
      <c r="F16622" s="595" t="s">
        <v>411</v>
      </c>
      <c r="G16622" s="596" t="s">
        <v>2920</v>
      </c>
      <c r="H16622" s="597">
        <v>8640847675</v>
      </c>
    </row>
    <row r="16623" spans="1:8">
      <c r="A16623" s="594" t="s">
        <v>134</v>
      </c>
      <c r="B16623" s="594" t="s">
        <v>359</v>
      </c>
      <c r="C16623" s="594" t="s">
        <v>322</v>
      </c>
      <c r="D16623" s="594" t="s">
        <v>2858</v>
      </c>
      <c r="E16623" s="594" t="s">
        <v>768</v>
      </c>
      <c r="F16623" s="594" t="s">
        <v>770</v>
      </c>
      <c r="G16623" s="596" t="s">
        <v>2921</v>
      </c>
      <c r="H16623" s="597">
        <v>8599147675</v>
      </c>
    </row>
    <row r="16624" spans="1:8">
      <c r="A16624" s="594" t="s">
        <v>134</v>
      </c>
      <c r="B16624" s="594" t="s">
        <v>359</v>
      </c>
      <c r="C16624" s="594" t="s">
        <v>322</v>
      </c>
      <c r="D16624" s="594" t="s">
        <v>2858</v>
      </c>
      <c r="E16624" s="594" t="s">
        <v>768</v>
      </c>
      <c r="F16624" s="594" t="s">
        <v>459</v>
      </c>
      <c r="G16624" s="596" t="s">
        <v>195</v>
      </c>
      <c r="H16624" s="597">
        <v>41700000</v>
      </c>
    </row>
    <row r="16625" spans="1:8">
      <c r="A16625" s="594" t="s">
        <v>134</v>
      </c>
      <c r="B16625" s="594" t="s">
        <v>359</v>
      </c>
      <c r="C16625" s="594" t="s">
        <v>322</v>
      </c>
      <c r="D16625" s="594" t="s">
        <v>2858</v>
      </c>
      <c r="E16625" s="594" t="s">
        <v>163</v>
      </c>
      <c r="F16625" s="595" t="s">
        <v>411</v>
      </c>
      <c r="G16625" s="596" t="s">
        <v>164</v>
      </c>
      <c r="H16625" s="597">
        <v>11900000</v>
      </c>
    </row>
    <row r="16626" spans="1:8">
      <c r="A16626" s="594" t="s">
        <v>134</v>
      </c>
      <c r="B16626" s="594" t="s">
        <v>359</v>
      </c>
      <c r="C16626" s="594" t="s">
        <v>322</v>
      </c>
      <c r="D16626" s="594" t="s">
        <v>2858</v>
      </c>
      <c r="E16626" s="594" t="s">
        <v>163</v>
      </c>
      <c r="F16626" s="594" t="s">
        <v>165</v>
      </c>
      <c r="G16626" s="596" t="s">
        <v>195</v>
      </c>
      <c r="H16626" s="597">
        <v>11900000</v>
      </c>
    </row>
    <row r="16627" spans="1:8">
      <c r="A16627" s="594" t="s">
        <v>134</v>
      </c>
      <c r="B16627" s="594" t="s">
        <v>359</v>
      </c>
      <c r="C16627" s="594" t="s">
        <v>322</v>
      </c>
      <c r="D16627" s="594" t="s">
        <v>2858</v>
      </c>
      <c r="E16627" s="594" t="s">
        <v>167</v>
      </c>
      <c r="F16627" s="595" t="s">
        <v>411</v>
      </c>
      <c r="G16627" s="596" t="s">
        <v>168</v>
      </c>
      <c r="H16627" s="597">
        <v>7920000</v>
      </c>
    </row>
    <row r="16628" spans="1:8">
      <c r="A16628" s="594" t="s">
        <v>134</v>
      </c>
      <c r="B16628" s="594" t="s">
        <v>359</v>
      </c>
      <c r="C16628" s="594" t="s">
        <v>322</v>
      </c>
      <c r="D16628" s="594" t="s">
        <v>2858</v>
      </c>
      <c r="E16628" s="594" t="s">
        <v>167</v>
      </c>
      <c r="F16628" s="594" t="s">
        <v>169</v>
      </c>
      <c r="G16628" s="596" t="s">
        <v>2674</v>
      </c>
      <c r="H16628" s="597">
        <v>20000</v>
      </c>
    </row>
    <row r="16629" spans="1:8">
      <c r="A16629" s="594" t="s">
        <v>134</v>
      </c>
      <c r="B16629" s="594" t="s">
        <v>359</v>
      </c>
      <c r="C16629" s="594" t="s">
        <v>322</v>
      </c>
      <c r="D16629" s="594" t="s">
        <v>2858</v>
      </c>
      <c r="E16629" s="594" t="s">
        <v>167</v>
      </c>
      <c r="F16629" s="594" t="s">
        <v>230</v>
      </c>
      <c r="G16629" s="596" t="s">
        <v>2675</v>
      </c>
      <c r="H16629" s="597">
        <v>6000000</v>
      </c>
    </row>
    <row r="16630" spans="1:8">
      <c r="A16630" s="594" t="s">
        <v>134</v>
      </c>
      <c r="B16630" s="594" t="s">
        <v>359</v>
      </c>
      <c r="C16630" s="594" t="s">
        <v>322</v>
      </c>
      <c r="D16630" s="594" t="s">
        <v>2858</v>
      </c>
      <c r="E16630" s="594" t="s">
        <v>167</v>
      </c>
      <c r="F16630" s="594" t="s">
        <v>232</v>
      </c>
      <c r="G16630" s="596" t="s">
        <v>195</v>
      </c>
      <c r="H16630" s="597">
        <v>1900000</v>
      </c>
    </row>
    <row r="16631" spans="1:8">
      <c r="A16631" s="594" t="s">
        <v>134</v>
      </c>
      <c r="B16631" s="594" t="s">
        <v>359</v>
      </c>
      <c r="C16631" s="594" t="s">
        <v>322</v>
      </c>
      <c r="D16631" s="594" t="s">
        <v>2858</v>
      </c>
      <c r="E16631" s="594" t="s">
        <v>171</v>
      </c>
      <c r="F16631" s="595" t="s">
        <v>411</v>
      </c>
      <c r="G16631" s="596" t="s">
        <v>2677</v>
      </c>
      <c r="H16631" s="597">
        <v>82829000</v>
      </c>
    </row>
    <row r="16632" spans="1:8">
      <c r="A16632" s="594" t="s">
        <v>134</v>
      </c>
      <c r="B16632" s="594" t="s">
        <v>359</v>
      </c>
      <c r="C16632" s="594" t="s">
        <v>322</v>
      </c>
      <c r="D16632" s="594" t="s">
        <v>2858</v>
      </c>
      <c r="E16632" s="594" t="s">
        <v>171</v>
      </c>
      <c r="F16632" s="594" t="s">
        <v>173</v>
      </c>
      <c r="G16632" s="596" t="s">
        <v>174</v>
      </c>
      <c r="H16632" s="597">
        <v>70222000</v>
      </c>
    </row>
    <row r="16633" spans="1:8">
      <c r="A16633" s="594" t="s">
        <v>134</v>
      </c>
      <c r="B16633" s="594" t="s">
        <v>359</v>
      </c>
      <c r="C16633" s="594" t="s">
        <v>322</v>
      </c>
      <c r="D16633" s="594" t="s">
        <v>2858</v>
      </c>
      <c r="E16633" s="594" t="s">
        <v>171</v>
      </c>
      <c r="F16633" s="594" t="s">
        <v>216</v>
      </c>
      <c r="G16633" s="596" t="s">
        <v>217</v>
      </c>
      <c r="H16633" s="597">
        <v>195000</v>
      </c>
    </row>
    <row r="16634" spans="1:8">
      <c r="A16634" s="594" t="s">
        <v>134</v>
      </c>
      <c r="B16634" s="594" t="s">
        <v>359</v>
      </c>
      <c r="C16634" s="594" t="s">
        <v>322</v>
      </c>
      <c r="D16634" s="594" t="s">
        <v>2858</v>
      </c>
      <c r="E16634" s="594" t="s">
        <v>171</v>
      </c>
      <c r="F16634" s="594" t="s">
        <v>5</v>
      </c>
      <c r="G16634" s="596" t="s">
        <v>2678</v>
      </c>
      <c r="H16634" s="597">
        <v>8340000</v>
      </c>
    </row>
    <row r="16635" spans="1:8">
      <c r="A16635" s="594" t="s">
        <v>134</v>
      </c>
      <c r="B16635" s="594" t="s">
        <v>359</v>
      </c>
      <c r="C16635" s="594" t="s">
        <v>322</v>
      </c>
      <c r="D16635" s="594" t="s">
        <v>2858</v>
      </c>
      <c r="E16635" s="594" t="s">
        <v>171</v>
      </c>
      <c r="F16635" s="594" t="s">
        <v>175</v>
      </c>
      <c r="G16635" s="596" t="s">
        <v>176</v>
      </c>
      <c r="H16635" s="597">
        <v>4072000</v>
      </c>
    </row>
    <row r="16636" spans="1:8">
      <c r="A16636" s="594" t="s">
        <v>134</v>
      </c>
      <c r="B16636" s="594" t="s">
        <v>359</v>
      </c>
      <c r="C16636" s="594" t="s">
        <v>322</v>
      </c>
      <c r="D16636" s="594" t="s">
        <v>2858</v>
      </c>
      <c r="E16636" s="594" t="s">
        <v>177</v>
      </c>
      <c r="F16636" s="595" t="s">
        <v>411</v>
      </c>
      <c r="G16636" s="596" t="s">
        <v>178</v>
      </c>
      <c r="H16636" s="597">
        <v>3184000</v>
      </c>
    </row>
    <row r="16637" spans="1:8">
      <c r="A16637" s="594" t="s">
        <v>134</v>
      </c>
      <c r="B16637" s="594" t="s">
        <v>359</v>
      </c>
      <c r="C16637" s="594" t="s">
        <v>322</v>
      </c>
      <c r="D16637" s="594" t="s">
        <v>2858</v>
      </c>
      <c r="E16637" s="594" t="s">
        <v>177</v>
      </c>
      <c r="F16637" s="594" t="s">
        <v>179</v>
      </c>
      <c r="G16637" s="596" t="s">
        <v>2679</v>
      </c>
      <c r="H16637" s="597">
        <v>22000</v>
      </c>
    </row>
    <row r="16638" spans="1:8">
      <c r="A16638" s="594" t="s">
        <v>134</v>
      </c>
      <c r="B16638" s="594" t="s">
        <v>359</v>
      </c>
      <c r="C16638" s="594" t="s">
        <v>322</v>
      </c>
      <c r="D16638" s="594" t="s">
        <v>2858</v>
      </c>
      <c r="E16638" s="594" t="s">
        <v>177</v>
      </c>
      <c r="F16638" s="594" t="s">
        <v>441</v>
      </c>
      <c r="G16638" s="596" t="s">
        <v>2728</v>
      </c>
      <c r="H16638" s="597">
        <v>2106000</v>
      </c>
    </row>
    <row r="16639" spans="1:8">
      <c r="A16639" s="594" t="s">
        <v>134</v>
      </c>
      <c r="B16639" s="594" t="s">
        <v>359</v>
      </c>
      <c r="C16639" s="594" t="s">
        <v>322</v>
      </c>
      <c r="D16639" s="594" t="s">
        <v>2858</v>
      </c>
      <c r="E16639" s="594" t="s">
        <v>177</v>
      </c>
      <c r="F16639" s="594" t="s">
        <v>1297</v>
      </c>
      <c r="G16639" s="596" t="s">
        <v>2680</v>
      </c>
      <c r="H16639" s="597">
        <v>1056000</v>
      </c>
    </row>
    <row r="16640" spans="1:8">
      <c r="A16640" s="594" t="s">
        <v>134</v>
      </c>
      <c r="B16640" s="594" t="s">
        <v>359</v>
      </c>
      <c r="C16640" s="594" t="s">
        <v>322</v>
      </c>
      <c r="D16640" s="594" t="s">
        <v>2858</v>
      </c>
      <c r="E16640" s="594" t="s">
        <v>240</v>
      </c>
      <c r="F16640" s="595" t="s">
        <v>411</v>
      </c>
      <c r="G16640" s="596" t="s">
        <v>241</v>
      </c>
      <c r="H16640" s="597">
        <v>1362566800</v>
      </c>
    </row>
    <row r="16641" spans="1:8">
      <c r="A16641" s="594" t="s">
        <v>134</v>
      </c>
      <c r="B16641" s="594" t="s">
        <v>359</v>
      </c>
      <c r="C16641" s="594" t="s">
        <v>322</v>
      </c>
      <c r="D16641" s="594" t="s">
        <v>2858</v>
      </c>
      <c r="E16641" s="594" t="s">
        <v>240</v>
      </c>
      <c r="F16641" s="594" t="s">
        <v>242</v>
      </c>
      <c r="G16641" s="596" t="s">
        <v>243</v>
      </c>
      <c r="H16641" s="597">
        <v>11560800</v>
      </c>
    </row>
    <row r="16642" spans="1:8">
      <c r="A16642" s="594" t="s">
        <v>134</v>
      </c>
      <c r="B16642" s="594" t="s">
        <v>359</v>
      </c>
      <c r="C16642" s="594" t="s">
        <v>322</v>
      </c>
      <c r="D16642" s="594" t="s">
        <v>2858</v>
      </c>
      <c r="E16642" s="594" t="s">
        <v>240</v>
      </c>
      <c r="F16642" s="594" t="s">
        <v>728</v>
      </c>
      <c r="G16642" s="596" t="s">
        <v>729</v>
      </c>
      <c r="H16642" s="597">
        <v>7400000</v>
      </c>
    </row>
    <row r="16643" spans="1:8">
      <c r="A16643" s="594" t="s">
        <v>134</v>
      </c>
      <c r="B16643" s="594" t="s">
        <v>359</v>
      </c>
      <c r="C16643" s="594" t="s">
        <v>322</v>
      </c>
      <c r="D16643" s="594" t="s">
        <v>2858</v>
      </c>
      <c r="E16643" s="594" t="s">
        <v>240</v>
      </c>
      <c r="F16643" s="594" t="s">
        <v>597</v>
      </c>
      <c r="G16643" s="596" t="s">
        <v>2682</v>
      </c>
      <c r="H16643" s="597">
        <v>11660000</v>
      </c>
    </row>
    <row r="16644" spans="1:8">
      <c r="A16644" s="594" t="s">
        <v>134</v>
      </c>
      <c r="B16644" s="594" t="s">
        <v>359</v>
      </c>
      <c r="C16644" s="594" t="s">
        <v>322</v>
      </c>
      <c r="D16644" s="594" t="s">
        <v>2858</v>
      </c>
      <c r="E16644" s="594" t="s">
        <v>240</v>
      </c>
      <c r="F16644" s="594" t="s">
        <v>733</v>
      </c>
      <c r="G16644" s="596" t="s">
        <v>734</v>
      </c>
      <c r="H16644" s="597">
        <v>825990000</v>
      </c>
    </row>
    <row r="16645" spans="1:8">
      <c r="A16645" s="594" t="s">
        <v>134</v>
      </c>
      <c r="B16645" s="594" t="s">
        <v>359</v>
      </c>
      <c r="C16645" s="594" t="s">
        <v>322</v>
      </c>
      <c r="D16645" s="594" t="s">
        <v>2858</v>
      </c>
      <c r="E16645" s="594" t="s">
        <v>240</v>
      </c>
      <c r="F16645" s="594" t="s">
        <v>735</v>
      </c>
      <c r="G16645" s="596" t="s">
        <v>193</v>
      </c>
      <c r="H16645" s="597">
        <v>505956000</v>
      </c>
    </row>
    <row r="16646" spans="1:8">
      <c r="A16646" s="594" t="s">
        <v>134</v>
      </c>
      <c r="B16646" s="594" t="s">
        <v>359</v>
      </c>
      <c r="C16646" s="594" t="s">
        <v>322</v>
      </c>
      <c r="D16646" s="594" t="s">
        <v>2858</v>
      </c>
      <c r="E16646" s="594" t="s">
        <v>183</v>
      </c>
      <c r="F16646" s="595" t="s">
        <v>411</v>
      </c>
      <c r="G16646" s="596" t="s">
        <v>184</v>
      </c>
      <c r="H16646" s="597">
        <v>72893000</v>
      </c>
    </row>
    <row r="16647" spans="1:8">
      <c r="A16647" s="594" t="s">
        <v>134</v>
      </c>
      <c r="B16647" s="594" t="s">
        <v>359</v>
      </c>
      <c r="C16647" s="594" t="s">
        <v>322</v>
      </c>
      <c r="D16647" s="594" t="s">
        <v>2858</v>
      </c>
      <c r="E16647" s="594" t="s">
        <v>183</v>
      </c>
      <c r="F16647" s="594" t="s">
        <v>587</v>
      </c>
      <c r="G16647" s="596" t="s">
        <v>588</v>
      </c>
      <c r="H16647" s="597">
        <v>5210000</v>
      </c>
    </row>
    <row r="16648" spans="1:8">
      <c r="A16648" s="594" t="s">
        <v>134</v>
      </c>
      <c r="B16648" s="594" t="s">
        <v>359</v>
      </c>
      <c r="C16648" s="594" t="s">
        <v>322</v>
      </c>
      <c r="D16648" s="594" t="s">
        <v>2858</v>
      </c>
      <c r="E16648" s="594" t="s">
        <v>183</v>
      </c>
      <c r="F16648" s="594" t="s">
        <v>736</v>
      </c>
      <c r="G16648" s="596" t="s">
        <v>737</v>
      </c>
      <c r="H16648" s="597">
        <v>6810000</v>
      </c>
    </row>
    <row r="16649" spans="1:8">
      <c r="A16649" s="594" t="s">
        <v>134</v>
      </c>
      <c r="B16649" s="594" t="s">
        <v>359</v>
      </c>
      <c r="C16649" s="594" t="s">
        <v>322</v>
      </c>
      <c r="D16649" s="594" t="s">
        <v>2858</v>
      </c>
      <c r="E16649" s="594" t="s">
        <v>183</v>
      </c>
      <c r="F16649" s="594" t="s">
        <v>185</v>
      </c>
      <c r="G16649" s="596" t="s">
        <v>186</v>
      </c>
      <c r="H16649" s="597">
        <v>11180000</v>
      </c>
    </row>
    <row r="16650" spans="1:8">
      <c r="A16650" s="594" t="s">
        <v>134</v>
      </c>
      <c r="B16650" s="594" t="s">
        <v>359</v>
      </c>
      <c r="C16650" s="594" t="s">
        <v>322</v>
      </c>
      <c r="D16650" s="594" t="s">
        <v>2858</v>
      </c>
      <c r="E16650" s="594" t="s">
        <v>183</v>
      </c>
      <c r="F16650" s="594" t="s">
        <v>187</v>
      </c>
      <c r="G16650" s="596" t="s">
        <v>2683</v>
      </c>
      <c r="H16650" s="597">
        <v>49093000</v>
      </c>
    </row>
    <row r="16651" spans="1:8">
      <c r="A16651" s="594" t="s">
        <v>134</v>
      </c>
      <c r="B16651" s="594" t="s">
        <v>359</v>
      </c>
      <c r="C16651" s="594" t="s">
        <v>322</v>
      </c>
      <c r="D16651" s="594" t="s">
        <v>2858</v>
      </c>
      <c r="E16651" s="594" t="s">
        <v>183</v>
      </c>
      <c r="F16651" s="594" t="s">
        <v>772</v>
      </c>
      <c r="G16651" s="596" t="s">
        <v>195</v>
      </c>
      <c r="H16651" s="597">
        <v>600000</v>
      </c>
    </row>
    <row r="16652" spans="1:8">
      <c r="A16652" s="594" t="s">
        <v>134</v>
      </c>
      <c r="B16652" s="594" t="s">
        <v>359</v>
      </c>
      <c r="C16652" s="594" t="s">
        <v>322</v>
      </c>
      <c r="D16652" s="594" t="s">
        <v>2858</v>
      </c>
      <c r="E16652" s="594" t="s">
        <v>738</v>
      </c>
      <c r="F16652" s="595" t="s">
        <v>411</v>
      </c>
      <c r="G16652" s="596" t="s">
        <v>739</v>
      </c>
      <c r="H16652" s="597">
        <v>2400000</v>
      </c>
    </row>
    <row r="16653" spans="1:8">
      <c r="A16653" s="594" t="s">
        <v>134</v>
      </c>
      <c r="B16653" s="594" t="s">
        <v>359</v>
      </c>
      <c r="C16653" s="594" t="s">
        <v>322</v>
      </c>
      <c r="D16653" s="594" t="s">
        <v>2858</v>
      </c>
      <c r="E16653" s="594" t="s">
        <v>738</v>
      </c>
      <c r="F16653" s="594" t="s">
        <v>740</v>
      </c>
      <c r="G16653" s="596" t="s">
        <v>741</v>
      </c>
      <c r="H16653" s="597">
        <v>800000</v>
      </c>
    </row>
    <row r="16654" spans="1:8">
      <c r="A16654" s="594" t="s">
        <v>134</v>
      </c>
      <c r="B16654" s="594" t="s">
        <v>359</v>
      </c>
      <c r="C16654" s="594" t="s">
        <v>322</v>
      </c>
      <c r="D16654" s="594" t="s">
        <v>2858</v>
      </c>
      <c r="E16654" s="594" t="s">
        <v>738</v>
      </c>
      <c r="F16654" s="594" t="s">
        <v>356</v>
      </c>
      <c r="G16654" s="596" t="s">
        <v>357</v>
      </c>
      <c r="H16654" s="597">
        <v>1200000</v>
      </c>
    </row>
    <row r="16655" spans="1:8">
      <c r="A16655" s="594" t="s">
        <v>134</v>
      </c>
      <c r="B16655" s="594" t="s">
        <v>359</v>
      </c>
      <c r="C16655" s="594" t="s">
        <v>322</v>
      </c>
      <c r="D16655" s="594" t="s">
        <v>2858</v>
      </c>
      <c r="E16655" s="594" t="s">
        <v>738</v>
      </c>
      <c r="F16655" s="594" t="s">
        <v>742</v>
      </c>
      <c r="G16655" s="596" t="s">
        <v>743</v>
      </c>
      <c r="H16655" s="597">
        <v>400000</v>
      </c>
    </row>
    <row r="16656" spans="1:8">
      <c r="A16656" s="594" t="s">
        <v>134</v>
      </c>
      <c r="B16656" s="594" t="s">
        <v>359</v>
      </c>
      <c r="C16656" s="594" t="s">
        <v>322</v>
      </c>
      <c r="D16656" s="594" t="s">
        <v>2858</v>
      </c>
      <c r="E16656" s="594" t="s">
        <v>744</v>
      </c>
      <c r="F16656" s="595" t="s">
        <v>411</v>
      </c>
      <c r="G16656" s="596" t="s">
        <v>2686</v>
      </c>
      <c r="H16656" s="597">
        <v>37950000</v>
      </c>
    </row>
    <row r="16657" spans="1:8">
      <c r="A16657" s="594" t="s">
        <v>134</v>
      </c>
      <c r="B16657" s="594" t="s">
        <v>359</v>
      </c>
      <c r="C16657" s="594" t="s">
        <v>322</v>
      </c>
      <c r="D16657" s="594" t="s">
        <v>2858</v>
      </c>
      <c r="E16657" s="594" t="s">
        <v>744</v>
      </c>
      <c r="F16657" s="594" t="s">
        <v>748</v>
      </c>
      <c r="G16657" s="596" t="s">
        <v>35</v>
      </c>
      <c r="H16657" s="597">
        <v>37950000</v>
      </c>
    </row>
    <row r="16658" spans="1:8">
      <c r="A16658" s="594" t="s">
        <v>134</v>
      </c>
      <c r="B16658" s="594" t="s">
        <v>359</v>
      </c>
      <c r="C16658" s="594" t="s">
        <v>322</v>
      </c>
      <c r="D16658" s="594" t="s">
        <v>2858</v>
      </c>
      <c r="E16658" s="594" t="s">
        <v>189</v>
      </c>
      <c r="F16658" s="595" t="s">
        <v>411</v>
      </c>
      <c r="G16658" s="596" t="s">
        <v>190</v>
      </c>
      <c r="H16658" s="597">
        <v>151191000</v>
      </c>
    </row>
    <row r="16659" spans="1:8">
      <c r="A16659" s="594" t="s">
        <v>134</v>
      </c>
      <c r="B16659" s="594" t="s">
        <v>359</v>
      </c>
      <c r="C16659" s="594" t="s">
        <v>322</v>
      </c>
      <c r="D16659" s="594" t="s">
        <v>2858</v>
      </c>
      <c r="E16659" s="594" t="s">
        <v>189</v>
      </c>
      <c r="F16659" s="594" t="s">
        <v>773</v>
      </c>
      <c r="G16659" s="596" t="s">
        <v>2695</v>
      </c>
      <c r="H16659" s="597">
        <v>19408000</v>
      </c>
    </row>
    <row r="16660" spans="1:8">
      <c r="A16660" s="594" t="s">
        <v>134</v>
      </c>
      <c r="B16660" s="594" t="s">
        <v>359</v>
      </c>
      <c r="C16660" s="594" t="s">
        <v>322</v>
      </c>
      <c r="D16660" s="594" t="s">
        <v>2858</v>
      </c>
      <c r="E16660" s="594" t="s">
        <v>189</v>
      </c>
      <c r="F16660" s="594" t="s">
        <v>13</v>
      </c>
      <c r="G16660" s="596" t="s">
        <v>2732</v>
      </c>
      <c r="H16660" s="597">
        <v>9460000</v>
      </c>
    </row>
    <row r="16661" spans="1:8">
      <c r="A16661" s="594" t="s">
        <v>134</v>
      </c>
      <c r="B16661" s="594" t="s">
        <v>359</v>
      </c>
      <c r="C16661" s="594" t="s">
        <v>322</v>
      </c>
      <c r="D16661" s="594" t="s">
        <v>2858</v>
      </c>
      <c r="E16661" s="594" t="s">
        <v>189</v>
      </c>
      <c r="F16661" s="594" t="s">
        <v>37</v>
      </c>
      <c r="G16661" s="596" t="s">
        <v>2696</v>
      </c>
      <c r="H16661" s="597">
        <v>13300000</v>
      </c>
    </row>
    <row r="16662" spans="1:8">
      <c r="A16662" s="594" t="s">
        <v>134</v>
      </c>
      <c r="B16662" s="594" t="s">
        <v>359</v>
      </c>
      <c r="C16662" s="594" t="s">
        <v>322</v>
      </c>
      <c r="D16662" s="594" t="s">
        <v>2858</v>
      </c>
      <c r="E16662" s="594" t="s">
        <v>189</v>
      </c>
      <c r="F16662" s="594" t="s">
        <v>192</v>
      </c>
      <c r="G16662" s="596" t="s">
        <v>195</v>
      </c>
      <c r="H16662" s="597">
        <v>109023000</v>
      </c>
    </row>
    <row r="16663" spans="1:8">
      <c r="A16663" s="594" t="s">
        <v>134</v>
      </c>
      <c r="B16663" s="594" t="s">
        <v>359</v>
      </c>
      <c r="C16663" s="594" t="s">
        <v>322</v>
      </c>
      <c r="D16663" s="594" t="s">
        <v>2858</v>
      </c>
      <c r="E16663" s="594" t="s">
        <v>77</v>
      </c>
      <c r="F16663" s="595" t="s">
        <v>411</v>
      </c>
      <c r="G16663" s="596" t="s">
        <v>78</v>
      </c>
      <c r="H16663" s="597">
        <v>20000000</v>
      </c>
    </row>
    <row r="16664" spans="1:8">
      <c r="A16664" s="594" t="s">
        <v>134</v>
      </c>
      <c r="B16664" s="594" t="s">
        <v>359</v>
      </c>
      <c r="C16664" s="594" t="s">
        <v>322</v>
      </c>
      <c r="D16664" s="594" t="s">
        <v>2858</v>
      </c>
      <c r="E16664" s="594" t="s">
        <v>77</v>
      </c>
      <c r="F16664" s="594" t="s">
        <v>846</v>
      </c>
      <c r="G16664" s="596" t="s">
        <v>1079</v>
      </c>
      <c r="H16664" s="597">
        <v>20000000</v>
      </c>
    </row>
    <row r="16665" spans="1:8">
      <c r="A16665" s="594" t="s">
        <v>134</v>
      </c>
      <c r="B16665" s="594" t="s">
        <v>359</v>
      </c>
      <c r="C16665" s="594" t="s">
        <v>322</v>
      </c>
      <c r="D16665" s="594" t="s">
        <v>2858</v>
      </c>
      <c r="E16665" s="594" t="s">
        <v>628</v>
      </c>
      <c r="F16665" s="595" t="s">
        <v>411</v>
      </c>
      <c r="G16665" s="596" t="s">
        <v>2709</v>
      </c>
      <c r="H16665" s="597">
        <v>100150000</v>
      </c>
    </row>
    <row r="16666" spans="1:8">
      <c r="A16666" s="594" t="s">
        <v>134</v>
      </c>
      <c r="B16666" s="594" t="s">
        <v>359</v>
      </c>
      <c r="C16666" s="594" t="s">
        <v>322</v>
      </c>
      <c r="D16666" s="594" t="s">
        <v>2858</v>
      </c>
      <c r="E16666" s="594" t="s">
        <v>628</v>
      </c>
      <c r="F16666" s="594" t="s">
        <v>637</v>
      </c>
      <c r="G16666" s="596" t="s">
        <v>2963</v>
      </c>
      <c r="H16666" s="597">
        <v>2000000</v>
      </c>
    </row>
    <row r="16667" spans="1:8">
      <c r="A16667" s="594" t="s">
        <v>134</v>
      </c>
      <c r="B16667" s="594" t="s">
        <v>359</v>
      </c>
      <c r="C16667" s="594" t="s">
        <v>322</v>
      </c>
      <c r="D16667" s="594" t="s">
        <v>2858</v>
      </c>
      <c r="E16667" s="594" t="s">
        <v>628</v>
      </c>
      <c r="F16667" s="594" t="s">
        <v>619</v>
      </c>
      <c r="G16667" s="596" t="s">
        <v>195</v>
      </c>
      <c r="H16667" s="597">
        <v>98150000</v>
      </c>
    </row>
    <row r="16668" spans="1:8">
      <c r="A16668" s="594" t="s">
        <v>134</v>
      </c>
      <c r="B16668" s="594" t="s">
        <v>359</v>
      </c>
      <c r="C16668" s="594" t="s">
        <v>322</v>
      </c>
      <c r="D16668" s="594" t="s">
        <v>2858</v>
      </c>
      <c r="E16668" s="594" t="s">
        <v>642</v>
      </c>
      <c r="F16668" s="595" t="s">
        <v>411</v>
      </c>
      <c r="G16668" s="596" t="s">
        <v>2831</v>
      </c>
      <c r="H16668" s="597">
        <v>153781300</v>
      </c>
    </row>
    <row r="16669" spans="1:8">
      <c r="A16669" s="594" t="s">
        <v>134</v>
      </c>
      <c r="B16669" s="594" t="s">
        <v>359</v>
      </c>
      <c r="C16669" s="594" t="s">
        <v>322</v>
      </c>
      <c r="D16669" s="594" t="s">
        <v>2858</v>
      </c>
      <c r="E16669" s="594" t="s">
        <v>642</v>
      </c>
      <c r="F16669" s="594" t="s">
        <v>1179</v>
      </c>
      <c r="G16669" s="596" t="s">
        <v>160</v>
      </c>
      <c r="H16669" s="597">
        <v>726300</v>
      </c>
    </row>
    <row r="16670" spans="1:8">
      <c r="A16670" s="594" t="s">
        <v>134</v>
      </c>
      <c r="B16670" s="594" t="s">
        <v>359</v>
      </c>
      <c r="C16670" s="594" t="s">
        <v>322</v>
      </c>
      <c r="D16670" s="594" t="s">
        <v>2858</v>
      </c>
      <c r="E16670" s="594" t="s">
        <v>642</v>
      </c>
      <c r="F16670" s="594" t="s">
        <v>644</v>
      </c>
      <c r="G16670" s="596" t="s">
        <v>2960</v>
      </c>
      <c r="H16670" s="597">
        <v>153055000</v>
      </c>
    </row>
    <row r="16671" spans="1:8">
      <c r="A16671" s="594" t="s">
        <v>134</v>
      </c>
      <c r="B16671" s="594" t="s">
        <v>359</v>
      </c>
      <c r="C16671" s="594" t="s">
        <v>322</v>
      </c>
      <c r="D16671" s="594" t="s">
        <v>2858</v>
      </c>
      <c r="E16671" s="594" t="s">
        <v>2756</v>
      </c>
      <c r="F16671" s="595" t="s">
        <v>411</v>
      </c>
      <c r="G16671" s="596" t="s">
        <v>2757</v>
      </c>
      <c r="H16671" s="597">
        <v>40250000</v>
      </c>
    </row>
    <row r="16672" spans="1:8">
      <c r="A16672" s="594" t="s">
        <v>134</v>
      </c>
      <c r="B16672" s="594" t="s">
        <v>359</v>
      </c>
      <c r="C16672" s="594" t="s">
        <v>322</v>
      </c>
      <c r="D16672" s="594" t="s">
        <v>2858</v>
      </c>
      <c r="E16672" s="594" t="s">
        <v>2756</v>
      </c>
      <c r="F16672" s="594" t="s">
        <v>2842</v>
      </c>
      <c r="G16672" s="596" t="s">
        <v>195</v>
      </c>
      <c r="H16672" s="597">
        <v>40250000</v>
      </c>
    </row>
    <row r="16673" spans="1:8">
      <c r="A16673" s="594" t="s">
        <v>134</v>
      </c>
      <c r="B16673" s="594" t="s">
        <v>359</v>
      </c>
      <c r="C16673" s="594" t="s">
        <v>322</v>
      </c>
      <c r="D16673" s="594" t="s">
        <v>2858</v>
      </c>
      <c r="E16673" s="594" t="s">
        <v>194</v>
      </c>
      <c r="F16673" s="595" t="s">
        <v>411</v>
      </c>
      <c r="G16673" s="596" t="s">
        <v>195</v>
      </c>
      <c r="H16673" s="597">
        <v>2144709100</v>
      </c>
    </row>
    <row r="16674" spans="1:8">
      <c r="A16674" s="594" t="s">
        <v>134</v>
      </c>
      <c r="B16674" s="594" t="s">
        <v>359</v>
      </c>
      <c r="C16674" s="594" t="s">
        <v>322</v>
      </c>
      <c r="D16674" s="594" t="s">
        <v>2858</v>
      </c>
      <c r="E16674" s="594" t="s">
        <v>194</v>
      </c>
      <c r="F16674" s="594" t="s">
        <v>198</v>
      </c>
      <c r="G16674" s="596" t="s">
        <v>199</v>
      </c>
      <c r="H16674" s="597">
        <v>45662000</v>
      </c>
    </row>
    <row r="16675" spans="1:8">
      <c r="A16675" s="594" t="s">
        <v>134</v>
      </c>
      <c r="B16675" s="594" t="s">
        <v>359</v>
      </c>
      <c r="C16675" s="594" t="s">
        <v>322</v>
      </c>
      <c r="D16675" s="594" t="s">
        <v>2858</v>
      </c>
      <c r="E16675" s="594" t="s">
        <v>194</v>
      </c>
      <c r="F16675" s="594" t="s">
        <v>200</v>
      </c>
      <c r="G16675" s="596" t="s">
        <v>201</v>
      </c>
      <c r="H16675" s="597">
        <v>2099047100</v>
      </c>
    </row>
    <row r="16676" spans="1:8">
      <c r="A16676" s="594" t="s">
        <v>134</v>
      </c>
      <c r="B16676" s="594" t="s">
        <v>359</v>
      </c>
      <c r="C16676" s="594" t="s">
        <v>322</v>
      </c>
      <c r="D16676" s="594" t="s">
        <v>2858</v>
      </c>
      <c r="E16676" s="594" t="s">
        <v>550</v>
      </c>
      <c r="F16676" s="595" t="s">
        <v>411</v>
      </c>
      <c r="G16676" s="596" t="s">
        <v>2705</v>
      </c>
      <c r="H16676" s="597">
        <v>6986000</v>
      </c>
    </row>
    <row r="16677" spans="1:8">
      <c r="A16677" s="594" t="s">
        <v>134</v>
      </c>
      <c r="B16677" s="594" t="s">
        <v>359</v>
      </c>
      <c r="C16677" s="594" t="s">
        <v>322</v>
      </c>
      <c r="D16677" s="594" t="s">
        <v>2858</v>
      </c>
      <c r="E16677" s="594" t="s">
        <v>550</v>
      </c>
      <c r="F16677" s="594" t="s">
        <v>2706</v>
      </c>
      <c r="G16677" s="596" t="s">
        <v>72</v>
      </c>
      <c r="H16677" s="597">
        <v>6986000</v>
      </c>
    </row>
    <row r="16678" spans="1:8">
      <c r="A16678" s="594" t="s">
        <v>134</v>
      </c>
      <c r="B16678" s="594" t="s">
        <v>359</v>
      </c>
      <c r="C16678" s="594" t="s">
        <v>1369</v>
      </c>
      <c r="D16678" s="595" t="s">
        <v>411</v>
      </c>
      <c r="E16678" s="595" t="s">
        <v>411</v>
      </c>
      <c r="F16678" s="595" t="s">
        <v>411</v>
      </c>
      <c r="G16678" s="596" t="s">
        <v>1968</v>
      </c>
      <c r="H16678" s="597">
        <v>274341643963</v>
      </c>
    </row>
    <row r="16679" spans="1:8">
      <c r="A16679" s="594" t="s">
        <v>134</v>
      </c>
      <c r="B16679" s="594" t="s">
        <v>359</v>
      </c>
      <c r="C16679" s="594" t="s">
        <v>1369</v>
      </c>
      <c r="D16679" s="594" t="s">
        <v>1380</v>
      </c>
      <c r="E16679" s="595" t="s">
        <v>411</v>
      </c>
      <c r="F16679" s="595" t="s">
        <v>411</v>
      </c>
      <c r="G16679" s="596" t="s">
        <v>2708</v>
      </c>
      <c r="H16679" s="597">
        <v>248755465662</v>
      </c>
    </row>
    <row r="16680" spans="1:8">
      <c r="A16680" s="594" t="s">
        <v>134</v>
      </c>
      <c r="B16680" s="594" t="s">
        <v>359</v>
      </c>
      <c r="C16680" s="594" t="s">
        <v>1369</v>
      </c>
      <c r="D16680" s="594" t="s">
        <v>1380</v>
      </c>
      <c r="E16680" s="594" t="s">
        <v>148</v>
      </c>
      <c r="F16680" s="595" t="s">
        <v>411</v>
      </c>
      <c r="G16680" s="596" t="s">
        <v>149</v>
      </c>
      <c r="H16680" s="597">
        <v>25920000</v>
      </c>
    </row>
    <row r="16681" spans="1:8">
      <c r="A16681" s="594" t="s">
        <v>134</v>
      </c>
      <c r="B16681" s="594" t="s">
        <v>359</v>
      </c>
      <c r="C16681" s="594" t="s">
        <v>1369</v>
      </c>
      <c r="D16681" s="594" t="s">
        <v>1380</v>
      </c>
      <c r="E16681" s="594" t="s">
        <v>148</v>
      </c>
      <c r="F16681" s="594" t="s">
        <v>227</v>
      </c>
      <c r="G16681" s="596" t="s">
        <v>2669</v>
      </c>
      <c r="H16681" s="597">
        <v>25920000</v>
      </c>
    </row>
    <row r="16682" spans="1:8">
      <c r="A16682" s="594" t="s">
        <v>134</v>
      </c>
      <c r="B16682" s="594" t="s">
        <v>359</v>
      </c>
      <c r="C16682" s="594" t="s">
        <v>1369</v>
      </c>
      <c r="D16682" s="594" t="s">
        <v>1380</v>
      </c>
      <c r="E16682" s="594" t="s">
        <v>152</v>
      </c>
      <c r="F16682" s="595" t="s">
        <v>411</v>
      </c>
      <c r="G16682" s="596" t="s">
        <v>153</v>
      </c>
      <c r="H16682" s="597">
        <v>4175000</v>
      </c>
    </row>
    <row r="16683" spans="1:8">
      <c r="A16683" s="594" t="s">
        <v>134</v>
      </c>
      <c r="B16683" s="594" t="s">
        <v>359</v>
      </c>
      <c r="C16683" s="594" t="s">
        <v>1369</v>
      </c>
      <c r="D16683" s="594" t="s">
        <v>1380</v>
      </c>
      <c r="E16683" s="594" t="s">
        <v>152</v>
      </c>
      <c r="F16683" s="594" t="s">
        <v>606</v>
      </c>
      <c r="G16683" s="596" t="s">
        <v>195</v>
      </c>
      <c r="H16683" s="597">
        <v>4175000</v>
      </c>
    </row>
    <row r="16684" spans="1:8">
      <c r="A16684" s="594" t="s">
        <v>134</v>
      </c>
      <c r="B16684" s="594" t="s">
        <v>359</v>
      </c>
      <c r="C16684" s="594" t="s">
        <v>1369</v>
      </c>
      <c r="D16684" s="594" t="s">
        <v>1380</v>
      </c>
      <c r="E16684" s="594" t="s">
        <v>156</v>
      </c>
      <c r="F16684" s="595" t="s">
        <v>411</v>
      </c>
      <c r="G16684" s="596" t="s">
        <v>514</v>
      </c>
      <c r="H16684" s="597">
        <v>40681972</v>
      </c>
    </row>
    <row r="16685" spans="1:8">
      <c r="A16685" s="594" t="s">
        <v>134</v>
      </c>
      <c r="B16685" s="594" t="s">
        <v>359</v>
      </c>
      <c r="C16685" s="594" t="s">
        <v>1369</v>
      </c>
      <c r="D16685" s="594" t="s">
        <v>1380</v>
      </c>
      <c r="E16685" s="594" t="s">
        <v>156</v>
      </c>
      <c r="F16685" s="594" t="s">
        <v>159</v>
      </c>
      <c r="G16685" s="596" t="s">
        <v>160</v>
      </c>
      <c r="H16685" s="597">
        <v>40681972</v>
      </c>
    </row>
    <row r="16686" spans="1:8">
      <c r="A16686" s="594" t="s">
        <v>134</v>
      </c>
      <c r="B16686" s="594" t="s">
        <v>359</v>
      </c>
      <c r="C16686" s="594" t="s">
        <v>1369</v>
      </c>
      <c r="D16686" s="594" t="s">
        <v>1380</v>
      </c>
      <c r="E16686" s="594" t="s">
        <v>768</v>
      </c>
      <c r="F16686" s="595" t="s">
        <v>411</v>
      </c>
      <c r="G16686" s="596" t="s">
        <v>2920</v>
      </c>
      <c r="H16686" s="597">
        <v>236210257</v>
      </c>
    </row>
    <row r="16687" spans="1:8">
      <c r="A16687" s="594" t="s">
        <v>134</v>
      </c>
      <c r="B16687" s="594" t="s">
        <v>359</v>
      </c>
      <c r="C16687" s="594" t="s">
        <v>1369</v>
      </c>
      <c r="D16687" s="594" t="s">
        <v>1380</v>
      </c>
      <c r="E16687" s="594" t="s">
        <v>768</v>
      </c>
      <c r="F16687" s="594" t="s">
        <v>770</v>
      </c>
      <c r="G16687" s="596" t="s">
        <v>2921</v>
      </c>
      <c r="H16687" s="597">
        <v>236210257</v>
      </c>
    </row>
    <row r="16688" spans="1:8">
      <c r="A16688" s="594" t="s">
        <v>134</v>
      </c>
      <c r="B16688" s="594" t="s">
        <v>359</v>
      </c>
      <c r="C16688" s="594" t="s">
        <v>1369</v>
      </c>
      <c r="D16688" s="594" t="s">
        <v>1380</v>
      </c>
      <c r="E16688" s="594" t="s">
        <v>163</v>
      </c>
      <c r="F16688" s="595" t="s">
        <v>411</v>
      </c>
      <c r="G16688" s="596" t="s">
        <v>164</v>
      </c>
      <c r="H16688" s="597">
        <v>1452000</v>
      </c>
    </row>
    <row r="16689" spans="1:8">
      <c r="A16689" s="594" t="s">
        <v>134</v>
      </c>
      <c r="B16689" s="594" t="s">
        <v>359</v>
      </c>
      <c r="C16689" s="594" t="s">
        <v>1369</v>
      </c>
      <c r="D16689" s="594" t="s">
        <v>1380</v>
      </c>
      <c r="E16689" s="594" t="s">
        <v>163</v>
      </c>
      <c r="F16689" s="594" t="s">
        <v>165</v>
      </c>
      <c r="G16689" s="596" t="s">
        <v>195</v>
      </c>
      <c r="H16689" s="597">
        <v>1452000</v>
      </c>
    </row>
    <row r="16690" spans="1:8">
      <c r="A16690" s="594" t="s">
        <v>134</v>
      </c>
      <c r="B16690" s="594" t="s">
        <v>359</v>
      </c>
      <c r="C16690" s="594" t="s">
        <v>1369</v>
      </c>
      <c r="D16690" s="594" t="s">
        <v>1380</v>
      </c>
      <c r="E16690" s="594" t="s">
        <v>167</v>
      </c>
      <c r="F16690" s="595" t="s">
        <v>411</v>
      </c>
      <c r="G16690" s="596" t="s">
        <v>168</v>
      </c>
      <c r="H16690" s="597">
        <v>4268405</v>
      </c>
    </row>
    <row r="16691" spans="1:8">
      <c r="A16691" s="594" t="s">
        <v>134</v>
      </c>
      <c r="B16691" s="594" t="s">
        <v>359</v>
      </c>
      <c r="C16691" s="594" t="s">
        <v>1369</v>
      </c>
      <c r="D16691" s="594" t="s">
        <v>1380</v>
      </c>
      <c r="E16691" s="594" t="s">
        <v>167</v>
      </c>
      <c r="F16691" s="594" t="s">
        <v>228</v>
      </c>
      <c r="G16691" s="596" t="s">
        <v>2673</v>
      </c>
      <c r="H16691" s="597">
        <v>4193072</v>
      </c>
    </row>
    <row r="16692" spans="1:8">
      <c r="A16692" s="594" t="s">
        <v>134</v>
      </c>
      <c r="B16692" s="594" t="s">
        <v>359</v>
      </c>
      <c r="C16692" s="594" t="s">
        <v>1369</v>
      </c>
      <c r="D16692" s="594" t="s">
        <v>1380</v>
      </c>
      <c r="E16692" s="594" t="s">
        <v>167</v>
      </c>
      <c r="F16692" s="594" t="s">
        <v>169</v>
      </c>
      <c r="G16692" s="596" t="s">
        <v>2674</v>
      </c>
      <c r="H16692" s="597">
        <v>75333</v>
      </c>
    </row>
    <row r="16693" spans="1:8">
      <c r="A16693" s="594" t="s">
        <v>134</v>
      </c>
      <c r="B16693" s="594" t="s">
        <v>359</v>
      </c>
      <c r="C16693" s="594" t="s">
        <v>1369</v>
      </c>
      <c r="D16693" s="594" t="s">
        <v>1380</v>
      </c>
      <c r="E16693" s="594" t="s">
        <v>171</v>
      </c>
      <c r="F16693" s="595" t="s">
        <v>411</v>
      </c>
      <c r="G16693" s="596" t="s">
        <v>2677</v>
      </c>
      <c r="H16693" s="597">
        <v>64738000</v>
      </c>
    </row>
    <row r="16694" spans="1:8">
      <c r="A16694" s="594" t="s">
        <v>134</v>
      </c>
      <c r="B16694" s="594" t="s">
        <v>359</v>
      </c>
      <c r="C16694" s="594" t="s">
        <v>1369</v>
      </c>
      <c r="D16694" s="594" t="s">
        <v>1380</v>
      </c>
      <c r="E16694" s="594" t="s">
        <v>171</v>
      </c>
      <c r="F16694" s="594" t="s">
        <v>173</v>
      </c>
      <c r="G16694" s="596" t="s">
        <v>174</v>
      </c>
      <c r="H16694" s="597">
        <v>5679000</v>
      </c>
    </row>
    <row r="16695" spans="1:8">
      <c r="A16695" s="594" t="s">
        <v>134</v>
      </c>
      <c r="B16695" s="594" t="s">
        <v>359</v>
      </c>
      <c r="C16695" s="594" t="s">
        <v>1369</v>
      </c>
      <c r="D16695" s="594" t="s">
        <v>1380</v>
      </c>
      <c r="E16695" s="594" t="s">
        <v>171</v>
      </c>
      <c r="F16695" s="594" t="s">
        <v>5</v>
      </c>
      <c r="G16695" s="596" t="s">
        <v>2678</v>
      </c>
      <c r="H16695" s="597">
        <v>57034000</v>
      </c>
    </row>
    <row r="16696" spans="1:8">
      <c r="A16696" s="594" t="s">
        <v>134</v>
      </c>
      <c r="B16696" s="594" t="s">
        <v>359</v>
      </c>
      <c r="C16696" s="594" t="s">
        <v>1369</v>
      </c>
      <c r="D16696" s="594" t="s">
        <v>1380</v>
      </c>
      <c r="E16696" s="594" t="s">
        <v>171</v>
      </c>
      <c r="F16696" s="594" t="s">
        <v>175</v>
      </c>
      <c r="G16696" s="596" t="s">
        <v>176</v>
      </c>
      <c r="H16696" s="597">
        <v>2025000</v>
      </c>
    </row>
    <row r="16697" spans="1:8">
      <c r="A16697" s="594" t="s">
        <v>134</v>
      </c>
      <c r="B16697" s="594" t="s">
        <v>359</v>
      </c>
      <c r="C16697" s="594" t="s">
        <v>1369</v>
      </c>
      <c r="D16697" s="594" t="s">
        <v>1380</v>
      </c>
      <c r="E16697" s="594" t="s">
        <v>177</v>
      </c>
      <c r="F16697" s="595" t="s">
        <v>411</v>
      </c>
      <c r="G16697" s="596" t="s">
        <v>178</v>
      </c>
      <c r="H16697" s="597">
        <v>200000</v>
      </c>
    </row>
    <row r="16698" spans="1:8">
      <c r="A16698" s="594" t="s">
        <v>134</v>
      </c>
      <c r="B16698" s="594" t="s">
        <v>359</v>
      </c>
      <c r="C16698" s="594" t="s">
        <v>1369</v>
      </c>
      <c r="D16698" s="594" t="s">
        <v>1380</v>
      </c>
      <c r="E16698" s="594" t="s">
        <v>177</v>
      </c>
      <c r="F16698" s="594" t="s">
        <v>441</v>
      </c>
      <c r="G16698" s="596" t="s">
        <v>2728</v>
      </c>
      <c r="H16698" s="597">
        <v>200000</v>
      </c>
    </row>
    <row r="16699" spans="1:8">
      <c r="A16699" s="594" t="s">
        <v>134</v>
      </c>
      <c r="B16699" s="594" t="s">
        <v>359</v>
      </c>
      <c r="C16699" s="594" t="s">
        <v>1369</v>
      </c>
      <c r="D16699" s="594" t="s">
        <v>1380</v>
      </c>
      <c r="E16699" s="594" t="s">
        <v>240</v>
      </c>
      <c r="F16699" s="595" t="s">
        <v>411</v>
      </c>
      <c r="G16699" s="596" t="s">
        <v>241</v>
      </c>
      <c r="H16699" s="597">
        <v>42677000</v>
      </c>
    </row>
    <row r="16700" spans="1:8">
      <c r="A16700" s="594" t="s">
        <v>134</v>
      </c>
      <c r="B16700" s="594" t="s">
        <v>359</v>
      </c>
      <c r="C16700" s="594" t="s">
        <v>1369</v>
      </c>
      <c r="D16700" s="594" t="s">
        <v>1380</v>
      </c>
      <c r="E16700" s="594" t="s">
        <v>240</v>
      </c>
      <c r="F16700" s="594" t="s">
        <v>597</v>
      </c>
      <c r="G16700" s="596" t="s">
        <v>2682</v>
      </c>
      <c r="H16700" s="597">
        <v>100000</v>
      </c>
    </row>
    <row r="16701" spans="1:8">
      <c r="A16701" s="594" t="s">
        <v>134</v>
      </c>
      <c r="B16701" s="594" t="s">
        <v>359</v>
      </c>
      <c r="C16701" s="594" t="s">
        <v>1369</v>
      </c>
      <c r="D16701" s="594" t="s">
        <v>1380</v>
      </c>
      <c r="E16701" s="594" t="s">
        <v>240</v>
      </c>
      <c r="F16701" s="594" t="s">
        <v>733</v>
      </c>
      <c r="G16701" s="596" t="s">
        <v>734</v>
      </c>
      <c r="H16701" s="597">
        <v>37838000</v>
      </c>
    </row>
    <row r="16702" spans="1:8">
      <c r="A16702" s="594" t="s">
        <v>134</v>
      </c>
      <c r="B16702" s="594" t="s">
        <v>359</v>
      </c>
      <c r="C16702" s="594" t="s">
        <v>1369</v>
      </c>
      <c r="D16702" s="594" t="s">
        <v>1380</v>
      </c>
      <c r="E16702" s="594" t="s">
        <v>240</v>
      </c>
      <c r="F16702" s="594" t="s">
        <v>735</v>
      </c>
      <c r="G16702" s="596" t="s">
        <v>193</v>
      </c>
      <c r="H16702" s="597">
        <v>4739000</v>
      </c>
    </row>
    <row r="16703" spans="1:8">
      <c r="A16703" s="594" t="s">
        <v>134</v>
      </c>
      <c r="B16703" s="594" t="s">
        <v>359</v>
      </c>
      <c r="C16703" s="594" t="s">
        <v>1369</v>
      </c>
      <c r="D16703" s="594" t="s">
        <v>1380</v>
      </c>
      <c r="E16703" s="594" t="s">
        <v>738</v>
      </c>
      <c r="F16703" s="595" t="s">
        <v>411</v>
      </c>
      <c r="G16703" s="596" t="s">
        <v>739</v>
      </c>
      <c r="H16703" s="597">
        <v>4750000</v>
      </c>
    </row>
    <row r="16704" spans="1:8">
      <c r="A16704" s="594" t="s">
        <v>134</v>
      </c>
      <c r="B16704" s="594" t="s">
        <v>359</v>
      </c>
      <c r="C16704" s="594" t="s">
        <v>1369</v>
      </c>
      <c r="D16704" s="594" t="s">
        <v>1380</v>
      </c>
      <c r="E16704" s="594" t="s">
        <v>738</v>
      </c>
      <c r="F16704" s="594" t="s">
        <v>742</v>
      </c>
      <c r="G16704" s="596" t="s">
        <v>743</v>
      </c>
      <c r="H16704" s="597">
        <v>4750000</v>
      </c>
    </row>
    <row r="16705" spans="1:8">
      <c r="A16705" s="594" t="s">
        <v>134</v>
      </c>
      <c r="B16705" s="594" t="s">
        <v>359</v>
      </c>
      <c r="C16705" s="594" t="s">
        <v>1369</v>
      </c>
      <c r="D16705" s="594" t="s">
        <v>1380</v>
      </c>
      <c r="E16705" s="594" t="s">
        <v>744</v>
      </c>
      <c r="F16705" s="595" t="s">
        <v>411</v>
      </c>
      <c r="G16705" s="596" t="s">
        <v>2686</v>
      </c>
      <c r="H16705" s="597">
        <v>44972000</v>
      </c>
    </row>
    <row r="16706" spans="1:8">
      <c r="A16706" s="594" t="s">
        <v>134</v>
      </c>
      <c r="B16706" s="594" t="s">
        <v>359</v>
      </c>
      <c r="C16706" s="594" t="s">
        <v>1369</v>
      </c>
      <c r="D16706" s="594" t="s">
        <v>1380</v>
      </c>
      <c r="E16706" s="594" t="s">
        <v>744</v>
      </c>
      <c r="F16706" s="594" t="s">
        <v>11</v>
      </c>
      <c r="G16706" s="596" t="s">
        <v>2691</v>
      </c>
      <c r="H16706" s="597">
        <v>23509000</v>
      </c>
    </row>
    <row r="16707" spans="1:8">
      <c r="A16707" s="594" t="s">
        <v>134</v>
      </c>
      <c r="B16707" s="594" t="s">
        <v>359</v>
      </c>
      <c r="C16707" s="594" t="s">
        <v>1369</v>
      </c>
      <c r="D16707" s="594" t="s">
        <v>1380</v>
      </c>
      <c r="E16707" s="594" t="s">
        <v>744</v>
      </c>
      <c r="F16707" s="594" t="s">
        <v>748</v>
      </c>
      <c r="G16707" s="596" t="s">
        <v>35</v>
      </c>
      <c r="H16707" s="597">
        <v>21463000</v>
      </c>
    </row>
    <row r="16708" spans="1:8">
      <c r="A16708" s="594" t="s">
        <v>134</v>
      </c>
      <c r="B16708" s="594" t="s">
        <v>359</v>
      </c>
      <c r="C16708" s="594" t="s">
        <v>1369</v>
      </c>
      <c r="D16708" s="594" t="s">
        <v>1380</v>
      </c>
      <c r="E16708" s="594" t="s">
        <v>189</v>
      </c>
      <c r="F16708" s="595" t="s">
        <v>411</v>
      </c>
      <c r="G16708" s="596" t="s">
        <v>190</v>
      </c>
      <c r="H16708" s="597">
        <v>8490000</v>
      </c>
    </row>
    <row r="16709" spans="1:8">
      <c r="A16709" s="594" t="s">
        <v>134</v>
      </c>
      <c r="B16709" s="594" t="s">
        <v>359</v>
      </c>
      <c r="C16709" s="594" t="s">
        <v>1369</v>
      </c>
      <c r="D16709" s="594" t="s">
        <v>1380</v>
      </c>
      <c r="E16709" s="594" t="s">
        <v>189</v>
      </c>
      <c r="F16709" s="594" t="s">
        <v>773</v>
      </c>
      <c r="G16709" s="596" t="s">
        <v>2695</v>
      </c>
      <c r="H16709" s="597">
        <v>4050000</v>
      </c>
    </row>
    <row r="16710" spans="1:8">
      <c r="A16710" s="594" t="s">
        <v>134</v>
      </c>
      <c r="B16710" s="594" t="s">
        <v>359</v>
      </c>
      <c r="C16710" s="594" t="s">
        <v>1369</v>
      </c>
      <c r="D16710" s="594" t="s">
        <v>1380</v>
      </c>
      <c r="E16710" s="594" t="s">
        <v>189</v>
      </c>
      <c r="F16710" s="594" t="s">
        <v>37</v>
      </c>
      <c r="G16710" s="596" t="s">
        <v>2696</v>
      </c>
      <c r="H16710" s="597">
        <v>240000</v>
      </c>
    </row>
    <row r="16711" spans="1:8">
      <c r="A16711" s="594" t="s">
        <v>134</v>
      </c>
      <c r="B16711" s="594" t="s">
        <v>359</v>
      </c>
      <c r="C16711" s="594" t="s">
        <v>1369</v>
      </c>
      <c r="D16711" s="594" t="s">
        <v>1380</v>
      </c>
      <c r="E16711" s="594" t="s">
        <v>189</v>
      </c>
      <c r="F16711" s="594" t="s">
        <v>192</v>
      </c>
      <c r="G16711" s="596" t="s">
        <v>195</v>
      </c>
      <c r="H16711" s="597">
        <v>4200000</v>
      </c>
    </row>
    <row r="16712" spans="1:8">
      <c r="A16712" s="594" t="s">
        <v>134</v>
      </c>
      <c r="B16712" s="594" t="s">
        <v>359</v>
      </c>
      <c r="C16712" s="594" t="s">
        <v>1369</v>
      </c>
      <c r="D16712" s="594" t="s">
        <v>1380</v>
      </c>
      <c r="E16712" s="594" t="s">
        <v>77</v>
      </c>
      <c r="F16712" s="595" t="s">
        <v>411</v>
      </c>
      <c r="G16712" s="596" t="s">
        <v>78</v>
      </c>
      <c r="H16712" s="597">
        <v>2910000</v>
      </c>
    </row>
    <row r="16713" spans="1:8">
      <c r="A16713" s="594" t="s">
        <v>134</v>
      </c>
      <c r="B16713" s="594" t="s">
        <v>359</v>
      </c>
      <c r="C16713" s="594" t="s">
        <v>1369</v>
      </c>
      <c r="D16713" s="594" t="s">
        <v>1380</v>
      </c>
      <c r="E16713" s="594" t="s">
        <v>77</v>
      </c>
      <c r="F16713" s="594" t="s">
        <v>79</v>
      </c>
      <c r="G16713" s="596" t="s">
        <v>195</v>
      </c>
      <c r="H16713" s="597">
        <v>2910000</v>
      </c>
    </row>
    <row r="16714" spans="1:8">
      <c r="A16714" s="594" t="s">
        <v>134</v>
      </c>
      <c r="B16714" s="594" t="s">
        <v>359</v>
      </c>
      <c r="C16714" s="594" t="s">
        <v>1369</v>
      </c>
      <c r="D16714" s="594" t="s">
        <v>1380</v>
      </c>
      <c r="E16714" s="594" t="s">
        <v>628</v>
      </c>
      <c r="F16714" s="595" t="s">
        <v>411</v>
      </c>
      <c r="G16714" s="596" t="s">
        <v>2709</v>
      </c>
      <c r="H16714" s="597">
        <v>2281017077</v>
      </c>
    </row>
    <row r="16715" spans="1:8">
      <c r="A16715" s="594" t="s">
        <v>134</v>
      </c>
      <c r="B16715" s="594" t="s">
        <v>359</v>
      </c>
      <c r="C16715" s="594" t="s">
        <v>1369</v>
      </c>
      <c r="D16715" s="594" t="s">
        <v>1380</v>
      </c>
      <c r="E16715" s="594" t="s">
        <v>628</v>
      </c>
      <c r="F16715" s="594" t="s">
        <v>633</v>
      </c>
      <c r="G16715" s="596" t="s">
        <v>634</v>
      </c>
      <c r="H16715" s="597">
        <v>237566000</v>
      </c>
    </row>
    <row r="16716" spans="1:8">
      <c r="A16716" s="594" t="s">
        <v>134</v>
      </c>
      <c r="B16716" s="594" t="s">
        <v>359</v>
      </c>
      <c r="C16716" s="594" t="s">
        <v>1369</v>
      </c>
      <c r="D16716" s="594" t="s">
        <v>1380</v>
      </c>
      <c r="E16716" s="594" t="s">
        <v>628</v>
      </c>
      <c r="F16716" s="594" t="s">
        <v>620</v>
      </c>
      <c r="G16716" s="596" t="s">
        <v>621</v>
      </c>
      <c r="H16716" s="597">
        <v>275246077</v>
      </c>
    </row>
    <row r="16717" spans="1:8">
      <c r="A16717" s="594" t="s">
        <v>134</v>
      </c>
      <c r="B16717" s="594" t="s">
        <v>359</v>
      </c>
      <c r="C16717" s="594" t="s">
        <v>1369</v>
      </c>
      <c r="D16717" s="594" t="s">
        <v>1380</v>
      </c>
      <c r="E16717" s="594" t="s">
        <v>628</v>
      </c>
      <c r="F16717" s="594" t="s">
        <v>637</v>
      </c>
      <c r="G16717" s="596" t="s">
        <v>2963</v>
      </c>
      <c r="H16717" s="597">
        <v>261700000</v>
      </c>
    </row>
    <row r="16718" spans="1:8">
      <c r="A16718" s="594" t="s">
        <v>134</v>
      </c>
      <c r="B16718" s="594" t="s">
        <v>359</v>
      </c>
      <c r="C16718" s="594" t="s">
        <v>1369</v>
      </c>
      <c r="D16718" s="594" t="s">
        <v>1380</v>
      </c>
      <c r="E16718" s="594" t="s">
        <v>628</v>
      </c>
      <c r="F16718" s="594" t="s">
        <v>639</v>
      </c>
      <c r="G16718" s="596" t="s">
        <v>2733</v>
      </c>
      <c r="H16718" s="597">
        <v>954979000</v>
      </c>
    </row>
    <row r="16719" spans="1:8">
      <c r="A16719" s="594" t="s">
        <v>134</v>
      </c>
      <c r="B16719" s="594" t="s">
        <v>359</v>
      </c>
      <c r="C16719" s="594" t="s">
        <v>1369</v>
      </c>
      <c r="D16719" s="594" t="s">
        <v>1380</v>
      </c>
      <c r="E16719" s="594" t="s">
        <v>628</v>
      </c>
      <c r="F16719" s="594" t="s">
        <v>615</v>
      </c>
      <c r="G16719" s="596" t="s">
        <v>616</v>
      </c>
      <c r="H16719" s="597">
        <v>2990000</v>
      </c>
    </row>
    <row r="16720" spans="1:8">
      <c r="A16720" s="594" t="s">
        <v>134</v>
      </c>
      <c r="B16720" s="594" t="s">
        <v>359</v>
      </c>
      <c r="C16720" s="594" t="s">
        <v>1369</v>
      </c>
      <c r="D16720" s="594" t="s">
        <v>1380</v>
      </c>
      <c r="E16720" s="594" t="s">
        <v>628</v>
      </c>
      <c r="F16720" s="594" t="s">
        <v>619</v>
      </c>
      <c r="G16720" s="596" t="s">
        <v>195</v>
      </c>
      <c r="H16720" s="597">
        <v>548536000</v>
      </c>
    </row>
    <row r="16721" spans="1:8">
      <c r="A16721" s="594" t="s">
        <v>134</v>
      </c>
      <c r="B16721" s="594" t="s">
        <v>359</v>
      </c>
      <c r="C16721" s="594" t="s">
        <v>1369</v>
      </c>
      <c r="D16721" s="594" t="s">
        <v>1380</v>
      </c>
      <c r="E16721" s="594" t="s">
        <v>642</v>
      </c>
      <c r="F16721" s="595" t="s">
        <v>411</v>
      </c>
      <c r="G16721" s="596" t="s">
        <v>2831</v>
      </c>
      <c r="H16721" s="597">
        <v>8373411550</v>
      </c>
    </row>
    <row r="16722" spans="1:8">
      <c r="A16722" s="594" t="s">
        <v>134</v>
      </c>
      <c r="B16722" s="594" t="s">
        <v>359</v>
      </c>
      <c r="C16722" s="594" t="s">
        <v>1369</v>
      </c>
      <c r="D16722" s="594" t="s">
        <v>1380</v>
      </c>
      <c r="E16722" s="594" t="s">
        <v>642</v>
      </c>
      <c r="F16722" s="594" t="s">
        <v>560</v>
      </c>
      <c r="G16722" s="596" t="s">
        <v>561</v>
      </c>
      <c r="H16722" s="597">
        <v>61560000</v>
      </c>
    </row>
    <row r="16723" spans="1:8">
      <c r="A16723" s="594" t="s">
        <v>134</v>
      </c>
      <c r="B16723" s="594" t="s">
        <v>359</v>
      </c>
      <c r="C16723" s="594" t="s">
        <v>1369</v>
      </c>
      <c r="D16723" s="594" t="s">
        <v>1380</v>
      </c>
      <c r="E16723" s="594" t="s">
        <v>642</v>
      </c>
      <c r="F16723" s="594" t="s">
        <v>1157</v>
      </c>
      <c r="G16723" s="596" t="s">
        <v>2964</v>
      </c>
      <c r="H16723" s="597">
        <v>13000000</v>
      </c>
    </row>
    <row r="16724" spans="1:8">
      <c r="A16724" s="594" t="s">
        <v>134</v>
      </c>
      <c r="B16724" s="594" t="s">
        <v>359</v>
      </c>
      <c r="C16724" s="594" t="s">
        <v>1369</v>
      </c>
      <c r="D16724" s="594" t="s">
        <v>1380</v>
      </c>
      <c r="E16724" s="594" t="s">
        <v>642</v>
      </c>
      <c r="F16724" s="594" t="s">
        <v>644</v>
      </c>
      <c r="G16724" s="596" t="s">
        <v>2960</v>
      </c>
      <c r="H16724" s="597">
        <v>8298851550</v>
      </c>
    </row>
    <row r="16725" spans="1:8">
      <c r="A16725" s="594" t="s">
        <v>134</v>
      </c>
      <c r="B16725" s="594" t="s">
        <v>359</v>
      </c>
      <c r="C16725" s="594" t="s">
        <v>1369</v>
      </c>
      <c r="D16725" s="594" t="s">
        <v>1380</v>
      </c>
      <c r="E16725" s="594" t="s">
        <v>2756</v>
      </c>
      <c r="F16725" s="595" t="s">
        <v>411</v>
      </c>
      <c r="G16725" s="596" t="s">
        <v>2757</v>
      </c>
      <c r="H16725" s="597">
        <v>116800000</v>
      </c>
    </row>
    <row r="16726" spans="1:8">
      <c r="A16726" s="594" t="s">
        <v>134</v>
      </c>
      <c r="B16726" s="594" t="s">
        <v>359</v>
      </c>
      <c r="C16726" s="594" t="s">
        <v>1369</v>
      </c>
      <c r="D16726" s="594" t="s">
        <v>1380</v>
      </c>
      <c r="E16726" s="594" t="s">
        <v>2756</v>
      </c>
      <c r="F16726" s="594" t="s">
        <v>2758</v>
      </c>
      <c r="G16726" s="596" t="s">
        <v>2759</v>
      </c>
      <c r="H16726" s="597">
        <v>43500000</v>
      </c>
    </row>
    <row r="16727" spans="1:8">
      <c r="A16727" s="594" t="s">
        <v>134</v>
      </c>
      <c r="B16727" s="594" t="s">
        <v>359</v>
      </c>
      <c r="C16727" s="594" t="s">
        <v>1369</v>
      </c>
      <c r="D16727" s="594" t="s">
        <v>1380</v>
      </c>
      <c r="E16727" s="594" t="s">
        <v>2756</v>
      </c>
      <c r="F16727" s="594" t="s">
        <v>2816</v>
      </c>
      <c r="G16727" s="596" t="s">
        <v>2817</v>
      </c>
      <c r="H16727" s="597">
        <v>13700000</v>
      </c>
    </row>
    <row r="16728" spans="1:8">
      <c r="A16728" s="594" t="s">
        <v>134</v>
      </c>
      <c r="B16728" s="594" t="s">
        <v>359</v>
      </c>
      <c r="C16728" s="594" t="s">
        <v>1369</v>
      </c>
      <c r="D16728" s="594" t="s">
        <v>1380</v>
      </c>
      <c r="E16728" s="594" t="s">
        <v>2756</v>
      </c>
      <c r="F16728" s="594" t="s">
        <v>2842</v>
      </c>
      <c r="G16728" s="596" t="s">
        <v>195</v>
      </c>
      <c r="H16728" s="597">
        <v>59600000</v>
      </c>
    </row>
    <row r="16729" spans="1:8">
      <c r="A16729" s="594" t="s">
        <v>134</v>
      </c>
      <c r="B16729" s="594" t="s">
        <v>359</v>
      </c>
      <c r="C16729" s="594" t="s">
        <v>1369</v>
      </c>
      <c r="D16729" s="594" t="s">
        <v>1380</v>
      </c>
      <c r="E16729" s="594" t="s">
        <v>194</v>
      </c>
      <c r="F16729" s="595" t="s">
        <v>411</v>
      </c>
      <c r="G16729" s="596" t="s">
        <v>195</v>
      </c>
      <c r="H16729" s="597">
        <v>679677000</v>
      </c>
    </row>
    <row r="16730" spans="1:8">
      <c r="A16730" s="594" t="s">
        <v>134</v>
      </c>
      <c r="B16730" s="594" t="s">
        <v>359</v>
      </c>
      <c r="C16730" s="594" t="s">
        <v>1369</v>
      </c>
      <c r="D16730" s="594" t="s">
        <v>1380</v>
      </c>
      <c r="E16730" s="594" t="s">
        <v>194</v>
      </c>
      <c r="F16730" s="594" t="s">
        <v>198</v>
      </c>
      <c r="G16730" s="596" t="s">
        <v>199</v>
      </c>
      <c r="H16730" s="597">
        <v>9130000</v>
      </c>
    </row>
    <row r="16731" spans="1:8">
      <c r="A16731" s="594" t="s">
        <v>134</v>
      </c>
      <c r="B16731" s="594" t="s">
        <v>359</v>
      </c>
      <c r="C16731" s="594" t="s">
        <v>1369</v>
      </c>
      <c r="D16731" s="594" t="s">
        <v>1380</v>
      </c>
      <c r="E16731" s="594" t="s">
        <v>194</v>
      </c>
      <c r="F16731" s="594" t="s">
        <v>200</v>
      </c>
      <c r="G16731" s="596" t="s">
        <v>201</v>
      </c>
      <c r="H16731" s="597">
        <v>670547000</v>
      </c>
    </row>
    <row r="16732" spans="1:8">
      <c r="A16732" s="594" t="s">
        <v>134</v>
      </c>
      <c r="B16732" s="594" t="s">
        <v>359</v>
      </c>
      <c r="C16732" s="594" t="s">
        <v>1369</v>
      </c>
      <c r="D16732" s="594" t="s">
        <v>1380</v>
      </c>
      <c r="E16732" s="594" t="s">
        <v>550</v>
      </c>
      <c r="F16732" s="595" t="s">
        <v>411</v>
      </c>
      <c r="G16732" s="596" t="s">
        <v>2705</v>
      </c>
      <c r="H16732" s="597">
        <v>24480000</v>
      </c>
    </row>
    <row r="16733" spans="1:8">
      <c r="A16733" s="594" t="s">
        <v>134</v>
      </c>
      <c r="B16733" s="594" t="s">
        <v>359</v>
      </c>
      <c r="C16733" s="594" t="s">
        <v>1369</v>
      </c>
      <c r="D16733" s="594" t="s">
        <v>1380</v>
      </c>
      <c r="E16733" s="594" t="s">
        <v>550</v>
      </c>
      <c r="F16733" s="594" t="s">
        <v>2706</v>
      </c>
      <c r="G16733" s="596" t="s">
        <v>72</v>
      </c>
      <c r="H16733" s="597">
        <v>22780000</v>
      </c>
    </row>
    <row r="16734" spans="1:8">
      <c r="A16734" s="594" t="s">
        <v>134</v>
      </c>
      <c r="B16734" s="594" t="s">
        <v>359</v>
      </c>
      <c r="C16734" s="594" t="s">
        <v>1369</v>
      </c>
      <c r="D16734" s="594" t="s">
        <v>1380</v>
      </c>
      <c r="E16734" s="594" t="s">
        <v>550</v>
      </c>
      <c r="F16734" s="594" t="s">
        <v>1082</v>
      </c>
      <c r="G16734" s="596" t="s">
        <v>195</v>
      </c>
      <c r="H16734" s="597">
        <v>1700000</v>
      </c>
    </row>
    <row r="16735" spans="1:8">
      <c r="A16735" s="594" t="s">
        <v>134</v>
      </c>
      <c r="B16735" s="594" t="s">
        <v>359</v>
      </c>
      <c r="C16735" s="594" t="s">
        <v>1369</v>
      </c>
      <c r="D16735" s="594" t="s">
        <v>1380</v>
      </c>
      <c r="E16735" s="594" t="s">
        <v>498</v>
      </c>
      <c r="F16735" s="595" t="s">
        <v>411</v>
      </c>
      <c r="G16735" s="596" t="s">
        <v>499</v>
      </c>
      <c r="H16735" s="597">
        <v>146408547</v>
      </c>
    </row>
    <row r="16736" spans="1:8">
      <c r="A16736" s="594" t="s">
        <v>134</v>
      </c>
      <c r="B16736" s="594" t="s">
        <v>359</v>
      </c>
      <c r="C16736" s="594" t="s">
        <v>1369</v>
      </c>
      <c r="D16736" s="594" t="s">
        <v>1380</v>
      </c>
      <c r="E16736" s="594" t="s">
        <v>498</v>
      </c>
      <c r="F16736" s="594" t="s">
        <v>1299</v>
      </c>
      <c r="G16736" s="596" t="s">
        <v>197</v>
      </c>
      <c r="H16736" s="597">
        <v>146408547</v>
      </c>
    </row>
    <row r="16737" spans="1:8">
      <c r="A16737" s="594" t="s">
        <v>134</v>
      </c>
      <c r="B16737" s="594" t="s">
        <v>359</v>
      </c>
      <c r="C16737" s="594" t="s">
        <v>1369</v>
      </c>
      <c r="D16737" s="594" t="s">
        <v>1380</v>
      </c>
      <c r="E16737" s="594" t="s">
        <v>260</v>
      </c>
      <c r="F16737" s="595" t="s">
        <v>411</v>
      </c>
      <c r="G16737" s="596" t="s">
        <v>261</v>
      </c>
      <c r="H16737" s="597">
        <v>235200767210</v>
      </c>
    </row>
    <row r="16738" spans="1:8">
      <c r="A16738" s="594" t="s">
        <v>134</v>
      </c>
      <c r="B16738" s="594" t="s">
        <v>359</v>
      </c>
      <c r="C16738" s="594" t="s">
        <v>1369</v>
      </c>
      <c r="D16738" s="594" t="s">
        <v>1380</v>
      </c>
      <c r="E16738" s="594" t="s">
        <v>260</v>
      </c>
      <c r="F16738" s="594" t="s">
        <v>262</v>
      </c>
      <c r="G16738" s="596" t="s">
        <v>2707</v>
      </c>
      <c r="H16738" s="597">
        <v>235200767210</v>
      </c>
    </row>
    <row r="16739" spans="1:8">
      <c r="A16739" s="594" t="s">
        <v>134</v>
      </c>
      <c r="B16739" s="594" t="s">
        <v>359</v>
      </c>
      <c r="C16739" s="594" t="s">
        <v>1369</v>
      </c>
      <c r="D16739" s="594" t="s">
        <v>1380</v>
      </c>
      <c r="E16739" s="594" t="s">
        <v>53</v>
      </c>
      <c r="F16739" s="595" t="s">
        <v>411</v>
      </c>
      <c r="G16739" s="596" t="s">
        <v>193</v>
      </c>
      <c r="H16739" s="597">
        <v>1451459644</v>
      </c>
    </row>
    <row r="16740" spans="1:8">
      <c r="A16740" s="594" t="s">
        <v>134</v>
      </c>
      <c r="B16740" s="594" t="s">
        <v>359</v>
      </c>
      <c r="C16740" s="594" t="s">
        <v>1369</v>
      </c>
      <c r="D16740" s="594" t="s">
        <v>1380</v>
      </c>
      <c r="E16740" s="594" t="s">
        <v>53</v>
      </c>
      <c r="F16740" s="594" t="s">
        <v>54</v>
      </c>
      <c r="G16740" s="596" t="s">
        <v>55</v>
      </c>
      <c r="H16740" s="597">
        <v>76716000</v>
      </c>
    </row>
    <row r="16741" spans="1:8">
      <c r="A16741" s="594" t="s">
        <v>134</v>
      </c>
      <c r="B16741" s="594" t="s">
        <v>359</v>
      </c>
      <c r="C16741" s="594" t="s">
        <v>1369</v>
      </c>
      <c r="D16741" s="594" t="s">
        <v>1380</v>
      </c>
      <c r="E16741" s="594" t="s">
        <v>53</v>
      </c>
      <c r="F16741" s="594" t="s">
        <v>56</v>
      </c>
      <c r="G16741" s="596" t="s">
        <v>57</v>
      </c>
      <c r="H16741" s="597">
        <v>1249663000</v>
      </c>
    </row>
    <row r="16742" spans="1:8">
      <c r="A16742" s="594" t="s">
        <v>134</v>
      </c>
      <c r="B16742" s="594" t="s">
        <v>359</v>
      </c>
      <c r="C16742" s="594" t="s">
        <v>1369</v>
      </c>
      <c r="D16742" s="594" t="s">
        <v>1380</v>
      </c>
      <c r="E16742" s="594" t="s">
        <v>53</v>
      </c>
      <c r="F16742" s="594" t="s">
        <v>358</v>
      </c>
      <c r="G16742" s="596" t="s">
        <v>195</v>
      </c>
      <c r="H16742" s="597">
        <v>125080644</v>
      </c>
    </row>
    <row r="16743" spans="1:8">
      <c r="A16743" s="594" t="s">
        <v>134</v>
      </c>
      <c r="B16743" s="594" t="s">
        <v>359</v>
      </c>
      <c r="C16743" s="594" t="s">
        <v>1369</v>
      </c>
      <c r="D16743" s="594" t="s">
        <v>1368</v>
      </c>
      <c r="E16743" s="595" t="s">
        <v>411</v>
      </c>
      <c r="F16743" s="595" t="s">
        <v>411</v>
      </c>
      <c r="G16743" s="596" t="s">
        <v>2845</v>
      </c>
      <c r="H16743" s="597">
        <v>19520000</v>
      </c>
    </row>
    <row r="16744" spans="1:8">
      <c r="A16744" s="594" t="s">
        <v>134</v>
      </c>
      <c r="B16744" s="594" t="s">
        <v>359</v>
      </c>
      <c r="C16744" s="594" t="s">
        <v>1369</v>
      </c>
      <c r="D16744" s="594" t="s">
        <v>1368</v>
      </c>
      <c r="E16744" s="594" t="s">
        <v>768</v>
      </c>
      <c r="F16744" s="595" t="s">
        <v>411</v>
      </c>
      <c r="G16744" s="596" t="s">
        <v>2920</v>
      </c>
      <c r="H16744" s="597">
        <v>14400000</v>
      </c>
    </row>
    <row r="16745" spans="1:8">
      <c r="A16745" s="594" t="s">
        <v>134</v>
      </c>
      <c r="B16745" s="594" t="s">
        <v>359</v>
      </c>
      <c r="C16745" s="594" t="s">
        <v>1369</v>
      </c>
      <c r="D16745" s="594" t="s">
        <v>1368</v>
      </c>
      <c r="E16745" s="594" t="s">
        <v>768</v>
      </c>
      <c r="F16745" s="594" t="s">
        <v>770</v>
      </c>
      <c r="G16745" s="596" t="s">
        <v>2921</v>
      </c>
      <c r="H16745" s="597">
        <v>14400000</v>
      </c>
    </row>
    <row r="16746" spans="1:8">
      <c r="A16746" s="594" t="s">
        <v>134</v>
      </c>
      <c r="B16746" s="594" t="s">
        <v>359</v>
      </c>
      <c r="C16746" s="594" t="s">
        <v>1369</v>
      </c>
      <c r="D16746" s="594" t="s">
        <v>1368</v>
      </c>
      <c r="E16746" s="594" t="s">
        <v>189</v>
      </c>
      <c r="F16746" s="595" t="s">
        <v>411</v>
      </c>
      <c r="G16746" s="596" t="s">
        <v>190</v>
      </c>
      <c r="H16746" s="597">
        <v>4020000</v>
      </c>
    </row>
    <row r="16747" spans="1:8">
      <c r="A16747" s="594" t="s">
        <v>134</v>
      </c>
      <c r="B16747" s="594" t="s">
        <v>359</v>
      </c>
      <c r="C16747" s="594" t="s">
        <v>1369</v>
      </c>
      <c r="D16747" s="594" t="s">
        <v>1368</v>
      </c>
      <c r="E16747" s="594" t="s">
        <v>189</v>
      </c>
      <c r="F16747" s="594" t="s">
        <v>192</v>
      </c>
      <c r="G16747" s="596" t="s">
        <v>195</v>
      </c>
      <c r="H16747" s="597">
        <v>4020000</v>
      </c>
    </row>
    <row r="16748" spans="1:8">
      <c r="A16748" s="594" t="s">
        <v>134</v>
      </c>
      <c r="B16748" s="594" t="s">
        <v>359</v>
      </c>
      <c r="C16748" s="594" t="s">
        <v>1369</v>
      </c>
      <c r="D16748" s="594" t="s">
        <v>1368</v>
      </c>
      <c r="E16748" s="594" t="s">
        <v>194</v>
      </c>
      <c r="F16748" s="595" t="s">
        <v>411</v>
      </c>
      <c r="G16748" s="596" t="s">
        <v>195</v>
      </c>
      <c r="H16748" s="597">
        <v>1100000</v>
      </c>
    </row>
    <row r="16749" spans="1:8">
      <c r="A16749" s="594" t="s">
        <v>134</v>
      </c>
      <c r="B16749" s="594" t="s">
        <v>359</v>
      </c>
      <c r="C16749" s="594" t="s">
        <v>1369</v>
      </c>
      <c r="D16749" s="594" t="s">
        <v>1368</v>
      </c>
      <c r="E16749" s="594" t="s">
        <v>194</v>
      </c>
      <c r="F16749" s="594" t="s">
        <v>200</v>
      </c>
      <c r="G16749" s="596" t="s">
        <v>201</v>
      </c>
      <c r="H16749" s="597">
        <v>1100000</v>
      </c>
    </row>
    <row r="16750" spans="1:8">
      <c r="A16750" s="594" t="s">
        <v>134</v>
      </c>
      <c r="B16750" s="594" t="s">
        <v>359</v>
      </c>
      <c r="C16750" s="594" t="s">
        <v>1369</v>
      </c>
      <c r="D16750" s="594" t="s">
        <v>2779</v>
      </c>
      <c r="E16750" s="595" t="s">
        <v>411</v>
      </c>
      <c r="F16750" s="595" t="s">
        <v>411</v>
      </c>
      <c r="G16750" s="596" t="s">
        <v>2780</v>
      </c>
      <c r="H16750" s="597">
        <v>11700269002</v>
      </c>
    </row>
    <row r="16751" spans="1:8">
      <c r="A16751" s="594" t="s">
        <v>134</v>
      </c>
      <c r="B16751" s="594" t="s">
        <v>359</v>
      </c>
      <c r="C16751" s="594" t="s">
        <v>1369</v>
      </c>
      <c r="D16751" s="594" t="s">
        <v>2779</v>
      </c>
      <c r="E16751" s="594" t="s">
        <v>142</v>
      </c>
      <c r="F16751" s="595" t="s">
        <v>411</v>
      </c>
      <c r="G16751" s="596" t="s">
        <v>143</v>
      </c>
      <c r="H16751" s="597">
        <v>41580240</v>
      </c>
    </row>
    <row r="16752" spans="1:8">
      <c r="A16752" s="594" t="s">
        <v>134</v>
      </c>
      <c r="B16752" s="594" t="s">
        <v>359</v>
      </c>
      <c r="C16752" s="594" t="s">
        <v>1369</v>
      </c>
      <c r="D16752" s="594" t="s">
        <v>2779</v>
      </c>
      <c r="E16752" s="594" t="s">
        <v>142</v>
      </c>
      <c r="F16752" s="594" t="s">
        <v>144</v>
      </c>
      <c r="G16752" s="596" t="s">
        <v>2664</v>
      </c>
      <c r="H16752" s="597">
        <v>312000</v>
      </c>
    </row>
    <row r="16753" spans="1:8">
      <c r="A16753" s="594" t="s">
        <v>134</v>
      </c>
      <c r="B16753" s="594" t="s">
        <v>359</v>
      </c>
      <c r="C16753" s="594" t="s">
        <v>1369</v>
      </c>
      <c r="D16753" s="594" t="s">
        <v>2779</v>
      </c>
      <c r="E16753" s="594" t="s">
        <v>142</v>
      </c>
      <c r="F16753" s="594" t="s">
        <v>221</v>
      </c>
      <c r="G16753" s="596" t="s">
        <v>222</v>
      </c>
      <c r="H16753" s="597">
        <v>41268240</v>
      </c>
    </row>
    <row r="16754" spans="1:8">
      <c r="A16754" s="594" t="s">
        <v>134</v>
      </c>
      <c r="B16754" s="594" t="s">
        <v>359</v>
      </c>
      <c r="C16754" s="594" t="s">
        <v>1369</v>
      </c>
      <c r="D16754" s="594" t="s">
        <v>2779</v>
      </c>
      <c r="E16754" s="594" t="s">
        <v>156</v>
      </c>
      <c r="F16754" s="595" t="s">
        <v>411</v>
      </c>
      <c r="G16754" s="596" t="s">
        <v>514</v>
      </c>
      <c r="H16754" s="597">
        <v>34013500</v>
      </c>
    </row>
    <row r="16755" spans="1:8">
      <c r="A16755" s="594" t="s">
        <v>134</v>
      </c>
      <c r="B16755" s="594" t="s">
        <v>359</v>
      </c>
      <c r="C16755" s="594" t="s">
        <v>1369</v>
      </c>
      <c r="D16755" s="594" t="s">
        <v>2779</v>
      </c>
      <c r="E16755" s="594" t="s">
        <v>156</v>
      </c>
      <c r="F16755" s="594" t="s">
        <v>157</v>
      </c>
      <c r="G16755" s="596" t="s">
        <v>158</v>
      </c>
      <c r="H16755" s="597">
        <v>7427350</v>
      </c>
    </row>
    <row r="16756" spans="1:8">
      <c r="A16756" s="594" t="s">
        <v>134</v>
      </c>
      <c r="B16756" s="594" t="s">
        <v>359</v>
      </c>
      <c r="C16756" s="594" t="s">
        <v>1369</v>
      </c>
      <c r="D16756" s="594" t="s">
        <v>2779</v>
      </c>
      <c r="E16756" s="594" t="s">
        <v>156</v>
      </c>
      <c r="F16756" s="594" t="s">
        <v>159</v>
      </c>
      <c r="G16756" s="596" t="s">
        <v>160</v>
      </c>
      <c r="H16756" s="597">
        <v>26586150</v>
      </c>
    </row>
    <row r="16757" spans="1:8">
      <c r="A16757" s="594" t="s">
        <v>134</v>
      </c>
      <c r="B16757" s="594" t="s">
        <v>359</v>
      </c>
      <c r="C16757" s="594" t="s">
        <v>1369</v>
      </c>
      <c r="D16757" s="594" t="s">
        <v>2779</v>
      </c>
      <c r="E16757" s="594" t="s">
        <v>768</v>
      </c>
      <c r="F16757" s="595" t="s">
        <v>411</v>
      </c>
      <c r="G16757" s="596" t="s">
        <v>2920</v>
      </c>
      <c r="H16757" s="597">
        <v>352142500</v>
      </c>
    </row>
    <row r="16758" spans="1:8">
      <c r="A16758" s="594" t="s">
        <v>134</v>
      </c>
      <c r="B16758" s="594" t="s">
        <v>359</v>
      </c>
      <c r="C16758" s="594" t="s">
        <v>1369</v>
      </c>
      <c r="D16758" s="594" t="s">
        <v>2779</v>
      </c>
      <c r="E16758" s="594" t="s">
        <v>768</v>
      </c>
      <c r="F16758" s="594" t="s">
        <v>770</v>
      </c>
      <c r="G16758" s="596" t="s">
        <v>2921</v>
      </c>
      <c r="H16758" s="597">
        <v>159694500</v>
      </c>
    </row>
    <row r="16759" spans="1:8">
      <c r="A16759" s="594" t="s">
        <v>134</v>
      </c>
      <c r="B16759" s="594" t="s">
        <v>359</v>
      </c>
      <c r="C16759" s="594" t="s">
        <v>1369</v>
      </c>
      <c r="D16759" s="594" t="s">
        <v>2779</v>
      </c>
      <c r="E16759" s="594" t="s">
        <v>768</v>
      </c>
      <c r="F16759" s="594" t="s">
        <v>459</v>
      </c>
      <c r="G16759" s="596" t="s">
        <v>195</v>
      </c>
      <c r="H16759" s="597">
        <v>192448000</v>
      </c>
    </row>
    <row r="16760" spans="1:8">
      <c r="A16760" s="594" t="s">
        <v>134</v>
      </c>
      <c r="B16760" s="594" t="s">
        <v>359</v>
      </c>
      <c r="C16760" s="594" t="s">
        <v>1369</v>
      </c>
      <c r="D16760" s="594" t="s">
        <v>2779</v>
      </c>
      <c r="E16760" s="594" t="s">
        <v>240</v>
      </c>
      <c r="F16760" s="595" t="s">
        <v>411</v>
      </c>
      <c r="G16760" s="596" t="s">
        <v>241</v>
      </c>
      <c r="H16760" s="597">
        <v>18360000</v>
      </c>
    </row>
    <row r="16761" spans="1:8">
      <c r="A16761" s="594" t="s">
        <v>134</v>
      </c>
      <c r="B16761" s="594" t="s">
        <v>359</v>
      </c>
      <c r="C16761" s="594" t="s">
        <v>1369</v>
      </c>
      <c r="D16761" s="594" t="s">
        <v>2779</v>
      </c>
      <c r="E16761" s="594" t="s">
        <v>240</v>
      </c>
      <c r="F16761" s="594" t="s">
        <v>728</v>
      </c>
      <c r="G16761" s="596" t="s">
        <v>729</v>
      </c>
      <c r="H16761" s="597">
        <v>1700000</v>
      </c>
    </row>
    <row r="16762" spans="1:8">
      <c r="A16762" s="594" t="s">
        <v>134</v>
      </c>
      <c r="B16762" s="594" t="s">
        <v>359</v>
      </c>
      <c r="C16762" s="594" t="s">
        <v>1369</v>
      </c>
      <c r="D16762" s="594" t="s">
        <v>2779</v>
      </c>
      <c r="E16762" s="594" t="s">
        <v>240</v>
      </c>
      <c r="F16762" s="594" t="s">
        <v>733</v>
      </c>
      <c r="G16762" s="596" t="s">
        <v>734</v>
      </c>
      <c r="H16762" s="597">
        <v>16210000</v>
      </c>
    </row>
    <row r="16763" spans="1:8">
      <c r="A16763" s="594" t="s">
        <v>134</v>
      </c>
      <c r="B16763" s="594" t="s">
        <v>359</v>
      </c>
      <c r="C16763" s="594" t="s">
        <v>1369</v>
      </c>
      <c r="D16763" s="594" t="s">
        <v>2779</v>
      </c>
      <c r="E16763" s="594" t="s">
        <v>240</v>
      </c>
      <c r="F16763" s="594" t="s">
        <v>735</v>
      </c>
      <c r="G16763" s="596" t="s">
        <v>193</v>
      </c>
      <c r="H16763" s="597">
        <v>450000</v>
      </c>
    </row>
    <row r="16764" spans="1:8">
      <c r="A16764" s="594" t="s">
        <v>134</v>
      </c>
      <c r="B16764" s="594" t="s">
        <v>359</v>
      </c>
      <c r="C16764" s="594" t="s">
        <v>1369</v>
      </c>
      <c r="D16764" s="594" t="s">
        <v>2779</v>
      </c>
      <c r="E16764" s="594" t="s">
        <v>744</v>
      </c>
      <c r="F16764" s="595" t="s">
        <v>411</v>
      </c>
      <c r="G16764" s="596" t="s">
        <v>2686</v>
      </c>
      <c r="H16764" s="597">
        <v>14700000</v>
      </c>
    </row>
    <row r="16765" spans="1:8">
      <c r="A16765" s="594" t="s">
        <v>134</v>
      </c>
      <c r="B16765" s="594" t="s">
        <v>359</v>
      </c>
      <c r="C16765" s="594" t="s">
        <v>1369</v>
      </c>
      <c r="D16765" s="594" t="s">
        <v>2779</v>
      </c>
      <c r="E16765" s="594" t="s">
        <v>744</v>
      </c>
      <c r="F16765" s="594" t="s">
        <v>572</v>
      </c>
      <c r="G16765" s="596" t="s">
        <v>2689</v>
      </c>
      <c r="H16765" s="597">
        <v>14700000</v>
      </c>
    </row>
    <row r="16766" spans="1:8">
      <c r="A16766" s="594" t="s">
        <v>134</v>
      </c>
      <c r="B16766" s="594" t="s">
        <v>359</v>
      </c>
      <c r="C16766" s="594" t="s">
        <v>1369</v>
      </c>
      <c r="D16766" s="594" t="s">
        <v>2779</v>
      </c>
      <c r="E16766" s="594" t="s">
        <v>628</v>
      </c>
      <c r="F16766" s="595" t="s">
        <v>411</v>
      </c>
      <c r="G16766" s="596" t="s">
        <v>2709</v>
      </c>
      <c r="H16766" s="597">
        <v>527932000</v>
      </c>
    </row>
    <row r="16767" spans="1:8">
      <c r="A16767" s="594" t="s">
        <v>134</v>
      </c>
      <c r="B16767" s="594" t="s">
        <v>359</v>
      </c>
      <c r="C16767" s="594" t="s">
        <v>1369</v>
      </c>
      <c r="D16767" s="594" t="s">
        <v>2779</v>
      </c>
      <c r="E16767" s="594" t="s">
        <v>628</v>
      </c>
      <c r="F16767" s="594" t="s">
        <v>633</v>
      </c>
      <c r="G16767" s="596" t="s">
        <v>634</v>
      </c>
      <c r="H16767" s="597">
        <v>519508000</v>
      </c>
    </row>
    <row r="16768" spans="1:8">
      <c r="A16768" s="594" t="s">
        <v>134</v>
      </c>
      <c r="B16768" s="594" t="s">
        <v>359</v>
      </c>
      <c r="C16768" s="594" t="s">
        <v>1369</v>
      </c>
      <c r="D16768" s="594" t="s">
        <v>2779</v>
      </c>
      <c r="E16768" s="594" t="s">
        <v>628</v>
      </c>
      <c r="F16768" s="594" t="s">
        <v>630</v>
      </c>
      <c r="G16768" s="596" t="s">
        <v>160</v>
      </c>
      <c r="H16768" s="597">
        <v>8424000</v>
      </c>
    </row>
    <row r="16769" spans="1:8">
      <c r="A16769" s="594" t="s">
        <v>134</v>
      </c>
      <c r="B16769" s="594" t="s">
        <v>359</v>
      </c>
      <c r="C16769" s="594" t="s">
        <v>1369</v>
      </c>
      <c r="D16769" s="594" t="s">
        <v>2779</v>
      </c>
      <c r="E16769" s="594" t="s">
        <v>642</v>
      </c>
      <c r="F16769" s="595" t="s">
        <v>411</v>
      </c>
      <c r="G16769" s="596" t="s">
        <v>2831</v>
      </c>
      <c r="H16769" s="597">
        <v>10687418762</v>
      </c>
    </row>
    <row r="16770" spans="1:8">
      <c r="A16770" s="594" t="s">
        <v>134</v>
      </c>
      <c r="B16770" s="594" t="s">
        <v>359</v>
      </c>
      <c r="C16770" s="594" t="s">
        <v>1369</v>
      </c>
      <c r="D16770" s="594" t="s">
        <v>2779</v>
      </c>
      <c r="E16770" s="594" t="s">
        <v>642</v>
      </c>
      <c r="F16770" s="594" t="s">
        <v>1179</v>
      </c>
      <c r="G16770" s="596" t="s">
        <v>160</v>
      </c>
      <c r="H16770" s="597">
        <v>33095350</v>
      </c>
    </row>
    <row r="16771" spans="1:8">
      <c r="A16771" s="594" t="s">
        <v>134</v>
      </c>
      <c r="B16771" s="594" t="s">
        <v>359</v>
      </c>
      <c r="C16771" s="594" t="s">
        <v>1369</v>
      </c>
      <c r="D16771" s="594" t="s">
        <v>2779</v>
      </c>
      <c r="E16771" s="594" t="s">
        <v>642</v>
      </c>
      <c r="F16771" s="594" t="s">
        <v>560</v>
      </c>
      <c r="G16771" s="596" t="s">
        <v>561</v>
      </c>
      <c r="H16771" s="597">
        <v>651676188</v>
      </c>
    </row>
    <row r="16772" spans="1:8">
      <c r="A16772" s="594" t="s">
        <v>134</v>
      </c>
      <c r="B16772" s="594" t="s">
        <v>359</v>
      </c>
      <c r="C16772" s="594" t="s">
        <v>1369</v>
      </c>
      <c r="D16772" s="594" t="s">
        <v>2779</v>
      </c>
      <c r="E16772" s="594" t="s">
        <v>642</v>
      </c>
      <c r="F16772" s="594" t="s">
        <v>1157</v>
      </c>
      <c r="G16772" s="596" t="s">
        <v>2964</v>
      </c>
      <c r="H16772" s="597">
        <v>40080000</v>
      </c>
    </row>
    <row r="16773" spans="1:8">
      <c r="A16773" s="594" t="s">
        <v>134</v>
      </c>
      <c r="B16773" s="594" t="s">
        <v>359</v>
      </c>
      <c r="C16773" s="594" t="s">
        <v>1369</v>
      </c>
      <c r="D16773" s="594" t="s">
        <v>2779</v>
      </c>
      <c r="E16773" s="594" t="s">
        <v>642</v>
      </c>
      <c r="F16773" s="594" t="s">
        <v>644</v>
      </c>
      <c r="G16773" s="596" t="s">
        <v>2960</v>
      </c>
      <c r="H16773" s="597">
        <v>9962567224</v>
      </c>
    </row>
    <row r="16774" spans="1:8">
      <c r="A16774" s="594" t="s">
        <v>134</v>
      </c>
      <c r="B16774" s="594" t="s">
        <v>359</v>
      </c>
      <c r="C16774" s="594" t="s">
        <v>1369</v>
      </c>
      <c r="D16774" s="594" t="s">
        <v>2779</v>
      </c>
      <c r="E16774" s="594" t="s">
        <v>2756</v>
      </c>
      <c r="F16774" s="595" t="s">
        <v>411</v>
      </c>
      <c r="G16774" s="596" t="s">
        <v>2757</v>
      </c>
      <c r="H16774" s="597">
        <v>8322000</v>
      </c>
    </row>
    <row r="16775" spans="1:8">
      <c r="A16775" s="594" t="s">
        <v>134</v>
      </c>
      <c r="B16775" s="594" t="s">
        <v>359</v>
      </c>
      <c r="C16775" s="594" t="s">
        <v>1369</v>
      </c>
      <c r="D16775" s="594" t="s">
        <v>2779</v>
      </c>
      <c r="E16775" s="594" t="s">
        <v>2756</v>
      </c>
      <c r="F16775" s="594" t="s">
        <v>2885</v>
      </c>
      <c r="G16775" s="596" t="s">
        <v>2886</v>
      </c>
      <c r="H16775" s="597">
        <v>8322000</v>
      </c>
    </row>
    <row r="16776" spans="1:8">
      <c r="A16776" s="594" t="s">
        <v>134</v>
      </c>
      <c r="B16776" s="594" t="s">
        <v>359</v>
      </c>
      <c r="C16776" s="594" t="s">
        <v>1369</v>
      </c>
      <c r="D16776" s="594" t="s">
        <v>2779</v>
      </c>
      <c r="E16776" s="594" t="s">
        <v>194</v>
      </c>
      <c r="F16776" s="595" t="s">
        <v>411</v>
      </c>
      <c r="G16776" s="596" t="s">
        <v>195</v>
      </c>
      <c r="H16776" s="597">
        <v>15800000</v>
      </c>
    </row>
    <row r="16777" spans="1:8">
      <c r="A16777" s="594" t="s">
        <v>134</v>
      </c>
      <c r="B16777" s="594" t="s">
        <v>359</v>
      </c>
      <c r="C16777" s="594" t="s">
        <v>1369</v>
      </c>
      <c r="D16777" s="594" t="s">
        <v>2779</v>
      </c>
      <c r="E16777" s="594" t="s">
        <v>194</v>
      </c>
      <c r="F16777" s="594" t="s">
        <v>200</v>
      </c>
      <c r="G16777" s="596" t="s">
        <v>201</v>
      </c>
      <c r="H16777" s="597">
        <v>15800000</v>
      </c>
    </row>
    <row r="16778" spans="1:8">
      <c r="A16778" s="594" t="s">
        <v>134</v>
      </c>
      <c r="B16778" s="594" t="s">
        <v>359</v>
      </c>
      <c r="C16778" s="594" t="s">
        <v>1369</v>
      </c>
      <c r="D16778" s="594" t="s">
        <v>2846</v>
      </c>
      <c r="E16778" s="595" t="s">
        <v>411</v>
      </c>
      <c r="F16778" s="595" t="s">
        <v>411</v>
      </c>
      <c r="G16778" s="596" t="s">
        <v>2847</v>
      </c>
      <c r="H16778" s="597">
        <v>13866389299</v>
      </c>
    </row>
    <row r="16779" spans="1:8">
      <c r="A16779" s="594" t="s">
        <v>134</v>
      </c>
      <c r="B16779" s="594" t="s">
        <v>359</v>
      </c>
      <c r="C16779" s="594" t="s">
        <v>1369</v>
      </c>
      <c r="D16779" s="594" t="s">
        <v>2846</v>
      </c>
      <c r="E16779" s="594" t="s">
        <v>148</v>
      </c>
      <c r="F16779" s="595" t="s">
        <v>411</v>
      </c>
      <c r="G16779" s="596" t="s">
        <v>149</v>
      </c>
      <c r="H16779" s="597">
        <v>30532000</v>
      </c>
    </row>
    <row r="16780" spans="1:8">
      <c r="A16780" s="594" t="s">
        <v>134</v>
      </c>
      <c r="B16780" s="594" t="s">
        <v>359</v>
      </c>
      <c r="C16780" s="594" t="s">
        <v>1369</v>
      </c>
      <c r="D16780" s="594" t="s">
        <v>2846</v>
      </c>
      <c r="E16780" s="594" t="s">
        <v>148</v>
      </c>
      <c r="F16780" s="594" t="s">
        <v>624</v>
      </c>
      <c r="G16780" s="596" t="s">
        <v>2774</v>
      </c>
      <c r="H16780" s="597">
        <v>5358000</v>
      </c>
    </row>
    <row r="16781" spans="1:8">
      <c r="A16781" s="594" t="s">
        <v>134</v>
      </c>
      <c r="B16781" s="594" t="s">
        <v>359</v>
      </c>
      <c r="C16781" s="594" t="s">
        <v>1369</v>
      </c>
      <c r="D16781" s="594" t="s">
        <v>2846</v>
      </c>
      <c r="E16781" s="594" t="s">
        <v>148</v>
      </c>
      <c r="F16781" s="594" t="s">
        <v>227</v>
      </c>
      <c r="G16781" s="596" t="s">
        <v>2669</v>
      </c>
      <c r="H16781" s="597">
        <v>25174000</v>
      </c>
    </row>
    <row r="16782" spans="1:8">
      <c r="A16782" s="594" t="s">
        <v>134</v>
      </c>
      <c r="B16782" s="594" t="s">
        <v>359</v>
      </c>
      <c r="C16782" s="594" t="s">
        <v>1369</v>
      </c>
      <c r="D16782" s="594" t="s">
        <v>2846</v>
      </c>
      <c r="E16782" s="594" t="s">
        <v>152</v>
      </c>
      <c r="F16782" s="595" t="s">
        <v>411</v>
      </c>
      <c r="G16782" s="596" t="s">
        <v>153</v>
      </c>
      <c r="H16782" s="597">
        <v>7405000</v>
      </c>
    </row>
    <row r="16783" spans="1:8">
      <c r="A16783" s="594" t="s">
        <v>134</v>
      </c>
      <c r="B16783" s="594" t="s">
        <v>359</v>
      </c>
      <c r="C16783" s="594" t="s">
        <v>1369</v>
      </c>
      <c r="D16783" s="594" t="s">
        <v>2846</v>
      </c>
      <c r="E16783" s="594" t="s">
        <v>152</v>
      </c>
      <c r="F16783" s="594" t="s">
        <v>606</v>
      </c>
      <c r="G16783" s="596" t="s">
        <v>195</v>
      </c>
      <c r="H16783" s="597">
        <v>7405000</v>
      </c>
    </row>
    <row r="16784" spans="1:8">
      <c r="A16784" s="594" t="s">
        <v>134</v>
      </c>
      <c r="B16784" s="594" t="s">
        <v>359</v>
      </c>
      <c r="C16784" s="594" t="s">
        <v>1369</v>
      </c>
      <c r="D16784" s="594" t="s">
        <v>2846</v>
      </c>
      <c r="E16784" s="594" t="s">
        <v>156</v>
      </c>
      <c r="F16784" s="595" t="s">
        <v>411</v>
      </c>
      <c r="G16784" s="596" t="s">
        <v>514</v>
      </c>
      <c r="H16784" s="597">
        <v>50363915</v>
      </c>
    </row>
    <row r="16785" spans="1:8">
      <c r="A16785" s="594" t="s">
        <v>134</v>
      </c>
      <c r="B16785" s="594" t="s">
        <v>359</v>
      </c>
      <c r="C16785" s="594" t="s">
        <v>1369</v>
      </c>
      <c r="D16785" s="594" t="s">
        <v>2846</v>
      </c>
      <c r="E16785" s="594" t="s">
        <v>156</v>
      </c>
      <c r="F16785" s="594" t="s">
        <v>159</v>
      </c>
      <c r="G16785" s="596" t="s">
        <v>160</v>
      </c>
      <c r="H16785" s="597">
        <v>49363915</v>
      </c>
    </row>
    <row r="16786" spans="1:8">
      <c r="A16786" s="594" t="s">
        <v>134</v>
      </c>
      <c r="B16786" s="594" t="s">
        <v>359</v>
      </c>
      <c r="C16786" s="594" t="s">
        <v>1369</v>
      </c>
      <c r="D16786" s="594" t="s">
        <v>2846</v>
      </c>
      <c r="E16786" s="594" t="s">
        <v>156</v>
      </c>
      <c r="F16786" s="594" t="s">
        <v>161</v>
      </c>
      <c r="G16786" s="596" t="s">
        <v>162</v>
      </c>
      <c r="H16786" s="597">
        <v>1000000</v>
      </c>
    </row>
    <row r="16787" spans="1:8">
      <c r="A16787" s="594" t="s">
        <v>134</v>
      </c>
      <c r="B16787" s="594" t="s">
        <v>359</v>
      </c>
      <c r="C16787" s="594" t="s">
        <v>1369</v>
      </c>
      <c r="D16787" s="594" t="s">
        <v>2846</v>
      </c>
      <c r="E16787" s="594" t="s">
        <v>768</v>
      </c>
      <c r="F16787" s="595" t="s">
        <v>411</v>
      </c>
      <c r="G16787" s="596" t="s">
        <v>2920</v>
      </c>
      <c r="H16787" s="597">
        <v>82391400</v>
      </c>
    </row>
    <row r="16788" spans="1:8">
      <c r="A16788" s="594" t="s">
        <v>134</v>
      </c>
      <c r="B16788" s="594" t="s">
        <v>359</v>
      </c>
      <c r="C16788" s="594" t="s">
        <v>1369</v>
      </c>
      <c r="D16788" s="594" t="s">
        <v>2846</v>
      </c>
      <c r="E16788" s="594" t="s">
        <v>768</v>
      </c>
      <c r="F16788" s="594" t="s">
        <v>770</v>
      </c>
      <c r="G16788" s="596" t="s">
        <v>2921</v>
      </c>
      <c r="H16788" s="597">
        <v>82391400</v>
      </c>
    </row>
    <row r="16789" spans="1:8">
      <c r="A16789" s="594" t="s">
        <v>134</v>
      </c>
      <c r="B16789" s="594" t="s">
        <v>359</v>
      </c>
      <c r="C16789" s="594" t="s">
        <v>1369</v>
      </c>
      <c r="D16789" s="594" t="s">
        <v>2846</v>
      </c>
      <c r="E16789" s="594" t="s">
        <v>163</v>
      </c>
      <c r="F16789" s="595" t="s">
        <v>411</v>
      </c>
      <c r="G16789" s="596" t="s">
        <v>164</v>
      </c>
      <c r="H16789" s="597">
        <v>834000</v>
      </c>
    </row>
    <row r="16790" spans="1:8">
      <c r="A16790" s="594" t="s">
        <v>134</v>
      </c>
      <c r="B16790" s="594" t="s">
        <v>359</v>
      </c>
      <c r="C16790" s="594" t="s">
        <v>1369</v>
      </c>
      <c r="D16790" s="594" t="s">
        <v>2846</v>
      </c>
      <c r="E16790" s="594" t="s">
        <v>163</v>
      </c>
      <c r="F16790" s="594" t="s">
        <v>165</v>
      </c>
      <c r="G16790" s="596" t="s">
        <v>195</v>
      </c>
      <c r="H16790" s="597">
        <v>834000</v>
      </c>
    </row>
    <row r="16791" spans="1:8">
      <c r="A16791" s="594" t="s">
        <v>134</v>
      </c>
      <c r="B16791" s="594" t="s">
        <v>359</v>
      </c>
      <c r="C16791" s="594" t="s">
        <v>1369</v>
      </c>
      <c r="D16791" s="594" t="s">
        <v>2846</v>
      </c>
      <c r="E16791" s="594" t="s">
        <v>167</v>
      </c>
      <c r="F16791" s="595" t="s">
        <v>411</v>
      </c>
      <c r="G16791" s="596" t="s">
        <v>168</v>
      </c>
      <c r="H16791" s="597">
        <v>171800</v>
      </c>
    </row>
    <row r="16792" spans="1:8">
      <c r="A16792" s="594" t="s">
        <v>134</v>
      </c>
      <c r="B16792" s="594" t="s">
        <v>359</v>
      </c>
      <c r="C16792" s="594" t="s">
        <v>1369</v>
      </c>
      <c r="D16792" s="594" t="s">
        <v>2846</v>
      </c>
      <c r="E16792" s="594" t="s">
        <v>167</v>
      </c>
      <c r="F16792" s="594" t="s">
        <v>228</v>
      </c>
      <c r="G16792" s="596" t="s">
        <v>2673</v>
      </c>
      <c r="H16792" s="597">
        <v>171800</v>
      </c>
    </row>
    <row r="16793" spans="1:8">
      <c r="A16793" s="594" t="s">
        <v>134</v>
      </c>
      <c r="B16793" s="594" t="s">
        <v>359</v>
      </c>
      <c r="C16793" s="594" t="s">
        <v>1369</v>
      </c>
      <c r="D16793" s="594" t="s">
        <v>2846</v>
      </c>
      <c r="E16793" s="594" t="s">
        <v>171</v>
      </c>
      <c r="F16793" s="595" t="s">
        <v>411</v>
      </c>
      <c r="G16793" s="596" t="s">
        <v>2677</v>
      </c>
      <c r="H16793" s="597">
        <v>11655000</v>
      </c>
    </row>
    <row r="16794" spans="1:8">
      <c r="A16794" s="594" t="s">
        <v>134</v>
      </c>
      <c r="B16794" s="594" t="s">
        <v>359</v>
      </c>
      <c r="C16794" s="594" t="s">
        <v>1369</v>
      </c>
      <c r="D16794" s="594" t="s">
        <v>2846</v>
      </c>
      <c r="E16794" s="594" t="s">
        <v>171</v>
      </c>
      <c r="F16794" s="594" t="s">
        <v>173</v>
      </c>
      <c r="G16794" s="596" t="s">
        <v>174</v>
      </c>
      <c r="H16794" s="597">
        <v>6080000</v>
      </c>
    </row>
    <row r="16795" spans="1:8">
      <c r="A16795" s="594" t="s">
        <v>134</v>
      </c>
      <c r="B16795" s="594" t="s">
        <v>359</v>
      </c>
      <c r="C16795" s="594" t="s">
        <v>1369</v>
      </c>
      <c r="D16795" s="594" t="s">
        <v>2846</v>
      </c>
      <c r="E16795" s="594" t="s">
        <v>171</v>
      </c>
      <c r="F16795" s="594" t="s">
        <v>175</v>
      </c>
      <c r="G16795" s="596" t="s">
        <v>176</v>
      </c>
      <c r="H16795" s="597">
        <v>5575000</v>
      </c>
    </row>
    <row r="16796" spans="1:8">
      <c r="A16796" s="594" t="s">
        <v>134</v>
      </c>
      <c r="B16796" s="594" t="s">
        <v>359</v>
      </c>
      <c r="C16796" s="594" t="s">
        <v>1369</v>
      </c>
      <c r="D16796" s="594" t="s">
        <v>2846</v>
      </c>
      <c r="E16796" s="594" t="s">
        <v>177</v>
      </c>
      <c r="F16796" s="595" t="s">
        <v>411</v>
      </c>
      <c r="G16796" s="596" t="s">
        <v>178</v>
      </c>
      <c r="H16796" s="597">
        <v>600000</v>
      </c>
    </row>
    <row r="16797" spans="1:8">
      <c r="A16797" s="594" t="s">
        <v>134</v>
      </c>
      <c r="B16797" s="594" t="s">
        <v>359</v>
      </c>
      <c r="C16797" s="594" t="s">
        <v>1369</v>
      </c>
      <c r="D16797" s="594" t="s">
        <v>2846</v>
      </c>
      <c r="E16797" s="594" t="s">
        <v>177</v>
      </c>
      <c r="F16797" s="594" t="s">
        <v>1297</v>
      </c>
      <c r="G16797" s="596" t="s">
        <v>2680</v>
      </c>
      <c r="H16797" s="597">
        <v>600000</v>
      </c>
    </row>
    <row r="16798" spans="1:8">
      <c r="A16798" s="594" t="s">
        <v>134</v>
      </c>
      <c r="B16798" s="594" t="s">
        <v>359</v>
      </c>
      <c r="C16798" s="594" t="s">
        <v>1369</v>
      </c>
      <c r="D16798" s="594" t="s">
        <v>2846</v>
      </c>
      <c r="E16798" s="594" t="s">
        <v>240</v>
      </c>
      <c r="F16798" s="595" t="s">
        <v>411</v>
      </c>
      <c r="G16798" s="596" t="s">
        <v>241</v>
      </c>
      <c r="H16798" s="597">
        <v>37600000</v>
      </c>
    </row>
    <row r="16799" spans="1:8">
      <c r="A16799" s="594" t="s">
        <v>134</v>
      </c>
      <c r="B16799" s="594" t="s">
        <v>359</v>
      </c>
      <c r="C16799" s="594" t="s">
        <v>1369</v>
      </c>
      <c r="D16799" s="594" t="s">
        <v>2846</v>
      </c>
      <c r="E16799" s="594" t="s">
        <v>240</v>
      </c>
      <c r="F16799" s="594" t="s">
        <v>242</v>
      </c>
      <c r="G16799" s="596" t="s">
        <v>243</v>
      </c>
      <c r="H16799" s="597">
        <v>600000</v>
      </c>
    </row>
    <row r="16800" spans="1:8">
      <c r="A16800" s="594" t="s">
        <v>134</v>
      </c>
      <c r="B16800" s="594" t="s">
        <v>359</v>
      </c>
      <c r="C16800" s="594" t="s">
        <v>1369</v>
      </c>
      <c r="D16800" s="594" t="s">
        <v>2846</v>
      </c>
      <c r="E16800" s="594" t="s">
        <v>240</v>
      </c>
      <c r="F16800" s="594" t="s">
        <v>597</v>
      </c>
      <c r="G16800" s="596" t="s">
        <v>2682</v>
      </c>
      <c r="H16800" s="597">
        <v>200000</v>
      </c>
    </row>
    <row r="16801" spans="1:8">
      <c r="A16801" s="594" t="s">
        <v>134</v>
      </c>
      <c r="B16801" s="594" t="s">
        <v>359</v>
      </c>
      <c r="C16801" s="594" t="s">
        <v>1369</v>
      </c>
      <c r="D16801" s="594" t="s">
        <v>2846</v>
      </c>
      <c r="E16801" s="594" t="s">
        <v>240</v>
      </c>
      <c r="F16801" s="594" t="s">
        <v>733</v>
      </c>
      <c r="G16801" s="596" t="s">
        <v>734</v>
      </c>
      <c r="H16801" s="597">
        <v>12650000</v>
      </c>
    </row>
    <row r="16802" spans="1:8">
      <c r="A16802" s="594" t="s">
        <v>134</v>
      </c>
      <c r="B16802" s="594" t="s">
        <v>359</v>
      </c>
      <c r="C16802" s="594" t="s">
        <v>1369</v>
      </c>
      <c r="D16802" s="594" t="s">
        <v>2846</v>
      </c>
      <c r="E16802" s="594" t="s">
        <v>240</v>
      </c>
      <c r="F16802" s="594" t="s">
        <v>735</v>
      </c>
      <c r="G16802" s="596" t="s">
        <v>193</v>
      </c>
      <c r="H16802" s="597">
        <v>24150000</v>
      </c>
    </row>
    <row r="16803" spans="1:8">
      <c r="A16803" s="594" t="s">
        <v>134</v>
      </c>
      <c r="B16803" s="594" t="s">
        <v>359</v>
      </c>
      <c r="C16803" s="594" t="s">
        <v>1369</v>
      </c>
      <c r="D16803" s="594" t="s">
        <v>2846</v>
      </c>
      <c r="E16803" s="594" t="s">
        <v>183</v>
      </c>
      <c r="F16803" s="595" t="s">
        <v>411</v>
      </c>
      <c r="G16803" s="596" t="s">
        <v>184</v>
      </c>
      <c r="H16803" s="597">
        <v>920000</v>
      </c>
    </row>
    <row r="16804" spans="1:8">
      <c r="A16804" s="594" t="s">
        <v>134</v>
      </c>
      <c r="B16804" s="594" t="s">
        <v>359</v>
      </c>
      <c r="C16804" s="594" t="s">
        <v>1369</v>
      </c>
      <c r="D16804" s="594" t="s">
        <v>2846</v>
      </c>
      <c r="E16804" s="594" t="s">
        <v>183</v>
      </c>
      <c r="F16804" s="594" t="s">
        <v>736</v>
      </c>
      <c r="G16804" s="596" t="s">
        <v>737</v>
      </c>
      <c r="H16804" s="597">
        <v>920000</v>
      </c>
    </row>
    <row r="16805" spans="1:8">
      <c r="A16805" s="594" t="s">
        <v>134</v>
      </c>
      <c r="B16805" s="594" t="s">
        <v>359</v>
      </c>
      <c r="C16805" s="594" t="s">
        <v>1369</v>
      </c>
      <c r="D16805" s="594" t="s">
        <v>2846</v>
      </c>
      <c r="E16805" s="594" t="s">
        <v>738</v>
      </c>
      <c r="F16805" s="595" t="s">
        <v>411</v>
      </c>
      <c r="G16805" s="596" t="s">
        <v>739</v>
      </c>
      <c r="H16805" s="597">
        <v>16430000</v>
      </c>
    </row>
    <row r="16806" spans="1:8">
      <c r="A16806" s="594" t="s">
        <v>134</v>
      </c>
      <c r="B16806" s="594" t="s">
        <v>359</v>
      </c>
      <c r="C16806" s="594" t="s">
        <v>1369</v>
      </c>
      <c r="D16806" s="594" t="s">
        <v>2846</v>
      </c>
      <c r="E16806" s="594" t="s">
        <v>738</v>
      </c>
      <c r="F16806" s="594" t="s">
        <v>740</v>
      </c>
      <c r="G16806" s="596" t="s">
        <v>741</v>
      </c>
      <c r="H16806" s="597">
        <v>2050000</v>
      </c>
    </row>
    <row r="16807" spans="1:8">
      <c r="A16807" s="594" t="s">
        <v>134</v>
      </c>
      <c r="B16807" s="594" t="s">
        <v>359</v>
      </c>
      <c r="C16807" s="594" t="s">
        <v>1369</v>
      </c>
      <c r="D16807" s="594" t="s">
        <v>2846</v>
      </c>
      <c r="E16807" s="594" t="s">
        <v>738</v>
      </c>
      <c r="F16807" s="594" t="s">
        <v>356</v>
      </c>
      <c r="G16807" s="596" t="s">
        <v>357</v>
      </c>
      <c r="H16807" s="597">
        <v>9280000</v>
      </c>
    </row>
    <row r="16808" spans="1:8">
      <c r="A16808" s="594" t="s">
        <v>134</v>
      </c>
      <c r="B16808" s="594" t="s">
        <v>359</v>
      </c>
      <c r="C16808" s="594" t="s">
        <v>1369</v>
      </c>
      <c r="D16808" s="594" t="s">
        <v>2846</v>
      </c>
      <c r="E16808" s="594" t="s">
        <v>738</v>
      </c>
      <c r="F16808" s="594" t="s">
        <v>742</v>
      </c>
      <c r="G16808" s="596" t="s">
        <v>743</v>
      </c>
      <c r="H16808" s="597">
        <v>5100000</v>
      </c>
    </row>
    <row r="16809" spans="1:8">
      <c r="A16809" s="594" t="s">
        <v>134</v>
      </c>
      <c r="B16809" s="594" t="s">
        <v>359</v>
      </c>
      <c r="C16809" s="594" t="s">
        <v>1369</v>
      </c>
      <c r="D16809" s="594" t="s">
        <v>2846</v>
      </c>
      <c r="E16809" s="594" t="s">
        <v>744</v>
      </c>
      <c r="F16809" s="595" t="s">
        <v>411</v>
      </c>
      <c r="G16809" s="596" t="s">
        <v>2686</v>
      </c>
      <c r="H16809" s="597">
        <v>5770000</v>
      </c>
    </row>
    <row r="16810" spans="1:8">
      <c r="A16810" s="594" t="s">
        <v>134</v>
      </c>
      <c r="B16810" s="594" t="s">
        <v>359</v>
      </c>
      <c r="C16810" s="594" t="s">
        <v>1369</v>
      </c>
      <c r="D16810" s="594" t="s">
        <v>2846</v>
      </c>
      <c r="E16810" s="594" t="s">
        <v>744</v>
      </c>
      <c r="F16810" s="594" t="s">
        <v>533</v>
      </c>
      <c r="G16810" s="596" t="s">
        <v>2814</v>
      </c>
      <c r="H16810" s="597">
        <v>770000</v>
      </c>
    </row>
    <row r="16811" spans="1:8">
      <c r="A16811" s="594" t="s">
        <v>134</v>
      </c>
      <c r="B16811" s="594" t="s">
        <v>359</v>
      </c>
      <c r="C16811" s="594" t="s">
        <v>1369</v>
      </c>
      <c r="D16811" s="594" t="s">
        <v>2846</v>
      </c>
      <c r="E16811" s="594" t="s">
        <v>744</v>
      </c>
      <c r="F16811" s="594" t="s">
        <v>748</v>
      </c>
      <c r="G16811" s="596" t="s">
        <v>35</v>
      </c>
      <c r="H16811" s="597">
        <v>5000000</v>
      </c>
    </row>
    <row r="16812" spans="1:8">
      <c r="A16812" s="594" t="s">
        <v>134</v>
      </c>
      <c r="B16812" s="594" t="s">
        <v>359</v>
      </c>
      <c r="C16812" s="594" t="s">
        <v>1369</v>
      </c>
      <c r="D16812" s="594" t="s">
        <v>2846</v>
      </c>
      <c r="E16812" s="594" t="s">
        <v>189</v>
      </c>
      <c r="F16812" s="595" t="s">
        <v>411</v>
      </c>
      <c r="G16812" s="596" t="s">
        <v>190</v>
      </c>
      <c r="H16812" s="597">
        <v>200963000</v>
      </c>
    </row>
    <row r="16813" spans="1:8">
      <c r="A16813" s="594" t="s">
        <v>134</v>
      </c>
      <c r="B16813" s="594" t="s">
        <v>359</v>
      </c>
      <c r="C16813" s="594" t="s">
        <v>1369</v>
      </c>
      <c r="D16813" s="594" t="s">
        <v>2846</v>
      </c>
      <c r="E16813" s="594" t="s">
        <v>189</v>
      </c>
      <c r="F16813" s="594" t="s">
        <v>773</v>
      </c>
      <c r="G16813" s="596" t="s">
        <v>2695</v>
      </c>
      <c r="H16813" s="597">
        <v>2450000</v>
      </c>
    </row>
    <row r="16814" spans="1:8">
      <c r="A16814" s="594" t="s">
        <v>134</v>
      </c>
      <c r="B16814" s="594" t="s">
        <v>359</v>
      </c>
      <c r="C16814" s="594" t="s">
        <v>1369</v>
      </c>
      <c r="D16814" s="594" t="s">
        <v>2846</v>
      </c>
      <c r="E16814" s="594" t="s">
        <v>189</v>
      </c>
      <c r="F16814" s="594" t="s">
        <v>192</v>
      </c>
      <c r="G16814" s="596" t="s">
        <v>195</v>
      </c>
      <c r="H16814" s="597">
        <v>198513000</v>
      </c>
    </row>
    <row r="16815" spans="1:8">
      <c r="A16815" s="594" t="s">
        <v>134</v>
      </c>
      <c r="B16815" s="594" t="s">
        <v>359</v>
      </c>
      <c r="C16815" s="594" t="s">
        <v>1369</v>
      </c>
      <c r="D16815" s="594" t="s">
        <v>2846</v>
      </c>
      <c r="E16815" s="594" t="s">
        <v>77</v>
      </c>
      <c r="F16815" s="595" t="s">
        <v>411</v>
      </c>
      <c r="G16815" s="596" t="s">
        <v>78</v>
      </c>
      <c r="H16815" s="597">
        <v>416526400</v>
      </c>
    </row>
    <row r="16816" spans="1:8">
      <c r="A16816" s="594" t="s">
        <v>134</v>
      </c>
      <c r="B16816" s="594" t="s">
        <v>359</v>
      </c>
      <c r="C16816" s="594" t="s">
        <v>1369</v>
      </c>
      <c r="D16816" s="594" t="s">
        <v>2846</v>
      </c>
      <c r="E16816" s="594" t="s">
        <v>77</v>
      </c>
      <c r="F16816" s="594" t="s">
        <v>1195</v>
      </c>
      <c r="G16816" s="596" t="s">
        <v>1194</v>
      </c>
      <c r="H16816" s="597">
        <v>120000000</v>
      </c>
    </row>
    <row r="16817" spans="1:8">
      <c r="A16817" s="594" t="s">
        <v>134</v>
      </c>
      <c r="B16817" s="594" t="s">
        <v>359</v>
      </c>
      <c r="C16817" s="594" t="s">
        <v>1369</v>
      </c>
      <c r="D16817" s="594" t="s">
        <v>2846</v>
      </c>
      <c r="E16817" s="594" t="s">
        <v>77</v>
      </c>
      <c r="F16817" s="594" t="s">
        <v>79</v>
      </c>
      <c r="G16817" s="596" t="s">
        <v>195</v>
      </c>
      <c r="H16817" s="597">
        <v>296526400</v>
      </c>
    </row>
    <row r="16818" spans="1:8">
      <c r="A16818" s="594" t="s">
        <v>134</v>
      </c>
      <c r="B16818" s="594" t="s">
        <v>359</v>
      </c>
      <c r="C16818" s="594" t="s">
        <v>1369</v>
      </c>
      <c r="D16818" s="594" t="s">
        <v>2846</v>
      </c>
      <c r="E16818" s="594" t="s">
        <v>628</v>
      </c>
      <c r="F16818" s="595" t="s">
        <v>411</v>
      </c>
      <c r="G16818" s="596" t="s">
        <v>2709</v>
      </c>
      <c r="H16818" s="597">
        <v>842058600</v>
      </c>
    </row>
    <row r="16819" spans="1:8">
      <c r="A16819" s="594" t="s">
        <v>134</v>
      </c>
      <c r="B16819" s="594" t="s">
        <v>359</v>
      </c>
      <c r="C16819" s="594" t="s">
        <v>1369</v>
      </c>
      <c r="D16819" s="594" t="s">
        <v>2846</v>
      </c>
      <c r="E16819" s="594" t="s">
        <v>628</v>
      </c>
      <c r="F16819" s="594" t="s">
        <v>633</v>
      </c>
      <c r="G16819" s="596" t="s">
        <v>634</v>
      </c>
      <c r="H16819" s="597">
        <v>285235000</v>
      </c>
    </row>
    <row r="16820" spans="1:8">
      <c r="A16820" s="594" t="s">
        <v>134</v>
      </c>
      <c r="B16820" s="594" t="s">
        <v>359</v>
      </c>
      <c r="C16820" s="594" t="s">
        <v>1369</v>
      </c>
      <c r="D16820" s="594" t="s">
        <v>2846</v>
      </c>
      <c r="E16820" s="594" t="s">
        <v>628</v>
      </c>
      <c r="F16820" s="594" t="s">
        <v>620</v>
      </c>
      <c r="G16820" s="596" t="s">
        <v>621</v>
      </c>
      <c r="H16820" s="597">
        <v>14905000</v>
      </c>
    </row>
    <row r="16821" spans="1:8">
      <c r="A16821" s="594" t="s">
        <v>134</v>
      </c>
      <c r="B16821" s="594" t="s">
        <v>359</v>
      </c>
      <c r="C16821" s="594" t="s">
        <v>1369</v>
      </c>
      <c r="D16821" s="594" t="s">
        <v>2846</v>
      </c>
      <c r="E16821" s="594" t="s">
        <v>628</v>
      </c>
      <c r="F16821" s="594" t="s">
        <v>637</v>
      </c>
      <c r="G16821" s="596" t="s">
        <v>2963</v>
      </c>
      <c r="H16821" s="597">
        <v>107500000</v>
      </c>
    </row>
    <row r="16822" spans="1:8">
      <c r="A16822" s="594" t="s">
        <v>134</v>
      </c>
      <c r="B16822" s="594" t="s">
        <v>359</v>
      </c>
      <c r="C16822" s="594" t="s">
        <v>1369</v>
      </c>
      <c r="D16822" s="594" t="s">
        <v>2846</v>
      </c>
      <c r="E16822" s="594" t="s">
        <v>628</v>
      </c>
      <c r="F16822" s="594" t="s">
        <v>639</v>
      </c>
      <c r="G16822" s="596" t="s">
        <v>2733</v>
      </c>
      <c r="H16822" s="597">
        <v>24400000</v>
      </c>
    </row>
    <row r="16823" spans="1:8">
      <c r="A16823" s="594" t="s">
        <v>134</v>
      </c>
      <c r="B16823" s="594" t="s">
        <v>359</v>
      </c>
      <c r="C16823" s="594" t="s">
        <v>1369</v>
      </c>
      <c r="D16823" s="594" t="s">
        <v>2846</v>
      </c>
      <c r="E16823" s="594" t="s">
        <v>628</v>
      </c>
      <c r="F16823" s="594" t="s">
        <v>615</v>
      </c>
      <c r="G16823" s="596" t="s">
        <v>616</v>
      </c>
      <c r="H16823" s="597">
        <v>6731000</v>
      </c>
    </row>
    <row r="16824" spans="1:8">
      <c r="A16824" s="594" t="s">
        <v>134</v>
      </c>
      <c r="B16824" s="594" t="s">
        <v>359</v>
      </c>
      <c r="C16824" s="594" t="s">
        <v>1369</v>
      </c>
      <c r="D16824" s="594" t="s">
        <v>2846</v>
      </c>
      <c r="E16824" s="594" t="s">
        <v>628</v>
      </c>
      <c r="F16824" s="594" t="s">
        <v>619</v>
      </c>
      <c r="G16824" s="596" t="s">
        <v>195</v>
      </c>
      <c r="H16824" s="597">
        <v>403287600</v>
      </c>
    </row>
    <row r="16825" spans="1:8">
      <c r="A16825" s="594" t="s">
        <v>134</v>
      </c>
      <c r="B16825" s="594" t="s">
        <v>359</v>
      </c>
      <c r="C16825" s="594" t="s">
        <v>1369</v>
      </c>
      <c r="D16825" s="594" t="s">
        <v>2846</v>
      </c>
      <c r="E16825" s="594" t="s">
        <v>642</v>
      </c>
      <c r="F16825" s="595" t="s">
        <v>411</v>
      </c>
      <c r="G16825" s="596" t="s">
        <v>2831</v>
      </c>
      <c r="H16825" s="597">
        <v>6757367947</v>
      </c>
    </row>
    <row r="16826" spans="1:8">
      <c r="A16826" s="594" t="s">
        <v>134</v>
      </c>
      <c r="B16826" s="594" t="s">
        <v>359</v>
      </c>
      <c r="C16826" s="594" t="s">
        <v>1369</v>
      </c>
      <c r="D16826" s="594" t="s">
        <v>2846</v>
      </c>
      <c r="E16826" s="594" t="s">
        <v>642</v>
      </c>
      <c r="F16826" s="594" t="s">
        <v>1157</v>
      </c>
      <c r="G16826" s="596" t="s">
        <v>2964</v>
      </c>
      <c r="H16826" s="597">
        <v>13000000</v>
      </c>
    </row>
    <row r="16827" spans="1:8">
      <c r="A16827" s="594" t="s">
        <v>134</v>
      </c>
      <c r="B16827" s="594" t="s">
        <v>359</v>
      </c>
      <c r="C16827" s="594" t="s">
        <v>1369</v>
      </c>
      <c r="D16827" s="594" t="s">
        <v>2846</v>
      </c>
      <c r="E16827" s="594" t="s">
        <v>642</v>
      </c>
      <c r="F16827" s="594" t="s">
        <v>644</v>
      </c>
      <c r="G16827" s="596" t="s">
        <v>2960</v>
      </c>
      <c r="H16827" s="597">
        <v>6744367947</v>
      </c>
    </row>
    <row r="16828" spans="1:8">
      <c r="A16828" s="594" t="s">
        <v>134</v>
      </c>
      <c r="B16828" s="594" t="s">
        <v>359</v>
      </c>
      <c r="C16828" s="594" t="s">
        <v>1369</v>
      </c>
      <c r="D16828" s="594" t="s">
        <v>2846</v>
      </c>
      <c r="E16828" s="594" t="s">
        <v>2756</v>
      </c>
      <c r="F16828" s="595" t="s">
        <v>411</v>
      </c>
      <c r="G16828" s="596" t="s">
        <v>2757</v>
      </c>
      <c r="H16828" s="597">
        <v>1360421400</v>
      </c>
    </row>
    <row r="16829" spans="1:8">
      <c r="A16829" s="594" t="s">
        <v>134</v>
      </c>
      <c r="B16829" s="594" t="s">
        <v>359</v>
      </c>
      <c r="C16829" s="594" t="s">
        <v>1369</v>
      </c>
      <c r="D16829" s="594" t="s">
        <v>2846</v>
      </c>
      <c r="E16829" s="594" t="s">
        <v>2756</v>
      </c>
      <c r="F16829" s="594" t="s">
        <v>2758</v>
      </c>
      <c r="G16829" s="596" t="s">
        <v>2759</v>
      </c>
      <c r="H16829" s="597">
        <v>975500000</v>
      </c>
    </row>
    <row r="16830" spans="1:8">
      <c r="A16830" s="594" t="s">
        <v>134</v>
      </c>
      <c r="B16830" s="594" t="s">
        <v>359</v>
      </c>
      <c r="C16830" s="594" t="s">
        <v>1369</v>
      </c>
      <c r="D16830" s="594" t="s">
        <v>2846</v>
      </c>
      <c r="E16830" s="594" t="s">
        <v>2756</v>
      </c>
      <c r="F16830" s="594" t="s">
        <v>2816</v>
      </c>
      <c r="G16830" s="596" t="s">
        <v>2817</v>
      </c>
      <c r="H16830" s="597">
        <v>1000000</v>
      </c>
    </row>
    <row r="16831" spans="1:8">
      <c r="A16831" s="594" t="s">
        <v>134</v>
      </c>
      <c r="B16831" s="594" t="s">
        <v>359</v>
      </c>
      <c r="C16831" s="594" t="s">
        <v>1369</v>
      </c>
      <c r="D16831" s="594" t="s">
        <v>2846</v>
      </c>
      <c r="E16831" s="594" t="s">
        <v>2756</v>
      </c>
      <c r="F16831" s="594" t="s">
        <v>2842</v>
      </c>
      <c r="G16831" s="596" t="s">
        <v>195</v>
      </c>
      <c r="H16831" s="597">
        <v>383921400</v>
      </c>
    </row>
    <row r="16832" spans="1:8">
      <c r="A16832" s="594" t="s">
        <v>134</v>
      </c>
      <c r="B16832" s="594" t="s">
        <v>359</v>
      </c>
      <c r="C16832" s="594" t="s">
        <v>1369</v>
      </c>
      <c r="D16832" s="594" t="s">
        <v>2846</v>
      </c>
      <c r="E16832" s="594" t="s">
        <v>194</v>
      </c>
      <c r="F16832" s="595" t="s">
        <v>411</v>
      </c>
      <c r="G16832" s="596" t="s">
        <v>195</v>
      </c>
      <c r="H16832" s="597">
        <v>3290987106</v>
      </c>
    </row>
    <row r="16833" spans="1:8">
      <c r="A16833" s="594" t="s">
        <v>134</v>
      </c>
      <c r="B16833" s="594" t="s">
        <v>359</v>
      </c>
      <c r="C16833" s="594" t="s">
        <v>1369</v>
      </c>
      <c r="D16833" s="594" t="s">
        <v>2846</v>
      </c>
      <c r="E16833" s="594" t="s">
        <v>194</v>
      </c>
      <c r="F16833" s="594" t="s">
        <v>198</v>
      </c>
      <c r="G16833" s="596" t="s">
        <v>199</v>
      </c>
      <c r="H16833" s="597">
        <v>12600000</v>
      </c>
    </row>
    <row r="16834" spans="1:8">
      <c r="A16834" s="594" t="s">
        <v>134</v>
      </c>
      <c r="B16834" s="594" t="s">
        <v>359</v>
      </c>
      <c r="C16834" s="594" t="s">
        <v>1369</v>
      </c>
      <c r="D16834" s="594" t="s">
        <v>2846</v>
      </c>
      <c r="E16834" s="594" t="s">
        <v>194</v>
      </c>
      <c r="F16834" s="594" t="s">
        <v>200</v>
      </c>
      <c r="G16834" s="596" t="s">
        <v>201</v>
      </c>
      <c r="H16834" s="597">
        <v>3278387106</v>
      </c>
    </row>
    <row r="16835" spans="1:8">
      <c r="A16835" s="594" t="s">
        <v>134</v>
      </c>
      <c r="B16835" s="594" t="s">
        <v>359</v>
      </c>
      <c r="C16835" s="594" t="s">
        <v>1369</v>
      </c>
      <c r="D16835" s="594" t="s">
        <v>2846</v>
      </c>
      <c r="E16835" s="594" t="s">
        <v>550</v>
      </c>
      <c r="F16835" s="595" t="s">
        <v>411</v>
      </c>
      <c r="G16835" s="596" t="s">
        <v>2705</v>
      </c>
      <c r="H16835" s="597">
        <v>5480000</v>
      </c>
    </row>
    <row r="16836" spans="1:8">
      <c r="A16836" s="594" t="s">
        <v>134</v>
      </c>
      <c r="B16836" s="594" t="s">
        <v>359</v>
      </c>
      <c r="C16836" s="594" t="s">
        <v>1369</v>
      </c>
      <c r="D16836" s="594" t="s">
        <v>2846</v>
      </c>
      <c r="E16836" s="594" t="s">
        <v>550</v>
      </c>
      <c r="F16836" s="594" t="s">
        <v>2706</v>
      </c>
      <c r="G16836" s="596" t="s">
        <v>72</v>
      </c>
      <c r="H16836" s="597">
        <v>1430000</v>
      </c>
    </row>
    <row r="16837" spans="1:8">
      <c r="A16837" s="594" t="s">
        <v>134</v>
      </c>
      <c r="B16837" s="594" t="s">
        <v>359</v>
      </c>
      <c r="C16837" s="594" t="s">
        <v>1369</v>
      </c>
      <c r="D16837" s="594" t="s">
        <v>2846</v>
      </c>
      <c r="E16837" s="594" t="s">
        <v>550</v>
      </c>
      <c r="F16837" s="594" t="s">
        <v>1082</v>
      </c>
      <c r="G16837" s="596" t="s">
        <v>195</v>
      </c>
      <c r="H16837" s="597">
        <v>4050000</v>
      </c>
    </row>
    <row r="16838" spans="1:8">
      <c r="A16838" s="594" t="s">
        <v>134</v>
      </c>
      <c r="B16838" s="594" t="s">
        <v>359</v>
      </c>
      <c r="C16838" s="594" t="s">
        <v>1369</v>
      </c>
      <c r="D16838" s="594" t="s">
        <v>2846</v>
      </c>
      <c r="E16838" s="594" t="s">
        <v>260</v>
      </c>
      <c r="F16838" s="595" t="s">
        <v>411</v>
      </c>
      <c r="G16838" s="596" t="s">
        <v>261</v>
      </c>
      <c r="H16838" s="597">
        <v>628752000</v>
      </c>
    </row>
    <row r="16839" spans="1:8">
      <c r="A16839" s="594" t="s">
        <v>134</v>
      </c>
      <c r="B16839" s="594" t="s">
        <v>359</v>
      </c>
      <c r="C16839" s="594" t="s">
        <v>1369</v>
      </c>
      <c r="D16839" s="594" t="s">
        <v>2846</v>
      </c>
      <c r="E16839" s="594" t="s">
        <v>260</v>
      </c>
      <c r="F16839" s="594" t="s">
        <v>262</v>
      </c>
      <c r="G16839" s="596" t="s">
        <v>2707</v>
      </c>
      <c r="H16839" s="597">
        <v>628752000</v>
      </c>
    </row>
    <row r="16840" spans="1:8">
      <c r="A16840" s="594" t="s">
        <v>134</v>
      </c>
      <c r="B16840" s="594" t="s">
        <v>359</v>
      </c>
      <c r="C16840" s="594" t="s">
        <v>1369</v>
      </c>
      <c r="D16840" s="594" t="s">
        <v>2846</v>
      </c>
      <c r="E16840" s="594" t="s">
        <v>53</v>
      </c>
      <c r="F16840" s="595" t="s">
        <v>411</v>
      </c>
      <c r="G16840" s="596" t="s">
        <v>193</v>
      </c>
      <c r="H16840" s="597">
        <v>119159731</v>
      </c>
    </row>
    <row r="16841" spans="1:8">
      <c r="A16841" s="594" t="s">
        <v>134</v>
      </c>
      <c r="B16841" s="594" t="s">
        <v>359</v>
      </c>
      <c r="C16841" s="594" t="s">
        <v>1369</v>
      </c>
      <c r="D16841" s="594" t="s">
        <v>2846</v>
      </c>
      <c r="E16841" s="594" t="s">
        <v>53</v>
      </c>
      <c r="F16841" s="594" t="s">
        <v>56</v>
      </c>
      <c r="G16841" s="596" t="s">
        <v>57</v>
      </c>
      <c r="H16841" s="597">
        <v>119159731</v>
      </c>
    </row>
    <row r="16842" spans="1:8">
      <c r="A16842" s="594" t="s">
        <v>134</v>
      </c>
      <c r="B16842" s="594" t="s">
        <v>359</v>
      </c>
      <c r="C16842" s="594" t="s">
        <v>1969</v>
      </c>
      <c r="D16842" s="595" t="s">
        <v>411</v>
      </c>
      <c r="E16842" s="595" t="s">
        <v>411</v>
      </c>
      <c r="F16842" s="595" t="s">
        <v>411</v>
      </c>
      <c r="G16842" s="596" t="s">
        <v>1970</v>
      </c>
      <c r="H16842" s="597">
        <v>505373119</v>
      </c>
    </row>
    <row r="16843" spans="1:8">
      <c r="A16843" s="594" t="s">
        <v>134</v>
      </c>
      <c r="B16843" s="594" t="s">
        <v>359</v>
      </c>
      <c r="C16843" s="594" t="s">
        <v>1969</v>
      </c>
      <c r="D16843" s="594" t="s">
        <v>2854</v>
      </c>
      <c r="E16843" s="595" t="s">
        <v>411</v>
      </c>
      <c r="F16843" s="595" t="s">
        <v>411</v>
      </c>
      <c r="G16843" s="596" t="s">
        <v>2871</v>
      </c>
      <c r="H16843" s="597">
        <v>422666119</v>
      </c>
    </row>
    <row r="16844" spans="1:8">
      <c r="A16844" s="594" t="s">
        <v>134</v>
      </c>
      <c r="B16844" s="594" t="s">
        <v>359</v>
      </c>
      <c r="C16844" s="594" t="s">
        <v>1969</v>
      </c>
      <c r="D16844" s="594" t="s">
        <v>2854</v>
      </c>
      <c r="E16844" s="594" t="s">
        <v>582</v>
      </c>
      <c r="F16844" s="595" t="s">
        <v>411</v>
      </c>
      <c r="G16844" s="596" t="s">
        <v>583</v>
      </c>
      <c r="H16844" s="597">
        <v>95946000</v>
      </c>
    </row>
    <row r="16845" spans="1:8">
      <c r="A16845" s="594" t="s">
        <v>134</v>
      </c>
      <c r="B16845" s="594" t="s">
        <v>359</v>
      </c>
      <c r="C16845" s="594" t="s">
        <v>1969</v>
      </c>
      <c r="D16845" s="594" t="s">
        <v>2854</v>
      </c>
      <c r="E16845" s="594" t="s">
        <v>582</v>
      </c>
      <c r="F16845" s="594" t="s">
        <v>584</v>
      </c>
      <c r="G16845" s="596" t="s">
        <v>2670</v>
      </c>
      <c r="H16845" s="597">
        <v>41830000</v>
      </c>
    </row>
    <row r="16846" spans="1:8">
      <c r="A16846" s="594" t="s">
        <v>134</v>
      </c>
      <c r="B16846" s="594" t="s">
        <v>359</v>
      </c>
      <c r="C16846" s="594" t="s">
        <v>1969</v>
      </c>
      <c r="D16846" s="594" t="s">
        <v>2854</v>
      </c>
      <c r="E16846" s="594" t="s">
        <v>582</v>
      </c>
      <c r="F16846" s="594" t="s">
        <v>478</v>
      </c>
      <c r="G16846" s="596" t="s">
        <v>2775</v>
      </c>
      <c r="H16846" s="597">
        <v>48690000</v>
      </c>
    </row>
    <row r="16847" spans="1:8">
      <c r="A16847" s="594" t="s">
        <v>134</v>
      </c>
      <c r="B16847" s="594" t="s">
        <v>359</v>
      </c>
      <c r="C16847" s="594" t="s">
        <v>1969</v>
      </c>
      <c r="D16847" s="594" t="s">
        <v>2854</v>
      </c>
      <c r="E16847" s="594" t="s">
        <v>582</v>
      </c>
      <c r="F16847" s="594" t="s">
        <v>586</v>
      </c>
      <c r="G16847" s="596" t="s">
        <v>2671</v>
      </c>
      <c r="H16847" s="597">
        <v>5426000</v>
      </c>
    </row>
    <row r="16848" spans="1:8">
      <c r="A16848" s="594" t="s">
        <v>134</v>
      </c>
      <c r="B16848" s="594" t="s">
        <v>359</v>
      </c>
      <c r="C16848" s="594" t="s">
        <v>1969</v>
      </c>
      <c r="D16848" s="594" t="s">
        <v>2854</v>
      </c>
      <c r="E16848" s="594" t="s">
        <v>167</v>
      </c>
      <c r="F16848" s="595" t="s">
        <v>411</v>
      </c>
      <c r="G16848" s="596" t="s">
        <v>168</v>
      </c>
      <c r="H16848" s="597">
        <v>843631</v>
      </c>
    </row>
    <row r="16849" spans="1:8">
      <c r="A16849" s="594" t="s">
        <v>134</v>
      </c>
      <c r="B16849" s="594" t="s">
        <v>359</v>
      </c>
      <c r="C16849" s="594" t="s">
        <v>1969</v>
      </c>
      <c r="D16849" s="594" t="s">
        <v>2854</v>
      </c>
      <c r="E16849" s="594" t="s">
        <v>167</v>
      </c>
      <c r="F16849" s="594" t="s">
        <v>228</v>
      </c>
      <c r="G16849" s="596" t="s">
        <v>2673</v>
      </c>
      <c r="H16849" s="597">
        <v>843631</v>
      </c>
    </row>
    <row r="16850" spans="1:8">
      <c r="A16850" s="594" t="s">
        <v>134</v>
      </c>
      <c r="B16850" s="594" t="s">
        <v>359</v>
      </c>
      <c r="C16850" s="594" t="s">
        <v>1969</v>
      </c>
      <c r="D16850" s="594" t="s">
        <v>2854</v>
      </c>
      <c r="E16850" s="594" t="s">
        <v>171</v>
      </c>
      <c r="F16850" s="595" t="s">
        <v>411</v>
      </c>
      <c r="G16850" s="596" t="s">
        <v>2677</v>
      </c>
      <c r="H16850" s="597">
        <v>1214000</v>
      </c>
    </row>
    <row r="16851" spans="1:8">
      <c r="A16851" s="594" t="s">
        <v>134</v>
      </c>
      <c r="B16851" s="594" t="s">
        <v>359</v>
      </c>
      <c r="C16851" s="594" t="s">
        <v>1969</v>
      </c>
      <c r="D16851" s="594" t="s">
        <v>2854</v>
      </c>
      <c r="E16851" s="594" t="s">
        <v>171</v>
      </c>
      <c r="F16851" s="594" t="s">
        <v>173</v>
      </c>
      <c r="G16851" s="596" t="s">
        <v>174</v>
      </c>
      <c r="H16851" s="597">
        <v>1214000</v>
      </c>
    </row>
    <row r="16852" spans="1:8">
      <c r="A16852" s="594" t="s">
        <v>134</v>
      </c>
      <c r="B16852" s="594" t="s">
        <v>359</v>
      </c>
      <c r="C16852" s="594" t="s">
        <v>1969</v>
      </c>
      <c r="D16852" s="594" t="s">
        <v>2854</v>
      </c>
      <c r="E16852" s="594" t="s">
        <v>177</v>
      </c>
      <c r="F16852" s="595" t="s">
        <v>411</v>
      </c>
      <c r="G16852" s="596" t="s">
        <v>178</v>
      </c>
      <c r="H16852" s="597">
        <v>228000</v>
      </c>
    </row>
    <row r="16853" spans="1:8">
      <c r="A16853" s="594" t="s">
        <v>134</v>
      </c>
      <c r="B16853" s="594" t="s">
        <v>359</v>
      </c>
      <c r="C16853" s="594" t="s">
        <v>1969</v>
      </c>
      <c r="D16853" s="594" t="s">
        <v>2854</v>
      </c>
      <c r="E16853" s="594" t="s">
        <v>177</v>
      </c>
      <c r="F16853" s="594" t="s">
        <v>1297</v>
      </c>
      <c r="G16853" s="596" t="s">
        <v>2680</v>
      </c>
      <c r="H16853" s="597">
        <v>228000</v>
      </c>
    </row>
    <row r="16854" spans="1:8">
      <c r="A16854" s="594" t="s">
        <v>134</v>
      </c>
      <c r="B16854" s="594" t="s">
        <v>359</v>
      </c>
      <c r="C16854" s="594" t="s">
        <v>1969</v>
      </c>
      <c r="D16854" s="594" t="s">
        <v>2854</v>
      </c>
      <c r="E16854" s="594" t="s">
        <v>240</v>
      </c>
      <c r="F16854" s="595" t="s">
        <v>411</v>
      </c>
      <c r="G16854" s="596" t="s">
        <v>241</v>
      </c>
      <c r="H16854" s="597">
        <v>48098000</v>
      </c>
    </row>
    <row r="16855" spans="1:8">
      <c r="A16855" s="594" t="s">
        <v>134</v>
      </c>
      <c r="B16855" s="594" t="s">
        <v>359</v>
      </c>
      <c r="C16855" s="594" t="s">
        <v>1969</v>
      </c>
      <c r="D16855" s="594" t="s">
        <v>2854</v>
      </c>
      <c r="E16855" s="594" t="s">
        <v>240</v>
      </c>
      <c r="F16855" s="594" t="s">
        <v>733</v>
      </c>
      <c r="G16855" s="596" t="s">
        <v>734</v>
      </c>
      <c r="H16855" s="597">
        <v>3700000</v>
      </c>
    </row>
    <row r="16856" spans="1:8">
      <c r="A16856" s="594" t="s">
        <v>134</v>
      </c>
      <c r="B16856" s="594" t="s">
        <v>359</v>
      </c>
      <c r="C16856" s="594" t="s">
        <v>1969</v>
      </c>
      <c r="D16856" s="594" t="s">
        <v>2854</v>
      </c>
      <c r="E16856" s="594" t="s">
        <v>240</v>
      </c>
      <c r="F16856" s="594" t="s">
        <v>735</v>
      </c>
      <c r="G16856" s="596" t="s">
        <v>193</v>
      </c>
      <c r="H16856" s="597">
        <v>44398000</v>
      </c>
    </row>
    <row r="16857" spans="1:8">
      <c r="A16857" s="594" t="s">
        <v>134</v>
      </c>
      <c r="B16857" s="594" t="s">
        <v>359</v>
      </c>
      <c r="C16857" s="594" t="s">
        <v>1969</v>
      </c>
      <c r="D16857" s="594" t="s">
        <v>2854</v>
      </c>
      <c r="E16857" s="594" t="s">
        <v>738</v>
      </c>
      <c r="F16857" s="595" t="s">
        <v>411</v>
      </c>
      <c r="G16857" s="596" t="s">
        <v>739</v>
      </c>
      <c r="H16857" s="597">
        <v>11910000</v>
      </c>
    </row>
    <row r="16858" spans="1:8">
      <c r="A16858" s="594" t="s">
        <v>134</v>
      </c>
      <c r="B16858" s="594" t="s">
        <v>359</v>
      </c>
      <c r="C16858" s="594" t="s">
        <v>1969</v>
      </c>
      <c r="D16858" s="594" t="s">
        <v>2854</v>
      </c>
      <c r="E16858" s="594" t="s">
        <v>738</v>
      </c>
      <c r="F16858" s="594" t="s">
        <v>740</v>
      </c>
      <c r="G16858" s="596" t="s">
        <v>741</v>
      </c>
      <c r="H16858" s="597">
        <v>7000000</v>
      </c>
    </row>
    <row r="16859" spans="1:8">
      <c r="A16859" s="594" t="s">
        <v>134</v>
      </c>
      <c r="B16859" s="594" t="s">
        <v>359</v>
      </c>
      <c r="C16859" s="594" t="s">
        <v>1969</v>
      </c>
      <c r="D16859" s="594" t="s">
        <v>2854</v>
      </c>
      <c r="E16859" s="594" t="s">
        <v>738</v>
      </c>
      <c r="F16859" s="594" t="s">
        <v>356</v>
      </c>
      <c r="G16859" s="596" t="s">
        <v>357</v>
      </c>
      <c r="H16859" s="597">
        <v>510000</v>
      </c>
    </row>
    <row r="16860" spans="1:8">
      <c r="A16860" s="594" t="s">
        <v>134</v>
      </c>
      <c r="B16860" s="594" t="s">
        <v>359</v>
      </c>
      <c r="C16860" s="594" t="s">
        <v>1969</v>
      </c>
      <c r="D16860" s="594" t="s">
        <v>2854</v>
      </c>
      <c r="E16860" s="594" t="s">
        <v>738</v>
      </c>
      <c r="F16860" s="594" t="s">
        <v>742</v>
      </c>
      <c r="G16860" s="596" t="s">
        <v>743</v>
      </c>
      <c r="H16860" s="597">
        <v>4400000</v>
      </c>
    </row>
    <row r="16861" spans="1:8">
      <c r="A16861" s="594" t="s">
        <v>134</v>
      </c>
      <c r="B16861" s="594" t="s">
        <v>359</v>
      </c>
      <c r="C16861" s="594" t="s">
        <v>1969</v>
      </c>
      <c r="D16861" s="594" t="s">
        <v>2854</v>
      </c>
      <c r="E16861" s="594" t="s">
        <v>744</v>
      </c>
      <c r="F16861" s="595" t="s">
        <v>411</v>
      </c>
      <c r="G16861" s="596" t="s">
        <v>2686</v>
      </c>
      <c r="H16861" s="597">
        <v>9416000</v>
      </c>
    </row>
    <row r="16862" spans="1:8">
      <c r="A16862" s="594" t="s">
        <v>134</v>
      </c>
      <c r="B16862" s="594" t="s">
        <v>359</v>
      </c>
      <c r="C16862" s="594" t="s">
        <v>1969</v>
      </c>
      <c r="D16862" s="594" t="s">
        <v>2854</v>
      </c>
      <c r="E16862" s="594" t="s">
        <v>744</v>
      </c>
      <c r="F16862" s="594" t="s">
        <v>572</v>
      </c>
      <c r="G16862" s="596" t="s">
        <v>2689</v>
      </c>
      <c r="H16862" s="597">
        <v>3500000</v>
      </c>
    </row>
    <row r="16863" spans="1:8">
      <c r="A16863" s="594" t="s">
        <v>134</v>
      </c>
      <c r="B16863" s="594" t="s">
        <v>359</v>
      </c>
      <c r="C16863" s="594" t="s">
        <v>1969</v>
      </c>
      <c r="D16863" s="594" t="s">
        <v>2854</v>
      </c>
      <c r="E16863" s="594" t="s">
        <v>744</v>
      </c>
      <c r="F16863" s="594" t="s">
        <v>371</v>
      </c>
      <c r="G16863" s="596" t="s">
        <v>372</v>
      </c>
      <c r="H16863" s="597">
        <v>5916000</v>
      </c>
    </row>
    <row r="16864" spans="1:8">
      <c r="A16864" s="594" t="s">
        <v>134</v>
      </c>
      <c r="B16864" s="594" t="s">
        <v>359</v>
      </c>
      <c r="C16864" s="594" t="s">
        <v>1969</v>
      </c>
      <c r="D16864" s="594" t="s">
        <v>2854</v>
      </c>
      <c r="E16864" s="594" t="s">
        <v>189</v>
      </c>
      <c r="F16864" s="595" t="s">
        <v>411</v>
      </c>
      <c r="G16864" s="596" t="s">
        <v>190</v>
      </c>
      <c r="H16864" s="597">
        <v>6375500</v>
      </c>
    </row>
    <row r="16865" spans="1:8">
      <c r="A16865" s="594" t="s">
        <v>134</v>
      </c>
      <c r="B16865" s="594" t="s">
        <v>359</v>
      </c>
      <c r="C16865" s="594" t="s">
        <v>1969</v>
      </c>
      <c r="D16865" s="594" t="s">
        <v>2854</v>
      </c>
      <c r="E16865" s="594" t="s">
        <v>189</v>
      </c>
      <c r="F16865" s="594" t="s">
        <v>773</v>
      </c>
      <c r="G16865" s="596" t="s">
        <v>2695</v>
      </c>
      <c r="H16865" s="597">
        <v>3855500</v>
      </c>
    </row>
    <row r="16866" spans="1:8">
      <c r="A16866" s="594" t="s">
        <v>134</v>
      </c>
      <c r="B16866" s="594" t="s">
        <v>359</v>
      </c>
      <c r="C16866" s="594" t="s">
        <v>1969</v>
      </c>
      <c r="D16866" s="594" t="s">
        <v>2854</v>
      </c>
      <c r="E16866" s="594" t="s">
        <v>189</v>
      </c>
      <c r="F16866" s="594" t="s">
        <v>192</v>
      </c>
      <c r="G16866" s="596" t="s">
        <v>195</v>
      </c>
      <c r="H16866" s="597">
        <v>2520000</v>
      </c>
    </row>
    <row r="16867" spans="1:8">
      <c r="A16867" s="594" t="s">
        <v>134</v>
      </c>
      <c r="B16867" s="594" t="s">
        <v>359</v>
      </c>
      <c r="C16867" s="594" t="s">
        <v>1969</v>
      </c>
      <c r="D16867" s="594" t="s">
        <v>2854</v>
      </c>
      <c r="E16867" s="594" t="s">
        <v>77</v>
      </c>
      <c r="F16867" s="595" t="s">
        <v>411</v>
      </c>
      <c r="G16867" s="596" t="s">
        <v>78</v>
      </c>
      <c r="H16867" s="597">
        <v>2500000</v>
      </c>
    </row>
    <row r="16868" spans="1:8">
      <c r="A16868" s="594" t="s">
        <v>134</v>
      </c>
      <c r="B16868" s="594" t="s">
        <v>359</v>
      </c>
      <c r="C16868" s="594" t="s">
        <v>1969</v>
      </c>
      <c r="D16868" s="594" t="s">
        <v>2854</v>
      </c>
      <c r="E16868" s="594" t="s">
        <v>77</v>
      </c>
      <c r="F16868" s="594" t="s">
        <v>79</v>
      </c>
      <c r="G16868" s="596" t="s">
        <v>195</v>
      </c>
      <c r="H16868" s="597">
        <v>2500000</v>
      </c>
    </row>
    <row r="16869" spans="1:8">
      <c r="A16869" s="594" t="s">
        <v>134</v>
      </c>
      <c r="B16869" s="594" t="s">
        <v>359</v>
      </c>
      <c r="C16869" s="594" t="s">
        <v>1969</v>
      </c>
      <c r="D16869" s="594" t="s">
        <v>2854</v>
      </c>
      <c r="E16869" s="594" t="s">
        <v>194</v>
      </c>
      <c r="F16869" s="595" t="s">
        <v>411</v>
      </c>
      <c r="G16869" s="596" t="s">
        <v>195</v>
      </c>
      <c r="H16869" s="597">
        <v>246134988</v>
      </c>
    </row>
    <row r="16870" spans="1:8">
      <c r="A16870" s="594" t="s">
        <v>134</v>
      </c>
      <c r="B16870" s="594" t="s">
        <v>359</v>
      </c>
      <c r="C16870" s="594" t="s">
        <v>1969</v>
      </c>
      <c r="D16870" s="594" t="s">
        <v>2854</v>
      </c>
      <c r="E16870" s="594" t="s">
        <v>194</v>
      </c>
      <c r="F16870" s="594" t="s">
        <v>198</v>
      </c>
      <c r="G16870" s="596" t="s">
        <v>199</v>
      </c>
      <c r="H16870" s="597">
        <v>5900000</v>
      </c>
    </row>
    <row r="16871" spans="1:8">
      <c r="A16871" s="594" t="s">
        <v>134</v>
      </c>
      <c r="B16871" s="594" t="s">
        <v>359</v>
      </c>
      <c r="C16871" s="594" t="s">
        <v>1969</v>
      </c>
      <c r="D16871" s="594" t="s">
        <v>2854</v>
      </c>
      <c r="E16871" s="594" t="s">
        <v>194</v>
      </c>
      <c r="F16871" s="594" t="s">
        <v>200</v>
      </c>
      <c r="G16871" s="596" t="s">
        <v>201</v>
      </c>
      <c r="H16871" s="597">
        <v>240234988</v>
      </c>
    </row>
    <row r="16872" spans="1:8">
      <c r="A16872" s="594" t="s">
        <v>134</v>
      </c>
      <c r="B16872" s="594" t="s">
        <v>359</v>
      </c>
      <c r="C16872" s="594" t="s">
        <v>1969</v>
      </c>
      <c r="D16872" s="594" t="s">
        <v>2738</v>
      </c>
      <c r="E16872" s="595" t="s">
        <v>411</v>
      </c>
      <c r="F16872" s="595" t="s">
        <v>411</v>
      </c>
      <c r="G16872" s="596" t="s">
        <v>2739</v>
      </c>
      <c r="H16872" s="597">
        <v>82707000</v>
      </c>
    </row>
    <row r="16873" spans="1:8">
      <c r="A16873" s="594" t="s">
        <v>134</v>
      </c>
      <c r="B16873" s="594" t="s">
        <v>359</v>
      </c>
      <c r="C16873" s="594" t="s">
        <v>1969</v>
      </c>
      <c r="D16873" s="594" t="s">
        <v>2738</v>
      </c>
      <c r="E16873" s="594" t="s">
        <v>152</v>
      </c>
      <c r="F16873" s="595" t="s">
        <v>411</v>
      </c>
      <c r="G16873" s="596" t="s">
        <v>153</v>
      </c>
      <c r="H16873" s="597">
        <v>800000</v>
      </c>
    </row>
    <row r="16874" spans="1:8">
      <c r="A16874" s="594" t="s">
        <v>134</v>
      </c>
      <c r="B16874" s="594" t="s">
        <v>359</v>
      </c>
      <c r="C16874" s="594" t="s">
        <v>1969</v>
      </c>
      <c r="D16874" s="594" t="s">
        <v>2738</v>
      </c>
      <c r="E16874" s="594" t="s">
        <v>152</v>
      </c>
      <c r="F16874" s="594" t="s">
        <v>606</v>
      </c>
      <c r="G16874" s="596" t="s">
        <v>195</v>
      </c>
      <c r="H16874" s="597">
        <v>800000</v>
      </c>
    </row>
    <row r="16875" spans="1:8">
      <c r="A16875" s="594" t="s">
        <v>134</v>
      </c>
      <c r="B16875" s="594" t="s">
        <v>359</v>
      </c>
      <c r="C16875" s="594" t="s">
        <v>1969</v>
      </c>
      <c r="D16875" s="594" t="s">
        <v>2738</v>
      </c>
      <c r="E16875" s="594" t="s">
        <v>744</v>
      </c>
      <c r="F16875" s="595" t="s">
        <v>411</v>
      </c>
      <c r="G16875" s="596" t="s">
        <v>2686</v>
      </c>
      <c r="H16875" s="597">
        <v>7257000</v>
      </c>
    </row>
    <row r="16876" spans="1:8">
      <c r="A16876" s="594" t="s">
        <v>134</v>
      </c>
      <c r="B16876" s="594" t="s">
        <v>359</v>
      </c>
      <c r="C16876" s="594" t="s">
        <v>1969</v>
      </c>
      <c r="D16876" s="594" t="s">
        <v>2738</v>
      </c>
      <c r="E16876" s="594" t="s">
        <v>744</v>
      </c>
      <c r="F16876" s="594" t="s">
        <v>748</v>
      </c>
      <c r="G16876" s="596" t="s">
        <v>35</v>
      </c>
      <c r="H16876" s="597">
        <v>7257000</v>
      </c>
    </row>
    <row r="16877" spans="1:8">
      <c r="A16877" s="594" t="s">
        <v>134</v>
      </c>
      <c r="B16877" s="594" t="s">
        <v>359</v>
      </c>
      <c r="C16877" s="594" t="s">
        <v>1969</v>
      </c>
      <c r="D16877" s="594" t="s">
        <v>2738</v>
      </c>
      <c r="E16877" s="594" t="s">
        <v>194</v>
      </c>
      <c r="F16877" s="595" t="s">
        <v>411</v>
      </c>
      <c r="G16877" s="596" t="s">
        <v>195</v>
      </c>
      <c r="H16877" s="597">
        <v>74650000</v>
      </c>
    </row>
    <row r="16878" spans="1:8">
      <c r="A16878" s="594" t="s">
        <v>134</v>
      </c>
      <c r="B16878" s="594" t="s">
        <v>359</v>
      </c>
      <c r="C16878" s="594" t="s">
        <v>1969</v>
      </c>
      <c r="D16878" s="594" t="s">
        <v>2738</v>
      </c>
      <c r="E16878" s="594" t="s">
        <v>194</v>
      </c>
      <c r="F16878" s="594" t="s">
        <v>198</v>
      </c>
      <c r="G16878" s="596" t="s">
        <v>199</v>
      </c>
      <c r="H16878" s="597">
        <v>3680000</v>
      </c>
    </row>
    <row r="16879" spans="1:8">
      <c r="A16879" s="594" t="s">
        <v>134</v>
      </c>
      <c r="B16879" s="594" t="s">
        <v>359</v>
      </c>
      <c r="C16879" s="594" t="s">
        <v>1969</v>
      </c>
      <c r="D16879" s="594" t="s">
        <v>2738</v>
      </c>
      <c r="E16879" s="594" t="s">
        <v>194</v>
      </c>
      <c r="F16879" s="594" t="s">
        <v>200</v>
      </c>
      <c r="G16879" s="596" t="s">
        <v>201</v>
      </c>
      <c r="H16879" s="597">
        <v>70970000</v>
      </c>
    </row>
    <row r="16880" spans="1:8">
      <c r="A16880" s="594" t="s">
        <v>134</v>
      </c>
      <c r="B16880" s="594" t="s">
        <v>359</v>
      </c>
      <c r="C16880" s="594" t="s">
        <v>139</v>
      </c>
      <c r="D16880" s="595" t="s">
        <v>411</v>
      </c>
      <c r="E16880" s="595" t="s">
        <v>411</v>
      </c>
      <c r="F16880" s="595" t="s">
        <v>411</v>
      </c>
      <c r="G16880" s="596" t="s">
        <v>2903</v>
      </c>
      <c r="H16880" s="597">
        <v>226444818284</v>
      </c>
    </row>
    <row r="16881" spans="1:8">
      <c r="A16881" s="594" t="s">
        <v>134</v>
      </c>
      <c r="B16881" s="594" t="s">
        <v>359</v>
      </c>
      <c r="C16881" s="594" t="s">
        <v>139</v>
      </c>
      <c r="D16881" s="594" t="s">
        <v>2907</v>
      </c>
      <c r="E16881" s="595" t="s">
        <v>411</v>
      </c>
      <c r="F16881" s="595" t="s">
        <v>411</v>
      </c>
      <c r="G16881" s="596" t="s">
        <v>2908</v>
      </c>
      <c r="H16881" s="597">
        <v>6098144800</v>
      </c>
    </row>
    <row r="16882" spans="1:8">
      <c r="A16882" s="594" t="s">
        <v>134</v>
      </c>
      <c r="B16882" s="594" t="s">
        <v>359</v>
      </c>
      <c r="C16882" s="594" t="s">
        <v>139</v>
      </c>
      <c r="D16882" s="594" t="s">
        <v>2907</v>
      </c>
      <c r="E16882" s="594" t="s">
        <v>340</v>
      </c>
      <c r="F16882" s="595" t="s">
        <v>411</v>
      </c>
      <c r="G16882" s="596" t="s">
        <v>2909</v>
      </c>
      <c r="H16882" s="597">
        <v>6098144800</v>
      </c>
    </row>
    <row r="16883" spans="1:8">
      <c r="A16883" s="594" t="s">
        <v>134</v>
      </c>
      <c r="B16883" s="594" t="s">
        <v>359</v>
      </c>
      <c r="C16883" s="594" t="s">
        <v>139</v>
      </c>
      <c r="D16883" s="594" t="s">
        <v>2907</v>
      </c>
      <c r="E16883" s="594" t="s">
        <v>340</v>
      </c>
      <c r="F16883" s="594" t="s">
        <v>562</v>
      </c>
      <c r="G16883" s="596" t="s">
        <v>2910</v>
      </c>
      <c r="H16883" s="597">
        <v>5836144800</v>
      </c>
    </row>
    <row r="16884" spans="1:8">
      <c r="A16884" s="594" t="s">
        <v>134</v>
      </c>
      <c r="B16884" s="594" t="s">
        <v>359</v>
      </c>
      <c r="C16884" s="594" t="s">
        <v>139</v>
      </c>
      <c r="D16884" s="594" t="s">
        <v>2907</v>
      </c>
      <c r="E16884" s="594" t="s">
        <v>340</v>
      </c>
      <c r="F16884" s="594" t="s">
        <v>244</v>
      </c>
      <c r="G16884" s="596" t="s">
        <v>195</v>
      </c>
      <c r="H16884" s="597">
        <v>262000000</v>
      </c>
    </row>
    <row r="16885" spans="1:8">
      <c r="A16885" s="594" t="s">
        <v>134</v>
      </c>
      <c r="B16885" s="594" t="s">
        <v>359</v>
      </c>
      <c r="C16885" s="594" t="s">
        <v>139</v>
      </c>
      <c r="D16885" s="594" t="s">
        <v>2911</v>
      </c>
      <c r="E16885" s="595" t="s">
        <v>411</v>
      </c>
      <c r="F16885" s="595" t="s">
        <v>411</v>
      </c>
      <c r="G16885" s="596" t="s">
        <v>2912</v>
      </c>
      <c r="H16885" s="597">
        <v>220346673484</v>
      </c>
    </row>
    <row r="16886" spans="1:8">
      <c r="A16886" s="594" t="s">
        <v>134</v>
      </c>
      <c r="B16886" s="594" t="s">
        <v>359</v>
      </c>
      <c r="C16886" s="594" t="s">
        <v>139</v>
      </c>
      <c r="D16886" s="594" t="s">
        <v>2911</v>
      </c>
      <c r="E16886" s="594" t="s">
        <v>343</v>
      </c>
      <c r="F16886" s="595" t="s">
        <v>411</v>
      </c>
      <c r="G16886" s="596" t="s">
        <v>2913</v>
      </c>
      <c r="H16886" s="597">
        <v>220346673484</v>
      </c>
    </row>
    <row r="16887" spans="1:8">
      <c r="A16887" s="594" t="s">
        <v>134</v>
      </c>
      <c r="B16887" s="594" t="s">
        <v>359</v>
      </c>
      <c r="C16887" s="594" t="s">
        <v>139</v>
      </c>
      <c r="D16887" s="594" t="s">
        <v>2911</v>
      </c>
      <c r="E16887" s="594" t="s">
        <v>343</v>
      </c>
      <c r="F16887" s="594" t="s">
        <v>1225</v>
      </c>
      <c r="G16887" s="596" t="s">
        <v>1224</v>
      </c>
      <c r="H16887" s="597">
        <v>178183926085</v>
      </c>
    </row>
    <row r="16888" spans="1:8">
      <c r="A16888" s="594" t="s">
        <v>134</v>
      </c>
      <c r="B16888" s="594" t="s">
        <v>359</v>
      </c>
      <c r="C16888" s="594" t="s">
        <v>139</v>
      </c>
      <c r="D16888" s="594" t="s">
        <v>2911</v>
      </c>
      <c r="E16888" s="594" t="s">
        <v>343</v>
      </c>
      <c r="F16888" s="594" t="s">
        <v>1223</v>
      </c>
      <c r="G16888" s="596" t="s">
        <v>1222</v>
      </c>
      <c r="H16888" s="597">
        <v>280000000</v>
      </c>
    </row>
    <row r="16889" spans="1:8">
      <c r="A16889" s="594" t="s">
        <v>134</v>
      </c>
      <c r="B16889" s="594" t="s">
        <v>359</v>
      </c>
      <c r="C16889" s="594" t="s">
        <v>139</v>
      </c>
      <c r="D16889" s="594" t="s">
        <v>2911</v>
      </c>
      <c r="E16889" s="594" t="s">
        <v>343</v>
      </c>
      <c r="F16889" s="594" t="s">
        <v>1221</v>
      </c>
      <c r="G16889" s="596" t="s">
        <v>1220</v>
      </c>
      <c r="H16889" s="597">
        <v>2848173539</v>
      </c>
    </row>
    <row r="16890" spans="1:8">
      <c r="A16890" s="594" t="s">
        <v>134</v>
      </c>
      <c r="B16890" s="594" t="s">
        <v>359</v>
      </c>
      <c r="C16890" s="594" t="s">
        <v>139</v>
      </c>
      <c r="D16890" s="594" t="s">
        <v>2911</v>
      </c>
      <c r="E16890" s="594" t="s">
        <v>343</v>
      </c>
      <c r="F16890" s="594" t="s">
        <v>1217</v>
      </c>
      <c r="G16890" s="596" t="s">
        <v>1216</v>
      </c>
      <c r="H16890" s="597">
        <v>21775683800</v>
      </c>
    </row>
    <row r="16891" spans="1:8">
      <c r="A16891" s="594" t="s">
        <v>134</v>
      </c>
      <c r="B16891" s="594" t="s">
        <v>359</v>
      </c>
      <c r="C16891" s="594" t="s">
        <v>139</v>
      </c>
      <c r="D16891" s="594" t="s">
        <v>2911</v>
      </c>
      <c r="E16891" s="594" t="s">
        <v>343</v>
      </c>
      <c r="F16891" s="594" t="s">
        <v>1215</v>
      </c>
      <c r="G16891" s="596" t="s">
        <v>1214</v>
      </c>
      <c r="H16891" s="597">
        <v>8828786734</v>
      </c>
    </row>
    <row r="16892" spans="1:8">
      <c r="A16892" s="594" t="s">
        <v>134</v>
      </c>
      <c r="B16892" s="594" t="s">
        <v>359</v>
      </c>
      <c r="C16892" s="594" t="s">
        <v>139</v>
      </c>
      <c r="D16892" s="594" t="s">
        <v>2911</v>
      </c>
      <c r="E16892" s="594" t="s">
        <v>343</v>
      </c>
      <c r="F16892" s="594" t="s">
        <v>1213</v>
      </c>
      <c r="G16892" s="596" t="s">
        <v>1212</v>
      </c>
      <c r="H16892" s="597">
        <v>8430103326</v>
      </c>
    </row>
    <row r="16893" spans="1:8">
      <c r="A16893" s="594" t="s">
        <v>134</v>
      </c>
      <c r="B16893" s="594" t="s">
        <v>93</v>
      </c>
      <c r="C16893" s="595" t="s">
        <v>411</v>
      </c>
      <c r="D16893" s="595" t="s">
        <v>411</v>
      </c>
      <c r="E16893" s="595" t="s">
        <v>411</v>
      </c>
      <c r="F16893" s="595" t="s">
        <v>411</v>
      </c>
      <c r="G16893" s="596" t="s">
        <v>335</v>
      </c>
      <c r="H16893" s="597">
        <v>90338140</v>
      </c>
    </row>
    <row r="16894" spans="1:8">
      <c r="A16894" s="594" t="s">
        <v>134</v>
      </c>
      <c r="B16894" s="594" t="s">
        <v>93</v>
      </c>
      <c r="C16894" s="594" t="s">
        <v>1969</v>
      </c>
      <c r="D16894" s="595" t="s">
        <v>411</v>
      </c>
      <c r="E16894" s="595" t="s">
        <v>411</v>
      </c>
      <c r="F16894" s="595" t="s">
        <v>411</v>
      </c>
      <c r="G16894" s="596" t="s">
        <v>1970</v>
      </c>
      <c r="H16894" s="597">
        <v>90338140</v>
      </c>
    </row>
    <row r="16895" spans="1:8">
      <c r="A16895" s="594" t="s">
        <v>134</v>
      </c>
      <c r="B16895" s="594" t="s">
        <v>93</v>
      </c>
      <c r="C16895" s="594" t="s">
        <v>1969</v>
      </c>
      <c r="D16895" s="594" t="s">
        <v>2854</v>
      </c>
      <c r="E16895" s="595" t="s">
        <v>411</v>
      </c>
      <c r="F16895" s="595" t="s">
        <v>411</v>
      </c>
      <c r="G16895" s="596" t="s">
        <v>2871</v>
      </c>
      <c r="H16895" s="597">
        <v>90338140</v>
      </c>
    </row>
    <row r="16896" spans="1:8">
      <c r="A16896" s="594" t="s">
        <v>134</v>
      </c>
      <c r="B16896" s="594" t="s">
        <v>93</v>
      </c>
      <c r="C16896" s="594" t="s">
        <v>1969</v>
      </c>
      <c r="D16896" s="594" t="s">
        <v>2854</v>
      </c>
      <c r="E16896" s="594" t="s">
        <v>1065</v>
      </c>
      <c r="F16896" s="595" t="s">
        <v>411</v>
      </c>
      <c r="G16896" s="596" t="s">
        <v>2869</v>
      </c>
      <c r="H16896" s="597">
        <v>90338140</v>
      </c>
    </row>
    <row r="16897" spans="1:8">
      <c r="A16897" s="594" t="s">
        <v>134</v>
      </c>
      <c r="B16897" s="594" t="s">
        <v>93</v>
      </c>
      <c r="C16897" s="594" t="s">
        <v>1969</v>
      </c>
      <c r="D16897" s="594" t="s">
        <v>2854</v>
      </c>
      <c r="E16897" s="594" t="s">
        <v>1065</v>
      </c>
      <c r="F16897" s="594" t="s">
        <v>1067</v>
      </c>
      <c r="G16897" s="596" t="s">
        <v>1068</v>
      </c>
      <c r="H16897" s="597">
        <v>90338140</v>
      </c>
    </row>
    <row r="16898" spans="1:8">
      <c r="A16898" s="602" t="s">
        <v>134</v>
      </c>
      <c r="B16898" s="602" t="s">
        <v>359</v>
      </c>
      <c r="C16898" s="602" t="s">
        <v>75</v>
      </c>
      <c r="D16898" s="602" t="s">
        <v>285</v>
      </c>
      <c r="E16898" s="602" t="s">
        <v>240</v>
      </c>
      <c r="F16898" s="602" t="s">
        <v>728</v>
      </c>
      <c r="G16898" s="603" t="s">
        <v>729</v>
      </c>
      <c r="H16898" s="604">
        <v>600000</v>
      </c>
    </row>
    <row r="16899" spans="1:8">
      <c r="A16899" s="602" t="s">
        <v>134</v>
      </c>
      <c r="B16899" s="602" t="s">
        <v>359</v>
      </c>
      <c r="C16899" s="602" t="s">
        <v>75</v>
      </c>
      <c r="D16899" s="602" t="s">
        <v>285</v>
      </c>
      <c r="E16899" s="602" t="s">
        <v>240</v>
      </c>
      <c r="F16899" s="602" t="s">
        <v>733</v>
      </c>
      <c r="G16899" s="603" t="s">
        <v>734</v>
      </c>
      <c r="H16899" s="604">
        <v>5217000</v>
      </c>
    </row>
    <row r="16900" spans="1:8">
      <c r="A16900" s="602" t="s">
        <v>134</v>
      </c>
      <c r="B16900" s="602" t="s">
        <v>359</v>
      </c>
      <c r="C16900" s="602" t="s">
        <v>75</v>
      </c>
      <c r="D16900" s="602" t="s">
        <v>285</v>
      </c>
      <c r="E16900" s="602" t="s">
        <v>240</v>
      </c>
      <c r="F16900" s="602" t="s">
        <v>735</v>
      </c>
      <c r="G16900" s="603" t="s">
        <v>193</v>
      </c>
      <c r="H16900" s="604">
        <v>340000</v>
      </c>
    </row>
    <row r="16901" spans="1:8">
      <c r="A16901" s="602" t="s">
        <v>134</v>
      </c>
      <c r="B16901" s="602" t="s">
        <v>359</v>
      </c>
      <c r="C16901" s="602" t="s">
        <v>75</v>
      </c>
      <c r="D16901" s="602" t="s">
        <v>285</v>
      </c>
      <c r="E16901" s="602" t="s">
        <v>189</v>
      </c>
      <c r="F16901" s="605" t="s">
        <v>411</v>
      </c>
      <c r="G16901" s="603" t="s">
        <v>190</v>
      </c>
      <c r="H16901" s="604">
        <v>1390000</v>
      </c>
    </row>
    <row r="16902" spans="1:8">
      <c r="A16902" s="602" t="s">
        <v>134</v>
      </c>
      <c r="B16902" s="602" t="s">
        <v>359</v>
      </c>
      <c r="C16902" s="602" t="s">
        <v>75</v>
      </c>
      <c r="D16902" s="602" t="s">
        <v>285</v>
      </c>
      <c r="E16902" s="602" t="s">
        <v>189</v>
      </c>
      <c r="F16902" s="602" t="s">
        <v>192</v>
      </c>
      <c r="G16902" s="603" t="s">
        <v>193</v>
      </c>
      <c r="H16902" s="604">
        <v>1390000</v>
      </c>
    </row>
    <row r="16903" spans="1:8">
      <c r="A16903" s="602" t="s">
        <v>134</v>
      </c>
      <c r="B16903" s="602" t="s">
        <v>359</v>
      </c>
      <c r="C16903" s="602" t="s">
        <v>75</v>
      </c>
      <c r="D16903" s="602" t="s">
        <v>285</v>
      </c>
      <c r="E16903" s="602" t="s">
        <v>77</v>
      </c>
      <c r="F16903" s="605" t="s">
        <v>411</v>
      </c>
      <c r="G16903" s="603" t="s">
        <v>78</v>
      </c>
      <c r="H16903" s="604">
        <v>2014381100</v>
      </c>
    </row>
    <row r="16904" spans="1:8">
      <c r="A16904" s="602" t="s">
        <v>134</v>
      </c>
      <c r="B16904" s="602" t="s">
        <v>359</v>
      </c>
      <c r="C16904" s="602" t="s">
        <v>75</v>
      </c>
      <c r="D16904" s="602" t="s">
        <v>285</v>
      </c>
      <c r="E16904" s="602" t="s">
        <v>77</v>
      </c>
      <c r="F16904" s="602" t="s">
        <v>1193</v>
      </c>
      <c r="G16904" s="603" t="s">
        <v>1192</v>
      </c>
      <c r="H16904" s="604">
        <v>93193750</v>
      </c>
    </row>
    <row r="16905" spans="1:8">
      <c r="A16905" s="602" t="s">
        <v>134</v>
      </c>
      <c r="B16905" s="602" t="s">
        <v>359</v>
      </c>
      <c r="C16905" s="602" t="s">
        <v>75</v>
      </c>
      <c r="D16905" s="602" t="s">
        <v>285</v>
      </c>
      <c r="E16905" s="602" t="s">
        <v>77</v>
      </c>
      <c r="F16905" s="602" t="s">
        <v>79</v>
      </c>
      <c r="G16905" s="603" t="s">
        <v>205</v>
      </c>
      <c r="H16905" s="604">
        <v>1921187350</v>
      </c>
    </row>
    <row r="16906" spans="1:8">
      <c r="A16906" s="602" t="s">
        <v>134</v>
      </c>
      <c r="B16906" s="602" t="s">
        <v>359</v>
      </c>
      <c r="C16906" s="602" t="s">
        <v>75</v>
      </c>
      <c r="D16906" s="602" t="s">
        <v>285</v>
      </c>
      <c r="E16906" s="602" t="s">
        <v>194</v>
      </c>
      <c r="F16906" s="605" t="s">
        <v>411</v>
      </c>
      <c r="G16906" s="603" t="s">
        <v>195</v>
      </c>
      <c r="H16906" s="604">
        <v>60063000</v>
      </c>
    </row>
    <row r="16907" spans="1:8">
      <c r="A16907" s="602" t="s">
        <v>134</v>
      </c>
      <c r="B16907" s="602" t="s">
        <v>359</v>
      </c>
      <c r="C16907" s="602" t="s">
        <v>75</v>
      </c>
      <c r="D16907" s="602" t="s">
        <v>285</v>
      </c>
      <c r="E16907" s="602" t="s">
        <v>194</v>
      </c>
      <c r="F16907" s="602" t="s">
        <v>196</v>
      </c>
      <c r="G16907" s="603" t="s">
        <v>197</v>
      </c>
      <c r="H16907" s="604">
        <v>45245000</v>
      </c>
    </row>
    <row r="16908" spans="1:8">
      <c r="A16908" s="602" t="s">
        <v>134</v>
      </c>
      <c r="B16908" s="602" t="s">
        <v>359</v>
      </c>
      <c r="C16908" s="602" t="s">
        <v>75</v>
      </c>
      <c r="D16908" s="602" t="s">
        <v>285</v>
      </c>
      <c r="E16908" s="602" t="s">
        <v>194</v>
      </c>
      <c r="F16908" s="602" t="s">
        <v>200</v>
      </c>
      <c r="G16908" s="603" t="s">
        <v>201</v>
      </c>
      <c r="H16908" s="604">
        <v>14818000</v>
      </c>
    </row>
    <row r="16909" spans="1:8">
      <c r="A16909" s="602" t="s">
        <v>134</v>
      </c>
      <c r="B16909" s="602" t="s">
        <v>359</v>
      </c>
      <c r="C16909" s="602" t="s">
        <v>75</v>
      </c>
      <c r="D16909" s="602" t="s">
        <v>285</v>
      </c>
      <c r="E16909" s="602" t="s">
        <v>260</v>
      </c>
      <c r="F16909" s="605" t="s">
        <v>411</v>
      </c>
      <c r="G16909" s="603" t="s">
        <v>261</v>
      </c>
      <c r="H16909" s="604">
        <v>74407000</v>
      </c>
    </row>
    <row r="16910" spans="1:8">
      <c r="A16910" s="602" t="s">
        <v>134</v>
      </c>
      <c r="B16910" s="602" t="s">
        <v>359</v>
      </c>
      <c r="C16910" s="602" t="s">
        <v>75</v>
      </c>
      <c r="D16910" s="602" t="s">
        <v>285</v>
      </c>
      <c r="E16910" s="602" t="s">
        <v>260</v>
      </c>
      <c r="F16910" s="602" t="s">
        <v>262</v>
      </c>
      <c r="G16910" s="603" t="s">
        <v>263</v>
      </c>
      <c r="H16910" s="604">
        <v>74407000</v>
      </c>
    </row>
    <row r="16911" spans="1:8">
      <c r="A16911" s="602" t="s">
        <v>134</v>
      </c>
      <c r="B16911" s="602" t="s">
        <v>359</v>
      </c>
      <c r="C16911" s="602" t="s">
        <v>75</v>
      </c>
      <c r="D16911" s="602" t="s">
        <v>285</v>
      </c>
      <c r="E16911" s="602" t="s">
        <v>53</v>
      </c>
      <c r="F16911" s="605" t="s">
        <v>411</v>
      </c>
      <c r="G16911" s="603" t="s">
        <v>193</v>
      </c>
      <c r="H16911" s="604">
        <v>5710600</v>
      </c>
    </row>
    <row r="16912" spans="1:8">
      <c r="A16912" s="602" t="s">
        <v>134</v>
      </c>
      <c r="B16912" s="602" t="s">
        <v>359</v>
      </c>
      <c r="C16912" s="602" t="s">
        <v>75</v>
      </c>
      <c r="D16912" s="602" t="s">
        <v>285</v>
      </c>
      <c r="E16912" s="602" t="s">
        <v>53</v>
      </c>
      <c r="F16912" s="602" t="s">
        <v>56</v>
      </c>
      <c r="G16912" s="603" t="s">
        <v>57</v>
      </c>
      <c r="H16912" s="604">
        <v>4043000</v>
      </c>
    </row>
    <row r="16913" spans="1:8">
      <c r="A16913" s="602" t="s">
        <v>134</v>
      </c>
      <c r="B16913" s="602" t="s">
        <v>359</v>
      </c>
      <c r="C16913" s="602" t="s">
        <v>75</v>
      </c>
      <c r="D16913" s="602" t="s">
        <v>285</v>
      </c>
      <c r="E16913" s="602" t="s">
        <v>53</v>
      </c>
      <c r="F16913" s="602" t="s">
        <v>264</v>
      </c>
      <c r="G16913" s="603" t="s">
        <v>34</v>
      </c>
      <c r="H16913" s="604">
        <v>1667600</v>
      </c>
    </row>
    <row r="16914" spans="1:8">
      <c r="A16914" s="602" t="s">
        <v>134</v>
      </c>
      <c r="B16914" s="602" t="s">
        <v>359</v>
      </c>
      <c r="C16914" s="602" t="s">
        <v>75</v>
      </c>
      <c r="D16914" s="602" t="s">
        <v>80</v>
      </c>
      <c r="E16914" s="605" t="s">
        <v>411</v>
      </c>
      <c r="F16914" s="605" t="s">
        <v>411</v>
      </c>
      <c r="G16914" s="603" t="s">
        <v>766</v>
      </c>
      <c r="H16914" s="604">
        <v>1234599340</v>
      </c>
    </row>
    <row r="16915" spans="1:8">
      <c r="A16915" s="602" t="s">
        <v>134</v>
      </c>
      <c r="B16915" s="602" t="s">
        <v>359</v>
      </c>
      <c r="C16915" s="602" t="s">
        <v>75</v>
      </c>
      <c r="D16915" s="602" t="s">
        <v>80</v>
      </c>
      <c r="E16915" s="602" t="s">
        <v>768</v>
      </c>
      <c r="F16915" s="605" t="s">
        <v>411</v>
      </c>
      <c r="G16915" s="603" t="s">
        <v>769</v>
      </c>
      <c r="H16915" s="604">
        <v>44130000</v>
      </c>
    </row>
    <row r="16916" spans="1:8">
      <c r="A16916" s="602" t="s">
        <v>134</v>
      </c>
      <c r="B16916" s="602" t="s">
        <v>359</v>
      </c>
      <c r="C16916" s="602" t="s">
        <v>75</v>
      </c>
      <c r="D16916" s="602" t="s">
        <v>80</v>
      </c>
      <c r="E16916" s="602" t="s">
        <v>768</v>
      </c>
      <c r="F16916" s="602" t="s">
        <v>770</v>
      </c>
      <c r="G16916" s="603" t="s">
        <v>771</v>
      </c>
      <c r="H16916" s="604">
        <v>44130000</v>
      </c>
    </row>
    <row r="16917" spans="1:8">
      <c r="A16917" s="602" t="s">
        <v>134</v>
      </c>
      <c r="B16917" s="602" t="s">
        <v>359</v>
      </c>
      <c r="C16917" s="602" t="s">
        <v>75</v>
      </c>
      <c r="D16917" s="602" t="s">
        <v>80</v>
      </c>
      <c r="E16917" s="602" t="s">
        <v>177</v>
      </c>
      <c r="F16917" s="605" t="s">
        <v>411</v>
      </c>
      <c r="G16917" s="603" t="s">
        <v>178</v>
      </c>
      <c r="H16917" s="604">
        <v>6292000</v>
      </c>
    </row>
    <row r="16918" spans="1:8">
      <c r="A16918" s="602" t="s">
        <v>134</v>
      </c>
      <c r="B16918" s="602" t="s">
        <v>359</v>
      </c>
      <c r="C16918" s="602" t="s">
        <v>75</v>
      </c>
      <c r="D16918" s="602" t="s">
        <v>80</v>
      </c>
      <c r="E16918" s="602" t="s">
        <v>177</v>
      </c>
      <c r="F16918" s="602" t="s">
        <v>441</v>
      </c>
      <c r="G16918" s="603" t="s">
        <v>442</v>
      </c>
      <c r="H16918" s="604">
        <v>6292000</v>
      </c>
    </row>
    <row r="16919" spans="1:8">
      <c r="A16919" s="602" t="s">
        <v>134</v>
      </c>
      <c r="B16919" s="602" t="s">
        <v>359</v>
      </c>
      <c r="C16919" s="602" t="s">
        <v>75</v>
      </c>
      <c r="D16919" s="602" t="s">
        <v>80</v>
      </c>
      <c r="E16919" s="602" t="s">
        <v>240</v>
      </c>
      <c r="F16919" s="605" t="s">
        <v>411</v>
      </c>
      <c r="G16919" s="603" t="s">
        <v>241</v>
      </c>
      <c r="H16919" s="604">
        <v>25800000</v>
      </c>
    </row>
    <row r="16920" spans="1:8">
      <c r="A16920" s="602" t="s">
        <v>134</v>
      </c>
      <c r="B16920" s="602" t="s">
        <v>359</v>
      </c>
      <c r="C16920" s="602" t="s">
        <v>75</v>
      </c>
      <c r="D16920" s="602" t="s">
        <v>80</v>
      </c>
      <c r="E16920" s="602" t="s">
        <v>240</v>
      </c>
      <c r="F16920" s="602" t="s">
        <v>733</v>
      </c>
      <c r="G16920" s="603" t="s">
        <v>734</v>
      </c>
      <c r="H16920" s="604">
        <v>15120000</v>
      </c>
    </row>
    <row r="16921" spans="1:8">
      <c r="A16921" s="602" t="s">
        <v>134</v>
      </c>
      <c r="B16921" s="602" t="s">
        <v>359</v>
      </c>
      <c r="C16921" s="602" t="s">
        <v>75</v>
      </c>
      <c r="D16921" s="602" t="s">
        <v>80</v>
      </c>
      <c r="E16921" s="602" t="s">
        <v>240</v>
      </c>
      <c r="F16921" s="602" t="s">
        <v>735</v>
      </c>
      <c r="G16921" s="603" t="s">
        <v>193</v>
      </c>
      <c r="H16921" s="604">
        <v>10680000</v>
      </c>
    </row>
    <row r="16922" spans="1:8">
      <c r="A16922" s="602" t="s">
        <v>134</v>
      </c>
      <c r="B16922" s="602" t="s">
        <v>359</v>
      </c>
      <c r="C16922" s="602" t="s">
        <v>75</v>
      </c>
      <c r="D16922" s="602" t="s">
        <v>80</v>
      </c>
      <c r="E16922" s="602" t="s">
        <v>738</v>
      </c>
      <c r="F16922" s="605" t="s">
        <v>411</v>
      </c>
      <c r="G16922" s="603" t="s">
        <v>739</v>
      </c>
      <c r="H16922" s="604">
        <v>90000000</v>
      </c>
    </row>
    <row r="16923" spans="1:8">
      <c r="A16923" s="602" t="s">
        <v>134</v>
      </c>
      <c r="B16923" s="602" t="s">
        <v>359</v>
      </c>
      <c r="C16923" s="602" t="s">
        <v>75</v>
      </c>
      <c r="D16923" s="602" t="s">
        <v>80</v>
      </c>
      <c r="E16923" s="602" t="s">
        <v>738</v>
      </c>
      <c r="F16923" s="602" t="s">
        <v>742</v>
      </c>
      <c r="G16923" s="603" t="s">
        <v>743</v>
      </c>
      <c r="H16923" s="604">
        <v>90000000</v>
      </c>
    </row>
    <row r="16924" spans="1:8">
      <c r="A16924" s="602" t="s">
        <v>134</v>
      </c>
      <c r="B16924" s="602" t="s">
        <v>359</v>
      </c>
      <c r="C16924" s="602" t="s">
        <v>75</v>
      </c>
      <c r="D16924" s="602" t="s">
        <v>80</v>
      </c>
      <c r="E16924" s="602" t="s">
        <v>744</v>
      </c>
      <c r="F16924" s="605" t="s">
        <v>411</v>
      </c>
      <c r="G16924" s="603" t="s">
        <v>445</v>
      </c>
      <c r="H16924" s="604">
        <v>306368990</v>
      </c>
    </row>
    <row r="16925" spans="1:8">
      <c r="A16925" s="602" t="s">
        <v>134</v>
      </c>
      <c r="B16925" s="602" t="s">
        <v>359</v>
      </c>
      <c r="C16925" s="602" t="s">
        <v>75</v>
      </c>
      <c r="D16925" s="602" t="s">
        <v>80</v>
      </c>
      <c r="E16925" s="602" t="s">
        <v>744</v>
      </c>
      <c r="F16925" s="602" t="s">
        <v>371</v>
      </c>
      <c r="G16925" s="603" t="s">
        <v>372</v>
      </c>
      <c r="H16925" s="604">
        <v>171099990</v>
      </c>
    </row>
    <row r="16926" spans="1:8">
      <c r="A16926" s="602" t="s">
        <v>134</v>
      </c>
      <c r="B16926" s="602" t="s">
        <v>359</v>
      </c>
      <c r="C16926" s="602" t="s">
        <v>75</v>
      </c>
      <c r="D16926" s="602" t="s">
        <v>80</v>
      </c>
      <c r="E16926" s="602" t="s">
        <v>744</v>
      </c>
      <c r="F16926" s="602" t="s">
        <v>712</v>
      </c>
      <c r="G16926" s="603" t="s">
        <v>713</v>
      </c>
      <c r="H16926" s="604">
        <v>135269000</v>
      </c>
    </row>
    <row r="16927" spans="1:8">
      <c r="A16927" s="602" t="s">
        <v>134</v>
      </c>
      <c r="B16927" s="602" t="s">
        <v>359</v>
      </c>
      <c r="C16927" s="602" t="s">
        <v>75</v>
      </c>
      <c r="D16927" s="602" t="s">
        <v>80</v>
      </c>
      <c r="E16927" s="602" t="s">
        <v>77</v>
      </c>
      <c r="F16927" s="605" t="s">
        <v>411</v>
      </c>
      <c r="G16927" s="603" t="s">
        <v>78</v>
      </c>
      <c r="H16927" s="604">
        <v>354372480</v>
      </c>
    </row>
    <row r="16928" spans="1:8">
      <c r="A16928" s="602" t="s">
        <v>134</v>
      </c>
      <c r="B16928" s="602" t="s">
        <v>359</v>
      </c>
      <c r="C16928" s="602" t="s">
        <v>75</v>
      </c>
      <c r="D16928" s="602" t="s">
        <v>80</v>
      </c>
      <c r="E16928" s="602" t="s">
        <v>77</v>
      </c>
      <c r="F16928" s="602" t="s">
        <v>79</v>
      </c>
      <c r="G16928" s="603" t="s">
        <v>205</v>
      </c>
      <c r="H16928" s="604">
        <v>354372480</v>
      </c>
    </row>
    <row r="16929" spans="1:8">
      <c r="A16929" s="602" t="s">
        <v>134</v>
      </c>
      <c r="B16929" s="602" t="s">
        <v>359</v>
      </c>
      <c r="C16929" s="602" t="s">
        <v>75</v>
      </c>
      <c r="D16929" s="602" t="s">
        <v>80</v>
      </c>
      <c r="E16929" s="602" t="s">
        <v>194</v>
      </c>
      <c r="F16929" s="605" t="s">
        <v>411</v>
      </c>
      <c r="G16929" s="603" t="s">
        <v>195</v>
      </c>
      <c r="H16929" s="604">
        <v>407635870</v>
      </c>
    </row>
    <row r="16930" spans="1:8">
      <c r="A16930" s="602" t="s">
        <v>134</v>
      </c>
      <c r="B16930" s="602" t="s">
        <v>359</v>
      </c>
      <c r="C16930" s="602" t="s">
        <v>75</v>
      </c>
      <c r="D16930" s="602" t="s">
        <v>80</v>
      </c>
      <c r="E16930" s="602" t="s">
        <v>194</v>
      </c>
      <c r="F16930" s="602" t="s">
        <v>196</v>
      </c>
      <c r="G16930" s="603" t="s">
        <v>197</v>
      </c>
      <c r="H16930" s="604">
        <v>402005870</v>
      </c>
    </row>
    <row r="16931" spans="1:8">
      <c r="A16931" s="602" t="s">
        <v>134</v>
      </c>
      <c r="B16931" s="602" t="s">
        <v>359</v>
      </c>
      <c r="C16931" s="602" t="s">
        <v>75</v>
      </c>
      <c r="D16931" s="602" t="s">
        <v>80</v>
      </c>
      <c r="E16931" s="602" t="s">
        <v>194</v>
      </c>
      <c r="F16931" s="602" t="s">
        <v>200</v>
      </c>
      <c r="G16931" s="603" t="s">
        <v>201</v>
      </c>
      <c r="H16931" s="604">
        <v>5630000</v>
      </c>
    </row>
    <row r="16932" spans="1:8">
      <c r="A16932" s="602" t="s">
        <v>134</v>
      </c>
      <c r="B16932" s="602" t="s">
        <v>359</v>
      </c>
      <c r="C16932" s="602" t="s">
        <v>75</v>
      </c>
      <c r="D16932" s="602" t="s">
        <v>1261</v>
      </c>
      <c r="E16932" s="605" t="s">
        <v>411</v>
      </c>
      <c r="F16932" s="605" t="s">
        <v>411</v>
      </c>
      <c r="G16932" s="603" t="s">
        <v>1262</v>
      </c>
      <c r="H16932" s="604">
        <v>180026500</v>
      </c>
    </row>
    <row r="16933" spans="1:8">
      <c r="A16933" s="602" t="s">
        <v>134</v>
      </c>
      <c r="B16933" s="602" t="s">
        <v>359</v>
      </c>
      <c r="C16933" s="602" t="s">
        <v>75</v>
      </c>
      <c r="D16933" s="602" t="s">
        <v>1261</v>
      </c>
      <c r="E16933" s="602" t="s">
        <v>142</v>
      </c>
      <c r="F16933" s="605" t="s">
        <v>411</v>
      </c>
      <c r="G16933" s="603" t="s">
        <v>143</v>
      </c>
      <c r="H16933" s="604">
        <v>266200</v>
      </c>
    </row>
    <row r="16934" spans="1:8">
      <c r="A16934" s="602" t="s">
        <v>134</v>
      </c>
      <c r="B16934" s="602" t="s">
        <v>359</v>
      </c>
      <c r="C16934" s="602" t="s">
        <v>75</v>
      </c>
      <c r="D16934" s="602" t="s">
        <v>1261</v>
      </c>
      <c r="E16934" s="602" t="s">
        <v>142</v>
      </c>
      <c r="F16934" s="602" t="s">
        <v>144</v>
      </c>
      <c r="G16934" s="603" t="s">
        <v>145</v>
      </c>
      <c r="H16934" s="604">
        <v>266200</v>
      </c>
    </row>
    <row r="16935" spans="1:8">
      <c r="A16935" s="602" t="s">
        <v>134</v>
      </c>
      <c r="B16935" s="602" t="s">
        <v>359</v>
      </c>
      <c r="C16935" s="602" t="s">
        <v>75</v>
      </c>
      <c r="D16935" s="602" t="s">
        <v>1261</v>
      </c>
      <c r="E16935" s="602" t="s">
        <v>148</v>
      </c>
      <c r="F16935" s="605" t="s">
        <v>411</v>
      </c>
      <c r="G16935" s="603" t="s">
        <v>149</v>
      </c>
      <c r="H16935" s="604">
        <v>1427800</v>
      </c>
    </row>
    <row r="16936" spans="1:8">
      <c r="A16936" s="602" t="s">
        <v>134</v>
      </c>
      <c r="B16936" s="602" t="s">
        <v>359</v>
      </c>
      <c r="C16936" s="602" t="s">
        <v>75</v>
      </c>
      <c r="D16936" s="602" t="s">
        <v>1261</v>
      </c>
      <c r="E16936" s="602" t="s">
        <v>148</v>
      </c>
      <c r="F16936" s="602" t="s">
        <v>206</v>
      </c>
      <c r="G16936" s="603" t="s">
        <v>207</v>
      </c>
      <c r="H16936" s="604">
        <v>1427800</v>
      </c>
    </row>
    <row r="16937" spans="1:8">
      <c r="A16937" s="602" t="s">
        <v>134</v>
      </c>
      <c r="B16937" s="602" t="s">
        <v>359</v>
      </c>
      <c r="C16937" s="602" t="s">
        <v>75</v>
      </c>
      <c r="D16937" s="602" t="s">
        <v>1261</v>
      </c>
      <c r="E16937" s="602" t="s">
        <v>156</v>
      </c>
      <c r="F16937" s="605" t="s">
        <v>411</v>
      </c>
      <c r="G16937" s="603" t="s">
        <v>514</v>
      </c>
      <c r="H16937" s="604">
        <v>1813000</v>
      </c>
    </row>
    <row r="16938" spans="1:8">
      <c r="A16938" s="602" t="s">
        <v>134</v>
      </c>
      <c r="B16938" s="602" t="s">
        <v>359</v>
      </c>
      <c r="C16938" s="602" t="s">
        <v>75</v>
      </c>
      <c r="D16938" s="602" t="s">
        <v>1261</v>
      </c>
      <c r="E16938" s="602" t="s">
        <v>156</v>
      </c>
      <c r="F16938" s="602" t="s">
        <v>157</v>
      </c>
      <c r="G16938" s="603" t="s">
        <v>158</v>
      </c>
      <c r="H16938" s="604">
        <v>1813000</v>
      </c>
    </row>
    <row r="16939" spans="1:8">
      <c r="A16939" s="602" t="s">
        <v>134</v>
      </c>
      <c r="B16939" s="602" t="s">
        <v>359</v>
      </c>
      <c r="C16939" s="602" t="s">
        <v>75</v>
      </c>
      <c r="D16939" s="602" t="s">
        <v>1261</v>
      </c>
      <c r="E16939" s="602" t="s">
        <v>768</v>
      </c>
      <c r="F16939" s="605" t="s">
        <v>411</v>
      </c>
      <c r="G16939" s="603" t="s">
        <v>769</v>
      </c>
      <c r="H16939" s="604">
        <v>120324800</v>
      </c>
    </row>
    <row r="16940" spans="1:8">
      <c r="A16940" s="602" t="s">
        <v>134</v>
      </c>
      <c r="B16940" s="602" t="s">
        <v>359</v>
      </c>
      <c r="C16940" s="602" t="s">
        <v>75</v>
      </c>
      <c r="D16940" s="602" t="s">
        <v>1261</v>
      </c>
      <c r="E16940" s="602" t="s">
        <v>768</v>
      </c>
      <c r="F16940" s="602" t="s">
        <v>770</v>
      </c>
      <c r="G16940" s="603" t="s">
        <v>771</v>
      </c>
      <c r="H16940" s="604">
        <v>120324800</v>
      </c>
    </row>
    <row r="16941" spans="1:8">
      <c r="A16941" s="602" t="s">
        <v>134</v>
      </c>
      <c r="B16941" s="602" t="s">
        <v>359</v>
      </c>
      <c r="C16941" s="602" t="s">
        <v>75</v>
      </c>
      <c r="D16941" s="602" t="s">
        <v>1261</v>
      </c>
      <c r="E16941" s="602" t="s">
        <v>240</v>
      </c>
      <c r="F16941" s="605" t="s">
        <v>411</v>
      </c>
      <c r="G16941" s="603" t="s">
        <v>241</v>
      </c>
      <c r="H16941" s="604">
        <v>930000</v>
      </c>
    </row>
    <row r="16942" spans="1:8">
      <c r="A16942" s="602" t="s">
        <v>134</v>
      </c>
      <c r="B16942" s="602" t="s">
        <v>359</v>
      </c>
      <c r="C16942" s="602" t="s">
        <v>75</v>
      </c>
      <c r="D16942" s="602" t="s">
        <v>1261</v>
      </c>
      <c r="E16942" s="602" t="s">
        <v>240</v>
      </c>
      <c r="F16942" s="602" t="s">
        <v>735</v>
      </c>
      <c r="G16942" s="603" t="s">
        <v>193</v>
      </c>
      <c r="H16942" s="604">
        <v>930000</v>
      </c>
    </row>
    <row r="16943" spans="1:8">
      <c r="A16943" s="602" t="s">
        <v>134</v>
      </c>
      <c r="B16943" s="602" t="s">
        <v>359</v>
      </c>
      <c r="C16943" s="602" t="s">
        <v>75</v>
      </c>
      <c r="D16943" s="602" t="s">
        <v>1261</v>
      </c>
      <c r="E16943" s="602" t="s">
        <v>738</v>
      </c>
      <c r="F16943" s="605" t="s">
        <v>411</v>
      </c>
      <c r="G16943" s="603" t="s">
        <v>739</v>
      </c>
      <c r="H16943" s="604">
        <v>14850000</v>
      </c>
    </row>
    <row r="16944" spans="1:8">
      <c r="A16944" s="602" t="s">
        <v>134</v>
      </c>
      <c r="B16944" s="602" t="s">
        <v>359</v>
      </c>
      <c r="C16944" s="602" t="s">
        <v>75</v>
      </c>
      <c r="D16944" s="602" t="s">
        <v>1261</v>
      </c>
      <c r="E16944" s="602" t="s">
        <v>738</v>
      </c>
      <c r="F16944" s="602" t="s">
        <v>742</v>
      </c>
      <c r="G16944" s="603" t="s">
        <v>743</v>
      </c>
      <c r="H16944" s="604">
        <v>14850000</v>
      </c>
    </row>
    <row r="16945" spans="1:8">
      <c r="A16945" s="602" t="s">
        <v>134</v>
      </c>
      <c r="B16945" s="602" t="s">
        <v>359</v>
      </c>
      <c r="C16945" s="602" t="s">
        <v>75</v>
      </c>
      <c r="D16945" s="602" t="s">
        <v>1261</v>
      </c>
      <c r="E16945" s="602" t="s">
        <v>189</v>
      </c>
      <c r="F16945" s="605" t="s">
        <v>411</v>
      </c>
      <c r="G16945" s="603" t="s">
        <v>190</v>
      </c>
      <c r="H16945" s="604">
        <v>3022200</v>
      </c>
    </row>
    <row r="16946" spans="1:8">
      <c r="A16946" s="602" t="s">
        <v>134</v>
      </c>
      <c r="B16946" s="602" t="s">
        <v>359</v>
      </c>
      <c r="C16946" s="602" t="s">
        <v>75</v>
      </c>
      <c r="D16946" s="602" t="s">
        <v>1261</v>
      </c>
      <c r="E16946" s="602" t="s">
        <v>189</v>
      </c>
      <c r="F16946" s="602" t="s">
        <v>773</v>
      </c>
      <c r="G16946" s="603" t="s">
        <v>774</v>
      </c>
      <c r="H16946" s="604">
        <v>3022200</v>
      </c>
    </row>
    <row r="16947" spans="1:8">
      <c r="A16947" s="602" t="s">
        <v>134</v>
      </c>
      <c r="B16947" s="602" t="s">
        <v>359</v>
      </c>
      <c r="C16947" s="602" t="s">
        <v>75</v>
      </c>
      <c r="D16947" s="602" t="s">
        <v>1261</v>
      </c>
      <c r="E16947" s="602" t="s">
        <v>194</v>
      </c>
      <c r="F16947" s="605" t="s">
        <v>411</v>
      </c>
      <c r="G16947" s="603" t="s">
        <v>195</v>
      </c>
      <c r="H16947" s="604">
        <v>37392500</v>
      </c>
    </row>
    <row r="16948" spans="1:8">
      <c r="A16948" s="602" t="s">
        <v>134</v>
      </c>
      <c r="B16948" s="602" t="s">
        <v>359</v>
      </c>
      <c r="C16948" s="602" t="s">
        <v>75</v>
      </c>
      <c r="D16948" s="602" t="s">
        <v>1261</v>
      </c>
      <c r="E16948" s="602" t="s">
        <v>194</v>
      </c>
      <c r="F16948" s="602" t="s">
        <v>196</v>
      </c>
      <c r="G16948" s="603" t="s">
        <v>197</v>
      </c>
      <c r="H16948" s="604">
        <v>30792500</v>
      </c>
    </row>
    <row r="16949" spans="1:8">
      <c r="A16949" s="602" t="s">
        <v>134</v>
      </c>
      <c r="B16949" s="602" t="s">
        <v>359</v>
      </c>
      <c r="C16949" s="602" t="s">
        <v>75</v>
      </c>
      <c r="D16949" s="602" t="s">
        <v>1261</v>
      </c>
      <c r="E16949" s="602" t="s">
        <v>194</v>
      </c>
      <c r="F16949" s="602" t="s">
        <v>200</v>
      </c>
      <c r="G16949" s="603" t="s">
        <v>201</v>
      </c>
      <c r="H16949" s="604">
        <v>6600000</v>
      </c>
    </row>
    <row r="16950" spans="1:8">
      <c r="A16950" s="602" t="s">
        <v>134</v>
      </c>
      <c r="B16950" s="602" t="s">
        <v>359</v>
      </c>
      <c r="C16950" s="602" t="s">
        <v>75</v>
      </c>
      <c r="D16950" s="602" t="s">
        <v>125</v>
      </c>
      <c r="E16950" s="605" t="s">
        <v>411</v>
      </c>
      <c r="F16950" s="605" t="s">
        <v>411</v>
      </c>
      <c r="G16950" s="603" t="s">
        <v>776</v>
      </c>
      <c r="H16950" s="604">
        <v>82823938278</v>
      </c>
    </row>
    <row r="16951" spans="1:8">
      <c r="A16951" s="602" t="s">
        <v>134</v>
      </c>
      <c r="B16951" s="602" t="s">
        <v>359</v>
      </c>
      <c r="C16951" s="602" t="s">
        <v>75</v>
      </c>
      <c r="D16951" s="602" t="s">
        <v>125</v>
      </c>
      <c r="E16951" s="602" t="s">
        <v>202</v>
      </c>
      <c r="F16951" s="605" t="s">
        <v>411</v>
      </c>
      <c r="G16951" s="603" t="s">
        <v>203</v>
      </c>
      <c r="H16951" s="604">
        <v>3150000</v>
      </c>
    </row>
    <row r="16952" spans="1:8">
      <c r="A16952" s="602" t="s">
        <v>134</v>
      </c>
      <c r="B16952" s="602" t="s">
        <v>359</v>
      </c>
      <c r="C16952" s="602" t="s">
        <v>75</v>
      </c>
      <c r="D16952" s="602" t="s">
        <v>125</v>
      </c>
      <c r="E16952" s="602" t="s">
        <v>202</v>
      </c>
      <c r="F16952" s="602" t="s">
        <v>204</v>
      </c>
      <c r="G16952" s="603" t="s">
        <v>205</v>
      </c>
      <c r="H16952" s="604">
        <v>3150000</v>
      </c>
    </row>
    <row r="16953" spans="1:8">
      <c r="A16953" s="602" t="s">
        <v>134</v>
      </c>
      <c r="B16953" s="602" t="s">
        <v>359</v>
      </c>
      <c r="C16953" s="602" t="s">
        <v>75</v>
      </c>
      <c r="D16953" s="602" t="s">
        <v>125</v>
      </c>
      <c r="E16953" s="602" t="s">
        <v>148</v>
      </c>
      <c r="F16953" s="605" t="s">
        <v>411</v>
      </c>
      <c r="G16953" s="603" t="s">
        <v>149</v>
      </c>
      <c r="H16953" s="604">
        <v>16648000</v>
      </c>
    </row>
    <row r="16954" spans="1:8">
      <c r="A16954" s="602" t="s">
        <v>134</v>
      </c>
      <c r="B16954" s="602" t="s">
        <v>359</v>
      </c>
      <c r="C16954" s="602" t="s">
        <v>75</v>
      </c>
      <c r="D16954" s="602" t="s">
        <v>125</v>
      </c>
      <c r="E16954" s="602" t="s">
        <v>148</v>
      </c>
      <c r="F16954" s="602" t="s">
        <v>227</v>
      </c>
      <c r="G16954" s="603" t="s">
        <v>205</v>
      </c>
      <c r="H16954" s="604">
        <v>16648000</v>
      </c>
    </row>
    <row r="16955" spans="1:8">
      <c r="A16955" s="602" t="s">
        <v>134</v>
      </c>
      <c r="B16955" s="602" t="s">
        <v>359</v>
      </c>
      <c r="C16955" s="602" t="s">
        <v>75</v>
      </c>
      <c r="D16955" s="602" t="s">
        <v>125</v>
      </c>
      <c r="E16955" s="602" t="s">
        <v>167</v>
      </c>
      <c r="F16955" s="605" t="s">
        <v>411</v>
      </c>
      <c r="G16955" s="603" t="s">
        <v>168</v>
      </c>
      <c r="H16955" s="604">
        <v>1031435632</v>
      </c>
    </row>
    <row r="16956" spans="1:8">
      <c r="A16956" s="602" t="s">
        <v>134</v>
      </c>
      <c r="B16956" s="602" t="s">
        <v>359</v>
      </c>
      <c r="C16956" s="602" t="s">
        <v>75</v>
      </c>
      <c r="D16956" s="602" t="s">
        <v>125</v>
      </c>
      <c r="E16956" s="602" t="s">
        <v>167</v>
      </c>
      <c r="F16956" s="602" t="s">
        <v>228</v>
      </c>
      <c r="G16956" s="603" t="s">
        <v>229</v>
      </c>
      <c r="H16956" s="604">
        <v>899829222</v>
      </c>
    </row>
    <row r="16957" spans="1:8">
      <c r="A16957" s="602" t="s">
        <v>134</v>
      </c>
      <c r="B16957" s="602" t="s">
        <v>359</v>
      </c>
      <c r="C16957" s="602" t="s">
        <v>75</v>
      </c>
      <c r="D16957" s="602" t="s">
        <v>125</v>
      </c>
      <c r="E16957" s="602" t="s">
        <v>167</v>
      </c>
      <c r="F16957" s="602" t="s">
        <v>230</v>
      </c>
      <c r="G16957" s="603" t="s">
        <v>231</v>
      </c>
      <c r="H16957" s="604">
        <v>131606410</v>
      </c>
    </row>
    <row r="16958" spans="1:8">
      <c r="A16958" s="602" t="s">
        <v>134</v>
      </c>
      <c r="B16958" s="602" t="s">
        <v>359</v>
      </c>
      <c r="C16958" s="602" t="s">
        <v>75</v>
      </c>
      <c r="D16958" s="602" t="s">
        <v>125</v>
      </c>
      <c r="E16958" s="602" t="s">
        <v>240</v>
      </c>
      <c r="F16958" s="605" t="s">
        <v>411</v>
      </c>
      <c r="G16958" s="603" t="s">
        <v>241</v>
      </c>
      <c r="H16958" s="604">
        <v>18000000</v>
      </c>
    </row>
    <row r="16959" spans="1:8">
      <c r="A16959" s="602" t="s">
        <v>134</v>
      </c>
      <c r="B16959" s="602" t="s">
        <v>359</v>
      </c>
      <c r="C16959" s="602" t="s">
        <v>75</v>
      </c>
      <c r="D16959" s="602" t="s">
        <v>125</v>
      </c>
      <c r="E16959" s="602" t="s">
        <v>240</v>
      </c>
      <c r="F16959" s="602" t="s">
        <v>733</v>
      </c>
      <c r="G16959" s="603" t="s">
        <v>734</v>
      </c>
      <c r="H16959" s="604">
        <v>18000000</v>
      </c>
    </row>
    <row r="16960" spans="1:8">
      <c r="A16960" s="602" t="s">
        <v>134</v>
      </c>
      <c r="B16960" s="602" t="s">
        <v>359</v>
      </c>
      <c r="C16960" s="602" t="s">
        <v>75</v>
      </c>
      <c r="D16960" s="602" t="s">
        <v>125</v>
      </c>
      <c r="E16960" s="602" t="s">
        <v>738</v>
      </c>
      <c r="F16960" s="605" t="s">
        <v>411</v>
      </c>
      <c r="G16960" s="603" t="s">
        <v>739</v>
      </c>
      <c r="H16960" s="604">
        <v>1184338515</v>
      </c>
    </row>
    <row r="16961" spans="1:8">
      <c r="A16961" s="602" t="s">
        <v>134</v>
      </c>
      <c r="B16961" s="602" t="s">
        <v>359</v>
      </c>
      <c r="C16961" s="602" t="s">
        <v>75</v>
      </c>
      <c r="D16961" s="602" t="s">
        <v>125</v>
      </c>
      <c r="E16961" s="602" t="s">
        <v>738</v>
      </c>
      <c r="F16961" s="602" t="s">
        <v>356</v>
      </c>
      <c r="G16961" s="603" t="s">
        <v>357</v>
      </c>
      <c r="H16961" s="604">
        <v>320721045</v>
      </c>
    </row>
    <row r="16962" spans="1:8">
      <c r="A16962" s="602" t="s">
        <v>134</v>
      </c>
      <c r="B16962" s="602" t="s">
        <v>359</v>
      </c>
      <c r="C16962" s="602" t="s">
        <v>75</v>
      </c>
      <c r="D16962" s="602" t="s">
        <v>125</v>
      </c>
      <c r="E16962" s="602" t="s">
        <v>738</v>
      </c>
      <c r="F16962" s="602" t="s">
        <v>742</v>
      </c>
      <c r="G16962" s="603" t="s">
        <v>743</v>
      </c>
      <c r="H16962" s="604">
        <v>863617470</v>
      </c>
    </row>
    <row r="16963" spans="1:8">
      <c r="A16963" s="602" t="s">
        <v>134</v>
      </c>
      <c r="B16963" s="602" t="s">
        <v>359</v>
      </c>
      <c r="C16963" s="602" t="s">
        <v>75</v>
      </c>
      <c r="D16963" s="602" t="s">
        <v>125</v>
      </c>
      <c r="E16963" s="602" t="s">
        <v>744</v>
      </c>
      <c r="F16963" s="605" t="s">
        <v>411</v>
      </c>
      <c r="G16963" s="603" t="s">
        <v>445</v>
      </c>
      <c r="H16963" s="604">
        <v>22464263169</v>
      </c>
    </row>
    <row r="16964" spans="1:8">
      <c r="A16964" s="602" t="s">
        <v>134</v>
      </c>
      <c r="B16964" s="602" t="s">
        <v>359</v>
      </c>
      <c r="C16964" s="602" t="s">
        <v>75</v>
      </c>
      <c r="D16964" s="602" t="s">
        <v>125</v>
      </c>
      <c r="E16964" s="602" t="s">
        <v>744</v>
      </c>
      <c r="F16964" s="602" t="s">
        <v>566</v>
      </c>
      <c r="G16964" s="603" t="s">
        <v>23</v>
      </c>
      <c r="H16964" s="604">
        <v>66555770</v>
      </c>
    </row>
    <row r="16965" spans="1:8">
      <c r="A16965" s="602" t="s">
        <v>134</v>
      </c>
      <c r="B16965" s="602" t="s">
        <v>359</v>
      </c>
      <c r="C16965" s="602" t="s">
        <v>75</v>
      </c>
      <c r="D16965" s="602" t="s">
        <v>125</v>
      </c>
      <c r="E16965" s="602" t="s">
        <v>744</v>
      </c>
      <c r="F16965" s="602" t="s">
        <v>11</v>
      </c>
      <c r="G16965" s="603" t="s">
        <v>12</v>
      </c>
      <c r="H16965" s="604">
        <v>49562000</v>
      </c>
    </row>
    <row r="16966" spans="1:8">
      <c r="A16966" s="602" t="s">
        <v>134</v>
      </c>
      <c r="B16966" s="602" t="s">
        <v>359</v>
      </c>
      <c r="C16966" s="602" t="s">
        <v>75</v>
      </c>
      <c r="D16966" s="602" t="s">
        <v>125</v>
      </c>
      <c r="E16966" s="602" t="s">
        <v>744</v>
      </c>
      <c r="F16966" s="602" t="s">
        <v>371</v>
      </c>
      <c r="G16966" s="603" t="s">
        <v>372</v>
      </c>
      <c r="H16966" s="604">
        <v>2411465243</v>
      </c>
    </row>
    <row r="16967" spans="1:8">
      <c r="A16967" s="602" t="s">
        <v>134</v>
      </c>
      <c r="B16967" s="602" t="s">
        <v>359</v>
      </c>
      <c r="C16967" s="602" t="s">
        <v>75</v>
      </c>
      <c r="D16967" s="602" t="s">
        <v>125</v>
      </c>
      <c r="E16967" s="602" t="s">
        <v>744</v>
      </c>
      <c r="F16967" s="602" t="s">
        <v>712</v>
      </c>
      <c r="G16967" s="603" t="s">
        <v>713</v>
      </c>
      <c r="H16967" s="604">
        <v>18774474156</v>
      </c>
    </row>
    <row r="16968" spans="1:8">
      <c r="A16968" s="602" t="s">
        <v>134</v>
      </c>
      <c r="B16968" s="602" t="s">
        <v>359</v>
      </c>
      <c r="C16968" s="602" t="s">
        <v>75</v>
      </c>
      <c r="D16968" s="602" t="s">
        <v>125</v>
      </c>
      <c r="E16968" s="602" t="s">
        <v>744</v>
      </c>
      <c r="F16968" s="602" t="s">
        <v>748</v>
      </c>
      <c r="G16968" s="603" t="s">
        <v>35</v>
      </c>
      <c r="H16968" s="604">
        <v>1162206000</v>
      </c>
    </row>
    <row r="16969" spans="1:8">
      <c r="A16969" s="602" t="s">
        <v>134</v>
      </c>
      <c r="B16969" s="602" t="s">
        <v>359</v>
      </c>
      <c r="C16969" s="602" t="s">
        <v>75</v>
      </c>
      <c r="D16969" s="602" t="s">
        <v>125</v>
      </c>
      <c r="E16969" s="602" t="s">
        <v>189</v>
      </c>
      <c r="F16969" s="605" t="s">
        <v>411</v>
      </c>
      <c r="G16969" s="603" t="s">
        <v>190</v>
      </c>
      <c r="H16969" s="604">
        <v>98492000</v>
      </c>
    </row>
    <row r="16970" spans="1:8">
      <c r="A16970" s="602" t="s">
        <v>134</v>
      </c>
      <c r="B16970" s="602" t="s">
        <v>359</v>
      </c>
      <c r="C16970" s="602" t="s">
        <v>75</v>
      </c>
      <c r="D16970" s="602" t="s">
        <v>125</v>
      </c>
      <c r="E16970" s="602" t="s">
        <v>189</v>
      </c>
      <c r="F16970" s="602" t="s">
        <v>192</v>
      </c>
      <c r="G16970" s="603" t="s">
        <v>193</v>
      </c>
      <c r="H16970" s="604">
        <v>98492000</v>
      </c>
    </row>
    <row r="16971" spans="1:8">
      <c r="A16971" s="602" t="s">
        <v>134</v>
      </c>
      <c r="B16971" s="602" t="s">
        <v>359</v>
      </c>
      <c r="C16971" s="602" t="s">
        <v>75</v>
      </c>
      <c r="D16971" s="602" t="s">
        <v>125</v>
      </c>
      <c r="E16971" s="602" t="s">
        <v>77</v>
      </c>
      <c r="F16971" s="605" t="s">
        <v>411</v>
      </c>
      <c r="G16971" s="603" t="s">
        <v>78</v>
      </c>
      <c r="H16971" s="604">
        <v>18981496790</v>
      </c>
    </row>
    <row r="16972" spans="1:8">
      <c r="A16972" s="602" t="s">
        <v>134</v>
      </c>
      <c r="B16972" s="602" t="s">
        <v>359</v>
      </c>
      <c r="C16972" s="602" t="s">
        <v>75</v>
      </c>
      <c r="D16972" s="602" t="s">
        <v>125</v>
      </c>
      <c r="E16972" s="602" t="s">
        <v>77</v>
      </c>
      <c r="F16972" s="602" t="s">
        <v>79</v>
      </c>
      <c r="G16972" s="603" t="s">
        <v>205</v>
      </c>
      <c r="H16972" s="604">
        <v>18981496790</v>
      </c>
    </row>
    <row r="16973" spans="1:8">
      <c r="A16973" s="602" t="s">
        <v>134</v>
      </c>
      <c r="B16973" s="602" t="s">
        <v>359</v>
      </c>
      <c r="C16973" s="602" t="s">
        <v>75</v>
      </c>
      <c r="D16973" s="602" t="s">
        <v>125</v>
      </c>
      <c r="E16973" s="602" t="s">
        <v>1254</v>
      </c>
      <c r="F16973" s="605" t="s">
        <v>411</v>
      </c>
      <c r="G16973" s="603" t="s">
        <v>1255</v>
      </c>
      <c r="H16973" s="604">
        <v>1048037000</v>
      </c>
    </row>
    <row r="16974" spans="1:8">
      <c r="A16974" s="602" t="s">
        <v>134</v>
      </c>
      <c r="B16974" s="602" t="s">
        <v>359</v>
      </c>
      <c r="C16974" s="602" t="s">
        <v>75</v>
      </c>
      <c r="D16974" s="602" t="s">
        <v>125</v>
      </c>
      <c r="E16974" s="602" t="s">
        <v>1254</v>
      </c>
      <c r="F16974" s="602" t="s">
        <v>1260</v>
      </c>
      <c r="G16974" s="603" t="s">
        <v>205</v>
      </c>
      <c r="H16974" s="604">
        <v>1048037000</v>
      </c>
    </row>
    <row r="16975" spans="1:8">
      <c r="A16975" s="602" t="s">
        <v>134</v>
      </c>
      <c r="B16975" s="602" t="s">
        <v>359</v>
      </c>
      <c r="C16975" s="602" t="s">
        <v>75</v>
      </c>
      <c r="D16975" s="602" t="s">
        <v>125</v>
      </c>
      <c r="E16975" s="602" t="s">
        <v>194</v>
      </c>
      <c r="F16975" s="605" t="s">
        <v>411</v>
      </c>
      <c r="G16975" s="603" t="s">
        <v>195</v>
      </c>
      <c r="H16975" s="604">
        <v>8640986786</v>
      </c>
    </row>
    <row r="16976" spans="1:8">
      <c r="A16976" s="602" t="s">
        <v>134</v>
      </c>
      <c r="B16976" s="602" t="s">
        <v>359</v>
      </c>
      <c r="C16976" s="602" t="s">
        <v>75</v>
      </c>
      <c r="D16976" s="602" t="s">
        <v>125</v>
      </c>
      <c r="E16976" s="602" t="s">
        <v>194</v>
      </c>
      <c r="F16976" s="602" t="s">
        <v>196</v>
      </c>
      <c r="G16976" s="603" t="s">
        <v>197</v>
      </c>
      <c r="H16976" s="604">
        <v>5063042330</v>
      </c>
    </row>
    <row r="16977" spans="1:8">
      <c r="A16977" s="602" t="s">
        <v>134</v>
      </c>
      <c r="B16977" s="602" t="s">
        <v>359</v>
      </c>
      <c r="C16977" s="602" t="s">
        <v>75</v>
      </c>
      <c r="D16977" s="602" t="s">
        <v>125</v>
      </c>
      <c r="E16977" s="602" t="s">
        <v>194</v>
      </c>
      <c r="F16977" s="602" t="s">
        <v>200</v>
      </c>
      <c r="G16977" s="603" t="s">
        <v>201</v>
      </c>
      <c r="H16977" s="604">
        <v>3577944456</v>
      </c>
    </row>
    <row r="16978" spans="1:8">
      <c r="A16978" s="602" t="s">
        <v>134</v>
      </c>
      <c r="B16978" s="602" t="s">
        <v>359</v>
      </c>
      <c r="C16978" s="602" t="s">
        <v>75</v>
      </c>
      <c r="D16978" s="602" t="s">
        <v>125</v>
      </c>
      <c r="E16978" s="602" t="s">
        <v>41</v>
      </c>
      <c r="F16978" s="605" t="s">
        <v>411</v>
      </c>
      <c r="G16978" s="603" t="s">
        <v>42</v>
      </c>
      <c r="H16978" s="604">
        <v>1053158000</v>
      </c>
    </row>
    <row r="16979" spans="1:8">
      <c r="A16979" s="602" t="s">
        <v>134</v>
      </c>
      <c r="B16979" s="602" t="s">
        <v>359</v>
      </c>
      <c r="C16979" s="602" t="s">
        <v>75</v>
      </c>
      <c r="D16979" s="602" t="s">
        <v>125</v>
      </c>
      <c r="E16979" s="602" t="s">
        <v>41</v>
      </c>
      <c r="F16979" s="602" t="s">
        <v>22</v>
      </c>
      <c r="G16979" s="603" t="s">
        <v>23</v>
      </c>
      <c r="H16979" s="604">
        <v>24990000</v>
      </c>
    </row>
    <row r="16980" spans="1:8">
      <c r="A16980" s="602" t="s">
        <v>134</v>
      </c>
      <c r="B16980" s="602" t="s">
        <v>359</v>
      </c>
      <c r="C16980" s="602" t="s">
        <v>75</v>
      </c>
      <c r="D16980" s="602" t="s">
        <v>125</v>
      </c>
      <c r="E16980" s="602" t="s">
        <v>41</v>
      </c>
      <c r="F16980" s="602" t="s">
        <v>47</v>
      </c>
      <c r="G16980" s="603" t="s">
        <v>48</v>
      </c>
      <c r="H16980" s="604">
        <v>1028168000</v>
      </c>
    </row>
    <row r="16981" spans="1:8">
      <c r="A16981" s="602" t="s">
        <v>134</v>
      </c>
      <c r="B16981" s="602" t="s">
        <v>359</v>
      </c>
      <c r="C16981" s="602" t="s">
        <v>75</v>
      </c>
      <c r="D16981" s="602" t="s">
        <v>125</v>
      </c>
      <c r="E16981" s="602" t="s">
        <v>1145</v>
      </c>
      <c r="F16981" s="605" t="s">
        <v>411</v>
      </c>
      <c r="G16981" s="603" t="s">
        <v>1146</v>
      </c>
      <c r="H16981" s="604">
        <v>779230900</v>
      </c>
    </row>
    <row r="16982" spans="1:8">
      <c r="A16982" s="602" t="s">
        <v>134</v>
      </c>
      <c r="B16982" s="602" t="s">
        <v>359</v>
      </c>
      <c r="C16982" s="602" t="s">
        <v>75</v>
      </c>
      <c r="D16982" s="602" t="s">
        <v>125</v>
      </c>
      <c r="E16982" s="602" t="s">
        <v>1145</v>
      </c>
      <c r="F16982" s="602" t="s">
        <v>1144</v>
      </c>
      <c r="G16982" s="603" t="s">
        <v>1143</v>
      </c>
      <c r="H16982" s="604">
        <v>772181900</v>
      </c>
    </row>
    <row r="16983" spans="1:8">
      <c r="A16983" s="602" t="s">
        <v>134</v>
      </c>
      <c r="B16983" s="602" t="s">
        <v>359</v>
      </c>
      <c r="C16983" s="602" t="s">
        <v>75</v>
      </c>
      <c r="D16983" s="602" t="s">
        <v>125</v>
      </c>
      <c r="E16983" s="602" t="s">
        <v>1145</v>
      </c>
      <c r="F16983" s="602" t="s">
        <v>1149</v>
      </c>
      <c r="G16983" s="603" t="s">
        <v>1148</v>
      </c>
      <c r="H16983" s="604">
        <v>7049000</v>
      </c>
    </row>
    <row r="16984" spans="1:8">
      <c r="A16984" s="602" t="s">
        <v>134</v>
      </c>
      <c r="B16984" s="602" t="s">
        <v>359</v>
      </c>
      <c r="C16984" s="602" t="s">
        <v>75</v>
      </c>
      <c r="D16984" s="602" t="s">
        <v>125</v>
      </c>
      <c r="E16984" s="602" t="s">
        <v>260</v>
      </c>
      <c r="F16984" s="605" t="s">
        <v>411</v>
      </c>
      <c r="G16984" s="603" t="s">
        <v>261</v>
      </c>
      <c r="H16984" s="604">
        <v>25105980695</v>
      </c>
    </row>
    <row r="16985" spans="1:8">
      <c r="A16985" s="602" t="s">
        <v>134</v>
      </c>
      <c r="B16985" s="602" t="s">
        <v>359</v>
      </c>
      <c r="C16985" s="602" t="s">
        <v>75</v>
      </c>
      <c r="D16985" s="602" t="s">
        <v>125</v>
      </c>
      <c r="E16985" s="602" t="s">
        <v>260</v>
      </c>
      <c r="F16985" s="602" t="s">
        <v>262</v>
      </c>
      <c r="G16985" s="603" t="s">
        <v>263</v>
      </c>
      <c r="H16985" s="604">
        <v>25105980695</v>
      </c>
    </row>
    <row r="16986" spans="1:8">
      <c r="A16986" s="602" t="s">
        <v>134</v>
      </c>
      <c r="B16986" s="602" t="s">
        <v>359</v>
      </c>
      <c r="C16986" s="602" t="s">
        <v>75</v>
      </c>
      <c r="D16986" s="602" t="s">
        <v>125</v>
      </c>
      <c r="E16986" s="602" t="s">
        <v>53</v>
      </c>
      <c r="F16986" s="605" t="s">
        <v>411</v>
      </c>
      <c r="G16986" s="603" t="s">
        <v>193</v>
      </c>
      <c r="H16986" s="604">
        <v>2398720791</v>
      </c>
    </row>
    <row r="16987" spans="1:8">
      <c r="A16987" s="602" t="s">
        <v>134</v>
      </c>
      <c r="B16987" s="602" t="s">
        <v>359</v>
      </c>
      <c r="C16987" s="602" t="s">
        <v>75</v>
      </c>
      <c r="D16987" s="602" t="s">
        <v>125</v>
      </c>
      <c r="E16987" s="602" t="s">
        <v>53</v>
      </c>
      <c r="F16987" s="602" t="s">
        <v>54</v>
      </c>
      <c r="G16987" s="603" t="s">
        <v>55</v>
      </c>
      <c r="H16987" s="604">
        <v>303956000</v>
      </c>
    </row>
    <row r="16988" spans="1:8">
      <c r="A16988" s="602" t="s">
        <v>134</v>
      </c>
      <c r="B16988" s="602" t="s">
        <v>359</v>
      </c>
      <c r="C16988" s="602" t="s">
        <v>75</v>
      </c>
      <c r="D16988" s="602" t="s">
        <v>125</v>
      </c>
      <c r="E16988" s="602" t="s">
        <v>53</v>
      </c>
      <c r="F16988" s="602" t="s">
        <v>56</v>
      </c>
      <c r="G16988" s="603" t="s">
        <v>57</v>
      </c>
      <c r="H16988" s="604">
        <v>2006919612</v>
      </c>
    </row>
    <row r="16989" spans="1:8">
      <c r="A16989" s="602" t="s">
        <v>134</v>
      </c>
      <c r="B16989" s="602" t="s">
        <v>359</v>
      </c>
      <c r="C16989" s="602" t="s">
        <v>75</v>
      </c>
      <c r="D16989" s="602" t="s">
        <v>125</v>
      </c>
      <c r="E16989" s="602" t="s">
        <v>53</v>
      </c>
      <c r="F16989" s="602" t="s">
        <v>264</v>
      </c>
      <c r="G16989" s="603" t="s">
        <v>34</v>
      </c>
      <c r="H16989" s="604">
        <v>72006651</v>
      </c>
    </row>
    <row r="16990" spans="1:8">
      <c r="A16990" s="602" t="s">
        <v>134</v>
      </c>
      <c r="B16990" s="602" t="s">
        <v>359</v>
      </c>
      <c r="C16990" s="602" t="s">
        <v>75</v>
      </c>
      <c r="D16990" s="602" t="s">
        <v>125</v>
      </c>
      <c r="E16990" s="602" t="s">
        <v>53</v>
      </c>
      <c r="F16990" s="602" t="s">
        <v>358</v>
      </c>
      <c r="G16990" s="603" t="s">
        <v>205</v>
      </c>
      <c r="H16990" s="604">
        <v>15838528</v>
      </c>
    </row>
    <row r="16991" spans="1:8">
      <c r="A16991" s="602" t="s">
        <v>134</v>
      </c>
      <c r="B16991" s="602" t="s">
        <v>359</v>
      </c>
      <c r="C16991" s="602" t="s">
        <v>75</v>
      </c>
      <c r="D16991" s="602" t="s">
        <v>1258</v>
      </c>
      <c r="E16991" s="605" t="s">
        <v>411</v>
      </c>
      <c r="F16991" s="605" t="s">
        <v>411</v>
      </c>
      <c r="G16991" s="603" t="s">
        <v>1259</v>
      </c>
      <c r="H16991" s="604">
        <v>1086445683</v>
      </c>
    </row>
    <row r="16992" spans="1:8">
      <c r="A16992" s="602" t="s">
        <v>134</v>
      </c>
      <c r="B16992" s="602" t="s">
        <v>359</v>
      </c>
      <c r="C16992" s="602" t="s">
        <v>75</v>
      </c>
      <c r="D16992" s="602" t="s">
        <v>1258</v>
      </c>
      <c r="E16992" s="602" t="s">
        <v>202</v>
      </c>
      <c r="F16992" s="605" t="s">
        <v>411</v>
      </c>
      <c r="G16992" s="603" t="s">
        <v>203</v>
      </c>
      <c r="H16992" s="604">
        <v>28800000</v>
      </c>
    </row>
    <row r="16993" spans="1:8">
      <c r="A16993" s="602" t="s">
        <v>134</v>
      </c>
      <c r="B16993" s="602" t="s">
        <v>359</v>
      </c>
      <c r="C16993" s="602" t="s">
        <v>75</v>
      </c>
      <c r="D16993" s="602" t="s">
        <v>1258</v>
      </c>
      <c r="E16993" s="602" t="s">
        <v>202</v>
      </c>
      <c r="F16993" s="602" t="s">
        <v>767</v>
      </c>
      <c r="G16993" s="603" t="s">
        <v>203</v>
      </c>
      <c r="H16993" s="604">
        <v>28800000</v>
      </c>
    </row>
    <row r="16994" spans="1:8">
      <c r="A16994" s="602" t="s">
        <v>134</v>
      </c>
      <c r="B16994" s="602" t="s">
        <v>359</v>
      </c>
      <c r="C16994" s="602" t="s">
        <v>75</v>
      </c>
      <c r="D16994" s="602" t="s">
        <v>1258</v>
      </c>
      <c r="E16994" s="602" t="s">
        <v>152</v>
      </c>
      <c r="F16994" s="605" t="s">
        <v>411</v>
      </c>
      <c r="G16994" s="603" t="s">
        <v>153</v>
      </c>
      <c r="H16994" s="604">
        <v>400000</v>
      </c>
    </row>
    <row r="16995" spans="1:8">
      <c r="A16995" s="602" t="s">
        <v>134</v>
      </c>
      <c r="B16995" s="602" t="s">
        <v>359</v>
      </c>
      <c r="C16995" s="602" t="s">
        <v>75</v>
      </c>
      <c r="D16995" s="602" t="s">
        <v>1258</v>
      </c>
      <c r="E16995" s="602" t="s">
        <v>152</v>
      </c>
      <c r="F16995" s="602" t="s">
        <v>154</v>
      </c>
      <c r="G16995" s="603" t="s">
        <v>155</v>
      </c>
      <c r="H16995" s="604">
        <v>400000</v>
      </c>
    </row>
    <row r="16996" spans="1:8">
      <c r="A16996" s="602" t="s">
        <v>134</v>
      </c>
      <c r="B16996" s="602" t="s">
        <v>359</v>
      </c>
      <c r="C16996" s="602" t="s">
        <v>75</v>
      </c>
      <c r="D16996" s="602" t="s">
        <v>1258</v>
      </c>
      <c r="E16996" s="602" t="s">
        <v>171</v>
      </c>
      <c r="F16996" s="605" t="s">
        <v>411</v>
      </c>
      <c r="G16996" s="603" t="s">
        <v>172</v>
      </c>
      <c r="H16996" s="604">
        <v>6045000</v>
      </c>
    </row>
    <row r="16997" spans="1:8">
      <c r="A16997" s="602" t="s">
        <v>134</v>
      </c>
      <c r="B16997" s="602" t="s">
        <v>359</v>
      </c>
      <c r="C16997" s="602" t="s">
        <v>75</v>
      </c>
      <c r="D16997" s="602" t="s">
        <v>1258</v>
      </c>
      <c r="E16997" s="602" t="s">
        <v>171</v>
      </c>
      <c r="F16997" s="602" t="s">
        <v>216</v>
      </c>
      <c r="G16997" s="603" t="s">
        <v>217</v>
      </c>
      <c r="H16997" s="604">
        <v>3125000</v>
      </c>
    </row>
    <row r="16998" spans="1:8">
      <c r="A16998" s="602" t="s">
        <v>134</v>
      </c>
      <c r="B16998" s="602" t="s">
        <v>359</v>
      </c>
      <c r="C16998" s="602" t="s">
        <v>75</v>
      </c>
      <c r="D16998" s="602" t="s">
        <v>1258</v>
      </c>
      <c r="E16998" s="602" t="s">
        <v>171</v>
      </c>
      <c r="F16998" s="602" t="s">
        <v>175</v>
      </c>
      <c r="G16998" s="603" t="s">
        <v>176</v>
      </c>
      <c r="H16998" s="604">
        <v>2920000</v>
      </c>
    </row>
    <row r="16999" spans="1:8">
      <c r="A16999" s="602" t="s">
        <v>134</v>
      </c>
      <c r="B16999" s="602" t="s">
        <v>359</v>
      </c>
      <c r="C16999" s="602" t="s">
        <v>75</v>
      </c>
      <c r="D16999" s="602" t="s">
        <v>1258</v>
      </c>
      <c r="E16999" s="602" t="s">
        <v>177</v>
      </c>
      <c r="F16999" s="605" t="s">
        <v>411</v>
      </c>
      <c r="G16999" s="603" t="s">
        <v>178</v>
      </c>
      <c r="H16999" s="604">
        <v>81800000</v>
      </c>
    </row>
    <row r="17000" spans="1:8">
      <c r="A17000" s="602" t="s">
        <v>134</v>
      </c>
      <c r="B17000" s="602" t="s">
        <v>359</v>
      </c>
      <c r="C17000" s="602" t="s">
        <v>75</v>
      </c>
      <c r="D17000" s="602" t="s">
        <v>1258</v>
      </c>
      <c r="E17000" s="602" t="s">
        <v>177</v>
      </c>
      <c r="F17000" s="602" t="s">
        <v>441</v>
      </c>
      <c r="G17000" s="603" t="s">
        <v>442</v>
      </c>
      <c r="H17000" s="604">
        <v>81800000</v>
      </c>
    </row>
    <row r="17001" spans="1:8">
      <c r="A17001" s="602" t="s">
        <v>134</v>
      </c>
      <c r="B17001" s="602" t="s">
        <v>359</v>
      </c>
      <c r="C17001" s="602" t="s">
        <v>75</v>
      </c>
      <c r="D17001" s="602" t="s">
        <v>1258</v>
      </c>
      <c r="E17001" s="602" t="s">
        <v>240</v>
      </c>
      <c r="F17001" s="605" t="s">
        <v>411</v>
      </c>
      <c r="G17001" s="603" t="s">
        <v>241</v>
      </c>
      <c r="H17001" s="604">
        <v>45780000</v>
      </c>
    </row>
    <row r="17002" spans="1:8">
      <c r="A17002" s="602" t="s">
        <v>134</v>
      </c>
      <c r="B17002" s="602" t="s">
        <v>359</v>
      </c>
      <c r="C17002" s="602" t="s">
        <v>75</v>
      </c>
      <c r="D17002" s="602" t="s">
        <v>1258</v>
      </c>
      <c r="E17002" s="602" t="s">
        <v>240</v>
      </c>
      <c r="F17002" s="602" t="s">
        <v>733</v>
      </c>
      <c r="G17002" s="603" t="s">
        <v>734</v>
      </c>
      <c r="H17002" s="604">
        <v>15530000</v>
      </c>
    </row>
    <row r="17003" spans="1:8">
      <c r="A17003" s="602" t="s">
        <v>134</v>
      </c>
      <c r="B17003" s="602" t="s">
        <v>359</v>
      </c>
      <c r="C17003" s="602" t="s">
        <v>75</v>
      </c>
      <c r="D17003" s="602" t="s">
        <v>1258</v>
      </c>
      <c r="E17003" s="602" t="s">
        <v>240</v>
      </c>
      <c r="F17003" s="602" t="s">
        <v>735</v>
      </c>
      <c r="G17003" s="603" t="s">
        <v>193</v>
      </c>
      <c r="H17003" s="604">
        <v>30250000</v>
      </c>
    </row>
    <row r="17004" spans="1:8">
      <c r="A17004" s="602" t="s">
        <v>134</v>
      </c>
      <c r="B17004" s="602" t="s">
        <v>359</v>
      </c>
      <c r="C17004" s="602" t="s">
        <v>75</v>
      </c>
      <c r="D17004" s="602" t="s">
        <v>1258</v>
      </c>
      <c r="E17004" s="602" t="s">
        <v>738</v>
      </c>
      <c r="F17004" s="605" t="s">
        <v>411</v>
      </c>
      <c r="G17004" s="603" t="s">
        <v>739</v>
      </c>
      <c r="H17004" s="604">
        <v>400000</v>
      </c>
    </row>
    <row r="17005" spans="1:8">
      <c r="A17005" s="602" t="s">
        <v>134</v>
      </c>
      <c r="B17005" s="602" t="s">
        <v>359</v>
      </c>
      <c r="C17005" s="602" t="s">
        <v>75</v>
      </c>
      <c r="D17005" s="602" t="s">
        <v>1258</v>
      </c>
      <c r="E17005" s="602" t="s">
        <v>738</v>
      </c>
      <c r="F17005" s="602" t="s">
        <v>740</v>
      </c>
      <c r="G17005" s="603" t="s">
        <v>741</v>
      </c>
      <c r="H17005" s="604">
        <v>400000</v>
      </c>
    </row>
    <row r="17006" spans="1:8">
      <c r="A17006" s="602" t="s">
        <v>134</v>
      </c>
      <c r="B17006" s="602" t="s">
        <v>359</v>
      </c>
      <c r="C17006" s="602" t="s">
        <v>75</v>
      </c>
      <c r="D17006" s="602" t="s">
        <v>1258</v>
      </c>
      <c r="E17006" s="602" t="s">
        <v>189</v>
      </c>
      <c r="F17006" s="605" t="s">
        <v>411</v>
      </c>
      <c r="G17006" s="603" t="s">
        <v>190</v>
      </c>
      <c r="H17006" s="604">
        <v>487076683</v>
      </c>
    </row>
    <row r="17007" spans="1:8">
      <c r="A17007" s="602" t="s">
        <v>134</v>
      </c>
      <c r="B17007" s="602" t="s">
        <v>359</v>
      </c>
      <c r="C17007" s="602" t="s">
        <v>75</v>
      </c>
      <c r="D17007" s="602" t="s">
        <v>1258</v>
      </c>
      <c r="E17007" s="602" t="s">
        <v>189</v>
      </c>
      <c r="F17007" s="602" t="s">
        <v>773</v>
      </c>
      <c r="G17007" s="603" t="s">
        <v>774</v>
      </c>
      <c r="H17007" s="604">
        <v>2660000</v>
      </c>
    </row>
    <row r="17008" spans="1:8">
      <c r="A17008" s="602" t="s">
        <v>134</v>
      </c>
      <c r="B17008" s="602" t="s">
        <v>359</v>
      </c>
      <c r="C17008" s="602" t="s">
        <v>75</v>
      </c>
      <c r="D17008" s="602" t="s">
        <v>1258</v>
      </c>
      <c r="E17008" s="602" t="s">
        <v>189</v>
      </c>
      <c r="F17008" s="602" t="s">
        <v>435</v>
      </c>
      <c r="G17008" s="603" t="s">
        <v>567</v>
      </c>
      <c r="H17008" s="604">
        <v>5580000</v>
      </c>
    </row>
    <row r="17009" spans="1:8">
      <c r="A17009" s="602" t="s">
        <v>134</v>
      </c>
      <c r="B17009" s="602" t="s">
        <v>359</v>
      </c>
      <c r="C17009" s="602" t="s">
        <v>75</v>
      </c>
      <c r="D17009" s="602" t="s">
        <v>1258</v>
      </c>
      <c r="E17009" s="602" t="s">
        <v>189</v>
      </c>
      <c r="F17009" s="602" t="s">
        <v>191</v>
      </c>
      <c r="G17009" s="603" t="s">
        <v>36</v>
      </c>
      <c r="H17009" s="604">
        <v>3389000</v>
      </c>
    </row>
    <row r="17010" spans="1:8">
      <c r="A17010" s="602" t="s">
        <v>134</v>
      </c>
      <c r="B17010" s="602" t="s">
        <v>359</v>
      </c>
      <c r="C17010" s="602" t="s">
        <v>75</v>
      </c>
      <c r="D17010" s="602" t="s">
        <v>1258</v>
      </c>
      <c r="E17010" s="602" t="s">
        <v>189</v>
      </c>
      <c r="F17010" s="602" t="s">
        <v>192</v>
      </c>
      <c r="G17010" s="603" t="s">
        <v>193</v>
      </c>
      <c r="H17010" s="604">
        <v>475447683</v>
      </c>
    </row>
    <row r="17011" spans="1:8">
      <c r="A17011" s="602" t="s">
        <v>134</v>
      </c>
      <c r="B17011" s="602" t="s">
        <v>359</v>
      </c>
      <c r="C17011" s="602" t="s">
        <v>75</v>
      </c>
      <c r="D17011" s="602" t="s">
        <v>1258</v>
      </c>
      <c r="E17011" s="602" t="s">
        <v>194</v>
      </c>
      <c r="F17011" s="605" t="s">
        <v>411</v>
      </c>
      <c r="G17011" s="603" t="s">
        <v>195</v>
      </c>
      <c r="H17011" s="604">
        <v>386144000</v>
      </c>
    </row>
    <row r="17012" spans="1:8">
      <c r="A17012" s="602" t="s">
        <v>134</v>
      </c>
      <c r="B17012" s="602" t="s">
        <v>359</v>
      </c>
      <c r="C17012" s="602" t="s">
        <v>75</v>
      </c>
      <c r="D17012" s="602" t="s">
        <v>1258</v>
      </c>
      <c r="E17012" s="602" t="s">
        <v>194</v>
      </c>
      <c r="F17012" s="602" t="s">
        <v>196</v>
      </c>
      <c r="G17012" s="603" t="s">
        <v>197</v>
      </c>
      <c r="H17012" s="604">
        <v>214413000</v>
      </c>
    </row>
    <row r="17013" spans="1:8">
      <c r="A17013" s="602" t="s">
        <v>134</v>
      </c>
      <c r="B17013" s="602" t="s">
        <v>359</v>
      </c>
      <c r="C17013" s="602" t="s">
        <v>75</v>
      </c>
      <c r="D17013" s="602" t="s">
        <v>1258</v>
      </c>
      <c r="E17013" s="602" t="s">
        <v>194</v>
      </c>
      <c r="F17013" s="602" t="s">
        <v>198</v>
      </c>
      <c r="G17013" s="603" t="s">
        <v>199</v>
      </c>
      <c r="H17013" s="604">
        <v>7200000</v>
      </c>
    </row>
    <row r="17014" spans="1:8">
      <c r="A17014" s="602" t="s">
        <v>134</v>
      </c>
      <c r="B17014" s="602" t="s">
        <v>359</v>
      </c>
      <c r="C17014" s="602" t="s">
        <v>75</v>
      </c>
      <c r="D17014" s="602" t="s">
        <v>1258</v>
      </c>
      <c r="E17014" s="602" t="s">
        <v>194</v>
      </c>
      <c r="F17014" s="602" t="s">
        <v>200</v>
      </c>
      <c r="G17014" s="603" t="s">
        <v>201</v>
      </c>
      <c r="H17014" s="604">
        <v>164531000</v>
      </c>
    </row>
    <row r="17015" spans="1:8">
      <c r="A17015" s="602" t="s">
        <v>134</v>
      </c>
      <c r="B17015" s="602" t="s">
        <v>359</v>
      </c>
      <c r="C17015" s="602" t="s">
        <v>75</v>
      </c>
      <c r="D17015" s="602" t="s">
        <v>1258</v>
      </c>
      <c r="E17015" s="602" t="s">
        <v>580</v>
      </c>
      <c r="F17015" s="605" t="s">
        <v>411</v>
      </c>
      <c r="G17015" s="603" t="s">
        <v>581</v>
      </c>
      <c r="H17015" s="604">
        <v>50000000</v>
      </c>
    </row>
    <row r="17016" spans="1:8">
      <c r="A17016" s="602" t="s">
        <v>134</v>
      </c>
      <c r="B17016" s="602" t="s">
        <v>359</v>
      </c>
      <c r="C17016" s="602" t="s">
        <v>75</v>
      </c>
      <c r="D17016" s="602" t="s">
        <v>1258</v>
      </c>
      <c r="E17016" s="602" t="s">
        <v>580</v>
      </c>
      <c r="F17016" s="602" t="s">
        <v>291</v>
      </c>
      <c r="G17016" s="603" t="s">
        <v>292</v>
      </c>
      <c r="H17016" s="604">
        <v>50000000</v>
      </c>
    </row>
    <row r="17017" spans="1:8">
      <c r="A17017" s="602" t="s">
        <v>134</v>
      </c>
      <c r="B17017" s="602" t="s">
        <v>359</v>
      </c>
      <c r="C17017" s="602" t="s">
        <v>75</v>
      </c>
      <c r="D17017" s="602" t="s">
        <v>1256</v>
      </c>
      <c r="E17017" s="605" t="s">
        <v>411</v>
      </c>
      <c r="F17017" s="605" t="s">
        <v>411</v>
      </c>
      <c r="G17017" s="603" t="s">
        <v>1257</v>
      </c>
      <c r="H17017" s="604">
        <v>214491000</v>
      </c>
    </row>
    <row r="17018" spans="1:8">
      <c r="A17018" s="602" t="s">
        <v>134</v>
      </c>
      <c r="B17018" s="602" t="s">
        <v>359</v>
      </c>
      <c r="C17018" s="602" t="s">
        <v>75</v>
      </c>
      <c r="D17018" s="602" t="s">
        <v>1256</v>
      </c>
      <c r="E17018" s="602" t="s">
        <v>744</v>
      </c>
      <c r="F17018" s="605" t="s">
        <v>411</v>
      </c>
      <c r="G17018" s="603" t="s">
        <v>445</v>
      </c>
      <c r="H17018" s="604">
        <v>180000</v>
      </c>
    </row>
    <row r="17019" spans="1:8">
      <c r="A17019" s="602" t="s">
        <v>134</v>
      </c>
      <c r="B17019" s="602" t="s">
        <v>359</v>
      </c>
      <c r="C17019" s="602" t="s">
        <v>75</v>
      </c>
      <c r="D17019" s="602" t="s">
        <v>1256</v>
      </c>
      <c r="E17019" s="602" t="s">
        <v>744</v>
      </c>
      <c r="F17019" s="602" t="s">
        <v>11</v>
      </c>
      <c r="G17019" s="603" t="s">
        <v>12</v>
      </c>
      <c r="H17019" s="604">
        <v>180000</v>
      </c>
    </row>
    <row r="17020" spans="1:8">
      <c r="A17020" s="602" t="s">
        <v>134</v>
      </c>
      <c r="B17020" s="602" t="s">
        <v>359</v>
      </c>
      <c r="C17020" s="602" t="s">
        <v>75</v>
      </c>
      <c r="D17020" s="602" t="s">
        <v>1256</v>
      </c>
      <c r="E17020" s="602" t="s">
        <v>189</v>
      </c>
      <c r="F17020" s="605" t="s">
        <v>411</v>
      </c>
      <c r="G17020" s="603" t="s">
        <v>190</v>
      </c>
      <c r="H17020" s="604">
        <v>18661000</v>
      </c>
    </row>
    <row r="17021" spans="1:8">
      <c r="A17021" s="602" t="s">
        <v>134</v>
      </c>
      <c r="B17021" s="602" t="s">
        <v>359</v>
      </c>
      <c r="C17021" s="602" t="s">
        <v>75</v>
      </c>
      <c r="D17021" s="602" t="s">
        <v>1256</v>
      </c>
      <c r="E17021" s="602" t="s">
        <v>189</v>
      </c>
      <c r="F17021" s="602" t="s">
        <v>192</v>
      </c>
      <c r="G17021" s="603" t="s">
        <v>193</v>
      </c>
      <c r="H17021" s="604">
        <v>18661000</v>
      </c>
    </row>
    <row r="17022" spans="1:8">
      <c r="A17022" s="602" t="s">
        <v>134</v>
      </c>
      <c r="B17022" s="602" t="s">
        <v>359</v>
      </c>
      <c r="C17022" s="602" t="s">
        <v>75</v>
      </c>
      <c r="D17022" s="602" t="s">
        <v>1256</v>
      </c>
      <c r="E17022" s="602" t="s">
        <v>194</v>
      </c>
      <c r="F17022" s="605" t="s">
        <v>411</v>
      </c>
      <c r="G17022" s="603" t="s">
        <v>195</v>
      </c>
      <c r="H17022" s="604">
        <v>195650000</v>
      </c>
    </row>
    <row r="17023" spans="1:8">
      <c r="A17023" s="602" t="s">
        <v>134</v>
      </c>
      <c r="B17023" s="602" t="s">
        <v>359</v>
      </c>
      <c r="C17023" s="602" t="s">
        <v>75</v>
      </c>
      <c r="D17023" s="602" t="s">
        <v>1256</v>
      </c>
      <c r="E17023" s="602" t="s">
        <v>194</v>
      </c>
      <c r="F17023" s="602" t="s">
        <v>196</v>
      </c>
      <c r="G17023" s="603" t="s">
        <v>197</v>
      </c>
      <c r="H17023" s="604">
        <v>195650000</v>
      </c>
    </row>
    <row r="17024" spans="1:8">
      <c r="A17024" s="602" t="s">
        <v>134</v>
      </c>
      <c r="B17024" s="602" t="s">
        <v>359</v>
      </c>
      <c r="C17024" s="602" t="s">
        <v>75</v>
      </c>
      <c r="D17024" s="602" t="s">
        <v>845</v>
      </c>
      <c r="E17024" s="605" t="s">
        <v>411</v>
      </c>
      <c r="F17024" s="605" t="s">
        <v>411</v>
      </c>
      <c r="G17024" s="603" t="s">
        <v>1074</v>
      </c>
      <c r="H17024" s="604">
        <v>663234000</v>
      </c>
    </row>
    <row r="17025" spans="1:8">
      <c r="A17025" s="602" t="s">
        <v>134</v>
      </c>
      <c r="B17025" s="602" t="s">
        <v>359</v>
      </c>
      <c r="C17025" s="602" t="s">
        <v>75</v>
      </c>
      <c r="D17025" s="602" t="s">
        <v>845</v>
      </c>
      <c r="E17025" s="602" t="s">
        <v>167</v>
      </c>
      <c r="F17025" s="605" t="s">
        <v>411</v>
      </c>
      <c r="G17025" s="603" t="s">
        <v>168</v>
      </c>
      <c r="H17025" s="604">
        <v>54124749</v>
      </c>
    </row>
    <row r="17026" spans="1:8">
      <c r="A17026" s="602" t="s">
        <v>134</v>
      </c>
      <c r="B17026" s="602" t="s">
        <v>359</v>
      </c>
      <c r="C17026" s="602" t="s">
        <v>75</v>
      </c>
      <c r="D17026" s="602" t="s">
        <v>845</v>
      </c>
      <c r="E17026" s="602" t="s">
        <v>167</v>
      </c>
      <c r="F17026" s="602" t="s">
        <v>228</v>
      </c>
      <c r="G17026" s="603" t="s">
        <v>229</v>
      </c>
      <c r="H17026" s="604">
        <v>54124749</v>
      </c>
    </row>
    <row r="17027" spans="1:8">
      <c r="A17027" s="602" t="s">
        <v>134</v>
      </c>
      <c r="B17027" s="602" t="s">
        <v>359</v>
      </c>
      <c r="C17027" s="602" t="s">
        <v>75</v>
      </c>
      <c r="D17027" s="602" t="s">
        <v>845</v>
      </c>
      <c r="E17027" s="602" t="s">
        <v>744</v>
      </c>
      <c r="F17027" s="605" t="s">
        <v>411</v>
      </c>
      <c r="G17027" s="603" t="s">
        <v>445</v>
      </c>
      <c r="H17027" s="604">
        <v>21113151</v>
      </c>
    </row>
    <row r="17028" spans="1:8">
      <c r="A17028" s="602" t="s">
        <v>134</v>
      </c>
      <c r="B17028" s="602" t="s">
        <v>359</v>
      </c>
      <c r="C17028" s="602" t="s">
        <v>75</v>
      </c>
      <c r="D17028" s="602" t="s">
        <v>845</v>
      </c>
      <c r="E17028" s="602" t="s">
        <v>744</v>
      </c>
      <c r="F17028" s="602" t="s">
        <v>712</v>
      </c>
      <c r="G17028" s="603" t="s">
        <v>713</v>
      </c>
      <c r="H17028" s="604">
        <v>21113151</v>
      </c>
    </row>
    <row r="17029" spans="1:8">
      <c r="A17029" s="602" t="s">
        <v>134</v>
      </c>
      <c r="B17029" s="602" t="s">
        <v>359</v>
      </c>
      <c r="C17029" s="602" t="s">
        <v>75</v>
      </c>
      <c r="D17029" s="602" t="s">
        <v>845</v>
      </c>
      <c r="E17029" s="602" t="s">
        <v>77</v>
      </c>
      <c r="F17029" s="605" t="s">
        <v>411</v>
      </c>
      <c r="G17029" s="603" t="s">
        <v>78</v>
      </c>
      <c r="H17029" s="604">
        <v>341791250</v>
      </c>
    </row>
    <row r="17030" spans="1:8">
      <c r="A17030" s="602" t="s">
        <v>134</v>
      </c>
      <c r="B17030" s="602" t="s">
        <v>359</v>
      </c>
      <c r="C17030" s="602" t="s">
        <v>75</v>
      </c>
      <c r="D17030" s="602" t="s">
        <v>845</v>
      </c>
      <c r="E17030" s="602" t="s">
        <v>77</v>
      </c>
      <c r="F17030" s="602" t="s">
        <v>79</v>
      </c>
      <c r="G17030" s="603" t="s">
        <v>205</v>
      </c>
      <c r="H17030" s="604">
        <v>341791250</v>
      </c>
    </row>
    <row r="17031" spans="1:8">
      <c r="A17031" s="602" t="s">
        <v>134</v>
      </c>
      <c r="B17031" s="602" t="s">
        <v>359</v>
      </c>
      <c r="C17031" s="602" t="s">
        <v>75</v>
      </c>
      <c r="D17031" s="602" t="s">
        <v>845</v>
      </c>
      <c r="E17031" s="602" t="s">
        <v>1254</v>
      </c>
      <c r="F17031" s="605" t="s">
        <v>411</v>
      </c>
      <c r="G17031" s="603" t="s">
        <v>1255</v>
      </c>
      <c r="H17031" s="604">
        <v>85732500</v>
      </c>
    </row>
    <row r="17032" spans="1:8">
      <c r="A17032" s="602" t="s">
        <v>134</v>
      </c>
      <c r="B17032" s="602" t="s">
        <v>359</v>
      </c>
      <c r="C17032" s="602" t="s">
        <v>75</v>
      </c>
      <c r="D17032" s="602" t="s">
        <v>845</v>
      </c>
      <c r="E17032" s="602" t="s">
        <v>1254</v>
      </c>
      <c r="F17032" s="602" t="s">
        <v>1253</v>
      </c>
      <c r="G17032" s="603" t="s">
        <v>1252</v>
      </c>
      <c r="H17032" s="604">
        <v>85732500</v>
      </c>
    </row>
    <row r="17033" spans="1:8">
      <c r="A17033" s="602" t="s">
        <v>134</v>
      </c>
      <c r="B17033" s="602" t="s">
        <v>359</v>
      </c>
      <c r="C17033" s="602" t="s">
        <v>75</v>
      </c>
      <c r="D17033" s="602" t="s">
        <v>845</v>
      </c>
      <c r="E17033" s="602" t="s">
        <v>194</v>
      </c>
      <c r="F17033" s="605" t="s">
        <v>411</v>
      </c>
      <c r="G17033" s="603" t="s">
        <v>195</v>
      </c>
      <c r="H17033" s="604">
        <v>76872350</v>
      </c>
    </row>
    <row r="17034" spans="1:8">
      <c r="A17034" s="602" t="s">
        <v>134</v>
      </c>
      <c r="B17034" s="602" t="s">
        <v>359</v>
      </c>
      <c r="C17034" s="602" t="s">
        <v>75</v>
      </c>
      <c r="D17034" s="602" t="s">
        <v>845</v>
      </c>
      <c r="E17034" s="602" t="s">
        <v>194</v>
      </c>
      <c r="F17034" s="602" t="s">
        <v>196</v>
      </c>
      <c r="G17034" s="603" t="s">
        <v>197</v>
      </c>
      <c r="H17034" s="604">
        <v>76872350</v>
      </c>
    </row>
    <row r="17035" spans="1:8">
      <c r="A17035" s="602" t="s">
        <v>134</v>
      </c>
      <c r="B17035" s="602" t="s">
        <v>359</v>
      </c>
      <c r="C17035" s="602" t="s">
        <v>75</v>
      </c>
      <c r="D17035" s="602" t="s">
        <v>845</v>
      </c>
      <c r="E17035" s="602" t="s">
        <v>260</v>
      </c>
      <c r="F17035" s="605" t="s">
        <v>411</v>
      </c>
      <c r="G17035" s="603" t="s">
        <v>261</v>
      </c>
      <c r="H17035" s="604">
        <v>83600000</v>
      </c>
    </row>
    <row r="17036" spans="1:8">
      <c r="A17036" s="602" t="s">
        <v>134</v>
      </c>
      <c r="B17036" s="602" t="s">
        <v>359</v>
      </c>
      <c r="C17036" s="602" t="s">
        <v>75</v>
      </c>
      <c r="D17036" s="602" t="s">
        <v>845</v>
      </c>
      <c r="E17036" s="602" t="s">
        <v>260</v>
      </c>
      <c r="F17036" s="602" t="s">
        <v>262</v>
      </c>
      <c r="G17036" s="603" t="s">
        <v>263</v>
      </c>
      <c r="H17036" s="604">
        <v>83600000</v>
      </c>
    </row>
    <row r="17037" spans="1:8">
      <c r="A17037" s="602" t="s">
        <v>134</v>
      </c>
      <c r="B17037" s="602" t="s">
        <v>359</v>
      </c>
      <c r="C17037" s="602" t="s">
        <v>1247</v>
      </c>
      <c r="D17037" s="605" t="s">
        <v>411</v>
      </c>
      <c r="E17037" s="605" t="s">
        <v>411</v>
      </c>
      <c r="F17037" s="605" t="s">
        <v>411</v>
      </c>
      <c r="G17037" s="603" t="s">
        <v>1251</v>
      </c>
      <c r="H17037" s="604">
        <v>739119482</v>
      </c>
    </row>
    <row r="17038" spans="1:8">
      <c r="A17038" s="602" t="s">
        <v>134</v>
      </c>
      <c r="B17038" s="602" t="s">
        <v>359</v>
      </c>
      <c r="C17038" s="602" t="s">
        <v>1247</v>
      </c>
      <c r="D17038" s="602" t="s">
        <v>1249</v>
      </c>
      <c r="E17038" s="605" t="s">
        <v>411</v>
      </c>
      <c r="F17038" s="605" t="s">
        <v>411</v>
      </c>
      <c r="G17038" s="603" t="s">
        <v>1250</v>
      </c>
      <c r="H17038" s="604">
        <v>50000000</v>
      </c>
    </row>
    <row r="17039" spans="1:8">
      <c r="A17039" s="602" t="s">
        <v>134</v>
      </c>
      <c r="B17039" s="602" t="s">
        <v>359</v>
      </c>
      <c r="C17039" s="602" t="s">
        <v>1247</v>
      </c>
      <c r="D17039" s="602" t="s">
        <v>1249</v>
      </c>
      <c r="E17039" s="602" t="s">
        <v>260</v>
      </c>
      <c r="F17039" s="605" t="s">
        <v>411</v>
      </c>
      <c r="G17039" s="603" t="s">
        <v>261</v>
      </c>
      <c r="H17039" s="604">
        <v>50000000</v>
      </c>
    </row>
    <row r="17040" spans="1:8">
      <c r="A17040" s="602" t="s">
        <v>134</v>
      </c>
      <c r="B17040" s="602" t="s">
        <v>359</v>
      </c>
      <c r="C17040" s="602" t="s">
        <v>1247</v>
      </c>
      <c r="D17040" s="602" t="s">
        <v>1249</v>
      </c>
      <c r="E17040" s="602" t="s">
        <v>260</v>
      </c>
      <c r="F17040" s="602" t="s">
        <v>262</v>
      </c>
      <c r="G17040" s="603" t="s">
        <v>263</v>
      </c>
      <c r="H17040" s="604">
        <v>50000000</v>
      </c>
    </row>
    <row r="17041" spans="1:8">
      <c r="A17041" s="602" t="s">
        <v>134</v>
      </c>
      <c r="B17041" s="602" t="s">
        <v>359</v>
      </c>
      <c r="C17041" s="602" t="s">
        <v>1247</v>
      </c>
      <c r="D17041" s="602" t="s">
        <v>1246</v>
      </c>
      <c r="E17041" s="605" t="s">
        <v>411</v>
      </c>
      <c r="F17041" s="605" t="s">
        <v>411</v>
      </c>
      <c r="G17041" s="603" t="s">
        <v>1248</v>
      </c>
      <c r="H17041" s="604">
        <v>689119482</v>
      </c>
    </row>
    <row r="17042" spans="1:8">
      <c r="A17042" s="602" t="s">
        <v>134</v>
      </c>
      <c r="B17042" s="602" t="s">
        <v>359</v>
      </c>
      <c r="C17042" s="602" t="s">
        <v>1247</v>
      </c>
      <c r="D17042" s="602" t="s">
        <v>1246</v>
      </c>
      <c r="E17042" s="602" t="s">
        <v>744</v>
      </c>
      <c r="F17042" s="605" t="s">
        <v>411</v>
      </c>
      <c r="G17042" s="603" t="s">
        <v>445</v>
      </c>
      <c r="H17042" s="604">
        <v>75572000</v>
      </c>
    </row>
    <row r="17043" spans="1:8">
      <c r="A17043" s="602" t="s">
        <v>134</v>
      </c>
      <c r="B17043" s="602" t="s">
        <v>359</v>
      </c>
      <c r="C17043" s="602" t="s">
        <v>1247</v>
      </c>
      <c r="D17043" s="602" t="s">
        <v>1246</v>
      </c>
      <c r="E17043" s="602" t="s">
        <v>744</v>
      </c>
      <c r="F17043" s="602" t="s">
        <v>11</v>
      </c>
      <c r="G17043" s="603" t="s">
        <v>12</v>
      </c>
      <c r="H17043" s="604">
        <v>10574000</v>
      </c>
    </row>
    <row r="17044" spans="1:8">
      <c r="A17044" s="602" t="s">
        <v>134</v>
      </c>
      <c r="B17044" s="602" t="s">
        <v>359</v>
      </c>
      <c r="C17044" s="602" t="s">
        <v>1247</v>
      </c>
      <c r="D17044" s="602" t="s">
        <v>1246</v>
      </c>
      <c r="E17044" s="602" t="s">
        <v>744</v>
      </c>
      <c r="F17044" s="602" t="s">
        <v>748</v>
      </c>
      <c r="G17044" s="603" t="s">
        <v>35</v>
      </c>
      <c r="H17044" s="604">
        <v>64998000</v>
      </c>
    </row>
    <row r="17045" spans="1:8">
      <c r="A17045" s="602" t="s">
        <v>134</v>
      </c>
      <c r="B17045" s="602" t="s">
        <v>359</v>
      </c>
      <c r="C17045" s="602" t="s">
        <v>1247</v>
      </c>
      <c r="D17045" s="602" t="s">
        <v>1246</v>
      </c>
      <c r="E17045" s="602" t="s">
        <v>260</v>
      </c>
      <c r="F17045" s="605" t="s">
        <v>411</v>
      </c>
      <c r="G17045" s="603" t="s">
        <v>261</v>
      </c>
      <c r="H17045" s="604">
        <v>580445482</v>
      </c>
    </row>
    <row r="17046" spans="1:8">
      <c r="A17046" s="602" t="s">
        <v>134</v>
      </c>
      <c r="B17046" s="602" t="s">
        <v>359</v>
      </c>
      <c r="C17046" s="602" t="s">
        <v>1247</v>
      </c>
      <c r="D17046" s="602" t="s">
        <v>1246</v>
      </c>
      <c r="E17046" s="602" t="s">
        <v>260</v>
      </c>
      <c r="F17046" s="602" t="s">
        <v>262</v>
      </c>
      <c r="G17046" s="603" t="s">
        <v>263</v>
      </c>
      <c r="H17046" s="604">
        <v>580445482</v>
      </c>
    </row>
    <row r="17047" spans="1:8">
      <c r="A17047" s="602" t="s">
        <v>134</v>
      </c>
      <c r="B17047" s="602" t="s">
        <v>359</v>
      </c>
      <c r="C17047" s="602" t="s">
        <v>1247</v>
      </c>
      <c r="D17047" s="602" t="s">
        <v>1246</v>
      </c>
      <c r="E17047" s="602" t="s">
        <v>53</v>
      </c>
      <c r="F17047" s="605" t="s">
        <v>411</v>
      </c>
      <c r="G17047" s="603" t="s">
        <v>193</v>
      </c>
      <c r="H17047" s="604">
        <v>33102000</v>
      </c>
    </row>
    <row r="17048" spans="1:8">
      <c r="A17048" s="602" t="s">
        <v>134</v>
      </c>
      <c r="B17048" s="602" t="s">
        <v>359</v>
      </c>
      <c r="C17048" s="602" t="s">
        <v>1247</v>
      </c>
      <c r="D17048" s="602" t="s">
        <v>1246</v>
      </c>
      <c r="E17048" s="602" t="s">
        <v>53</v>
      </c>
      <c r="F17048" s="602" t="s">
        <v>56</v>
      </c>
      <c r="G17048" s="603" t="s">
        <v>57</v>
      </c>
      <c r="H17048" s="604">
        <v>33102000</v>
      </c>
    </row>
    <row r="17049" spans="1:8">
      <c r="A17049" s="602" t="s">
        <v>134</v>
      </c>
      <c r="B17049" s="602" t="s">
        <v>359</v>
      </c>
      <c r="C17049" s="602" t="s">
        <v>577</v>
      </c>
      <c r="D17049" s="605" t="s">
        <v>411</v>
      </c>
      <c r="E17049" s="605" t="s">
        <v>411</v>
      </c>
      <c r="F17049" s="605" t="s">
        <v>411</v>
      </c>
      <c r="G17049" s="603" t="s">
        <v>578</v>
      </c>
      <c r="H17049" s="604">
        <v>46940599818</v>
      </c>
    </row>
    <row r="17050" spans="1:8">
      <c r="A17050" s="602" t="s">
        <v>134</v>
      </c>
      <c r="B17050" s="602" t="s">
        <v>359</v>
      </c>
      <c r="C17050" s="602" t="s">
        <v>577</v>
      </c>
      <c r="D17050" s="602" t="s">
        <v>265</v>
      </c>
      <c r="E17050" s="605" t="s">
        <v>411</v>
      </c>
      <c r="F17050" s="605" t="s">
        <v>411</v>
      </c>
      <c r="G17050" s="603" t="s">
        <v>266</v>
      </c>
      <c r="H17050" s="604">
        <v>5928362000</v>
      </c>
    </row>
    <row r="17051" spans="1:8">
      <c r="A17051" s="602" t="s">
        <v>134</v>
      </c>
      <c r="B17051" s="602" t="s">
        <v>359</v>
      </c>
      <c r="C17051" s="602" t="s">
        <v>577</v>
      </c>
      <c r="D17051" s="602" t="s">
        <v>265</v>
      </c>
      <c r="E17051" s="602" t="s">
        <v>260</v>
      </c>
      <c r="F17051" s="605" t="s">
        <v>411</v>
      </c>
      <c r="G17051" s="603" t="s">
        <v>261</v>
      </c>
      <c r="H17051" s="604">
        <v>5414377000</v>
      </c>
    </row>
    <row r="17052" spans="1:8">
      <c r="A17052" s="602" t="s">
        <v>134</v>
      </c>
      <c r="B17052" s="602" t="s">
        <v>359</v>
      </c>
      <c r="C17052" s="602" t="s">
        <v>577</v>
      </c>
      <c r="D17052" s="602" t="s">
        <v>265</v>
      </c>
      <c r="E17052" s="602" t="s">
        <v>260</v>
      </c>
      <c r="F17052" s="602" t="s">
        <v>262</v>
      </c>
      <c r="G17052" s="603" t="s">
        <v>263</v>
      </c>
      <c r="H17052" s="604">
        <v>5414377000</v>
      </c>
    </row>
    <row r="17053" spans="1:8">
      <c r="A17053" s="602" t="s">
        <v>134</v>
      </c>
      <c r="B17053" s="602" t="s">
        <v>359</v>
      </c>
      <c r="C17053" s="602" t="s">
        <v>577</v>
      </c>
      <c r="D17053" s="602" t="s">
        <v>265</v>
      </c>
      <c r="E17053" s="602" t="s">
        <v>53</v>
      </c>
      <c r="F17053" s="605" t="s">
        <v>411</v>
      </c>
      <c r="G17053" s="603" t="s">
        <v>193</v>
      </c>
      <c r="H17053" s="604">
        <v>513985000</v>
      </c>
    </row>
    <row r="17054" spans="1:8">
      <c r="A17054" s="602" t="s">
        <v>134</v>
      </c>
      <c r="B17054" s="602" t="s">
        <v>359</v>
      </c>
      <c r="C17054" s="602" t="s">
        <v>577</v>
      </c>
      <c r="D17054" s="602" t="s">
        <v>265</v>
      </c>
      <c r="E17054" s="602" t="s">
        <v>53</v>
      </c>
      <c r="F17054" s="602" t="s">
        <v>54</v>
      </c>
      <c r="G17054" s="603" t="s">
        <v>55</v>
      </c>
      <c r="H17054" s="604">
        <v>120669000</v>
      </c>
    </row>
    <row r="17055" spans="1:8">
      <c r="A17055" s="602" t="s">
        <v>134</v>
      </c>
      <c r="B17055" s="602" t="s">
        <v>359</v>
      </c>
      <c r="C17055" s="602" t="s">
        <v>577</v>
      </c>
      <c r="D17055" s="602" t="s">
        <v>265</v>
      </c>
      <c r="E17055" s="602" t="s">
        <v>53</v>
      </c>
      <c r="F17055" s="602" t="s">
        <v>56</v>
      </c>
      <c r="G17055" s="603" t="s">
        <v>57</v>
      </c>
      <c r="H17055" s="604">
        <v>369834000</v>
      </c>
    </row>
    <row r="17056" spans="1:8">
      <c r="A17056" s="602" t="s">
        <v>134</v>
      </c>
      <c r="B17056" s="602" t="s">
        <v>359</v>
      </c>
      <c r="C17056" s="602" t="s">
        <v>577</v>
      </c>
      <c r="D17056" s="602" t="s">
        <v>265</v>
      </c>
      <c r="E17056" s="602" t="s">
        <v>53</v>
      </c>
      <c r="F17056" s="602" t="s">
        <v>264</v>
      </c>
      <c r="G17056" s="603" t="s">
        <v>34</v>
      </c>
      <c r="H17056" s="604">
        <v>22875000</v>
      </c>
    </row>
    <row r="17057" spans="1:8">
      <c r="A17057" s="602" t="s">
        <v>134</v>
      </c>
      <c r="B17057" s="602" t="s">
        <v>359</v>
      </c>
      <c r="C17057" s="602" t="s">
        <v>577</v>
      </c>
      <c r="D17057" s="602" t="s">
        <v>265</v>
      </c>
      <c r="E17057" s="602" t="s">
        <v>53</v>
      </c>
      <c r="F17057" s="602" t="s">
        <v>358</v>
      </c>
      <c r="G17057" s="603" t="s">
        <v>205</v>
      </c>
      <c r="H17057" s="604">
        <v>607000</v>
      </c>
    </row>
    <row r="17058" spans="1:8">
      <c r="A17058" s="602" t="s">
        <v>134</v>
      </c>
      <c r="B17058" s="602" t="s">
        <v>359</v>
      </c>
      <c r="C17058" s="602" t="s">
        <v>577</v>
      </c>
      <c r="D17058" s="602" t="s">
        <v>1244</v>
      </c>
      <c r="E17058" s="605" t="s">
        <v>411</v>
      </c>
      <c r="F17058" s="605" t="s">
        <v>411</v>
      </c>
      <c r="G17058" s="603" t="s">
        <v>1245</v>
      </c>
      <c r="H17058" s="604">
        <v>1501210000</v>
      </c>
    </row>
    <row r="17059" spans="1:8">
      <c r="A17059" s="602" t="s">
        <v>134</v>
      </c>
      <c r="B17059" s="602" t="s">
        <v>359</v>
      </c>
      <c r="C17059" s="602" t="s">
        <v>577</v>
      </c>
      <c r="D17059" s="602" t="s">
        <v>1244</v>
      </c>
      <c r="E17059" s="602" t="s">
        <v>260</v>
      </c>
      <c r="F17059" s="605" t="s">
        <v>411</v>
      </c>
      <c r="G17059" s="603" t="s">
        <v>261</v>
      </c>
      <c r="H17059" s="604">
        <v>1371260000</v>
      </c>
    </row>
    <row r="17060" spans="1:8">
      <c r="A17060" s="602" t="s">
        <v>134</v>
      </c>
      <c r="B17060" s="602" t="s">
        <v>359</v>
      </c>
      <c r="C17060" s="602" t="s">
        <v>577</v>
      </c>
      <c r="D17060" s="602" t="s">
        <v>1244</v>
      </c>
      <c r="E17060" s="602" t="s">
        <v>260</v>
      </c>
      <c r="F17060" s="602" t="s">
        <v>262</v>
      </c>
      <c r="G17060" s="603" t="s">
        <v>263</v>
      </c>
      <c r="H17060" s="604">
        <v>1371260000</v>
      </c>
    </row>
    <row r="17061" spans="1:8">
      <c r="A17061" s="602" t="s">
        <v>134</v>
      </c>
      <c r="B17061" s="602" t="s">
        <v>359</v>
      </c>
      <c r="C17061" s="602" t="s">
        <v>577</v>
      </c>
      <c r="D17061" s="602" t="s">
        <v>1244</v>
      </c>
      <c r="E17061" s="602" t="s">
        <v>53</v>
      </c>
      <c r="F17061" s="605" t="s">
        <v>411</v>
      </c>
      <c r="G17061" s="603" t="s">
        <v>193</v>
      </c>
      <c r="H17061" s="604">
        <v>129950000</v>
      </c>
    </row>
    <row r="17062" spans="1:8">
      <c r="A17062" s="602" t="s">
        <v>134</v>
      </c>
      <c r="B17062" s="602" t="s">
        <v>359</v>
      </c>
      <c r="C17062" s="602" t="s">
        <v>577</v>
      </c>
      <c r="D17062" s="602" t="s">
        <v>1244</v>
      </c>
      <c r="E17062" s="602" t="s">
        <v>53</v>
      </c>
      <c r="F17062" s="602" t="s">
        <v>56</v>
      </c>
      <c r="G17062" s="603" t="s">
        <v>57</v>
      </c>
      <c r="H17062" s="604">
        <v>129950000</v>
      </c>
    </row>
    <row r="17063" spans="1:8">
      <c r="A17063" s="602" t="s">
        <v>134</v>
      </c>
      <c r="B17063" s="602" t="s">
        <v>359</v>
      </c>
      <c r="C17063" s="602" t="s">
        <v>577</v>
      </c>
      <c r="D17063" s="602" t="s">
        <v>267</v>
      </c>
      <c r="E17063" s="605" t="s">
        <v>411</v>
      </c>
      <c r="F17063" s="605" t="s">
        <v>411</v>
      </c>
      <c r="G17063" s="603" t="s">
        <v>268</v>
      </c>
      <c r="H17063" s="604">
        <v>14202291000</v>
      </c>
    </row>
    <row r="17064" spans="1:8">
      <c r="A17064" s="602" t="s">
        <v>134</v>
      </c>
      <c r="B17064" s="602" t="s">
        <v>359</v>
      </c>
      <c r="C17064" s="602" t="s">
        <v>577</v>
      </c>
      <c r="D17064" s="602" t="s">
        <v>267</v>
      </c>
      <c r="E17064" s="602" t="s">
        <v>744</v>
      </c>
      <c r="F17064" s="605" t="s">
        <v>411</v>
      </c>
      <c r="G17064" s="603" t="s">
        <v>445</v>
      </c>
      <c r="H17064" s="604">
        <v>569523000</v>
      </c>
    </row>
    <row r="17065" spans="1:8">
      <c r="A17065" s="602" t="s">
        <v>134</v>
      </c>
      <c r="B17065" s="602" t="s">
        <v>359</v>
      </c>
      <c r="C17065" s="602" t="s">
        <v>577</v>
      </c>
      <c r="D17065" s="602" t="s">
        <v>267</v>
      </c>
      <c r="E17065" s="602" t="s">
        <v>744</v>
      </c>
      <c r="F17065" s="602" t="s">
        <v>7</v>
      </c>
      <c r="G17065" s="603" t="s">
        <v>8</v>
      </c>
      <c r="H17065" s="604">
        <v>300085000</v>
      </c>
    </row>
    <row r="17066" spans="1:8">
      <c r="A17066" s="602" t="s">
        <v>134</v>
      </c>
      <c r="B17066" s="602" t="s">
        <v>359</v>
      </c>
      <c r="C17066" s="602" t="s">
        <v>577</v>
      </c>
      <c r="D17066" s="602" t="s">
        <v>267</v>
      </c>
      <c r="E17066" s="602" t="s">
        <v>744</v>
      </c>
      <c r="F17066" s="602" t="s">
        <v>11</v>
      </c>
      <c r="G17066" s="603" t="s">
        <v>12</v>
      </c>
      <c r="H17066" s="604">
        <v>100000000</v>
      </c>
    </row>
    <row r="17067" spans="1:8">
      <c r="A17067" s="602" t="s">
        <v>134</v>
      </c>
      <c r="B17067" s="602" t="s">
        <v>359</v>
      </c>
      <c r="C17067" s="602" t="s">
        <v>577</v>
      </c>
      <c r="D17067" s="602" t="s">
        <v>267</v>
      </c>
      <c r="E17067" s="602" t="s">
        <v>744</v>
      </c>
      <c r="F17067" s="602" t="s">
        <v>748</v>
      </c>
      <c r="G17067" s="603" t="s">
        <v>35</v>
      </c>
      <c r="H17067" s="604">
        <v>169438000</v>
      </c>
    </row>
    <row r="17068" spans="1:8">
      <c r="A17068" s="602" t="s">
        <v>134</v>
      </c>
      <c r="B17068" s="602" t="s">
        <v>359</v>
      </c>
      <c r="C17068" s="602" t="s">
        <v>577</v>
      </c>
      <c r="D17068" s="602" t="s">
        <v>267</v>
      </c>
      <c r="E17068" s="602" t="s">
        <v>194</v>
      </c>
      <c r="F17068" s="605" t="s">
        <v>411</v>
      </c>
      <c r="G17068" s="603" t="s">
        <v>195</v>
      </c>
      <c r="H17068" s="604">
        <v>56435000</v>
      </c>
    </row>
    <row r="17069" spans="1:8">
      <c r="A17069" s="602" t="s">
        <v>134</v>
      </c>
      <c r="B17069" s="602" t="s">
        <v>359</v>
      </c>
      <c r="C17069" s="602" t="s">
        <v>577</v>
      </c>
      <c r="D17069" s="602" t="s">
        <v>267</v>
      </c>
      <c r="E17069" s="602" t="s">
        <v>194</v>
      </c>
      <c r="F17069" s="602" t="s">
        <v>196</v>
      </c>
      <c r="G17069" s="603" t="s">
        <v>197</v>
      </c>
      <c r="H17069" s="604">
        <v>56435000</v>
      </c>
    </row>
    <row r="17070" spans="1:8">
      <c r="A17070" s="602" t="s">
        <v>134</v>
      </c>
      <c r="B17070" s="602" t="s">
        <v>359</v>
      </c>
      <c r="C17070" s="602" t="s">
        <v>577</v>
      </c>
      <c r="D17070" s="602" t="s">
        <v>267</v>
      </c>
      <c r="E17070" s="602" t="s">
        <v>41</v>
      </c>
      <c r="F17070" s="605" t="s">
        <v>411</v>
      </c>
      <c r="G17070" s="603" t="s">
        <v>42</v>
      </c>
      <c r="H17070" s="604">
        <v>2134855000</v>
      </c>
    </row>
    <row r="17071" spans="1:8">
      <c r="A17071" s="602" t="s">
        <v>134</v>
      </c>
      <c r="B17071" s="602" t="s">
        <v>359</v>
      </c>
      <c r="C17071" s="602" t="s">
        <v>577</v>
      </c>
      <c r="D17071" s="602" t="s">
        <v>267</v>
      </c>
      <c r="E17071" s="602" t="s">
        <v>41</v>
      </c>
      <c r="F17071" s="602" t="s">
        <v>47</v>
      </c>
      <c r="G17071" s="603" t="s">
        <v>48</v>
      </c>
      <c r="H17071" s="604">
        <v>2134855000</v>
      </c>
    </row>
    <row r="17072" spans="1:8">
      <c r="A17072" s="602" t="s">
        <v>134</v>
      </c>
      <c r="B17072" s="602" t="s">
        <v>359</v>
      </c>
      <c r="C17072" s="602" t="s">
        <v>577</v>
      </c>
      <c r="D17072" s="602" t="s">
        <v>267</v>
      </c>
      <c r="E17072" s="602" t="s">
        <v>1171</v>
      </c>
      <c r="F17072" s="605" t="s">
        <v>411</v>
      </c>
      <c r="G17072" s="603" t="s">
        <v>1172</v>
      </c>
      <c r="H17072" s="604">
        <v>362083000</v>
      </c>
    </row>
    <row r="17073" spans="1:8">
      <c r="A17073" s="602" t="s">
        <v>134</v>
      </c>
      <c r="B17073" s="602" t="s">
        <v>359</v>
      </c>
      <c r="C17073" s="602" t="s">
        <v>577</v>
      </c>
      <c r="D17073" s="602" t="s">
        <v>267</v>
      </c>
      <c r="E17073" s="602" t="s">
        <v>1171</v>
      </c>
      <c r="F17073" s="602" t="s">
        <v>1170</v>
      </c>
      <c r="G17073" s="603" t="s">
        <v>35</v>
      </c>
      <c r="H17073" s="604">
        <v>362083000</v>
      </c>
    </row>
    <row r="17074" spans="1:8">
      <c r="A17074" s="602" t="s">
        <v>134</v>
      </c>
      <c r="B17074" s="602" t="s">
        <v>359</v>
      </c>
      <c r="C17074" s="602" t="s">
        <v>577</v>
      </c>
      <c r="D17074" s="602" t="s">
        <v>267</v>
      </c>
      <c r="E17074" s="602" t="s">
        <v>269</v>
      </c>
      <c r="F17074" s="605" t="s">
        <v>411</v>
      </c>
      <c r="G17074" s="603" t="s">
        <v>270</v>
      </c>
      <c r="H17074" s="604">
        <v>41000000</v>
      </c>
    </row>
    <row r="17075" spans="1:8">
      <c r="A17075" s="602" t="s">
        <v>134</v>
      </c>
      <c r="B17075" s="602" t="s">
        <v>359</v>
      </c>
      <c r="C17075" s="602" t="s">
        <v>577</v>
      </c>
      <c r="D17075" s="602" t="s">
        <v>267</v>
      </c>
      <c r="E17075" s="602" t="s">
        <v>269</v>
      </c>
      <c r="F17075" s="602" t="s">
        <v>1243</v>
      </c>
      <c r="G17075" s="603" t="s">
        <v>1242</v>
      </c>
      <c r="H17075" s="604">
        <v>41000000</v>
      </c>
    </row>
    <row r="17076" spans="1:8">
      <c r="A17076" s="602" t="s">
        <v>134</v>
      </c>
      <c r="B17076" s="602" t="s">
        <v>359</v>
      </c>
      <c r="C17076" s="602" t="s">
        <v>577</v>
      </c>
      <c r="D17076" s="602" t="s">
        <v>267</v>
      </c>
      <c r="E17076" s="602" t="s">
        <v>260</v>
      </c>
      <c r="F17076" s="605" t="s">
        <v>411</v>
      </c>
      <c r="G17076" s="603" t="s">
        <v>261</v>
      </c>
      <c r="H17076" s="604">
        <v>8828105000</v>
      </c>
    </row>
    <row r="17077" spans="1:8">
      <c r="A17077" s="602" t="s">
        <v>134</v>
      </c>
      <c r="B17077" s="602" t="s">
        <v>359</v>
      </c>
      <c r="C17077" s="602" t="s">
        <v>577</v>
      </c>
      <c r="D17077" s="602" t="s">
        <v>267</v>
      </c>
      <c r="E17077" s="602" t="s">
        <v>260</v>
      </c>
      <c r="F17077" s="602" t="s">
        <v>262</v>
      </c>
      <c r="G17077" s="603" t="s">
        <v>263</v>
      </c>
      <c r="H17077" s="604">
        <v>8828105000</v>
      </c>
    </row>
    <row r="17078" spans="1:8">
      <c r="A17078" s="602" t="s">
        <v>134</v>
      </c>
      <c r="B17078" s="602" t="s">
        <v>359</v>
      </c>
      <c r="C17078" s="602" t="s">
        <v>577</v>
      </c>
      <c r="D17078" s="602" t="s">
        <v>267</v>
      </c>
      <c r="E17078" s="602" t="s">
        <v>49</v>
      </c>
      <c r="F17078" s="605" t="s">
        <v>411</v>
      </c>
      <c r="G17078" s="603" t="s">
        <v>50</v>
      </c>
      <c r="H17078" s="604">
        <v>515775000</v>
      </c>
    </row>
    <row r="17079" spans="1:8">
      <c r="A17079" s="602" t="s">
        <v>134</v>
      </c>
      <c r="B17079" s="602" t="s">
        <v>359</v>
      </c>
      <c r="C17079" s="602" t="s">
        <v>577</v>
      </c>
      <c r="D17079" s="602" t="s">
        <v>267</v>
      </c>
      <c r="E17079" s="602" t="s">
        <v>49</v>
      </c>
      <c r="F17079" s="602" t="s">
        <v>51</v>
      </c>
      <c r="G17079" s="603" t="s">
        <v>52</v>
      </c>
      <c r="H17079" s="604">
        <v>515775000</v>
      </c>
    </row>
    <row r="17080" spans="1:8">
      <c r="A17080" s="602" t="s">
        <v>134</v>
      </c>
      <c r="B17080" s="602" t="s">
        <v>359</v>
      </c>
      <c r="C17080" s="602" t="s">
        <v>577</v>
      </c>
      <c r="D17080" s="602" t="s">
        <v>267</v>
      </c>
      <c r="E17080" s="602" t="s">
        <v>53</v>
      </c>
      <c r="F17080" s="605" t="s">
        <v>411</v>
      </c>
      <c r="G17080" s="603" t="s">
        <v>193</v>
      </c>
      <c r="H17080" s="604">
        <v>1694515000</v>
      </c>
    </row>
    <row r="17081" spans="1:8">
      <c r="A17081" s="602" t="s">
        <v>134</v>
      </c>
      <c r="B17081" s="602" t="s">
        <v>359</v>
      </c>
      <c r="C17081" s="602" t="s">
        <v>577</v>
      </c>
      <c r="D17081" s="602" t="s">
        <v>267</v>
      </c>
      <c r="E17081" s="602" t="s">
        <v>53</v>
      </c>
      <c r="F17081" s="602" t="s">
        <v>54</v>
      </c>
      <c r="G17081" s="603" t="s">
        <v>55</v>
      </c>
      <c r="H17081" s="604">
        <v>132570000</v>
      </c>
    </row>
    <row r="17082" spans="1:8">
      <c r="A17082" s="602" t="s">
        <v>134</v>
      </c>
      <c r="B17082" s="602" t="s">
        <v>359</v>
      </c>
      <c r="C17082" s="602" t="s">
        <v>577</v>
      </c>
      <c r="D17082" s="602" t="s">
        <v>267</v>
      </c>
      <c r="E17082" s="602" t="s">
        <v>53</v>
      </c>
      <c r="F17082" s="602" t="s">
        <v>56</v>
      </c>
      <c r="G17082" s="603" t="s">
        <v>57</v>
      </c>
      <c r="H17082" s="604">
        <v>1353865000</v>
      </c>
    </row>
    <row r="17083" spans="1:8">
      <c r="A17083" s="602" t="s">
        <v>134</v>
      </c>
      <c r="B17083" s="602" t="s">
        <v>359</v>
      </c>
      <c r="C17083" s="602" t="s">
        <v>577</v>
      </c>
      <c r="D17083" s="602" t="s">
        <v>267</v>
      </c>
      <c r="E17083" s="602" t="s">
        <v>53</v>
      </c>
      <c r="F17083" s="602" t="s">
        <v>264</v>
      </c>
      <c r="G17083" s="603" t="s">
        <v>34</v>
      </c>
      <c r="H17083" s="604">
        <v>138268000</v>
      </c>
    </row>
    <row r="17084" spans="1:8">
      <c r="A17084" s="602" t="s">
        <v>134</v>
      </c>
      <c r="B17084" s="602" t="s">
        <v>359</v>
      </c>
      <c r="C17084" s="602" t="s">
        <v>577</v>
      </c>
      <c r="D17084" s="602" t="s">
        <v>267</v>
      </c>
      <c r="E17084" s="602" t="s">
        <v>53</v>
      </c>
      <c r="F17084" s="602" t="s">
        <v>358</v>
      </c>
      <c r="G17084" s="603" t="s">
        <v>205</v>
      </c>
      <c r="H17084" s="604">
        <v>69812000</v>
      </c>
    </row>
    <row r="17085" spans="1:8">
      <c r="A17085" s="602" t="s">
        <v>134</v>
      </c>
      <c r="B17085" s="602" t="s">
        <v>359</v>
      </c>
      <c r="C17085" s="602" t="s">
        <v>577</v>
      </c>
      <c r="D17085" s="602" t="s">
        <v>1240</v>
      </c>
      <c r="E17085" s="605" t="s">
        <v>411</v>
      </c>
      <c r="F17085" s="605" t="s">
        <v>411</v>
      </c>
      <c r="G17085" s="603" t="s">
        <v>1241</v>
      </c>
      <c r="H17085" s="604">
        <v>2012968000</v>
      </c>
    </row>
    <row r="17086" spans="1:8">
      <c r="A17086" s="602" t="s">
        <v>134</v>
      </c>
      <c r="B17086" s="602" t="s">
        <v>359</v>
      </c>
      <c r="C17086" s="602" t="s">
        <v>577</v>
      </c>
      <c r="D17086" s="602" t="s">
        <v>1240</v>
      </c>
      <c r="E17086" s="602" t="s">
        <v>269</v>
      </c>
      <c r="F17086" s="605" t="s">
        <v>411</v>
      </c>
      <c r="G17086" s="603" t="s">
        <v>270</v>
      </c>
      <c r="H17086" s="604">
        <v>163779000</v>
      </c>
    </row>
    <row r="17087" spans="1:8">
      <c r="A17087" s="602" t="s">
        <v>134</v>
      </c>
      <c r="B17087" s="602" t="s">
        <v>359</v>
      </c>
      <c r="C17087" s="602" t="s">
        <v>577</v>
      </c>
      <c r="D17087" s="602" t="s">
        <v>1240</v>
      </c>
      <c r="E17087" s="602" t="s">
        <v>269</v>
      </c>
      <c r="F17087" s="602" t="s">
        <v>271</v>
      </c>
      <c r="G17087" s="603" t="s">
        <v>272</v>
      </c>
      <c r="H17087" s="604">
        <v>143779000</v>
      </c>
    </row>
    <row r="17088" spans="1:8">
      <c r="A17088" s="602" t="s">
        <v>134</v>
      </c>
      <c r="B17088" s="602" t="s">
        <v>359</v>
      </c>
      <c r="C17088" s="602" t="s">
        <v>577</v>
      </c>
      <c r="D17088" s="602" t="s">
        <v>1240</v>
      </c>
      <c r="E17088" s="602" t="s">
        <v>269</v>
      </c>
      <c r="F17088" s="602" t="s">
        <v>1175</v>
      </c>
      <c r="G17088" s="603" t="s">
        <v>1174</v>
      </c>
      <c r="H17088" s="604">
        <v>20000000</v>
      </c>
    </row>
    <row r="17089" spans="1:8">
      <c r="A17089" s="602" t="s">
        <v>134</v>
      </c>
      <c r="B17089" s="602" t="s">
        <v>359</v>
      </c>
      <c r="C17089" s="602" t="s">
        <v>577</v>
      </c>
      <c r="D17089" s="602" t="s">
        <v>1240</v>
      </c>
      <c r="E17089" s="602" t="s">
        <v>260</v>
      </c>
      <c r="F17089" s="605" t="s">
        <v>411</v>
      </c>
      <c r="G17089" s="603" t="s">
        <v>261</v>
      </c>
      <c r="H17089" s="604">
        <v>1177487000</v>
      </c>
    </row>
    <row r="17090" spans="1:8">
      <c r="A17090" s="602" t="s">
        <v>134</v>
      </c>
      <c r="B17090" s="602" t="s">
        <v>359</v>
      </c>
      <c r="C17090" s="602" t="s">
        <v>577</v>
      </c>
      <c r="D17090" s="602" t="s">
        <v>1240</v>
      </c>
      <c r="E17090" s="602" t="s">
        <v>260</v>
      </c>
      <c r="F17090" s="602" t="s">
        <v>262</v>
      </c>
      <c r="G17090" s="603" t="s">
        <v>263</v>
      </c>
      <c r="H17090" s="604">
        <v>1177487000</v>
      </c>
    </row>
    <row r="17091" spans="1:8">
      <c r="A17091" s="602" t="s">
        <v>134</v>
      </c>
      <c r="B17091" s="602" t="s">
        <v>359</v>
      </c>
      <c r="C17091" s="602" t="s">
        <v>577</v>
      </c>
      <c r="D17091" s="602" t="s">
        <v>1240</v>
      </c>
      <c r="E17091" s="602" t="s">
        <v>53</v>
      </c>
      <c r="F17091" s="605" t="s">
        <v>411</v>
      </c>
      <c r="G17091" s="603" t="s">
        <v>193</v>
      </c>
      <c r="H17091" s="604">
        <v>671702000</v>
      </c>
    </row>
    <row r="17092" spans="1:8">
      <c r="A17092" s="602" t="s">
        <v>134</v>
      </c>
      <c r="B17092" s="602" t="s">
        <v>359</v>
      </c>
      <c r="C17092" s="602" t="s">
        <v>577</v>
      </c>
      <c r="D17092" s="602" t="s">
        <v>1240</v>
      </c>
      <c r="E17092" s="602" t="s">
        <v>53</v>
      </c>
      <c r="F17092" s="602" t="s">
        <v>56</v>
      </c>
      <c r="G17092" s="603" t="s">
        <v>57</v>
      </c>
      <c r="H17092" s="604">
        <v>665174000</v>
      </c>
    </row>
    <row r="17093" spans="1:8">
      <c r="A17093" s="602" t="s">
        <v>134</v>
      </c>
      <c r="B17093" s="602" t="s">
        <v>359</v>
      </c>
      <c r="C17093" s="602" t="s">
        <v>577</v>
      </c>
      <c r="D17093" s="602" t="s">
        <v>1240</v>
      </c>
      <c r="E17093" s="602" t="s">
        <v>53</v>
      </c>
      <c r="F17093" s="602" t="s">
        <v>264</v>
      </c>
      <c r="G17093" s="603" t="s">
        <v>34</v>
      </c>
      <c r="H17093" s="604">
        <v>4719000</v>
      </c>
    </row>
    <row r="17094" spans="1:8">
      <c r="A17094" s="602" t="s">
        <v>134</v>
      </c>
      <c r="B17094" s="602" t="s">
        <v>359</v>
      </c>
      <c r="C17094" s="602" t="s">
        <v>577</v>
      </c>
      <c r="D17094" s="602" t="s">
        <v>1240</v>
      </c>
      <c r="E17094" s="602" t="s">
        <v>53</v>
      </c>
      <c r="F17094" s="602" t="s">
        <v>358</v>
      </c>
      <c r="G17094" s="603" t="s">
        <v>205</v>
      </c>
      <c r="H17094" s="604">
        <v>1809000</v>
      </c>
    </row>
    <row r="17095" spans="1:8">
      <c r="A17095" s="602" t="s">
        <v>134</v>
      </c>
      <c r="B17095" s="602" t="s">
        <v>359</v>
      </c>
      <c r="C17095" s="602" t="s">
        <v>577</v>
      </c>
      <c r="D17095" s="602" t="s">
        <v>1238</v>
      </c>
      <c r="E17095" s="605" t="s">
        <v>411</v>
      </c>
      <c r="F17095" s="605" t="s">
        <v>411</v>
      </c>
      <c r="G17095" s="603" t="s">
        <v>1239</v>
      </c>
      <c r="H17095" s="604">
        <v>2669603500</v>
      </c>
    </row>
    <row r="17096" spans="1:8">
      <c r="A17096" s="602" t="s">
        <v>134</v>
      </c>
      <c r="B17096" s="602" t="s">
        <v>359</v>
      </c>
      <c r="C17096" s="602" t="s">
        <v>577</v>
      </c>
      <c r="D17096" s="602" t="s">
        <v>1238</v>
      </c>
      <c r="E17096" s="602" t="s">
        <v>269</v>
      </c>
      <c r="F17096" s="605" t="s">
        <v>411</v>
      </c>
      <c r="G17096" s="603" t="s">
        <v>270</v>
      </c>
      <c r="H17096" s="604">
        <v>280555500</v>
      </c>
    </row>
    <row r="17097" spans="1:8">
      <c r="A17097" s="602" t="s">
        <v>134</v>
      </c>
      <c r="B17097" s="602" t="s">
        <v>359</v>
      </c>
      <c r="C17097" s="602" t="s">
        <v>577</v>
      </c>
      <c r="D17097" s="602" t="s">
        <v>1238</v>
      </c>
      <c r="E17097" s="602" t="s">
        <v>269</v>
      </c>
      <c r="F17097" s="602" t="s">
        <v>271</v>
      </c>
      <c r="G17097" s="603" t="s">
        <v>272</v>
      </c>
      <c r="H17097" s="604">
        <v>244878500</v>
      </c>
    </row>
    <row r="17098" spans="1:8">
      <c r="A17098" s="602" t="s">
        <v>134</v>
      </c>
      <c r="B17098" s="602" t="s">
        <v>359</v>
      </c>
      <c r="C17098" s="602" t="s">
        <v>577</v>
      </c>
      <c r="D17098" s="602" t="s">
        <v>1238</v>
      </c>
      <c r="E17098" s="602" t="s">
        <v>269</v>
      </c>
      <c r="F17098" s="602" t="s">
        <v>1175</v>
      </c>
      <c r="G17098" s="603" t="s">
        <v>1174</v>
      </c>
      <c r="H17098" s="604">
        <v>35677000</v>
      </c>
    </row>
    <row r="17099" spans="1:8">
      <c r="A17099" s="602" t="s">
        <v>134</v>
      </c>
      <c r="B17099" s="602" t="s">
        <v>359</v>
      </c>
      <c r="C17099" s="602" t="s">
        <v>577</v>
      </c>
      <c r="D17099" s="602" t="s">
        <v>1238</v>
      </c>
      <c r="E17099" s="602" t="s">
        <v>260</v>
      </c>
      <c r="F17099" s="605" t="s">
        <v>411</v>
      </c>
      <c r="G17099" s="603" t="s">
        <v>261</v>
      </c>
      <c r="H17099" s="604">
        <v>2059774000</v>
      </c>
    </row>
    <row r="17100" spans="1:8">
      <c r="A17100" s="602" t="s">
        <v>134</v>
      </c>
      <c r="B17100" s="602" t="s">
        <v>359</v>
      </c>
      <c r="C17100" s="602" t="s">
        <v>577</v>
      </c>
      <c r="D17100" s="602" t="s">
        <v>1238</v>
      </c>
      <c r="E17100" s="602" t="s">
        <v>260</v>
      </c>
      <c r="F17100" s="602" t="s">
        <v>262</v>
      </c>
      <c r="G17100" s="603" t="s">
        <v>263</v>
      </c>
      <c r="H17100" s="604">
        <v>1709774000</v>
      </c>
    </row>
    <row r="17101" spans="1:8">
      <c r="A17101" s="602" t="s">
        <v>134</v>
      </c>
      <c r="B17101" s="602" t="s">
        <v>359</v>
      </c>
      <c r="C17101" s="602" t="s">
        <v>577</v>
      </c>
      <c r="D17101" s="602" t="s">
        <v>1238</v>
      </c>
      <c r="E17101" s="602" t="s">
        <v>260</v>
      </c>
      <c r="F17101" s="602" t="s">
        <v>1189</v>
      </c>
      <c r="G17101" s="603" t="s">
        <v>1188</v>
      </c>
      <c r="H17101" s="604">
        <v>350000000</v>
      </c>
    </row>
    <row r="17102" spans="1:8">
      <c r="A17102" s="602" t="s">
        <v>134</v>
      </c>
      <c r="B17102" s="602" t="s">
        <v>359</v>
      </c>
      <c r="C17102" s="602" t="s">
        <v>577</v>
      </c>
      <c r="D17102" s="602" t="s">
        <v>1238</v>
      </c>
      <c r="E17102" s="602" t="s">
        <v>53</v>
      </c>
      <c r="F17102" s="605" t="s">
        <v>411</v>
      </c>
      <c r="G17102" s="603" t="s">
        <v>193</v>
      </c>
      <c r="H17102" s="604">
        <v>329274000</v>
      </c>
    </row>
    <row r="17103" spans="1:8">
      <c r="A17103" s="602" t="s">
        <v>134</v>
      </c>
      <c r="B17103" s="602" t="s">
        <v>359</v>
      </c>
      <c r="C17103" s="602" t="s">
        <v>577</v>
      </c>
      <c r="D17103" s="602" t="s">
        <v>1238</v>
      </c>
      <c r="E17103" s="602" t="s">
        <v>53</v>
      </c>
      <c r="F17103" s="602" t="s">
        <v>54</v>
      </c>
      <c r="G17103" s="603" t="s">
        <v>55</v>
      </c>
      <c r="H17103" s="604">
        <v>21074000</v>
      </c>
    </row>
    <row r="17104" spans="1:8">
      <c r="A17104" s="602" t="s">
        <v>134</v>
      </c>
      <c r="B17104" s="602" t="s">
        <v>359</v>
      </c>
      <c r="C17104" s="602" t="s">
        <v>577</v>
      </c>
      <c r="D17104" s="602" t="s">
        <v>1238</v>
      </c>
      <c r="E17104" s="602" t="s">
        <v>53</v>
      </c>
      <c r="F17104" s="602" t="s">
        <v>56</v>
      </c>
      <c r="G17104" s="603" t="s">
        <v>57</v>
      </c>
      <c r="H17104" s="604">
        <v>308200000</v>
      </c>
    </row>
    <row r="17105" spans="1:8">
      <c r="A17105" s="602" t="s">
        <v>134</v>
      </c>
      <c r="B17105" s="602" t="s">
        <v>359</v>
      </c>
      <c r="C17105" s="602" t="s">
        <v>577</v>
      </c>
      <c r="D17105" s="602" t="s">
        <v>273</v>
      </c>
      <c r="E17105" s="605" t="s">
        <v>411</v>
      </c>
      <c r="F17105" s="605" t="s">
        <v>411</v>
      </c>
      <c r="G17105" s="603" t="s">
        <v>274</v>
      </c>
      <c r="H17105" s="604">
        <v>14958676100</v>
      </c>
    </row>
    <row r="17106" spans="1:8">
      <c r="A17106" s="602" t="s">
        <v>134</v>
      </c>
      <c r="B17106" s="602" t="s">
        <v>359</v>
      </c>
      <c r="C17106" s="602" t="s">
        <v>577</v>
      </c>
      <c r="D17106" s="602" t="s">
        <v>273</v>
      </c>
      <c r="E17106" s="602" t="s">
        <v>768</v>
      </c>
      <c r="F17106" s="605" t="s">
        <v>411</v>
      </c>
      <c r="G17106" s="603" t="s">
        <v>769</v>
      </c>
      <c r="H17106" s="604">
        <v>9036000</v>
      </c>
    </row>
    <row r="17107" spans="1:8">
      <c r="A17107" s="602" t="s">
        <v>134</v>
      </c>
      <c r="B17107" s="602" t="s">
        <v>359</v>
      </c>
      <c r="C17107" s="602" t="s">
        <v>577</v>
      </c>
      <c r="D17107" s="602" t="s">
        <v>273</v>
      </c>
      <c r="E17107" s="602" t="s">
        <v>768</v>
      </c>
      <c r="F17107" s="602" t="s">
        <v>459</v>
      </c>
      <c r="G17107" s="603" t="s">
        <v>205</v>
      </c>
      <c r="H17107" s="604">
        <v>9036000</v>
      </c>
    </row>
    <row r="17108" spans="1:8">
      <c r="A17108" s="602" t="s">
        <v>134</v>
      </c>
      <c r="B17108" s="602" t="s">
        <v>359</v>
      </c>
      <c r="C17108" s="602" t="s">
        <v>577</v>
      </c>
      <c r="D17108" s="602" t="s">
        <v>273</v>
      </c>
      <c r="E17108" s="602" t="s">
        <v>167</v>
      </c>
      <c r="F17108" s="605" t="s">
        <v>411</v>
      </c>
      <c r="G17108" s="603" t="s">
        <v>168</v>
      </c>
      <c r="H17108" s="604">
        <v>12000000</v>
      </c>
    </row>
    <row r="17109" spans="1:8">
      <c r="A17109" s="602" t="s">
        <v>134</v>
      </c>
      <c r="B17109" s="602" t="s">
        <v>359</v>
      </c>
      <c r="C17109" s="602" t="s">
        <v>577</v>
      </c>
      <c r="D17109" s="602" t="s">
        <v>273</v>
      </c>
      <c r="E17109" s="602" t="s">
        <v>167</v>
      </c>
      <c r="F17109" s="602" t="s">
        <v>214</v>
      </c>
      <c r="G17109" s="603" t="s">
        <v>215</v>
      </c>
      <c r="H17109" s="604">
        <v>12000000</v>
      </c>
    </row>
    <row r="17110" spans="1:8">
      <c r="A17110" s="602" t="s">
        <v>134</v>
      </c>
      <c r="B17110" s="602" t="s">
        <v>359</v>
      </c>
      <c r="C17110" s="602" t="s">
        <v>577</v>
      </c>
      <c r="D17110" s="602" t="s">
        <v>273</v>
      </c>
      <c r="E17110" s="602" t="s">
        <v>738</v>
      </c>
      <c r="F17110" s="605" t="s">
        <v>411</v>
      </c>
      <c r="G17110" s="603" t="s">
        <v>739</v>
      </c>
      <c r="H17110" s="604">
        <v>54345000</v>
      </c>
    </row>
    <row r="17111" spans="1:8">
      <c r="A17111" s="602" t="s">
        <v>134</v>
      </c>
      <c r="B17111" s="602" t="s">
        <v>359</v>
      </c>
      <c r="C17111" s="602" t="s">
        <v>577</v>
      </c>
      <c r="D17111" s="602" t="s">
        <v>273</v>
      </c>
      <c r="E17111" s="602" t="s">
        <v>738</v>
      </c>
      <c r="F17111" s="602" t="s">
        <v>356</v>
      </c>
      <c r="G17111" s="603" t="s">
        <v>357</v>
      </c>
      <c r="H17111" s="604">
        <v>3150000</v>
      </c>
    </row>
    <row r="17112" spans="1:8">
      <c r="A17112" s="602" t="s">
        <v>134</v>
      </c>
      <c r="B17112" s="602" t="s">
        <v>359</v>
      </c>
      <c r="C17112" s="602" t="s">
        <v>577</v>
      </c>
      <c r="D17112" s="602" t="s">
        <v>273</v>
      </c>
      <c r="E17112" s="602" t="s">
        <v>738</v>
      </c>
      <c r="F17112" s="602" t="s">
        <v>742</v>
      </c>
      <c r="G17112" s="603" t="s">
        <v>743</v>
      </c>
      <c r="H17112" s="604">
        <v>51195000</v>
      </c>
    </row>
    <row r="17113" spans="1:8">
      <c r="A17113" s="602" t="s">
        <v>134</v>
      </c>
      <c r="B17113" s="602" t="s">
        <v>359</v>
      </c>
      <c r="C17113" s="602" t="s">
        <v>577</v>
      </c>
      <c r="D17113" s="602" t="s">
        <v>273</v>
      </c>
      <c r="E17113" s="602" t="s">
        <v>744</v>
      </c>
      <c r="F17113" s="605" t="s">
        <v>411</v>
      </c>
      <c r="G17113" s="603" t="s">
        <v>445</v>
      </c>
      <c r="H17113" s="604">
        <v>5099681800</v>
      </c>
    </row>
    <row r="17114" spans="1:8">
      <c r="A17114" s="602" t="s">
        <v>134</v>
      </c>
      <c r="B17114" s="602" t="s">
        <v>359</v>
      </c>
      <c r="C17114" s="602" t="s">
        <v>577</v>
      </c>
      <c r="D17114" s="602" t="s">
        <v>273</v>
      </c>
      <c r="E17114" s="602" t="s">
        <v>744</v>
      </c>
      <c r="F17114" s="602" t="s">
        <v>7</v>
      </c>
      <c r="G17114" s="603" t="s">
        <v>8</v>
      </c>
      <c r="H17114" s="604">
        <v>220709800</v>
      </c>
    </row>
    <row r="17115" spans="1:8">
      <c r="A17115" s="602" t="s">
        <v>134</v>
      </c>
      <c r="B17115" s="602" t="s">
        <v>359</v>
      </c>
      <c r="C17115" s="602" t="s">
        <v>577</v>
      </c>
      <c r="D17115" s="602" t="s">
        <v>273</v>
      </c>
      <c r="E17115" s="602" t="s">
        <v>744</v>
      </c>
      <c r="F17115" s="602" t="s">
        <v>11</v>
      </c>
      <c r="G17115" s="603" t="s">
        <v>12</v>
      </c>
      <c r="H17115" s="604">
        <v>19915000</v>
      </c>
    </row>
    <row r="17116" spans="1:8">
      <c r="A17116" s="602" t="s">
        <v>134</v>
      </c>
      <c r="B17116" s="602" t="s">
        <v>359</v>
      </c>
      <c r="C17116" s="602" t="s">
        <v>577</v>
      </c>
      <c r="D17116" s="602" t="s">
        <v>273</v>
      </c>
      <c r="E17116" s="602" t="s">
        <v>744</v>
      </c>
      <c r="F17116" s="602" t="s">
        <v>748</v>
      </c>
      <c r="G17116" s="603" t="s">
        <v>35</v>
      </c>
      <c r="H17116" s="604">
        <v>4859057000</v>
      </c>
    </row>
    <row r="17117" spans="1:8">
      <c r="A17117" s="602" t="s">
        <v>134</v>
      </c>
      <c r="B17117" s="602" t="s">
        <v>359</v>
      </c>
      <c r="C17117" s="602" t="s">
        <v>577</v>
      </c>
      <c r="D17117" s="602" t="s">
        <v>273</v>
      </c>
      <c r="E17117" s="602" t="s">
        <v>189</v>
      </c>
      <c r="F17117" s="605" t="s">
        <v>411</v>
      </c>
      <c r="G17117" s="603" t="s">
        <v>190</v>
      </c>
      <c r="H17117" s="604">
        <v>12380000</v>
      </c>
    </row>
    <row r="17118" spans="1:8">
      <c r="A17118" s="602" t="s">
        <v>134</v>
      </c>
      <c r="B17118" s="602" t="s">
        <v>359</v>
      </c>
      <c r="C17118" s="602" t="s">
        <v>577</v>
      </c>
      <c r="D17118" s="602" t="s">
        <v>273</v>
      </c>
      <c r="E17118" s="602" t="s">
        <v>189</v>
      </c>
      <c r="F17118" s="602" t="s">
        <v>191</v>
      </c>
      <c r="G17118" s="603" t="s">
        <v>36</v>
      </c>
      <c r="H17118" s="604">
        <v>3160000</v>
      </c>
    </row>
    <row r="17119" spans="1:8">
      <c r="A17119" s="602" t="s">
        <v>134</v>
      </c>
      <c r="B17119" s="602" t="s">
        <v>359</v>
      </c>
      <c r="C17119" s="602" t="s">
        <v>577</v>
      </c>
      <c r="D17119" s="602" t="s">
        <v>273</v>
      </c>
      <c r="E17119" s="602" t="s">
        <v>189</v>
      </c>
      <c r="F17119" s="602" t="s">
        <v>192</v>
      </c>
      <c r="G17119" s="603" t="s">
        <v>193</v>
      </c>
      <c r="H17119" s="604">
        <v>9220000</v>
      </c>
    </row>
    <row r="17120" spans="1:8">
      <c r="A17120" s="602" t="s">
        <v>134</v>
      </c>
      <c r="B17120" s="602" t="s">
        <v>359</v>
      </c>
      <c r="C17120" s="602" t="s">
        <v>577</v>
      </c>
      <c r="D17120" s="602" t="s">
        <v>273</v>
      </c>
      <c r="E17120" s="602" t="s">
        <v>194</v>
      </c>
      <c r="F17120" s="605" t="s">
        <v>411</v>
      </c>
      <c r="G17120" s="603" t="s">
        <v>195</v>
      </c>
      <c r="H17120" s="604">
        <v>14455000</v>
      </c>
    </row>
    <row r="17121" spans="1:8">
      <c r="A17121" s="602" t="s">
        <v>134</v>
      </c>
      <c r="B17121" s="602" t="s">
        <v>359</v>
      </c>
      <c r="C17121" s="602" t="s">
        <v>577</v>
      </c>
      <c r="D17121" s="602" t="s">
        <v>273</v>
      </c>
      <c r="E17121" s="602" t="s">
        <v>194</v>
      </c>
      <c r="F17121" s="602" t="s">
        <v>200</v>
      </c>
      <c r="G17121" s="603" t="s">
        <v>201</v>
      </c>
      <c r="H17121" s="604">
        <v>14455000</v>
      </c>
    </row>
    <row r="17122" spans="1:8">
      <c r="A17122" s="602" t="s">
        <v>134</v>
      </c>
      <c r="B17122" s="602" t="s">
        <v>359</v>
      </c>
      <c r="C17122" s="602" t="s">
        <v>577</v>
      </c>
      <c r="D17122" s="602" t="s">
        <v>273</v>
      </c>
      <c r="E17122" s="602" t="s">
        <v>580</v>
      </c>
      <c r="F17122" s="605" t="s">
        <v>411</v>
      </c>
      <c r="G17122" s="603" t="s">
        <v>581</v>
      </c>
      <c r="H17122" s="604">
        <v>3200000</v>
      </c>
    </row>
    <row r="17123" spans="1:8">
      <c r="A17123" s="602" t="s">
        <v>134</v>
      </c>
      <c r="B17123" s="602" t="s">
        <v>359</v>
      </c>
      <c r="C17123" s="602" t="s">
        <v>577</v>
      </c>
      <c r="D17123" s="602" t="s">
        <v>273</v>
      </c>
      <c r="E17123" s="602" t="s">
        <v>580</v>
      </c>
      <c r="F17123" s="602" t="s">
        <v>373</v>
      </c>
      <c r="G17123" s="603" t="s">
        <v>640</v>
      </c>
      <c r="H17123" s="604">
        <v>3200000</v>
      </c>
    </row>
    <row r="17124" spans="1:8">
      <c r="A17124" s="602" t="s">
        <v>134</v>
      </c>
      <c r="B17124" s="602" t="s">
        <v>359</v>
      </c>
      <c r="C17124" s="602" t="s">
        <v>577</v>
      </c>
      <c r="D17124" s="602" t="s">
        <v>273</v>
      </c>
      <c r="E17124" s="602" t="s">
        <v>1145</v>
      </c>
      <c r="F17124" s="605" t="s">
        <v>411</v>
      </c>
      <c r="G17124" s="603" t="s">
        <v>1146</v>
      </c>
      <c r="H17124" s="604">
        <v>45490000</v>
      </c>
    </row>
    <row r="17125" spans="1:8">
      <c r="A17125" s="602" t="s">
        <v>134</v>
      </c>
      <c r="B17125" s="602" t="s">
        <v>359</v>
      </c>
      <c r="C17125" s="602" t="s">
        <v>577</v>
      </c>
      <c r="D17125" s="602" t="s">
        <v>273</v>
      </c>
      <c r="E17125" s="602" t="s">
        <v>1145</v>
      </c>
      <c r="F17125" s="602" t="s">
        <v>1144</v>
      </c>
      <c r="G17125" s="603" t="s">
        <v>1143</v>
      </c>
      <c r="H17125" s="604">
        <v>45259000</v>
      </c>
    </row>
    <row r="17126" spans="1:8">
      <c r="A17126" s="602" t="s">
        <v>134</v>
      </c>
      <c r="B17126" s="602" t="s">
        <v>359</v>
      </c>
      <c r="C17126" s="602" t="s">
        <v>577</v>
      </c>
      <c r="D17126" s="602" t="s">
        <v>273</v>
      </c>
      <c r="E17126" s="602" t="s">
        <v>1145</v>
      </c>
      <c r="F17126" s="602" t="s">
        <v>1149</v>
      </c>
      <c r="G17126" s="603" t="s">
        <v>1148</v>
      </c>
      <c r="H17126" s="604">
        <v>231000</v>
      </c>
    </row>
    <row r="17127" spans="1:8">
      <c r="A17127" s="602" t="s">
        <v>134</v>
      </c>
      <c r="B17127" s="602" t="s">
        <v>359</v>
      </c>
      <c r="C17127" s="602" t="s">
        <v>577</v>
      </c>
      <c r="D17127" s="602" t="s">
        <v>273</v>
      </c>
      <c r="E17127" s="602" t="s">
        <v>269</v>
      </c>
      <c r="F17127" s="605" t="s">
        <v>411</v>
      </c>
      <c r="G17127" s="603" t="s">
        <v>270</v>
      </c>
      <c r="H17127" s="604">
        <v>3036054000</v>
      </c>
    </row>
    <row r="17128" spans="1:8">
      <c r="A17128" s="602" t="s">
        <v>134</v>
      </c>
      <c r="B17128" s="602" t="s">
        <v>359</v>
      </c>
      <c r="C17128" s="602" t="s">
        <v>577</v>
      </c>
      <c r="D17128" s="602" t="s">
        <v>273</v>
      </c>
      <c r="E17128" s="602" t="s">
        <v>269</v>
      </c>
      <c r="F17128" s="602" t="s">
        <v>271</v>
      </c>
      <c r="G17128" s="603" t="s">
        <v>272</v>
      </c>
      <c r="H17128" s="604">
        <v>3036054000</v>
      </c>
    </row>
    <row r="17129" spans="1:8">
      <c r="A17129" s="602" t="s">
        <v>134</v>
      </c>
      <c r="B17129" s="602" t="s">
        <v>359</v>
      </c>
      <c r="C17129" s="602" t="s">
        <v>577</v>
      </c>
      <c r="D17129" s="602" t="s">
        <v>273</v>
      </c>
      <c r="E17129" s="602" t="s">
        <v>260</v>
      </c>
      <c r="F17129" s="605" t="s">
        <v>411</v>
      </c>
      <c r="G17129" s="603" t="s">
        <v>261</v>
      </c>
      <c r="H17129" s="604">
        <v>6187975358</v>
      </c>
    </row>
    <row r="17130" spans="1:8">
      <c r="A17130" s="602" t="s">
        <v>134</v>
      </c>
      <c r="B17130" s="602" t="s">
        <v>359</v>
      </c>
      <c r="C17130" s="602" t="s">
        <v>577</v>
      </c>
      <c r="D17130" s="602" t="s">
        <v>273</v>
      </c>
      <c r="E17130" s="602" t="s">
        <v>260</v>
      </c>
      <c r="F17130" s="602" t="s">
        <v>262</v>
      </c>
      <c r="G17130" s="603" t="s">
        <v>263</v>
      </c>
      <c r="H17130" s="604">
        <v>6187975358</v>
      </c>
    </row>
    <row r="17131" spans="1:8">
      <c r="A17131" s="602" t="s">
        <v>134</v>
      </c>
      <c r="B17131" s="602" t="s">
        <v>359</v>
      </c>
      <c r="C17131" s="602" t="s">
        <v>577</v>
      </c>
      <c r="D17131" s="602" t="s">
        <v>273</v>
      </c>
      <c r="E17131" s="602" t="s">
        <v>53</v>
      </c>
      <c r="F17131" s="605" t="s">
        <v>411</v>
      </c>
      <c r="G17131" s="603" t="s">
        <v>193</v>
      </c>
      <c r="H17131" s="604">
        <v>484058942</v>
      </c>
    </row>
    <row r="17132" spans="1:8">
      <c r="A17132" s="602" t="s">
        <v>134</v>
      </c>
      <c r="B17132" s="602" t="s">
        <v>359</v>
      </c>
      <c r="C17132" s="602" t="s">
        <v>577</v>
      </c>
      <c r="D17132" s="602" t="s">
        <v>273</v>
      </c>
      <c r="E17132" s="602" t="s">
        <v>53</v>
      </c>
      <c r="F17132" s="602" t="s">
        <v>54</v>
      </c>
      <c r="G17132" s="603" t="s">
        <v>55</v>
      </c>
      <c r="H17132" s="604">
        <v>27522000</v>
      </c>
    </row>
    <row r="17133" spans="1:8">
      <c r="A17133" s="602" t="s">
        <v>134</v>
      </c>
      <c r="B17133" s="602" t="s">
        <v>359</v>
      </c>
      <c r="C17133" s="602" t="s">
        <v>577</v>
      </c>
      <c r="D17133" s="602" t="s">
        <v>273</v>
      </c>
      <c r="E17133" s="602" t="s">
        <v>53</v>
      </c>
      <c r="F17133" s="602" t="s">
        <v>56</v>
      </c>
      <c r="G17133" s="603" t="s">
        <v>57</v>
      </c>
      <c r="H17133" s="604">
        <v>449677342</v>
      </c>
    </row>
    <row r="17134" spans="1:8">
      <c r="A17134" s="602" t="s">
        <v>134</v>
      </c>
      <c r="B17134" s="602" t="s">
        <v>359</v>
      </c>
      <c r="C17134" s="602" t="s">
        <v>577</v>
      </c>
      <c r="D17134" s="602" t="s">
        <v>273</v>
      </c>
      <c r="E17134" s="602" t="s">
        <v>53</v>
      </c>
      <c r="F17134" s="602" t="s">
        <v>264</v>
      </c>
      <c r="G17134" s="603" t="s">
        <v>34</v>
      </c>
      <c r="H17134" s="604">
        <v>674000</v>
      </c>
    </row>
    <row r="17135" spans="1:8">
      <c r="A17135" s="602" t="s">
        <v>134</v>
      </c>
      <c r="B17135" s="602" t="s">
        <v>359</v>
      </c>
      <c r="C17135" s="602" t="s">
        <v>577</v>
      </c>
      <c r="D17135" s="602" t="s">
        <v>273</v>
      </c>
      <c r="E17135" s="602" t="s">
        <v>53</v>
      </c>
      <c r="F17135" s="602" t="s">
        <v>358</v>
      </c>
      <c r="G17135" s="603" t="s">
        <v>205</v>
      </c>
      <c r="H17135" s="604">
        <v>6185600</v>
      </c>
    </row>
    <row r="17136" spans="1:8">
      <c r="A17136" s="602" t="s">
        <v>134</v>
      </c>
      <c r="B17136" s="602" t="s">
        <v>359</v>
      </c>
      <c r="C17136" s="602" t="s">
        <v>577</v>
      </c>
      <c r="D17136" s="602" t="s">
        <v>275</v>
      </c>
      <c r="E17136" s="605" t="s">
        <v>411</v>
      </c>
      <c r="F17136" s="605" t="s">
        <v>411</v>
      </c>
      <c r="G17136" s="603" t="s">
        <v>465</v>
      </c>
      <c r="H17136" s="604">
        <v>1610389000</v>
      </c>
    </row>
    <row r="17137" spans="1:8">
      <c r="A17137" s="602" t="s">
        <v>134</v>
      </c>
      <c r="B17137" s="602" t="s">
        <v>359</v>
      </c>
      <c r="C17137" s="602" t="s">
        <v>577</v>
      </c>
      <c r="D17137" s="602" t="s">
        <v>275</v>
      </c>
      <c r="E17137" s="602" t="s">
        <v>744</v>
      </c>
      <c r="F17137" s="605" t="s">
        <v>411</v>
      </c>
      <c r="G17137" s="603" t="s">
        <v>445</v>
      </c>
      <c r="H17137" s="604">
        <v>62209000</v>
      </c>
    </row>
    <row r="17138" spans="1:8">
      <c r="A17138" s="602" t="s">
        <v>134</v>
      </c>
      <c r="B17138" s="602" t="s">
        <v>359</v>
      </c>
      <c r="C17138" s="602" t="s">
        <v>577</v>
      </c>
      <c r="D17138" s="602" t="s">
        <v>275</v>
      </c>
      <c r="E17138" s="602" t="s">
        <v>744</v>
      </c>
      <c r="F17138" s="602" t="s">
        <v>11</v>
      </c>
      <c r="G17138" s="603" t="s">
        <v>12</v>
      </c>
      <c r="H17138" s="604">
        <v>7555000</v>
      </c>
    </row>
    <row r="17139" spans="1:8">
      <c r="A17139" s="602" t="s">
        <v>134</v>
      </c>
      <c r="B17139" s="602" t="s">
        <v>359</v>
      </c>
      <c r="C17139" s="602" t="s">
        <v>577</v>
      </c>
      <c r="D17139" s="602" t="s">
        <v>275</v>
      </c>
      <c r="E17139" s="602" t="s">
        <v>744</v>
      </c>
      <c r="F17139" s="602" t="s">
        <v>748</v>
      </c>
      <c r="G17139" s="603" t="s">
        <v>35</v>
      </c>
      <c r="H17139" s="604">
        <v>54654000</v>
      </c>
    </row>
    <row r="17140" spans="1:8">
      <c r="A17140" s="602" t="s">
        <v>134</v>
      </c>
      <c r="B17140" s="602" t="s">
        <v>359</v>
      </c>
      <c r="C17140" s="602" t="s">
        <v>577</v>
      </c>
      <c r="D17140" s="602" t="s">
        <v>275</v>
      </c>
      <c r="E17140" s="602" t="s">
        <v>260</v>
      </c>
      <c r="F17140" s="605" t="s">
        <v>411</v>
      </c>
      <c r="G17140" s="603" t="s">
        <v>261</v>
      </c>
      <c r="H17140" s="604">
        <v>1242105000</v>
      </c>
    </row>
    <row r="17141" spans="1:8">
      <c r="A17141" s="602" t="s">
        <v>134</v>
      </c>
      <c r="B17141" s="602" t="s">
        <v>359</v>
      </c>
      <c r="C17141" s="602" t="s">
        <v>577</v>
      </c>
      <c r="D17141" s="602" t="s">
        <v>275</v>
      </c>
      <c r="E17141" s="602" t="s">
        <v>260</v>
      </c>
      <c r="F17141" s="602" t="s">
        <v>262</v>
      </c>
      <c r="G17141" s="603" t="s">
        <v>263</v>
      </c>
      <c r="H17141" s="604">
        <v>1242105000</v>
      </c>
    </row>
    <row r="17142" spans="1:8">
      <c r="A17142" s="602" t="s">
        <v>134</v>
      </c>
      <c r="B17142" s="602" t="s">
        <v>359</v>
      </c>
      <c r="C17142" s="602" t="s">
        <v>577</v>
      </c>
      <c r="D17142" s="602" t="s">
        <v>275</v>
      </c>
      <c r="E17142" s="602" t="s">
        <v>53</v>
      </c>
      <c r="F17142" s="605" t="s">
        <v>411</v>
      </c>
      <c r="G17142" s="603" t="s">
        <v>193</v>
      </c>
      <c r="H17142" s="604">
        <v>306075000</v>
      </c>
    </row>
    <row r="17143" spans="1:8">
      <c r="A17143" s="602" t="s">
        <v>134</v>
      </c>
      <c r="B17143" s="602" t="s">
        <v>359</v>
      </c>
      <c r="C17143" s="602" t="s">
        <v>577</v>
      </c>
      <c r="D17143" s="602" t="s">
        <v>275</v>
      </c>
      <c r="E17143" s="602" t="s">
        <v>53</v>
      </c>
      <c r="F17143" s="602" t="s">
        <v>54</v>
      </c>
      <c r="G17143" s="603" t="s">
        <v>55</v>
      </c>
      <c r="H17143" s="604">
        <v>40364000</v>
      </c>
    </row>
    <row r="17144" spans="1:8">
      <c r="A17144" s="602" t="s">
        <v>134</v>
      </c>
      <c r="B17144" s="602" t="s">
        <v>359</v>
      </c>
      <c r="C17144" s="602" t="s">
        <v>577</v>
      </c>
      <c r="D17144" s="602" t="s">
        <v>275</v>
      </c>
      <c r="E17144" s="602" t="s">
        <v>53</v>
      </c>
      <c r="F17144" s="602" t="s">
        <v>56</v>
      </c>
      <c r="G17144" s="603" t="s">
        <v>57</v>
      </c>
      <c r="H17144" s="604">
        <v>238777000</v>
      </c>
    </row>
    <row r="17145" spans="1:8">
      <c r="A17145" s="602" t="s">
        <v>134</v>
      </c>
      <c r="B17145" s="602" t="s">
        <v>359</v>
      </c>
      <c r="C17145" s="602" t="s">
        <v>577</v>
      </c>
      <c r="D17145" s="602" t="s">
        <v>275</v>
      </c>
      <c r="E17145" s="602" t="s">
        <v>53</v>
      </c>
      <c r="F17145" s="602" t="s">
        <v>264</v>
      </c>
      <c r="G17145" s="603" t="s">
        <v>34</v>
      </c>
      <c r="H17145" s="604">
        <v>26053000</v>
      </c>
    </row>
    <row r="17146" spans="1:8">
      <c r="A17146" s="602" t="s">
        <v>134</v>
      </c>
      <c r="B17146" s="602" t="s">
        <v>359</v>
      </c>
      <c r="C17146" s="602" t="s">
        <v>577</v>
      </c>
      <c r="D17146" s="602" t="s">
        <v>275</v>
      </c>
      <c r="E17146" s="602" t="s">
        <v>53</v>
      </c>
      <c r="F17146" s="602" t="s">
        <v>358</v>
      </c>
      <c r="G17146" s="603" t="s">
        <v>205</v>
      </c>
      <c r="H17146" s="604">
        <v>881000</v>
      </c>
    </row>
    <row r="17147" spans="1:8">
      <c r="A17147" s="602" t="s">
        <v>134</v>
      </c>
      <c r="B17147" s="602" t="s">
        <v>359</v>
      </c>
      <c r="C17147" s="602" t="s">
        <v>577</v>
      </c>
      <c r="D17147" s="602" t="s">
        <v>579</v>
      </c>
      <c r="E17147" s="605" t="s">
        <v>411</v>
      </c>
      <c r="F17147" s="605" t="s">
        <v>411</v>
      </c>
      <c r="G17147" s="603" t="s">
        <v>32</v>
      </c>
      <c r="H17147" s="604">
        <v>4057100218</v>
      </c>
    </row>
    <row r="17148" spans="1:8">
      <c r="A17148" s="602" t="s">
        <v>134</v>
      </c>
      <c r="B17148" s="602" t="s">
        <v>359</v>
      </c>
      <c r="C17148" s="602" t="s">
        <v>577</v>
      </c>
      <c r="D17148" s="602" t="s">
        <v>579</v>
      </c>
      <c r="E17148" s="602" t="s">
        <v>171</v>
      </c>
      <c r="F17148" s="605" t="s">
        <v>411</v>
      </c>
      <c r="G17148" s="603" t="s">
        <v>172</v>
      </c>
      <c r="H17148" s="604">
        <v>26435000</v>
      </c>
    </row>
    <row r="17149" spans="1:8">
      <c r="A17149" s="602" t="s">
        <v>134</v>
      </c>
      <c r="B17149" s="602" t="s">
        <v>359</v>
      </c>
      <c r="C17149" s="602" t="s">
        <v>577</v>
      </c>
      <c r="D17149" s="602" t="s">
        <v>579</v>
      </c>
      <c r="E17149" s="602" t="s">
        <v>171</v>
      </c>
      <c r="F17149" s="602" t="s">
        <v>173</v>
      </c>
      <c r="G17149" s="603" t="s">
        <v>174</v>
      </c>
      <c r="H17149" s="604">
        <v>26435000</v>
      </c>
    </row>
    <row r="17150" spans="1:8">
      <c r="A17150" s="602" t="s">
        <v>134</v>
      </c>
      <c r="B17150" s="602" t="s">
        <v>359</v>
      </c>
      <c r="C17150" s="602" t="s">
        <v>577</v>
      </c>
      <c r="D17150" s="602" t="s">
        <v>579</v>
      </c>
      <c r="E17150" s="602" t="s">
        <v>177</v>
      </c>
      <c r="F17150" s="605" t="s">
        <v>411</v>
      </c>
      <c r="G17150" s="603" t="s">
        <v>178</v>
      </c>
      <c r="H17150" s="604">
        <v>3840000</v>
      </c>
    </row>
    <row r="17151" spans="1:8">
      <c r="A17151" s="602" t="s">
        <v>134</v>
      </c>
      <c r="B17151" s="602" t="s">
        <v>359</v>
      </c>
      <c r="C17151" s="602" t="s">
        <v>577</v>
      </c>
      <c r="D17151" s="602" t="s">
        <v>579</v>
      </c>
      <c r="E17151" s="602" t="s">
        <v>177</v>
      </c>
      <c r="F17151" s="602" t="s">
        <v>441</v>
      </c>
      <c r="G17151" s="603" t="s">
        <v>442</v>
      </c>
      <c r="H17151" s="604">
        <v>3840000</v>
      </c>
    </row>
    <row r="17152" spans="1:8">
      <c r="A17152" s="602" t="s">
        <v>134</v>
      </c>
      <c r="B17152" s="602" t="s">
        <v>359</v>
      </c>
      <c r="C17152" s="602" t="s">
        <v>577</v>
      </c>
      <c r="D17152" s="602" t="s">
        <v>579</v>
      </c>
      <c r="E17152" s="602" t="s">
        <v>240</v>
      </c>
      <c r="F17152" s="605" t="s">
        <v>411</v>
      </c>
      <c r="G17152" s="603" t="s">
        <v>241</v>
      </c>
      <c r="H17152" s="604">
        <v>176315000</v>
      </c>
    </row>
    <row r="17153" spans="1:8">
      <c r="A17153" s="602" t="s">
        <v>134</v>
      </c>
      <c r="B17153" s="602" t="s">
        <v>359</v>
      </c>
      <c r="C17153" s="602" t="s">
        <v>577</v>
      </c>
      <c r="D17153" s="602" t="s">
        <v>579</v>
      </c>
      <c r="E17153" s="602" t="s">
        <v>240</v>
      </c>
      <c r="F17153" s="602" t="s">
        <v>242</v>
      </c>
      <c r="G17153" s="603" t="s">
        <v>243</v>
      </c>
      <c r="H17153" s="604">
        <v>14035000</v>
      </c>
    </row>
    <row r="17154" spans="1:8">
      <c r="A17154" s="602" t="s">
        <v>134</v>
      </c>
      <c r="B17154" s="602" t="s">
        <v>359</v>
      </c>
      <c r="C17154" s="602" t="s">
        <v>577</v>
      </c>
      <c r="D17154" s="602" t="s">
        <v>579</v>
      </c>
      <c r="E17154" s="602" t="s">
        <v>240</v>
      </c>
      <c r="F17154" s="602" t="s">
        <v>728</v>
      </c>
      <c r="G17154" s="603" t="s">
        <v>729</v>
      </c>
      <c r="H17154" s="604">
        <v>1100000</v>
      </c>
    </row>
    <row r="17155" spans="1:8">
      <c r="A17155" s="602" t="s">
        <v>134</v>
      </c>
      <c r="B17155" s="602" t="s">
        <v>359</v>
      </c>
      <c r="C17155" s="602" t="s">
        <v>577</v>
      </c>
      <c r="D17155" s="602" t="s">
        <v>579</v>
      </c>
      <c r="E17155" s="602" t="s">
        <v>240</v>
      </c>
      <c r="F17155" s="602" t="s">
        <v>733</v>
      </c>
      <c r="G17155" s="603" t="s">
        <v>734</v>
      </c>
      <c r="H17155" s="604">
        <v>132360000</v>
      </c>
    </row>
    <row r="17156" spans="1:8">
      <c r="A17156" s="602" t="s">
        <v>134</v>
      </c>
      <c r="B17156" s="602" t="s">
        <v>359</v>
      </c>
      <c r="C17156" s="602" t="s">
        <v>577</v>
      </c>
      <c r="D17156" s="602" t="s">
        <v>579</v>
      </c>
      <c r="E17156" s="602" t="s">
        <v>240</v>
      </c>
      <c r="F17156" s="602" t="s">
        <v>735</v>
      </c>
      <c r="G17156" s="603" t="s">
        <v>193</v>
      </c>
      <c r="H17156" s="604">
        <v>28820000</v>
      </c>
    </row>
    <row r="17157" spans="1:8">
      <c r="A17157" s="602" t="s">
        <v>134</v>
      </c>
      <c r="B17157" s="602" t="s">
        <v>359</v>
      </c>
      <c r="C17157" s="602" t="s">
        <v>577</v>
      </c>
      <c r="D17157" s="602" t="s">
        <v>579</v>
      </c>
      <c r="E17157" s="602" t="s">
        <v>183</v>
      </c>
      <c r="F17157" s="605" t="s">
        <v>411</v>
      </c>
      <c r="G17157" s="603" t="s">
        <v>184</v>
      </c>
      <c r="H17157" s="604">
        <v>12640000</v>
      </c>
    </row>
    <row r="17158" spans="1:8">
      <c r="A17158" s="602" t="s">
        <v>134</v>
      </c>
      <c r="B17158" s="602" t="s">
        <v>359</v>
      </c>
      <c r="C17158" s="602" t="s">
        <v>577</v>
      </c>
      <c r="D17158" s="602" t="s">
        <v>579</v>
      </c>
      <c r="E17158" s="602" t="s">
        <v>183</v>
      </c>
      <c r="F17158" s="602" t="s">
        <v>587</v>
      </c>
      <c r="G17158" s="603" t="s">
        <v>588</v>
      </c>
      <c r="H17158" s="604">
        <v>10100000</v>
      </c>
    </row>
    <row r="17159" spans="1:8">
      <c r="A17159" s="602" t="s">
        <v>134</v>
      </c>
      <c r="B17159" s="602" t="s">
        <v>359</v>
      </c>
      <c r="C17159" s="602" t="s">
        <v>577</v>
      </c>
      <c r="D17159" s="602" t="s">
        <v>579</v>
      </c>
      <c r="E17159" s="602" t="s">
        <v>183</v>
      </c>
      <c r="F17159" s="602" t="s">
        <v>736</v>
      </c>
      <c r="G17159" s="603" t="s">
        <v>737</v>
      </c>
      <c r="H17159" s="604">
        <v>2000000</v>
      </c>
    </row>
    <row r="17160" spans="1:8">
      <c r="A17160" s="602" t="s">
        <v>134</v>
      </c>
      <c r="B17160" s="602" t="s">
        <v>359</v>
      </c>
      <c r="C17160" s="602" t="s">
        <v>577</v>
      </c>
      <c r="D17160" s="602" t="s">
        <v>579</v>
      </c>
      <c r="E17160" s="602" t="s">
        <v>183</v>
      </c>
      <c r="F17160" s="602" t="s">
        <v>185</v>
      </c>
      <c r="G17160" s="603" t="s">
        <v>186</v>
      </c>
      <c r="H17160" s="604">
        <v>540000</v>
      </c>
    </row>
    <row r="17161" spans="1:8">
      <c r="A17161" s="602" t="s">
        <v>134</v>
      </c>
      <c r="B17161" s="602" t="s">
        <v>359</v>
      </c>
      <c r="C17161" s="602" t="s">
        <v>577</v>
      </c>
      <c r="D17161" s="602" t="s">
        <v>579</v>
      </c>
      <c r="E17161" s="602" t="s">
        <v>189</v>
      </c>
      <c r="F17161" s="605" t="s">
        <v>411</v>
      </c>
      <c r="G17161" s="603" t="s">
        <v>190</v>
      </c>
      <c r="H17161" s="604">
        <v>870000</v>
      </c>
    </row>
    <row r="17162" spans="1:8">
      <c r="A17162" s="602" t="s">
        <v>134</v>
      </c>
      <c r="B17162" s="602" t="s">
        <v>359</v>
      </c>
      <c r="C17162" s="602" t="s">
        <v>577</v>
      </c>
      <c r="D17162" s="602" t="s">
        <v>579</v>
      </c>
      <c r="E17162" s="602" t="s">
        <v>189</v>
      </c>
      <c r="F17162" s="602" t="s">
        <v>191</v>
      </c>
      <c r="G17162" s="603" t="s">
        <v>36</v>
      </c>
      <c r="H17162" s="604">
        <v>870000</v>
      </c>
    </row>
    <row r="17163" spans="1:8">
      <c r="A17163" s="602" t="s">
        <v>134</v>
      </c>
      <c r="B17163" s="602" t="s">
        <v>359</v>
      </c>
      <c r="C17163" s="602" t="s">
        <v>577</v>
      </c>
      <c r="D17163" s="602" t="s">
        <v>579</v>
      </c>
      <c r="E17163" s="602" t="s">
        <v>77</v>
      </c>
      <c r="F17163" s="605" t="s">
        <v>411</v>
      </c>
      <c r="G17163" s="603" t="s">
        <v>78</v>
      </c>
      <c r="H17163" s="604">
        <v>320000000</v>
      </c>
    </row>
    <row r="17164" spans="1:8">
      <c r="A17164" s="602" t="s">
        <v>134</v>
      </c>
      <c r="B17164" s="602" t="s">
        <v>359</v>
      </c>
      <c r="C17164" s="602" t="s">
        <v>577</v>
      </c>
      <c r="D17164" s="602" t="s">
        <v>579</v>
      </c>
      <c r="E17164" s="602" t="s">
        <v>77</v>
      </c>
      <c r="F17164" s="602" t="s">
        <v>79</v>
      </c>
      <c r="G17164" s="603" t="s">
        <v>205</v>
      </c>
      <c r="H17164" s="604">
        <v>320000000</v>
      </c>
    </row>
    <row r="17165" spans="1:8">
      <c r="A17165" s="602" t="s">
        <v>134</v>
      </c>
      <c r="B17165" s="602" t="s">
        <v>359</v>
      </c>
      <c r="C17165" s="602" t="s">
        <v>577</v>
      </c>
      <c r="D17165" s="602" t="s">
        <v>579</v>
      </c>
      <c r="E17165" s="602" t="s">
        <v>194</v>
      </c>
      <c r="F17165" s="605" t="s">
        <v>411</v>
      </c>
      <c r="G17165" s="603" t="s">
        <v>195</v>
      </c>
      <c r="H17165" s="604">
        <v>154660000</v>
      </c>
    </row>
    <row r="17166" spans="1:8">
      <c r="A17166" s="602" t="s">
        <v>134</v>
      </c>
      <c r="B17166" s="602" t="s">
        <v>359</v>
      </c>
      <c r="C17166" s="602" t="s">
        <v>577</v>
      </c>
      <c r="D17166" s="602" t="s">
        <v>579</v>
      </c>
      <c r="E17166" s="602" t="s">
        <v>194</v>
      </c>
      <c r="F17166" s="602" t="s">
        <v>196</v>
      </c>
      <c r="G17166" s="603" t="s">
        <v>197</v>
      </c>
      <c r="H17166" s="604">
        <v>53590000</v>
      </c>
    </row>
    <row r="17167" spans="1:8">
      <c r="A17167" s="602" t="s">
        <v>134</v>
      </c>
      <c r="B17167" s="602" t="s">
        <v>359</v>
      </c>
      <c r="C17167" s="602" t="s">
        <v>577</v>
      </c>
      <c r="D17167" s="602" t="s">
        <v>579</v>
      </c>
      <c r="E17167" s="602" t="s">
        <v>194</v>
      </c>
      <c r="F17167" s="602" t="s">
        <v>198</v>
      </c>
      <c r="G17167" s="603" t="s">
        <v>199</v>
      </c>
      <c r="H17167" s="604">
        <v>1100000</v>
      </c>
    </row>
    <row r="17168" spans="1:8">
      <c r="A17168" s="602" t="s">
        <v>134</v>
      </c>
      <c r="B17168" s="602" t="s">
        <v>359</v>
      </c>
      <c r="C17168" s="602" t="s">
        <v>577</v>
      </c>
      <c r="D17168" s="602" t="s">
        <v>579</v>
      </c>
      <c r="E17168" s="602" t="s">
        <v>194</v>
      </c>
      <c r="F17168" s="602" t="s">
        <v>200</v>
      </c>
      <c r="G17168" s="603" t="s">
        <v>201</v>
      </c>
      <c r="H17168" s="604">
        <v>99970000</v>
      </c>
    </row>
    <row r="17169" spans="1:8">
      <c r="A17169" s="602" t="s">
        <v>134</v>
      </c>
      <c r="B17169" s="602" t="s">
        <v>359</v>
      </c>
      <c r="C17169" s="602" t="s">
        <v>577</v>
      </c>
      <c r="D17169" s="602" t="s">
        <v>579</v>
      </c>
      <c r="E17169" s="602" t="s">
        <v>580</v>
      </c>
      <c r="F17169" s="605" t="s">
        <v>411</v>
      </c>
      <c r="G17169" s="603" t="s">
        <v>581</v>
      </c>
      <c r="H17169" s="604">
        <v>491028000</v>
      </c>
    </row>
    <row r="17170" spans="1:8">
      <c r="A17170" s="602" t="s">
        <v>134</v>
      </c>
      <c r="B17170" s="602" t="s">
        <v>359</v>
      </c>
      <c r="C17170" s="602" t="s">
        <v>577</v>
      </c>
      <c r="D17170" s="602" t="s">
        <v>579</v>
      </c>
      <c r="E17170" s="602" t="s">
        <v>580</v>
      </c>
      <c r="F17170" s="602" t="s">
        <v>367</v>
      </c>
      <c r="G17170" s="603" t="s">
        <v>368</v>
      </c>
      <c r="H17170" s="604">
        <v>71589000</v>
      </c>
    </row>
    <row r="17171" spans="1:8">
      <c r="A17171" s="602" t="s">
        <v>134</v>
      </c>
      <c r="B17171" s="602" t="s">
        <v>359</v>
      </c>
      <c r="C17171" s="602" t="s">
        <v>577</v>
      </c>
      <c r="D17171" s="602" t="s">
        <v>579</v>
      </c>
      <c r="E17171" s="602" t="s">
        <v>580</v>
      </c>
      <c r="F17171" s="602" t="s">
        <v>373</v>
      </c>
      <c r="G17171" s="603" t="s">
        <v>640</v>
      </c>
      <c r="H17171" s="604">
        <v>408749000</v>
      </c>
    </row>
    <row r="17172" spans="1:8">
      <c r="A17172" s="602" t="s">
        <v>134</v>
      </c>
      <c r="B17172" s="602" t="s">
        <v>359</v>
      </c>
      <c r="C17172" s="602" t="s">
        <v>577</v>
      </c>
      <c r="D17172" s="602" t="s">
        <v>579</v>
      </c>
      <c r="E17172" s="602" t="s">
        <v>580</v>
      </c>
      <c r="F17172" s="602" t="s">
        <v>293</v>
      </c>
      <c r="G17172" s="603" t="s">
        <v>205</v>
      </c>
      <c r="H17172" s="604">
        <v>10690000</v>
      </c>
    </row>
    <row r="17173" spans="1:8">
      <c r="A17173" s="602" t="s">
        <v>134</v>
      </c>
      <c r="B17173" s="602" t="s">
        <v>359</v>
      </c>
      <c r="C17173" s="602" t="s">
        <v>577</v>
      </c>
      <c r="D17173" s="602" t="s">
        <v>579</v>
      </c>
      <c r="E17173" s="602" t="s">
        <v>260</v>
      </c>
      <c r="F17173" s="605" t="s">
        <v>411</v>
      </c>
      <c r="G17173" s="603" t="s">
        <v>261</v>
      </c>
      <c r="H17173" s="604">
        <v>30538000</v>
      </c>
    </row>
    <row r="17174" spans="1:8">
      <c r="A17174" s="602" t="s">
        <v>134</v>
      </c>
      <c r="B17174" s="602" t="s">
        <v>359</v>
      </c>
      <c r="C17174" s="602" t="s">
        <v>577</v>
      </c>
      <c r="D17174" s="602" t="s">
        <v>579</v>
      </c>
      <c r="E17174" s="602" t="s">
        <v>260</v>
      </c>
      <c r="F17174" s="602" t="s">
        <v>262</v>
      </c>
      <c r="G17174" s="603" t="s">
        <v>263</v>
      </c>
      <c r="H17174" s="604">
        <v>30538000</v>
      </c>
    </row>
    <row r="17175" spans="1:8">
      <c r="A17175" s="602" t="s">
        <v>134</v>
      </c>
      <c r="B17175" s="602" t="s">
        <v>359</v>
      </c>
      <c r="C17175" s="602" t="s">
        <v>577</v>
      </c>
      <c r="D17175" s="602" t="s">
        <v>579</v>
      </c>
      <c r="E17175" s="602" t="s">
        <v>53</v>
      </c>
      <c r="F17175" s="605" t="s">
        <v>411</v>
      </c>
      <c r="G17175" s="603" t="s">
        <v>193</v>
      </c>
      <c r="H17175" s="604">
        <v>2840774218</v>
      </c>
    </row>
    <row r="17176" spans="1:8">
      <c r="A17176" s="602" t="s">
        <v>134</v>
      </c>
      <c r="B17176" s="602" t="s">
        <v>359</v>
      </c>
      <c r="C17176" s="602" t="s">
        <v>577</v>
      </c>
      <c r="D17176" s="602" t="s">
        <v>579</v>
      </c>
      <c r="E17176" s="602" t="s">
        <v>53</v>
      </c>
      <c r="F17176" s="602" t="s">
        <v>56</v>
      </c>
      <c r="G17176" s="603" t="s">
        <v>57</v>
      </c>
      <c r="H17176" s="604">
        <v>107000000</v>
      </c>
    </row>
    <row r="17177" spans="1:8">
      <c r="A17177" s="602" t="s">
        <v>134</v>
      </c>
      <c r="B17177" s="602" t="s">
        <v>359</v>
      </c>
      <c r="C17177" s="602" t="s">
        <v>577</v>
      </c>
      <c r="D17177" s="602" t="s">
        <v>579</v>
      </c>
      <c r="E17177" s="602" t="s">
        <v>53</v>
      </c>
      <c r="F17177" s="602" t="s">
        <v>358</v>
      </c>
      <c r="G17177" s="603" t="s">
        <v>205</v>
      </c>
      <c r="H17177" s="604">
        <v>2733774218</v>
      </c>
    </row>
    <row r="17178" spans="1:8">
      <c r="A17178" s="602" t="s">
        <v>134</v>
      </c>
      <c r="B17178" s="602" t="s">
        <v>359</v>
      </c>
      <c r="C17178" s="602" t="s">
        <v>245</v>
      </c>
      <c r="D17178" s="605" t="s">
        <v>411</v>
      </c>
      <c r="E17178" s="605" t="s">
        <v>411</v>
      </c>
      <c r="F17178" s="605" t="s">
        <v>411</v>
      </c>
      <c r="G17178" s="603" t="s">
        <v>709</v>
      </c>
      <c r="H17178" s="604">
        <v>143836847755</v>
      </c>
    </row>
    <row r="17179" spans="1:8">
      <c r="A17179" s="602" t="s">
        <v>134</v>
      </c>
      <c r="B17179" s="602" t="s">
        <v>359</v>
      </c>
      <c r="C17179" s="602" t="s">
        <v>245</v>
      </c>
      <c r="D17179" s="602" t="s">
        <v>710</v>
      </c>
      <c r="E17179" s="605" t="s">
        <v>411</v>
      </c>
      <c r="F17179" s="605" t="s">
        <v>411</v>
      </c>
      <c r="G17179" s="603" t="s">
        <v>711</v>
      </c>
      <c r="H17179" s="604">
        <v>143786852755</v>
      </c>
    </row>
    <row r="17180" spans="1:8">
      <c r="A17180" s="602" t="s">
        <v>134</v>
      </c>
      <c r="B17180" s="602" t="s">
        <v>359</v>
      </c>
      <c r="C17180" s="602" t="s">
        <v>245</v>
      </c>
      <c r="D17180" s="602" t="s">
        <v>710</v>
      </c>
      <c r="E17180" s="602" t="s">
        <v>152</v>
      </c>
      <c r="F17180" s="605" t="s">
        <v>411</v>
      </c>
      <c r="G17180" s="603" t="s">
        <v>153</v>
      </c>
      <c r="H17180" s="604">
        <v>99360000</v>
      </c>
    </row>
    <row r="17181" spans="1:8">
      <c r="A17181" s="602" t="s">
        <v>134</v>
      </c>
      <c r="B17181" s="602" t="s">
        <v>359</v>
      </c>
      <c r="C17181" s="602" t="s">
        <v>245</v>
      </c>
      <c r="D17181" s="602" t="s">
        <v>710</v>
      </c>
      <c r="E17181" s="602" t="s">
        <v>152</v>
      </c>
      <c r="F17181" s="602" t="s">
        <v>606</v>
      </c>
      <c r="G17181" s="603" t="s">
        <v>0</v>
      </c>
      <c r="H17181" s="604">
        <v>99360000</v>
      </c>
    </row>
    <row r="17182" spans="1:8">
      <c r="A17182" s="602" t="s">
        <v>134</v>
      </c>
      <c r="B17182" s="602" t="s">
        <v>359</v>
      </c>
      <c r="C17182" s="602" t="s">
        <v>245</v>
      </c>
      <c r="D17182" s="602" t="s">
        <v>710</v>
      </c>
      <c r="E17182" s="602" t="s">
        <v>738</v>
      </c>
      <c r="F17182" s="605" t="s">
        <v>411</v>
      </c>
      <c r="G17182" s="603" t="s">
        <v>739</v>
      </c>
      <c r="H17182" s="604">
        <v>18224682</v>
      </c>
    </row>
    <row r="17183" spans="1:8">
      <c r="A17183" s="602" t="s">
        <v>134</v>
      </c>
      <c r="B17183" s="602" t="s">
        <v>359</v>
      </c>
      <c r="C17183" s="602" t="s">
        <v>245</v>
      </c>
      <c r="D17183" s="602" t="s">
        <v>710</v>
      </c>
      <c r="E17183" s="602" t="s">
        <v>738</v>
      </c>
      <c r="F17183" s="602" t="s">
        <v>740</v>
      </c>
      <c r="G17183" s="603" t="s">
        <v>741</v>
      </c>
      <c r="H17183" s="604">
        <v>8724682</v>
      </c>
    </row>
    <row r="17184" spans="1:8">
      <c r="A17184" s="602" t="s">
        <v>134</v>
      </c>
      <c r="B17184" s="602" t="s">
        <v>359</v>
      </c>
      <c r="C17184" s="602" t="s">
        <v>245</v>
      </c>
      <c r="D17184" s="602" t="s">
        <v>710</v>
      </c>
      <c r="E17184" s="602" t="s">
        <v>738</v>
      </c>
      <c r="F17184" s="602" t="s">
        <v>356</v>
      </c>
      <c r="G17184" s="603" t="s">
        <v>357</v>
      </c>
      <c r="H17184" s="604">
        <v>500000</v>
      </c>
    </row>
    <row r="17185" spans="1:8">
      <c r="A17185" s="602" t="s">
        <v>134</v>
      </c>
      <c r="B17185" s="602" t="s">
        <v>359</v>
      </c>
      <c r="C17185" s="602" t="s">
        <v>245</v>
      </c>
      <c r="D17185" s="602" t="s">
        <v>710</v>
      </c>
      <c r="E17185" s="602" t="s">
        <v>738</v>
      </c>
      <c r="F17185" s="602" t="s">
        <v>742</v>
      </c>
      <c r="G17185" s="603" t="s">
        <v>743</v>
      </c>
      <c r="H17185" s="604">
        <v>9000000</v>
      </c>
    </row>
    <row r="17186" spans="1:8">
      <c r="A17186" s="602" t="s">
        <v>134</v>
      </c>
      <c r="B17186" s="602" t="s">
        <v>359</v>
      </c>
      <c r="C17186" s="602" t="s">
        <v>245</v>
      </c>
      <c r="D17186" s="602" t="s">
        <v>710</v>
      </c>
      <c r="E17186" s="602" t="s">
        <v>744</v>
      </c>
      <c r="F17186" s="605" t="s">
        <v>411</v>
      </c>
      <c r="G17186" s="603" t="s">
        <v>445</v>
      </c>
      <c r="H17186" s="604">
        <v>11848655773</v>
      </c>
    </row>
    <row r="17187" spans="1:8">
      <c r="A17187" s="602" t="s">
        <v>134</v>
      </c>
      <c r="B17187" s="602" t="s">
        <v>359</v>
      </c>
      <c r="C17187" s="602" t="s">
        <v>245</v>
      </c>
      <c r="D17187" s="602" t="s">
        <v>710</v>
      </c>
      <c r="E17187" s="602" t="s">
        <v>744</v>
      </c>
      <c r="F17187" s="602" t="s">
        <v>11</v>
      </c>
      <c r="G17187" s="603" t="s">
        <v>12</v>
      </c>
      <c r="H17187" s="604">
        <v>66770000</v>
      </c>
    </row>
    <row r="17188" spans="1:8">
      <c r="A17188" s="602" t="s">
        <v>134</v>
      </c>
      <c r="B17188" s="602" t="s">
        <v>359</v>
      </c>
      <c r="C17188" s="602" t="s">
        <v>245</v>
      </c>
      <c r="D17188" s="602" t="s">
        <v>710</v>
      </c>
      <c r="E17188" s="602" t="s">
        <v>744</v>
      </c>
      <c r="F17188" s="602" t="s">
        <v>371</v>
      </c>
      <c r="G17188" s="603" t="s">
        <v>372</v>
      </c>
      <c r="H17188" s="604">
        <v>10877978773</v>
      </c>
    </row>
    <row r="17189" spans="1:8">
      <c r="A17189" s="602" t="s">
        <v>134</v>
      </c>
      <c r="B17189" s="602" t="s">
        <v>359</v>
      </c>
      <c r="C17189" s="602" t="s">
        <v>245</v>
      </c>
      <c r="D17189" s="602" t="s">
        <v>710</v>
      </c>
      <c r="E17189" s="602" t="s">
        <v>744</v>
      </c>
      <c r="F17189" s="602" t="s">
        <v>712</v>
      </c>
      <c r="G17189" s="603" t="s">
        <v>713</v>
      </c>
      <c r="H17189" s="604">
        <v>101818000</v>
      </c>
    </row>
    <row r="17190" spans="1:8">
      <c r="A17190" s="602" t="s">
        <v>134</v>
      </c>
      <c r="B17190" s="602" t="s">
        <v>359</v>
      </c>
      <c r="C17190" s="602" t="s">
        <v>245</v>
      </c>
      <c r="D17190" s="602" t="s">
        <v>710</v>
      </c>
      <c r="E17190" s="602" t="s">
        <v>744</v>
      </c>
      <c r="F17190" s="602" t="s">
        <v>748</v>
      </c>
      <c r="G17190" s="603" t="s">
        <v>35</v>
      </c>
      <c r="H17190" s="604">
        <v>802089000</v>
      </c>
    </row>
    <row r="17191" spans="1:8">
      <c r="A17191" s="602" t="s">
        <v>134</v>
      </c>
      <c r="B17191" s="602" t="s">
        <v>359</v>
      </c>
      <c r="C17191" s="602" t="s">
        <v>245</v>
      </c>
      <c r="D17191" s="602" t="s">
        <v>710</v>
      </c>
      <c r="E17191" s="602" t="s">
        <v>189</v>
      </c>
      <c r="F17191" s="605" t="s">
        <v>411</v>
      </c>
      <c r="G17191" s="603" t="s">
        <v>190</v>
      </c>
      <c r="H17191" s="604">
        <v>523691000</v>
      </c>
    </row>
    <row r="17192" spans="1:8">
      <c r="A17192" s="602" t="s">
        <v>134</v>
      </c>
      <c r="B17192" s="602" t="s">
        <v>359</v>
      </c>
      <c r="C17192" s="602" t="s">
        <v>245</v>
      </c>
      <c r="D17192" s="602" t="s">
        <v>710</v>
      </c>
      <c r="E17192" s="602" t="s">
        <v>189</v>
      </c>
      <c r="F17192" s="602" t="s">
        <v>37</v>
      </c>
      <c r="G17192" s="603" t="s">
        <v>38</v>
      </c>
      <c r="H17192" s="604">
        <v>523691000</v>
      </c>
    </row>
    <row r="17193" spans="1:8">
      <c r="A17193" s="602" t="s">
        <v>134</v>
      </c>
      <c r="B17193" s="602" t="s">
        <v>359</v>
      </c>
      <c r="C17193" s="602" t="s">
        <v>245</v>
      </c>
      <c r="D17193" s="602" t="s">
        <v>710</v>
      </c>
      <c r="E17193" s="602" t="s">
        <v>194</v>
      </c>
      <c r="F17193" s="605" t="s">
        <v>411</v>
      </c>
      <c r="G17193" s="603" t="s">
        <v>195</v>
      </c>
      <c r="H17193" s="604">
        <v>195392000</v>
      </c>
    </row>
    <row r="17194" spans="1:8">
      <c r="A17194" s="602" t="s">
        <v>134</v>
      </c>
      <c r="B17194" s="602" t="s">
        <v>359</v>
      </c>
      <c r="C17194" s="602" t="s">
        <v>245</v>
      </c>
      <c r="D17194" s="602" t="s">
        <v>710</v>
      </c>
      <c r="E17194" s="602" t="s">
        <v>194</v>
      </c>
      <c r="F17194" s="602" t="s">
        <v>15</v>
      </c>
      <c r="G17194" s="603" t="s">
        <v>16</v>
      </c>
      <c r="H17194" s="604">
        <v>4364000</v>
      </c>
    </row>
    <row r="17195" spans="1:8">
      <c r="A17195" s="602" t="s">
        <v>134</v>
      </c>
      <c r="B17195" s="602" t="s">
        <v>359</v>
      </c>
      <c r="C17195" s="602" t="s">
        <v>245</v>
      </c>
      <c r="D17195" s="602" t="s">
        <v>710</v>
      </c>
      <c r="E17195" s="602" t="s">
        <v>194</v>
      </c>
      <c r="F17195" s="602" t="s">
        <v>196</v>
      </c>
      <c r="G17195" s="603" t="s">
        <v>197</v>
      </c>
      <c r="H17195" s="604">
        <v>157838000</v>
      </c>
    </row>
    <row r="17196" spans="1:8">
      <c r="A17196" s="602" t="s">
        <v>134</v>
      </c>
      <c r="B17196" s="602" t="s">
        <v>359</v>
      </c>
      <c r="C17196" s="602" t="s">
        <v>245</v>
      </c>
      <c r="D17196" s="602" t="s">
        <v>710</v>
      </c>
      <c r="E17196" s="602" t="s">
        <v>194</v>
      </c>
      <c r="F17196" s="602" t="s">
        <v>200</v>
      </c>
      <c r="G17196" s="603" t="s">
        <v>201</v>
      </c>
      <c r="H17196" s="604">
        <v>33190000</v>
      </c>
    </row>
    <row r="17197" spans="1:8">
      <c r="A17197" s="602" t="s">
        <v>134</v>
      </c>
      <c r="B17197" s="602" t="s">
        <v>359</v>
      </c>
      <c r="C17197" s="602" t="s">
        <v>245</v>
      </c>
      <c r="D17197" s="602" t="s">
        <v>710</v>
      </c>
      <c r="E17197" s="602" t="s">
        <v>580</v>
      </c>
      <c r="F17197" s="605" t="s">
        <v>411</v>
      </c>
      <c r="G17197" s="603" t="s">
        <v>581</v>
      </c>
      <c r="H17197" s="604">
        <v>176624000</v>
      </c>
    </row>
    <row r="17198" spans="1:8">
      <c r="A17198" s="602" t="s">
        <v>134</v>
      </c>
      <c r="B17198" s="602" t="s">
        <v>359</v>
      </c>
      <c r="C17198" s="602" t="s">
        <v>245</v>
      </c>
      <c r="D17198" s="602" t="s">
        <v>710</v>
      </c>
      <c r="E17198" s="602" t="s">
        <v>580</v>
      </c>
      <c r="F17198" s="602" t="s">
        <v>373</v>
      </c>
      <c r="G17198" s="603" t="s">
        <v>640</v>
      </c>
      <c r="H17198" s="604">
        <v>176624000</v>
      </c>
    </row>
    <row r="17199" spans="1:8">
      <c r="A17199" s="602" t="s">
        <v>134</v>
      </c>
      <c r="B17199" s="602" t="s">
        <v>359</v>
      </c>
      <c r="C17199" s="602" t="s">
        <v>245</v>
      </c>
      <c r="D17199" s="602" t="s">
        <v>710</v>
      </c>
      <c r="E17199" s="602" t="s">
        <v>41</v>
      </c>
      <c r="F17199" s="605" t="s">
        <v>411</v>
      </c>
      <c r="G17199" s="603" t="s">
        <v>42</v>
      </c>
      <c r="H17199" s="604">
        <v>1191000000</v>
      </c>
    </row>
    <row r="17200" spans="1:8">
      <c r="A17200" s="602" t="s">
        <v>134</v>
      </c>
      <c r="B17200" s="602" t="s">
        <v>359</v>
      </c>
      <c r="C17200" s="602" t="s">
        <v>245</v>
      </c>
      <c r="D17200" s="602" t="s">
        <v>710</v>
      </c>
      <c r="E17200" s="602" t="s">
        <v>41</v>
      </c>
      <c r="F17200" s="602" t="s">
        <v>47</v>
      </c>
      <c r="G17200" s="603" t="s">
        <v>48</v>
      </c>
      <c r="H17200" s="604">
        <v>1191000000</v>
      </c>
    </row>
    <row r="17201" spans="1:8">
      <c r="A17201" s="602" t="s">
        <v>134</v>
      </c>
      <c r="B17201" s="602" t="s">
        <v>359</v>
      </c>
      <c r="C17201" s="602" t="s">
        <v>245</v>
      </c>
      <c r="D17201" s="602" t="s">
        <v>710</v>
      </c>
      <c r="E17201" s="602" t="s">
        <v>1171</v>
      </c>
      <c r="F17201" s="605" t="s">
        <v>411</v>
      </c>
      <c r="G17201" s="603" t="s">
        <v>1172</v>
      </c>
      <c r="H17201" s="604">
        <v>250000000</v>
      </c>
    </row>
    <row r="17202" spans="1:8">
      <c r="A17202" s="602" t="s">
        <v>134</v>
      </c>
      <c r="B17202" s="602" t="s">
        <v>359</v>
      </c>
      <c r="C17202" s="602" t="s">
        <v>245</v>
      </c>
      <c r="D17202" s="602" t="s">
        <v>710</v>
      </c>
      <c r="E17202" s="602" t="s">
        <v>1171</v>
      </c>
      <c r="F17202" s="602" t="s">
        <v>1237</v>
      </c>
      <c r="G17202" s="603" t="s">
        <v>372</v>
      </c>
      <c r="H17202" s="604">
        <v>250000000</v>
      </c>
    </row>
    <row r="17203" spans="1:8">
      <c r="A17203" s="602" t="s">
        <v>134</v>
      </c>
      <c r="B17203" s="602" t="s">
        <v>359</v>
      </c>
      <c r="C17203" s="602" t="s">
        <v>245</v>
      </c>
      <c r="D17203" s="602" t="s">
        <v>710</v>
      </c>
      <c r="E17203" s="602" t="s">
        <v>1145</v>
      </c>
      <c r="F17203" s="605" t="s">
        <v>411</v>
      </c>
      <c r="G17203" s="603" t="s">
        <v>1146</v>
      </c>
      <c r="H17203" s="604">
        <v>1904415000</v>
      </c>
    </row>
    <row r="17204" spans="1:8">
      <c r="A17204" s="602" t="s">
        <v>134</v>
      </c>
      <c r="B17204" s="602" t="s">
        <v>359</v>
      </c>
      <c r="C17204" s="602" t="s">
        <v>245</v>
      </c>
      <c r="D17204" s="602" t="s">
        <v>710</v>
      </c>
      <c r="E17204" s="602" t="s">
        <v>1145</v>
      </c>
      <c r="F17204" s="602" t="s">
        <v>1144</v>
      </c>
      <c r="G17204" s="603" t="s">
        <v>1143</v>
      </c>
      <c r="H17204" s="604">
        <v>1781524000</v>
      </c>
    </row>
    <row r="17205" spans="1:8">
      <c r="A17205" s="602" t="s">
        <v>134</v>
      </c>
      <c r="B17205" s="602" t="s">
        <v>359</v>
      </c>
      <c r="C17205" s="602" t="s">
        <v>245</v>
      </c>
      <c r="D17205" s="602" t="s">
        <v>710</v>
      </c>
      <c r="E17205" s="602" t="s">
        <v>1145</v>
      </c>
      <c r="F17205" s="602" t="s">
        <v>1236</v>
      </c>
      <c r="G17205" s="603" t="s">
        <v>1235</v>
      </c>
      <c r="H17205" s="604">
        <v>21014000</v>
      </c>
    </row>
    <row r="17206" spans="1:8">
      <c r="A17206" s="602" t="s">
        <v>134</v>
      </c>
      <c r="B17206" s="602" t="s">
        <v>359</v>
      </c>
      <c r="C17206" s="602" t="s">
        <v>245</v>
      </c>
      <c r="D17206" s="602" t="s">
        <v>710</v>
      </c>
      <c r="E17206" s="602" t="s">
        <v>1145</v>
      </c>
      <c r="F17206" s="602" t="s">
        <v>1149</v>
      </c>
      <c r="G17206" s="603" t="s">
        <v>1148</v>
      </c>
      <c r="H17206" s="604">
        <v>41877000</v>
      </c>
    </row>
    <row r="17207" spans="1:8">
      <c r="A17207" s="602" t="s">
        <v>134</v>
      </c>
      <c r="B17207" s="602" t="s">
        <v>359</v>
      </c>
      <c r="C17207" s="602" t="s">
        <v>245</v>
      </c>
      <c r="D17207" s="602" t="s">
        <v>710</v>
      </c>
      <c r="E17207" s="602" t="s">
        <v>1145</v>
      </c>
      <c r="F17207" s="602" t="s">
        <v>1169</v>
      </c>
      <c r="G17207" s="603" t="s">
        <v>1168</v>
      </c>
      <c r="H17207" s="604">
        <v>60000000</v>
      </c>
    </row>
    <row r="17208" spans="1:8">
      <c r="A17208" s="602" t="s">
        <v>134</v>
      </c>
      <c r="B17208" s="602" t="s">
        <v>359</v>
      </c>
      <c r="C17208" s="602" t="s">
        <v>245</v>
      </c>
      <c r="D17208" s="602" t="s">
        <v>710</v>
      </c>
      <c r="E17208" s="602" t="s">
        <v>269</v>
      </c>
      <c r="F17208" s="605" t="s">
        <v>411</v>
      </c>
      <c r="G17208" s="603" t="s">
        <v>270</v>
      </c>
      <c r="H17208" s="604">
        <v>661125330</v>
      </c>
    </row>
    <row r="17209" spans="1:8">
      <c r="A17209" s="602" t="s">
        <v>134</v>
      </c>
      <c r="B17209" s="602" t="s">
        <v>359</v>
      </c>
      <c r="C17209" s="602" t="s">
        <v>245</v>
      </c>
      <c r="D17209" s="602" t="s">
        <v>710</v>
      </c>
      <c r="E17209" s="602" t="s">
        <v>269</v>
      </c>
      <c r="F17209" s="602" t="s">
        <v>271</v>
      </c>
      <c r="G17209" s="603" t="s">
        <v>272</v>
      </c>
      <c r="H17209" s="604">
        <v>496186330</v>
      </c>
    </row>
    <row r="17210" spans="1:8">
      <c r="A17210" s="602" t="s">
        <v>134</v>
      </c>
      <c r="B17210" s="602" t="s">
        <v>359</v>
      </c>
      <c r="C17210" s="602" t="s">
        <v>245</v>
      </c>
      <c r="D17210" s="602" t="s">
        <v>710</v>
      </c>
      <c r="E17210" s="602" t="s">
        <v>269</v>
      </c>
      <c r="F17210" s="602" t="s">
        <v>1175</v>
      </c>
      <c r="G17210" s="603" t="s">
        <v>1174</v>
      </c>
      <c r="H17210" s="604">
        <v>164939000</v>
      </c>
    </row>
    <row r="17211" spans="1:8">
      <c r="A17211" s="602" t="s">
        <v>134</v>
      </c>
      <c r="B17211" s="602" t="s">
        <v>359</v>
      </c>
      <c r="C17211" s="602" t="s">
        <v>245</v>
      </c>
      <c r="D17211" s="602" t="s">
        <v>710</v>
      </c>
      <c r="E17211" s="602" t="s">
        <v>260</v>
      </c>
      <c r="F17211" s="605" t="s">
        <v>411</v>
      </c>
      <c r="G17211" s="603" t="s">
        <v>261</v>
      </c>
      <c r="H17211" s="604">
        <v>116964549571</v>
      </c>
    </row>
    <row r="17212" spans="1:8">
      <c r="A17212" s="602" t="s">
        <v>134</v>
      </c>
      <c r="B17212" s="602" t="s">
        <v>359</v>
      </c>
      <c r="C17212" s="602" t="s">
        <v>245</v>
      </c>
      <c r="D17212" s="602" t="s">
        <v>710</v>
      </c>
      <c r="E17212" s="602" t="s">
        <v>260</v>
      </c>
      <c r="F17212" s="602" t="s">
        <v>262</v>
      </c>
      <c r="G17212" s="603" t="s">
        <v>263</v>
      </c>
      <c r="H17212" s="604">
        <v>116964549571</v>
      </c>
    </row>
    <row r="17213" spans="1:8">
      <c r="A17213" s="602" t="s">
        <v>134</v>
      </c>
      <c r="B17213" s="602" t="s">
        <v>359</v>
      </c>
      <c r="C17213" s="602" t="s">
        <v>245</v>
      </c>
      <c r="D17213" s="602" t="s">
        <v>710</v>
      </c>
      <c r="E17213" s="602" t="s">
        <v>53</v>
      </c>
      <c r="F17213" s="605" t="s">
        <v>411</v>
      </c>
      <c r="G17213" s="603" t="s">
        <v>193</v>
      </c>
      <c r="H17213" s="604">
        <v>9953815399</v>
      </c>
    </row>
    <row r="17214" spans="1:8">
      <c r="A17214" s="602" t="s">
        <v>134</v>
      </c>
      <c r="B17214" s="602" t="s">
        <v>359</v>
      </c>
      <c r="C17214" s="602" t="s">
        <v>245</v>
      </c>
      <c r="D17214" s="602" t="s">
        <v>710</v>
      </c>
      <c r="E17214" s="602" t="s">
        <v>53</v>
      </c>
      <c r="F17214" s="602" t="s">
        <v>54</v>
      </c>
      <c r="G17214" s="603" t="s">
        <v>55</v>
      </c>
      <c r="H17214" s="604">
        <v>1395062200</v>
      </c>
    </row>
    <row r="17215" spans="1:8">
      <c r="A17215" s="602" t="s">
        <v>134</v>
      </c>
      <c r="B17215" s="602" t="s">
        <v>359</v>
      </c>
      <c r="C17215" s="602" t="s">
        <v>245</v>
      </c>
      <c r="D17215" s="602" t="s">
        <v>710</v>
      </c>
      <c r="E17215" s="602" t="s">
        <v>53</v>
      </c>
      <c r="F17215" s="602" t="s">
        <v>56</v>
      </c>
      <c r="G17215" s="603" t="s">
        <v>57</v>
      </c>
      <c r="H17215" s="604">
        <v>7995808053</v>
      </c>
    </row>
    <row r="17216" spans="1:8">
      <c r="A17216" s="602" t="s">
        <v>134</v>
      </c>
      <c r="B17216" s="602" t="s">
        <v>359</v>
      </c>
      <c r="C17216" s="602" t="s">
        <v>245</v>
      </c>
      <c r="D17216" s="602" t="s">
        <v>710</v>
      </c>
      <c r="E17216" s="602" t="s">
        <v>53</v>
      </c>
      <c r="F17216" s="602" t="s">
        <v>264</v>
      </c>
      <c r="G17216" s="603" t="s">
        <v>34</v>
      </c>
      <c r="H17216" s="604">
        <v>418054000</v>
      </c>
    </row>
    <row r="17217" spans="1:8">
      <c r="A17217" s="602" t="s">
        <v>134</v>
      </c>
      <c r="B17217" s="602" t="s">
        <v>359</v>
      </c>
      <c r="C17217" s="602" t="s">
        <v>245</v>
      </c>
      <c r="D17217" s="602" t="s">
        <v>710</v>
      </c>
      <c r="E17217" s="602" t="s">
        <v>53</v>
      </c>
      <c r="F17217" s="602" t="s">
        <v>358</v>
      </c>
      <c r="G17217" s="603" t="s">
        <v>205</v>
      </c>
      <c r="H17217" s="604">
        <v>144891146</v>
      </c>
    </row>
    <row r="17218" spans="1:8">
      <c r="A17218" s="602" t="s">
        <v>134</v>
      </c>
      <c r="B17218" s="602" t="s">
        <v>359</v>
      </c>
      <c r="C17218" s="602" t="s">
        <v>245</v>
      </c>
      <c r="D17218" s="602" t="s">
        <v>1233</v>
      </c>
      <c r="E17218" s="605" t="s">
        <v>411</v>
      </c>
      <c r="F17218" s="605" t="s">
        <v>411</v>
      </c>
      <c r="G17218" s="603" t="s">
        <v>1234</v>
      </c>
      <c r="H17218" s="604">
        <v>49995000</v>
      </c>
    </row>
    <row r="17219" spans="1:8">
      <c r="A17219" s="602" t="s">
        <v>134</v>
      </c>
      <c r="B17219" s="602" t="s">
        <v>359</v>
      </c>
      <c r="C17219" s="602" t="s">
        <v>245</v>
      </c>
      <c r="D17219" s="602" t="s">
        <v>1233</v>
      </c>
      <c r="E17219" s="602" t="s">
        <v>744</v>
      </c>
      <c r="F17219" s="605" t="s">
        <v>411</v>
      </c>
      <c r="G17219" s="603" t="s">
        <v>445</v>
      </c>
      <c r="H17219" s="604">
        <v>49995000</v>
      </c>
    </row>
    <row r="17220" spans="1:8">
      <c r="A17220" s="602" t="s">
        <v>134</v>
      </c>
      <c r="B17220" s="602" t="s">
        <v>359</v>
      </c>
      <c r="C17220" s="602" t="s">
        <v>245</v>
      </c>
      <c r="D17220" s="602" t="s">
        <v>1233</v>
      </c>
      <c r="E17220" s="602" t="s">
        <v>744</v>
      </c>
      <c r="F17220" s="602" t="s">
        <v>748</v>
      </c>
      <c r="G17220" s="603" t="s">
        <v>35</v>
      </c>
      <c r="H17220" s="604">
        <v>49995000</v>
      </c>
    </row>
    <row r="17221" spans="1:8">
      <c r="A17221" s="602" t="s">
        <v>134</v>
      </c>
      <c r="B17221" s="602" t="s">
        <v>359</v>
      </c>
      <c r="C17221" s="602" t="s">
        <v>301</v>
      </c>
      <c r="D17221" s="605" t="s">
        <v>411</v>
      </c>
      <c r="E17221" s="605" t="s">
        <v>411</v>
      </c>
      <c r="F17221" s="605" t="s">
        <v>411</v>
      </c>
      <c r="G17221" s="603" t="s">
        <v>302</v>
      </c>
      <c r="H17221" s="604">
        <v>3684757445</v>
      </c>
    </row>
    <row r="17222" spans="1:8">
      <c r="A17222" s="602" t="s">
        <v>134</v>
      </c>
      <c r="B17222" s="602" t="s">
        <v>359</v>
      </c>
      <c r="C17222" s="602" t="s">
        <v>301</v>
      </c>
      <c r="D17222" s="602" t="s">
        <v>303</v>
      </c>
      <c r="E17222" s="605" t="s">
        <v>411</v>
      </c>
      <c r="F17222" s="605" t="s">
        <v>411</v>
      </c>
      <c r="G17222" s="603" t="s">
        <v>304</v>
      </c>
      <c r="H17222" s="604">
        <v>3654905445</v>
      </c>
    </row>
    <row r="17223" spans="1:8">
      <c r="A17223" s="602" t="s">
        <v>134</v>
      </c>
      <c r="B17223" s="602" t="s">
        <v>359</v>
      </c>
      <c r="C17223" s="602" t="s">
        <v>301</v>
      </c>
      <c r="D17223" s="602" t="s">
        <v>303</v>
      </c>
      <c r="E17223" s="602" t="s">
        <v>167</v>
      </c>
      <c r="F17223" s="605" t="s">
        <v>411</v>
      </c>
      <c r="G17223" s="603" t="s">
        <v>168</v>
      </c>
      <c r="H17223" s="604">
        <v>6755345</v>
      </c>
    </row>
    <row r="17224" spans="1:8">
      <c r="A17224" s="602" t="s">
        <v>134</v>
      </c>
      <c r="B17224" s="602" t="s">
        <v>359</v>
      </c>
      <c r="C17224" s="602" t="s">
        <v>301</v>
      </c>
      <c r="D17224" s="602" t="s">
        <v>303</v>
      </c>
      <c r="E17224" s="602" t="s">
        <v>167</v>
      </c>
      <c r="F17224" s="602" t="s">
        <v>228</v>
      </c>
      <c r="G17224" s="603" t="s">
        <v>229</v>
      </c>
      <c r="H17224" s="604">
        <v>6755345</v>
      </c>
    </row>
    <row r="17225" spans="1:8">
      <c r="A17225" s="602" t="s">
        <v>134</v>
      </c>
      <c r="B17225" s="602" t="s">
        <v>359</v>
      </c>
      <c r="C17225" s="602" t="s">
        <v>301</v>
      </c>
      <c r="D17225" s="602" t="s">
        <v>303</v>
      </c>
      <c r="E17225" s="602" t="s">
        <v>171</v>
      </c>
      <c r="F17225" s="605" t="s">
        <v>411</v>
      </c>
      <c r="G17225" s="603" t="s">
        <v>172</v>
      </c>
      <c r="H17225" s="604">
        <v>74621000</v>
      </c>
    </row>
    <row r="17226" spans="1:8">
      <c r="A17226" s="602" t="s">
        <v>134</v>
      </c>
      <c r="B17226" s="602" t="s">
        <v>359</v>
      </c>
      <c r="C17226" s="602" t="s">
        <v>301</v>
      </c>
      <c r="D17226" s="602" t="s">
        <v>303</v>
      </c>
      <c r="E17226" s="602" t="s">
        <v>171</v>
      </c>
      <c r="F17226" s="602" t="s">
        <v>173</v>
      </c>
      <c r="G17226" s="603" t="s">
        <v>174</v>
      </c>
      <c r="H17226" s="604">
        <v>2610000</v>
      </c>
    </row>
    <row r="17227" spans="1:8">
      <c r="A17227" s="602" t="s">
        <v>134</v>
      </c>
      <c r="B17227" s="602" t="s">
        <v>359</v>
      </c>
      <c r="C17227" s="602" t="s">
        <v>301</v>
      </c>
      <c r="D17227" s="602" t="s">
        <v>303</v>
      </c>
      <c r="E17227" s="602" t="s">
        <v>171</v>
      </c>
      <c r="F17227" s="602" t="s">
        <v>216</v>
      </c>
      <c r="G17227" s="603" t="s">
        <v>217</v>
      </c>
      <c r="H17227" s="604">
        <v>65751000</v>
      </c>
    </row>
    <row r="17228" spans="1:8">
      <c r="A17228" s="602" t="s">
        <v>134</v>
      </c>
      <c r="B17228" s="602" t="s">
        <v>359</v>
      </c>
      <c r="C17228" s="602" t="s">
        <v>301</v>
      </c>
      <c r="D17228" s="602" t="s">
        <v>303</v>
      </c>
      <c r="E17228" s="602" t="s">
        <v>171</v>
      </c>
      <c r="F17228" s="602" t="s">
        <v>175</v>
      </c>
      <c r="G17228" s="603" t="s">
        <v>176</v>
      </c>
      <c r="H17228" s="604">
        <v>6260000</v>
      </c>
    </row>
    <row r="17229" spans="1:8">
      <c r="A17229" s="602" t="s">
        <v>134</v>
      </c>
      <c r="B17229" s="602" t="s">
        <v>359</v>
      </c>
      <c r="C17229" s="602" t="s">
        <v>301</v>
      </c>
      <c r="D17229" s="602" t="s">
        <v>303</v>
      </c>
      <c r="E17229" s="602" t="s">
        <v>177</v>
      </c>
      <c r="F17229" s="605" t="s">
        <v>411</v>
      </c>
      <c r="G17229" s="603" t="s">
        <v>178</v>
      </c>
      <c r="H17229" s="604">
        <v>6945000</v>
      </c>
    </row>
    <row r="17230" spans="1:8">
      <c r="A17230" s="602" t="s">
        <v>134</v>
      </c>
      <c r="B17230" s="602" t="s">
        <v>359</v>
      </c>
      <c r="C17230" s="602" t="s">
        <v>301</v>
      </c>
      <c r="D17230" s="602" t="s">
        <v>303</v>
      </c>
      <c r="E17230" s="602" t="s">
        <v>177</v>
      </c>
      <c r="F17230" s="602" t="s">
        <v>441</v>
      </c>
      <c r="G17230" s="603" t="s">
        <v>442</v>
      </c>
      <c r="H17230" s="604">
        <v>4550000</v>
      </c>
    </row>
    <row r="17231" spans="1:8">
      <c r="A17231" s="602" t="s">
        <v>134</v>
      </c>
      <c r="B17231" s="602" t="s">
        <v>359</v>
      </c>
      <c r="C17231" s="602" t="s">
        <v>301</v>
      </c>
      <c r="D17231" s="602" t="s">
        <v>303</v>
      </c>
      <c r="E17231" s="602" t="s">
        <v>177</v>
      </c>
      <c r="F17231" s="602" t="s">
        <v>239</v>
      </c>
      <c r="G17231" s="603" t="s">
        <v>205</v>
      </c>
      <c r="H17231" s="604">
        <v>2395000</v>
      </c>
    </row>
    <row r="17232" spans="1:8">
      <c r="A17232" s="602" t="s">
        <v>134</v>
      </c>
      <c r="B17232" s="602" t="s">
        <v>359</v>
      </c>
      <c r="C17232" s="602" t="s">
        <v>301</v>
      </c>
      <c r="D17232" s="602" t="s">
        <v>303</v>
      </c>
      <c r="E17232" s="602" t="s">
        <v>240</v>
      </c>
      <c r="F17232" s="605" t="s">
        <v>411</v>
      </c>
      <c r="G17232" s="603" t="s">
        <v>241</v>
      </c>
      <c r="H17232" s="604">
        <v>3000000</v>
      </c>
    </row>
    <row r="17233" spans="1:8">
      <c r="A17233" s="602" t="s">
        <v>134</v>
      </c>
      <c r="B17233" s="602" t="s">
        <v>359</v>
      </c>
      <c r="C17233" s="602" t="s">
        <v>301</v>
      </c>
      <c r="D17233" s="602" t="s">
        <v>303</v>
      </c>
      <c r="E17233" s="602" t="s">
        <v>240</v>
      </c>
      <c r="F17233" s="602" t="s">
        <v>733</v>
      </c>
      <c r="G17233" s="603" t="s">
        <v>734</v>
      </c>
      <c r="H17233" s="604">
        <v>3000000</v>
      </c>
    </row>
    <row r="17234" spans="1:8">
      <c r="A17234" s="602" t="s">
        <v>134</v>
      </c>
      <c r="B17234" s="602" t="s">
        <v>359</v>
      </c>
      <c r="C17234" s="602" t="s">
        <v>301</v>
      </c>
      <c r="D17234" s="602" t="s">
        <v>303</v>
      </c>
      <c r="E17234" s="602" t="s">
        <v>744</v>
      </c>
      <c r="F17234" s="605" t="s">
        <v>411</v>
      </c>
      <c r="G17234" s="603" t="s">
        <v>445</v>
      </c>
      <c r="H17234" s="604">
        <v>2183002100</v>
      </c>
    </row>
    <row r="17235" spans="1:8">
      <c r="A17235" s="602" t="s">
        <v>134</v>
      </c>
      <c r="B17235" s="602" t="s">
        <v>359</v>
      </c>
      <c r="C17235" s="602" t="s">
        <v>301</v>
      </c>
      <c r="D17235" s="602" t="s">
        <v>303</v>
      </c>
      <c r="E17235" s="602" t="s">
        <v>744</v>
      </c>
      <c r="F17235" s="602" t="s">
        <v>446</v>
      </c>
      <c r="G17235" s="603" t="s">
        <v>21</v>
      </c>
      <c r="H17235" s="604">
        <v>4680000</v>
      </c>
    </row>
    <row r="17236" spans="1:8">
      <c r="A17236" s="602" t="s">
        <v>134</v>
      </c>
      <c r="B17236" s="602" t="s">
        <v>359</v>
      </c>
      <c r="C17236" s="602" t="s">
        <v>301</v>
      </c>
      <c r="D17236" s="602" t="s">
        <v>303</v>
      </c>
      <c r="E17236" s="602" t="s">
        <v>744</v>
      </c>
      <c r="F17236" s="602" t="s">
        <v>533</v>
      </c>
      <c r="G17236" s="603" t="s">
        <v>534</v>
      </c>
      <c r="H17236" s="604">
        <v>36820600</v>
      </c>
    </row>
    <row r="17237" spans="1:8">
      <c r="A17237" s="602" t="s">
        <v>134</v>
      </c>
      <c r="B17237" s="602" t="s">
        <v>359</v>
      </c>
      <c r="C17237" s="602" t="s">
        <v>301</v>
      </c>
      <c r="D17237" s="602" t="s">
        <v>303</v>
      </c>
      <c r="E17237" s="602" t="s">
        <v>744</v>
      </c>
      <c r="F17237" s="602" t="s">
        <v>748</v>
      </c>
      <c r="G17237" s="603" t="s">
        <v>35</v>
      </c>
      <c r="H17237" s="604">
        <v>2141501500</v>
      </c>
    </row>
    <row r="17238" spans="1:8">
      <c r="A17238" s="602" t="s">
        <v>134</v>
      </c>
      <c r="B17238" s="602" t="s">
        <v>359</v>
      </c>
      <c r="C17238" s="602" t="s">
        <v>301</v>
      </c>
      <c r="D17238" s="602" t="s">
        <v>303</v>
      </c>
      <c r="E17238" s="602" t="s">
        <v>189</v>
      </c>
      <c r="F17238" s="605" t="s">
        <v>411</v>
      </c>
      <c r="G17238" s="603" t="s">
        <v>190</v>
      </c>
      <c r="H17238" s="604">
        <v>64597000</v>
      </c>
    </row>
    <row r="17239" spans="1:8">
      <c r="A17239" s="602" t="s">
        <v>134</v>
      </c>
      <c r="B17239" s="602" t="s">
        <v>359</v>
      </c>
      <c r="C17239" s="602" t="s">
        <v>301</v>
      </c>
      <c r="D17239" s="602" t="s">
        <v>303</v>
      </c>
      <c r="E17239" s="602" t="s">
        <v>189</v>
      </c>
      <c r="F17239" s="602" t="s">
        <v>773</v>
      </c>
      <c r="G17239" s="603" t="s">
        <v>774</v>
      </c>
      <c r="H17239" s="604">
        <v>525000</v>
      </c>
    </row>
    <row r="17240" spans="1:8">
      <c r="A17240" s="602" t="s">
        <v>134</v>
      </c>
      <c r="B17240" s="602" t="s">
        <v>359</v>
      </c>
      <c r="C17240" s="602" t="s">
        <v>301</v>
      </c>
      <c r="D17240" s="602" t="s">
        <v>303</v>
      </c>
      <c r="E17240" s="602" t="s">
        <v>189</v>
      </c>
      <c r="F17240" s="602" t="s">
        <v>191</v>
      </c>
      <c r="G17240" s="603" t="s">
        <v>36</v>
      </c>
      <c r="H17240" s="604">
        <v>1406000</v>
      </c>
    </row>
    <row r="17241" spans="1:8">
      <c r="A17241" s="602" t="s">
        <v>134</v>
      </c>
      <c r="B17241" s="602" t="s">
        <v>359</v>
      </c>
      <c r="C17241" s="602" t="s">
        <v>301</v>
      </c>
      <c r="D17241" s="602" t="s">
        <v>303</v>
      </c>
      <c r="E17241" s="602" t="s">
        <v>189</v>
      </c>
      <c r="F17241" s="602" t="s">
        <v>307</v>
      </c>
      <c r="G17241" s="603" t="s">
        <v>308</v>
      </c>
      <c r="H17241" s="604">
        <v>1120000</v>
      </c>
    </row>
    <row r="17242" spans="1:8">
      <c r="A17242" s="602" t="s">
        <v>134</v>
      </c>
      <c r="B17242" s="602" t="s">
        <v>359</v>
      </c>
      <c r="C17242" s="602" t="s">
        <v>301</v>
      </c>
      <c r="D17242" s="602" t="s">
        <v>303</v>
      </c>
      <c r="E17242" s="602" t="s">
        <v>189</v>
      </c>
      <c r="F17242" s="602" t="s">
        <v>192</v>
      </c>
      <c r="G17242" s="603" t="s">
        <v>193</v>
      </c>
      <c r="H17242" s="604">
        <v>61546000</v>
      </c>
    </row>
    <row r="17243" spans="1:8">
      <c r="A17243" s="602" t="s">
        <v>134</v>
      </c>
      <c r="B17243" s="602" t="s">
        <v>359</v>
      </c>
      <c r="C17243" s="602" t="s">
        <v>301</v>
      </c>
      <c r="D17243" s="602" t="s">
        <v>303</v>
      </c>
      <c r="E17243" s="602" t="s">
        <v>194</v>
      </c>
      <c r="F17243" s="605" t="s">
        <v>411</v>
      </c>
      <c r="G17243" s="603" t="s">
        <v>195</v>
      </c>
      <c r="H17243" s="604">
        <v>112891000</v>
      </c>
    </row>
    <row r="17244" spans="1:8">
      <c r="A17244" s="602" t="s">
        <v>134</v>
      </c>
      <c r="B17244" s="602" t="s">
        <v>359</v>
      </c>
      <c r="C17244" s="602" t="s">
        <v>301</v>
      </c>
      <c r="D17244" s="602" t="s">
        <v>303</v>
      </c>
      <c r="E17244" s="602" t="s">
        <v>194</v>
      </c>
      <c r="F17244" s="602" t="s">
        <v>196</v>
      </c>
      <c r="G17244" s="603" t="s">
        <v>197</v>
      </c>
      <c r="H17244" s="604">
        <v>101250000</v>
      </c>
    </row>
    <row r="17245" spans="1:8">
      <c r="A17245" s="602" t="s">
        <v>134</v>
      </c>
      <c r="B17245" s="602" t="s">
        <v>359</v>
      </c>
      <c r="C17245" s="602" t="s">
        <v>301</v>
      </c>
      <c r="D17245" s="602" t="s">
        <v>303</v>
      </c>
      <c r="E17245" s="602" t="s">
        <v>194</v>
      </c>
      <c r="F17245" s="602" t="s">
        <v>198</v>
      </c>
      <c r="G17245" s="603" t="s">
        <v>199</v>
      </c>
      <c r="H17245" s="604">
        <v>7516000</v>
      </c>
    </row>
    <row r="17246" spans="1:8">
      <c r="A17246" s="602" t="s">
        <v>134</v>
      </c>
      <c r="B17246" s="602" t="s">
        <v>359</v>
      </c>
      <c r="C17246" s="602" t="s">
        <v>301</v>
      </c>
      <c r="D17246" s="602" t="s">
        <v>303</v>
      </c>
      <c r="E17246" s="602" t="s">
        <v>194</v>
      </c>
      <c r="F17246" s="602" t="s">
        <v>200</v>
      </c>
      <c r="G17246" s="603" t="s">
        <v>201</v>
      </c>
      <c r="H17246" s="604">
        <v>4125000</v>
      </c>
    </row>
    <row r="17247" spans="1:8">
      <c r="A17247" s="602" t="s">
        <v>134</v>
      </c>
      <c r="B17247" s="602" t="s">
        <v>359</v>
      </c>
      <c r="C17247" s="602" t="s">
        <v>301</v>
      </c>
      <c r="D17247" s="602" t="s">
        <v>303</v>
      </c>
      <c r="E17247" s="602" t="s">
        <v>41</v>
      </c>
      <c r="F17247" s="605" t="s">
        <v>411</v>
      </c>
      <c r="G17247" s="603" t="s">
        <v>42</v>
      </c>
      <c r="H17247" s="604">
        <v>135150000</v>
      </c>
    </row>
    <row r="17248" spans="1:8">
      <c r="A17248" s="602" t="s">
        <v>134</v>
      </c>
      <c r="B17248" s="602" t="s">
        <v>359</v>
      </c>
      <c r="C17248" s="602" t="s">
        <v>301</v>
      </c>
      <c r="D17248" s="602" t="s">
        <v>303</v>
      </c>
      <c r="E17248" s="602" t="s">
        <v>41</v>
      </c>
      <c r="F17248" s="602" t="s">
        <v>47</v>
      </c>
      <c r="G17248" s="603" t="s">
        <v>48</v>
      </c>
      <c r="H17248" s="604">
        <v>135150000</v>
      </c>
    </row>
    <row r="17249" spans="1:8">
      <c r="A17249" s="602" t="s">
        <v>134</v>
      </c>
      <c r="B17249" s="602" t="s">
        <v>359</v>
      </c>
      <c r="C17249" s="602" t="s">
        <v>301</v>
      </c>
      <c r="D17249" s="602" t="s">
        <v>303</v>
      </c>
      <c r="E17249" s="602" t="s">
        <v>260</v>
      </c>
      <c r="F17249" s="605" t="s">
        <v>411</v>
      </c>
      <c r="G17249" s="603" t="s">
        <v>261</v>
      </c>
      <c r="H17249" s="604">
        <v>115750000</v>
      </c>
    </row>
    <row r="17250" spans="1:8">
      <c r="A17250" s="602" t="s">
        <v>134</v>
      </c>
      <c r="B17250" s="602" t="s">
        <v>359</v>
      </c>
      <c r="C17250" s="602" t="s">
        <v>301</v>
      </c>
      <c r="D17250" s="602" t="s">
        <v>303</v>
      </c>
      <c r="E17250" s="602" t="s">
        <v>260</v>
      </c>
      <c r="F17250" s="602" t="s">
        <v>262</v>
      </c>
      <c r="G17250" s="603" t="s">
        <v>263</v>
      </c>
      <c r="H17250" s="604">
        <v>115750000</v>
      </c>
    </row>
    <row r="17251" spans="1:8">
      <c r="A17251" s="602" t="s">
        <v>134</v>
      </c>
      <c r="B17251" s="602" t="s">
        <v>359</v>
      </c>
      <c r="C17251" s="602" t="s">
        <v>301</v>
      </c>
      <c r="D17251" s="602" t="s">
        <v>303</v>
      </c>
      <c r="E17251" s="602" t="s">
        <v>49</v>
      </c>
      <c r="F17251" s="605" t="s">
        <v>411</v>
      </c>
      <c r="G17251" s="603" t="s">
        <v>50</v>
      </c>
      <c r="H17251" s="604">
        <v>952194000</v>
      </c>
    </row>
    <row r="17252" spans="1:8">
      <c r="A17252" s="602" t="s">
        <v>134</v>
      </c>
      <c r="B17252" s="602" t="s">
        <v>359</v>
      </c>
      <c r="C17252" s="602" t="s">
        <v>301</v>
      </c>
      <c r="D17252" s="602" t="s">
        <v>303</v>
      </c>
      <c r="E17252" s="602" t="s">
        <v>49</v>
      </c>
      <c r="F17252" s="602" t="s">
        <v>51</v>
      </c>
      <c r="G17252" s="603" t="s">
        <v>52</v>
      </c>
      <c r="H17252" s="604">
        <v>952194000</v>
      </c>
    </row>
    <row r="17253" spans="1:8">
      <c r="A17253" s="602" t="s">
        <v>134</v>
      </c>
      <c r="B17253" s="602" t="s">
        <v>359</v>
      </c>
      <c r="C17253" s="602" t="s">
        <v>301</v>
      </c>
      <c r="D17253" s="602" t="s">
        <v>1231</v>
      </c>
      <c r="E17253" s="605" t="s">
        <v>411</v>
      </c>
      <c r="F17253" s="605" t="s">
        <v>411</v>
      </c>
      <c r="G17253" s="603" t="s">
        <v>1232</v>
      </c>
      <c r="H17253" s="604">
        <v>29852000</v>
      </c>
    </row>
    <row r="17254" spans="1:8">
      <c r="A17254" s="602" t="s">
        <v>134</v>
      </c>
      <c r="B17254" s="602" t="s">
        <v>359</v>
      </c>
      <c r="C17254" s="602" t="s">
        <v>301</v>
      </c>
      <c r="D17254" s="602" t="s">
        <v>1231</v>
      </c>
      <c r="E17254" s="602" t="s">
        <v>744</v>
      </c>
      <c r="F17254" s="605" t="s">
        <v>411</v>
      </c>
      <c r="G17254" s="603" t="s">
        <v>445</v>
      </c>
      <c r="H17254" s="604">
        <v>20000000</v>
      </c>
    </row>
    <row r="17255" spans="1:8">
      <c r="A17255" s="602" t="s">
        <v>134</v>
      </c>
      <c r="B17255" s="602" t="s">
        <v>359</v>
      </c>
      <c r="C17255" s="602" t="s">
        <v>301</v>
      </c>
      <c r="D17255" s="602" t="s">
        <v>1231</v>
      </c>
      <c r="E17255" s="602" t="s">
        <v>744</v>
      </c>
      <c r="F17255" s="602" t="s">
        <v>446</v>
      </c>
      <c r="G17255" s="603" t="s">
        <v>21</v>
      </c>
      <c r="H17255" s="604">
        <v>20000000</v>
      </c>
    </row>
    <row r="17256" spans="1:8">
      <c r="A17256" s="602" t="s">
        <v>134</v>
      </c>
      <c r="B17256" s="602" t="s">
        <v>359</v>
      </c>
      <c r="C17256" s="602" t="s">
        <v>301</v>
      </c>
      <c r="D17256" s="602" t="s">
        <v>1231</v>
      </c>
      <c r="E17256" s="602" t="s">
        <v>260</v>
      </c>
      <c r="F17256" s="605" t="s">
        <v>411</v>
      </c>
      <c r="G17256" s="603" t="s">
        <v>261</v>
      </c>
      <c r="H17256" s="604">
        <v>9395000</v>
      </c>
    </row>
    <row r="17257" spans="1:8">
      <c r="A17257" s="602" t="s">
        <v>134</v>
      </c>
      <c r="B17257" s="602" t="s">
        <v>359</v>
      </c>
      <c r="C17257" s="602" t="s">
        <v>301</v>
      </c>
      <c r="D17257" s="602" t="s">
        <v>1231</v>
      </c>
      <c r="E17257" s="602" t="s">
        <v>260</v>
      </c>
      <c r="F17257" s="602" t="s">
        <v>262</v>
      </c>
      <c r="G17257" s="603" t="s">
        <v>263</v>
      </c>
      <c r="H17257" s="604">
        <v>9395000</v>
      </c>
    </row>
    <row r="17258" spans="1:8">
      <c r="A17258" s="602" t="s">
        <v>134</v>
      </c>
      <c r="B17258" s="602" t="s">
        <v>359</v>
      </c>
      <c r="C17258" s="602" t="s">
        <v>301</v>
      </c>
      <c r="D17258" s="602" t="s">
        <v>1231</v>
      </c>
      <c r="E17258" s="602" t="s">
        <v>53</v>
      </c>
      <c r="F17258" s="605" t="s">
        <v>411</v>
      </c>
      <c r="G17258" s="603" t="s">
        <v>193</v>
      </c>
      <c r="H17258" s="604">
        <v>457000</v>
      </c>
    </row>
    <row r="17259" spans="1:8">
      <c r="A17259" s="602" t="s">
        <v>134</v>
      </c>
      <c r="B17259" s="602" t="s">
        <v>359</v>
      </c>
      <c r="C17259" s="602" t="s">
        <v>301</v>
      </c>
      <c r="D17259" s="602" t="s">
        <v>1231</v>
      </c>
      <c r="E17259" s="602" t="s">
        <v>53</v>
      </c>
      <c r="F17259" s="602" t="s">
        <v>264</v>
      </c>
      <c r="G17259" s="603" t="s">
        <v>34</v>
      </c>
      <c r="H17259" s="604">
        <v>457000</v>
      </c>
    </row>
    <row r="17260" spans="1:8">
      <c r="A17260" s="602" t="s">
        <v>134</v>
      </c>
      <c r="B17260" s="602" t="s">
        <v>359</v>
      </c>
      <c r="C17260" s="602" t="s">
        <v>276</v>
      </c>
      <c r="D17260" s="605" t="s">
        <v>411</v>
      </c>
      <c r="E17260" s="605" t="s">
        <v>411</v>
      </c>
      <c r="F17260" s="605" t="s">
        <v>411</v>
      </c>
      <c r="G17260" s="603" t="s">
        <v>277</v>
      </c>
      <c r="H17260" s="604">
        <v>2352184280</v>
      </c>
    </row>
    <row r="17261" spans="1:8">
      <c r="A17261" s="602" t="s">
        <v>134</v>
      </c>
      <c r="B17261" s="602" t="s">
        <v>359</v>
      </c>
      <c r="C17261" s="602" t="s">
        <v>276</v>
      </c>
      <c r="D17261" s="602" t="s">
        <v>564</v>
      </c>
      <c r="E17261" s="605" t="s">
        <v>411</v>
      </c>
      <c r="F17261" s="605" t="s">
        <v>411</v>
      </c>
      <c r="G17261" s="603" t="s">
        <v>565</v>
      </c>
      <c r="H17261" s="604">
        <v>305968000</v>
      </c>
    </row>
    <row r="17262" spans="1:8">
      <c r="A17262" s="602" t="s">
        <v>134</v>
      </c>
      <c r="B17262" s="602" t="s">
        <v>359</v>
      </c>
      <c r="C17262" s="602" t="s">
        <v>276</v>
      </c>
      <c r="D17262" s="602" t="s">
        <v>564</v>
      </c>
      <c r="E17262" s="602" t="s">
        <v>167</v>
      </c>
      <c r="F17262" s="605" t="s">
        <v>411</v>
      </c>
      <c r="G17262" s="603" t="s">
        <v>168</v>
      </c>
      <c r="H17262" s="604">
        <v>8000000</v>
      </c>
    </row>
    <row r="17263" spans="1:8">
      <c r="A17263" s="602" t="s">
        <v>134</v>
      </c>
      <c r="B17263" s="602" t="s">
        <v>359</v>
      </c>
      <c r="C17263" s="602" t="s">
        <v>276</v>
      </c>
      <c r="D17263" s="602" t="s">
        <v>564</v>
      </c>
      <c r="E17263" s="602" t="s">
        <v>167</v>
      </c>
      <c r="F17263" s="602" t="s">
        <v>214</v>
      </c>
      <c r="G17263" s="603" t="s">
        <v>215</v>
      </c>
      <c r="H17263" s="604">
        <v>8000000</v>
      </c>
    </row>
    <row r="17264" spans="1:8">
      <c r="A17264" s="602" t="s">
        <v>134</v>
      </c>
      <c r="B17264" s="602" t="s">
        <v>359</v>
      </c>
      <c r="C17264" s="602" t="s">
        <v>276</v>
      </c>
      <c r="D17264" s="602" t="s">
        <v>564</v>
      </c>
      <c r="E17264" s="602" t="s">
        <v>744</v>
      </c>
      <c r="F17264" s="605" t="s">
        <v>411</v>
      </c>
      <c r="G17264" s="603" t="s">
        <v>445</v>
      </c>
      <c r="H17264" s="604">
        <v>44515000</v>
      </c>
    </row>
    <row r="17265" spans="1:8">
      <c r="A17265" s="602" t="s">
        <v>134</v>
      </c>
      <c r="B17265" s="602" t="s">
        <v>359</v>
      </c>
      <c r="C17265" s="602" t="s">
        <v>276</v>
      </c>
      <c r="D17265" s="602" t="s">
        <v>564</v>
      </c>
      <c r="E17265" s="602" t="s">
        <v>744</v>
      </c>
      <c r="F17265" s="602" t="s">
        <v>371</v>
      </c>
      <c r="G17265" s="603" t="s">
        <v>372</v>
      </c>
      <c r="H17265" s="604">
        <v>3600000</v>
      </c>
    </row>
    <row r="17266" spans="1:8">
      <c r="A17266" s="602" t="s">
        <v>134</v>
      </c>
      <c r="B17266" s="602" t="s">
        <v>359</v>
      </c>
      <c r="C17266" s="602" t="s">
        <v>276</v>
      </c>
      <c r="D17266" s="602" t="s">
        <v>564</v>
      </c>
      <c r="E17266" s="602" t="s">
        <v>744</v>
      </c>
      <c r="F17266" s="602" t="s">
        <v>748</v>
      </c>
      <c r="G17266" s="603" t="s">
        <v>35</v>
      </c>
      <c r="H17266" s="604">
        <v>40915000</v>
      </c>
    </row>
    <row r="17267" spans="1:8">
      <c r="A17267" s="602" t="s">
        <v>134</v>
      </c>
      <c r="B17267" s="602" t="s">
        <v>359</v>
      </c>
      <c r="C17267" s="602" t="s">
        <v>276</v>
      </c>
      <c r="D17267" s="602" t="s">
        <v>564</v>
      </c>
      <c r="E17267" s="602" t="s">
        <v>189</v>
      </c>
      <c r="F17267" s="605" t="s">
        <v>411</v>
      </c>
      <c r="G17267" s="603" t="s">
        <v>190</v>
      </c>
      <c r="H17267" s="604">
        <v>65945000</v>
      </c>
    </row>
    <row r="17268" spans="1:8">
      <c r="A17268" s="602" t="s">
        <v>134</v>
      </c>
      <c r="B17268" s="602" t="s">
        <v>359</v>
      </c>
      <c r="C17268" s="602" t="s">
        <v>276</v>
      </c>
      <c r="D17268" s="602" t="s">
        <v>564</v>
      </c>
      <c r="E17268" s="602" t="s">
        <v>189</v>
      </c>
      <c r="F17268" s="602" t="s">
        <v>435</v>
      </c>
      <c r="G17268" s="603" t="s">
        <v>567</v>
      </c>
      <c r="H17268" s="604">
        <v>65945000</v>
      </c>
    </row>
    <row r="17269" spans="1:8">
      <c r="A17269" s="602" t="s">
        <v>134</v>
      </c>
      <c r="B17269" s="602" t="s">
        <v>359</v>
      </c>
      <c r="C17269" s="602" t="s">
        <v>276</v>
      </c>
      <c r="D17269" s="602" t="s">
        <v>564</v>
      </c>
      <c r="E17269" s="602" t="s">
        <v>194</v>
      </c>
      <c r="F17269" s="605" t="s">
        <v>411</v>
      </c>
      <c r="G17269" s="603" t="s">
        <v>195</v>
      </c>
      <c r="H17269" s="604">
        <v>145300000</v>
      </c>
    </row>
    <row r="17270" spans="1:8">
      <c r="A17270" s="602" t="s">
        <v>134</v>
      </c>
      <c r="B17270" s="602" t="s">
        <v>359</v>
      </c>
      <c r="C17270" s="602" t="s">
        <v>276</v>
      </c>
      <c r="D17270" s="602" t="s">
        <v>564</v>
      </c>
      <c r="E17270" s="602" t="s">
        <v>194</v>
      </c>
      <c r="F17270" s="602" t="s">
        <v>196</v>
      </c>
      <c r="G17270" s="603" t="s">
        <v>197</v>
      </c>
      <c r="H17270" s="604">
        <v>5500000</v>
      </c>
    </row>
    <row r="17271" spans="1:8">
      <c r="A17271" s="602" t="s">
        <v>134</v>
      </c>
      <c r="B17271" s="602" t="s">
        <v>359</v>
      </c>
      <c r="C17271" s="602" t="s">
        <v>276</v>
      </c>
      <c r="D17271" s="602" t="s">
        <v>564</v>
      </c>
      <c r="E17271" s="602" t="s">
        <v>194</v>
      </c>
      <c r="F17271" s="602" t="s">
        <v>200</v>
      </c>
      <c r="G17271" s="603" t="s">
        <v>201</v>
      </c>
      <c r="H17271" s="604">
        <v>139800000</v>
      </c>
    </row>
    <row r="17272" spans="1:8">
      <c r="A17272" s="602" t="s">
        <v>134</v>
      </c>
      <c r="B17272" s="602" t="s">
        <v>359</v>
      </c>
      <c r="C17272" s="602" t="s">
        <v>276</v>
      </c>
      <c r="D17272" s="602" t="s">
        <v>564</v>
      </c>
      <c r="E17272" s="602" t="s">
        <v>53</v>
      </c>
      <c r="F17272" s="605" t="s">
        <v>411</v>
      </c>
      <c r="G17272" s="603" t="s">
        <v>193</v>
      </c>
      <c r="H17272" s="604">
        <v>42208000</v>
      </c>
    </row>
    <row r="17273" spans="1:8">
      <c r="A17273" s="602" t="s">
        <v>134</v>
      </c>
      <c r="B17273" s="602" t="s">
        <v>359</v>
      </c>
      <c r="C17273" s="602" t="s">
        <v>276</v>
      </c>
      <c r="D17273" s="602" t="s">
        <v>564</v>
      </c>
      <c r="E17273" s="602" t="s">
        <v>53</v>
      </c>
      <c r="F17273" s="602" t="s">
        <v>56</v>
      </c>
      <c r="G17273" s="603" t="s">
        <v>57</v>
      </c>
      <c r="H17273" s="604">
        <v>42208000</v>
      </c>
    </row>
    <row r="17274" spans="1:8">
      <c r="A17274" s="602" t="s">
        <v>134</v>
      </c>
      <c r="B17274" s="602" t="s">
        <v>359</v>
      </c>
      <c r="C17274" s="602" t="s">
        <v>276</v>
      </c>
      <c r="D17274" s="602" t="s">
        <v>1229</v>
      </c>
      <c r="E17274" s="605" t="s">
        <v>411</v>
      </c>
      <c r="F17274" s="605" t="s">
        <v>411</v>
      </c>
      <c r="G17274" s="603" t="s">
        <v>1230</v>
      </c>
      <c r="H17274" s="604">
        <v>11950000</v>
      </c>
    </row>
    <row r="17275" spans="1:8">
      <c r="A17275" s="602" t="s">
        <v>134</v>
      </c>
      <c r="B17275" s="602" t="s">
        <v>359</v>
      </c>
      <c r="C17275" s="602" t="s">
        <v>276</v>
      </c>
      <c r="D17275" s="602" t="s">
        <v>1229</v>
      </c>
      <c r="E17275" s="602" t="s">
        <v>167</v>
      </c>
      <c r="F17275" s="605" t="s">
        <v>411</v>
      </c>
      <c r="G17275" s="603" t="s">
        <v>168</v>
      </c>
      <c r="H17275" s="604">
        <v>11950000</v>
      </c>
    </row>
    <row r="17276" spans="1:8">
      <c r="A17276" s="602" t="s">
        <v>134</v>
      </c>
      <c r="B17276" s="602" t="s">
        <v>359</v>
      </c>
      <c r="C17276" s="602" t="s">
        <v>276</v>
      </c>
      <c r="D17276" s="602" t="s">
        <v>1229</v>
      </c>
      <c r="E17276" s="602" t="s">
        <v>167</v>
      </c>
      <c r="F17276" s="602" t="s">
        <v>214</v>
      </c>
      <c r="G17276" s="603" t="s">
        <v>215</v>
      </c>
      <c r="H17276" s="604">
        <v>11950000</v>
      </c>
    </row>
    <row r="17277" spans="1:8">
      <c r="A17277" s="602" t="s">
        <v>134</v>
      </c>
      <c r="B17277" s="602" t="s">
        <v>359</v>
      </c>
      <c r="C17277" s="602" t="s">
        <v>276</v>
      </c>
      <c r="D17277" s="602" t="s">
        <v>278</v>
      </c>
      <c r="E17277" s="605" t="s">
        <v>411</v>
      </c>
      <c r="F17277" s="605" t="s">
        <v>411</v>
      </c>
      <c r="G17277" s="603" t="s">
        <v>353</v>
      </c>
      <c r="H17277" s="604">
        <v>2034266280</v>
      </c>
    </row>
    <row r="17278" spans="1:8">
      <c r="A17278" s="602" t="s">
        <v>134</v>
      </c>
      <c r="B17278" s="602" t="s">
        <v>359</v>
      </c>
      <c r="C17278" s="602" t="s">
        <v>276</v>
      </c>
      <c r="D17278" s="602" t="s">
        <v>278</v>
      </c>
      <c r="E17278" s="602" t="s">
        <v>167</v>
      </c>
      <c r="F17278" s="605" t="s">
        <v>411</v>
      </c>
      <c r="G17278" s="603" t="s">
        <v>168</v>
      </c>
      <c r="H17278" s="604">
        <v>48668000</v>
      </c>
    </row>
    <row r="17279" spans="1:8">
      <c r="A17279" s="602" t="s">
        <v>134</v>
      </c>
      <c r="B17279" s="602" t="s">
        <v>359</v>
      </c>
      <c r="C17279" s="602" t="s">
        <v>276</v>
      </c>
      <c r="D17279" s="602" t="s">
        <v>278</v>
      </c>
      <c r="E17279" s="602" t="s">
        <v>167</v>
      </c>
      <c r="F17279" s="602" t="s">
        <v>230</v>
      </c>
      <c r="G17279" s="603" t="s">
        <v>231</v>
      </c>
      <c r="H17279" s="604">
        <v>30000</v>
      </c>
    </row>
    <row r="17280" spans="1:8">
      <c r="A17280" s="602" t="s">
        <v>134</v>
      </c>
      <c r="B17280" s="602" t="s">
        <v>359</v>
      </c>
      <c r="C17280" s="602" t="s">
        <v>276</v>
      </c>
      <c r="D17280" s="602" t="s">
        <v>278</v>
      </c>
      <c r="E17280" s="602" t="s">
        <v>167</v>
      </c>
      <c r="F17280" s="602" t="s">
        <v>214</v>
      </c>
      <c r="G17280" s="603" t="s">
        <v>215</v>
      </c>
      <c r="H17280" s="604">
        <v>48638000</v>
      </c>
    </row>
    <row r="17281" spans="1:8">
      <c r="A17281" s="602" t="s">
        <v>134</v>
      </c>
      <c r="B17281" s="602" t="s">
        <v>359</v>
      </c>
      <c r="C17281" s="602" t="s">
        <v>276</v>
      </c>
      <c r="D17281" s="602" t="s">
        <v>278</v>
      </c>
      <c r="E17281" s="602" t="s">
        <v>171</v>
      </c>
      <c r="F17281" s="605" t="s">
        <v>411</v>
      </c>
      <c r="G17281" s="603" t="s">
        <v>172</v>
      </c>
      <c r="H17281" s="604">
        <v>3800000</v>
      </c>
    </row>
    <row r="17282" spans="1:8">
      <c r="A17282" s="602" t="s">
        <v>134</v>
      </c>
      <c r="B17282" s="602" t="s">
        <v>359</v>
      </c>
      <c r="C17282" s="602" t="s">
        <v>276</v>
      </c>
      <c r="D17282" s="602" t="s">
        <v>278</v>
      </c>
      <c r="E17282" s="602" t="s">
        <v>171</v>
      </c>
      <c r="F17282" s="602" t="s">
        <v>173</v>
      </c>
      <c r="G17282" s="603" t="s">
        <v>174</v>
      </c>
      <c r="H17282" s="604">
        <v>750000</v>
      </c>
    </row>
    <row r="17283" spans="1:8">
      <c r="A17283" s="602" t="s">
        <v>134</v>
      </c>
      <c r="B17283" s="602" t="s">
        <v>359</v>
      </c>
      <c r="C17283" s="602" t="s">
        <v>276</v>
      </c>
      <c r="D17283" s="602" t="s">
        <v>278</v>
      </c>
      <c r="E17283" s="602" t="s">
        <v>171</v>
      </c>
      <c r="F17283" s="602" t="s">
        <v>175</v>
      </c>
      <c r="G17283" s="603" t="s">
        <v>176</v>
      </c>
      <c r="H17283" s="604">
        <v>3050000</v>
      </c>
    </row>
    <row r="17284" spans="1:8">
      <c r="A17284" s="602" t="s">
        <v>134</v>
      </c>
      <c r="B17284" s="602" t="s">
        <v>359</v>
      </c>
      <c r="C17284" s="602" t="s">
        <v>276</v>
      </c>
      <c r="D17284" s="602" t="s">
        <v>278</v>
      </c>
      <c r="E17284" s="602" t="s">
        <v>177</v>
      </c>
      <c r="F17284" s="605" t="s">
        <v>411</v>
      </c>
      <c r="G17284" s="603" t="s">
        <v>178</v>
      </c>
      <c r="H17284" s="604">
        <v>3700000</v>
      </c>
    </row>
    <row r="17285" spans="1:8">
      <c r="A17285" s="602" t="s">
        <v>134</v>
      </c>
      <c r="B17285" s="602" t="s">
        <v>359</v>
      </c>
      <c r="C17285" s="602" t="s">
        <v>276</v>
      </c>
      <c r="D17285" s="602" t="s">
        <v>278</v>
      </c>
      <c r="E17285" s="602" t="s">
        <v>177</v>
      </c>
      <c r="F17285" s="602" t="s">
        <v>441</v>
      </c>
      <c r="G17285" s="603" t="s">
        <v>442</v>
      </c>
      <c r="H17285" s="604">
        <v>2400000</v>
      </c>
    </row>
    <row r="17286" spans="1:8">
      <c r="A17286" s="602" t="s">
        <v>134</v>
      </c>
      <c r="B17286" s="602" t="s">
        <v>359</v>
      </c>
      <c r="C17286" s="602" t="s">
        <v>276</v>
      </c>
      <c r="D17286" s="602" t="s">
        <v>278</v>
      </c>
      <c r="E17286" s="602" t="s">
        <v>177</v>
      </c>
      <c r="F17286" s="602" t="s">
        <v>239</v>
      </c>
      <c r="G17286" s="603" t="s">
        <v>205</v>
      </c>
      <c r="H17286" s="604">
        <v>1300000</v>
      </c>
    </row>
    <row r="17287" spans="1:8">
      <c r="A17287" s="602" t="s">
        <v>134</v>
      </c>
      <c r="B17287" s="602" t="s">
        <v>359</v>
      </c>
      <c r="C17287" s="602" t="s">
        <v>276</v>
      </c>
      <c r="D17287" s="602" t="s">
        <v>278</v>
      </c>
      <c r="E17287" s="602" t="s">
        <v>240</v>
      </c>
      <c r="F17287" s="605" t="s">
        <v>411</v>
      </c>
      <c r="G17287" s="603" t="s">
        <v>241</v>
      </c>
      <c r="H17287" s="604">
        <v>10210000</v>
      </c>
    </row>
    <row r="17288" spans="1:8">
      <c r="A17288" s="602" t="s">
        <v>134</v>
      </c>
      <c r="B17288" s="602" t="s">
        <v>359</v>
      </c>
      <c r="C17288" s="602" t="s">
        <v>276</v>
      </c>
      <c r="D17288" s="602" t="s">
        <v>278</v>
      </c>
      <c r="E17288" s="602" t="s">
        <v>240</v>
      </c>
      <c r="F17288" s="602" t="s">
        <v>733</v>
      </c>
      <c r="G17288" s="603" t="s">
        <v>734</v>
      </c>
      <c r="H17288" s="604">
        <v>8710000</v>
      </c>
    </row>
    <row r="17289" spans="1:8">
      <c r="A17289" s="602" t="s">
        <v>134</v>
      </c>
      <c r="B17289" s="602" t="s">
        <v>359</v>
      </c>
      <c r="C17289" s="602" t="s">
        <v>276</v>
      </c>
      <c r="D17289" s="602" t="s">
        <v>278</v>
      </c>
      <c r="E17289" s="602" t="s">
        <v>240</v>
      </c>
      <c r="F17289" s="602" t="s">
        <v>735</v>
      </c>
      <c r="G17289" s="603" t="s">
        <v>193</v>
      </c>
      <c r="H17289" s="604">
        <v>1500000</v>
      </c>
    </row>
    <row r="17290" spans="1:8">
      <c r="A17290" s="602" t="s">
        <v>134</v>
      </c>
      <c r="B17290" s="602" t="s">
        <v>359</v>
      </c>
      <c r="C17290" s="602" t="s">
        <v>276</v>
      </c>
      <c r="D17290" s="602" t="s">
        <v>278</v>
      </c>
      <c r="E17290" s="602" t="s">
        <v>738</v>
      </c>
      <c r="F17290" s="605" t="s">
        <v>411</v>
      </c>
      <c r="G17290" s="603" t="s">
        <v>739</v>
      </c>
      <c r="H17290" s="604">
        <v>536492000</v>
      </c>
    </row>
    <row r="17291" spans="1:8">
      <c r="A17291" s="602" t="s">
        <v>134</v>
      </c>
      <c r="B17291" s="602" t="s">
        <v>359</v>
      </c>
      <c r="C17291" s="602" t="s">
        <v>276</v>
      </c>
      <c r="D17291" s="602" t="s">
        <v>278</v>
      </c>
      <c r="E17291" s="602" t="s">
        <v>738</v>
      </c>
      <c r="F17291" s="602" t="s">
        <v>740</v>
      </c>
      <c r="G17291" s="603" t="s">
        <v>741</v>
      </c>
      <c r="H17291" s="604">
        <v>128300000</v>
      </c>
    </row>
    <row r="17292" spans="1:8">
      <c r="A17292" s="602" t="s">
        <v>134</v>
      </c>
      <c r="B17292" s="602" t="s">
        <v>359</v>
      </c>
      <c r="C17292" s="602" t="s">
        <v>276</v>
      </c>
      <c r="D17292" s="602" t="s">
        <v>278</v>
      </c>
      <c r="E17292" s="602" t="s">
        <v>738</v>
      </c>
      <c r="F17292" s="602" t="s">
        <v>356</v>
      </c>
      <c r="G17292" s="603" t="s">
        <v>357</v>
      </c>
      <c r="H17292" s="604">
        <v>8100000</v>
      </c>
    </row>
    <row r="17293" spans="1:8">
      <c r="A17293" s="602" t="s">
        <v>134</v>
      </c>
      <c r="B17293" s="602" t="s">
        <v>359</v>
      </c>
      <c r="C17293" s="602" t="s">
        <v>276</v>
      </c>
      <c r="D17293" s="602" t="s">
        <v>278</v>
      </c>
      <c r="E17293" s="602" t="s">
        <v>738</v>
      </c>
      <c r="F17293" s="602" t="s">
        <v>742</v>
      </c>
      <c r="G17293" s="603" t="s">
        <v>743</v>
      </c>
      <c r="H17293" s="604">
        <v>400092000</v>
      </c>
    </row>
    <row r="17294" spans="1:8">
      <c r="A17294" s="602" t="s">
        <v>134</v>
      </c>
      <c r="B17294" s="602" t="s">
        <v>359</v>
      </c>
      <c r="C17294" s="602" t="s">
        <v>276</v>
      </c>
      <c r="D17294" s="602" t="s">
        <v>278</v>
      </c>
      <c r="E17294" s="602" t="s">
        <v>744</v>
      </c>
      <c r="F17294" s="605" t="s">
        <v>411</v>
      </c>
      <c r="G17294" s="603" t="s">
        <v>445</v>
      </c>
      <c r="H17294" s="604">
        <v>355482000</v>
      </c>
    </row>
    <row r="17295" spans="1:8">
      <c r="A17295" s="602" t="s">
        <v>134</v>
      </c>
      <c r="B17295" s="602" t="s">
        <v>359</v>
      </c>
      <c r="C17295" s="602" t="s">
        <v>276</v>
      </c>
      <c r="D17295" s="602" t="s">
        <v>278</v>
      </c>
      <c r="E17295" s="602" t="s">
        <v>744</v>
      </c>
      <c r="F17295" s="602" t="s">
        <v>748</v>
      </c>
      <c r="G17295" s="603" t="s">
        <v>35</v>
      </c>
      <c r="H17295" s="604">
        <v>355482000</v>
      </c>
    </row>
    <row r="17296" spans="1:8">
      <c r="A17296" s="602" t="s">
        <v>134</v>
      </c>
      <c r="B17296" s="602" t="s">
        <v>359</v>
      </c>
      <c r="C17296" s="602" t="s">
        <v>276</v>
      </c>
      <c r="D17296" s="602" t="s">
        <v>278</v>
      </c>
      <c r="E17296" s="602" t="s">
        <v>189</v>
      </c>
      <c r="F17296" s="605" t="s">
        <v>411</v>
      </c>
      <c r="G17296" s="603" t="s">
        <v>190</v>
      </c>
      <c r="H17296" s="604">
        <v>321064000</v>
      </c>
    </row>
    <row r="17297" spans="1:8">
      <c r="A17297" s="602" t="s">
        <v>134</v>
      </c>
      <c r="B17297" s="602" t="s">
        <v>359</v>
      </c>
      <c r="C17297" s="602" t="s">
        <v>276</v>
      </c>
      <c r="D17297" s="602" t="s">
        <v>278</v>
      </c>
      <c r="E17297" s="602" t="s">
        <v>189</v>
      </c>
      <c r="F17297" s="602" t="s">
        <v>773</v>
      </c>
      <c r="G17297" s="603" t="s">
        <v>774</v>
      </c>
      <c r="H17297" s="604">
        <v>22800000</v>
      </c>
    </row>
    <row r="17298" spans="1:8">
      <c r="A17298" s="602" t="s">
        <v>134</v>
      </c>
      <c r="B17298" s="602" t="s">
        <v>359</v>
      </c>
      <c r="C17298" s="602" t="s">
        <v>276</v>
      </c>
      <c r="D17298" s="602" t="s">
        <v>278</v>
      </c>
      <c r="E17298" s="602" t="s">
        <v>189</v>
      </c>
      <c r="F17298" s="602" t="s">
        <v>435</v>
      </c>
      <c r="G17298" s="603" t="s">
        <v>567</v>
      </c>
      <c r="H17298" s="604">
        <v>19300000</v>
      </c>
    </row>
    <row r="17299" spans="1:8">
      <c r="A17299" s="602" t="s">
        <v>134</v>
      </c>
      <c r="B17299" s="602" t="s">
        <v>359</v>
      </c>
      <c r="C17299" s="602" t="s">
        <v>276</v>
      </c>
      <c r="D17299" s="602" t="s">
        <v>278</v>
      </c>
      <c r="E17299" s="602" t="s">
        <v>189</v>
      </c>
      <c r="F17299" s="602" t="s">
        <v>191</v>
      </c>
      <c r="G17299" s="603" t="s">
        <v>36</v>
      </c>
      <c r="H17299" s="604">
        <v>831000</v>
      </c>
    </row>
    <row r="17300" spans="1:8">
      <c r="A17300" s="602" t="s">
        <v>134</v>
      </c>
      <c r="B17300" s="602" t="s">
        <v>359</v>
      </c>
      <c r="C17300" s="602" t="s">
        <v>276</v>
      </c>
      <c r="D17300" s="602" t="s">
        <v>278</v>
      </c>
      <c r="E17300" s="602" t="s">
        <v>189</v>
      </c>
      <c r="F17300" s="602" t="s">
        <v>1197</v>
      </c>
      <c r="G17300" s="603" t="s">
        <v>1196</v>
      </c>
      <c r="H17300" s="604">
        <v>48293000</v>
      </c>
    </row>
    <row r="17301" spans="1:8">
      <c r="A17301" s="602" t="s">
        <v>134</v>
      </c>
      <c r="B17301" s="602" t="s">
        <v>359</v>
      </c>
      <c r="C17301" s="602" t="s">
        <v>276</v>
      </c>
      <c r="D17301" s="602" t="s">
        <v>278</v>
      </c>
      <c r="E17301" s="602" t="s">
        <v>189</v>
      </c>
      <c r="F17301" s="602" t="s">
        <v>192</v>
      </c>
      <c r="G17301" s="603" t="s">
        <v>193</v>
      </c>
      <c r="H17301" s="604">
        <v>229840000</v>
      </c>
    </row>
    <row r="17302" spans="1:8">
      <c r="A17302" s="602" t="s">
        <v>134</v>
      </c>
      <c r="B17302" s="602" t="s">
        <v>359</v>
      </c>
      <c r="C17302" s="602" t="s">
        <v>276</v>
      </c>
      <c r="D17302" s="602" t="s">
        <v>278</v>
      </c>
      <c r="E17302" s="602" t="s">
        <v>194</v>
      </c>
      <c r="F17302" s="605" t="s">
        <v>411</v>
      </c>
      <c r="G17302" s="603" t="s">
        <v>195</v>
      </c>
      <c r="H17302" s="604">
        <v>666250280</v>
      </c>
    </row>
    <row r="17303" spans="1:8">
      <c r="A17303" s="602" t="s">
        <v>134</v>
      </c>
      <c r="B17303" s="602" t="s">
        <v>359</v>
      </c>
      <c r="C17303" s="602" t="s">
        <v>276</v>
      </c>
      <c r="D17303" s="602" t="s">
        <v>278</v>
      </c>
      <c r="E17303" s="602" t="s">
        <v>194</v>
      </c>
      <c r="F17303" s="602" t="s">
        <v>196</v>
      </c>
      <c r="G17303" s="603" t="s">
        <v>197</v>
      </c>
      <c r="H17303" s="604">
        <v>544500280</v>
      </c>
    </row>
    <row r="17304" spans="1:8">
      <c r="A17304" s="602" t="s">
        <v>134</v>
      </c>
      <c r="B17304" s="602" t="s">
        <v>359</v>
      </c>
      <c r="C17304" s="602" t="s">
        <v>276</v>
      </c>
      <c r="D17304" s="602" t="s">
        <v>278</v>
      </c>
      <c r="E17304" s="602" t="s">
        <v>194</v>
      </c>
      <c r="F17304" s="602" t="s">
        <v>200</v>
      </c>
      <c r="G17304" s="603" t="s">
        <v>201</v>
      </c>
      <c r="H17304" s="604">
        <v>121750000</v>
      </c>
    </row>
    <row r="17305" spans="1:8">
      <c r="A17305" s="602" t="s">
        <v>134</v>
      </c>
      <c r="B17305" s="602" t="s">
        <v>359</v>
      </c>
      <c r="C17305" s="602" t="s">
        <v>276</v>
      </c>
      <c r="D17305" s="602" t="s">
        <v>278</v>
      </c>
      <c r="E17305" s="602" t="s">
        <v>41</v>
      </c>
      <c r="F17305" s="605" t="s">
        <v>411</v>
      </c>
      <c r="G17305" s="603" t="s">
        <v>42</v>
      </c>
      <c r="H17305" s="604">
        <v>88600000</v>
      </c>
    </row>
    <row r="17306" spans="1:8">
      <c r="A17306" s="602" t="s">
        <v>134</v>
      </c>
      <c r="B17306" s="602" t="s">
        <v>359</v>
      </c>
      <c r="C17306" s="602" t="s">
        <v>276</v>
      </c>
      <c r="D17306" s="602" t="s">
        <v>278</v>
      </c>
      <c r="E17306" s="602" t="s">
        <v>41</v>
      </c>
      <c r="F17306" s="602" t="s">
        <v>47</v>
      </c>
      <c r="G17306" s="603" t="s">
        <v>48</v>
      </c>
      <c r="H17306" s="604">
        <v>88600000</v>
      </c>
    </row>
    <row r="17307" spans="1:8">
      <c r="A17307" s="602" t="s">
        <v>134</v>
      </c>
      <c r="B17307" s="602" t="s">
        <v>359</v>
      </c>
      <c r="C17307" s="602" t="s">
        <v>322</v>
      </c>
      <c r="D17307" s="605" t="s">
        <v>411</v>
      </c>
      <c r="E17307" s="605" t="s">
        <v>411</v>
      </c>
      <c r="F17307" s="605" t="s">
        <v>411</v>
      </c>
      <c r="G17307" s="603" t="s">
        <v>323</v>
      </c>
      <c r="H17307" s="604">
        <v>208733231486</v>
      </c>
    </row>
    <row r="17308" spans="1:8">
      <c r="A17308" s="602" t="s">
        <v>134</v>
      </c>
      <c r="B17308" s="602" t="s">
        <v>359</v>
      </c>
      <c r="C17308" s="602" t="s">
        <v>322</v>
      </c>
      <c r="D17308" s="602" t="s">
        <v>336</v>
      </c>
      <c r="E17308" s="605" t="s">
        <v>411</v>
      </c>
      <c r="F17308" s="605" t="s">
        <v>411</v>
      </c>
      <c r="G17308" s="603" t="s">
        <v>337</v>
      </c>
      <c r="H17308" s="604">
        <v>9098294698</v>
      </c>
    </row>
    <row r="17309" spans="1:8">
      <c r="A17309" s="602" t="s">
        <v>134</v>
      </c>
      <c r="B17309" s="602" t="s">
        <v>359</v>
      </c>
      <c r="C17309" s="602" t="s">
        <v>322</v>
      </c>
      <c r="D17309" s="602" t="s">
        <v>336</v>
      </c>
      <c r="E17309" s="602" t="s">
        <v>340</v>
      </c>
      <c r="F17309" s="605" t="s">
        <v>411</v>
      </c>
      <c r="G17309" s="603" t="s">
        <v>123</v>
      </c>
      <c r="H17309" s="604">
        <v>9098294698</v>
      </c>
    </row>
    <row r="17310" spans="1:8">
      <c r="A17310" s="602" t="s">
        <v>134</v>
      </c>
      <c r="B17310" s="602" t="s">
        <v>359</v>
      </c>
      <c r="C17310" s="602" t="s">
        <v>322</v>
      </c>
      <c r="D17310" s="602" t="s">
        <v>336</v>
      </c>
      <c r="E17310" s="602" t="s">
        <v>340</v>
      </c>
      <c r="F17310" s="602" t="s">
        <v>1228</v>
      </c>
      <c r="G17310" s="603" t="s">
        <v>123</v>
      </c>
      <c r="H17310" s="604">
        <v>6453000</v>
      </c>
    </row>
    <row r="17311" spans="1:8">
      <c r="A17311" s="602" t="s">
        <v>134</v>
      </c>
      <c r="B17311" s="602" t="s">
        <v>359</v>
      </c>
      <c r="C17311" s="602" t="s">
        <v>322</v>
      </c>
      <c r="D17311" s="602" t="s">
        <v>336</v>
      </c>
      <c r="E17311" s="602" t="s">
        <v>340</v>
      </c>
      <c r="F17311" s="602" t="s">
        <v>562</v>
      </c>
      <c r="G17311" s="603" t="s">
        <v>563</v>
      </c>
      <c r="H17311" s="604">
        <v>8960841698</v>
      </c>
    </row>
    <row r="17312" spans="1:8">
      <c r="A17312" s="602" t="s">
        <v>134</v>
      </c>
      <c r="B17312" s="602" t="s">
        <v>359</v>
      </c>
      <c r="C17312" s="602" t="s">
        <v>322</v>
      </c>
      <c r="D17312" s="602" t="s">
        <v>336</v>
      </c>
      <c r="E17312" s="602" t="s">
        <v>340</v>
      </c>
      <c r="F17312" s="602" t="s">
        <v>244</v>
      </c>
      <c r="G17312" s="603" t="s">
        <v>205</v>
      </c>
      <c r="H17312" s="604">
        <v>131000000</v>
      </c>
    </row>
    <row r="17313" spans="1:8">
      <c r="A17313" s="602" t="s">
        <v>134</v>
      </c>
      <c r="B17313" s="602" t="s">
        <v>359</v>
      </c>
      <c r="C17313" s="602" t="s">
        <v>322</v>
      </c>
      <c r="D17313" s="602" t="s">
        <v>324</v>
      </c>
      <c r="E17313" s="605" t="s">
        <v>411</v>
      </c>
      <c r="F17313" s="605" t="s">
        <v>411</v>
      </c>
      <c r="G17313" s="603" t="s">
        <v>325</v>
      </c>
      <c r="H17313" s="604">
        <v>199634936788</v>
      </c>
    </row>
    <row r="17314" spans="1:8">
      <c r="A17314" s="602" t="s">
        <v>134</v>
      </c>
      <c r="B17314" s="602" t="s">
        <v>359</v>
      </c>
      <c r="C17314" s="602" t="s">
        <v>322</v>
      </c>
      <c r="D17314" s="602" t="s">
        <v>324</v>
      </c>
      <c r="E17314" s="602" t="s">
        <v>343</v>
      </c>
      <c r="F17314" s="605" t="s">
        <v>411</v>
      </c>
      <c r="G17314" s="603" t="s">
        <v>344</v>
      </c>
      <c r="H17314" s="604">
        <v>197571084269</v>
      </c>
    </row>
    <row r="17315" spans="1:8">
      <c r="A17315" s="602" t="s">
        <v>134</v>
      </c>
      <c r="B17315" s="602" t="s">
        <v>359</v>
      </c>
      <c r="C17315" s="602" t="s">
        <v>322</v>
      </c>
      <c r="D17315" s="602" t="s">
        <v>324</v>
      </c>
      <c r="E17315" s="602" t="s">
        <v>343</v>
      </c>
      <c r="F17315" s="602" t="s">
        <v>1227</v>
      </c>
      <c r="G17315" s="603" t="s">
        <v>1226</v>
      </c>
      <c r="H17315" s="604">
        <v>76912926305</v>
      </c>
    </row>
    <row r="17316" spans="1:8">
      <c r="A17316" s="602" t="s">
        <v>134</v>
      </c>
      <c r="B17316" s="602" t="s">
        <v>359</v>
      </c>
      <c r="C17316" s="602" t="s">
        <v>322</v>
      </c>
      <c r="D17316" s="602" t="s">
        <v>324</v>
      </c>
      <c r="E17316" s="602" t="s">
        <v>343</v>
      </c>
      <c r="F17316" s="602" t="s">
        <v>345</v>
      </c>
      <c r="G17316" s="603" t="s">
        <v>33</v>
      </c>
      <c r="H17316" s="604">
        <v>26977382783</v>
      </c>
    </row>
    <row r="17317" spans="1:8">
      <c r="A17317" s="602" t="s">
        <v>134</v>
      </c>
      <c r="B17317" s="602" t="s">
        <v>359</v>
      </c>
      <c r="C17317" s="602" t="s">
        <v>322</v>
      </c>
      <c r="D17317" s="602" t="s">
        <v>324</v>
      </c>
      <c r="E17317" s="602" t="s">
        <v>343</v>
      </c>
      <c r="F17317" s="602" t="s">
        <v>1225</v>
      </c>
      <c r="G17317" s="603" t="s">
        <v>1224</v>
      </c>
      <c r="H17317" s="604">
        <v>58491645289</v>
      </c>
    </row>
    <row r="17318" spans="1:8">
      <c r="A17318" s="602" t="s">
        <v>134</v>
      </c>
      <c r="B17318" s="602" t="s">
        <v>359</v>
      </c>
      <c r="C17318" s="602" t="s">
        <v>322</v>
      </c>
      <c r="D17318" s="602" t="s">
        <v>324</v>
      </c>
      <c r="E17318" s="602" t="s">
        <v>343</v>
      </c>
      <c r="F17318" s="602" t="s">
        <v>1223</v>
      </c>
      <c r="G17318" s="603" t="s">
        <v>1222</v>
      </c>
      <c r="H17318" s="604">
        <v>779483450</v>
      </c>
    </row>
    <row r="17319" spans="1:8">
      <c r="A17319" s="602" t="s">
        <v>134</v>
      </c>
      <c r="B17319" s="602" t="s">
        <v>359</v>
      </c>
      <c r="C17319" s="602" t="s">
        <v>322</v>
      </c>
      <c r="D17319" s="602" t="s">
        <v>324</v>
      </c>
      <c r="E17319" s="602" t="s">
        <v>343</v>
      </c>
      <c r="F17319" s="602" t="s">
        <v>1221</v>
      </c>
      <c r="G17319" s="603" t="s">
        <v>1220</v>
      </c>
      <c r="H17319" s="604">
        <v>2851010817</v>
      </c>
    </row>
    <row r="17320" spans="1:8">
      <c r="A17320" s="602" t="s">
        <v>134</v>
      </c>
      <c r="B17320" s="602" t="s">
        <v>359</v>
      </c>
      <c r="C17320" s="602" t="s">
        <v>322</v>
      </c>
      <c r="D17320" s="602" t="s">
        <v>324</v>
      </c>
      <c r="E17320" s="602" t="s">
        <v>343</v>
      </c>
      <c r="F17320" s="602" t="s">
        <v>1219</v>
      </c>
      <c r="G17320" s="603" t="s">
        <v>1218</v>
      </c>
      <c r="H17320" s="604">
        <v>2386383106</v>
      </c>
    </row>
    <row r="17321" spans="1:8">
      <c r="A17321" s="602" t="s">
        <v>134</v>
      </c>
      <c r="B17321" s="602" t="s">
        <v>359</v>
      </c>
      <c r="C17321" s="602" t="s">
        <v>322</v>
      </c>
      <c r="D17321" s="602" t="s">
        <v>324</v>
      </c>
      <c r="E17321" s="602" t="s">
        <v>343</v>
      </c>
      <c r="F17321" s="602" t="s">
        <v>1217</v>
      </c>
      <c r="G17321" s="603" t="s">
        <v>1216</v>
      </c>
      <c r="H17321" s="604">
        <v>15104738966</v>
      </c>
    </row>
    <row r="17322" spans="1:8">
      <c r="A17322" s="602" t="s">
        <v>134</v>
      </c>
      <c r="B17322" s="602" t="s">
        <v>359</v>
      </c>
      <c r="C17322" s="602" t="s">
        <v>322</v>
      </c>
      <c r="D17322" s="602" t="s">
        <v>324</v>
      </c>
      <c r="E17322" s="602" t="s">
        <v>343</v>
      </c>
      <c r="F17322" s="602" t="s">
        <v>1215</v>
      </c>
      <c r="G17322" s="603" t="s">
        <v>1214</v>
      </c>
      <c r="H17322" s="604">
        <v>327150600</v>
      </c>
    </row>
    <row r="17323" spans="1:8">
      <c r="A17323" s="602" t="s">
        <v>134</v>
      </c>
      <c r="B17323" s="602" t="s">
        <v>359</v>
      </c>
      <c r="C17323" s="602" t="s">
        <v>322</v>
      </c>
      <c r="D17323" s="602" t="s">
        <v>324</v>
      </c>
      <c r="E17323" s="602" t="s">
        <v>343</v>
      </c>
      <c r="F17323" s="602" t="s">
        <v>1213</v>
      </c>
      <c r="G17323" s="603" t="s">
        <v>1212</v>
      </c>
      <c r="H17323" s="604">
        <v>13740362953</v>
      </c>
    </row>
    <row r="17324" spans="1:8">
      <c r="A17324" s="602" t="s">
        <v>134</v>
      </c>
      <c r="B17324" s="602" t="s">
        <v>359</v>
      </c>
      <c r="C17324" s="602" t="s">
        <v>322</v>
      </c>
      <c r="D17324" s="602" t="s">
        <v>324</v>
      </c>
      <c r="E17324" s="602" t="s">
        <v>148</v>
      </c>
      <c r="F17324" s="605" t="s">
        <v>411</v>
      </c>
      <c r="G17324" s="603" t="s">
        <v>149</v>
      </c>
      <c r="H17324" s="604">
        <v>266344579</v>
      </c>
    </row>
    <row r="17325" spans="1:8">
      <c r="A17325" s="602" t="s">
        <v>134</v>
      </c>
      <c r="B17325" s="602" t="s">
        <v>359</v>
      </c>
      <c r="C17325" s="602" t="s">
        <v>322</v>
      </c>
      <c r="D17325" s="602" t="s">
        <v>324</v>
      </c>
      <c r="E17325" s="602" t="s">
        <v>148</v>
      </c>
      <c r="F17325" s="602" t="s">
        <v>1075</v>
      </c>
      <c r="G17325" s="603" t="s">
        <v>1076</v>
      </c>
      <c r="H17325" s="604">
        <v>3934624</v>
      </c>
    </row>
    <row r="17326" spans="1:8">
      <c r="A17326" s="602" t="s">
        <v>134</v>
      </c>
      <c r="B17326" s="602" t="s">
        <v>359</v>
      </c>
      <c r="C17326" s="602" t="s">
        <v>322</v>
      </c>
      <c r="D17326" s="602" t="s">
        <v>324</v>
      </c>
      <c r="E17326" s="602" t="s">
        <v>148</v>
      </c>
      <c r="F17326" s="602" t="s">
        <v>206</v>
      </c>
      <c r="G17326" s="603" t="s">
        <v>207</v>
      </c>
      <c r="H17326" s="604">
        <v>262409955</v>
      </c>
    </row>
    <row r="17327" spans="1:8">
      <c r="A17327" s="602" t="s">
        <v>134</v>
      </c>
      <c r="B17327" s="602" t="s">
        <v>359</v>
      </c>
      <c r="C17327" s="602" t="s">
        <v>322</v>
      </c>
      <c r="D17327" s="602" t="s">
        <v>324</v>
      </c>
      <c r="E17327" s="602" t="s">
        <v>582</v>
      </c>
      <c r="F17327" s="605" t="s">
        <v>411</v>
      </c>
      <c r="G17327" s="603" t="s">
        <v>583</v>
      </c>
      <c r="H17327" s="604">
        <v>127382000</v>
      </c>
    </row>
    <row r="17328" spans="1:8">
      <c r="A17328" s="602" t="s">
        <v>134</v>
      </c>
      <c r="B17328" s="602" t="s">
        <v>359</v>
      </c>
      <c r="C17328" s="602" t="s">
        <v>322</v>
      </c>
      <c r="D17328" s="602" t="s">
        <v>324</v>
      </c>
      <c r="E17328" s="602" t="s">
        <v>582</v>
      </c>
      <c r="F17328" s="602" t="s">
        <v>584</v>
      </c>
      <c r="G17328" s="603" t="s">
        <v>585</v>
      </c>
      <c r="H17328" s="604">
        <v>108570000</v>
      </c>
    </row>
    <row r="17329" spans="1:8">
      <c r="A17329" s="602" t="s">
        <v>134</v>
      </c>
      <c r="B17329" s="602" t="s">
        <v>359</v>
      </c>
      <c r="C17329" s="602" t="s">
        <v>322</v>
      </c>
      <c r="D17329" s="602" t="s">
        <v>324</v>
      </c>
      <c r="E17329" s="602" t="s">
        <v>582</v>
      </c>
      <c r="F17329" s="602" t="s">
        <v>478</v>
      </c>
      <c r="G17329" s="603" t="s">
        <v>479</v>
      </c>
      <c r="H17329" s="604">
        <v>8000000</v>
      </c>
    </row>
    <row r="17330" spans="1:8">
      <c r="A17330" s="602" t="s">
        <v>134</v>
      </c>
      <c r="B17330" s="602" t="s">
        <v>359</v>
      </c>
      <c r="C17330" s="602" t="s">
        <v>322</v>
      </c>
      <c r="D17330" s="602" t="s">
        <v>324</v>
      </c>
      <c r="E17330" s="602" t="s">
        <v>582</v>
      </c>
      <c r="F17330" s="602" t="s">
        <v>595</v>
      </c>
      <c r="G17330" s="603" t="s">
        <v>596</v>
      </c>
      <c r="H17330" s="604">
        <v>10272000</v>
      </c>
    </row>
    <row r="17331" spans="1:8">
      <c r="A17331" s="602" t="s">
        <v>134</v>
      </c>
      <c r="B17331" s="602" t="s">
        <v>359</v>
      </c>
      <c r="C17331" s="602" t="s">
        <v>322</v>
      </c>
      <c r="D17331" s="602" t="s">
        <v>324</v>
      </c>
      <c r="E17331" s="602" t="s">
        <v>582</v>
      </c>
      <c r="F17331" s="602" t="s">
        <v>586</v>
      </c>
      <c r="G17331" s="603" t="s">
        <v>205</v>
      </c>
      <c r="H17331" s="604">
        <v>540000</v>
      </c>
    </row>
    <row r="17332" spans="1:8">
      <c r="A17332" s="602" t="s">
        <v>134</v>
      </c>
      <c r="B17332" s="602" t="s">
        <v>359</v>
      </c>
      <c r="C17332" s="602" t="s">
        <v>322</v>
      </c>
      <c r="D17332" s="602" t="s">
        <v>324</v>
      </c>
      <c r="E17332" s="602" t="s">
        <v>152</v>
      </c>
      <c r="F17332" s="605" t="s">
        <v>411</v>
      </c>
      <c r="G17332" s="603" t="s">
        <v>153</v>
      </c>
      <c r="H17332" s="604">
        <v>9325000</v>
      </c>
    </row>
    <row r="17333" spans="1:8">
      <c r="A17333" s="602" t="s">
        <v>134</v>
      </c>
      <c r="B17333" s="602" t="s">
        <v>359</v>
      </c>
      <c r="C17333" s="602" t="s">
        <v>322</v>
      </c>
      <c r="D17333" s="602" t="s">
        <v>324</v>
      </c>
      <c r="E17333" s="602" t="s">
        <v>152</v>
      </c>
      <c r="F17333" s="602" t="s">
        <v>154</v>
      </c>
      <c r="G17333" s="603" t="s">
        <v>155</v>
      </c>
      <c r="H17333" s="604">
        <v>1925000</v>
      </c>
    </row>
    <row r="17334" spans="1:8">
      <c r="A17334" s="602" t="s">
        <v>134</v>
      </c>
      <c r="B17334" s="602" t="s">
        <v>359</v>
      </c>
      <c r="C17334" s="602" t="s">
        <v>322</v>
      </c>
      <c r="D17334" s="602" t="s">
        <v>324</v>
      </c>
      <c r="E17334" s="602" t="s">
        <v>152</v>
      </c>
      <c r="F17334" s="602" t="s">
        <v>606</v>
      </c>
      <c r="G17334" s="603" t="s">
        <v>0</v>
      </c>
      <c r="H17334" s="604">
        <v>7400000</v>
      </c>
    </row>
    <row r="17335" spans="1:8">
      <c r="A17335" s="602" t="s">
        <v>134</v>
      </c>
      <c r="B17335" s="602" t="s">
        <v>359</v>
      </c>
      <c r="C17335" s="602" t="s">
        <v>322</v>
      </c>
      <c r="D17335" s="602" t="s">
        <v>324</v>
      </c>
      <c r="E17335" s="602" t="s">
        <v>163</v>
      </c>
      <c r="F17335" s="605" t="s">
        <v>411</v>
      </c>
      <c r="G17335" s="603" t="s">
        <v>164</v>
      </c>
      <c r="H17335" s="604">
        <v>540000</v>
      </c>
    </row>
    <row r="17336" spans="1:8">
      <c r="A17336" s="602" t="s">
        <v>134</v>
      </c>
      <c r="B17336" s="602" t="s">
        <v>359</v>
      </c>
      <c r="C17336" s="602" t="s">
        <v>322</v>
      </c>
      <c r="D17336" s="602" t="s">
        <v>324</v>
      </c>
      <c r="E17336" s="602" t="s">
        <v>163</v>
      </c>
      <c r="F17336" s="602" t="s">
        <v>165</v>
      </c>
      <c r="G17336" s="603" t="s">
        <v>166</v>
      </c>
      <c r="H17336" s="604">
        <v>540000</v>
      </c>
    </row>
    <row r="17337" spans="1:8">
      <c r="A17337" s="602" t="s">
        <v>134</v>
      </c>
      <c r="B17337" s="602" t="s">
        <v>359</v>
      </c>
      <c r="C17337" s="602" t="s">
        <v>322</v>
      </c>
      <c r="D17337" s="602" t="s">
        <v>324</v>
      </c>
      <c r="E17337" s="602" t="s">
        <v>167</v>
      </c>
      <c r="F17337" s="605" t="s">
        <v>411</v>
      </c>
      <c r="G17337" s="603" t="s">
        <v>168</v>
      </c>
      <c r="H17337" s="604">
        <v>3172400</v>
      </c>
    </row>
    <row r="17338" spans="1:8">
      <c r="A17338" s="602" t="s">
        <v>134</v>
      </c>
      <c r="B17338" s="602" t="s">
        <v>359</v>
      </c>
      <c r="C17338" s="602" t="s">
        <v>322</v>
      </c>
      <c r="D17338" s="602" t="s">
        <v>324</v>
      </c>
      <c r="E17338" s="602" t="s">
        <v>167</v>
      </c>
      <c r="F17338" s="602" t="s">
        <v>230</v>
      </c>
      <c r="G17338" s="603" t="s">
        <v>231</v>
      </c>
      <c r="H17338" s="604">
        <v>2017400</v>
      </c>
    </row>
    <row r="17339" spans="1:8">
      <c r="A17339" s="602" t="s">
        <v>134</v>
      </c>
      <c r="B17339" s="602" t="s">
        <v>359</v>
      </c>
      <c r="C17339" s="602" t="s">
        <v>322</v>
      </c>
      <c r="D17339" s="602" t="s">
        <v>324</v>
      </c>
      <c r="E17339" s="602" t="s">
        <v>167</v>
      </c>
      <c r="F17339" s="602" t="s">
        <v>214</v>
      </c>
      <c r="G17339" s="603" t="s">
        <v>215</v>
      </c>
      <c r="H17339" s="604">
        <v>1155000</v>
      </c>
    </row>
    <row r="17340" spans="1:8">
      <c r="A17340" s="602" t="s">
        <v>134</v>
      </c>
      <c r="B17340" s="602" t="s">
        <v>359</v>
      </c>
      <c r="C17340" s="602" t="s">
        <v>322</v>
      </c>
      <c r="D17340" s="602" t="s">
        <v>324</v>
      </c>
      <c r="E17340" s="602" t="s">
        <v>171</v>
      </c>
      <c r="F17340" s="605" t="s">
        <v>411</v>
      </c>
      <c r="G17340" s="603" t="s">
        <v>172</v>
      </c>
      <c r="H17340" s="604">
        <v>14619000</v>
      </c>
    </row>
    <row r="17341" spans="1:8">
      <c r="A17341" s="602" t="s">
        <v>134</v>
      </c>
      <c r="B17341" s="602" t="s">
        <v>359</v>
      </c>
      <c r="C17341" s="602" t="s">
        <v>322</v>
      </c>
      <c r="D17341" s="602" t="s">
        <v>324</v>
      </c>
      <c r="E17341" s="602" t="s">
        <v>171</v>
      </c>
      <c r="F17341" s="602" t="s">
        <v>173</v>
      </c>
      <c r="G17341" s="603" t="s">
        <v>174</v>
      </c>
      <c r="H17341" s="604">
        <v>9915000</v>
      </c>
    </row>
    <row r="17342" spans="1:8">
      <c r="A17342" s="602" t="s">
        <v>134</v>
      </c>
      <c r="B17342" s="602" t="s">
        <v>359</v>
      </c>
      <c r="C17342" s="602" t="s">
        <v>322</v>
      </c>
      <c r="D17342" s="602" t="s">
        <v>324</v>
      </c>
      <c r="E17342" s="602" t="s">
        <v>171</v>
      </c>
      <c r="F17342" s="602" t="s">
        <v>175</v>
      </c>
      <c r="G17342" s="603" t="s">
        <v>176</v>
      </c>
      <c r="H17342" s="604">
        <v>4704000</v>
      </c>
    </row>
    <row r="17343" spans="1:8">
      <c r="A17343" s="602" t="s">
        <v>134</v>
      </c>
      <c r="B17343" s="602" t="s">
        <v>359</v>
      </c>
      <c r="C17343" s="602" t="s">
        <v>322</v>
      </c>
      <c r="D17343" s="602" t="s">
        <v>324</v>
      </c>
      <c r="E17343" s="602" t="s">
        <v>240</v>
      </c>
      <c r="F17343" s="605" t="s">
        <v>411</v>
      </c>
      <c r="G17343" s="603" t="s">
        <v>241</v>
      </c>
      <c r="H17343" s="604">
        <v>69920000</v>
      </c>
    </row>
    <row r="17344" spans="1:8">
      <c r="A17344" s="602" t="s">
        <v>134</v>
      </c>
      <c r="B17344" s="602" t="s">
        <v>359</v>
      </c>
      <c r="C17344" s="602" t="s">
        <v>322</v>
      </c>
      <c r="D17344" s="602" t="s">
        <v>324</v>
      </c>
      <c r="E17344" s="602" t="s">
        <v>240</v>
      </c>
      <c r="F17344" s="602" t="s">
        <v>242</v>
      </c>
      <c r="G17344" s="603" t="s">
        <v>243</v>
      </c>
      <c r="H17344" s="604">
        <v>2381000</v>
      </c>
    </row>
    <row r="17345" spans="1:8">
      <c r="A17345" s="602" t="s">
        <v>134</v>
      </c>
      <c r="B17345" s="602" t="s">
        <v>359</v>
      </c>
      <c r="C17345" s="602" t="s">
        <v>322</v>
      </c>
      <c r="D17345" s="602" t="s">
        <v>324</v>
      </c>
      <c r="E17345" s="602" t="s">
        <v>240</v>
      </c>
      <c r="F17345" s="602" t="s">
        <v>733</v>
      </c>
      <c r="G17345" s="603" t="s">
        <v>734</v>
      </c>
      <c r="H17345" s="604">
        <v>38980000</v>
      </c>
    </row>
    <row r="17346" spans="1:8">
      <c r="A17346" s="602" t="s">
        <v>134</v>
      </c>
      <c r="B17346" s="602" t="s">
        <v>359</v>
      </c>
      <c r="C17346" s="602" t="s">
        <v>322</v>
      </c>
      <c r="D17346" s="602" t="s">
        <v>324</v>
      </c>
      <c r="E17346" s="602" t="s">
        <v>240</v>
      </c>
      <c r="F17346" s="602" t="s">
        <v>735</v>
      </c>
      <c r="G17346" s="603" t="s">
        <v>193</v>
      </c>
      <c r="H17346" s="604">
        <v>28559000</v>
      </c>
    </row>
    <row r="17347" spans="1:8">
      <c r="A17347" s="602" t="s">
        <v>134</v>
      </c>
      <c r="B17347" s="602" t="s">
        <v>359</v>
      </c>
      <c r="C17347" s="602" t="s">
        <v>322</v>
      </c>
      <c r="D17347" s="602" t="s">
        <v>324</v>
      </c>
      <c r="E17347" s="602" t="s">
        <v>183</v>
      </c>
      <c r="F17347" s="605" t="s">
        <v>411</v>
      </c>
      <c r="G17347" s="603" t="s">
        <v>184</v>
      </c>
      <c r="H17347" s="604">
        <v>550000</v>
      </c>
    </row>
    <row r="17348" spans="1:8">
      <c r="A17348" s="602" t="s">
        <v>134</v>
      </c>
      <c r="B17348" s="602" t="s">
        <v>359</v>
      </c>
      <c r="C17348" s="602" t="s">
        <v>322</v>
      </c>
      <c r="D17348" s="602" t="s">
        <v>324</v>
      </c>
      <c r="E17348" s="602" t="s">
        <v>183</v>
      </c>
      <c r="F17348" s="602" t="s">
        <v>587</v>
      </c>
      <c r="G17348" s="603" t="s">
        <v>588</v>
      </c>
      <c r="H17348" s="604">
        <v>150000</v>
      </c>
    </row>
    <row r="17349" spans="1:8">
      <c r="A17349" s="602" t="s">
        <v>134</v>
      </c>
      <c r="B17349" s="602" t="s">
        <v>359</v>
      </c>
      <c r="C17349" s="602" t="s">
        <v>322</v>
      </c>
      <c r="D17349" s="602" t="s">
        <v>324</v>
      </c>
      <c r="E17349" s="602" t="s">
        <v>183</v>
      </c>
      <c r="F17349" s="602" t="s">
        <v>185</v>
      </c>
      <c r="G17349" s="603" t="s">
        <v>186</v>
      </c>
      <c r="H17349" s="604">
        <v>400000</v>
      </c>
    </row>
    <row r="17350" spans="1:8">
      <c r="A17350" s="602" t="s">
        <v>134</v>
      </c>
      <c r="B17350" s="602" t="s">
        <v>359</v>
      </c>
      <c r="C17350" s="602" t="s">
        <v>322</v>
      </c>
      <c r="D17350" s="602" t="s">
        <v>324</v>
      </c>
      <c r="E17350" s="602" t="s">
        <v>738</v>
      </c>
      <c r="F17350" s="605" t="s">
        <v>411</v>
      </c>
      <c r="G17350" s="603" t="s">
        <v>739</v>
      </c>
      <c r="H17350" s="604">
        <v>21750000</v>
      </c>
    </row>
    <row r="17351" spans="1:8">
      <c r="A17351" s="602" t="s">
        <v>134</v>
      </c>
      <c r="B17351" s="602" t="s">
        <v>359</v>
      </c>
      <c r="C17351" s="602" t="s">
        <v>322</v>
      </c>
      <c r="D17351" s="602" t="s">
        <v>324</v>
      </c>
      <c r="E17351" s="602" t="s">
        <v>738</v>
      </c>
      <c r="F17351" s="602" t="s">
        <v>740</v>
      </c>
      <c r="G17351" s="603" t="s">
        <v>741</v>
      </c>
      <c r="H17351" s="604">
        <v>8800000</v>
      </c>
    </row>
    <row r="17352" spans="1:8">
      <c r="A17352" s="602" t="s">
        <v>134</v>
      </c>
      <c r="B17352" s="602" t="s">
        <v>359</v>
      </c>
      <c r="C17352" s="602" t="s">
        <v>322</v>
      </c>
      <c r="D17352" s="602" t="s">
        <v>324</v>
      </c>
      <c r="E17352" s="602" t="s">
        <v>738</v>
      </c>
      <c r="F17352" s="602" t="s">
        <v>742</v>
      </c>
      <c r="G17352" s="603" t="s">
        <v>743</v>
      </c>
      <c r="H17352" s="604">
        <v>12950000</v>
      </c>
    </row>
    <row r="17353" spans="1:8">
      <c r="A17353" s="602" t="s">
        <v>134</v>
      </c>
      <c r="B17353" s="602" t="s">
        <v>359</v>
      </c>
      <c r="C17353" s="602" t="s">
        <v>322</v>
      </c>
      <c r="D17353" s="602" t="s">
        <v>324</v>
      </c>
      <c r="E17353" s="602" t="s">
        <v>744</v>
      </c>
      <c r="F17353" s="605" t="s">
        <v>411</v>
      </c>
      <c r="G17353" s="603" t="s">
        <v>445</v>
      </c>
      <c r="H17353" s="604">
        <v>46561000</v>
      </c>
    </row>
    <row r="17354" spans="1:8">
      <c r="A17354" s="602" t="s">
        <v>134</v>
      </c>
      <c r="B17354" s="602" t="s">
        <v>359</v>
      </c>
      <c r="C17354" s="602" t="s">
        <v>322</v>
      </c>
      <c r="D17354" s="602" t="s">
        <v>324</v>
      </c>
      <c r="E17354" s="602" t="s">
        <v>744</v>
      </c>
      <c r="F17354" s="602" t="s">
        <v>432</v>
      </c>
      <c r="G17354" s="603" t="s">
        <v>433</v>
      </c>
      <c r="H17354" s="604">
        <v>1545000</v>
      </c>
    </row>
    <row r="17355" spans="1:8">
      <c r="A17355" s="602" t="s">
        <v>134</v>
      </c>
      <c r="B17355" s="602" t="s">
        <v>359</v>
      </c>
      <c r="C17355" s="602" t="s">
        <v>322</v>
      </c>
      <c r="D17355" s="602" t="s">
        <v>324</v>
      </c>
      <c r="E17355" s="602" t="s">
        <v>744</v>
      </c>
      <c r="F17355" s="602" t="s">
        <v>7</v>
      </c>
      <c r="G17355" s="603" t="s">
        <v>8</v>
      </c>
      <c r="H17355" s="604">
        <v>33126000</v>
      </c>
    </row>
    <row r="17356" spans="1:8">
      <c r="A17356" s="602" t="s">
        <v>134</v>
      </c>
      <c r="B17356" s="602" t="s">
        <v>359</v>
      </c>
      <c r="C17356" s="602" t="s">
        <v>322</v>
      </c>
      <c r="D17356" s="602" t="s">
        <v>324</v>
      </c>
      <c r="E17356" s="602" t="s">
        <v>744</v>
      </c>
      <c r="F17356" s="602" t="s">
        <v>572</v>
      </c>
      <c r="G17356" s="603" t="s">
        <v>46</v>
      </c>
      <c r="H17356" s="604">
        <v>950000</v>
      </c>
    </row>
    <row r="17357" spans="1:8">
      <c r="A17357" s="602" t="s">
        <v>134</v>
      </c>
      <c r="B17357" s="602" t="s">
        <v>359</v>
      </c>
      <c r="C17357" s="602" t="s">
        <v>322</v>
      </c>
      <c r="D17357" s="602" t="s">
        <v>324</v>
      </c>
      <c r="E17357" s="602" t="s">
        <v>744</v>
      </c>
      <c r="F17357" s="602" t="s">
        <v>496</v>
      </c>
      <c r="G17357" s="603" t="s">
        <v>438</v>
      </c>
      <c r="H17357" s="604">
        <v>1800000</v>
      </c>
    </row>
    <row r="17358" spans="1:8">
      <c r="A17358" s="602" t="s">
        <v>134</v>
      </c>
      <c r="B17358" s="602" t="s">
        <v>359</v>
      </c>
      <c r="C17358" s="602" t="s">
        <v>322</v>
      </c>
      <c r="D17358" s="602" t="s">
        <v>324</v>
      </c>
      <c r="E17358" s="602" t="s">
        <v>744</v>
      </c>
      <c r="F17358" s="602" t="s">
        <v>748</v>
      </c>
      <c r="G17358" s="603" t="s">
        <v>35</v>
      </c>
      <c r="H17358" s="604">
        <v>9140000</v>
      </c>
    </row>
    <row r="17359" spans="1:8">
      <c r="A17359" s="602" t="s">
        <v>134</v>
      </c>
      <c r="B17359" s="602" t="s">
        <v>359</v>
      </c>
      <c r="C17359" s="602" t="s">
        <v>322</v>
      </c>
      <c r="D17359" s="602" t="s">
        <v>324</v>
      </c>
      <c r="E17359" s="602" t="s">
        <v>189</v>
      </c>
      <c r="F17359" s="605" t="s">
        <v>411</v>
      </c>
      <c r="G17359" s="603" t="s">
        <v>190</v>
      </c>
      <c r="H17359" s="604">
        <v>96424700</v>
      </c>
    </row>
    <row r="17360" spans="1:8">
      <c r="A17360" s="602" t="s">
        <v>134</v>
      </c>
      <c r="B17360" s="602" t="s">
        <v>359</v>
      </c>
      <c r="C17360" s="602" t="s">
        <v>322</v>
      </c>
      <c r="D17360" s="602" t="s">
        <v>324</v>
      </c>
      <c r="E17360" s="602" t="s">
        <v>189</v>
      </c>
      <c r="F17360" s="602" t="s">
        <v>773</v>
      </c>
      <c r="G17360" s="603" t="s">
        <v>774</v>
      </c>
      <c r="H17360" s="604">
        <v>7308000</v>
      </c>
    </row>
    <row r="17361" spans="1:8">
      <c r="A17361" s="602" t="s">
        <v>134</v>
      </c>
      <c r="B17361" s="602" t="s">
        <v>359</v>
      </c>
      <c r="C17361" s="602" t="s">
        <v>322</v>
      </c>
      <c r="D17361" s="602" t="s">
        <v>324</v>
      </c>
      <c r="E17361" s="602" t="s">
        <v>189</v>
      </c>
      <c r="F17361" s="602" t="s">
        <v>191</v>
      </c>
      <c r="G17361" s="603" t="s">
        <v>36</v>
      </c>
      <c r="H17361" s="604">
        <v>5614000</v>
      </c>
    </row>
    <row r="17362" spans="1:8">
      <c r="A17362" s="602" t="s">
        <v>134</v>
      </c>
      <c r="B17362" s="602" t="s">
        <v>359</v>
      </c>
      <c r="C17362" s="602" t="s">
        <v>322</v>
      </c>
      <c r="D17362" s="602" t="s">
        <v>324</v>
      </c>
      <c r="E17362" s="602" t="s">
        <v>189</v>
      </c>
      <c r="F17362" s="602" t="s">
        <v>1197</v>
      </c>
      <c r="G17362" s="603" t="s">
        <v>1196</v>
      </c>
      <c r="H17362" s="604">
        <v>3800000</v>
      </c>
    </row>
    <row r="17363" spans="1:8">
      <c r="A17363" s="602" t="s">
        <v>134</v>
      </c>
      <c r="B17363" s="602" t="s">
        <v>359</v>
      </c>
      <c r="C17363" s="602" t="s">
        <v>322</v>
      </c>
      <c r="D17363" s="602" t="s">
        <v>324</v>
      </c>
      <c r="E17363" s="602" t="s">
        <v>189</v>
      </c>
      <c r="F17363" s="602" t="s">
        <v>192</v>
      </c>
      <c r="G17363" s="603" t="s">
        <v>193</v>
      </c>
      <c r="H17363" s="604">
        <v>79702700</v>
      </c>
    </row>
    <row r="17364" spans="1:8">
      <c r="A17364" s="602" t="s">
        <v>134</v>
      </c>
      <c r="B17364" s="602" t="s">
        <v>359</v>
      </c>
      <c r="C17364" s="602" t="s">
        <v>322</v>
      </c>
      <c r="D17364" s="602" t="s">
        <v>324</v>
      </c>
      <c r="E17364" s="602" t="s">
        <v>1065</v>
      </c>
      <c r="F17364" s="605" t="s">
        <v>411</v>
      </c>
      <c r="G17364" s="603" t="s">
        <v>1066</v>
      </c>
      <c r="H17364" s="604">
        <v>46340640</v>
      </c>
    </row>
    <row r="17365" spans="1:8">
      <c r="A17365" s="602" t="s">
        <v>134</v>
      </c>
      <c r="B17365" s="602" t="s">
        <v>359</v>
      </c>
      <c r="C17365" s="602" t="s">
        <v>322</v>
      </c>
      <c r="D17365" s="602" t="s">
        <v>324</v>
      </c>
      <c r="E17365" s="602" t="s">
        <v>1065</v>
      </c>
      <c r="F17365" s="602" t="s">
        <v>1067</v>
      </c>
      <c r="G17365" s="603" t="s">
        <v>1068</v>
      </c>
      <c r="H17365" s="604">
        <v>46340640</v>
      </c>
    </row>
    <row r="17366" spans="1:8">
      <c r="A17366" s="602" t="s">
        <v>134</v>
      </c>
      <c r="B17366" s="602" t="s">
        <v>359</v>
      </c>
      <c r="C17366" s="602" t="s">
        <v>322</v>
      </c>
      <c r="D17366" s="602" t="s">
        <v>324</v>
      </c>
      <c r="E17366" s="602" t="s">
        <v>194</v>
      </c>
      <c r="F17366" s="605" t="s">
        <v>411</v>
      </c>
      <c r="G17366" s="603" t="s">
        <v>195</v>
      </c>
      <c r="H17366" s="604">
        <v>1347923200</v>
      </c>
    </row>
    <row r="17367" spans="1:8">
      <c r="A17367" s="602" t="s">
        <v>134</v>
      </c>
      <c r="B17367" s="602" t="s">
        <v>359</v>
      </c>
      <c r="C17367" s="602" t="s">
        <v>322</v>
      </c>
      <c r="D17367" s="602" t="s">
        <v>324</v>
      </c>
      <c r="E17367" s="602" t="s">
        <v>194</v>
      </c>
      <c r="F17367" s="602" t="s">
        <v>71</v>
      </c>
      <c r="G17367" s="603" t="s">
        <v>72</v>
      </c>
      <c r="H17367" s="604">
        <v>2000000</v>
      </c>
    </row>
    <row r="17368" spans="1:8">
      <c r="A17368" s="602" t="s">
        <v>134</v>
      </c>
      <c r="B17368" s="602" t="s">
        <v>359</v>
      </c>
      <c r="C17368" s="602" t="s">
        <v>322</v>
      </c>
      <c r="D17368" s="602" t="s">
        <v>324</v>
      </c>
      <c r="E17368" s="602" t="s">
        <v>194</v>
      </c>
      <c r="F17368" s="602" t="s">
        <v>1080</v>
      </c>
      <c r="G17368" s="603" t="s">
        <v>1081</v>
      </c>
      <c r="H17368" s="604">
        <v>36916000</v>
      </c>
    </row>
    <row r="17369" spans="1:8">
      <c r="A17369" s="602" t="s">
        <v>134</v>
      </c>
      <c r="B17369" s="602" t="s">
        <v>359</v>
      </c>
      <c r="C17369" s="602" t="s">
        <v>322</v>
      </c>
      <c r="D17369" s="602" t="s">
        <v>324</v>
      </c>
      <c r="E17369" s="602" t="s">
        <v>194</v>
      </c>
      <c r="F17369" s="602" t="s">
        <v>196</v>
      </c>
      <c r="G17369" s="603" t="s">
        <v>197</v>
      </c>
      <c r="H17369" s="604">
        <v>1104883200</v>
      </c>
    </row>
    <row r="17370" spans="1:8">
      <c r="A17370" s="602" t="s">
        <v>134</v>
      </c>
      <c r="B17370" s="602" t="s">
        <v>359</v>
      </c>
      <c r="C17370" s="602" t="s">
        <v>322</v>
      </c>
      <c r="D17370" s="602" t="s">
        <v>324</v>
      </c>
      <c r="E17370" s="602" t="s">
        <v>194</v>
      </c>
      <c r="F17370" s="602" t="s">
        <v>198</v>
      </c>
      <c r="G17370" s="603" t="s">
        <v>199</v>
      </c>
      <c r="H17370" s="604">
        <v>10290000</v>
      </c>
    </row>
    <row r="17371" spans="1:8">
      <c r="A17371" s="602" t="s">
        <v>134</v>
      </c>
      <c r="B17371" s="602" t="s">
        <v>359</v>
      </c>
      <c r="C17371" s="602" t="s">
        <v>322</v>
      </c>
      <c r="D17371" s="602" t="s">
        <v>324</v>
      </c>
      <c r="E17371" s="602" t="s">
        <v>194</v>
      </c>
      <c r="F17371" s="602" t="s">
        <v>200</v>
      </c>
      <c r="G17371" s="603" t="s">
        <v>201</v>
      </c>
      <c r="H17371" s="604">
        <v>193834000</v>
      </c>
    </row>
    <row r="17372" spans="1:8">
      <c r="A17372" s="602" t="s">
        <v>134</v>
      </c>
      <c r="B17372" s="602" t="s">
        <v>359</v>
      </c>
      <c r="C17372" s="602" t="s">
        <v>322</v>
      </c>
      <c r="D17372" s="602" t="s">
        <v>324</v>
      </c>
      <c r="E17372" s="602" t="s">
        <v>41</v>
      </c>
      <c r="F17372" s="605" t="s">
        <v>411</v>
      </c>
      <c r="G17372" s="603" t="s">
        <v>42</v>
      </c>
      <c r="H17372" s="604">
        <v>13000000</v>
      </c>
    </row>
    <row r="17373" spans="1:8">
      <c r="A17373" s="602" t="s">
        <v>134</v>
      </c>
      <c r="B17373" s="602" t="s">
        <v>359</v>
      </c>
      <c r="C17373" s="602" t="s">
        <v>322</v>
      </c>
      <c r="D17373" s="602" t="s">
        <v>324</v>
      </c>
      <c r="E17373" s="602" t="s">
        <v>41</v>
      </c>
      <c r="F17373" s="602" t="s">
        <v>437</v>
      </c>
      <c r="G17373" s="603" t="s">
        <v>438</v>
      </c>
      <c r="H17373" s="604">
        <v>13000000</v>
      </c>
    </row>
    <row r="17374" spans="1:8">
      <c r="A17374" s="602" t="s">
        <v>134</v>
      </c>
      <c r="B17374" s="602" t="s">
        <v>359</v>
      </c>
      <c r="C17374" s="602" t="s">
        <v>139</v>
      </c>
      <c r="D17374" s="605" t="s">
        <v>411</v>
      </c>
      <c r="E17374" s="605" t="s">
        <v>411</v>
      </c>
      <c r="F17374" s="605" t="s">
        <v>411</v>
      </c>
      <c r="G17374" s="603" t="s">
        <v>140</v>
      </c>
      <c r="H17374" s="604">
        <v>10522541639</v>
      </c>
    </row>
    <row r="17375" spans="1:8">
      <c r="A17375" s="602" t="s">
        <v>134</v>
      </c>
      <c r="B17375" s="602" t="s">
        <v>359</v>
      </c>
      <c r="C17375" s="602" t="s">
        <v>139</v>
      </c>
      <c r="D17375" s="602" t="s">
        <v>290</v>
      </c>
      <c r="E17375" s="605" t="s">
        <v>411</v>
      </c>
      <c r="F17375" s="605" t="s">
        <v>411</v>
      </c>
      <c r="G17375" s="603" t="s">
        <v>30</v>
      </c>
      <c r="H17375" s="604">
        <v>10522541639</v>
      </c>
    </row>
    <row r="17376" spans="1:8">
      <c r="A17376" s="602" t="s">
        <v>134</v>
      </c>
      <c r="B17376" s="602" t="s">
        <v>359</v>
      </c>
      <c r="C17376" s="602" t="s">
        <v>139</v>
      </c>
      <c r="D17376" s="602" t="s">
        <v>290</v>
      </c>
      <c r="E17376" s="602" t="s">
        <v>171</v>
      </c>
      <c r="F17376" s="605" t="s">
        <v>411</v>
      </c>
      <c r="G17376" s="603" t="s">
        <v>172</v>
      </c>
      <c r="H17376" s="604">
        <v>9550000</v>
      </c>
    </row>
    <row r="17377" spans="1:8">
      <c r="A17377" s="602" t="s">
        <v>134</v>
      </c>
      <c r="B17377" s="602" t="s">
        <v>359</v>
      </c>
      <c r="C17377" s="602" t="s">
        <v>139</v>
      </c>
      <c r="D17377" s="602" t="s">
        <v>290</v>
      </c>
      <c r="E17377" s="602" t="s">
        <v>171</v>
      </c>
      <c r="F17377" s="602" t="s">
        <v>175</v>
      </c>
      <c r="G17377" s="603" t="s">
        <v>176</v>
      </c>
      <c r="H17377" s="604">
        <v>9550000</v>
      </c>
    </row>
    <row r="17378" spans="1:8">
      <c r="A17378" s="602" t="s">
        <v>134</v>
      </c>
      <c r="B17378" s="602" t="s">
        <v>359</v>
      </c>
      <c r="C17378" s="602" t="s">
        <v>139</v>
      </c>
      <c r="D17378" s="602" t="s">
        <v>290</v>
      </c>
      <c r="E17378" s="602" t="s">
        <v>240</v>
      </c>
      <c r="F17378" s="605" t="s">
        <v>411</v>
      </c>
      <c r="G17378" s="603" t="s">
        <v>241</v>
      </c>
      <c r="H17378" s="604">
        <v>4780000</v>
      </c>
    </row>
    <row r="17379" spans="1:8">
      <c r="A17379" s="602" t="s">
        <v>134</v>
      </c>
      <c r="B17379" s="602" t="s">
        <v>359</v>
      </c>
      <c r="C17379" s="602" t="s">
        <v>139</v>
      </c>
      <c r="D17379" s="602" t="s">
        <v>290</v>
      </c>
      <c r="E17379" s="602" t="s">
        <v>240</v>
      </c>
      <c r="F17379" s="602" t="s">
        <v>242</v>
      </c>
      <c r="G17379" s="603" t="s">
        <v>243</v>
      </c>
      <c r="H17379" s="604">
        <v>4780000</v>
      </c>
    </row>
    <row r="17380" spans="1:8">
      <c r="A17380" s="602" t="s">
        <v>134</v>
      </c>
      <c r="B17380" s="602" t="s">
        <v>359</v>
      </c>
      <c r="C17380" s="602" t="s">
        <v>139</v>
      </c>
      <c r="D17380" s="602" t="s">
        <v>290</v>
      </c>
      <c r="E17380" s="602" t="s">
        <v>744</v>
      </c>
      <c r="F17380" s="605" t="s">
        <v>411</v>
      </c>
      <c r="G17380" s="603" t="s">
        <v>445</v>
      </c>
      <c r="H17380" s="604">
        <v>139892000</v>
      </c>
    </row>
    <row r="17381" spans="1:8">
      <c r="A17381" s="602" t="s">
        <v>134</v>
      </c>
      <c r="B17381" s="602" t="s">
        <v>359</v>
      </c>
      <c r="C17381" s="602" t="s">
        <v>139</v>
      </c>
      <c r="D17381" s="602" t="s">
        <v>290</v>
      </c>
      <c r="E17381" s="602" t="s">
        <v>744</v>
      </c>
      <c r="F17381" s="602" t="s">
        <v>748</v>
      </c>
      <c r="G17381" s="603" t="s">
        <v>35</v>
      </c>
      <c r="H17381" s="604">
        <v>139892000</v>
      </c>
    </row>
    <row r="17382" spans="1:8">
      <c r="A17382" s="602" t="s">
        <v>134</v>
      </c>
      <c r="B17382" s="602" t="s">
        <v>359</v>
      </c>
      <c r="C17382" s="602" t="s">
        <v>139</v>
      </c>
      <c r="D17382" s="602" t="s">
        <v>290</v>
      </c>
      <c r="E17382" s="602" t="s">
        <v>189</v>
      </c>
      <c r="F17382" s="605" t="s">
        <v>411</v>
      </c>
      <c r="G17382" s="603" t="s">
        <v>190</v>
      </c>
      <c r="H17382" s="604">
        <v>36504000</v>
      </c>
    </row>
    <row r="17383" spans="1:8">
      <c r="A17383" s="602" t="s">
        <v>134</v>
      </c>
      <c r="B17383" s="602" t="s">
        <v>359</v>
      </c>
      <c r="C17383" s="602" t="s">
        <v>139</v>
      </c>
      <c r="D17383" s="602" t="s">
        <v>290</v>
      </c>
      <c r="E17383" s="602" t="s">
        <v>189</v>
      </c>
      <c r="F17383" s="602" t="s">
        <v>192</v>
      </c>
      <c r="G17383" s="603" t="s">
        <v>193</v>
      </c>
      <c r="H17383" s="604">
        <v>36504000</v>
      </c>
    </row>
    <row r="17384" spans="1:8">
      <c r="A17384" s="602" t="s">
        <v>134</v>
      </c>
      <c r="B17384" s="602" t="s">
        <v>359</v>
      </c>
      <c r="C17384" s="602" t="s">
        <v>139</v>
      </c>
      <c r="D17384" s="602" t="s">
        <v>290</v>
      </c>
      <c r="E17384" s="602" t="s">
        <v>194</v>
      </c>
      <c r="F17384" s="605" t="s">
        <v>411</v>
      </c>
      <c r="G17384" s="603" t="s">
        <v>195</v>
      </c>
      <c r="H17384" s="604">
        <v>24200000</v>
      </c>
    </row>
    <row r="17385" spans="1:8">
      <c r="A17385" s="602" t="s">
        <v>134</v>
      </c>
      <c r="B17385" s="602" t="s">
        <v>359</v>
      </c>
      <c r="C17385" s="602" t="s">
        <v>139</v>
      </c>
      <c r="D17385" s="602" t="s">
        <v>290</v>
      </c>
      <c r="E17385" s="602" t="s">
        <v>194</v>
      </c>
      <c r="F17385" s="602" t="s">
        <v>196</v>
      </c>
      <c r="G17385" s="603" t="s">
        <v>197</v>
      </c>
      <c r="H17385" s="604">
        <v>6000000</v>
      </c>
    </row>
    <row r="17386" spans="1:8">
      <c r="A17386" s="602" t="s">
        <v>134</v>
      </c>
      <c r="B17386" s="602" t="s">
        <v>359</v>
      </c>
      <c r="C17386" s="602" t="s">
        <v>139</v>
      </c>
      <c r="D17386" s="602" t="s">
        <v>290</v>
      </c>
      <c r="E17386" s="602" t="s">
        <v>194</v>
      </c>
      <c r="F17386" s="602" t="s">
        <v>200</v>
      </c>
      <c r="G17386" s="603" t="s">
        <v>201</v>
      </c>
      <c r="H17386" s="604">
        <v>18200000</v>
      </c>
    </row>
    <row r="17387" spans="1:8">
      <c r="A17387" s="602" t="s">
        <v>134</v>
      </c>
      <c r="B17387" s="602" t="s">
        <v>359</v>
      </c>
      <c r="C17387" s="602" t="s">
        <v>139</v>
      </c>
      <c r="D17387" s="602" t="s">
        <v>290</v>
      </c>
      <c r="E17387" s="602" t="s">
        <v>580</v>
      </c>
      <c r="F17387" s="605" t="s">
        <v>411</v>
      </c>
      <c r="G17387" s="603" t="s">
        <v>581</v>
      </c>
      <c r="H17387" s="604">
        <v>3257001000</v>
      </c>
    </row>
    <row r="17388" spans="1:8">
      <c r="A17388" s="602" t="s">
        <v>134</v>
      </c>
      <c r="B17388" s="602" t="s">
        <v>359</v>
      </c>
      <c r="C17388" s="602" t="s">
        <v>139</v>
      </c>
      <c r="D17388" s="602" t="s">
        <v>290</v>
      </c>
      <c r="E17388" s="602" t="s">
        <v>580</v>
      </c>
      <c r="F17388" s="602" t="s">
        <v>367</v>
      </c>
      <c r="G17388" s="603" t="s">
        <v>368</v>
      </c>
      <c r="H17388" s="604">
        <v>88000000</v>
      </c>
    </row>
    <row r="17389" spans="1:8">
      <c r="A17389" s="602" t="s">
        <v>134</v>
      </c>
      <c r="B17389" s="602" t="s">
        <v>359</v>
      </c>
      <c r="C17389" s="602" t="s">
        <v>139</v>
      </c>
      <c r="D17389" s="602" t="s">
        <v>290</v>
      </c>
      <c r="E17389" s="602" t="s">
        <v>580</v>
      </c>
      <c r="F17389" s="602" t="s">
        <v>373</v>
      </c>
      <c r="G17389" s="603" t="s">
        <v>640</v>
      </c>
      <c r="H17389" s="604">
        <v>265079000</v>
      </c>
    </row>
    <row r="17390" spans="1:8">
      <c r="A17390" s="602" t="s">
        <v>134</v>
      </c>
      <c r="B17390" s="602" t="s">
        <v>359</v>
      </c>
      <c r="C17390" s="602" t="s">
        <v>139</v>
      </c>
      <c r="D17390" s="602" t="s">
        <v>290</v>
      </c>
      <c r="E17390" s="602" t="s">
        <v>580</v>
      </c>
      <c r="F17390" s="602" t="s">
        <v>291</v>
      </c>
      <c r="G17390" s="603" t="s">
        <v>292</v>
      </c>
      <c r="H17390" s="604">
        <v>2304052000</v>
      </c>
    </row>
    <row r="17391" spans="1:8">
      <c r="A17391" s="602" t="s">
        <v>134</v>
      </c>
      <c r="B17391" s="602" t="s">
        <v>359</v>
      </c>
      <c r="C17391" s="602" t="s">
        <v>139</v>
      </c>
      <c r="D17391" s="602" t="s">
        <v>290</v>
      </c>
      <c r="E17391" s="602" t="s">
        <v>580</v>
      </c>
      <c r="F17391" s="602" t="s">
        <v>293</v>
      </c>
      <c r="G17391" s="603" t="s">
        <v>205</v>
      </c>
      <c r="H17391" s="604">
        <v>599870000</v>
      </c>
    </row>
    <row r="17392" spans="1:8">
      <c r="A17392" s="602" t="s">
        <v>134</v>
      </c>
      <c r="B17392" s="602" t="s">
        <v>359</v>
      </c>
      <c r="C17392" s="602" t="s">
        <v>139</v>
      </c>
      <c r="D17392" s="602" t="s">
        <v>290</v>
      </c>
      <c r="E17392" s="602" t="s">
        <v>41</v>
      </c>
      <c r="F17392" s="605" t="s">
        <v>411</v>
      </c>
      <c r="G17392" s="603" t="s">
        <v>42</v>
      </c>
      <c r="H17392" s="604">
        <v>9970000</v>
      </c>
    </row>
    <row r="17393" spans="1:8">
      <c r="A17393" s="602" t="s">
        <v>134</v>
      </c>
      <c r="B17393" s="602" t="s">
        <v>359</v>
      </c>
      <c r="C17393" s="602" t="s">
        <v>139</v>
      </c>
      <c r="D17393" s="602" t="s">
        <v>290</v>
      </c>
      <c r="E17393" s="602" t="s">
        <v>41</v>
      </c>
      <c r="F17393" s="602" t="s">
        <v>47</v>
      </c>
      <c r="G17393" s="603" t="s">
        <v>48</v>
      </c>
      <c r="H17393" s="604">
        <v>9970000</v>
      </c>
    </row>
    <row r="17394" spans="1:8">
      <c r="A17394" s="602" t="s">
        <v>134</v>
      </c>
      <c r="B17394" s="602" t="s">
        <v>359</v>
      </c>
      <c r="C17394" s="602" t="s">
        <v>139</v>
      </c>
      <c r="D17394" s="602" t="s">
        <v>290</v>
      </c>
      <c r="E17394" s="602" t="s">
        <v>269</v>
      </c>
      <c r="F17394" s="605" t="s">
        <v>411</v>
      </c>
      <c r="G17394" s="603" t="s">
        <v>270</v>
      </c>
      <c r="H17394" s="604">
        <v>5953223639</v>
      </c>
    </row>
    <row r="17395" spans="1:8">
      <c r="A17395" s="602" t="s">
        <v>134</v>
      </c>
      <c r="B17395" s="602" t="s">
        <v>359</v>
      </c>
      <c r="C17395" s="602" t="s">
        <v>139</v>
      </c>
      <c r="D17395" s="602" t="s">
        <v>290</v>
      </c>
      <c r="E17395" s="602" t="s">
        <v>269</v>
      </c>
      <c r="F17395" s="602" t="s">
        <v>271</v>
      </c>
      <c r="G17395" s="603" t="s">
        <v>272</v>
      </c>
      <c r="H17395" s="604">
        <v>5953223639</v>
      </c>
    </row>
    <row r="17396" spans="1:8">
      <c r="A17396" s="602" t="s">
        <v>134</v>
      </c>
      <c r="B17396" s="602" t="s">
        <v>359</v>
      </c>
      <c r="C17396" s="602" t="s">
        <v>139</v>
      </c>
      <c r="D17396" s="602" t="s">
        <v>290</v>
      </c>
      <c r="E17396" s="602" t="s">
        <v>53</v>
      </c>
      <c r="F17396" s="605" t="s">
        <v>411</v>
      </c>
      <c r="G17396" s="603" t="s">
        <v>193</v>
      </c>
      <c r="H17396" s="604">
        <v>1087421000</v>
      </c>
    </row>
    <row r="17397" spans="1:8">
      <c r="A17397" s="602" t="s">
        <v>134</v>
      </c>
      <c r="B17397" s="602" t="s">
        <v>359</v>
      </c>
      <c r="C17397" s="602" t="s">
        <v>139</v>
      </c>
      <c r="D17397" s="602" t="s">
        <v>290</v>
      </c>
      <c r="E17397" s="602" t="s">
        <v>53</v>
      </c>
      <c r="F17397" s="602" t="s">
        <v>54</v>
      </c>
      <c r="G17397" s="603" t="s">
        <v>55</v>
      </c>
      <c r="H17397" s="604">
        <v>6922000</v>
      </c>
    </row>
    <row r="17398" spans="1:8">
      <c r="A17398" s="602" t="s">
        <v>134</v>
      </c>
      <c r="B17398" s="602" t="s">
        <v>359</v>
      </c>
      <c r="C17398" s="602" t="s">
        <v>139</v>
      </c>
      <c r="D17398" s="602" t="s">
        <v>290</v>
      </c>
      <c r="E17398" s="602" t="s">
        <v>53</v>
      </c>
      <c r="F17398" s="602" t="s">
        <v>56</v>
      </c>
      <c r="G17398" s="603" t="s">
        <v>57</v>
      </c>
      <c r="H17398" s="604">
        <v>1080499000</v>
      </c>
    </row>
    <row r="17399" spans="1:8">
      <c r="A17399" s="602" t="s">
        <v>134</v>
      </c>
      <c r="B17399" s="602" t="s">
        <v>359</v>
      </c>
      <c r="C17399" s="602" t="s">
        <v>218</v>
      </c>
      <c r="D17399" s="605" t="s">
        <v>411</v>
      </c>
      <c r="E17399" s="605" t="s">
        <v>411</v>
      </c>
      <c r="F17399" s="605" t="s">
        <v>411</v>
      </c>
      <c r="G17399" s="603" t="s">
        <v>454</v>
      </c>
      <c r="H17399" s="604">
        <v>703313823834</v>
      </c>
    </row>
    <row r="17400" spans="1:8">
      <c r="A17400" s="602" t="s">
        <v>134</v>
      </c>
      <c r="B17400" s="602" t="s">
        <v>359</v>
      </c>
      <c r="C17400" s="602" t="s">
        <v>218</v>
      </c>
      <c r="D17400" s="602" t="s">
        <v>310</v>
      </c>
      <c r="E17400" s="605" t="s">
        <v>411</v>
      </c>
      <c r="F17400" s="605" t="s">
        <v>411</v>
      </c>
      <c r="G17400" s="603" t="s">
        <v>311</v>
      </c>
      <c r="H17400" s="604">
        <v>82450034883</v>
      </c>
    </row>
    <row r="17401" spans="1:8">
      <c r="A17401" s="602" t="s">
        <v>134</v>
      </c>
      <c r="B17401" s="602" t="s">
        <v>359</v>
      </c>
      <c r="C17401" s="602" t="s">
        <v>218</v>
      </c>
      <c r="D17401" s="602" t="s">
        <v>310</v>
      </c>
      <c r="E17401" s="602" t="s">
        <v>142</v>
      </c>
      <c r="F17401" s="605" t="s">
        <v>411</v>
      </c>
      <c r="G17401" s="603" t="s">
        <v>143</v>
      </c>
      <c r="H17401" s="604">
        <v>15187113199</v>
      </c>
    </row>
    <row r="17402" spans="1:8">
      <c r="A17402" s="602" t="s">
        <v>134</v>
      </c>
      <c r="B17402" s="602" t="s">
        <v>359</v>
      </c>
      <c r="C17402" s="602" t="s">
        <v>218</v>
      </c>
      <c r="D17402" s="602" t="s">
        <v>310</v>
      </c>
      <c r="E17402" s="602" t="s">
        <v>142</v>
      </c>
      <c r="F17402" s="602" t="s">
        <v>144</v>
      </c>
      <c r="G17402" s="603" t="s">
        <v>145</v>
      </c>
      <c r="H17402" s="604">
        <v>15175370506</v>
      </c>
    </row>
    <row r="17403" spans="1:8">
      <c r="A17403" s="602" t="s">
        <v>134</v>
      </c>
      <c r="B17403" s="602" t="s">
        <v>359</v>
      </c>
      <c r="C17403" s="602" t="s">
        <v>218</v>
      </c>
      <c r="D17403" s="602" t="s">
        <v>310</v>
      </c>
      <c r="E17403" s="602" t="s">
        <v>142</v>
      </c>
      <c r="F17403" s="602" t="s">
        <v>221</v>
      </c>
      <c r="G17403" s="603" t="s">
        <v>222</v>
      </c>
      <c r="H17403" s="604">
        <v>11742693</v>
      </c>
    </row>
    <row r="17404" spans="1:8">
      <c r="A17404" s="602" t="s">
        <v>134</v>
      </c>
      <c r="B17404" s="602" t="s">
        <v>359</v>
      </c>
      <c r="C17404" s="602" t="s">
        <v>218</v>
      </c>
      <c r="D17404" s="602" t="s">
        <v>310</v>
      </c>
      <c r="E17404" s="602" t="s">
        <v>202</v>
      </c>
      <c r="F17404" s="605" t="s">
        <v>411</v>
      </c>
      <c r="G17404" s="603" t="s">
        <v>203</v>
      </c>
      <c r="H17404" s="604">
        <v>24000000</v>
      </c>
    </row>
    <row r="17405" spans="1:8">
      <c r="A17405" s="602" t="s">
        <v>134</v>
      </c>
      <c r="B17405" s="602" t="s">
        <v>359</v>
      </c>
      <c r="C17405" s="602" t="s">
        <v>218</v>
      </c>
      <c r="D17405" s="602" t="s">
        <v>310</v>
      </c>
      <c r="E17405" s="602" t="s">
        <v>202</v>
      </c>
      <c r="F17405" s="602" t="s">
        <v>767</v>
      </c>
      <c r="G17405" s="603" t="s">
        <v>203</v>
      </c>
      <c r="H17405" s="604">
        <v>24000000</v>
      </c>
    </row>
    <row r="17406" spans="1:8">
      <c r="A17406" s="602" t="s">
        <v>134</v>
      </c>
      <c r="B17406" s="602" t="s">
        <v>359</v>
      </c>
      <c r="C17406" s="602" t="s">
        <v>218</v>
      </c>
      <c r="D17406" s="602" t="s">
        <v>310</v>
      </c>
      <c r="E17406" s="602" t="s">
        <v>148</v>
      </c>
      <c r="F17406" s="605" t="s">
        <v>411</v>
      </c>
      <c r="G17406" s="603" t="s">
        <v>149</v>
      </c>
      <c r="H17406" s="604">
        <v>15110204612</v>
      </c>
    </row>
    <row r="17407" spans="1:8">
      <c r="A17407" s="602" t="s">
        <v>134</v>
      </c>
      <c r="B17407" s="602" t="s">
        <v>359</v>
      </c>
      <c r="C17407" s="602" t="s">
        <v>218</v>
      </c>
      <c r="D17407" s="602" t="s">
        <v>310</v>
      </c>
      <c r="E17407" s="602" t="s">
        <v>148</v>
      </c>
      <c r="F17407" s="602" t="s">
        <v>223</v>
      </c>
      <c r="G17407" s="603" t="s">
        <v>224</v>
      </c>
      <c r="H17407" s="604">
        <v>1190157257</v>
      </c>
    </row>
    <row r="17408" spans="1:8">
      <c r="A17408" s="602" t="s">
        <v>134</v>
      </c>
      <c r="B17408" s="602" t="s">
        <v>359</v>
      </c>
      <c r="C17408" s="602" t="s">
        <v>218</v>
      </c>
      <c r="D17408" s="602" t="s">
        <v>310</v>
      </c>
      <c r="E17408" s="602" t="s">
        <v>148</v>
      </c>
      <c r="F17408" s="602" t="s">
        <v>603</v>
      </c>
      <c r="G17408" s="603" t="s">
        <v>604</v>
      </c>
      <c r="H17408" s="604">
        <v>686028734</v>
      </c>
    </row>
    <row r="17409" spans="1:8">
      <c r="A17409" s="602" t="s">
        <v>134</v>
      </c>
      <c r="B17409" s="602" t="s">
        <v>359</v>
      </c>
      <c r="C17409" s="602" t="s">
        <v>218</v>
      </c>
      <c r="D17409" s="602" t="s">
        <v>310</v>
      </c>
      <c r="E17409" s="602" t="s">
        <v>148</v>
      </c>
      <c r="F17409" s="602" t="s">
        <v>591</v>
      </c>
      <c r="G17409" s="603" t="s">
        <v>592</v>
      </c>
      <c r="H17409" s="604">
        <v>1017244370</v>
      </c>
    </row>
    <row r="17410" spans="1:8">
      <c r="A17410" s="602" t="s">
        <v>134</v>
      </c>
      <c r="B17410" s="602" t="s">
        <v>359</v>
      </c>
      <c r="C17410" s="602" t="s">
        <v>218</v>
      </c>
      <c r="D17410" s="602" t="s">
        <v>310</v>
      </c>
      <c r="E17410" s="602" t="s">
        <v>148</v>
      </c>
      <c r="F17410" s="602" t="s">
        <v>1205</v>
      </c>
      <c r="G17410" s="603" t="s">
        <v>1204</v>
      </c>
      <c r="H17410" s="604">
        <v>158838306</v>
      </c>
    </row>
    <row r="17411" spans="1:8">
      <c r="A17411" s="602" t="s">
        <v>134</v>
      </c>
      <c r="B17411" s="602" t="s">
        <v>359</v>
      </c>
      <c r="C17411" s="602" t="s">
        <v>218</v>
      </c>
      <c r="D17411" s="602" t="s">
        <v>310</v>
      </c>
      <c r="E17411" s="602" t="s">
        <v>148</v>
      </c>
      <c r="F17411" s="602" t="s">
        <v>206</v>
      </c>
      <c r="G17411" s="603" t="s">
        <v>207</v>
      </c>
      <c r="H17411" s="604">
        <v>231054041</v>
      </c>
    </row>
    <row r="17412" spans="1:8">
      <c r="A17412" s="602" t="s">
        <v>134</v>
      </c>
      <c r="B17412" s="602" t="s">
        <v>359</v>
      </c>
      <c r="C17412" s="602" t="s">
        <v>218</v>
      </c>
      <c r="D17412" s="602" t="s">
        <v>310</v>
      </c>
      <c r="E17412" s="602" t="s">
        <v>148</v>
      </c>
      <c r="F17412" s="602" t="s">
        <v>1211</v>
      </c>
      <c r="G17412" s="603" t="s">
        <v>1210</v>
      </c>
      <c r="H17412" s="604">
        <v>32230240</v>
      </c>
    </row>
    <row r="17413" spans="1:8">
      <c r="A17413" s="602" t="s">
        <v>134</v>
      </c>
      <c r="B17413" s="602" t="s">
        <v>359</v>
      </c>
      <c r="C17413" s="602" t="s">
        <v>218</v>
      </c>
      <c r="D17413" s="602" t="s">
        <v>310</v>
      </c>
      <c r="E17413" s="602" t="s">
        <v>148</v>
      </c>
      <c r="F17413" s="602" t="s">
        <v>225</v>
      </c>
      <c r="G17413" s="603" t="s">
        <v>226</v>
      </c>
      <c r="H17413" s="604">
        <v>10182000</v>
      </c>
    </row>
    <row r="17414" spans="1:8">
      <c r="A17414" s="602" t="s">
        <v>134</v>
      </c>
      <c r="B17414" s="602" t="s">
        <v>359</v>
      </c>
      <c r="C17414" s="602" t="s">
        <v>218</v>
      </c>
      <c r="D17414" s="602" t="s">
        <v>310</v>
      </c>
      <c r="E17414" s="602" t="s">
        <v>148</v>
      </c>
      <c r="F17414" s="602" t="s">
        <v>150</v>
      </c>
      <c r="G17414" s="603" t="s">
        <v>151</v>
      </c>
      <c r="H17414" s="604">
        <v>252007403</v>
      </c>
    </row>
    <row r="17415" spans="1:8">
      <c r="A17415" s="602" t="s">
        <v>134</v>
      </c>
      <c r="B17415" s="602" t="s">
        <v>359</v>
      </c>
      <c r="C17415" s="602" t="s">
        <v>218</v>
      </c>
      <c r="D17415" s="602" t="s">
        <v>310</v>
      </c>
      <c r="E17415" s="602" t="s">
        <v>148</v>
      </c>
      <c r="F17415" s="602" t="s">
        <v>605</v>
      </c>
      <c r="G17415" s="603" t="s">
        <v>471</v>
      </c>
      <c r="H17415" s="604">
        <v>42111128</v>
      </c>
    </row>
    <row r="17416" spans="1:8">
      <c r="A17416" s="602" t="s">
        <v>134</v>
      </c>
      <c r="B17416" s="602" t="s">
        <v>359</v>
      </c>
      <c r="C17416" s="602" t="s">
        <v>218</v>
      </c>
      <c r="D17416" s="602" t="s">
        <v>310</v>
      </c>
      <c r="E17416" s="602" t="s">
        <v>148</v>
      </c>
      <c r="F17416" s="602" t="s">
        <v>472</v>
      </c>
      <c r="G17416" s="603" t="s">
        <v>473</v>
      </c>
      <c r="H17416" s="604">
        <v>43459000</v>
      </c>
    </row>
    <row r="17417" spans="1:8">
      <c r="A17417" s="602" t="s">
        <v>134</v>
      </c>
      <c r="B17417" s="602" t="s">
        <v>359</v>
      </c>
      <c r="C17417" s="602" t="s">
        <v>218</v>
      </c>
      <c r="D17417" s="602" t="s">
        <v>310</v>
      </c>
      <c r="E17417" s="602" t="s">
        <v>148</v>
      </c>
      <c r="F17417" s="602" t="s">
        <v>208</v>
      </c>
      <c r="G17417" s="603" t="s">
        <v>209</v>
      </c>
      <c r="H17417" s="604">
        <v>54367687</v>
      </c>
    </row>
    <row r="17418" spans="1:8">
      <c r="A17418" s="602" t="s">
        <v>134</v>
      </c>
      <c r="B17418" s="602" t="s">
        <v>359</v>
      </c>
      <c r="C17418" s="602" t="s">
        <v>218</v>
      </c>
      <c r="D17418" s="602" t="s">
        <v>310</v>
      </c>
      <c r="E17418" s="602" t="s">
        <v>148</v>
      </c>
      <c r="F17418" s="602" t="s">
        <v>210</v>
      </c>
      <c r="G17418" s="603" t="s">
        <v>211</v>
      </c>
      <c r="H17418" s="604">
        <v>2301434872</v>
      </c>
    </row>
    <row r="17419" spans="1:8">
      <c r="A17419" s="602" t="s">
        <v>134</v>
      </c>
      <c r="B17419" s="602" t="s">
        <v>359</v>
      </c>
      <c r="C17419" s="602" t="s">
        <v>218</v>
      </c>
      <c r="D17419" s="602" t="s">
        <v>310</v>
      </c>
      <c r="E17419" s="602" t="s">
        <v>148</v>
      </c>
      <c r="F17419" s="602" t="s">
        <v>474</v>
      </c>
      <c r="G17419" s="603" t="s">
        <v>28</v>
      </c>
      <c r="H17419" s="604">
        <v>877678150</v>
      </c>
    </row>
    <row r="17420" spans="1:8">
      <c r="A17420" s="602" t="s">
        <v>134</v>
      </c>
      <c r="B17420" s="602" t="s">
        <v>359</v>
      </c>
      <c r="C17420" s="602" t="s">
        <v>218</v>
      </c>
      <c r="D17420" s="602" t="s">
        <v>310</v>
      </c>
      <c r="E17420" s="602" t="s">
        <v>148</v>
      </c>
      <c r="F17420" s="602" t="s">
        <v>360</v>
      </c>
      <c r="G17420" s="603" t="s">
        <v>361</v>
      </c>
      <c r="H17420" s="604">
        <v>604825008</v>
      </c>
    </row>
    <row r="17421" spans="1:8">
      <c r="A17421" s="602" t="s">
        <v>134</v>
      </c>
      <c r="B17421" s="602" t="s">
        <v>359</v>
      </c>
      <c r="C17421" s="602" t="s">
        <v>218</v>
      </c>
      <c r="D17421" s="602" t="s">
        <v>310</v>
      </c>
      <c r="E17421" s="602" t="s">
        <v>148</v>
      </c>
      <c r="F17421" s="602" t="s">
        <v>624</v>
      </c>
      <c r="G17421" s="603" t="s">
        <v>625</v>
      </c>
      <c r="H17421" s="604">
        <v>2707452000</v>
      </c>
    </row>
    <row r="17422" spans="1:8">
      <c r="A17422" s="602" t="s">
        <v>134</v>
      </c>
      <c r="B17422" s="602" t="s">
        <v>359</v>
      </c>
      <c r="C17422" s="602" t="s">
        <v>218</v>
      </c>
      <c r="D17422" s="602" t="s">
        <v>310</v>
      </c>
      <c r="E17422" s="602" t="s">
        <v>148</v>
      </c>
      <c r="F17422" s="602" t="s">
        <v>212</v>
      </c>
      <c r="G17422" s="603" t="s">
        <v>213</v>
      </c>
      <c r="H17422" s="604">
        <v>3847742314</v>
      </c>
    </row>
    <row r="17423" spans="1:8">
      <c r="A17423" s="602" t="s">
        <v>134</v>
      </c>
      <c r="B17423" s="602" t="s">
        <v>359</v>
      </c>
      <c r="C17423" s="602" t="s">
        <v>218</v>
      </c>
      <c r="D17423" s="602" t="s">
        <v>310</v>
      </c>
      <c r="E17423" s="602" t="s">
        <v>148</v>
      </c>
      <c r="F17423" s="602" t="s">
        <v>227</v>
      </c>
      <c r="G17423" s="603" t="s">
        <v>205</v>
      </c>
      <c r="H17423" s="604">
        <v>1053392102</v>
      </c>
    </row>
    <row r="17424" spans="1:8">
      <c r="A17424" s="602" t="s">
        <v>134</v>
      </c>
      <c r="B17424" s="602" t="s">
        <v>359</v>
      </c>
      <c r="C17424" s="602" t="s">
        <v>218</v>
      </c>
      <c r="D17424" s="602" t="s">
        <v>310</v>
      </c>
      <c r="E17424" s="602" t="s">
        <v>582</v>
      </c>
      <c r="F17424" s="605" t="s">
        <v>411</v>
      </c>
      <c r="G17424" s="603" t="s">
        <v>583</v>
      </c>
      <c r="H17424" s="604">
        <v>539415000</v>
      </c>
    </row>
    <row r="17425" spans="1:8">
      <c r="A17425" s="602" t="s">
        <v>134</v>
      </c>
      <c r="B17425" s="602" t="s">
        <v>359</v>
      </c>
      <c r="C17425" s="602" t="s">
        <v>218</v>
      </c>
      <c r="D17425" s="602" t="s">
        <v>310</v>
      </c>
      <c r="E17425" s="602" t="s">
        <v>582</v>
      </c>
      <c r="F17425" s="602" t="s">
        <v>584</v>
      </c>
      <c r="G17425" s="603" t="s">
        <v>585</v>
      </c>
      <c r="H17425" s="604">
        <v>410130000</v>
      </c>
    </row>
    <row r="17426" spans="1:8">
      <c r="A17426" s="602" t="s">
        <v>134</v>
      </c>
      <c r="B17426" s="602" t="s">
        <v>359</v>
      </c>
      <c r="C17426" s="602" t="s">
        <v>218</v>
      </c>
      <c r="D17426" s="602" t="s">
        <v>310</v>
      </c>
      <c r="E17426" s="602" t="s">
        <v>582</v>
      </c>
      <c r="F17426" s="602" t="s">
        <v>478</v>
      </c>
      <c r="G17426" s="603" t="s">
        <v>479</v>
      </c>
      <c r="H17426" s="604">
        <v>29930000</v>
      </c>
    </row>
    <row r="17427" spans="1:8">
      <c r="A17427" s="602" t="s">
        <v>134</v>
      </c>
      <c r="B17427" s="602" t="s">
        <v>359</v>
      </c>
      <c r="C17427" s="602" t="s">
        <v>218</v>
      </c>
      <c r="D17427" s="602" t="s">
        <v>310</v>
      </c>
      <c r="E17427" s="602" t="s">
        <v>582</v>
      </c>
      <c r="F17427" s="602" t="s">
        <v>595</v>
      </c>
      <c r="G17427" s="603" t="s">
        <v>596</v>
      </c>
      <c r="H17427" s="604">
        <v>61871000</v>
      </c>
    </row>
    <row r="17428" spans="1:8">
      <c r="A17428" s="602" t="s">
        <v>134</v>
      </c>
      <c r="B17428" s="602" t="s">
        <v>359</v>
      </c>
      <c r="C17428" s="602" t="s">
        <v>218</v>
      </c>
      <c r="D17428" s="602" t="s">
        <v>310</v>
      </c>
      <c r="E17428" s="602" t="s">
        <v>582</v>
      </c>
      <c r="F17428" s="602" t="s">
        <v>586</v>
      </c>
      <c r="G17428" s="603" t="s">
        <v>205</v>
      </c>
      <c r="H17428" s="604">
        <v>37484000</v>
      </c>
    </row>
    <row r="17429" spans="1:8">
      <c r="A17429" s="602" t="s">
        <v>134</v>
      </c>
      <c r="B17429" s="602" t="s">
        <v>359</v>
      </c>
      <c r="C17429" s="602" t="s">
        <v>218</v>
      </c>
      <c r="D17429" s="602" t="s">
        <v>310</v>
      </c>
      <c r="E17429" s="602" t="s">
        <v>152</v>
      </c>
      <c r="F17429" s="605" t="s">
        <v>411</v>
      </c>
      <c r="G17429" s="603" t="s">
        <v>153</v>
      </c>
      <c r="H17429" s="604">
        <v>213308750</v>
      </c>
    </row>
    <row r="17430" spans="1:8">
      <c r="A17430" s="602" t="s">
        <v>134</v>
      </c>
      <c r="B17430" s="602" t="s">
        <v>359</v>
      </c>
      <c r="C17430" s="602" t="s">
        <v>218</v>
      </c>
      <c r="D17430" s="602" t="s">
        <v>310</v>
      </c>
      <c r="E17430" s="602" t="s">
        <v>152</v>
      </c>
      <c r="F17430" s="602" t="s">
        <v>154</v>
      </c>
      <c r="G17430" s="603" t="s">
        <v>155</v>
      </c>
      <c r="H17430" s="604">
        <v>65403000</v>
      </c>
    </row>
    <row r="17431" spans="1:8">
      <c r="A17431" s="602" t="s">
        <v>134</v>
      </c>
      <c r="B17431" s="602" t="s">
        <v>359</v>
      </c>
      <c r="C17431" s="602" t="s">
        <v>218</v>
      </c>
      <c r="D17431" s="602" t="s">
        <v>310</v>
      </c>
      <c r="E17431" s="602" t="s">
        <v>152</v>
      </c>
      <c r="F17431" s="602" t="s">
        <v>606</v>
      </c>
      <c r="G17431" s="603" t="s">
        <v>0</v>
      </c>
      <c r="H17431" s="604">
        <v>147905750</v>
      </c>
    </row>
    <row r="17432" spans="1:8">
      <c r="A17432" s="602" t="s">
        <v>134</v>
      </c>
      <c r="B17432" s="602" t="s">
        <v>359</v>
      </c>
      <c r="C17432" s="602" t="s">
        <v>218</v>
      </c>
      <c r="D17432" s="602" t="s">
        <v>310</v>
      </c>
      <c r="E17432" s="602" t="s">
        <v>156</v>
      </c>
      <c r="F17432" s="605" t="s">
        <v>411</v>
      </c>
      <c r="G17432" s="603" t="s">
        <v>514</v>
      </c>
      <c r="H17432" s="604">
        <v>4009576490</v>
      </c>
    </row>
    <row r="17433" spans="1:8">
      <c r="A17433" s="602" t="s">
        <v>134</v>
      </c>
      <c r="B17433" s="602" t="s">
        <v>359</v>
      </c>
      <c r="C17433" s="602" t="s">
        <v>218</v>
      </c>
      <c r="D17433" s="602" t="s">
        <v>310</v>
      </c>
      <c r="E17433" s="602" t="s">
        <v>156</v>
      </c>
      <c r="F17433" s="602" t="s">
        <v>157</v>
      </c>
      <c r="G17433" s="603" t="s">
        <v>158</v>
      </c>
      <c r="H17433" s="604">
        <v>3201343700</v>
      </c>
    </row>
    <row r="17434" spans="1:8">
      <c r="A17434" s="602" t="s">
        <v>134</v>
      </c>
      <c r="B17434" s="602" t="s">
        <v>359</v>
      </c>
      <c r="C17434" s="602" t="s">
        <v>218</v>
      </c>
      <c r="D17434" s="602" t="s">
        <v>310</v>
      </c>
      <c r="E17434" s="602" t="s">
        <v>156</v>
      </c>
      <c r="F17434" s="602" t="s">
        <v>159</v>
      </c>
      <c r="G17434" s="603" t="s">
        <v>160</v>
      </c>
      <c r="H17434" s="604">
        <v>576312794</v>
      </c>
    </row>
    <row r="17435" spans="1:8">
      <c r="A17435" s="602" t="s">
        <v>134</v>
      </c>
      <c r="B17435" s="602" t="s">
        <v>359</v>
      </c>
      <c r="C17435" s="602" t="s">
        <v>218</v>
      </c>
      <c r="D17435" s="602" t="s">
        <v>310</v>
      </c>
      <c r="E17435" s="602" t="s">
        <v>156</v>
      </c>
      <c r="F17435" s="602" t="s">
        <v>161</v>
      </c>
      <c r="G17435" s="603" t="s">
        <v>162</v>
      </c>
      <c r="H17435" s="604">
        <v>231919996</v>
      </c>
    </row>
    <row r="17436" spans="1:8">
      <c r="A17436" s="602" t="s">
        <v>134</v>
      </c>
      <c r="B17436" s="602" t="s">
        <v>359</v>
      </c>
      <c r="C17436" s="602" t="s">
        <v>218</v>
      </c>
      <c r="D17436" s="602" t="s">
        <v>310</v>
      </c>
      <c r="E17436" s="602" t="s">
        <v>768</v>
      </c>
      <c r="F17436" s="605" t="s">
        <v>411</v>
      </c>
      <c r="G17436" s="603" t="s">
        <v>769</v>
      </c>
      <c r="H17436" s="604">
        <v>20979055037</v>
      </c>
    </row>
    <row r="17437" spans="1:8">
      <c r="A17437" s="602" t="s">
        <v>134</v>
      </c>
      <c r="B17437" s="602" t="s">
        <v>359</v>
      </c>
      <c r="C17437" s="602" t="s">
        <v>218</v>
      </c>
      <c r="D17437" s="602" t="s">
        <v>310</v>
      </c>
      <c r="E17437" s="602" t="s">
        <v>768</v>
      </c>
      <c r="F17437" s="602" t="s">
        <v>770</v>
      </c>
      <c r="G17437" s="603" t="s">
        <v>771</v>
      </c>
      <c r="H17437" s="604">
        <v>19770728703</v>
      </c>
    </row>
    <row r="17438" spans="1:8">
      <c r="A17438" s="602" t="s">
        <v>134</v>
      </c>
      <c r="B17438" s="602" t="s">
        <v>359</v>
      </c>
      <c r="C17438" s="602" t="s">
        <v>218</v>
      </c>
      <c r="D17438" s="602" t="s">
        <v>310</v>
      </c>
      <c r="E17438" s="602" t="s">
        <v>768</v>
      </c>
      <c r="F17438" s="602" t="s">
        <v>459</v>
      </c>
      <c r="G17438" s="603" t="s">
        <v>205</v>
      </c>
      <c r="H17438" s="604">
        <v>1208326334</v>
      </c>
    </row>
    <row r="17439" spans="1:8">
      <c r="A17439" s="602" t="s">
        <v>134</v>
      </c>
      <c r="B17439" s="602" t="s">
        <v>359</v>
      </c>
      <c r="C17439" s="602" t="s">
        <v>218</v>
      </c>
      <c r="D17439" s="602" t="s">
        <v>310</v>
      </c>
      <c r="E17439" s="602" t="s">
        <v>163</v>
      </c>
      <c r="F17439" s="605" t="s">
        <v>411</v>
      </c>
      <c r="G17439" s="603" t="s">
        <v>164</v>
      </c>
      <c r="H17439" s="604">
        <v>3386642420</v>
      </c>
    </row>
    <row r="17440" spans="1:8">
      <c r="A17440" s="602" t="s">
        <v>134</v>
      </c>
      <c r="B17440" s="602" t="s">
        <v>359</v>
      </c>
      <c r="C17440" s="602" t="s">
        <v>218</v>
      </c>
      <c r="D17440" s="602" t="s">
        <v>310</v>
      </c>
      <c r="E17440" s="602" t="s">
        <v>163</v>
      </c>
      <c r="F17440" s="602" t="s">
        <v>165</v>
      </c>
      <c r="G17440" s="603" t="s">
        <v>166</v>
      </c>
      <c r="H17440" s="604">
        <v>3386642420</v>
      </c>
    </row>
    <row r="17441" spans="1:8">
      <c r="A17441" s="602" t="s">
        <v>134</v>
      </c>
      <c r="B17441" s="602" t="s">
        <v>359</v>
      </c>
      <c r="C17441" s="602" t="s">
        <v>218</v>
      </c>
      <c r="D17441" s="602" t="s">
        <v>310</v>
      </c>
      <c r="E17441" s="602" t="s">
        <v>167</v>
      </c>
      <c r="F17441" s="605" t="s">
        <v>411</v>
      </c>
      <c r="G17441" s="603" t="s">
        <v>168</v>
      </c>
      <c r="H17441" s="604">
        <v>16548521</v>
      </c>
    </row>
    <row r="17442" spans="1:8">
      <c r="A17442" s="602" t="s">
        <v>134</v>
      </c>
      <c r="B17442" s="602" t="s">
        <v>359</v>
      </c>
      <c r="C17442" s="602" t="s">
        <v>218</v>
      </c>
      <c r="D17442" s="602" t="s">
        <v>310</v>
      </c>
      <c r="E17442" s="602" t="s">
        <v>167</v>
      </c>
      <c r="F17442" s="602" t="s">
        <v>228</v>
      </c>
      <c r="G17442" s="603" t="s">
        <v>229</v>
      </c>
      <c r="H17442" s="604">
        <v>8648521</v>
      </c>
    </row>
    <row r="17443" spans="1:8">
      <c r="A17443" s="602" t="s">
        <v>134</v>
      </c>
      <c r="B17443" s="602" t="s">
        <v>359</v>
      </c>
      <c r="C17443" s="602" t="s">
        <v>218</v>
      </c>
      <c r="D17443" s="602" t="s">
        <v>310</v>
      </c>
      <c r="E17443" s="602" t="s">
        <v>167</v>
      </c>
      <c r="F17443" s="602" t="s">
        <v>230</v>
      </c>
      <c r="G17443" s="603" t="s">
        <v>231</v>
      </c>
      <c r="H17443" s="604">
        <v>150000</v>
      </c>
    </row>
    <row r="17444" spans="1:8">
      <c r="A17444" s="602" t="s">
        <v>134</v>
      </c>
      <c r="B17444" s="602" t="s">
        <v>359</v>
      </c>
      <c r="C17444" s="602" t="s">
        <v>218</v>
      </c>
      <c r="D17444" s="602" t="s">
        <v>310</v>
      </c>
      <c r="E17444" s="602" t="s">
        <v>167</v>
      </c>
      <c r="F17444" s="602" t="s">
        <v>214</v>
      </c>
      <c r="G17444" s="603" t="s">
        <v>215</v>
      </c>
      <c r="H17444" s="604">
        <v>360000</v>
      </c>
    </row>
    <row r="17445" spans="1:8">
      <c r="A17445" s="602" t="s">
        <v>134</v>
      </c>
      <c r="B17445" s="602" t="s">
        <v>359</v>
      </c>
      <c r="C17445" s="602" t="s">
        <v>218</v>
      </c>
      <c r="D17445" s="602" t="s">
        <v>310</v>
      </c>
      <c r="E17445" s="602" t="s">
        <v>167</v>
      </c>
      <c r="F17445" s="602" t="s">
        <v>232</v>
      </c>
      <c r="G17445" s="603" t="s">
        <v>205</v>
      </c>
      <c r="H17445" s="604">
        <v>7390000</v>
      </c>
    </row>
    <row r="17446" spans="1:8">
      <c r="A17446" s="602" t="s">
        <v>134</v>
      </c>
      <c r="B17446" s="602" t="s">
        <v>359</v>
      </c>
      <c r="C17446" s="602" t="s">
        <v>218</v>
      </c>
      <c r="D17446" s="602" t="s">
        <v>310</v>
      </c>
      <c r="E17446" s="602" t="s">
        <v>171</v>
      </c>
      <c r="F17446" s="605" t="s">
        <v>411</v>
      </c>
      <c r="G17446" s="603" t="s">
        <v>172</v>
      </c>
      <c r="H17446" s="604">
        <v>949237484</v>
      </c>
    </row>
    <row r="17447" spans="1:8">
      <c r="A17447" s="602" t="s">
        <v>134</v>
      </c>
      <c r="B17447" s="602" t="s">
        <v>359</v>
      </c>
      <c r="C17447" s="602" t="s">
        <v>218</v>
      </c>
      <c r="D17447" s="602" t="s">
        <v>310</v>
      </c>
      <c r="E17447" s="602" t="s">
        <v>171</v>
      </c>
      <c r="F17447" s="602" t="s">
        <v>173</v>
      </c>
      <c r="G17447" s="603" t="s">
        <v>174</v>
      </c>
      <c r="H17447" s="604">
        <v>550294484</v>
      </c>
    </row>
    <row r="17448" spans="1:8">
      <c r="A17448" s="602" t="s">
        <v>134</v>
      </c>
      <c r="B17448" s="602" t="s">
        <v>359</v>
      </c>
      <c r="C17448" s="602" t="s">
        <v>218</v>
      </c>
      <c r="D17448" s="602" t="s">
        <v>310</v>
      </c>
      <c r="E17448" s="602" t="s">
        <v>171</v>
      </c>
      <c r="F17448" s="602" t="s">
        <v>216</v>
      </c>
      <c r="G17448" s="603" t="s">
        <v>217</v>
      </c>
      <c r="H17448" s="604">
        <v>300292000</v>
      </c>
    </row>
    <row r="17449" spans="1:8">
      <c r="A17449" s="602" t="s">
        <v>134</v>
      </c>
      <c r="B17449" s="602" t="s">
        <v>359</v>
      </c>
      <c r="C17449" s="602" t="s">
        <v>218</v>
      </c>
      <c r="D17449" s="602" t="s">
        <v>310</v>
      </c>
      <c r="E17449" s="602" t="s">
        <v>171</v>
      </c>
      <c r="F17449" s="602" t="s">
        <v>5</v>
      </c>
      <c r="G17449" s="603" t="s">
        <v>6</v>
      </c>
      <c r="H17449" s="604">
        <v>2400000</v>
      </c>
    </row>
    <row r="17450" spans="1:8">
      <c r="A17450" s="602" t="s">
        <v>134</v>
      </c>
      <c r="B17450" s="602" t="s">
        <v>359</v>
      </c>
      <c r="C17450" s="602" t="s">
        <v>218</v>
      </c>
      <c r="D17450" s="602" t="s">
        <v>310</v>
      </c>
      <c r="E17450" s="602" t="s">
        <v>171</v>
      </c>
      <c r="F17450" s="602" t="s">
        <v>175</v>
      </c>
      <c r="G17450" s="603" t="s">
        <v>176</v>
      </c>
      <c r="H17450" s="604">
        <v>96251000</v>
      </c>
    </row>
    <row r="17451" spans="1:8">
      <c r="A17451" s="602" t="s">
        <v>134</v>
      </c>
      <c r="B17451" s="602" t="s">
        <v>359</v>
      </c>
      <c r="C17451" s="602" t="s">
        <v>218</v>
      </c>
      <c r="D17451" s="602" t="s">
        <v>310</v>
      </c>
      <c r="E17451" s="602" t="s">
        <v>177</v>
      </c>
      <c r="F17451" s="605" t="s">
        <v>411</v>
      </c>
      <c r="G17451" s="603" t="s">
        <v>178</v>
      </c>
      <c r="H17451" s="604">
        <v>554073903</v>
      </c>
    </row>
    <row r="17452" spans="1:8">
      <c r="A17452" s="602" t="s">
        <v>134</v>
      </c>
      <c r="B17452" s="602" t="s">
        <v>359</v>
      </c>
      <c r="C17452" s="602" t="s">
        <v>218</v>
      </c>
      <c r="D17452" s="602" t="s">
        <v>310</v>
      </c>
      <c r="E17452" s="602" t="s">
        <v>177</v>
      </c>
      <c r="F17452" s="602" t="s">
        <v>179</v>
      </c>
      <c r="G17452" s="603" t="s">
        <v>180</v>
      </c>
      <c r="H17452" s="604">
        <v>158992394</v>
      </c>
    </row>
    <row r="17453" spans="1:8">
      <c r="A17453" s="602" t="s">
        <v>134</v>
      </c>
      <c r="B17453" s="602" t="s">
        <v>359</v>
      </c>
      <c r="C17453" s="602" t="s">
        <v>218</v>
      </c>
      <c r="D17453" s="602" t="s">
        <v>310</v>
      </c>
      <c r="E17453" s="602" t="s">
        <v>177</v>
      </c>
      <c r="F17453" s="602" t="s">
        <v>181</v>
      </c>
      <c r="G17453" s="603" t="s">
        <v>182</v>
      </c>
      <c r="H17453" s="604">
        <v>1037563</v>
      </c>
    </row>
    <row r="17454" spans="1:8">
      <c r="A17454" s="602" t="s">
        <v>134</v>
      </c>
      <c r="B17454" s="602" t="s">
        <v>359</v>
      </c>
      <c r="C17454" s="602" t="s">
        <v>218</v>
      </c>
      <c r="D17454" s="602" t="s">
        <v>310</v>
      </c>
      <c r="E17454" s="602" t="s">
        <v>177</v>
      </c>
      <c r="F17454" s="602" t="s">
        <v>1203</v>
      </c>
      <c r="G17454" s="603" t="s">
        <v>1202</v>
      </c>
      <c r="H17454" s="604">
        <v>261000</v>
      </c>
    </row>
    <row r="17455" spans="1:8">
      <c r="A17455" s="602" t="s">
        <v>134</v>
      </c>
      <c r="B17455" s="602" t="s">
        <v>359</v>
      </c>
      <c r="C17455" s="602" t="s">
        <v>218</v>
      </c>
      <c r="D17455" s="602" t="s">
        <v>310</v>
      </c>
      <c r="E17455" s="602" t="s">
        <v>177</v>
      </c>
      <c r="F17455" s="602" t="s">
        <v>441</v>
      </c>
      <c r="G17455" s="603" t="s">
        <v>442</v>
      </c>
      <c r="H17455" s="604">
        <v>18315000</v>
      </c>
    </row>
    <row r="17456" spans="1:8">
      <c r="A17456" s="602" t="s">
        <v>134</v>
      </c>
      <c r="B17456" s="602" t="s">
        <v>359</v>
      </c>
      <c r="C17456" s="602" t="s">
        <v>218</v>
      </c>
      <c r="D17456" s="602" t="s">
        <v>310</v>
      </c>
      <c r="E17456" s="602" t="s">
        <v>177</v>
      </c>
      <c r="F17456" s="602" t="s">
        <v>235</v>
      </c>
      <c r="G17456" s="603" t="s">
        <v>236</v>
      </c>
      <c r="H17456" s="604">
        <v>184741500</v>
      </c>
    </row>
    <row r="17457" spans="1:8">
      <c r="A17457" s="602" t="s">
        <v>134</v>
      </c>
      <c r="B17457" s="602" t="s">
        <v>359</v>
      </c>
      <c r="C17457" s="602" t="s">
        <v>218</v>
      </c>
      <c r="D17457" s="602" t="s">
        <v>310</v>
      </c>
      <c r="E17457" s="602" t="s">
        <v>177</v>
      </c>
      <c r="F17457" s="602" t="s">
        <v>1056</v>
      </c>
      <c r="G17457" s="603" t="s">
        <v>1057</v>
      </c>
      <c r="H17457" s="604">
        <v>78532</v>
      </c>
    </row>
    <row r="17458" spans="1:8">
      <c r="A17458" s="602" t="s">
        <v>134</v>
      </c>
      <c r="B17458" s="602" t="s">
        <v>359</v>
      </c>
      <c r="C17458" s="602" t="s">
        <v>218</v>
      </c>
      <c r="D17458" s="602" t="s">
        <v>310</v>
      </c>
      <c r="E17458" s="602" t="s">
        <v>177</v>
      </c>
      <c r="F17458" s="602" t="s">
        <v>777</v>
      </c>
      <c r="G17458" s="603" t="s">
        <v>778</v>
      </c>
      <c r="H17458" s="604">
        <v>138303214</v>
      </c>
    </row>
    <row r="17459" spans="1:8">
      <c r="A17459" s="602" t="s">
        <v>134</v>
      </c>
      <c r="B17459" s="602" t="s">
        <v>359</v>
      </c>
      <c r="C17459" s="602" t="s">
        <v>218</v>
      </c>
      <c r="D17459" s="602" t="s">
        <v>310</v>
      </c>
      <c r="E17459" s="602" t="s">
        <v>177</v>
      </c>
      <c r="F17459" s="602" t="s">
        <v>237</v>
      </c>
      <c r="G17459" s="603" t="s">
        <v>238</v>
      </c>
      <c r="H17459" s="604">
        <v>2163200</v>
      </c>
    </row>
    <row r="17460" spans="1:8">
      <c r="A17460" s="602" t="s">
        <v>134</v>
      </c>
      <c r="B17460" s="602" t="s">
        <v>359</v>
      </c>
      <c r="C17460" s="602" t="s">
        <v>218</v>
      </c>
      <c r="D17460" s="602" t="s">
        <v>310</v>
      </c>
      <c r="E17460" s="602" t="s">
        <v>177</v>
      </c>
      <c r="F17460" s="602" t="s">
        <v>239</v>
      </c>
      <c r="G17460" s="603" t="s">
        <v>205</v>
      </c>
      <c r="H17460" s="604">
        <v>50181500</v>
      </c>
    </row>
    <row r="17461" spans="1:8">
      <c r="A17461" s="602" t="s">
        <v>134</v>
      </c>
      <c r="B17461" s="602" t="s">
        <v>359</v>
      </c>
      <c r="C17461" s="602" t="s">
        <v>218</v>
      </c>
      <c r="D17461" s="602" t="s">
        <v>310</v>
      </c>
      <c r="E17461" s="602" t="s">
        <v>240</v>
      </c>
      <c r="F17461" s="605" t="s">
        <v>411</v>
      </c>
      <c r="G17461" s="603" t="s">
        <v>241</v>
      </c>
      <c r="H17461" s="604">
        <v>3274450800</v>
      </c>
    </row>
    <row r="17462" spans="1:8">
      <c r="A17462" s="602" t="s">
        <v>134</v>
      </c>
      <c r="B17462" s="602" t="s">
        <v>359</v>
      </c>
      <c r="C17462" s="602" t="s">
        <v>218</v>
      </c>
      <c r="D17462" s="602" t="s">
        <v>310</v>
      </c>
      <c r="E17462" s="602" t="s">
        <v>240</v>
      </c>
      <c r="F17462" s="602" t="s">
        <v>242</v>
      </c>
      <c r="G17462" s="603" t="s">
        <v>243</v>
      </c>
      <c r="H17462" s="604">
        <v>60627000</v>
      </c>
    </row>
    <row r="17463" spans="1:8">
      <c r="A17463" s="602" t="s">
        <v>134</v>
      </c>
      <c r="B17463" s="602" t="s">
        <v>359</v>
      </c>
      <c r="C17463" s="602" t="s">
        <v>218</v>
      </c>
      <c r="D17463" s="602" t="s">
        <v>310</v>
      </c>
      <c r="E17463" s="602" t="s">
        <v>240</v>
      </c>
      <c r="F17463" s="602" t="s">
        <v>728</v>
      </c>
      <c r="G17463" s="603" t="s">
        <v>729</v>
      </c>
      <c r="H17463" s="604">
        <v>44180000</v>
      </c>
    </row>
    <row r="17464" spans="1:8">
      <c r="A17464" s="602" t="s">
        <v>134</v>
      </c>
      <c r="B17464" s="602" t="s">
        <v>359</v>
      </c>
      <c r="C17464" s="602" t="s">
        <v>218</v>
      </c>
      <c r="D17464" s="602" t="s">
        <v>310</v>
      </c>
      <c r="E17464" s="602" t="s">
        <v>240</v>
      </c>
      <c r="F17464" s="602" t="s">
        <v>731</v>
      </c>
      <c r="G17464" s="603" t="s">
        <v>732</v>
      </c>
      <c r="H17464" s="604">
        <v>8825000</v>
      </c>
    </row>
    <row r="17465" spans="1:8">
      <c r="A17465" s="602" t="s">
        <v>134</v>
      </c>
      <c r="B17465" s="602" t="s">
        <v>359</v>
      </c>
      <c r="C17465" s="602" t="s">
        <v>218</v>
      </c>
      <c r="D17465" s="602" t="s">
        <v>310</v>
      </c>
      <c r="E17465" s="602" t="s">
        <v>240</v>
      </c>
      <c r="F17465" s="602" t="s">
        <v>597</v>
      </c>
      <c r="G17465" s="603" t="s">
        <v>598</v>
      </c>
      <c r="H17465" s="604">
        <v>16410000</v>
      </c>
    </row>
    <row r="17466" spans="1:8">
      <c r="A17466" s="602" t="s">
        <v>134</v>
      </c>
      <c r="B17466" s="602" t="s">
        <v>359</v>
      </c>
      <c r="C17466" s="602" t="s">
        <v>218</v>
      </c>
      <c r="D17466" s="602" t="s">
        <v>310</v>
      </c>
      <c r="E17466" s="602" t="s">
        <v>240</v>
      </c>
      <c r="F17466" s="602" t="s">
        <v>733</v>
      </c>
      <c r="G17466" s="603" t="s">
        <v>734</v>
      </c>
      <c r="H17466" s="604">
        <v>1935684000</v>
      </c>
    </row>
    <row r="17467" spans="1:8">
      <c r="A17467" s="602" t="s">
        <v>134</v>
      </c>
      <c r="B17467" s="602" t="s">
        <v>359</v>
      </c>
      <c r="C17467" s="602" t="s">
        <v>218</v>
      </c>
      <c r="D17467" s="602" t="s">
        <v>310</v>
      </c>
      <c r="E17467" s="602" t="s">
        <v>240</v>
      </c>
      <c r="F17467" s="602" t="s">
        <v>735</v>
      </c>
      <c r="G17467" s="603" t="s">
        <v>193</v>
      </c>
      <c r="H17467" s="604">
        <v>1208724800</v>
      </c>
    </row>
    <row r="17468" spans="1:8">
      <c r="A17468" s="602" t="s">
        <v>134</v>
      </c>
      <c r="B17468" s="602" t="s">
        <v>359</v>
      </c>
      <c r="C17468" s="602" t="s">
        <v>218</v>
      </c>
      <c r="D17468" s="602" t="s">
        <v>310</v>
      </c>
      <c r="E17468" s="602" t="s">
        <v>183</v>
      </c>
      <c r="F17468" s="605" t="s">
        <v>411</v>
      </c>
      <c r="G17468" s="603" t="s">
        <v>184</v>
      </c>
      <c r="H17468" s="604">
        <v>560902000</v>
      </c>
    </row>
    <row r="17469" spans="1:8">
      <c r="A17469" s="602" t="s">
        <v>134</v>
      </c>
      <c r="B17469" s="602" t="s">
        <v>359</v>
      </c>
      <c r="C17469" s="602" t="s">
        <v>218</v>
      </c>
      <c r="D17469" s="602" t="s">
        <v>310</v>
      </c>
      <c r="E17469" s="602" t="s">
        <v>183</v>
      </c>
      <c r="F17469" s="602" t="s">
        <v>587</v>
      </c>
      <c r="G17469" s="603" t="s">
        <v>588</v>
      </c>
      <c r="H17469" s="604">
        <v>71119000</v>
      </c>
    </row>
    <row r="17470" spans="1:8">
      <c r="A17470" s="602" t="s">
        <v>134</v>
      </c>
      <c r="B17470" s="602" t="s">
        <v>359</v>
      </c>
      <c r="C17470" s="602" t="s">
        <v>218</v>
      </c>
      <c r="D17470" s="602" t="s">
        <v>310</v>
      </c>
      <c r="E17470" s="602" t="s">
        <v>183</v>
      </c>
      <c r="F17470" s="602" t="s">
        <v>736</v>
      </c>
      <c r="G17470" s="603" t="s">
        <v>737</v>
      </c>
      <c r="H17470" s="604">
        <v>77253000</v>
      </c>
    </row>
    <row r="17471" spans="1:8">
      <c r="A17471" s="602" t="s">
        <v>134</v>
      </c>
      <c r="B17471" s="602" t="s">
        <v>359</v>
      </c>
      <c r="C17471" s="602" t="s">
        <v>218</v>
      </c>
      <c r="D17471" s="602" t="s">
        <v>310</v>
      </c>
      <c r="E17471" s="602" t="s">
        <v>183</v>
      </c>
      <c r="F17471" s="602" t="s">
        <v>185</v>
      </c>
      <c r="G17471" s="603" t="s">
        <v>186</v>
      </c>
      <c r="H17471" s="604">
        <v>26560000</v>
      </c>
    </row>
    <row r="17472" spans="1:8">
      <c r="A17472" s="602" t="s">
        <v>134</v>
      </c>
      <c r="B17472" s="602" t="s">
        <v>359</v>
      </c>
      <c r="C17472" s="602" t="s">
        <v>218</v>
      </c>
      <c r="D17472" s="602" t="s">
        <v>310</v>
      </c>
      <c r="E17472" s="602" t="s">
        <v>183</v>
      </c>
      <c r="F17472" s="602" t="s">
        <v>187</v>
      </c>
      <c r="G17472" s="603" t="s">
        <v>188</v>
      </c>
      <c r="H17472" s="604">
        <v>382170000</v>
      </c>
    </row>
    <row r="17473" spans="1:8">
      <c r="A17473" s="602" t="s">
        <v>134</v>
      </c>
      <c r="B17473" s="602" t="s">
        <v>359</v>
      </c>
      <c r="C17473" s="602" t="s">
        <v>218</v>
      </c>
      <c r="D17473" s="602" t="s">
        <v>310</v>
      </c>
      <c r="E17473" s="602" t="s">
        <v>183</v>
      </c>
      <c r="F17473" s="602" t="s">
        <v>772</v>
      </c>
      <c r="G17473" s="603" t="s">
        <v>205</v>
      </c>
      <c r="H17473" s="604">
        <v>3800000</v>
      </c>
    </row>
    <row r="17474" spans="1:8">
      <c r="A17474" s="602" t="s">
        <v>134</v>
      </c>
      <c r="B17474" s="602" t="s">
        <v>359</v>
      </c>
      <c r="C17474" s="602" t="s">
        <v>218</v>
      </c>
      <c r="D17474" s="602" t="s">
        <v>310</v>
      </c>
      <c r="E17474" s="602" t="s">
        <v>738</v>
      </c>
      <c r="F17474" s="605" t="s">
        <v>411</v>
      </c>
      <c r="G17474" s="603" t="s">
        <v>739</v>
      </c>
      <c r="H17474" s="604">
        <v>259443000</v>
      </c>
    </row>
    <row r="17475" spans="1:8">
      <c r="A17475" s="602" t="s">
        <v>134</v>
      </c>
      <c r="B17475" s="602" t="s">
        <v>359</v>
      </c>
      <c r="C17475" s="602" t="s">
        <v>218</v>
      </c>
      <c r="D17475" s="602" t="s">
        <v>310</v>
      </c>
      <c r="E17475" s="602" t="s">
        <v>738</v>
      </c>
      <c r="F17475" s="602" t="s">
        <v>740</v>
      </c>
      <c r="G17475" s="603" t="s">
        <v>741</v>
      </c>
      <c r="H17475" s="604">
        <v>300000</v>
      </c>
    </row>
    <row r="17476" spans="1:8">
      <c r="A17476" s="602" t="s">
        <v>134</v>
      </c>
      <c r="B17476" s="602" t="s">
        <v>359</v>
      </c>
      <c r="C17476" s="602" t="s">
        <v>218</v>
      </c>
      <c r="D17476" s="602" t="s">
        <v>310</v>
      </c>
      <c r="E17476" s="602" t="s">
        <v>738</v>
      </c>
      <c r="F17476" s="602" t="s">
        <v>356</v>
      </c>
      <c r="G17476" s="603" t="s">
        <v>357</v>
      </c>
      <c r="H17476" s="604">
        <v>40000000</v>
      </c>
    </row>
    <row r="17477" spans="1:8">
      <c r="A17477" s="602" t="s">
        <v>134</v>
      </c>
      <c r="B17477" s="602" t="s">
        <v>359</v>
      </c>
      <c r="C17477" s="602" t="s">
        <v>218</v>
      </c>
      <c r="D17477" s="602" t="s">
        <v>310</v>
      </c>
      <c r="E17477" s="602" t="s">
        <v>738</v>
      </c>
      <c r="F17477" s="602" t="s">
        <v>296</v>
      </c>
      <c r="G17477" s="603" t="s">
        <v>297</v>
      </c>
      <c r="H17477" s="604">
        <v>63562000</v>
      </c>
    </row>
    <row r="17478" spans="1:8">
      <c r="A17478" s="602" t="s">
        <v>134</v>
      </c>
      <c r="B17478" s="602" t="s">
        <v>359</v>
      </c>
      <c r="C17478" s="602" t="s">
        <v>218</v>
      </c>
      <c r="D17478" s="602" t="s">
        <v>310</v>
      </c>
      <c r="E17478" s="602" t="s">
        <v>738</v>
      </c>
      <c r="F17478" s="602" t="s">
        <v>742</v>
      </c>
      <c r="G17478" s="603" t="s">
        <v>743</v>
      </c>
      <c r="H17478" s="604">
        <v>155581000</v>
      </c>
    </row>
    <row r="17479" spans="1:8">
      <c r="A17479" s="602" t="s">
        <v>134</v>
      </c>
      <c r="B17479" s="602" t="s">
        <v>359</v>
      </c>
      <c r="C17479" s="602" t="s">
        <v>218</v>
      </c>
      <c r="D17479" s="602" t="s">
        <v>310</v>
      </c>
      <c r="E17479" s="602" t="s">
        <v>744</v>
      </c>
      <c r="F17479" s="605" t="s">
        <v>411</v>
      </c>
      <c r="G17479" s="603" t="s">
        <v>445</v>
      </c>
      <c r="H17479" s="604">
        <v>174381000</v>
      </c>
    </row>
    <row r="17480" spans="1:8">
      <c r="A17480" s="602" t="s">
        <v>134</v>
      </c>
      <c r="B17480" s="602" t="s">
        <v>359</v>
      </c>
      <c r="C17480" s="602" t="s">
        <v>218</v>
      </c>
      <c r="D17480" s="602" t="s">
        <v>310</v>
      </c>
      <c r="E17480" s="602" t="s">
        <v>744</v>
      </c>
      <c r="F17480" s="602" t="s">
        <v>446</v>
      </c>
      <c r="G17480" s="603" t="s">
        <v>21</v>
      </c>
      <c r="H17480" s="604">
        <v>800000</v>
      </c>
    </row>
    <row r="17481" spans="1:8">
      <c r="A17481" s="602" t="s">
        <v>134</v>
      </c>
      <c r="B17481" s="602" t="s">
        <v>359</v>
      </c>
      <c r="C17481" s="602" t="s">
        <v>218</v>
      </c>
      <c r="D17481" s="602" t="s">
        <v>310</v>
      </c>
      <c r="E17481" s="602" t="s">
        <v>744</v>
      </c>
      <c r="F17481" s="602" t="s">
        <v>1053</v>
      </c>
      <c r="G17481" s="603" t="s">
        <v>1054</v>
      </c>
      <c r="H17481" s="604">
        <v>1400000</v>
      </c>
    </row>
    <row r="17482" spans="1:8">
      <c r="A17482" s="602" t="s">
        <v>134</v>
      </c>
      <c r="B17482" s="602" t="s">
        <v>359</v>
      </c>
      <c r="C17482" s="602" t="s">
        <v>218</v>
      </c>
      <c r="D17482" s="602" t="s">
        <v>310</v>
      </c>
      <c r="E17482" s="602" t="s">
        <v>744</v>
      </c>
      <c r="F17482" s="602" t="s">
        <v>572</v>
      </c>
      <c r="G17482" s="603" t="s">
        <v>46</v>
      </c>
      <c r="H17482" s="604">
        <v>147565000</v>
      </c>
    </row>
    <row r="17483" spans="1:8">
      <c r="A17483" s="602" t="s">
        <v>134</v>
      </c>
      <c r="B17483" s="602" t="s">
        <v>359</v>
      </c>
      <c r="C17483" s="602" t="s">
        <v>218</v>
      </c>
      <c r="D17483" s="602" t="s">
        <v>310</v>
      </c>
      <c r="E17483" s="602" t="s">
        <v>744</v>
      </c>
      <c r="F17483" s="602" t="s">
        <v>9</v>
      </c>
      <c r="G17483" s="603" t="s">
        <v>10</v>
      </c>
      <c r="H17483" s="604">
        <v>18329000</v>
      </c>
    </row>
    <row r="17484" spans="1:8">
      <c r="A17484" s="602" t="s">
        <v>134</v>
      </c>
      <c r="B17484" s="602" t="s">
        <v>359</v>
      </c>
      <c r="C17484" s="602" t="s">
        <v>218</v>
      </c>
      <c r="D17484" s="602" t="s">
        <v>310</v>
      </c>
      <c r="E17484" s="602" t="s">
        <v>744</v>
      </c>
      <c r="F17484" s="602" t="s">
        <v>11</v>
      </c>
      <c r="G17484" s="603" t="s">
        <v>12</v>
      </c>
      <c r="H17484" s="604">
        <v>5327000</v>
      </c>
    </row>
    <row r="17485" spans="1:8">
      <c r="A17485" s="602" t="s">
        <v>134</v>
      </c>
      <c r="B17485" s="602" t="s">
        <v>359</v>
      </c>
      <c r="C17485" s="602" t="s">
        <v>218</v>
      </c>
      <c r="D17485" s="602" t="s">
        <v>310</v>
      </c>
      <c r="E17485" s="602" t="s">
        <v>744</v>
      </c>
      <c r="F17485" s="602" t="s">
        <v>748</v>
      </c>
      <c r="G17485" s="603" t="s">
        <v>35</v>
      </c>
      <c r="H17485" s="604">
        <v>960000</v>
      </c>
    </row>
    <row r="17486" spans="1:8">
      <c r="A17486" s="602" t="s">
        <v>134</v>
      </c>
      <c r="B17486" s="602" t="s">
        <v>359</v>
      </c>
      <c r="C17486" s="602" t="s">
        <v>218</v>
      </c>
      <c r="D17486" s="602" t="s">
        <v>310</v>
      </c>
      <c r="E17486" s="602" t="s">
        <v>189</v>
      </c>
      <c r="F17486" s="605" t="s">
        <v>411</v>
      </c>
      <c r="G17486" s="603" t="s">
        <v>190</v>
      </c>
      <c r="H17486" s="604">
        <v>1752564000</v>
      </c>
    </row>
    <row r="17487" spans="1:8">
      <c r="A17487" s="602" t="s">
        <v>134</v>
      </c>
      <c r="B17487" s="602" t="s">
        <v>359</v>
      </c>
      <c r="C17487" s="602" t="s">
        <v>218</v>
      </c>
      <c r="D17487" s="602" t="s">
        <v>310</v>
      </c>
      <c r="E17487" s="602" t="s">
        <v>189</v>
      </c>
      <c r="F17487" s="602" t="s">
        <v>773</v>
      </c>
      <c r="G17487" s="603" t="s">
        <v>774</v>
      </c>
      <c r="H17487" s="604">
        <v>13720000</v>
      </c>
    </row>
    <row r="17488" spans="1:8">
      <c r="A17488" s="602" t="s">
        <v>134</v>
      </c>
      <c r="B17488" s="602" t="s">
        <v>359</v>
      </c>
      <c r="C17488" s="602" t="s">
        <v>218</v>
      </c>
      <c r="D17488" s="602" t="s">
        <v>310</v>
      </c>
      <c r="E17488" s="602" t="s">
        <v>189</v>
      </c>
      <c r="F17488" s="602" t="s">
        <v>435</v>
      </c>
      <c r="G17488" s="603" t="s">
        <v>567</v>
      </c>
      <c r="H17488" s="604">
        <v>1900000</v>
      </c>
    </row>
    <row r="17489" spans="1:8">
      <c r="A17489" s="602" t="s">
        <v>134</v>
      </c>
      <c r="B17489" s="602" t="s">
        <v>359</v>
      </c>
      <c r="C17489" s="602" t="s">
        <v>218</v>
      </c>
      <c r="D17489" s="602" t="s">
        <v>310</v>
      </c>
      <c r="E17489" s="602" t="s">
        <v>189</v>
      </c>
      <c r="F17489" s="602" t="s">
        <v>191</v>
      </c>
      <c r="G17489" s="603" t="s">
        <v>36</v>
      </c>
      <c r="H17489" s="604">
        <v>378476600</v>
      </c>
    </row>
    <row r="17490" spans="1:8">
      <c r="A17490" s="602" t="s">
        <v>134</v>
      </c>
      <c r="B17490" s="602" t="s">
        <v>359</v>
      </c>
      <c r="C17490" s="602" t="s">
        <v>218</v>
      </c>
      <c r="D17490" s="602" t="s">
        <v>310</v>
      </c>
      <c r="E17490" s="602" t="s">
        <v>189</v>
      </c>
      <c r="F17490" s="602" t="s">
        <v>13</v>
      </c>
      <c r="G17490" s="603" t="s">
        <v>14</v>
      </c>
      <c r="H17490" s="604">
        <v>12900000</v>
      </c>
    </row>
    <row r="17491" spans="1:8">
      <c r="A17491" s="602" t="s">
        <v>134</v>
      </c>
      <c r="B17491" s="602" t="s">
        <v>359</v>
      </c>
      <c r="C17491" s="602" t="s">
        <v>218</v>
      </c>
      <c r="D17491" s="602" t="s">
        <v>310</v>
      </c>
      <c r="E17491" s="602" t="s">
        <v>189</v>
      </c>
      <c r="F17491" s="602" t="s">
        <v>775</v>
      </c>
      <c r="G17491" s="603" t="s">
        <v>27</v>
      </c>
      <c r="H17491" s="604">
        <v>112151400</v>
      </c>
    </row>
    <row r="17492" spans="1:8">
      <c r="A17492" s="602" t="s">
        <v>134</v>
      </c>
      <c r="B17492" s="602" t="s">
        <v>359</v>
      </c>
      <c r="C17492" s="602" t="s">
        <v>218</v>
      </c>
      <c r="D17492" s="602" t="s">
        <v>310</v>
      </c>
      <c r="E17492" s="602" t="s">
        <v>189</v>
      </c>
      <c r="F17492" s="602" t="s">
        <v>37</v>
      </c>
      <c r="G17492" s="603" t="s">
        <v>38</v>
      </c>
      <c r="H17492" s="604">
        <v>175035000</v>
      </c>
    </row>
    <row r="17493" spans="1:8">
      <c r="A17493" s="602" t="s">
        <v>134</v>
      </c>
      <c r="B17493" s="602" t="s">
        <v>359</v>
      </c>
      <c r="C17493" s="602" t="s">
        <v>218</v>
      </c>
      <c r="D17493" s="602" t="s">
        <v>310</v>
      </c>
      <c r="E17493" s="602" t="s">
        <v>189</v>
      </c>
      <c r="F17493" s="602" t="s">
        <v>192</v>
      </c>
      <c r="G17493" s="603" t="s">
        <v>193</v>
      </c>
      <c r="H17493" s="604">
        <v>1058381000</v>
      </c>
    </row>
    <row r="17494" spans="1:8">
      <c r="A17494" s="602" t="s">
        <v>134</v>
      </c>
      <c r="B17494" s="602" t="s">
        <v>359</v>
      </c>
      <c r="C17494" s="602" t="s">
        <v>218</v>
      </c>
      <c r="D17494" s="602" t="s">
        <v>310</v>
      </c>
      <c r="E17494" s="602" t="s">
        <v>628</v>
      </c>
      <c r="F17494" s="605" t="s">
        <v>411</v>
      </c>
      <c r="G17494" s="603" t="s">
        <v>629</v>
      </c>
      <c r="H17494" s="604">
        <v>40060000</v>
      </c>
    </row>
    <row r="17495" spans="1:8">
      <c r="A17495" s="602" t="s">
        <v>134</v>
      </c>
      <c r="B17495" s="602" t="s">
        <v>359</v>
      </c>
      <c r="C17495" s="602" t="s">
        <v>218</v>
      </c>
      <c r="D17495" s="602" t="s">
        <v>310</v>
      </c>
      <c r="E17495" s="602" t="s">
        <v>628</v>
      </c>
      <c r="F17495" s="602" t="s">
        <v>639</v>
      </c>
      <c r="G17495" s="603" t="s">
        <v>614</v>
      </c>
      <c r="H17495" s="604">
        <v>2000000</v>
      </c>
    </row>
    <row r="17496" spans="1:8">
      <c r="A17496" s="602" t="s">
        <v>134</v>
      </c>
      <c r="B17496" s="602" t="s">
        <v>359</v>
      </c>
      <c r="C17496" s="602" t="s">
        <v>218</v>
      </c>
      <c r="D17496" s="602" t="s">
        <v>310</v>
      </c>
      <c r="E17496" s="602" t="s">
        <v>628</v>
      </c>
      <c r="F17496" s="602" t="s">
        <v>619</v>
      </c>
      <c r="G17496" s="603" t="s">
        <v>205</v>
      </c>
      <c r="H17496" s="604">
        <v>38060000</v>
      </c>
    </row>
    <row r="17497" spans="1:8">
      <c r="A17497" s="602" t="s">
        <v>134</v>
      </c>
      <c r="B17497" s="602" t="s">
        <v>359</v>
      </c>
      <c r="C17497" s="602" t="s">
        <v>218</v>
      </c>
      <c r="D17497" s="602" t="s">
        <v>310</v>
      </c>
      <c r="E17497" s="602" t="s">
        <v>194</v>
      </c>
      <c r="F17497" s="605" t="s">
        <v>411</v>
      </c>
      <c r="G17497" s="603" t="s">
        <v>195</v>
      </c>
      <c r="H17497" s="604">
        <v>3449415000</v>
      </c>
    </row>
    <row r="17498" spans="1:8">
      <c r="A17498" s="602" t="s">
        <v>134</v>
      </c>
      <c r="B17498" s="602" t="s">
        <v>359</v>
      </c>
      <c r="C17498" s="602" t="s">
        <v>218</v>
      </c>
      <c r="D17498" s="602" t="s">
        <v>310</v>
      </c>
      <c r="E17498" s="602" t="s">
        <v>194</v>
      </c>
      <c r="F17498" s="602" t="s">
        <v>71</v>
      </c>
      <c r="G17498" s="603" t="s">
        <v>72</v>
      </c>
      <c r="H17498" s="604">
        <v>63720000</v>
      </c>
    </row>
    <row r="17499" spans="1:8">
      <c r="A17499" s="602" t="s">
        <v>134</v>
      </c>
      <c r="B17499" s="602" t="s">
        <v>359</v>
      </c>
      <c r="C17499" s="602" t="s">
        <v>218</v>
      </c>
      <c r="D17499" s="602" t="s">
        <v>310</v>
      </c>
      <c r="E17499" s="602" t="s">
        <v>194</v>
      </c>
      <c r="F17499" s="602" t="s">
        <v>196</v>
      </c>
      <c r="G17499" s="603" t="s">
        <v>197</v>
      </c>
      <c r="H17499" s="604">
        <v>1767387000</v>
      </c>
    </row>
    <row r="17500" spans="1:8">
      <c r="A17500" s="602" t="s">
        <v>134</v>
      </c>
      <c r="B17500" s="602" t="s">
        <v>359</v>
      </c>
      <c r="C17500" s="602" t="s">
        <v>218</v>
      </c>
      <c r="D17500" s="602" t="s">
        <v>310</v>
      </c>
      <c r="E17500" s="602" t="s">
        <v>194</v>
      </c>
      <c r="F17500" s="602" t="s">
        <v>198</v>
      </c>
      <c r="G17500" s="603" t="s">
        <v>199</v>
      </c>
      <c r="H17500" s="604">
        <v>1325834000</v>
      </c>
    </row>
    <row r="17501" spans="1:8">
      <c r="A17501" s="602" t="s">
        <v>134</v>
      </c>
      <c r="B17501" s="602" t="s">
        <v>359</v>
      </c>
      <c r="C17501" s="602" t="s">
        <v>218</v>
      </c>
      <c r="D17501" s="602" t="s">
        <v>310</v>
      </c>
      <c r="E17501" s="602" t="s">
        <v>194</v>
      </c>
      <c r="F17501" s="602" t="s">
        <v>200</v>
      </c>
      <c r="G17501" s="603" t="s">
        <v>201</v>
      </c>
      <c r="H17501" s="604">
        <v>292474000</v>
      </c>
    </row>
    <row r="17502" spans="1:8">
      <c r="A17502" s="602" t="s">
        <v>134</v>
      </c>
      <c r="B17502" s="602" t="s">
        <v>359</v>
      </c>
      <c r="C17502" s="602" t="s">
        <v>218</v>
      </c>
      <c r="D17502" s="602" t="s">
        <v>310</v>
      </c>
      <c r="E17502" s="602" t="s">
        <v>573</v>
      </c>
      <c r="F17502" s="605" t="s">
        <v>411</v>
      </c>
      <c r="G17502" s="603" t="s">
        <v>466</v>
      </c>
      <c r="H17502" s="604">
        <v>11683469667</v>
      </c>
    </row>
    <row r="17503" spans="1:8">
      <c r="A17503" s="602" t="s">
        <v>134</v>
      </c>
      <c r="B17503" s="602" t="s">
        <v>359</v>
      </c>
      <c r="C17503" s="602" t="s">
        <v>218</v>
      </c>
      <c r="D17503" s="602" t="s">
        <v>310</v>
      </c>
      <c r="E17503" s="602" t="s">
        <v>573</v>
      </c>
      <c r="F17503" s="602" t="s">
        <v>1209</v>
      </c>
      <c r="G17503" s="603" t="s">
        <v>1208</v>
      </c>
      <c r="H17503" s="604">
        <v>56190700</v>
      </c>
    </row>
    <row r="17504" spans="1:8">
      <c r="A17504" s="602" t="s">
        <v>134</v>
      </c>
      <c r="B17504" s="602" t="s">
        <v>359</v>
      </c>
      <c r="C17504" s="602" t="s">
        <v>218</v>
      </c>
      <c r="D17504" s="602" t="s">
        <v>310</v>
      </c>
      <c r="E17504" s="602" t="s">
        <v>573</v>
      </c>
      <c r="F17504" s="602" t="s">
        <v>362</v>
      </c>
      <c r="G17504" s="603" t="s">
        <v>363</v>
      </c>
      <c r="H17504" s="604">
        <v>658268000</v>
      </c>
    </row>
    <row r="17505" spans="1:8">
      <c r="A17505" s="602" t="s">
        <v>134</v>
      </c>
      <c r="B17505" s="602" t="s">
        <v>359</v>
      </c>
      <c r="C17505" s="602" t="s">
        <v>218</v>
      </c>
      <c r="D17505" s="602" t="s">
        <v>310</v>
      </c>
      <c r="E17505" s="602" t="s">
        <v>573</v>
      </c>
      <c r="F17505" s="602" t="s">
        <v>364</v>
      </c>
      <c r="G17505" s="603" t="s">
        <v>365</v>
      </c>
      <c r="H17505" s="604">
        <v>408794000</v>
      </c>
    </row>
    <row r="17506" spans="1:8">
      <c r="A17506" s="602" t="s">
        <v>134</v>
      </c>
      <c r="B17506" s="602" t="s">
        <v>359</v>
      </c>
      <c r="C17506" s="602" t="s">
        <v>218</v>
      </c>
      <c r="D17506" s="602" t="s">
        <v>310</v>
      </c>
      <c r="E17506" s="602" t="s">
        <v>573</v>
      </c>
      <c r="F17506" s="602" t="s">
        <v>574</v>
      </c>
      <c r="G17506" s="603" t="s">
        <v>467</v>
      </c>
      <c r="H17506" s="604">
        <v>7634163667</v>
      </c>
    </row>
    <row r="17507" spans="1:8">
      <c r="A17507" s="602" t="s">
        <v>134</v>
      </c>
      <c r="B17507" s="602" t="s">
        <v>359</v>
      </c>
      <c r="C17507" s="602" t="s">
        <v>218</v>
      </c>
      <c r="D17507" s="602" t="s">
        <v>310</v>
      </c>
      <c r="E17507" s="602" t="s">
        <v>573</v>
      </c>
      <c r="F17507" s="602" t="s">
        <v>366</v>
      </c>
      <c r="G17507" s="603" t="s">
        <v>205</v>
      </c>
      <c r="H17507" s="604">
        <v>2926053300</v>
      </c>
    </row>
    <row r="17508" spans="1:8">
      <c r="A17508" s="602" t="s">
        <v>134</v>
      </c>
      <c r="B17508" s="602" t="s">
        <v>359</v>
      </c>
      <c r="C17508" s="602" t="s">
        <v>218</v>
      </c>
      <c r="D17508" s="602" t="s">
        <v>310</v>
      </c>
      <c r="E17508" s="602" t="s">
        <v>580</v>
      </c>
      <c r="F17508" s="605" t="s">
        <v>411</v>
      </c>
      <c r="G17508" s="603" t="s">
        <v>581</v>
      </c>
      <c r="H17508" s="604">
        <v>4206000</v>
      </c>
    </row>
    <row r="17509" spans="1:8">
      <c r="A17509" s="602" t="s">
        <v>134</v>
      </c>
      <c r="B17509" s="602" t="s">
        <v>359</v>
      </c>
      <c r="C17509" s="602" t="s">
        <v>218</v>
      </c>
      <c r="D17509" s="602" t="s">
        <v>310</v>
      </c>
      <c r="E17509" s="602" t="s">
        <v>580</v>
      </c>
      <c r="F17509" s="602" t="s">
        <v>373</v>
      </c>
      <c r="G17509" s="603" t="s">
        <v>640</v>
      </c>
      <c r="H17509" s="604">
        <v>4206000</v>
      </c>
    </row>
    <row r="17510" spans="1:8">
      <c r="A17510" s="602" t="s">
        <v>134</v>
      </c>
      <c r="B17510" s="602" t="s">
        <v>359</v>
      </c>
      <c r="C17510" s="602" t="s">
        <v>218</v>
      </c>
      <c r="D17510" s="602" t="s">
        <v>310</v>
      </c>
      <c r="E17510" s="602" t="s">
        <v>17</v>
      </c>
      <c r="F17510" s="605" t="s">
        <v>411</v>
      </c>
      <c r="G17510" s="603" t="s">
        <v>18</v>
      </c>
      <c r="H17510" s="604">
        <v>898000</v>
      </c>
    </row>
    <row r="17511" spans="1:8">
      <c r="A17511" s="602" t="s">
        <v>134</v>
      </c>
      <c r="B17511" s="602" t="s">
        <v>359</v>
      </c>
      <c r="C17511" s="602" t="s">
        <v>218</v>
      </c>
      <c r="D17511" s="602" t="s">
        <v>310</v>
      </c>
      <c r="E17511" s="602" t="s">
        <v>17</v>
      </c>
      <c r="F17511" s="602" t="s">
        <v>19</v>
      </c>
      <c r="G17511" s="603" t="s">
        <v>20</v>
      </c>
      <c r="H17511" s="604">
        <v>898000</v>
      </c>
    </row>
    <row r="17512" spans="1:8">
      <c r="A17512" s="602" t="s">
        <v>134</v>
      </c>
      <c r="B17512" s="602" t="s">
        <v>359</v>
      </c>
      <c r="C17512" s="602" t="s">
        <v>218</v>
      </c>
      <c r="D17512" s="602" t="s">
        <v>310</v>
      </c>
      <c r="E17512" s="602" t="s">
        <v>41</v>
      </c>
      <c r="F17512" s="605" t="s">
        <v>411</v>
      </c>
      <c r="G17512" s="603" t="s">
        <v>42</v>
      </c>
      <c r="H17512" s="604">
        <v>281070000</v>
      </c>
    </row>
    <row r="17513" spans="1:8">
      <c r="A17513" s="602" t="s">
        <v>134</v>
      </c>
      <c r="B17513" s="602" t="s">
        <v>359</v>
      </c>
      <c r="C17513" s="602" t="s">
        <v>218</v>
      </c>
      <c r="D17513" s="602" t="s">
        <v>310</v>
      </c>
      <c r="E17513" s="602" t="s">
        <v>41</v>
      </c>
      <c r="F17513" s="602" t="s">
        <v>45</v>
      </c>
      <c r="G17513" s="603" t="s">
        <v>46</v>
      </c>
      <c r="H17513" s="604">
        <v>271270000</v>
      </c>
    </row>
    <row r="17514" spans="1:8">
      <c r="A17514" s="602" t="s">
        <v>134</v>
      </c>
      <c r="B17514" s="602" t="s">
        <v>359</v>
      </c>
      <c r="C17514" s="602" t="s">
        <v>218</v>
      </c>
      <c r="D17514" s="602" t="s">
        <v>310</v>
      </c>
      <c r="E17514" s="602" t="s">
        <v>41</v>
      </c>
      <c r="F17514" s="602" t="s">
        <v>47</v>
      </c>
      <c r="G17514" s="603" t="s">
        <v>48</v>
      </c>
      <c r="H17514" s="604">
        <v>9800000</v>
      </c>
    </row>
    <row r="17515" spans="1:8">
      <c r="A17515" s="602" t="s">
        <v>134</v>
      </c>
      <c r="B17515" s="602" t="s">
        <v>359</v>
      </c>
      <c r="C17515" s="602" t="s">
        <v>218</v>
      </c>
      <c r="D17515" s="602" t="s">
        <v>313</v>
      </c>
      <c r="E17515" s="605" t="s">
        <v>411</v>
      </c>
      <c r="F17515" s="605" t="s">
        <v>411</v>
      </c>
      <c r="G17515" s="603" t="s">
        <v>248</v>
      </c>
      <c r="H17515" s="604">
        <v>88491918524</v>
      </c>
    </row>
    <row r="17516" spans="1:8">
      <c r="A17516" s="602" t="s">
        <v>134</v>
      </c>
      <c r="B17516" s="602" t="s">
        <v>359</v>
      </c>
      <c r="C17516" s="602" t="s">
        <v>218</v>
      </c>
      <c r="D17516" s="602" t="s">
        <v>313</v>
      </c>
      <c r="E17516" s="602" t="s">
        <v>142</v>
      </c>
      <c r="F17516" s="605" t="s">
        <v>411</v>
      </c>
      <c r="G17516" s="603" t="s">
        <v>143</v>
      </c>
      <c r="H17516" s="604">
        <v>29539093365</v>
      </c>
    </row>
    <row r="17517" spans="1:8">
      <c r="A17517" s="602" t="s">
        <v>134</v>
      </c>
      <c r="B17517" s="602" t="s">
        <v>359</v>
      </c>
      <c r="C17517" s="602" t="s">
        <v>218</v>
      </c>
      <c r="D17517" s="602" t="s">
        <v>313</v>
      </c>
      <c r="E17517" s="602" t="s">
        <v>142</v>
      </c>
      <c r="F17517" s="602" t="s">
        <v>144</v>
      </c>
      <c r="G17517" s="603" t="s">
        <v>145</v>
      </c>
      <c r="H17517" s="604">
        <v>29520556758</v>
      </c>
    </row>
    <row r="17518" spans="1:8">
      <c r="A17518" s="602" t="s">
        <v>134</v>
      </c>
      <c r="B17518" s="602" t="s">
        <v>359</v>
      </c>
      <c r="C17518" s="602" t="s">
        <v>218</v>
      </c>
      <c r="D17518" s="602" t="s">
        <v>313</v>
      </c>
      <c r="E17518" s="602" t="s">
        <v>142</v>
      </c>
      <c r="F17518" s="602" t="s">
        <v>146</v>
      </c>
      <c r="G17518" s="603" t="s">
        <v>147</v>
      </c>
      <c r="H17518" s="604">
        <v>784455</v>
      </c>
    </row>
    <row r="17519" spans="1:8">
      <c r="A17519" s="602" t="s">
        <v>134</v>
      </c>
      <c r="B17519" s="602" t="s">
        <v>359</v>
      </c>
      <c r="C17519" s="602" t="s">
        <v>218</v>
      </c>
      <c r="D17519" s="602" t="s">
        <v>313</v>
      </c>
      <c r="E17519" s="602" t="s">
        <v>142</v>
      </c>
      <c r="F17519" s="602" t="s">
        <v>221</v>
      </c>
      <c r="G17519" s="603" t="s">
        <v>222</v>
      </c>
      <c r="H17519" s="604">
        <v>17752152</v>
      </c>
    </row>
    <row r="17520" spans="1:8">
      <c r="A17520" s="602" t="s">
        <v>134</v>
      </c>
      <c r="B17520" s="602" t="s">
        <v>359</v>
      </c>
      <c r="C17520" s="602" t="s">
        <v>218</v>
      </c>
      <c r="D17520" s="602" t="s">
        <v>313</v>
      </c>
      <c r="E17520" s="602" t="s">
        <v>202</v>
      </c>
      <c r="F17520" s="605" t="s">
        <v>411</v>
      </c>
      <c r="G17520" s="603" t="s">
        <v>203</v>
      </c>
      <c r="H17520" s="604">
        <v>463500</v>
      </c>
    </row>
    <row r="17521" spans="1:8">
      <c r="A17521" s="602" t="s">
        <v>134</v>
      </c>
      <c r="B17521" s="602" t="s">
        <v>359</v>
      </c>
      <c r="C17521" s="602" t="s">
        <v>218</v>
      </c>
      <c r="D17521" s="602" t="s">
        <v>313</v>
      </c>
      <c r="E17521" s="602" t="s">
        <v>202</v>
      </c>
      <c r="F17521" s="602" t="s">
        <v>767</v>
      </c>
      <c r="G17521" s="603" t="s">
        <v>203</v>
      </c>
      <c r="H17521" s="604">
        <v>135000</v>
      </c>
    </row>
    <row r="17522" spans="1:8">
      <c r="A17522" s="602" t="s">
        <v>134</v>
      </c>
      <c r="B17522" s="602" t="s">
        <v>359</v>
      </c>
      <c r="C17522" s="602" t="s">
        <v>218</v>
      </c>
      <c r="D17522" s="602" t="s">
        <v>313</v>
      </c>
      <c r="E17522" s="602" t="s">
        <v>202</v>
      </c>
      <c r="F17522" s="602" t="s">
        <v>204</v>
      </c>
      <c r="G17522" s="603" t="s">
        <v>205</v>
      </c>
      <c r="H17522" s="604">
        <v>328500</v>
      </c>
    </row>
    <row r="17523" spans="1:8">
      <c r="A17523" s="602" t="s">
        <v>134</v>
      </c>
      <c r="B17523" s="602" t="s">
        <v>359</v>
      </c>
      <c r="C17523" s="602" t="s">
        <v>218</v>
      </c>
      <c r="D17523" s="602" t="s">
        <v>313</v>
      </c>
      <c r="E17523" s="602" t="s">
        <v>148</v>
      </c>
      <c r="F17523" s="605" t="s">
        <v>411</v>
      </c>
      <c r="G17523" s="603" t="s">
        <v>149</v>
      </c>
      <c r="H17523" s="604">
        <v>18220360272</v>
      </c>
    </row>
    <row r="17524" spans="1:8">
      <c r="A17524" s="602" t="s">
        <v>134</v>
      </c>
      <c r="B17524" s="602" t="s">
        <v>359</v>
      </c>
      <c r="C17524" s="602" t="s">
        <v>218</v>
      </c>
      <c r="D17524" s="602" t="s">
        <v>313</v>
      </c>
      <c r="E17524" s="602" t="s">
        <v>148</v>
      </c>
      <c r="F17524" s="602" t="s">
        <v>223</v>
      </c>
      <c r="G17524" s="603" t="s">
        <v>224</v>
      </c>
      <c r="H17524" s="604">
        <v>1370450955</v>
      </c>
    </row>
    <row r="17525" spans="1:8">
      <c r="A17525" s="602" t="s">
        <v>134</v>
      </c>
      <c r="B17525" s="602" t="s">
        <v>359</v>
      </c>
      <c r="C17525" s="602" t="s">
        <v>218</v>
      </c>
      <c r="D17525" s="602" t="s">
        <v>313</v>
      </c>
      <c r="E17525" s="602" t="s">
        <v>148</v>
      </c>
      <c r="F17525" s="602" t="s">
        <v>603</v>
      </c>
      <c r="G17525" s="603" t="s">
        <v>604</v>
      </c>
      <c r="H17525" s="604">
        <v>1802526764</v>
      </c>
    </row>
    <row r="17526" spans="1:8">
      <c r="A17526" s="602" t="s">
        <v>134</v>
      </c>
      <c r="B17526" s="602" t="s">
        <v>359</v>
      </c>
      <c r="C17526" s="602" t="s">
        <v>218</v>
      </c>
      <c r="D17526" s="602" t="s">
        <v>313</v>
      </c>
      <c r="E17526" s="602" t="s">
        <v>148</v>
      </c>
      <c r="F17526" s="602" t="s">
        <v>591</v>
      </c>
      <c r="G17526" s="603" t="s">
        <v>592</v>
      </c>
      <c r="H17526" s="604">
        <v>3585266271</v>
      </c>
    </row>
    <row r="17527" spans="1:8">
      <c r="A17527" s="602" t="s">
        <v>134</v>
      </c>
      <c r="B17527" s="602" t="s">
        <v>359</v>
      </c>
      <c r="C17527" s="602" t="s">
        <v>218</v>
      </c>
      <c r="D17527" s="602" t="s">
        <v>313</v>
      </c>
      <c r="E17527" s="602" t="s">
        <v>148</v>
      </c>
      <c r="F17527" s="602" t="s">
        <v>1205</v>
      </c>
      <c r="G17527" s="603" t="s">
        <v>1204</v>
      </c>
      <c r="H17527" s="604">
        <v>327079600</v>
      </c>
    </row>
    <row r="17528" spans="1:8">
      <c r="A17528" s="602" t="s">
        <v>134</v>
      </c>
      <c r="B17528" s="602" t="s">
        <v>359</v>
      </c>
      <c r="C17528" s="602" t="s">
        <v>218</v>
      </c>
      <c r="D17528" s="602" t="s">
        <v>313</v>
      </c>
      <c r="E17528" s="602" t="s">
        <v>148</v>
      </c>
      <c r="F17528" s="602" t="s">
        <v>206</v>
      </c>
      <c r="G17528" s="603" t="s">
        <v>207</v>
      </c>
      <c r="H17528" s="604">
        <v>326642388</v>
      </c>
    </row>
    <row r="17529" spans="1:8">
      <c r="A17529" s="602" t="s">
        <v>134</v>
      </c>
      <c r="B17529" s="602" t="s">
        <v>359</v>
      </c>
      <c r="C17529" s="602" t="s">
        <v>218</v>
      </c>
      <c r="D17529" s="602" t="s">
        <v>313</v>
      </c>
      <c r="E17529" s="602" t="s">
        <v>148</v>
      </c>
      <c r="F17529" s="602" t="s">
        <v>225</v>
      </c>
      <c r="G17529" s="603" t="s">
        <v>226</v>
      </c>
      <c r="H17529" s="604">
        <v>126558000</v>
      </c>
    </row>
    <row r="17530" spans="1:8">
      <c r="A17530" s="602" t="s">
        <v>134</v>
      </c>
      <c r="B17530" s="602" t="s">
        <v>359</v>
      </c>
      <c r="C17530" s="602" t="s">
        <v>218</v>
      </c>
      <c r="D17530" s="602" t="s">
        <v>313</v>
      </c>
      <c r="E17530" s="602" t="s">
        <v>148</v>
      </c>
      <c r="F17530" s="602" t="s">
        <v>150</v>
      </c>
      <c r="G17530" s="603" t="s">
        <v>151</v>
      </c>
      <c r="H17530" s="604">
        <v>6097621</v>
      </c>
    </row>
    <row r="17531" spans="1:8">
      <c r="A17531" s="602" t="s">
        <v>134</v>
      </c>
      <c r="B17531" s="602" t="s">
        <v>359</v>
      </c>
      <c r="C17531" s="602" t="s">
        <v>218</v>
      </c>
      <c r="D17531" s="602" t="s">
        <v>313</v>
      </c>
      <c r="E17531" s="602" t="s">
        <v>148</v>
      </c>
      <c r="F17531" s="602" t="s">
        <v>605</v>
      </c>
      <c r="G17531" s="603" t="s">
        <v>471</v>
      </c>
      <c r="H17531" s="604">
        <v>8191299</v>
      </c>
    </row>
    <row r="17532" spans="1:8">
      <c r="A17532" s="602" t="s">
        <v>134</v>
      </c>
      <c r="B17532" s="602" t="s">
        <v>359</v>
      </c>
      <c r="C17532" s="602" t="s">
        <v>218</v>
      </c>
      <c r="D17532" s="602" t="s">
        <v>313</v>
      </c>
      <c r="E17532" s="602" t="s">
        <v>148</v>
      </c>
      <c r="F17532" s="602" t="s">
        <v>472</v>
      </c>
      <c r="G17532" s="603" t="s">
        <v>473</v>
      </c>
      <c r="H17532" s="604">
        <v>81122500</v>
      </c>
    </row>
    <row r="17533" spans="1:8">
      <c r="A17533" s="602" t="s">
        <v>134</v>
      </c>
      <c r="B17533" s="602" t="s">
        <v>359</v>
      </c>
      <c r="C17533" s="602" t="s">
        <v>218</v>
      </c>
      <c r="D17533" s="602" t="s">
        <v>313</v>
      </c>
      <c r="E17533" s="602" t="s">
        <v>148</v>
      </c>
      <c r="F17533" s="602" t="s">
        <v>208</v>
      </c>
      <c r="G17533" s="603" t="s">
        <v>209</v>
      </c>
      <c r="H17533" s="604">
        <v>22336925</v>
      </c>
    </row>
    <row r="17534" spans="1:8">
      <c r="A17534" s="602" t="s">
        <v>134</v>
      </c>
      <c r="B17534" s="602" t="s">
        <v>359</v>
      </c>
      <c r="C17534" s="602" t="s">
        <v>218</v>
      </c>
      <c r="D17534" s="602" t="s">
        <v>313</v>
      </c>
      <c r="E17534" s="602" t="s">
        <v>148</v>
      </c>
      <c r="F17534" s="602" t="s">
        <v>210</v>
      </c>
      <c r="G17534" s="603" t="s">
        <v>211</v>
      </c>
      <c r="H17534" s="604">
        <v>292265367</v>
      </c>
    </row>
    <row r="17535" spans="1:8">
      <c r="A17535" s="602" t="s">
        <v>134</v>
      </c>
      <c r="B17535" s="602" t="s">
        <v>359</v>
      </c>
      <c r="C17535" s="602" t="s">
        <v>218</v>
      </c>
      <c r="D17535" s="602" t="s">
        <v>313</v>
      </c>
      <c r="E17535" s="602" t="s">
        <v>148</v>
      </c>
      <c r="F17535" s="602" t="s">
        <v>474</v>
      </c>
      <c r="G17535" s="603" t="s">
        <v>28</v>
      </c>
      <c r="H17535" s="604">
        <v>1111348580</v>
      </c>
    </row>
    <row r="17536" spans="1:8">
      <c r="A17536" s="602" t="s">
        <v>134</v>
      </c>
      <c r="B17536" s="602" t="s">
        <v>359</v>
      </c>
      <c r="C17536" s="602" t="s">
        <v>218</v>
      </c>
      <c r="D17536" s="602" t="s">
        <v>313</v>
      </c>
      <c r="E17536" s="602" t="s">
        <v>148</v>
      </c>
      <c r="F17536" s="602" t="s">
        <v>360</v>
      </c>
      <c r="G17536" s="603" t="s">
        <v>361</v>
      </c>
      <c r="H17536" s="604">
        <v>1155605787</v>
      </c>
    </row>
    <row r="17537" spans="1:8">
      <c r="A17537" s="602" t="s">
        <v>134</v>
      </c>
      <c r="B17537" s="602" t="s">
        <v>359</v>
      </c>
      <c r="C17537" s="602" t="s">
        <v>218</v>
      </c>
      <c r="D17537" s="602" t="s">
        <v>313</v>
      </c>
      <c r="E17537" s="602" t="s">
        <v>148</v>
      </c>
      <c r="F17537" s="602" t="s">
        <v>212</v>
      </c>
      <c r="G17537" s="603" t="s">
        <v>213</v>
      </c>
      <c r="H17537" s="604">
        <v>7451615018</v>
      </c>
    </row>
    <row r="17538" spans="1:8">
      <c r="A17538" s="602" t="s">
        <v>134</v>
      </c>
      <c r="B17538" s="602" t="s">
        <v>359</v>
      </c>
      <c r="C17538" s="602" t="s">
        <v>218</v>
      </c>
      <c r="D17538" s="602" t="s">
        <v>313</v>
      </c>
      <c r="E17538" s="602" t="s">
        <v>148</v>
      </c>
      <c r="F17538" s="602" t="s">
        <v>305</v>
      </c>
      <c r="G17538" s="603" t="s">
        <v>306</v>
      </c>
      <c r="H17538" s="604">
        <v>45180000</v>
      </c>
    </row>
    <row r="17539" spans="1:8">
      <c r="A17539" s="602" t="s">
        <v>134</v>
      </c>
      <c r="B17539" s="602" t="s">
        <v>359</v>
      </c>
      <c r="C17539" s="602" t="s">
        <v>218</v>
      </c>
      <c r="D17539" s="602" t="s">
        <v>313</v>
      </c>
      <c r="E17539" s="602" t="s">
        <v>148</v>
      </c>
      <c r="F17539" s="602" t="s">
        <v>227</v>
      </c>
      <c r="G17539" s="603" t="s">
        <v>205</v>
      </c>
      <c r="H17539" s="604">
        <v>508073197</v>
      </c>
    </row>
    <row r="17540" spans="1:8">
      <c r="A17540" s="602" t="s">
        <v>134</v>
      </c>
      <c r="B17540" s="602" t="s">
        <v>359</v>
      </c>
      <c r="C17540" s="602" t="s">
        <v>218</v>
      </c>
      <c r="D17540" s="602" t="s">
        <v>313</v>
      </c>
      <c r="E17540" s="602" t="s">
        <v>582</v>
      </c>
      <c r="F17540" s="605" t="s">
        <v>411</v>
      </c>
      <c r="G17540" s="603" t="s">
        <v>583</v>
      </c>
      <c r="H17540" s="604">
        <v>214205000</v>
      </c>
    </row>
    <row r="17541" spans="1:8">
      <c r="A17541" s="602" t="s">
        <v>134</v>
      </c>
      <c r="B17541" s="602" t="s">
        <v>359</v>
      </c>
      <c r="C17541" s="602" t="s">
        <v>218</v>
      </c>
      <c r="D17541" s="602" t="s">
        <v>313</v>
      </c>
      <c r="E17541" s="602" t="s">
        <v>582</v>
      </c>
      <c r="F17541" s="602" t="s">
        <v>584</v>
      </c>
      <c r="G17541" s="603" t="s">
        <v>585</v>
      </c>
      <c r="H17541" s="604">
        <v>135795000</v>
      </c>
    </row>
    <row r="17542" spans="1:8">
      <c r="A17542" s="602" t="s">
        <v>134</v>
      </c>
      <c r="B17542" s="602" t="s">
        <v>359</v>
      </c>
      <c r="C17542" s="602" t="s">
        <v>218</v>
      </c>
      <c r="D17542" s="602" t="s">
        <v>313</v>
      </c>
      <c r="E17542" s="602" t="s">
        <v>582</v>
      </c>
      <c r="F17542" s="602" t="s">
        <v>478</v>
      </c>
      <c r="G17542" s="603" t="s">
        <v>479</v>
      </c>
      <c r="H17542" s="604">
        <v>40650000</v>
      </c>
    </row>
    <row r="17543" spans="1:8">
      <c r="A17543" s="602" t="s">
        <v>134</v>
      </c>
      <c r="B17543" s="602" t="s">
        <v>359</v>
      </c>
      <c r="C17543" s="602" t="s">
        <v>218</v>
      </c>
      <c r="D17543" s="602" t="s">
        <v>313</v>
      </c>
      <c r="E17543" s="602" t="s">
        <v>582</v>
      </c>
      <c r="F17543" s="602" t="s">
        <v>595</v>
      </c>
      <c r="G17543" s="603" t="s">
        <v>596</v>
      </c>
      <c r="H17543" s="604">
        <v>16600000</v>
      </c>
    </row>
    <row r="17544" spans="1:8">
      <c r="A17544" s="602" t="s">
        <v>134</v>
      </c>
      <c r="B17544" s="602" t="s">
        <v>359</v>
      </c>
      <c r="C17544" s="602" t="s">
        <v>218</v>
      </c>
      <c r="D17544" s="602" t="s">
        <v>313</v>
      </c>
      <c r="E17544" s="602" t="s">
        <v>582</v>
      </c>
      <c r="F17544" s="602" t="s">
        <v>586</v>
      </c>
      <c r="G17544" s="603" t="s">
        <v>205</v>
      </c>
      <c r="H17544" s="604">
        <v>21160000</v>
      </c>
    </row>
    <row r="17545" spans="1:8">
      <c r="A17545" s="602" t="s">
        <v>134</v>
      </c>
      <c r="B17545" s="602" t="s">
        <v>359</v>
      </c>
      <c r="C17545" s="602" t="s">
        <v>218</v>
      </c>
      <c r="D17545" s="602" t="s">
        <v>313</v>
      </c>
      <c r="E17545" s="602" t="s">
        <v>152</v>
      </c>
      <c r="F17545" s="605" t="s">
        <v>411</v>
      </c>
      <c r="G17545" s="603" t="s">
        <v>153</v>
      </c>
      <c r="H17545" s="604">
        <v>302779074</v>
      </c>
    </row>
    <row r="17546" spans="1:8">
      <c r="A17546" s="602" t="s">
        <v>134</v>
      </c>
      <c r="B17546" s="602" t="s">
        <v>359</v>
      </c>
      <c r="C17546" s="602" t="s">
        <v>218</v>
      </c>
      <c r="D17546" s="602" t="s">
        <v>313</v>
      </c>
      <c r="E17546" s="602" t="s">
        <v>152</v>
      </c>
      <c r="F17546" s="602" t="s">
        <v>154</v>
      </c>
      <c r="G17546" s="603" t="s">
        <v>155</v>
      </c>
      <c r="H17546" s="604">
        <v>56669000</v>
      </c>
    </row>
    <row r="17547" spans="1:8">
      <c r="A17547" s="602" t="s">
        <v>134</v>
      </c>
      <c r="B17547" s="602" t="s">
        <v>359</v>
      </c>
      <c r="C17547" s="602" t="s">
        <v>218</v>
      </c>
      <c r="D17547" s="602" t="s">
        <v>313</v>
      </c>
      <c r="E17547" s="602" t="s">
        <v>152</v>
      </c>
      <c r="F17547" s="602" t="s">
        <v>606</v>
      </c>
      <c r="G17547" s="603" t="s">
        <v>0</v>
      </c>
      <c r="H17547" s="604">
        <v>246110074</v>
      </c>
    </row>
    <row r="17548" spans="1:8">
      <c r="A17548" s="602" t="s">
        <v>134</v>
      </c>
      <c r="B17548" s="602" t="s">
        <v>359</v>
      </c>
      <c r="C17548" s="602" t="s">
        <v>218</v>
      </c>
      <c r="D17548" s="602" t="s">
        <v>313</v>
      </c>
      <c r="E17548" s="602" t="s">
        <v>156</v>
      </c>
      <c r="F17548" s="605" t="s">
        <v>411</v>
      </c>
      <c r="G17548" s="603" t="s">
        <v>514</v>
      </c>
      <c r="H17548" s="604">
        <v>6867547788</v>
      </c>
    </row>
    <row r="17549" spans="1:8">
      <c r="A17549" s="602" t="s">
        <v>134</v>
      </c>
      <c r="B17549" s="602" t="s">
        <v>359</v>
      </c>
      <c r="C17549" s="602" t="s">
        <v>218</v>
      </c>
      <c r="D17549" s="602" t="s">
        <v>313</v>
      </c>
      <c r="E17549" s="602" t="s">
        <v>156</v>
      </c>
      <c r="F17549" s="602" t="s">
        <v>157</v>
      </c>
      <c r="G17549" s="603" t="s">
        <v>158</v>
      </c>
      <c r="H17549" s="604">
        <v>5460258292</v>
      </c>
    </row>
    <row r="17550" spans="1:8">
      <c r="A17550" s="602" t="s">
        <v>134</v>
      </c>
      <c r="B17550" s="602" t="s">
        <v>359</v>
      </c>
      <c r="C17550" s="602" t="s">
        <v>218</v>
      </c>
      <c r="D17550" s="602" t="s">
        <v>313</v>
      </c>
      <c r="E17550" s="602" t="s">
        <v>156</v>
      </c>
      <c r="F17550" s="602" t="s">
        <v>159</v>
      </c>
      <c r="G17550" s="603" t="s">
        <v>160</v>
      </c>
      <c r="H17550" s="604">
        <v>976971626</v>
      </c>
    </row>
    <row r="17551" spans="1:8">
      <c r="A17551" s="602" t="s">
        <v>134</v>
      </c>
      <c r="B17551" s="602" t="s">
        <v>359</v>
      </c>
      <c r="C17551" s="602" t="s">
        <v>218</v>
      </c>
      <c r="D17551" s="602" t="s">
        <v>313</v>
      </c>
      <c r="E17551" s="602" t="s">
        <v>156</v>
      </c>
      <c r="F17551" s="602" t="s">
        <v>161</v>
      </c>
      <c r="G17551" s="603" t="s">
        <v>162</v>
      </c>
      <c r="H17551" s="604">
        <v>430102590</v>
      </c>
    </row>
    <row r="17552" spans="1:8">
      <c r="A17552" s="602" t="s">
        <v>134</v>
      </c>
      <c r="B17552" s="602" t="s">
        <v>359</v>
      </c>
      <c r="C17552" s="602" t="s">
        <v>218</v>
      </c>
      <c r="D17552" s="602" t="s">
        <v>313</v>
      </c>
      <c r="E17552" s="602" t="s">
        <v>156</v>
      </c>
      <c r="F17552" s="602" t="s">
        <v>1</v>
      </c>
      <c r="G17552" s="603" t="s">
        <v>2</v>
      </c>
      <c r="H17552" s="604">
        <v>215280</v>
      </c>
    </row>
    <row r="17553" spans="1:8">
      <c r="A17553" s="602" t="s">
        <v>134</v>
      </c>
      <c r="B17553" s="602" t="s">
        <v>359</v>
      </c>
      <c r="C17553" s="602" t="s">
        <v>218</v>
      </c>
      <c r="D17553" s="602" t="s">
        <v>313</v>
      </c>
      <c r="E17553" s="602" t="s">
        <v>768</v>
      </c>
      <c r="F17553" s="605" t="s">
        <v>411</v>
      </c>
      <c r="G17553" s="603" t="s">
        <v>769</v>
      </c>
      <c r="H17553" s="604">
        <v>12152952343</v>
      </c>
    </row>
    <row r="17554" spans="1:8">
      <c r="A17554" s="602" t="s">
        <v>134</v>
      </c>
      <c r="B17554" s="602" t="s">
        <v>359</v>
      </c>
      <c r="C17554" s="602" t="s">
        <v>218</v>
      </c>
      <c r="D17554" s="602" t="s">
        <v>313</v>
      </c>
      <c r="E17554" s="602" t="s">
        <v>768</v>
      </c>
      <c r="F17554" s="602" t="s">
        <v>770</v>
      </c>
      <c r="G17554" s="603" t="s">
        <v>771</v>
      </c>
      <c r="H17554" s="604">
        <v>12124326538</v>
      </c>
    </row>
    <row r="17555" spans="1:8">
      <c r="A17555" s="602" t="s">
        <v>134</v>
      </c>
      <c r="B17555" s="602" t="s">
        <v>359</v>
      </c>
      <c r="C17555" s="602" t="s">
        <v>218</v>
      </c>
      <c r="D17555" s="602" t="s">
        <v>313</v>
      </c>
      <c r="E17555" s="602" t="s">
        <v>768</v>
      </c>
      <c r="F17555" s="602" t="s">
        <v>459</v>
      </c>
      <c r="G17555" s="603" t="s">
        <v>205</v>
      </c>
      <c r="H17555" s="604">
        <v>28625805</v>
      </c>
    </row>
    <row r="17556" spans="1:8">
      <c r="A17556" s="602" t="s">
        <v>134</v>
      </c>
      <c r="B17556" s="602" t="s">
        <v>359</v>
      </c>
      <c r="C17556" s="602" t="s">
        <v>218</v>
      </c>
      <c r="D17556" s="602" t="s">
        <v>313</v>
      </c>
      <c r="E17556" s="602" t="s">
        <v>163</v>
      </c>
      <c r="F17556" s="605" t="s">
        <v>411</v>
      </c>
      <c r="G17556" s="603" t="s">
        <v>164</v>
      </c>
      <c r="H17556" s="604">
        <v>783733363</v>
      </c>
    </row>
    <row r="17557" spans="1:8">
      <c r="A17557" s="602" t="s">
        <v>134</v>
      </c>
      <c r="B17557" s="602" t="s">
        <v>359</v>
      </c>
      <c r="C17557" s="602" t="s">
        <v>218</v>
      </c>
      <c r="D17557" s="602" t="s">
        <v>313</v>
      </c>
      <c r="E17557" s="602" t="s">
        <v>163</v>
      </c>
      <c r="F17557" s="602" t="s">
        <v>165</v>
      </c>
      <c r="G17557" s="603" t="s">
        <v>166</v>
      </c>
      <c r="H17557" s="604">
        <v>783733363</v>
      </c>
    </row>
    <row r="17558" spans="1:8">
      <c r="A17558" s="602" t="s">
        <v>134</v>
      </c>
      <c r="B17558" s="602" t="s">
        <v>359</v>
      </c>
      <c r="C17558" s="602" t="s">
        <v>218</v>
      </c>
      <c r="D17558" s="602" t="s">
        <v>313</v>
      </c>
      <c r="E17558" s="602" t="s">
        <v>167</v>
      </c>
      <c r="F17558" s="605" t="s">
        <v>411</v>
      </c>
      <c r="G17558" s="603" t="s">
        <v>168</v>
      </c>
      <c r="H17558" s="604">
        <v>15975349</v>
      </c>
    </row>
    <row r="17559" spans="1:8">
      <c r="A17559" s="602" t="s">
        <v>134</v>
      </c>
      <c r="B17559" s="602" t="s">
        <v>359</v>
      </c>
      <c r="C17559" s="602" t="s">
        <v>218</v>
      </c>
      <c r="D17559" s="602" t="s">
        <v>313</v>
      </c>
      <c r="E17559" s="602" t="s">
        <v>167</v>
      </c>
      <c r="F17559" s="602" t="s">
        <v>228</v>
      </c>
      <c r="G17559" s="603" t="s">
        <v>229</v>
      </c>
      <c r="H17559" s="604">
        <v>1575349</v>
      </c>
    </row>
    <row r="17560" spans="1:8">
      <c r="A17560" s="602" t="s">
        <v>134</v>
      </c>
      <c r="B17560" s="602" t="s">
        <v>359</v>
      </c>
      <c r="C17560" s="602" t="s">
        <v>218</v>
      </c>
      <c r="D17560" s="602" t="s">
        <v>313</v>
      </c>
      <c r="E17560" s="602" t="s">
        <v>167</v>
      </c>
      <c r="F17560" s="602" t="s">
        <v>169</v>
      </c>
      <c r="G17560" s="603" t="s">
        <v>170</v>
      </c>
      <c r="H17560" s="604">
        <v>1404000</v>
      </c>
    </row>
    <row r="17561" spans="1:8">
      <c r="A17561" s="602" t="s">
        <v>134</v>
      </c>
      <c r="B17561" s="602" t="s">
        <v>359</v>
      </c>
      <c r="C17561" s="602" t="s">
        <v>218</v>
      </c>
      <c r="D17561" s="602" t="s">
        <v>313</v>
      </c>
      <c r="E17561" s="602" t="s">
        <v>167</v>
      </c>
      <c r="F17561" s="602" t="s">
        <v>230</v>
      </c>
      <c r="G17561" s="603" t="s">
        <v>231</v>
      </c>
      <c r="H17561" s="604">
        <v>2050000</v>
      </c>
    </row>
    <row r="17562" spans="1:8">
      <c r="A17562" s="602" t="s">
        <v>134</v>
      </c>
      <c r="B17562" s="602" t="s">
        <v>359</v>
      </c>
      <c r="C17562" s="602" t="s">
        <v>218</v>
      </c>
      <c r="D17562" s="602" t="s">
        <v>313</v>
      </c>
      <c r="E17562" s="602" t="s">
        <v>167</v>
      </c>
      <c r="F17562" s="602" t="s">
        <v>214</v>
      </c>
      <c r="G17562" s="603" t="s">
        <v>215</v>
      </c>
      <c r="H17562" s="604">
        <v>6440000</v>
      </c>
    </row>
    <row r="17563" spans="1:8">
      <c r="A17563" s="602" t="s">
        <v>134</v>
      </c>
      <c r="B17563" s="602" t="s">
        <v>359</v>
      </c>
      <c r="C17563" s="602" t="s">
        <v>218</v>
      </c>
      <c r="D17563" s="602" t="s">
        <v>313</v>
      </c>
      <c r="E17563" s="602" t="s">
        <v>167</v>
      </c>
      <c r="F17563" s="602" t="s">
        <v>354</v>
      </c>
      <c r="G17563" s="603" t="s">
        <v>355</v>
      </c>
      <c r="H17563" s="604">
        <v>3506000</v>
      </c>
    </row>
    <row r="17564" spans="1:8">
      <c r="A17564" s="602" t="s">
        <v>134</v>
      </c>
      <c r="B17564" s="602" t="s">
        <v>359</v>
      </c>
      <c r="C17564" s="602" t="s">
        <v>218</v>
      </c>
      <c r="D17564" s="602" t="s">
        <v>313</v>
      </c>
      <c r="E17564" s="602" t="s">
        <v>167</v>
      </c>
      <c r="F17564" s="602" t="s">
        <v>232</v>
      </c>
      <c r="G17564" s="603" t="s">
        <v>205</v>
      </c>
      <c r="H17564" s="604">
        <v>1000000</v>
      </c>
    </row>
    <row r="17565" spans="1:8">
      <c r="A17565" s="602" t="s">
        <v>134</v>
      </c>
      <c r="B17565" s="602" t="s">
        <v>359</v>
      </c>
      <c r="C17565" s="602" t="s">
        <v>218</v>
      </c>
      <c r="D17565" s="602" t="s">
        <v>313</v>
      </c>
      <c r="E17565" s="602" t="s">
        <v>171</v>
      </c>
      <c r="F17565" s="605" t="s">
        <v>411</v>
      </c>
      <c r="G17565" s="603" t="s">
        <v>172</v>
      </c>
      <c r="H17565" s="604">
        <v>822986671</v>
      </c>
    </row>
    <row r="17566" spans="1:8">
      <c r="A17566" s="602" t="s">
        <v>134</v>
      </c>
      <c r="B17566" s="602" t="s">
        <v>359</v>
      </c>
      <c r="C17566" s="602" t="s">
        <v>218</v>
      </c>
      <c r="D17566" s="602" t="s">
        <v>313</v>
      </c>
      <c r="E17566" s="602" t="s">
        <v>171</v>
      </c>
      <c r="F17566" s="602" t="s">
        <v>173</v>
      </c>
      <c r="G17566" s="603" t="s">
        <v>174</v>
      </c>
      <c r="H17566" s="604">
        <v>713805671</v>
      </c>
    </row>
    <row r="17567" spans="1:8">
      <c r="A17567" s="602" t="s">
        <v>134</v>
      </c>
      <c r="B17567" s="602" t="s">
        <v>359</v>
      </c>
      <c r="C17567" s="602" t="s">
        <v>218</v>
      </c>
      <c r="D17567" s="602" t="s">
        <v>313</v>
      </c>
      <c r="E17567" s="602" t="s">
        <v>171</v>
      </c>
      <c r="F17567" s="602" t="s">
        <v>216</v>
      </c>
      <c r="G17567" s="603" t="s">
        <v>217</v>
      </c>
      <c r="H17567" s="604">
        <v>47946000</v>
      </c>
    </row>
    <row r="17568" spans="1:8">
      <c r="A17568" s="602" t="s">
        <v>134</v>
      </c>
      <c r="B17568" s="602" t="s">
        <v>359</v>
      </c>
      <c r="C17568" s="602" t="s">
        <v>218</v>
      </c>
      <c r="D17568" s="602" t="s">
        <v>313</v>
      </c>
      <c r="E17568" s="602" t="s">
        <v>171</v>
      </c>
      <c r="F17568" s="602" t="s">
        <v>5</v>
      </c>
      <c r="G17568" s="603" t="s">
        <v>6</v>
      </c>
      <c r="H17568" s="604">
        <v>7500000</v>
      </c>
    </row>
    <row r="17569" spans="1:8">
      <c r="A17569" s="602" t="s">
        <v>134</v>
      </c>
      <c r="B17569" s="602" t="s">
        <v>359</v>
      </c>
      <c r="C17569" s="602" t="s">
        <v>218</v>
      </c>
      <c r="D17569" s="602" t="s">
        <v>313</v>
      </c>
      <c r="E17569" s="602" t="s">
        <v>171</v>
      </c>
      <c r="F17569" s="602" t="s">
        <v>175</v>
      </c>
      <c r="G17569" s="603" t="s">
        <v>176</v>
      </c>
      <c r="H17569" s="604">
        <v>53735000</v>
      </c>
    </row>
    <row r="17570" spans="1:8">
      <c r="A17570" s="602" t="s">
        <v>134</v>
      </c>
      <c r="B17570" s="602" t="s">
        <v>359</v>
      </c>
      <c r="C17570" s="602" t="s">
        <v>218</v>
      </c>
      <c r="D17570" s="602" t="s">
        <v>313</v>
      </c>
      <c r="E17570" s="602" t="s">
        <v>177</v>
      </c>
      <c r="F17570" s="605" t="s">
        <v>411</v>
      </c>
      <c r="G17570" s="603" t="s">
        <v>178</v>
      </c>
      <c r="H17570" s="604">
        <v>120814171</v>
      </c>
    </row>
    <row r="17571" spans="1:8">
      <c r="A17571" s="602" t="s">
        <v>134</v>
      </c>
      <c r="B17571" s="602" t="s">
        <v>359</v>
      </c>
      <c r="C17571" s="602" t="s">
        <v>218</v>
      </c>
      <c r="D17571" s="602" t="s">
        <v>313</v>
      </c>
      <c r="E17571" s="602" t="s">
        <v>177</v>
      </c>
      <c r="F17571" s="602" t="s">
        <v>179</v>
      </c>
      <c r="G17571" s="603" t="s">
        <v>180</v>
      </c>
      <c r="H17571" s="604">
        <v>12008830</v>
      </c>
    </row>
    <row r="17572" spans="1:8">
      <c r="A17572" s="602" t="s">
        <v>134</v>
      </c>
      <c r="B17572" s="602" t="s">
        <v>359</v>
      </c>
      <c r="C17572" s="602" t="s">
        <v>218</v>
      </c>
      <c r="D17572" s="602" t="s">
        <v>313</v>
      </c>
      <c r="E17572" s="602" t="s">
        <v>177</v>
      </c>
      <c r="F17572" s="602" t="s">
        <v>181</v>
      </c>
      <c r="G17572" s="603" t="s">
        <v>182</v>
      </c>
      <c r="H17572" s="604">
        <v>114000</v>
      </c>
    </row>
    <row r="17573" spans="1:8">
      <c r="A17573" s="602" t="s">
        <v>134</v>
      </c>
      <c r="B17573" s="602" t="s">
        <v>359</v>
      </c>
      <c r="C17573" s="602" t="s">
        <v>218</v>
      </c>
      <c r="D17573" s="602" t="s">
        <v>313</v>
      </c>
      <c r="E17573" s="602" t="s">
        <v>177</v>
      </c>
      <c r="F17573" s="602" t="s">
        <v>441</v>
      </c>
      <c r="G17573" s="603" t="s">
        <v>442</v>
      </c>
      <c r="H17573" s="604">
        <v>70012000</v>
      </c>
    </row>
    <row r="17574" spans="1:8">
      <c r="A17574" s="602" t="s">
        <v>134</v>
      </c>
      <c r="B17574" s="602" t="s">
        <v>359</v>
      </c>
      <c r="C17574" s="602" t="s">
        <v>218</v>
      </c>
      <c r="D17574" s="602" t="s">
        <v>313</v>
      </c>
      <c r="E17574" s="602" t="s">
        <v>177</v>
      </c>
      <c r="F17574" s="602" t="s">
        <v>235</v>
      </c>
      <c r="G17574" s="603" t="s">
        <v>236</v>
      </c>
      <c r="H17574" s="604">
        <v>30997200</v>
      </c>
    </row>
    <row r="17575" spans="1:8">
      <c r="A17575" s="602" t="s">
        <v>134</v>
      </c>
      <c r="B17575" s="602" t="s">
        <v>359</v>
      </c>
      <c r="C17575" s="602" t="s">
        <v>218</v>
      </c>
      <c r="D17575" s="602" t="s">
        <v>313</v>
      </c>
      <c r="E17575" s="602" t="s">
        <v>177</v>
      </c>
      <c r="F17575" s="602" t="s">
        <v>451</v>
      </c>
      <c r="G17575" s="603" t="s">
        <v>29</v>
      </c>
      <c r="H17575" s="604">
        <v>2100000</v>
      </c>
    </row>
    <row r="17576" spans="1:8">
      <c r="A17576" s="602" t="s">
        <v>134</v>
      </c>
      <c r="B17576" s="602" t="s">
        <v>359</v>
      </c>
      <c r="C17576" s="602" t="s">
        <v>218</v>
      </c>
      <c r="D17576" s="602" t="s">
        <v>313</v>
      </c>
      <c r="E17576" s="602" t="s">
        <v>177</v>
      </c>
      <c r="F17576" s="602" t="s">
        <v>1056</v>
      </c>
      <c r="G17576" s="603" t="s">
        <v>1057</v>
      </c>
      <c r="H17576" s="604">
        <v>276640</v>
      </c>
    </row>
    <row r="17577" spans="1:8">
      <c r="A17577" s="602" t="s">
        <v>134</v>
      </c>
      <c r="B17577" s="602" t="s">
        <v>359</v>
      </c>
      <c r="C17577" s="602" t="s">
        <v>218</v>
      </c>
      <c r="D17577" s="602" t="s">
        <v>313</v>
      </c>
      <c r="E17577" s="602" t="s">
        <v>177</v>
      </c>
      <c r="F17577" s="602" t="s">
        <v>777</v>
      </c>
      <c r="G17577" s="603" t="s">
        <v>778</v>
      </c>
      <c r="H17577" s="604">
        <v>4215501</v>
      </c>
    </row>
    <row r="17578" spans="1:8">
      <c r="A17578" s="602" t="s">
        <v>134</v>
      </c>
      <c r="B17578" s="602" t="s">
        <v>359</v>
      </c>
      <c r="C17578" s="602" t="s">
        <v>218</v>
      </c>
      <c r="D17578" s="602" t="s">
        <v>313</v>
      </c>
      <c r="E17578" s="602" t="s">
        <v>177</v>
      </c>
      <c r="F17578" s="602" t="s">
        <v>239</v>
      </c>
      <c r="G17578" s="603" t="s">
        <v>205</v>
      </c>
      <c r="H17578" s="604">
        <v>1090000</v>
      </c>
    </row>
    <row r="17579" spans="1:8">
      <c r="A17579" s="602" t="s">
        <v>134</v>
      </c>
      <c r="B17579" s="602" t="s">
        <v>359</v>
      </c>
      <c r="C17579" s="602" t="s">
        <v>218</v>
      </c>
      <c r="D17579" s="602" t="s">
        <v>313</v>
      </c>
      <c r="E17579" s="602" t="s">
        <v>240</v>
      </c>
      <c r="F17579" s="605" t="s">
        <v>411</v>
      </c>
      <c r="G17579" s="603" t="s">
        <v>241</v>
      </c>
      <c r="H17579" s="604">
        <v>8895725430</v>
      </c>
    </row>
    <row r="17580" spans="1:8">
      <c r="A17580" s="602" t="s">
        <v>134</v>
      </c>
      <c r="B17580" s="602" t="s">
        <v>359</v>
      </c>
      <c r="C17580" s="602" t="s">
        <v>218</v>
      </c>
      <c r="D17580" s="602" t="s">
        <v>313</v>
      </c>
      <c r="E17580" s="602" t="s">
        <v>240</v>
      </c>
      <c r="F17580" s="602" t="s">
        <v>242</v>
      </c>
      <c r="G17580" s="603" t="s">
        <v>243</v>
      </c>
      <c r="H17580" s="604">
        <v>320474800</v>
      </c>
    </row>
    <row r="17581" spans="1:8">
      <c r="A17581" s="602" t="s">
        <v>134</v>
      </c>
      <c r="B17581" s="602" t="s">
        <v>359</v>
      </c>
      <c r="C17581" s="602" t="s">
        <v>218</v>
      </c>
      <c r="D17581" s="602" t="s">
        <v>313</v>
      </c>
      <c r="E17581" s="602" t="s">
        <v>240</v>
      </c>
      <c r="F17581" s="602" t="s">
        <v>728</v>
      </c>
      <c r="G17581" s="603" t="s">
        <v>729</v>
      </c>
      <c r="H17581" s="604">
        <v>7200000</v>
      </c>
    </row>
    <row r="17582" spans="1:8">
      <c r="A17582" s="602" t="s">
        <v>134</v>
      </c>
      <c r="B17582" s="602" t="s">
        <v>359</v>
      </c>
      <c r="C17582" s="602" t="s">
        <v>218</v>
      </c>
      <c r="D17582" s="602" t="s">
        <v>313</v>
      </c>
      <c r="E17582" s="602" t="s">
        <v>240</v>
      </c>
      <c r="F17582" s="602" t="s">
        <v>731</v>
      </c>
      <c r="G17582" s="603" t="s">
        <v>732</v>
      </c>
      <c r="H17582" s="604">
        <v>1400000</v>
      </c>
    </row>
    <row r="17583" spans="1:8">
      <c r="A17583" s="602" t="s">
        <v>134</v>
      </c>
      <c r="B17583" s="602" t="s">
        <v>359</v>
      </c>
      <c r="C17583" s="602" t="s">
        <v>218</v>
      </c>
      <c r="D17583" s="602" t="s">
        <v>313</v>
      </c>
      <c r="E17583" s="602" t="s">
        <v>240</v>
      </c>
      <c r="F17583" s="602" t="s">
        <v>597</v>
      </c>
      <c r="G17583" s="603" t="s">
        <v>598</v>
      </c>
      <c r="H17583" s="604">
        <v>74652000</v>
      </c>
    </row>
    <row r="17584" spans="1:8">
      <c r="A17584" s="602" t="s">
        <v>134</v>
      </c>
      <c r="B17584" s="602" t="s">
        <v>359</v>
      </c>
      <c r="C17584" s="602" t="s">
        <v>218</v>
      </c>
      <c r="D17584" s="602" t="s">
        <v>313</v>
      </c>
      <c r="E17584" s="602" t="s">
        <v>240</v>
      </c>
      <c r="F17584" s="602" t="s">
        <v>733</v>
      </c>
      <c r="G17584" s="603" t="s">
        <v>734</v>
      </c>
      <c r="H17584" s="604">
        <v>5643410600</v>
      </c>
    </row>
    <row r="17585" spans="1:8">
      <c r="A17585" s="602" t="s">
        <v>134</v>
      </c>
      <c r="B17585" s="602" t="s">
        <v>359</v>
      </c>
      <c r="C17585" s="602" t="s">
        <v>218</v>
      </c>
      <c r="D17585" s="602" t="s">
        <v>313</v>
      </c>
      <c r="E17585" s="602" t="s">
        <v>240</v>
      </c>
      <c r="F17585" s="602" t="s">
        <v>735</v>
      </c>
      <c r="G17585" s="603" t="s">
        <v>193</v>
      </c>
      <c r="H17585" s="604">
        <v>2848588030</v>
      </c>
    </row>
    <row r="17586" spans="1:8">
      <c r="A17586" s="602" t="s">
        <v>134</v>
      </c>
      <c r="B17586" s="602" t="s">
        <v>359</v>
      </c>
      <c r="C17586" s="602" t="s">
        <v>218</v>
      </c>
      <c r="D17586" s="602" t="s">
        <v>313</v>
      </c>
      <c r="E17586" s="602" t="s">
        <v>183</v>
      </c>
      <c r="F17586" s="605" t="s">
        <v>411</v>
      </c>
      <c r="G17586" s="603" t="s">
        <v>184</v>
      </c>
      <c r="H17586" s="604">
        <v>1102063000</v>
      </c>
    </row>
    <row r="17587" spans="1:8">
      <c r="A17587" s="602" t="s">
        <v>134</v>
      </c>
      <c r="B17587" s="602" t="s">
        <v>359</v>
      </c>
      <c r="C17587" s="602" t="s">
        <v>218</v>
      </c>
      <c r="D17587" s="602" t="s">
        <v>313</v>
      </c>
      <c r="E17587" s="602" t="s">
        <v>183</v>
      </c>
      <c r="F17587" s="602" t="s">
        <v>587</v>
      </c>
      <c r="G17587" s="603" t="s">
        <v>588</v>
      </c>
      <c r="H17587" s="604">
        <v>57999000</v>
      </c>
    </row>
    <row r="17588" spans="1:8">
      <c r="A17588" s="602" t="s">
        <v>134</v>
      </c>
      <c r="B17588" s="602" t="s">
        <v>359</v>
      </c>
      <c r="C17588" s="602" t="s">
        <v>218</v>
      </c>
      <c r="D17588" s="602" t="s">
        <v>313</v>
      </c>
      <c r="E17588" s="602" t="s">
        <v>183</v>
      </c>
      <c r="F17588" s="602" t="s">
        <v>736</v>
      </c>
      <c r="G17588" s="603" t="s">
        <v>737</v>
      </c>
      <c r="H17588" s="604">
        <v>151908000</v>
      </c>
    </row>
    <row r="17589" spans="1:8">
      <c r="A17589" s="602" t="s">
        <v>134</v>
      </c>
      <c r="B17589" s="602" t="s">
        <v>359</v>
      </c>
      <c r="C17589" s="602" t="s">
        <v>218</v>
      </c>
      <c r="D17589" s="602" t="s">
        <v>313</v>
      </c>
      <c r="E17589" s="602" t="s">
        <v>183</v>
      </c>
      <c r="F17589" s="602" t="s">
        <v>185</v>
      </c>
      <c r="G17589" s="603" t="s">
        <v>186</v>
      </c>
      <c r="H17589" s="604">
        <v>44350000</v>
      </c>
    </row>
    <row r="17590" spans="1:8">
      <c r="A17590" s="602" t="s">
        <v>134</v>
      </c>
      <c r="B17590" s="602" t="s">
        <v>359</v>
      </c>
      <c r="C17590" s="602" t="s">
        <v>218</v>
      </c>
      <c r="D17590" s="602" t="s">
        <v>313</v>
      </c>
      <c r="E17590" s="602" t="s">
        <v>183</v>
      </c>
      <c r="F17590" s="602" t="s">
        <v>187</v>
      </c>
      <c r="G17590" s="603" t="s">
        <v>188</v>
      </c>
      <c r="H17590" s="604">
        <v>837486000</v>
      </c>
    </row>
    <row r="17591" spans="1:8">
      <c r="A17591" s="602" t="s">
        <v>134</v>
      </c>
      <c r="B17591" s="602" t="s">
        <v>359</v>
      </c>
      <c r="C17591" s="602" t="s">
        <v>218</v>
      </c>
      <c r="D17591" s="602" t="s">
        <v>313</v>
      </c>
      <c r="E17591" s="602" t="s">
        <v>183</v>
      </c>
      <c r="F17591" s="602" t="s">
        <v>772</v>
      </c>
      <c r="G17591" s="603" t="s">
        <v>205</v>
      </c>
      <c r="H17591" s="604">
        <v>10320000</v>
      </c>
    </row>
    <row r="17592" spans="1:8">
      <c r="A17592" s="602" t="s">
        <v>134</v>
      </c>
      <c r="B17592" s="602" t="s">
        <v>359</v>
      </c>
      <c r="C17592" s="602" t="s">
        <v>218</v>
      </c>
      <c r="D17592" s="602" t="s">
        <v>313</v>
      </c>
      <c r="E17592" s="602" t="s">
        <v>738</v>
      </c>
      <c r="F17592" s="605" t="s">
        <v>411</v>
      </c>
      <c r="G17592" s="603" t="s">
        <v>739</v>
      </c>
      <c r="H17592" s="604">
        <v>61580000</v>
      </c>
    </row>
    <row r="17593" spans="1:8">
      <c r="A17593" s="602" t="s">
        <v>134</v>
      </c>
      <c r="B17593" s="602" t="s">
        <v>359</v>
      </c>
      <c r="C17593" s="602" t="s">
        <v>218</v>
      </c>
      <c r="D17593" s="602" t="s">
        <v>313</v>
      </c>
      <c r="E17593" s="602" t="s">
        <v>738</v>
      </c>
      <c r="F17593" s="602" t="s">
        <v>740</v>
      </c>
      <c r="G17593" s="603" t="s">
        <v>741</v>
      </c>
      <c r="H17593" s="604">
        <v>12400000</v>
      </c>
    </row>
    <row r="17594" spans="1:8">
      <c r="A17594" s="602" t="s">
        <v>134</v>
      </c>
      <c r="B17594" s="602" t="s">
        <v>359</v>
      </c>
      <c r="C17594" s="602" t="s">
        <v>218</v>
      </c>
      <c r="D17594" s="602" t="s">
        <v>313</v>
      </c>
      <c r="E17594" s="602" t="s">
        <v>738</v>
      </c>
      <c r="F17594" s="602" t="s">
        <v>296</v>
      </c>
      <c r="G17594" s="603" t="s">
        <v>297</v>
      </c>
      <c r="H17594" s="604">
        <v>20850000</v>
      </c>
    </row>
    <row r="17595" spans="1:8">
      <c r="A17595" s="602" t="s">
        <v>134</v>
      </c>
      <c r="B17595" s="602" t="s">
        <v>359</v>
      </c>
      <c r="C17595" s="602" t="s">
        <v>218</v>
      </c>
      <c r="D17595" s="602" t="s">
        <v>313</v>
      </c>
      <c r="E17595" s="602" t="s">
        <v>738</v>
      </c>
      <c r="F17595" s="602" t="s">
        <v>742</v>
      </c>
      <c r="G17595" s="603" t="s">
        <v>743</v>
      </c>
      <c r="H17595" s="604">
        <v>28330000</v>
      </c>
    </row>
    <row r="17596" spans="1:8">
      <c r="A17596" s="602" t="s">
        <v>134</v>
      </c>
      <c r="B17596" s="602" t="s">
        <v>359</v>
      </c>
      <c r="C17596" s="602" t="s">
        <v>218</v>
      </c>
      <c r="D17596" s="602" t="s">
        <v>313</v>
      </c>
      <c r="E17596" s="602" t="s">
        <v>744</v>
      </c>
      <c r="F17596" s="605" t="s">
        <v>411</v>
      </c>
      <c r="G17596" s="603" t="s">
        <v>445</v>
      </c>
      <c r="H17596" s="604">
        <v>103708000</v>
      </c>
    </row>
    <row r="17597" spans="1:8">
      <c r="A17597" s="602" t="s">
        <v>134</v>
      </c>
      <c r="B17597" s="602" t="s">
        <v>359</v>
      </c>
      <c r="C17597" s="602" t="s">
        <v>218</v>
      </c>
      <c r="D17597" s="602" t="s">
        <v>313</v>
      </c>
      <c r="E17597" s="602" t="s">
        <v>744</v>
      </c>
      <c r="F17597" s="602" t="s">
        <v>446</v>
      </c>
      <c r="G17597" s="603" t="s">
        <v>21</v>
      </c>
      <c r="H17597" s="604">
        <v>8100000</v>
      </c>
    </row>
    <row r="17598" spans="1:8">
      <c r="A17598" s="602" t="s">
        <v>134</v>
      </c>
      <c r="B17598" s="602" t="s">
        <v>359</v>
      </c>
      <c r="C17598" s="602" t="s">
        <v>218</v>
      </c>
      <c r="D17598" s="602" t="s">
        <v>313</v>
      </c>
      <c r="E17598" s="602" t="s">
        <v>744</v>
      </c>
      <c r="F17598" s="602" t="s">
        <v>572</v>
      </c>
      <c r="G17598" s="603" t="s">
        <v>46</v>
      </c>
      <c r="H17598" s="604">
        <v>78490000</v>
      </c>
    </row>
    <row r="17599" spans="1:8">
      <c r="A17599" s="602" t="s">
        <v>134</v>
      </c>
      <c r="B17599" s="602" t="s">
        <v>359</v>
      </c>
      <c r="C17599" s="602" t="s">
        <v>218</v>
      </c>
      <c r="D17599" s="602" t="s">
        <v>313</v>
      </c>
      <c r="E17599" s="602" t="s">
        <v>744</v>
      </c>
      <c r="F17599" s="602" t="s">
        <v>9</v>
      </c>
      <c r="G17599" s="603" t="s">
        <v>10</v>
      </c>
      <c r="H17599" s="604">
        <v>4242000</v>
      </c>
    </row>
    <row r="17600" spans="1:8">
      <c r="A17600" s="602" t="s">
        <v>134</v>
      </c>
      <c r="B17600" s="602" t="s">
        <v>359</v>
      </c>
      <c r="C17600" s="602" t="s">
        <v>218</v>
      </c>
      <c r="D17600" s="602" t="s">
        <v>313</v>
      </c>
      <c r="E17600" s="602" t="s">
        <v>744</v>
      </c>
      <c r="F17600" s="602" t="s">
        <v>11</v>
      </c>
      <c r="G17600" s="603" t="s">
        <v>12</v>
      </c>
      <c r="H17600" s="604">
        <v>5000000</v>
      </c>
    </row>
    <row r="17601" spans="1:8">
      <c r="A17601" s="602" t="s">
        <v>134</v>
      </c>
      <c r="B17601" s="602" t="s">
        <v>359</v>
      </c>
      <c r="C17601" s="602" t="s">
        <v>218</v>
      </c>
      <c r="D17601" s="602" t="s">
        <v>313</v>
      </c>
      <c r="E17601" s="602" t="s">
        <v>744</v>
      </c>
      <c r="F17601" s="602" t="s">
        <v>371</v>
      </c>
      <c r="G17601" s="603" t="s">
        <v>372</v>
      </c>
      <c r="H17601" s="604">
        <v>566000</v>
      </c>
    </row>
    <row r="17602" spans="1:8">
      <c r="A17602" s="602" t="s">
        <v>134</v>
      </c>
      <c r="B17602" s="602" t="s">
        <v>359</v>
      </c>
      <c r="C17602" s="602" t="s">
        <v>218</v>
      </c>
      <c r="D17602" s="602" t="s">
        <v>313</v>
      </c>
      <c r="E17602" s="602" t="s">
        <v>744</v>
      </c>
      <c r="F17602" s="602" t="s">
        <v>748</v>
      </c>
      <c r="G17602" s="603" t="s">
        <v>35</v>
      </c>
      <c r="H17602" s="604">
        <v>7310000</v>
      </c>
    </row>
    <row r="17603" spans="1:8">
      <c r="A17603" s="602" t="s">
        <v>134</v>
      </c>
      <c r="B17603" s="602" t="s">
        <v>359</v>
      </c>
      <c r="C17603" s="602" t="s">
        <v>218</v>
      </c>
      <c r="D17603" s="602" t="s">
        <v>313</v>
      </c>
      <c r="E17603" s="602" t="s">
        <v>189</v>
      </c>
      <c r="F17603" s="605" t="s">
        <v>411</v>
      </c>
      <c r="G17603" s="603" t="s">
        <v>190</v>
      </c>
      <c r="H17603" s="604">
        <v>3308983300</v>
      </c>
    </row>
    <row r="17604" spans="1:8">
      <c r="A17604" s="602" t="s">
        <v>134</v>
      </c>
      <c r="B17604" s="602" t="s">
        <v>359</v>
      </c>
      <c r="C17604" s="602" t="s">
        <v>218</v>
      </c>
      <c r="D17604" s="602" t="s">
        <v>313</v>
      </c>
      <c r="E17604" s="602" t="s">
        <v>189</v>
      </c>
      <c r="F17604" s="602" t="s">
        <v>773</v>
      </c>
      <c r="G17604" s="603" t="s">
        <v>774</v>
      </c>
      <c r="H17604" s="604">
        <v>14536000</v>
      </c>
    </row>
    <row r="17605" spans="1:8">
      <c r="A17605" s="602" t="s">
        <v>134</v>
      </c>
      <c r="B17605" s="602" t="s">
        <v>359</v>
      </c>
      <c r="C17605" s="602" t="s">
        <v>218</v>
      </c>
      <c r="D17605" s="602" t="s">
        <v>313</v>
      </c>
      <c r="E17605" s="602" t="s">
        <v>189</v>
      </c>
      <c r="F17605" s="602" t="s">
        <v>435</v>
      </c>
      <c r="G17605" s="603" t="s">
        <v>567</v>
      </c>
      <c r="H17605" s="604">
        <v>350000</v>
      </c>
    </row>
    <row r="17606" spans="1:8">
      <c r="A17606" s="602" t="s">
        <v>134</v>
      </c>
      <c r="B17606" s="602" t="s">
        <v>359</v>
      </c>
      <c r="C17606" s="602" t="s">
        <v>218</v>
      </c>
      <c r="D17606" s="602" t="s">
        <v>313</v>
      </c>
      <c r="E17606" s="602" t="s">
        <v>189</v>
      </c>
      <c r="F17606" s="602" t="s">
        <v>191</v>
      </c>
      <c r="G17606" s="603" t="s">
        <v>36</v>
      </c>
      <c r="H17606" s="604">
        <v>134693300</v>
      </c>
    </row>
    <row r="17607" spans="1:8">
      <c r="A17607" s="602" t="s">
        <v>134</v>
      </c>
      <c r="B17607" s="602" t="s">
        <v>359</v>
      </c>
      <c r="C17607" s="602" t="s">
        <v>218</v>
      </c>
      <c r="D17607" s="602" t="s">
        <v>313</v>
      </c>
      <c r="E17607" s="602" t="s">
        <v>189</v>
      </c>
      <c r="F17607" s="602" t="s">
        <v>13</v>
      </c>
      <c r="G17607" s="603" t="s">
        <v>14</v>
      </c>
      <c r="H17607" s="604">
        <v>12450000</v>
      </c>
    </row>
    <row r="17608" spans="1:8">
      <c r="A17608" s="602" t="s">
        <v>134</v>
      </c>
      <c r="B17608" s="602" t="s">
        <v>359</v>
      </c>
      <c r="C17608" s="602" t="s">
        <v>218</v>
      </c>
      <c r="D17608" s="602" t="s">
        <v>313</v>
      </c>
      <c r="E17608" s="602" t="s">
        <v>189</v>
      </c>
      <c r="F17608" s="602" t="s">
        <v>775</v>
      </c>
      <c r="G17608" s="603" t="s">
        <v>27</v>
      </c>
      <c r="H17608" s="604">
        <v>21029000</v>
      </c>
    </row>
    <row r="17609" spans="1:8">
      <c r="A17609" s="602" t="s">
        <v>134</v>
      </c>
      <c r="B17609" s="602" t="s">
        <v>359</v>
      </c>
      <c r="C17609" s="602" t="s">
        <v>218</v>
      </c>
      <c r="D17609" s="602" t="s">
        <v>313</v>
      </c>
      <c r="E17609" s="602" t="s">
        <v>189</v>
      </c>
      <c r="F17609" s="602" t="s">
        <v>192</v>
      </c>
      <c r="G17609" s="603" t="s">
        <v>193</v>
      </c>
      <c r="H17609" s="604">
        <v>3125925000</v>
      </c>
    </row>
    <row r="17610" spans="1:8">
      <c r="A17610" s="602" t="s">
        <v>134</v>
      </c>
      <c r="B17610" s="602" t="s">
        <v>359</v>
      </c>
      <c r="C17610" s="602" t="s">
        <v>218</v>
      </c>
      <c r="D17610" s="602" t="s">
        <v>313</v>
      </c>
      <c r="E17610" s="602" t="s">
        <v>628</v>
      </c>
      <c r="F17610" s="605" t="s">
        <v>411</v>
      </c>
      <c r="G17610" s="603" t="s">
        <v>629</v>
      </c>
      <c r="H17610" s="604">
        <v>75285000</v>
      </c>
    </row>
    <row r="17611" spans="1:8">
      <c r="A17611" s="602" t="s">
        <v>134</v>
      </c>
      <c r="B17611" s="602" t="s">
        <v>359</v>
      </c>
      <c r="C17611" s="602" t="s">
        <v>218</v>
      </c>
      <c r="D17611" s="602" t="s">
        <v>313</v>
      </c>
      <c r="E17611" s="602" t="s">
        <v>628</v>
      </c>
      <c r="F17611" s="602" t="s">
        <v>635</v>
      </c>
      <c r="G17611" s="603" t="s">
        <v>636</v>
      </c>
      <c r="H17611" s="604">
        <v>69800000</v>
      </c>
    </row>
    <row r="17612" spans="1:8">
      <c r="A17612" s="602" t="s">
        <v>134</v>
      </c>
      <c r="B17612" s="602" t="s">
        <v>359</v>
      </c>
      <c r="C17612" s="602" t="s">
        <v>218</v>
      </c>
      <c r="D17612" s="602" t="s">
        <v>313</v>
      </c>
      <c r="E17612" s="602" t="s">
        <v>628</v>
      </c>
      <c r="F17612" s="602" t="s">
        <v>620</v>
      </c>
      <c r="G17612" s="603" t="s">
        <v>621</v>
      </c>
      <c r="H17612" s="604">
        <v>1385000</v>
      </c>
    </row>
    <row r="17613" spans="1:8">
      <c r="A17613" s="602" t="s">
        <v>134</v>
      </c>
      <c r="B17613" s="602" t="s">
        <v>359</v>
      </c>
      <c r="C17613" s="602" t="s">
        <v>218</v>
      </c>
      <c r="D17613" s="602" t="s">
        <v>313</v>
      </c>
      <c r="E17613" s="602" t="s">
        <v>628</v>
      </c>
      <c r="F17613" s="602" t="s">
        <v>639</v>
      </c>
      <c r="G17613" s="603" t="s">
        <v>614</v>
      </c>
      <c r="H17613" s="604">
        <v>900000</v>
      </c>
    </row>
    <row r="17614" spans="1:8">
      <c r="A17614" s="602" t="s">
        <v>134</v>
      </c>
      <c r="B17614" s="602" t="s">
        <v>359</v>
      </c>
      <c r="C17614" s="602" t="s">
        <v>218</v>
      </c>
      <c r="D17614" s="602" t="s">
        <v>313</v>
      </c>
      <c r="E17614" s="602" t="s">
        <v>628</v>
      </c>
      <c r="F17614" s="602" t="s">
        <v>619</v>
      </c>
      <c r="G17614" s="603" t="s">
        <v>205</v>
      </c>
      <c r="H17614" s="604">
        <v>3200000</v>
      </c>
    </row>
    <row r="17615" spans="1:8">
      <c r="A17615" s="602" t="s">
        <v>134</v>
      </c>
      <c r="B17615" s="602" t="s">
        <v>359</v>
      </c>
      <c r="C17615" s="602" t="s">
        <v>218</v>
      </c>
      <c r="D17615" s="602" t="s">
        <v>313</v>
      </c>
      <c r="E17615" s="602" t="s">
        <v>642</v>
      </c>
      <c r="F17615" s="605" t="s">
        <v>411</v>
      </c>
      <c r="G17615" s="603" t="s">
        <v>643</v>
      </c>
      <c r="H17615" s="604">
        <v>106078050</v>
      </c>
    </row>
    <row r="17616" spans="1:8">
      <c r="A17616" s="602" t="s">
        <v>134</v>
      </c>
      <c r="B17616" s="602" t="s">
        <v>359</v>
      </c>
      <c r="C17616" s="602" t="s">
        <v>218</v>
      </c>
      <c r="D17616" s="602" t="s">
        <v>313</v>
      </c>
      <c r="E17616" s="602" t="s">
        <v>642</v>
      </c>
      <c r="F17616" s="602" t="s">
        <v>644</v>
      </c>
      <c r="G17616" s="603" t="s">
        <v>645</v>
      </c>
      <c r="H17616" s="604">
        <v>53436000</v>
      </c>
    </row>
    <row r="17617" spans="1:8">
      <c r="A17617" s="602" t="s">
        <v>134</v>
      </c>
      <c r="B17617" s="602" t="s">
        <v>359</v>
      </c>
      <c r="C17617" s="602" t="s">
        <v>218</v>
      </c>
      <c r="D17617" s="602" t="s">
        <v>313</v>
      </c>
      <c r="E17617" s="602" t="s">
        <v>642</v>
      </c>
      <c r="F17617" s="602" t="s">
        <v>1160</v>
      </c>
      <c r="G17617" s="603" t="s">
        <v>205</v>
      </c>
      <c r="H17617" s="604">
        <v>52642050</v>
      </c>
    </row>
    <row r="17618" spans="1:8">
      <c r="A17618" s="602" t="s">
        <v>134</v>
      </c>
      <c r="B17618" s="602" t="s">
        <v>359</v>
      </c>
      <c r="C17618" s="602" t="s">
        <v>218</v>
      </c>
      <c r="D17618" s="602" t="s">
        <v>313</v>
      </c>
      <c r="E17618" s="602" t="s">
        <v>194</v>
      </c>
      <c r="F17618" s="605" t="s">
        <v>411</v>
      </c>
      <c r="G17618" s="603" t="s">
        <v>195</v>
      </c>
      <c r="H17618" s="604">
        <v>5675977848</v>
      </c>
    </row>
    <row r="17619" spans="1:8">
      <c r="A17619" s="602" t="s">
        <v>134</v>
      </c>
      <c r="B17619" s="602" t="s">
        <v>359</v>
      </c>
      <c r="C17619" s="602" t="s">
        <v>218</v>
      </c>
      <c r="D17619" s="602" t="s">
        <v>313</v>
      </c>
      <c r="E17619" s="602" t="s">
        <v>194</v>
      </c>
      <c r="F17619" s="602" t="s">
        <v>71</v>
      </c>
      <c r="G17619" s="603" t="s">
        <v>72</v>
      </c>
      <c r="H17619" s="604">
        <v>61670000</v>
      </c>
    </row>
    <row r="17620" spans="1:8">
      <c r="A17620" s="602" t="s">
        <v>134</v>
      </c>
      <c r="B17620" s="602" t="s">
        <v>359</v>
      </c>
      <c r="C17620" s="602" t="s">
        <v>218</v>
      </c>
      <c r="D17620" s="602" t="s">
        <v>313</v>
      </c>
      <c r="E17620" s="602" t="s">
        <v>194</v>
      </c>
      <c r="F17620" s="602" t="s">
        <v>196</v>
      </c>
      <c r="G17620" s="603" t="s">
        <v>197</v>
      </c>
      <c r="H17620" s="604">
        <v>3561534000</v>
      </c>
    </row>
    <row r="17621" spans="1:8">
      <c r="A17621" s="602" t="s">
        <v>134</v>
      </c>
      <c r="B17621" s="602" t="s">
        <v>359</v>
      </c>
      <c r="C17621" s="602" t="s">
        <v>218</v>
      </c>
      <c r="D17621" s="602" t="s">
        <v>313</v>
      </c>
      <c r="E17621" s="602" t="s">
        <v>194</v>
      </c>
      <c r="F17621" s="602" t="s">
        <v>198</v>
      </c>
      <c r="G17621" s="603" t="s">
        <v>199</v>
      </c>
      <c r="H17621" s="604">
        <v>420387199</v>
      </c>
    </row>
    <row r="17622" spans="1:8">
      <c r="A17622" s="602" t="s">
        <v>134</v>
      </c>
      <c r="B17622" s="602" t="s">
        <v>359</v>
      </c>
      <c r="C17622" s="602" t="s">
        <v>218</v>
      </c>
      <c r="D17622" s="602" t="s">
        <v>313</v>
      </c>
      <c r="E17622" s="602" t="s">
        <v>194</v>
      </c>
      <c r="F17622" s="602" t="s">
        <v>200</v>
      </c>
      <c r="G17622" s="603" t="s">
        <v>201</v>
      </c>
      <c r="H17622" s="604">
        <v>1632386649</v>
      </c>
    </row>
    <row r="17623" spans="1:8">
      <c r="A17623" s="602" t="s">
        <v>134</v>
      </c>
      <c r="B17623" s="602" t="s">
        <v>359</v>
      </c>
      <c r="C17623" s="602" t="s">
        <v>218</v>
      </c>
      <c r="D17623" s="602" t="s">
        <v>313</v>
      </c>
      <c r="E17623" s="602" t="s">
        <v>573</v>
      </c>
      <c r="F17623" s="605" t="s">
        <v>411</v>
      </c>
      <c r="G17623" s="603" t="s">
        <v>466</v>
      </c>
      <c r="H17623" s="604">
        <v>14687000</v>
      </c>
    </row>
    <row r="17624" spans="1:8">
      <c r="A17624" s="602" t="s">
        <v>134</v>
      </c>
      <c r="B17624" s="602" t="s">
        <v>359</v>
      </c>
      <c r="C17624" s="602" t="s">
        <v>218</v>
      </c>
      <c r="D17624" s="602" t="s">
        <v>313</v>
      </c>
      <c r="E17624" s="602" t="s">
        <v>573</v>
      </c>
      <c r="F17624" s="602" t="s">
        <v>574</v>
      </c>
      <c r="G17624" s="603" t="s">
        <v>467</v>
      </c>
      <c r="H17624" s="604">
        <v>14687000</v>
      </c>
    </row>
    <row r="17625" spans="1:8">
      <c r="A17625" s="602" t="s">
        <v>134</v>
      </c>
      <c r="B17625" s="602" t="s">
        <v>359</v>
      </c>
      <c r="C17625" s="602" t="s">
        <v>218</v>
      </c>
      <c r="D17625" s="602" t="s">
        <v>313</v>
      </c>
      <c r="E17625" s="602" t="s">
        <v>498</v>
      </c>
      <c r="F17625" s="605" t="s">
        <v>411</v>
      </c>
      <c r="G17625" s="603" t="s">
        <v>499</v>
      </c>
      <c r="H17625" s="604">
        <v>59820000</v>
      </c>
    </row>
    <row r="17626" spans="1:8">
      <c r="A17626" s="602" t="s">
        <v>134</v>
      </c>
      <c r="B17626" s="602" t="s">
        <v>359</v>
      </c>
      <c r="C17626" s="602" t="s">
        <v>218</v>
      </c>
      <c r="D17626" s="602" t="s">
        <v>313</v>
      </c>
      <c r="E17626" s="602" t="s">
        <v>498</v>
      </c>
      <c r="F17626" s="602" t="s">
        <v>552</v>
      </c>
      <c r="G17626" s="603" t="s">
        <v>553</v>
      </c>
      <c r="H17626" s="604">
        <v>59820000</v>
      </c>
    </row>
    <row r="17627" spans="1:8">
      <c r="A17627" s="602" t="s">
        <v>134</v>
      </c>
      <c r="B17627" s="602" t="s">
        <v>359</v>
      </c>
      <c r="C17627" s="602" t="s">
        <v>218</v>
      </c>
      <c r="D17627" s="602" t="s">
        <v>313</v>
      </c>
      <c r="E17627" s="602" t="s">
        <v>41</v>
      </c>
      <c r="F17627" s="605" t="s">
        <v>411</v>
      </c>
      <c r="G17627" s="603" t="s">
        <v>42</v>
      </c>
      <c r="H17627" s="604">
        <v>47100000</v>
      </c>
    </row>
    <row r="17628" spans="1:8">
      <c r="A17628" s="602" t="s">
        <v>134</v>
      </c>
      <c r="B17628" s="602" t="s">
        <v>359</v>
      </c>
      <c r="C17628" s="602" t="s">
        <v>218</v>
      </c>
      <c r="D17628" s="602" t="s">
        <v>313</v>
      </c>
      <c r="E17628" s="602" t="s">
        <v>41</v>
      </c>
      <c r="F17628" s="602" t="s">
        <v>45</v>
      </c>
      <c r="G17628" s="603" t="s">
        <v>46</v>
      </c>
      <c r="H17628" s="604">
        <v>47100000</v>
      </c>
    </row>
    <row r="17629" spans="1:8">
      <c r="A17629" s="602" t="s">
        <v>134</v>
      </c>
      <c r="B17629" s="602" t="s">
        <v>359</v>
      </c>
      <c r="C17629" s="602" t="s">
        <v>218</v>
      </c>
      <c r="D17629" s="602" t="s">
        <v>219</v>
      </c>
      <c r="E17629" s="605" t="s">
        <v>411</v>
      </c>
      <c r="F17629" s="605" t="s">
        <v>411</v>
      </c>
      <c r="G17629" s="603" t="s">
        <v>220</v>
      </c>
      <c r="H17629" s="604">
        <v>461569097899</v>
      </c>
    </row>
    <row r="17630" spans="1:8">
      <c r="A17630" s="602" t="s">
        <v>134</v>
      </c>
      <c r="B17630" s="602" t="s">
        <v>359</v>
      </c>
      <c r="C17630" s="602" t="s">
        <v>218</v>
      </c>
      <c r="D17630" s="602" t="s">
        <v>219</v>
      </c>
      <c r="E17630" s="602" t="s">
        <v>142</v>
      </c>
      <c r="F17630" s="605" t="s">
        <v>411</v>
      </c>
      <c r="G17630" s="603" t="s">
        <v>143</v>
      </c>
      <c r="H17630" s="604">
        <v>94518454961</v>
      </c>
    </row>
    <row r="17631" spans="1:8">
      <c r="A17631" s="602" t="s">
        <v>134</v>
      </c>
      <c r="B17631" s="602" t="s">
        <v>359</v>
      </c>
      <c r="C17631" s="602" t="s">
        <v>218</v>
      </c>
      <c r="D17631" s="602" t="s">
        <v>219</v>
      </c>
      <c r="E17631" s="602" t="s">
        <v>142</v>
      </c>
      <c r="F17631" s="602" t="s">
        <v>144</v>
      </c>
      <c r="G17631" s="603" t="s">
        <v>145</v>
      </c>
      <c r="H17631" s="604">
        <v>93630713395</v>
      </c>
    </row>
    <row r="17632" spans="1:8">
      <c r="A17632" s="602" t="s">
        <v>134</v>
      </c>
      <c r="B17632" s="602" t="s">
        <v>359</v>
      </c>
      <c r="C17632" s="602" t="s">
        <v>218</v>
      </c>
      <c r="D17632" s="602" t="s">
        <v>219</v>
      </c>
      <c r="E17632" s="602" t="s">
        <v>142</v>
      </c>
      <c r="F17632" s="602" t="s">
        <v>601</v>
      </c>
      <c r="G17632" s="603" t="s">
        <v>602</v>
      </c>
      <c r="H17632" s="604">
        <v>6115500</v>
      </c>
    </row>
    <row r="17633" spans="1:8">
      <c r="A17633" s="602" t="s">
        <v>134</v>
      </c>
      <c r="B17633" s="602" t="s">
        <v>359</v>
      </c>
      <c r="C17633" s="602" t="s">
        <v>218</v>
      </c>
      <c r="D17633" s="602" t="s">
        <v>219</v>
      </c>
      <c r="E17633" s="602" t="s">
        <v>142</v>
      </c>
      <c r="F17633" s="602" t="s">
        <v>146</v>
      </c>
      <c r="G17633" s="603" t="s">
        <v>147</v>
      </c>
      <c r="H17633" s="604">
        <v>805897049</v>
      </c>
    </row>
    <row r="17634" spans="1:8">
      <c r="A17634" s="602" t="s">
        <v>134</v>
      </c>
      <c r="B17634" s="602" t="s">
        <v>359</v>
      </c>
      <c r="C17634" s="602" t="s">
        <v>218</v>
      </c>
      <c r="D17634" s="602" t="s">
        <v>219</v>
      </c>
      <c r="E17634" s="602" t="s">
        <v>142</v>
      </c>
      <c r="F17634" s="602" t="s">
        <v>1207</v>
      </c>
      <c r="G17634" s="603" t="s">
        <v>1206</v>
      </c>
      <c r="H17634" s="604">
        <v>4029000</v>
      </c>
    </row>
    <row r="17635" spans="1:8">
      <c r="A17635" s="602" t="s">
        <v>134</v>
      </c>
      <c r="B17635" s="602" t="s">
        <v>359</v>
      </c>
      <c r="C17635" s="602" t="s">
        <v>218</v>
      </c>
      <c r="D17635" s="602" t="s">
        <v>219</v>
      </c>
      <c r="E17635" s="602" t="s">
        <v>142</v>
      </c>
      <c r="F17635" s="602" t="s">
        <v>221</v>
      </c>
      <c r="G17635" s="603" t="s">
        <v>222</v>
      </c>
      <c r="H17635" s="604">
        <v>71700017</v>
      </c>
    </row>
    <row r="17636" spans="1:8">
      <c r="A17636" s="602" t="s">
        <v>134</v>
      </c>
      <c r="B17636" s="602" t="s">
        <v>359</v>
      </c>
      <c r="C17636" s="602" t="s">
        <v>218</v>
      </c>
      <c r="D17636" s="602" t="s">
        <v>219</v>
      </c>
      <c r="E17636" s="602" t="s">
        <v>202</v>
      </c>
      <c r="F17636" s="605" t="s">
        <v>411</v>
      </c>
      <c r="G17636" s="603" t="s">
        <v>203</v>
      </c>
      <c r="H17636" s="604">
        <v>5073144834</v>
      </c>
    </row>
    <row r="17637" spans="1:8">
      <c r="A17637" s="602" t="s">
        <v>134</v>
      </c>
      <c r="B17637" s="602" t="s">
        <v>359</v>
      </c>
      <c r="C17637" s="602" t="s">
        <v>218</v>
      </c>
      <c r="D17637" s="602" t="s">
        <v>219</v>
      </c>
      <c r="E17637" s="602" t="s">
        <v>202</v>
      </c>
      <c r="F17637" s="602" t="s">
        <v>767</v>
      </c>
      <c r="G17637" s="603" t="s">
        <v>203</v>
      </c>
      <c r="H17637" s="604">
        <v>4826804634</v>
      </c>
    </row>
    <row r="17638" spans="1:8">
      <c r="A17638" s="602" t="s">
        <v>134</v>
      </c>
      <c r="B17638" s="602" t="s">
        <v>359</v>
      </c>
      <c r="C17638" s="602" t="s">
        <v>218</v>
      </c>
      <c r="D17638" s="602" t="s">
        <v>219</v>
      </c>
      <c r="E17638" s="602" t="s">
        <v>202</v>
      </c>
      <c r="F17638" s="602" t="s">
        <v>204</v>
      </c>
      <c r="G17638" s="603" t="s">
        <v>205</v>
      </c>
      <c r="H17638" s="604">
        <v>246340200</v>
      </c>
    </row>
    <row r="17639" spans="1:8">
      <c r="A17639" s="602" t="s">
        <v>134</v>
      </c>
      <c r="B17639" s="602" t="s">
        <v>359</v>
      </c>
      <c r="C17639" s="602" t="s">
        <v>218</v>
      </c>
      <c r="D17639" s="602" t="s">
        <v>219</v>
      </c>
      <c r="E17639" s="602" t="s">
        <v>148</v>
      </c>
      <c r="F17639" s="605" t="s">
        <v>411</v>
      </c>
      <c r="G17639" s="603" t="s">
        <v>149</v>
      </c>
      <c r="H17639" s="604">
        <v>81013212166</v>
      </c>
    </row>
    <row r="17640" spans="1:8">
      <c r="A17640" s="602" t="s">
        <v>134</v>
      </c>
      <c r="B17640" s="602" t="s">
        <v>359</v>
      </c>
      <c r="C17640" s="602" t="s">
        <v>218</v>
      </c>
      <c r="D17640" s="602" t="s">
        <v>219</v>
      </c>
      <c r="E17640" s="602" t="s">
        <v>148</v>
      </c>
      <c r="F17640" s="602" t="s">
        <v>223</v>
      </c>
      <c r="G17640" s="603" t="s">
        <v>224</v>
      </c>
      <c r="H17640" s="604">
        <v>1602892473</v>
      </c>
    </row>
    <row r="17641" spans="1:8">
      <c r="A17641" s="602" t="s">
        <v>134</v>
      </c>
      <c r="B17641" s="602" t="s">
        <v>359</v>
      </c>
      <c r="C17641" s="602" t="s">
        <v>218</v>
      </c>
      <c r="D17641" s="602" t="s">
        <v>219</v>
      </c>
      <c r="E17641" s="602" t="s">
        <v>148</v>
      </c>
      <c r="F17641" s="602" t="s">
        <v>603</v>
      </c>
      <c r="G17641" s="603" t="s">
        <v>604</v>
      </c>
      <c r="H17641" s="604">
        <v>5298639103</v>
      </c>
    </row>
    <row r="17642" spans="1:8">
      <c r="A17642" s="602" t="s">
        <v>134</v>
      </c>
      <c r="B17642" s="602" t="s">
        <v>359</v>
      </c>
      <c r="C17642" s="602" t="s">
        <v>218</v>
      </c>
      <c r="D17642" s="602" t="s">
        <v>219</v>
      </c>
      <c r="E17642" s="602" t="s">
        <v>148</v>
      </c>
      <c r="F17642" s="602" t="s">
        <v>591</v>
      </c>
      <c r="G17642" s="603" t="s">
        <v>592</v>
      </c>
      <c r="H17642" s="604">
        <v>7998357561</v>
      </c>
    </row>
    <row r="17643" spans="1:8">
      <c r="A17643" s="602" t="s">
        <v>134</v>
      </c>
      <c r="B17643" s="602" t="s">
        <v>359</v>
      </c>
      <c r="C17643" s="602" t="s">
        <v>218</v>
      </c>
      <c r="D17643" s="602" t="s">
        <v>219</v>
      </c>
      <c r="E17643" s="602" t="s">
        <v>148</v>
      </c>
      <c r="F17643" s="602" t="s">
        <v>1205</v>
      </c>
      <c r="G17643" s="603" t="s">
        <v>1204</v>
      </c>
      <c r="H17643" s="604">
        <v>1380465679</v>
      </c>
    </row>
    <row r="17644" spans="1:8">
      <c r="A17644" s="602" t="s">
        <v>134</v>
      </c>
      <c r="B17644" s="602" t="s">
        <v>359</v>
      </c>
      <c r="C17644" s="602" t="s">
        <v>218</v>
      </c>
      <c r="D17644" s="602" t="s">
        <v>219</v>
      </c>
      <c r="E17644" s="602" t="s">
        <v>148</v>
      </c>
      <c r="F17644" s="602" t="s">
        <v>1075</v>
      </c>
      <c r="G17644" s="603" t="s">
        <v>1076</v>
      </c>
      <c r="H17644" s="604">
        <v>803169754</v>
      </c>
    </row>
    <row r="17645" spans="1:8">
      <c r="A17645" s="602" t="s">
        <v>134</v>
      </c>
      <c r="B17645" s="602" t="s">
        <v>359</v>
      </c>
      <c r="C17645" s="602" t="s">
        <v>218</v>
      </c>
      <c r="D17645" s="602" t="s">
        <v>219</v>
      </c>
      <c r="E17645" s="602" t="s">
        <v>148</v>
      </c>
      <c r="F17645" s="602" t="s">
        <v>206</v>
      </c>
      <c r="G17645" s="603" t="s">
        <v>207</v>
      </c>
      <c r="H17645" s="604">
        <v>14966844930</v>
      </c>
    </row>
    <row r="17646" spans="1:8">
      <c r="A17646" s="602" t="s">
        <v>134</v>
      </c>
      <c r="B17646" s="602" t="s">
        <v>359</v>
      </c>
      <c r="C17646" s="602" t="s">
        <v>218</v>
      </c>
      <c r="D17646" s="602" t="s">
        <v>219</v>
      </c>
      <c r="E17646" s="602" t="s">
        <v>148</v>
      </c>
      <c r="F17646" s="602" t="s">
        <v>225</v>
      </c>
      <c r="G17646" s="603" t="s">
        <v>226</v>
      </c>
      <c r="H17646" s="604">
        <v>16255501420</v>
      </c>
    </row>
    <row r="17647" spans="1:8">
      <c r="A17647" s="602" t="s">
        <v>134</v>
      </c>
      <c r="B17647" s="602" t="s">
        <v>359</v>
      </c>
      <c r="C17647" s="602" t="s">
        <v>218</v>
      </c>
      <c r="D17647" s="602" t="s">
        <v>219</v>
      </c>
      <c r="E17647" s="602" t="s">
        <v>148</v>
      </c>
      <c r="F17647" s="602" t="s">
        <v>593</v>
      </c>
      <c r="G17647" s="603" t="s">
        <v>594</v>
      </c>
      <c r="H17647" s="604">
        <v>32258600</v>
      </c>
    </row>
    <row r="17648" spans="1:8">
      <c r="A17648" s="602" t="s">
        <v>134</v>
      </c>
      <c r="B17648" s="602" t="s">
        <v>359</v>
      </c>
      <c r="C17648" s="602" t="s">
        <v>218</v>
      </c>
      <c r="D17648" s="602" t="s">
        <v>219</v>
      </c>
      <c r="E17648" s="602" t="s">
        <v>148</v>
      </c>
      <c r="F17648" s="602" t="s">
        <v>150</v>
      </c>
      <c r="G17648" s="603" t="s">
        <v>151</v>
      </c>
      <c r="H17648" s="604">
        <v>576907538</v>
      </c>
    </row>
    <row r="17649" spans="1:8">
      <c r="A17649" s="602" t="s">
        <v>134</v>
      </c>
      <c r="B17649" s="602" t="s">
        <v>359</v>
      </c>
      <c r="C17649" s="602" t="s">
        <v>218</v>
      </c>
      <c r="D17649" s="602" t="s">
        <v>219</v>
      </c>
      <c r="E17649" s="602" t="s">
        <v>148</v>
      </c>
      <c r="F17649" s="602" t="s">
        <v>457</v>
      </c>
      <c r="G17649" s="603" t="s">
        <v>458</v>
      </c>
      <c r="H17649" s="604">
        <v>31200000</v>
      </c>
    </row>
    <row r="17650" spans="1:8">
      <c r="A17650" s="602" t="s">
        <v>134</v>
      </c>
      <c r="B17650" s="602" t="s">
        <v>359</v>
      </c>
      <c r="C17650" s="602" t="s">
        <v>218</v>
      </c>
      <c r="D17650" s="602" t="s">
        <v>219</v>
      </c>
      <c r="E17650" s="602" t="s">
        <v>148</v>
      </c>
      <c r="F17650" s="602" t="s">
        <v>605</v>
      </c>
      <c r="G17650" s="603" t="s">
        <v>471</v>
      </c>
      <c r="H17650" s="604">
        <v>639507672</v>
      </c>
    </row>
    <row r="17651" spans="1:8">
      <c r="A17651" s="602" t="s">
        <v>134</v>
      </c>
      <c r="B17651" s="602" t="s">
        <v>359</v>
      </c>
      <c r="C17651" s="602" t="s">
        <v>218</v>
      </c>
      <c r="D17651" s="602" t="s">
        <v>219</v>
      </c>
      <c r="E17651" s="602" t="s">
        <v>148</v>
      </c>
      <c r="F17651" s="602" t="s">
        <v>472</v>
      </c>
      <c r="G17651" s="603" t="s">
        <v>473</v>
      </c>
      <c r="H17651" s="604">
        <v>450398850</v>
      </c>
    </row>
    <row r="17652" spans="1:8">
      <c r="A17652" s="602" t="s">
        <v>134</v>
      </c>
      <c r="B17652" s="602" t="s">
        <v>359</v>
      </c>
      <c r="C17652" s="602" t="s">
        <v>218</v>
      </c>
      <c r="D17652" s="602" t="s">
        <v>219</v>
      </c>
      <c r="E17652" s="602" t="s">
        <v>148</v>
      </c>
      <c r="F17652" s="602" t="s">
        <v>208</v>
      </c>
      <c r="G17652" s="603" t="s">
        <v>209</v>
      </c>
      <c r="H17652" s="604">
        <v>32365328</v>
      </c>
    </row>
    <row r="17653" spans="1:8">
      <c r="A17653" s="602" t="s">
        <v>134</v>
      </c>
      <c r="B17653" s="602" t="s">
        <v>359</v>
      </c>
      <c r="C17653" s="602" t="s">
        <v>218</v>
      </c>
      <c r="D17653" s="602" t="s">
        <v>219</v>
      </c>
      <c r="E17653" s="602" t="s">
        <v>148</v>
      </c>
      <c r="F17653" s="602" t="s">
        <v>210</v>
      </c>
      <c r="G17653" s="603" t="s">
        <v>211</v>
      </c>
      <c r="H17653" s="604">
        <v>786439576</v>
      </c>
    </row>
    <row r="17654" spans="1:8">
      <c r="A17654" s="602" t="s">
        <v>134</v>
      </c>
      <c r="B17654" s="602" t="s">
        <v>359</v>
      </c>
      <c r="C17654" s="602" t="s">
        <v>218</v>
      </c>
      <c r="D17654" s="602" t="s">
        <v>219</v>
      </c>
      <c r="E17654" s="602" t="s">
        <v>148</v>
      </c>
      <c r="F17654" s="602" t="s">
        <v>474</v>
      </c>
      <c r="G17654" s="603" t="s">
        <v>28</v>
      </c>
      <c r="H17654" s="604">
        <v>4730854858</v>
      </c>
    </row>
    <row r="17655" spans="1:8">
      <c r="A17655" s="602" t="s">
        <v>134</v>
      </c>
      <c r="B17655" s="602" t="s">
        <v>359</v>
      </c>
      <c r="C17655" s="602" t="s">
        <v>218</v>
      </c>
      <c r="D17655" s="602" t="s">
        <v>219</v>
      </c>
      <c r="E17655" s="602" t="s">
        <v>148</v>
      </c>
      <c r="F17655" s="602" t="s">
        <v>360</v>
      </c>
      <c r="G17655" s="603" t="s">
        <v>361</v>
      </c>
      <c r="H17655" s="604">
        <v>1158055056</v>
      </c>
    </row>
    <row r="17656" spans="1:8">
      <c r="A17656" s="602" t="s">
        <v>134</v>
      </c>
      <c r="B17656" s="602" t="s">
        <v>359</v>
      </c>
      <c r="C17656" s="602" t="s">
        <v>218</v>
      </c>
      <c r="D17656" s="602" t="s">
        <v>219</v>
      </c>
      <c r="E17656" s="602" t="s">
        <v>148</v>
      </c>
      <c r="F17656" s="602" t="s">
        <v>624</v>
      </c>
      <c r="G17656" s="603" t="s">
        <v>625</v>
      </c>
      <c r="H17656" s="604">
        <v>32670000</v>
      </c>
    </row>
    <row r="17657" spans="1:8">
      <c r="A17657" s="602" t="s">
        <v>134</v>
      </c>
      <c r="B17657" s="602" t="s">
        <v>359</v>
      </c>
      <c r="C17657" s="602" t="s">
        <v>218</v>
      </c>
      <c r="D17657" s="602" t="s">
        <v>219</v>
      </c>
      <c r="E17657" s="602" t="s">
        <v>148</v>
      </c>
      <c r="F17657" s="602" t="s">
        <v>212</v>
      </c>
      <c r="G17657" s="603" t="s">
        <v>213</v>
      </c>
      <c r="H17657" s="604">
        <v>22397428506</v>
      </c>
    </row>
    <row r="17658" spans="1:8">
      <c r="A17658" s="602" t="s">
        <v>134</v>
      </c>
      <c r="B17658" s="602" t="s">
        <v>359</v>
      </c>
      <c r="C17658" s="602" t="s">
        <v>218</v>
      </c>
      <c r="D17658" s="602" t="s">
        <v>219</v>
      </c>
      <c r="E17658" s="602" t="s">
        <v>148</v>
      </c>
      <c r="F17658" s="602" t="s">
        <v>227</v>
      </c>
      <c r="G17658" s="603" t="s">
        <v>205</v>
      </c>
      <c r="H17658" s="604">
        <v>1839255262</v>
      </c>
    </row>
    <row r="17659" spans="1:8">
      <c r="A17659" s="602" t="s">
        <v>134</v>
      </c>
      <c r="B17659" s="602" t="s">
        <v>359</v>
      </c>
      <c r="C17659" s="602" t="s">
        <v>218</v>
      </c>
      <c r="D17659" s="602" t="s">
        <v>219</v>
      </c>
      <c r="E17659" s="602" t="s">
        <v>582</v>
      </c>
      <c r="F17659" s="605" t="s">
        <v>411</v>
      </c>
      <c r="G17659" s="603" t="s">
        <v>583</v>
      </c>
      <c r="H17659" s="604">
        <v>1877385000</v>
      </c>
    </row>
    <row r="17660" spans="1:8">
      <c r="A17660" s="602" t="s">
        <v>134</v>
      </c>
      <c r="B17660" s="602" t="s">
        <v>359</v>
      </c>
      <c r="C17660" s="602" t="s">
        <v>218</v>
      </c>
      <c r="D17660" s="602" t="s">
        <v>219</v>
      </c>
      <c r="E17660" s="602" t="s">
        <v>582</v>
      </c>
      <c r="F17660" s="602" t="s">
        <v>584</v>
      </c>
      <c r="G17660" s="603" t="s">
        <v>585</v>
      </c>
      <c r="H17660" s="604">
        <v>1278832000</v>
      </c>
    </row>
    <row r="17661" spans="1:8">
      <c r="A17661" s="602" t="s">
        <v>134</v>
      </c>
      <c r="B17661" s="602" t="s">
        <v>359</v>
      </c>
      <c r="C17661" s="602" t="s">
        <v>218</v>
      </c>
      <c r="D17661" s="602" t="s">
        <v>219</v>
      </c>
      <c r="E17661" s="602" t="s">
        <v>582</v>
      </c>
      <c r="F17661" s="602" t="s">
        <v>478</v>
      </c>
      <c r="G17661" s="603" t="s">
        <v>479</v>
      </c>
      <c r="H17661" s="604">
        <v>301016000</v>
      </c>
    </row>
    <row r="17662" spans="1:8">
      <c r="A17662" s="602" t="s">
        <v>134</v>
      </c>
      <c r="B17662" s="602" t="s">
        <v>359</v>
      </c>
      <c r="C17662" s="602" t="s">
        <v>218</v>
      </c>
      <c r="D17662" s="602" t="s">
        <v>219</v>
      </c>
      <c r="E17662" s="602" t="s">
        <v>582</v>
      </c>
      <c r="F17662" s="602" t="s">
        <v>595</v>
      </c>
      <c r="G17662" s="603" t="s">
        <v>596</v>
      </c>
      <c r="H17662" s="604">
        <v>162851000</v>
      </c>
    </row>
    <row r="17663" spans="1:8">
      <c r="A17663" s="602" t="s">
        <v>134</v>
      </c>
      <c r="B17663" s="602" t="s">
        <v>359</v>
      </c>
      <c r="C17663" s="602" t="s">
        <v>218</v>
      </c>
      <c r="D17663" s="602" t="s">
        <v>219</v>
      </c>
      <c r="E17663" s="602" t="s">
        <v>582</v>
      </c>
      <c r="F17663" s="602" t="s">
        <v>586</v>
      </c>
      <c r="G17663" s="603" t="s">
        <v>205</v>
      </c>
      <c r="H17663" s="604">
        <v>134686000</v>
      </c>
    </row>
    <row r="17664" spans="1:8">
      <c r="A17664" s="602" t="s">
        <v>134</v>
      </c>
      <c r="B17664" s="602" t="s">
        <v>359</v>
      </c>
      <c r="C17664" s="602" t="s">
        <v>218</v>
      </c>
      <c r="D17664" s="602" t="s">
        <v>219</v>
      </c>
      <c r="E17664" s="602" t="s">
        <v>152</v>
      </c>
      <c r="F17664" s="605" t="s">
        <v>411</v>
      </c>
      <c r="G17664" s="603" t="s">
        <v>153</v>
      </c>
      <c r="H17664" s="604">
        <v>4197228674</v>
      </c>
    </row>
    <row r="17665" spans="1:8">
      <c r="A17665" s="602" t="s">
        <v>134</v>
      </c>
      <c r="B17665" s="602" t="s">
        <v>359</v>
      </c>
      <c r="C17665" s="602" t="s">
        <v>218</v>
      </c>
      <c r="D17665" s="602" t="s">
        <v>219</v>
      </c>
      <c r="E17665" s="602" t="s">
        <v>152</v>
      </c>
      <c r="F17665" s="602" t="s">
        <v>154</v>
      </c>
      <c r="G17665" s="603" t="s">
        <v>155</v>
      </c>
      <c r="H17665" s="604">
        <v>1244127054</v>
      </c>
    </row>
    <row r="17666" spans="1:8">
      <c r="A17666" s="602" t="s">
        <v>134</v>
      </c>
      <c r="B17666" s="602" t="s">
        <v>359</v>
      </c>
      <c r="C17666" s="602" t="s">
        <v>218</v>
      </c>
      <c r="D17666" s="602" t="s">
        <v>219</v>
      </c>
      <c r="E17666" s="602" t="s">
        <v>152</v>
      </c>
      <c r="F17666" s="602" t="s">
        <v>606</v>
      </c>
      <c r="G17666" s="603" t="s">
        <v>0</v>
      </c>
      <c r="H17666" s="604">
        <v>2953101620</v>
      </c>
    </row>
    <row r="17667" spans="1:8">
      <c r="A17667" s="602" t="s">
        <v>134</v>
      </c>
      <c r="B17667" s="602" t="s">
        <v>359</v>
      </c>
      <c r="C17667" s="602" t="s">
        <v>218</v>
      </c>
      <c r="D17667" s="602" t="s">
        <v>219</v>
      </c>
      <c r="E17667" s="602" t="s">
        <v>156</v>
      </c>
      <c r="F17667" s="605" t="s">
        <v>411</v>
      </c>
      <c r="G17667" s="603" t="s">
        <v>514</v>
      </c>
      <c r="H17667" s="604">
        <v>28980775112</v>
      </c>
    </row>
    <row r="17668" spans="1:8">
      <c r="A17668" s="602" t="s">
        <v>134</v>
      </c>
      <c r="B17668" s="602" t="s">
        <v>359</v>
      </c>
      <c r="C17668" s="602" t="s">
        <v>218</v>
      </c>
      <c r="D17668" s="602" t="s">
        <v>219</v>
      </c>
      <c r="E17668" s="602" t="s">
        <v>156</v>
      </c>
      <c r="F17668" s="602" t="s">
        <v>157</v>
      </c>
      <c r="G17668" s="603" t="s">
        <v>158</v>
      </c>
      <c r="H17668" s="604">
        <v>22495577378</v>
      </c>
    </row>
    <row r="17669" spans="1:8">
      <c r="A17669" s="602" t="s">
        <v>134</v>
      </c>
      <c r="B17669" s="602" t="s">
        <v>359</v>
      </c>
      <c r="C17669" s="602" t="s">
        <v>218</v>
      </c>
      <c r="D17669" s="602" t="s">
        <v>219</v>
      </c>
      <c r="E17669" s="602" t="s">
        <v>156</v>
      </c>
      <c r="F17669" s="602" t="s">
        <v>159</v>
      </c>
      <c r="G17669" s="603" t="s">
        <v>160</v>
      </c>
      <c r="H17669" s="604">
        <v>4365577663</v>
      </c>
    </row>
    <row r="17670" spans="1:8">
      <c r="A17670" s="602" t="s">
        <v>134</v>
      </c>
      <c r="B17670" s="602" t="s">
        <v>359</v>
      </c>
      <c r="C17670" s="602" t="s">
        <v>218</v>
      </c>
      <c r="D17670" s="602" t="s">
        <v>219</v>
      </c>
      <c r="E17670" s="602" t="s">
        <v>156</v>
      </c>
      <c r="F17670" s="602" t="s">
        <v>161</v>
      </c>
      <c r="G17670" s="603" t="s">
        <v>162</v>
      </c>
      <c r="H17670" s="604">
        <v>2071058406</v>
      </c>
    </row>
    <row r="17671" spans="1:8">
      <c r="A17671" s="602" t="s">
        <v>134</v>
      </c>
      <c r="B17671" s="602" t="s">
        <v>359</v>
      </c>
      <c r="C17671" s="602" t="s">
        <v>218</v>
      </c>
      <c r="D17671" s="602" t="s">
        <v>219</v>
      </c>
      <c r="E17671" s="602" t="s">
        <v>156</v>
      </c>
      <c r="F17671" s="602" t="s">
        <v>1</v>
      </c>
      <c r="G17671" s="603" t="s">
        <v>2</v>
      </c>
      <c r="H17671" s="604">
        <v>47515465</v>
      </c>
    </row>
    <row r="17672" spans="1:8">
      <c r="A17672" s="602" t="s">
        <v>134</v>
      </c>
      <c r="B17672" s="602" t="s">
        <v>359</v>
      </c>
      <c r="C17672" s="602" t="s">
        <v>218</v>
      </c>
      <c r="D17672" s="602" t="s">
        <v>219</v>
      </c>
      <c r="E17672" s="602" t="s">
        <v>156</v>
      </c>
      <c r="F17672" s="602" t="s">
        <v>1073</v>
      </c>
      <c r="G17672" s="603" t="s">
        <v>205</v>
      </c>
      <c r="H17672" s="604">
        <v>1046200</v>
      </c>
    </row>
    <row r="17673" spans="1:8">
      <c r="A17673" s="602" t="s">
        <v>134</v>
      </c>
      <c r="B17673" s="602" t="s">
        <v>359</v>
      </c>
      <c r="C17673" s="602" t="s">
        <v>218</v>
      </c>
      <c r="D17673" s="602" t="s">
        <v>219</v>
      </c>
      <c r="E17673" s="602" t="s">
        <v>768</v>
      </c>
      <c r="F17673" s="605" t="s">
        <v>411</v>
      </c>
      <c r="G17673" s="603" t="s">
        <v>769</v>
      </c>
      <c r="H17673" s="604">
        <v>55167276981</v>
      </c>
    </row>
    <row r="17674" spans="1:8">
      <c r="A17674" s="602" t="s">
        <v>134</v>
      </c>
      <c r="B17674" s="602" t="s">
        <v>359</v>
      </c>
      <c r="C17674" s="602" t="s">
        <v>218</v>
      </c>
      <c r="D17674" s="602" t="s">
        <v>219</v>
      </c>
      <c r="E17674" s="602" t="s">
        <v>768</v>
      </c>
      <c r="F17674" s="602" t="s">
        <v>770</v>
      </c>
      <c r="G17674" s="603" t="s">
        <v>771</v>
      </c>
      <c r="H17674" s="604">
        <v>43684936412</v>
      </c>
    </row>
    <row r="17675" spans="1:8">
      <c r="A17675" s="602" t="s">
        <v>134</v>
      </c>
      <c r="B17675" s="602" t="s">
        <v>359</v>
      </c>
      <c r="C17675" s="602" t="s">
        <v>218</v>
      </c>
      <c r="D17675" s="602" t="s">
        <v>219</v>
      </c>
      <c r="E17675" s="602" t="s">
        <v>768</v>
      </c>
      <c r="F17675" s="602" t="s">
        <v>459</v>
      </c>
      <c r="G17675" s="603" t="s">
        <v>205</v>
      </c>
      <c r="H17675" s="604">
        <v>11482340569</v>
      </c>
    </row>
    <row r="17676" spans="1:8">
      <c r="A17676" s="602" t="s">
        <v>134</v>
      </c>
      <c r="B17676" s="602" t="s">
        <v>359</v>
      </c>
      <c r="C17676" s="602" t="s">
        <v>218</v>
      </c>
      <c r="D17676" s="602" t="s">
        <v>219</v>
      </c>
      <c r="E17676" s="602" t="s">
        <v>163</v>
      </c>
      <c r="F17676" s="605" t="s">
        <v>411</v>
      </c>
      <c r="G17676" s="603" t="s">
        <v>164</v>
      </c>
      <c r="H17676" s="604">
        <v>2246453241</v>
      </c>
    </row>
    <row r="17677" spans="1:8">
      <c r="A17677" s="602" t="s">
        <v>134</v>
      </c>
      <c r="B17677" s="602" t="s">
        <v>359</v>
      </c>
      <c r="C17677" s="602" t="s">
        <v>218</v>
      </c>
      <c r="D17677" s="602" t="s">
        <v>219</v>
      </c>
      <c r="E17677" s="602" t="s">
        <v>163</v>
      </c>
      <c r="F17677" s="602" t="s">
        <v>165</v>
      </c>
      <c r="G17677" s="603" t="s">
        <v>166</v>
      </c>
      <c r="H17677" s="604">
        <v>2246453241</v>
      </c>
    </row>
    <row r="17678" spans="1:8">
      <c r="A17678" s="602" t="s">
        <v>134</v>
      </c>
      <c r="B17678" s="602" t="s">
        <v>359</v>
      </c>
      <c r="C17678" s="602" t="s">
        <v>218</v>
      </c>
      <c r="D17678" s="602" t="s">
        <v>219</v>
      </c>
      <c r="E17678" s="602" t="s">
        <v>167</v>
      </c>
      <c r="F17678" s="605" t="s">
        <v>411</v>
      </c>
      <c r="G17678" s="603" t="s">
        <v>168</v>
      </c>
      <c r="H17678" s="604">
        <v>3263563702</v>
      </c>
    </row>
    <row r="17679" spans="1:8">
      <c r="A17679" s="602" t="s">
        <v>134</v>
      </c>
      <c r="B17679" s="602" t="s">
        <v>359</v>
      </c>
      <c r="C17679" s="602" t="s">
        <v>218</v>
      </c>
      <c r="D17679" s="602" t="s">
        <v>219</v>
      </c>
      <c r="E17679" s="602" t="s">
        <v>167</v>
      </c>
      <c r="F17679" s="602" t="s">
        <v>228</v>
      </c>
      <c r="G17679" s="603" t="s">
        <v>229</v>
      </c>
      <c r="H17679" s="604">
        <v>2384768830</v>
      </c>
    </row>
    <row r="17680" spans="1:8">
      <c r="A17680" s="602" t="s">
        <v>134</v>
      </c>
      <c r="B17680" s="602" t="s">
        <v>359</v>
      </c>
      <c r="C17680" s="602" t="s">
        <v>218</v>
      </c>
      <c r="D17680" s="602" t="s">
        <v>219</v>
      </c>
      <c r="E17680" s="602" t="s">
        <v>167</v>
      </c>
      <c r="F17680" s="602" t="s">
        <v>169</v>
      </c>
      <c r="G17680" s="603" t="s">
        <v>170</v>
      </c>
      <c r="H17680" s="604">
        <v>262506039</v>
      </c>
    </row>
    <row r="17681" spans="1:8">
      <c r="A17681" s="602" t="s">
        <v>134</v>
      </c>
      <c r="B17681" s="602" t="s">
        <v>359</v>
      </c>
      <c r="C17681" s="602" t="s">
        <v>218</v>
      </c>
      <c r="D17681" s="602" t="s">
        <v>219</v>
      </c>
      <c r="E17681" s="602" t="s">
        <v>167</v>
      </c>
      <c r="F17681" s="602" t="s">
        <v>230</v>
      </c>
      <c r="G17681" s="603" t="s">
        <v>231</v>
      </c>
      <c r="H17681" s="604">
        <v>206122233</v>
      </c>
    </row>
    <row r="17682" spans="1:8">
      <c r="A17682" s="602" t="s">
        <v>134</v>
      </c>
      <c r="B17682" s="602" t="s">
        <v>359</v>
      </c>
      <c r="C17682" s="602" t="s">
        <v>218</v>
      </c>
      <c r="D17682" s="602" t="s">
        <v>219</v>
      </c>
      <c r="E17682" s="602" t="s">
        <v>167</v>
      </c>
      <c r="F17682" s="602" t="s">
        <v>214</v>
      </c>
      <c r="G17682" s="603" t="s">
        <v>215</v>
      </c>
      <c r="H17682" s="604">
        <v>247075600</v>
      </c>
    </row>
    <row r="17683" spans="1:8">
      <c r="A17683" s="602" t="s">
        <v>134</v>
      </c>
      <c r="B17683" s="602" t="s">
        <v>359</v>
      </c>
      <c r="C17683" s="602" t="s">
        <v>218</v>
      </c>
      <c r="D17683" s="602" t="s">
        <v>219</v>
      </c>
      <c r="E17683" s="602" t="s">
        <v>167</v>
      </c>
      <c r="F17683" s="602" t="s">
        <v>354</v>
      </c>
      <c r="G17683" s="603" t="s">
        <v>355</v>
      </c>
      <c r="H17683" s="604">
        <v>7696000</v>
      </c>
    </row>
    <row r="17684" spans="1:8">
      <c r="A17684" s="602" t="s">
        <v>134</v>
      </c>
      <c r="B17684" s="602" t="s">
        <v>359</v>
      </c>
      <c r="C17684" s="602" t="s">
        <v>218</v>
      </c>
      <c r="D17684" s="602" t="s">
        <v>219</v>
      </c>
      <c r="E17684" s="602" t="s">
        <v>167</v>
      </c>
      <c r="F17684" s="602" t="s">
        <v>232</v>
      </c>
      <c r="G17684" s="603" t="s">
        <v>205</v>
      </c>
      <c r="H17684" s="604">
        <v>155395000</v>
      </c>
    </row>
    <row r="17685" spans="1:8">
      <c r="A17685" s="602" t="s">
        <v>134</v>
      </c>
      <c r="B17685" s="602" t="s">
        <v>359</v>
      </c>
      <c r="C17685" s="602" t="s">
        <v>218</v>
      </c>
      <c r="D17685" s="602" t="s">
        <v>219</v>
      </c>
      <c r="E17685" s="602" t="s">
        <v>171</v>
      </c>
      <c r="F17685" s="605" t="s">
        <v>411</v>
      </c>
      <c r="G17685" s="603" t="s">
        <v>172</v>
      </c>
      <c r="H17685" s="604">
        <v>15020678042</v>
      </c>
    </row>
    <row r="17686" spans="1:8">
      <c r="A17686" s="602" t="s">
        <v>134</v>
      </c>
      <c r="B17686" s="602" t="s">
        <v>359</v>
      </c>
      <c r="C17686" s="602" t="s">
        <v>218</v>
      </c>
      <c r="D17686" s="602" t="s">
        <v>219</v>
      </c>
      <c r="E17686" s="602" t="s">
        <v>171</v>
      </c>
      <c r="F17686" s="602" t="s">
        <v>173</v>
      </c>
      <c r="G17686" s="603" t="s">
        <v>174</v>
      </c>
      <c r="H17686" s="604">
        <v>7861501117</v>
      </c>
    </row>
    <row r="17687" spans="1:8">
      <c r="A17687" s="602" t="s">
        <v>134</v>
      </c>
      <c r="B17687" s="602" t="s">
        <v>359</v>
      </c>
      <c r="C17687" s="602" t="s">
        <v>218</v>
      </c>
      <c r="D17687" s="602" t="s">
        <v>219</v>
      </c>
      <c r="E17687" s="602" t="s">
        <v>171</v>
      </c>
      <c r="F17687" s="602" t="s">
        <v>216</v>
      </c>
      <c r="G17687" s="603" t="s">
        <v>217</v>
      </c>
      <c r="H17687" s="604">
        <v>4732923280</v>
      </c>
    </row>
    <row r="17688" spans="1:8">
      <c r="A17688" s="602" t="s">
        <v>134</v>
      </c>
      <c r="B17688" s="602" t="s">
        <v>359</v>
      </c>
      <c r="C17688" s="602" t="s">
        <v>218</v>
      </c>
      <c r="D17688" s="602" t="s">
        <v>219</v>
      </c>
      <c r="E17688" s="602" t="s">
        <v>171</v>
      </c>
      <c r="F17688" s="602" t="s">
        <v>5</v>
      </c>
      <c r="G17688" s="603" t="s">
        <v>6</v>
      </c>
      <c r="H17688" s="604">
        <v>124818500</v>
      </c>
    </row>
    <row r="17689" spans="1:8">
      <c r="A17689" s="602" t="s">
        <v>134</v>
      </c>
      <c r="B17689" s="602" t="s">
        <v>359</v>
      </c>
      <c r="C17689" s="602" t="s">
        <v>218</v>
      </c>
      <c r="D17689" s="602" t="s">
        <v>219</v>
      </c>
      <c r="E17689" s="602" t="s">
        <v>171</v>
      </c>
      <c r="F17689" s="602" t="s">
        <v>175</v>
      </c>
      <c r="G17689" s="603" t="s">
        <v>176</v>
      </c>
      <c r="H17689" s="604">
        <v>2301435145</v>
      </c>
    </row>
    <row r="17690" spans="1:8">
      <c r="A17690" s="602" t="s">
        <v>134</v>
      </c>
      <c r="B17690" s="602" t="s">
        <v>359</v>
      </c>
      <c r="C17690" s="602" t="s">
        <v>218</v>
      </c>
      <c r="D17690" s="602" t="s">
        <v>219</v>
      </c>
      <c r="E17690" s="602" t="s">
        <v>177</v>
      </c>
      <c r="F17690" s="605" t="s">
        <v>411</v>
      </c>
      <c r="G17690" s="603" t="s">
        <v>178</v>
      </c>
      <c r="H17690" s="604">
        <v>2554600867</v>
      </c>
    </row>
    <row r="17691" spans="1:8">
      <c r="A17691" s="602" t="s">
        <v>134</v>
      </c>
      <c r="B17691" s="602" t="s">
        <v>359</v>
      </c>
      <c r="C17691" s="602" t="s">
        <v>218</v>
      </c>
      <c r="D17691" s="602" t="s">
        <v>219</v>
      </c>
      <c r="E17691" s="602" t="s">
        <v>177</v>
      </c>
      <c r="F17691" s="602" t="s">
        <v>179</v>
      </c>
      <c r="G17691" s="603" t="s">
        <v>180</v>
      </c>
      <c r="H17691" s="604">
        <v>787334112</v>
      </c>
    </row>
    <row r="17692" spans="1:8">
      <c r="A17692" s="602" t="s">
        <v>134</v>
      </c>
      <c r="B17692" s="602" t="s">
        <v>359</v>
      </c>
      <c r="C17692" s="602" t="s">
        <v>218</v>
      </c>
      <c r="D17692" s="602" t="s">
        <v>219</v>
      </c>
      <c r="E17692" s="602" t="s">
        <v>177</v>
      </c>
      <c r="F17692" s="602" t="s">
        <v>181</v>
      </c>
      <c r="G17692" s="603" t="s">
        <v>182</v>
      </c>
      <c r="H17692" s="604">
        <v>9662185</v>
      </c>
    </row>
    <row r="17693" spans="1:8">
      <c r="A17693" s="602" t="s">
        <v>134</v>
      </c>
      <c r="B17693" s="602" t="s">
        <v>359</v>
      </c>
      <c r="C17693" s="602" t="s">
        <v>218</v>
      </c>
      <c r="D17693" s="602" t="s">
        <v>219</v>
      </c>
      <c r="E17693" s="602" t="s">
        <v>177</v>
      </c>
      <c r="F17693" s="602" t="s">
        <v>1203</v>
      </c>
      <c r="G17693" s="603" t="s">
        <v>1202</v>
      </c>
      <c r="H17693" s="604">
        <v>727960</v>
      </c>
    </row>
    <row r="17694" spans="1:8">
      <c r="A17694" s="602" t="s">
        <v>134</v>
      </c>
      <c r="B17694" s="602" t="s">
        <v>359</v>
      </c>
      <c r="C17694" s="602" t="s">
        <v>218</v>
      </c>
      <c r="D17694" s="602" t="s">
        <v>219</v>
      </c>
      <c r="E17694" s="602" t="s">
        <v>177</v>
      </c>
      <c r="F17694" s="602" t="s">
        <v>441</v>
      </c>
      <c r="G17694" s="603" t="s">
        <v>442</v>
      </c>
      <c r="H17694" s="604">
        <v>680471330</v>
      </c>
    </row>
    <row r="17695" spans="1:8">
      <c r="A17695" s="602" t="s">
        <v>134</v>
      </c>
      <c r="B17695" s="602" t="s">
        <v>359</v>
      </c>
      <c r="C17695" s="602" t="s">
        <v>218</v>
      </c>
      <c r="D17695" s="602" t="s">
        <v>219</v>
      </c>
      <c r="E17695" s="602" t="s">
        <v>177</v>
      </c>
      <c r="F17695" s="602" t="s">
        <v>1201</v>
      </c>
      <c r="G17695" s="603" t="s">
        <v>1200</v>
      </c>
      <c r="H17695" s="604">
        <v>19800000</v>
      </c>
    </row>
    <row r="17696" spans="1:8">
      <c r="A17696" s="602" t="s">
        <v>134</v>
      </c>
      <c r="B17696" s="602" t="s">
        <v>359</v>
      </c>
      <c r="C17696" s="602" t="s">
        <v>218</v>
      </c>
      <c r="D17696" s="602" t="s">
        <v>219</v>
      </c>
      <c r="E17696" s="602" t="s">
        <v>177</v>
      </c>
      <c r="F17696" s="602" t="s">
        <v>233</v>
      </c>
      <c r="G17696" s="603" t="s">
        <v>234</v>
      </c>
      <c r="H17696" s="604">
        <v>24570000</v>
      </c>
    </row>
    <row r="17697" spans="1:8">
      <c r="A17697" s="602" t="s">
        <v>134</v>
      </c>
      <c r="B17697" s="602" t="s">
        <v>359</v>
      </c>
      <c r="C17697" s="602" t="s">
        <v>218</v>
      </c>
      <c r="D17697" s="602" t="s">
        <v>219</v>
      </c>
      <c r="E17697" s="602" t="s">
        <v>177</v>
      </c>
      <c r="F17697" s="602" t="s">
        <v>235</v>
      </c>
      <c r="G17697" s="603" t="s">
        <v>236</v>
      </c>
      <c r="H17697" s="604">
        <v>221496900</v>
      </c>
    </row>
    <row r="17698" spans="1:8">
      <c r="A17698" s="602" t="s">
        <v>134</v>
      </c>
      <c r="B17698" s="602" t="s">
        <v>359</v>
      </c>
      <c r="C17698" s="602" t="s">
        <v>218</v>
      </c>
      <c r="D17698" s="602" t="s">
        <v>219</v>
      </c>
      <c r="E17698" s="602" t="s">
        <v>177</v>
      </c>
      <c r="F17698" s="602" t="s">
        <v>451</v>
      </c>
      <c r="G17698" s="603" t="s">
        <v>29</v>
      </c>
      <c r="H17698" s="604">
        <v>13368000</v>
      </c>
    </row>
    <row r="17699" spans="1:8">
      <c r="A17699" s="602" t="s">
        <v>134</v>
      </c>
      <c r="B17699" s="602" t="s">
        <v>359</v>
      </c>
      <c r="C17699" s="602" t="s">
        <v>218</v>
      </c>
      <c r="D17699" s="602" t="s">
        <v>219</v>
      </c>
      <c r="E17699" s="602" t="s">
        <v>177</v>
      </c>
      <c r="F17699" s="602" t="s">
        <v>369</v>
      </c>
      <c r="G17699" s="603" t="s">
        <v>370</v>
      </c>
      <c r="H17699" s="604">
        <v>3689000</v>
      </c>
    </row>
    <row r="17700" spans="1:8">
      <c r="A17700" s="602" t="s">
        <v>134</v>
      </c>
      <c r="B17700" s="602" t="s">
        <v>359</v>
      </c>
      <c r="C17700" s="602" t="s">
        <v>218</v>
      </c>
      <c r="D17700" s="602" t="s">
        <v>219</v>
      </c>
      <c r="E17700" s="602" t="s">
        <v>177</v>
      </c>
      <c r="F17700" s="602" t="s">
        <v>1056</v>
      </c>
      <c r="G17700" s="603" t="s">
        <v>1057</v>
      </c>
      <c r="H17700" s="604">
        <v>88000</v>
      </c>
    </row>
    <row r="17701" spans="1:8">
      <c r="A17701" s="602" t="s">
        <v>134</v>
      </c>
      <c r="B17701" s="602" t="s">
        <v>359</v>
      </c>
      <c r="C17701" s="602" t="s">
        <v>218</v>
      </c>
      <c r="D17701" s="602" t="s">
        <v>219</v>
      </c>
      <c r="E17701" s="602" t="s">
        <v>177</v>
      </c>
      <c r="F17701" s="602" t="s">
        <v>443</v>
      </c>
      <c r="G17701" s="603" t="s">
        <v>444</v>
      </c>
      <c r="H17701" s="604">
        <v>3191100</v>
      </c>
    </row>
    <row r="17702" spans="1:8">
      <c r="A17702" s="602" t="s">
        <v>134</v>
      </c>
      <c r="B17702" s="602" t="s">
        <v>359</v>
      </c>
      <c r="C17702" s="602" t="s">
        <v>218</v>
      </c>
      <c r="D17702" s="602" t="s">
        <v>219</v>
      </c>
      <c r="E17702" s="602" t="s">
        <v>177</v>
      </c>
      <c r="F17702" s="602" t="s">
        <v>777</v>
      </c>
      <c r="G17702" s="603" t="s">
        <v>778</v>
      </c>
      <c r="H17702" s="604">
        <v>686575980</v>
      </c>
    </row>
    <row r="17703" spans="1:8">
      <c r="A17703" s="602" t="s">
        <v>134</v>
      </c>
      <c r="B17703" s="602" t="s">
        <v>359</v>
      </c>
      <c r="C17703" s="602" t="s">
        <v>218</v>
      </c>
      <c r="D17703" s="602" t="s">
        <v>219</v>
      </c>
      <c r="E17703" s="602" t="s">
        <v>177</v>
      </c>
      <c r="F17703" s="602" t="s">
        <v>237</v>
      </c>
      <c r="G17703" s="603" t="s">
        <v>238</v>
      </c>
      <c r="H17703" s="604">
        <v>130000</v>
      </c>
    </row>
    <row r="17704" spans="1:8">
      <c r="A17704" s="602" t="s">
        <v>134</v>
      </c>
      <c r="B17704" s="602" t="s">
        <v>359</v>
      </c>
      <c r="C17704" s="602" t="s">
        <v>218</v>
      </c>
      <c r="D17704" s="602" t="s">
        <v>219</v>
      </c>
      <c r="E17704" s="602" t="s">
        <v>177</v>
      </c>
      <c r="F17704" s="602" t="s">
        <v>239</v>
      </c>
      <c r="G17704" s="603" t="s">
        <v>205</v>
      </c>
      <c r="H17704" s="604">
        <v>103496300</v>
      </c>
    </row>
    <row r="17705" spans="1:8">
      <c r="A17705" s="602" t="s">
        <v>134</v>
      </c>
      <c r="B17705" s="602" t="s">
        <v>359</v>
      </c>
      <c r="C17705" s="602" t="s">
        <v>218</v>
      </c>
      <c r="D17705" s="602" t="s">
        <v>219</v>
      </c>
      <c r="E17705" s="602" t="s">
        <v>240</v>
      </c>
      <c r="F17705" s="605" t="s">
        <v>411</v>
      </c>
      <c r="G17705" s="603" t="s">
        <v>241</v>
      </c>
      <c r="H17705" s="604">
        <v>12167489792</v>
      </c>
    </row>
    <row r="17706" spans="1:8">
      <c r="A17706" s="602" t="s">
        <v>134</v>
      </c>
      <c r="B17706" s="602" t="s">
        <v>359</v>
      </c>
      <c r="C17706" s="602" t="s">
        <v>218</v>
      </c>
      <c r="D17706" s="602" t="s">
        <v>219</v>
      </c>
      <c r="E17706" s="602" t="s">
        <v>240</v>
      </c>
      <c r="F17706" s="602" t="s">
        <v>242</v>
      </c>
      <c r="G17706" s="603" t="s">
        <v>243</v>
      </c>
      <c r="H17706" s="604">
        <v>409397390</v>
      </c>
    </row>
    <row r="17707" spans="1:8">
      <c r="A17707" s="602" t="s">
        <v>134</v>
      </c>
      <c r="B17707" s="602" t="s">
        <v>359</v>
      </c>
      <c r="C17707" s="602" t="s">
        <v>218</v>
      </c>
      <c r="D17707" s="602" t="s">
        <v>219</v>
      </c>
      <c r="E17707" s="602" t="s">
        <v>240</v>
      </c>
      <c r="F17707" s="602" t="s">
        <v>728</v>
      </c>
      <c r="G17707" s="603" t="s">
        <v>729</v>
      </c>
      <c r="H17707" s="604">
        <v>162198000</v>
      </c>
    </row>
    <row r="17708" spans="1:8">
      <c r="A17708" s="602" t="s">
        <v>134</v>
      </c>
      <c r="B17708" s="602" t="s">
        <v>359</v>
      </c>
      <c r="C17708" s="602" t="s">
        <v>218</v>
      </c>
      <c r="D17708" s="602" t="s">
        <v>219</v>
      </c>
      <c r="E17708" s="602" t="s">
        <v>240</v>
      </c>
      <c r="F17708" s="602" t="s">
        <v>730</v>
      </c>
      <c r="G17708" s="603" t="s">
        <v>186</v>
      </c>
      <c r="H17708" s="604">
        <v>900000</v>
      </c>
    </row>
    <row r="17709" spans="1:8">
      <c r="A17709" s="602" t="s">
        <v>134</v>
      </c>
      <c r="B17709" s="602" t="s">
        <v>359</v>
      </c>
      <c r="C17709" s="602" t="s">
        <v>218</v>
      </c>
      <c r="D17709" s="602" t="s">
        <v>219</v>
      </c>
      <c r="E17709" s="602" t="s">
        <v>240</v>
      </c>
      <c r="F17709" s="602" t="s">
        <v>731</v>
      </c>
      <c r="G17709" s="603" t="s">
        <v>732</v>
      </c>
      <c r="H17709" s="604">
        <v>11470000</v>
      </c>
    </row>
    <row r="17710" spans="1:8">
      <c r="A17710" s="602" t="s">
        <v>134</v>
      </c>
      <c r="B17710" s="602" t="s">
        <v>359</v>
      </c>
      <c r="C17710" s="602" t="s">
        <v>218</v>
      </c>
      <c r="D17710" s="602" t="s">
        <v>219</v>
      </c>
      <c r="E17710" s="602" t="s">
        <v>240</v>
      </c>
      <c r="F17710" s="602" t="s">
        <v>597</v>
      </c>
      <c r="G17710" s="603" t="s">
        <v>598</v>
      </c>
      <c r="H17710" s="604">
        <v>74791550</v>
      </c>
    </row>
    <row r="17711" spans="1:8">
      <c r="A17711" s="602" t="s">
        <v>134</v>
      </c>
      <c r="B17711" s="602" t="s">
        <v>359</v>
      </c>
      <c r="C17711" s="602" t="s">
        <v>218</v>
      </c>
      <c r="D17711" s="602" t="s">
        <v>219</v>
      </c>
      <c r="E17711" s="602" t="s">
        <v>240</v>
      </c>
      <c r="F17711" s="602" t="s">
        <v>733</v>
      </c>
      <c r="G17711" s="603" t="s">
        <v>734</v>
      </c>
      <c r="H17711" s="604">
        <v>7453284850</v>
      </c>
    </row>
    <row r="17712" spans="1:8">
      <c r="A17712" s="602" t="s">
        <v>134</v>
      </c>
      <c r="B17712" s="602" t="s">
        <v>359</v>
      </c>
      <c r="C17712" s="602" t="s">
        <v>218</v>
      </c>
      <c r="D17712" s="602" t="s">
        <v>219</v>
      </c>
      <c r="E17712" s="602" t="s">
        <v>240</v>
      </c>
      <c r="F17712" s="602" t="s">
        <v>735</v>
      </c>
      <c r="G17712" s="603" t="s">
        <v>193</v>
      </c>
      <c r="H17712" s="604">
        <v>4055448002</v>
      </c>
    </row>
    <row r="17713" spans="1:8">
      <c r="A17713" s="602" t="s">
        <v>134</v>
      </c>
      <c r="B17713" s="602" t="s">
        <v>359</v>
      </c>
      <c r="C17713" s="602" t="s">
        <v>218</v>
      </c>
      <c r="D17713" s="602" t="s">
        <v>219</v>
      </c>
      <c r="E17713" s="602" t="s">
        <v>183</v>
      </c>
      <c r="F17713" s="605" t="s">
        <v>411</v>
      </c>
      <c r="G17713" s="603" t="s">
        <v>184</v>
      </c>
      <c r="H17713" s="604">
        <v>5827987831</v>
      </c>
    </row>
    <row r="17714" spans="1:8">
      <c r="A17714" s="602" t="s">
        <v>134</v>
      </c>
      <c r="B17714" s="602" t="s">
        <v>359</v>
      </c>
      <c r="C17714" s="602" t="s">
        <v>218</v>
      </c>
      <c r="D17714" s="602" t="s">
        <v>219</v>
      </c>
      <c r="E17714" s="602" t="s">
        <v>183</v>
      </c>
      <c r="F17714" s="602" t="s">
        <v>587</v>
      </c>
      <c r="G17714" s="603" t="s">
        <v>588</v>
      </c>
      <c r="H17714" s="604">
        <v>339047830</v>
      </c>
    </row>
    <row r="17715" spans="1:8">
      <c r="A17715" s="602" t="s">
        <v>134</v>
      </c>
      <c r="B17715" s="602" t="s">
        <v>359</v>
      </c>
      <c r="C17715" s="602" t="s">
        <v>218</v>
      </c>
      <c r="D17715" s="602" t="s">
        <v>219</v>
      </c>
      <c r="E17715" s="602" t="s">
        <v>183</v>
      </c>
      <c r="F17715" s="602" t="s">
        <v>736</v>
      </c>
      <c r="G17715" s="603" t="s">
        <v>737</v>
      </c>
      <c r="H17715" s="604">
        <v>944780000</v>
      </c>
    </row>
    <row r="17716" spans="1:8">
      <c r="A17716" s="602" t="s">
        <v>134</v>
      </c>
      <c r="B17716" s="602" t="s">
        <v>359</v>
      </c>
      <c r="C17716" s="602" t="s">
        <v>218</v>
      </c>
      <c r="D17716" s="602" t="s">
        <v>219</v>
      </c>
      <c r="E17716" s="602" t="s">
        <v>183</v>
      </c>
      <c r="F17716" s="602" t="s">
        <v>185</v>
      </c>
      <c r="G17716" s="603" t="s">
        <v>186</v>
      </c>
      <c r="H17716" s="604">
        <v>478102000</v>
      </c>
    </row>
    <row r="17717" spans="1:8">
      <c r="A17717" s="602" t="s">
        <v>134</v>
      </c>
      <c r="B17717" s="602" t="s">
        <v>359</v>
      </c>
      <c r="C17717" s="602" t="s">
        <v>218</v>
      </c>
      <c r="D17717" s="602" t="s">
        <v>219</v>
      </c>
      <c r="E17717" s="602" t="s">
        <v>183</v>
      </c>
      <c r="F17717" s="602" t="s">
        <v>187</v>
      </c>
      <c r="G17717" s="603" t="s">
        <v>188</v>
      </c>
      <c r="H17717" s="604">
        <v>3948718001</v>
      </c>
    </row>
    <row r="17718" spans="1:8">
      <c r="A17718" s="602" t="s">
        <v>134</v>
      </c>
      <c r="B17718" s="602" t="s">
        <v>359</v>
      </c>
      <c r="C17718" s="602" t="s">
        <v>218</v>
      </c>
      <c r="D17718" s="602" t="s">
        <v>219</v>
      </c>
      <c r="E17718" s="602" t="s">
        <v>183</v>
      </c>
      <c r="F17718" s="602" t="s">
        <v>772</v>
      </c>
      <c r="G17718" s="603" t="s">
        <v>205</v>
      </c>
      <c r="H17718" s="604">
        <v>117340000</v>
      </c>
    </row>
    <row r="17719" spans="1:8">
      <c r="A17719" s="602" t="s">
        <v>134</v>
      </c>
      <c r="B17719" s="602" t="s">
        <v>359</v>
      </c>
      <c r="C17719" s="602" t="s">
        <v>218</v>
      </c>
      <c r="D17719" s="602" t="s">
        <v>219</v>
      </c>
      <c r="E17719" s="602" t="s">
        <v>738</v>
      </c>
      <c r="F17719" s="605" t="s">
        <v>411</v>
      </c>
      <c r="G17719" s="603" t="s">
        <v>739</v>
      </c>
      <c r="H17719" s="604">
        <v>2504160050</v>
      </c>
    </row>
    <row r="17720" spans="1:8">
      <c r="A17720" s="602" t="s">
        <v>134</v>
      </c>
      <c r="B17720" s="602" t="s">
        <v>359</v>
      </c>
      <c r="C17720" s="602" t="s">
        <v>218</v>
      </c>
      <c r="D17720" s="602" t="s">
        <v>219</v>
      </c>
      <c r="E17720" s="602" t="s">
        <v>738</v>
      </c>
      <c r="F17720" s="602" t="s">
        <v>740</v>
      </c>
      <c r="G17720" s="603" t="s">
        <v>741</v>
      </c>
      <c r="H17720" s="604">
        <v>583649000</v>
      </c>
    </row>
    <row r="17721" spans="1:8">
      <c r="A17721" s="602" t="s">
        <v>134</v>
      </c>
      <c r="B17721" s="602" t="s">
        <v>359</v>
      </c>
      <c r="C17721" s="602" t="s">
        <v>218</v>
      </c>
      <c r="D17721" s="602" t="s">
        <v>219</v>
      </c>
      <c r="E17721" s="602" t="s">
        <v>738</v>
      </c>
      <c r="F17721" s="602" t="s">
        <v>1199</v>
      </c>
      <c r="G17721" s="603" t="s">
        <v>1198</v>
      </c>
      <c r="H17721" s="604">
        <v>11000000</v>
      </c>
    </row>
    <row r="17722" spans="1:8">
      <c r="A17722" s="602" t="s">
        <v>134</v>
      </c>
      <c r="B17722" s="602" t="s">
        <v>359</v>
      </c>
      <c r="C17722" s="602" t="s">
        <v>218</v>
      </c>
      <c r="D17722" s="602" t="s">
        <v>219</v>
      </c>
      <c r="E17722" s="602" t="s">
        <v>738</v>
      </c>
      <c r="F17722" s="602" t="s">
        <v>356</v>
      </c>
      <c r="G17722" s="603" t="s">
        <v>357</v>
      </c>
      <c r="H17722" s="604">
        <v>286413500</v>
      </c>
    </row>
    <row r="17723" spans="1:8">
      <c r="A17723" s="602" t="s">
        <v>134</v>
      </c>
      <c r="B17723" s="602" t="s">
        <v>359</v>
      </c>
      <c r="C17723" s="602" t="s">
        <v>218</v>
      </c>
      <c r="D17723" s="602" t="s">
        <v>219</v>
      </c>
      <c r="E17723" s="602" t="s">
        <v>738</v>
      </c>
      <c r="F17723" s="602" t="s">
        <v>296</v>
      </c>
      <c r="G17723" s="603" t="s">
        <v>297</v>
      </c>
      <c r="H17723" s="604">
        <v>433862000</v>
      </c>
    </row>
    <row r="17724" spans="1:8">
      <c r="A17724" s="602" t="s">
        <v>134</v>
      </c>
      <c r="B17724" s="602" t="s">
        <v>359</v>
      </c>
      <c r="C17724" s="602" t="s">
        <v>218</v>
      </c>
      <c r="D17724" s="602" t="s">
        <v>219</v>
      </c>
      <c r="E17724" s="602" t="s">
        <v>738</v>
      </c>
      <c r="F17724" s="602" t="s">
        <v>742</v>
      </c>
      <c r="G17724" s="603" t="s">
        <v>743</v>
      </c>
      <c r="H17724" s="604">
        <v>1189235550</v>
      </c>
    </row>
    <row r="17725" spans="1:8">
      <c r="A17725" s="602" t="s">
        <v>134</v>
      </c>
      <c r="B17725" s="602" t="s">
        <v>359</v>
      </c>
      <c r="C17725" s="602" t="s">
        <v>218</v>
      </c>
      <c r="D17725" s="602" t="s">
        <v>219</v>
      </c>
      <c r="E17725" s="602" t="s">
        <v>555</v>
      </c>
      <c r="F17725" s="605" t="s">
        <v>411</v>
      </c>
      <c r="G17725" s="603" t="s">
        <v>556</v>
      </c>
      <c r="H17725" s="604">
        <v>600000</v>
      </c>
    </row>
    <row r="17726" spans="1:8">
      <c r="A17726" s="602" t="s">
        <v>134</v>
      </c>
      <c r="B17726" s="602" t="s">
        <v>359</v>
      </c>
      <c r="C17726" s="602" t="s">
        <v>218</v>
      </c>
      <c r="D17726" s="602" t="s">
        <v>219</v>
      </c>
      <c r="E17726" s="602" t="s">
        <v>555</v>
      </c>
      <c r="F17726" s="602" t="s">
        <v>557</v>
      </c>
      <c r="G17726" s="603" t="s">
        <v>4</v>
      </c>
      <c r="H17726" s="604">
        <v>600000</v>
      </c>
    </row>
    <row r="17727" spans="1:8">
      <c r="A17727" s="602" t="s">
        <v>134</v>
      </c>
      <c r="B17727" s="602" t="s">
        <v>359</v>
      </c>
      <c r="C17727" s="602" t="s">
        <v>218</v>
      </c>
      <c r="D17727" s="602" t="s">
        <v>219</v>
      </c>
      <c r="E17727" s="602" t="s">
        <v>744</v>
      </c>
      <c r="F17727" s="605" t="s">
        <v>411</v>
      </c>
      <c r="G17727" s="603" t="s">
        <v>445</v>
      </c>
      <c r="H17727" s="604">
        <v>15417756773</v>
      </c>
    </row>
    <row r="17728" spans="1:8">
      <c r="A17728" s="602" t="s">
        <v>134</v>
      </c>
      <c r="B17728" s="602" t="s">
        <v>359</v>
      </c>
      <c r="C17728" s="602" t="s">
        <v>218</v>
      </c>
      <c r="D17728" s="602" t="s">
        <v>219</v>
      </c>
      <c r="E17728" s="602" t="s">
        <v>744</v>
      </c>
      <c r="F17728" s="602" t="s">
        <v>432</v>
      </c>
      <c r="G17728" s="603" t="s">
        <v>433</v>
      </c>
      <c r="H17728" s="604">
        <v>75610000</v>
      </c>
    </row>
    <row r="17729" spans="1:8">
      <c r="A17729" s="602" t="s">
        <v>134</v>
      </c>
      <c r="B17729" s="602" t="s">
        <v>359</v>
      </c>
      <c r="C17729" s="602" t="s">
        <v>218</v>
      </c>
      <c r="D17729" s="602" t="s">
        <v>219</v>
      </c>
      <c r="E17729" s="602" t="s">
        <v>744</v>
      </c>
      <c r="F17729" s="602" t="s">
        <v>446</v>
      </c>
      <c r="G17729" s="603" t="s">
        <v>21</v>
      </c>
      <c r="H17729" s="604">
        <v>83836500</v>
      </c>
    </row>
    <row r="17730" spans="1:8">
      <c r="A17730" s="602" t="s">
        <v>134</v>
      </c>
      <c r="B17730" s="602" t="s">
        <v>359</v>
      </c>
      <c r="C17730" s="602" t="s">
        <v>218</v>
      </c>
      <c r="D17730" s="602" t="s">
        <v>219</v>
      </c>
      <c r="E17730" s="602" t="s">
        <v>744</v>
      </c>
      <c r="F17730" s="602" t="s">
        <v>462</v>
      </c>
      <c r="G17730" s="603" t="s">
        <v>44</v>
      </c>
      <c r="H17730" s="604">
        <v>5045500</v>
      </c>
    </row>
    <row r="17731" spans="1:8">
      <c r="A17731" s="602" t="s">
        <v>134</v>
      </c>
      <c r="B17731" s="602" t="s">
        <v>359</v>
      </c>
      <c r="C17731" s="602" t="s">
        <v>218</v>
      </c>
      <c r="D17731" s="602" t="s">
        <v>219</v>
      </c>
      <c r="E17731" s="602" t="s">
        <v>744</v>
      </c>
      <c r="F17731" s="602" t="s">
        <v>7</v>
      </c>
      <c r="G17731" s="603" t="s">
        <v>8</v>
      </c>
      <c r="H17731" s="604">
        <v>3342218350</v>
      </c>
    </row>
    <row r="17732" spans="1:8">
      <c r="A17732" s="602" t="s">
        <v>134</v>
      </c>
      <c r="B17732" s="602" t="s">
        <v>359</v>
      </c>
      <c r="C17732" s="602" t="s">
        <v>218</v>
      </c>
      <c r="D17732" s="602" t="s">
        <v>219</v>
      </c>
      <c r="E17732" s="602" t="s">
        <v>744</v>
      </c>
      <c r="F17732" s="602" t="s">
        <v>1053</v>
      </c>
      <c r="G17732" s="603" t="s">
        <v>1054</v>
      </c>
      <c r="H17732" s="604">
        <v>1400000</v>
      </c>
    </row>
    <row r="17733" spans="1:8">
      <c r="A17733" s="602" t="s">
        <v>134</v>
      </c>
      <c r="B17733" s="602" t="s">
        <v>359</v>
      </c>
      <c r="C17733" s="602" t="s">
        <v>218</v>
      </c>
      <c r="D17733" s="602" t="s">
        <v>219</v>
      </c>
      <c r="E17733" s="602" t="s">
        <v>744</v>
      </c>
      <c r="F17733" s="602" t="s">
        <v>572</v>
      </c>
      <c r="G17733" s="603" t="s">
        <v>46</v>
      </c>
      <c r="H17733" s="604">
        <v>3370091504</v>
      </c>
    </row>
    <row r="17734" spans="1:8">
      <c r="A17734" s="602" t="s">
        <v>134</v>
      </c>
      <c r="B17734" s="602" t="s">
        <v>359</v>
      </c>
      <c r="C17734" s="602" t="s">
        <v>218</v>
      </c>
      <c r="D17734" s="602" t="s">
        <v>219</v>
      </c>
      <c r="E17734" s="602" t="s">
        <v>744</v>
      </c>
      <c r="F17734" s="602" t="s">
        <v>746</v>
      </c>
      <c r="G17734" s="603" t="s">
        <v>747</v>
      </c>
      <c r="H17734" s="604">
        <v>454900000</v>
      </c>
    </row>
    <row r="17735" spans="1:8">
      <c r="A17735" s="602" t="s">
        <v>134</v>
      </c>
      <c r="B17735" s="602" t="s">
        <v>359</v>
      </c>
      <c r="C17735" s="602" t="s">
        <v>218</v>
      </c>
      <c r="D17735" s="602" t="s">
        <v>219</v>
      </c>
      <c r="E17735" s="602" t="s">
        <v>744</v>
      </c>
      <c r="F17735" s="602" t="s">
        <v>496</v>
      </c>
      <c r="G17735" s="603" t="s">
        <v>438</v>
      </c>
      <c r="H17735" s="604">
        <v>50506000</v>
      </c>
    </row>
    <row r="17736" spans="1:8">
      <c r="A17736" s="602" t="s">
        <v>134</v>
      </c>
      <c r="B17736" s="602" t="s">
        <v>359</v>
      </c>
      <c r="C17736" s="602" t="s">
        <v>218</v>
      </c>
      <c r="D17736" s="602" t="s">
        <v>219</v>
      </c>
      <c r="E17736" s="602" t="s">
        <v>744</v>
      </c>
      <c r="F17736" s="602" t="s">
        <v>566</v>
      </c>
      <c r="G17736" s="603" t="s">
        <v>23</v>
      </c>
      <c r="H17736" s="604">
        <v>8730000</v>
      </c>
    </row>
    <row r="17737" spans="1:8">
      <c r="A17737" s="602" t="s">
        <v>134</v>
      </c>
      <c r="B17737" s="602" t="s">
        <v>359</v>
      </c>
      <c r="C17737" s="602" t="s">
        <v>218</v>
      </c>
      <c r="D17737" s="602" t="s">
        <v>219</v>
      </c>
      <c r="E17737" s="602" t="s">
        <v>744</v>
      </c>
      <c r="F17737" s="602" t="s">
        <v>9</v>
      </c>
      <c r="G17737" s="603" t="s">
        <v>10</v>
      </c>
      <c r="H17737" s="604">
        <v>468386300</v>
      </c>
    </row>
    <row r="17738" spans="1:8">
      <c r="A17738" s="602" t="s">
        <v>134</v>
      </c>
      <c r="B17738" s="602" t="s">
        <v>359</v>
      </c>
      <c r="C17738" s="602" t="s">
        <v>218</v>
      </c>
      <c r="D17738" s="602" t="s">
        <v>219</v>
      </c>
      <c r="E17738" s="602" t="s">
        <v>744</v>
      </c>
      <c r="F17738" s="602" t="s">
        <v>533</v>
      </c>
      <c r="G17738" s="603" t="s">
        <v>534</v>
      </c>
      <c r="H17738" s="604">
        <v>503548000</v>
      </c>
    </row>
    <row r="17739" spans="1:8">
      <c r="A17739" s="602" t="s">
        <v>134</v>
      </c>
      <c r="B17739" s="602" t="s">
        <v>359</v>
      </c>
      <c r="C17739" s="602" t="s">
        <v>218</v>
      </c>
      <c r="D17739" s="602" t="s">
        <v>219</v>
      </c>
      <c r="E17739" s="602" t="s">
        <v>744</v>
      </c>
      <c r="F17739" s="602" t="s">
        <v>11</v>
      </c>
      <c r="G17739" s="603" t="s">
        <v>12</v>
      </c>
      <c r="H17739" s="604">
        <v>1098750642</v>
      </c>
    </row>
    <row r="17740" spans="1:8">
      <c r="A17740" s="602" t="s">
        <v>134</v>
      </c>
      <c r="B17740" s="602" t="s">
        <v>359</v>
      </c>
      <c r="C17740" s="602" t="s">
        <v>218</v>
      </c>
      <c r="D17740" s="602" t="s">
        <v>219</v>
      </c>
      <c r="E17740" s="602" t="s">
        <v>744</v>
      </c>
      <c r="F17740" s="602" t="s">
        <v>371</v>
      </c>
      <c r="G17740" s="603" t="s">
        <v>372</v>
      </c>
      <c r="H17740" s="604">
        <v>1365735000</v>
      </c>
    </row>
    <row r="17741" spans="1:8">
      <c r="A17741" s="602" t="s">
        <v>134</v>
      </c>
      <c r="B17741" s="602" t="s">
        <v>359</v>
      </c>
      <c r="C17741" s="602" t="s">
        <v>218</v>
      </c>
      <c r="D17741" s="602" t="s">
        <v>219</v>
      </c>
      <c r="E17741" s="602" t="s">
        <v>744</v>
      </c>
      <c r="F17741" s="602" t="s">
        <v>712</v>
      </c>
      <c r="G17741" s="603" t="s">
        <v>713</v>
      </c>
      <c r="H17741" s="604">
        <v>350970300</v>
      </c>
    </row>
    <row r="17742" spans="1:8">
      <c r="A17742" s="602" t="s">
        <v>134</v>
      </c>
      <c r="B17742" s="602" t="s">
        <v>359</v>
      </c>
      <c r="C17742" s="602" t="s">
        <v>218</v>
      </c>
      <c r="D17742" s="602" t="s">
        <v>219</v>
      </c>
      <c r="E17742" s="602" t="s">
        <v>744</v>
      </c>
      <c r="F17742" s="602" t="s">
        <v>748</v>
      </c>
      <c r="G17742" s="603" t="s">
        <v>35</v>
      </c>
      <c r="H17742" s="604">
        <v>4238028677</v>
      </c>
    </row>
    <row r="17743" spans="1:8">
      <c r="A17743" s="602" t="s">
        <v>134</v>
      </c>
      <c r="B17743" s="602" t="s">
        <v>359</v>
      </c>
      <c r="C17743" s="602" t="s">
        <v>218</v>
      </c>
      <c r="D17743" s="602" t="s">
        <v>219</v>
      </c>
      <c r="E17743" s="602" t="s">
        <v>189</v>
      </c>
      <c r="F17743" s="605" t="s">
        <v>411</v>
      </c>
      <c r="G17743" s="603" t="s">
        <v>190</v>
      </c>
      <c r="H17743" s="604">
        <v>17432860000</v>
      </c>
    </row>
    <row r="17744" spans="1:8">
      <c r="A17744" s="602" t="s">
        <v>134</v>
      </c>
      <c r="B17744" s="602" t="s">
        <v>359</v>
      </c>
      <c r="C17744" s="602" t="s">
        <v>218</v>
      </c>
      <c r="D17744" s="602" t="s">
        <v>219</v>
      </c>
      <c r="E17744" s="602" t="s">
        <v>189</v>
      </c>
      <c r="F17744" s="602" t="s">
        <v>773</v>
      </c>
      <c r="G17744" s="603" t="s">
        <v>774</v>
      </c>
      <c r="H17744" s="604">
        <v>339570520</v>
      </c>
    </row>
    <row r="17745" spans="1:8">
      <c r="A17745" s="602" t="s">
        <v>134</v>
      </c>
      <c r="B17745" s="602" t="s">
        <v>359</v>
      </c>
      <c r="C17745" s="602" t="s">
        <v>218</v>
      </c>
      <c r="D17745" s="602" t="s">
        <v>219</v>
      </c>
      <c r="E17745" s="602" t="s">
        <v>189</v>
      </c>
      <c r="F17745" s="602" t="s">
        <v>435</v>
      </c>
      <c r="G17745" s="603" t="s">
        <v>567</v>
      </c>
      <c r="H17745" s="604">
        <v>46676000</v>
      </c>
    </row>
    <row r="17746" spans="1:8">
      <c r="A17746" s="602" t="s">
        <v>134</v>
      </c>
      <c r="B17746" s="602" t="s">
        <v>359</v>
      </c>
      <c r="C17746" s="602" t="s">
        <v>218</v>
      </c>
      <c r="D17746" s="602" t="s">
        <v>219</v>
      </c>
      <c r="E17746" s="602" t="s">
        <v>189</v>
      </c>
      <c r="F17746" s="602" t="s">
        <v>191</v>
      </c>
      <c r="G17746" s="603" t="s">
        <v>36</v>
      </c>
      <c r="H17746" s="604">
        <v>2080726006</v>
      </c>
    </row>
    <row r="17747" spans="1:8">
      <c r="A17747" s="602" t="s">
        <v>134</v>
      </c>
      <c r="B17747" s="602" t="s">
        <v>359</v>
      </c>
      <c r="C17747" s="602" t="s">
        <v>218</v>
      </c>
      <c r="D17747" s="602" t="s">
        <v>219</v>
      </c>
      <c r="E17747" s="602" t="s">
        <v>189</v>
      </c>
      <c r="F17747" s="602" t="s">
        <v>13</v>
      </c>
      <c r="G17747" s="603" t="s">
        <v>14</v>
      </c>
      <c r="H17747" s="604">
        <v>5947050000</v>
      </c>
    </row>
    <row r="17748" spans="1:8">
      <c r="A17748" s="602" t="s">
        <v>134</v>
      </c>
      <c r="B17748" s="602" t="s">
        <v>359</v>
      </c>
      <c r="C17748" s="602" t="s">
        <v>218</v>
      </c>
      <c r="D17748" s="602" t="s">
        <v>219</v>
      </c>
      <c r="E17748" s="602" t="s">
        <v>189</v>
      </c>
      <c r="F17748" s="602" t="s">
        <v>1197</v>
      </c>
      <c r="G17748" s="603" t="s">
        <v>1196</v>
      </c>
      <c r="H17748" s="604">
        <v>11112000</v>
      </c>
    </row>
    <row r="17749" spans="1:8">
      <c r="A17749" s="602" t="s">
        <v>134</v>
      </c>
      <c r="B17749" s="602" t="s">
        <v>359</v>
      </c>
      <c r="C17749" s="602" t="s">
        <v>218</v>
      </c>
      <c r="D17749" s="602" t="s">
        <v>219</v>
      </c>
      <c r="E17749" s="602" t="s">
        <v>189</v>
      </c>
      <c r="F17749" s="602" t="s">
        <v>775</v>
      </c>
      <c r="G17749" s="603" t="s">
        <v>27</v>
      </c>
      <c r="H17749" s="604">
        <v>166196000</v>
      </c>
    </row>
    <row r="17750" spans="1:8">
      <c r="A17750" s="602" t="s">
        <v>134</v>
      </c>
      <c r="B17750" s="602" t="s">
        <v>359</v>
      </c>
      <c r="C17750" s="602" t="s">
        <v>218</v>
      </c>
      <c r="D17750" s="602" t="s">
        <v>219</v>
      </c>
      <c r="E17750" s="602" t="s">
        <v>189</v>
      </c>
      <c r="F17750" s="602" t="s">
        <v>37</v>
      </c>
      <c r="G17750" s="603" t="s">
        <v>38</v>
      </c>
      <c r="H17750" s="604">
        <v>472915400</v>
      </c>
    </row>
    <row r="17751" spans="1:8">
      <c r="A17751" s="602" t="s">
        <v>134</v>
      </c>
      <c r="B17751" s="602" t="s">
        <v>359</v>
      </c>
      <c r="C17751" s="602" t="s">
        <v>218</v>
      </c>
      <c r="D17751" s="602" t="s">
        <v>219</v>
      </c>
      <c r="E17751" s="602" t="s">
        <v>189</v>
      </c>
      <c r="F17751" s="602" t="s">
        <v>307</v>
      </c>
      <c r="G17751" s="603" t="s">
        <v>308</v>
      </c>
      <c r="H17751" s="604">
        <v>17340000</v>
      </c>
    </row>
    <row r="17752" spans="1:8">
      <c r="A17752" s="602" t="s">
        <v>134</v>
      </c>
      <c r="B17752" s="602" t="s">
        <v>359</v>
      </c>
      <c r="C17752" s="602" t="s">
        <v>218</v>
      </c>
      <c r="D17752" s="602" t="s">
        <v>219</v>
      </c>
      <c r="E17752" s="602" t="s">
        <v>189</v>
      </c>
      <c r="F17752" s="602" t="s">
        <v>1077</v>
      </c>
      <c r="G17752" s="603" t="s">
        <v>1078</v>
      </c>
      <c r="H17752" s="604">
        <v>2450000</v>
      </c>
    </row>
    <row r="17753" spans="1:8">
      <c r="A17753" s="602" t="s">
        <v>134</v>
      </c>
      <c r="B17753" s="602" t="s">
        <v>359</v>
      </c>
      <c r="C17753" s="602" t="s">
        <v>218</v>
      </c>
      <c r="D17753" s="602" t="s">
        <v>219</v>
      </c>
      <c r="E17753" s="602" t="s">
        <v>189</v>
      </c>
      <c r="F17753" s="602" t="s">
        <v>192</v>
      </c>
      <c r="G17753" s="603" t="s">
        <v>193</v>
      </c>
      <c r="H17753" s="604">
        <v>8348824074</v>
      </c>
    </row>
    <row r="17754" spans="1:8">
      <c r="A17754" s="602" t="s">
        <v>134</v>
      </c>
      <c r="B17754" s="602" t="s">
        <v>359</v>
      </c>
      <c r="C17754" s="602" t="s">
        <v>218</v>
      </c>
      <c r="D17754" s="602" t="s">
        <v>219</v>
      </c>
      <c r="E17754" s="602" t="s">
        <v>77</v>
      </c>
      <c r="F17754" s="605" t="s">
        <v>411</v>
      </c>
      <c r="G17754" s="603" t="s">
        <v>78</v>
      </c>
      <c r="H17754" s="604">
        <v>3415314300</v>
      </c>
    </row>
    <row r="17755" spans="1:8">
      <c r="A17755" s="602" t="s">
        <v>134</v>
      </c>
      <c r="B17755" s="602" t="s">
        <v>359</v>
      </c>
      <c r="C17755" s="602" t="s">
        <v>218</v>
      </c>
      <c r="D17755" s="602" t="s">
        <v>219</v>
      </c>
      <c r="E17755" s="602" t="s">
        <v>77</v>
      </c>
      <c r="F17755" s="602" t="s">
        <v>1195</v>
      </c>
      <c r="G17755" s="603" t="s">
        <v>1194</v>
      </c>
      <c r="H17755" s="604">
        <v>240000000</v>
      </c>
    </row>
    <row r="17756" spans="1:8">
      <c r="A17756" s="602" t="s">
        <v>134</v>
      </c>
      <c r="B17756" s="602" t="s">
        <v>359</v>
      </c>
      <c r="C17756" s="602" t="s">
        <v>218</v>
      </c>
      <c r="D17756" s="602" t="s">
        <v>219</v>
      </c>
      <c r="E17756" s="602" t="s">
        <v>77</v>
      </c>
      <c r="F17756" s="602" t="s">
        <v>846</v>
      </c>
      <c r="G17756" s="603" t="s">
        <v>1079</v>
      </c>
      <c r="H17756" s="604">
        <v>85000000</v>
      </c>
    </row>
    <row r="17757" spans="1:8">
      <c r="A17757" s="602" t="s">
        <v>134</v>
      </c>
      <c r="B17757" s="602" t="s">
        <v>359</v>
      </c>
      <c r="C17757" s="602" t="s">
        <v>218</v>
      </c>
      <c r="D17757" s="602" t="s">
        <v>219</v>
      </c>
      <c r="E17757" s="602" t="s">
        <v>77</v>
      </c>
      <c r="F17757" s="602" t="s">
        <v>1193</v>
      </c>
      <c r="G17757" s="603" t="s">
        <v>1192</v>
      </c>
      <c r="H17757" s="604">
        <v>12000000</v>
      </c>
    </row>
    <row r="17758" spans="1:8">
      <c r="A17758" s="602" t="s">
        <v>134</v>
      </c>
      <c r="B17758" s="602" t="s">
        <v>359</v>
      </c>
      <c r="C17758" s="602" t="s">
        <v>218</v>
      </c>
      <c r="D17758" s="602" t="s">
        <v>219</v>
      </c>
      <c r="E17758" s="602" t="s">
        <v>77</v>
      </c>
      <c r="F17758" s="602" t="s">
        <v>79</v>
      </c>
      <c r="G17758" s="603" t="s">
        <v>205</v>
      </c>
      <c r="H17758" s="604">
        <v>3078314300</v>
      </c>
    </row>
    <row r="17759" spans="1:8">
      <c r="A17759" s="602" t="s">
        <v>134</v>
      </c>
      <c r="B17759" s="602" t="s">
        <v>359</v>
      </c>
      <c r="C17759" s="602" t="s">
        <v>218</v>
      </c>
      <c r="D17759" s="602" t="s">
        <v>219</v>
      </c>
      <c r="E17759" s="602" t="s">
        <v>628</v>
      </c>
      <c r="F17759" s="605" t="s">
        <v>411</v>
      </c>
      <c r="G17759" s="603" t="s">
        <v>629</v>
      </c>
      <c r="H17759" s="604">
        <v>219690400</v>
      </c>
    </row>
    <row r="17760" spans="1:8">
      <c r="A17760" s="602" t="s">
        <v>134</v>
      </c>
      <c r="B17760" s="602" t="s">
        <v>359</v>
      </c>
      <c r="C17760" s="602" t="s">
        <v>218</v>
      </c>
      <c r="D17760" s="602" t="s">
        <v>219</v>
      </c>
      <c r="E17760" s="602" t="s">
        <v>628</v>
      </c>
      <c r="F17760" s="602" t="s">
        <v>633</v>
      </c>
      <c r="G17760" s="603" t="s">
        <v>634</v>
      </c>
      <c r="H17760" s="604">
        <v>1322000</v>
      </c>
    </row>
    <row r="17761" spans="1:8">
      <c r="A17761" s="602" t="s">
        <v>134</v>
      </c>
      <c r="B17761" s="602" t="s">
        <v>359</v>
      </c>
      <c r="C17761" s="602" t="s">
        <v>218</v>
      </c>
      <c r="D17761" s="602" t="s">
        <v>219</v>
      </c>
      <c r="E17761" s="602" t="s">
        <v>628</v>
      </c>
      <c r="F17761" s="602" t="s">
        <v>635</v>
      </c>
      <c r="G17761" s="603" t="s">
        <v>636</v>
      </c>
      <c r="H17761" s="604">
        <v>38357000</v>
      </c>
    </row>
    <row r="17762" spans="1:8">
      <c r="A17762" s="602" t="s">
        <v>134</v>
      </c>
      <c r="B17762" s="602" t="s">
        <v>359</v>
      </c>
      <c r="C17762" s="602" t="s">
        <v>218</v>
      </c>
      <c r="D17762" s="602" t="s">
        <v>219</v>
      </c>
      <c r="E17762" s="602" t="s">
        <v>628</v>
      </c>
      <c r="F17762" s="602" t="s">
        <v>620</v>
      </c>
      <c r="G17762" s="603" t="s">
        <v>621</v>
      </c>
      <c r="H17762" s="604">
        <v>31779400</v>
      </c>
    </row>
    <row r="17763" spans="1:8">
      <c r="A17763" s="602" t="s">
        <v>134</v>
      </c>
      <c r="B17763" s="602" t="s">
        <v>359</v>
      </c>
      <c r="C17763" s="602" t="s">
        <v>218</v>
      </c>
      <c r="D17763" s="602" t="s">
        <v>219</v>
      </c>
      <c r="E17763" s="602" t="s">
        <v>628</v>
      </c>
      <c r="F17763" s="602" t="s">
        <v>637</v>
      </c>
      <c r="G17763" s="603" t="s">
        <v>638</v>
      </c>
      <c r="H17763" s="604">
        <v>66500000</v>
      </c>
    </row>
    <row r="17764" spans="1:8">
      <c r="A17764" s="602" t="s">
        <v>134</v>
      </c>
      <c r="B17764" s="602" t="s">
        <v>359</v>
      </c>
      <c r="C17764" s="602" t="s">
        <v>218</v>
      </c>
      <c r="D17764" s="602" t="s">
        <v>219</v>
      </c>
      <c r="E17764" s="602" t="s">
        <v>628</v>
      </c>
      <c r="F17764" s="602" t="s">
        <v>639</v>
      </c>
      <c r="G17764" s="603" t="s">
        <v>614</v>
      </c>
      <c r="H17764" s="604">
        <v>39050000</v>
      </c>
    </row>
    <row r="17765" spans="1:8">
      <c r="A17765" s="602" t="s">
        <v>134</v>
      </c>
      <c r="B17765" s="602" t="s">
        <v>359</v>
      </c>
      <c r="C17765" s="602" t="s">
        <v>218</v>
      </c>
      <c r="D17765" s="602" t="s">
        <v>219</v>
      </c>
      <c r="E17765" s="602" t="s">
        <v>628</v>
      </c>
      <c r="F17765" s="602" t="s">
        <v>619</v>
      </c>
      <c r="G17765" s="603" t="s">
        <v>205</v>
      </c>
      <c r="H17765" s="604">
        <v>42682000</v>
      </c>
    </row>
    <row r="17766" spans="1:8">
      <c r="A17766" s="602" t="s">
        <v>134</v>
      </c>
      <c r="B17766" s="602" t="s">
        <v>359</v>
      </c>
      <c r="C17766" s="602" t="s">
        <v>218</v>
      </c>
      <c r="D17766" s="602" t="s">
        <v>219</v>
      </c>
      <c r="E17766" s="602" t="s">
        <v>642</v>
      </c>
      <c r="F17766" s="605" t="s">
        <v>411</v>
      </c>
      <c r="G17766" s="603" t="s">
        <v>643</v>
      </c>
      <c r="H17766" s="604">
        <v>74610000</v>
      </c>
    </row>
    <row r="17767" spans="1:8">
      <c r="A17767" s="602" t="s">
        <v>134</v>
      </c>
      <c r="B17767" s="602" t="s">
        <v>359</v>
      </c>
      <c r="C17767" s="602" t="s">
        <v>218</v>
      </c>
      <c r="D17767" s="602" t="s">
        <v>219</v>
      </c>
      <c r="E17767" s="602" t="s">
        <v>642</v>
      </c>
      <c r="F17767" s="602" t="s">
        <v>1157</v>
      </c>
      <c r="G17767" s="603" t="s">
        <v>1156</v>
      </c>
      <c r="H17767" s="604">
        <v>12100000</v>
      </c>
    </row>
    <row r="17768" spans="1:8">
      <c r="A17768" s="602" t="s">
        <v>134</v>
      </c>
      <c r="B17768" s="602" t="s">
        <v>359</v>
      </c>
      <c r="C17768" s="602" t="s">
        <v>218</v>
      </c>
      <c r="D17768" s="602" t="s">
        <v>219</v>
      </c>
      <c r="E17768" s="602" t="s">
        <v>642</v>
      </c>
      <c r="F17768" s="602" t="s">
        <v>644</v>
      </c>
      <c r="G17768" s="603" t="s">
        <v>645</v>
      </c>
      <c r="H17768" s="604">
        <v>16654000</v>
      </c>
    </row>
    <row r="17769" spans="1:8">
      <c r="A17769" s="602" t="s">
        <v>134</v>
      </c>
      <c r="B17769" s="602" t="s">
        <v>359</v>
      </c>
      <c r="C17769" s="602" t="s">
        <v>218</v>
      </c>
      <c r="D17769" s="602" t="s">
        <v>219</v>
      </c>
      <c r="E17769" s="602" t="s">
        <v>642</v>
      </c>
      <c r="F17769" s="602" t="s">
        <v>1160</v>
      </c>
      <c r="G17769" s="603" t="s">
        <v>205</v>
      </c>
      <c r="H17769" s="604">
        <v>45856000</v>
      </c>
    </row>
    <row r="17770" spans="1:8">
      <c r="A17770" s="602" t="s">
        <v>134</v>
      </c>
      <c r="B17770" s="602" t="s">
        <v>359</v>
      </c>
      <c r="C17770" s="602" t="s">
        <v>218</v>
      </c>
      <c r="D17770" s="602" t="s">
        <v>219</v>
      </c>
      <c r="E17770" s="602" t="s">
        <v>194</v>
      </c>
      <c r="F17770" s="605" t="s">
        <v>411</v>
      </c>
      <c r="G17770" s="603" t="s">
        <v>195</v>
      </c>
      <c r="H17770" s="604">
        <v>52331932099</v>
      </c>
    </row>
    <row r="17771" spans="1:8">
      <c r="A17771" s="602" t="s">
        <v>134</v>
      </c>
      <c r="B17771" s="602" t="s">
        <v>359</v>
      </c>
      <c r="C17771" s="602" t="s">
        <v>218</v>
      </c>
      <c r="D17771" s="602" t="s">
        <v>219</v>
      </c>
      <c r="E17771" s="602" t="s">
        <v>194</v>
      </c>
      <c r="F17771" s="602" t="s">
        <v>71</v>
      </c>
      <c r="G17771" s="603" t="s">
        <v>72</v>
      </c>
      <c r="H17771" s="604">
        <v>3700693000</v>
      </c>
    </row>
    <row r="17772" spans="1:8">
      <c r="A17772" s="602" t="s">
        <v>134</v>
      </c>
      <c r="B17772" s="602" t="s">
        <v>359</v>
      </c>
      <c r="C17772" s="602" t="s">
        <v>218</v>
      </c>
      <c r="D17772" s="602" t="s">
        <v>219</v>
      </c>
      <c r="E17772" s="602" t="s">
        <v>194</v>
      </c>
      <c r="F17772" s="602" t="s">
        <v>1080</v>
      </c>
      <c r="G17772" s="603" t="s">
        <v>1081</v>
      </c>
      <c r="H17772" s="604">
        <v>133422000</v>
      </c>
    </row>
    <row r="17773" spans="1:8">
      <c r="A17773" s="602" t="s">
        <v>134</v>
      </c>
      <c r="B17773" s="602" t="s">
        <v>359</v>
      </c>
      <c r="C17773" s="602" t="s">
        <v>218</v>
      </c>
      <c r="D17773" s="602" t="s">
        <v>219</v>
      </c>
      <c r="E17773" s="602" t="s">
        <v>194</v>
      </c>
      <c r="F17773" s="602" t="s">
        <v>15</v>
      </c>
      <c r="G17773" s="603" t="s">
        <v>16</v>
      </c>
      <c r="H17773" s="604">
        <v>15143000</v>
      </c>
    </row>
    <row r="17774" spans="1:8">
      <c r="A17774" s="602" t="s">
        <v>134</v>
      </c>
      <c r="B17774" s="602" t="s">
        <v>359</v>
      </c>
      <c r="C17774" s="602" t="s">
        <v>218</v>
      </c>
      <c r="D17774" s="602" t="s">
        <v>219</v>
      </c>
      <c r="E17774" s="602" t="s">
        <v>194</v>
      </c>
      <c r="F17774" s="602" t="s">
        <v>39</v>
      </c>
      <c r="G17774" s="603" t="s">
        <v>40</v>
      </c>
      <c r="H17774" s="604">
        <v>1000000</v>
      </c>
    </row>
    <row r="17775" spans="1:8">
      <c r="A17775" s="602" t="s">
        <v>134</v>
      </c>
      <c r="B17775" s="602" t="s">
        <v>359</v>
      </c>
      <c r="C17775" s="602" t="s">
        <v>218</v>
      </c>
      <c r="D17775" s="602" t="s">
        <v>219</v>
      </c>
      <c r="E17775" s="602" t="s">
        <v>194</v>
      </c>
      <c r="F17775" s="602" t="s">
        <v>196</v>
      </c>
      <c r="G17775" s="603" t="s">
        <v>197</v>
      </c>
      <c r="H17775" s="604">
        <v>26133514438</v>
      </c>
    </row>
    <row r="17776" spans="1:8">
      <c r="A17776" s="602" t="s">
        <v>134</v>
      </c>
      <c r="B17776" s="602" t="s">
        <v>359</v>
      </c>
      <c r="C17776" s="602" t="s">
        <v>218</v>
      </c>
      <c r="D17776" s="602" t="s">
        <v>219</v>
      </c>
      <c r="E17776" s="602" t="s">
        <v>194</v>
      </c>
      <c r="F17776" s="602" t="s">
        <v>198</v>
      </c>
      <c r="G17776" s="603" t="s">
        <v>199</v>
      </c>
      <c r="H17776" s="604">
        <v>8008793737</v>
      </c>
    </row>
    <row r="17777" spans="1:8">
      <c r="A17777" s="602" t="s">
        <v>134</v>
      </c>
      <c r="B17777" s="602" t="s">
        <v>359</v>
      </c>
      <c r="C17777" s="602" t="s">
        <v>218</v>
      </c>
      <c r="D17777" s="602" t="s">
        <v>219</v>
      </c>
      <c r="E17777" s="602" t="s">
        <v>194</v>
      </c>
      <c r="F17777" s="602" t="s">
        <v>200</v>
      </c>
      <c r="G17777" s="603" t="s">
        <v>201</v>
      </c>
      <c r="H17777" s="604">
        <v>14339365924</v>
      </c>
    </row>
    <row r="17778" spans="1:8">
      <c r="A17778" s="602" t="s">
        <v>134</v>
      </c>
      <c r="B17778" s="602" t="s">
        <v>359</v>
      </c>
      <c r="C17778" s="602" t="s">
        <v>218</v>
      </c>
      <c r="D17778" s="602" t="s">
        <v>219</v>
      </c>
      <c r="E17778" s="602" t="s">
        <v>573</v>
      </c>
      <c r="F17778" s="605" t="s">
        <v>411</v>
      </c>
      <c r="G17778" s="603" t="s">
        <v>466</v>
      </c>
      <c r="H17778" s="604">
        <v>26685184</v>
      </c>
    </row>
    <row r="17779" spans="1:8">
      <c r="A17779" s="602" t="s">
        <v>134</v>
      </c>
      <c r="B17779" s="602" t="s">
        <v>359</v>
      </c>
      <c r="C17779" s="602" t="s">
        <v>218</v>
      </c>
      <c r="D17779" s="602" t="s">
        <v>219</v>
      </c>
      <c r="E17779" s="602" t="s">
        <v>573</v>
      </c>
      <c r="F17779" s="602" t="s">
        <v>574</v>
      </c>
      <c r="G17779" s="603" t="s">
        <v>467</v>
      </c>
      <c r="H17779" s="604">
        <v>26685184</v>
      </c>
    </row>
    <row r="17780" spans="1:8">
      <c r="A17780" s="602" t="s">
        <v>134</v>
      </c>
      <c r="B17780" s="602" t="s">
        <v>359</v>
      </c>
      <c r="C17780" s="602" t="s">
        <v>218</v>
      </c>
      <c r="D17780" s="602" t="s">
        <v>219</v>
      </c>
      <c r="E17780" s="602" t="s">
        <v>550</v>
      </c>
      <c r="F17780" s="605" t="s">
        <v>411</v>
      </c>
      <c r="G17780" s="603" t="s">
        <v>551</v>
      </c>
      <c r="H17780" s="604">
        <v>19140000</v>
      </c>
    </row>
    <row r="17781" spans="1:8">
      <c r="A17781" s="602" t="s">
        <v>134</v>
      </c>
      <c r="B17781" s="602" t="s">
        <v>359</v>
      </c>
      <c r="C17781" s="602" t="s">
        <v>218</v>
      </c>
      <c r="D17781" s="602" t="s">
        <v>219</v>
      </c>
      <c r="E17781" s="602" t="s">
        <v>550</v>
      </c>
      <c r="F17781" s="602" t="s">
        <v>1153</v>
      </c>
      <c r="G17781" s="603" t="s">
        <v>1152</v>
      </c>
      <c r="H17781" s="604">
        <v>10940000</v>
      </c>
    </row>
    <row r="17782" spans="1:8">
      <c r="A17782" s="602" t="s">
        <v>134</v>
      </c>
      <c r="B17782" s="602" t="s">
        <v>359</v>
      </c>
      <c r="C17782" s="602" t="s">
        <v>218</v>
      </c>
      <c r="D17782" s="602" t="s">
        <v>219</v>
      </c>
      <c r="E17782" s="602" t="s">
        <v>550</v>
      </c>
      <c r="F17782" s="602" t="s">
        <v>1082</v>
      </c>
      <c r="G17782" s="603" t="s">
        <v>205</v>
      </c>
      <c r="H17782" s="604">
        <v>8200000</v>
      </c>
    </row>
    <row r="17783" spans="1:8">
      <c r="A17783" s="602" t="s">
        <v>134</v>
      </c>
      <c r="B17783" s="602" t="s">
        <v>359</v>
      </c>
      <c r="C17783" s="602" t="s">
        <v>218</v>
      </c>
      <c r="D17783" s="602" t="s">
        <v>219</v>
      </c>
      <c r="E17783" s="602" t="s">
        <v>498</v>
      </c>
      <c r="F17783" s="605" t="s">
        <v>411</v>
      </c>
      <c r="G17783" s="603" t="s">
        <v>499</v>
      </c>
      <c r="H17783" s="604">
        <v>171808643</v>
      </c>
    </row>
    <row r="17784" spans="1:8">
      <c r="A17784" s="602" t="s">
        <v>134</v>
      </c>
      <c r="B17784" s="602" t="s">
        <v>359</v>
      </c>
      <c r="C17784" s="602" t="s">
        <v>218</v>
      </c>
      <c r="D17784" s="602" t="s">
        <v>219</v>
      </c>
      <c r="E17784" s="602" t="s">
        <v>498</v>
      </c>
      <c r="F17784" s="602" t="s">
        <v>552</v>
      </c>
      <c r="G17784" s="603" t="s">
        <v>553</v>
      </c>
      <c r="H17784" s="604">
        <v>171808643</v>
      </c>
    </row>
    <row r="17785" spans="1:8">
      <c r="A17785" s="602" t="s">
        <v>134</v>
      </c>
      <c r="B17785" s="602" t="s">
        <v>359</v>
      </c>
      <c r="C17785" s="602" t="s">
        <v>218</v>
      </c>
      <c r="D17785" s="602" t="s">
        <v>219</v>
      </c>
      <c r="E17785" s="602" t="s">
        <v>580</v>
      </c>
      <c r="F17785" s="605" t="s">
        <v>411</v>
      </c>
      <c r="G17785" s="603" t="s">
        <v>581</v>
      </c>
      <c r="H17785" s="604">
        <v>1223723756</v>
      </c>
    </row>
    <row r="17786" spans="1:8">
      <c r="A17786" s="602" t="s">
        <v>134</v>
      </c>
      <c r="B17786" s="602" t="s">
        <v>359</v>
      </c>
      <c r="C17786" s="602" t="s">
        <v>218</v>
      </c>
      <c r="D17786" s="602" t="s">
        <v>219</v>
      </c>
      <c r="E17786" s="602" t="s">
        <v>580</v>
      </c>
      <c r="F17786" s="602" t="s">
        <v>367</v>
      </c>
      <c r="G17786" s="603" t="s">
        <v>368</v>
      </c>
      <c r="H17786" s="604">
        <v>42892000</v>
      </c>
    </row>
    <row r="17787" spans="1:8">
      <c r="A17787" s="602" t="s">
        <v>134</v>
      </c>
      <c r="B17787" s="602" t="s">
        <v>359</v>
      </c>
      <c r="C17787" s="602" t="s">
        <v>218</v>
      </c>
      <c r="D17787" s="602" t="s">
        <v>219</v>
      </c>
      <c r="E17787" s="602" t="s">
        <v>580</v>
      </c>
      <c r="F17787" s="602" t="s">
        <v>373</v>
      </c>
      <c r="G17787" s="603" t="s">
        <v>640</v>
      </c>
      <c r="H17787" s="604">
        <v>411663756</v>
      </c>
    </row>
    <row r="17788" spans="1:8">
      <c r="A17788" s="602" t="s">
        <v>134</v>
      </c>
      <c r="B17788" s="602" t="s">
        <v>359</v>
      </c>
      <c r="C17788" s="602" t="s">
        <v>218</v>
      </c>
      <c r="D17788" s="602" t="s">
        <v>219</v>
      </c>
      <c r="E17788" s="602" t="s">
        <v>580</v>
      </c>
      <c r="F17788" s="602" t="s">
        <v>291</v>
      </c>
      <c r="G17788" s="603" t="s">
        <v>292</v>
      </c>
      <c r="H17788" s="604">
        <v>351469000</v>
      </c>
    </row>
    <row r="17789" spans="1:8">
      <c r="A17789" s="602" t="s">
        <v>134</v>
      </c>
      <c r="B17789" s="602" t="s">
        <v>359</v>
      </c>
      <c r="C17789" s="602" t="s">
        <v>218</v>
      </c>
      <c r="D17789" s="602" t="s">
        <v>219</v>
      </c>
      <c r="E17789" s="602" t="s">
        <v>580</v>
      </c>
      <c r="F17789" s="602" t="s">
        <v>293</v>
      </c>
      <c r="G17789" s="603" t="s">
        <v>205</v>
      </c>
      <c r="H17789" s="604">
        <v>417699000</v>
      </c>
    </row>
    <row r="17790" spans="1:8">
      <c r="A17790" s="602" t="s">
        <v>134</v>
      </c>
      <c r="B17790" s="602" t="s">
        <v>359</v>
      </c>
      <c r="C17790" s="602" t="s">
        <v>218</v>
      </c>
      <c r="D17790" s="602" t="s">
        <v>219</v>
      </c>
      <c r="E17790" s="602" t="s">
        <v>17</v>
      </c>
      <c r="F17790" s="605" t="s">
        <v>411</v>
      </c>
      <c r="G17790" s="603" t="s">
        <v>18</v>
      </c>
      <c r="H17790" s="604">
        <v>584310000</v>
      </c>
    </row>
    <row r="17791" spans="1:8">
      <c r="A17791" s="602" t="s">
        <v>134</v>
      </c>
      <c r="B17791" s="602" t="s">
        <v>359</v>
      </c>
      <c r="C17791" s="602" t="s">
        <v>218</v>
      </c>
      <c r="D17791" s="602" t="s">
        <v>219</v>
      </c>
      <c r="E17791" s="602" t="s">
        <v>17</v>
      </c>
      <c r="F17791" s="602" t="s">
        <v>19</v>
      </c>
      <c r="G17791" s="603" t="s">
        <v>20</v>
      </c>
      <c r="H17791" s="604">
        <v>505050000</v>
      </c>
    </row>
    <row r="17792" spans="1:8">
      <c r="A17792" s="602" t="s">
        <v>134</v>
      </c>
      <c r="B17792" s="602" t="s">
        <v>359</v>
      </c>
      <c r="C17792" s="602" t="s">
        <v>218</v>
      </c>
      <c r="D17792" s="602" t="s">
        <v>219</v>
      </c>
      <c r="E17792" s="602" t="s">
        <v>17</v>
      </c>
      <c r="F17792" s="602" t="s">
        <v>431</v>
      </c>
      <c r="G17792" s="603" t="s">
        <v>205</v>
      </c>
      <c r="H17792" s="604">
        <v>79260000</v>
      </c>
    </row>
    <row r="17793" spans="1:8">
      <c r="A17793" s="602" t="s">
        <v>134</v>
      </c>
      <c r="B17793" s="602" t="s">
        <v>359</v>
      </c>
      <c r="C17793" s="602" t="s">
        <v>218</v>
      </c>
      <c r="D17793" s="602" t="s">
        <v>219</v>
      </c>
      <c r="E17793" s="602" t="s">
        <v>41</v>
      </c>
      <c r="F17793" s="605" t="s">
        <v>411</v>
      </c>
      <c r="G17793" s="603" t="s">
        <v>42</v>
      </c>
      <c r="H17793" s="604">
        <v>9539221000</v>
      </c>
    </row>
    <row r="17794" spans="1:8">
      <c r="A17794" s="602" t="s">
        <v>134</v>
      </c>
      <c r="B17794" s="602" t="s">
        <v>359</v>
      </c>
      <c r="C17794" s="602" t="s">
        <v>218</v>
      </c>
      <c r="D17794" s="602" t="s">
        <v>219</v>
      </c>
      <c r="E17794" s="602" t="s">
        <v>41</v>
      </c>
      <c r="F17794" s="602" t="s">
        <v>434</v>
      </c>
      <c r="G17794" s="603" t="s">
        <v>433</v>
      </c>
      <c r="H17794" s="604">
        <v>245360000</v>
      </c>
    </row>
    <row r="17795" spans="1:8">
      <c r="A17795" s="602" t="s">
        <v>134</v>
      </c>
      <c r="B17795" s="602" t="s">
        <v>359</v>
      </c>
      <c r="C17795" s="602" t="s">
        <v>218</v>
      </c>
      <c r="D17795" s="602" t="s">
        <v>219</v>
      </c>
      <c r="E17795" s="602" t="s">
        <v>41</v>
      </c>
      <c r="F17795" s="602" t="s">
        <v>1059</v>
      </c>
      <c r="G17795" s="603" t="s">
        <v>21</v>
      </c>
      <c r="H17795" s="604">
        <v>362100000</v>
      </c>
    </row>
    <row r="17796" spans="1:8">
      <c r="A17796" s="602" t="s">
        <v>134</v>
      </c>
      <c r="B17796" s="602" t="s">
        <v>359</v>
      </c>
      <c r="C17796" s="602" t="s">
        <v>218</v>
      </c>
      <c r="D17796" s="602" t="s">
        <v>219</v>
      </c>
      <c r="E17796" s="602" t="s">
        <v>41</v>
      </c>
      <c r="F17796" s="602" t="s">
        <v>43</v>
      </c>
      <c r="G17796" s="603" t="s">
        <v>44</v>
      </c>
      <c r="H17796" s="604">
        <v>226500000</v>
      </c>
    </row>
    <row r="17797" spans="1:8">
      <c r="A17797" s="602" t="s">
        <v>134</v>
      </c>
      <c r="B17797" s="602" t="s">
        <v>359</v>
      </c>
      <c r="C17797" s="602" t="s">
        <v>218</v>
      </c>
      <c r="D17797" s="602" t="s">
        <v>219</v>
      </c>
      <c r="E17797" s="602" t="s">
        <v>41</v>
      </c>
      <c r="F17797" s="602" t="s">
        <v>1151</v>
      </c>
      <c r="G17797" s="603" t="s">
        <v>8</v>
      </c>
      <c r="H17797" s="604">
        <v>60888000</v>
      </c>
    </row>
    <row r="17798" spans="1:8">
      <c r="A17798" s="602" t="s">
        <v>134</v>
      </c>
      <c r="B17798" s="602" t="s">
        <v>359</v>
      </c>
      <c r="C17798" s="602" t="s">
        <v>218</v>
      </c>
      <c r="D17798" s="602" t="s">
        <v>219</v>
      </c>
      <c r="E17798" s="602" t="s">
        <v>41</v>
      </c>
      <c r="F17798" s="602" t="s">
        <v>1191</v>
      </c>
      <c r="G17798" s="603" t="s">
        <v>1190</v>
      </c>
      <c r="H17798" s="604">
        <v>31680000</v>
      </c>
    </row>
    <row r="17799" spans="1:8">
      <c r="A17799" s="602" t="s">
        <v>134</v>
      </c>
      <c r="B17799" s="602" t="s">
        <v>359</v>
      </c>
      <c r="C17799" s="602" t="s">
        <v>218</v>
      </c>
      <c r="D17799" s="602" t="s">
        <v>219</v>
      </c>
      <c r="E17799" s="602" t="s">
        <v>41</v>
      </c>
      <c r="F17799" s="602" t="s">
        <v>45</v>
      </c>
      <c r="G17799" s="603" t="s">
        <v>46</v>
      </c>
      <c r="H17799" s="604">
        <v>3054323000</v>
      </c>
    </row>
    <row r="17800" spans="1:8">
      <c r="A17800" s="602" t="s">
        <v>134</v>
      </c>
      <c r="B17800" s="602" t="s">
        <v>359</v>
      </c>
      <c r="C17800" s="602" t="s">
        <v>218</v>
      </c>
      <c r="D17800" s="602" t="s">
        <v>219</v>
      </c>
      <c r="E17800" s="602" t="s">
        <v>41</v>
      </c>
      <c r="F17800" s="602" t="s">
        <v>1164</v>
      </c>
      <c r="G17800" s="603" t="s">
        <v>747</v>
      </c>
      <c r="H17800" s="604">
        <v>353100000</v>
      </c>
    </row>
    <row r="17801" spans="1:8">
      <c r="A17801" s="602" t="s">
        <v>134</v>
      </c>
      <c r="B17801" s="602" t="s">
        <v>359</v>
      </c>
      <c r="C17801" s="602" t="s">
        <v>218</v>
      </c>
      <c r="D17801" s="602" t="s">
        <v>219</v>
      </c>
      <c r="E17801" s="602" t="s">
        <v>41</v>
      </c>
      <c r="F17801" s="602" t="s">
        <v>437</v>
      </c>
      <c r="G17801" s="603" t="s">
        <v>438</v>
      </c>
      <c r="H17801" s="604">
        <v>233305000</v>
      </c>
    </row>
    <row r="17802" spans="1:8">
      <c r="A17802" s="602" t="s">
        <v>134</v>
      </c>
      <c r="B17802" s="602" t="s">
        <v>359</v>
      </c>
      <c r="C17802" s="602" t="s">
        <v>218</v>
      </c>
      <c r="D17802" s="602" t="s">
        <v>219</v>
      </c>
      <c r="E17802" s="602" t="s">
        <v>41</v>
      </c>
      <c r="F17802" s="602" t="s">
        <v>22</v>
      </c>
      <c r="G17802" s="603" t="s">
        <v>23</v>
      </c>
      <c r="H17802" s="604">
        <v>47858000</v>
      </c>
    </row>
    <row r="17803" spans="1:8">
      <c r="A17803" s="602" t="s">
        <v>134</v>
      </c>
      <c r="B17803" s="602" t="s">
        <v>359</v>
      </c>
      <c r="C17803" s="602" t="s">
        <v>218</v>
      </c>
      <c r="D17803" s="602" t="s">
        <v>219</v>
      </c>
      <c r="E17803" s="602" t="s">
        <v>41</v>
      </c>
      <c r="F17803" s="602" t="s">
        <v>47</v>
      </c>
      <c r="G17803" s="603" t="s">
        <v>48</v>
      </c>
      <c r="H17803" s="604">
        <v>4924107000</v>
      </c>
    </row>
    <row r="17804" spans="1:8">
      <c r="A17804" s="602" t="s">
        <v>134</v>
      </c>
      <c r="B17804" s="602" t="s">
        <v>359</v>
      </c>
      <c r="C17804" s="602" t="s">
        <v>218</v>
      </c>
      <c r="D17804" s="602" t="s">
        <v>219</v>
      </c>
      <c r="E17804" s="602" t="s">
        <v>1145</v>
      </c>
      <c r="F17804" s="605" t="s">
        <v>411</v>
      </c>
      <c r="G17804" s="603" t="s">
        <v>1146</v>
      </c>
      <c r="H17804" s="604">
        <v>163945713</v>
      </c>
    </row>
    <row r="17805" spans="1:8">
      <c r="A17805" s="602" t="s">
        <v>134</v>
      </c>
      <c r="B17805" s="602" t="s">
        <v>359</v>
      </c>
      <c r="C17805" s="602" t="s">
        <v>218</v>
      </c>
      <c r="D17805" s="602" t="s">
        <v>219</v>
      </c>
      <c r="E17805" s="602" t="s">
        <v>1145</v>
      </c>
      <c r="F17805" s="602" t="s">
        <v>1144</v>
      </c>
      <c r="G17805" s="603" t="s">
        <v>1143</v>
      </c>
      <c r="H17805" s="604">
        <v>147504713</v>
      </c>
    </row>
    <row r="17806" spans="1:8">
      <c r="A17806" s="602" t="s">
        <v>134</v>
      </c>
      <c r="B17806" s="602" t="s">
        <v>359</v>
      </c>
      <c r="C17806" s="602" t="s">
        <v>218</v>
      </c>
      <c r="D17806" s="602" t="s">
        <v>219</v>
      </c>
      <c r="E17806" s="602" t="s">
        <v>1145</v>
      </c>
      <c r="F17806" s="602" t="s">
        <v>1149</v>
      </c>
      <c r="G17806" s="603" t="s">
        <v>1148</v>
      </c>
      <c r="H17806" s="604">
        <v>16441000</v>
      </c>
    </row>
    <row r="17807" spans="1:8">
      <c r="A17807" s="602" t="s">
        <v>134</v>
      </c>
      <c r="B17807" s="602" t="s">
        <v>359</v>
      </c>
      <c r="C17807" s="602" t="s">
        <v>218</v>
      </c>
      <c r="D17807" s="602" t="s">
        <v>219</v>
      </c>
      <c r="E17807" s="602" t="s">
        <v>269</v>
      </c>
      <c r="F17807" s="605" t="s">
        <v>411</v>
      </c>
      <c r="G17807" s="603" t="s">
        <v>270</v>
      </c>
      <c r="H17807" s="604">
        <v>280684000</v>
      </c>
    </row>
    <row r="17808" spans="1:8">
      <c r="A17808" s="602" t="s">
        <v>134</v>
      </c>
      <c r="B17808" s="602" t="s">
        <v>359</v>
      </c>
      <c r="C17808" s="602" t="s">
        <v>218</v>
      </c>
      <c r="D17808" s="602" t="s">
        <v>219</v>
      </c>
      <c r="E17808" s="602" t="s">
        <v>269</v>
      </c>
      <c r="F17808" s="602" t="s">
        <v>271</v>
      </c>
      <c r="G17808" s="603" t="s">
        <v>272</v>
      </c>
      <c r="H17808" s="604">
        <v>275184000</v>
      </c>
    </row>
    <row r="17809" spans="1:8">
      <c r="A17809" s="602" t="s">
        <v>134</v>
      </c>
      <c r="B17809" s="602" t="s">
        <v>359</v>
      </c>
      <c r="C17809" s="602" t="s">
        <v>218</v>
      </c>
      <c r="D17809" s="602" t="s">
        <v>219</v>
      </c>
      <c r="E17809" s="602" t="s">
        <v>269</v>
      </c>
      <c r="F17809" s="602" t="s">
        <v>1175</v>
      </c>
      <c r="G17809" s="603" t="s">
        <v>1174</v>
      </c>
      <c r="H17809" s="604">
        <v>5500000</v>
      </c>
    </row>
    <row r="17810" spans="1:8">
      <c r="A17810" s="602" t="s">
        <v>134</v>
      </c>
      <c r="B17810" s="602" t="s">
        <v>359</v>
      </c>
      <c r="C17810" s="602" t="s">
        <v>218</v>
      </c>
      <c r="D17810" s="602" t="s">
        <v>219</v>
      </c>
      <c r="E17810" s="602" t="s">
        <v>260</v>
      </c>
      <c r="F17810" s="605" t="s">
        <v>411</v>
      </c>
      <c r="G17810" s="603" t="s">
        <v>261</v>
      </c>
      <c r="H17810" s="604">
        <v>38248753362</v>
      </c>
    </row>
    <row r="17811" spans="1:8">
      <c r="A17811" s="602" t="s">
        <v>134</v>
      </c>
      <c r="B17811" s="602" t="s">
        <v>359</v>
      </c>
      <c r="C17811" s="602" t="s">
        <v>218</v>
      </c>
      <c r="D17811" s="602" t="s">
        <v>219</v>
      </c>
      <c r="E17811" s="602" t="s">
        <v>260</v>
      </c>
      <c r="F17811" s="602" t="s">
        <v>262</v>
      </c>
      <c r="G17811" s="603" t="s">
        <v>263</v>
      </c>
      <c r="H17811" s="604">
        <v>37906632362</v>
      </c>
    </row>
    <row r="17812" spans="1:8">
      <c r="A17812" s="602" t="s">
        <v>134</v>
      </c>
      <c r="B17812" s="602" t="s">
        <v>359</v>
      </c>
      <c r="C17812" s="602" t="s">
        <v>218</v>
      </c>
      <c r="D17812" s="602" t="s">
        <v>219</v>
      </c>
      <c r="E17812" s="602" t="s">
        <v>260</v>
      </c>
      <c r="F17812" s="602" t="s">
        <v>1189</v>
      </c>
      <c r="G17812" s="603" t="s">
        <v>1188</v>
      </c>
      <c r="H17812" s="604">
        <v>230680000</v>
      </c>
    </row>
    <row r="17813" spans="1:8">
      <c r="A17813" s="602" t="s">
        <v>134</v>
      </c>
      <c r="B17813" s="602" t="s">
        <v>359</v>
      </c>
      <c r="C17813" s="602" t="s">
        <v>218</v>
      </c>
      <c r="D17813" s="602" t="s">
        <v>219</v>
      </c>
      <c r="E17813" s="602" t="s">
        <v>260</v>
      </c>
      <c r="F17813" s="602" t="s">
        <v>1187</v>
      </c>
      <c r="G17813" s="603" t="s">
        <v>195</v>
      </c>
      <c r="H17813" s="604">
        <v>111441000</v>
      </c>
    </row>
    <row r="17814" spans="1:8">
      <c r="A17814" s="602" t="s">
        <v>134</v>
      </c>
      <c r="B17814" s="602" t="s">
        <v>359</v>
      </c>
      <c r="C17814" s="602" t="s">
        <v>218</v>
      </c>
      <c r="D17814" s="602" t="s">
        <v>219</v>
      </c>
      <c r="E17814" s="602" t="s">
        <v>49</v>
      </c>
      <c r="F17814" s="605" t="s">
        <v>411</v>
      </c>
      <c r="G17814" s="603" t="s">
        <v>50</v>
      </c>
      <c r="H17814" s="604">
        <v>2831167072</v>
      </c>
    </row>
    <row r="17815" spans="1:8">
      <c r="A17815" s="602" t="s">
        <v>134</v>
      </c>
      <c r="B17815" s="602" t="s">
        <v>359</v>
      </c>
      <c r="C17815" s="602" t="s">
        <v>218</v>
      </c>
      <c r="D17815" s="602" t="s">
        <v>219</v>
      </c>
      <c r="E17815" s="602" t="s">
        <v>49</v>
      </c>
      <c r="F17815" s="602" t="s">
        <v>51</v>
      </c>
      <c r="G17815" s="603" t="s">
        <v>52</v>
      </c>
      <c r="H17815" s="604">
        <v>2828480000</v>
      </c>
    </row>
    <row r="17816" spans="1:8">
      <c r="A17816" s="602" t="s">
        <v>134</v>
      </c>
      <c r="B17816" s="602" t="s">
        <v>359</v>
      </c>
      <c r="C17816" s="602" t="s">
        <v>218</v>
      </c>
      <c r="D17816" s="602" t="s">
        <v>219</v>
      </c>
      <c r="E17816" s="602" t="s">
        <v>49</v>
      </c>
      <c r="F17816" s="602" t="s">
        <v>1186</v>
      </c>
      <c r="G17816" s="603" t="s">
        <v>1185</v>
      </c>
      <c r="H17816" s="604">
        <v>2687072</v>
      </c>
    </row>
    <row r="17817" spans="1:8">
      <c r="A17817" s="602" t="s">
        <v>134</v>
      </c>
      <c r="B17817" s="602" t="s">
        <v>359</v>
      </c>
      <c r="C17817" s="602" t="s">
        <v>218</v>
      </c>
      <c r="D17817" s="602" t="s">
        <v>219</v>
      </c>
      <c r="E17817" s="602" t="s">
        <v>53</v>
      </c>
      <c r="F17817" s="605" t="s">
        <v>411</v>
      </c>
      <c r="G17817" s="603" t="s">
        <v>193</v>
      </c>
      <c r="H17817" s="604">
        <v>5174484344</v>
      </c>
    </row>
    <row r="17818" spans="1:8">
      <c r="A17818" s="602" t="s">
        <v>134</v>
      </c>
      <c r="B17818" s="602" t="s">
        <v>359</v>
      </c>
      <c r="C17818" s="602" t="s">
        <v>218</v>
      </c>
      <c r="D17818" s="602" t="s">
        <v>219</v>
      </c>
      <c r="E17818" s="602" t="s">
        <v>53</v>
      </c>
      <c r="F17818" s="602" t="s">
        <v>54</v>
      </c>
      <c r="G17818" s="603" t="s">
        <v>55</v>
      </c>
      <c r="H17818" s="604">
        <v>438487621</v>
      </c>
    </row>
    <row r="17819" spans="1:8">
      <c r="A17819" s="602" t="s">
        <v>134</v>
      </c>
      <c r="B17819" s="602" t="s">
        <v>359</v>
      </c>
      <c r="C17819" s="602" t="s">
        <v>218</v>
      </c>
      <c r="D17819" s="602" t="s">
        <v>219</v>
      </c>
      <c r="E17819" s="602" t="s">
        <v>53</v>
      </c>
      <c r="F17819" s="602" t="s">
        <v>56</v>
      </c>
      <c r="G17819" s="603" t="s">
        <v>57</v>
      </c>
      <c r="H17819" s="604">
        <v>4455666920</v>
      </c>
    </row>
    <row r="17820" spans="1:8">
      <c r="A17820" s="602" t="s">
        <v>134</v>
      </c>
      <c r="B17820" s="602" t="s">
        <v>359</v>
      </c>
      <c r="C17820" s="602" t="s">
        <v>218</v>
      </c>
      <c r="D17820" s="602" t="s">
        <v>219</v>
      </c>
      <c r="E17820" s="602" t="s">
        <v>53</v>
      </c>
      <c r="F17820" s="602" t="s">
        <v>264</v>
      </c>
      <c r="G17820" s="603" t="s">
        <v>34</v>
      </c>
      <c r="H17820" s="604">
        <v>120080803</v>
      </c>
    </row>
    <row r="17821" spans="1:8">
      <c r="A17821" s="602" t="s">
        <v>134</v>
      </c>
      <c r="B17821" s="602" t="s">
        <v>359</v>
      </c>
      <c r="C17821" s="602" t="s">
        <v>218</v>
      </c>
      <c r="D17821" s="602" t="s">
        <v>219</v>
      </c>
      <c r="E17821" s="602" t="s">
        <v>53</v>
      </c>
      <c r="F17821" s="602" t="s">
        <v>358</v>
      </c>
      <c r="G17821" s="603" t="s">
        <v>205</v>
      </c>
      <c r="H17821" s="604">
        <v>160249000</v>
      </c>
    </row>
    <row r="17822" spans="1:8">
      <c r="A17822" s="602" t="s">
        <v>134</v>
      </c>
      <c r="B17822" s="602" t="s">
        <v>359</v>
      </c>
      <c r="C17822" s="602" t="s">
        <v>218</v>
      </c>
      <c r="D17822" s="602" t="s">
        <v>1183</v>
      </c>
      <c r="E17822" s="605" t="s">
        <v>411</v>
      </c>
      <c r="F17822" s="605" t="s">
        <v>411</v>
      </c>
      <c r="G17822" s="603" t="s">
        <v>1184</v>
      </c>
      <c r="H17822" s="604">
        <v>1256519000</v>
      </c>
    </row>
    <row r="17823" spans="1:8">
      <c r="A17823" s="602" t="s">
        <v>134</v>
      </c>
      <c r="B17823" s="602" t="s">
        <v>359</v>
      </c>
      <c r="C17823" s="602" t="s">
        <v>218</v>
      </c>
      <c r="D17823" s="602" t="s">
        <v>1183</v>
      </c>
      <c r="E17823" s="602" t="s">
        <v>167</v>
      </c>
      <c r="F17823" s="605" t="s">
        <v>411</v>
      </c>
      <c r="G17823" s="603" t="s">
        <v>168</v>
      </c>
      <c r="H17823" s="604">
        <v>200000</v>
      </c>
    </row>
    <row r="17824" spans="1:8">
      <c r="A17824" s="602" t="s">
        <v>134</v>
      </c>
      <c r="B17824" s="602" t="s">
        <v>359</v>
      </c>
      <c r="C17824" s="602" t="s">
        <v>218</v>
      </c>
      <c r="D17824" s="602" t="s">
        <v>1183</v>
      </c>
      <c r="E17824" s="602" t="s">
        <v>167</v>
      </c>
      <c r="F17824" s="602" t="s">
        <v>354</v>
      </c>
      <c r="G17824" s="603" t="s">
        <v>355</v>
      </c>
      <c r="H17824" s="604">
        <v>200000</v>
      </c>
    </row>
    <row r="17825" spans="1:8">
      <c r="A17825" s="602" t="s">
        <v>134</v>
      </c>
      <c r="B17825" s="602" t="s">
        <v>359</v>
      </c>
      <c r="C17825" s="602" t="s">
        <v>218</v>
      </c>
      <c r="D17825" s="602" t="s">
        <v>1183</v>
      </c>
      <c r="E17825" s="602" t="s">
        <v>171</v>
      </c>
      <c r="F17825" s="605" t="s">
        <v>411</v>
      </c>
      <c r="G17825" s="603" t="s">
        <v>172</v>
      </c>
      <c r="H17825" s="604">
        <v>12960000</v>
      </c>
    </row>
    <row r="17826" spans="1:8">
      <c r="A17826" s="602" t="s">
        <v>134</v>
      </c>
      <c r="B17826" s="602" t="s">
        <v>359</v>
      </c>
      <c r="C17826" s="602" t="s">
        <v>218</v>
      </c>
      <c r="D17826" s="602" t="s">
        <v>1183</v>
      </c>
      <c r="E17826" s="602" t="s">
        <v>171</v>
      </c>
      <c r="F17826" s="602" t="s">
        <v>173</v>
      </c>
      <c r="G17826" s="603" t="s">
        <v>174</v>
      </c>
      <c r="H17826" s="604">
        <v>12960000</v>
      </c>
    </row>
    <row r="17827" spans="1:8">
      <c r="A17827" s="602" t="s">
        <v>134</v>
      </c>
      <c r="B17827" s="602" t="s">
        <v>359</v>
      </c>
      <c r="C17827" s="602" t="s">
        <v>218</v>
      </c>
      <c r="D17827" s="602" t="s">
        <v>1183</v>
      </c>
      <c r="E17827" s="602" t="s">
        <v>240</v>
      </c>
      <c r="F17827" s="605" t="s">
        <v>411</v>
      </c>
      <c r="G17827" s="603" t="s">
        <v>241</v>
      </c>
      <c r="H17827" s="604">
        <v>7700000</v>
      </c>
    </row>
    <row r="17828" spans="1:8">
      <c r="A17828" s="602" t="s">
        <v>134</v>
      </c>
      <c r="B17828" s="602" t="s">
        <v>359</v>
      </c>
      <c r="C17828" s="602" t="s">
        <v>218</v>
      </c>
      <c r="D17828" s="602" t="s">
        <v>1183</v>
      </c>
      <c r="E17828" s="602" t="s">
        <v>240</v>
      </c>
      <c r="F17828" s="602" t="s">
        <v>242</v>
      </c>
      <c r="G17828" s="603" t="s">
        <v>243</v>
      </c>
      <c r="H17828" s="604">
        <v>895000</v>
      </c>
    </row>
    <row r="17829" spans="1:8">
      <c r="A17829" s="602" t="s">
        <v>134</v>
      </c>
      <c r="B17829" s="602" t="s">
        <v>359</v>
      </c>
      <c r="C17829" s="602" t="s">
        <v>218</v>
      </c>
      <c r="D17829" s="602" t="s">
        <v>1183</v>
      </c>
      <c r="E17829" s="602" t="s">
        <v>240</v>
      </c>
      <c r="F17829" s="602" t="s">
        <v>597</v>
      </c>
      <c r="G17829" s="603" t="s">
        <v>598</v>
      </c>
      <c r="H17829" s="604">
        <v>100000</v>
      </c>
    </row>
    <row r="17830" spans="1:8">
      <c r="A17830" s="602" t="s">
        <v>134</v>
      </c>
      <c r="B17830" s="602" t="s">
        <v>359</v>
      </c>
      <c r="C17830" s="602" t="s">
        <v>218</v>
      </c>
      <c r="D17830" s="602" t="s">
        <v>1183</v>
      </c>
      <c r="E17830" s="602" t="s">
        <v>240</v>
      </c>
      <c r="F17830" s="602" t="s">
        <v>733</v>
      </c>
      <c r="G17830" s="603" t="s">
        <v>734</v>
      </c>
      <c r="H17830" s="604">
        <v>2700000</v>
      </c>
    </row>
    <row r="17831" spans="1:8">
      <c r="A17831" s="602" t="s">
        <v>134</v>
      </c>
      <c r="B17831" s="602" t="s">
        <v>359</v>
      </c>
      <c r="C17831" s="602" t="s">
        <v>218</v>
      </c>
      <c r="D17831" s="602" t="s">
        <v>1183</v>
      </c>
      <c r="E17831" s="602" t="s">
        <v>240</v>
      </c>
      <c r="F17831" s="602" t="s">
        <v>735</v>
      </c>
      <c r="G17831" s="603" t="s">
        <v>193</v>
      </c>
      <c r="H17831" s="604">
        <v>4005000</v>
      </c>
    </row>
    <row r="17832" spans="1:8">
      <c r="A17832" s="602" t="s">
        <v>134</v>
      </c>
      <c r="B17832" s="602" t="s">
        <v>359</v>
      </c>
      <c r="C17832" s="602" t="s">
        <v>218</v>
      </c>
      <c r="D17832" s="602" t="s">
        <v>1183</v>
      </c>
      <c r="E17832" s="602" t="s">
        <v>183</v>
      </c>
      <c r="F17832" s="605" t="s">
        <v>411</v>
      </c>
      <c r="G17832" s="603" t="s">
        <v>184</v>
      </c>
      <c r="H17832" s="604">
        <v>600000</v>
      </c>
    </row>
    <row r="17833" spans="1:8">
      <c r="A17833" s="602" t="s">
        <v>134</v>
      </c>
      <c r="B17833" s="602" t="s">
        <v>359</v>
      </c>
      <c r="C17833" s="602" t="s">
        <v>218</v>
      </c>
      <c r="D17833" s="602" t="s">
        <v>1183</v>
      </c>
      <c r="E17833" s="602" t="s">
        <v>183</v>
      </c>
      <c r="F17833" s="602" t="s">
        <v>185</v>
      </c>
      <c r="G17833" s="603" t="s">
        <v>186</v>
      </c>
      <c r="H17833" s="604">
        <v>600000</v>
      </c>
    </row>
    <row r="17834" spans="1:8">
      <c r="A17834" s="602" t="s">
        <v>134</v>
      </c>
      <c r="B17834" s="602" t="s">
        <v>359</v>
      </c>
      <c r="C17834" s="602" t="s">
        <v>218</v>
      </c>
      <c r="D17834" s="602" t="s">
        <v>1183</v>
      </c>
      <c r="E17834" s="602" t="s">
        <v>738</v>
      </c>
      <c r="F17834" s="605" t="s">
        <v>411</v>
      </c>
      <c r="G17834" s="603" t="s">
        <v>739</v>
      </c>
      <c r="H17834" s="604">
        <v>49300000</v>
      </c>
    </row>
    <row r="17835" spans="1:8">
      <c r="A17835" s="602" t="s">
        <v>134</v>
      </c>
      <c r="B17835" s="602" t="s">
        <v>359</v>
      </c>
      <c r="C17835" s="602" t="s">
        <v>218</v>
      </c>
      <c r="D17835" s="602" t="s">
        <v>1183</v>
      </c>
      <c r="E17835" s="602" t="s">
        <v>738</v>
      </c>
      <c r="F17835" s="602" t="s">
        <v>740</v>
      </c>
      <c r="G17835" s="603" t="s">
        <v>741</v>
      </c>
      <c r="H17835" s="604">
        <v>49300000</v>
      </c>
    </row>
    <row r="17836" spans="1:8">
      <c r="A17836" s="602" t="s">
        <v>134</v>
      </c>
      <c r="B17836" s="602" t="s">
        <v>359</v>
      </c>
      <c r="C17836" s="602" t="s">
        <v>218</v>
      </c>
      <c r="D17836" s="602" t="s">
        <v>1183</v>
      </c>
      <c r="E17836" s="602" t="s">
        <v>189</v>
      </c>
      <c r="F17836" s="605" t="s">
        <v>411</v>
      </c>
      <c r="G17836" s="603" t="s">
        <v>190</v>
      </c>
      <c r="H17836" s="604">
        <v>1034525000</v>
      </c>
    </row>
    <row r="17837" spans="1:8">
      <c r="A17837" s="602" t="s">
        <v>134</v>
      </c>
      <c r="B17837" s="602" t="s">
        <v>359</v>
      </c>
      <c r="C17837" s="602" t="s">
        <v>218</v>
      </c>
      <c r="D17837" s="602" t="s">
        <v>1183</v>
      </c>
      <c r="E17837" s="602" t="s">
        <v>189</v>
      </c>
      <c r="F17837" s="602" t="s">
        <v>191</v>
      </c>
      <c r="G17837" s="603" t="s">
        <v>36</v>
      </c>
      <c r="H17837" s="604">
        <v>2290000</v>
      </c>
    </row>
    <row r="17838" spans="1:8">
      <c r="A17838" s="602" t="s">
        <v>134</v>
      </c>
      <c r="B17838" s="602" t="s">
        <v>359</v>
      </c>
      <c r="C17838" s="602" t="s">
        <v>218</v>
      </c>
      <c r="D17838" s="602" t="s">
        <v>1183</v>
      </c>
      <c r="E17838" s="602" t="s">
        <v>189</v>
      </c>
      <c r="F17838" s="602" t="s">
        <v>37</v>
      </c>
      <c r="G17838" s="603" t="s">
        <v>38</v>
      </c>
      <c r="H17838" s="604">
        <v>1030685000</v>
      </c>
    </row>
    <row r="17839" spans="1:8">
      <c r="A17839" s="602" t="s">
        <v>134</v>
      </c>
      <c r="B17839" s="602" t="s">
        <v>359</v>
      </c>
      <c r="C17839" s="602" t="s">
        <v>218</v>
      </c>
      <c r="D17839" s="602" t="s">
        <v>1183</v>
      </c>
      <c r="E17839" s="602" t="s">
        <v>189</v>
      </c>
      <c r="F17839" s="602" t="s">
        <v>192</v>
      </c>
      <c r="G17839" s="603" t="s">
        <v>193</v>
      </c>
      <c r="H17839" s="604">
        <v>1550000</v>
      </c>
    </row>
    <row r="17840" spans="1:8">
      <c r="A17840" s="602" t="s">
        <v>134</v>
      </c>
      <c r="B17840" s="602" t="s">
        <v>359</v>
      </c>
      <c r="C17840" s="602" t="s">
        <v>218</v>
      </c>
      <c r="D17840" s="602" t="s">
        <v>1183</v>
      </c>
      <c r="E17840" s="602" t="s">
        <v>194</v>
      </c>
      <c r="F17840" s="605" t="s">
        <v>411</v>
      </c>
      <c r="G17840" s="603" t="s">
        <v>195</v>
      </c>
      <c r="H17840" s="604">
        <v>14455000</v>
      </c>
    </row>
    <row r="17841" spans="1:8">
      <c r="A17841" s="602" t="s">
        <v>134</v>
      </c>
      <c r="B17841" s="602" t="s">
        <v>359</v>
      </c>
      <c r="C17841" s="602" t="s">
        <v>218</v>
      </c>
      <c r="D17841" s="602" t="s">
        <v>1183</v>
      </c>
      <c r="E17841" s="602" t="s">
        <v>194</v>
      </c>
      <c r="F17841" s="602" t="s">
        <v>198</v>
      </c>
      <c r="G17841" s="603" t="s">
        <v>199</v>
      </c>
      <c r="H17841" s="604">
        <v>11145000</v>
      </c>
    </row>
    <row r="17842" spans="1:8">
      <c r="A17842" s="602" t="s">
        <v>134</v>
      </c>
      <c r="B17842" s="602" t="s">
        <v>359</v>
      </c>
      <c r="C17842" s="602" t="s">
        <v>218</v>
      </c>
      <c r="D17842" s="602" t="s">
        <v>1183</v>
      </c>
      <c r="E17842" s="602" t="s">
        <v>194</v>
      </c>
      <c r="F17842" s="602" t="s">
        <v>200</v>
      </c>
      <c r="G17842" s="603" t="s">
        <v>201</v>
      </c>
      <c r="H17842" s="604">
        <v>3310000</v>
      </c>
    </row>
    <row r="17843" spans="1:8">
      <c r="A17843" s="602" t="s">
        <v>134</v>
      </c>
      <c r="B17843" s="602" t="s">
        <v>359</v>
      </c>
      <c r="C17843" s="602" t="s">
        <v>218</v>
      </c>
      <c r="D17843" s="602" t="s">
        <v>1183</v>
      </c>
      <c r="E17843" s="602" t="s">
        <v>580</v>
      </c>
      <c r="F17843" s="605" t="s">
        <v>411</v>
      </c>
      <c r="G17843" s="603" t="s">
        <v>581</v>
      </c>
      <c r="H17843" s="604">
        <v>136779000</v>
      </c>
    </row>
    <row r="17844" spans="1:8">
      <c r="A17844" s="602" t="s">
        <v>134</v>
      </c>
      <c r="B17844" s="602" t="s">
        <v>359</v>
      </c>
      <c r="C17844" s="602" t="s">
        <v>218</v>
      </c>
      <c r="D17844" s="602" t="s">
        <v>1183</v>
      </c>
      <c r="E17844" s="602" t="s">
        <v>580</v>
      </c>
      <c r="F17844" s="602" t="s">
        <v>373</v>
      </c>
      <c r="G17844" s="603" t="s">
        <v>640</v>
      </c>
      <c r="H17844" s="604">
        <v>12000000</v>
      </c>
    </row>
    <row r="17845" spans="1:8">
      <c r="A17845" s="602" t="s">
        <v>134</v>
      </c>
      <c r="B17845" s="602" t="s">
        <v>359</v>
      </c>
      <c r="C17845" s="602" t="s">
        <v>218</v>
      </c>
      <c r="D17845" s="602" t="s">
        <v>1183</v>
      </c>
      <c r="E17845" s="602" t="s">
        <v>580</v>
      </c>
      <c r="F17845" s="602" t="s">
        <v>293</v>
      </c>
      <c r="G17845" s="603" t="s">
        <v>205</v>
      </c>
      <c r="H17845" s="604">
        <v>124779000</v>
      </c>
    </row>
    <row r="17846" spans="1:8">
      <c r="A17846" s="602" t="s">
        <v>134</v>
      </c>
      <c r="B17846" s="602" t="s">
        <v>359</v>
      </c>
      <c r="C17846" s="602" t="s">
        <v>218</v>
      </c>
      <c r="D17846" s="602" t="s">
        <v>346</v>
      </c>
      <c r="E17846" s="605" t="s">
        <v>411</v>
      </c>
      <c r="F17846" s="605" t="s">
        <v>411</v>
      </c>
      <c r="G17846" s="603" t="s">
        <v>347</v>
      </c>
      <c r="H17846" s="604">
        <v>30691945230</v>
      </c>
    </row>
    <row r="17847" spans="1:8">
      <c r="A17847" s="602" t="s">
        <v>134</v>
      </c>
      <c r="B17847" s="602" t="s">
        <v>359</v>
      </c>
      <c r="C17847" s="602" t="s">
        <v>218</v>
      </c>
      <c r="D17847" s="602" t="s">
        <v>346</v>
      </c>
      <c r="E17847" s="602" t="s">
        <v>142</v>
      </c>
      <c r="F17847" s="605" t="s">
        <v>411</v>
      </c>
      <c r="G17847" s="603" t="s">
        <v>143</v>
      </c>
      <c r="H17847" s="604">
        <v>2696402586</v>
      </c>
    </row>
    <row r="17848" spans="1:8">
      <c r="A17848" s="602" t="s">
        <v>134</v>
      </c>
      <c r="B17848" s="602" t="s">
        <v>359</v>
      </c>
      <c r="C17848" s="602" t="s">
        <v>218</v>
      </c>
      <c r="D17848" s="602" t="s">
        <v>346</v>
      </c>
      <c r="E17848" s="602" t="s">
        <v>142</v>
      </c>
      <c r="F17848" s="602" t="s">
        <v>144</v>
      </c>
      <c r="G17848" s="603" t="s">
        <v>145</v>
      </c>
      <c r="H17848" s="604">
        <v>2679192466</v>
      </c>
    </row>
    <row r="17849" spans="1:8">
      <c r="A17849" s="602" t="s">
        <v>134</v>
      </c>
      <c r="B17849" s="602" t="s">
        <v>359</v>
      </c>
      <c r="C17849" s="602" t="s">
        <v>218</v>
      </c>
      <c r="D17849" s="602" t="s">
        <v>346</v>
      </c>
      <c r="E17849" s="602" t="s">
        <v>142</v>
      </c>
      <c r="F17849" s="602" t="s">
        <v>146</v>
      </c>
      <c r="G17849" s="603" t="s">
        <v>147</v>
      </c>
      <c r="H17849" s="604">
        <v>16238600</v>
      </c>
    </row>
    <row r="17850" spans="1:8">
      <c r="A17850" s="602" t="s">
        <v>134</v>
      </c>
      <c r="B17850" s="602" t="s">
        <v>359</v>
      </c>
      <c r="C17850" s="602" t="s">
        <v>218</v>
      </c>
      <c r="D17850" s="602" t="s">
        <v>346</v>
      </c>
      <c r="E17850" s="602" t="s">
        <v>142</v>
      </c>
      <c r="F17850" s="602" t="s">
        <v>221</v>
      </c>
      <c r="G17850" s="603" t="s">
        <v>222</v>
      </c>
      <c r="H17850" s="604">
        <v>971520</v>
      </c>
    </row>
    <row r="17851" spans="1:8">
      <c r="A17851" s="602" t="s">
        <v>134</v>
      </c>
      <c r="B17851" s="602" t="s">
        <v>359</v>
      </c>
      <c r="C17851" s="602" t="s">
        <v>218</v>
      </c>
      <c r="D17851" s="602" t="s">
        <v>346</v>
      </c>
      <c r="E17851" s="602" t="s">
        <v>148</v>
      </c>
      <c r="F17851" s="605" t="s">
        <v>411</v>
      </c>
      <c r="G17851" s="603" t="s">
        <v>149</v>
      </c>
      <c r="H17851" s="604">
        <v>2336201693</v>
      </c>
    </row>
    <row r="17852" spans="1:8">
      <c r="A17852" s="602" t="s">
        <v>134</v>
      </c>
      <c r="B17852" s="602" t="s">
        <v>359</v>
      </c>
      <c r="C17852" s="602" t="s">
        <v>218</v>
      </c>
      <c r="D17852" s="602" t="s">
        <v>346</v>
      </c>
      <c r="E17852" s="602" t="s">
        <v>148</v>
      </c>
      <c r="F17852" s="602" t="s">
        <v>223</v>
      </c>
      <c r="G17852" s="603" t="s">
        <v>224</v>
      </c>
      <c r="H17852" s="604">
        <v>9756680</v>
      </c>
    </row>
    <row r="17853" spans="1:8">
      <c r="A17853" s="602" t="s">
        <v>134</v>
      </c>
      <c r="B17853" s="602" t="s">
        <v>359</v>
      </c>
      <c r="C17853" s="602" t="s">
        <v>218</v>
      </c>
      <c r="D17853" s="602" t="s">
        <v>346</v>
      </c>
      <c r="E17853" s="602" t="s">
        <v>148</v>
      </c>
      <c r="F17853" s="602" t="s">
        <v>603</v>
      </c>
      <c r="G17853" s="603" t="s">
        <v>604</v>
      </c>
      <c r="H17853" s="604">
        <v>142200443</v>
      </c>
    </row>
    <row r="17854" spans="1:8">
      <c r="A17854" s="602" t="s">
        <v>134</v>
      </c>
      <c r="B17854" s="602" t="s">
        <v>359</v>
      </c>
      <c r="C17854" s="602" t="s">
        <v>218</v>
      </c>
      <c r="D17854" s="602" t="s">
        <v>346</v>
      </c>
      <c r="E17854" s="602" t="s">
        <v>148</v>
      </c>
      <c r="F17854" s="602" t="s">
        <v>591</v>
      </c>
      <c r="G17854" s="603" t="s">
        <v>592</v>
      </c>
      <c r="H17854" s="604">
        <v>220244256</v>
      </c>
    </row>
    <row r="17855" spans="1:8">
      <c r="A17855" s="602" t="s">
        <v>134</v>
      </c>
      <c r="B17855" s="602" t="s">
        <v>359</v>
      </c>
      <c r="C17855" s="602" t="s">
        <v>218</v>
      </c>
      <c r="D17855" s="602" t="s">
        <v>346</v>
      </c>
      <c r="E17855" s="602" t="s">
        <v>148</v>
      </c>
      <c r="F17855" s="602" t="s">
        <v>206</v>
      </c>
      <c r="G17855" s="603" t="s">
        <v>207</v>
      </c>
      <c r="H17855" s="604">
        <v>24944098</v>
      </c>
    </row>
    <row r="17856" spans="1:8">
      <c r="A17856" s="602" t="s">
        <v>134</v>
      </c>
      <c r="B17856" s="602" t="s">
        <v>359</v>
      </c>
      <c r="C17856" s="602" t="s">
        <v>218</v>
      </c>
      <c r="D17856" s="602" t="s">
        <v>346</v>
      </c>
      <c r="E17856" s="602" t="s">
        <v>148</v>
      </c>
      <c r="F17856" s="602" t="s">
        <v>150</v>
      </c>
      <c r="G17856" s="603" t="s">
        <v>151</v>
      </c>
      <c r="H17856" s="604">
        <v>213189480</v>
      </c>
    </row>
    <row r="17857" spans="1:8">
      <c r="A17857" s="602" t="s">
        <v>134</v>
      </c>
      <c r="B17857" s="602" t="s">
        <v>359</v>
      </c>
      <c r="C17857" s="602" t="s">
        <v>218</v>
      </c>
      <c r="D17857" s="602" t="s">
        <v>346</v>
      </c>
      <c r="E17857" s="602" t="s">
        <v>148</v>
      </c>
      <c r="F17857" s="602" t="s">
        <v>605</v>
      </c>
      <c r="G17857" s="603" t="s">
        <v>471</v>
      </c>
      <c r="H17857" s="604">
        <v>332878745</v>
      </c>
    </row>
    <row r="17858" spans="1:8">
      <c r="A17858" s="602" t="s">
        <v>134</v>
      </c>
      <c r="B17858" s="602" t="s">
        <v>359</v>
      </c>
      <c r="C17858" s="602" t="s">
        <v>218</v>
      </c>
      <c r="D17858" s="602" t="s">
        <v>346</v>
      </c>
      <c r="E17858" s="602" t="s">
        <v>148</v>
      </c>
      <c r="F17858" s="602" t="s">
        <v>472</v>
      </c>
      <c r="G17858" s="603" t="s">
        <v>473</v>
      </c>
      <c r="H17858" s="604">
        <v>106643600</v>
      </c>
    </row>
    <row r="17859" spans="1:8">
      <c r="A17859" s="602" t="s">
        <v>134</v>
      </c>
      <c r="B17859" s="602" t="s">
        <v>359</v>
      </c>
      <c r="C17859" s="602" t="s">
        <v>218</v>
      </c>
      <c r="D17859" s="602" t="s">
        <v>346</v>
      </c>
      <c r="E17859" s="602" t="s">
        <v>148</v>
      </c>
      <c r="F17859" s="602" t="s">
        <v>208</v>
      </c>
      <c r="G17859" s="603" t="s">
        <v>209</v>
      </c>
      <c r="H17859" s="604">
        <v>23958981</v>
      </c>
    </row>
    <row r="17860" spans="1:8">
      <c r="A17860" s="602" t="s">
        <v>134</v>
      </c>
      <c r="B17860" s="602" t="s">
        <v>359</v>
      </c>
      <c r="C17860" s="602" t="s">
        <v>218</v>
      </c>
      <c r="D17860" s="602" t="s">
        <v>346</v>
      </c>
      <c r="E17860" s="602" t="s">
        <v>148</v>
      </c>
      <c r="F17860" s="602" t="s">
        <v>474</v>
      </c>
      <c r="G17860" s="603" t="s">
        <v>28</v>
      </c>
      <c r="H17860" s="604">
        <v>127402000</v>
      </c>
    </row>
    <row r="17861" spans="1:8">
      <c r="A17861" s="602" t="s">
        <v>134</v>
      </c>
      <c r="B17861" s="602" t="s">
        <v>359</v>
      </c>
      <c r="C17861" s="602" t="s">
        <v>218</v>
      </c>
      <c r="D17861" s="602" t="s">
        <v>346</v>
      </c>
      <c r="E17861" s="602" t="s">
        <v>148</v>
      </c>
      <c r="F17861" s="602" t="s">
        <v>360</v>
      </c>
      <c r="G17861" s="603" t="s">
        <v>361</v>
      </c>
      <c r="H17861" s="604">
        <v>726000</v>
      </c>
    </row>
    <row r="17862" spans="1:8">
      <c r="A17862" s="602" t="s">
        <v>134</v>
      </c>
      <c r="B17862" s="602" t="s">
        <v>359</v>
      </c>
      <c r="C17862" s="602" t="s">
        <v>218</v>
      </c>
      <c r="D17862" s="602" t="s">
        <v>346</v>
      </c>
      <c r="E17862" s="602" t="s">
        <v>148</v>
      </c>
      <c r="F17862" s="602" t="s">
        <v>212</v>
      </c>
      <c r="G17862" s="603" t="s">
        <v>213</v>
      </c>
      <c r="H17862" s="604">
        <v>638689821</v>
      </c>
    </row>
    <row r="17863" spans="1:8">
      <c r="A17863" s="602" t="s">
        <v>134</v>
      </c>
      <c r="B17863" s="602" t="s">
        <v>359</v>
      </c>
      <c r="C17863" s="602" t="s">
        <v>218</v>
      </c>
      <c r="D17863" s="602" t="s">
        <v>346</v>
      </c>
      <c r="E17863" s="602" t="s">
        <v>148</v>
      </c>
      <c r="F17863" s="602" t="s">
        <v>227</v>
      </c>
      <c r="G17863" s="603" t="s">
        <v>205</v>
      </c>
      <c r="H17863" s="604">
        <v>495567589</v>
      </c>
    </row>
    <row r="17864" spans="1:8">
      <c r="A17864" s="602" t="s">
        <v>134</v>
      </c>
      <c r="B17864" s="602" t="s">
        <v>359</v>
      </c>
      <c r="C17864" s="602" t="s">
        <v>218</v>
      </c>
      <c r="D17864" s="602" t="s">
        <v>346</v>
      </c>
      <c r="E17864" s="602" t="s">
        <v>582</v>
      </c>
      <c r="F17864" s="605" t="s">
        <v>411</v>
      </c>
      <c r="G17864" s="603" t="s">
        <v>583</v>
      </c>
      <c r="H17864" s="604">
        <v>20700000</v>
      </c>
    </row>
    <row r="17865" spans="1:8">
      <c r="A17865" s="602" t="s">
        <v>134</v>
      </c>
      <c r="B17865" s="602" t="s">
        <v>359</v>
      </c>
      <c r="C17865" s="602" t="s">
        <v>218</v>
      </c>
      <c r="D17865" s="602" t="s">
        <v>346</v>
      </c>
      <c r="E17865" s="602" t="s">
        <v>582</v>
      </c>
      <c r="F17865" s="602" t="s">
        <v>584</v>
      </c>
      <c r="G17865" s="603" t="s">
        <v>585</v>
      </c>
      <c r="H17865" s="604">
        <v>10957000</v>
      </c>
    </row>
    <row r="17866" spans="1:8">
      <c r="A17866" s="602" t="s">
        <v>134</v>
      </c>
      <c r="B17866" s="602" t="s">
        <v>359</v>
      </c>
      <c r="C17866" s="602" t="s">
        <v>218</v>
      </c>
      <c r="D17866" s="602" t="s">
        <v>346</v>
      </c>
      <c r="E17866" s="602" t="s">
        <v>582</v>
      </c>
      <c r="F17866" s="602" t="s">
        <v>478</v>
      </c>
      <c r="G17866" s="603" t="s">
        <v>479</v>
      </c>
      <c r="H17866" s="604">
        <v>5940000</v>
      </c>
    </row>
    <row r="17867" spans="1:8">
      <c r="A17867" s="602" t="s">
        <v>134</v>
      </c>
      <c r="B17867" s="602" t="s">
        <v>359</v>
      </c>
      <c r="C17867" s="602" t="s">
        <v>218</v>
      </c>
      <c r="D17867" s="602" t="s">
        <v>346</v>
      </c>
      <c r="E17867" s="602" t="s">
        <v>582</v>
      </c>
      <c r="F17867" s="602" t="s">
        <v>595</v>
      </c>
      <c r="G17867" s="603" t="s">
        <v>596</v>
      </c>
      <c r="H17867" s="604">
        <v>2343000</v>
      </c>
    </row>
    <row r="17868" spans="1:8">
      <c r="A17868" s="602" t="s">
        <v>134</v>
      </c>
      <c r="B17868" s="602" t="s">
        <v>359</v>
      </c>
      <c r="C17868" s="602" t="s">
        <v>218</v>
      </c>
      <c r="D17868" s="602" t="s">
        <v>346</v>
      </c>
      <c r="E17868" s="602" t="s">
        <v>582</v>
      </c>
      <c r="F17868" s="602" t="s">
        <v>586</v>
      </c>
      <c r="G17868" s="603" t="s">
        <v>205</v>
      </c>
      <c r="H17868" s="604">
        <v>1460000</v>
      </c>
    </row>
    <row r="17869" spans="1:8">
      <c r="A17869" s="602" t="s">
        <v>134</v>
      </c>
      <c r="B17869" s="602" t="s">
        <v>359</v>
      </c>
      <c r="C17869" s="602" t="s">
        <v>218</v>
      </c>
      <c r="D17869" s="602" t="s">
        <v>346</v>
      </c>
      <c r="E17869" s="602" t="s">
        <v>152</v>
      </c>
      <c r="F17869" s="605" t="s">
        <v>411</v>
      </c>
      <c r="G17869" s="603" t="s">
        <v>153</v>
      </c>
      <c r="H17869" s="604">
        <v>49160860</v>
      </c>
    </row>
    <row r="17870" spans="1:8">
      <c r="A17870" s="602" t="s">
        <v>134</v>
      </c>
      <c r="B17870" s="602" t="s">
        <v>359</v>
      </c>
      <c r="C17870" s="602" t="s">
        <v>218</v>
      </c>
      <c r="D17870" s="602" t="s">
        <v>346</v>
      </c>
      <c r="E17870" s="602" t="s">
        <v>152</v>
      </c>
      <c r="F17870" s="602" t="s">
        <v>154</v>
      </c>
      <c r="G17870" s="603" t="s">
        <v>155</v>
      </c>
      <c r="H17870" s="604">
        <v>8238000</v>
      </c>
    </row>
    <row r="17871" spans="1:8">
      <c r="A17871" s="602" t="s">
        <v>134</v>
      </c>
      <c r="B17871" s="602" t="s">
        <v>359</v>
      </c>
      <c r="C17871" s="602" t="s">
        <v>218</v>
      </c>
      <c r="D17871" s="602" t="s">
        <v>346</v>
      </c>
      <c r="E17871" s="602" t="s">
        <v>152</v>
      </c>
      <c r="F17871" s="602" t="s">
        <v>606</v>
      </c>
      <c r="G17871" s="603" t="s">
        <v>0</v>
      </c>
      <c r="H17871" s="604">
        <v>40922860</v>
      </c>
    </row>
    <row r="17872" spans="1:8">
      <c r="A17872" s="602" t="s">
        <v>134</v>
      </c>
      <c r="B17872" s="602" t="s">
        <v>359</v>
      </c>
      <c r="C17872" s="602" t="s">
        <v>218</v>
      </c>
      <c r="D17872" s="602" t="s">
        <v>346</v>
      </c>
      <c r="E17872" s="602" t="s">
        <v>156</v>
      </c>
      <c r="F17872" s="605" t="s">
        <v>411</v>
      </c>
      <c r="G17872" s="603" t="s">
        <v>514</v>
      </c>
      <c r="H17872" s="604">
        <v>1112282438</v>
      </c>
    </row>
    <row r="17873" spans="1:8">
      <c r="A17873" s="602" t="s">
        <v>134</v>
      </c>
      <c r="B17873" s="602" t="s">
        <v>359</v>
      </c>
      <c r="C17873" s="602" t="s">
        <v>218</v>
      </c>
      <c r="D17873" s="602" t="s">
        <v>346</v>
      </c>
      <c r="E17873" s="602" t="s">
        <v>156</v>
      </c>
      <c r="F17873" s="602" t="s">
        <v>157</v>
      </c>
      <c r="G17873" s="603" t="s">
        <v>158</v>
      </c>
      <c r="H17873" s="604">
        <v>806111235</v>
      </c>
    </row>
    <row r="17874" spans="1:8">
      <c r="A17874" s="602" t="s">
        <v>134</v>
      </c>
      <c r="B17874" s="602" t="s">
        <v>359</v>
      </c>
      <c r="C17874" s="602" t="s">
        <v>218</v>
      </c>
      <c r="D17874" s="602" t="s">
        <v>346</v>
      </c>
      <c r="E17874" s="602" t="s">
        <v>156</v>
      </c>
      <c r="F17874" s="602" t="s">
        <v>159</v>
      </c>
      <c r="G17874" s="603" t="s">
        <v>160</v>
      </c>
      <c r="H17874" s="604">
        <v>251902587</v>
      </c>
    </row>
    <row r="17875" spans="1:8">
      <c r="A17875" s="602" t="s">
        <v>134</v>
      </c>
      <c r="B17875" s="602" t="s">
        <v>359</v>
      </c>
      <c r="C17875" s="602" t="s">
        <v>218</v>
      </c>
      <c r="D17875" s="602" t="s">
        <v>346</v>
      </c>
      <c r="E17875" s="602" t="s">
        <v>156</v>
      </c>
      <c r="F17875" s="602" t="s">
        <v>161</v>
      </c>
      <c r="G17875" s="603" t="s">
        <v>162</v>
      </c>
      <c r="H17875" s="604">
        <v>53715080</v>
      </c>
    </row>
    <row r="17876" spans="1:8">
      <c r="A17876" s="602" t="s">
        <v>134</v>
      </c>
      <c r="B17876" s="602" t="s">
        <v>359</v>
      </c>
      <c r="C17876" s="602" t="s">
        <v>218</v>
      </c>
      <c r="D17876" s="602" t="s">
        <v>346</v>
      </c>
      <c r="E17876" s="602" t="s">
        <v>156</v>
      </c>
      <c r="F17876" s="602" t="s">
        <v>1</v>
      </c>
      <c r="G17876" s="603" t="s">
        <v>2</v>
      </c>
      <c r="H17876" s="604">
        <v>553536</v>
      </c>
    </row>
    <row r="17877" spans="1:8">
      <c r="A17877" s="602" t="s">
        <v>134</v>
      </c>
      <c r="B17877" s="602" t="s">
        <v>359</v>
      </c>
      <c r="C17877" s="602" t="s">
        <v>218</v>
      </c>
      <c r="D17877" s="602" t="s">
        <v>346</v>
      </c>
      <c r="E17877" s="602" t="s">
        <v>768</v>
      </c>
      <c r="F17877" s="605" t="s">
        <v>411</v>
      </c>
      <c r="G17877" s="603" t="s">
        <v>769</v>
      </c>
      <c r="H17877" s="604">
        <v>9954068984</v>
      </c>
    </row>
    <row r="17878" spans="1:8">
      <c r="A17878" s="602" t="s">
        <v>134</v>
      </c>
      <c r="B17878" s="602" t="s">
        <v>359</v>
      </c>
      <c r="C17878" s="602" t="s">
        <v>218</v>
      </c>
      <c r="D17878" s="602" t="s">
        <v>346</v>
      </c>
      <c r="E17878" s="602" t="s">
        <v>768</v>
      </c>
      <c r="F17878" s="602" t="s">
        <v>770</v>
      </c>
      <c r="G17878" s="603" t="s">
        <v>771</v>
      </c>
      <c r="H17878" s="604">
        <v>7146012528</v>
      </c>
    </row>
    <row r="17879" spans="1:8">
      <c r="A17879" s="602" t="s">
        <v>134</v>
      </c>
      <c r="B17879" s="602" t="s">
        <v>359</v>
      </c>
      <c r="C17879" s="602" t="s">
        <v>218</v>
      </c>
      <c r="D17879" s="602" t="s">
        <v>346</v>
      </c>
      <c r="E17879" s="602" t="s">
        <v>768</v>
      </c>
      <c r="F17879" s="602" t="s">
        <v>459</v>
      </c>
      <c r="G17879" s="603" t="s">
        <v>205</v>
      </c>
      <c r="H17879" s="604">
        <v>2808056456</v>
      </c>
    </row>
    <row r="17880" spans="1:8">
      <c r="A17880" s="602" t="s">
        <v>134</v>
      </c>
      <c r="B17880" s="602" t="s">
        <v>359</v>
      </c>
      <c r="C17880" s="602" t="s">
        <v>218</v>
      </c>
      <c r="D17880" s="602" t="s">
        <v>346</v>
      </c>
      <c r="E17880" s="602" t="s">
        <v>163</v>
      </c>
      <c r="F17880" s="605" t="s">
        <v>411</v>
      </c>
      <c r="G17880" s="603" t="s">
        <v>164</v>
      </c>
      <c r="H17880" s="604">
        <v>260941200</v>
      </c>
    </row>
    <row r="17881" spans="1:8">
      <c r="A17881" s="602" t="s">
        <v>134</v>
      </c>
      <c r="B17881" s="602" t="s">
        <v>359</v>
      </c>
      <c r="C17881" s="602" t="s">
        <v>218</v>
      </c>
      <c r="D17881" s="602" t="s">
        <v>346</v>
      </c>
      <c r="E17881" s="602" t="s">
        <v>163</v>
      </c>
      <c r="F17881" s="602" t="s">
        <v>165</v>
      </c>
      <c r="G17881" s="603" t="s">
        <v>166</v>
      </c>
      <c r="H17881" s="604">
        <v>260941200</v>
      </c>
    </row>
    <row r="17882" spans="1:8">
      <c r="A17882" s="602" t="s">
        <v>134</v>
      </c>
      <c r="B17882" s="602" t="s">
        <v>359</v>
      </c>
      <c r="C17882" s="602" t="s">
        <v>218</v>
      </c>
      <c r="D17882" s="602" t="s">
        <v>346</v>
      </c>
      <c r="E17882" s="602" t="s">
        <v>167</v>
      </c>
      <c r="F17882" s="605" t="s">
        <v>411</v>
      </c>
      <c r="G17882" s="603" t="s">
        <v>168</v>
      </c>
      <c r="H17882" s="604">
        <v>9102000</v>
      </c>
    </row>
    <row r="17883" spans="1:8">
      <c r="A17883" s="602" t="s">
        <v>134</v>
      </c>
      <c r="B17883" s="602" t="s">
        <v>359</v>
      </c>
      <c r="C17883" s="602" t="s">
        <v>218</v>
      </c>
      <c r="D17883" s="602" t="s">
        <v>346</v>
      </c>
      <c r="E17883" s="602" t="s">
        <v>167</v>
      </c>
      <c r="F17883" s="602" t="s">
        <v>230</v>
      </c>
      <c r="G17883" s="603" t="s">
        <v>231</v>
      </c>
      <c r="H17883" s="604">
        <v>9022000</v>
      </c>
    </row>
    <row r="17884" spans="1:8">
      <c r="A17884" s="602" t="s">
        <v>134</v>
      </c>
      <c r="B17884" s="602" t="s">
        <v>359</v>
      </c>
      <c r="C17884" s="602" t="s">
        <v>218</v>
      </c>
      <c r="D17884" s="602" t="s">
        <v>346</v>
      </c>
      <c r="E17884" s="602" t="s">
        <v>167</v>
      </c>
      <c r="F17884" s="602" t="s">
        <v>354</v>
      </c>
      <c r="G17884" s="603" t="s">
        <v>355</v>
      </c>
      <c r="H17884" s="604">
        <v>80000</v>
      </c>
    </row>
    <row r="17885" spans="1:8">
      <c r="A17885" s="602" t="s">
        <v>134</v>
      </c>
      <c r="B17885" s="602" t="s">
        <v>359</v>
      </c>
      <c r="C17885" s="602" t="s">
        <v>218</v>
      </c>
      <c r="D17885" s="602" t="s">
        <v>346</v>
      </c>
      <c r="E17885" s="602" t="s">
        <v>171</v>
      </c>
      <c r="F17885" s="605" t="s">
        <v>411</v>
      </c>
      <c r="G17885" s="603" t="s">
        <v>172</v>
      </c>
      <c r="H17885" s="604">
        <v>241320000</v>
      </c>
    </row>
    <row r="17886" spans="1:8">
      <c r="A17886" s="602" t="s">
        <v>134</v>
      </c>
      <c r="B17886" s="602" t="s">
        <v>359</v>
      </c>
      <c r="C17886" s="602" t="s">
        <v>218</v>
      </c>
      <c r="D17886" s="602" t="s">
        <v>346</v>
      </c>
      <c r="E17886" s="602" t="s">
        <v>171</v>
      </c>
      <c r="F17886" s="602" t="s">
        <v>173</v>
      </c>
      <c r="G17886" s="603" t="s">
        <v>174</v>
      </c>
      <c r="H17886" s="604">
        <v>161208000</v>
      </c>
    </row>
    <row r="17887" spans="1:8">
      <c r="A17887" s="602" t="s">
        <v>134</v>
      </c>
      <c r="B17887" s="602" t="s">
        <v>359</v>
      </c>
      <c r="C17887" s="602" t="s">
        <v>218</v>
      </c>
      <c r="D17887" s="602" t="s">
        <v>346</v>
      </c>
      <c r="E17887" s="602" t="s">
        <v>171</v>
      </c>
      <c r="F17887" s="602" t="s">
        <v>216</v>
      </c>
      <c r="G17887" s="603" t="s">
        <v>217</v>
      </c>
      <c r="H17887" s="604">
        <v>23927000</v>
      </c>
    </row>
    <row r="17888" spans="1:8">
      <c r="A17888" s="602" t="s">
        <v>134</v>
      </c>
      <c r="B17888" s="602" t="s">
        <v>359</v>
      </c>
      <c r="C17888" s="602" t="s">
        <v>218</v>
      </c>
      <c r="D17888" s="602" t="s">
        <v>346</v>
      </c>
      <c r="E17888" s="602" t="s">
        <v>171</v>
      </c>
      <c r="F17888" s="602" t="s">
        <v>5</v>
      </c>
      <c r="G17888" s="603" t="s">
        <v>6</v>
      </c>
      <c r="H17888" s="604">
        <v>300000</v>
      </c>
    </row>
    <row r="17889" spans="1:8">
      <c r="A17889" s="602" t="s">
        <v>134</v>
      </c>
      <c r="B17889" s="602" t="s">
        <v>359</v>
      </c>
      <c r="C17889" s="602" t="s">
        <v>218</v>
      </c>
      <c r="D17889" s="602" t="s">
        <v>346</v>
      </c>
      <c r="E17889" s="602" t="s">
        <v>171</v>
      </c>
      <c r="F17889" s="602" t="s">
        <v>175</v>
      </c>
      <c r="G17889" s="603" t="s">
        <v>176</v>
      </c>
      <c r="H17889" s="604">
        <v>55885000</v>
      </c>
    </row>
    <row r="17890" spans="1:8">
      <c r="A17890" s="602" t="s">
        <v>134</v>
      </c>
      <c r="B17890" s="602" t="s">
        <v>359</v>
      </c>
      <c r="C17890" s="602" t="s">
        <v>218</v>
      </c>
      <c r="D17890" s="602" t="s">
        <v>346</v>
      </c>
      <c r="E17890" s="602" t="s">
        <v>177</v>
      </c>
      <c r="F17890" s="605" t="s">
        <v>411</v>
      </c>
      <c r="G17890" s="603" t="s">
        <v>178</v>
      </c>
      <c r="H17890" s="604">
        <v>12281506</v>
      </c>
    </row>
    <row r="17891" spans="1:8">
      <c r="A17891" s="602" t="s">
        <v>134</v>
      </c>
      <c r="B17891" s="602" t="s">
        <v>359</v>
      </c>
      <c r="C17891" s="602" t="s">
        <v>218</v>
      </c>
      <c r="D17891" s="602" t="s">
        <v>346</v>
      </c>
      <c r="E17891" s="602" t="s">
        <v>177</v>
      </c>
      <c r="F17891" s="602" t="s">
        <v>179</v>
      </c>
      <c r="G17891" s="603" t="s">
        <v>180</v>
      </c>
      <c r="H17891" s="604">
        <v>7186506</v>
      </c>
    </row>
    <row r="17892" spans="1:8">
      <c r="A17892" s="602" t="s">
        <v>134</v>
      </c>
      <c r="B17892" s="602" t="s">
        <v>359</v>
      </c>
      <c r="C17892" s="602" t="s">
        <v>218</v>
      </c>
      <c r="D17892" s="602" t="s">
        <v>346</v>
      </c>
      <c r="E17892" s="602" t="s">
        <v>177</v>
      </c>
      <c r="F17892" s="602" t="s">
        <v>441</v>
      </c>
      <c r="G17892" s="603" t="s">
        <v>442</v>
      </c>
      <c r="H17892" s="604">
        <v>2930000</v>
      </c>
    </row>
    <row r="17893" spans="1:8">
      <c r="A17893" s="602" t="s">
        <v>134</v>
      </c>
      <c r="B17893" s="602" t="s">
        <v>359</v>
      </c>
      <c r="C17893" s="602" t="s">
        <v>218</v>
      </c>
      <c r="D17893" s="602" t="s">
        <v>346</v>
      </c>
      <c r="E17893" s="602" t="s">
        <v>177</v>
      </c>
      <c r="F17893" s="602" t="s">
        <v>235</v>
      </c>
      <c r="G17893" s="603" t="s">
        <v>236</v>
      </c>
      <c r="H17893" s="604">
        <v>350000</v>
      </c>
    </row>
    <row r="17894" spans="1:8">
      <c r="A17894" s="602" t="s">
        <v>134</v>
      </c>
      <c r="B17894" s="602" t="s">
        <v>359</v>
      </c>
      <c r="C17894" s="602" t="s">
        <v>218</v>
      </c>
      <c r="D17894" s="602" t="s">
        <v>346</v>
      </c>
      <c r="E17894" s="602" t="s">
        <v>177</v>
      </c>
      <c r="F17894" s="602" t="s">
        <v>777</v>
      </c>
      <c r="G17894" s="603" t="s">
        <v>778</v>
      </c>
      <c r="H17894" s="604">
        <v>1815000</v>
      </c>
    </row>
    <row r="17895" spans="1:8">
      <c r="A17895" s="602" t="s">
        <v>134</v>
      </c>
      <c r="B17895" s="602" t="s">
        <v>359</v>
      </c>
      <c r="C17895" s="602" t="s">
        <v>218</v>
      </c>
      <c r="D17895" s="602" t="s">
        <v>346</v>
      </c>
      <c r="E17895" s="602" t="s">
        <v>240</v>
      </c>
      <c r="F17895" s="605" t="s">
        <v>411</v>
      </c>
      <c r="G17895" s="603" t="s">
        <v>241</v>
      </c>
      <c r="H17895" s="604">
        <v>379012600</v>
      </c>
    </row>
    <row r="17896" spans="1:8">
      <c r="A17896" s="602" t="s">
        <v>134</v>
      </c>
      <c r="B17896" s="602" t="s">
        <v>359</v>
      </c>
      <c r="C17896" s="602" t="s">
        <v>218</v>
      </c>
      <c r="D17896" s="602" t="s">
        <v>346</v>
      </c>
      <c r="E17896" s="602" t="s">
        <v>240</v>
      </c>
      <c r="F17896" s="602" t="s">
        <v>242</v>
      </c>
      <c r="G17896" s="603" t="s">
        <v>243</v>
      </c>
      <c r="H17896" s="604">
        <v>6103000</v>
      </c>
    </row>
    <row r="17897" spans="1:8">
      <c r="A17897" s="602" t="s">
        <v>134</v>
      </c>
      <c r="B17897" s="602" t="s">
        <v>359</v>
      </c>
      <c r="C17897" s="602" t="s">
        <v>218</v>
      </c>
      <c r="D17897" s="602" t="s">
        <v>346</v>
      </c>
      <c r="E17897" s="602" t="s">
        <v>240</v>
      </c>
      <c r="F17897" s="602" t="s">
        <v>728</v>
      </c>
      <c r="G17897" s="603" t="s">
        <v>729</v>
      </c>
      <c r="H17897" s="604">
        <v>17650000</v>
      </c>
    </row>
    <row r="17898" spans="1:8">
      <c r="A17898" s="602" t="s">
        <v>134</v>
      </c>
      <c r="B17898" s="602" t="s">
        <v>359</v>
      </c>
      <c r="C17898" s="602" t="s">
        <v>218</v>
      </c>
      <c r="D17898" s="602" t="s">
        <v>346</v>
      </c>
      <c r="E17898" s="602" t="s">
        <v>240</v>
      </c>
      <c r="F17898" s="602" t="s">
        <v>731</v>
      </c>
      <c r="G17898" s="603" t="s">
        <v>732</v>
      </c>
      <c r="H17898" s="604">
        <v>3600000</v>
      </c>
    </row>
    <row r="17899" spans="1:8">
      <c r="A17899" s="602" t="s">
        <v>134</v>
      </c>
      <c r="B17899" s="602" t="s">
        <v>359</v>
      </c>
      <c r="C17899" s="602" t="s">
        <v>218</v>
      </c>
      <c r="D17899" s="602" t="s">
        <v>346</v>
      </c>
      <c r="E17899" s="602" t="s">
        <v>240</v>
      </c>
      <c r="F17899" s="602" t="s">
        <v>597</v>
      </c>
      <c r="G17899" s="603" t="s">
        <v>598</v>
      </c>
      <c r="H17899" s="604">
        <v>1300000</v>
      </c>
    </row>
    <row r="17900" spans="1:8">
      <c r="A17900" s="602" t="s">
        <v>134</v>
      </c>
      <c r="B17900" s="602" t="s">
        <v>359</v>
      </c>
      <c r="C17900" s="602" t="s">
        <v>218</v>
      </c>
      <c r="D17900" s="602" t="s">
        <v>346</v>
      </c>
      <c r="E17900" s="602" t="s">
        <v>240</v>
      </c>
      <c r="F17900" s="602" t="s">
        <v>733</v>
      </c>
      <c r="G17900" s="603" t="s">
        <v>734</v>
      </c>
      <c r="H17900" s="604">
        <v>196920000</v>
      </c>
    </row>
    <row r="17901" spans="1:8">
      <c r="A17901" s="602" t="s">
        <v>134</v>
      </c>
      <c r="B17901" s="602" t="s">
        <v>359</v>
      </c>
      <c r="C17901" s="602" t="s">
        <v>218</v>
      </c>
      <c r="D17901" s="602" t="s">
        <v>346</v>
      </c>
      <c r="E17901" s="602" t="s">
        <v>240</v>
      </c>
      <c r="F17901" s="602" t="s">
        <v>735</v>
      </c>
      <c r="G17901" s="603" t="s">
        <v>193</v>
      </c>
      <c r="H17901" s="604">
        <v>153439600</v>
      </c>
    </row>
    <row r="17902" spans="1:8">
      <c r="A17902" s="602" t="s">
        <v>134</v>
      </c>
      <c r="B17902" s="602" t="s">
        <v>359</v>
      </c>
      <c r="C17902" s="602" t="s">
        <v>218</v>
      </c>
      <c r="D17902" s="602" t="s">
        <v>346</v>
      </c>
      <c r="E17902" s="602" t="s">
        <v>183</v>
      </c>
      <c r="F17902" s="605" t="s">
        <v>411</v>
      </c>
      <c r="G17902" s="603" t="s">
        <v>184</v>
      </c>
      <c r="H17902" s="604">
        <v>182668000</v>
      </c>
    </row>
    <row r="17903" spans="1:8">
      <c r="A17903" s="602" t="s">
        <v>134</v>
      </c>
      <c r="B17903" s="602" t="s">
        <v>359</v>
      </c>
      <c r="C17903" s="602" t="s">
        <v>218</v>
      </c>
      <c r="D17903" s="602" t="s">
        <v>346</v>
      </c>
      <c r="E17903" s="602" t="s">
        <v>183</v>
      </c>
      <c r="F17903" s="602" t="s">
        <v>587</v>
      </c>
      <c r="G17903" s="603" t="s">
        <v>588</v>
      </c>
      <c r="H17903" s="604">
        <v>23258000</v>
      </c>
    </row>
    <row r="17904" spans="1:8">
      <c r="A17904" s="602" t="s">
        <v>134</v>
      </c>
      <c r="B17904" s="602" t="s">
        <v>359</v>
      </c>
      <c r="C17904" s="602" t="s">
        <v>218</v>
      </c>
      <c r="D17904" s="602" t="s">
        <v>346</v>
      </c>
      <c r="E17904" s="602" t="s">
        <v>183</v>
      </c>
      <c r="F17904" s="602" t="s">
        <v>736</v>
      </c>
      <c r="G17904" s="603" t="s">
        <v>737</v>
      </c>
      <c r="H17904" s="604">
        <v>27400000</v>
      </c>
    </row>
    <row r="17905" spans="1:8">
      <c r="A17905" s="602" t="s">
        <v>134</v>
      </c>
      <c r="B17905" s="602" t="s">
        <v>359</v>
      </c>
      <c r="C17905" s="602" t="s">
        <v>218</v>
      </c>
      <c r="D17905" s="602" t="s">
        <v>346</v>
      </c>
      <c r="E17905" s="602" t="s">
        <v>183</v>
      </c>
      <c r="F17905" s="602" t="s">
        <v>185</v>
      </c>
      <c r="G17905" s="603" t="s">
        <v>186</v>
      </c>
      <c r="H17905" s="604">
        <v>9760000</v>
      </c>
    </row>
    <row r="17906" spans="1:8">
      <c r="A17906" s="602" t="s">
        <v>134</v>
      </c>
      <c r="B17906" s="602" t="s">
        <v>359</v>
      </c>
      <c r="C17906" s="602" t="s">
        <v>218</v>
      </c>
      <c r="D17906" s="602" t="s">
        <v>346</v>
      </c>
      <c r="E17906" s="602" t="s">
        <v>183</v>
      </c>
      <c r="F17906" s="602" t="s">
        <v>187</v>
      </c>
      <c r="G17906" s="603" t="s">
        <v>188</v>
      </c>
      <c r="H17906" s="604">
        <v>118350000</v>
      </c>
    </row>
    <row r="17907" spans="1:8">
      <c r="A17907" s="602" t="s">
        <v>134</v>
      </c>
      <c r="B17907" s="602" t="s">
        <v>359</v>
      </c>
      <c r="C17907" s="602" t="s">
        <v>218</v>
      </c>
      <c r="D17907" s="602" t="s">
        <v>346</v>
      </c>
      <c r="E17907" s="602" t="s">
        <v>183</v>
      </c>
      <c r="F17907" s="602" t="s">
        <v>1083</v>
      </c>
      <c r="G17907" s="603" t="s">
        <v>1084</v>
      </c>
      <c r="H17907" s="604">
        <v>1500000</v>
      </c>
    </row>
    <row r="17908" spans="1:8">
      <c r="A17908" s="602" t="s">
        <v>134</v>
      </c>
      <c r="B17908" s="602" t="s">
        <v>359</v>
      </c>
      <c r="C17908" s="602" t="s">
        <v>218</v>
      </c>
      <c r="D17908" s="602" t="s">
        <v>346</v>
      </c>
      <c r="E17908" s="602" t="s">
        <v>183</v>
      </c>
      <c r="F17908" s="602" t="s">
        <v>772</v>
      </c>
      <c r="G17908" s="603" t="s">
        <v>205</v>
      </c>
      <c r="H17908" s="604">
        <v>2400000</v>
      </c>
    </row>
    <row r="17909" spans="1:8">
      <c r="A17909" s="602" t="s">
        <v>134</v>
      </c>
      <c r="B17909" s="602" t="s">
        <v>359</v>
      </c>
      <c r="C17909" s="602" t="s">
        <v>218</v>
      </c>
      <c r="D17909" s="602" t="s">
        <v>346</v>
      </c>
      <c r="E17909" s="602" t="s">
        <v>738</v>
      </c>
      <c r="F17909" s="605" t="s">
        <v>411</v>
      </c>
      <c r="G17909" s="603" t="s">
        <v>739</v>
      </c>
      <c r="H17909" s="604">
        <v>59890000</v>
      </c>
    </row>
    <row r="17910" spans="1:8">
      <c r="A17910" s="602" t="s">
        <v>134</v>
      </c>
      <c r="B17910" s="602" t="s">
        <v>359</v>
      </c>
      <c r="C17910" s="602" t="s">
        <v>218</v>
      </c>
      <c r="D17910" s="602" t="s">
        <v>346</v>
      </c>
      <c r="E17910" s="602" t="s">
        <v>738</v>
      </c>
      <c r="F17910" s="602" t="s">
        <v>740</v>
      </c>
      <c r="G17910" s="603" t="s">
        <v>741</v>
      </c>
      <c r="H17910" s="604">
        <v>38436000</v>
      </c>
    </row>
    <row r="17911" spans="1:8">
      <c r="A17911" s="602" t="s">
        <v>134</v>
      </c>
      <c r="B17911" s="602" t="s">
        <v>359</v>
      </c>
      <c r="C17911" s="602" t="s">
        <v>218</v>
      </c>
      <c r="D17911" s="602" t="s">
        <v>346</v>
      </c>
      <c r="E17911" s="602" t="s">
        <v>738</v>
      </c>
      <c r="F17911" s="602" t="s">
        <v>356</v>
      </c>
      <c r="G17911" s="603" t="s">
        <v>357</v>
      </c>
      <c r="H17911" s="604">
        <v>5450000</v>
      </c>
    </row>
    <row r="17912" spans="1:8">
      <c r="A17912" s="602" t="s">
        <v>134</v>
      </c>
      <c r="B17912" s="602" t="s">
        <v>359</v>
      </c>
      <c r="C17912" s="602" t="s">
        <v>218</v>
      </c>
      <c r="D17912" s="602" t="s">
        <v>346</v>
      </c>
      <c r="E17912" s="602" t="s">
        <v>738</v>
      </c>
      <c r="F17912" s="602" t="s">
        <v>296</v>
      </c>
      <c r="G17912" s="603" t="s">
        <v>297</v>
      </c>
      <c r="H17912" s="604">
        <v>9474000</v>
      </c>
    </row>
    <row r="17913" spans="1:8">
      <c r="A17913" s="602" t="s">
        <v>134</v>
      </c>
      <c r="B17913" s="602" t="s">
        <v>359</v>
      </c>
      <c r="C17913" s="602" t="s">
        <v>218</v>
      </c>
      <c r="D17913" s="602" t="s">
        <v>346</v>
      </c>
      <c r="E17913" s="602" t="s">
        <v>738</v>
      </c>
      <c r="F17913" s="602" t="s">
        <v>742</v>
      </c>
      <c r="G17913" s="603" t="s">
        <v>743</v>
      </c>
      <c r="H17913" s="604">
        <v>6530000</v>
      </c>
    </row>
    <row r="17914" spans="1:8">
      <c r="A17914" s="602" t="s">
        <v>134</v>
      </c>
      <c r="B17914" s="602" t="s">
        <v>359</v>
      </c>
      <c r="C17914" s="602" t="s">
        <v>218</v>
      </c>
      <c r="D17914" s="602" t="s">
        <v>346</v>
      </c>
      <c r="E17914" s="602" t="s">
        <v>744</v>
      </c>
      <c r="F17914" s="605" t="s">
        <v>411</v>
      </c>
      <c r="G17914" s="603" t="s">
        <v>445</v>
      </c>
      <c r="H17914" s="604">
        <v>66697000</v>
      </c>
    </row>
    <row r="17915" spans="1:8">
      <c r="A17915" s="602" t="s">
        <v>134</v>
      </c>
      <c r="B17915" s="602" t="s">
        <v>359</v>
      </c>
      <c r="C17915" s="602" t="s">
        <v>218</v>
      </c>
      <c r="D17915" s="602" t="s">
        <v>346</v>
      </c>
      <c r="E17915" s="602" t="s">
        <v>744</v>
      </c>
      <c r="F17915" s="602" t="s">
        <v>572</v>
      </c>
      <c r="G17915" s="603" t="s">
        <v>46</v>
      </c>
      <c r="H17915" s="604">
        <v>32370000</v>
      </c>
    </row>
    <row r="17916" spans="1:8">
      <c r="A17916" s="602" t="s">
        <v>134</v>
      </c>
      <c r="B17916" s="602" t="s">
        <v>359</v>
      </c>
      <c r="C17916" s="602" t="s">
        <v>218</v>
      </c>
      <c r="D17916" s="602" t="s">
        <v>346</v>
      </c>
      <c r="E17916" s="602" t="s">
        <v>744</v>
      </c>
      <c r="F17916" s="602" t="s">
        <v>9</v>
      </c>
      <c r="G17916" s="603" t="s">
        <v>10</v>
      </c>
      <c r="H17916" s="604">
        <v>1497000</v>
      </c>
    </row>
    <row r="17917" spans="1:8">
      <c r="A17917" s="602" t="s">
        <v>134</v>
      </c>
      <c r="B17917" s="602" t="s">
        <v>359</v>
      </c>
      <c r="C17917" s="602" t="s">
        <v>218</v>
      </c>
      <c r="D17917" s="602" t="s">
        <v>346</v>
      </c>
      <c r="E17917" s="602" t="s">
        <v>744</v>
      </c>
      <c r="F17917" s="602" t="s">
        <v>11</v>
      </c>
      <c r="G17917" s="603" t="s">
        <v>12</v>
      </c>
      <c r="H17917" s="604">
        <v>1280000</v>
      </c>
    </row>
    <row r="17918" spans="1:8">
      <c r="A17918" s="602" t="s">
        <v>134</v>
      </c>
      <c r="B17918" s="602" t="s">
        <v>359</v>
      </c>
      <c r="C17918" s="602" t="s">
        <v>218</v>
      </c>
      <c r="D17918" s="602" t="s">
        <v>346</v>
      </c>
      <c r="E17918" s="602" t="s">
        <v>744</v>
      </c>
      <c r="F17918" s="602" t="s">
        <v>748</v>
      </c>
      <c r="G17918" s="603" t="s">
        <v>35</v>
      </c>
      <c r="H17918" s="604">
        <v>31550000</v>
      </c>
    </row>
    <row r="17919" spans="1:8">
      <c r="A17919" s="602" t="s">
        <v>134</v>
      </c>
      <c r="B17919" s="602" t="s">
        <v>359</v>
      </c>
      <c r="C17919" s="602" t="s">
        <v>218</v>
      </c>
      <c r="D17919" s="602" t="s">
        <v>346</v>
      </c>
      <c r="E17919" s="602" t="s">
        <v>189</v>
      </c>
      <c r="F17919" s="605" t="s">
        <v>411</v>
      </c>
      <c r="G17919" s="603" t="s">
        <v>190</v>
      </c>
      <c r="H17919" s="604">
        <v>12145054663</v>
      </c>
    </row>
    <row r="17920" spans="1:8">
      <c r="A17920" s="602" t="s">
        <v>134</v>
      </c>
      <c r="B17920" s="602" t="s">
        <v>359</v>
      </c>
      <c r="C17920" s="602" t="s">
        <v>218</v>
      </c>
      <c r="D17920" s="602" t="s">
        <v>346</v>
      </c>
      <c r="E17920" s="602" t="s">
        <v>189</v>
      </c>
      <c r="F17920" s="602" t="s">
        <v>773</v>
      </c>
      <c r="G17920" s="603" t="s">
        <v>774</v>
      </c>
      <c r="H17920" s="604">
        <v>131762000</v>
      </c>
    </row>
    <row r="17921" spans="1:8">
      <c r="A17921" s="602" t="s">
        <v>134</v>
      </c>
      <c r="B17921" s="602" t="s">
        <v>359</v>
      </c>
      <c r="C17921" s="602" t="s">
        <v>218</v>
      </c>
      <c r="D17921" s="602" t="s">
        <v>346</v>
      </c>
      <c r="E17921" s="602" t="s">
        <v>189</v>
      </c>
      <c r="F17921" s="602" t="s">
        <v>435</v>
      </c>
      <c r="G17921" s="603" t="s">
        <v>567</v>
      </c>
      <c r="H17921" s="604">
        <v>3810000</v>
      </c>
    </row>
    <row r="17922" spans="1:8">
      <c r="A17922" s="602" t="s">
        <v>134</v>
      </c>
      <c r="B17922" s="602" t="s">
        <v>359</v>
      </c>
      <c r="C17922" s="602" t="s">
        <v>218</v>
      </c>
      <c r="D17922" s="602" t="s">
        <v>346</v>
      </c>
      <c r="E17922" s="602" t="s">
        <v>189</v>
      </c>
      <c r="F17922" s="602" t="s">
        <v>191</v>
      </c>
      <c r="G17922" s="603" t="s">
        <v>36</v>
      </c>
      <c r="H17922" s="604">
        <v>94925400</v>
      </c>
    </row>
    <row r="17923" spans="1:8">
      <c r="A17923" s="602" t="s">
        <v>134</v>
      </c>
      <c r="B17923" s="602" t="s">
        <v>359</v>
      </c>
      <c r="C17923" s="602" t="s">
        <v>218</v>
      </c>
      <c r="D17923" s="602" t="s">
        <v>346</v>
      </c>
      <c r="E17923" s="602" t="s">
        <v>189</v>
      </c>
      <c r="F17923" s="602" t="s">
        <v>775</v>
      </c>
      <c r="G17923" s="603" t="s">
        <v>27</v>
      </c>
      <c r="H17923" s="604">
        <v>3833000</v>
      </c>
    </row>
    <row r="17924" spans="1:8">
      <c r="A17924" s="602" t="s">
        <v>134</v>
      </c>
      <c r="B17924" s="602" t="s">
        <v>359</v>
      </c>
      <c r="C17924" s="602" t="s">
        <v>218</v>
      </c>
      <c r="D17924" s="602" t="s">
        <v>346</v>
      </c>
      <c r="E17924" s="602" t="s">
        <v>189</v>
      </c>
      <c r="F17924" s="602" t="s">
        <v>192</v>
      </c>
      <c r="G17924" s="603" t="s">
        <v>193</v>
      </c>
      <c r="H17924" s="604">
        <v>11910724263</v>
      </c>
    </row>
    <row r="17925" spans="1:8">
      <c r="A17925" s="602" t="s">
        <v>134</v>
      </c>
      <c r="B17925" s="602" t="s">
        <v>359</v>
      </c>
      <c r="C17925" s="602" t="s">
        <v>218</v>
      </c>
      <c r="D17925" s="602" t="s">
        <v>346</v>
      </c>
      <c r="E17925" s="602" t="s">
        <v>77</v>
      </c>
      <c r="F17925" s="605" t="s">
        <v>411</v>
      </c>
      <c r="G17925" s="603" t="s">
        <v>78</v>
      </c>
      <c r="H17925" s="604">
        <v>990000</v>
      </c>
    </row>
    <row r="17926" spans="1:8">
      <c r="A17926" s="602" t="s">
        <v>134</v>
      </c>
      <c r="B17926" s="602" t="s">
        <v>359</v>
      </c>
      <c r="C17926" s="602" t="s">
        <v>218</v>
      </c>
      <c r="D17926" s="602" t="s">
        <v>346</v>
      </c>
      <c r="E17926" s="602" t="s">
        <v>77</v>
      </c>
      <c r="F17926" s="602" t="s">
        <v>79</v>
      </c>
      <c r="G17926" s="603" t="s">
        <v>205</v>
      </c>
      <c r="H17926" s="604">
        <v>990000</v>
      </c>
    </row>
    <row r="17927" spans="1:8">
      <c r="A17927" s="602" t="s">
        <v>134</v>
      </c>
      <c r="B17927" s="602" t="s">
        <v>359</v>
      </c>
      <c r="C17927" s="602" t="s">
        <v>218</v>
      </c>
      <c r="D17927" s="602" t="s">
        <v>346</v>
      </c>
      <c r="E17927" s="602" t="s">
        <v>628</v>
      </c>
      <c r="F17927" s="605" t="s">
        <v>411</v>
      </c>
      <c r="G17927" s="603" t="s">
        <v>629</v>
      </c>
      <c r="H17927" s="604">
        <v>200000</v>
      </c>
    </row>
    <row r="17928" spans="1:8">
      <c r="A17928" s="602" t="s">
        <v>134</v>
      </c>
      <c r="B17928" s="602" t="s">
        <v>359</v>
      </c>
      <c r="C17928" s="602" t="s">
        <v>218</v>
      </c>
      <c r="D17928" s="602" t="s">
        <v>346</v>
      </c>
      <c r="E17928" s="602" t="s">
        <v>628</v>
      </c>
      <c r="F17928" s="602" t="s">
        <v>619</v>
      </c>
      <c r="G17928" s="603" t="s">
        <v>205</v>
      </c>
      <c r="H17928" s="604">
        <v>200000</v>
      </c>
    </row>
    <row r="17929" spans="1:8">
      <c r="A17929" s="602" t="s">
        <v>134</v>
      </c>
      <c r="B17929" s="602" t="s">
        <v>359</v>
      </c>
      <c r="C17929" s="602" t="s">
        <v>218</v>
      </c>
      <c r="D17929" s="602" t="s">
        <v>346</v>
      </c>
      <c r="E17929" s="602" t="s">
        <v>194</v>
      </c>
      <c r="F17929" s="605" t="s">
        <v>411</v>
      </c>
      <c r="G17929" s="603" t="s">
        <v>195</v>
      </c>
      <c r="H17929" s="604">
        <v>1140221700</v>
      </c>
    </row>
    <row r="17930" spans="1:8">
      <c r="A17930" s="602" t="s">
        <v>134</v>
      </c>
      <c r="B17930" s="602" t="s">
        <v>359</v>
      </c>
      <c r="C17930" s="602" t="s">
        <v>218</v>
      </c>
      <c r="D17930" s="602" t="s">
        <v>346</v>
      </c>
      <c r="E17930" s="602" t="s">
        <v>194</v>
      </c>
      <c r="F17930" s="602" t="s">
        <v>71</v>
      </c>
      <c r="G17930" s="603" t="s">
        <v>72</v>
      </c>
      <c r="H17930" s="604">
        <v>13034000</v>
      </c>
    </row>
    <row r="17931" spans="1:8">
      <c r="A17931" s="602" t="s">
        <v>134</v>
      </c>
      <c r="B17931" s="602" t="s">
        <v>359</v>
      </c>
      <c r="C17931" s="602" t="s">
        <v>218</v>
      </c>
      <c r="D17931" s="602" t="s">
        <v>346</v>
      </c>
      <c r="E17931" s="602" t="s">
        <v>194</v>
      </c>
      <c r="F17931" s="602" t="s">
        <v>196</v>
      </c>
      <c r="G17931" s="603" t="s">
        <v>197</v>
      </c>
      <c r="H17931" s="604">
        <v>611232300</v>
      </c>
    </row>
    <row r="17932" spans="1:8">
      <c r="A17932" s="602" t="s">
        <v>134</v>
      </c>
      <c r="B17932" s="602" t="s">
        <v>359</v>
      </c>
      <c r="C17932" s="602" t="s">
        <v>218</v>
      </c>
      <c r="D17932" s="602" t="s">
        <v>346</v>
      </c>
      <c r="E17932" s="602" t="s">
        <v>194</v>
      </c>
      <c r="F17932" s="602" t="s">
        <v>198</v>
      </c>
      <c r="G17932" s="603" t="s">
        <v>199</v>
      </c>
      <c r="H17932" s="604">
        <v>172160000</v>
      </c>
    </row>
    <row r="17933" spans="1:8">
      <c r="A17933" s="602" t="s">
        <v>134</v>
      </c>
      <c r="B17933" s="602" t="s">
        <v>359</v>
      </c>
      <c r="C17933" s="602" t="s">
        <v>218</v>
      </c>
      <c r="D17933" s="602" t="s">
        <v>346</v>
      </c>
      <c r="E17933" s="602" t="s">
        <v>194</v>
      </c>
      <c r="F17933" s="602" t="s">
        <v>200</v>
      </c>
      <c r="G17933" s="603" t="s">
        <v>201</v>
      </c>
      <c r="H17933" s="604">
        <v>343795400</v>
      </c>
    </row>
    <row r="17934" spans="1:8">
      <c r="A17934" s="602" t="s">
        <v>134</v>
      </c>
      <c r="B17934" s="602" t="s">
        <v>359</v>
      </c>
      <c r="C17934" s="602" t="s">
        <v>218</v>
      </c>
      <c r="D17934" s="602" t="s">
        <v>346</v>
      </c>
      <c r="E17934" s="602" t="s">
        <v>573</v>
      </c>
      <c r="F17934" s="605" t="s">
        <v>411</v>
      </c>
      <c r="G17934" s="603" t="s">
        <v>466</v>
      </c>
      <c r="H17934" s="604">
        <v>2500000</v>
      </c>
    </row>
    <row r="17935" spans="1:8">
      <c r="A17935" s="602" t="s">
        <v>134</v>
      </c>
      <c r="B17935" s="602" t="s">
        <v>359</v>
      </c>
      <c r="C17935" s="602" t="s">
        <v>218</v>
      </c>
      <c r="D17935" s="602" t="s">
        <v>346</v>
      </c>
      <c r="E17935" s="602" t="s">
        <v>573</v>
      </c>
      <c r="F17935" s="602" t="s">
        <v>574</v>
      </c>
      <c r="G17935" s="603" t="s">
        <v>467</v>
      </c>
      <c r="H17935" s="604">
        <v>2500000</v>
      </c>
    </row>
    <row r="17936" spans="1:8">
      <c r="A17936" s="602" t="s">
        <v>134</v>
      </c>
      <c r="B17936" s="602" t="s">
        <v>359</v>
      </c>
      <c r="C17936" s="602" t="s">
        <v>218</v>
      </c>
      <c r="D17936" s="602" t="s">
        <v>346</v>
      </c>
      <c r="E17936" s="602" t="s">
        <v>550</v>
      </c>
      <c r="F17936" s="605" t="s">
        <v>411</v>
      </c>
      <c r="G17936" s="603" t="s">
        <v>551</v>
      </c>
      <c r="H17936" s="604">
        <v>1250000</v>
      </c>
    </row>
    <row r="17937" spans="1:8">
      <c r="A17937" s="602" t="s">
        <v>134</v>
      </c>
      <c r="B17937" s="602" t="s">
        <v>359</v>
      </c>
      <c r="C17937" s="602" t="s">
        <v>218</v>
      </c>
      <c r="D17937" s="602" t="s">
        <v>346</v>
      </c>
      <c r="E17937" s="602" t="s">
        <v>550</v>
      </c>
      <c r="F17937" s="602" t="s">
        <v>1182</v>
      </c>
      <c r="G17937" s="603" t="s">
        <v>1181</v>
      </c>
      <c r="H17937" s="604">
        <v>1250000</v>
      </c>
    </row>
    <row r="17938" spans="1:8">
      <c r="A17938" s="602" t="s">
        <v>134</v>
      </c>
      <c r="B17938" s="602" t="s">
        <v>359</v>
      </c>
      <c r="C17938" s="602" t="s">
        <v>218</v>
      </c>
      <c r="D17938" s="602" t="s">
        <v>346</v>
      </c>
      <c r="E17938" s="602" t="s">
        <v>41</v>
      </c>
      <c r="F17938" s="605" t="s">
        <v>411</v>
      </c>
      <c r="G17938" s="603" t="s">
        <v>42</v>
      </c>
      <c r="H17938" s="604">
        <v>21000000</v>
      </c>
    </row>
    <row r="17939" spans="1:8">
      <c r="A17939" s="602" t="s">
        <v>134</v>
      </c>
      <c r="B17939" s="602" t="s">
        <v>359</v>
      </c>
      <c r="C17939" s="602" t="s">
        <v>218</v>
      </c>
      <c r="D17939" s="602" t="s">
        <v>346</v>
      </c>
      <c r="E17939" s="602" t="s">
        <v>41</v>
      </c>
      <c r="F17939" s="602" t="s">
        <v>45</v>
      </c>
      <c r="G17939" s="603" t="s">
        <v>46</v>
      </c>
      <c r="H17939" s="604">
        <v>21000000</v>
      </c>
    </row>
    <row r="17940" spans="1:8">
      <c r="A17940" s="602" t="s">
        <v>134</v>
      </c>
      <c r="B17940" s="602" t="s">
        <v>359</v>
      </c>
      <c r="C17940" s="602" t="s">
        <v>218</v>
      </c>
      <c r="D17940" s="602" t="s">
        <v>348</v>
      </c>
      <c r="E17940" s="605" t="s">
        <v>411</v>
      </c>
      <c r="F17940" s="605" t="s">
        <v>411</v>
      </c>
      <c r="G17940" s="603" t="s">
        <v>349</v>
      </c>
      <c r="H17940" s="604">
        <v>18121049370</v>
      </c>
    </row>
    <row r="17941" spans="1:8">
      <c r="A17941" s="602" t="s">
        <v>134</v>
      </c>
      <c r="B17941" s="602" t="s">
        <v>359</v>
      </c>
      <c r="C17941" s="602" t="s">
        <v>218</v>
      </c>
      <c r="D17941" s="602" t="s">
        <v>348</v>
      </c>
      <c r="E17941" s="602" t="s">
        <v>142</v>
      </c>
      <c r="F17941" s="605" t="s">
        <v>411</v>
      </c>
      <c r="G17941" s="603" t="s">
        <v>143</v>
      </c>
      <c r="H17941" s="604">
        <v>2037979621</v>
      </c>
    </row>
    <row r="17942" spans="1:8">
      <c r="A17942" s="602" t="s">
        <v>134</v>
      </c>
      <c r="B17942" s="602" t="s">
        <v>359</v>
      </c>
      <c r="C17942" s="602" t="s">
        <v>218</v>
      </c>
      <c r="D17942" s="602" t="s">
        <v>348</v>
      </c>
      <c r="E17942" s="602" t="s">
        <v>142</v>
      </c>
      <c r="F17942" s="602" t="s">
        <v>144</v>
      </c>
      <c r="G17942" s="603" t="s">
        <v>145</v>
      </c>
      <c r="H17942" s="604">
        <v>2036577321</v>
      </c>
    </row>
    <row r="17943" spans="1:8">
      <c r="A17943" s="602" t="s">
        <v>134</v>
      </c>
      <c r="B17943" s="602" t="s">
        <v>359</v>
      </c>
      <c r="C17943" s="602" t="s">
        <v>218</v>
      </c>
      <c r="D17943" s="602" t="s">
        <v>348</v>
      </c>
      <c r="E17943" s="602" t="s">
        <v>142</v>
      </c>
      <c r="F17943" s="602" t="s">
        <v>221</v>
      </c>
      <c r="G17943" s="603" t="s">
        <v>222</v>
      </c>
      <c r="H17943" s="604">
        <v>1402300</v>
      </c>
    </row>
    <row r="17944" spans="1:8">
      <c r="A17944" s="602" t="s">
        <v>134</v>
      </c>
      <c r="B17944" s="602" t="s">
        <v>359</v>
      </c>
      <c r="C17944" s="602" t="s">
        <v>218</v>
      </c>
      <c r="D17944" s="602" t="s">
        <v>348</v>
      </c>
      <c r="E17944" s="602" t="s">
        <v>202</v>
      </c>
      <c r="F17944" s="605" t="s">
        <v>411</v>
      </c>
      <c r="G17944" s="603" t="s">
        <v>203</v>
      </c>
      <c r="H17944" s="604">
        <v>27036163</v>
      </c>
    </row>
    <row r="17945" spans="1:8">
      <c r="A17945" s="602" t="s">
        <v>134</v>
      </c>
      <c r="B17945" s="602" t="s">
        <v>359</v>
      </c>
      <c r="C17945" s="602" t="s">
        <v>218</v>
      </c>
      <c r="D17945" s="602" t="s">
        <v>348</v>
      </c>
      <c r="E17945" s="602" t="s">
        <v>202</v>
      </c>
      <c r="F17945" s="602" t="s">
        <v>767</v>
      </c>
      <c r="G17945" s="603" t="s">
        <v>203</v>
      </c>
      <c r="H17945" s="604">
        <v>27036163</v>
      </c>
    </row>
    <row r="17946" spans="1:8">
      <c r="A17946" s="602" t="s">
        <v>134</v>
      </c>
      <c r="B17946" s="602" t="s">
        <v>359</v>
      </c>
      <c r="C17946" s="602" t="s">
        <v>218</v>
      </c>
      <c r="D17946" s="602" t="s">
        <v>348</v>
      </c>
      <c r="E17946" s="602" t="s">
        <v>148</v>
      </c>
      <c r="F17946" s="605" t="s">
        <v>411</v>
      </c>
      <c r="G17946" s="603" t="s">
        <v>149</v>
      </c>
      <c r="H17946" s="604">
        <v>1135388088</v>
      </c>
    </row>
    <row r="17947" spans="1:8">
      <c r="A17947" s="602" t="s">
        <v>134</v>
      </c>
      <c r="B17947" s="602" t="s">
        <v>359</v>
      </c>
      <c r="C17947" s="602" t="s">
        <v>218</v>
      </c>
      <c r="D17947" s="602" t="s">
        <v>348</v>
      </c>
      <c r="E17947" s="602" t="s">
        <v>148</v>
      </c>
      <c r="F17947" s="602" t="s">
        <v>223</v>
      </c>
      <c r="G17947" s="603" t="s">
        <v>224</v>
      </c>
      <c r="H17947" s="604">
        <v>3388000</v>
      </c>
    </row>
    <row r="17948" spans="1:8">
      <c r="A17948" s="602" t="s">
        <v>134</v>
      </c>
      <c r="B17948" s="602" t="s">
        <v>359</v>
      </c>
      <c r="C17948" s="602" t="s">
        <v>218</v>
      </c>
      <c r="D17948" s="602" t="s">
        <v>348</v>
      </c>
      <c r="E17948" s="602" t="s">
        <v>148</v>
      </c>
      <c r="F17948" s="602" t="s">
        <v>603</v>
      </c>
      <c r="G17948" s="603" t="s">
        <v>604</v>
      </c>
      <c r="H17948" s="604">
        <v>118754415</v>
      </c>
    </row>
    <row r="17949" spans="1:8">
      <c r="A17949" s="602" t="s">
        <v>134</v>
      </c>
      <c r="B17949" s="602" t="s">
        <v>359</v>
      </c>
      <c r="C17949" s="602" t="s">
        <v>218</v>
      </c>
      <c r="D17949" s="602" t="s">
        <v>348</v>
      </c>
      <c r="E17949" s="602" t="s">
        <v>148</v>
      </c>
      <c r="F17949" s="602" t="s">
        <v>591</v>
      </c>
      <c r="G17949" s="603" t="s">
        <v>592</v>
      </c>
      <c r="H17949" s="604">
        <v>255579412</v>
      </c>
    </row>
    <row r="17950" spans="1:8">
      <c r="A17950" s="602" t="s">
        <v>134</v>
      </c>
      <c r="B17950" s="602" t="s">
        <v>359</v>
      </c>
      <c r="C17950" s="602" t="s">
        <v>218</v>
      </c>
      <c r="D17950" s="602" t="s">
        <v>348</v>
      </c>
      <c r="E17950" s="602" t="s">
        <v>148</v>
      </c>
      <c r="F17950" s="602" t="s">
        <v>206</v>
      </c>
      <c r="G17950" s="603" t="s">
        <v>207</v>
      </c>
      <c r="H17950" s="604">
        <v>31606524</v>
      </c>
    </row>
    <row r="17951" spans="1:8">
      <c r="A17951" s="602" t="s">
        <v>134</v>
      </c>
      <c r="B17951" s="602" t="s">
        <v>359</v>
      </c>
      <c r="C17951" s="602" t="s">
        <v>218</v>
      </c>
      <c r="D17951" s="602" t="s">
        <v>348</v>
      </c>
      <c r="E17951" s="602" t="s">
        <v>148</v>
      </c>
      <c r="F17951" s="602" t="s">
        <v>150</v>
      </c>
      <c r="G17951" s="603" t="s">
        <v>151</v>
      </c>
      <c r="H17951" s="604">
        <v>2574880</v>
      </c>
    </row>
    <row r="17952" spans="1:8">
      <c r="A17952" s="602" t="s">
        <v>134</v>
      </c>
      <c r="B17952" s="602" t="s">
        <v>359</v>
      </c>
      <c r="C17952" s="602" t="s">
        <v>218</v>
      </c>
      <c r="D17952" s="602" t="s">
        <v>348</v>
      </c>
      <c r="E17952" s="602" t="s">
        <v>148</v>
      </c>
      <c r="F17952" s="602" t="s">
        <v>605</v>
      </c>
      <c r="G17952" s="603" t="s">
        <v>471</v>
      </c>
      <c r="H17952" s="604">
        <v>117056634</v>
      </c>
    </row>
    <row r="17953" spans="1:8">
      <c r="A17953" s="602" t="s">
        <v>134</v>
      </c>
      <c r="B17953" s="602" t="s">
        <v>359</v>
      </c>
      <c r="C17953" s="602" t="s">
        <v>218</v>
      </c>
      <c r="D17953" s="602" t="s">
        <v>348</v>
      </c>
      <c r="E17953" s="602" t="s">
        <v>148</v>
      </c>
      <c r="F17953" s="602" t="s">
        <v>472</v>
      </c>
      <c r="G17953" s="603" t="s">
        <v>473</v>
      </c>
      <c r="H17953" s="604">
        <v>9340296</v>
      </c>
    </row>
    <row r="17954" spans="1:8">
      <c r="A17954" s="602" t="s">
        <v>134</v>
      </c>
      <c r="B17954" s="602" t="s">
        <v>359</v>
      </c>
      <c r="C17954" s="602" t="s">
        <v>218</v>
      </c>
      <c r="D17954" s="602" t="s">
        <v>348</v>
      </c>
      <c r="E17954" s="602" t="s">
        <v>148</v>
      </c>
      <c r="F17954" s="602" t="s">
        <v>208</v>
      </c>
      <c r="G17954" s="603" t="s">
        <v>209</v>
      </c>
      <c r="H17954" s="604">
        <v>3142854</v>
      </c>
    </row>
    <row r="17955" spans="1:8">
      <c r="A17955" s="602" t="s">
        <v>134</v>
      </c>
      <c r="B17955" s="602" t="s">
        <v>359</v>
      </c>
      <c r="C17955" s="602" t="s">
        <v>218</v>
      </c>
      <c r="D17955" s="602" t="s">
        <v>348</v>
      </c>
      <c r="E17955" s="602" t="s">
        <v>148</v>
      </c>
      <c r="F17955" s="602" t="s">
        <v>474</v>
      </c>
      <c r="G17955" s="603" t="s">
        <v>28</v>
      </c>
      <c r="H17955" s="604">
        <v>100239000</v>
      </c>
    </row>
    <row r="17956" spans="1:8">
      <c r="A17956" s="602" t="s">
        <v>134</v>
      </c>
      <c r="B17956" s="602" t="s">
        <v>359</v>
      </c>
      <c r="C17956" s="602" t="s">
        <v>218</v>
      </c>
      <c r="D17956" s="602" t="s">
        <v>348</v>
      </c>
      <c r="E17956" s="602" t="s">
        <v>148</v>
      </c>
      <c r="F17956" s="602" t="s">
        <v>360</v>
      </c>
      <c r="G17956" s="603" t="s">
        <v>361</v>
      </c>
      <c r="H17956" s="604">
        <v>726000</v>
      </c>
    </row>
    <row r="17957" spans="1:8">
      <c r="A17957" s="602" t="s">
        <v>134</v>
      </c>
      <c r="B17957" s="602" t="s">
        <v>359</v>
      </c>
      <c r="C17957" s="602" t="s">
        <v>218</v>
      </c>
      <c r="D17957" s="602" t="s">
        <v>348</v>
      </c>
      <c r="E17957" s="602" t="s">
        <v>148</v>
      </c>
      <c r="F17957" s="602" t="s">
        <v>212</v>
      </c>
      <c r="G17957" s="603" t="s">
        <v>213</v>
      </c>
      <c r="H17957" s="604">
        <v>463707073</v>
      </c>
    </row>
    <row r="17958" spans="1:8">
      <c r="A17958" s="602" t="s">
        <v>134</v>
      </c>
      <c r="B17958" s="602" t="s">
        <v>359</v>
      </c>
      <c r="C17958" s="602" t="s">
        <v>218</v>
      </c>
      <c r="D17958" s="602" t="s">
        <v>348</v>
      </c>
      <c r="E17958" s="602" t="s">
        <v>148</v>
      </c>
      <c r="F17958" s="602" t="s">
        <v>227</v>
      </c>
      <c r="G17958" s="603" t="s">
        <v>205</v>
      </c>
      <c r="H17958" s="604">
        <v>29273000</v>
      </c>
    </row>
    <row r="17959" spans="1:8">
      <c r="A17959" s="602" t="s">
        <v>134</v>
      </c>
      <c r="B17959" s="602" t="s">
        <v>359</v>
      </c>
      <c r="C17959" s="602" t="s">
        <v>218</v>
      </c>
      <c r="D17959" s="602" t="s">
        <v>348</v>
      </c>
      <c r="E17959" s="602" t="s">
        <v>582</v>
      </c>
      <c r="F17959" s="605" t="s">
        <v>411</v>
      </c>
      <c r="G17959" s="603" t="s">
        <v>583</v>
      </c>
      <c r="H17959" s="604">
        <v>8866000</v>
      </c>
    </row>
    <row r="17960" spans="1:8">
      <c r="A17960" s="602" t="s">
        <v>134</v>
      </c>
      <c r="B17960" s="602" t="s">
        <v>359</v>
      </c>
      <c r="C17960" s="602" t="s">
        <v>218</v>
      </c>
      <c r="D17960" s="602" t="s">
        <v>348</v>
      </c>
      <c r="E17960" s="602" t="s">
        <v>582</v>
      </c>
      <c r="F17960" s="602" t="s">
        <v>584</v>
      </c>
      <c r="G17960" s="603" t="s">
        <v>585</v>
      </c>
      <c r="H17960" s="604">
        <v>3666000</v>
      </c>
    </row>
    <row r="17961" spans="1:8">
      <c r="A17961" s="602" t="s">
        <v>134</v>
      </c>
      <c r="B17961" s="602" t="s">
        <v>359</v>
      </c>
      <c r="C17961" s="602" t="s">
        <v>218</v>
      </c>
      <c r="D17961" s="602" t="s">
        <v>348</v>
      </c>
      <c r="E17961" s="602" t="s">
        <v>582</v>
      </c>
      <c r="F17961" s="602" t="s">
        <v>478</v>
      </c>
      <c r="G17961" s="603" t="s">
        <v>479</v>
      </c>
      <c r="H17961" s="604">
        <v>5200000</v>
      </c>
    </row>
    <row r="17962" spans="1:8">
      <c r="A17962" s="602" t="s">
        <v>134</v>
      </c>
      <c r="B17962" s="602" t="s">
        <v>359</v>
      </c>
      <c r="C17962" s="602" t="s">
        <v>218</v>
      </c>
      <c r="D17962" s="602" t="s">
        <v>348</v>
      </c>
      <c r="E17962" s="602" t="s">
        <v>152</v>
      </c>
      <c r="F17962" s="605" t="s">
        <v>411</v>
      </c>
      <c r="G17962" s="603" t="s">
        <v>153</v>
      </c>
      <c r="H17962" s="604">
        <v>57939900</v>
      </c>
    </row>
    <row r="17963" spans="1:8">
      <c r="A17963" s="602" t="s">
        <v>134</v>
      </c>
      <c r="B17963" s="602" t="s">
        <v>359</v>
      </c>
      <c r="C17963" s="602" t="s">
        <v>218</v>
      </c>
      <c r="D17963" s="602" t="s">
        <v>348</v>
      </c>
      <c r="E17963" s="602" t="s">
        <v>152</v>
      </c>
      <c r="F17963" s="602" t="s">
        <v>154</v>
      </c>
      <c r="G17963" s="603" t="s">
        <v>155</v>
      </c>
      <c r="H17963" s="604">
        <v>1035000</v>
      </c>
    </row>
    <row r="17964" spans="1:8">
      <c r="A17964" s="602" t="s">
        <v>134</v>
      </c>
      <c r="B17964" s="602" t="s">
        <v>359</v>
      </c>
      <c r="C17964" s="602" t="s">
        <v>218</v>
      </c>
      <c r="D17964" s="602" t="s">
        <v>348</v>
      </c>
      <c r="E17964" s="602" t="s">
        <v>152</v>
      </c>
      <c r="F17964" s="602" t="s">
        <v>606</v>
      </c>
      <c r="G17964" s="603" t="s">
        <v>0</v>
      </c>
      <c r="H17964" s="604">
        <v>56904900</v>
      </c>
    </row>
    <row r="17965" spans="1:8">
      <c r="A17965" s="602" t="s">
        <v>134</v>
      </c>
      <c r="B17965" s="602" t="s">
        <v>359</v>
      </c>
      <c r="C17965" s="602" t="s">
        <v>218</v>
      </c>
      <c r="D17965" s="602" t="s">
        <v>348</v>
      </c>
      <c r="E17965" s="602" t="s">
        <v>156</v>
      </c>
      <c r="F17965" s="605" t="s">
        <v>411</v>
      </c>
      <c r="G17965" s="603" t="s">
        <v>514</v>
      </c>
      <c r="H17965" s="604">
        <v>927966180</v>
      </c>
    </row>
    <row r="17966" spans="1:8">
      <c r="A17966" s="602" t="s">
        <v>134</v>
      </c>
      <c r="B17966" s="602" t="s">
        <v>359</v>
      </c>
      <c r="C17966" s="602" t="s">
        <v>218</v>
      </c>
      <c r="D17966" s="602" t="s">
        <v>348</v>
      </c>
      <c r="E17966" s="602" t="s">
        <v>156</v>
      </c>
      <c r="F17966" s="602" t="s">
        <v>157</v>
      </c>
      <c r="G17966" s="603" t="s">
        <v>158</v>
      </c>
      <c r="H17966" s="604">
        <v>656471610</v>
      </c>
    </row>
    <row r="17967" spans="1:8">
      <c r="A17967" s="602" t="s">
        <v>134</v>
      </c>
      <c r="B17967" s="602" t="s">
        <v>359</v>
      </c>
      <c r="C17967" s="602" t="s">
        <v>218</v>
      </c>
      <c r="D17967" s="602" t="s">
        <v>348</v>
      </c>
      <c r="E17967" s="602" t="s">
        <v>156</v>
      </c>
      <c r="F17967" s="602" t="s">
        <v>159</v>
      </c>
      <c r="G17967" s="603" t="s">
        <v>160</v>
      </c>
      <c r="H17967" s="604">
        <v>233508536</v>
      </c>
    </row>
    <row r="17968" spans="1:8">
      <c r="A17968" s="602" t="s">
        <v>134</v>
      </c>
      <c r="B17968" s="602" t="s">
        <v>359</v>
      </c>
      <c r="C17968" s="602" t="s">
        <v>218</v>
      </c>
      <c r="D17968" s="602" t="s">
        <v>348</v>
      </c>
      <c r="E17968" s="602" t="s">
        <v>156</v>
      </c>
      <c r="F17968" s="602" t="s">
        <v>161</v>
      </c>
      <c r="G17968" s="603" t="s">
        <v>162</v>
      </c>
      <c r="H17968" s="604">
        <v>37986034</v>
      </c>
    </row>
    <row r="17969" spans="1:8">
      <c r="A17969" s="602" t="s">
        <v>134</v>
      </c>
      <c r="B17969" s="602" t="s">
        <v>359</v>
      </c>
      <c r="C17969" s="602" t="s">
        <v>218</v>
      </c>
      <c r="D17969" s="602" t="s">
        <v>348</v>
      </c>
      <c r="E17969" s="602" t="s">
        <v>768</v>
      </c>
      <c r="F17969" s="605" t="s">
        <v>411</v>
      </c>
      <c r="G17969" s="603" t="s">
        <v>769</v>
      </c>
      <c r="H17969" s="604">
        <v>9931603324</v>
      </c>
    </row>
    <row r="17970" spans="1:8">
      <c r="A17970" s="602" t="s">
        <v>134</v>
      </c>
      <c r="B17970" s="602" t="s">
        <v>359</v>
      </c>
      <c r="C17970" s="602" t="s">
        <v>218</v>
      </c>
      <c r="D17970" s="602" t="s">
        <v>348</v>
      </c>
      <c r="E17970" s="602" t="s">
        <v>768</v>
      </c>
      <c r="F17970" s="602" t="s">
        <v>770</v>
      </c>
      <c r="G17970" s="603" t="s">
        <v>771</v>
      </c>
      <c r="H17970" s="604">
        <v>9469849224</v>
      </c>
    </row>
    <row r="17971" spans="1:8">
      <c r="A17971" s="602" t="s">
        <v>134</v>
      </c>
      <c r="B17971" s="602" t="s">
        <v>359</v>
      </c>
      <c r="C17971" s="602" t="s">
        <v>218</v>
      </c>
      <c r="D17971" s="602" t="s">
        <v>348</v>
      </c>
      <c r="E17971" s="602" t="s">
        <v>768</v>
      </c>
      <c r="F17971" s="602" t="s">
        <v>459</v>
      </c>
      <c r="G17971" s="603" t="s">
        <v>205</v>
      </c>
      <c r="H17971" s="604">
        <v>461754100</v>
      </c>
    </row>
    <row r="17972" spans="1:8">
      <c r="A17972" s="602" t="s">
        <v>134</v>
      </c>
      <c r="B17972" s="602" t="s">
        <v>359</v>
      </c>
      <c r="C17972" s="602" t="s">
        <v>218</v>
      </c>
      <c r="D17972" s="602" t="s">
        <v>348</v>
      </c>
      <c r="E17972" s="602" t="s">
        <v>163</v>
      </c>
      <c r="F17972" s="605" t="s">
        <v>411</v>
      </c>
      <c r="G17972" s="603" t="s">
        <v>164</v>
      </c>
      <c r="H17972" s="604">
        <v>181569800</v>
      </c>
    </row>
    <row r="17973" spans="1:8">
      <c r="A17973" s="602" t="s">
        <v>134</v>
      </c>
      <c r="B17973" s="602" t="s">
        <v>359</v>
      </c>
      <c r="C17973" s="602" t="s">
        <v>218</v>
      </c>
      <c r="D17973" s="602" t="s">
        <v>348</v>
      </c>
      <c r="E17973" s="602" t="s">
        <v>163</v>
      </c>
      <c r="F17973" s="602" t="s">
        <v>165</v>
      </c>
      <c r="G17973" s="603" t="s">
        <v>166</v>
      </c>
      <c r="H17973" s="604">
        <v>181569800</v>
      </c>
    </row>
    <row r="17974" spans="1:8">
      <c r="A17974" s="602" t="s">
        <v>134</v>
      </c>
      <c r="B17974" s="602" t="s">
        <v>359</v>
      </c>
      <c r="C17974" s="602" t="s">
        <v>218</v>
      </c>
      <c r="D17974" s="602" t="s">
        <v>348</v>
      </c>
      <c r="E17974" s="602" t="s">
        <v>167</v>
      </c>
      <c r="F17974" s="605" t="s">
        <v>411</v>
      </c>
      <c r="G17974" s="603" t="s">
        <v>168</v>
      </c>
      <c r="H17974" s="604">
        <v>21251447</v>
      </c>
    </row>
    <row r="17975" spans="1:8">
      <c r="A17975" s="602" t="s">
        <v>134</v>
      </c>
      <c r="B17975" s="602" t="s">
        <v>359</v>
      </c>
      <c r="C17975" s="602" t="s">
        <v>218</v>
      </c>
      <c r="D17975" s="602" t="s">
        <v>348</v>
      </c>
      <c r="E17975" s="602" t="s">
        <v>167</v>
      </c>
      <c r="F17975" s="602" t="s">
        <v>228</v>
      </c>
      <c r="G17975" s="603" t="s">
        <v>229</v>
      </c>
      <c r="H17975" s="604">
        <v>108447</v>
      </c>
    </row>
    <row r="17976" spans="1:8">
      <c r="A17976" s="602" t="s">
        <v>134</v>
      </c>
      <c r="B17976" s="602" t="s">
        <v>359</v>
      </c>
      <c r="C17976" s="602" t="s">
        <v>218</v>
      </c>
      <c r="D17976" s="602" t="s">
        <v>348</v>
      </c>
      <c r="E17976" s="602" t="s">
        <v>167</v>
      </c>
      <c r="F17976" s="602" t="s">
        <v>230</v>
      </c>
      <c r="G17976" s="603" t="s">
        <v>231</v>
      </c>
      <c r="H17976" s="604">
        <v>18073000</v>
      </c>
    </row>
    <row r="17977" spans="1:8">
      <c r="A17977" s="602" t="s">
        <v>134</v>
      </c>
      <c r="B17977" s="602" t="s">
        <v>359</v>
      </c>
      <c r="C17977" s="602" t="s">
        <v>218</v>
      </c>
      <c r="D17977" s="602" t="s">
        <v>348</v>
      </c>
      <c r="E17977" s="602" t="s">
        <v>167</v>
      </c>
      <c r="F17977" s="602" t="s">
        <v>354</v>
      </c>
      <c r="G17977" s="603" t="s">
        <v>355</v>
      </c>
      <c r="H17977" s="604">
        <v>3070000</v>
      </c>
    </row>
    <row r="17978" spans="1:8">
      <c r="A17978" s="602" t="s">
        <v>134</v>
      </c>
      <c r="B17978" s="602" t="s">
        <v>359</v>
      </c>
      <c r="C17978" s="602" t="s">
        <v>218</v>
      </c>
      <c r="D17978" s="602" t="s">
        <v>348</v>
      </c>
      <c r="E17978" s="602" t="s">
        <v>171</v>
      </c>
      <c r="F17978" s="605" t="s">
        <v>411</v>
      </c>
      <c r="G17978" s="603" t="s">
        <v>172</v>
      </c>
      <c r="H17978" s="604">
        <v>169591000</v>
      </c>
    </row>
    <row r="17979" spans="1:8">
      <c r="A17979" s="602" t="s">
        <v>134</v>
      </c>
      <c r="B17979" s="602" t="s">
        <v>359</v>
      </c>
      <c r="C17979" s="602" t="s">
        <v>218</v>
      </c>
      <c r="D17979" s="602" t="s">
        <v>348</v>
      </c>
      <c r="E17979" s="602" t="s">
        <v>171</v>
      </c>
      <c r="F17979" s="602" t="s">
        <v>173</v>
      </c>
      <c r="G17979" s="603" t="s">
        <v>174</v>
      </c>
      <c r="H17979" s="604">
        <v>115152000</v>
      </c>
    </row>
    <row r="17980" spans="1:8">
      <c r="A17980" s="602" t="s">
        <v>134</v>
      </c>
      <c r="B17980" s="602" t="s">
        <v>359</v>
      </c>
      <c r="C17980" s="602" t="s">
        <v>218</v>
      </c>
      <c r="D17980" s="602" t="s">
        <v>348</v>
      </c>
      <c r="E17980" s="602" t="s">
        <v>171</v>
      </c>
      <c r="F17980" s="602" t="s">
        <v>216</v>
      </c>
      <c r="G17980" s="603" t="s">
        <v>217</v>
      </c>
      <c r="H17980" s="604">
        <v>43470000</v>
      </c>
    </row>
    <row r="17981" spans="1:8">
      <c r="A17981" s="602" t="s">
        <v>134</v>
      </c>
      <c r="B17981" s="602" t="s">
        <v>359</v>
      </c>
      <c r="C17981" s="602" t="s">
        <v>218</v>
      </c>
      <c r="D17981" s="602" t="s">
        <v>348</v>
      </c>
      <c r="E17981" s="602" t="s">
        <v>171</v>
      </c>
      <c r="F17981" s="602" t="s">
        <v>5</v>
      </c>
      <c r="G17981" s="603" t="s">
        <v>6</v>
      </c>
      <c r="H17981" s="604">
        <v>300000</v>
      </c>
    </row>
    <row r="17982" spans="1:8">
      <c r="A17982" s="602" t="s">
        <v>134</v>
      </c>
      <c r="B17982" s="602" t="s">
        <v>359</v>
      </c>
      <c r="C17982" s="602" t="s">
        <v>218</v>
      </c>
      <c r="D17982" s="602" t="s">
        <v>348</v>
      </c>
      <c r="E17982" s="602" t="s">
        <v>171</v>
      </c>
      <c r="F17982" s="602" t="s">
        <v>175</v>
      </c>
      <c r="G17982" s="603" t="s">
        <v>176</v>
      </c>
      <c r="H17982" s="604">
        <v>10669000</v>
      </c>
    </row>
    <row r="17983" spans="1:8">
      <c r="A17983" s="602" t="s">
        <v>134</v>
      </c>
      <c r="B17983" s="602" t="s">
        <v>359</v>
      </c>
      <c r="C17983" s="602" t="s">
        <v>218</v>
      </c>
      <c r="D17983" s="602" t="s">
        <v>348</v>
      </c>
      <c r="E17983" s="602" t="s">
        <v>177</v>
      </c>
      <c r="F17983" s="605" t="s">
        <v>411</v>
      </c>
      <c r="G17983" s="603" t="s">
        <v>178</v>
      </c>
      <c r="H17983" s="604">
        <v>40471642</v>
      </c>
    </row>
    <row r="17984" spans="1:8">
      <c r="A17984" s="602" t="s">
        <v>134</v>
      </c>
      <c r="B17984" s="602" t="s">
        <v>359</v>
      </c>
      <c r="C17984" s="602" t="s">
        <v>218</v>
      </c>
      <c r="D17984" s="602" t="s">
        <v>348</v>
      </c>
      <c r="E17984" s="602" t="s">
        <v>177</v>
      </c>
      <c r="F17984" s="602" t="s">
        <v>179</v>
      </c>
      <c r="G17984" s="603" t="s">
        <v>180</v>
      </c>
      <c r="H17984" s="604">
        <v>25220587</v>
      </c>
    </row>
    <row r="17985" spans="1:8">
      <c r="A17985" s="602" t="s">
        <v>134</v>
      </c>
      <c r="B17985" s="602" t="s">
        <v>359</v>
      </c>
      <c r="C17985" s="602" t="s">
        <v>218</v>
      </c>
      <c r="D17985" s="602" t="s">
        <v>348</v>
      </c>
      <c r="E17985" s="602" t="s">
        <v>177</v>
      </c>
      <c r="F17985" s="602" t="s">
        <v>441</v>
      </c>
      <c r="G17985" s="603" t="s">
        <v>442</v>
      </c>
      <c r="H17985" s="604">
        <v>8095000</v>
      </c>
    </row>
    <row r="17986" spans="1:8">
      <c r="A17986" s="602" t="s">
        <v>134</v>
      </c>
      <c r="B17986" s="602" t="s">
        <v>359</v>
      </c>
      <c r="C17986" s="602" t="s">
        <v>218</v>
      </c>
      <c r="D17986" s="602" t="s">
        <v>348</v>
      </c>
      <c r="E17986" s="602" t="s">
        <v>177</v>
      </c>
      <c r="F17986" s="602" t="s">
        <v>235</v>
      </c>
      <c r="G17986" s="603" t="s">
        <v>236</v>
      </c>
      <c r="H17986" s="604">
        <v>1350200</v>
      </c>
    </row>
    <row r="17987" spans="1:8">
      <c r="A17987" s="602" t="s">
        <v>134</v>
      </c>
      <c r="B17987" s="602" t="s">
        <v>359</v>
      </c>
      <c r="C17987" s="602" t="s">
        <v>218</v>
      </c>
      <c r="D17987" s="602" t="s">
        <v>348</v>
      </c>
      <c r="E17987" s="602" t="s">
        <v>177</v>
      </c>
      <c r="F17987" s="602" t="s">
        <v>777</v>
      </c>
      <c r="G17987" s="603" t="s">
        <v>778</v>
      </c>
      <c r="H17987" s="604">
        <v>5625855</v>
      </c>
    </row>
    <row r="17988" spans="1:8">
      <c r="A17988" s="602" t="s">
        <v>134</v>
      </c>
      <c r="B17988" s="602" t="s">
        <v>359</v>
      </c>
      <c r="C17988" s="602" t="s">
        <v>218</v>
      </c>
      <c r="D17988" s="602" t="s">
        <v>348</v>
      </c>
      <c r="E17988" s="602" t="s">
        <v>177</v>
      </c>
      <c r="F17988" s="602" t="s">
        <v>239</v>
      </c>
      <c r="G17988" s="603" t="s">
        <v>205</v>
      </c>
      <c r="H17988" s="604">
        <v>180000</v>
      </c>
    </row>
    <row r="17989" spans="1:8">
      <c r="A17989" s="602" t="s">
        <v>134</v>
      </c>
      <c r="B17989" s="602" t="s">
        <v>359</v>
      </c>
      <c r="C17989" s="602" t="s">
        <v>218</v>
      </c>
      <c r="D17989" s="602" t="s">
        <v>348</v>
      </c>
      <c r="E17989" s="602" t="s">
        <v>240</v>
      </c>
      <c r="F17989" s="605" t="s">
        <v>411</v>
      </c>
      <c r="G17989" s="603" t="s">
        <v>241</v>
      </c>
      <c r="H17989" s="604">
        <v>334497000</v>
      </c>
    </row>
    <row r="17990" spans="1:8">
      <c r="A17990" s="602" t="s">
        <v>134</v>
      </c>
      <c r="B17990" s="602" t="s">
        <v>359</v>
      </c>
      <c r="C17990" s="602" t="s">
        <v>218</v>
      </c>
      <c r="D17990" s="602" t="s">
        <v>348</v>
      </c>
      <c r="E17990" s="602" t="s">
        <v>240</v>
      </c>
      <c r="F17990" s="602" t="s">
        <v>242</v>
      </c>
      <c r="G17990" s="603" t="s">
        <v>243</v>
      </c>
      <c r="H17990" s="604">
        <v>720000</v>
      </c>
    </row>
    <row r="17991" spans="1:8">
      <c r="A17991" s="602" t="s">
        <v>134</v>
      </c>
      <c r="B17991" s="602" t="s">
        <v>359</v>
      </c>
      <c r="C17991" s="602" t="s">
        <v>218</v>
      </c>
      <c r="D17991" s="602" t="s">
        <v>348</v>
      </c>
      <c r="E17991" s="602" t="s">
        <v>240</v>
      </c>
      <c r="F17991" s="602" t="s">
        <v>728</v>
      </c>
      <c r="G17991" s="603" t="s">
        <v>729</v>
      </c>
      <c r="H17991" s="604">
        <v>700000</v>
      </c>
    </row>
    <row r="17992" spans="1:8">
      <c r="A17992" s="602" t="s">
        <v>134</v>
      </c>
      <c r="B17992" s="602" t="s">
        <v>359</v>
      </c>
      <c r="C17992" s="602" t="s">
        <v>218</v>
      </c>
      <c r="D17992" s="602" t="s">
        <v>348</v>
      </c>
      <c r="E17992" s="602" t="s">
        <v>240</v>
      </c>
      <c r="F17992" s="602" t="s">
        <v>731</v>
      </c>
      <c r="G17992" s="603" t="s">
        <v>732</v>
      </c>
      <c r="H17992" s="604">
        <v>1000000</v>
      </c>
    </row>
    <row r="17993" spans="1:8">
      <c r="A17993" s="602" t="s">
        <v>134</v>
      </c>
      <c r="B17993" s="602" t="s">
        <v>359</v>
      </c>
      <c r="C17993" s="602" t="s">
        <v>218</v>
      </c>
      <c r="D17993" s="602" t="s">
        <v>348</v>
      </c>
      <c r="E17993" s="602" t="s">
        <v>240</v>
      </c>
      <c r="F17993" s="602" t="s">
        <v>597</v>
      </c>
      <c r="G17993" s="603" t="s">
        <v>598</v>
      </c>
      <c r="H17993" s="604">
        <v>700000</v>
      </c>
    </row>
    <row r="17994" spans="1:8">
      <c r="A17994" s="602" t="s">
        <v>134</v>
      </c>
      <c r="B17994" s="602" t="s">
        <v>359</v>
      </c>
      <c r="C17994" s="602" t="s">
        <v>218</v>
      </c>
      <c r="D17994" s="602" t="s">
        <v>348</v>
      </c>
      <c r="E17994" s="602" t="s">
        <v>240</v>
      </c>
      <c r="F17994" s="602" t="s">
        <v>733</v>
      </c>
      <c r="G17994" s="603" t="s">
        <v>734</v>
      </c>
      <c r="H17994" s="604">
        <v>233210000</v>
      </c>
    </row>
    <row r="17995" spans="1:8">
      <c r="A17995" s="602" t="s">
        <v>134</v>
      </c>
      <c r="B17995" s="602" t="s">
        <v>359</v>
      </c>
      <c r="C17995" s="602" t="s">
        <v>218</v>
      </c>
      <c r="D17995" s="602" t="s">
        <v>348</v>
      </c>
      <c r="E17995" s="602" t="s">
        <v>240</v>
      </c>
      <c r="F17995" s="602" t="s">
        <v>735</v>
      </c>
      <c r="G17995" s="603" t="s">
        <v>193</v>
      </c>
      <c r="H17995" s="604">
        <v>98167000</v>
      </c>
    </row>
    <row r="17996" spans="1:8">
      <c r="A17996" s="602" t="s">
        <v>134</v>
      </c>
      <c r="B17996" s="602" t="s">
        <v>359</v>
      </c>
      <c r="C17996" s="602" t="s">
        <v>218</v>
      </c>
      <c r="D17996" s="602" t="s">
        <v>348</v>
      </c>
      <c r="E17996" s="602" t="s">
        <v>183</v>
      </c>
      <c r="F17996" s="605" t="s">
        <v>411</v>
      </c>
      <c r="G17996" s="603" t="s">
        <v>184</v>
      </c>
      <c r="H17996" s="604">
        <v>137125000</v>
      </c>
    </row>
    <row r="17997" spans="1:8">
      <c r="A17997" s="602" t="s">
        <v>134</v>
      </c>
      <c r="B17997" s="602" t="s">
        <v>359</v>
      </c>
      <c r="C17997" s="602" t="s">
        <v>218</v>
      </c>
      <c r="D17997" s="602" t="s">
        <v>348</v>
      </c>
      <c r="E17997" s="602" t="s">
        <v>183</v>
      </c>
      <c r="F17997" s="602" t="s">
        <v>587</v>
      </c>
      <c r="G17997" s="603" t="s">
        <v>588</v>
      </c>
      <c r="H17997" s="604">
        <v>25575000</v>
      </c>
    </row>
    <row r="17998" spans="1:8">
      <c r="A17998" s="602" t="s">
        <v>134</v>
      </c>
      <c r="B17998" s="602" t="s">
        <v>359</v>
      </c>
      <c r="C17998" s="602" t="s">
        <v>218</v>
      </c>
      <c r="D17998" s="602" t="s">
        <v>348</v>
      </c>
      <c r="E17998" s="602" t="s">
        <v>183</v>
      </c>
      <c r="F17998" s="602" t="s">
        <v>736</v>
      </c>
      <c r="G17998" s="603" t="s">
        <v>737</v>
      </c>
      <c r="H17998" s="604">
        <v>17600000</v>
      </c>
    </row>
    <row r="17999" spans="1:8">
      <c r="A17999" s="602" t="s">
        <v>134</v>
      </c>
      <c r="B17999" s="602" t="s">
        <v>359</v>
      </c>
      <c r="C17999" s="602" t="s">
        <v>218</v>
      </c>
      <c r="D17999" s="602" t="s">
        <v>348</v>
      </c>
      <c r="E17999" s="602" t="s">
        <v>183</v>
      </c>
      <c r="F17999" s="602" t="s">
        <v>185</v>
      </c>
      <c r="G17999" s="603" t="s">
        <v>186</v>
      </c>
      <c r="H17999" s="604">
        <v>1150000</v>
      </c>
    </row>
    <row r="18000" spans="1:8">
      <c r="A18000" s="602" t="s">
        <v>134</v>
      </c>
      <c r="B18000" s="602" t="s">
        <v>359</v>
      </c>
      <c r="C18000" s="602" t="s">
        <v>218</v>
      </c>
      <c r="D18000" s="602" t="s">
        <v>348</v>
      </c>
      <c r="E18000" s="602" t="s">
        <v>183</v>
      </c>
      <c r="F18000" s="602" t="s">
        <v>187</v>
      </c>
      <c r="G18000" s="603" t="s">
        <v>188</v>
      </c>
      <c r="H18000" s="604">
        <v>92050000</v>
      </c>
    </row>
    <row r="18001" spans="1:8">
      <c r="A18001" s="602" t="s">
        <v>134</v>
      </c>
      <c r="B18001" s="602" t="s">
        <v>359</v>
      </c>
      <c r="C18001" s="602" t="s">
        <v>218</v>
      </c>
      <c r="D18001" s="602" t="s">
        <v>348</v>
      </c>
      <c r="E18001" s="602" t="s">
        <v>183</v>
      </c>
      <c r="F18001" s="602" t="s">
        <v>772</v>
      </c>
      <c r="G18001" s="603" t="s">
        <v>205</v>
      </c>
      <c r="H18001" s="604">
        <v>750000</v>
      </c>
    </row>
    <row r="18002" spans="1:8">
      <c r="A18002" s="602" t="s">
        <v>134</v>
      </c>
      <c r="B18002" s="602" t="s">
        <v>359</v>
      </c>
      <c r="C18002" s="602" t="s">
        <v>218</v>
      </c>
      <c r="D18002" s="602" t="s">
        <v>348</v>
      </c>
      <c r="E18002" s="602" t="s">
        <v>738</v>
      </c>
      <c r="F18002" s="605" t="s">
        <v>411</v>
      </c>
      <c r="G18002" s="603" t="s">
        <v>739</v>
      </c>
      <c r="H18002" s="604">
        <v>15863800</v>
      </c>
    </row>
    <row r="18003" spans="1:8">
      <c r="A18003" s="602" t="s">
        <v>134</v>
      </c>
      <c r="B18003" s="602" t="s">
        <v>359</v>
      </c>
      <c r="C18003" s="602" t="s">
        <v>218</v>
      </c>
      <c r="D18003" s="602" t="s">
        <v>348</v>
      </c>
      <c r="E18003" s="602" t="s">
        <v>738</v>
      </c>
      <c r="F18003" s="602" t="s">
        <v>740</v>
      </c>
      <c r="G18003" s="603" t="s">
        <v>741</v>
      </c>
      <c r="H18003" s="604">
        <v>2000000</v>
      </c>
    </row>
    <row r="18004" spans="1:8">
      <c r="A18004" s="602" t="s">
        <v>134</v>
      </c>
      <c r="B18004" s="602" t="s">
        <v>359</v>
      </c>
      <c r="C18004" s="602" t="s">
        <v>218</v>
      </c>
      <c r="D18004" s="602" t="s">
        <v>348</v>
      </c>
      <c r="E18004" s="602" t="s">
        <v>738</v>
      </c>
      <c r="F18004" s="602" t="s">
        <v>296</v>
      </c>
      <c r="G18004" s="603" t="s">
        <v>297</v>
      </c>
      <c r="H18004" s="604">
        <v>7112000</v>
      </c>
    </row>
    <row r="18005" spans="1:8">
      <c r="A18005" s="602" t="s">
        <v>134</v>
      </c>
      <c r="B18005" s="602" t="s">
        <v>359</v>
      </c>
      <c r="C18005" s="602" t="s">
        <v>218</v>
      </c>
      <c r="D18005" s="602" t="s">
        <v>348</v>
      </c>
      <c r="E18005" s="602" t="s">
        <v>738</v>
      </c>
      <c r="F18005" s="602" t="s">
        <v>742</v>
      </c>
      <c r="G18005" s="603" t="s">
        <v>743</v>
      </c>
      <c r="H18005" s="604">
        <v>6751800</v>
      </c>
    </row>
    <row r="18006" spans="1:8">
      <c r="A18006" s="602" t="s">
        <v>134</v>
      </c>
      <c r="B18006" s="602" t="s">
        <v>359</v>
      </c>
      <c r="C18006" s="602" t="s">
        <v>218</v>
      </c>
      <c r="D18006" s="602" t="s">
        <v>348</v>
      </c>
      <c r="E18006" s="602" t="s">
        <v>744</v>
      </c>
      <c r="F18006" s="605" t="s">
        <v>411</v>
      </c>
      <c r="G18006" s="603" t="s">
        <v>445</v>
      </c>
      <c r="H18006" s="604">
        <v>86392000</v>
      </c>
    </row>
    <row r="18007" spans="1:8">
      <c r="A18007" s="602" t="s">
        <v>134</v>
      </c>
      <c r="B18007" s="602" t="s">
        <v>359</v>
      </c>
      <c r="C18007" s="602" t="s">
        <v>218</v>
      </c>
      <c r="D18007" s="602" t="s">
        <v>348</v>
      </c>
      <c r="E18007" s="602" t="s">
        <v>744</v>
      </c>
      <c r="F18007" s="602" t="s">
        <v>7</v>
      </c>
      <c r="G18007" s="603" t="s">
        <v>8</v>
      </c>
      <c r="H18007" s="604">
        <v>10000000</v>
      </c>
    </row>
    <row r="18008" spans="1:8">
      <c r="A18008" s="602" t="s">
        <v>134</v>
      </c>
      <c r="B18008" s="602" t="s">
        <v>359</v>
      </c>
      <c r="C18008" s="602" t="s">
        <v>218</v>
      </c>
      <c r="D18008" s="602" t="s">
        <v>348</v>
      </c>
      <c r="E18008" s="602" t="s">
        <v>744</v>
      </c>
      <c r="F18008" s="602" t="s">
        <v>572</v>
      </c>
      <c r="G18008" s="603" t="s">
        <v>46</v>
      </c>
      <c r="H18008" s="604">
        <v>72255000</v>
      </c>
    </row>
    <row r="18009" spans="1:8">
      <c r="A18009" s="602" t="s">
        <v>134</v>
      </c>
      <c r="B18009" s="602" t="s">
        <v>359</v>
      </c>
      <c r="C18009" s="602" t="s">
        <v>218</v>
      </c>
      <c r="D18009" s="602" t="s">
        <v>348</v>
      </c>
      <c r="E18009" s="602" t="s">
        <v>744</v>
      </c>
      <c r="F18009" s="602" t="s">
        <v>9</v>
      </c>
      <c r="G18009" s="603" t="s">
        <v>10</v>
      </c>
      <c r="H18009" s="604">
        <v>1487000</v>
      </c>
    </row>
    <row r="18010" spans="1:8">
      <c r="A18010" s="602" t="s">
        <v>134</v>
      </c>
      <c r="B18010" s="602" t="s">
        <v>359</v>
      </c>
      <c r="C18010" s="602" t="s">
        <v>218</v>
      </c>
      <c r="D18010" s="602" t="s">
        <v>348</v>
      </c>
      <c r="E18010" s="602" t="s">
        <v>744</v>
      </c>
      <c r="F18010" s="602" t="s">
        <v>748</v>
      </c>
      <c r="G18010" s="603" t="s">
        <v>35</v>
      </c>
      <c r="H18010" s="604">
        <v>2650000</v>
      </c>
    </row>
    <row r="18011" spans="1:8">
      <c r="A18011" s="602" t="s">
        <v>134</v>
      </c>
      <c r="B18011" s="602" t="s">
        <v>359</v>
      </c>
      <c r="C18011" s="602" t="s">
        <v>218</v>
      </c>
      <c r="D18011" s="602" t="s">
        <v>348</v>
      </c>
      <c r="E18011" s="602" t="s">
        <v>189</v>
      </c>
      <c r="F18011" s="605" t="s">
        <v>411</v>
      </c>
      <c r="G18011" s="603" t="s">
        <v>190</v>
      </c>
      <c r="H18011" s="604">
        <v>1760230205</v>
      </c>
    </row>
    <row r="18012" spans="1:8">
      <c r="A18012" s="602" t="s">
        <v>134</v>
      </c>
      <c r="B18012" s="602" t="s">
        <v>359</v>
      </c>
      <c r="C18012" s="602" t="s">
        <v>218</v>
      </c>
      <c r="D18012" s="602" t="s">
        <v>348</v>
      </c>
      <c r="E18012" s="602" t="s">
        <v>189</v>
      </c>
      <c r="F18012" s="602" t="s">
        <v>773</v>
      </c>
      <c r="G18012" s="603" t="s">
        <v>774</v>
      </c>
      <c r="H18012" s="604">
        <v>46245000</v>
      </c>
    </row>
    <row r="18013" spans="1:8">
      <c r="A18013" s="602" t="s">
        <v>134</v>
      </c>
      <c r="B18013" s="602" t="s">
        <v>359</v>
      </c>
      <c r="C18013" s="602" t="s">
        <v>218</v>
      </c>
      <c r="D18013" s="602" t="s">
        <v>348</v>
      </c>
      <c r="E18013" s="602" t="s">
        <v>189</v>
      </c>
      <c r="F18013" s="602" t="s">
        <v>435</v>
      </c>
      <c r="G18013" s="603" t="s">
        <v>567</v>
      </c>
      <c r="H18013" s="604">
        <v>1800000</v>
      </c>
    </row>
    <row r="18014" spans="1:8">
      <c r="A18014" s="602" t="s">
        <v>134</v>
      </c>
      <c r="B18014" s="602" t="s">
        <v>359</v>
      </c>
      <c r="C18014" s="602" t="s">
        <v>218</v>
      </c>
      <c r="D18014" s="602" t="s">
        <v>348</v>
      </c>
      <c r="E18014" s="602" t="s">
        <v>189</v>
      </c>
      <c r="F18014" s="602" t="s">
        <v>191</v>
      </c>
      <c r="G18014" s="603" t="s">
        <v>36</v>
      </c>
      <c r="H18014" s="604">
        <v>36708800</v>
      </c>
    </row>
    <row r="18015" spans="1:8">
      <c r="A18015" s="602" t="s">
        <v>134</v>
      </c>
      <c r="B18015" s="602" t="s">
        <v>359</v>
      </c>
      <c r="C18015" s="602" t="s">
        <v>218</v>
      </c>
      <c r="D18015" s="602" t="s">
        <v>348</v>
      </c>
      <c r="E18015" s="602" t="s">
        <v>189</v>
      </c>
      <c r="F18015" s="602" t="s">
        <v>13</v>
      </c>
      <c r="G18015" s="603" t="s">
        <v>14</v>
      </c>
      <c r="H18015" s="604">
        <v>17430000</v>
      </c>
    </row>
    <row r="18016" spans="1:8">
      <c r="A18016" s="602" t="s">
        <v>134</v>
      </c>
      <c r="B18016" s="602" t="s">
        <v>359</v>
      </c>
      <c r="C18016" s="602" t="s">
        <v>218</v>
      </c>
      <c r="D18016" s="602" t="s">
        <v>348</v>
      </c>
      <c r="E18016" s="602" t="s">
        <v>189</v>
      </c>
      <c r="F18016" s="602" t="s">
        <v>775</v>
      </c>
      <c r="G18016" s="603" t="s">
        <v>27</v>
      </c>
      <c r="H18016" s="604">
        <v>700000</v>
      </c>
    </row>
    <row r="18017" spans="1:8">
      <c r="A18017" s="602" t="s">
        <v>134</v>
      </c>
      <c r="B18017" s="602" t="s">
        <v>359</v>
      </c>
      <c r="C18017" s="602" t="s">
        <v>218</v>
      </c>
      <c r="D18017" s="602" t="s">
        <v>348</v>
      </c>
      <c r="E18017" s="602" t="s">
        <v>189</v>
      </c>
      <c r="F18017" s="602" t="s">
        <v>192</v>
      </c>
      <c r="G18017" s="603" t="s">
        <v>193</v>
      </c>
      <c r="H18017" s="604">
        <v>1657346405</v>
      </c>
    </row>
    <row r="18018" spans="1:8">
      <c r="A18018" s="602" t="s">
        <v>134</v>
      </c>
      <c r="B18018" s="602" t="s">
        <v>359</v>
      </c>
      <c r="C18018" s="602" t="s">
        <v>218</v>
      </c>
      <c r="D18018" s="602" t="s">
        <v>348</v>
      </c>
      <c r="E18018" s="602" t="s">
        <v>628</v>
      </c>
      <c r="F18018" s="605" t="s">
        <v>411</v>
      </c>
      <c r="G18018" s="603" t="s">
        <v>629</v>
      </c>
      <c r="H18018" s="604">
        <v>200000</v>
      </c>
    </row>
    <row r="18019" spans="1:8">
      <c r="A18019" s="602" t="s">
        <v>134</v>
      </c>
      <c r="B18019" s="602" t="s">
        <v>359</v>
      </c>
      <c r="C18019" s="602" t="s">
        <v>218</v>
      </c>
      <c r="D18019" s="602" t="s">
        <v>348</v>
      </c>
      <c r="E18019" s="602" t="s">
        <v>628</v>
      </c>
      <c r="F18019" s="602" t="s">
        <v>619</v>
      </c>
      <c r="G18019" s="603" t="s">
        <v>205</v>
      </c>
      <c r="H18019" s="604">
        <v>200000</v>
      </c>
    </row>
    <row r="18020" spans="1:8">
      <c r="A18020" s="602" t="s">
        <v>134</v>
      </c>
      <c r="B18020" s="602" t="s">
        <v>359</v>
      </c>
      <c r="C18020" s="602" t="s">
        <v>218</v>
      </c>
      <c r="D18020" s="602" t="s">
        <v>348</v>
      </c>
      <c r="E18020" s="602" t="s">
        <v>194</v>
      </c>
      <c r="F18020" s="605" t="s">
        <v>411</v>
      </c>
      <c r="G18020" s="603" t="s">
        <v>195</v>
      </c>
      <c r="H18020" s="604">
        <v>993100000</v>
      </c>
    </row>
    <row r="18021" spans="1:8">
      <c r="A18021" s="602" t="s">
        <v>134</v>
      </c>
      <c r="B18021" s="602" t="s">
        <v>359</v>
      </c>
      <c r="C18021" s="602" t="s">
        <v>218</v>
      </c>
      <c r="D18021" s="602" t="s">
        <v>348</v>
      </c>
      <c r="E18021" s="602" t="s">
        <v>194</v>
      </c>
      <c r="F18021" s="602" t="s">
        <v>71</v>
      </c>
      <c r="G18021" s="603" t="s">
        <v>72</v>
      </c>
      <c r="H18021" s="604">
        <v>8300000</v>
      </c>
    </row>
    <row r="18022" spans="1:8">
      <c r="A18022" s="602" t="s">
        <v>134</v>
      </c>
      <c r="B18022" s="602" t="s">
        <v>359</v>
      </c>
      <c r="C18022" s="602" t="s">
        <v>218</v>
      </c>
      <c r="D18022" s="602" t="s">
        <v>348</v>
      </c>
      <c r="E18022" s="602" t="s">
        <v>194</v>
      </c>
      <c r="F18022" s="602" t="s">
        <v>15</v>
      </c>
      <c r="G18022" s="603" t="s">
        <v>16</v>
      </c>
      <c r="H18022" s="604">
        <v>300000</v>
      </c>
    </row>
    <row r="18023" spans="1:8">
      <c r="A18023" s="602" t="s">
        <v>134</v>
      </c>
      <c r="B18023" s="602" t="s">
        <v>359</v>
      </c>
      <c r="C18023" s="602" t="s">
        <v>218</v>
      </c>
      <c r="D18023" s="602" t="s">
        <v>348</v>
      </c>
      <c r="E18023" s="602" t="s">
        <v>194</v>
      </c>
      <c r="F18023" s="602" t="s">
        <v>196</v>
      </c>
      <c r="G18023" s="603" t="s">
        <v>197</v>
      </c>
      <c r="H18023" s="604">
        <v>488915000</v>
      </c>
    </row>
    <row r="18024" spans="1:8">
      <c r="A18024" s="602" t="s">
        <v>134</v>
      </c>
      <c r="B18024" s="602" t="s">
        <v>359</v>
      </c>
      <c r="C18024" s="602" t="s">
        <v>218</v>
      </c>
      <c r="D18024" s="602" t="s">
        <v>348</v>
      </c>
      <c r="E18024" s="602" t="s">
        <v>194</v>
      </c>
      <c r="F18024" s="602" t="s">
        <v>198</v>
      </c>
      <c r="G18024" s="603" t="s">
        <v>199</v>
      </c>
      <c r="H18024" s="604">
        <v>253049000</v>
      </c>
    </row>
    <row r="18025" spans="1:8">
      <c r="A18025" s="602" t="s">
        <v>134</v>
      </c>
      <c r="B18025" s="602" t="s">
        <v>359</v>
      </c>
      <c r="C18025" s="602" t="s">
        <v>218</v>
      </c>
      <c r="D18025" s="602" t="s">
        <v>348</v>
      </c>
      <c r="E18025" s="602" t="s">
        <v>194</v>
      </c>
      <c r="F18025" s="602" t="s">
        <v>200</v>
      </c>
      <c r="G18025" s="603" t="s">
        <v>201</v>
      </c>
      <c r="H18025" s="604">
        <v>242536000</v>
      </c>
    </row>
    <row r="18026" spans="1:8">
      <c r="A18026" s="602" t="s">
        <v>134</v>
      </c>
      <c r="B18026" s="602" t="s">
        <v>359</v>
      </c>
      <c r="C18026" s="602" t="s">
        <v>218</v>
      </c>
      <c r="D18026" s="602" t="s">
        <v>348</v>
      </c>
      <c r="E18026" s="602" t="s">
        <v>573</v>
      </c>
      <c r="F18026" s="605" t="s">
        <v>411</v>
      </c>
      <c r="G18026" s="603" t="s">
        <v>466</v>
      </c>
      <c r="H18026" s="604">
        <v>1126000</v>
      </c>
    </row>
    <row r="18027" spans="1:8">
      <c r="A18027" s="602" t="s">
        <v>134</v>
      </c>
      <c r="B18027" s="602" t="s">
        <v>359</v>
      </c>
      <c r="C18027" s="602" t="s">
        <v>218</v>
      </c>
      <c r="D18027" s="602" t="s">
        <v>348</v>
      </c>
      <c r="E18027" s="602" t="s">
        <v>573</v>
      </c>
      <c r="F18027" s="602" t="s">
        <v>364</v>
      </c>
      <c r="G18027" s="603" t="s">
        <v>365</v>
      </c>
      <c r="H18027" s="604">
        <v>1126000</v>
      </c>
    </row>
    <row r="18028" spans="1:8">
      <c r="A18028" s="602" t="s">
        <v>134</v>
      </c>
      <c r="B18028" s="602" t="s">
        <v>359</v>
      </c>
      <c r="C18028" s="602" t="s">
        <v>218</v>
      </c>
      <c r="D18028" s="602" t="s">
        <v>348</v>
      </c>
      <c r="E18028" s="602" t="s">
        <v>498</v>
      </c>
      <c r="F18028" s="605" t="s">
        <v>411</v>
      </c>
      <c r="G18028" s="603" t="s">
        <v>499</v>
      </c>
      <c r="H18028" s="604">
        <v>52132200</v>
      </c>
    </row>
    <row r="18029" spans="1:8">
      <c r="A18029" s="602" t="s">
        <v>134</v>
      </c>
      <c r="B18029" s="602" t="s">
        <v>359</v>
      </c>
      <c r="C18029" s="602" t="s">
        <v>218</v>
      </c>
      <c r="D18029" s="602" t="s">
        <v>348</v>
      </c>
      <c r="E18029" s="602" t="s">
        <v>498</v>
      </c>
      <c r="F18029" s="602" t="s">
        <v>552</v>
      </c>
      <c r="G18029" s="603" t="s">
        <v>553</v>
      </c>
      <c r="H18029" s="604">
        <v>52132200</v>
      </c>
    </row>
    <row r="18030" spans="1:8">
      <c r="A18030" s="602" t="s">
        <v>134</v>
      </c>
      <c r="B18030" s="602" t="s">
        <v>359</v>
      </c>
      <c r="C18030" s="602" t="s">
        <v>218</v>
      </c>
      <c r="D18030" s="602" t="s">
        <v>348</v>
      </c>
      <c r="E18030" s="602" t="s">
        <v>41</v>
      </c>
      <c r="F18030" s="605" t="s">
        <v>411</v>
      </c>
      <c r="G18030" s="603" t="s">
        <v>42</v>
      </c>
      <c r="H18030" s="604">
        <v>720000</v>
      </c>
    </row>
    <row r="18031" spans="1:8">
      <c r="A18031" s="602" t="s">
        <v>134</v>
      </c>
      <c r="B18031" s="602" t="s">
        <v>359</v>
      </c>
      <c r="C18031" s="602" t="s">
        <v>218</v>
      </c>
      <c r="D18031" s="602" t="s">
        <v>348</v>
      </c>
      <c r="E18031" s="602" t="s">
        <v>41</v>
      </c>
      <c r="F18031" s="602" t="s">
        <v>45</v>
      </c>
      <c r="G18031" s="603" t="s">
        <v>46</v>
      </c>
      <c r="H18031" s="604">
        <v>720000</v>
      </c>
    </row>
    <row r="18032" spans="1:8">
      <c r="A18032" s="602" t="s">
        <v>134</v>
      </c>
      <c r="B18032" s="602" t="s">
        <v>359</v>
      </c>
      <c r="C18032" s="602" t="s">
        <v>218</v>
      </c>
      <c r="D18032" s="602" t="s">
        <v>348</v>
      </c>
      <c r="E18032" s="602" t="s">
        <v>260</v>
      </c>
      <c r="F18032" s="605" t="s">
        <v>411</v>
      </c>
      <c r="G18032" s="603" t="s">
        <v>261</v>
      </c>
      <c r="H18032" s="604">
        <v>200000000</v>
      </c>
    </row>
    <row r="18033" spans="1:8">
      <c r="A18033" s="602" t="s">
        <v>134</v>
      </c>
      <c r="B18033" s="602" t="s">
        <v>359</v>
      </c>
      <c r="C18033" s="602" t="s">
        <v>218</v>
      </c>
      <c r="D18033" s="602" t="s">
        <v>348</v>
      </c>
      <c r="E18033" s="602" t="s">
        <v>260</v>
      </c>
      <c r="F18033" s="602" t="s">
        <v>262</v>
      </c>
      <c r="G18033" s="603" t="s">
        <v>263</v>
      </c>
      <c r="H18033" s="604">
        <v>200000000</v>
      </c>
    </row>
    <row r="18034" spans="1:8">
      <c r="A18034" s="602" t="s">
        <v>134</v>
      </c>
      <c r="B18034" s="602" t="s">
        <v>359</v>
      </c>
      <c r="C18034" s="602" t="s">
        <v>218</v>
      </c>
      <c r="D18034" s="602" t="s">
        <v>58</v>
      </c>
      <c r="E18034" s="605" t="s">
        <v>411</v>
      </c>
      <c r="F18034" s="605" t="s">
        <v>411</v>
      </c>
      <c r="G18034" s="603" t="s">
        <v>59</v>
      </c>
      <c r="H18034" s="604">
        <v>11046075609</v>
      </c>
    </row>
    <row r="18035" spans="1:8">
      <c r="A18035" s="602" t="s">
        <v>134</v>
      </c>
      <c r="B18035" s="602" t="s">
        <v>359</v>
      </c>
      <c r="C18035" s="602" t="s">
        <v>218</v>
      </c>
      <c r="D18035" s="602" t="s">
        <v>58</v>
      </c>
      <c r="E18035" s="602" t="s">
        <v>142</v>
      </c>
      <c r="F18035" s="605" t="s">
        <v>411</v>
      </c>
      <c r="G18035" s="603" t="s">
        <v>143</v>
      </c>
      <c r="H18035" s="604">
        <v>29852100</v>
      </c>
    </row>
    <row r="18036" spans="1:8">
      <c r="A18036" s="602" t="s">
        <v>134</v>
      </c>
      <c r="B18036" s="602" t="s">
        <v>359</v>
      </c>
      <c r="C18036" s="602" t="s">
        <v>218</v>
      </c>
      <c r="D18036" s="602" t="s">
        <v>58</v>
      </c>
      <c r="E18036" s="602" t="s">
        <v>142</v>
      </c>
      <c r="F18036" s="602" t="s">
        <v>144</v>
      </c>
      <c r="G18036" s="603" t="s">
        <v>145</v>
      </c>
      <c r="H18036" s="604">
        <v>29852100</v>
      </c>
    </row>
    <row r="18037" spans="1:8">
      <c r="A18037" s="602" t="s">
        <v>134</v>
      </c>
      <c r="B18037" s="602" t="s">
        <v>359</v>
      </c>
      <c r="C18037" s="602" t="s">
        <v>218</v>
      </c>
      <c r="D18037" s="602" t="s">
        <v>58</v>
      </c>
      <c r="E18037" s="602" t="s">
        <v>148</v>
      </c>
      <c r="F18037" s="605" t="s">
        <v>411</v>
      </c>
      <c r="G18037" s="603" t="s">
        <v>149</v>
      </c>
      <c r="H18037" s="604">
        <v>185982000</v>
      </c>
    </row>
    <row r="18038" spans="1:8">
      <c r="A18038" s="602" t="s">
        <v>134</v>
      </c>
      <c r="B18038" s="602" t="s">
        <v>359</v>
      </c>
      <c r="C18038" s="602" t="s">
        <v>218</v>
      </c>
      <c r="D18038" s="602" t="s">
        <v>58</v>
      </c>
      <c r="E18038" s="602" t="s">
        <v>148</v>
      </c>
      <c r="F18038" s="602" t="s">
        <v>210</v>
      </c>
      <c r="G18038" s="603" t="s">
        <v>211</v>
      </c>
      <c r="H18038" s="604">
        <v>5298000</v>
      </c>
    </row>
    <row r="18039" spans="1:8">
      <c r="A18039" s="602" t="s">
        <v>134</v>
      </c>
      <c r="B18039" s="602" t="s">
        <v>359</v>
      </c>
      <c r="C18039" s="602" t="s">
        <v>218</v>
      </c>
      <c r="D18039" s="602" t="s">
        <v>58</v>
      </c>
      <c r="E18039" s="602" t="s">
        <v>148</v>
      </c>
      <c r="F18039" s="602" t="s">
        <v>305</v>
      </c>
      <c r="G18039" s="603" t="s">
        <v>306</v>
      </c>
      <c r="H18039" s="604">
        <v>105384000</v>
      </c>
    </row>
    <row r="18040" spans="1:8">
      <c r="A18040" s="602" t="s">
        <v>134</v>
      </c>
      <c r="B18040" s="602" t="s">
        <v>359</v>
      </c>
      <c r="C18040" s="602" t="s">
        <v>218</v>
      </c>
      <c r="D18040" s="602" t="s">
        <v>58</v>
      </c>
      <c r="E18040" s="602" t="s">
        <v>148</v>
      </c>
      <c r="F18040" s="602" t="s">
        <v>227</v>
      </c>
      <c r="G18040" s="603" t="s">
        <v>205</v>
      </c>
      <c r="H18040" s="604">
        <v>75300000</v>
      </c>
    </row>
    <row r="18041" spans="1:8">
      <c r="A18041" s="602" t="s">
        <v>134</v>
      </c>
      <c r="B18041" s="602" t="s">
        <v>359</v>
      </c>
      <c r="C18041" s="602" t="s">
        <v>218</v>
      </c>
      <c r="D18041" s="602" t="s">
        <v>58</v>
      </c>
      <c r="E18041" s="602" t="s">
        <v>582</v>
      </c>
      <c r="F18041" s="605" t="s">
        <v>411</v>
      </c>
      <c r="G18041" s="603" t="s">
        <v>583</v>
      </c>
      <c r="H18041" s="604">
        <v>30400000</v>
      </c>
    </row>
    <row r="18042" spans="1:8">
      <c r="A18042" s="602" t="s">
        <v>134</v>
      </c>
      <c r="B18042" s="602" t="s">
        <v>359</v>
      </c>
      <c r="C18042" s="602" t="s">
        <v>218</v>
      </c>
      <c r="D18042" s="602" t="s">
        <v>58</v>
      </c>
      <c r="E18042" s="602" t="s">
        <v>582</v>
      </c>
      <c r="F18042" s="602" t="s">
        <v>584</v>
      </c>
      <c r="G18042" s="603" t="s">
        <v>585</v>
      </c>
      <c r="H18042" s="604">
        <v>20800000</v>
      </c>
    </row>
    <row r="18043" spans="1:8">
      <c r="A18043" s="602" t="s">
        <v>134</v>
      </c>
      <c r="B18043" s="602" t="s">
        <v>359</v>
      </c>
      <c r="C18043" s="602" t="s">
        <v>218</v>
      </c>
      <c r="D18043" s="602" t="s">
        <v>58</v>
      </c>
      <c r="E18043" s="602" t="s">
        <v>582</v>
      </c>
      <c r="F18043" s="602" t="s">
        <v>478</v>
      </c>
      <c r="G18043" s="603" t="s">
        <v>479</v>
      </c>
      <c r="H18043" s="604">
        <v>4150000</v>
      </c>
    </row>
    <row r="18044" spans="1:8">
      <c r="A18044" s="602" t="s">
        <v>134</v>
      </c>
      <c r="B18044" s="602" t="s">
        <v>359</v>
      </c>
      <c r="C18044" s="602" t="s">
        <v>218</v>
      </c>
      <c r="D18044" s="602" t="s">
        <v>58</v>
      </c>
      <c r="E18044" s="602" t="s">
        <v>582</v>
      </c>
      <c r="F18044" s="602" t="s">
        <v>595</v>
      </c>
      <c r="G18044" s="603" t="s">
        <v>596</v>
      </c>
      <c r="H18044" s="604">
        <v>4350000</v>
      </c>
    </row>
    <row r="18045" spans="1:8">
      <c r="A18045" s="602" t="s">
        <v>134</v>
      </c>
      <c r="B18045" s="602" t="s">
        <v>359</v>
      </c>
      <c r="C18045" s="602" t="s">
        <v>218</v>
      </c>
      <c r="D18045" s="602" t="s">
        <v>58</v>
      </c>
      <c r="E18045" s="602" t="s">
        <v>582</v>
      </c>
      <c r="F18045" s="602" t="s">
        <v>586</v>
      </c>
      <c r="G18045" s="603" t="s">
        <v>205</v>
      </c>
      <c r="H18045" s="604">
        <v>1100000</v>
      </c>
    </row>
    <row r="18046" spans="1:8">
      <c r="A18046" s="602" t="s">
        <v>134</v>
      </c>
      <c r="B18046" s="602" t="s">
        <v>359</v>
      </c>
      <c r="C18046" s="602" t="s">
        <v>218</v>
      </c>
      <c r="D18046" s="602" t="s">
        <v>58</v>
      </c>
      <c r="E18046" s="602" t="s">
        <v>152</v>
      </c>
      <c r="F18046" s="605" t="s">
        <v>411</v>
      </c>
      <c r="G18046" s="603" t="s">
        <v>153</v>
      </c>
      <c r="H18046" s="604">
        <v>11400000</v>
      </c>
    </row>
    <row r="18047" spans="1:8">
      <c r="A18047" s="602" t="s">
        <v>134</v>
      </c>
      <c r="B18047" s="602" t="s">
        <v>359</v>
      </c>
      <c r="C18047" s="602" t="s">
        <v>218</v>
      </c>
      <c r="D18047" s="602" t="s">
        <v>58</v>
      </c>
      <c r="E18047" s="602" t="s">
        <v>152</v>
      </c>
      <c r="F18047" s="602" t="s">
        <v>154</v>
      </c>
      <c r="G18047" s="603" t="s">
        <v>155</v>
      </c>
      <c r="H18047" s="604">
        <v>4870000</v>
      </c>
    </row>
    <row r="18048" spans="1:8">
      <c r="A18048" s="602" t="s">
        <v>134</v>
      </c>
      <c r="B18048" s="602" t="s">
        <v>359</v>
      </c>
      <c r="C18048" s="602" t="s">
        <v>218</v>
      </c>
      <c r="D18048" s="602" t="s">
        <v>58</v>
      </c>
      <c r="E18048" s="602" t="s">
        <v>152</v>
      </c>
      <c r="F18048" s="602" t="s">
        <v>606</v>
      </c>
      <c r="G18048" s="603" t="s">
        <v>0</v>
      </c>
      <c r="H18048" s="604">
        <v>6530000</v>
      </c>
    </row>
    <row r="18049" spans="1:8">
      <c r="A18049" s="602" t="s">
        <v>134</v>
      </c>
      <c r="B18049" s="602" t="s">
        <v>359</v>
      </c>
      <c r="C18049" s="602" t="s">
        <v>218</v>
      </c>
      <c r="D18049" s="602" t="s">
        <v>58</v>
      </c>
      <c r="E18049" s="602" t="s">
        <v>156</v>
      </c>
      <c r="F18049" s="605" t="s">
        <v>411</v>
      </c>
      <c r="G18049" s="603" t="s">
        <v>514</v>
      </c>
      <c r="H18049" s="604">
        <v>125221844</v>
      </c>
    </row>
    <row r="18050" spans="1:8">
      <c r="A18050" s="602" t="s">
        <v>134</v>
      </c>
      <c r="B18050" s="602" t="s">
        <v>359</v>
      </c>
      <c r="C18050" s="602" t="s">
        <v>218</v>
      </c>
      <c r="D18050" s="602" t="s">
        <v>58</v>
      </c>
      <c r="E18050" s="602" t="s">
        <v>156</v>
      </c>
      <c r="F18050" s="602" t="s">
        <v>157</v>
      </c>
      <c r="G18050" s="603" t="s">
        <v>158</v>
      </c>
      <c r="H18050" s="604">
        <v>104333594</v>
      </c>
    </row>
    <row r="18051" spans="1:8">
      <c r="A18051" s="602" t="s">
        <v>134</v>
      </c>
      <c r="B18051" s="602" t="s">
        <v>359</v>
      </c>
      <c r="C18051" s="602" t="s">
        <v>218</v>
      </c>
      <c r="D18051" s="602" t="s">
        <v>58</v>
      </c>
      <c r="E18051" s="602" t="s">
        <v>156</v>
      </c>
      <c r="F18051" s="602" t="s">
        <v>159</v>
      </c>
      <c r="G18051" s="603" t="s">
        <v>160</v>
      </c>
      <c r="H18051" s="604">
        <v>20888250</v>
      </c>
    </row>
    <row r="18052" spans="1:8">
      <c r="A18052" s="602" t="s">
        <v>134</v>
      </c>
      <c r="B18052" s="602" t="s">
        <v>359</v>
      </c>
      <c r="C18052" s="602" t="s">
        <v>218</v>
      </c>
      <c r="D18052" s="602" t="s">
        <v>58</v>
      </c>
      <c r="E18052" s="602" t="s">
        <v>768</v>
      </c>
      <c r="F18052" s="605" t="s">
        <v>411</v>
      </c>
      <c r="G18052" s="603" t="s">
        <v>769</v>
      </c>
      <c r="H18052" s="604">
        <v>7183531815</v>
      </c>
    </row>
    <row r="18053" spans="1:8">
      <c r="A18053" s="602" t="s">
        <v>134</v>
      </c>
      <c r="B18053" s="602" t="s">
        <v>359</v>
      </c>
      <c r="C18053" s="602" t="s">
        <v>218</v>
      </c>
      <c r="D18053" s="602" t="s">
        <v>58</v>
      </c>
      <c r="E18053" s="602" t="s">
        <v>768</v>
      </c>
      <c r="F18053" s="602" t="s">
        <v>770</v>
      </c>
      <c r="G18053" s="603" t="s">
        <v>771</v>
      </c>
      <c r="H18053" s="604">
        <v>7063496515</v>
      </c>
    </row>
    <row r="18054" spans="1:8">
      <c r="A18054" s="602" t="s">
        <v>134</v>
      </c>
      <c r="B18054" s="602" t="s">
        <v>359</v>
      </c>
      <c r="C18054" s="602" t="s">
        <v>218</v>
      </c>
      <c r="D18054" s="602" t="s">
        <v>58</v>
      </c>
      <c r="E18054" s="602" t="s">
        <v>768</v>
      </c>
      <c r="F18054" s="602" t="s">
        <v>459</v>
      </c>
      <c r="G18054" s="603" t="s">
        <v>205</v>
      </c>
      <c r="H18054" s="604">
        <v>120035300</v>
      </c>
    </row>
    <row r="18055" spans="1:8">
      <c r="A18055" s="602" t="s">
        <v>134</v>
      </c>
      <c r="B18055" s="602" t="s">
        <v>359</v>
      </c>
      <c r="C18055" s="602" t="s">
        <v>218</v>
      </c>
      <c r="D18055" s="602" t="s">
        <v>58</v>
      </c>
      <c r="E18055" s="602" t="s">
        <v>167</v>
      </c>
      <c r="F18055" s="605" t="s">
        <v>411</v>
      </c>
      <c r="G18055" s="603" t="s">
        <v>168</v>
      </c>
      <c r="H18055" s="604">
        <v>12584000</v>
      </c>
    </row>
    <row r="18056" spans="1:8">
      <c r="A18056" s="602" t="s">
        <v>134</v>
      </c>
      <c r="B18056" s="602" t="s">
        <v>359</v>
      </c>
      <c r="C18056" s="602" t="s">
        <v>218</v>
      </c>
      <c r="D18056" s="602" t="s">
        <v>58</v>
      </c>
      <c r="E18056" s="602" t="s">
        <v>167</v>
      </c>
      <c r="F18056" s="602" t="s">
        <v>230</v>
      </c>
      <c r="G18056" s="603" t="s">
        <v>231</v>
      </c>
      <c r="H18056" s="604">
        <v>2584000</v>
      </c>
    </row>
    <row r="18057" spans="1:8">
      <c r="A18057" s="602" t="s">
        <v>134</v>
      </c>
      <c r="B18057" s="602" t="s">
        <v>359</v>
      </c>
      <c r="C18057" s="602" t="s">
        <v>218</v>
      </c>
      <c r="D18057" s="602" t="s">
        <v>58</v>
      </c>
      <c r="E18057" s="602" t="s">
        <v>167</v>
      </c>
      <c r="F18057" s="602" t="s">
        <v>232</v>
      </c>
      <c r="G18057" s="603" t="s">
        <v>205</v>
      </c>
      <c r="H18057" s="604">
        <v>10000000</v>
      </c>
    </row>
    <row r="18058" spans="1:8">
      <c r="A18058" s="602" t="s">
        <v>134</v>
      </c>
      <c r="B18058" s="602" t="s">
        <v>359</v>
      </c>
      <c r="C18058" s="602" t="s">
        <v>218</v>
      </c>
      <c r="D18058" s="602" t="s">
        <v>58</v>
      </c>
      <c r="E18058" s="602" t="s">
        <v>171</v>
      </c>
      <c r="F18058" s="605" t="s">
        <v>411</v>
      </c>
      <c r="G18058" s="603" t="s">
        <v>172</v>
      </c>
      <c r="H18058" s="604">
        <v>83931000</v>
      </c>
    </row>
    <row r="18059" spans="1:8">
      <c r="A18059" s="602" t="s">
        <v>134</v>
      </c>
      <c r="B18059" s="602" t="s">
        <v>359</v>
      </c>
      <c r="C18059" s="602" t="s">
        <v>218</v>
      </c>
      <c r="D18059" s="602" t="s">
        <v>58</v>
      </c>
      <c r="E18059" s="602" t="s">
        <v>171</v>
      </c>
      <c r="F18059" s="602" t="s">
        <v>173</v>
      </c>
      <c r="G18059" s="603" t="s">
        <v>174</v>
      </c>
      <c r="H18059" s="604">
        <v>59640000</v>
      </c>
    </row>
    <row r="18060" spans="1:8">
      <c r="A18060" s="602" t="s">
        <v>134</v>
      </c>
      <c r="B18060" s="602" t="s">
        <v>359</v>
      </c>
      <c r="C18060" s="602" t="s">
        <v>218</v>
      </c>
      <c r="D18060" s="602" t="s">
        <v>58</v>
      </c>
      <c r="E18060" s="602" t="s">
        <v>171</v>
      </c>
      <c r="F18060" s="602" t="s">
        <v>216</v>
      </c>
      <c r="G18060" s="603" t="s">
        <v>217</v>
      </c>
      <c r="H18060" s="604">
        <v>10805000</v>
      </c>
    </row>
    <row r="18061" spans="1:8">
      <c r="A18061" s="602" t="s">
        <v>134</v>
      </c>
      <c r="B18061" s="602" t="s">
        <v>359</v>
      </c>
      <c r="C18061" s="602" t="s">
        <v>218</v>
      </c>
      <c r="D18061" s="602" t="s">
        <v>58</v>
      </c>
      <c r="E18061" s="602" t="s">
        <v>171</v>
      </c>
      <c r="F18061" s="602" t="s">
        <v>175</v>
      </c>
      <c r="G18061" s="603" t="s">
        <v>176</v>
      </c>
      <c r="H18061" s="604">
        <v>13486000</v>
      </c>
    </row>
    <row r="18062" spans="1:8">
      <c r="A18062" s="602" t="s">
        <v>134</v>
      </c>
      <c r="B18062" s="602" t="s">
        <v>359</v>
      </c>
      <c r="C18062" s="602" t="s">
        <v>218</v>
      </c>
      <c r="D18062" s="602" t="s">
        <v>58</v>
      </c>
      <c r="E18062" s="602" t="s">
        <v>177</v>
      </c>
      <c r="F18062" s="605" t="s">
        <v>411</v>
      </c>
      <c r="G18062" s="603" t="s">
        <v>178</v>
      </c>
      <c r="H18062" s="604">
        <v>1453900</v>
      </c>
    </row>
    <row r="18063" spans="1:8">
      <c r="A18063" s="602" t="s">
        <v>134</v>
      </c>
      <c r="B18063" s="602" t="s">
        <v>359</v>
      </c>
      <c r="C18063" s="602" t="s">
        <v>218</v>
      </c>
      <c r="D18063" s="602" t="s">
        <v>58</v>
      </c>
      <c r="E18063" s="602" t="s">
        <v>177</v>
      </c>
      <c r="F18063" s="602" t="s">
        <v>179</v>
      </c>
      <c r="G18063" s="603" t="s">
        <v>180</v>
      </c>
      <c r="H18063" s="604">
        <v>63400</v>
      </c>
    </row>
    <row r="18064" spans="1:8">
      <c r="A18064" s="602" t="s">
        <v>134</v>
      </c>
      <c r="B18064" s="602" t="s">
        <v>359</v>
      </c>
      <c r="C18064" s="602" t="s">
        <v>218</v>
      </c>
      <c r="D18064" s="602" t="s">
        <v>58</v>
      </c>
      <c r="E18064" s="602" t="s">
        <v>177</v>
      </c>
      <c r="F18064" s="602" t="s">
        <v>441</v>
      </c>
      <c r="G18064" s="603" t="s">
        <v>442</v>
      </c>
      <c r="H18064" s="604">
        <v>350000</v>
      </c>
    </row>
    <row r="18065" spans="1:8">
      <c r="A18065" s="602" t="s">
        <v>134</v>
      </c>
      <c r="B18065" s="602" t="s">
        <v>359</v>
      </c>
      <c r="C18065" s="602" t="s">
        <v>218</v>
      </c>
      <c r="D18065" s="602" t="s">
        <v>58</v>
      </c>
      <c r="E18065" s="602" t="s">
        <v>177</v>
      </c>
      <c r="F18065" s="602" t="s">
        <v>233</v>
      </c>
      <c r="G18065" s="603" t="s">
        <v>234</v>
      </c>
      <c r="H18065" s="604">
        <v>160000</v>
      </c>
    </row>
    <row r="18066" spans="1:8">
      <c r="A18066" s="602" t="s">
        <v>134</v>
      </c>
      <c r="B18066" s="602" t="s">
        <v>359</v>
      </c>
      <c r="C18066" s="602" t="s">
        <v>218</v>
      </c>
      <c r="D18066" s="602" t="s">
        <v>58</v>
      </c>
      <c r="E18066" s="602" t="s">
        <v>177</v>
      </c>
      <c r="F18066" s="602" t="s">
        <v>235</v>
      </c>
      <c r="G18066" s="603" t="s">
        <v>236</v>
      </c>
      <c r="H18066" s="604">
        <v>880500</v>
      </c>
    </row>
    <row r="18067" spans="1:8">
      <c r="A18067" s="602" t="s">
        <v>134</v>
      </c>
      <c r="B18067" s="602" t="s">
        <v>359</v>
      </c>
      <c r="C18067" s="602" t="s">
        <v>218</v>
      </c>
      <c r="D18067" s="602" t="s">
        <v>58</v>
      </c>
      <c r="E18067" s="602" t="s">
        <v>240</v>
      </c>
      <c r="F18067" s="605" t="s">
        <v>411</v>
      </c>
      <c r="G18067" s="603" t="s">
        <v>241</v>
      </c>
      <c r="H18067" s="604">
        <v>1201639000</v>
      </c>
    </row>
    <row r="18068" spans="1:8">
      <c r="A18068" s="602" t="s">
        <v>134</v>
      </c>
      <c r="B18068" s="602" t="s">
        <v>359</v>
      </c>
      <c r="C18068" s="602" t="s">
        <v>218</v>
      </c>
      <c r="D18068" s="602" t="s">
        <v>58</v>
      </c>
      <c r="E18068" s="602" t="s">
        <v>240</v>
      </c>
      <c r="F18068" s="602" t="s">
        <v>242</v>
      </c>
      <c r="G18068" s="603" t="s">
        <v>243</v>
      </c>
      <c r="H18068" s="604">
        <v>24529000</v>
      </c>
    </row>
    <row r="18069" spans="1:8">
      <c r="A18069" s="602" t="s">
        <v>134</v>
      </c>
      <c r="B18069" s="602" t="s">
        <v>359</v>
      </c>
      <c r="C18069" s="602" t="s">
        <v>218</v>
      </c>
      <c r="D18069" s="602" t="s">
        <v>58</v>
      </c>
      <c r="E18069" s="602" t="s">
        <v>240</v>
      </c>
      <c r="F18069" s="602" t="s">
        <v>728</v>
      </c>
      <c r="G18069" s="603" t="s">
        <v>729</v>
      </c>
      <c r="H18069" s="604">
        <v>3050000</v>
      </c>
    </row>
    <row r="18070" spans="1:8">
      <c r="A18070" s="602" t="s">
        <v>134</v>
      </c>
      <c r="B18070" s="602" t="s">
        <v>359</v>
      </c>
      <c r="C18070" s="602" t="s">
        <v>218</v>
      </c>
      <c r="D18070" s="602" t="s">
        <v>58</v>
      </c>
      <c r="E18070" s="602" t="s">
        <v>240</v>
      </c>
      <c r="F18070" s="602" t="s">
        <v>597</v>
      </c>
      <c r="G18070" s="603" t="s">
        <v>598</v>
      </c>
      <c r="H18070" s="604">
        <v>4540000</v>
      </c>
    </row>
    <row r="18071" spans="1:8">
      <c r="A18071" s="602" t="s">
        <v>134</v>
      </c>
      <c r="B18071" s="602" t="s">
        <v>359</v>
      </c>
      <c r="C18071" s="602" t="s">
        <v>218</v>
      </c>
      <c r="D18071" s="602" t="s">
        <v>58</v>
      </c>
      <c r="E18071" s="602" t="s">
        <v>240</v>
      </c>
      <c r="F18071" s="602" t="s">
        <v>733</v>
      </c>
      <c r="G18071" s="603" t="s">
        <v>734</v>
      </c>
      <c r="H18071" s="604">
        <v>841794000</v>
      </c>
    </row>
    <row r="18072" spans="1:8">
      <c r="A18072" s="602" t="s">
        <v>134</v>
      </c>
      <c r="B18072" s="602" t="s">
        <v>359</v>
      </c>
      <c r="C18072" s="602" t="s">
        <v>218</v>
      </c>
      <c r="D18072" s="602" t="s">
        <v>58</v>
      </c>
      <c r="E18072" s="602" t="s">
        <v>240</v>
      </c>
      <c r="F18072" s="602" t="s">
        <v>735</v>
      </c>
      <c r="G18072" s="603" t="s">
        <v>193</v>
      </c>
      <c r="H18072" s="604">
        <v>327726000</v>
      </c>
    </row>
    <row r="18073" spans="1:8">
      <c r="A18073" s="602" t="s">
        <v>134</v>
      </c>
      <c r="B18073" s="602" t="s">
        <v>359</v>
      </c>
      <c r="C18073" s="602" t="s">
        <v>218</v>
      </c>
      <c r="D18073" s="602" t="s">
        <v>58</v>
      </c>
      <c r="E18073" s="602" t="s">
        <v>183</v>
      </c>
      <c r="F18073" s="605" t="s">
        <v>411</v>
      </c>
      <c r="G18073" s="603" t="s">
        <v>184</v>
      </c>
      <c r="H18073" s="604">
        <v>29426000</v>
      </c>
    </row>
    <row r="18074" spans="1:8">
      <c r="A18074" s="602" t="s">
        <v>134</v>
      </c>
      <c r="B18074" s="602" t="s">
        <v>359</v>
      </c>
      <c r="C18074" s="602" t="s">
        <v>218</v>
      </c>
      <c r="D18074" s="602" t="s">
        <v>58</v>
      </c>
      <c r="E18074" s="602" t="s">
        <v>183</v>
      </c>
      <c r="F18074" s="602" t="s">
        <v>587</v>
      </c>
      <c r="G18074" s="603" t="s">
        <v>588</v>
      </c>
      <c r="H18074" s="604">
        <v>3986000</v>
      </c>
    </row>
    <row r="18075" spans="1:8">
      <c r="A18075" s="602" t="s">
        <v>134</v>
      </c>
      <c r="B18075" s="602" t="s">
        <v>359</v>
      </c>
      <c r="C18075" s="602" t="s">
        <v>218</v>
      </c>
      <c r="D18075" s="602" t="s">
        <v>58</v>
      </c>
      <c r="E18075" s="602" t="s">
        <v>183</v>
      </c>
      <c r="F18075" s="602" t="s">
        <v>736</v>
      </c>
      <c r="G18075" s="603" t="s">
        <v>737</v>
      </c>
      <c r="H18075" s="604">
        <v>1960000</v>
      </c>
    </row>
    <row r="18076" spans="1:8">
      <c r="A18076" s="602" t="s">
        <v>134</v>
      </c>
      <c r="B18076" s="602" t="s">
        <v>359</v>
      </c>
      <c r="C18076" s="602" t="s">
        <v>218</v>
      </c>
      <c r="D18076" s="602" t="s">
        <v>58</v>
      </c>
      <c r="E18076" s="602" t="s">
        <v>183</v>
      </c>
      <c r="F18076" s="602" t="s">
        <v>185</v>
      </c>
      <c r="G18076" s="603" t="s">
        <v>186</v>
      </c>
      <c r="H18076" s="604">
        <v>800000</v>
      </c>
    </row>
    <row r="18077" spans="1:8">
      <c r="A18077" s="602" t="s">
        <v>134</v>
      </c>
      <c r="B18077" s="602" t="s">
        <v>359</v>
      </c>
      <c r="C18077" s="602" t="s">
        <v>218</v>
      </c>
      <c r="D18077" s="602" t="s">
        <v>58</v>
      </c>
      <c r="E18077" s="602" t="s">
        <v>183</v>
      </c>
      <c r="F18077" s="602" t="s">
        <v>187</v>
      </c>
      <c r="G18077" s="603" t="s">
        <v>188</v>
      </c>
      <c r="H18077" s="604">
        <v>22680000</v>
      </c>
    </row>
    <row r="18078" spans="1:8">
      <c r="A18078" s="602" t="s">
        <v>134</v>
      </c>
      <c r="B18078" s="602" t="s">
        <v>359</v>
      </c>
      <c r="C18078" s="602" t="s">
        <v>218</v>
      </c>
      <c r="D18078" s="602" t="s">
        <v>58</v>
      </c>
      <c r="E18078" s="602" t="s">
        <v>738</v>
      </c>
      <c r="F18078" s="605" t="s">
        <v>411</v>
      </c>
      <c r="G18078" s="603" t="s">
        <v>739</v>
      </c>
      <c r="H18078" s="604">
        <v>900000</v>
      </c>
    </row>
    <row r="18079" spans="1:8">
      <c r="A18079" s="602" t="s">
        <v>134</v>
      </c>
      <c r="B18079" s="602" t="s">
        <v>359</v>
      </c>
      <c r="C18079" s="602" t="s">
        <v>218</v>
      </c>
      <c r="D18079" s="602" t="s">
        <v>58</v>
      </c>
      <c r="E18079" s="602" t="s">
        <v>738</v>
      </c>
      <c r="F18079" s="602" t="s">
        <v>742</v>
      </c>
      <c r="G18079" s="603" t="s">
        <v>743</v>
      </c>
      <c r="H18079" s="604">
        <v>900000</v>
      </c>
    </row>
    <row r="18080" spans="1:8">
      <c r="A18080" s="602" t="s">
        <v>134</v>
      </c>
      <c r="B18080" s="602" t="s">
        <v>359</v>
      </c>
      <c r="C18080" s="602" t="s">
        <v>218</v>
      </c>
      <c r="D18080" s="602" t="s">
        <v>58</v>
      </c>
      <c r="E18080" s="602" t="s">
        <v>189</v>
      </c>
      <c r="F18080" s="605" t="s">
        <v>411</v>
      </c>
      <c r="G18080" s="603" t="s">
        <v>190</v>
      </c>
      <c r="H18080" s="604">
        <v>204089950</v>
      </c>
    </row>
    <row r="18081" spans="1:8">
      <c r="A18081" s="602" t="s">
        <v>134</v>
      </c>
      <c r="B18081" s="602" t="s">
        <v>359</v>
      </c>
      <c r="C18081" s="602" t="s">
        <v>218</v>
      </c>
      <c r="D18081" s="602" t="s">
        <v>58</v>
      </c>
      <c r="E18081" s="602" t="s">
        <v>189</v>
      </c>
      <c r="F18081" s="602" t="s">
        <v>773</v>
      </c>
      <c r="G18081" s="603" t="s">
        <v>774</v>
      </c>
      <c r="H18081" s="604">
        <v>495000</v>
      </c>
    </row>
    <row r="18082" spans="1:8">
      <c r="A18082" s="602" t="s">
        <v>134</v>
      </c>
      <c r="B18082" s="602" t="s">
        <v>359</v>
      </c>
      <c r="C18082" s="602" t="s">
        <v>218</v>
      </c>
      <c r="D18082" s="602" t="s">
        <v>58</v>
      </c>
      <c r="E18082" s="602" t="s">
        <v>189</v>
      </c>
      <c r="F18082" s="602" t="s">
        <v>191</v>
      </c>
      <c r="G18082" s="603" t="s">
        <v>36</v>
      </c>
      <c r="H18082" s="604">
        <v>14065950</v>
      </c>
    </row>
    <row r="18083" spans="1:8">
      <c r="A18083" s="602" t="s">
        <v>134</v>
      </c>
      <c r="B18083" s="602" t="s">
        <v>359</v>
      </c>
      <c r="C18083" s="602" t="s">
        <v>218</v>
      </c>
      <c r="D18083" s="602" t="s">
        <v>58</v>
      </c>
      <c r="E18083" s="602" t="s">
        <v>189</v>
      </c>
      <c r="F18083" s="602" t="s">
        <v>775</v>
      </c>
      <c r="G18083" s="603" t="s">
        <v>27</v>
      </c>
      <c r="H18083" s="604">
        <v>4750000</v>
      </c>
    </row>
    <row r="18084" spans="1:8">
      <c r="A18084" s="602" t="s">
        <v>134</v>
      </c>
      <c r="B18084" s="602" t="s">
        <v>359</v>
      </c>
      <c r="C18084" s="602" t="s">
        <v>218</v>
      </c>
      <c r="D18084" s="602" t="s">
        <v>58</v>
      </c>
      <c r="E18084" s="602" t="s">
        <v>189</v>
      </c>
      <c r="F18084" s="602" t="s">
        <v>192</v>
      </c>
      <c r="G18084" s="603" t="s">
        <v>193</v>
      </c>
      <c r="H18084" s="604">
        <v>184779000</v>
      </c>
    </row>
    <row r="18085" spans="1:8">
      <c r="A18085" s="602" t="s">
        <v>134</v>
      </c>
      <c r="B18085" s="602" t="s">
        <v>359</v>
      </c>
      <c r="C18085" s="602" t="s">
        <v>218</v>
      </c>
      <c r="D18085" s="602" t="s">
        <v>58</v>
      </c>
      <c r="E18085" s="602" t="s">
        <v>628</v>
      </c>
      <c r="F18085" s="605" t="s">
        <v>411</v>
      </c>
      <c r="G18085" s="603" t="s">
        <v>629</v>
      </c>
      <c r="H18085" s="604">
        <v>149000000</v>
      </c>
    </row>
    <row r="18086" spans="1:8">
      <c r="A18086" s="602" t="s">
        <v>134</v>
      </c>
      <c r="B18086" s="602" t="s">
        <v>359</v>
      </c>
      <c r="C18086" s="602" t="s">
        <v>218</v>
      </c>
      <c r="D18086" s="602" t="s">
        <v>58</v>
      </c>
      <c r="E18086" s="602" t="s">
        <v>628</v>
      </c>
      <c r="F18086" s="602" t="s">
        <v>639</v>
      </c>
      <c r="G18086" s="603" t="s">
        <v>614</v>
      </c>
      <c r="H18086" s="604">
        <v>5100000</v>
      </c>
    </row>
    <row r="18087" spans="1:8">
      <c r="A18087" s="602" t="s">
        <v>134</v>
      </c>
      <c r="B18087" s="602" t="s">
        <v>359</v>
      </c>
      <c r="C18087" s="602" t="s">
        <v>218</v>
      </c>
      <c r="D18087" s="602" t="s">
        <v>58</v>
      </c>
      <c r="E18087" s="602" t="s">
        <v>628</v>
      </c>
      <c r="F18087" s="602" t="s">
        <v>619</v>
      </c>
      <c r="G18087" s="603" t="s">
        <v>205</v>
      </c>
      <c r="H18087" s="604">
        <v>143900000</v>
      </c>
    </row>
    <row r="18088" spans="1:8">
      <c r="A18088" s="602" t="s">
        <v>134</v>
      </c>
      <c r="B18088" s="602" t="s">
        <v>359</v>
      </c>
      <c r="C18088" s="602" t="s">
        <v>218</v>
      </c>
      <c r="D18088" s="602" t="s">
        <v>58</v>
      </c>
      <c r="E18088" s="602" t="s">
        <v>642</v>
      </c>
      <c r="F18088" s="605" t="s">
        <v>411</v>
      </c>
      <c r="G18088" s="603" t="s">
        <v>643</v>
      </c>
      <c r="H18088" s="604">
        <v>1210000</v>
      </c>
    </row>
    <row r="18089" spans="1:8">
      <c r="A18089" s="602" t="s">
        <v>134</v>
      </c>
      <c r="B18089" s="602" t="s">
        <v>359</v>
      </c>
      <c r="C18089" s="602" t="s">
        <v>218</v>
      </c>
      <c r="D18089" s="602" t="s">
        <v>58</v>
      </c>
      <c r="E18089" s="602" t="s">
        <v>642</v>
      </c>
      <c r="F18089" s="602" t="s">
        <v>644</v>
      </c>
      <c r="G18089" s="603" t="s">
        <v>645</v>
      </c>
      <c r="H18089" s="604">
        <v>1210000</v>
      </c>
    </row>
    <row r="18090" spans="1:8">
      <c r="A18090" s="602" t="s">
        <v>134</v>
      </c>
      <c r="B18090" s="602" t="s">
        <v>359</v>
      </c>
      <c r="C18090" s="602" t="s">
        <v>218</v>
      </c>
      <c r="D18090" s="602" t="s">
        <v>58</v>
      </c>
      <c r="E18090" s="602" t="s">
        <v>194</v>
      </c>
      <c r="F18090" s="605" t="s">
        <v>411</v>
      </c>
      <c r="G18090" s="603" t="s">
        <v>195</v>
      </c>
      <c r="H18090" s="604">
        <v>1795454000</v>
      </c>
    </row>
    <row r="18091" spans="1:8">
      <c r="A18091" s="602" t="s">
        <v>134</v>
      </c>
      <c r="B18091" s="602" t="s">
        <v>359</v>
      </c>
      <c r="C18091" s="602" t="s">
        <v>218</v>
      </c>
      <c r="D18091" s="602" t="s">
        <v>58</v>
      </c>
      <c r="E18091" s="602" t="s">
        <v>194</v>
      </c>
      <c r="F18091" s="602" t="s">
        <v>71</v>
      </c>
      <c r="G18091" s="603" t="s">
        <v>72</v>
      </c>
      <c r="H18091" s="604">
        <v>2700000</v>
      </c>
    </row>
    <row r="18092" spans="1:8">
      <c r="A18092" s="602" t="s">
        <v>134</v>
      </c>
      <c r="B18092" s="602" t="s">
        <v>359</v>
      </c>
      <c r="C18092" s="602" t="s">
        <v>218</v>
      </c>
      <c r="D18092" s="602" t="s">
        <v>58</v>
      </c>
      <c r="E18092" s="602" t="s">
        <v>194</v>
      </c>
      <c r="F18092" s="602" t="s">
        <v>196</v>
      </c>
      <c r="G18092" s="603" t="s">
        <v>197</v>
      </c>
      <c r="H18092" s="604">
        <v>628463000</v>
      </c>
    </row>
    <row r="18093" spans="1:8">
      <c r="A18093" s="602" t="s">
        <v>134</v>
      </c>
      <c r="B18093" s="602" t="s">
        <v>359</v>
      </c>
      <c r="C18093" s="602" t="s">
        <v>218</v>
      </c>
      <c r="D18093" s="602" t="s">
        <v>58</v>
      </c>
      <c r="E18093" s="602" t="s">
        <v>194</v>
      </c>
      <c r="F18093" s="602" t="s">
        <v>198</v>
      </c>
      <c r="G18093" s="603" t="s">
        <v>199</v>
      </c>
      <c r="H18093" s="604">
        <v>6215000</v>
      </c>
    </row>
    <row r="18094" spans="1:8">
      <c r="A18094" s="602" t="s">
        <v>134</v>
      </c>
      <c r="B18094" s="602" t="s">
        <v>359</v>
      </c>
      <c r="C18094" s="602" t="s">
        <v>218</v>
      </c>
      <c r="D18094" s="602" t="s">
        <v>58</v>
      </c>
      <c r="E18094" s="602" t="s">
        <v>194</v>
      </c>
      <c r="F18094" s="602" t="s">
        <v>200</v>
      </c>
      <c r="G18094" s="603" t="s">
        <v>201</v>
      </c>
      <c r="H18094" s="604">
        <v>1158076000</v>
      </c>
    </row>
    <row r="18095" spans="1:8">
      <c r="A18095" s="602" t="s">
        <v>134</v>
      </c>
      <c r="B18095" s="602" t="s">
        <v>359</v>
      </c>
      <c r="C18095" s="602" t="s">
        <v>218</v>
      </c>
      <c r="D18095" s="602" t="s">
        <v>568</v>
      </c>
      <c r="E18095" s="605" t="s">
        <v>411</v>
      </c>
      <c r="F18095" s="605" t="s">
        <v>411</v>
      </c>
      <c r="G18095" s="603" t="s">
        <v>569</v>
      </c>
      <c r="H18095" s="604">
        <v>62505000</v>
      </c>
    </row>
    <row r="18096" spans="1:8">
      <c r="A18096" s="602" t="s">
        <v>134</v>
      </c>
      <c r="B18096" s="602" t="s">
        <v>359</v>
      </c>
      <c r="C18096" s="602" t="s">
        <v>218</v>
      </c>
      <c r="D18096" s="602" t="s">
        <v>568</v>
      </c>
      <c r="E18096" s="602" t="s">
        <v>582</v>
      </c>
      <c r="F18096" s="605" t="s">
        <v>411</v>
      </c>
      <c r="G18096" s="603" t="s">
        <v>583</v>
      </c>
      <c r="H18096" s="604">
        <v>400000</v>
      </c>
    </row>
    <row r="18097" spans="1:8">
      <c r="A18097" s="602" t="s">
        <v>134</v>
      </c>
      <c r="B18097" s="602" t="s">
        <v>359</v>
      </c>
      <c r="C18097" s="602" t="s">
        <v>218</v>
      </c>
      <c r="D18097" s="602" t="s">
        <v>568</v>
      </c>
      <c r="E18097" s="602" t="s">
        <v>582</v>
      </c>
      <c r="F18097" s="602" t="s">
        <v>478</v>
      </c>
      <c r="G18097" s="603" t="s">
        <v>479</v>
      </c>
      <c r="H18097" s="604">
        <v>400000</v>
      </c>
    </row>
    <row r="18098" spans="1:8">
      <c r="A18098" s="602" t="s">
        <v>134</v>
      </c>
      <c r="B18098" s="602" t="s">
        <v>359</v>
      </c>
      <c r="C18098" s="602" t="s">
        <v>218</v>
      </c>
      <c r="D18098" s="602" t="s">
        <v>568</v>
      </c>
      <c r="E18098" s="602" t="s">
        <v>768</v>
      </c>
      <c r="F18098" s="605" t="s">
        <v>411</v>
      </c>
      <c r="G18098" s="603" t="s">
        <v>769</v>
      </c>
      <c r="H18098" s="604">
        <v>39980000</v>
      </c>
    </row>
    <row r="18099" spans="1:8">
      <c r="A18099" s="602" t="s">
        <v>134</v>
      </c>
      <c r="B18099" s="602" t="s">
        <v>359</v>
      </c>
      <c r="C18099" s="602" t="s">
        <v>218</v>
      </c>
      <c r="D18099" s="602" t="s">
        <v>568</v>
      </c>
      <c r="E18099" s="602" t="s">
        <v>768</v>
      </c>
      <c r="F18099" s="602" t="s">
        <v>770</v>
      </c>
      <c r="G18099" s="603" t="s">
        <v>771</v>
      </c>
      <c r="H18099" s="604">
        <v>39980000</v>
      </c>
    </row>
    <row r="18100" spans="1:8">
      <c r="A18100" s="602" t="s">
        <v>134</v>
      </c>
      <c r="B18100" s="602" t="s">
        <v>359</v>
      </c>
      <c r="C18100" s="602" t="s">
        <v>218</v>
      </c>
      <c r="D18100" s="602" t="s">
        <v>568</v>
      </c>
      <c r="E18100" s="602" t="s">
        <v>240</v>
      </c>
      <c r="F18100" s="605" t="s">
        <v>411</v>
      </c>
      <c r="G18100" s="603" t="s">
        <v>241</v>
      </c>
      <c r="H18100" s="604">
        <v>12210000</v>
      </c>
    </row>
    <row r="18101" spans="1:8">
      <c r="A18101" s="602" t="s">
        <v>134</v>
      </c>
      <c r="B18101" s="602" t="s">
        <v>359</v>
      </c>
      <c r="C18101" s="602" t="s">
        <v>218</v>
      </c>
      <c r="D18101" s="602" t="s">
        <v>568</v>
      </c>
      <c r="E18101" s="602" t="s">
        <v>240</v>
      </c>
      <c r="F18101" s="602" t="s">
        <v>242</v>
      </c>
      <c r="G18101" s="603" t="s">
        <v>243</v>
      </c>
      <c r="H18101" s="604">
        <v>890000</v>
      </c>
    </row>
    <row r="18102" spans="1:8">
      <c r="A18102" s="602" t="s">
        <v>134</v>
      </c>
      <c r="B18102" s="602" t="s">
        <v>359</v>
      </c>
      <c r="C18102" s="602" t="s">
        <v>218</v>
      </c>
      <c r="D18102" s="602" t="s">
        <v>568</v>
      </c>
      <c r="E18102" s="602" t="s">
        <v>240</v>
      </c>
      <c r="F18102" s="602" t="s">
        <v>597</v>
      </c>
      <c r="G18102" s="603" t="s">
        <v>598</v>
      </c>
      <c r="H18102" s="604">
        <v>200000</v>
      </c>
    </row>
    <row r="18103" spans="1:8">
      <c r="A18103" s="602" t="s">
        <v>134</v>
      </c>
      <c r="B18103" s="602" t="s">
        <v>359</v>
      </c>
      <c r="C18103" s="602" t="s">
        <v>218</v>
      </c>
      <c r="D18103" s="602" t="s">
        <v>568</v>
      </c>
      <c r="E18103" s="602" t="s">
        <v>240</v>
      </c>
      <c r="F18103" s="602" t="s">
        <v>733</v>
      </c>
      <c r="G18103" s="603" t="s">
        <v>734</v>
      </c>
      <c r="H18103" s="604">
        <v>8410000</v>
      </c>
    </row>
    <row r="18104" spans="1:8">
      <c r="A18104" s="602" t="s">
        <v>134</v>
      </c>
      <c r="B18104" s="602" t="s">
        <v>359</v>
      </c>
      <c r="C18104" s="602" t="s">
        <v>218</v>
      </c>
      <c r="D18104" s="602" t="s">
        <v>568</v>
      </c>
      <c r="E18104" s="602" t="s">
        <v>240</v>
      </c>
      <c r="F18104" s="602" t="s">
        <v>735</v>
      </c>
      <c r="G18104" s="603" t="s">
        <v>193</v>
      </c>
      <c r="H18104" s="604">
        <v>2710000</v>
      </c>
    </row>
    <row r="18105" spans="1:8">
      <c r="A18105" s="602" t="s">
        <v>134</v>
      </c>
      <c r="B18105" s="602" t="s">
        <v>359</v>
      </c>
      <c r="C18105" s="602" t="s">
        <v>218</v>
      </c>
      <c r="D18105" s="602" t="s">
        <v>568</v>
      </c>
      <c r="E18105" s="602" t="s">
        <v>189</v>
      </c>
      <c r="F18105" s="605" t="s">
        <v>411</v>
      </c>
      <c r="G18105" s="603" t="s">
        <v>190</v>
      </c>
      <c r="H18105" s="604">
        <v>700000</v>
      </c>
    </row>
    <row r="18106" spans="1:8">
      <c r="A18106" s="602" t="s">
        <v>134</v>
      </c>
      <c r="B18106" s="602" t="s">
        <v>359</v>
      </c>
      <c r="C18106" s="602" t="s">
        <v>218</v>
      </c>
      <c r="D18106" s="602" t="s">
        <v>568</v>
      </c>
      <c r="E18106" s="602" t="s">
        <v>189</v>
      </c>
      <c r="F18106" s="602" t="s">
        <v>775</v>
      </c>
      <c r="G18106" s="603" t="s">
        <v>27</v>
      </c>
      <c r="H18106" s="604">
        <v>700000</v>
      </c>
    </row>
    <row r="18107" spans="1:8">
      <c r="A18107" s="602" t="s">
        <v>134</v>
      </c>
      <c r="B18107" s="602" t="s">
        <v>359</v>
      </c>
      <c r="C18107" s="602" t="s">
        <v>218</v>
      </c>
      <c r="D18107" s="602" t="s">
        <v>568</v>
      </c>
      <c r="E18107" s="602" t="s">
        <v>194</v>
      </c>
      <c r="F18107" s="605" t="s">
        <v>411</v>
      </c>
      <c r="G18107" s="603" t="s">
        <v>195</v>
      </c>
      <c r="H18107" s="604">
        <v>9215000</v>
      </c>
    </row>
    <row r="18108" spans="1:8">
      <c r="A18108" s="602" t="s">
        <v>134</v>
      </c>
      <c r="B18108" s="602" t="s">
        <v>359</v>
      </c>
      <c r="C18108" s="602" t="s">
        <v>218</v>
      </c>
      <c r="D18108" s="602" t="s">
        <v>568</v>
      </c>
      <c r="E18108" s="602" t="s">
        <v>194</v>
      </c>
      <c r="F18108" s="602" t="s">
        <v>196</v>
      </c>
      <c r="G18108" s="603" t="s">
        <v>197</v>
      </c>
      <c r="H18108" s="604">
        <v>9215000</v>
      </c>
    </row>
    <row r="18109" spans="1:8">
      <c r="A18109" s="602" t="s">
        <v>134</v>
      </c>
      <c r="B18109" s="602" t="s">
        <v>359</v>
      </c>
      <c r="C18109" s="602" t="s">
        <v>218</v>
      </c>
      <c r="D18109" s="602" t="s">
        <v>1177</v>
      </c>
      <c r="E18109" s="605" t="s">
        <v>411</v>
      </c>
      <c r="F18109" s="605" t="s">
        <v>411</v>
      </c>
      <c r="G18109" s="603" t="s">
        <v>1180</v>
      </c>
      <c r="H18109" s="604">
        <v>9624678319</v>
      </c>
    </row>
    <row r="18110" spans="1:8">
      <c r="A18110" s="602" t="s">
        <v>134</v>
      </c>
      <c r="B18110" s="602" t="s">
        <v>359</v>
      </c>
      <c r="C18110" s="602" t="s">
        <v>218</v>
      </c>
      <c r="D18110" s="602" t="s">
        <v>1177</v>
      </c>
      <c r="E18110" s="602" t="s">
        <v>142</v>
      </c>
      <c r="F18110" s="605" t="s">
        <v>411</v>
      </c>
      <c r="G18110" s="603" t="s">
        <v>143</v>
      </c>
      <c r="H18110" s="604">
        <v>32794000</v>
      </c>
    </row>
    <row r="18111" spans="1:8">
      <c r="A18111" s="602" t="s">
        <v>134</v>
      </c>
      <c r="B18111" s="602" t="s">
        <v>359</v>
      </c>
      <c r="C18111" s="602" t="s">
        <v>218</v>
      </c>
      <c r="D18111" s="602" t="s">
        <v>1177</v>
      </c>
      <c r="E18111" s="602" t="s">
        <v>142</v>
      </c>
      <c r="F18111" s="602" t="s">
        <v>221</v>
      </c>
      <c r="G18111" s="603" t="s">
        <v>222</v>
      </c>
      <c r="H18111" s="604">
        <v>32794000</v>
      </c>
    </row>
    <row r="18112" spans="1:8">
      <c r="A18112" s="602" t="s">
        <v>134</v>
      </c>
      <c r="B18112" s="602" t="s">
        <v>359</v>
      </c>
      <c r="C18112" s="602" t="s">
        <v>218</v>
      </c>
      <c r="D18112" s="602" t="s">
        <v>1177</v>
      </c>
      <c r="E18112" s="602" t="s">
        <v>152</v>
      </c>
      <c r="F18112" s="605" t="s">
        <v>411</v>
      </c>
      <c r="G18112" s="603" t="s">
        <v>153</v>
      </c>
      <c r="H18112" s="604">
        <v>1700000</v>
      </c>
    </row>
    <row r="18113" spans="1:8">
      <c r="A18113" s="602" t="s">
        <v>134</v>
      </c>
      <c r="B18113" s="602" t="s">
        <v>359</v>
      </c>
      <c r="C18113" s="602" t="s">
        <v>218</v>
      </c>
      <c r="D18113" s="602" t="s">
        <v>1177</v>
      </c>
      <c r="E18113" s="602" t="s">
        <v>152</v>
      </c>
      <c r="F18113" s="602" t="s">
        <v>606</v>
      </c>
      <c r="G18113" s="603" t="s">
        <v>0</v>
      </c>
      <c r="H18113" s="604">
        <v>1700000</v>
      </c>
    </row>
    <row r="18114" spans="1:8">
      <c r="A18114" s="602" t="s">
        <v>134</v>
      </c>
      <c r="B18114" s="602" t="s">
        <v>359</v>
      </c>
      <c r="C18114" s="602" t="s">
        <v>218</v>
      </c>
      <c r="D18114" s="602" t="s">
        <v>1177</v>
      </c>
      <c r="E18114" s="602" t="s">
        <v>156</v>
      </c>
      <c r="F18114" s="605" t="s">
        <v>411</v>
      </c>
      <c r="G18114" s="603" t="s">
        <v>514</v>
      </c>
      <c r="H18114" s="604">
        <v>21346800</v>
      </c>
    </row>
    <row r="18115" spans="1:8">
      <c r="A18115" s="602" t="s">
        <v>134</v>
      </c>
      <c r="B18115" s="602" t="s">
        <v>359</v>
      </c>
      <c r="C18115" s="602" t="s">
        <v>218</v>
      </c>
      <c r="D18115" s="602" t="s">
        <v>1177</v>
      </c>
      <c r="E18115" s="602" t="s">
        <v>156</v>
      </c>
      <c r="F18115" s="602" t="s">
        <v>157</v>
      </c>
      <c r="G18115" s="603" t="s">
        <v>158</v>
      </c>
      <c r="H18115" s="604">
        <v>2892000</v>
      </c>
    </row>
    <row r="18116" spans="1:8">
      <c r="A18116" s="602" t="s">
        <v>134</v>
      </c>
      <c r="B18116" s="602" t="s">
        <v>359</v>
      </c>
      <c r="C18116" s="602" t="s">
        <v>218</v>
      </c>
      <c r="D18116" s="602" t="s">
        <v>1177</v>
      </c>
      <c r="E18116" s="602" t="s">
        <v>156</v>
      </c>
      <c r="F18116" s="602" t="s">
        <v>159</v>
      </c>
      <c r="G18116" s="603" t="s">
        <v>160</v>
      </c>
      <c r="H18116" s="604">
        <v>18454800</v>
      </c>
    </row>
    <row r="18117" spans="1:8">
      <c r="A18117" s="602" t="s">
        <v>134</v>
      </c>
      <c r="B18117" s="602" t="s">
        <v>359</v>
      </c>
      <c r="C18117" s="602" t="s">
        <v>218</v>
      </c>
      <c r="D18117" s="602" t="s">
        <v>1177</v>
      </c>
      <c r="E18117" s="602" t="s">
        <v>768</v>
      </c>
      <c r="F18117" s="605" t="s">
        <v>411</v>
      </c>
      <c r="G18117" s="603" t="s">
        <v>769</v>
      </c>
      <c r="H18117" s="604">
        <v>179956500</v>
      </c>
    </row>
    <row r="18118" spans="1:8">
      <c r="A18118" s="602" t="s">
        <v>134</v>
      </c>
      <c r="B18118" s="602" t="s">
        <v>359</v>
      </c>
      <c r="C18118" s="602" t="s">
        <v>218</v>
      </c>
      <c r="D18118" s="602" t="s">
        <v>1177</v>
      </c>
      <c r="E18118" s="602" t="s">
        <v>768</v>
      </c>
      <c r="F18118" s="602" t="s">
        <v>770</v>
      </c>
      <c r="G18118" s="603" t="s">
        <v>771</v>
      </c>
      <c r="H18118" s="604">
        <v>123500</v>
      </c>
    </row>
    <row r="18119" spans="1:8">
      <c r="A18119" s="602" t="s">
        <v>134</v>
      </c>
      <c r="B18119" s="602" t="s">
        <v>359</v>
      </c>
      <c r="C18119" s="602" t="s">
        <v>218</v>
      </c>
      <c r="D18119" s="602" t="s">
        <v>1177</v>
      </c>
      <c r="E18119" s="602" t="s">
        <v>768</v>
      </c>
      <c r="F18119" s="602" t="s">
        <v>459</v>
      </c>
      <c r="G18119" s="603" t="s">
        <v>205</v>
      </c>
      <c r="H18119" s="604">
        <v>179833000</v>
      </c>
    </row>
    <row r="18120" spans="1:8">
      <c r="A18120" s="602" t="s">
        <v>134</v>
      </c>
      <c r="B18120" s="602" t="s">
        <v>359</v>
      </c>
      <c r="C18120" s="602" t="s">
        <v>218</v>
      </c>
      <c r="D18120" s="602" t="s">
        <v>1177</v>
      </c>
      <c r="E18120" s="602" t="s">
        <v>163</v>
      </c>
      <c r="F18120" s="605" t="s">
        <v>411</v>
      </c>
      <c r="G18120" s="603" t="s">
        <v>164</v>
      </c>
      <c r="H18120" s="604">
        <v>46605000</v>
      </c>
    </row>
    <row r="18121" spans="1:8">
      <c r="A18121" s="602" t="s">
        <v>134</v>
      </c>
      <c r="B18121" s="602" t="s">
        <v>359</v>
      </c>
      <c r="C18121" s="602" t="s">
        <v>218</v>
      </c>
      <c r="D18121" s="602" t="s">
        <v>1177</v>
      </c>
      <c r="E18121" s="602" t="s">
        <v>163</v>
      </c>
      <c r="F18121" s="602" t="s">
        <v>165</v>
      </c>
      <c r="G18121" s="603" t="s">
        <v>166</v>
      </c>
      <c r="H18121" s="604">
        <v>46605000</v>
      </c>
    </row>
    <row r="18122" spans="1:8">
      <c r="A18122" s="602" t="s">
        <v>134</v>
      </c>
      <c r="B18122" s="602" t="s">
        <v>359</v>
      </c>
      <c r="C18122" s="602" t="s">
        <v>218</v>
      </c>
      <c r="D18122" s="602" t="s">
        <v>1177</v>
      </c>
      <c r="E18122" s="602" t="s">
        <v>167</v>
      </c>
      <c r="F18122" s="605" t="s">
        <v>411</v>
      </c>
      <c r="G18122" s="603" t="s">
        <v>168</v>
      </c>
      <c r="H18122" s="604">
        <v>499000</v>
      </c>
    </row>
    <row r="18123" spans="1:8">
      <c r="A18123" s="602" t="s">
        <v>134</v>
      </c>
      <c r="B18123" s="602" t="s">
        <v>359</v>
      </c>
      <c r="C18123" s="602" t="s">
        <v>218</v>
      </c>
      <c r="D18123" s="602" t="s">
        <v>1177</v>
      </c>
      <c r="E18123" s="602" t="s">
        <v>167</v>
      </c>
      <c r="F18123" s="602" t="s">
        <v>230</v>
      </c>
      <c r="G18123" s="603" t="s">
        <v>231</v>
      </c>
      <c r="H18123" s="604">
        <v>499000</v>
      </c>
    </row>
    <row r="18124" spans="1:8">
      <c r="A18124" s="602" t="s">
        <v>134</v>
      </c>
      <c r="B18124" s="602" t="s">
        <v>359</v>
      </c>
      <c r="C18124" s="602" t="s">
        <v>218</v>
      </c>
      <c r="D18124" s="602" t="s">
        <v>1177</v>
      </c>
      <c r="E18124" s="602" t="s">
        <v>171</v>
      </c>
      <c r="F18124" s="605" t="s">
        <v>411</v>
      </c>
      <c r="G18124" s="603" t="s">
        <v>172</v>
      </c>
      <c r="H18124" s="604">
        <v>250000</v>
      </c>
    </row>
    <row r="18125" spans="1:8">
      <c r="A18125" s="602" t="s">
        <v>134</v>
      </c>
      <c r="B18125" s="602" t="s">
        <v>359</v>
      </c>
      <c r="C18125" s="602" t="s">
        <v>218</v>
      </c>
      <c r="D18125" s="602" t="s">
        <v>1177</v>
      </c>
      <c r="E18125" s="602" t="s">
        <v>171</v>
      </c>
      <c r="F18125" s="602" t="s">
        <v>173</v>
      </c>
      <c r="G18125" s="603" t="s">
        <v>174</v>
      </c>
      <c r="H18125" s="604">
        <v>250000</v>
      </c>
    </row>
    <row r="18126" spans="1:8">
      <c r="A18126" s="602" t="s">
        <v>134</v>
      </c>
      <c r="B18126" s="602" t="s">
        <v>359</v>
      </c>
      <c r="C18126" s="602" t="s">
        <v>218</v>
      </c>
      <c r="D18126" s="602" t="s">
        <v>1177</v>
      </c>
      <c r="E18126" s="602" t="s">
        <v>240</v>
      </c>
      <c r="F18126" s="605" t="s">
        <v>411</v>
      </c>
      <c r="G18126" s="603" t="s">
        <v>241</v>
      </c>
      <c r="H18126" s="604">
        <v>5440000</v>
      </c>
    </row>
    <row r="18127" spans="1:8">
      <c r="A18127" s="602" t="s">
        <v>134</v>
      </c>
      <c r="B18127" s="602" t="s">
        <v>359</v>
      </c>
      <c r="C18127" s="602" t="s">
        <v>218</v>
      </c>
      <c r="D18127" s="602" t="s">
        <v>1177</v>
      </c>
      <c r="E18127" s="602" t="s">
        <v>240</v>
      </c>
      <c r="F18127" s="602" t="s">
        <v>733</v>
      </c>
      <c r="G18127" s="603" t="s">
        <v>734</v>
      </c>
      <c r="H18127" s="604">
        <v>5250000</v>
      </c>
    </row>
    <row r="18128" spans="1:8">
      <c r="A18128" s="602" t="s">
        <v>134</v>
      </c>
      <c r="B18128" s="602" t="s">
        <v>359</v>
      </c>
      <c r="C18128" s="602" t="s">
        <v>218</v>
      </c>
      <c r="D18128" s="602" t="s">
        <v>1177</v>
      </c>
      <c r="E18128" s="602" t="s">
        <v>240</v>
      </c>
      <c r="F18128" s="602" t="s">
        <v>735</v>
      </c>
      <c r="G18128" s="603" t="s">
        <v>193</v>
      </c>
      <c r="H18128" s="604">
        <v>190000</v>
      </c>
    </row>
    <row r="18129" spans="1:8">
      <c r="A18129" s="602" t="s">
        <v>134</v>
      </c>
      <c r="B18129" s="602" t="s">
        <v>359</v>
      </c>
      <c r="C18129" s="602" t="s">
        <v>218</v>
      </c>
      <c r="D18129" s="602" t="s">
        <v>1177</v>
      </c>
      <c r="E18129" s="602" t="s">
        <v>628</v>
      </c>
      <c r="F18129" s="605" t="s">
        <v>411</v>
      </c>
      <c r="G18129" s="603" t="s">
        <v>629</v>
      </c>
      <c r="H18129" s="604">
        <v>562180734</v>
      </c>
    </row>
    <row r="18130" spans="1:8">
      <c r="A18130" s="602" t="s">
        <v>134</v>
      </c>
      <c r="B18130" s="602" t="s">
        <v>359</v>
      </c>
      <c r="C18130" s="602" t="s">
        <v>218</v>
      </c>
      <c r="D18130" s="602" t="s">
        <v>1177</v>
      </c>
      <c r="E18130" s="602" t="s">
        <v>628</v>
      </c>
      <c r="F18130" s="602" t="s">
        <v>633</v>
      </c>
      <c r="G18130" s="603" t="s">
        <v>634</v>
      </c>
      <c r="H18130" s="604">
        <v>558080734</v>
      </c>
    </row>
    <row r="18131" spans="1:8">
      <c r="A18131" s="602" t="s">
        <v>134</v>
      </c>
      <c r="B18131" s="602" t="s">
        <v>359</v>
      </c>
      <c r="C18131" s="602" t="s">
        <v>218</v>
      </c>
      <c r="D18131" s="602" t="s">
        <v>1177</v>
      </c>
      <c r="E18131" s="602" t="s">
        <v>628</v>
      </c>
      <c r="F18131" s="602" t="s">
        <v>620</v>
      </c>
      <c r="G18131" s="603" t="s">
        <v>621</v>
      </c>
      <c r="H18131" s="604">
        <v>1160000</v>
      </c>
    </row>
    <row r="18132" spans="1:8">
      <c r="A18132" s="602" t="s">
        <v>134</v>
      </c>
      <c r="B18132" s="602" t="s">
        <v>359</v>
      </c>
      <c r="C18132" s="602" t="s">
        <v>218</v>
      </c>
      <c r="D18132" s="602" t="s">
        <v>1177</v>
      </c>
      <c r="E18132" s="602" t="s">
        <v>628</v>
      </c>
      <c r="F18132" s="602" t="s">
        <v>619</v>
      </c>
      <c r="G18132" s="603" t="s">
        <v>205</v>
      </c>
      <c r="H18132" s="604">
        <v>2940000</v>
      </c>
    </row>
    <row r="18133" spans="1:8">
      <c r="A18133" s="602" t="s">
        <v>134</v>
      </c>
      <c r="B18133" s="602" t="s">
        <v>359</v>
      </c>
      <c r="C18133" s="602" t="s">
        <v>218</v>
      </c>
      <c r="D18133" s="602" t="s">
        <v>1177</v>
      </c>
      <c r="E18133" s="602" t="s">
        <v>642</v>
      </c>
      <c r="F18133" s="605" t="s">
        <v>411</v>
      </c>
      <c r="G18133" s="603" t="s">
        <v>643</v>
      </c>
      <c r="H18133" s="604">
        <v>8748756285</v>
      </c>
    </row>
    <row r="18134" spans="1:8">
      <c r="A18134" s="602" t="s">
        <v>134</v>
      </c>
      <c r="B18134" s="602" t="s">
        <v>359</v>
      </c>
      <c r="C18134" s="602" t="s">
        <v>218</v>
      </c>
      <c r="D18134" s="602" t="s">
        <v>1177</v>
      </c>
      <c r="E18134" s="602" t="s">
        <v>642</v>
      </c>
      <c r="F18134" s="602" t="s">
        <v>1179</v>
      </c>
      <c r="G18134" s="603" t="s">
        <v>1178</v>
      </c>
      <c r="H18134" s="604">
        <v>93147377</v>
      </c>
    </row>
    <row r="18135" spans="1:8">
      <c r="A18135" s="602" t="s">
        <v>134</v>
      </c>
      <c r="B18135" s="602" t="s">
        <v>359</v>
      </c>
      <c r="C18135" s="602" t="s">
        <v>218</v>
      </c>
      <c r="D18135" s="602" t="s">
        <v>1177</v>
      </c>
      <c r="E18135" s="602" t="s">
        <v>642</v>
      </c>
      <c r="F18135" s="602" t="s">
        <v>560</v>
      </c>
      <c r="G18135" s="603" t="s">
        <v>561</v>
      </c>
      <c r="H18135" s="604">
        <v>391998000</v>
      </c>
    </row>
    <row r="18136" spans="1:8">
      <c r="A18136" s="602" t="s">
        <v>134</v>
      </c>
      <c r="B18136" s="602" t="s">
        <v>359</v>
      </c>
      <c r="C18136" s="602" t="s">
        <v>218</v>
      </c>
      <c r="D18136" s="602" t="s">
        <v>1177</v>
      </c>
      <c r="E18136" s="602" t="s">
        <v>642</v>
      </c>
      <c r="F18136" s="602" t="s">
        <v>1157</v>
      </c>
      <c r="G18136" s="603" t="s">
        <v>1156</v>
      </c>
      <c r="H18136" s="604">
        <v>58324000</v>
      </c>
    </row>
    <row r="18137" spans="1:8">
      <c r="A18137" s="602" t="s">
        <v>134</v>
      </c>
      <c r="B18137" s="602" t="s">
        <v>359</v>
      </c>
      <c r="C18137" s="602" t="s">
        <v>218</v>
      </c>
      <c r="D18137" s="602" t="s">
        <v>1177</v>
      </c>
      <c r="E18137" s="602" t="s">
        <v>642</v>
      </c>
      <c r="F18137" s="602" t="s">
        <v>644</v>
      </c>
      <c r="G18137" s="603" t="s">
        <v>645</v>
      </c>
      <c r="H18137" s="604">
        <v>8205286908</v>
      </c>
    </row>
    <row r="18138" spans="1:8">
      <c r="A18138" s="602" t="s">
        <v>134</v>
      </c>
      <c r="B18138" s="602" t="s">
        <v>359</v>
      </c>
      <c r="C18138" s="602" t="s">
        <v>218</v>
      </c>
      <c r="D18138" s="602" t="s">
        <v>1177</v>
      </c>
      <c r="E18138" s="602" t="s">
        <v>194</v>
      </c>
      <c r="F18138" s="605" t="s">
        <v>411</v>
      </c>
      <c r="G18138" s="603" t="s">
        <v>195</v>
      </c>
      <c r="H18138" s="604">
        <v>25150000</v>
      </c>
    </row>
    <row r="18139" spans="1:8">
      <c r="A18139" s="602" t="s">
        <v>134</v>
      </c>
      <c r="B18139" s="602" t="s">
        <v>359</v>
      </c>
      <c r="C18139" s="602" t="s">
        <v>218</v>
      </c>
      <c r="D18139" s="602" t="s">
        <v>1177</v>
      </c>
      <c r="E18139" s="602" t="s">
        <v>194</v>
      </c>
      <c r="F18139" s="602" t="s">
        <v>196</v>
      </c>
      <c r="G18139" s="603" t="s">
        <v>197</v>
      </c>
      <c r="H18139" s="604">
        <v>500000</v>
      </c>
    </row>
    <row r="18140" spans="1:8">
      <c r="A18140" s="602" t="s">
        <v>134</v>
      </c>
      <c r="B18140" s="602" t="s">
        <v>359</v>
      </c>
      <c r="C18140" s="602" t="s">
        <v>218</v>
      </c>
      <c r="D18140" s="602" t="s">
        <v>1177</v>
      </c>
      <c r="E18140" s="602" t="s">
        <v>194</v>
      </c>
      <c r="F18140" s="602" t="s">
        <v>200</v>
      </c>
      <c r="G18140" s="603" t="s">
        <v>201</v>
      </c>
      <c r="H18140" s="604">
        <v>24650000</v>
      </c>
    </row>
    <row r="18141" spans="1:8">
      <c r="A18141" s="602" t="s">
        <v>134</v>
      </c>
      <c r="B18141" s="602" t="s">
        <v>359</v>
      </c>
      <c r="C18141" s="602" t="s">
        <v>60</v>
      </c>
      <c r="D18141" s="605" t="s">
        <v>411</v>
      </c>
      <c r="E18141" s="605" t="s">
        <v>411</v>
      </c>
      <c r="F18141" s="605" t="s">
        <v>411</v>
      </c>
      <c r="G18141" s="603" t="s">
        <v>61</v>
      </c>
      <c r="H18141" s="604">
        <v>154337772845</v>
      </c>
    </row>
    <row r="18142" spans="1:8">
      <c r="A18142" s="602" t="s">
        <v>134</v>
      </c>
      <c r="B18142" s="602" t="s">
        <v>359</v>
      </c>
      <c r="C18142" s="602" t="s">
        <v>60</v>
      </c>
      <c r="D18142" s="602" t="s">
        <v>599</v>
      </c>
      <c r="E18142" s="605" t="s">
        <v>411</v>
      </c>
      <c r="F18142" s="605" t="s">
        <v>411</v>
      </c>
      <c r="G18142" s="603" t="s">
        <v>600</v>
      </c>
      <c r="H18142" s="604">
        <v>66935794314</v>
      </c>
    </row>
    <row r="18143" spans="1:8">
      <c r="A18143" s="602" t="s">
        <v>134</v>
      </c>
      <c r="B18143" s="602" t="s">
        <v>359</v>
      </c>
      <c r="C18143" s="602" t="s">
        <v>60</v>
      </c>
      <c r="D18143" s="602" t="s">
        <v>599</v>
      </c>
      <c r="E18143" s="602" t="s">
        <v>582</v>
      </c>
      <c r="F18143" s="605" t="s">
        <v>411</v>
      </c>
      <c r="G18143" s="603" t="s">
        <v>583</v>
      </c>
      <c r="H18143" s="604">
        <v>4651000</v>
      </c>
    </row>
    <row r="18144" spans="1:8">
      <c r="A18144" s="602" t="s">
        <v>134</v>
      </c>
      <c r="B18144" s="602" t="s">
        <v>359</v>
      </c>
      <c r="C18144" s="602" t="s">
        <v>60</v>
      </c>
      <c r="D18144" s="602" t="s">
        <v>599</v>
      </c>
      <c r="E18144" s="602" t="s">
        <v>582</v>
      </c>
      <c r="F18144" s="602" t="s">
        <v>584</v>
      </c>
      <c r="G18144" s="603" t="s">
        <v>585</v>
      </c>
      <c r="H18144" s="604">
        <v>4191000</v>
      </c>
    </row>
    <row r="18145" spans="1:8">
      <c r="A18145" s="602" t="s">
        <v>134</v>
      </c>
      <c r="B18145" s="602" t="s">
        <v>359</v>
      </c>
      <c r="C18145" s="602" t="s">
        <v>60</v>
      </c>
      <c r="D18145" s="602" t="s">
        <v>599</v>
      </c>
      <c r="E18145" s="602" t="s">
        <v>582</v>
      </c>
      <c r="F18145" s="602" t="s">
        <v>478</v>
      </c>
      <c r="G18145" s="603" t="s">
        <v>479</v>
      </c>
      <c r="H18145" s="604">
        <v>460000</v>
      </c>
    </row>
    <row r="18146" spans="1:8">
      <c r="A18146" s="602" t="s">
        <v>134</v>
      </c>
      <c r="B18146" s="602" t="s">
        <v>359</v>
      </c>
      <c r="C18146" s="602" t="s">
        <v>60</v>
      </c>
      <c r="D18146" s="602" t="s">
        <v>599</v>
      </c>
      <c r="E18146" s="602" t="s">
        <v>156</v>
      </c>
      <c r="F18146" s="605" t="s">
        <v>411</v>
      </c>
      <c r="G18146" s="603" t="s">
        <v>514</v>
      </c>
      <c r="H18146" s="604">
        <v>2900000</v>
      </c>
    </row>
    <row r="18147" spans="1:8">
      <c r="A18147" s="602" t="s">
        <v>134</v>
      </c>
      <c r="B18147" s="602" t="s">
        <v>359</v>
      </c>
      <c r="C18147" s="602" t="s">
        <v>60</v>
      </c>
      <c r="D18147" s="602" t="s">
        <v>599</v>
      </c>
      <c r="E18147" s="602" t="s">
        <v>156</v>
      </c>
      <c r="F18147" s="602" t="s">
        <v>157</v>
      </c>
      <c r="G18147" s="603" t="s">
        <v>158</v>
      </c>
      <c r="H18147" s="604">
        <v>2900000</v>
      </c>
    </row>
    <row r="18148" spans="1:8">
      <c r="A18148" s="602" t="s">
        <v>134</v>
      </c>
      <c r="B18148" s="602" t="s">
        <v>359</v>
      </c>
      <c r="C18148" s="602" t="s">
        <v>60</v>
      </c>
      <c r="D18148" s="602" t="s">
        <v>599</v>
      </c>
      <c r="E18148" s="602" t="s">
        <v>171</v>
      </c>
      <c r="F18148" s="605" t="s">
        <v>411</v>
      </c>
      <c r="G18148" s="603" t="s">
        <v>172</v>
      </c>
      <c r="H18148" s="604">
        <v>731316832</v>
      </c>
    </row>
    <row r="18149" spans="1:8">
      <c r="A18149" s="602" t="s">
        <v>134</v>
      </c>
      <c r="B18149" s="602" t="s">
        <v>359</v>
      </c>
      <c r="C18149" s="602" t="s">
        <v>60</v>
      </c>
      <c r="D18149" s="602" t="s">
        <v>599</v>
      </c>
      <c r="E18149" s="602" t="s">
        <v>171</v>
      </c>
      <c r="F18149" s="602" t="s">
        <v>216</v>
      </c>
      <c r="G18149" s="603" t="s">
        <v>217</v>
      </c>
      <c r="H18149" s="604">
        <v>615421832</v>
      </c>
    </row>
    <row r="18150" spans="1:8">
      <c r="A18150" s="602" t="s">
        <v>134</v>
      </c>
      <c r="B18150" s="602" t="s">
        <v>359</v>
      </c>
      <c r="C18150" s="602" t="s">
        <v>60</v>
      </c>
      <c r="D18150" s="602" t="s">
        <v>599</v>
      </c>
      <c r="E18150" s="602" t="s">
        <v>171</v>
      </c>
      <c r="F18150" s="602" t="s">
        <v>175</v>
      </c>
      <c r="G18150" s="603" t="s">
        <v>176</v>
      </c>
      <c r="H18150" s="604">
        <v>115895000</v>
      </c>
    </row>
    <row r="18151" spans="1:8">
      <c r="A18151" s="602" t="s">
        <v>134</v>
      </c>
      <c r="B18151" s="602" t="s">
        <v>359</v>
      </c>
      <c r="C18151" s="602" t="s">
        <v>60</v>
      </c>
      <c r="D18151" s="602" t="s">
        <v>599</v>
      </c>
      <c r="E18151" s="602" t="s">
        <v>738</v>
      </c>
      <c r="F18151" s="605" t="s">
        <v>411</v>
      </c>
      <c r="G18151" s="603" t="s">
        <v>739</v>
      </c>
      <c r="H18151" s="604">
        <v>2100000</v>
      </c>
    </row>
    <row r="18152" spans="1:8">
      <c r="A18152" s="602" t="s">
        <v>134</v>
      </c>
      <c r="B18152" s="602" t="s">
        <v>359</v>
      </c>
      <c r="C18152" s="602" t="s">
        <v>60</v>
      </c>
      <c r="D18152" s="602" t="s">
        <v>599</v>
      </c>
      <c r="E18152" s="602" t="s">
        <v>738</v>
      </c>
      <c r="F18152" s="602" t="s">
        <v>742</v>
      </c>
      <c r="G18152" s="603" t="s">
        <v>743</v>
      </c>
      <c r="H18152" s="604">
        <v>2100000</v>
      </c>
    </row>
    <row r="18153" spans="1:8">
      <c r="A18153" s="602" t="s">
        <v>134</v>
      </c>
      <c r="B18153" s="602" t="s">
        <v>359</v>
      </c>
      <c r="C18153" s="602" t="s">
        <v>60</v>
      </c>
      <c r="D18153" s="602" t="s">
        <v>599</v>
      </c>
      <c r="E18153" s="602" t="s">
        <v>744</v>
      </c>
      <c r="F18153" s="605" t="s">
        <v>411</v>
      </c>
      <c r="G18153" s="603" t="s">
        <v>445</v>
      </c>
      <c r="H18153" s="604">
        <v>4764205368</v>
      </c>
    </row>
    <row r="18154" spans="1:8">
      <c r="A18154" s="602" t="s">
        <v>134</v>
      </c>
      <c r="B18154" s="602" t="s">
        <v>359</v>
      </c>
      <c r="C18154" s="602" t="s">
        <v>60</v>
      </c>
      <c r="D18154" s="602" t="s">
        <v>599</v>
      </c>
      <c r="E18154" s="602" t="s">
        <v>744</v>
      </c>
      <c r="F18154" s="602" t="s">
        <v>7</v>
      </c>
      <c r="G18154" s="603" t="s">
        <v>8</v>
      </c>
      <c r="H18154" s="604">
        <v>2506124000</v>
      </c>
    </row>
    <row r="18155" spans="1:8">
      <c r="A18155" s="602" t="s">
        <v>134</v>
      </c>
      <c r="B18155" s="602" t="s">
        <v>359</v>
      </c>
      <c r="C18155" s="602" t="s">
        <v>60</v>
      </c>
      <c r="D18155" s="602" t="s">
        <v>599</v>
      </c>
      <c r="E18155" s="602" t="s">
        <v>744</v>
      </c>
      <c r="F18155" s="602" t="s">
        <v>496</v>
      </c>
      <c r="G18155" s="603" t="s">
        <v>438</v>
      </c>
      <c r="H18155" s="604">
        <v>20000000</v>
      </c>
    </row>
    <row r="18156" spans="1:8">
      <c r="A18156" s="602" t="s">
        <v>134</v>
      </c>
      <c r="B18156" s="602" t="s">
        <v>359</v>
      </c>
      <c r="C18156" s="602" t="s">
        <v>60</v>
      </c>
      <c r="D18156" s="602" t="s">
        <v>599</v>
      </c>
      <c r="E18156" s="602" t="s">
        <v>744</v>
      </c>
      <c r="F18156" s="602" t="s">
        <v>566</v>
      </c>
      <c r="G18156" s="603" t="s">
        <v>23</v>
      </c>
      <c r="H18156" s="604">
        <v>4150000</v>
      </c>
    </row>
    <row r="18157" spans="1:8">
      <c r="A18157" s="602" t="s">
        <v>134</v>
      </c>
      <c r="B18157" s="602" t="s">
        <v>359</v>
      </c>
      <c r="C18157" s="602" t="s">
        <v>60</v>
      </c>
      <c r="D18157" s="602" t="s">
        <v>599</v>
      </c>
      <c r="E18157" s="602" t="s">
        <v>744</v>
      </c>
      <c r="F18157" s="602" t="s">
        <v>11</v>
      </c>
      <c r="G18157" s="603" t="s">
        <v>12</v>
      </c>
      <c r="H18157" s="604">
        <v>55763000</v>
      </c>
    </row>
    <row r="18158" spans="1:8">
      <c r="A18158" s="602" t="s">
        <v>134</v>
      </c>
      <c r="B18158" s="602" t="s">
        <v>359</v>
      </c>
      <c r="C18158" s="602" t="s">
        <v>60</v>
      </c>
      <c r="D18158" s="602" t="s">
        <v>599</v>
      </c>
      <c r="E18158" s="602" t="s">
        <v>744</v>
      </c>
      <c r="F18158" s="602" t="s">
        <v>748</v>
      </c>
      <c r="G18158" s="603" t="s">
        <v>35</v>
      </c>
      <c r="H18158" s="604">
        <v>2178168368</v>
      </c>
    </row>
    <row r="18159" spans="1:8">
      <c r="A18159" s="602" t="s">
        <v>134</v>
      </c>
      <c r="B18159" s="602" t="s">
        <v>359</v>
      </c>
      <c r="C18159" s="602" t="s">
        <v>60</v>
      </c>
      <c r="D18159" s="602" t="s">
        <v>599</v>
      </c>
      <c r="E18159" s="602" t="s">
        <v>189</v>
      </c>
      <c r="F18159" s="605" t="s">
        <v>411</v>
      </c>
      <c r="G18159" s="603" t="s">
        <v>190</v>
      </c>
      <c r="H18159" s="604">
        <v>91611636</v>
      </c>
    </row>
    <row r="18160" spans="1:8">
      <c r="A18160" s="602" t="s">
        <v>134</v>
      </c>
      <c r="B18160" s="602" t="s">
        <v>359</v>
      </c>
      <c r="C18160" s="602" t="s">
        <v>60</v>
      </c>
      <c r="D18160" s="602" t="s">
        <v>599</v>
      </c>
      <c r="E18160" s="602" t="s">
        <v>189</v>
      </c>
      <c r="F18160" s="602" t="s">
        <v>435</v>
      </c>
      <c r="G18160" s="603" t="s">
        <v>567</v>
      </c>
      <c r="H18160" s="604">
        <v>57630000</v>
      </c>
    </row>
    <row r="18161" spans="1:8">
      <c r="A18161" s="602" t="s">
        <v>134</v>
      </c>
      <c r="B18161" s="602" t="s">
        <v>359</v>
      </c>
      <c r="C18161" s="602" t="s">
        <v>60</v>
      </c>
      <c r="D18161" s="602" t="s">
        <v>599</v>
      </c>
      <c r="E18161" s="602" t="s">
        <v>189</v>
      </c>
      <c r="F18161" s="602" t="s">
        <v>192</v>
      </c>
      <c r="G18161" s="603" t="s">
        <v>193</v>
      </c>
      <c r="H18161" s="604">
        <v>33981636</v>
      </c>
    </row>
    <row r="18162" spans="1:8">
      <c r="A18162" s="602" t="s">
        <v>134</v>
      </c>
      <c r="B18162" s="602" t="s">
        <v>359</v>
      </c>
      <c r="C18162" s="602" t="s">
        <v>60</v>
      </c>
      <c r="D18162" s="602" t="s">
        <v>599</v>
      </c>
      <c r="E18162" s="602" t="s">
        <v>194</v>
      </c>
      <c r="F18162" s="605" t="s">
        <v>411</v>
      </c>
      <c r="G18162" s="603" t="s">
        <v>195</v>
      </c>
      <c r="H18162" s="604">
        <v>246372000</v>
      </c>
    </row>
    <row r="18163" spans="1:8">
      <c r="A18163" s="602" t="s">
        <v>134</v>
      </c>
      <c r="B18163" s="602" t="s">
        <v>359</v>
      </c>
      <c r="C18163" s="602" t="s">
        <v>60</v>
      </c>
      <c r="D18163" s="602" t="s">
        <v>599</v>
      </c>
      <c r="E18163" s="602" t="s">
        <v>194</v>
      </c>
      <c r="F18163" s="602" t="s">
        <v>1080</v>
      </c>
      <c r="G18163" s="603" t="s">
        <v>1081</v>
      </c>
      <c r="H18163" s="604">
        <v>2000000</v>
      </c>
    </row>
    <row r="18164" spans="1:8">
      <c r="A18164" s="602" t="s">
        <v>134</v>
      </c>
      <c r="B18164" s="602" t="s">
        <v>359</v>
      </c>
      <c r="C18164" s="602" t="s">
        <v>60</v>
      </c>
      <c r="D18164" s="602" t="s">
        <v>599</v>
      </c>
      <c r="E18164" s="602" t="s">
        <v>194</v>
      </c>
      <c r="F18164" s="602" t="s">
        <v>196</v>
      </c>
      <c r="G18164" s="603" t="s">
        <v>197</v>
      </c>
      <c r="H18164" s="604">
        <v>226713000</v>
      </c>
    </row>
    <row r="18165" spans="1:8">
      <c r="A18165" s="602" t="s">
        <v>134</v>
      </c>
      <c r="B18165" s="602" t="s">
        <v>359</v>
      </c>
      <c r="C18165" s="602" t="s">
        <v>60</v>
      </c>
      <c r="D18165" s="602" t="s">
        <v>599</v>
      </c>
      <c r="E18165" s="602" t="s">
        <v>194</v>
      </c>
      <c r="F18165" s="602" t="s">
        <v>200</v>
      </c>
      <c r="G18165" s="603" t="s">
        <v>201</v>
      </c>
      <c r="H18165" s="604">
        <v>17659000</v>
      </c>
    </row>
    <row r="18166" spans="1:8">
      <c r="A18166" s="602" t="s">
        <v>134</v>
      </c>
      <c r="B18166" s="602" t="s">
        <v>359</v>
      </c>
      <c r="C18166" s="602" t="s">
        <v>60</v>
      </c>
      <c r="D18166" s="602" t="s">
        <v>599</v>
      </c>
      <c r="E18166" s="602" t="s">
        <v>580</v>
      </c>
      <c r="F18166" s="605" t="s">
        <v>411</v>
      </c>
      <c r="G18166" s="603" t="s">
        <v>581</v>
      </c>
      <c r="H18166" s="604">
        <v>39238000</v>
      </c>
    </row>
    <row r="18167" spans="1:8">
      <c r="A18167" s="602" t="s">
        <v>134</v>
      </c>
      <c r="B18167" s="602" t="s">
        <v>359</v>
      </c>
      <c r="C18167" s="602" t="s">
        <v>60</v>
      </c>
      <c r="D18167" s="602" t="s">
        <v>599</v>
      </c>
      <c r="E18167" s="602" t="s">
        <v>580</v>
      </c>
      <c r="F18167" s="602" t="s">
        <v>367</v>
      </c>
      <c r="G18167" s="603" t="s">
        <v>368</v>
      </c>
      <c r="H18167" s="604">
        <v>20058000</v>
      </c>
    </row>
    <row r="18168" spans="1:8">
      <c r="A18168" s="602" t="s">
        <v>134</v>
      </c>
      <c r="B18168" s="602" t="s">
        <v>359</v>
      </c>
      <c r="C18168" s="602" t="s">
        <v>60</v>
      </c>
      <c r="D18168" s="602" t="s">
        <v>599</v>
      </c>
      <c r="E18168" s="602" t="s">
        <v>580</v>
      </c>
      <c r="F18168" s="602" t="s">
        <v>293</v>
      </c>
      <c r="G18168" s="603" t="s">
        <v>205</v>
      </c>
      <c r="H18168" s="604">
        <v>19180000</v>
      </c>
    </row>
    <row r="18169" spans="1:8">
      <c r="A18169" s="602" t="s">
        <v>134</v>
      </c>
      <c r="B18169" s="602" t="s">
        <v>359</v>
      </c>
      <c r="C18169" s="602" t="s">
        <v>60</v>
      </c>
      <c r="D18169" s="602" t="s">
        <v>599</v>
      </c>
      <c r="E18169" s="602" t="s">
        <v>41</v>
      </c>
      <c r="F18169" s="605" t="s">
        <v>411</v>
      </c>
      <c r="G18169" s="603" t="s">
        <v>42</v>
      </c>
      <c r="H18169" s="604">
        <v>682209840</v>
      </c>
    </row>
    <row r="18170" spans="1:8">
      <c r="A18170" s="602" t="s">
        <v>134</v>
      </c>
      <c r="B18170" s="602" t="s">
        <v>359</v>
      </c>
      <c r="C18170" s="602" t="s">
        <v>60</v>
      </c>
      <c r="D18170" s="602" t="s">
        <v>599</v>
      </c>
      <c r="E18170" s="602" t="s">
        <v>41</v>
      </c>
      <c r="F18170" s="602" t="s">
        <v>1151</v>
      </c>
      <c r="G18170" s="603" t="s">
        <v>8</v>
      </c>
      <c r="H18170" s="604">
        <v>30144000</v>
      </c>
    </row>
    <row r="18171" spans="1:8">
      <c r="A18171" s="602" t="s">
        <v>134</v>
      </c>
      <c r="B18171" s="602" t="s">
        <v>359</v>
      </c>
      <c r="C18171" s="602" t="s">
        <v>60</v>
      </c>
      <c r="D18171" s="602" t="s">
        <v>599</v>
      </c>
      <c r="E18171" s="602" t="s">
        <v>41</v>
      </c>
      <c r="F18171" s="602" t="s">
        <v>45</v>
      </c>
      <c r="G18171" s="603" t="s">
        <v>46</v>
      </c>
      <c r="H18171" s="604">
        <v>38000000</v>
      </c>
    </row>
    <row r="18172" spans="1:8">
      <c r="A18172" s="602" t="s">
        <v>134</v>
      </c>
      <c r="B18172" s="602" t="s">
        <v>359</v>
      </c>
      <c r="C18172" s="602" t="s">
        <v>60</v>
      </c>
      <c r="D18172" s="602" t="s">
        <v>599</v>
      </c>
      <c r="E18172" s="602" t="s">
        <v>41</v>
      </c>
      <c r="F18172" s="602" t="s">
        <v>22</v>
      </c>
      <c r="G18172" s="603" t="s">
        <v>23</v>
      </c>
      <c r="H18172" s="604">
        <v>2200000</v>
      </c>
    </row>
    <row r="18173" spans="1:8">
      <c r="A18173" s="602" t="s">
        <v>134</v>
      </c>
      <c r="B18173" s="602" t="s">
        <v>359</v>
      </c>
      <c r="C18173" s="602" t="s">
        <v>60</v>
      </c>
      <c r="D18173" s="602" t="s">
        <v>599</v>
      </c>
      <c r="E18173" s="602" t="s">
        <v>41</v>
      </c>
      <c r="F18173" s="602" t="s">
        <v>47</v>
      </c>
      <c r="G18173" s="603" t="s">
        <v>48</v>
      </c>
      <c r="H18173" s="604">
        <v>611865840</v>
      </c>
    </row>
    <row r="18174" spans="1:8">
      <c r="A18174" s="602" t="s">
        <v>134</v>
      </c>
      <c r="B18174" s="602" t="s">
        <v>359</v>
      </c>
      <c r="C18174" s="602" t="s">
        <v>60</v>
      </c>
      <c r="D18174" s="602" t="s">
        <v>599</v>
      </c>
      <c r="E18174" s="602" t="s">
        <v>1145</v>
      </c>
      <c r="F18174" s="605" t="s">
        <v>411</v>
      </c>
      <c r="G18174" s="603" t="s">
        <v>1146</v>
      </c>
      <c r="H18174" s="604">
        <v>428677000</v>
      </c>
    </row>
    <row r="18175" spans="1:8">
      <c r="A18175" s="602" t="s">
        <v>134</v>
      </c>
      <c r="B18175" s="602" t="s">
        <v>359</v>
      </c>
      <c r="C18175" s="602" t="s">
        <v>60</v>
      </c>
      <c r="D18175" s="602" t="s">
        <v>599</v>
      </c>
      <c r="E18175" s="602" t="s">
        <v>1145</v>
      </c>
      <c r="F18175" s="602" t="s">
        <v>1144</v>
      </c>
      <c r="G18175" s="603" t="s">
        <v>1143</v>
      </c>
      <c r="H18175" s="604">
        <v>377474000</v>
      </c>
    </row>
    <row r="18176" spans="1:8">
      <c r="A18176" s="602" t="s">
        <v>134</v>
      </c>
      <c r="B18176" s="602" t="s">
        <v>359</v>
      </c>
      <c r="C18176" s="602" t="s">
        <v>60</v>
      </c>
      <c r="D18176" s="602" t="s">
        <v>599</v>
      </c>
      <c r="E18176" s="602" t="s">
        <v>1145</v>
      </c>
      <c r="F18176" s="602" t="s">
        <v>1149</v>
      </c>
      <c r="G18176" s="603" t="s">
        <v>1148</v>
      </c>
      <c r="H18176" s="604">
        <v>13041000</v>
      </c>
    </row>
    <row r="18177" spans="1:8">
      <c r="A18177" s="602" t="s">
        <v>134</v>
      </c>
      <c r="B18177" s="602" t="s">
        <v>359</v>
      </c>
      <c r="C18177" s="602" t="s">
        <v>60</v>
      </c>
      <c r="D18177" s="602" t="s">
        <v>599</v>
      </c>
      <c r="E18177" s="602" t="s">
        <v>1145</v>
      </c>
      <c r="F18177" s="602" t="s">
        <v>1169</v>
      </c>
      <c r="G18177" s="603" t="s">
        <v>1168</v>
      </c>
      <c r="H18177" s="604">
        <v>18000000</v>
      </c>
    </row>
    <row r="18178" spans="1:8">
      <c r="A18178" s="602" t="s">
        <v>134</v>
      </c>
      <c r="B18178" s="602" t="s">
        <v>359</v>
      </c>
      <c r="C18178" s="602" t="s">
        <v>60</v>
      </c>
      <c r="D18178" s="602" t="s">
        <v>599</v>
      </c>
      <c r="E18178" s="602" t="s">
        <v>1145</v>
      </c>
      <c r="F18178" s="602" t="s">
        <v>1176</v>
      </c>
      <c r="G18178" s="603" t="s">
        <v>193</v>
      </c>
      <c r="H18178" s="604">
        <v>20162000</v>
      </c>
    </row>
    <row r="18179" spans="1:8">
      <c r="A18179" s="602" t="s">
        <v>134</v>
      </c>
      <c r="B18179" s="602" t="s">
        <v>359</v>
      </c>
      <c r="C18179" s="602" t="s">
        <v>60</v>
      </c>
      <c r="D18179" s="602" t="s">
        <v>599</v>
      </c>
      <c r="E18179" s="602" t="s">
        <v>269</v>
      </c>
      <c r="F18179" s="605" t="s">
        <v>411</v>
      </c>
      <c r="G18179" s="603" t="s">
        <v>270</v>
      </c>
      <c r="H18179" s="604">
        <v>291892500</v>
      </c>
    </row>
    <row r="18180" spans="1:8">
      <c r="A18180" s="602" t="s">
        <v>134</v>
      </c>
      <c r="B18180" s="602" t="s">
        <v>359</v>
      </c>
      <c r="C18180" s="602" t="s">
        <v>60</v>
      </c>
      <c r="D18180" s="602" t="s">
        <v>599</v>
      </c>
      <c r="E18180" s="602" t="s">
        <v>269</v>
      </c>
      <c r="F18180" s="602" t="s">
        <v>271</v>
      </c>
      <c r="G18180" s="603" t="s">
        <v>272</v>
      </c>
      <c r="H18180" s="604">
        <v>285277500</v>
      </c>
    </row>
    <row r="18181" spans="1:8">
      <c r="A18181" s="602" t="s">
        <v>134</v>
      </c>
      <c r="B18181" s="602" t="s">
        <v>359</v>
      </c>
      <c r="C18181" s="602" t="s">
        <v>60</v>
      </c>
      <c r="D18181" s="602" t="s">
        <v>599</v>
      </c>
      <c r="E18181" s="602" t="s">
        <v>269</v>
      </c>
      <c r="F18181" s="602" t="s">
        <v>1175</v>
      </c>
      <c r="G18181" s="603" t="s">
        <v>1174</v>
      </c>
      <c r="H18181" s="604">
        <v>6615000</v>
      </c>
    </row>
    <row r="18182" spans="1:8">
      <c r="A18182" s="602" t="s">
        <v>134</v>
      </c>
      <c r="B18182" s="602" t="s">
        <v>359</v>
      </c>
      <c r="C18182" s="602" t="s">
        <v>60</v>
      </c>
      <c r="D18182" s="602" t="s">
        <v>599</v>
      </c>
      <c r="E18182" s="602" t="s">
        <v>260</v>
      </c>
      <c r="F18182" s="605" t="s">
        <v>411</v>
      </c>
      <c r="G18182" s="603" t="s">
        <v>261</v>
      </c>
      <c r="H18182" s="604">
        <v>52830885864</v>
      </c>
    </row>
    <row r="18183" spans="1:8">
      <c r="A18183" s="602" t="s">
        <v>134</v>
      </c>
      <c r="B18183" s="602" t="s">
        <v>359</v>
      </c>
      <c r="C18183" s="602" t="s">
        <v>60</v>
      </c>
      <c r="D18183" s="602" t="s">
        <v>599</v>
      </c>
      <c r="E18183" s="602" t="s">
        <v>260</v>
      </c>
      <c r="F18183" s="602" t="s">
        <v>262</v>
      </c>
      <c r="G18183" s="603" t="s">
        <v>263</v>
      </c>
      <c r="H18183" s="604">
        <v>52830885864</v>
      </c>
    </row>
    <row r="18184" spans="1:8">
      <c r="A18184" s="602" t="s">
        <v>134</v>
      </c>
      <c r="B18184" s="602" t="s">
        <v>359</v>
      </c>
      <c r="C18184" s="602" t="s">
        <v>60</v>
      </c>
      <c r="D18184" s="602" t="s">
        <v>599</v>
      </c>
      <c r="E18184" s="602" t="s">
        <v>49</v>
      </c>
      <c r="F18184" s="605" t="s">
        <v>411</v>
      </c>
      <c r="G18184" s="603" t="s">
        <v>50</v>
      </c>
      <c r="H18184" s="604">
        <v>460420000</v>
      </c>
    </row>
    <row r="18185" spans="1:8">
      <c r="A18185" s="602" t="s">
        <v>134</v>
      </c>
      <c r="B18185" s="602" t="s">
        <v>359</v>
      </c>
      <c r="C18185" s="602" t="s">
        <v>60</v>
      </c>
      <c r="D18185" s="602" t="s">
        <v>599</v>
      </c>
      <c r="E18185" s="602" t="s">
        <v>49</v>
      </c>
      <c r="F18185" s="602" t="s">
        <v>51</v>
      </c>
      <c r="G18185" s="603" t="s">
        <v>52</v>
      </c>
      <c r="H18185" s="604">
        <v>374609000</v>
      </c>
    </row>
    <row r="18186" spans="1:8">
      <c r="A18186" s="602" t="s">
        <v>134</v>
      </c>
      <c r="B18186" s="602" t="s">
        <v>359</v>
      </c>
      <c r="C18186" s="602" t="s">
        <v>60</v>
      </c>
      <c r="D18186" s="602" t="s">
        <v>599</v>
      </c>
      <c r="E18186" s="602" t="s">
        <v>49</v>
      </c>
      <c r="F18186" s="602" t="s">
        <v>1173</v>
      </c>
      <c r="G18186" s="603" t="s">
        <v>205</v>
      </c>
      <c r="H18186" s="604">
        <v>85811000</v>
      </c>
    </row>
    <row r="18187" spans="1:8">
      <c r="A18187" s="602" t="s">
        <v>134</v>
      </c>
      <c r="B18187" s="602" t="s">
        <v>359</v>
      </c>
      <c r="C18187" s="602" t="s">
        <v>60</v>
      </c>
      <c r="D18187" s="602" t="s">
        <v>599</v>
      </c>
      <c r="E18187" s="602" t="s">
        <v>53</v>
      </c>
      <c r="F18187" s="605" t="s">
        <v>411</v>
      </c>
      <c r="G18187" s="603" t="s">
        <v>193</v>
      </c>
      <c r="H18187" s="604">
        <v>6359314274</v>
      </c>
    </row>
    <row r="18188" spans="1:8">
      <c r="A18188" s="602" t="s">
        <v>134</v>
      </c>
      <c r="B18188" s="602" t="s">
        <v>359</v>
      </c>
      <c r="C18188" s="602" t="s">
        <v>60</v>
      </c>
      <c r="D18188" s="602" t="s">
        <v>599</v>
      </c>
      <c r="E18188" s="602" t="s">
        <v>53</v>
      </c>
      <c r="F18188" s="602" t="s">
        <v>54</v>
      </c>
      <c r="G18188" s="603" t="s">
        <v>55</v>
      </c>
      <c r="H18188" s="604">
        <v>523611870</v>
      </c>
    </row>
    <row r="18189" spans="1:8">
      <c r="A18189" s="602" t="s">
        <v>134</v>
      </c>
      <c r="B18189" s="602" t="s">
        <v>359</v>
      </c>
      <c r="C18189" s="602" t="s">
        <v>60</v>
      </c>
      <c r="D18189" s="602" t="s">
        <v>599</v>
      </c>
      <c r="E18189" s="602" t="s">
        <v>53</v>
      </c>
      <c r="F18189" s="602" t="s">
        <v>56</v>
      </c>
      <c r="G18189" s="603" t="s">
        <v>57</v>
      </c>
      <c r="H18189" s="604">
        <v>5484525404</v>
      </c>
    </row>
    <row r="18190" spans="1:8">
      <c r="A18190" s="602" t="s">
        <v>134</v>
      </c>
      <c r="B18190" s="602" t="s">
        <v>359</v>
      </c>
      <c r="C18190" s="602" t="s">
        <v>60</v>
      </c>
      <c r="D18190" s="602" t="s">
        <v>599</v>
      </c>
      <c r="E18190" s="602" t="s">
        <v>53</v>
      </c>
      <c r="F18190" s="602" t="s">
        <v>264</v>
      </c>
      <c r="G18190" s="603" t="s">
        <v>34</v>
      </c>
      <c r="H18190" s="604">
        <v>206957000</v>
      </c>
    </row>
    <row r="18191" spans="1:8">
      <c r="A18191" s="602" t="s">
        <v>134</v>
      </c>
      <c r="B18191" s="602" t="s">
        <v>359</v>
      </c>
      <c r="C18191" s="602" t="s">
        <v>60</v>
      </c>
      <c r="D18191" s="602" t="s">
        <v>599</v>
      </c>
      <c r="E18191" s="602" t="s">
        <v>53</v>
      </c>
      <c r="F18191" s="602" t="s">
        <v>358</v>
      </c>
      <c r="G18191" s="603" t="s">
        <v>205</v>
      </c>
      <c r="H18191" s="604">
        <v>144220000</v>
      </c>
    </row>
    <row r="18192" spans="1:8">
      <c r="A18192" s="602" t="s">
        <v>134</v>
      </c>
      <c r="B18192" s="602" t="s">
        <v>359</v>
      </c>
      <c r="C18192" s="602" t="s">
        <v>60</v>
      </c>
      <c r="D18192" s="602" t="s">
        <v>24</v>
      </c>
      <c r="E18192" s="605" t="s">
        <v>411</v>
      </c>
      <c r="F18192" s="605" t="s">
        <v>411</v>
      </c>
      <c r="G18192" s="603" t="s">
        <v>25</v>
      </c>
      <c r="H18192" s="604">
        <v>44756834718</v>
      </c>
    </row>
    <row r="18193" spans="1:8">
      <c r="A18193" s="602" t="s">
        <v>134</v>
      </c>
      <c r="B18193" s="602" t="s">
        <v>359</v>
      </c>
      <c r="C18193" s="602" t="s">
        <v>60</v>
      </c>
      <c r="D18193" s="602" t="s">
        <v>24</v>
      </c>
      <c r="E18193" s="602" t="s">
        <v>202</v>
      </c>
      <c r="F18193" s="605" t="s">
        <v>411</v>
      </c>
      <c r="G18193" s="603" t="s">
        <v>203</v>
      </c>
      <c r="H18193" s="604">
        <v>18000000</v>
      </c>
    </row>
    <row r="18194" spans="1:8">
      <c r="A18194" s="602" t="s">
        <v>134</v>
      </c>
      <c r="B18194" s="602" t="s">
        <v>359</v>
      </c>
      <c r="C18194" s="602" t="s">
        <v>60</v>
      </c>
      <c r="D18194" s="602" t="s">
        <v>24</v>
      </c>
      <c r="E18194" s="602" t="s">
        <v>202</v>
      </c>
      <c r="F18194" s="602" t="s">
        <v>767</v>
      </c>
      <c r="G18194" s="603" t="s">
        <v>203</v>
      </c>
      <c r="H18194" s="604">
        <v>18000000</v>
      </c>
    </row>
    <row r="18195" spans="1:8">
      <c r="A18195" s="602" t="s">
        <v>134</v>
      </c>
      <c r="B18195" s="602" t="s">
        <v>359</v>
      </c>
      <c r="C18195" s="602" t="s">
        <v>60</v>
      </c>
      <c r="D18195" s="602" t="s">
        <v>24</v>
      </c>
      <c r="E18195" s="602" t="s">
        <v>152</v>
      </c>
      <c r="F18195" s="605" t="s">
        <v>411</v>
      </c>
      <c r="G18195" s="603" t="s">
        <v>153</v>
      </c>
      <c r="H18195" s="604">
        <v>27343000</v>
      </c>
    </row>
    <row r="18196" spans="1:8">
      <c r="A18196" s="602" t="s">
        <v>134</v>
      </c>
      <c r="B18196" s="602" t="s">
        <v>359</v>
      </c>
      <c r="C18196" s="602" t="s">
        <v>60</v>
      </c>
      <c r="D18196" s="602" t="s">
        <v>24</v>
      </c>
      <c r="E18196" s="602" t="s">
        <v>152</v>
      </c>
      <c r="F18196" s="602" t="s">
        <v>154</v>
      </c>
      <c r="G18196" s="603" t="s">
        <v>155</v>
      </c>
      <c r="H18196" s="604">
        <v>27043000</v>
      </c>
    </row>
    <row r="18197" spans="1:8">
      <c r="A18197" s="602" t="s">
        <v>134</v>
      </c>
      <c r="B18197" s="602" t="s">
        <v>359</v>
      </c>
      <c r="C18197" s="602" t="s">
        <v>60</v>
      </c>
      <c r="D18197" s="602" t="s">
        <v>24</v>
      </c>
      <c r="E18197" s="602" t="s">
        <v>152</v>
      </c>
      <c r="F18197" s="602" t="s">
        <v>606</v>
      </c>
      <c r="G18197" s="603" t="s">
        <v>0</v>
      </c>
      <c r="H18197" s="604">
        <v>300000</v>
      </c>
    </row>
    <row r="18198" spans="1:8">
      <c r="A18198" s="602" t="s">
        <v>134</v>
      </c>
      <c r="B18198" s="602" t="s">
        <v>359</v>
      </c>
      <c r="C18198" s="602" t="s">
        <v>60</v>
      </c>
      <c r="D18198" s="602" t="s">
        <v>24</v>
      </c>
      <c r="E18198" s="602" t="s">
        <v>171</v>
      </c>
      <c r="F18198" s="605" t="s">
        <v>411</v>
      </c>
      <c r="G18198" s="603" t="s">
        <v>172</v>
      </c>
      <c r="H18198" s="604">
        <v>943864000</v>
      </c>
    </row>
    <row r="18199" spans="1:8">
      <c r="A18199" s="602" t="s">
        <v>134</v>
      </c>
      <c r="B18199" s="602" t="s">
        <v>359</v>
      </c>
      <c r="C18199" s="602" t="s">
        <v>60</v>
      </c>
      <c r="D18199" s="602" t="s">
        <v>24</v>
      </c>
      <c r="E18199" s="602" t="s">
        <v>171</v>
      </c>
      <c r="F18199" s="602" t="s">
        <v>216</v>
      </c>
      <c r="G18199" s="603" t="s">
        <v>217</v>
      </c>
      <c r="H18199" s="604">
        <v>905255000</v>
      </c>
    </row>
    <row r="18200" spans="1:8">
      <c r="A18200" s="602" t="s">
        <v>134</v>
      </c>
      <c r="B18200" s="602" t="s">
        <v>359</v>
      </c>
      <c r="C18200" s="602" t="s">
        <v>60</v>
      </c>
      <c r="D18200" s="602" t="s">
        <v>24</v>
      </c>
      <c r="E18200" s="602" t="s">
        <v>171</v>
      </c>
      <c r="F18200" s="602" t="s">
        <v>175</v>
      </c>
      <c r="G18200" s="603" t="s">
        <v>176</v>
      </c>
      <c r="H18200" s="604">
        <v>38609000</v>
      </c>
    </row>
    <row r="18201" spans="1:8">
      <c r="A18201" s="602" t="s">
        <v>134</v>
      </c>
      <c r="B18201" s="602" t="s">
        <v>359</v>
      </c>
      <c r="C18201" s="602" t="s">
        <v>60</v>
      </c>
      <c r="D18201" s="602" t="s">
        <v>24</v>
      </c>
      <c r="E18201" s="602" t="s">
        <v>738</v>
      </c>
      <c r="F18201" s="605" t="s">
        <v>411</v>
      </c>
      <c r="G18201" s="603" t="s">
        <v>739</v>
      </c>
      <c r="H18201" s="604">
        <v>11500000</v>
      </c>
    </row>
    <row r="18202" spans="1:8">
      <c r="A18202" s="602" t="s">
        <v>134</v>
      </c>
      <c r="B18202" s="602" t="s">
        <v>359</v>
      </c>
      <c r="C18202" s="602" t="s">
        <v>60</v>
      </c>
      <c r="D18202" s="602" t="s">
        <v>24</v>
      </c>
      <c r="E18202" s="602" t="s">
        <v>738</v>
      </c>
      <c r="F18202" s="602" t="s">
        <v>740</v>
      </c>
      <c r="G18202" s="603" t="s">
        <v>741</v>
      </c>
      <c r="H18202" s="604">
        <v>9000000</v>
      </c>
    </row>
    <row r="18203" spans="1:8">
      <c r="A18203" s="602" t="s">
        <v>134</v>
      </c>
      <c r="B18203" s="602" t="s">
        <v>359</v>
      </c>
      <c r="C18203" s="602" t="s">
        <v>60</v>
      </c>
      <c r="D18203" s="602" t="s">
        <v>24</v>
      </c>
      <c r="E18203" s="602" t="s">
        <v>738</v>
      </c>
      <c r="F18203" s="602" t="s">
        <v>356</v>
      </c>
      <c r="G18203" s="603" t="s">
        <v>357</v>
      </c>
      <c r="H18203" s="604">
        <v>2500000</v>
      </c>
    </row>
    <row r="18204" spans="1:8">
      <c r="A18204" s="602" t="s">
        <v>134</v>
      </c>
      <c r="B18204" s="602" t="s">
        <v>359</v>
      </c>
      <c r="C18204" s="602" t="s">
        <v>60</v>
      </c>
      <c r="D18204" s="602" t="s">
        <v>24</v>
      </c>
      <c r="E18204" s="602" t="s">
        <v>744</v>
      </c>
      <c r="F18204" s="605" t="s">
        <v>411</v>
      </c>
      <c r="G18204" s="603" t="s">
        <v>445</v>
      </c>
      <c r="H18204" s="604">
        <v>5980632518</v>
      </c>
    </row>
    <row r="18205" spans="1:8">
      <c r="A18205" s="602" t="s">
        <v>134</v>
      </c>
      <c r="B18205" s="602" t="s">
        <v>359</v>
      </c>
      <c r="C18205" s="602" t="s">
        <v>60</v>
      </c>
      <c r="D18205" s="602" t="s">
        <v>24</v>
      </c>
      <c r="E18205" s="602" t="s">
        <v>744</v>
      </c>
      <c r="F18205" s="602" t="s">
        <v>7</v>
      </c>
      <c r="G18205" s="603" t="s">
        <v>8</v>
      </c>
      <c r="H18205" s="604">
        <v>3043840800</v>
      </c>
    </row>
    <row r="18206" spans="1:8">
      <c r="A18206" s="602" t="s">
        <v>134</v>
      </c>
      <c r="B18206" s="602" t="s">
        <v>359</v>
      </c>
      <c r="C18206" s="602" t="s">
        <v>60</v>
      </c>
      <c r="D18206" s="602" t="s">
        <v>24</v>
      </c>
      <c r="E18206" s="602" t="s">
        <v>744</v>
      </c>
      <c r="F18206" s="602" t="s">
        <v>572</v>
      </c>
      <c r="G18206" s="603" t="s">
        <v>46</v>
      </c>
      <c r="H18206" s="604">
        <v>31474000</v>
      </c>
    </row>
    <row r="18207" spans="1:8">
      <c r="A18207" s="602" t="s">
        <v>134</v>
      </c>
      <c r="B18207" s="602" t="s">
        <v>359</v>
      </c>
      <c r="C18207" s="602" t="s">
        <v>60</v>
      </c>
      <c r="D18207" s="602" t="s">
        <v>24</v>
      </c>
      <c r="E18207" s="602" t="s">
        <v>744</v>
      </c>
      <c r="F18207" s="602" t="s">
        <v>566</v>
      </c>
      <c r="G18207" s="603" t="s">
        <v>23</v>
      </c>
      <c r="H18207" s="604">
        <v>4600000</v>
      </c>
    </row>
    <row r="18208" spans="1:8">
      <c r="A18208" s="602" t="s">
        <v>134</v>
      </c>
      <c r="B18208" s="602" t="s">
        <v>359</v>
      </c>
      <c r="C18208" s="602" t="s">
        <v>60</v>
      </c>
      <c r="D18208" s="602" t="s">
        <v>24</v>
      </c>
      <c r="E18208" s="602" t="s">
        <v>744</v>
      </c>
      <c r="F18208" s="602" t="s">
        <v>11</v>
      </c>
      <c r="G18208" s="603" t="s">
        <v>12</v>
      </c>
      <c r="H18208" s="604">
        <v>107718000</v>
      </c>
    </row>
    <row r="18209" spans="1:8">
      <c r="A18209" s="602" t="s">
        <v>134</v>
      </c>
      <c r="B18209" s="602" t="s">
        <v>359</v>
      </c>
      <c r="C18209" s="602" t="s">
        <v>60</v>
      </c>
      <c r="D18209" s="602" t="s">
        <v>24</v>
      </c>
      <c r="E18209" s="602" t="s">
        <v>744</v>
      </c>
      <c r="F18209" s="602" t="s">
        <v>371</v>
      </c>
      <c r="G18209" s="603" t="s">
        <v>372</v>
      </c>
      <c r="H18209" s="604">
        <v>10660000</v>
      </c>
    </row>
    <row r="18210" spans="1:8">
      <c r="A18210" s="602" t="s">
        <v>134</v>
      </c>
      <c r="B18210" s="602" t="s">
        <v>359</v>
      </c>
      <c r="C18210" s="602" t="s">
        <v>60</v>
      </c>
      <c r="D18210" s="602" t="s">
        <v>24</v>
      </c>
      <c r="E18210" s="602" t="s">
        <v>744</v>
      </c>
      <c r="F18210" s="602" t="s">
        <v>748</v>
      </c>
      <c r="G18210" s="603" t="s">
        <v>35</v>
      </c>
      <c r="H18210" s="604">
        <v>2782339718</v>
      </c>
    </row>
    <row r="18211" spans="1:8">
      <c r="A18211" s="602" t="s">
        <v>134</v>
      </c>
      <c r="B18211" s="602" t="s">
        <v>359</v>
      </c>
      <c r="C18211" s="602" t="s">
        <v>60</v>
      </c>
      <c r="D18211" s="602" t="s">
        <v>24</v>
      </c>
      <c r="E18211" s="602" t="s">
        <v>189</v>
      </c>
      <c r="F18211" s="605" t="s">
        <v>411</v>
      </c>
      <c r="G18211" s="603" t="s">
        <v>190</v>
      </c>
      <c r="H18211" s="604">
        <v>158740000</v>
      </c>
    </row>
    <row r="18212" spans="1:8">
      <c r="A18212" s="602" t="s">
        <v>134</v>
      </c>
      <c r="B18212" s="602" t="s">
        <v>359</v>
      </c>
      <c r="C18212" s="602" t="s">
        <v>60</v>
      </c>
      <c r="D18212" s="602" t="s">
        <v>24</v>
      </c>
      <c r="E18212" s="602" t="s">
        <v>189</v>
      </c>
      <c r="F18212" s="602" t="s">
        <v>773</v>
      </c>
      <c r="G18212" s="603" t="s">
        <v>774</v>
      </c>
      <c r="H18212" s="604">
        <v>140400000</v>
      </c>
    </row>
    <row r="18213" spans="1:8">
      <c r="A18213" s="602" t="s">
        <v>134</v>
      </c>
      <c r="B18213" s="602" t="s">
        <v>359</v>
      </c>
      <c r="C18213" s="602" t="s">
        <v>60</v>
      </c>
      <c r="D18213" s="602" t="s">
        <v>24</v>
      </c>
      <c r="E18213" s="602" t="s">
        <v>189</v>
      </c>
      <c r="F18213" s="602" t="s">
        <v>191</v>
      </c>
      <c r="G18213" s="603" t="s">
        <v>36</v>
      </c>
      <c r="H18213" s="604">
        <v>440000</v>
      </c>
    </row>
    <row r="18214" spans="1:8">
      <c r="A18214" s="602" t="s">
        <v>134</v>
      </c>
      <c r="B18214" s="602" t="s">
        <v>359</v>
      </c>
      <c r="C18214" s="602" t="s">
        <v>60</v>
      </c>
      <c r="D18214" s="602" t="s">
        <v>24</v>
      </c>
      <c r="E18214" s="602" t="s">
        <v>189</v>
      </c>
      <c r="F18214" s="602" t="s">
        <v>192</v>
      </c>
      <c r="G18214" s="603" t="s">
        <v>193</v>
      </c>
      <c r="H18214" s="604">
        <v>17900000</v>
      </c>
    </row>
    <row r="18215" spans="1:8">
      <c r="A18215" s="602" t="s">
        <v>134</v>
      </c>
      <c r="B18215" s="602" t="s">
        <v>359</v>
      </c>
      <c r="C18215" s="602" t="s">
        <v>60</v>
      </c>
      <c r="D18215" s="602" t="s">
        <v>24</v>
      </c>
      <c r="E18215" s="602" t="s">
        <v>194</v>
      </c>
      <c r="F18215" s="605" t="s">
        <v>411</v>
      </c>
      <c r="G18215" s="603" t="s">
        <v>195</v>
      </c>
      <c r="H18215" s="604">
        <v>94825000</v>
      </c>
    </row>
    <row r="18216" spans="1:8">
      <c r="A18216" s="602" t="s">
        <v>134</v>
      </c>
      <c r="B18216" s="602" t="s">
        <v>359</v>
      </c>
      <c r="C18216" s="602" t="s">
        <v>60</v>
      </c>
      <c r="D18216" s="602" t="s">
        <v>24</v>
      </c>
      <c r="E18216" s="602" t="s">
        <v>194</v>
      </c>
      <c r="F18216" s="602" t="s">
        <v>1080</v>
      </c>
      <c r="G18216" s="603" t="s">
        <v>1081</v>
      </c>
      <c r="H18216" s="604">
        <v>7000000</v>
      </c>
    </row>
    <row r="18217" spans="1:8">
      <c r="A18217" s="602" t="s">
        <v>134</v>
      </c>
      <c r="B18217" s="602" t="s">
        <v>359</v>
      </c>
      <c r="C18217" s="602" t="s">
        <v>60</v>
      </c>
      <c r="D18217" s="602" t="s">
        <v>24</v>
      </c>
      <c r="E18217" s="602" t="s">
        <v>194</v>
      </c>
      <c r="F18217" s="602" t="s">
        <v>196</v>
      </c>
      <c r="G18217" s="603" t="s">
        <v>197</v>
      </c>
      <c r="H18217" s="604">
        <v>17000000</v>
      </c>
    </row>
    <row r="18218" spans="1:8">
      <c r="A18218" s="602" t="s">
        <v>134</v>
      </c>
      <c r="B18218" s="602" t="s">
        <v>359</v>
      </c>
      <c r="C18218" s="602" t="s">
        <v>60</v>
      </c>
      <c r="D18218" s="602" t="s">
        <v>24</v>
      </c>
      <c r="E18218" s="602" t="s">
        <v>194</v>
      </c>
      <c r="F18218" s="602" t="s">
        <v>200</v>
      </c>
      <c r="G18218" s="603" t="s">
        <v>201</v>
      </c>
      <c r="H18218" s="604">
        <v>70825000</v>
      </c>
    </row>
    <row r="18219" spans="1:8">
      <c r="A18219" s="602" t="s">
        <v>134</v>
      </c>
      <c r="B18219" s="602" t="s">
        <v>359</v>
      </c>
      <c r="C18219" s="602" t="s">
        <v>60</v>
      </c>
      <c r="D18219" s="602" t="s">
        <v>24</v>
      </c>
      <c r="E18219" s="602" t="s">
        <v>41</v>
      </c>
      <c r="F18219" s="605" t="s">
        <v>411</v>
      </c>
      <c r="G18219" s="603" t="s">
        <v>42</v>
      </c>
      <c r="H18219" s="604">
        <v>1813770000</v>
      </c>
    </row>
    <row r="18220" spans="1:8">
      <c r="A18220" s="602" t="s">
        <v>134</v>
      </c>
      <c r="B18220" s="602" t="s">
        <v>359</v>
      </c>
      <c r="C18220" s="602" t="s">
        <v>60</v>
      </c>
      <c r="D18220" s="602" t="s">
        <v>24</v>
      </c>
      <c r="E18220" s="602" t="s">
        <v>41</v>
      </c>
      <c r="F18220" s="602" t="s">
        <v>1151</v>
      </c>
      <c r="G18220" s="603" t="s">
        <v>8</v>
      </c>
      <c r="H18220" s="604">
        <v>66906000</v>
      </c>
    </row>
    <row r="18221" spans="1:8">
      <c r="A18221" s="602" t="s">
        <v>134</v>
      </c>
      <c r="B18221" s="602" t="s">
        <v>359</v>
      </c>
      <c r="C18221" s="602" t="s">
        <v>60</v>
      </c>
      <c r="D18221" s="602" t="s">
        <v>24</v>
      </c>
      <c r="E18221" s="602" t="s">
        <v>41</v>
      </c>
      <c r="F18221" s="602" t="s">
        <v>45</v>
      </c>
      <c r="G18221" s="603" t="s">
        <v>46</v>
      </c>
      <c r="H18221" s="604">
        <v>324233000</v>
      </c>
    </row>
    <row r="18222" spans="1:8">
      <c r="A18222" s="602" t="s">
        <v>134</v>
      </c>
      <c r="B18222" s="602" t="s">
        <v>359</v>
      </c>
      <c r="C18222" s="602" t="s">
        <v>60</v>
      </c>
      <c r="D18222" s="602" t="s">
        <v>24</v>
      </c>
      <c r="E18222" s="602" t="s">
        <v>41</v>
      </c>
      <c r="F18222" s="602" t="s">
        <v>437</v>
      </c>
      <c r="G18222" s="603" t="s">
        <v>438</v>
      </c>
      <c r="H18222" s="604">
        <v>63450000</v>
      </c>
    </row>
    <row r="18223" spans="1:8">
      <c r="A18223" s="602" t="s">
        <v>134</v>
      </c>
      <c r="B18223" s="602" t="s">
        <v>359</v>
      </c>
      <c r="C18223" s="602" t="s">
        <v>60</v>
      </c>
      <c r="D18223" s="602" t="s">
        <v>24</v>
      </c>
      <c r="E18223" s="602" t="s">
        <v>41</v>
      </c>
      <c r="F18223" s="602" t="s">
        <v>47</v>
      </c>
      <c r="G18223" s="603" t="s">
        <v>48</v>
      </c>
      <c r="H18223" s="604">
        <v>1359181000</v>
      </c>
    </row>
    <row r="18224" spans="1:8">
      <c r="A18224" s="602" t="s">
        <v>134</v>
      </c>
      <c r="B18224" s="602" t="s">
        <v>359</v>
      </c>
      <c r="C18224" s="602" t="s">
        <v>60</v>
      </c>
      <c r="D18224" s="602" t="s">
        <v>24</v>
      </c>
      <c r="E18224" s="602" t="s">
        <v>1171</v>
      </c>
      <c r="F18224" s="605" t="s">
        <v>411</v>
      </c>
      <c r="G18224" s="603" t="s">
        <v>1172</v>
      </c>
      <c r="H18224" s="604">
        <v>18635000</v>
      </c>
    </row>
    <row r="18225" spans="1:8">
      <c r="A18225" s="602" t="s">
        <v>134</v>
      </c>
      <c r="B18225" s="602" t="s">
        <v>359</v>
      </c>
      <c r="C18225" s="602" t="s">
        <v>60</v>
      </c>
      <c r="D18225" s="602" t="s">
        <v>24</v>
      </c>
      <c r="E18225" s="602" t="s">
        <v>1171</v>
      </c>
      <c r="F18225" s="602" t="s">
        <v>1170</v>
      </c>
      <c r="G18225" s="603" t="s">
        <v>35</v>
      </c>
      <c r="H18225" s="604">
        <v>18635000</v>
      </c>
    </row>
    <row r="18226" spans="1:8">
      <c r="A18226" s="602" t="s">
        <v>134</v>
      </c>
      <c r="B18226" s="602" t="s">
        <v>359</v>
      </c>
      <c r="C18226" s="602" t="s">
        <v>60</v>
      </c>
      <c r="D18226" s="602" t="s">
        <v>24</v>
      </c>
      <c r="E18226" s="602" t="s">
        <v>1145</v>
      </c>
      <c r="F18226" s="605" t="s">
        <v>411</v>
      </c>
      <c r="G18226" s="603" t="s">
        <v>1146</v>
      </c>
      <c r="H18226" s="604">
        <v>165645900</v>
      </c>
    </row>
    <row r="18227" spans="1:8">
      <c r="A18227" s="602" t="s">
        <v>134</v>
      </c>
      <c r="B18227" s="602" t="s">
        <v>359</v>
      </c>
      <c r="C18227" s="602" t="s">
        <v>60</v>
      </c>
      <c r="D18227" s="602" t="s">
        <v>24</v>
      </c>
      <c r="E18227" s="602" t="s">
        <v>1145</v>
      </c>
      <c r="F18227" s="602" t="s">
        <v>1144</v>
      </c>
      <c r="G18227" s="603" t="s">
        <v>1143</v>
      </c>
      <c r="H18227" s="604">
        <v>157620900</v>
      </c>
    </row>
    <row r="18228" spans="1:8">
      <c r="A18228" s="602" t="s">
        <v>134</v>
      </c>
      <c r="B18228" s="602" t="s">
        <v>359</v>
      </c>
      <c r="C18228" s="602" t="s">
        <v>60</v>
      </c>
      <c r="D18228" s="602" t="s">
        <v>24</v>
      </c>
      <c r="E18228" s="602" t="s">
        <v>1145</v>
      </c>
      <c r="F18228" s="602" t="s">
        <v>1149</v>
      </c>
      <c r="G18228" s="603" t="s">
        <v>1148</v>
      </c>
      <c r="H18228" s="604">
        <v>8025000</v>
      </c>
    </row>
    <row r="18229" spans="1:8">
      <c r="A18229" s="602" t="s">
        <v>134</v>
      </c>
      <c r="B18229" s="602" t="s">
        <v>359</v>
      </c>
      <c r="C18229" s="602" t="s">
        <v>60</v>
      </c>
      <c r="D18229" s="602" t="s">
        <v>24</v>
      </c>
      <c r="E18229" s="602" t="s">
        <v>260</v>
      </c>
      <c r="F18229" s="605" t="s">
        <v>411</v>
      </c>
      <c r="G18229" s="603" t="s">
        <v>261</v>
      </c>
      <c r="H18229" s="604">
        <v>30860513000</v>
      </c>
    </row>
    <row r="18230" spans="1:8">
      <c r="A18230" s="602" t="s">
        <v>134</v>
      </c>
      <c r="B18230" s="602" t="s">
        <v>359</v>
      </c>
      <c r="C18230" s="602" t="s">
        <v>60</v>
      </c>
      <c r="D18230" s="602" t="s">
        <v>24</v>
      </c>
      <c r="E18230" s="602" t="s">
        <v>260</v>
      </c>
      <c r="F18230" s="602" t="s">
        <v>262</v>
      </c>
      <c r="G18230" s="603" t="s">
        <v>263</v>
      </c>
      <c r="H18230" s="604">
        <v>30860513000</v>
      </c>
    </row>
    <row r="18231" spans="1:8">
      <c r="A18231" s="602" t="s">
        <v>134</v>
      </c>
      <c r="B18231" s="602" t="s">
        <v>359</v>
      </c>
      <c r="C18231" s="602" t="s">
        <v>60</v>
      </c>
      <c r="D18231" s="602" t="s">
        <v>24</v>
      </c>
      <c r="E18231" s="602" t="s">
        <v>49</v>
      </c>
      <c r="F18231" s="605" t="s">
        <v>411</v>
      </c>
      <c r="G18231" s="603" t="s">
        <v>50</v>
      </c>
      <c r="H18231" s="604">
        <v>915701300</v>
      </c>
    </row>
    <row r="18232" spans="1:8">
      <c r="A18232" s="602" t="s">
        <v>134</v>
      </c>
      <c r="B18232" s="602" t="s">
        <v>359</v>
      </c>
      <c r="C18232" s="602" t="s">
        <v>60</v>
      </c>
      <c r="D18232" s="602" t="s">
        <v>24</v>
      </c>
      <c r="E18232" s="602" t="s">
        <v>49</v>
      </c>
      <c r="F18232" s="602" t="s">
        <v>51</v>
      </c>
      <c r="G18232" s="603" t="s">
        <v>52</v>
      </c>
      <c r="H18232" s="604">
        <v>915701300</v>
      </c>
    </row>
    <row r="18233" spans="1:8">
      <c r="A18233" s="602" t="s">
        <v>134</v>
      </c>
      <c r="B18233" s="602" t="s">
        <v>359</v>
      </c>
      <c r="C18233" s="602" t="s">
        <v>60</v>
      </c>
      <c r="D18233" s="602" t="s">
        <v>24</v>
      </c>
      <c r="E18233" s="602" t="s">
        <v>53</v>
      </c>
      <c r="F18233" s="605" t="s">
        <v>411</v>
      </c>
      <c r="G18233" s="603" t="s">
        <v>193</v>
      </c>
      <c r="H18233" s="604">
        <v>3747665000</v>
      </c>
    </row>
    <row r="18234" spans="1:8">
      <c r="A18234" s="602" t="s">
        <v>134</v>
      </c>
      <c r="B18234" s="602" t="s">
        <v>359</v>
      </c>
      <c r="C18234" s="602" t="s">
        <v>60</v>
      </c>
      <c r="D18234" s="602" t="s">
        <v>24</v>
      </c>
      <c r="E18234" s="602" t="s">
        <v>53</v>
      </c>
      <c r="F18234" s="602" t="s">
        <v>54</v>
      </c>
      <c r="G18234" s="603" t="s">
        <v>55</v>
      </c>
      <c r="H18234" s="604">
        <v>344698000</v>
      </c>
    </row>
    <row r="18235" spans="1:8">
      <c r="A18235" s="602" t="s">
        <v>134</v>
      </c>
      <c r="B18235" s="602" t="s">
        <v>359</v>
      </c>
      <c r="C18235" s="602" t="s">
        <v>60</v>
      </c>
      <c r="D18235" s="602" t="s">
        <v>24</v>
      </c>
      <c r="E18235" s="602" t="s">
        <v>53</v>
      </c>
      <c r="F18235" s="602" t="s">
        <v>56</v>
      </c>
      <c r="G18235" s="603" t="s">
        <v>57</v>
      </c>
      <c r="H18235" s="604">
        <v>3286735000</v>
      </c>
    </row>
    <row r="18236" spans="1:8">
      <c r="A18236" s="602" t="s">
        <v>134</v>
      </c>
      <c r="B18236" s="602" t="s">
        <v>359</v>
      </c>
      <c r="C18236" s="602" t="s">
        <v>60</v>
      </c>
      <c r="D18236" s="602" t="s">
        <v>24</v>
      </c>
      <c r="E18236" s="602" t="s">
        <v>53</v>
      </c>
      <c r="F18236" s="602" t="s">
        <v>264</v>
      </c>
      <c r="G18236" s="603" t="s">
        <v>34</v>
      </c>
      <c r="H18236" s="604">
        <v>108068000</v>
      </c>
    </row>
    <row r="18237" spans="1:8">
      <c r="A18237" s="602" t="s">
        <v>134</v>
      </c>
      <c r="B18237" s="602" t="s">
        <v>359</v>
      </c>
      <c r="C18237" s="602" t="s">
        <v>60</v>
      </c>
      <c r="D18237" s="602" t="s">
        <v>24</v>
      </c>
      <c r="E18237" s="602" t="s">
        <v>53</v>
      </c>
      <c r="F18237" s="602" t="s">
        <v>358</v>
      </c>
      <c r="G18237" s="603" t="s">
        <v>205</v>
      </c>
      <c r="H18237" s="604">
        <v>8164000</v>
      </c>
    </row>
    <row r="18238" spans="1:8">
      <c r="A18238" s="602" t="s">
        <v>134</v>
      </c>
      <c r="B18238" s="602" t="s">
        <v>359</v>
      </c>
      <c r="C18238" s="602" t="s">
        <v>60</v>
      </c>
      <c r="D18238" s="602" t="s">
        <v>439</v>
      </c>
      <c r="E18238" s="605" t="s">
        <v>411</v>
      </c>
      <c r="F18238" s="605" t="s">
        <v>411</v>
      </c>
      <c r="G18238" s="603" t="s">
        <v>440</v>
      </c>
      <c r="H18238" s="604">
        <v>40649725813</v>
      </c>
    </row>
    <row r="18239" spans="1:8">
      <c r="A18239" s="602" t="s">
        <v>134</v>
      </c>
      <c r="B18239" s="602" t="s">
        <v>359</v>
      </c>
      <c r="C18239" s="602" t="s">
        <v>60</v>
      </c>
      <c r="D18239" s="602" t="s">
        <v>439</v>
      </c>
      <c r="E18239" s="602" t="s">
        <v>202</v>
      </c>
      <c r="F18239" s="605" t="s">
        <v>411</v>
      </c>
      <c r="G18239" s="603" t="s">
        <v>203</v>
      </c>
      <c r="H18239" s="604">
        <v>20955000</v>
      </c>
    </row>
    <row r="18240" spans="1:8">
      <c r="A18240" s="602" t="s">
        <v>134</v>
      </c>
      <c r="B18240" s="602" t="s">
        <v>359</v>
      </c>
      <c r="C18240" s="602" t="s">
        <v>60</v>
      </c>
      <c r="D18240" s="602" t="s">
        <v>439</v>
      </c>
      <c r="E18240" s="602" t="s">
        <v>202</v>
      </c>
      <c r="F18240" s="602" t="s">
        <v>767</v>
      </c>
      <c r="G18240" s="603" t="s">
        <v>203</v>
      </c>
      <c r="H18240" s="604">
        <v>20955000</v>
      </c>
    </row>
    <row r="18241" spans="1:8">
      <c r="A18241" s="602" t="s">
        <v>134</v>
      </c>
      <c r="B18241" s="602" t="s">
        <v>359</v>
      </c>
      <c r="C18241" s="602" t="s">
        <v>60</v>
      </c>
      <c r="D18241" s="602" t="s">
        <v>439</v>
      </c>
      <c r="E18241" s="602" t="s">
        <v>167</v>
      </c>
      <c r="F18241" s="605" t="s">
        <v>411</v>
      </c>
      <c r="G18241" s="603" t="s">
        <v>168</v>
      </c>
      <c r="H18241" s="604">
        <v>30557000</v>
      </c>
    </row>
    <row r="18242" spans="1:8">
      <c r="A18242" s="602" t="s">
        <v>134</v>
      </c>
      <c r="B18242" s="602" t="s">
        <v>359</v>
      </c>
      <c r="C18242" s="602" t="s">
        <v>60</v>
      </c>
      <c r="D18242" s="602" t="s">
        <v>439</v>
      </c>
      <c r="E18242" s="602" t="s">
        <v>167</v>
      </c>
      <c r="F18242" s="602" t="s">
        <v>228</v>
      </c>
      <c r="G18242" s="603" t="s">
        <v>229</v>
      </c>
      <c r="H18242" s="604">
        <v>30557000</v>
      </c>
    </row>
    <row r="18243" spans="1:8">
      <c r="A18243" s="602" t="s">
        <v>134</v>
      </c>
      <c r="B18243" s="602" t="s">
        <v>359</v>
      </c>
      <c r="C18243" s="602" t="s">
        <v>60</v>
      </c>
      <c r="D18243" s="602" t="s">
        <v>439</v>
      </c>
      <c r="E18243" s="602" t="s">
        <v>171</v>
      </c>
      <c r="F18243" s="605" t="s">
        <v>411</v>
      </c>
      <c r="G18243" s="603" t="s">
        <v>172</v>
      </c>
      <c r="H18243" s="604">
        <v>395200000</v>
      </c>
    </row>
    <row r="18244" spans="1:8">
      <c r="A18244" s="602" t="s">
        <v>134</v>
      </c>
      <c r="B18244" s="602" t="s">
        <v>359</v>
      </c>
      <c r="C18244" s="602" t="s">
        <v>60</v>
      </c>
      <c r="D18244" s="602" t="s">
        <v>439</v>
      </c>
      <c r="E18244" s="602" t="s">
        <v>171</v>
      </c>
      <c r="F18244" s="602" t="s">
        <v>216</v>
      </c>
      <c r="G18244" s="603" t="s">
        <v>217</v>
      </c>
      <c r="H18244" s="604">
        <v>391250000</v>
      </c>
    </row>
    <row r="18245" spans="1:8">
      <c r="A18245" s="602" t="s">
        <v>134</v>
      </c>
      <c r="B18245" s="602" t="s">
        <v>359</v>
      </c>
      <c r="C18245" s="602" t="s">
        <v>60</v>
      </c>
      <c r="D18245" s="602" t="s">
        <v>439</v>
      </c>
      <c r="E18245" s="602" t="s">
        <v>171</v>
      </c>
      <c r="F18245" s="602" t="s">
        <v>175</v>
      </c>
      <c r="G18245" s="603" t="s">
        <v>176</v>
      </c>
      <c r="H18245" s="604">
        <v>3950000</v>
      </c>
    </row>
    <row r="18246" spans="1:8">
      <c r="A18246" s="602" t="s">
        <v>134</v>
      </c>
      <c r="B18246" s="602" t="s">
        <v>359</v>
      </c>
      <c r="C18246" s="602" t="s">
        <v>60</v>
      </c>
      <c r="D18246" s="602" t="s">
        <v>439</v>
      </c>
      <c r="E18246" s="602" t="s">
        <v>744</v>
      </c>
      <c r="F18246" s="605" t="s">
        <v>411</v>
      </c>
      <c r="G18246" s="603" t="s">
        <v>445</v>
      </c>
      <c r="H18246" s="604">
        <v>5171777500</v>
      </c>
    </row>
    <row r="18247" spans="1:8">
      <c r="A18247" s="602" t="s">
        <v>134</v>
      </c>
      <c r="B18247" s="602" t="s">
        <v>359</v>
      </c>
      <c r="C18247" s="602" t="s">
        <v>60</v>
      </c>
      <c r="D18247" s="602" t="s">
        <v>439</v>
      </c>
      <c r="E18247" s="602" t="s">
        <v>744</v>
      </c>
      <c r="F18247" s="602" t="s">
        <v>7</v>
      </c>
      <c r="G18247" s="603" t="s">
        <v>8</v>
      </c>
      <c r="H18247" s="604">
        <v>3540315000</v>
      </c>
    </row>
    <row r="18248" spans="1:8">
      <c r="A18248" s="602" t="s">
        <v>134</v>
      </c>
      <c r="B18248" s="602" t="s">
        <v>359</v>
      </c>
      <c r="C18248" s="602" t="s">
        <v>60</v>
      </c>
      <c r="D18248" s="602" t="s">
        <v>439</v>
      </c>
      <c r="E18248" s="602" t="s">
        <v>744</v>
      </c>
      <c r="F18248" s="602" t="s">
        <v>572</v>
      </c>
      <c r="G18248" s="603" t="s">
        <v>46</v>
      </c>
      <c r="H18248" s="604">
        <v>60000000</v>
      </c>
    </row>
    <row r="18249" spans="1:8">
      <c r="A18249" s="602" t="s">
        <v>134</v>
      </c>
      <c r="B18249" s="602" t="s">
        <v>359</v>
      </c>
      <c r="C18249" s="602" t="s">
        <v>60</v>
      </c>
      <c r="D18249" s="602" t="s">
        <v>439</v>
      </c>
      <c r="E18249" s="602" t="s">
        <v>744</v>
      </c>
      <c r="F18249" s="602" t="s">
        <v>11</v>
      </c>
      <c r="G18249" s="603" t="s">
        <v>12</v>
      </c>
      <c r="H18249" s="604">
        <v>55980000</v>
      </c>
    </row>
    <row r="18250" spans="1:8">
      <c r="A18250" s="602" t="s">
        <v>134</v>
      </c>
      <c r="B18250" s="602" t="s">
        <v>359</v>
      </c>
      <c r="C18250" s="602" t="s">
        <v>60</v>
      </c>
      <c r="D18250" s="602" t="s">
        <v>439</v>
      </c>
      <c r="E18250" s="602" t="s">
        <v>744</v>
      </c>
      <c r="F18250" s="602" t="s">
        <v>748</v>
      </c>
      <c r="G18250" s="603" t="s">
        <v>35</v>
      </c>
      <c r="H18250" s="604">
        <v>1515482500</v>
      </c>
    </row>
    <row r="18251" spans="1:8">
      <c r="A18251" s="602" t="s">
        <v>134</v>
      </c>
      <c r="B18251" s="602" t="s">
        <v>359</v>
      </c>
      <c r="C18251" s="602" t="s">
        <v>60</v>
      </c>
      <c r="D18251" s="602" t="s">
        <v>439</v>
      </c>
      <c r="E18251" s="602" t="s">
        <v>189</v>
      </c>
      <c r="F18251" s="605" t="s">
        <v>411</v>
      </c>
      <c r="G18251" s="603" t="s">
        <v>190</v>
      </c>
      <c r="H18251" s="604">
        <v>86220000</v>
      </c>
    </row>
    <row r="18252" spans="1:8">
      <c r="A18252" s="602" t="s">
        <v>134</v>
      </c>
      <c r="B18252" s="602" t="s">
        <v>359</v>
      </c>
      <c r="C18252" s="602" t="s">
        <v>60</v>
      </c>
      <c r="D18252" s="602" t="s">
        <v>439</v>
      </c>
      <c r="E18252" s="602" t="s">
        <v>189</v>
      </c>
      <c r="F18252" s="602" t="s">
        <v>773</v>
      </c>
      <c r="G18252" s="603" t="s">
        <v>774</v>
      </c>
      <c r="H18252" s="604">
        <v>47500000</v>
      </c>
    </row>
    <row r="18253" spans="1:8">
      <c r="A18253" s="602" t="s">
        <v>134</v>
      </c>
      <c r="B18253" s="602" t="s">
        <v>359</v>
      </c>
      <c r="C18253" s="602" t="s">
        <v>60</v>
      </c>
      <c r="D18253" s="602" t="s">
        <v>439</v>
      </c>
      <c r="E18253" s="602" t="s">
        <v>189</v>
      </c>
      <c r="F18253" s="602" t="s">
        <v>435</v>
      </c>
      <c r="G18253" s="603" t="s">
        <v>567</v>
      </c>
      <c r="H18253" s="604">
        <v>15000000</v>
      </c>
    </row>
    <row r="18254" spans="1:8">
      <c r="A18254" s="602" t="s">
        <v>134</v>
      </c>
      <c r="B18254" s="602" t="s">
        <v>359</v>
      </c>
      <c r="C18254" s="602" t="s">
        <v>60</v>
      </c>
      <c r="D18254" s="602" t="s">
        <v>439</v>
      </c>
      <c r="E18254" s="602" t="s">
        <v>189</v>
      </c>
      <c r="F18254" s="602" t="s">
        <v>775</v>
      </c>
      <c r="G18254" s="603" t="s">
        <v>27</v>
      </c>
      <c r="H18254" s="604">
        <v>3000000</v>
      </c>
    </row>
    <row r="18255" spans="1:8">
      <c r="A18255" s="602" t="s">
        <v>134</v>
      </c>
      <c r="B18255" s="602" t="s">
        <v>359</v>
      </c>
      <c r="C18255" s="602" t="s">
        <v>60</v>
      </c>
      <c r="D18255" s="602" t="s">
        <v>439</v>
      </c>
      <c r="E18255" s="602" t="s">
        <v>189</v>
      </c>
      <c r="F18255" s="602" t="s">
        <v>192</v>
      </c>
      <c r="G18255" s="603" t="s">
        <v>193</v>
      </c>
      <c r="H18255" s="604">
        <v>20720000</v>
      </c>
    </row>
    <row r="18256" spans="1:8">
      <c r="A18256" s="602" t="s">
        <v>134</v>
      </c>
      <c r="B18256" s="602" t="s">
        <v>359</v>
      </c>
      <c r="C18256" s="602" t="s">
        <v>60</v>
      </c>
      <c r="D18256" s="602" t="s">
        <v>439</v>
      </c>
      <c r="E18256" s="602" t="s">
        <v>194</v>
      </c>
      <c r="F18256" s="605" t="s">
        <v>411</v>
      </c>
      <c r="G18256" s="603" t="s">
        <v>195</v>
      </c>
      <c r="H18256" s="604">
        <v>569602000</v>
      </c>
    </row>
    <row r="18257" spans="1:8">
      <c r="A18257" s="602" t="s">
        <v>134</v>
      </c>
      <c r="B18257" s="602" t="s">
        <v>359</v>
      </c>
      <c r="C18257" s="602" t="s">
        <v>60</v>
      </c>
      <c r="D18257" s="602" t="s">
        <v>439</v>
      </c>
      <c r="E18257" s="602" t="s">
        <v>194</v>
      </c>
      <c r="F18257" s="602" t="s">
        <v>1080</v>
      </c>
      <c r="G18257" s="603" t="s">
        <v>1081</v>
      </c>
      <c r="H18257" s="604">
        <v>8000000</v>
      </c>
    </row>
    <row r="18258" spans="1:8">
      <c r="A18258" s="602" t="s">
        <v>134</v>
      </c>
      <c r="B18258" s="602" t="s">
        <v>359</v>
      </c>
      <c r="C18258" s="602" t="s">
        <v>60</v>
      </c>
      <c r="D18258" s="602" t="s">
        <v>439</v>
      </c>
      <c r="E18258" s="602" t="s">
        <v>194</v>
      </c>
      <c r="F18258" s="602" t="s">
        <v>196</v>
      </c>
      <c r="G18258" s="603" t="s">
        <v>197</v>
      </c>
      <c r="H18258" s="604">
        <v>557402000</v>
      </c>
    </row>
    <row r="18259" spans="1:8">
      <c r="A18259" s="602" t="s">
        <v>134</v>
      </c>
      <c r="B18259" s="602" t="s">
        <v>359</v>
      </c>
      <c r="C18259" s="602" t="s">
        <v>60</v>
      </c>
      <c r="D18259" s="602" t="s">
        <v>439</v>
      </c>
      <c r="E18259" s="602" t="s">
        <v>194</v>
      </c>
      <c r="F18259" s="602" t="s">
        <v>200</v>
      </c>
      <c r="G18259" s="603" t="s">
        <v>201</v>
      </c>
      <c r="H18259" s="604">
        <v>4200000</v>
      </c>
    </row>
    <row r="18260" spans="1:8">
      <c r="A18260" s="602" t="s">
        <v>134</v>
      </c>
      <c r="B18260" s="602" t="s">
        <v>359</v>
      </c>
      <c r="C18260" s="602" t="s">
        <v>60</v>
      </c>
      <c r="D18260" s="602" t="s">
        <v>439</v>
      </c>
      <c r="E18260" s="602" t="s">
        <v>41</v>
      </c>
      <c r="F18260" s="605" t="s">
        <v>411</v>
      </c>
      <c r="G18260" s="603" t="s">
        <v>42</v>
      </c>
      <c r="H18260" s="604">
        <v>1650834000</v>
      </c>
    </row>
    <row r="18261" spans="1:8">
      <c r="A18261" s="602" t="s">
        <v>134</v>
      </c>
      <c r="B18261" s="602" t="s">
        <v>359</v>
      </c>
      <c r="C18261" s="602" t="s">
        <v>60</v>
      </c>
      <c r="D18261" s="602" t="s">
        <v>439</v>
      </c>
      <c r="E18261" s="602" t="s">
        <v>41</v>
      </c>
      <c r="F18261" s="602" t="s">
        <v>1059</v>
      </c>
      <c r="G18261" s="603" t="s">
        <v>21</v>
      </c>
      <c r="H18261" s="604">
        <v>17590000</v>
      </c>
    </row>
    <row r="18262" spans="1:8">
      <c r="A18262" s="602" t="s">
        <v>134</v>
      </c>
      <c r="B18262" s="602" t="s">
        <v>359</v>
      </c>
      <c r="C18262" s="602" t="s">
        <v>60</v>
      </c>
      <c r="D18262" s="602" t="s">
        <v>439</v>
      </c>
      <c r="E18262" s="602" t="s">
        <v>41</v>
      </c>
      <c r="F18262" s="602" t="s">
        <v>1151</v>
      </c>
      <c r="G18262" s="603" t="s">
        <v>8</v>
      </c>
      <c r="H18262" s="604">
        <v>33914000</v>
      </c>
    </row>
    <row r="18263" spans="1:8">
      <c r="A18263" s="602" t="s">
        <v>134</v>
      </c>
      <c r="B18263" s="602" t="s">
        <v>359</v>
      </c>
      <c r="C18263" s="602" t="s">
        <v>60</v>
      </c>
      <c r="D18263" s="602" t="s">
        <v>439</v>
      </c>
      <c r="E18263" s="602" t="s">
        <v>41</v>
      </c>
      <c r="F18263" s="602" t="s">
        <v>45</v>
      </c>
      <c r="G18263" s="603" t="s">
        <v>46</v>
      </c>
      <c r="H18263" s="604">
        <v>278930000</v>
      </c>
    </row>
    <row r="18264" spans="1:8">
      <c r="A18264" s="602" t="s">
        <v>134</v>
      </c>
      <c r="B18264" s="602" t="s">
        <v>359</v>
      </c>
      <c r="C18264" s="602" t="s">
        <v>60</v>
      </c>
      <c r="D18264" s="602" t="s">
        <v>439</v>
      </c>
      <c r="E18264" s="602" t="s">
        <v>41</v>
      </c>
      <c r="F18264" s="602" t="s">
        <v>437</v>
      </c>
      <c r="G18264" s="603" t="s">
        <v>438</v>
      </c>
      <c r="H18264" s="604">
        <v>13500000</v>
      </c>
    </row>
    <row r="18265" spans="1:8">
      <c r="A18265" s="602" t="s">
        <v>134</v>
      </c>
      <c r="B18265" s="602" t="s">
        <v>359</v>
      </c>
      <c r="C18265" s="602" t="s">
        <v>60</v>
      </c>
      <c r="D18265" s="602" t="s">
        <v>439</v>
      </c>
      <c r="E18265" s="602" t="s">
        <v>41</v>
      </c>
      <c r="F18265" s="602" t="s">
        <v>47</v>
      </c>
      <c r="G18265" s="603" t="s">
        <v>48</v>
      </c>
      <c r="H18265" s="604">
        <v>1306900000</v>
      </c>
    </row>
    <row r="18266" spans="1:8">
      <c r="A18266" s="602" t="s">
        <v>134</v>
      </c>
      <c r="B18266" s="602" t="s">
        <v>359</v>
      </c>
      <c r="C18266" s="602" t="s">
        <v>60</v>
      </c>
      <c r="D18266" s="602" t="s">
        <v>439</v>
      </c>
      <c r="E18266" s="602" t="s">
        <v>1145</v>
      </c>
      <c r="F18266" s="605" t="s">
        <v>411</v>
      </c>
      <c r="G18266" s="603" t="s">
        <v>1146</v>
      </c>
      <c r="H18266" s="604">
        <v>312365680</v>
      </c>
    </row>
    <row r="18267" spans="1:8">
      <c r="A18267" s="602" t="s">
        <v>134</v>
      </c>
      <c r="B18267" s="602" t="s">
        <v>359</v>
      </c>
      <c r="C18267" s="602" t="s">
        <v>60</v>
      </c>
      <c r="D18267" s="602" t="s">
        <v>439</v>
      </c>
      <c r="E18267" s="602" t="s">
        <v>1145</v>
      </c>
      <c r="F18267" s="602" t="s">
        <v>1144</v>
      </c>
      <c r="G18267" s="603" t="s">
        <v>1143</v>
      </c>
      <c r="H18267" s="604">
        <v>290182000</v>
      </c>
    </row>
    <row r="18268" spans="1:8">
      <c r="A18268" s="602" t="s">
        <v>134</v>
      </c>
      <c r="B18268" s="602" t="s">
        <v>359</v>
      </c>
      <c r="C18268" s="602" t="s">
        <v>60</v>
      </c>
      <c r="D18268" s="602" t="s">
        <v>439</v>
      </c>
      <c r="E18268" s="602" t="s">
        <v>1145</v>
      </c>
      <c r="F18268" s="602" t="s">
        <v>1149</v>
      </c>
      <c r="G18268" s="603" t="s">
        <v>1148</v>
      </c>
      <c r="H18268" s="604">
        <v>7183680</v>
      </c>
    </row>
    <row r="18269" spans="1:8">
      <c r="A18269" s="602" t="s">
        <v>134</v>
      </c>
      <c r="B18269" s="602" t="s">
        <v>359</v>
      </c>
      <c r="C18269" s="602" t="s">
        <v>60</v>
      </c>
      <c r="D18269" s="602" t="s">
        <v>439</v>
      </c>
      <c r="E18269" s="602" t="s">
        <v>1145</v>
      </c>
      <c r="F18269" s="602" t="s">
        <v>1169</v>
      </c>
      <c r="G18269" s="603" t="s">
        <v>1168</v>
      </c>
      <c r="H18269" s="604">
        <v>15000000</v>
      </c>
    </row>
    <row r="18270" spans="1:8">
      <c r="A18270" s="602" t="s">
        <v>134</v>
      </c>
      <c r="B18270" s="602" t="s">
        <v>359</v>
      </c>
      <c r="C18270" s="602" t="s">
        <v>60</v>
      </c>
      <c r="D18270" s="602" t="s">
        <v>439</v>
      </c>
      <c r="E18270" s="602" t="s">
        <v>260</v>
      </c>
      <c r="F18270" s="605" t="s">
        <v>411</v>
      </c>
      <c r="G18270" s="603" t="s">
        <v>261</v>
      </c>
      <c r="H18270" s="604">
        <v>28344202523</v>
      </c>
    </row>
    <row r="18271" spans="1:8">
      <c r="A18271" s="602" t="s">
        <v>134</v>
      </c>
      <c r="B18271" s="602" t="s">
        <v>359</v>
      </c>
      <c r="C18271" s="602" t="s">
        <v>60</v>
      </c>
      <c r="D18271" s="602" t="s">
        <v>439</v>
      </c>
      <c r="E18271" s="602" t="s">
        <v>260</v>
      </c>
      <c r="F18271" s="602" t="s">
        <v>262</v>
      </c>
      <c r="G18271" s="603" t="s">
        <v>263</v>
      </c>
      <c r="H18271" s="604">
        <v>28344202523</v>
      </c>
    </row>
    <row r="18272" spans="1:8">
      <c r="A18272" s="602" t="s">
        <v>134</v>
      </c>
      <c r="B18272" s="602" t="s">
        <v>359</v>
      </c>
      <c r="C18272" s="602" t="s">
        <v>60</v>
      </c>
      <c r="D18272" s="602" t="s">
        <v>439</v>
      </c>
      <c r="E18272" s="602" t="s">
        <v>49</v>
      </c>
      <c r="F18272" s="605" t="s">
        <v>411</v>
      </c>
      <c r="G18272" s="603" t="s">
        <v>50</v>
      </c>
      <c r="H18272" s="604">
        <v>598169000</v>
      </c>
    </row>
    <row r="18273" spans="1:8">
      <c r="A18273" s="602" t="s">
        <v>134</v>
      </c>
      <c r="B18273" s="602" t="s">
        <v>359</v>
      </c>
      <c r="C18273" s="602" t="s">
        <v>60</v>
      </c>
      <c r="D18273" s="602" t="s">
        <v>439</v>
      </c>
      <c r="E18273" s="602" t="s">
        <v>49</v>
      </c>
      <c r="F18273" s="602" t="s">
        <v>51</v>
      </c>
      <c r="G18273" s="603" t="s">
        <v>52</v>
      </c>
      <c r="H18273" s="604">
        <v>598169000</v>
      </c>
    </row>
    <row r="18274" spans="1:8">
      <c r="A18274" s="602" t="s">
        <v>134</v>
      </c>
      <c r="B18274" s="602" t="s">
        <v>359</v>
      </c>
      <c r="C18274" s="602" t="s">
        <v>60</v>
      </c>
      <c r="D18274" s="602" t="s">
        <v>439</v>
      </c>
      <c r="E18274" s="602" t="s">
        <v>53</v>
      </c>
      <c r="F18274" s="605" t="s">
        <v>411</v>
      </c>
      <c r="G18274" s="603" t="s">
        <v>193</v>
      </c>
      <c r="H18274" s="604">
        <v>3469843110</v>
      </c>
    </row>
    <row r="18275" spans="1:8">
      <c r="A18275" s="602" t="s">
        <v>134</v>
      </c>
      <c r="B18275" s="602" t="s">
        <v>359</v>
      </c>
      <c r="C18275" s="602" t="s">
        <v>60</v>
      </c>
      <c r="D18275" s="602" t="s">
        <v>439</v>
      </c>
      <c r="E18275" s="602" t="s">
        <v>53</v>
      </c>
      <c r="F18275" s="602" t="s">
        <v>54</v>
      </c>
      <c r="G18275" s="603" t="s">
        <v>55</v>
      </c>
      <c r="H18275" s="604">
        <v>528172700</v>
      </c>
    </row>
    <row r="18276" spans="1:8">
      <c r="A18276" s="602" t="s">
        <v>134</v>
      </c>
      <c r="B18276" s="602" t="s">
        <v>359</v>
      </c>
      <c r="C18276" s="602" t="s">
        <v>60</v>
      </c>
      <c r="D18276" s="602" t="s">
        <v>439</v>
      </c>
      <c r="E18276" s="602" t="s">
        <v>53</v>
      </c>
      <c r="F18276" s="602" t="s">
        <v>56</v>
      </c>
      <c r="G18276" s="603" t="s">
        <v>57</v>
      </c>
      <c r="H18276" s="604">
        <v>2684814410</v>
      </c>
    </row>
    <row r="18277" spans="1:8">
      <c r="A18277" s="602" t="s">
        <v>134</v>
      </c>
      <c r="B18277" s="602" t="s">
        <v>359</v>
      </c>
      <c r="C18277" s="602" t="s">
        <v>60</v>
      </c>
      <c r="D18277" s="602" t="s">
        <v>439</v>
      </c>
      <c r="E18277" s="602" t="s">
        <v>53</v>
      </c>
      <c r="F18277" s="602" t="s">
        <v>264</v>
      </c>
      <c r="G18277" s="603" t="s">
        <v>34</v>
      </c>
      <c r="H18277" s="604">
        <v>86414000</v>
      </c>
    </row>
    <row r="18278" spans="1:8">
      <c r="A18278" s="602" t="s">
        <v>134</v>
      </c>
      <c r="B18278" s="602" t="s">
        <v>359</v>
      </c>
      <c r="C18278" s="602" t="s">
        <v>60</v>
      </c>
      <c r="D18278" s="602" t="s">
        <v>439</v>
      </c>
      <c r="E18278" s="602" t="s">
        <v>53</v>
      </c>
      <c r="F18278" s="602" t="s">
        <v>358</v>
      </c>
      <c r="G18278" s="603" t="s">
        <v>205</v>
      </c>
      <c r="H18278" s="604">
        <v>170442000</v>
      </c>
    </row>
    <row r="18279" spans="1:8">
      <c r="A18279" s="602" t="s">
        <v>134</v>
      </c>
      <c r="B18279" s="602" t="s">
        <v>359</v>
      </c>
      <c r="C18279" s="602" t="s">
        <v>60</v>
      </c>
      <c r="D18279" s="602" t="s">
        <v>469</v>
      </c>
      <c r="E18279" s="605" t="s">
        <v>411</v>
      </c>
      <c r="F18279" s="605" t="s">
        <v>411</v>
      </c>
      <c r="G18279" s="603" t="s">
        <v>470</v>
      </c>
      <c r="H18279" s="604">
        <v>600000</v>
      </c>
    </row>
    <row r="18280" spans="1:8">
      <c r="A18280" s="602" t="s">
        <v>134</v>
      </c>
      <c r="B18280" s="602" t="s">
        <v>359</v>
      </c>
      <c r="C18280" s="602" t="s">
        <v>60</v>
      </c>
      <c r="D18280" s="602" t="s">
        <v>469</v>
      </c>
      <c r="E18280" s="602" t="s">
        <v>194</v>
      </c>
      <c r="F18280" s="605" t="s">
        <v>411</v>
      </c>
      <c r="G18280" s="603" t="s">
        <v>195</v>
      </c>
      <c r="H18280" s="604">
        <v>600000</v>
      </c>
    </row>
    <row r="18281" spans="1:8">
      <c r="A18281" s="602" t="s">
        <v>134</v>
      </c>
      <c r="B18281" s="602" t="s">
        <v>359</v>
      </c>
      <c r="C18281" s="602" t="s">
        <v>60</v>
      </c>
      <c r="D18281" s="602" t="s">
        <v>469</v>
      </c>
      <c r="E18281" s="602" t="s">
        <v>194</v>
      </c>
      <c r="F18281" s="602" t="s">
        <v>196</v>
      </c>
      <c r="G18281" s="603" t="s">
        <v>197</v>
      </c>
      <c r="H18281" s="604">
        <v>600000</v>
      </c>
    </row>
    <row r="18282" spans="1:8">
      <c r="A18282" s="602" t="s">
        <v>134</v>
      </c>
      <c r="B18282" s="602" t="s">
        <v>359</v>
      </c>
      <c r="C18282" s="602" t="s">
        <v>60</v>
      </c>
      <c r="D18282" s="602" t="s">
        <v>447</v>
      </c>
      <c r="E18282" s="605" t="s">
        <v>411</v>
      </c>
      <c r="F18282" s="605" t="s">
        <v>411</v>
      </c>
      <c r="G18282" s="603" t="s">
        <v>448</v>
      </c>
      <c r="H18282" s="604">
        <v>130988000</v>
      </c>
    </row>
    <row r="18283" spans="1:8">
      <c r="A18283" s="602" t="s">
        <v>134</v>
      </c>
      <c r="B18283" s="602" t="s">
        <v>359</v>
      </c>
      <c r="C18283" s="602" t="s">
        <v>60</v>
      </c>
      <c r="D18283" s="602" t="s">
        <v>447</v>
      </c>
      <c r="E18283" s="602" t="s">
        <v>171</v>
      </c>
      <c r="F18283" s="605" t="s">
        <v>411</v>
      </c>
      <c r="G18283" s="603" t="s">
        <v>172</v>
      </c>
      <c r="H18283" s="604">
        <v>24195000</v>
      </c>
    </row>
    <row r="18284" spans="1:8">
      <c r="A18284" s="602" t="s">
        <v>134</v>
      </c>
      <c r="B18284" s="602" t="s">
        <v>359</v>
      </c>
      <c r="C18284" s="602" t="s">
        <v>60</v>
      </c>
      <c r="D18284" s="602" t="s">
        <v>447</v>
      </c>
      <c r="E18284" s="602" t="s">
        <v>171</v>
      </c>
      <c r="F18284" s="602" t="s">
        <v>173</v>
      </c>
      <c r="G18284" s="603" t="s">
        <v>174</v>
      </c>
      <c r="H18284" s="604">
        <v>5195000</v>
      </c>
    </row>
    <row r="18285" spans="1:8">
      <c r="A18285" s="602" t="s">
        <v>134</v>
      </c>
      <c r="B18285" s="602" t="s">
        <v>359</v>
      </c>
      <c r="C18285" s="602" t="s">
        <v>60</v>
      </c>
      <c r="D18285" s="602" t="s">
        <v>447</v>
      </c>
      <c r="E18285" s="602" t="s">
        <v>171</v>
      </c>
      <c r="F18285" s="602" t="s">
        <v>216</v>
      </c>
      <c r="G18285" s="603" t="s">
        <v>217</v>
      </c>
      <c r="H18285" s="604">
        <v>17000000</v>
      </c>
    </row>
    <row r="18286" spans="1:8">
      <c r="A18286" s="602" t="s">
        <v>134</v>
      </c>
      <c r="B18286" s="602" t="s">
        <v>359</v>
      </c>
      <c r="C18286" s="602" t="s">
        <v>60</v>
      </c>
      <c r="D18286" s="602" t="s">
        <v>447</v>
      </c>
      <c r="E18286" s="602" t="s">
        <v>171</v>
      </c>
      <c r="F18286" s="602" t="s">
        <v>175</v>
      </c>
      <c r="G18286" s="603" t="s">
        <v>176</v>
      </c>
      <c r="H18286" s="604">
        <v>2000000</v>
      </c>
    </row>
    <row r="18287" spans="1:8">
      <c r="A18287" s="602" t="s">
        <v>134</v>
      </c>
      <c r="B18287" s="602" t="s">
        <v>359</v>
      </c>
      <c r="C18287" s="602" t="s">
        <v>60</v>
      </c>
      <c r="D18287" s="602" t="s">
        <v>447</v>
      </c>
      <c r="E18287" s="602" t="s">
        <v>177</v>
      </c>
      <c r="F18287" s="605" t="s">
        <v>411</v>
      </c>
      <c r="G18287" s="603" t="s">
        <v>178</v>
      </c>
      <c r="H18287" s="604">
        <v>3600000</v>
      </c>
    </row>
    <row r="18288" spans="1:8">
      <c r="A18288" s="602" t="s">
        <v>134</v>
      </c>
      <c r="B18288" s="602" t="s">
        <v>359</v>
      </c>
      <c r="C18288" s="602" t="s">
        <v>60</v>
      </c>
      <c r="D18288" s="602" t="s">
        <v>447</v>
      </c>
      <c r="E18288" s="602" t="s">
        <v>177</v>
      </c>
      <c r="F18288" s="602" t="s">
        <v>441</v>
      </c>
      <c r="G18288" s="603" t="s">
        <v>442</v>
      </c>
      <c r="H18288" s="604">
        <v>3600000</v>
      </c>
    </row>
    <row r="18289" spans="1:8">
      <c r="A18289" s="602" t="s">
        <v>134</v>
      </c>
      <c r="B18289" s="602" t="s">
        <v>359</v>
      </c>
      <c r="C18289" s="602" t="s">
        <v>60</v>
      </c>
      <c r="D18289" s="602" t="s">
        <v>447</v>
      </c>
      <c r="E18289" s="602" t="s">
        <v>240</v>
      </c>
      <c r="F18289" s="605" t="s">
        <v>411</v>
      </c>
      <c r="G18289" s="603" t="s">
        <v>241</v>
      </c>
      <c r="H18289" s="604">
        <v>31733000</v>
      </c>
    </row>
    <row r="18290" spans="1:8">
      <c r="A18290" s="602" t="s">
        <v>134</v>
      </c>
      <c r="B18290" s="602" t="s">
        <v>359</v>
      </c>
      <c r="C18290" s="602" t="s">
        <v>60</v>
      </c>
      <c r="D18290" s="602" t="s">
        <v>447</v>
      </c>
      <c r="E18290" s="602" t="s">
        <v>240</v>
      </c>
      <c r="F18290" s="602" t="s">
        <v>242</v>
      </c>
      <c r="G18290" s="603" t="s">
        <v>243</v>
      </c>
      <c r="H18290" s="604">
        <v>2368000</v>
      </c>
    </row>
    <row r="18291" spans="1:8">
      <c r="A18291" s="602" t="s">
        <v>134</v>
      </c>
      <c r="B18291" s="602" t="s">
        <v>359</v>
      </c>
      <c r="C18291" s="602" t="s">
        <v>60</v>
      </c>
      <c r="D18291" s="602" t="s">
        <v>447</v>
      </c>
      <c r="E18291" s="602" t="s">
        <v>240</v>
      </c>
      <c r="F18291" s="602" t="s">
        <v>728</v>
      </c>
      <c r="G18291" s="603" t="s">
        <v>729</v>
      </c>
      <c r="H18291" s="604">
        <v>3300000</v>
      </c>
    </row>
    <row r="18292" spans="1:8">
      <c r="A18292" s="602" t="s">
        <v>134</v>
      </c>
      <c r="B18292" s="602" t="s">
        <v>359</v>
      </c>
      <c r="C18292" s="602" t="s">
        <v>60</v>
      </c>
      <c r="D18292" s="602" t="s">
        <v>447</v>
      </c>
      <c r="E18292" s="602" t="s">
        <v>240</v>
      </c>
      <c r="F18292" s="602" t="s">
        <v>731</v>
      </c>
      <c r="G18292" s="603" t="s">
        <v>732</v>
      </c>
      <c r="H18292" s="604">
        <v>500000</v>
      </c>
    </row>
    <row r="18293" spans="1:8">
      <c r="A18293" s="602" t="s">
        <v>134</v>
      </c>
      <c r="B18293" s="602" t="s">
        <v>359</v>
      </c>
      <c r="C18293" s="602" t="s">
        <v>60</v>
      </c>
      <c r="D18293" s="602" t="s">
        <v>447</v>
      </c>
      <c r="E18293" s="602" t="s">
        <v>240</v>
      </c>
      <c r="F18293" s="602" t="s">
        <v>733</v>
      </c>
      <c r="G18293" s="603" t="s">
        <v>734</v>
      </c>
      <c r="H18293" s="604">
        <v>7100000</v>
      </c>
    </row>
    <row r="18294" spans="1:8">
      <c r="A18294" s="602" t="s">
        <v>134</v>
      </c>
      <c r="B18294" s="602" t="s">
        <v>359</v>
      </c>
      <c r="C18294" s="602" t="s">
        <v>60</v>
      </c>
      <c r="D18294" s="602" t="s">
        <v>447</v>
      </c>
      <c r="E18294" s="602" t="s">
        <v>240</v>
      </c>
      <c r="F18294" s="602" t="s">
        <v>735</v>
      </c>
      <c r="G18294" s="603" t="s">
        <v>193</v>
      </c>
      <c r="H18294" s="604">
        <v>18465000</v>
      </c>
    </row>
    <row r="18295" spans="1:8">
      <c r="A18295" s="602" t="s">
        <v>134</v>
      </c>
      <c r="B18295" s="602" t="s">
        <v>359</v>
      </c>
      <c r="C18295" s="602" t="s">
        <v>60</v>
      </c>
      <c r="D18295" s="602" t="s">
        <v>447</v>
      </c>
      <c r="E18295" s="602" t="s">
        <v>738</v>
      </c>
      <c r="F18295" s="605" t="s">
        <v>411</v>
      </c>
      <c r="G18295" s="603" t="s">
        <v>739</v>
      </c>
      <c r="H18295" s="604">
        <v>4000000</v>
      </c>
    </row>
    <row r="18296" spans="1:8">
      <c r="A18296" s="602" t="s">
        <v>134</v>
      </c>
      <c r="B18296" s="602" t="s">
        <v>359</v>
      </c>
      <c r="C18296" s="602" t="s">
        <v>60</v>
      </c>
      <c r="D18296" s="602" t="s">
        <v>447</v>
      </c>
      <c r="E18296" s="602" t="s">
        <v>738</v>
      </c>
      <c r="F18296" s="602" t="s">
        <v>296</v>
      </c>
      <c r="G18296" s="603" t="s">
        <v>297</v>
      </c>
      <c r="H18296" s="604">
        <v>4000000</v>
      </c>
    </row>
    <row r="18297" spans="1:8">
      <c r="A18297" s="602" t="s">
        <v>134</v>
      </c>
      <c r="B18297" s="602" t="s">
        <v>359</v>
      </c>
      <c r="C18297" s="602" t="s">
        <v>60</v>
      </c>
      <c r="D18297" s="602" t="s">
        <v>447</v>
      </c>
      <c r="E18297" s="602" t="s">
        <v>189</v>
      </c>
      <c r="F18297" s="605" t="s">
        <v>411</v>
      </c>
      <c r="G18297" s="603" t="s">
        <v>190</v>
      </c>
      <c r="H18297" s="604">
        <v>33740000</v>
      </c>
    </row>
    <row r="18298" spans="1:8">
      <c r="A18298" s="602" t="s">
        <v>134</v>
      </c>
      <c r="B18298" s="602" t="s">
        <v>359</v>
      </c>
      <c r="C18298" s="602" t="s">
        <v>60</v>
      </c>
      <c r="D18298" s="602" t="s">
        <v>447</v>
      </c>
      <c r="E18298" s="602" t="s">
        <v>189</v>
      </c>
      <c r="F18298" s="602" t="s">
        <v>191</v>
      </c>
      <c r="G18298" s="603" t="s">
        <v>36</v>
      </c>
      <c r="H18298" s="604">
        <v>30000</v>
      </c>
    </row>
    <row r="18299" spans="1:8">
      <c r="A18299" s="602" t="s">
        <v>134</v>
      </c>
      <c r="B18299" s="602" t="s">
        <v>359</v>
      </c>
      <c r="C18299" s="602" t="s">
        <v>60</v>
      </c>
      <c r="D18299" s="602" t="s">
        <v>447</v>
      </c>
      <c r="E18299" s="602" t="s">
        <v>189</v>
      </c>
      <c r="F18299" s="602" t="s">
        <v>192</v>
      </c>
      <c r="G18299" s="603" t="s">
        <v>193</v>
      </c>
      <c r="H18299" s="604">
        <v>33710000</v>
      </c>
    </row>
    <row r="18300" spans="1:8">
      <c r="A18300" s="602" t="s">
        <v>134</v>
      </c>
      <c r="B18300" s="602" t="s">
        <v>359</v>
      </c>
      <c r="C18300" s="602" t="s">
        <v>60</v>
      </c>
      <c r="D18300" s="602" t="s">
        <v>447</v>
      </c>
      <c r="E18300" s="602" t="s">
        <v>194</v>
      </c>
      <c r="F18300" s="605" t="s">
        <v>411</v>
      </c>
      <c r="G18300" s="603" t="s">
        <v>195</v>
      </c>
      <c r="H18300" s="604">
        <v>33720000</v>
      </c>
    </row>
    <row r="18301" spans="1:8">
      <c r="A18301" s="602" t="s">
        <v>134</v>
      </c>
      <c r="B18301" s="602" t="s">
        <v>359</v>
      </c>
      <c r="C18301" s="602" t="s">
        <v>60</v>
      </c>
      <c r="D18301" s="602" t="s">
        <v>447</v>
      </c>
      <c r="E18301" s="602" t="s">
        <v>194</v>
      </c>
      <c r="F18301" s="602" t="s">
        <v>71</v>
      </c>
      <c r="G18301" s="603" t="s">
        <v>72</v>
      </c>
      <c r="H18301" s="604">
        <v>21200000</v>
      </c>
    </row>
    <row r="18302" spans="1:8">
      <c r="A18302" s="602" t="s">
        <v>134</v>
      </c>
      <c r="B18302" s="602" t="s">
        <v>359</v>
      </c>
      <c r="C18302" s="602" t="s">
        <v>60</v>
      </c>
      <c r="D18302" s="602" t="s">
        <v>447</v>
      </c>
      <c r="E18302" s="602" t="s">
        <v>194</v>
      </c>
      <c r="F18302" s="602" t="s">
        <v>196</v>
      </c>
      <c r="G18302" s="603" t="s">
        <v>197</v>
      </c>
      <c r="H18302" s="604">
        <v>1500000</v>
      </c>
    </row>
    <row r="18303" spans="1:8">
      <c r="A18303" s="602" t="s">
        <v>134</v>
      </c>
      <c r="B18303" s="602" t="s">
        <v>359</v>
      </c>
      <c r="C18303" s="602" t="s">
        <v>60</v>
      </c>
      <c r="D18303" s="602" t="s">
        <v>447</v>
      </c>
      <c r="E18303" s="602" t="s">
        <v>194</v>
      </c>
      <c r="F18303" s="602" t="s">
        <v>198</v>
      </c>
      <c r="G18303" s="603" t="s">
        <v>199</v>
      </c>
      <c r="H18303" s="604">
        <v>1080000</v>
      </c>
    </row>
    <row r="18304" spans="1:8">
      <c r="A18304" s="602" t="s">
        <v>134</v>
      </c>
      <c r="B18304" s="602" t="s">
        <v>359</v>
      </c>
      <c r="C18304" s="602" t="s">
        <v>60</v>
      </c>
      <c r="D18304" s="602" t="s">
        <v>447</v>
      </c>
      <c r="E18304" s="602" t="s">
        <v>194</v>
      </c>
      <c r="F18304" s="602" t="s">
        <v>200</v>
      </c>
      <c r="G18304" s="603" t="s">
        <v>201</v>
      </c>
      <c r="H18304" s="604">
        <v>9940000</v>
      </c>
    </row>
    <row r="18305" spans="1:8">
      <c r="A18305" s="602" t="s">
        <v>134</v>
      </c>
      <c r="B18305" s="602" t="s">
        <v>359</v>
      </c>
      <c r="C18305" s="602" t="s">
        <v>60</v>
      </c>
      <c r="D18305" s="602" t="s">
        <v>1166</v>
      </c>
      <c r="E18305" s="605" t="s">
        <v>411</v>
      </c>
      <c r="F18305" s="605" t="s">
        <v>411</v>
      </c>
      <c r="G18305" s="603" t="s">
        <v>1167</v>
      </c>
      <c r="H18305" s="604">
        <v>4000000</v>
      </c>
    </row>
    <row r="18306" spans="1:8">
      <c r="A18306" s="602" t="s">
        <v>134</v>
      </c>
      <c r="B18306" s="602" t="s">
        <v>359</v>
      </c>
      <c r="C18306" s="602" t="s">
        <v>60</v>
      </c>
      <c r="D18306" s="602" t="s">
        <v>1166</v>
      </c>
      <c r="E18306" s="602" t="s">
        <v>194</v>
      </c>
      <c r="F18306" s="605" t="s">
        <v>411</v>
      </c>
      <c r="G18306" s="603" t="s">
        <v>195</v>
      </c>
      <c r="H18306" s="604">
        <v>4000000</v>
      </c>
    </row>
    <row r="18307" spans="1:8">
      <c r="A18307" s="602" t="s">
        <v>134</v>
      </c>
      <c r="B18307" s="602" t="s">
        <v>359</v>
      </c>
      <c r="C18307" s="602" t="s">
        <v>60</v>
      </c>
      <c r="D18307" s="602" t="s">
        <v>1166</v>
      </c>
      <c r="E18307" s="602" t="s">
        <v>194</v>
      </c>
      <c r="F18307" s="602" t="s">
        <v>196</v>
      </c>
      <c r="G18307" s="603" t="s">
        <v>197</v>
      </c>
      <c r="H18307" s="604">
        <v>4000000</v>
      </c>
    </row>
    <row r="18308" spans="1:8">
      <c r="A18308" s="602" t="s">
        <v>134</v>
      </c>
      <c r="B18308" s="602" t="s">
        <v>359</v>
      </c>
      <c r="C18308" s="602" t="s">
        <v>60</v>
      </c>
      <c r="D18308" s="602" t="s">
        <v>62</v>
      </c>
      <c r="E18308" s="605" t="s">
        <v>411</v>
      </c>
      <c r="F18308" s="605" t="s">
        <v>411</v>
      </c>
      <c r="G18308" s="603" t="s">
        <v>463</v>
      </c>
      <c r="H18308" s="604">
        <v>996563000</v>
      </c>
    </row>
    <row r="18309" spans="1:8">
      <c r="A18309" s="602" t="s">
        <v>134</v>
      </c>
      <c r="B18309" s="602" t="s">
        <v>359</v>
      </c>
      <c r="C18309" s="602" t="s">
        <v>60</v>
      </c>
      <c r="D18309" s="602" t="s">
        <v>62</v>
      </c>
      <c r="E18309" s="602" t="s">
        <v>152</v>
      </c>
      <c r="F18309" s="605" t="s">
        <v>411</v>
      </c>
      <c r="G18309" s="603" t="s">
        <v>153</v>
      </c>
      <c r="H18309" s="604">
        <v>555000</v>
      </c>
    </row>
    <row r="18310" spans="1:8">
      <c r="A18310" s="602" t="s">
        <v>134</v>
      </c>
      <c r="B18310" s="602" t="s">
        <v>359</v>
      </c>
      <c r="C18310" s="602" t="s">
        <v>60</v>
      </c>
      <c r="D18310" s="602" t="s">
        <v>62</v>
      </c>
      <c r="E18310" s="602" t="s">
        <v>152</v>
      </c>
      <c r="F18310" s="602" t="s">
        <v>154</v>
      </c>
      <c r="G18310" s="603" t="s">
        <v>155</v>
      </c>
      <c r="H18310" s="604">
        <v>555000</v>
      </c>
    </row>
    <row r="18311" spans="1:8">
      <c r="A18311" s="602" t="s">
        <v>134</v>
      </c>
      <c r="B18311" s="602" t="s">
        <v>359</v>
      </c>
      <c r="C18311" s="602" t="s">
        <v>60</v>
      </c>
      <c r="D18311" s="602" t="s">
        <v>62</v>
      </c>
      <c r="E18311" s="602" t="s">
        <v>167</v>
      </c>
      <c r="F18311" s="605" t="s">
        <v>411</v>
      </c>
      <c r="G18311" s="603" t="s">
        <v>168</v>
      </c>
      <c r="H18311" s="604">
        <v>190000</v>
      </c>
    </row>
    <row r="18312" spans="1:8">
      <c r="A18312" s="602" t="s">
        <v>134</v>
      </c>
      <c r="B18312" s="602" t="s">
        <v>359</v>
      </c>
      <c r="C18312" s="602" t="s">
        <v>60</v>
      </c>
      <c r="D18312" s="602" t="s">
        <v>62</v>
      </c>
      <c r="E18312" s="602" t="s">
        <v>167</v>
      </c>
      <c r="F18312" s="602" t="s">
        <v>230</v>
      </c>
      <c r="G18312" s="603" t="s">
        <v>231</v>
      </c>
      <c r="H18312" s="604">
        <v>190000</v>
      </c>
    </row>
    <row r="18313" spans="1:8">
      <c r="A18313" s="602" t="s">
        <v>134</v>
      </c>
      <c r="B18313" s="602" t="s">
        <v>359</v>
      </c>
      <c r="C18313" s="602" t="s">
        <v>60</v>
      </c>
      <c r="D18313" s="602" t="s">
        <v>62</v>
      </c>
      <c r="E18313" s="602" t="s">
        <v>171</v>
      </c>
      <c r="F18313" s="605" t="s">
        <v>411</v>
      </c>
      <c r="G18313" s="603" t="s">
        <v>172</v>
      </c>
      <c r="H18313" s="604">
        <v>495000</v>
      </c>
    </row>
    <row r="18314" spans="1:8">
      <c r="A18314" s="602" t="s">
        <v>134</v>
      </c>
      <c r="B18314" s="602" t="s">
        <v>359</v>
      </c>
      <c r="C18314" s="602" t="s">
        <v>60</v>
      </c>
      <c r="D18314" s="602" t="s">
        <v>62</v>
      </c>
      <c r="E18314" s="602" t="s">
        <v>171</v>
      </c>
      <c r="F18314" s="602" t="s">
        <v>173</v>
      </c>
      <c r="G18314" s="603" t="s">
        <v>174</v>
      </c>
      <c r="H18314" s="604">
        <v>495000</v>
      </c>
    </row>
    <row r="18315" spans="1:8">
      <c r="A18315" s="602" t="s">
        <v>134</v>
      </c>
      <c r="B18315" s="602" t="s">
        <v>359</v>
      </c>
      <c r="C18315" s="602" t="s">
        <v>60</v>
      </c>
      <c r="D18315" s="602" t="s">
        <v>62</v>
      </c>
      <c r="E18315" s="602" t="s">
        <v>240</v>
      </c>
      <c r="F18315" s="605" t="s">
        <v>411</v>
      </c>
      <c r="G18315" s="603" t="s">
        <v>241</v>
      </c>
      <c r="H18315" s="604">
        <v>34780000</v>
      </c>
    </row>
    <row r="18316" spans="1:8">
      <c r="A18316" s="602" t="s">
        <v>134</v>
      </c>
      <c r="B18316" s="602" t="s">
        <v>359</v>
      </c>
      <c r="C18316" s="602" t="s">
        <v>60</v>
      </c>
      <c r="D18316" s="602" t="s">
        <v>62</v>
      </c>
      <c r="E18316" s="602" t="s">
        <v>240</v>
      </c>
      <c r="F18316" s="602" t="s">
        <v>728</v>
      </c>
      <c r="G18316" s="603" t="s">
        <v>729</v>
      </c>
      <c r="H18316" s="604">
        <v>2200000</v>
      </c>
    </row>
    <row r="18317" spans="1:8">
      <c r="A18317" s="602" t="s">
        <v>134</v>
      </c>
      <c r="B18317" s="602" t="s">
        <v>359</v>
      </c>
      <c r="C18317" s="602" t="s">
        <v>60</v>
      </c>
      <c r="D18317" s="602" t="s">
        <v>62</v>
      </c>
      <c r="E18317" s="602" t="s">
        <v>240</v>
      </c>
      <c r="F18317" s="602" t="s">
        <v>733</v>
      </c>
      <c r="G18317" s="603" t="s">
        <v>734</v>
      </c>
      <c r="H18317" s="604">
        <v>1500000</v>
      </c>
    </row>
    <row r="18318" spans="1:8">
      <c r="A18318" s="602" t="s">
        <v>134</v>
      </c>
      <c r="B18318" s="602" t="s">
        <v>359</v>
      </c>
      <c r="C18318" s="602" t="s">
        <v>60</v>
      </c>
      <c r="D18318" s="602" t="s">
        <v>62</v>
      </c>
      <c r="E18318" s="602" t="s">
        <v>240</v>
      </c>
      <c r="F18318" s="602" t="s">
        <v>735</v>
      </c>
      <c r="G18318" s="603" t="s">
        <v>193</v>
      </c>
      <c r="H18318" s="604">
        <v>31080000</v>
      </c>
    </row>
    <row r="18319" spans="1:8">
      <c r="A18319" s="602" t="s">
        <v>134</v>
      </c>
      <c r="B18319" s="602" t="s">
        <v>359</v>
      </c>
      <c r="C18319" s="602" t="s">
        <v>60</v>
      </c>
      <c r="D18319" s="602" t="s">
        <v>62</v>
      </c>
      <c r="E18319" s="602" t="s">
        <v>183</v>
      </c>
      <c r="F18319" s="605" t="s">
        <v>411</v>
      </c>
      <c r="G18319" s="603" t="s">
        <v>184</v>
      </c>
      <c r="H18319" s="604">
        <v>16645000</v>
      </c>
    </row>
    <row r="18320" spans="1:8">
      <c r="A18320" s="602" t="s">
        <v>134</v>
      </c>
      <c r="B18320" s="602" t="s">
        <v>359</v>
      </c>
      <c r="C18320" s="602" t="s">
        <v>60</v>
      </c>
      <c r="D18320" s="602" t="s">
        <v>62</v>
      </c>
      <c r="E18320" s="602" t="s">
        <v>183</v>
      </c>
      <c r="F18320" s="602" t="s">
        <v>587</v>
      </c>
      <c r="G18320" s="603" t="s">
        <v>588</v>
      </c>
      <c r="H18320" s="604">
        <v>2725000</v>
      </c>
    </row>
    <row r="18321" spans="1:8">
      <c r="A18321" s="602" t="s">
        <v>134</v>
      </c>
      <c r="B18321" s="602" t="s">
        <v>359</v>
      </c>
      <c r="C18321" s="602" t="s">
        <v>60</v>
      </c>
      <c r="D18321" s="602" t="s">
        <v>62</v>
      </c>
      <c r="E18321" s="602" t="s">
        <v>183</v>
      </c>
      <c r="F18321" s="602" t="s">
        <v>736</v>
      </c>
      <c r="G18321" s="603" t="s">
        <v>737</v>
      </c>
      <c r="H18321" s="604">
        <v>5970000</v>
      </c>
    </row>
    <row r="18322" spans="1:8">
      <c r="A18322" s="602" t="s">
        <v>134</v>
      </c>
      <c r="B18322" s="602" t="s">
        <v>359</v>
      </c>
      <c r="C18322" s="602" t="s">
        <v>60</v>
      </c>
      <c r="D18322" s="602" t="s">
        <v>62</v>
      </c>
      <c r="E18322" s="602" t="s">
        <v>183</v>
      </c>
      <c r="F18322" s="602" t="s">
        <v>185</v>
      </c>
      <c r="G18322" s="603" t="s">
        <v>186</v>
      </c>
      <c r="H18322" s="604">
        <v>7200000</v>
      </c>
    </row>
    <row r="18323" spans="1:8">
      <c r="A18323" s="602" t="s">
        <v>134</v>
      </c>
      <c r="B18323" s="602" t="s">
        <v>359</v>
      </c>
      <c r="C18323" s="602" t="s">
        <v>60</v>
      </c>
      <c r="D18323" s="602" t="s">
        <v>62</v>
      </c>
      <c r="E18323" s="602" t="s">
        <v>183</v>
      </c>
      <c r="F18323" s="602" t="s">
        <v>772</v>
      </c>
      <c r="G18323" s="603" t="s">
        <v>205</v>
      </c>
      <c r="H18323" s="604">
        <v>750000</v>
      </c>
    </row>
    <row r="18324" spans="1:8">
      <c r="A18324" s="602" t="s">
        <v>134</v>
      </c>
      <c r="B18324" s="602" t="s">
        <v>359</v>
      </c>
      <c r="C18324" s="602" t="s">
        <v>60</v>
      </c>
      <c r="D18324" s="602" t="s">
        <v>62</v>
      </c>
      <c r="E18324" s="602" t="s">
        <v>738</v>
      </c>
      <c r="F18324" s="605" t="s">
        <v>411</v>
      </c>
      <c r="G18324" s="603" t="s">
        <v>739</v>
      </c>
      <c r="H18324" s="604">
        <v>543549000</v>
      </c>
    </row>
    <row r="18325" spans="1:8">
      <c r="A18325" s="602" t="s">
        <v>134</v>
      </c>
      <c r="B18325" s="602" t="s">
        <v>359</v>
      </c>
      <c r="C18325" s="602" t="s">
        <v>60</v>
      </c>
      <c r="D18325" s="602" t="s">
        <v>62</v>
      </c>
      <c r="E18325" s="602" t="s">
        <v>738</v>
      </c>
      <c r="F18325" s="602" t="s">
        <v>296</v>
      </c>
      <c r="G18325" s="603" t="s">
        <v>297</v>
      </c>
      <c r="H18325" s="604">
        <v>535369000</v>
      </c>
    </row>
    <row r="18326" spans="1:8">
      <c r="A18326" s="602" t="s">
        <v>134</v>
      </c>
      <c r="B18326" s="602" t="s">
        <v>359</v>
      </c>
      <c r="C18326" s="602" t="s">
        <v>60</v>
      </c>
      <c r="D18326" s="602" t="s">
        <v>62</v>
      </c>
      <c r="E18326" s="602" t="s">
        <v>738</v>
      </c>
      <c r="F18326" s="602" t="s">
        <v>742</v>
      </c>
      <c r="G18326" s="603" t="s">
        <v>743</v>
      </c>
      <c r="H18326" s="604">
        <v>8180000</v>
      </c>
    </row>
    <row r="18327" spans="1:8">
      <c r="A18327" s="602" t="s">
        <v>134</v>
      </c>
      <c r="B18327" s="602" t="s">
        <v>359</v>
      </c>
      <c r="C18327" s="602" t="s">
        <v>60</v>
      </c>
      <c r="D18327" s="602" t="s">
        <v>62</v>
      </c>
      <c r="E18327" s="602" t="s">
        <v>189</v>
      </c>
      <c r="F18327" s="605" t="s">
        <v>411</v>
      </c>
      <c r="G18327" s="603" t="s">
        <v>190</v>
      </c>
      <c r="H18327" s="604">
        <v>46585000</v>
      </c>
    </row>
    <row r="18328" spans="1:8">
      <c r="A18328" s="602" t="s">
        <v>134</v>
      </c>
      <c r="B18328" s="602" t="s">
        <v>359</v>
      </c>
      <c r="C18328" s="602" t="s">
        <v>60</v>
      </c>
      <c r="D18328" s="602" t="s">
        <v>62</v>
      </c>
      <c r="E18328" s="602" t="s">
        <v>189</v>
      </c>
      <c r="F18328" s="602" t="s">
        <v>191</v>
      </c>
      <c r="G18328" s="603" t="s">
        <v>36</v>
      </c>
      <c r="H18328" s="604">
        <v>17120000</v>
      </c>
    </row>
    <row r="18329" spans="1:8">
      <c r="A18329" s="602" t="s">
        <v>134</v>
      </c>
      <c r="B18329" s="602" t="s">
        <v>359</v>
      </c>
      <c r="C18329" s="602" t="s">
        <v>60</v>
      </c>
      <c r="D18329" s="602" t="s">
        <v>62</v>
      </c>
      <c r="E18329" s="602" t="s">
        <v>189</v>
      </c>
      <c r="F18329" s="602" t="s">
        <v>775</v>
      </c>
      <c r="G18329" s="603" t="s">
        <v>27</v>
      </c>
      <c r="H18329" s="604">
        <v>2085000</v>
      </c>
    </row>
    <row r="18330" spans="1:8">
      <c r="A18330" s="602" t="s">
        <v>134</v>
      </c>
      <c r="B18330" s="602" t="s">
        <v>359</v>
      </c>
      <c r="C18330" s="602" t="s">
        <v>60</v>
      </c>
      <c r="D18330" s="602" t="s">
        <v>62</v>
      </c>
      <c r="E18330" s="602" t="s">
        <v>189</v>
      </c>
      <c r="F18330" s="602" t="s">
        <v>192</v>
      </c>
      <c r="G18330" s="603" t="s">
        <v>193</v>
      </c>
      <c r="H18330" s="604">
        <v>27380000</v>
      </c>
    </row>
    <row r="18331" spans="1:8">
      <c r="A18331" s="602" t="s">
        <v>134</v>
      </c>
      <c r="B18331" s="602" t="s">
        <v>359</v>
      </c>
      <c r="C18331" s="602" t="s">
        <v>60</v>
      </c>
      <c r="D18331" s="602" t="s">
        <v>62</v>
      </c>
      <c r="E18331" s="602" t="s">
        <v>194</v>
      </c>
      <c r="F18331" s="605" t="s">
        <v>411</v>
      </c>
      <c r="G18331" s="603" t="s">
        <v>195</v>
      </c>
      <c r="H18331" s="604">
        <v>353764000</v>
      </c>
    </row>
    <row r="18332" spans="1:8">
      <c r="A18332" s="602" t="s">
        <v>134</v>
      </c>
      <c r="B18332" s="602" t="s">
        <v>359</v>
      </c>
      <c r="C18332" s="602" t="s">
        <v>60</v>
      </c>
      <c r="D18332" s="602" t="s">
        <v>62</v>
      </c>
      <c r="E18332" s="602" t="s">
        <v>194</v>
      </c>
      <c r="F18332" s="602" t="s">
        <v>196</v>
      </c>
      <c r="G18332" s="603" t="s">
        <v>197</v>
      </c>
      <c r="H18332" s="604">
        <v>341114000</v>
      </c>
    </row>
    <row r="18333" spans="1:8">
      <c r="A18333" s="602" t="s">
        <v>134</v>
      </c>
      <c r="B18333" s="602" t="s">
        <v>359</v>
      </c>
      <c r="C18333" s="602" t="s">
        <v>60</v>
      </c>
      <c r="D18333" s="602" t="s">
        <v>62</v>
      </c>
      <c r="E18333" s="602" t="s">
        <v>194</v>
      </c>
      <c r="F18333" s="602" t="s">
        <v>198</v>
      </c>
      <c r="G18333" s="603" t="s">
        <v>199</v>
      </c>
      <c r="H18333" s="604">
        <v>1450000</v>
      </c>
    </row>
    <row r="18334" spans="1:8">
      <c r="A18334" s="602" t="s">
        <v>134</v>
      </c>
      <c r="B18334" s="602" t="s">
        <v>359</v>
      </c>
      <c r="C18334" s="602" t="s">
        <v>60</v>
      </c>
      <c r="D18334" s="602" t="s">
        <v>62</v>
      </c>
      <c r="E18334" s="602" t="s">
        <v>194</v>
      </c>
      <c r="F18334" s="602" t="s">
        <v>200</v>
      </c>
      <c r="G18334" s="603" t="s">
        <v>201</v>
      </c>
      <c r="H18334" s="604">
        <v>11200000</v>
      </c>
    </row>
    <row r="18335" spans="1:8">
      <c r="A18335" s="602" t="s">
        <v>134</v>
      </c>
      <c r="B18335" s="602" t="s">
        <v>359</v>
      </c>
      <c r="C18335" s="602" t="s">
        <v>60</v>
      </c>
      <c r="D18335" s="602" t="s">
        <v>1163</v>
      </c>
      <c r="E18335" s="605" t="s">
        <v>411</v>
      </c>
      <c r="F18335" s="605" t="s">
        <v>411</v>
      </c>
      <c r="G18335" s="603" t="s">
        <v>1165</v>
      </c>
      <c r="H18335" s="604">
        <v>863267000</v>
      </c>
    </row>
    <row r="18336" spans="1:8">
      <c r="A18336" s="602" t="s">
        <v>134</v>
      </c>
      <c r="B18336" s="602" t="s">
        <v>359</v>
      </c>
      <c r="C18336" s="602" t="s">
        <v>60</v>
      </c>
      <c r="D18336" s="602" t="s">
        <v>1163</v>
      </c>
      <c r="E18336" s="602" t="s">
        <v>142</v>
      </c>
      <c r="F18336" s="605" t="s">
        <v>411</v>
      </c>
      <c r="G18336" s="603" t="s">
        <v>143</v>
      </c>
      <c r="H18336" s="604">
        <v>7680000</v>
      </c>
    </row>
    <row r="18337" spans="1:8">
      <c r="A18337" s="602" t="s">
        <v>134</v>
      </c>
      <c r="B18337" s="602" t="s">
        <v>359</v>
      </c>
      <c r="C18337" s="602" t="s">
        <v>60</v>
      </c>
      <c r="D18337" s="602" t="s">
        <v>1163</v>
      </c>
      <c r="E18337" s="602" t="s">
        <v>142</v>
      </c>
      <c r="F18337" s="602" t="s">
        <v>221</v>
      </c>
      <c r="G18337" s="603" t="s">
        <v>222</v>
      </c>
      <c r="H18337" s="604">
        <v>7680000</v>
      </c>
    </row>
    <row r="18338" spans="1:8">
      <c r="A18338" s="602" t="s">
        <v>134</v>
      </c>
      <c r="B18338" s="602" t="s">
        <v>359</v>
      </c>
      <c r="C18338" s="602" t="s">
        <v>60</v>
      </c>
      <c r="D18338" s="602" t="s">
        <v>1163</v>
      </c>
      <c r="E18338" s="602" t="s">
        <v>152</v>
      </c>
      <c r="F18338" s="605" t="s">
        <v>411</v>
      </c>
      <c r="G18338" s="603" t="s">
        <v>153</v>
      </c>
      <c r="H18338" s="604">
        <v>95000</v>
      </c>
    </row>
    <row r="18339" spans="1:8">
      <c r="A18339" s="602" t="s">
        <v>134</v>
      </c>
      <c r="B18339" s="602" t="s">
        <v>359</v>
      </c>
      <c r="C18339" s="602" t="s">
        <v>60</v>
      </c>
      <c r="D18339" s="602" t="s">
        <v>1163</v>
      </c>
      <c r="E18339" s="602" t="s">
        <v>152</v>
      </c>
      <c r="F18339" s="602" t="s">
        <v>154</v>
      </c>
      <c r="G18339" s="603" t="s">
        <v>155</v>
      </c>
      <c r="H18339" s="604">
        <v>95000</v>
      </c>
    </row>
    <row r="18340" spans="1:8">
      <c r="A18340" s="602" t="s">
        <v>134</v>
      </c>
      <c r="B18340" s="602" t="s">
        <v>359</v>
      </c>
      <c r="C18340" s="602" t="s">
        <v>60</v>
      </c>
      <c r="D18340" s="602" t="s">
        <v>1163</v>
      </c>
      <c r="E18340" s="602" t="s">
        <v>167</v>
      </c>
      <c r="F18340" s="605" t="s">
        <v>411</v>
      </c>
      <c r="G18340" s="603" t="s">
        <v>168</v>
      </c>
      <c r="H18340" s="604">
        <v>300000</v>
      </c>
    </row>
    <row r="18341" spans="1:8">
      <c r="A18341" s="602" t="s">
        <v>134</v>
      </c>
      <c r="B18341" s="602" t="s">
        <v>359</v>
      </c>
      <c r="C18341" s="602" t="s">
        <v>60</v>
      </c>
      <c r="D18341" s="602" t="s">
        <v>1163</v>
      </c>
      <c r="E18341" s="602" t="s">
        <v>167</v>
      </c>
      <c r="F18341" s="602" t="s">
        <v>230</v>
      </c>
      <c r="G18341" s="603" t="s">
        <v>231</v>
      </c>
      <c r="H18341" s="604">
        <v>300000</v>
      </c>
    </row>
    <row r="18342" spans="1:8">
      <c r="A18342" s="602" t="s">
        <v>134</v>
      </c>
      <c r="B18342" s="602" t="s">
        <v>359</v>
      </c>
      <c r="C18342" s="602" t="s">
        <v>60</v>
      </c>
      <c r="D18342" s="602" t="s">
        <v>1163</v>
      </c>
      <c r="E18342" s="602" t="s">
        <v>171</v>
      </c>
      <c r="F18342" s="605" t="s">
        <v>411</v>
      </c>
      <c r="G18342" s="603" t="s">
        <v>172</v>
      </c>
      <c r="H18342" s="604">
        <v>213675000</v>
      </c>
    </row>
    <row r="18343" spans="1:8">
      <c r="A18343" s="602" t="s">
        <v>134</v>
      </c>
      <c r="B18343" s="602" t="s">
        <v>359</v>
      </c>
      <c r="C18343" s="602" t="s">
        <v>60</v>
      </c>
      <c r="D18343" s="602" t="s">
        <v>1163</v>
      </c>
      <c r="E18343" s="602" t="s">
        <v>171</v>
      </c>
      <c r="F18343" s="602" t="s">
        <v>173</v>
      </c>
      <c r="G18343" s="603" t="s">
        <v>174</v>
      </c>
      <c r="H18343" s="604">
        <v>6015000</v>
      </c>
    </row>
    <row r="18344" spans="1:8">
      <c r="A18344" s="602" t="s">
        <v>134</v>
      </c>
      <c r="B18344" s="602" t="s">
        <v>359</v>
      </c>
      <c r="C18344" s="602" t="s">
        <v>60</v>
      </c>
      <c r="D18344" s="602" t="s">
        <v>1163</v>
      </c>
      <c r="E18344" s="602" t="s">
        <v>171</v>
      </c>
      <c r="F18344" s="602" t="s">
        <v>216</v>
      </c>
      <c r="G18344" s="603" t="s">
        <v>217</v>
      </c>
      <c r="H18344" s="604">
        <v>198800000</v>
      </c>
    </row>
    <row r="18345" spans="1:8">
      <c r="A18345" s="602" t="s">
        <v>134</v>
      </c>
      <c r="B18345" s="602" t="s">
        <v>359</v>
      </c>
      <c r="C18345" s="602" t="s">
        <v>60</v>
      </c>
      <c r="D18345" s="602" t="s">
        <v>1163</v>
      </c>
      <c r="E18345" s="602" t="s">
        <v>171</v>
      </c>
      <c r="F18345" s="602" t="s">
        <v>175</v>
      </c>
      <c r="G18345" s="603" t="s">
        <v>176</v>
      </c>
      <c r="H18345" s="604">
        <v>8860000</v>
      </c>
    </row>
    <row r="18346" spans="1:8">
      <c r="A18346" s="602" t="s">
        <v>134</v>
      </c>
      <c r="B18346" s="602" t="s">
        <v>359</v>
      </c>
      <c r="C18346" s="602" t="s">
        <v>60</v>
      </c>
      <c r="D18346" s="602" t="s">
        <v>1163</v>
      </c>
      <c r="E18346" s="602" t="s">
        <v>177</v>
      </c>
      <c r="F18346" s="605" t="s">
        <v>411</v>
      </c>
      <c r="G18346" s="603" t="s">
        <v>178</v>
      </c>
      <c r="H18346" s="604">
        <v>6000000</v>
      </c>
    </row>
    <row r="18347" spans="1:8">
      <c r="A18347" s="602" t="s">
        <v>134</v>
      </c>
      <c r="B18347" s="602" t="s">
        <v>359</v>
      </c>
      <c r="C18347" s="602" t="s">
        <v>60</v>
      </c>
      <c r="D18347" s="602" t="s">
        <v>1163</v>
      </c>
      <c r="E18347" s="602" t="s">
        <v>177</v>
      </c>
      <c r="F18347" s="602" t="s">
        <v>441</v>
      </c>
      <c r="G18347" s="603" t="s">
        <v>442</v>
      </c>
      <c r="H18347" s="604">
        <v>6000000</v>
      </c>
    </row>
    <row r="18348" spans="1:8">
      <c r="A18348" s="602" t="s">
        <v>134</v>
      </c>
      <c r="B18348" s="602" t="s">
        <v>359</v>
      </c>
      <c r="C18348" s="602" t="s">
        <v>60</v>
      </c>
      <c r="D18348" s="602" t="s">
        <v>1163</v>
      </c>
      <c r="E18348" s="602" t="s">
        <v>240</v>
      </c>
      <c r="F18348" s="605" t="s">
        <v>411</v>
      </c>
      <c r="G18348" s="603" t="s">
        <v>241</v>
      </c>
      <c r="H18348" s="604">
        <v>137680000</v>
      </c>
    </row>
    <row r="18349" spans="1:8">
      <c r="A18349" s="602" t="s">
        <v>134</v>
      </c>
      <c r="B18349" s="602" t="s">
        <v>359</v>
      </c>
      <c r="C18349" s="602" t="s">
        <v>60</v>
      </c>
      <c r="D18349" s="602" t="s">
        <v>1163</v>
      </c>
      <c r="E18349" s="602" t="s">
        <v>240</v>
      </c>
      <c r="F18349" s="602" t="s">
        <v>242</v>
      </c>
      <c r="G18349" s="603" t="s">
        <v>243</v>
      </c>
      <c r="H18349" s="604">
        <v>6606000</v>
      </c>
    </row>
    <row r="18350" spans="1:8">
      <c r="A18350" s="602" t="s">
        <v>134</v>
      </c>
      <c r="B18350" s="602" t="s">
        <v>359</v>
      </c>
      <c r="C18350" s="602" t="s">
        <v>60</v>
      </c>
      <c r="D18350" s="602" t="s">
        <v>1163</v>
      </c>
      <c r="E18350" s="602" t="s">
        <v>240</v>
      </c>
      <c r="F18350" s="602" t="s">
        <v>728</v>
      </c>
      <c r="G18350" s="603" t="s">
        <v>729</v>
      </c>
      <c r="H18350" s="604">
        <v>1550000</v>
      </c>
    </row>
    <row r="18351" spans="1:8">
      <c r="A18351" s="602" t="s">
        <v>134</v>
      </c>
      <c r="B18351" s="602" t="s">
        <v>359</v>
      </c>
      <c r="C18351" s="602" t="s">
        <v>60</v>
      </c>
      <c r="D18351" s="602" t="s">
        <v>1163</v>
      </c>
      <c r="E18351" s="602" t="s">
        <v>240</v>
      </c>
      <c r="F18351" s="602" t="s">
        <v>597</v>
      </c>
      <c r="G18351" s="603" t="s">
        <v>598</v>
      </c>
      <c r="H18351" s="604">
        <v>100000</v>
      </c>
    </row>
    <row r="18352" spans="1:8">
      <c r="A18352" s="602" t="s">
        <v>134</v>
      </c>
      <c r="B18352" s="602" t="s">
        <v>359</v>
      </c>
      <c r="C18352" s="602" t="s">
        <v>60</v>
      </c>
      <c r="D18352" s="602" t="s">
        <v>1163</v>
      </c>
      <c r="E18352" s="602" t="s">
        <v>240</v>
      </c>
      <c r="F18352" s="602" t="s">
        <v>733</v>
      </c>
      <c r="G18352" s="603" t="s">
        <v>734</v>
      </c>
      <c r="H18352" s="604">
        <v>100567000</v>
      </c>
    </row>
    <row r="18353" spans="1:8">
      <c r="A18353" s="602" t="s">
        <v>134</v>
      </c>
      <c r="B18353" s="602" t="s">
        <v>359</v>
      </c>
      <c r="C18353" s="602" t="s">
        <v>60</v>
      </c>
      <c r="D18353" s="602" t="s">
        <v>1163</v>
      </c>
      <c r="E18353" s="602" t="s">
        <v>240</v>
      </c>
      <c r="F18353" s="602" t="s">
        <v>735</v>
      </c>
      <c r="G18353" s="603" t="s">
        <v>193</v>
      </c>
      <c r="H18353" s="604">
        <v>28857000</v>
      </c>
    </row>
    <row r="18354" spans="1:8">
      <c r="A18354" s="602" t="s">
        <v>134</v>
      </c>
      <c r="B18354" s="602" t="s">
        <v>359</v>
      </c>
      <c r="C18354" s="602" t="s">
        <v>60</v>
      </c>
      <c r="D18354" s="602" t="s">
        <v>1163</v>
      </c>
      <c r="E18354" s="602" t="s">
        <v>183</v>
      </c>
      <c r="F18354" s="605" t="s">
        <v>411</v>
      </c>
      <c r="G18354" s="603" t="s">
        <v>184</v>
      </c>
      <c r="H18354" s="604">
        <v>510000</v>
      </c>
    </row>
    <row r="18355" spans="1:8">
      <c r="A18355" s="602" t="s">
        <v>134</v>
      </c>
      <c r="B18355" s="602" t="s">
        <v>359</v>
      </c>
      <c r="C18355" s="602" t="s">
        <v>60</v>
      </c>
      <c r="D18355" s="602" t="s">
        <v>1163</v>
      </c>
      <c r="E18355" s="602" t="s">
        <v>183</v>
      </c>
      <c r="F18355" s="602" t="s">
        <v>587</v>
      </c>
      <c r="G18355" s="603" t="s">
        <v>588</v>
      </c>
      <c r="H18355" s="604">
        <v>510000</v>
      </c>
    </row>
    <row r="18356" spans="1:8">
      <c r="A18356" s="602" t="s">
        <v>134</v>
      </c>
      <c r="B18356" s="602" t="s">
        <v>359</v>
      </c>
      <c r="C18356" s="602" t="s">
        <v>60</v>
      </c>
      <c r="D18356" s="602" t="s">
        <v>1163</v>
      </c>
      <c r="E18356" s="602" t="s">
        <v>738</v>
      </c>
      <c r="F18356" s="605" t="s">
        <v>411</v>
      </c>
      <c r="G18356" s="603" t="s">
        <v>739</v>
      </c>
      <c r="H18356" s="604">
        <v>33984000</v>
      </c>
    </row>
    <row r="18357" spans="1:8">
      <c r="A18357" s="602" t="s">
        <v>134</v>
      </c>
      <c r="B18357" s="602" t="s">
        <v>359</v>
      </c>
      <c r="C18357" s="602" t="s">
        <v>60</v>
      </c>
      <c r="D18357" s="602" t="s">
        <v>1163</v>
      </c>
      <c r="E18357" s="602" t="s">
        <v>738</v>
      </c>
      <c r="F18357" s="602" t="s">
        <v>740</v>
      </c>
      <c r="G18357" s="603" t="s">
        <v>741</v>
      </c>
      <c r="H18357" s="604">
        <v>700000</v>
      </c>
    </row>
    <row r="18358" spans="1:8">
      <c r="A18358" s="602" t="s">
        <v>134</v>
      </c>
      <c r="B18358" s="602" t="s">
        <v>359</v>
      </c>
      <c r="C18358" s="602" t="s">
        <v>60</v>
      </c>
      <c r="D18358" s="602" t="s">
        <v>1163</v>
      </c>
      <c r="E18358" s="602" t="s">
        <v>738</v>
      </c>
      <c r="F18358" s="602" t="s">
        <v>296</v>
      </c>
      <c r="G18358" s="603" t="s">
        <v>297</v>
      </c>
      <c r="H18358" s="604">
        <v>27325000</v>
      </c>
    </row>
    <row r="18359" spans="1:8">
      <c r="A18359" s="602" t="s">
        <v>134</v>
      </c>
      <c r="B18359" s="602" t="s">
        <v>359</v>
      </c>
      <c r="C18359" s="602" t="s">
        <v>60</v>
      </c>
      <c r="D18359" s="602" t="s">
        <v>1163</v>
      </c>
      <c r="E18359" s="602" t="s">
        <v>738</v>
      </c>
      <c r="F18359" s="602" t="s">
        <v>742</v>
      </c>
      <c r="G18359" s="603" t="s">
        <v>743</v>
      </c>
      <c r="H18359" s="604">
        <v>5959000</v>
      </c>
    </row>
    <row r="18360" spans="1:8">
      <c r="A18360" s="602" t="s">
        <v>134</v>
      </c>
      <c r="B18360" s="602" t="s">
        <v>359</v>
      </c>
      <c r="C18360" s="602" t="s">
        <v>60</v>
      </c>
      <c r="D18360" s="602" t="s">
        <v>1163</v>
      </c>
      <c r="E18360" s="602" t="s">
        <v>744</v>
      </c>
      <c r="F18360" s="605" t="s">
        <v>411</v>
      </c>
      <c r="G18360" s="603" t="s">
        <v>445</v>
      </c>
      <c r="H18360" s="604">
        <v>56290000</v>
      </c>
    </row>
    <row r="18361" spans="1:8">
      <c r="A18361" s="602" t="s">
        <v>134</v>
      </c>
      <c r="B18361" s="602" t="s">
        <v>359</v>
      </c>
      <c r="C18361" s="602" t="s">
        <v>60</v>
      </c>
      <c r="D18361" s="602" t="s">
        <v>1163</v>
      </c>
      <c r="E18361" s="602" t="s">
        <v>744</v>
      </c>
      <c r="F18361" s="602" t="s">
        <v>7</v>
      </c>
      <c r="G18361" s="603" t="s">
        <v>8</v>
      </c>
      <c r="H18361" s="604">
        <v>20780000</v>
      </c>
    </row>
    <row r="18362" spans="1:8">
      <c r="A18362" s="602" t="s">
        <v>134</v>
      </c>
      <c r="B18362" s="602" t="s">
        <v>359</v>
      </c>
      <c r="C18362" s="602" t="s">
        <v>60</v>
      </c>
      <c r="D18362" s="602" t="s">
        <v>1163</v>
      </c>
      <c r="E18362" s="602" t="s">
        <v>744</v>
      </c>
      <c r="F18362" s="602" t="s">
        <v>572</v>
      </c>
      <c r="G18362" s="603" t="s">
        <v>46</v>
      </c>
      <c r="H18362" s="604">
        <v>16940000</v>
      </c>
    </row>
    <row r="18363" spans="1:8">
      <c r="A18363" s="602" t="s">
        <v>134</v>
      </c>
      <c r="B18363" s="602" t="s">
        <v>359</v>
      </c>
      <c r="C18363" s="602" t="s">
        <v>60</v>
      </c>
      <c r="D18363" s="602" t="s">
        <v>1163</v>
      </c>
      <c r="E18363" s="602" t="s">
        <v>744</v>
      </c>
      <c r="F18363" s="602" t="s">
        <v>748</v>
      </c>
      <c r="G18363" s="603" t="s">
        <v>35</v>
      </c>
      <c r="H18363" s="604">
        <v>18570000</v>
      </c>
    </row>
    <row r="18364" spans="1:8">
      <c r="A18364" s="602" t="s">
        <v>134</v>
      </c>
      <c r="B18364" s="602" t="s">
        <v>359</v>
      </c>
      <c r="C18364" s="602" t="s">
        <v>60</v>
      </c>
      <c r="D18364" s="602" t="s">
        <v>1163</v>
      </c>
      <c r="E18364" s="602" t="s">
        <v>189</v>
      </c>
      <c r="F18364" s="605" t="s">
        <v>411</v>
      </c>
      <c r="G18364" s="603" t="s">
        <v>190</v>
      </c>
      <c r="H18364" s="604">
        <v>6202000</v>
      </c>
    </row>
    <row r="18365" spans="1:8">
      <c r="A18365" s="602" t="s">
        <v>134</v>
      </c>
      <c r="B18365" s="602" t="s">
        <v>359</v>
      </c>
      <c r="C18365" s="602" t="s">
        <v>60</v>
      </c>
      <c r="D18365" s="602" t="s">
        <v>1163</v>
      </c>
      <c r="E18365" s="602" t="s">
        <v>189</v>
      </c>
      <c r="F18365" s="602" t="s">
        <v>191</v>
      </c>
      <c r="G18365" s="603" t="s">
        <v>36</v>
      </c>
      <c r="H18365" s="604">
        <v>3852000</v>
      </c>
    </row>
    <row r="18366" spans="1:8">
      <c r="A18366" s="602" t="s">
        <v>134</v>
      </c>
      <c r="B18366" s="602" t="s">
        <v>359</v>
      </c>
      <c r="C18366" s="602" t="s">
        <v>60</v>
      </c>
      <c r="D18366" s="602" t="s">
        <v>1163</v>
      </c>
      <c r="E18366" s="602" t="s">
        <v>189</v>
      </c>
      <c r="F18366" s="602" t="s">
        <v>192</v>
      </c>
      <c r="G18366" s="603" t="s">
        <v>193</v>
      </c>
      <c r="H18366" s="604">
        <v>2350000</v>
      </c>
    </row>
    <row r="18367" spans="1:8">
      <c r="A18367" s="602" t="s">
        <v>134</v>
      </c>
      <c r="B18367" s="602" t="s">
        <v>359</v>
      </c>
      <c r="C18367" s="602" t="s">
        <v>60</v>
      </c>
      <c r="D18367" s="602" t="s">
        <v>1163</v>
      </c>
      <c r="E18367" s="602" t="s">
        <v>194</v>
      </c>
      <c r="F18367" s="605" t="s">
        <v>411</v>
      </c>
      <c r="G18367" s="603" t="s">
        <v>195</v>
      </c>
      <c r="H18367" s="604">
        <v>134635000</v>
      </c>
    </row>
    <row r="18368" spans="1:8">
      <c r="A18368" s="602" t="s">
        <v>134</v>
      </c>
      <c r="B18368" s="602" t="s">
        <v>359</v>
      </c>
      <c r="C18368" s="602" t="s">
        <v>60</v>
      </c>
      <c r="D18368" s="602" t="s">
        <v>1163</v>
      </c>
      <c r="E18368" s="602" t="s">
        <v>194</v>
      </c>
      <c r="F18368" s="602" t="s">
        <v>196</v>
      </c>
      <c r="G18368" s="603" t="s">
        <v>197</v>
      </c>
      <c r="H18368" s="604">
        <v>46135000</v>
      </c>
    </row>
    <row r="18369" spans="1:8">
      <c r="A18369" s="602" t="s">
        <v>134</v>
      </c>
      <c r="B18369" s="602" t="s">
        <v>359</v>
      </c>
      <c r="C18369" s="602" t="s">
        <v>60</v>
      </c>
      <c r="D18369" s="602" t="s">
        <v>1163</v>
      </c>
      <c r="E18369" s="602" t="s">
        <v>194</v>
      </c>
      <c r="F18369" s="602" t="s">
        <v>198</v>
      </c>
      <c r="G18369" s="603" t="s">
        <v>199</v>
      </c>
      <c r="H18369" s="604">
        <v>39650000</v>
      </c>
    </row>
    <row r="18370" spans="1:8">
      <c r="A18370" s="602" t="s">
        <v>134</v>
      </c>
      <c r="B18370" s="602" t="s">
        <v>359</v>
      </c>
      <c r="C18370" s="602" t="s">
        <v>60</v>
      </c>
      <c r="D18370" s="602" t="s">
        <v>1163</v>
      </c>
      <c r="E18370" s="602" t="s">
        <v>194</v>
      </c>
      <c r="F18370" s="602" t="s">
        <v>200</v>
      </c>
      <c r="G18370" s="603" t="s">
        <v>201</v>
      </c>
      <c r="H18370" s="604">
        <v>48850000</v>
      </c>
    </row>
    <row r="18371" spans="1:8">
      <c r="A18371" s="602" t="s">
        <v>134</v>
      </c>
      <c r="B18371" s="602" t="s">
        <v>359</v>
      </c>
      <c r="C18371" s="602" t="s">
        <v>60</v>
      </c>
      <c r="D18371" s="602" t="s">
        <v>1163</v>
      </c>
      <c r="E18371" s="602" t="s">
        <v>41</v>
      </c>
      <c r="F18371" s="605" t="s">
        <v>411</v>
      </c>
      <c r="G18371" s="603" t="s">
        <v>42</v>
      </c>
      <c r="H18371" s="604">
        <v>266216000</v>
      </c>
    </row>
    <row r="18372" spans="1:8">
      <c r="A18372" s="602" t="s">
        <v>134</v>
      </c>
      <c r="B18372" s="602" t="s">
        <v>359</v>
      </c>
      <c r="C18372" s="602" t="s">
        <v>60</v>
      </c>
      <c r="D18372" s="602" t="s">
        <v>1163</v>
      </c>
      <c r="E18372" s="602" t="s">
        <v>41</v>
      </c>
      <c r="F18372" s="602" t="s">
        <v>45</v>
      </c>
      <c r="G18372" s="603" t="s">
        <v>46</v>
      </c>
      <c r="H18372" s="604">
        <v>124300000</v>
      </c>
    </row>
    <row r="18373" spans="1:8">
      <c r="A18373" s="602" t="s">
        <v>134</v>
      </c>
      <c r="B18373" s="602" t="s">
        <v>359</v>
      </c>
      <c r="C18373" s="602" t="s">
        <v>60</v>
      </c>
      <c r="D18373" s="602" t="s">
        <v>1163</v>
      </c>
      <c r="E18373" s="602" t="s">
        <v>41</v>
      </c>
      <c r="F18373" s="602" t="s">
        <v>1164</v>
      </c>
      <c r="G18373" s="603" t="s">
        <v>747</v>
      </c>
      <c r="H18373" s="604">
        <v>45000000</v>
      </c>
    </row>
    <row r="18374" spans="1:8">
      <c r="A18374" s="602" t="s">
        <v>134</v>
      </c>
      <c r="B18374" s="602" t="s">
        <v>359</v>
      </c>
      <c r="C18374" s="602" t="s">
        <v>60</v>
      </c>
      <c r="D18374" s="602" t="s">
        <v>1163</v>
      </c>
      <c r="E18374" s="602" t="s">
        <v>41</v>
      </c>
      <c r="F18374" s="602" t="s">
        <v>47</v>
      </c>
      <c r="G18374" s="603" t="s">
        <v>48</v>
      </c>
      <c r="H18374" s="604">
        <v>96916000</v>
      </c>
    </row>
    <row r="18375" spans="1:8">
      <c r="A18375" s="602" t="s">
        <v>134</v>
      </c>
      <c r="B18375" s="602" t="s">
        <v>359</v>
      </c>
      <c r="C18375" s="602" t="s">
        <v>63</v>
      </c>
      <c r="D18375" s="605" t="s">
        <v>411</v>
      </c>
      <c r="E18375" s="605" t="s">
        <v>411</v>
      </c>
      <c r="F18375" s="605" t="s">
        <v>411</v>
      </c>
      <c r="G18375" s="603" t="s">
        <v>64</v>
      </c>
      <c r="H18375" s="604">
        <v>44257598783</v>
      </c>
    </row>
    <row r="18376" spans="1:8">
      <c r="A18376" s="602" t="s">
        <v>134</v>
      </c>
      <c r="B18376" s="602" t="s">
        <v>359</v>
      </c>
      <c r="C18376" s="602" t="s">
        <v>63</v>
      </c>
      <c r="D18376" s="602" t="s">
        <v>455</v>
      </c>
      <c r="E18376" s="605" t="s">
        <v>411</v>
      </c>
      <c r="F18376" s="605" t="s">
        <v>411</v>
      </c>
      <c r="G18376" s="603" t="s">
        <v>456</v>
      </c>
      <c r="H18376" s="604">
        <v>10280678400</v>
      </c>
    </row>
    <row r="18377" spans="1:8">
      <c r="A18377" s="602" t="s">
        <v>134</v>
      </c>
      <c r="B18377" s="602" t="s">
        <v>359</v>
      </c>
      <c r="C18377" s="602" t="s">
        <v>63</v>
      </c>
      <c r="D18377" s="602" t="s">
        <v>455</v>
      </c>
      <c r="E18377" s="602" t="s">
        <v>148</v>
      </c>
      <c r="F18377" s="605" t="s">
        <v>411</v>
      </c>
      <c r="G18377" s="603" t="s">
        <v>149</v>
      </c>
      <c r="H18377" s="604">
        <v>78234400</v>
      </c>
    </row>
    <row r="18378" spans="1:8">
      <c r="A18378" s="602" t="s">
        <v>134</v>
      </c>
      <c r="B18378" s="602" t="s">
        <v>359</v>
      </c>
      <c r="C18378" s="602" t="s">
        <v>63</v>
      </c>
      <c r="D18378" s="602" t="s">
        <v>455</v>
      </c>
      <c r="E18378" s="602" t="s">
        <v>148</v>
      </c>
      <c r="F18378" s="602" t="s">
        <v>210</v>
      </c>
      <c r="G18378" s="603" t="s">
        <v>211</v>
      </c>
      <c r="H18378" s="604">
        <v>1936000</v>
      </c>
    </row>
    <row r="18379" spans="1:8">
      <c r="A18379" s="602" t="s">
        <v>134</v>
      </c>
      <c r="B18379" s="602" t="s">
        <v>359</v>
      </c>
      <c r="C18379" s="602" t="s">
        <v>63</v>
      </c>
      <c r="D18379" s="602" t="s">
        <v>455</v>
      </c>
      <c r="E18379" s="602" t="s">
        <v>148</v>
      </c>
      <c r="F18379" s="602" t="s">
        <v>227</v>
      </c>
      <c r="G18379" s="603" t="s">
        <v>205</v>
      </c>
      <c r="H18379" s="604">
        <v>76298400</v>
      </c>
    </row>
    <row r="18380" spans="1:8">
      <c r="A18380" s="602" t="s">
        <v>134</v>
      </c>
      <c r="B18380" s="602" t="s">
        <v>359</v>
      </c>
      <c r="C18380" s="602" t="s">
        <v>63</v>
      </c>
      <c r="D18380" s="602" t="s">
        <v>455</v>
      </c>
      <c r="E18380" s="602" t="s">
        <v>152</v>
      </c>
      <c r="F18380" s="605" t="s">
        <v>411</v>
      </c>
      <c r="G18380" s="603" t="s">
        <v>153</v>
      </c>
      <c r="H18380" s="604">
        <v>2640000</v>
      </c>
    </row>
    <row r="18381" spans="1:8">
      <c r="A18381" s="602" t="s">
        <v>134</v>
      </c>
      <c r="B18381" s="602" t="s">
        <v>359</v>
      </c>
      <c r="C18381" s="602" t="s">
        <v>63</v>
      </c>
      <c r="D18381" s="602" t="s">
        <v>455</v>
      </c>
      <c r="E18381" s="602" t="s">
        <v>152</v>
      </c>
      <c r="F18381" s="602" t="s">
        <v>482</v>
      </c>
      <c r="G18381" s="603" t="s">
        <v>483</v>
      </c>
      <c r="H18381" s="604">
        <v>1540000</v>
      </c>
    </row>
    <row r="18382" spans="1:8">
      <c r="A18382" s="602" t="s">
        <v>134</v>
      </c>
      <c r="B18382" s="602" t="s">
        <v>359</v>
      </c>
      <c r="C18382" s="602" t="s">
        <v>63</v>
      </c>
      <c r="D18382" s="602" t="s">
        <v>455</v>
      </c>
      <c r="E18382" s="602" t="s">
        <v>152</v>
      </c>
      <c r="F18382" s="602" t="s">
        <v>1162</v>
      </c>
      <c r="G18382" s="603" t="s">
        <v>1161</v>
      </c>
      <c r="H18382" s="604">
        <v>1100000</v>
      </c>
    </row>
    <row r="18383" spans="1:8">
      <c r="A18383" s="602" t="s">
        <v>134</v>
      </c>
      <c r="B18383" s="602" t="s">
        <v>359</v>
      </c>
      <c r="C18383" s="602" t="s">
        <v>63</v>
      </c>
      <c r="D18383" s="602" t="s">
        <v>455</v>
      </c>
      <c r="E18383" s="602" t="s">
        <v>156</v>
      </c>
      <c r="F18383" s="605" t="s">
        <v>411</v>
      </c>
      <c r="G18383" s="603" t="s">
        <v>514</v>
      </c>
      <c r="H18383" s="604">
        <v>2560200</v>
      </c>
    </row>
    <row r="18384" spans="1:8">
      <c r="A18384" s="602" t="s">
        <v>134</v>
      </c>
      <c r="B18384" s="602" t="s">
        <v>359</v>
      </c>
      <c r="C18384" s="602" t="s">
        <v>63</v>
      </c>
      <c r="D18384" s="602" t="s">
        <v>455</v>
      </c>
      <c r="E18384" s="602" t="s">
        <v>156</v>
      </c>
      <c r="F18384" s="602" t="s">
        <v>157</v>
      </c>
      <c r="G18384" s="603" t="s">
        <v>158</v>
      </c>
      <c r="H18384" s="604">
        <v>2108400</v>
      </c>
    </row>
    <row r="18385" spans="1:8">
      <c r="A18385" s="602" t="s">
        <v>134</v>
      </c>
      <c r="B18385" s="602" t="s">
        <v>359</v>
      </c>
      <c r="C18385" s="602" t="s">
        <v>63</v>
      </c>
      <c r="D18385" s="602" t="s">
        <v>455</v>
      </c>
      <c r="E18385" s="602" t="s">
        <v>156</v>
      </c>
      <c r="F18385" s="602" t="s">
        <v>159</v>
      </c>
      <c r="G18385" s="603" t="s">
        <v>160</v>
      </c>
      <c r="H18385" s="604">
        <v>451800</v>
      </c>
    </row>
    <row r="18386" spans="1:8">
      <c r="A18386" s="602" t="s">
        <v>134</v>
      </c>
      <c r="B18386" s="602" t="s">
        <v>359</v>
      </c>
      <c r="C18386" s="602" t="s">
        <v>63</v>
      </c>
      <c r="D18386" s="602" t="s">
        <v>455</v>
      </c>
      <c r="E18386" s="602" t="s">
        <v>768</v>
      </c>
      <c r="F18386" s="605" t="s">
        <v>411</v>
      </c>
      <c r="G18386" s="603" t="s">
        <v>769</v>
      </c>
      <c r="H18386" s="604">
        <v>3226439500</v>
      </c>
    </row>
    <row r="18387" spans="1:8">
      <c r="A18387" s="602" t="s">
        <v>134</v>
      </c>
      <c r="B18387" s="602" t="s">
        <v>359</v>
      </c>
      <c r="C18387" s="602" t="s">
        <v>63</v>
      </c>
      <c r="D18387" s="602" t="s">
        <v>455</v>
      </c>
      <c r="E18387" s="602" t="s">
        <v>768</v>
      </c>
      <c r="F18387" s="602" t="s">
        <v>770</v>
      </c>
      <c r="G18387" s="603" t="s">
        <v>771</v>
      </c>
      <c r="H18387" s="604">
        <v>3075897300</v>
      </c>
    </row>
    <row r="18388" spans="1:8">
      <c r="A18388" s="602" t="s">
        <v>134</v>
      </c>
      <c r="B18388" s="602" t="s">
        <v>359</v>
      </c>
      <c r="C18388" s="602" t="s">
        <v>63</v>
      </c>
      <c r="D18388" s="602" t="s">
        <v>455</v>
      </c>
      <c r="E18388" s="602" t="s">
        <v>768</v>
      </c>
      <c r="F18388" s="602" t="s">
        <v>459</v>
      </c>
      <c r="G18388" s="603" t="s">
        <v>205</v>
      </c>
      <c r="H18388" s="604">
        <v>150542200</v>
      </c>
    </row>
    <row r="18389" spans="1:8">
      <c r="A18389" s="602" t="s">
        <v>134</v>
      </c>
      <c r="B18389" s="602" t="s">
        <v>359</v>
      </c>
      <c r="C18389" s="602" t="s">
        <v>63</v>
      </c>
      <c r="D18389" s="602" t="s">
        <v>455</v>
      </c>
      <c r="E18389" s="602" t="s">
        <v>171</v>
      </c>
      <c r="F18389" s="605" t="s">
        <v>411</v>
      </c>
      <c r="G18389" s="603" t="s">
        <v>172</v>
      </c>
      <c r="H18389" s="604">
        <v>32804600</v>
      </c>
    </row>
    <row r="18390" spans="1:8">
      <c r="A18390" s="602" t="s">
        <v>134</v>
      </c>
      <c r="B18390" s="602" t="s">
        <v>359</v>
      </c>
      <c r="C18390" s="602" t="s">
        <v>63</v>
      </c>
      <c r="D18390" s="602" t="s">
        <v>455</v>
      </c>
      <c r="E18390" s="602" t="s">
        <v>171</v>
      </c>
      <c r="F18390" s="602" t="s">
        <v>173</v>
      </c>
      <c r="G18390" s="603" t="s">
        <v>174</v>
      </c>
      <c r="H18390" s="604">
        <v>2642000</v>
      </c>
    </row>
    <row r="18391" spans="1:8">
      <c r="A18391" s="602" t="s">
        <v>134</v>
      </c>
      <c r="B18391" s="602" t="s">
        <v>359</v>
      </c>
      <c r="C18391" s="602" t="s">
        <v>63</v>
      </c>
      <c r="D18391" s="602" t="s">
        <v>455</v>
      </c>
      <c r="E18391" s="602" t="s">
        <v>171</v>
      </c>
      <c r="F18391" s="602" t="s">
        <v>216</v>
      </c>
      <c r="G18391" s="603" t="s">
        <v>217</v>
      </c>
      <c r="H18391" s="604">
        <v>19905000</v>
      </c>
    </row>
    <row r="18392" spans="1:8">
      <c r="A18392" s="602" t="s">
        <v>134</v>
      </c>
      <c r="B18392" s="602" t="s">
        <v>359</v>
      </c>
      <c r="C18392" s="602" t="s">
        <v>63</v>
      </c>
      <c r="D18392" s="602" t="s">
        <v>455</v>
      </c>
      <c r="E18392" s="602" t="s">
        <v>171</v>
      </c>
      <c r="F18392" s="602" t="s">
        <v>175</v>
      </c>
      <c r="G18392" s="603" t="s">
        <v>176</v>
      </c>
      <c r="H18392" s="604">
        <v>10257600</v>
      </c>
    </row>
    <row r="18393" spans="1:8">
      <c r="A18393" s="602" t="s">
        <v>134</v>
      </c>
      <c r="B18393" s="602" t="s">
        <v>359</v>
      </c>
      <c r="C18393" s="602" t="s">
        <v>63</v>
      </c>
      <c r="D18393" s="602" t="s">
        <v>455</v>
      </c>
      <c r="E18393" s="602" t="s">
        <v>177</v>
      </c>
      <c r="F18393" s="605" t="s">
        <v>411</v>
      </c>
      <c r="G18393" s="603" t="s">
        <v>178</v>
      </c>
      <c r="H18393" s="604">
        <v>7419000</v>
      </c>
    </row>
    <row r="18394" spans="1:8">
      <c r="A18394" s="602" t="s">
        <v>134</v>
      </c>
      <c r="B18394" s="602" t="s">
        <v>359</v>
      </c>
      <c r="C18394" s="602" t="s">
        <v>63</v>
      </c>
      <c r="D18394" s="602" t="s">
        <v>455</v>
      </c>
      <c r="E18394" s="602" t="s">
        <v>177</v>
      </c>
      <c r="F18394" s="602" t="s">
        <v>441</v>
      </c>
      <c r="G18394" s="603" t="s">
        <v>442</v>
      </c>
      <c r="H18394" s="604">
        <v>6819000</v>
      </c>
    </row>
    <row r="18395" spans="1:8">
      <c r="A18395" s="602" t="s">
        <v>134</v>
      </c>
      <c r="B18395" s="602" t="s">
        <v>359</v>
      </c>
      <c r="C18395" s="602" t="s">
        <v>63</v>
      </c>
      <c r="D18395" s="602" t="s">
        <v>455</v>
      </c>
      <c r="E18395" s="602" t="s">
        <v>177</v>
      </c>
      <c r="F18395" s="602" t="s">
        <v>233</v>
      </c>
      <c r="G18395" s="603" t="s">
        <v>234</v>
      </c>
      <c r="H18395" s="604">
        <v>600000</v>
      </c>
    </row>
    <row r="18396" spans="1:8">
      <c r="A18396" s="602" t="s">
        <v>134</v>
      </c>
      <c r="B18396" s="602" t="s">
        <v>359</v>
      </c>
      <c r="C18396" s="602" t="s">
        <v>63</v>
      </c>
      <c r="D18396" s="602" t="s">
        <v>455</v>
      </c>
      <c r="E18396" s="602" t="s">
        <v>240</v>
      </c>
      <c r="F18396" s="605" t="s">
        <v>411</v>
      </c>
      <c r="G18396" s="603" t="s">
        <v>241</v>
      </c>
      <c r="H18396" s="604">
        <v>68982400</v>
      </c>
    </row>
    <row r="18397" spans="1:8">
      <c r="A18397" s="602" t="s">
        <v>134</v>
      </c>
      <c r="B18397" s="602" t="s">
        <v>359</v>
      </c>
      <c r="C18397" s="602" t="s">
        <v>63</v>
      </c>
      <c r="D18397" s="602" t="s">
        <v>455</v>
      </c>
      <c r="E18397" s="602" t="s">
        <v>240</v>
      </c>
      <c r="F18397" s="602" t="s">
        <v>242</v>
      </c>
      <c r="G18397" s="603" t="s">
        <v>243</v>
      </c>
      <c r="H18397" s="604">
        <v>850000</v>
      </c>
    </row>
    <row r="18398" spans="1:8">
      <c r="A18398" s="602" t="s">
        <v>134</v>
      </c>
      <c r="B18398" s="602" t="s">
        <v>359</v>
      </c>
      <c r="C18398" s="602" t="s">
        <v>63</v>
      </c>
      <c r="D18398" s="602" t="s">
        <v>455</v>
      </c>
      <c r="E18398" s="602" t="s">
        <v>240</v>
      </c>
      <c r="F18398" s="602" t="s">
        <v>728</v>
      </c>
      <c r="G18398" s="603" t="s">
        <v>729</v>
      </c>
      <c r="H18398" s="604">
        <v>400000</v>
      </c>
    </row>
    <row r="18399" spans="1:8">
      <c r="A18399" s="602" t="s">
        <v>134</v>
      </c>
      <c r="B18399" s="602" t="s">
        <v>359</v>
      </c>
      <c r="C18399" s="602" t="s">
        <v>63</v>
      </c>
      <c r="D18399" s="602" t="s">
        <v>455</v>
      </c>
      <c r="E18399" s="602" t="s">
        <v>240</v>
      </c>
      <c r="F18399" s="602" t="s">
        <v>731</v>
      </c>
      <c r="G18399" s="603" t="s">
        <v>732</v>
      </c>
      <c r="H18399" s="604">
        <v>200000</v>
      </c>
    </row>
    <row r="18400" spans="1:8">
      <c r="A18400" s="602" t="s">
        <v>134</v>
      </c>
      <c r="B18400" s="602" t="s">
        <v>359</v>
      </c>
      <c r="C18400" s="602" t="s">
        <v>63</v>
      </c>
      <c r="D18400" s="602" t="s">
        <v>455</v>
      </c>
      <c r="E18400" s="602" t="s">
        <v>240</v>
      </c>
      <c r="F18400" s="602" t="s">
        <v>733</v>
      </c>
      <c r="G18400" s="603" t="s">
        <v>734</v>
      </c>
      <c r="H18400" s="604">
        <v>51182400</v>
      </c>
    </row>
    <row r="18401" spans="1:8">
      <c r="A18401" s="602" t="s">
        <v>134</v>
      </c>
      <c r="B18401" s="602" t="s">
        <v>359</v>
      </c>
      <c r="C18401" s="602" t="s">
        <v>63</v>
      </c>
      <c r="D18401" s="602" t="s">
        <v>455</v>
      </c>
      <c r="E18401" s="602" t="s">
        <v>240</v>
      </c>
      <c r="F18401" s="602" t="s">
        <v>735</v>
      </c>
      <c r="G18401" s="603" t="s">
        <v>193</v>
      </c>
      <c r="H18401" s="604">
        <v>16350000</v>
      </c>
    </row>
    <row r="18402" spans="1:8">
      <c r="A18402" s="602" t="s">
        <v>134</v>
      </c>
      <c r="B18402" s="602" t="s">
        <v>359</v>
      </c>
      <c r="C18402" s="602" t="s">
        <v>63</v>
      </c>
      <c r="D18402" s="602" t="s">
        <v>455</v>
      </c>
      <c r="E18402" s="602" t="s">
        <v>183</v>
      </c>
      <c r="F18402" s="605" t="s">
        <v>411</v>
      </c>
      <c r="G18402" s="603" t="s">
        <v>184</v>
      </c>
      <c r="H18402" s="604">
        <v>1680000</v>
      </c>
    </row>
    <row r="18403" spans="1:8">
      <c r="A18403" s="602" t="s">
        <v>134</v>
      </c>
      <c r="B18403" s="602" t="s">
        <v>359</v>
      </c>
      <c r="C18403" s="602" t="s">
        <v>63</v>
      </c>
      <c r="D18403" s="602" t="s">
        <v>455</v>
      </c>
      <c r="E18403" s="602" t="s">
        <v>183</v>
      </c>
      <c r="F18403" s="602" t="s">
        <v>587</v>
      </c>
      <c r="G18403" s="603" t="s">
        <v>588</v>
      </c>
      <c r="H18403" s="604">
        <v>750000</v>
      </c>
    </row>
    <row r="18404" spans="1:8">
      <c r="A18404" s="602" t="s">
        <v>134</v>
      </c>
      <c r="B18404" s="602" t="s">
        <v>359</v>
      </c>
      <c r="C18404" s="602" t="s">
        <v>63</v>
      </c>
      <c r="D18404" s="602" t="s">
        <v>455</v>
      </c>
      <c r="E18404" s="602" t="s">
        <v>183</v>
      </c>
      <c r="F18404" s="602" t="s">
        <v>736</v>
      </c>
      <c r="G18404" s="603" t="s">
        <v>737</v>
      </c>
      <c r="H18404" s="604">
        <v>680000</v>
      </c>
    </row>
    <row r="18405" spans="1:8">
      <c r="A18405" s="602" t="s">
        <v>134</v>
      </c>
      <c r="B18405" s="602" t="s">
        <v>359</v>
      </c>
      <c r="C18405" s="602" t="s">
        <v>63</v>
      </c>
      <c r="D18405" s="602" t="s">
        <v>455</v>
      </c>
      <c r="E18405" s="602" t="s">
        <v>183</v>
      </c>
      <c r="F18405" s="602" t="s">
        <v>185</v>
      </c>
      <c r="G18405" s="603" t="s">
        <v>186</v>
      </c>
      <c r="H18405" s="604">
        <v>250000</v>
      </c>
    </row>
    <row r="18406" spans="1:8">
      <c r="A18406" s="602" t="s">
        <v>134</v>
      </c>
      <c r="B18406" s="602" t="s">
        <v>359</v>
      </c>
      <c r="C18406" s="602" t="s">
        <v>63</v>
      </c>
      <c r="D18406" s="602" t="s">
        <v>455</v>
      </c>
      <c r="E18406" s="602" t="s">
        <v>738</v>
      </c>
      <c r="F18406" s="605" t="s">
        <v>411</v>
      </c>
      <c r="G18406" s="603" t="s">
        <v>739</v>
      </c>
      <c r="H18406" s="604">
        <v>900000</v>
      </c>
    </row>
    <row r="18407" spans="1:8">
      <c r="A18407" s="602" t="s">
        <v>134</v>
      </c>
      <c r="B18407" s="602" t="s">
        <v>359</v>
      </c>
      <c r="C18407" s="602" t="s">
        <v>63</v>
      </c>
      <c r="D18407" s="602" t="s">
        <v>455</v>
      </c>
      <c r="E18407" s="602" t="s">
        <v>738</v>
      </c>
      <c r="F18407" s="602" t="s">
        <v>742</v>
      </c>
      <c r="G18407" s="603" t="s">
        <v>743</v>
      </c>
      <c r="H18407" s="604">
        <v>900000</v>
      </c>
    </row>
    <row r="18408" spans="1:8">
      <c r="A18408" s="602" t="s">
        <v>134</v>
      </c>
      <c r="B18408" s="602" t="s">
        <v>359</v>
      </c>
      <c r="C18408" s="602" t="s">
        <v>63</v>
      </c>
      <c r="D18408" s="602" t="s">
        <v>455</v>
      </c>
      <c r="E18408" s="602" t="s">
        <v>744</v>
      </c>
      <c r="F18408" s="605" t="s">
        <v>411</v>
      </c>
      <c r="G18408" s="603" t="s">
        <v>445</v>
      </c>
      <c r="H18408" s="604">
        <v>649221000</v>
      </c>
    </row>
    <row r="18409" spans="1:8">
      <c r="A18409" s="602" t="s">
        <v>134</v>
      </c>
      <c r="B18409" s="602" t="s">
        <v>359</v>
      </c>
      <c r="C18409" s="602" t="s">
        <v>63</v>
      </c>
      <c r="D18409" s="602" t="s">
        <v>455</v>
      </c>
      <c r="E18409" s="602" t="s">
        <v>744</v>
      </c>
      <c r="F18409" s="602" t="s">
        <v>7</v>
      </c>
      <c r="G18409" s="603" t="s">
        <v>8</v>
      </c>
      <c r="H18409" s="604">
        <v>259984000</v>
      </c>
    </row>
    <row r="18410" spans="1:8">
      <c r="A18410" s="602" t="s">
        <v>134</v>
      </c>
      <c r="B18410" s="602" t="s">
        <v>359</v>
      </c>
      <c r="C18410" s="602" t="s">
        <v>63</v>
      </c>
      <c r="D18410" s="602" t="s">
        <v>455</v>
      </c>
      <c r="E18410" s="602" t="s">
        <v>744</v>
      </c>
      <c r="F18410" s="602" t="s">
        <v>11</v>
      </c>
      <c r="G18410" s="603" t="s">
        <v>12</v>
      </c>
      <c r="H18410" s="604">
        <v>13974500</v>
      </c>
    </row>
    <row r="18411" spans="1:8">
      <c r="A18411" s="602" t="s">
        <v>134</v>
      </c>
      <c r="B18411" s="602" t="s">
        <v>359</v>
      </c>
      <c r="C18411" s="602" t="s">
        <v>63</v>
      </c>
      <c r="D18411" s="602" t="s">
        <v>455</v>
      </c>
      <c r="E18411" s="602" t="s">
        <v>744</v>
      </c>
      <c r="F18411" s="602" t="s">
        <v>748</v>
      </c>
      <c r="G18411" s="603" t="s">
        <v>35</v>
      </c>
      <c r="H18411" s="604">
        <v>375262500</v>
      </c>
    </row>
    <row r="18412" spans="1:8">
      <c r="A18412" s="602" t="s">
        <v>134</v>
      </c>
      <c r="B18412" s="602" t="s">
        <v>359</v>
      </c>
      <c r="C18412" s="602" t="s">
        <v>63</v>
      </c>
      <c r="D18412" s="602" t="s">
        <v>455</v>
      </c>
      <c r="E18412" s="602" t="s">
        <v>189</v>
      </c>
      <c r="F18412" s="605" t="s">
        <v>411</v>
      </c>
      <c r="G18412" s="603" t="s">
        <v>190</v>
      </c>
      <c r="H18412" s="604">
        <v>229373300</v>
      </c>
    </row>
    <row r="18413" spans="1:8">
      <c r="A18413" s="602" t="s">
        <v>134</v>
      </c>
      <c r="B18413" s="602" t="s">
        <v>359</v>
      </c>
      <c r="C18413" s="602" t="s">
        <v>63</v>
      </c>
      <c r="D18413" s="602" t="s">
        <v>455</v>
      </c>
      <c r="E18413" s="602" t="s">
        <v>189</v>
      </c>
      <c r="F18413" s="602" t="s">
        <v>773</v>
      </c>
      <c r="G18413" s="603" t="s">
        <v>774</v>
      </c>
      <c r="H18413" s="604">
        <v>8748000</v>
      </c>
    </row>
    <row r="18414" spans="1:8">
      <c r="A18414" s="602" t="s">
        <v>134</v>
      </c>
      <c r="B18414" s="602" t="s">
        <v>359</v>
      </c>
      <c r="C18414" s="602" t="s">
        <v>63</v>
      </c>
      <c r="D18414" s="602" t="s">
        <v>455</v>
      </c>
      <c r="E18414" s="602" t="s">
        <v>189</v>
      </c>
      <c r="F18414" s="602" t="s">
        <v>191</v>
      </c>
      <c r="G18414" s="603" t="s">
        <v>36</v>
      </c>
      <c r="H18414" s="604">
        <v>1374500</v>
      </c>
    </row>
    <row r="18415" spans="1:8">
      <c r="A18415" s="602" t="s">
        <v>134</v>
      </c>
      <c r="B18415" s="602" t="s">
        <v>359</v>
      </c>
      <c r="C18415" s="602" t="s">
        <v>63</v>
      </c>
      <c r="D18415" s="602" t="s">
        <v>455</v>
      </c>
      <c r="E18415" s="602" t="s">
        <v>189</v>
      </c>
      <c r="F18415" s="602" t="s">
        <v>192</v>
      </c>
      <c r="G18415" s="603" t="s">
        <v>193</v>
      </c>
      <c r="H18415" s="604">
        <v>219250800</v>
      </c>
    </row>
    <row r="18416" spans="1:8">
      <c r="A18416" s="602" t="s">
        <v>134</v>
      </c>
      <c r="B18416" s="602" t="s">
        <v>359</v>
      </c>
      <c r="C18416" s="602" t="s">
        <v>63</v>
      </c>
      <c r="D18416" s="602" t="s">
        <v>455</v>
      </c>
      <c r="E18416" s="602" t="s">
        <v>194</v>
      </c>
      <c r="F18416" s="605" t="s">
        <v>411</v>
      </c>
      <c r="G18416" s="603" t="s">
        <v>195</v>
      </c>
      <c r="H18416" s="604">
        <v>115457000</v>
      </c>
    </row>
    <row r="18417" spans="1:8">
      <c r="A18417" s="602" t="s">
        <v>134</v>
      </c>
      <c r="B18417" s="602" t="s">
        <v>359</v>
      </c>
      <c r="C18417" s="602" t="s">
        <v>63</v>
      </c>
      <c r="D18417" s="602" t="s">
        <v>455</v>
      </c>
      <c r="E18417" s="602" t="s">
        <v>194</v>
      </c>
      <c r="F18417" s="602" t="s">
        <v>71</v>
      </c>
      <c r="G18417" s="603" t="s">
        <v>72</v>
      </c>
      <c r="H18417" s="604">
        <v>6050000</v>
      </c>
    </row>
    <row r="18418" spans="1:8">
      <c r="A18418" s="602" t="s">
        <v>134</v>
      </c>
      <c r="B18418" s="602" t="s">
        <v>359</v>
      </c>
      <c r="C18418" s="602" t="s">
        <v>63</v>
      </c>
      <c r="D18418" s="602" t="s">
        <v>455</v>
      </c>
      <c r="E18418" s="602" t="s">
        <v>194</v>
      </c>
      <c r="F18418" s="602" t="s">
        <v>196</v>
      </c>
      <c r="G18418" s="603" t="s">
        <v>197</v>
      </c>
      <c r="H18418" s="604">
        <v>44160000</v>
      </c>
    </row>
    <row r="18419" spans="1:8">
      <c r="A18419" s="602" t="s">
        <v>134</v>
      </c>
      <c r="B18419" s="602" t="s">
        <v>359</v>
      </c>
      <c r="C18419" s="602" t="s">
        <v>63</v>
      </c>
      <c r="D18419" s="602" t="s">
        <v>455</v>
      </c>
      <c r="E18419" s="602" t="s">
        <v>194</v>
      </c>
      <c r="F18419" s="602" t="s">
        <v>198</v>
      </c>
      <c r="G18419" s="603" t="s">
        <v>199</v>
      </c>
      <c r="H18419" s="604">
        <v>21827000</v>
      </c>
    </row>
    <row r="18420" spans="1:8">
      <c r="A18420" s="602" t="s">
        <v>134</v>
      </c>
      <c r="B18420" s="602" t="s">
        <v>359</v>
      </c>
      <c r="C18420" s="602" t="s">
        <v>63</v>
      </c>
      <c r="D18420" s="602" t="s">
        <v>455</v>
      </c>
      <c r="E18420" s="602" t="s">
        <v>194</v>
      </c>
      <c r="F18420" s="602" t="s">
        <v>200</v>
      </c>
      <c r="G18420" s="603" t="s">
        <v>201</v>
      </c>
      <c r="H18420" s="604">
        <v>43420000</v>
      </c>
    </row>
    <row r="18421" spans="1:8">
      <c r="A18421" s="602" t="s">
        <v>134</v>
      </c>
      <c r="B18421" s="602" t="s">
        <v>359</v>
      </c>
      <c r="C18421" s="602" t="s">
        <v>63</v>
      </c>
      <c r="D18421" s="602" t="s">
        <v>455</v>
      </c>
      <c r="E18421" s="602" t="s">
        <v>41</v>
      </c>
      <c r="F18421" s="605" t="s">
        <v>411</v>
      </c>
      <c r="G18421" s="603" t="s">
        <v>42</v>
      </c>
      <c r="H18421" s="604">
        <v>76970000</v>
      </c>
    </row>
    <row r="18422" spans="1:8">
      <c r="A18422" s="602" t="s">
        <v>134</v>
      </c>
      <c r="B18422" s="602" t="s">
        <v>359</v>
      </c>
      <c r="C18422" s="602" t="s">
        <v>63</v>
      </c>
      <c r="D18422" s="602" t="s">
        <v>455</v>
      </c>
      <c r="E18422" s="602" t="s">
        <v>41</v>
      </c>
      <c r="F18422" s="602" t="s">
        <v>45</v>
      </c>
      <c r="G18422" s="603" t="s">
        <v>46</v>
      </c>
      <c r="H18422" s="604">
        <v>29000000</v>
      </c>
    </row>
    <row r="18423" spans="1:8">
      <c r="A18423" s="602" t="s">
        <v>134</v>
      </c>
      <c r="B18423" s="602" t="s">
        <v>359</v>
      </c>
      <c r="C18423" s="602" t="s">
        <v>63</v>
      </c>
      <c r="D18423" s="602" t="s">
        <v>455</v>
      </c>
      <c r="E18423" s="602" t="s">
        <v>41</v>
      </c>
      <c r="F18423" s="602" t="s">
        <v>437</v>
      </c>
      <c r="G18423" s="603" t="s">
        <v>438</v>
      </c>
      <c r="H18423" s="604">
        <v>13500000</v>
      </c>
    </row>
    <row r="18424" spans="1:8">
      <c r="A18424" s="602" t="s">
        <v>134</v>
      </c>
      <c r="B18424" s="602" t="s">
        <v>359</v>
      </c>
      <c r="C18424" s="602" t="s">
        <v>63</v>
      </c>
      <c r="D18424" s="602" t="s">
        <v>455</v>
      </c>
      <c r="E18424" s="602" t="s">
        <v>41</v>
      </c>
      <c r="F18424" s="602" t="s">
        <v>47</v>
      </c>
      <c r="G18424" s="603" t="s">
        <v>48</v>
      </c>
      <c r="H18424" s="604">
        <v>34470000</v>
      </c>
    </row>
    <row r="18425" spans="1:8">
      <c r="A18425" s="602" t="s">
        <v>134</v>
      </c>
      <c r="B18425" s="602" t="s">
        <v>359</v>
      </c>
      <c r="C18425" s="602" t="s">
        <v>63</v>
      </c>
      <c r="D18425" s="602" t="s">
        <v>455</v>
      </c>
      <c r="E18425" s="602" t="s">
        <v>1145</v>
      </c>
      <c r="F18425" s="605" t="s">
        <v>411</v>
      </c>
      <c r="G18425" s="603" t="s">
        <v>1146</v>
      </c>
      <c r="H18425" s="604">
        <v>70239000</v>
      </c>
    </row>
    <row r="18426" spans="1:8">
      <c r="A18426" s="602" t="s">
        <v>134</v>
      </c>
      <c r="B18426" s="602" t="s">
        <v>359</v>
      </c>
      <c r="C18426" s="602" t="s">
        <v>63</v>
      </c>
      <c r="D18426" s="602" t="s">
        <v>455</v>
      </c>
      <c r="E18426" s="602" t="s">
        <v>1145</v>
      </c>
      <c r="F18426" s="602" t="s">
        <v>1144</v>
      </c>
      <c r="G18426" s="603" t="s">
        <v>1143</v>
      </c>
      <c r="H18426" s="604">
        <v>70239000</v>
      </c>
    </row>
    <row r="18427" spans="1:8">
      <c r="A18427" s="602" t="s">
        <v>134</v>
      </c>
      <c r="B18427" s="602" t="s">
        <v>359</v>
      </c>
      <c r="C18427" s="602" t="s">
        <v>63</v>
      </c>
      <c r="D18427" s="602" t="s">
        <v>455</v>
      </c>
      <c r="E18427" s="602" t="s">
        <v>260</v>
      </c>
      <c r="F18427" s="605" t="s">
        <v>411</v>
      </c>
      <c r="G18427" s="603" t="s">
        <v>261</v>
      </c>
      <c r="H18427" s="604">
        <v>5075573000</v>
      </c>
    </row>
    <row r="18428" spans="1:8">
      <c r="A18428" s="602" t="s">
        <v>134</v>
      </c>
      <c r="B18428" s="602" t="s">
        <v>359</v>
      </c>
      <c r="C18428" s="602" t="s">
        <v>63</v>
      </c>
      <c r="D18428" s="602" t="s">
        <v>455</v>
      </c>
      <c r="E18428" s="602" t="s">
        <v>260</v>
      </c>
      <c r="F18428" s="602" t="s">
        <v>262</v>
      </c>
      <c r="G18428" s="603" t="s">
        <v>263</v>
      </c>
      <c r="H18428" s="604">
        <v>5075573000</v>
      </c>
    </row>
    <row r="18429" spans="1:8">
      <c r="A18429" s="602" t="s">
        <v>134</v>
      </c>
      <c r="B18429" s="602" t="s">
        <v>359</v>
      </c>
      <c r="C18429" s="602" t="s">
        <v>63</v>
      </c>
      <c r="D18429" s="602" t="s">
        <v>455</v>
      </c>
      <c r="E18429" s="602" t="s">
        <v>49</v>
      </c>
      <c r="F18429" s="605" t="s">
        <v>411</v>
      </c>
      <c r="G18429" s="603" t="s">
        <v>50</v>
      </c>
      <c r="H18429" s="604">
        <v>13000000</v>
      </c>
    </row>
    <row r="18430" spans="1:8">
      <c r="A18430" s="602" t="s">
        <v>134</v>
      </c>
      <c r="B18430" s="602" t="s">
        <v>359</v>
      </c>
      <c r="C18430" s="602" t="s">
        <v>63</v>
      </c>
      <c r="D18430" s="602" t="s">
        <v>455</v>
      </c>
      <c r="E18430" s="602" t="s">
        <v>49</v>
      </c>
      <c r="F18430" s="602" t="s">
        <v>51</v>
      </c>
      <c r="G18430" s="603" t="s">
        <v>52</v>
      </c>
      <c r="H18430" s="604">
        <v>13000000</v>
      </c>
    </row>
    <row r="18431" spans="1:8">
      <c r="A18431" s="602" t="s">
        <v>134</v>
      </c>
      <c r="B18431" s="602" t="s">
        <v>359</v>
      </c>
      <c r="C18431" s="602" t="s">
        <v>63</v>
      </c>
      <c r="D18431" s="602" t="s">
        <v>455</v>
      </c>
      <c r="E18431" s="602" t="s">
        <v>53</v>
      </c>
      <c r="F18431" s="605" t="s">
        <v>411</v>
      </c>
      <c r="G18431" s="603" t="s">
        <v>193</v>
      </c>
      <c r="H18431" s="604">
        <v>629185000</v>
      </c>
    </row>
    <row r="18432" spans="1:8">
      <c r="A18432" s="602" t="s">
        <v>134</v>
      </c>
      <c r="B18432" s="602" t="s">
        <v>359</v>
      </c>
      <c r="C18432" s="602" t="s">
        <v>63</v>
      </c>
      <c r="D18432" s="602" t="s">
        <v>455</v>
      </c>
      <c r="E18432" s="602" t="s">
        <v>53</v>
      </c>
      <c r="F18432" s="602" t="s">
        <v>54</v>
      </c>
      <c r="G18432" s="603" t="s">
        <v>55</v>
      </c>
      <c r="H18432" s="604">
        <v>43167000</v>
      </c>
    </row>
    <row r="18433" spans="1:8">
      <c r="A18433" s="602" t="s">
        <v>134</v>
      </c>
      <c r="B18433" s="602" t="s">
        <v>359</v>
      </c>
      <c r="C18433" s="602" t="s">
        <v>63</v>
      </c>
      <c r="D18433" s="602" t="s">
        <v>455</v>
      </c>
      <c r="E18433" s="602" t="s">
        <v>53</v>
      </c>
      <c r="F18433" s="602" t="s">
        <v>56</v>
      </c>
      <c r="G18433" s="603" t="s">
        <v>57</v>
      </c>
      <c r="H18433" s="604">
        <v>566746000</v>
      </c>
    </row>
    <row r="18434" spans="1:8">
      <c r="A18434" s="602" t="s">
        <v>134</v>
      </c>
      <c r="B18434" s="602" t="s">
        <v>359</v>
      </c>
      <c r="C18434" s="602" t="s">
        <v>63</v>
      </c>
      <c r="D18434" s="602" t="s">
        <v>455</v>
      </c>
      <c r="E18434" s="602" t="s">
        <v>53</v>
      </c>
      <c r="F18434" s="602" t="s">
        <v>264</v>
      </c>
      <c r="G18434" s="603" t="s">
        <v>34</v>
      </c>
      <c r="H18434" s="604">
        <v>19272000</v>
      </c>
    </row>
    <row r="18435" spans="1:8">
      <c r="A18435" s="602" t="s">
        <v>134</v>
      </c>
      <c r="B18435" s="602" t="s">
        <v>359</v>
      </c>
      <c r="C18435" s="602" t="s">
        <v>63</v>
      </c>
      <c r="D18435" s="602" t="s">
        <v>626</v>
      </c>
      <c r="E18435" s="605" t="s">
        <v>411</v>
      </c>
      <c r="F18435" s="605" t="s">
        <v>411</v>
      </c>
      <c r="G18435" s="603" t="s">
        <v>627</v>
      </c>
      <c r="H18435" s="604">
        <v>126937000</v>
      </c>
    </row>
    <row r="18436" spans="1:8">
      <c r="A18436" s="602" t="s">
        <v>134</v>
      </c>
      <c r="B18436" s="602" t="s">
        <v>359</v>
      </c>
      <c r="C18436" s="602" t="s">
        <v>63</v>
      </c>
      <c r="D18436" s="602" t="s">
        <v>626</v>
      </c>
      <c r="E18436" s="602" t="s">
        <v>171</v>
      </c>
      <c r="F18436" s="605" t="s">
        <v>411</v>
      </c>
      <c r="G18436" s="603" t="s">
        <v>172</v>
      </c>
      <c r="H18436" s="604">
        <v>425000</v>
      </c>
    </row>
    <row r="18437" spans="1:8">
      <c r="A18437" s="602" t="s">
        <v>134</v>
      </c>
      <c r="B18437" s="602" t="s">
        <v>359</v>
      </c>
      <c r="C18437" s="602" t="s">
        <v>63</v>
      </c>
      <c r="D18437" s="602" t="s">
        <v>626</v>
      </c>
      <c r="E18437" s="602" t="s">
        <v>171</v>
      </c>
      <c r="F18437" s="602" t="s">
        <v>173</v>
      </c>
      <c r="G18437" s="603" t="s">
        <v>174</v>
      </c>
      <c r="H18437" s="604">
        <v>425000</v>
      </c>
    </row>
    <row r="18438" spans="1:8">
      <c r="A18438" s="602" t="s">
        <v>134</v>
      </c>
      <c r="B18438" s="602" t="s">
        <v>359</v>
      </c>
      <c r="C18438" s="602" t="s">
        <v>63</v>
      </c>
      <c r="D18438" s="602" t="s">
        <v>626</v>
      </c>
      <c r="E18438" s="602" t="s">
        <v>177</v>
      </c>
      <c r="F18438" s="605" t="s">
        <v>411</v>
      </c>
      <c r="G18438" s="603" t="s">
        <v>178</v>
      </c>
      <c r="H18438" s="604">
        <v>1900000</v>
      </c>
    </row>
    <row r="18439" spans="1:8">
      <c r="A18439" s="602" t="s">
        <v>134</v>
      </c>
      <c r="B18439" s="602" t="s">
        <v>359</v>
      </c>
      <c r="C18439" s="602" t="s">
        <v>63</v>
      </c>
      <c r="D18439" s="602" t="s">
        <v>626</v>
      </c>
      <c r="E18439" s="602" t="s">
        <v>177</v>
      </c>
      <c r="F18439" s="602" t="s">
        <v>441</v>
      </c>
      <c r="G18439" s="603" t="s">
        <v>442</v>
      </c>
      <c r="H18439" s="604">
        <v>1900000</v>
      </c>
    </row>
    <row r="18440" spans="1:8">
      <c r="A18440" s="602" t="s">
        <v>134</v>
      </c>
      <c r="B18440" s="602" t="s">
        <v>359</v>
      </c>
      <c r="C18440" s="602" t="s">
        <v>63</v>
      </c>
      <c r="D18440" s="602" t="s">
        <v>626</v>
      </c>
      <c r="E18440" s="602" t="s">
        <v>240</v>
      </c>
      <c r="F18440" s="605" t="s">
        <v>411</v>
      </c>
      <c r="G18440" s="603" t="s">
        <v>241</v>
      </c>
      <c r="H18440" s="604">
        <v>15510000</v>
      </c>
    </row>
    <row r="18441" spans="1:8">
      <c r="A18441" s="602" t="s">
        <v>134</v>
      </c>
      <c r="B18441" s="602" t="s">
        <v>359</v>
      </c>
      <c r="C18441" s="602" t="s">
        <v>63</v>
      </c>
      <c r="D18441" s="602" t="s">
        <v>626</v>
      </c>
      <c r="E18441" s="602" t="s">
        <v>240</v>
      </c>
      <c r="F18441" s="602" t="s">
        <v>733</v>
      </c>
      <c r="G18441" s="603" t="s">
        <v>734</v>
      </c>
      <c r="H18441" s="604">
        <v>8835000</v>
      </c>
    </row>
    <row r="18442" spans="1:8">
      <c r="A18442" s="602" t="s">
        <v>134</v>
      </c>
      <c r="B18442" s="602" t="s">
        <v>359</v>
      </c>
      <c r="C18442" s="602" t="s">
        <v>63</v>
      </c>
      <c r="D18442" s="602" t="s">
        <v>626</v>
      </c>
      <c r="E18442" s="602" t="s">
        <v>240</v>
      </c>
      <c r="F18442" s="602" t="s">
        <v>735</v>
      </c>
      <c r="G18442" s="603" t="s">
        <v>193</v>
      </c>
      <c r="H18442" s="604">
        <v>6675000</v>
      </c>
    </row>
    <row r="18443" spans="1:8">
      <c r="A18443" s="602" t="s">
        <v>134</v>
      </c>
      <c r="B18443" s="602" t="s">
        <v>359</v>
      </c>
      <c r="C18443" s="602" t="s">
        <v>63</v>
      </c>
      <c r="D18443" s="602" t="s">
        <v>626</v>
      </c>
      <c r="E18443" s="602" t="s">
        <v>189</v>
      </c>
      <c r="F18443" s="605" t="s">
        <v>411</v>
      </c>
      <c r="G18443" s="603" t="s">
        <v>190</v>
      </c>
      <c r="H18443" s="604">
        <v>43580000</v>
      </c>
    </row>
    <row r="18444" spans="1:8">
      <c r="A18444" s="602" t="s">
        <v>134</v>
      </c>
      <c r="B18444" s="602" t="s">
        <v>359</v>
      </c>
      <c r="C18444" s="602" t="s">
        <v>63</v>
      </c>
      <c r="D18444" s="602" t="s">
        <v>626</v>
      </c>
      <c r="E18444" s="602" t="s">
        <v>189</v>
      </c>
      <c r="F18444" s="602" t="s">
        <v>435</v>
      </c>
      <c r="G18444" s="603" t="s">
        <v>567</v>
      </c>
      <c r="H18444" s="604">
        <v>4400000</v>
      </c>
    </row>
    <row r="18445" spans="1:8">
      <c r="A18445" s="602" t="s">
        <v>134</v>
      </c>
      <c r="B18445" s="602" t="s">
        <v>359</v>
      </c>
      <c r="C18445" s="602" t="s">
        <v>63</v>
      </c>
      <c r="D18445" s="602" t="s">
        <v>626</v>
      </c>
      <c r="E18445" s="602" t="s">
        <v>189</v>
      </c>
      <c r="F18445" s="602" t="s">
        <v>192</v>
      </c>
      <c r="G18445" s="603" t="s">
        <v>193</v>
      </c>
      <c r="H18445" s="604">
        <v>39180000</v>
      </c>
    </row>
    <row r="18446" spans="1:8">
      <c r="A18446" s="602" t="s">
        <v>134</v>
      </c>
      <c r="B18446" s="602" t="s">
        <v>359</v>
      </c>
      <c r="C18446" s="602" t="s">
        <v>63</v>
      </c>
      <c r="D18446" s="602" t="s">
        <v>626</v>
      </c>
      <c r="E18446" s="602" t="s">
        <v>194</v>
      </c>
      <c r="F18446" s="605" t="s">
        <v>411</v>
      </c>
      <c r="G18446" s="603" t="s">
        <v>195</v>
      </c>
      <c r="H18446" s="604">
        <v>45942000</v>
      </c>
    </row>
    <row r="18447" spans="1:8">
      <c r="A18447" s="602" t="s">
        <v>134</v>
      </c>
      <c r="B18447" s="602" t="s">
        <v>359</v>
      </c>
      <c r="C18447" s="602" t="s">
        <v>63</v>
      </c>
      <c r="D18447" s="602" t="s">
        <v>626</v>
      </c>
      <c r="E18447" s="602" t="s">
        <v>194</v>
      </c>
      <c r="F18447" s="602" t="s">
        <v>196</v>
      </c>
      <c r="G18447" s="603" t="s">
        <v>197</v>
      </c>
      <c r="H18447" s="604">
        <v>28840000</v>
      </c>
    </row>
    <row r="18448" spans="1:8">
      <c r="A18448" s="602" t="s">
        <v>134</v>
      </c>
      <c r="B18448" s="602" t="s">
        <v>359</v>
      </c>
      <c r="C18448" s="602" t="s">
        <v>63</v>
      </c>
      <c r="D18448" s="602" t="s">
        <v>626</v>
      </c>
      <c r="E18448" s="602" t="s">
        <v>194</v>
      </c>
      <c r="F18448" s="602" t="s">
        <v>198</v>
      </c>
      <c r="G18448" s="603" t="s">
        <v>199</v>
      </c>
      <c r="H18448" s="604">
        <v>7890000</v>
      </c>
    </row>
    <row r="18449" spans="1:8">
      <c r="A18449" s="602" t="s">
        <v>134</v>
      </c>
      <c r="B18449" s="602" t="s">
        <v>359</v>
      </c>
      <c r="C18449" s="602" t="s">
        <v>63</v>
      </c>
      <c r="D18449" s="602" t="s">
        <v>626</v>
      </c>
      <c r="E18449" s="602" t="s">
        <v>194</v>
      </c>
      <c r="F18449" s="602" t="s">
        <v>200</v>
      </c>
      <c r="G18449" s="603" t="s">
        <v>201</v>
      </c>
      <c r="H18449" s="604">
        <v>9212000</v>
      </c>
    </row>
    <row r="18450" spans="1:8">
      <c r="A18450" s="602" t="s">
        <v>134</v>
      </c>
      <c r="B18450" s="602" t="s">
        <v>359</v>
      </c>
      <c r="C18450" s="602" t="s">
        <v>63</v>
      </c>
      <c r="D18450" s="602" t="s">
        <v>626</v>
      </c>
      <c r="E18450" s="602" t="s">
        <v>41</v>
      </c>
      <c r="F18450" s="605" t="s">
        <v>411</v>
      </c>
      <c r="G18450" s="603" t="s">
        <v>42</v>
      </c>
      <c r="H18450" s="604">
        <v>19580000</v>
      </c>
    </row>
    <row r="18451" spans="1:8">
      <c r="A18451" s="602" t="s">
        <v>134</v>
      </c>
      <c r="B18451" s="602" t="s">
        <v>359</v>
      </c>
      <c r="C18451" s="602" t="s">
        <v>63</v>
      </c>
      <c r="D18451" s="602" t="s">
        <v>626</v>
      </c>
      <c r="E18451" s="602" t="s">
        <v>41</v>
      </c>
      <c r="F18451" s="602" t="s">
        <v>47</v>
      </c>
      <c r="G18451" s="603" t="s">
        <v>48</v>
      </c>
      <c r="H18451" s="604">
        <v>19580000</v>
      </c>
    </row>
    <row r="18452" spans="1:8">
      <c r="A18452" s="602" t="s">
        <v>134</v>
      </c>
      <c r="B18452" s="602" t="s">
        <v>359</v>
      </c>
      <c r="C18452" s="602" t="s">
        <v>63</v>
      </c>
      <c r="D18452" s="602" t="s">
        <v>631</v>
      </c>
      <c r="E18452" s="605" t="s">
        <v>411</v>
      </c>
      <c r="F18452" s="605" t="s">
        <v>411</v>
      </c>
      <c r="G18452" s="603" t="s">
        <v>632</v>
      </c>
      <c r="H18452" s="604">
        <v>23792815833</v>
      </c>
    </row>
    <row r="18453" spans="1:8">
      <c r="A18453" s="602" t="s">
        <v>134</v>
      </c>
      <c r="B18453" s="602" t="s">
        <v>359</v>
      </c>
      <c r="C18453" s="602" t="s">
        <v>63</v>
      </c>
      <c r="D18453" s="602" t="s">
        <v>631</v>
      </c>
      <c r="E18453" s="602" t="s">
        <v>142</v>
      </c>
      <c r="F18453" s="605" t="s">
        <v>411</v>
      </c>
      <c r="G18453" s="603" t="s">
        <v>143</v>
      </c>
      <c r="H18453" s="604">
        <v>66587568</v>
      </c>
    </row>
    <row r="18454" spans="1:8">
      <c r="A18454" s="602" t="s">
        <v>134</v>
      </c>
      <c r="B18454" s="602" t="s">
        <v>359</v>
      </c>
      <c r="C18454" s="602" t="s">
        <v>63</v>
      </c>
      <c r="D18454" s="602" t="s">
        <v>631</v>
      </c>
      <c r="E18454" s="602" t="s">
        <v>142</v>
      </c>
      <c r="F18454" s="602" t="s">
        <v>144</v>
      </c>
      <c r="G18454" s="603" t="s">
        <v>145</v>
      </c>
      <c r="H18454" s="604">
        <v>5847568</v>
      </c>
    </row>
    <row r="18455" spans="1:8">
      <c r="A18455" s="602" t="s">
        <v>134</v>
      </c>
      <c r="B18455" s="602" t="s">
        <v>359</v>
      </c>
      <c r="C18455" s="602" t="s">
        <v>63</v>
      </c>
      <c r="D18455" s="602" t="s">
        <v>631</v>
      </c>
      <c r="E18455" s="602" t="s">
        <v>142</v>
      </c>
      <c r="F18455" s="602" t="s">
        <v>221</v>
      </c>
      <c r="G18455" s="603" t="s">
        <v>222</v>
      </c>
      <c r="H18455" s="604">
        <v>60740000</v>
      </c>
    </row>
    <row r="18456" spans="1:8">
      <c r="A18456" s="602" t="s">
        <v>134</v>
      </c>
      <c r="B18456" s="602" t="s">
        <v>359</v>
      </c>
      <c r="C18456" s="602" t="s">
        <v>63</v>
      </c>
      <c r="D18456" s="602" t="s">
        <v>631</v>
      </c>
      <c r="E18456" s="602" t="s">
        <v>148</v>
      </c>
      <c r="F18456" s="605" t="s">
        <v>411</v>
      </c>
      <c r="G18456" s="603" t="s">
        <v>149</v>
      </c>
      <c r="H18456" s="604">
        <v>58039520</v>
      </c>
    </row>
    <row r="18457" spans="1:8">
      <c r="A18457" s="602" t="s">
        <v>134</v>
      </c>
      <c r="B18457" s="602" t="s">
        <v>359</v>
      </c>
      <c r="C18457" s="602" t="s">
        <v>63</v>
      </c>
      <c r="D18457" s="602" t="s">
        <v>631</v>
      </c>
      <c r="E18457" s="602" t="s">
        <v>148</v>
      </c>
      <c r="F18457" s="602" t="s">
        <v>227</v>
      </c>
      <c r="G18457" s="603" t="s">
        <v>205</v>
      </c>
      <c r="H18457" s="604">
        <v>58039520</v>
      </c>
    </row>
    <row r="18458" spans="1:8">
      <c r="A18458" s="602" t="s">
        <v>134</v>
      </c>
      <c r="B18458" s="602" t="s">
        <v>359</v>
      </c>
      <c r="C18458" s="602" t="s">
        <v>63</v>
      </c>
      <c r="D18458" s="602" t="s">
        <v>631</v>
      </c>
      <c r="E18458" s="602" t="s">
        <v>152</v>
      </c>
      <c r="F18458" s="605" t="s">
        <v>411</v>
      </c>
      <c r="G18458" s="603" t="s">
        <v>153</v>
      </c>
      <c r="H18458" s="604">
        <v>13330000</v>
      </c>
    </row>
    <row r="18459" spans="1:8">
      <c r="A18459" s="602" t="s">
        <v>134</v>
      </c>
      <c r="B18459" s="602" t="s">
        <v>359</v>
      </c>
      <c r="C18459" s="602" t="s">
        <v>63</v>
      </c>
      <c r="D18459" s="602" t="s">
        <v>631</v>
      </c>
      <c r="E18459" s="602" t="s">
        <v>152</v>
      </c>
      <c r="F18459" s="602" t="s">
        <v>606</v>
      </c>
      <c r="G18459" s="603" t="s">
        <v>0</v>
      </c>
      <c r="H18459" s="604">
        <v>13330000</v>
      </c>
    </row>
    <row r="18460" spans="1:8">
      <c r="A18460" s="602" t="s">
        <v>134</v>
      </c>
      <c r="B18460" s="602" t="s">
        <v>359</v>
      </c>
      <c r="C18460" s="602" t="s">
        <v>63</v>
      </c>
      <c r="D18460" s="602" t="s">
        <v>631</v>
      </c>
      <c r="E18460" s="602" t="s">
        <v>156</v>
      </c>
      <c r="F18460" s="605" t="s">
        <v>411</v>
      </c>
      <c r="G18460" s="603" t="s">
        <v>514</v>
      </c>
      <c r="H18460" s="604">
        <v>57434012</v>
      </c>
    </row>
    <row r="18461" spans="1:8">
      <c r="A18461" s="602" t="s">
        <v>134</v>
      </c>
      <c r="B18461" s="602" t="s">
        <v>359</v>
      </c>
      <c r="C18461" s="602" t="s">
        <v>63</v>
      </c>
      <c r="D18461" s="602" t="s">
        <v>631</v>
      </c>
      <c r="E18461" s="602" t="s">
        <v>156</v>
      </c>
      <c r="F18461" s="602" t="s">
        <v>157</v>
      </c>
      <c r="G18461" s="603" t="s">
        <v>158</v>
      </c>
      <c r="H18461" s="604">
        <v>1045000</v>
      </c>
    </row>
    <row r="18462" spans="1:8">
      <c r="A18462" s="602" t="s">
        <v>134</v>
      </c>
      <c r="B18462" s="602" t="s">
        <v>359</v>
      </c>
      <c r="C18462" s="602" t="s">
        <v>63</v>
      </c>
      <c r="D18462" s="602" t="s">
        <v>631</v>
      </c>
      <c r="E18462" s="602" t="s">
        <v>156</v>
      </c>
      <c r="F18462" s="602" t="s">
        <v>159</v>
      </c>
      <c r="G18462" s="603" t="s">
        <v>160</v>
      </c>
      <c r="H18462" s="604">
        <v>56389012</v>
      </c>
    </row>
    <row r="18463" spans="1:8">
      <c r="A18463" s="602" t="s">
        <v>134</v>
      </c>
      <c r="B18463" s="602" t="s">
        <v>359</v>
      </c>
      <c r="C18463" s="602" t="s">
        <v>63</v>
      </c>
      <c r="D18463" s="602" t="s">
        <v>631</v>
      </c>
      <c r="E18463" s="602" t="s">
        <v>768</v>
      </c>
      <c r="F18463" s="605" t="s">
        <v>411</v>
      </c>
      <c r="G18463" s="603" t="s">
        <v>769</v>
      </c>
      <c r="H18463" s="604">
        <v>290277070</v>
      </c>
    </row>
    <row r="18464" spans="1:8">
      <c r="A18464" s="602" t="s">
        <v>134</v>
      </c>
      <c r="B18464" s="602" t="s">
        <v>359</v>
      </c>
      <c r="C18464" s="602" t="s">
        <v>63</v>
      </c>
      <c r="D18464" s="602" t="s">
        <v>631</v>
      </c>
      <c r="E18464" s="602" t="s">
        <v>768</v>
      </c>
      <c r="F18464" s="602" t="s">
        <v>770</v>
      </c>
      <c r="G18464" s="603" t="s">
        <v>771</v>
      </c>
      <c r="H18464" s="604">
        <v>290277070</v>
      </c>
    </row>
    <row r="18465" spans="1:8">
      <c r="A18465" s="602" t="s">
        <v>134</v>
      </c>
      <c r="B18465" s="602" t="s">
        <v>359</v>
      </c>
      <c r="C18465" s="602" t="s">
        <v>63</v>
      </c>
      <c r="D18465" s="602" t="s">
        <v>631</v>
      </c>
      <c r="E18465" s="602" t="s">
        <v>163</v>
      </c>
      <c r="F18465" s="605" t="s">
        <v>411</v>
      </c>
      <c r="G18465" s="603" t="s">
        <v>164</v>
      </c>
      <c r="H18465" s="604">
        <v>76260000</v>
      </c>
    </row>
    <row r="18466" spans="1:8">
      <c r="A18466" s="602" t="s">
        <v>134</v>
      </c>
      <c r="B18466" s="602" t="s">
        <v>359</v>
      </c>
      <c r="C18466" s="602" t="s">
        <v>63</v>
      </c>
      <c r="D18466" s="602" t="s">
        <v>631</v>
      </c>
      <c r="E18466" s="602" t="s">
        <v>163</v>
      </c>
      <c r="F18466" s="602" t="s">
        <v>165</v>
      </c>
      <c r="G18466" s="603" t="s">
        <v>166</v>
      </c>
      <c r="H18466" s="604">
        <v>76260000</v>
      </c>
    </row>
    <row r="18467" spans="1:8">
      <c r="A18467" s="602" t="s">
        <v>134</v>
      </c>
      <c r="B18467" s="602" t="s">
        <v>359</v>
      </c>
      <c r="C18467" s="602" t="s">
        <v>63</v>
      </c>
      <c r="D18467" s="602" t="s">
        <v>631</v>
      </c>
      <c r="E18467" s="602" t="s">
        <v>167</v>
      </c>
      <c r="F18467" s="605" t="s">
        <v>411</v>
      </c>
      <c r="G18467" s="603" t="s">
        <v>168</v>
      </c>
      <c r="H18467" s="604">
        <v>6352182</v>
      </c>
    </row>
    <row r="18468" spans="1:8">
      <c r="A18468" s="602" t="s">
        <v>134</v>
      </c>
      <c r="B18468" s="602" t="s">
        <v>359</v>
      </c>
      <c r="C18468" s="602" t="s">
        <v>63</v>
      </c>
      <c r="D18468" s="602" t="s">
        <v>631</v>
      </c>
      <c r="E18468" s="602" t="s">
        <v>167</v>
      </c>
      <c r="F18468" s="602" t="s">
        <v>228</v>
      </c>
      <c r="G18468" s="603" t="s">
        <v>229</v>
      </c>
      <c r="H18468" s="604">
        <v>56982</v>
      </c>
    </row>
    <row r="18469" spans="1:8">
      <c r="A18469" s="602" t="s">
        <v>134</v>
      </c>
      <c r="B18469" s="602" t="s">
        <v>359</v>
      </c>
      <c r="C18469" s="602" t="s">
        <v>63</v>
      </c>
      <c r="D18469" s="602" t="s">
        <v>631</v>
      </c>
      <c r="E18469" s="602" t="s">
        <v>167</v>
      </c>
      <c r="F18469" s="602" t="s">
        <v>169</v>
      </c>
      <c r="G18469" s="603" t="s">
        <v>170</v>
      </c>
      <c r="H18469" s="604">
        <v>45200</v>
      </c>
    </row>
    <row r="18470" spans="1:8">
      <c r="A18470" s="602" t="s">
        <v>134</v>
      </c>
      <c r="B18470" s="602" t="s">
        <v>359</v>
      </c>
      <c r="C18470" s="602" t="s">
        <v>63</v>
      </c>
      <c r="D18470" s="602" t="s">
        <v>631</v>
      </c>
      <c r="E18470" s="602" t="s">
        <v>167</v>
      </c>
      <c r="F18470" s="602" t="s">
        <v>232</v>
      </c>
      <c r="G18470" s="603" t="s">
        <v>205</v>
      </c>
      <c r="H18470" s="604">
        <v>6250000</v>
      </c>
    </row>
    <row r="18471" spans="1:8">
      <c r="A18471" s="602" t="s">
        <v>134</v>
      </c>
      <c r="B18471" s="602" t="s">
        <v>359</v>
      </c>
      <c r="C18471" s="602" t="s">
        <v>63</v>
      </c>
      <c r="D18471" s="602" t="s">
        <v>631</v>
      </c>
      <c r="E18471" s="602" t="s">
        <v>171</v>
      </c>
      <c r="F18471" s="605" t="s">
        <v>411</v>
      </c>
      <c r="G18471" s="603" t="s">
        <v>172</v>
      </c>
      <c r="H18471" s="604">
        <v>2540000</v>
      </c>
    </row>
    <row r="18472" spans="1:8">
      <c r="A18472" s="602" t="s">
        <v>134</v>
      </c>
      <c r="B18472" s="602" t="s">
        <v>359</v>
      </c>
      <c r="C18472" s="602" t="s">
        <v>63</v>
      </c>
      <c r="D18472" s="602" t="s">
        <v>631</v>
      </c>
      <c r="E18472" s="602" t="s">
        <v>171</v>
      </c>
      <c r="F18472" s="602" t="s">
        <v>173</v>
      </c>
      <c r="G18472" s="603" t="s">
        <v>174</v>
      </c>
      <c r="H18472" s="604">
        <v>2350000</v>
      </c>
    </row>
    <row r="18473" spans="1:8">
      <c r="A18473" s="602" t="s">
        <v>134</v>
      </c>
      <c r="B18473" s="602" t="s">
        <v>359</v>
      </c>
      <c r="C18473" s="602" t="s">
        <v>63</v>
      </c>
      <c r="D18473" s="602" t="s">
        <v>631</v>
      </c>
      <c r="E18473" s="602" t="s">
        <v>171</v>
      </c>
      <c r="F18473" s="602" t="s">
        <v>216</v>
      </c>
      <c r="G18473" s="603" t="s">
        <v>217</v>
      </c>
      <c r="H18473" s="604">
        <v>190000</v>
      </c>
    </row>
    <row r="18474" spans="1:8">
      <c r="A18474" s="602" t="s">
        <v>134</v>
      </c>
      <c r="B18474" s="602" t="s">
        <v>359</v>
      </c>
      <c r="C18474" s="602" t="s">
        <v>63</v>
      </c>
      <c r="D18474" s="602" t="s">
        <v>631</v>
      </c>
      <c r="E18474" s="602" t="s">
        <v>177</v>
      </c>
      <c r="F18474" s="605" t="s">
        <v>411</v>
      </c>
      <c r="G18474" s="603" t="s">
        <v>178</v>
      </c>
      <c r="H18474" s="604">
        <v>1366000</v>
      </c>
    </row>
    <row r="18475" spans="1:8">
      <c r="A18475" s="602" t="s">
        <v>134</v>
      </c>
      <c r="B18475" s="602" t="s">
        <v>359</v>
      </c>
      <c r="C18475" s="602" t="s">
        <v>63</v>
      </c>
      <c r="D18475" s="602" t="s">
        <v>631</v>
      </c>
      <c r="E18475" s="602" t="s">
        <v>177</v>
      </c>
      <c r="F18475" s="602" t="s">
        <v>441</v>
      </c>
      <c r="G18475" s="603" t="s">
        <v>442</v>
      </c>
      <c r="H18475" s="604">
        <v>1366000</v>
      </c>
    </row>
    <row r="18476" spans="1:8">
      <c r="A18476" s="602" t="s">
        <v>134</v>
      </c>
      <c r="B18476" s="602" t="s">
        <v>359</v>
      </c>
      <c r="C18476" s="602" t="s">
        <v>63</v>
      </c>
      <c r="D18476" s="602" t="s">
        <v>631</v>
      </c>
      <c r="E18476" s="602" t="s">
        <v>240</v>
      </c>
      <c r="F18476" s="605" t="s">
        <v>411</v>
      </c>
      <c r="G18476" s="603" t="s">
        <v>241</v>
      </c>
      <c r="H18476" s="604">
        <v>26871800</v>
      </c>
    </row>
    <row r="18477" spans="1:8">
      <c r="A18477" s="602" t="s">
        <v>134</v>
      </c>
      <c r="B18477" s="602" t="s">
        <v>359</v>
      </c>
      <c r="C18477" s="602" t="s">
        <v>63</v>
      </c>
      <c r="D18477" s="602" t="s">
        <v>631</v>
      </c>
      <c r="E18477" s="602" t="s">
        <v>240</v>
      </c>
      <c r="F18477" s="602" t="s">
        <v>733</v>
      </c>
      <c r="G18477" s="603" t="s">
        <v>734</v>
      </c>
      <c r="H18477" s="604">
        <v>25820800</v>
      </c>
    </row>
    <row r="18478" spans="1:8">
      <c r="A18478" s="602" t="s">
        <v>134</v>
      </c>
      <c r="B18478" s="602" t="s">
        <v>359</v>
      </c>
      <c r="C18478" s="602" t="s">
        <v>63</v>
      </c>
      <c r="D18478" s="602" t="s">
        <v>631</v>
      </c>
      <c r="E18478" s="602" t="s">
        <v>240</v>
      </c>
      <c r="F18478" s="602" t="s">
        <v>735</v>
      </c>
      <c r="G18478" s="603" t="s">
        <v>193</v>
      </c>
      <c r="H18478" s="604">
        <v>1051000</v>
      </c>
    </row>
    <row r="18479" spans="1:8">
      <c r="A18479" s="602" t="s">
        <v>134</v>
      </c>
      <c r="B18479" s="602" t="s">
        <v>359</v>
      </c>
      <c r="C18479" s="602" t="s">
        <v>63</v>
      </c>
      <c r="D18479" s="602" t="s">
        <v>631</v>
      </c>
      <c r="E18479" s="602" t="s">
        <v>738</v>
      </c>
      <c r="F18479" s="605" t="s">
        <v>411</v>
      </c>
      <c r="G18479" s="603" t="s">
        <v>739</v>
      </c>
      <c r="H18479" s="604">
        <v>1200000</v>
      </c>
    </row>
    <row r="18480" spans="1:8">
      <c r="A18480" s="602" t="s">
        <v>134</v>
      </c>
      <c r="B18480" s="602" t="s">
        <v>359</v>
      </c>
      <c r="C18480" s="602" t="s">
        <v>63</v>
      </c>
      <c r="D18480" s="602" t="s">
        <v>631</v>
      </c>
      <c r="E18480" s="602" t="s">
        <v>738</v>
      </c>
      <c r="F18480" s="602" t="s">
        <v>742</v>
      </c>
      <c r="G18480" s="603" t="s">
        <v>743</v>
      </c>
      <c r="H18480" s="604">
        <v>1200000</v>
      </c>
    </row>
    <row r="18481" spans="1:8">
      <c r="A18481" s="602" t="s">
        <v>134</v>
      </c>
      <c r="B18481" s="602" t="s">
        <v>359</v>
      </c>
      <c r="C18481" s="602" t="s">
        <v>63</v>
      </c>
      <c r="D18481" s="602" t="s">
        <v>631</v>
      </c>
      <c r="E18481" s="602" t="s">
        <v>744</v>
      </c>
      <c r="F18481" s="605" t="s">
        <v>411</v>
      </c>
      <c r="G18481" s="603" t="s">
        <v>445</v>
      </c>
      <c r="H18481" s="604">
        <v>402433500</v>
      </c>
    </row>
    <row r="18482" spans="1:8">
      <c r="A18482" s="602" t="s">
        <v>134</v>
      </c>
      <c r="B18482" s="602" t="s">
        <v>359</v>
      </c>
      <c r="C18482" s="602" t="s">
        <v>63</v>
      </c>
      <c r="D18482" s="602" t="s">
        <v>631</v>
      </c>
      <c r="E18482" s="602" t="s">
        <v>744</v>
      </c>
      <c r="F18482" s="602" t="s">
        <v>533</v>
      </c>
      <c r="G18482" s="603" t="s">
        <v>534</v>
      </c>
      <c r="H18482" s="604">
        <v>82580000</v>
      </c>
    </row>
    <row r="18483" spans="1:8">
      <c r="A18483" s="602" t="s">
        <v>134</v>
      </c>
      <c r="B18483" s="602" t="s">
        <v>359</v>
      </c>
      <c r="C18483" s="602" t="s">
        <v>63</v>
      </c>
      <c r="D18483" s="602" t="s">
        <v>631</v>
      </c>
      <c r="E18483" s="602" t="s">
        <v>744</v>
      </c>
      <c r="F18483" s="602" t="s">
        <v>748</v>
      </c>
      <c r="G18483" s="603" t="s">
        <v>35</v>
      </c>
      <c r="H18483" s="604">
        <v>319853500</v>
      </c>
    </row>
    <row r="18484" spans="1:8">
      <c r="A18484" s="602" t="s">
        <v>134</v>
      </c>
      <c r="B18484" s="602" t="s">
        <v>359</v>
      </c>
      <c r="C18484" s="602" t="s">
        <v>63</v>
      </c>
      <c r="D18484" s="602" t="s">
        <v>631</v>
      </c>
      <c r="E18484" s="602" t="s">
        <v>189</v>
      </c>
      <c r="F18484" s="605" t="s">
        <v>411</v>
      </c>
      <c r="G18484" s="603" t="s">
        <v>190</v>
      </c>
      <c r="H18484" s="604">
        <v>29414000</v>
      </c>
    </row>
    <row r="18485" spans="1:8">
      <c r="A18485" s="602" t="s">
        <v>134</v>
      </c>
      <c r="B18485" s="602" t="s">
        <v>359</v>
      </c>
      <c r="C18485" s="602" t="s">
        <v>63</v>
      </c>
      <c r="D18485" s="602" t="s">
        <v>631</v>
      </c>
      <c r="E18485" s="602" t="s">
        <v>189</v>
      </c>
      <c r="F18485" s="602" t="s">
        <v>191</v>
      </c>
      <c r="G18485" s="603" t="s">
        <v>36</v>
      </c>
      <c r="H18485" s="604">
        <v>3100000</v>
      </c>
    </row>
    <row r="18486" spans="1:8">
      <c r="A18486" s="602" t="s">
        <v>134</v>
      </c>
      <c r="B18486" s="602" t="s">
        <v>359</v>
      </c>
      <c r="C18486" s="602" t="s">
        <v>63</v>
      </c>
      <c r="D18486" s="602" t="s">
        <v>631</v>
      </c>
      <c r="E18486" s="602" t="s">
        <v>189</v>
      </c>
      <c r="F18486" s="602" t="s">
        <v>192</v>
      </c>
      <c r="G18486" s="603" t="s">
        <v>193</v>
      </c>
      <c r="H18486" s="604">
        <v>26314000</v>
      </c>
    </row>
    <row r="18487" spans="1:8">
      <c r="A18487" s="602" t="s">
        <v>134</v>
      </c>
      <c r="B18487" s="602" t="s">
        <v>359</v>
      </c>
      <c r="C18487" s="602" t="s">
        <v>63</v>
      </c>
      <c r="D18487" s="602" t="s">
        <v>631</v>
      </c>
      <c r="E18487" s="602" t="s">
        <v>77</v>
      </c>
      <c r="F18487" s="605" t="s">
        <v>411</v>
      </c>
      <c r="G18487" s="603" t="s">
        <v>78</v>
      </c>
      <c r="H18487" s="604">
        <v>29040000</v>
      </c>
    </row>
    <row r="18488" spans="1:8">
      <c r="A18488" s="602" t="s">
        <v>134</v>
      </c>
      <c r="B18488" s="602" t="s">
        <v>359</v>
      </c>
      <c r="C18488" s="602" t="s">
        <v>63</v>
      </c>
      <c r="D18488" s="602" t="s">
        <v>631</v>
      </c>
      <c r="E18488" s="602" t="s">
        <v>77</v>
      </c>
      <c r="F18488" s="602" t="s">
        <v>79</v>
      </c>
      <c r="G18488" s="603" t="s">
        <v>205</v>
      </c>
      <c r="H18488" s="604">
        <v>29040000</v>
      </c>
    </row>
    <row r="18489" spans="1:8">
      <c r="A18489" s="602" t="s">
        <v>134</v>
      </c>
      <c r="B18489" s="602" t="s">
        <v>359</v>
      </c>
      <c r="C18489" s="602" t="s">
        <v>63</v>
      </c>
      <c r="D18489" s="602" t="s">
        <v>631</v>
      </c>
      <c r="E18489" s="602" t="s">
        <v>628</v>
      </c>
      <c r="F18489" s="605" t="s">
        <v>411</v>
      </c>
      <c r="G18489" s="603" t="s">
        <v>629</v>
      </c>
      <c r="H18489" s="604">
        <v>3145613082</v>
      </c>
    </row>
    <row r="18490" spans="1:8">
      <c r="A18490" s="602" t="s">
        <v>134</v>
      </c>
      <c r="B18490" s="602" t="s">
        <v>359</v>
      </c>
      <c r="C18490" s="602" t="s">
        <v>63</v>
      </c>
      <c r="D18490" s="602" t="s">
        <v>631</v>
      </c>
      <c r="E18490" s="602" t="s">
        <v>628</v>
      </c>
      <c r="F18490" s="602" t="s">
        <v>633</v>
      </c>
      <c r="G18490" s="603" t="s">
        <v>634</v>
      </c>
      <c r="H18490" s="604">
        <v>530022000</v>
      </c>
    </row>
    <row r="18491" spans="1:8">
      <c r="A18491" s="602" t="s">
        <v>134</v>
      </c>
      <c r="B18491" s="602" t="s">
        <v>359</v>
      </c>
      <c r="C18491" s="602" t="s">
        <v>63</v>
      </c>
      <c r="D18491" s="602" t="s">
        <v>631</v>
      </c>
      <c r="E18491" s="602" t="s">
        <v>628</v>
      </c>
      <c r="F18491" s="602" t="s">
        <v>635</v>
      </c>
      <c r="G18491" s="603" t="s">
        <v>636</v>
      </c>
      <c r="H18491" s="604">
        <v>15881000</v>
      </c>
    </row>
    <row r="18492" spans="1:8">
      <c r="A18492" s="602" t="s">
        <v>134</v>
      </c>
      <c r="B18492" s="602" t="s">
        <v>359</v>
      </c>
      <c r="C18492" s="602" t="s">
        <v>63</v>
      </c>
      <c r="D18492" s="602" t="s">
        <v>631</v>
      </c>
      <c r="E18492" s="602" t="s">
        <v>628</v>
      </c>
      <c r="F18492" s="602" t="s">
        <v>620</v>
      </c>
      <c r="G18492" s="603" t="s">
        <v>621</v>
      </c>
      <c r="H18492" s="604">
        <v>199455382</v>
      </c>
    </row>
    <row r="18493" spans="1:8">
      <c r="A18493" s="602" t="s">
        <v>134</v>
      </c>
      <c r="B18493" s="602" t="s">
        <v>359</v>
      </c>
      <c r="C18493" s="602" t="s">
        <v>63</v>
      </c>
      <c r="D18493" s="602" t="s">
        <v>631</v>
      </c>
      <c r="E18493" s="602" t="s">
        <v>628</v>
      </c>
      <c r="F18493" s="602" t="s">
        <v>637</v>
      </c>
      <c r="G18493" s="603" t="s">
        <v>638</v>
      </c>
      <c r="H18493" s="604">
        <v>1040000000</v>
      </c>
    </row>
    <row r="18494" spans="1:8">
      <c r="A18494" s="602" t="s">
        <v>134</v>
      </c>
      <c r="B18494" s="602" t="s">
        <v>359</v>
      </c>
      <c r="C18494" s="602" t="s">
        <v>63</v>
      </c>
      <c r="D18494" s="602" t="s">
        <v>631</v>
      </c>
      <c r="E18494" s="602" t="s">
        <v>628</v>
      </c>
      <c r="F18494" s="602" t="s">
        <v>639</v>
      </c>
      <c r="G18494" s="603" t="s">
        <v>614</v>
      </c>
      <c r="H18494" s="604">
        <v>843362000</v>
      </c>
    </row>
    <row r="18495" spans="1:8">
      <c r="A18495" s="602" t="s">
        <v>134</v>
      </c>
      <c r="B18495" s="602" t="s">
        <v>359</v>
      </c>
      <c r="C18495" s="602" t="s">
        <v>63</v>
      </c>
      <c r="D18495" s="602" t="s">
        <v>631</v>
      </c>
      <c r="E18495" s="602" t="s">
        <v>628</v>
      </c>
      <c r="F18495" s="602" t="s">
        <v>615</v>
      </c>
      <c r="G18495" s="603" t="s">
        <v>616</v>
      </c>
      <c r="H18495" s="604">
        <v>3034500</v>
      </c>
    </row>
    <row r="18496" spans="1:8">
      <c r="A18496" s="602" t="s">
        <v>134</v>
      </c>
      <c r="B18496" s="602" t="s">
        <v>359</v>
      </c>
      <c r="C18496" s="602" t="s">
        <v>63</v>
      </c>
      <c r="D18496" s="602" t="s">
        <v>631</v>
      </c>
      <c r="E18496" s="602" t="s">
        <v>628</v>
      </c>
      <c r="F18496" s="602" t="s">
        <v>619</v>
      </c>
      <c r="G18496" s="603" t="s">
        <v>205</v>
      </c>
      <c r="H18496" s="604">
        <v>513858200</v>
      </c>
    </row>
    <row r="18497" spans="1:8">
      <c r="A18497" s="602" t="s">
        <v>134</v>
      </c>
      <c r="B18497" s="602" t="s">
        <v>359</v>
      </c>
      <c r="C18497" s="602" t="s">
        <v>63</v>
      </c>
      <c r="D18497" s="602" t="s">
        <v>631</v>
      </c>
      <c r="E18497" s="602" t="s">
        <v>642</v>
      </c>
      <c r="F18497" s="605" t="s">
        <v>411</v>
      </c>
      <c r="G18497" s="603" t="s">
        <v>643</v>
      </c>
      <c r="H18497" s="604">
        <v>15239059293</v>
      </c>
    </row>
    <row r="18498" spans="1:8">
      <c r="A18498" s="602" t="s">
        <v>134</v>
      </c>
      <c r="B18498" s="602" t="s">
        <v>359</v>
      </c>
      <c r="C18498" s="602" t="s">
        <v>63</v>
      </c>
      <c r="D18498" s="602" t="s">
        <v>631</v>
      </c>
      <c r="E18498" s="602" t="s">
        <v>642</v>
      </c>
      <c r="F18498" s="602" t="s">
        <v>560</v>
      </c>
      <c r="G18498" s="603" t="s">
        <v>561</v>
      </c>
      <c r="H18498" s="604">
        <v>36106000</v>
      </c>
    </row>
    <row r="18499" spans="1:8">
      <c r="A18499" s="602" t="s">
        <v>134</v>
      </c>
      <c r="B18499" s="602" t="s">
        <v>359</v>
      </c>
      <c r="C18499" s="602" t="s">
        <v>63</v>
      </c>
      <c r="D18499" s="602" t="s">
        <v>631</v>
      </c>
      <c r="E18499" s="602" t="s">
        <v>642</v>
      </c>
      <c r="F18499" s="602" t="s">
        <v>1157</v>
      </c>
      <c r="G18499" s="603" t="s">
        <v>1156</v>
      </c>
      <c r="H18499" s="604">
        <v>12100000</v>
      </c>
    </row>
    <row r="18500" spans="1:8">
      <c r="A18500" s="602" t="s">
        <v>134</v>
      </c>
      <c r="B18500" s="602" t="s">
        <v>359</v>
      </c>
      <c r="C18500" s="602" t="s">
        <v>63</v>
      </c>
      <c r="D18500" s="602" t="s">
        <v>631</v>
      </c>
      <c r="E18500" s="602" t="s">
        <v>642</v>
      </c>
      <c r="F18500" s="602" t="s">
        <v>644</v>
      </c>
      <c r="G18500" s="603" t="s">
        <v>645</v>
      </c>
      <c r="H18500" s="604">
        <v>15172103293</v>
      </c>
    </row>
    <row r="18501" spans="1:8">
      <c r="A18501" s="602" t="s">
        <v>134</v>
      </c>
      <c r="B18501" s="602" t="s">
        <v>359</v>
      </c>
      <c r="C18501" s="602" t="s">
        <v>63</v>
      </c>
      <c r="D18501" s="602" t="s">
        <v>631</v>
      </c>
      <c r="E18501" s="602" t="s">
        <v>642</v>
      </c>
      <c r="F18501" s="602" t="s">
        <v>1160</v>
      </c>
      <c r="G18501" s="603" t="s">
        <v>205</v>
      </c>
      <c r="H18501" s="604">
        <v>18750000</v>
      </c>
    </row>
    <row r="18502" spans="1:8">
      <c r="A18502" s="602" t="s">
        <v>134</v>
      </c>
      <c r="B18502" s="602" t="s">
        <v>359</v>
      </c>
      <c r="C18502" s="602" t="s">
        <v>63</v>
      </c>
      <c r="D18502" s="602" t="s">
        <v>631</v>
      </c>
      <c r="E18502" s="602" t="s">
        <v>194</v>
      </c>
      <c r="F18502" s="605" t="s">
        <v>411</v>
      </c>
      <c r="G18502" s="603" t="s">
        <v>195</v>
      </c>
      <c r="H18502" s="604">
        <v>1520842000</v>
      </c>
    </row>
    <row r="18503" spans="1:8">
      <c r="A18503" s="602" t="s">
        <v>134</v>
      </c>
      <c r="B18503" s="602" t="s">
        <v>359</v>
      </c>
      <c r="C18503" s="602" t="s">
        <v>63</v>
      </c>
      <c r="D18503" s="602" t="s">
        <v>631</v>
      </c>
      <c r="E18503" s="602" t="s">
        <v>194</v>
      </c>
      <c r="F18503" s="602" t="s">
        <v>71</v>
      </c>
      <c r="G18503" s="603" t="s">
        <v>72</v>
      </c>
      <c r="H18503" s="604">
        <v>26395000</v>
      </c>
    </row>
    <row r="18504" spans="1:8">
      <c r="A18504" s="602" t="s">
        <v>134</v>
      </c>
      <c r="B18504" s="602" t="s">
        <v>359</v>
      </c>
      <c r="C18504" s="602" t="s">
        <v>63</v>
      </c>
      <c r="D18504" s="602" t="s">
        <v>631</v>
      </c>
      <c r="E18504" s="602" t="s">
        <v>194</v>
      </c>
      <c r="F18504" s="602" t="s">
        <v>196</v>
      </c>
      <c r="G18504" s="603" t="s">
        <v>197</v>
      </c>
      <c r="H18504" s="604">
        <v>1240435000</v>
      </c>
    </row>
    <row r="18505" spans="1:8">
      <c r="A18505" s="602" t="s">
        <v>134</v>
      </c>
      <c r="B18505" s="602" t="s">
        <v>359</v>
      </c>
      <c r="C18505" s="602" t="s">
        <v>63</v>
      </c>
      <c r="D18505" s="602" t="s">
        <v>631</v>
      </c>
      <c r="E18505" s="602" t="s">
        <v>194</v>
      </c>
      <c r="F18505" s="602" t="s">
        <v>200</v>
      </c>
      <c r="G18505" s="603" t="s">
        <v>201</v>
      </c>
      <c r="H18505" s="604">
        <v>254012000</v>
      </c>
    </row>
    <row r="18506" spans="1:8">
      <c r="A18506" s="602" t="s">
        <v>134</v>
      </c>
      <c r="B18506" s="602" t="s">
        <v>359</v>
      </c>
      <c r="C18506" s="602" t="s">
        <v>63</v>
      </c>
      <c r="D18506" s="602" t="s">
        <v>631</v>
      </c>
      <c r="E18506" s="602" t="s">
        <v>1145</v>
      </c>
      <c r="F18506" s="605" t="s">
        <v>411</v>
      </c>
      <c r="G18506" s="603" t="s">
        <v>1146</v>
      </c>
      <c r="H18506" s="604">
        <v>39216000</v>
      </c>
    </row>
    <row r="18507" spans="1:8">
      <c r="A18507" s="602" t="s">
        <v>134</v>
      </c>
      <c r="B18507" s="602" t="s">
        <v>359</v>
      </c>
      <c r="C18507" s="602" t="s">
        <v>63</v>
      </c>
      <c r="D18507" s="602" t="s">
        <v>631</v>
      </c>
      <c r="E18507" s="602" t="s">
        <v>1145</v>
      </c>
      <c r="F18507" s="602" t="s">
        <v>1144</v>
      </c>
      <c r="G18507" s="603" t="s">
        <v>1143</v>
      </c>
      <c r="H18507" s="604">
        <v>39216000</v>
      </c>
    </row>
    <row r="18508" spans="1:8">
      <c r="A18508" s="602" t="s">
        <v>134</v>
      </c>
      <c r="B18508" s="602" t="s">
        <v>359</v>
      </c>
      <c r="C18508" s="602" t="s">
        <v>63</v>
      </c>
      <c r="D18508" s="602" t="s">
        <v>631</v>
      </c>
      <c r="E18508" s="602" t="s">
        <v>260</v>
      </c>
      <c r="F18508" s="605" t="s">
        <v>411</v>
      </c>
      <c r="G18508" s="603" t="s">
        <v>261</v>
      </c>
      <c r="H18508" s="604">
        <v>2479318000</v>
      </c>
    </row>
    <row r="18509" spans="1:8">
      <c r="A18509" s="602" t="s">
        <v>134</v>
      </c>
      <c r="B18509" s="602" t="s">
        <v>359</v>
      </c>
      <c r="C18509" s="602" t="s">
        <v>63</v>
      </c>
      <c r="D18509" s="602" t="s">
        <v>631</v>
      </c>
      <c r="E18509" s="602" t="s">
        <v>260</v>
      </c>
      <c r="F18509" s="602" t="s">
        <v>262</v>
      </c>
      <c r="G18509" s="603" t="s">
        <v>263</v>
      </c>
      <c r="H18509" s="604">
        <v>2479318000</v>
      </c>
    </row>
    <row r="18510" spans="1:8">
      <c r="A18510" s="602" t="s">
        <v>134</v>
      </c>
      <c r="B18510" s="602" t="s">
        <v>359</v>
      </c>
      <c r="C18510" s="602" t="s">
        <v>63</v>
      </c>
      <c r="D18510" s="602" t="s">
        <v>631</v>
      </c>
      <c r="E18510" s="602" t="s">
        <v>53</v>
      </c>
      <c r="F18510" s="605" t="s">
        <v>411</v>
      </c>
      <c r="G18510" s="603" t="s">
        <v>193</v>
      </c>
      <c r="H18510" s="604">
        <v>307621806</v>
      </c>
    </row>
    <row r="18511" spans="1:8">
      <c r="A18511" s="602" t="s">
        <v>134</v>
      </c>
      <c r="B18511" s="602" t="s">
        <v>359</v>
      </c>
      <c r="C18511" s="602" t="s">
        <v>63</v>
      </c>
      <c r="D18511" s="602" t="s">
        <v>631</v>
      </c>
      <c r="E18511" s="602" t="s">
        <v>53</v>
      </c>
      <c r="F18511" s="602" t="s">
        <v>54</v>
      </c>
      <c r="G18511" s="603" t="s">
        <v>55</v>
      </c>
      <c r="H18511" s="604">
        <v>76604806</v>
      </c>
    </row>
    <row r="18512" spans="1:8">
      <c r="A18512" s="602" t="s">
        <v>134</v>
      </c>
      <c r="B18512" s="602" t="s">
        <v>359</v>
      </c>
      <c r="C18512" s="602" t="s">
        <v>63</v>
      </c>
      <c r="D18512" s="602" t="s">
        <v>631</v>
      </c>
      <c r="E18512" s="602" t="s">
        <v>53</v>
      </c>
      <c r="F18512" s="602" t="s">
        <v>56</v>
      </c>
      <c r="G18512" s="603" t="s">
        <v>57</v>
      </c>
      <c r="H18512" s="604">
        <v>227285000</v>
      </c>
    </row>
    <row r="18513" spans="1:8">
      <c r="A18513" s="602" t="s">
        <v>134</v>
      </c>
      <c r="B18513" s="602" t="s">
        <v>359</v>
      </c>
      <c r="C18513" s="602" t="s">
        <v>63</v>
      </c>
      <c r="D18513" s="602" t="s">
        <v>631</v>
      </c>
      <c r="E18513" s="602" t="s">
        <v>53</v>
      </c>
      <c r="F18513" s="602" t="s">
        <v>264</v>
      </c>
      <c r="G18513" s="603" t="s">
        <v>34</v>
      </c>
      <c r="H18513" s="604">
        <v>3732000</v>
      </c>
    </row>
    <row r="18514" spans="1:8">
      <c r="A18514" s="602" t="s">
        <v>134</v>
      </c>
      <c r="B18514" s="602" t="s">
        <v>359</v>
      </c>
      <c r="C18514" s="602" t="s">
        <v>63</v>
      </c>
      <c r="D18514" s="602" t="s">
        <v>65</v>
      </c>
      <c r="E18514" s="605" t="s">
        <v>411</v>
      </c>
      <c r="F18514" s="605" t="s">
        <v>411</v>
      </c>
      <c r="G18514" s="603" t="s">
        <v>66</v>
      </c>
      <c r="H18514" s="604">
        <v>9628070700</v>
      </c>
    </row>
    <row r="18515" spans="1:8">
      <c r="A18515" s="602" t="s">
        <v>134</v>
      </c>
      <c r="B18515" s="602" t="s">
        <v>359</v>
      </c>
      <c r="C18515" s="602" t="s">
        <v>63</v>
      </c>
      <c r="D18515" s="602" t="s">
        <v>65</v>
      </c>
      <c r="E18515" s="602" t="s">
        <v>202</v>
      </c>
      <c r="F18515" s="605" t="s">
        <v>411</v>
      </c>
      <c r="G18515" s="603" t="s">
        <v>203</v>
      </c>
      <c r="H18515" s="604">
        <v>4200000</v>
      </c>
    </row>
    <row r="18516" spans="1:8">
      <c r="A18516" s="602" t="s">
        <v>134</v>
      </c>
      <c r="B18516" s="602" t="s">
        <v>359</v>
      </c>
      <c r="C18516" s="602" t="s">
        <v>63</v>
      </c>
      <c r="D18516" s="602" t="s">
        <v>65</v>
      </c>
      <c r="E18516" s="602" t="s">
        <v>202</v>
      </c>
      <c r="F18516" s="602" t="s">
        <v>767</v>
      </c>
      <c r="G18516" s="603" t="s">
        <v>203</v>
      </c>
      <c r="H18516" s="604">
        <v>4200000</v>
      </c>
    </row>
    <row r="18517" spans="1:8">
      <c r="A18517" s="602" t="s">
        <v>134</v>
      </c>
      <c r="B18517" s="602" t="s">
        <v>359</v>
      </c>
      <c r="C18517" s="602" t="s">
        <v>63</v>
      </c>
      <c r="D18517" s="602" t="s">
        <v>65</v>
      </c>
      <c r="E18517" s="602" t="s">
        <v>582</v>
      </c>
      <c r="F18517" s="605" t="s">
        <v>411</v>
      </c>
      <c r="G18517" s="603" t="s">
        <v>583</v>
      </c>
      <c r="H18517" s="604">
        <v>864000</v>
      </c>
    </row>
    <row r="18518" spans="1:8">
      <c r="A18518" s="602" t="s">
        <v>134</v>
      </c>
      <c r="B18518" s="602" t="s">
        <v>359</v>
      </c>
      <c r="C18518" s="602" t="s">
        <v>63</v>
      </c>
      <c r="D18518" s="602" t="s">
        <v>65</v>
      </c>
      <c r="E18518" s="602" t="s">
        <v>582</v>
      </c>
      <c r="F18518" s="602" t="s">
        <v>595</v>
      </c>
      <c r="G18518" s="603" t="s">
        <v>596</v>
      </c>
      <c r="H18518" s="604">
        <v>864000</v>
      </c>
    </row>
    <row r="18519" spans="1:8">
      <c r="A18519" s="602" t="s">
        <v>134</v>
      </c>
      <c r="B18519" s="602" t="s">
        <v>359</v>
      </c>
      <c r="C18519" s="602" t="s">
        <v>63</v>
      </c>
      <c r="D18519" s="602" t="s">
        <v>65</v>
      </c>
      <c r="E18519" s="602" t="s">
        <v>152</v>
      </c>
      <c r="F18519" s="605" t="s">
        <v>411</v>
      </c>
      <c r="G18519" s="603" t="s">
        <v>153</v>
      </c>
      <c r="H18519" s="604">
        <v>10990000</v>
      </c>
    </row>
    <row r="18520" spans="1:8">
      <c r="A18520" s="602" t="s">
        <v>134</v>
      </c>
      <c r="B18520" s="602" t="s">
        <v>359</v>
      </c>
      <c r="C18520" s="602" t="s">
        <v>63</v>
      </c>
      <c r="D18520" s="602" t="s">
        <v>65</v>
      </c>
      <c r="E18520" s="602" t="s">
        <v>152</v>
      </c>
      <c r="F18520" s="602" t="s">
        <v>154</v>
      </c>
      <c r="G18520" s="603" t="s">
        <v>155</v>
      </c>
      <c r="H18520" s="604">
        <v>540000</v>
      </c>
    </row>
    <row r="18521" spans="1:8">
      <c r="A18521" s="602" t="s">
        <v>134</v>
      </c>
      <c r="B18521" s="602" t="s">
        <v>359</v>
      </c>
      <c r="C18521" s="602" t="s">
        <v>63</v>
      </c>
      <c r="D18521" s="602" t="s">
        <v>65</v>
      </c>
      <c r="E18521" s="602" t="s">
        <v>152</v>
      </c>
      <c r="F18521" s="602" t="s">
        <v>606</v>
      </c>
      <c r="G18521" s="603" t="s">
        <v>0</v>
      </c>
      <c r="H18521" s="604">
        <v>10450000</v>
      </c>
    </row>
    <row r="18522" spans="1:8">
      <c r="A18522" s="602" t="s">
        <v>134</v>
      </c>
      <c r="B18522" s="602" t="s">
        <v>359</v>
      </c>
      <c r="C18522" s="602" t="s">
        <v>63</v>
      </c>
      <c r="D18522" s="602" t="s">
        <v>65</v>
      </c>
      <c r="E18522" s="602" t="s">
        <v>156</v>
      </c>
      <c r="F18522" s="605" t="s">
        <v>411</v>
      </c>
      <c r="G18522" s="603" t="s">
        <v>514</v>
      </c>
      <c r="H18522" s="604">
        <v>666000</v>
      </c>
    </row>
    <row r="18523" spans="1:8">
      <c r="A18523" s="602" t="s">
        <v>134</v>
      </c>
      <c r="B18523" s="602" t="s">
        <v>359</v>
      </c>
      <c r="C18523" s="602" t="s">
        <v>63</v>
      </c>
      <c r="D18523" s="602" t="s">
        <v>65</v>
      </c>
      <c r="E18523" s="602" t="s">
        <v>156</v>
      </c>
      <c r="F18523" s="602" t="s">
        <v>159</v>
      </c>
      <c r="G18523" s="603" t="s">
        <v>160</v>
      </c>
      <c r="H18523" s="604">
        <v>666000</v>
      </c>
    </row>
    <row r="18524" spans="1:8">
      <c r="A18524" s="602" t="s">
        <v>134</v>
      </c>
      <c r="B18524" s="602" t="s">
        <v>359</v>
      </c>
      <c r="C18524" s="602" t="s">
        <v>63</v>
      </c>
      <c r="D18524" s="602" t="s">
        <v>65</v>
      </c>
      <c r="E18524" s="602" t="s">
        <v>163</v>
      </c>
      <c r="F18524" s="605" t="s">
        <v>411</v>
      </c>
      <c r="G18524" s="603" t="s">
        <v>164</v>
      </c>
      <c r="H18524" s="604">
        <v>24552000</v>
      </c>
    </row>
    <row r="18525" spans="1:8">
      <c r="A18525" s="602" t="s">
        <v>134</v>
      </c>
      <c r="B18525" s="602" t="s">
        <v>359</v>
      </c>
      <c r="C18525" s="602" t="s">
        <v>63</v>
      </c>
      <c r="D18525" s="602" t="s">
        <v>65</v>
      </c>
      <c r="E18525" s="602" t="s">
        <v>163</v>
      </c>
      <c r="F18525" s="602" t="s">
        <v>165</v>
      </c>
      <c r="G18525" s="603" t="s">
        <v>166</v>
      </c>
      <c r="H18525" s="604">
        <v>24552000</v>
      </c>
    </row>
    <row r="18526" spans="1:8">
      <c r="A18526" s="602" t="s">
        <v>134</v>
      </c>
      <c r="B18526" s="602" t="s">
        <v>359</v>
      </c>
      <c r="C18526" s="602" t="s">
        <v>63</v>
      </c>
      <c r="D18526" s="602" t="s">
        <v>65</v>
      </c>
      <c r="E18526" s="602" t="s">
        <v>167</v>
      </c>
      <c r="F18526" s="605" t="s">
        <v>411</v>
      </c>
      <c r="G18526" s="603" t="s">
        <v>168</v>
      </c>
      <c r="H18526" s="604">
        <v>658200</v>
      </c>
    </row>
    <row r="18527" spans="1:8">
      <c r="A18527" s="602" t="s">
        <v>134</v>
      </c>
      <c r="B18527" s="602" t="s">
        <v>359</v>
      </c>
      <c r="C18527" s="602" t="s">
        <v>63</v>
      </c>
      <c r="D18527" s="602" t="s">
        <v>65</v>
      </c>
      <c r="E18527" s="602" t="s">
        <v>167</v>
      </c>
      <c r="F18527" s="602" t="s">
        <v>228</v>
      </c>
      <c r="G18527" s="603" t="s">
        <v>229</v>
      </c>
      <c r="H18527" s="604">
        <v>658200</v>
      </c>
    </row>
    <row r="18528" spans="1:8">
      <c r="A18528" s="602" t="s">
        <v>134</v>
      </c>
      <c r="B18528" s="602" t="s">
        <v>359</v>
      </c>
      <c r="C18528" s="602" t="s">
        <v>63</v>
      </c>
      <c r="D18528" s="602" t="s">
        <v>65</v>
      </c>
      <c r="E18528" s="602" t="s">
        <v>171</v>
      </c>
      <c r="F18528" s="605" t="s">
        <v>411</v>
      </c>
      <c r="G18528" s="603" t="s">
        <v>172</v>
      </c>
      <c r="H18528" s="604">
        <v>1240000</v>
      </c>
    </row>
    <row r="18529" spans="1:8">
      <c r="A18529" s="602" t="s">
        <v>134</v>
      </c>
      <c r="B18529" s="602" t="s">
        <v>359</v>
      </c>
      <c r="C18529" s="602" t="s">
        <v>63</v>
      </c>
      <c r="D18529" s="602" t="s">
        <v>65</v>
      </c>
      <c r="E18529" s="602" t="s">
        <v>171</v>
      </c>
      <c r="F18529" s="602" t="s">
        <v>173</v>
      </c>
      <c r="G18529" s="603" t="s">
        <v>174</v>
      </c>
      <c r="H18529" s="604">
        <v>1240000</v>
      </c>
    </row>
    <row r="18530" spans="1:8">
      <c r="A18530" s="602" t="s">
        <v>134</v>
      </c>
      <c r="B18530" s="602" t="s">
        <v>359</v>
      </c>
      <c r="C18530" s="602" t="s">
        <v>63</v>
      </c>
      <c r="D18530" s="602" t="s">
        <v>65</v>
      </c>
      <c r="E18530" s="602" t="s">
        <v>177</v>
      </c>
      <c r="F18530" s="605" t="s">
        <v>411</v>
      </c>
      <c r="G18530" s="603" t="s">
        <v>178</v>
      </c>
      <c r="H18530" s="604">
        <v>1498000</v>
      </c>
    </row>
    <row r="18531" spans="1:8">
      <c r="A18531" s="602" t="s">
        <v>134</v>
      </c>
      <c r="B18531" s="602" t="s">
        <v>359</v>
      </c>
      <c r="C18531" s="602" t="s">
        <v>63</v>
      </c>
      <c r="D18531" s="602" t="s">
        <v>65</v>
      </c>
      <c r="E18531" s="602" t="s">
        <v>177</v>
      </c>
      <c r="F18531" s="602" t="s">
        <v>235</v>
      </c>
      <c r="G18531" s="603" t="s">
        <v>236</v>
      </c>
      <c r="H18531" s="604">
        <v>1498000</v>
      </c>
    </row>
    <row r="18532" spans="1:8">
      <c r="A18532" s="602" t="s">
        <v>134</v>
      </c>
      <c r="B18532" s="602" t="s">
        <v>359</v>
      </c>
      <c r="C18532" s="602" t="s">
        <v>63</v>
      </c>
      <c r="D18532" s="602" t="s">
        <v>65</v>
      </c>
      <c r="E18532" s="602" t="s">
        <v>240</v>
      </c>
      <c r="F18532" s="605" t="s">
        <v>411</v>
      </c>
      <c r="G18532" s="603" t="s">
        <v>241</v>
      </c>
      <c r="H18532" s="604">
        <v>42380000</v>
      </c>
    </row>
    <row r="18533" spans="1:8">
      <c r="A18533" s="602" t="s">
        <v>134</v>
      </c>
      <c r="B18533" s="602" t="s">
        <v>359</v>
      </c>
      <c r="C18533" s="602" t="s">
        <v>63</v>
      </c>
      <c r="D18533" s="602" t="s">
        <v>65</v>
      </c>
      <c r="E18533" s="602" t="s">
        <v>240</v>
      </c>
      <c r="F18533" s="602" t="s">
        <v>242</v>
      </c>
      <c r="G18533" s="603" t="s">
        <v>243</v>
      </c>
      <c r="H18533" s="604">
        <v>60000</v>
      </c>
    </row>
    <row r="18534" spans="1:8">
      <c r="A18534" s="602" t="s">
        <v>134</v>
      </c>
      <c r="B18534" s="602" t="s">
        <v>359</v>
      </c>
      <c r="C18534" s="602" t="s">
        <v>63</v>
      </c>
      <c r="D18534" s="602" t="s">
        <v>65</v>
      </c>
      <c r="E18534" s="602" t="s">
        <v>240</v>
      </c>
      <c r="F18534" s="602" t="s">
        <v>597</v>
      </c>
      <c r="G18534" s="603" t="s">
        <v>598</v>
      </c>
      <c r="H18534" s="604">
        <v>700000</v>
      </c>
    </row>
    <row r="18535" spans="1:8">
      <c r="A18535" s="602" t="s">
        <v>134</v>
      </c>
      <c r="B18535" s="602" t="s">
        <v>359</v>
      </c>
      <c r="C18535" s="602" t="s">
        <v>63</v>
      </c>
      <c r="D18535" s="602" t="s">
        <v>65</v>
      </c>
      <c r="E18535" s="602" t="s">
        <v>240</v>
      </c>
      <c r="F18535" s="602" t="s">
        <v>733</v>
      </c>
      <c r="G18535" s="603" t="s">
        <v>734</v>
      </c>
      <c r="H18535" s="604">
        <v>32585000</v>
      </c>
    </row>
    <row r="18536" spans="1:8">
      <c r="A18536" s="602" t="s">
        <v>134</v>
      </c>
      <c r="B18536" s="602" t="s">
        <v>359</v>
      </c>
      <c r="C18536" s="602" t="s">
        <v>63</v>
      </c>
      <c r="D18536" s="602" t="s">
        <v>65</v>
      </c>
      <c r="E18536" s="602" t="s">
        <v>240</v>
      </c>
      <c r="F18536" s="602" t="s">
        <v>735</v>
      </c>
      <c r="G18536" s="603" t="s">
        <v>193</v>
      </c>
      <c r="H18536" s="604">
        <v>9035000</v>
      </c>
    </row>
    <row r="18537" spans="1:8">
      <c r="A18537" s="602" t="s">
        <v>134</v>
      </c>
      <c r="B18537" s="602" t="s">
        <v>359</v>
      </c>
      <c r="C18537" s="602" t="s">
        <v>63</v>
      </c>
      <c r="D18537" s="602" t="s">
        <v>65</v>
      </c>
      <c r="E18537" s="602" t="s">
        <v>738</v>
      </c>
      <c r="F18537" s="605" t="s">
        <v>411</v>
      </c>
      <c r="G18537" s="603" t="s">
        <v>739</v>
      </c>
      <c r="H18537" s="604">
        <v>14000000</v>
      </c>
    </row>
    <row r="18538" spans="1:8">
      <c r="A18538" s="602" t="s">
        <v>134</v>
      </c>
      <c r="B18538" s="602" t="s">
        <v>359</v>
      </c>
      <c r="C18538" s="602" t="s">
        <v>63</v>
      </c>
      <c r="D18538" s="602" t="s">
        <v>65</v>
      </c>
      <c r="E18538" s="602" t="s">
        <v>738</v>
      </c>
      <c r="F18538" s="602" t="s">
        <v>740</v>
      </c>
      <c r="G18538" s="603" t="s">
        <v>741</v>
      </c>
      <c r="H18538" s="604">
        <v>4200000</v>
      </c>
    </row>
    <row r="18539" spans="1:8">
      <c r="A18539" s="602" t="s">
        <v>134</v>
      </c>
      <c r="B18539" s="602" t="s">
        <v>359</v>
      </c>
      <c r="C18539" s="602" t="s">
        <v>63</v>
      </c>
      <c r="D18539" s="602" t="s">
        <v>65</v>
      </c>
      <c r="E18539" s="602" t="s">
        <v>738</v>
      </c>
      <c r="F18539" s="602" t="s">
        <v>356</v>
      </c>
      <c r="G18539" s="603" t="s">
        <v>357</v>
      </c>
      <c r="H18539" s="604">
        <v>3000000</v>
      </c>
    </row>
    <row r="18540" spans="1:8">
      <c r="A18540" s="602" t="s">
        <v>134</v>
      </c>
      <c r="B18540" s="602" t="s">
        <v>359</v>
      </c>
      <c r="C18540" s="602" t="s">
        <v>63</v>
      </c>
      <c r="D18540" s="602" t="s">
        <v>65</v>
      </c>
      <c r="E18540" s="602" t="s">
        <v>738</v>
      </c>
      <c r="F18540" s="602" t="s">
        <v>742</v>
      </c>
      <c r="G18540" s="603" t="s">
        <v>743</v>
      </c>
      <c r="H18540" s="604">
        <v>6800000</v>
      </c>
    </row>
    <row r="18541" spans="1:8">
      <c r="A18541" s="602" t="s">
        <v>134</v>
      </c>
      <c r="B18541" s="602" t="s">
        <v>359</v>
      </c>
      <c r="C18541" s="602" t="s">
        <v>63</v>
      </c>
      <c r="D18541" s="602" t="s">
        <v>65</v>
      </c>
      <c r="E18541" s="602" t="s">
        <v>189</v>
      </c>
      <c r="F18541" s="605" t="s">
        <v>411</v>
      </c>
      <c r="G18541" s="603" t="s">
        <v>190</v>
      </c>
      <c r="H18541" s="604">
        <v>38553000</v>
      </c>
    </row>
    <row r="18542" spans="1:8">
      <c r="A18542" s="602" t="s">
        <v>134</v>
      </c>
      <c r="B18542" s="602" t="s">
        <v>359</v>
      </c>
      <c r="C18542" s="602" t="s">
        <v>63</v>
      </c>
      <c r="D18542" s="602" t="s">
        <v>65</v>
      </c>
      <c r="E18542" s="602" t="s">
        <v>189</v>
      </c>
      <c r="F18542" s="602" t="s">
        <v>191</v>
      </c>
      <c r="G18542" s="603" t="s">
        <v>36</v>
      </c>
      <c r="H18542" s="604">
        <v>7643000</v>
      </c>
    </row>
    <row r="18543" spans="1:8">
      <c r="A18543" s="602" t="s">
        <v>134</v>
      </c>
      <c r="B18543" s="602" t="s">
        <v>359</v>
      </c>
      <c r="C18543" s="602" t="s">
        <v>63</v>
      </c>
      <c r="D18543" s="602" t="s">
        <v>65</v>
      </c>
      <c r="E18543" s="602" t="s">
        <v>189</v>
      </c>
      <c r="F18543" s="602" t="s">
        <v>13</v>
      </c>
      <c r="G18543" s="603" t="s">
        <v>14</v>
      </c>
      <c r="H18543" s="604">
        <v>2000000</v>
      </c>
    </row>
    <row r="18544" spans="1:8">
      <c r="A18544" s="602" t="s">
        <v>134</v>
      </c>
      <c r="B18544" s="602" t="s">
        <v>359</v>
      </c>
      <c r="C18544" s="602" t="s">
        <v>63</v>
      </c>
      <c r="D18544" s="602" t="s">
        <v>65</v>
      </c>
      <c r="E18544" s="602" t="s">
        <v>189</v>
      </c>
      <c r="F18544" s="602" t="s">
        <v>192</v>
      </c>
      <c r="G18544" s="603" t="s">
        <v>193</v>
      </c>
      <c r="H18544" s="604">
        <v>28910000</v>
      </c>
    </row>
    <row r="18545" spans="1:8">
      <c r="A18545" s="602" t="s">
        <v>134</v>
      </c>
      <c r="B18545" s="602" t="s">
        <v>359</v>
      </c>
      <c r="C18545" s="602" t="s">
        <v>63</v>
      </c>
      <c r="D18545" s="602" t="s">
        <v>65</v>
      </c>
      <c r="E18545" s="602" t="s">
        <v>77</v>
      </c>
      <c r="F18545" s="605" t="s">
        <v>411</v>
      </c>
      <c r="G18545" s="603" t="s">
        <v>78</v>
      </c>
      <c r="H18545" s="604">
        <v>729480000</v>
      </c>
    </row>
    <row r="18546" spans="1:8">
      <c r="A18546" s="602" t="s">
        <v>134</v>
      </c>
      <c r="B18546" s="602" t="s">
        <v>359</v>
      </c>
      <c r="C18546" s="602" t="s">
        <v>63</v>
      </c>
      <c r="D18546" s="602" t="s">
        <v>65</v>
      </c>
      <c r="E18546" s="602" t="s">
        <v>77</v>
      </c>
      <c r="F18546" s="602" t="s">
        <v>79</v>
      </c>
      <c r="G18546" s="603" t="s">
        <v>205</v>
      </c>
      <c r="H18546" s="604">
        <v>729480000</v>
      </c>
    </row>
    <row r="18547" spans="1:8">
      <c r="A18547" s="602" t="s">
        <v>134</v>
      </c>
      <c r="B18547" s="602" t="s">
        <v>359</v>
      </c>
      <c r="C18547" s="602" t="s">
        <v>63</v>
      </c>
      <c r="D18547" s="602" t="s">
        <v>65</v>
      </c>
      <c r="E18547" s="602" t="s">
        <v>628</v>
      </c>
      <c r="F18547" s="605" t="s">
        <v>411</v>
      </c>
      <c r="G18547" s="603" t="s">
        <v>629</v>
      </c>
      <c r="H18547" s="604">
        <v>2483265000</v>
      </c>
    </row>
    <row r="18548" spans="1:8">
      <c r="A18548" s="602" t="s">
        <v>134</v>
      </c>
      <c r="B18548" s="602" t="s">
        <v>359</v>
      </c>
      <c r="C18548" s="602" t="s">
        <v>63</v>
      </c>
      <c r="D18548" s="602" t="s">
        <v>65</v>
      </c>
      <c r="E18548" s="602" t="s">
        <v>628</v>
      </c>
      <c r="F18548" s="602" t="s">
        <v>620</v>
      </c>
      <c r="G18548" s="603" t="s">
        <v>621</v>
      </c>
      <c r="H18548" s="604">
        <v>41036000</v>
      </c>
    </row>
    <row r="18549" spans="1:8">
      <c r="A18549" s="602" t="s">
        <v>134</v>
      </c>
      <c r="B18549" s="602" t="s">
        <v>359</v>
      </c>
      <c r="C18549" s="602" t="s">
        <v>63</v>
      </c>
      <c r="D18549" s="602" t="s">
        <v>65</v>
      </c>
      <c r="E18549" s="602" t="s">
        <v>628</v>
      </c>
      <c r="F18549" s="602" t="s">
        <v>1159</v>
      </c>
      <c r="G18549" s="603" t="s">
        <v>1158</v>
      </c>
      <c r="H18549" s="604">
        <v>300000</v>
      </c>
    </row>
    <row r="18550" spans="1:8">
      <c r="A18550" s="602" t="s">
        <v>134</v>
      </c>
      <c r="B18550" s="602" t="s">
        <v>359</v>
      </c>
      <c r="C18550" s="602" t="s">
        <v>63</v>
      </c>
      <c r="D18550" s="602" t="s">
        <v>65</v>
      </c>
      <c r="E18550" s="602" t="s">
        <v>628</v>
      </c>
      <c r="F18550" s="602" t="s">
        <v>637</v>
      </c>
      <c r="G18550" s="603" t="s">
        <v>638</v>
      </c>
      <c r="H18550" s="604">
        <v>1315000000</v>
      </c>
    </row>
    <row r="18551" spans="1:8">
      <c r="A18551" s="602" t="s">
        <v>134</v>
      </c>
      <c r="B18551" s="602" t="s">
        <v>359</v>
      </c>
      <c r="C18551" s="602" t="s">
        <v>63</v>
      </c>
      <c r="D18551" s="602" t="s">
        <v>65</v>
      </c>
      <c r="E18551" s="602" t="s">
        <v>628</v>
      </c>
      <c r="F18551" s="602" t="s">
        <v>639</v>
      </c>
      <c r="G18551" s="603" t="s">
        <v>614</v>
      </c>
      <c r="H18551" s="604">
        <v>91320000</v>
      </c>
    </row>
    <row r="18552" spans="1:8">
      <c r="A18552" s="602" t="s">
        <v>134</v>
      </c>
      <c r="B18552" s="602" t="s">
        <v>359</v>
      </c>
      <c r="C18552" s="602" t="s">
        <v>63</v>
      </c>
      <c r="D18552" s="602" t="s">
        <v>65</v>
      </c>
      <c r="E18552" s="602" t="s">
        <v>628</v>
      </c>
      <c r="F18552" s="602" t="s">
        <v>615</v>
      </c>
      <c r="G18552" s="603" t="s">
        <v>616</v>
      </c>
      <c r="H18552" s="604">
        <v>8026000</v>
      </c>
    </row>
    <row r="18553" spans="1:8">
      <c r="A18553" s="602" t="s">
        <v>134</v>
      </c>
      <c r="B18553" s="602" t="s">
        <v>359</v>
      </c>
      <c r="C18553" s="602" t="s">
        <v>63</v>
      </c>
      <c r="D18553" s="602" t="s">
        <v>65</v>
      </c>
      <c r="E18553" s="602" t="s">
        <v>628</v>
      </c>
      <c r="F18553" s="602" t="s">
        <v>617</v>
      </c>
      <c r="G18553" s="603" t="s">
        <v>618</v>
      </c>
      <c r="H18553" s="604">
        <v>11000000</v>
      </c>
    </row>
    <row r="18554" spans="1:8">
      <c r="A18554" s="602" t="s">
        <v>134</v>
      </c>
      <c r="B18554" s="602" t="s">
        <v>359</v>
      </c>
      <c r="C18554" s="602" t="s">
        <v>63</v>
      </c>
      <c r="D18554" s="602" t="s">
        <v>65</v>
      </c>
      <c r="E18554" s="602" t="s">
        <v>628</v>
      </c>
      <c r="F18554" s="602" t="s">
        <v>619</v>
      </c>
      <c r="G18554" s="603" t="s">
        <v>205</v>
      </c>
      <c r="H18554" s="604">
        <v>1016583000</v>
      </c>
    </row>
    <row r="18555" spans="1:8">
      <c r="A18555" s="602" t="s">
        <v>134</v>
      </c>
      <c r="B18555" s="602" t="s">
        <v>359</v>
      </c>
      <c r="C18555" s="602" t="s">
        <v>63</v>
      </c>
      <c r="D18555" s="602" t="s">
        <v>65</v>
      </c>
      <c r="E18555" s="602" t="s">
        <v>642</v>
      </c>
      <c r="F18555" s="605" t="s">
        <v>411</v>
      </c>
      <c r="G18555" s="603" t="s">
        <v>643</v>
      </c>
      <c r="H18555" s="604">
        <v>2163526000</v>
      </c>
    </row>
    <row r="18556" spans="1:8">
      <c r="A18556" s="602" t="s">
        <v>134</v>
      </c>
      <c r="B18556" s="602" t="s">
        <v>359</v>
      </c>
      <c r="C18556" s="602" t="s">
        <v>63</v>
      </c>
      <c r="D18556" s="602" t="s">
        <v>65</v>
      </c>
      <c r="E18556" s="602" t="s">
        <v>642</v>
      </c>
      <c r="F18556" s="602" t="s">
        <v>1157</v>
      </c>
      <c r="G18556" s="603" t="s">
        <v>1156</v>
      </c>
      <c r="H18556" s="604">
        <v>24200000</v>
      </c>
    </row>
    <row r="18557" spans="1:8">
      <c r="A18557" s="602" t="s">
        <v>134</v>
      </c>
      <c r="B18557" s="602" t="s">
        <v>359</v>
      </c>
      <c r="C18557" s="602" t="s">
        <v>63</v>
      </c>
      <c r="D18557" s="602" t="s">
        <v>65</v>
      </c>
      <c r="E18557" s="602" t="s">
        <v>642</v>
      </c>
      <c r="F18557" s="602" t="s">
        <v>644</v>
      </c>
      <c r="G18557" s="603" t="s">
        <v>645</v>
      </c>
      <c r="H18557" s="604">
        <v>2139326000</v>
      </c>
    </row>
    <row r="18558" spans="1:8">
      <c r="A18558" s="602" t="s">
        <v>134</v>
      </c>
      <c r="B18558" s="602" t="s">
        <v>359</v>
      </c>
      <c r="C18558" s="602" t="s">
        <v>63</v>
      </c>
      <c r="D18558" s="602" t="s">
        <v>65</v>
      </c>
      <c r="E18558" s="602" t="s">
        <v>194</v>
      </c>
      <c r="F18558" s="605" t="s">
        <v>411</v>
      </c>
      <c r="G18558" s="603" t="s">
        <v>195</v>
      </c>
      <c r="H18558" s="604">
        <v>4112198500</v>
      </c>
    </row>
    <row r="18559" spans="1:8">
      <c r="A18559" s="602" t="s">
        <v>134</v>
      </c>
      <c r="B18559" s="602" t="s">
        <v>359</v>
      </c>
      <c r="C18559" s="602" t="s">
        <v>63</v>
      </c>
      <c r="D18559" s="602" t="s">
        <v>65</v>
      </c>
      <c r="E18559" s="602" t="s">
        <v>194</v>
      </c>
      <c r="F18559" s="602" t="s">
        <v>71</v>
      </c>
      <c r="G18559" s="603" t="s">
        <v>72</v>
      </c>
      <c r="H18559" s="604">
        <v>28420000</v>
      </c>
    </row>
    <row r="18560" spans="1:8">
      <c r="A18560" s="602" t="s">
        <v>134</v>
      </c>
      <c r="B18560" s="602" t="s">
        <v>359</v>
      </c>
      <c r="C18560" s="602" t="s">
        <v>63</v>
      </c>
      <c r="D18560" s="602" t="s">
        <v>65</v>
      </c>
      <c r="E18560" s="602" t="s">
        <v>194</v>
      </c>
      <c r="F18560" s="602" t="s">
        <v>196</v>
      </c>
      <c r="G18560" s="603" t="s">
        <v>197</v>
      </c>
      <c r="H18560" s="604">
        <v>3432405500</v>
      </c>
    </row>
    <row r="18561" spans="1:8">
      <c r="A18561" s="602" t="s">
        <v>134</v>
      </c>
      <c r="B18561" s="602" t="s">
        <v>359</v>
      </c>
      <c r="C18561" s="602" t="s">
        <v>63</v>
      </c>
      <c r="D18561" s="602" t="s">
        <v>65</v>
      </c>
      <c r="E18561" s="602" t="s">
        <v>194</v>
      </c>
      <c r="F18561" s="602" t="s">
        <v>198</v>
      </c>
      <c r="G18561" s="603" t="s">
        <v>199</v>
      </c>
      <c r="H18561" s="604">
        <v>5708000</v>
      </c>
    </row>
    <row r="18562" spans="1:8">
      <c r="A18562" s="602" t="s">
        <v>134</v>
      </c>
      <c r="B18562" s="602" t="s">
        <v>359</v>
      </c>
      <c r="C18562" s="602" t="s">
        <v>63</v>
      </c>
      <c r="D18562" s="602" t="s">
        <v>65</v>
      </c>
      <c r="E18562" s="602" t="s">
        <v>194</v>
      </c>
      <c r="F18562" s="602" t="s">
        <v>200</v>
      </c>
      <c r="G18562" s="603" t="s">
        <v>201</v>
      </c>
      <c r="H18562" s="604">
        <v>645665000</v>
      </c>
    </row>
    <row r="18563" spans="1:8">
      <c r="A18563" s="602" t="s">
        <v>134</v>
      </c>
      <c r="B18563" s="602" t="s">
        <v>359</v>
      </c>
      <c r="C18563" s="602" t="s">
        <v>63</v>
      </c>
      <c r="D18563" s="602" t="s">
        <v>1154</v>
      </c>
      <c r="E18563" s="605" t="s">
        <v>411</v>
      </c>
      <c r="F18563" s="605" t="s">
        <v>411</v>
      </c>
      <c r="G18563" s="603" t="s">
        <v>1155</v>
      </c>
      <c r="H18563" s="604">
        <v>26815000</v>
      </c>
    </row>
    <row r="18564" spans="1:8">
      <c r="A18564" s="602" t="s">
        <v>134</v>
      </c>
      <c r="B18564" s="602" t="s">
        <v>359</v>
      </c>
      <c r="C18564" s="602" t="s">
        <v>63</v>
      </c>
      <c r="D18564" s="602" t="s">
        <v>1154</v>
      </c>
      <c r="E18564" s="602" t="s">
        <v>768</v>
      </c>
      <c r="F18564" s="605" t="s">
        <v>411</v>
      </c>
      <c r="G18564" s="603" t="s">
        <v>769</v>
      </c>
      <c r="H18564" s="604">
        <v>14400000</v>
      </c>
    </row>
    <row r="18565" spans="1:8">
      <c r="A18565" s="602" t="s">
        <v>134</v>
      </c>
      <c r="B18565" s="602" t="s">
        <v>359</v>
      </c>
      <c r="C18565" s="602" t="s">
        <v>63</v>
      </c>
      <c r="D18565" s="602" t="s">
        <v>1154</v>
      </c>
      <c r="E18565" s="602" t="s">
        <v>768</v>
      </c>
      <c r="F18565" s="602" t="s">
        <v>770</v>
      </c>
      <c r="G18565" s="603" t="s">
        <v>771</v>
      </c>
      <c r="H18565" s="604">
        <v>14400000</v>
      </c>
    </row>
    <row r="18566" spans="1:8">
      <c r="A18566" s="602" t="s">
        <v>134</v>
      </c>
      <c r="B18566" s="602" t="s">
        <v>359</v>
      </c>
      <c r="C18566" s="602" t="s">
        <v>63</v>
      </c>
      <c r="D18566" s="602" t="s">
        <v>1154</v>
      </c>
      <c r="E18566" s="602" t="s">
        <v>171</v>
      </c>
      <c r="F18566" s="605" t="s">
        <v>411</v>
      </c>
      <c r="G18566" s="603" t="s">
        <v>172</v>
      </c>
      <c r="H18566" s="604">
        <v>2520000</v>
      </c>
    </row>
    <row r="18567" spans="1:8">
      <c r="A18567" s="602" t="s">
        <v>134</v>
      </c>
      <c r="B18567" s="602" t="s">
        <v>359</v>
      </c>
      <c r="C18567" s="602" t="s">
        <v>63</v>
      </c>
      <c r="D18567" s="602" t="s">
        <v>1154</v>
      </c>
      <c r="E18567" s="602" t="s">
        <v>171</v>
      </c>
      <c r="F18567" s="602" t="s">
        <v>173</v>
      </c>
      <c r="G18567" s="603" t="s">
        <v>174</v>
      </c>
      <c r="H18567" s="604">
        <v>2520000</v>
      </c>
    </row>
    <row r="18568" spans="1:8">
      <c r="A18568" s="602" t="s">
        <v>134</v>
      </c>
      <c r="B18568" s="602" t="s">
        <v>359</v>
      </c>
      <c r="C18568" s="602" t="s">
        <v>63</v>
      </c>
      <c r="D18568" s="602" t="s">
        <v>1154</v>
      </c>
      <c r="E18568" s="602" t="s">
        <v>240</v>
      </c>
      <c r="F18568" s="605" t="s">
        <v>411</v>
      </c>
      <c r="G18568" s="603" t="s">
        <v>241</v>
      </c>
      <c r="H18568" s="604">
        <v>4145000</v>
      </c>
    </row>
    <row r="18569" spans="1:8">
      <c r="A18569" s="602" t="s">
        <v>134</v>
      </c>
      <c r="B18569" s="602" t="s">
        <v>359</v>
      </c>
      <c r="C18569" s="602" t="s">
        <v>63</v>
      </c>
      <c r="D18569" s="602" t="s">
        <v>1154</v>
      </c>
      <c r="E18569" s="602" t="s">
        <v>240</v>
      </c>
      <c r="F18569" s="602" t="s">
        <v>242</v>
      </c>
      <c r="G18569" s="603" t="s">
        <v>243</v>
      </c>
      <c r="H18569" s="604">
        <v>190000</v>
      </c>
    </row>
    <row r="18570" spans="1:8">
      <c r="A18570" s="602" t="s">
        <v>134</v>
      </c>
      <c r="B18570" s="602" t="s">
        <v>359</v>
      </c>
      <c r="C18570" s="602" t="s">
        <v>63</v>
      </c>
      <c r="D18570" s="602" t="s">
        <v>1154</v>
      </c>
      <c r="E18570" s="602" t="s">
        <v>240</v>
      </c>
      <c r="F18570" s="602" t="s">
        <v>733</v>
      </c>
      <c r="G18570" s="603" t="s">
        <v>734</v>
      </c>
      <c r="H18570" s="604">
        <v>3500000</v>
      </c>
    </row>
    <row r="18571" spans="1:8">
      <c r="A18571" s="602" t="s">
        <v>134</v>
      </c>
      <c r="B18571" s="602" t="s">
        <v>359</v>
      </c>
      <c r="C18571" s="602" t="s">
        <v>63</v>
      </c>
      <c r="D18571" s="602" t="s">
        <v>1154</v>
      </c>
      <c r="E18571" s="602" t="s">
        <v>240</v>
      </c>
      <c r="F18571" s="602" t="s">
        <v>735</v>
      </c>
      <c r="G18571" s="603" t="s">
        <v>193</v>
      </c>
      <c r="H18571" s="604">
        <v>455000</v>
      </c>
    </row>
    <row r="18572" spans="1:8">
      <c r="A18572" s="602" t="s">
        <v>134</v>
      </c>
      <c r="B18572" s="602" t="s">
        <v>359</v>
      </c>
      <c r="C18572" s="602" t="s">
        <v>63</v>
      </c>
      <c r="D18572" s="602" t="s">
        <v>1154</v>
      </c>
      <c r="E18572" s="602" t="s">
        <v>194</v>
      </c>
      <c r="F18572" s="605" t="s">
        <v>411</v>
      </c>
      <c r="G18572" s="603" t="s">
        <v>195</v>
      </c>
      <c r="H18572" s="604">
        <v>5750000</v>
      </c>
    </row>
    <row r="18573" spans="1:8">
      <c r="A18573" s="602" t="s">
        <v>134</v>
      </c>
      <c r="B18573" s="602" t="s">
        <v>359</v>
      </c>
      <c r="C18573" s="602" t="s">
        <v>63</v>
      </c>
      <c r="D18573" s="602" t="s">
        <v>1154</v>
      </c>
      <c r="E18573" s="602" t="s">
        <v>194</v>
      </c>
      <c r="F18573" s="602" t="s">
        <v>196</v>
      </c>
      <c r="G18573" s="603" t="s">
        <v>197</v>
      </c>
      <c r="H18573" s="604">
        <v>1750000</v>
      </c>
    </row>
    <row r="18574" spans="1:8">
      <c r="A18574" s="602" t="s">
        <v>134</v>
      </c>
      <c r="B18574" s="602" t="s">
        <v>359</v>
      </c>
      <c r="C18574" s="602" t="s">
        <v>63</v>
      </c>
      <c r="D18574" s="602" t="s">
        <v>1154</v>
      </c>
      <c r="E18574" s="602" t="s">
        <v>194</v>
      </c>
      <c r="F18574" s="602" t="s">
        <v>198</v>
      </c>
      <c r="G18574" s="603" t="s">
        <v>199</v>
      </c>
      <c r="H18574" s="604">
        <v>1500000</v>
      </c>
    </row>
    <row r="18575" spans="1:8">
      <c r="A18575" s="602" t="s">
        <v>134</v>
      </c>
      <c r="B18575" s="602" t="s">
        <v>359</v>
      </c>
      <c r="C18575" s="602" t="s">
        <v>63</v>
      </c>
      <c r="D18575" s="602" t="s">
        <v>1154</v>
      </c>
      <c r="E18575" s="602" t="s">
        <v>194</v>
      </c>
      <c r="F18575" s="602" t="s">
        <v>200</v>
      </c>
      <c r="G18575" s="603" t="s">
        <v>201</v>
      </c>
      <c r="H18575" s="604">
        <v>2500000</v>
      </c>
    </row>
    <row r="18576" spans="1:8">
      <c r="A18576" s="602" t="s">
        <v>134</v>
      </c>
      <c r="B18576" s="602" t="s">
        <v>359</v>
      </c>
      <c r="C18576" s="602" t="s">
        <v>63</v>
      </c>
      <c r="D18576" s="602" t="s">
        <v>1085</v>
      </c>
      <c r="E18576" s="605" t="s">
        <v>411</v>
      </c>
      <c r="F18576" s="605" t="s">
        <v>411</v>
      </c>
      <c r="G18576" s="603" t="s">
        <v>1086</v>
      </c>
      <c r="H18576" s="604">
        <v>32600000</v>
      </c>
    </row>
    <row r="18577" spans="1:8">
      <c r="A18577" s="602" t="s">
        <v>134</v>
      </c>
      <c r="B18577" s="602" t="s">
        <v>359</v>
      </c>
      <c r="C18577" s="602" t="s">
        <v>63</v>
      </c>
      <c r="D18577" s="602" t="s">
        <v>1085</v>
      </c>
      <c r="E18577" s="602" t="s">
        <v>177</v>
      </c>
      <c r="F18577" s="605" t="s">
        <v>411</v>
      </c>
      <c r="G18577" s="603" t="s">
        <v>178</v>
      </c>
      <c r="H18577" s="604">
        <v>1820000</v>
      </c>
    </row>
    <row r="18578" spans="1:8">
      <c r="A18578" s="602" t="s">
        <v>134</v>
      </c>
      <c r="B18578" s="602" t="s">
        <v>359</v>
      </c>
      <c r="C18578" s="602" t="s">
        <v>63</v>
      </c>
      <c r="D18578" s="602" t="s">
        <v>1085</v>
      </c>
      <c r="E18578" s="602" t="s">
        <v>177</v>
      </c>
      <c r="F18578" s="602" t="s">
        <v>441</v>
      </c>
      <c r="G18578" s="603" t="s">
        <v>442</v>
      </c>
      <c r="H18578" s="604">
        <v>1820000</v>
      </c>
    </row>
    <row r="18579" spans="1:8">
      <c r="A18579" s="602" t="s">
        <v>134</v>
      </c>
      <c r="B18579" s="602" t="s">
        <v>359</v>
      </c>
      <c r="C18579" s="602" t="s">
        <v>63</v>
      </c>
      <c r="D18579" s="602" t="s">
        <v>1085</v>
      </c>
      <c r="E18579" s="602" t="s">
        <v>240</v>
      </c>
      <c r="F18579" s="605" t="s">
        <v>411</v>
      </c>
      <c r="G18579" s="603" t="s">
        <v>241</v>
      </c>
      <c r="H18579" s="604">
        <v>2000000</v>
      </c>
    </row>
    <row r="18580" spans="1:8">
      <c r="A18580" s="602" t="s">
        <v>134</v>
      </c>
      <c r="B18580" s="602" t="s">
        <v>359</v>
      </c>
      <c r="C18580" s="602" t="s">
        <v>63</v>
      </c>
      <c r="D18580" s="602" t="s">
        <v>1085</v>
      </c>
      <c r="E18580" s="602" t="s">
        <v>240</v>
      </c>
      <c r="F18580" s="602" t="s">
        <v>733</v>
      </c>
      <c r="G18580" s="603" t="s">
        <v>734</v>
      </c>
      <c r="H18580" s="604">
        <v>300000</v>
      </c>
    </row>
    <row r="18581" spans="1:8">
      <c r="A18581" s="602" t="s">
        <v>134</v>
      </c>
      <c r="B18581" s="602" t="s">
        <v>359</v>
      </c>
      <c r="C18581" s="602" t="s">
        <v>63</v>
      </c>
      <c r="D18581" s="602" t="s">
        <v>1085</v>
      </c>
      <c r="E18581" s="602" t="s">
        <v>240</v>
      </c>
      <c r="F18581" s="602" t="s">
        <v>735</v>
      </c>
      <c r="G18581" s="603" t="s">
        <v>193</v>
      </c>
      <c r="H18581" s="604">
        <v>1700000</v>
      </c>
    </row>
    <row r="18582" spans="1:8">
      <c r="A18582" s="602" t="s">
        <v>134</v>
      </c>
      <c r="B18582" s="602" t="s">
        <v>359</v>
      </c>
      <c r="C18582" s="602" t="s">
        <v>63</v>
      </c>
      <c r="D18582" s="602" t="s">
        <v>1085</v>
      </c>
      <c r="E18582" s="602" t="s">
        <v>183</v>
      </c>
      <c r="F18582" s="605" t="s">
        <v>411</v>
      </c>
      <c r="G18582" s="603" t="s">
        <v>184</v>
      </c>
      <c r="H18582" s="604">
        <v>800000</v>
      </c>
    </row>
    <row r="18583" spans="1:8">
      <c r="A18583" s="602" t="s">
        <v>134</v>
      </c>
      <c r="B18583" s="602" t="s">
        <v>359</v>
      </c>
      <c r="C18583" s="602" t="s">
        <v>63</v>
      </c>
      <c r="D18583" s="602" t="s">
        <v>1085</v>
      </c>
      <c r="E18583" s="602" t="s">
        <v>183</v>
      </c>
      <c r="F18583" s="602" t="s">
        <v>736</v>
      </c>
      <c r="G18583" s="603" t="s">
        <v>737</v>
      </c>
      <c r="H18583" s="604">
        <v>800000</v>
      </c>
    </row>
    <row r="18584" spans="1:8">
      <c r="A18584" s="602" t="s">
        <v>134</v>
      </c>
      <c r="B18584" s="602" t="s">
        <v>359</v>
      </c>
      <c r="C18584" s="602" t="s">
        <v>63</v>
      </c>
      <c r="D18584" s="602" t="s">
        <v>1085</v>
      </c>
      <c r="E18584" s="602" t="s">
        <v>189</v>
      </c>
      <c r="F18584" s="605" t="s">
        <v>411</v>
      </c>
      <c r="G18584" s="603" t="s">
        <v>190</v>
      </c>
      <c r="H18584" s="604">
        <v>23980000</v>
      </c>
    </row>
    <row r="18585" spans="1:8">
      <c r="A18585" s="602" t="s">
        <v>134</v>
      </c>
      <c r="B18585" s="602" t="s">
        <v>359</v>
      </c>
      <c r="C18585" s="602" t="s">
        <v>63</v>
      </c>
      <c r="D18585" s="602" t="s">
        <v>1085</v>
      </c>
      <c r="E18585" s="602" t="s">
        <v>189</v>
      </c>
      <c r="F18585" s="602" t="s">
        <v>192</v>
      </c>
      <c r="G18585" s="603" t="s">
        <v>193</v>
      </c>
      <c r="H18585" s="604">
        <v>23980000</v>
      </c>
    </row>
    <row r="18586" spans="1:8">
      <c r="A18586" s="602" t="s">
        <v>134</v>
      </c>
      <c r="B18586" s="602" t="s">
        <v>359</v>
      </c>
      <c r="C18586" s="602" t="s">
        <v>63</v>
      </c>
      <c r="D18586" s="602" t="s">
        <v>1085</v>
      </c>
      <c r="E18586" s="602" t="s">
        <v>194</v>
      </c>
      <c r="F18586" s="605" t="s">
        <v>411</v>
      </c>
      <c r="G18586" s="603" t="s">
        <v>195</v>
      </c>
      <c r="H18586" s="604">
        <v>4000000</v>
      </c>
    </row>
    <row r="18587" spans="1:8">
      <c r="A18587" s="602" t="s">
        <v>134</v>
      </c>
      <c r="B18587" s="602" t="s">
        <v>359</v>
      </c>
      <c r="C18587" s="602" t="s">
        <v>63</v>
      </c>
      <c r="D18587" s="602" t="s">
        <v>1085</v>
      </c>
      <c r="E18587" s="602" t="s">
        <v>194</v>
      </c>
      <c r="F18587" s="602" t="s">
        <v>198</v>
      </c>
      <c r="G18587" s="603" t="s">
        <v>199</v>
      </c>
      <c r="H18587" s="604">
        <v>1500000</v>
      </c>
    </row>
    <row r="18588" spans="1:8">
      <c r="A18588" s="602" t="s">
        <v>134</v>
      </c>
      <c r="B18588" s="602" t="s">
        <v>359</v>
      </c>
      <c r="C18588" s="602" t="s">
        <v>63</v>
      </c>
      <c r="D18588" s="602" t="s">
        <v>1085</v>
      </c>
      <c r="E18588" s="602" t="s">
        <v>194</v>
      </c>
      <c r="F18588" s="602" t="s">
        <v>200</v>
      </c>
      <c r="G18588" s="603" t="s">
        <v>201</v>
      </c>
      <c r="H18588" s="604">
        <v>2500000</v>
      </c>
    </row>
    <row r="18589" spans="1:8">
      <c r="A18589" s="602" t="s">
        <v>134</v>
      </c>
      <c r="B18589" s="602" t="s">
        <v>359</v>
      </c>
      <c r="C18589" s="602" t="s">
        <v>63</v>
      </c>
      <c r="D18589" s="602" t="s">
        <v>497</v>
      </c>
      <c r="E18589" s="605" t="s">
        <v>411</v>
      </c>
      <c r="F18589" s="605" t="s">
        <v>411</v>
      </c>
      <c r="G18589" s="603" t="s">
        <v>1063</v>
      </c>
      <c r="H18589" s="604">
        <v>369681850</v>
      </c>
    </row>
    <row r="18590" spans="1:8">
      <c r="A18590" s="602" t="s">
        <v>134</v>
      </c>
      <c r="B18590" s="602" t="s">
        <v>359</v>
      </c>
      <c r="C18590" s="602" t="s">
        <v>63</v>
      </c>
      <c r="D18590" s="602" t="s">
        <v>497</v>
      </c>
      <c r="E18590" s="602" t="s">
        <v>142</v>
      </c>
      <c r="F18590" s="605" t="s">
        <v>411</v>
      </c>
      <c r="G18590" s="603" t="s">
        <v>143</v>
      </c>
      <c r="H18590" s="604">
        <v>4885300</v>
      </c>
    </row>
    <row r="18591" spans="1:8">
      <c r="A18591" s="602" t="s">
        <v>134</v>
      </c>
      <c r="B18591" s="602" t="s">
        <v>359</v>
      </c>
      <c r="C18591" s="602" t="s">
        <v>63</v>
      </c>
      <c r="D18591" s="602" t="s">
        <v>497</v>
      </c>
      <c r="E18591" s="602" t="s">
        <v>142</v>
      </c>
      <c r="F18591" s="602" t="s">
        <v>144</v>
      </c>
      <c r="G18591" s="603" t="s">
        <v>145</v>
      </c>
      <c r="H18591" s="604">
        <v>4885300</v>
      </c>
    </row>
    <row r="18592" spans="1:8">
      <c r="A18592" s="602" t="s">
        <v>134</v>
      </c>
      <c r="B18592" s="602" t="s">
        <v>359</v>
      </c>
      <c r="C18592" s="602" t="s">
        <v>63</v>
      </c>
      <c r="D18592" s="602" t="s">
        <v>497</v>
      </c>
      <c r="E18592" s="602" t="s">
        <v>582</v>
      </c>
      <c r="F18592" s="605" t="s">
        <v>411</v>
      </c>
      <c r="G18592" s="603" t="s">
        <v>583</v>
      </c>
      <c r="H18592" s="604">
        <v>1600000</v>
      </c>
    </row>
    <row r="18593" spans="1:8">
      <c r="A18593" s="602" t="s">
        <v>134</v>
      </c>
      <c r="B18593" s="602" t="s">
        <v>359</v>
      </c>
      <c r="C18593" s="602" t="s">
        <v>63</v>
      </c>
      <c r="D18593" s="602" t="s">
        <v>497</v>
      </c>
      <c r="E18593" s="602" t="s">
        <v>582</v>
      </c>
      <c r="F18593" s="602" t="s">
        <v>584</v>
      </c>
      <c r="G18593" s="603" t="s">
        <v>585</v>
      </c>
      <c r="H18593" s="604">
        <v>1600000</v>
      </c>
    </row>
    <row r="18594" spans="1:8">
      <c r="A18594" s="602" t="s">
        <v>134</v>
      </c>
      <c r="B18594" s="602" t="s">
        <v>359</v>
      </c>
      <c r="C18594" s="602" t="s">
        <v>63</v>
      </c>
      <c r="D18594" s="602" t="s">
        <v>497</v>
      </c>
      <c r="E18594" s="602" t="s">
        <v>156</v>
      </c>
      <c r="F18594" s="605" t="s">
        <v>411</v>
      </c>
      <c r="G18594" s="603" t="s">
        <v>514</v>
      </c>
      <c r="H18594" s="604">
        <v>23503600</v>
      </c>
    </row>
    <row r="18595" spans="1:8">
      <c r="A18595" s="602" t="s">
        <v>134</v>
      </c>
      <c r="B18595" s="602" t="s">
        <v>359</v>
      </c>
      <c r="C18595" s="602" t="s">
        <v>63</v>
      </c>
      <c r="D18595" s="602" t="s">
        <v>497</v>
      </c>
      <c r="E18595" s="602" t="s">
        <v>156</v>
      </c>
      <c r="F18595" s="602" t="s">
        <v>157</v>
      </c>
      <c r="G18595" s="603" t="s">
        <v>158</v>
      </c>
      <c r="H18595" s="604">
        <v>17589800</v>
      </c>
    </row>
    <row r="18596" spans="1:8">
      <c r="A18596" s="602" t="s">
        <v>134</v>
      </c>
      <c r="B18596" s="602" t="s">
        <v>359</v>
      </c>
      <c r="C18596" s="602" t="s">
        <v>63</v>
      </c>
      <c r="D18596" s="602" t="s">
        <v>497</v>
      </c>
      <c r="E18596" s="602" t="s">
        <v>156</v>
      </c>
      <c r="F18596" s="602" t="s">
        <v>159</v>
      </c>
      <c r="G18596" s="603" t="s">
        <v>160</v>
      </c>
      <c r="H18596" s="604">
        <v>5913800</v>
      </c>
    </row>
    <row r="18597" spans="1:8">
      <c r="A18597" s="602" t="s">
        <v>134</v>
      </c>
      <c r="B18597" s="602" t="s">
        <v>359</v>
      </c>
      <c r="C18597" s="602" t="s">
        <v>63</v>
      </c>
      <c r="D18597" s="602" t="s">
        <v>497</v>
      </c>
      <c r="E18597" s="602" t="s">
        <v>768</v>
      </c>
      <c r="F18597" s="605" t="s">
        <v>411</v>
      </c>
      <c r="G18597" s="603" t="s">
        <v>769</v>
      </c>
      <c r="H18597" s="604">
        <v>157224950</v>
      </c>
    </row>
    <row r="18598" spans="1:8">
      <c r="A18598" s="602" t="s">
        <v>134</v>
      </c>
      <c r="B18598" s="602" t="s">
        <v>359</v>
      </c>
      <c r="C18598" s="602" t="s">
        <v>63</v>
      </c>
      <c r="D18598" s="602" t="s">
        <v>497</v>
      </c>
      <c r="E18598" s="602" t="s">
        <v>768</v>
      </c>
      <c r="F18598" s="602" t="s">
        <v>770</v>
      </c>
      <c r="G18598" s="603" t="s">
        <v>771</v>
      </c>
      <c r="H18598" s="604">
        <v>157224950</v>
      </c>
    </row>
    <row r="18599" spans="1:8">
      <c r="A18599" s="602" t="s">
        <v>134</v>
      </c>
      <c r="B18599" s="602" t="s">
        <v>359</v>
      </c>
      <c r="C18599" s="602" t="s">
        <v>63</v>
      </c>
      <c r="D18599" s="602" t="s">
        <v>497</v>
      </c>
      <c r="E18599" s="602" t="s">
        <v>167</v>
      </c>
      <c r="F18599" s="605" t="s">
        <v>411</v>
      </c>
      <c r="G18599" s="603" t="s">
        <v>168</v>
      </c>
      <c r="H18599" s="604">
        <v>570000</v>
      </c>
    </row>
    <row r="18600" spans="1:8">
      <c r="A18600" s="602" t="s">
        <v>134</v>
      </c>
      <c r="B18600" s="602" t="s">
        <v>359</v>
      </c>
      <c r="C18600" s="602" t="s">
        <v>63</v>
      </c>
      <c r="D18600" s="602" t="s">
        <v>497</v>
      </c>
      <c r="E18600" s="602" t="s">
        <v>167</v>
      </c>
      <c r="F18600" s="602" t="s">
        <v>230</v>
      </c>
      <c r="G18600" s="603" t="s">
        <v>231</v>
      </c>
      <c r="H18600" s="604">
        <v>300000</v>
      </c>
    </row>
    <row r="18601" spans="1:8">
      <c r="A18601" s="602" t="s">
        <v>134</v>
      </c>
      <c r="B18601" s="602" t="s">
        <v>359</v>
      </c>
      <c r="C18601" s="602" t="s">
        <v>63</v>
      </c>
      <c r="D18601" s="602" t="s">
        <v>497</v>
      </c>
      <c r="E18601" s="602" t="s">
        <v>167</v>
      </c>
      <c r="F18601" s="602" t="s">
        <v>214</v>
      </c>
      <c r="G18601" s="603" t="s">
        <v>215</v>
      </c>
      <c r="H18601" s="604">
        <v>270000</v>
      </c>
    </row>
    <row r="18602" spans="1:8">
      <c r="A18602" s="602" t="s">
        <v>134</v>
      </c>
      <c r="B18602" s="602" t="s">
        <v>359</v>
      </c>
      <c r="C18602" s="602" t="s">
        <v>63</v>
      </c>
      <c r="D18602" s="602" t="s">
        <v>497</v>
      </c>
      <c r="E18602" s="602" t="s">
        <v>171</v>
      </c>
      <c r="F18602" s="605" t="s">
        <v>411</v>
      </c>
      <c r="G18602" s="603" t="s">
        <v>172</v>
      </c>
      <c r="H18602" s="604">
        <v>3675000</v>
      </c>
    </row>
    <row r="18603" spans="1:8">
      <c r="A18603" s="602" t="s">
        <v>134</v>
      </c>
      <c r="B18603" s="602" t="s">
        <v>359</v>
      </c>
      <c r="C18603" s="602" t="s">
        <v>63</v>
      </c>
      <c r="D18603" s="602" t="s">
        <v>497</v>
      </c>
      <c r="E18603" s="602" t="s">
        <v>171</v>
      </c>
      <c r="F18603" s="602" t="s">
        <v>173</v>
      </c>
      <c r="G18603" s="603" t="s">
        <v>174</v>
      </c>
      <c r="H18603" s="604">
        <v>3475000</v>
      </c>
    </row>
    <row r="18604" spans="1:8">
      <c r="A18604" s="602" t="s">
        <v>134</v>
      </c>
      <c r="B18604" s="602" t="s">
        <v>359</v>
      </c>
      <c r="C18604" s="602" t="s">
        <v>63</v>
      </c>
      <c r="D18604" s="602" t="s">
        <v>497</v>
      </c>
      <c r="E18604" s="602" t="s">
        <v>171</v>
      </c>
      <c r="F18604" s="602" t="s">
        <v>175</v>
      </c>
      <c r="G18604" s="603" t="s">
        <v>176</v>
      </c>
      <c r="H18604" s="604">
        <v>200000</v>
      </c>
    </row>
    <row r="18605" spans="1:8">
      <c r="A18605" s="602" t="s">
        <v>134</v>
      </c>
      <c r="B18605" s="602" t="s">
        <v>359</v>
      </c>
      <c r="C18605" s="602" t="s">
        <v>63</v>
      </c>
      <c r="D18605" s="602" t="s">
        <v>497</v>
      </c>
      <c r="E18605" s="602" t="s">
        <v>177</v>
      </c>
      <c r="F18605" s="605" t="s">
        <v>411</v>
      </c>
      <c r="G18605" s="603" t="s">
        <v>178</v>
      </c>
      <c r="H18605" s="604">
        <v>3140000</v>
      </c>
    </row>
    <row r="18606" spans="1:8">
      <c r="A18606" s="602" t="s">
        <v>134</v>
      </c>
      <c r="B18606" s="602" t="s">
        <v>359</v>
      </c>
      <c r="C18606" s="602" t="s">
        <v>63</v>
      </c>
      <c r="D18606" s="602" t="s">
        <v>497</v>
      </c>
      <c r="E18606" s="602" t="s">
        <v>177</v>
      </c>
      <c r="F18606" s="602" t="s">
        <v>441</v>
      </c>
      <c r="G18606" s="603" t="s">
        <v>442</v>
      </c>
      <c r="H18606" s="604">
        <v>3140000</v>
      </c>
    </row>
    <row r="18607" spans="1:8">
      <c r="A18607" s="602" t="s">
        <v>134</v>
      </c>
      <c r="B18607" s="602" t="s">
        <v>359</v>
      </c>
      <c r="C18607" s="602" t="s">
        <v>63</v>
      </c>
      <c r="D18607" s="602" t="s">
        <v>497</v>
      </c>
      <c r="E18607" s="602" t="s">
        <v>240</v>
      </c>
      <c r="F18607" s="605" t="s">
        <v>411</v>
      </c>
      <c r="G18607" s="603" t="s">
        <v>241</v>
      </c>
      <c r="H18607" s="604">
        <v>67287000</v>
      </c>
    </row>
    <row r="18608" spans="1:8">
      <c r="A18608" s="602" t="s">
        <v>134</v>
      </c>
      <c r="B18608" s="602" t="s">
        <v>359</v>
      </c>
      <c r="C18608" s="602" t="s">
        <v>63</v>
      </c>
      <c r="D18608" s="602" t="s">
        <v>497</v>
      </c>
      <c r="E18608" s="602" t="s">
        <v>240</v>
      </c>
      <c r="F18608" s="602" t="s">
        <v>242</v>
      </c>
      <c r="G18608" s="603" t="s">
        <v>243</v>
      </c>
      <c r="H18608" s="604">
        <v>128000</v>
      </c>
    </row>
    <row r="18609" spans="1:8">
      <c r="A18609" s="602" t="s">
        <v>134</v>
      </c>
      <c r="B18609" s="602" t="s">
        <v>359</v>
      </c>
      <c r="C18609" s="602" t="s">
        <v>63</v>
      </c>
      <c r="D18609" s="602" t="s">
        <v>497</v>
      </c>
      <c r="E18609" s="602" t="s">
        <v>240</v>
      </c>
      <c r="F18609" s="602" t="s">
        <v>728</v>
      </c>
      <c r="G18609" s="603" t="s">
        <v>729</v>
      </c>
      <c r="H18609" s="604">
        <v>200000</v>
      </c>
    </row>
    <row r="18610" spans="1:8">
      <c r="A18610" s="602" t="s">
        <v>134</v>
      </c>
      <c r="B18610" s="602" t="s">
        <v>359</v>
      </c>
      <c r="C18610" s="602" t="s">
        <v>63</v>
      </c>
      <c r="D18610" s="602" t="s">
        <v>497</v>
      </c>
      <c r="E18610" s="602" t="s">
        <v>240</v>
      </c>
      <c r="F18610" s="602" t="s">
        <v>597</v>
      </c>
      <c r="G18610" s="603" t="s">
        <v>598</v>
      </c>
      <c r="H18610" s="604">
        <v>650000</v>
      </c>
    </row>
    <row r="18611" spans="1:8">
      <c r="A18611" s="602" t="s">
        <v>134</v>
      </c>
      <c r="B18611" s="602" t="s">
        <v>359</v>
      </c>
      <c r="C18611" s="602" t="s">
        <v>63</v>
      </c>
      <c r="D18611" s="602" t="s">
        <v>497</v>
      </c>
      <c r="E18611" s="602" t="s">
        <v>240</v>
      </c>
      <c r="F18611" s="602" t="s">
        <v>733</v>
      </c>
      <c r="G18611" s="603" t="s">
        <v>734</v>
      </c>
      <c r="H18611" s="604">
        <v>33888000</v>
      </c>
    </row>
    <row r="18612" spans="1:8">
      <c r="A18612" s="602" t="s">
        <v>134</v>
      </c>
      <c r="B18612" s="602" t="s">
        <v>359</v>
      </c>
      <c r="C18612" s="602" t="s">
        <v>63</v>
      </c>
      <c r="D18612" s="602" t="s">
        <v>497</v>
      </c>
      <c r="E18612" s="602" t="s">
        <v>240</v>
      </c>
      <c r="F18612" s="602" t="s">
        <v>735</v>
      </c>
      <c r="G18612" s="603" t="s">
        <v>193</v>
      </c>
      <c r="H18612" s="604">
        <v>32421000</v>
      </c>
    </row>
    <row r="18613" spans="1:8">
      <c r="A18613" s="602" t="s">
        <v>134</v>
      </c>
      <c r="B18613" s="602" t="s">
        <v>359</v>
      </c>
      <c r="C18613" s="602" t="s">
        <v>63</v>
      </c>
      <c r="D18613" s="602" t="s">
        <v>497</v>
      </c>
      <c r="E18613" s="602" t="s">
        <v>183</v>
      </c>
      <c r="F18613" s="605" t="s">
        <v>411</v>
      </c>
      <c r="G18613" s="603" t="s">
        <v>184</v>
      </c>
      <c r="H18613" s="604">
        <v>7410000</v>
      </c>
    </row>
    <row r="18614" spans="1:8">
      <c r="A18614" s="602" t="s">
        <v>134</v>
      </c>
      <c r="B18614" s="602" t="s">
        <v>359</v>
      </c>
      <c r="C18614" s="602" t="s">
        <v>63</v>
      </c>
      <c r="D18614" s="602" t="s">
        <v>497</v>
      </c>
      <c r="E18614" s="602" t="s">
        <v>183</v>
      </c>
      <c r="F18614" s="602" t="s">
        <v>587</v>
      </c>
      <c r="G18614" s="603" t="s">
        <v>588</v>
      </c>
      <c r="H18614" s="604">
        <v>2190000</v>
      </c>
    </row>
    <row r="18615" spans="1:8">
      <c r="A18615" s="602" t="s">
        <v>134</v>
      </c>
      <c r="B18615" s="602" t="s">
        <v>359</v>
      </c>
      <c r="C18615" s="602" t="s">
        <v>63</v>
      </c>
      <c r="D18615" s="602" t="s">
        <v>497</v>
      </c>
      <c r="E18615" s="602" t="s">
        <v>183</v>
      </c>
      <c r="F18615" s="602" t="s">
        <v>736</v>
      </c>
      <c r="G18615" s="603" t="s">
        <v>737</v>
      </c>
      <c r="H18615" s="604">
        <v>800000</v>
      </c>
    </row>
    <row r="18616" spans="1:8">
      <c r="A18616" s="602" t="s">
        <v>134</v>
      </c>
      <c r="B18616" s="602" t="s">
        <v>359</v>
      </c>
      <c r="C18616" s="602" t="s">
        <v>63</v>
      </c>
      <c r="D18616" s="602" t="s">
        <v>497</v>
      </c>
      <c r="E18616" s="602" t="s">
        <v>183</v>
      </c>
      <c r="F18616" s="602" t="s">
        <v>185</v>
      </c>
      <c r="G18616" s="603" t="s">
        <v>186</v>
      </c>
      <c r="H18616" s="604">
        <v>240000</v>
      </c>
    </row>
    <row r="18617" spans="1:8">
      <c r="A18617" s="602" t="s">
        <v>134</v>
      </c>
      <c r="B18617" s="602" t="s">
        <v>359</v>
      </c>
      <c r="C18617" s="602" t="s">
        <v>63</v>
      </c>
      <c r="D18617" s="602" t="s">
        <v>497</v>
      </c>
      <c r="E18617" s="602" t="s">
        <v>183</v>
      </c>
      <c r="F18617" s="602" t="s">
        <v>187</v>
      </c>
      <c r="G18617" s="603" t="s">
        <v>188</v>
      </c>
      <c r="H18617" s="604">
        <v>4030000</v>
      </c>
    </row>
    <row r="18618" spans="1:8">
      <c r="A18618" s="602" t="s">
        <v>134</v>
      </c>
      <c r="B18618" s="602" t="s">
        <v>359</v>
      </c>
      <c r="C18618" s="602" t="s">
        <v>63</v>
      </c>
      <c r="D18618" s="602" t="s">
        <v>497</v>
      </c>
      <c r="E18618" s="602" t="s">
        <v>183</v>
      </c>
      <c r="F18618" s="602" t="s">
        <v>772</v>
      </c>
      <c r="G18618" s="603" t="s">
        <v>205</v>
      </c>
      <c r="H18618" s="604">
        <v>150000</v>
      </c>
    </row>
    <row r="18619" spans="1:8">
      <c r="A18619" s="602" t="s">
        <v>134</v>
      </c>
      <c r="B18619" s="602" t="s">
        <v>359</v>
      </c>
      <c r="C18619" s="602" t="s">
        <v>63</v>
      </c>
      <c r="D18619" s="602" t="s">
        <v>497</v>
      </c>
      <c r="E18619" s="602" t="s">
        <v>744</v>
      </c>
      <c r="F18619" s="605" t="s">
        <v>411</v>
      </c>
      <c r="G18619" s="603" t="s">
        <v>445</v>
      </c>
      <c r="H18619" s="604">
        <v>43150000</v>
      </c>
    </row>
    <row r="18620" spans="1:8">
      <c r="A18620" s="602" t="s">
        <v>134</v>
      </c>
      <c r="B18620" s="602" t="s">
        <v>359</v>
      </c>
      <c r="C18620" s="602" t="s">
        <v>63</v>
      </c>
      <c r="D18620" s="602" t="s">
        <v>497</v>
      </c>
      <c r="E18620" s="602" t="s">
        <v>744</v>
      </c>
      <c r="F18620" s="602" t="s">
        <v>7</v>
      </c>
      <c r="G18620" s="603" t="s">
        <v>8</v>
      </c>
      <c r="H18620" s="604">
        <v>40000000</v>
      </c>
    </row>
    <row r="18621" spans="1:8">
      <c r="A18621" s="602" t="s">
        <v>134</v>
      </c>
      <c r="B18621" s="602" t="s">
        <v>359</v>
      </c>
      <c r="C18621" s="602" t="s">
        <v>63</v>
      </c>
      <c r="D18621" s="602" t="s">
        <v>497</v>
      </c>
      <c r="E18621" s="602" t="s">
        <v>744</v>
      </c>
      <c r="F18621" s="602" t="s">
        <v>748</v>
      </c>
      <c r="G18621" s="603" t="s">
        <v>35</v>
      </c>
      <c r="H18621" s="604">
        <v>3150000</v>
      </c>
    </row>
    <row r="18622" spans="1:8">
      <c r="A18622" s="602" t="s">
        <v>134</v>
      </c>
      <c r="B18622" s="602" t="s">
        <v>359</v>
      </c>
      <c r="C18622" s="602" t="s">
        <v>63</v>
      </c>
      <c r="D18622" s="602" t="s">
        <v>497</v>
      </c>
      <c r="E18622" s="602" t="s">
        <v>189</v>
      </c>
      <c r="F18622" s="605" t="s">
        <v>411</v>
      </c>
      <c r="G18622" s="603" t="s">
        <v>190</v>
      </c>
      <c r="H18622" s="604">
        <v>5450000</v>
      </c>
    </row>
    <row r="18623" spans="1:8">
      <c r="A18623" s="602" t="s">
        <v>134</v>
      </c>
      <c r="B18623" s="602" t="s">
        <v>359</v>
      </c>
      <c r="C18623" s="602" t="s">
        <v>63</v>
      </c>
      <c r="D18623" s="602" t="s">
        <v>497</v>
      </c>
      <c r="E18623" s="602" t="s">
        <v>189</v>
      </c>
      <c r="F18623" s="602" t="s">
        <v>191</v>
      </c>
      <c r="G18623" s="603" t="s">
        <v>36</v>
      </c>
      <c r="H18623" s="604">
        <v>220000</v>
      </c>
    </row>
    <row r="18624" spans="1:8">
      <c r="A18624" s="602" t="s">
        <v>134</v>
      </c>
      <c r="B18624" s="602" t="s">
        <v>359</v>
      </c>
      <c r="C18624" s="602" t="s">
        <v>63</v>
      </c>
      <c r="D18624" s="602" t="s">
        <v>497</v>
      </c>
      <c r="E18624" s="602" t="s">
        <v>189</v>
      </c>
      <c r="F18624" s="602" t="s">
        <v>192</v>
      </c>
      <c r="G18624" s="603" t="s">
        <v>193</v>
      </c>
      <c r="H18624" s="604">
        <v>5230000</v>
      </c>
    </row>
    <row r="18625" spans="1:8">
      <c r="A18625" s="602" t="s">
        <v>134</v>
      </c>
      <c r="B18625" s="602" t="s">
        <v>359</v>
      </c>
      <c r="C18625" s="602" t="s">
        <v>63</v>
      </c>
      <c r="D18625" s="602" t="s">
        <v>497</v>
      </c>
      <c r="E18625" s="602" t="s">
        <v>194</v>
      </c>
      <c r="F18625" s="605" t="s">
        <v>411</v>
      </c>
      <c r="G18625" s="603" t="s">
        <v>195</v>
      </c>
      <c r="H18625" s="604">
        <v>51786000</v>
      </c>
    </row>
    <row r="18626" spans="1:8">
      <c r="A18626" s="602" t="s">
        <v>134</v>
      </c>
      <c r="B18626" s="602" t="s">
        <v>359</v>
      </c>
      <c r="C18626" s="602" t="s">
        <v>63</v>
      </c>
      <c r="D18626" s="602" t="s">
        <v>497</v>
      </c>
      <c r="E18626" s="602" t="s">
        <v>194</v>
      </c>
      <c r="F18626" s="602" t="s">
        <v>71</v>
      </c>
      <c r="G18626" s="603" t="s">
        <v>72</v>
      </c>
      <c r="H18626" s="604">
        <v>2000000</v>
      </c>
    </row>
    <row r="18627" spans="1:8">
      <c r="A18627" s="602" t="s">
        <v>134</v>
      </c>
      <c r="B18627" s="602" t="s">
        <v>359</v>
      </c>
      <c r="C18627" s="602" t="s">
        <v>63</v>
      </c>
      <c r="D18627" s="602" t="s">
        <v>497</v>
      </c>
      <c r="E18627" s="602" t="s">
        <v>194</v>
      </c>
      <c r="F18627" s="602" t="s">
        <v>196</v>
      </c>
      <c r="G18627" s="603" t="s">
        <v>197</v>
      </c>
      <c r="H18627" s="604">
        <v>11480000</v>
      </c>
    </row>
    <row r="18628" spans="1:8">
      <c r="A18628" s="602" t="s">
        <v>134</v>
      </c>
      <c r="B18628" s="602" t="s">
        <v>359</v>
      </c>
      <c r="C18628" s="602" t="s">
        <v>63</v>
      </c>
      <c r="D18628" s="602" t="s">
        <v>497</v>
      </c>
      <c r="E18628" s="602" t="s">
        <v>194</v>
      </c>
      <c r="F18628" s="602" t="s">
        <v>198</v>
      </c>
      <c r="G18628" s="603" t="s">
        <v>199</v>
      </c>
      <c r="H18628" s="604">
        <v>17641000</v>
      </c>
    </row>
    <row r="18629" spans="1:8">
      <c r="A18629" s="602" t="s">
        <v>134</v>
      </c>
      <c r="B18629" s="602" t="s">
        <v>359</v>
      </c>
      <c r="C18629" s="602" t="s">
        <v>63</v>
      </c>
      <c r="D18629" s="602" t="s">
        <v>497</v>
      </c>
      <c r="E18629" s="602" t="s">
        <v>194</v>
      </c>
      <c r="F18629" s="602" t="s">
        <v>200</v>
      </c>
      <c r="G18629" s="603" t="s">
        <v>201</v>
      </c>
      <c r="H18629" s="604">
        <v>20665000</v>
      </c>
    </row>
    <row r="18630" spans="1:8">
      <c r="A18630" s="602" t="s">
        <v>134</v>
      </c>
      <c r="B18630" s="602" t="s">
        <v>359</v>
      </c>
      <c r="C18630" s="602" t="s">
        <v>67</v>
      </c>
      <c r="D18630" s="605" t="s">
        <v>411</v>
      </c>
      <c r="E18630" s="605" t="s">
        <v>411</v>
      </c>
      <c r="F18630" s="605" t="s">
        <v>411</v>
      </c>
      <c r="G18630" s="603" t="s">
        <v>68</v>
      </c>
      <c r="H18630" s="604">
        <v>44695855583</v>
      </c>
    </row>
    <row r="18631" spans="1:8">
      <c r="A18631" s="602" t="s">
        <v>134</v>
      </c>
      <c r="B18631" s="602" t="s">
        <v>359</v>
      </c>
      <c r="C18631" s="602" t="s">
        <v>67</v>
      </c>
      <c r="D18631" s="602" t="s">
        <v>427</v>
      </c>
      <c r="E18631" s="605" t="s">
        <v>411</v>
      </c>
      <c r="F18631" s="605" t="s">
        <v>411</v>
      </c>
      <c r="G18631" s="603" t="s">
        <v>623</v>
      </c>
      <c r="H18631" s="604">
        <v>25673623378</v>
      </c>
    </row>
    <row r="18632" spans="1:8">
      <c r="A18632" s="602" t="s">
        <v>134</v>
      </c>
      <c r="B18632" s="602" t="s">
        <v>359</v>
      </c>
      <c r="C18632" s="602" t="s">
        <v>67</v>
      </c>
      <c r="D18632" s="602" t="s">
        <v>427</v>
      </c>
      <c r="E18632" s="602" t="s">
        <v>148</v>
      </c>
      <c r="F18632" s="605" t="s">
        <v>411</v>
      </c>
      <c r="G18632" s="603" t="s">
        <v>149</v>
      </c>
      <c r="H18632" s="604">
        <v>5000000</v>
      </c>
    </row>
    <row r="18633" spans="1:8">
      <c r="A18633" s="602" t="s">
        <v>134</v>
      </c>
      <c r="B18633" s="602" t="s">
        <v>359</v>
      </c>
      <c r="C18633" s="602" t="s">
        <v>67</v>
      </c>
      <c r="D18633" s="602" t="s">
        <v>427</v>
      </c>
      <c r="E18633" s="602" t="s">
        <v>148</v>
      </c>
      <c r="F18633" s="602" t="s">
        <v>206</v>
      </c>
      <c r="G18633" s="603" t="s">
        <v>207</v>
      </c>
      <c r="H18633" s="604">
        <v>5000000</v>
      </c>
    </row>
    <row r="18634" spans="1:8">
      <c r="A18634" s="602" t="s">
        <v>134</v>
      </c>
      <c r="B18634" s="602" t="s">
        <v>359</v>
      </c>
      <c r="C18634" s="602" t="s">
        <v>67</v>
      </c>
      <c r="D18634" s="602" t="s">
        <v>427</v>
      </c>
      <c r="E18634" s="602" t="s">
        <v>152</v>
      </c>
      <c r="F18634" s="605" t="s">
        <v>411</v>
      </c>
      <c r="G18634" s="603" t="s">
        <v>153</v>
      </c>
      <c r="H18634" s="604">
        <v>850000</v>
      </c>
    </row>
    <row r="18635" spans="1:8">
      <c r="A18635" s="602" t="s">
        <v>134</v>
      </c>
      <c r="B18635" s="602" t="s">
        <v>359</v>
      </c>
      <c r="C18635" s="602" t="s">
        <v>67</v>
      </c>
      <c r="D18635" s="602" t="s">
        <v>427</v>
      </c>
      <c r="E18635" s="602" t="s">
        <v>152</v>
      </c>
      <c r="F18635" s="602" t="s">
        <v>606</v>
      </c>
      <c r="G18635" s="603" t="s">
        <v>0</v>
      </c>
      <c r="H18635" s="604">
        <v>850000</v>
      </c>
    </row>
    <row r="18636" spans="1:8">
      <c r="A18636" s="602" t="s">
        <v>134</v>
      </c>
      <c r="B18636" s="602" t="s">
        <v>359</v>
      </c>
      <c r="C18636" s="602" t="s">
        <v>67</v>
      </c>
      <c r="D18636" s="602" t="s">
        <v>427</v>
      </c>
      <c r="E18636" s="602" t="s">
        <v>171</v>
      </c>
      <c r="F18636" s="605" t="s">
        <v>411</v>
      </c>
      <c r="G18636" s="603" t="s">
        <v>172</v>
      </c>
      <c r="H18636" s="604">
        <v>480669000</v>
      </c>
    </row>
    <row r="18637" spans="1:8">
      <c r="A18637" s="602" t="s">
        <v>134</v>
      </c>
      <c r="B18637" s="602" t="s">
        <v>359</v>
      </c>
      <c r="C18637" s="602" t="s">
        <v>67</v>
      </c>
      <c r="D18637" s="602" t="s">
        <v>427</v>
      </c>
      <c r="E18637" s="602" t="s">
        <v>171</v>
      </c>
      <c r="F18637" s="602" t="s">
        <v>173</v>
      </c>
      <c r="G18637" s="603" t="s">
        <v>174</v>
      </c>
      <c r="H18637" s="604">
        <v>6150000</v>
      </c>
    </row>
    <row r="18638" spans="1:8">
      <c r="A18638" s="602" t="s">
        <v>134</v>
      </c>
      <c r="B18638" s="602" t="s">
        <v>359</v>
      </c>
      <c r="C18638" s="602" t="s">
        <v>67</v>
      </c>
      <c r="D18638" s="602" t="s">
        <v>427</v>
      </c>
      <c r="E18638" s="602" t="s">
        <v>171</v>
      </c>
      <c r="F18638" s="602" t="s">
        <v>216</v>
      </c>
      <c r="G18638" s="603" t="s">
        <v>217</v>
      </c>
      <c r="H18638" s="604">
        <v>424456000</v>
      </c>
    </row>
    <row r="18639" spans="1:8">
      <c r="A18639" s="602" t="s">
        <v>134</v>
      </c>
      <c r="B18639" s="602" t="s">
        <v>359</v>
      </c>
      <c r="C18639" s="602" t="s">
        <v>67</v>
      </c>
      <c r="D18639" s="602" t="s">
        <v>427</v>
      </c>
      <c r="E18639" s="602" t="s">
        <v>171</v>
      </c>
      <c r="F18639" s="602" t="s">
        <v>175</v>
      </c>
      <c r="G18639" s="603" t="s">
        <v>176</v>
      </c>
      <c r="H18639" s="604">
        <v>50063000</v>
      </c>
    </row>
    <row r="18640" spans="1:8">
      <c r="A18640" s="602" t="s">
        <v>134</v>
      </c>
      <c r="B18640" s="602" t="s">
        <v>359</v>
      </c>
      <c r="C18640" s="602" t="s">
        <v>67</v>
      </c>
      <c r="D18640" s="602" t="s">
        <v>427</v>
      </c>
      <c r="E18640" s="602" t="s">
        <v>177</v>
      </c>
      <c r="F18640" s="605" t="s">
        <v>411</v>
      </c>
      <c r="G18640" s="603" t="s">
        <v>178</v>
      </c>
      <c r="H18640" s="604">
        <v>121659000</v>
      </c>
    </row>
    <row r="18641" spans="1:8">
      <c r="A18641" s="602" t="s">
        <v>134</v>
      </c>
      <c r="B18641" s="602" t="s">
        <v>359</v>
      </c>
      <c r="C18641" s="602" t="s">
        <v>67</v>
      </c>
      <c r="D18641" s="602" t="s">
        <v>427</v>
      </c>
      <c r="E18641" s="602" t="s">
        <v>177</v>
      </c>
      <c r="F18641" s="602" t="s">
        <v>441</v>
      </c>
      <c r="G18641" s="603" t="s">
        <v>442</v>
      </c>
      <c r="H18641" s="604">
        <v>121659000</v>
      </c>
    </row>
    <row r="18642" spans="1:8">
      <c r="A18642" s="602" t="s">
        <v>134</v>
      </c>
      <c r="B18642" s="602" t="s">
        <v>359</v>
      </c>
      <c r="C18642" s="602" t="s">
        <v>67</v>
      </c>
      <c r="D18642" s="602" t="s">
        <v>427</v>
      </c>
      <c r="E18642" s="602" t="s">
        <v>240</v>
      </c>
      <c r="F18642" s="605" t="s">
        <v>411</v>
      </c>
      <c r="G18642" s="603" t="s">
        <v>241</v>
      </c>
      <c r="H18642" s="604">
        <v>2082500</v>
      </c>
    </row>
    <row r="18643" spans="1:8">
      <c r="A18643" s="602" t="s">
        <v>134</v>
      </c>
      <c r="B18643" s="602" t="s">
        <v>359</v>
      </c>
      <c r="C18643" s="602" t="s">
        <v>67</v>
      </c>
      <c r="D18643" s="602" t="s">
        <v>427</v>
      </c>
      <c r="E18643" s="602" t="s">
        <v>240</v>
      </c>
      <c r="F18643" s="602" t="s">
        <v>597</v>
      </c>
      <c r="G18643" s="603" t="s">
        <v>598</v>
      </c>
      <c r="H18643" s="604">
        <v>2082500</v>
      </c>
    </row>
    <row r="18644" spans="1:8">
      <c r="A18644" s="602" t="s">
        <v>134</v>
      </c>
      <c r="B18644" s="602" t="s">
        <v>359</v>
      </c>
      <c r="C18644" s="602" t="s">
        <v>67</v>
      </c>
      <c r="D18644" s="602" t="s">
        <v>427</v>
      </c>
      <c r="E18644" s="602" t="s">
        <v>183</v>
      </c>
      <c r="F18644" s="605" t="s">
        <v>411</v>
      </c>
      <c r="G18644" s="603" t="s">
        <v>184</v>
      </c>
      <c r="H18644" s="604">
        <v>700000</v>
      </c>
    </row>
    <row r="18645" spans="1:8">
      <c r="A18645" s="602" t="s">
        <v>134</v>
      </c>
      <c r="B18645" s="602" t="s">
        <v>359</v>
      </c>
      <c r="C18645" s="602" t="s">
        <v>67</v>
      </c>
      <c r="D18645" s="602" t="s">
        <v>427</v>
      </c>
      <c r="E18645" s="602" t="s">
        <v>183</v>
      </c>
      <c r="F18645" s="602" t="s">
        <v>587</v>
      </c>
      <c r="G18645" s="603" t="s">
        <v>588</v>
      </c>
      <c r="H18645" s="604">
        <v>100000</v>
      </c>
    </row>
    <row r="18646" spans="1:8">
      <c r="A18646" s="602" t="s">
        <v>134</v>
      </c>
      <c r="B18646" s="602" t="s">
        <v>359</v>
      </c>
      <c r="C18646" s="602" t="s">
        <v>67</v>
      </c>
      <c r="D18646" s="602" t="s">
        <v>427</v>
      </c>
      <c r="E18646" s="602" t="s">
        <v>183</v>
      </c>
      <c r="F18646" s="602" t="s">
        <v>736</v>
      </c>
      <c r="G18646" s="603" t="s">
        <v>737</v>
      </c>
      <c r="H18646" s="604">
        <v>200000</v>
      </c>
    </row>
    <row r="18647" spans="1:8">
      <c r="A18647" s="602" t="s">
        <v>134</v>
      </c>
      <c r="B18647" s="602" t="s">
        <v>359</v>
      </c>
      <c r="C18647" s="602" t="s">
        <v>67</v>
      </c>
      <c r="D18647" s="602" t="s">
        <v>427</v>
      </c>
      <c r="E18647" s="602" t="s">
        <v>183</v>
      </c>
      <c r="F18647" s="602" t="s">
        <v>185</v>
      </c>
      <c r="G18647" s="603" t="s">
        <v>186</v>
      </c>
      <c r="H18647" s="604">
        <v>400000</v>
      </c>
    </row>
    <row r="18648" spans="1:8">
      <c r="A18648" s="602" t="s">
        <v>134</v>
      </c>
      <c r="B18648" s="602" t="s">
        <v>359</v>
      </c>
      <c r="C18648" s="602" t="s">
        <v>67</v>
      </c>
      <c r="D18648" s="602" t="s">
        <v>427</v>
      </c>
      <c r="E18648" s="602" t="s">
        <v>738</v>
      </c>
      <c r="F18648" s="605" t="s">
        <v>411</v>
      </c>
      <c r="G18648" s="603" t="s">
        <v>739</v>
      </c>
      <c r="H18648" s="604">
        <v>14910000</v>
      </c>
    </row>
    <row r="18649" spans="1:8">
      <c r="A18649" s="602" t="s">
        <v>134</v>
      </c>
      <c r="B18649" s="602" t="s">
        <v>359</v>
      </c>
      <c r="C18649" s="602" t="s">
        <v>67</v>
      </c>
      <c r="D18649" s="602" t="s">
        <v>427</v>
      </c>
      <c r="E18649" s="602" t="s">
        <v>738</v>
      </c>
      <c r="F18649" s="602" t="s">
        <v>740</v>
      </c>
      <c r="G18649" s="603" t="s">
        <v>741</v>
      </c>
      <c r="H18649" s="604">
        <v>1500000</v>
      </c>
    </row>
    <row r="18650" spans="1:8">
      <c r="A18650" s="602" t="s">
        <v>134</v>
      </c>
      <c r="B18650" s="602" t="s">
        <v>359</v>
      </c>
      <c r="C18650" s="602" t="s">
        <v>67</v>
      </c>
      <c r="D18650" s="602" t="s">
        <v>427</v>
      </c>
      <c r="E18650" s="602" t="s">
        <v>738</v>
      </c>
      <c r="F18650" s="602" t="s">
        <v>742</v>
      </c>
      <c r="G18650" s="603" t="s">
        <v>743</v>
      </c>
      <c r="H18650" s="604">
        <v>13410000</v>
      </c>
    </row>
    <row r="18651" spans="1:8">
      <c r="A18651" s="602" t="s">
        <v>134</v>
      </c>
      <c r="B18651" s="602" t="s">
        <v>359</v>
      </c>
      <c r="C18651" s="602" t="s">
        <v>67</v>
      </c>
      <c r="D18651" s="602" t="s">
        <v>427</v>
      </c>
      <c r="E18651" s="602" t="s">
        <v>744</v>
      </c>
      <c r="F18651" s="605" t="s">
        <v>411</v>
      </c>
      <c r="G18651" s="603" t="s">
        <v>445</v>
      </c>
      <c r="H18651" s="604">
        <v>2029792315</v>
      </c>
    </row>
    <row r="18652" spans="1:8">
      <c r="A18652" s="602" t="s">
        <v>134</v>
      </c>
      <c r="B18652" s="602" t="s">
        <v>359</v>
      </c>
      <c r="C18652" s="602" t="s">
        <v>67</v>
      </c>
      <c r="D18652" s="602" t="s">
        <v>427</v>
      </c>
      <c r="E18652" s="602" t="s">
        <v>744</v>
      </c>
      <c r="F18652" s="602" t="s">
        <v>446</v>
      </c>
      <c r="G18652" s="603" t="s">
        <v>21</v>
      </c>
      <c r="H18652" s="604">
        <v>102736000</v>
      </c>
    </row>
    <row r="18653" spans="1:8">
      <c r="A18653" s="602" t="s">
        <v>134</v>
      </c>
      <c r="B18653" s="602" t="s">
        <v>359</v>
      </c>
      <c r="C18653" s="602" t="s">
        <v>67</v>
      </c>
      <c r="D18653" s="602" t="s">
        <v>427</v>
      </c>
      <c r="E18653" s="602" t="s">
        <v>744</v>
      </c>
      <c r="F18653" s="602" t="s">
        <v>7</v>
      </c>
      <c r="G18653" s="603" t="s">
        <v>8</v>
      </c>
      <c r="H18653" s="604">
        <v>917394500</v>
      </c>
    </row>
    <row r="18654" spans="1:8">
      <c r="A18654" s="602" t="s">
        <v>134</v>
      </c>
      <c r="B18654" s="602" t="s">
        <v>359</v>
      </c>
      <c r="C18654" s="602" t="s">
        <v>67</v>
      </c>
      <c r="D18654" s="602" t="s">
        <v>427</v>
      </c>
      <c r="E18654" s="602" t="s">
        <v>744</v>
      </c>
      <c r="F18654" s="602" t="s">
        <v>533</v>
      </c>
      <c r="G18654" s="603" t="s">
        <v>534</v>
      </c>
      <c r="H18654" s="604">
        <v>348600000</v>
      </c>
    </row>
    <row r="18655" spans="1:8">
      <c r="A18655" s="602" t="s">
        <v>134</v>
      </c>
      <c r="B18655" s="602" t="s">
        <v>359</v>
      </c>
      <c r="C18655" s="602" t="s">
        <v>67</v>
      </c>
      <c r="D18655" s="602" t="s">
        <v>427</v>
      </c>
      <c r="E18655" s="602" t="s">
        <v>744</v>
      </c>
      <c r="F18655" s="602" t="s">
        <v>11</v>
      </c>
      <c r="G18655" s="603" t="s">
        <v>12</v>
      </c>
      <c r="H18655" s="604">
        <v>11234000</v>
      </c>
    </row>
    <row r="18656" spans="1:8">
      <c r="A18656" s="602" t="s">
        <v>134</v>
      </c>
      <c r="B18656" s="602" t="s">
        <v>359</v>
      </c>
      <c r="C18656" s="602" t="s">
        <v>67</v>
      </c>
      <c r="D18656" s="602" t="s">
        <v>427</v>
      </c>
      <c r="E18656" s="602" t="s">
        <v>744</v>
      </c>
      <c r="F18656" s="602" t="s">
        <v>748</v>
      </c>
      <c r="G18656" s="603" t="s">
        <v>35</v>
      </c>
      <c r="H18656" s="604">
        <v>649827815</v>
      </c>
    </row>
    <row r="18657" spans="1:8">
      <c r="A18657" s="602" t="s">
        <v>134</v>
      </c>
      <c r="B18657" s="602" t="s">
        <v>359</v>
      </c>
      <c r="C18657" s="602" t="s">
        <v>67</v>
      </c>
      <c r="D18657" s="602" t="s">
        <v>427</v>
      </c>
      <c r="E18657" s="602" t="s">
        <v>189</v>
      </c>
      <c r="F18657" s="605" t="s">
        <v>411</v>
      </c>
      <c r="G18657" s="603" t="s">
        <v>190</v>
      </c>
      <c r="H18657" s="604">
        <v>381408000</v>
      </c>
    </row>
    <row r="18658" spans="1:8">
      <c r="A18658" s="602" t="s">
        <v>134</v>
      </c>
      <c r="B18658" s="602" t="s">
        <v>359</v>
      </c>
      <c r="C18658" s="602" t="s">
        <v>67</v>
      </c>
      <c r="D18658" s="602" t="s">
        <v>427</v>
      </c>
      <c r="E18658" s="602" t="s">
        <v>189</v>
      </c>
      <c r="F18658" s="602" t="s">
        <v>773</v>
      </c>
      <c r="G18658" s="603" t="s">
        <v>774</v>
      </c>
      <c r="H18658" s="604">
        <v>19737000</v>
      </c>
    </row>
    <row r="18659" spans="1:8">
      <c r="A18659" s="602" t="s">
        <v>134</v>
      </c>
      <c r="B18659" s="602" t="s">
        <v>359</v>
      </c>
      <c r="C18659" s="602" t="s">
        <v>67</v>
      </c>
      <c r="D18659" s="602" t="s">
        <v>427</v>
      </c>
      <c r="E18659" s="602" t="s">
        <v>189</v>
      </c>
      <c r="F18659" s="602" t="s">
        <v>435</v>
      </c>
      <c r="G18659" s="603" t="s">
        <v>567</v>
      </c>
      <c r="H18659" s="604">
        <v>31900000</v>
      </c>
    </row>
    <row r="18660" spans="1:8">
      <c r="A18660" s="602" t="s">
        <v>134</v>
      </c>
      <c r="B18660" s="602" t="s">
        <v>359</v>
      </c>
      <c r="C18660" s="602" t="s">
        <v>67</v>
      </c>
      <c r="D18660" s="602" t="s">
        <v>427</v>
      </c>
      <c r="E18660" s="602" t="s">
        <v>189</v>
      </c>
      <c r="F18660" s="602" t="s">
        <v>191</v>
      </c>
      <c r="G18660" s="603" t="s">
        <v>36</v>
      </c>
      <c r="H18660" s="604">
        <v>4115000</v>
      </c>
    </row>
    <row r="18661" spans="1:8">
      <c r="A18661" s="602" t="s">
        <v>134</v>
      </c>
      <c r="B18661" s="602" t="s">
        <v>359</v>
      </c>
      <c r="C18661" s="602" t="s">
        <v>67</v>
      </c>
      <c r="D18661" s="602" t="s">
        <v>427</v>
      </c>
      <c r="E18661" s="602" t="s">
        <v>189</v>
      </c>
      <c r="F18661" s="602" t="s">
        <v>192</v>
      </c>
      <c r="G18661" s="603" t="s">
        <v>193</v>
      </c>
      <c r="H18661" s="604">
        <v>325656000</v>
      </c>
    </row>
    <row r="18662" spans="1:8">
      <c r="A18662" s="602" t="s">
        <v>134</v>
      </c>
      <c r="B18662" s="602" t="s">
        <v>359</v>
      </c>
      <c r="C18662" s="602" t="s">
        <v>67</v>
      </c>
      <c r="D18662" s="602" t="s">
        <v>427</v>
      </c>
      <c r="E18662" s="602" t="s">
        <v>628</v>
      </c>
      <c r="F18662" s="605" t="s">
        <v>411</v>
      </c>
      <c r="G18662" s="603" t="s">
        <v>629</v>
      </c>
      <c r="H18662" s="604">
        <v>700000</v>
      </c>
    </row>
    <row r="18663" spans="1:8">
      <c r="A18663" s="602" t="s">
        <v>134</v>
      </c>
      <c r="B18663" s="602" t="s">
        <v>359</v>
      </c>
      <c r="C18663" s="602" t="s">
        <v>67</v>
      </c>
      <c r="D18663" s="602" t="s">
        <v>427</v>
      </c>
      <c r="E18663" s="602" t="s">
        <v>628</v>
      </c>
      <c r="F18663" s="602" t="s">
        <v>620</v>
      </c>
      <c r="G18663" s="603" t="s">
        <v>621</v>
      </c>
      <c r="H18663" s="604">
        <v>700000</v>
      </c>
    </row>
    <row r="18664" spans="1:8">
      <c r="A18664" s="602" t="s">
        <v>134</v>
      </c>
      <c r="B18664" s="602" t="s">
        <v>359</v>
      </c>
      <c r="C18664" s="602" t="s">
        <v>67</v>
      </c>
      <c r="D18664" s="602" t="s">
        <v>427</v>
      </c>
      <c r="E18664" s="602" t="s">
        <v>194</v>
      </c>
      <c r="F18664" s="605" t="s">
        <v>411</v>
      </c>
      <c r="G18664" s="603" t="s">
        <v>195</v>
      </c>
      <c r="H18664" s="604">
        <v>1248525000</v>
      </c>
    </row>
    <row r="18665" spans="1:8">
      <c r="A18665" s="602" t="s">
        <v>134</v>
      </c>
      <c r="B18665" s="602" t="s">
        <v>359</v>
      </c>
      <c r="C18665" s="602" t="s">
        <v>67</v>
      </c>
      <c r="D18665" s="602" t="s">
        <v>427</v>
      </c>
      <c r="E18665" s="602" t="s">
        <v>194</v>
      </c>
      <c r="F18665" s="602" t="s">
        <v>71</v>
      </c>
      <c r="G18665" s="603" t="s">
        <v>72</v>
      </c>
      <c r="H18665" s="604">
        <v>5575000</v>
      </c>
    </row>
    <row r="18666" spans="1:8">
      <c r="A18666" s="602" t="s">
        <v>134</v>
      </c>
      <c r="B18666" s="602" t="s">
        <v>359</v>
      </c>
      <c r="C18666" s="602" t="s">
        <v>67</v>
      </c>
      <c r="D18666" s="602" t="s">
        <v>427</v>
      </c>
      <c r="E18666" s="602" t="s">
        <v>194</v>
      </c>
      <c r="F18666" s="602" t="s">
        <v>196</v>
      </c>
      <c r="G18666" s="603" t="s">
        <v>197</v>
      </c>
      <c r="H18666" s="604">
        <v>1240250000</v>
      </c>
    </row>
    <row r="18667" spans="1:8">
      <c r="A18667" s="602" t="s">
        <v>134</v>
      </c>
      <c r="B18667" s="602" t="s">
        <v>359</v>
      </c>
      <c r="C18667" s="602" t="s">
        <v>67</v>
      </c>
      <c r="D18667" s="602" t="s">
        <v>427</v>
      </c>
      <c r="E18667" s="602" t="s">
        <v>194</v>
      </c>
      <c r="F18667" s="602" t="s">
        <v>198</v>
      </c>
      <c r="G18667" s="603" t="s">
        <v>199</v>
      </c>
      <c r="H18667" s="604">
        <v>1000000</v>
      </c>
    </row>
    <row r="18668" spans="1:8">
      <c r="A18668" s="602" t="s">
        <v>134</v>
      </c>
      <c r="B18668" s="602" t="s">
        <v>359</v>
      </c>
      <c r="C18668" s="602" t="s">
        <v>67</v>
      </c>
      <c r="D18668" s="602" t="s">
        <v>427</v>
      </c>
      <c r="E18668" s="602" t="s">
        <v>194</v>
      </c>
      <c r="F18668" s="602" t="s">
        <v>200</v>
      </c>
      <c r="G18668" s="603" t="s">
        <v>201</v>
      </c>
      <c r="H18668" s="604">
        <v>1700000</v>
      </c>
    </row>
    <row r="18669" spans="1:8">
      <c r="A18669" s="602" t="s">
        <v>134</v>
      </c>
      <c r="B18669" s="602" t="s">
        <v>359</v>
      </c>
      <c r="C18669" s="602" t="s">
        <v>67</v>
      </c>
      <c r="D18669" s="602" t="s">
        <v>427</v>
      </c>
      <c r="E18669" s="602" t="s">
        <v>550</v>
      </c>
      <c r="F18669" s="605" t="s">
        <v>411</v>
      </c>
      <c r="G18669" s="603" t="s">
        <v>551</v>
      </c>
      <c r="H18669" s="604">
        <v>25000000</v>
      </c>
    </row>
    <row r="18670" spans="1:8">
      <c r="A18670" s="602" t="s">
        <v>134</v>
      </c>
      <c r="B18670" s="602" t="s">
        <v>359</v>
      </c>
      <c r="C18670" s="602" t="s">
        <v>67</v>
      </c>
      <c r="D18670" s="602" t="s">
        <v>427</v>
      </c>
      <c r="E18670" s="602" t="s">
        <v>550</v>
      </c>
      <c r="F18670" s="602" t="s">
        <v>1153</v>
      </c>
      <c r="G18670" s="603" t="s">
        <v>1152</v>
      </c>
      <c r="H18670" s="604">
        <v>25000000</v>
      </c>
    </row>
    <row r="18671" spans="1:8">
      <c r="A18671" s="602" t="s">
        <v>134</v>
      </c>
      <c r="B18671" s="602" t="s">
        <v>359</v>
      </c>
      <c r="C18671" s="602" t="s">
        <v>67</v>
      </c>
      <c r="D18671" s="602" t="s">
        <v>427</v>
      </c>
      <c r="E18671" s="602" t="s">
        <v>41</v>
      </c>
      <c r="F18671" s="605" t="s">
        <v>411</v>
      </c>
      <c r="G18671" s="603" t="s">
        <v>42</v>
      </c>
      <c r="H18671" s="604">
        <v>3468585300</v>
      </c>
    </row>
    <row r="18672" spans="1:8">
      <c r="A18672" s="602" t="s">
        <v>134</v>
      </c>
      <c r="B18672" s="602" t="s">
        <v>359</v>
      </c>
      <c r="C18672" s="602" t="s">
        <v>67</v>
      </c>
      <c r="D18672" s="602" t="s">
        <v>427</v>
      </c>
      <c r="E18672" s="602" t="s">
        <v>41</v>
      </c>
      <c r="F18672" s="602" t="s">
        <v>1151</v>
      </c>
      <c r="G18672" s="603" t="s">
        <v>8</v>
      </c>
      <c r="H18672" s="604">
        <v>375000000</v>
      </c>
    </row>
    <row r="18673" spans="1:8">
      <c r="A18673" s="602" t="s">
        <v>134</v>
      </c>
      <c r="B18673" s="602" t="s">
        <v>359</v>
      </c>
      <c r="C18673" s="602" t="s">
        <v>67</v>
      </c>
      <c r="D18673" s="602" t="s">
        <v>427</v>
      </c>
      <c r="E18673" s="602" t="s">
        <v>41</v>
      </c>
      <c r="F18673" s="602" t="s">
        <v>45</v>
      </c>
      <c r="G18673" s="603" t="s">
        <v>46</v>
      </c>
      <c r="H18673" s="604">
        <v>11000000</v>
      </c>
    </row>
    <row r="18674" spans="1:8">
      <c r="A18674" s="602" t="s">
        <v>134</v>
      </c>
      <c r="B18674" s="602" t="s">
        <v>359</v>
      </c>
      <c r="C18674" s="602" t="s">
        <v>67</v>
      </c>
      <c r="D18674" s="602" t="s">
        <v>427</v>
      </c>
      <c r="E18674" s="602" t="s">
        <v>41</v>
      </c>
      <c r="F18674" s="602" t="s">
        <v>47</v>
      </c>
      <c r="G18674" s="603" t="s">
        <v>48</v>
      </c>
      <c r="H18674" s="604">
        <v>3082585300</v>
      </c>
    </row>
    <row r="18675" spans="1:8">
      <c r="A18675" s="602" t="s">
        <v>134</v>
      </c>
      <c r="B18675" s="602" t="s">
        <v>359</v>
      </c>
      <c r="C18675" s="602" t="s">
        <v>67</v>
      </c>
      <c r="D18675" s="602" t="s">
        <v>427</v>
      </c>
      <c r="E18675" s="602" t="s">
        <v>1145</v>
      </c>
      <c r="F18675" s="605" t="s">
        <v>411</v>
      </c>
      <c r="G18675" s="603" t="s">
        <v>1146</v>
      </c>
      <c r="H18675" s="604">
        <v>320936000</v>
      </c>
    </row>
    <row r="18676" spans="1:8">
      <c r="A18676" s="602" t="s">
        <v>134</v>
      </c>
      <c r="B18676" s="602" t="s">
        <v>359</v>
      </c>
      <c r="C18676" s="602" t="s">
        <v>67</v>
      </c>
      <c r="D18676" s="602" t="s">
        <v>427</v>
      </c>
      <c r="E18676" s="602" t="s">
        <v>1145</v>
      </c>
      <c r="F18676" s="602" t="s">
        <v>1144</v>
      </c>
      <c r="G18676" s="603" t="s">
        <v>1143</v>
      </c>
      <c r="H18676" s="604">
        <v>312933000</v>
      </c>
    </row>
    <row r="18677" spans="1:8">
      <c r="A18677" s="602" t="s">
        <v>134</v>
      </c>
      <c r="B18677" s="602" t="s">
        <v>359</v>
      </c>
      <c r="C18677" s="602" t="s">
        <v>67</v>
      </c>
      <c r="D18677" s="602" t="s">
        <v>427</v>
      </c>
      <c r="E18677" s="602" t="s">
        <v>1145</v>
      </c>
      <c r="F18677" s="602" t="s">
        <v>1149</v>
      </c>
      <c r="G18677" s="603" t="s">
        <v>1148</v>
      </c>
      <c r="H18677" s="604">
        <v>8003000</v>
      </c>
    </row>
    <row r="18678" spans="1:8">
      <c r="A18678" s="602" t="s">
        <v>134</v>
      </c>
      <c r="B18678" s="602" t="s">
        <v>359</v>
      </c>
      <c r="C18678" s="602" t="s">
        <v>67</v>
      </c>
      <c r="D18678" s="602" t="s">
        <v>427</v>
      </c>
      <c r="E18678" s="602" t="s">
        <v>260</v>
      </c>
      <c r="F18678" s="605" t="s">
        <v>411</v>
      </c>
      <c r="G18678" s="603" t="s">
        <v>261</v>
      </c>
      <c r="H18678" s="604">
        <v>15562935263</v>
      </c>
    </row>
    <row r="18679" spans="1:8">
      <c r="A18679" s="602" t="s">
        <v>134</v>
      </c>
      <c r="B18679" s="602" t="s">
        <v>359</v>
      </c>
      <c r="C18679" s="602" t="s">
        <v>67</v>
      </c>
      <c r="D18679" s="602" t="s">
        <v>427</v>
      </c>
      <c r="E18679" s="602" t="s">
        <v>260</v>
      </c>
      <c r="F18679" s="602" t="s">
        <v>262</v>
      </c>
      <c r="G18679" s="603" t="s">
        <v>263</v>
      </c>
      <c r="H18679" s="604">
        <v>15562935263</v>
      </c>
    </row>
    <row r="18680" spans="1:8">
      <c r="A18680" s="602" t="s">
        <v>134</v>
      </c>
      <c r="B18680" s="602" t="s">
        <v>359</v>
      </c>
      <c r="C18680" s="602" t="s">
        <v>67</v>
      </c>
      <c r="D18680" s="602" t="s">
        <v>427</v>
      </c>
      <c r="E18680" s="602" t="s">
        <v>49</v>
      </c>
      <c r="F18680" s="605" t="s">
        <v>411</v>
      </c>
      <c r="G18680" s="603" t="s">
        <v>50</v>
      </c>
      <c r="H18680" s="604">
        <v>138000000</v>
      </c>
    </row>
    <row r="18681" spans="1:8">
      <c r="A18681" s="602" t="s">
        <v>134</v>
      </c>
      <c r="B18681" s="602" t="s">
        <v>359</v>
      </c>
      <c r="C18681" s="602" t="s">
        <v>67</v>
      </c>
      <c r="D18681" s="602" t="s">
        <v>427</v>
      </c>
      <c r="E18681" s="602" t="s">
        <v>49</v>
      </c>
      <c r="F18681" s="602" t="s">
        <v>51</v>
      </c>
      <c r="G18681" s="603" t="s">
        <v>52</v>
      </c>
      <c r="H18681" s="604">
        <v>138000000</v>
      </c>
    </row>
    <row r="18682" spans="1:8">
      <c r="A18682" s="602" t="s">
        <v>134</v>
      </c>
      <c r="B18682" s="602" t="s">
        <v>359</v>
      </c>
      <c r="C18682" s="602" t="s">
        <v>67</v>
      </c>
      <c r="D18682" s="602" t="s">
        <v>427</v>
      </c>
      <c r="E18682" s="602" t="s">
        <v>53</v>
      </c>
      <c r="F18682" s="605" t="s">
        <v>411</v>
      </c>
      <c r="G18682" s="603" t="s">
        <v>193</v>
      </c>
      <c r="H18682" s="604">
        <v>1871871000</v>
      </c>
    </row>
    <row r="18683" spans="1:8">
      <c r="A18683" s="602" t="s">
        <v>134</v>
      </c>
      <c r="B18683" s="602" t="s">
        <v>359</v>
      </c>
      <c r="C18683" s="602" t="s">
        <v>67</v>
      </c>
      <c r="D18683" s="602" t="s">
        <v>427</v>
      </c>
      <c r="E18683" s="602" t="s">
        <v>53</v>
      </c>
      <c r="F18683" s="602" t="s">
        <v>54</v>
      </c>
      <c r="G18683" s="603" t="s">
        <v>55</v>
      </c>
      <c r="H18683" s="604">
        <v>188367000</v>
      </c>
    </row>
    <row r="18684" spans="1:8">
      <c r="A18684" s="602" t="s">
        <v>134</v>
      </c>
      <c r="B18684" s="602" t="s">
        <v>359</v>
      </c>
      <c r="C18684" s="602" t="s">
        <v>67</v>
      </c>
      <c r="D18684" s="602" t="s">
        <v>427</v>
      </c>
      <c r="E18684" s="602" t="s">
        <v>53</v>
      </c>
      <c r="F18684" s="602" t="s">
        <v>56</v>
      </c>
      <c r="G18684" s="603" t="s">
        <v>57</v>
      </c>
      <c r="H18684" s="604">
        <v>1562850000</v>
      </c>
    </row>
    <row r="18685" spans="1:8">
      <c r="A18685" s="602" t="s">
        <v>134</v>
      </c>
      <c r="B18685" s="602" t="s">
        <v>359</v>
      </c>
      <c r="C18685" s="602" t="s">
        <v>67</v>
      </c>
      <c r="D18685" s="602" t="s">
        <v>427</v>
      </c>
      <c r="E18685" s="602" t="s">
        <v>53</v>
      </c>
      <c r="F18685" s="602" t="s">
        <v>264</v>
      </c>
      <c r="G18685" s="603" t="s">
        <v>34</v>
      </c>
      <c r="H18685" s="604">
        <v>28781000</v>
      </c>
    </row>
    <row r="18686" spans="1:8">
      <c r="A18686" s="602" t="s">
        <v>134</v>
      </c>
      <c r="B18686" s="602" t="s">
        <v>359</v>
      </c>
      <c r="C18686" s="602" t="s">
        <v>67</v>
      </c>
      <c r="D18686" s="602" t="s">
        <v>427</v>
      </c>
      <c r="E18686" s="602" t="s">
        <v>53</v>
      </c>
      <c r="F18686" s="602" t="s">
        <v>358</v>
      </c>
      <c r="G18686" s="603" t="s">
        <v>205</v>
      </c>
      <c r="H18686" s="604">
        <v>91873000</v>
      </c>
    </row>
    <row r="18687" spans="1:8">
      <c r="A18687" s="602" t="s">
        <v>134</v>
      </c>
      <c r="B18687" s="602" t="s">
        <v>359</v>
      </c>
      <c r="C18687" s="602" t="s">
        <v>67</v>
      </c>
      <c r="D18687" s="602" t="s">
        <v>1147</v>
      </c>
      <c r="E18687" s="605" t="s">
        <v>411</v>
      </c>
      <c r="F18687" s="605" t="s">
        <v>411</v>
      </c>
      <c r="G18687" s="603" t="s">
        <v>1150</v>
      </c>
      <c r="H18687" s="604">
        <v>5422766740</v>
      </c>
    </row>
    <row r="18688" spans="1:8">
      <c r="A18688" s="602" t="s">
        <v>134</v>
      </c>
      <c r="B18688" s="602" t="s">
        <v>359</v>
      </c>
      <c r="C18688" s="602" t="s">
        <v>67</v>
      </c>
      <c r="D18688" s="602" t="s">
        <v>1147</v>
      </c>
      <c r="E18688" s="602" t="s">
        <v>1145</v>
      </c>
      <c r="F18688" s="605" t="s">
        <v>411</v>
      </c>
      <c r="G18688" s="603" t="s">
        <v>1146</v>
      </c>
      <c r="H18688" s="604">
        <v>28167522</v>
      </c>
    </row>
    <row r="18689" spans="1:8">
      <c r="A18689" s="602" t="s">
        <v>134</v>
      </c>
      <c r="B18689" s="602" t="s">
        <v>359</v>
      </c>
      <c r="C18689" s="602" t="s">
        <v>67</v>
      </c>
      <c r="D18689" s="602" t="s">
        <v>1147</v>
      </c>
      <c r="E18689" s="602" t="s">
        <v>1145</v>
      </c>
      <c r="F18689" s="602" t="s">
        <v>1144</v>
      </c>
      <c r="G18689" s="603" t="s">
        <v>1143</v>
      </c>
      <c r="H18689" s="604">
        <v>27091000</v>
      </c>
    </row>
    <row r="18690" spans="1:8">
      <c r="A18690" s="602" t="s">
        <v>134</v>
      </c>
      <c r="B18690" s="602" t="s">
        <v>359</v>
      </c>
      <c r="C18690" s="602" t="s">
        <v>67</v>
      </c>
      <c r="D18690" s="602" t="s">
        <v>1147</v>
      </c>
      <c r="E18690" s="602" t="s">
        <v>1145</v>
      </c>
      <c r="F18690" s="602" t="s">
        <v>1149</v>
      </c>
      <c r="G18690" s="603" t="s">
        <v>1148</v>
      </c>
      <c r="H18690" s="604">
        <v>1076522</v>
      </c>
    </row>
    <row r="18691" spans="1:8">
      <c r="A18691" s="602" t="s">
        <v>134</v>
      </c>
      <c r="B18691" s="602" t="s">
        <v>359</v>
      </c>
      <c r="C18691" s="602" t="s">
        <v>67</v>
      </c>
      <c r="D18691" s="602" t="s">
        <v>1147</v>
      </c>
      <c r="E18691" s="602" t="s">
        <v>260</v>
      </c>
      <c r="F18691" s="605" t="s">
        <v>411</v>
      </c>
      <c r="G18691" s="603" t="s">
        <v>261</v>
      </c>
      <c r="H18691" s="604">
        <v>5273816218</v>
      </c>
    </row>
    <row r="18692" spans="1:8">
      <c r="A18692" s="602" t="s">
        <v>134</v>
      </c>
      <c r="B18692" s="602" t="s">
        <v>359</v>
      </c>
      <c r="C18692" s="602" t="s">
        <v>67</v>
      </c>
      <c r="D18692" s="602" t="s">
        <v>1147</v>
      </c>
      <c r="E18692" s="602" t="s">
        <v>260</v>
      </c>
      <c r="F18692" s="602" t="s">
        <v>262</v>
      </c>
      <c r="G18692" s="603" t="s">
        <v>263</v>
      </c>
      <c r="H18692" s="604">
        <v>5273816218</v>
      </c>
    </row>
    <row r="18693" spans="1:8">
      <c r="A18693" s="602" t="s">
        <v>134</v>
      </c>
      <c r="B18693" s="602" t="s">
        <v>359</v>
      </c>
      <c r="C18693" s="602" t="s">
        <v>67</v>
      </c>
      <c r="D18693" s="602" t="s">
        <v>1147</v>
      </c>
      <c r="E18693" s="602" t="s">
        <v>53</v>
      </c>
      <c r="F18693" s="605" t="s">
        <v>411</v>
      </c>
      <c r="G18693" s="603" t="s">
        <v>193</v>
      </c>
      <c r="H18693" s="604">
        <v>120783000</v>
      </c>
    </row>
    <row r="18694" spans="1:8">
      <c r="A18694" s="602" t="s">
        <v>134</v>
      </c>
      <c r="B18694" s="602" t="s">
        <v>359</v>
      </c>
      <c r="C18694" s="602" t="s">
        <v>67</v>
      </c>
      <c r="D18694" s="602" t="s">
        <v>1147</v>
      </c>
      <c r="E18694" s="602" t="s">
        <v>53</v>
      </c>
      <c r="F18694" s="602" t="s">
        <v>54</v>
      </c>
      <c r="G18694" s="603" t="s">
        <v>55</v>
      </c>
      <c r="H18694" s="604">
        <v>100120000</v>
      </c>
    </row>
    <row r="18695" spans="1:8">
      <c r="A18695" s="602" t="s">
        <v>134</v>
      </c>
      <c r="B18695" s="602" t="s">
        <v>359</v>
      </c>
      <c r="C18695" s="602" t="s">
        <v>67</v>
      </c>
      <c r="D18695" s="602" t="s">
        <v>1147</v>
      </c>
      <c r="E18695" s="602" t="s">
        <v>53</v>
      </c>
      <c r="F18695" s="602" t="s">
        <v>56</v>
      </c>
      <c r="G18695" s="603" t="s">
        <v>57</v>
      </c>
      <c r="H18695" s="604">
        <v>20310000</v>
      </c>
    </row>
    <row r="18696" spans="1:8">
      <c r="A18696" s="602" t="s">
        <v>134</v>
      </c>
      <c r="B18696" s="602" t="s">
        <v>359</v>
      </c>
      <c r="C18696" s="602" t="s">
        <v>67</v>
      </c>
      <c r="D18696" s="602" t="s">
        <v>1147</v>
      </c>
      <c r="E18696" s="602" t="s">
        <v>53</v>
      </c>
      <c r="F18696" s="602" t="s">
        <v>264</v>
      </c>
      <c r="G18696" s="603" t="s">
        <v>34</v>
      </c>
      <c r="H18696" s="604">
        <v>353000</v>
      </c>
    </row>
    <row r="18697" spans="1:8">
      <c r="A18697" s="602" t="s">
        <v>134</v>
      </c>
      <c r="B18697" s="602" t="s">
        <v>359</v>
      </c>
      <c r="C18697" s="602" t="s">
        <v>67</v>
      </c>
      <c r="D18697" s="602" t="s">
        <v>69</v>
      </c>
      <c r="E18697" s="605" t="s">
        <v>411</v>
      </c>
      <c r="F18697" s="605" t="s">
        <v>411</v>
      </c>
      <c r="G18697" s="603" t="s">
        <v>70</v>
      </c>
      <c r="H18697" s="604">
        <v>11516012865</v>
      </c>
    </row>
    <row r="18698" spans="1:8">
      <c r="A18698" s="602" t="s">
        <v>134</v>
      </c>
      <c r="B18698" s="602" t="s">
        <v>359</v>
      </c>
      <c r="C18698" s="602" t="s">
        <v>67</v>
      </c>
      <c r="D18698" s="602" t="s">
        <v>69</v>
      </c>
      <c r="E18698" s="602" t="s">
        <v>582</v>
      </c>
      <c r="F18698" s="605" t="s">
        <v>411</v>
      </c>
      <c r="G18698" s="603" t="s">
        <v>583</v>
      </c>
      <c r="H18698" s="604">
        <v>240995000</v>
      </c>
    </row>
    <row r="18699" spans="1:8">
      <c r="A18699" s="602" t="s">
        <v>134</v>
      </c>
      <c r="B18699" s="602" t="s">
        <v>359</v>
      </c>
      <c r="C18699" s="602" t="s">
        <v>67</v>
      </c>
      <c r="D18699" s="602" t="s">
        <v>69</v>
      </c>
      <c r="E18699" s="602" t="s">
        <v>582</v>
      </c>
      <c r="F18699" s="602" t="s">
        <v>584</v>
      </c>
      <c r="G18699" s="603" t="s">
        <v>585</v>
      </c>
      <c r="H18699" s="604">
        <v>94970000</v>
      </c>
    </row>
    <row r="18700" spans="1:8">
      <c r="A18700" s="602" t="s">
        <v>134</v>
      </c>
      <c r="B18700" s="602" t="s">
        <v>359</v>
      </c>
      <c r="C18700" s="602" t="s">
        <v>67</v>
      </c>
      <c r="D18700" s="602" t="s">
        <v>69</v>
      </c>
      <c r="E18700" s="602" t="s">
        <v>582</v>
      </c>
      <c r="F18700" s="602" t="s">
        <v>478</v>
      </c>
      <c r="G18700" s="603" t="s">
        <v>479</v>
      </c>
      <c r="H18700" s="604">
        <v>121249000</v>
      </c>
    </row>
    <row r="18701" spans="1:8">
      <c r="A18701" s="602" t="s">
        <v>134</v>
      </c>
      <c r="B18701" s="602" t="s">
        <v>359</v>
      </c>
      <c r="C18701" s="602" t="s">
        <v>67</v>
      </c>
      <c r="D18701" s="602" t="s">
        <v>69</v>
      </c>
      <c r="E18701" s="602" t="s">
        <v>582</v>
      </c>
      <c r="F18701" s="602" t="s">
        <v>595</v>
      </c>
      <c r="G18701" s="603" t="s">
        <v>596</v>
      </c>
      <c r="H18701" s="604">
        <v>1540000</v>
      </c>
    </row>
    <row r="18702" spans="1:8">
      <c r="A18702" s="602" t="s">
        <v>134</v>
      </c>
      <c r="B18702" s="602" t="s">
        <v>359</v>
      </c>
      <c r="C18702" s="602" t="s">
        <v>67</v>
      </c>
      <c r="D18702" s="602" t="s">
        <v>69</v>
      </c>
      <c r="E18702" s="602" t="s">
        <v>582</v>
      </c>
      <c r="F18702" s="602" t="s">
        <v>586</v>
      </c>
      <c r="G18702" s="603" t="s">
        <v>205</v>
      </c>
      <c r="H18702" s="604">
        <v>23236000</v>
      </c>
    </row>
    <row r="18703" spans="1:8">
      <c r="A18703" s="602" t="s">
        <v>134</v>
      </c>
      <c r="B18703" s="602" t="s">
        <v>359</v>
      </c>
      <c r="C18703" s="602" t="s">
        <v>67</v>
      </c>
      <c r="D18703" s="602" t="s">
        <v>69</v>
      </c>
      <c r="E18703" s="602" t="s">
        <v>152</v>
      </c>
      <c r="F18703" s="605" t="s">
        <v>411</v>
      </c>
      <c r="G18703" s="603" t="s">
        <v>153</v>
      </c>
      <c r="H18703" s="604">
        <v>6642000</v>
      </c>
    </row>
    <row r="18704" spans="1:8">
      <c r="A18704" s="602" t="s">
        <v>134</v>
      </c>
      <c r="B18704" s="602" t="s">
        <v>359</v>
      </c>
      <c r="C18704" s="602" t="s">
        <v>67</v>
      </c>
      <c r="D18704" s="602" t="s">
        <v>69</v>
      </c>
      <c r="E18704" s="602" t="s">
        <v>152</v>
      </c>
      <c r="F18704" s="602" t="s">
        <v>154</v>
      </c>
      <c r="G18704" s="603" t="s">
        <v>155</v>
      </c>
      <c r="H18704" s="604">
        <v>4042000</v>
      </c>
    </row>
    <row r="18705" spans="1:8">
      <c r="A18705" s="602" t="s">
        <v>134</v>
      </c>
      <c r="B18705" s="602" t="s">
        <v>359</v>
      </c>
      <c r="C18705" s="602" t="s">
        <v>67</v>
      </c>
      <c r="D18705" s="602" t="s">
        <v>69</v>
      </c>
      <c r="E18705" s="602" t="s">
        <v>152</v>
      </c>
      <c r="F18705" s="602" t="s">
        <v>606</v>
      </c>
      <c r="G18705" s="603" t="s">
        <v>0</v>
      </c>
      <c r="H18705" s="604">
        <v>2600000</v>
      </c>
    </row>
    <row r="18706" spans="1:8">
      <c r="A18706" s="602" t="s">
        <v>134</v>
      </c>
      <c r="B18706" s="602" t="s">
        <v>359</v>
      </c>
      <c r="C18706" s="602" t="s">
        <v>67</v>
      </c>
      <c r="D18706" s="602" t="s">
        <v>69</v>
      </c>
      <c r="E18706" s="602" t="s">
        <v>167</v>
      </c>
      <c r="F18706" s="605" t="s">
        <v>411</v>
      </c>
      <c r="G18706" s="603" t="s">
        <v>168</v>
      </c>
      <c r="H18706" s="604">
        <v>1699000</v>
      </c>
    </row>
    <row r="18707" spans="1:8">
      <c r="A18707" s="602" t="s">
        <v>134</v>
      </c>
      <c r="B18707" s="602" t="s">
        <v>359</v>
      </c>
      <c r="C18707" s="602" t="s">
        <v>67</v>
      </c>
      <c r="D18707" s="602" t="s">
        <v>69</v>
      </c>
      <c r="E18707" s="602" t="s">
        <v>167</v>
      </c>
      <c r="F18707" s="602" t="s">
        <v>230</v>
      </c>
      <c r="G18707" s="603" t="s">
        <v>231</v>
      </c>
      <c r="H18707" s="604">
        <v>1699000</v>
      </c>
    </row>
    <row r="18708" spans="1:8">
      <c r="A18708" s="602" t="s">
        <v>134</v>
      </c>
      <c r="B18708" s="602" t="s">
        <v>359</v>
      </c>
      <c r="C18708" s="602" t="s">
        <v>67</v>
      </c>
      <c r="D18708" s="602" t="s">
        <v>69</v>
      </c>
      <c r="E18708" s="602" t="s">
        <v>171</v>
      </c>
      <c r="F18708" s="605" t="s">
        <v>411</v>
      </c>
      <c r="G18708" s="603" t="s">
        <v>172</v>
      </c>
      <c r="H18708" s="604">
        <v>89423000</v>
      </c>
    </row>
    <row r="18709" spans="1:8">
      <c r="A18709" s="602" t="s">
        <v>134</v>
      </c>
      <c r="B18709" s="602" t="s">
        <v>359</v>
      </c>
      <c r="C18709" s="602" t="s">
        <v>67</v>
      </c>
      <c r="D18709" s="602" t="s">
        <v>69</v>
      </c>
      <c r="E18709" s="602" t="s">
        <v>171</v>
      </c>
      <c r="F18709" s="602" t="s">
        <v>173</v>
      </c>
      <c r="G18709" s="603" t="s">
        <v>174</v>
      </c>
      <c r="H18709" s="604">
        <v>13411000</v>
      </c>
    </row>
    <row r="18710" spans="1:8">
      <c r="A18710" s="602" t="s">
        <v>134</v>
      </c>
      <c r="B18710" s="602" t="s">
        <v>359</v>
      </c>
      <c r="C18710" s="602" t="s">
        <v>67</v>
      </c>
      <c r="D18710" s="602" t="s">
        <v>69</v>
      </c>
      <c r="E18710" s="602" t="s">
        <v>171</v>
      </c>
      <c r="F18710" s="602" t="s">
        <v>216</v>
      </c>
      <c r="G18710" s="603" t="s">
        <v>217</v>
      </c>
      <c r="H18710" s="604">
        <v>28970000</v>
      </c>
    </row>
    <row r="18711" spans="1:8">
      <c r="A18711" s="602" t="s">
        <v>134</v>
      </c>
      <c r="B18711" s="602" t="s">
        <v>359</v>
      </c>
      <c r="C18711" s="602" t="s">
        <v>67</v>
      </c>
      <c r="D18711" s="602" t="s">
        <v>69</v>
      </c>
      <c r="E18711" s="602" t="s">
        <v>171</v>
      </c>
      <c r="F18711" s="602" t="s">
        <v>175</v>
      </c>
      <c r="G18711" s="603" t="s">
        <v>176</v>
      </c>
      <c r="H18711" s="604">
        <v>47042000</v>
      </c>
    </row>
    <row r="18712" spans="1:8">
      <c r="A18712" s="602" t="s">
        <v>134</v>
      </c>
      <c r="B18712" s="602" t="s">
        <v>359</v>
      </c>
      <c r="C18712" s="602" t="s">
        <v>67</v>
      </c>
      <c r="D18712" s="602" t="s">
        <v>69</v>
      </c>
      <c r="E18712" s="602" t="s">
        <v>177</v>
      </c>
      <c r="F18712" s="605" t="s">
        <v>411</v>
      </c>
      <c r="G18712" s="603" t="s">
        <v>178</v>
      </c>
      <c r="H18712" s="604">
        <v>71050840</v>
      </c>
    </row>
    <row r="18713" spans="1:8">
      <c r="A18713" s="602" t="s">
        <v>134</v>
      </c>
      <c r="B18713" s="602" t="s">
        <v>359</v>
      </c>
      <c r="C18713" s="602" t="s">
        <v>67</v>
      </c>
      <c r="D18713" s="602" t="s">
        <v>69</v>
      </c>
      <c r="E18713" s="602" t="s">
        <v>177</v>
      </c>
      <c r="F18713" s="602" t="s">
        <v>441</v>
      </c>
      <c r="G18713" s="603" t="s">
        <v>442</v>
      </c>
      <c r="H18713" s="604">
        <v>71050840</v>
      </c>
    </row>
    <row r="18714" spans="1:8">
      <c r="A18714" s="602" t="s">
        <v>134</v>
      </c>
      <c r="B18714" s="602" t="s">
        <v>359</v>
      </c>
      <c r="C18714" s="602" t="s">
        <v>67</v>
      </c>
      <c r="D18714" s="602" t="s">
        <v>69</v>
      </c>
      <c r="E18714" s="602" t="s">
        <v>240</v>
      </c>
      <c r="F18714" s="605" t="s">
        <v>411</v>
      </c>
      <c r="G18714" s="603" t="s">
        <v>241</v>
      </c>
      <c r="H18714" s="604">
        <v>88301000</v>
      </c>
    </row>
    <row r="18715" spans="1:8">
      <c r="A18715" s="602" t="s">
        <v>134</v>
      </c>
      <c r="B18715" s="602" t="s">
        <v>359</v>
      </c>
      <c r="C18715" s="602" t="s">
        <v>67</v>
      </c>
      <c r="D18715" s="602" t="s">
        <v>69</v>
      </c>
      <c r="E18715" s="602" t="s">
        <v>240</v>
      </c>
      <c r="F18715" s="602" t="s">
        <v>242</v>
      </c>
      <c r="G18715" s="603" t="s">
        <v>243</v>
      </c>
      <c r="H18715" s="604">
        <v>5725000</v>
      </c>
    </row>
    <row r="18716" spans="1:8">
      <c r="A18716" s="602" t="s">
        <v>134</v>
      </c>
      <c r="B18716" s="602" t="s">
        <v>359</v>
      </c>
      <c r="C18716" s="602" t="s">
        <v>67</v>
      </c>
      <c r="D18716" s="602" t="s">
        <v>69</v>
      </c>
      <c r="E18716" s="602" t="s">
        <v>240</v>
      </c>
      <c r="F18716" s="602" t="s">
        <v>597</v>
      </c>
      <c r="G18716" s="603" t="s">
        <v>598</v>
      </c>
      <c r="H18716" s="604">
        <v>500000</v>
      </c>
    </row>
    <row r="18717" spans="1:8">
      <c r="A18717" s="602" t="s">
        <v>134</v>
      </c>
      <c r="B18717" s="602" t="s">
        <v>359</v>
      </c>
      <c r="C18717" s="602" t="s">
        <v>67</v>
      </c>
      <c r="D18717" s="602" t="s">
        <v>69</v>
      </c>
      <c r="E18717" s="602" t="s">
        <v>240</v>
      </c>
      <c r="F18717" s="602" t="s">
        <v>733</v>
      </c>
      <c r="G18717" s="603" t="s">
        <v>734</v>
      </c>
      <c r="H18717" s="604">
        <v>39790000</v>
      </c>
    </row>
    <row r="18718" spans="1:8">
      <c r="A18718" s="602" t="s">
        <v>134</v>
      </c>
      <c r="B18718" s="602" t="s">
        <v>359</v>
      </c>
      <c r="C18718" s="602" t="s">
        <v>67</v>
      </c>
      <c r="D18718" s="602" t="s">
        <v>69</v>
      </c>
      <c r="E18718" s="602" t="s">
        <v>240</v>
      </c>
      <c r="F18718" s="602" t="s">
        <v>735</v>
      </c>
      <c r="G18718" s="603" t="s">
        <v>193</v>
      </c>
      <c r="H18718" s="604">
        <v>42286000</v>
      </c>
    </row>
    <row r="18719" spans="1:8">
      <c r="A18719" s="602" t="s">
        <v>134</v>
      </c>
      <c r="B18719" s="602" t="s">
        <v>359</v>
      </c>
      <c r="C18719" s="602" t="s">
        <v>67</v>
      </c>
      <c r="D18719" s="602" t="s">
        <v>69</v>
      </c>
      <c r="E18719" s="602" t="s">
        <v>183</v>
      </c>
      <c r="F18719" s="605" t="s">
        <v>411</v>
      </c>
      <c r="G18719" s="603" t="s">
        <v>184</v>
      </c>
      <c r="H18719" s="604">
        <v>4100000</v>
      </c>
    </row>
    <row r="18720" spans="1:8">
      <c r="A18720" s="602" t="s">
        <v>134</v>
      </c>
      <c r="B18720" s="602" t="s">
        <v>359</v>
      </c>
      <c r="C18720" s="602" t="s">
        <v>67</v>
      </c>
      <c r="D18720" s="602" t="s">
        <v>69</v>
      </c>
      <c r="E18720" s="602" t="s">
        <v>183</v>
      </c>
      <c r="F18720" s="602" t="s">
        <v>587</v>
      </c>
      <c r="G18720" s="603" t="s">
        <v>588</v>
      </c>
      <c r="H18720" s="604">
        <v>80000</v>
      </c>
    </row>
    <row r="18721" spans="1:8">
      <c r="A18721" s="602" t="s">
        <v>134</v>
      </c>
      <c r="B18721" s="602" t="s">
        <v>359</v>
      </c>
      <c r="C18721" s="602" t="s">
        <v>67</v>
      </c>
      <c r="D18721" s="602" t="s">
        <v>69</v>
      </c>
      <c r="E18721" s="602" t="s">
        <v>183</v>
      </c>
      <c r="F18721" s="602" t="s">
        <v>736</v>
      </c>
      <c r="G18721" s="603" t="s">
        <v>737</v>
      </c>
      <c r="H18721" s="604">
        <v>200000</v>
      </c>
    </row>
    <row r="18722" spans="1:8">
      <c r="A18722" s="602" t="s">
        <v>134</v>
      </c>
      <c r="B18722" s="602" t="s">
        <v>359</v>
      </c>
      <c r="C18722" s="602" t="s">
        <v>67</v>
      </c>
      <c r="D18722" s="602" t="s">
        <v>69</v>
      </c>
      <c r="E18722" s="602" t="s">
        <v>183</v>
      </c>
      <c r="F18722" s="602" t="s">
        <v>185</v>
      </c>
      <c r="G18722" s="603" t="s">
        <v>186</v>
      </c>
      <c r="H18722" s="604">
        <v>3820000</v>
      </c>
    </row>
    <row r="18723" spans="1:8">
      <c r="A18723" s="602" t="s">
        <v>134</v>
      </c>
      <c r="B18723" s="602" t="s">
        <v>359</v>
      </c>
      <c r="C18723" s="602" t="s">
        <v>67</v>
      </c>
      <c r="D18723" s="602" t="s">
        <v>69</v>
      </c>
      <c r="E18723" s="602" t="s">
        <v>738</v>
      </c>
      <c r="F18723" s="605" t="s">
        <v>411</v>
      </c>
      <c r="G18723" s="603" t="s">
        <v>739</v>
      </c>
      <c r="H18723" s="604">
        <v>49750000</v>
      </c>
    </row>
    <row r="18724" spans="1:8">
      <c r="A18724" s="602" t="s">
        <v>134</v>
      </c>
      <c r="B18724" s="602" t="s">
        <v>359</v>
      </c>
      <c r="C18724" s="602" t="s">
        <v>67</v>
      </c>
      <c r="D18724" s="602" t="s">
        <v>69</v>
      </c>
      <c r="E18724" s="602" t="s">
        <v>738</v>
      </c>
      <c r="F18724" s="602" t="s">
        <v>740</v>
      </c>
      <c r="G18724" s="603" t="s">
        <v>741</v>
      </c>
      <c r="H18724" s="604">
        <v>10800000</v>
      </c>
    </row>
    <row r="18725" spans="1:8">
      <c r="A18725" s="602" t="s">
        <v>134</v>
      </c>
      <c r="B18725" s="602" t="s">
        <v>359</v>
      </c>
      <c r="C18725" s="602" t="s">
        <v>67</v>
      </c>
      <c r="D18725" s="602" t="s">
        <v>69</v>
      </c>
      <c r="E18725" s="602" t="s">
        <v>738</v>
      </c>
      <c r="F18725" s="602" t="s">
        <v>742</v>
      </c>
      <c r="G18725" s="603" t="s">
        <v>743</v>
      </c>
      <c r="H18725" s="604">
        <v>38950000</v>
      </c>
    </row>
    <row r="18726" spans="1:8">
      <c r="A18726" s="602" t="s">
        <v>134</v>
      </c>
      <c r="B18726" s="602" t="s">
        <v>359</v>
      </c>
      <c r="C18726" s="602" t="s">
        <v>67</v>
      </c>
      <c r="D18726" s="602" t="s">
        <v>69</v>
      </c>
      <c r="E18726" s="602" t="s">
        <v>744</v>
      </c>
      <c r="F18726" s="605" t="s">
        <v>411</v>
      </c>
      <c r="G18726" s="603" t="s">
        <v>445</v>
      </c>
      <c r="H18726" s="604">
        <v>181001000</v>
      </c>
    </row>
    <row r="18727" spans="1:8">
      <c r="A18727" s="602" t="s">
        <v>134</v>
      </c>
      <c r="B18727" s="602" t="s">
        <v>359</v>
      </c>
      <c r="C18727" s="602" t="s">
        <v>67</v>
      </c>
      <c r="D18727" s="602" t="s">
        <v>69</v>
      </c>
      <c r="E18727" s="602" t="s">
        <v>744</v>
      </c>
      <c r="F18727" s="602" t="s">
        <v>432</v>
      </c>
      <c r="G18727" s="603" t="s">
        <v>433</v>
      </c>
      <c r="H18727" s="604">
        <v>84516000</v>
      </c>
    </row>
    <row r="18728" spans="1:8">
      <c r="A18728" s="602" t="s">
        <v>134</v>
      </c>
      <c r="B18728" s="602" t="s">
        <v>359</v>
      </c>
      <c r="C18728" s="602" t="s">
        <v>67</v>
      </c>
      <c r="D18728" s="602" t="s">
        <v>69</v>
      </c>
      <c r="E18728" s="602" t="s">
        <v>744</v>
      </c>
      <c r="F18728" s="602" t="s">
        <v>533</v>
      </c>
      <c r="G18728" s="603" t="s">
        <v>534</v>
      </c>
      <c r="H18728" s="604">
        <v>75800000</v>
      </c>
    </row>
    <row r="18729" spans="1:8">
      <c r="A18729" s="602" t="s">
        <v>134</v>
      </c>
      <c r="B18729" s="602" t="s">
        <v>359</v>
      </c>
      <c r="C18729" s="602" t="s">
        <v>67</v>
      </c>
      <c r="D18729" s="602" t="s">
        <v>69</v>
      </c>
      <c r="E18729" s="602" t="s">
        <v>744</v>
      </c>
      <c r="F18729" s="602" t="s">
        <v>748</v>
      </c>
      <c r="G18729" s="603" t="s">
        <v>35</v>
      </c>
      <c r="H18729" s="604">
        <v>20685000</v>
      </c>
    </row>
    <row r="18730" spans="1:8">
      <c r="A18730" s="602" t="s">
        <v>134</v>
      </c>
      <c r="B18730" s="602" t="s">
        <v>359</v>
      </c>
      <c r="C18730" s="602" t="s">
        <v>67</v>
      </c>
      <c r="D18730" s="602" t="s">
        <v>69</v>
      </c>
      <c r="E18730" s="602" t="s">
        <v>189</v>
      </c>
      <c r="F18730" s="605" t="s">
        <v>411</v>
      </c>
      <c r="G18730" s="603" t="s">
        <v>190</v>
      </c>
      <c r="H18730" s="604">
        <v>4121447138</v>
      </c>
    </row>
    <row r="18731" spans="1:8">
      <c r="A18731" s="602" t="s">
        <v>134</v>
      </c>
      <c r="B18731" s="602" t="s">
        <v>359</v>
      </c>
      <c r="C18731" s="602" t="s">
        <v>67</v>
      </c>
      <c r="D18731" s="602" t="s">
        <v>69</v>
      </c>
      <c r="E18731" s="602" t="s">
        <v>189</v>
      </c>
      <c r="F18731" s="602" t="s">
        <v>773</v>
      </c>
      <c r="G18731" s="603" t="s">
        <v>774</v>
      </c>
      <c r="H18731" s="604">
        <v>193688500</v>
      </c>
    </row>
    <row r="18732" spans="1:8">
      <c r="A18732" s="602" t="s">
        <v>134</v>
      </c>
      <c r="B18732" s="602" t="s">
        <v>359</v>
      </c>
      <c r="C18732" s="602" t="s">
        <v>67</v>
      </c>
      <c r="D18732" s="602" t="s">
        <v>69</v>
      </c>
      <c r="E18732" s="602" t="s">
        <v>189</v>
      </c>
      <c r="F18732" s="602" t="s">
        <v>191</v>
      </c>
      <c r="G18732" s="603" t="s">
        <v>36</v>
      </c>
      <c r="H18732" s="604">
        <v>13648000</v>
      </c>
    </row>
    <row r="18733" spans="1:8">
      <c r="A18733" s="602" t="s">
        <v>134</v>
      </c>
      <c r="B18733" s="602" t="s">
        <v>359</v>
      </c>
      <c r="C18733" s="602" t="s">
        <v>67</v>
      </c>
      <c r="D18733" s="602" t="s">
        <v>69</v>
      </c>
      <c r="E18733" s="602" t="s">
        <v>189</v>
      </c>
      <c r="F18733" s="602" t="s">
        <v>13</v>
      </c>
      <c r="G18733" s="603" t="s">
        <v>14</v>
      </c>
      <c r="H18733" s="604">
        <v>22685000</v>
      </c>
    </row>
    <row r="18734" spans="1:8">
      <c r="A18734" s="602" t="s">
        <v>134</v>
      </c>
      <c r="B18734" s="602" t="s">
        <v>359</v>
      </c>
      <c r="C18734" s="602" t="s">
        <v>67</v>
      </c>
      <c r="D18734" s="602" t="s">
        <v>69</v>
      </c>
      <c r="E18734" s="602" t="s">
        <v>189</v>
      </c>
      <c r="F18734" s="602" t="s">
        <v>192</v>
      </c>
      <c r="G18734" s="603" t="s">
        <v>193</v>
      </c>
      <c r="H18734" s="604">
        <v>3891425638</v>
      </c>
    </row>
    <row r="18735" spans="1:8">
      <c r="A18735" s="602" t="s">
        <v>134</v>
      </c>
      <c r="B18735" s="602" t="s">
        <v>359</v>
      </c>
      <c r="C18735" s="602" t="s">
        <v>67</v>
      </c>
      <c r="D18735" s="602" t="s">
        <v>69</v>
      </c>
      <c r="E18735" s="602" t="s">
        <v>194</v>
      </c>
      <c r="F18735" s="605" t="s">
        <v>411</v>
      </c>
      <c r="G18735" s="603" t="s">
        <v>195</v>
      </c>
      <c r="H18735" s="604">
        <v>2131135887</v>
      </c>
    </row>
    <row r="18736" spans="1:8">
      <c r="A18736" s="602" t="s">
        <v>134</v>
      </c>
      <c r="B18736" s="602" t="s">
        <v>359</v>
      </c>
      <c r="C18736" s="602" t="s">
        <v>67</v>
      </c>
      <c r="D18736" s="602" t="s">
        <v>69</v>
      </c>
      <c r="E18736" s="602" t="s">
        <v>194</v>
      </c>
      <c r="F18736" s="602" t="s">
        <v>71</v>
      </c>
      <c r="G18736" s="603" t="s">
        <v>72</v>
      </c>
      <c r="H18736" s="604">
        <v>108629000</v>
      </c>
    </row>
    <row r="18737" spans="1:8">
      <c r="A18737" s="602" t="s">
        <v>134</v>
      </c>
      <c r="B18737" s="602" t="s">
        <v>359</v>
      </c>
      <c r="C18737" s="602" t="s">
        <v>67</v>
      </c>
      <c r="D18737" s="602" t="s">
        <v>69</v>
      </c>
      <c r="E18737" s="602" t="s">
        <v>194</v>
      </c>
      <c r="F18737" s="602" t="s">
        <v>196</v>
      </c>
      <c r="G18737" s="603" t="s">
        <v>197</v>
      </c>
      <c r="H18737" s="604">
        <v>1370294000</v>
      </c>
    </row>
    <row r="18738" spans="1:8">
      <c r="A18738" s="602" t="s">
        <v>134</v>
      </c>
      <c r="B18738" s="602" t="s">
        <v>359</v>
      </c>
      <c r="C18738" s="602" t="s">
        <v>67</v>
      </c>
      <c r="D18738" s="602" t="s">
        <v>69</v>
      </c>
      <c r="E18738" s="602" t="s">
        <v>194</v>
      </c>
      <c r="F18738" s="602" t="s">
        <v>198</v>
      </c>
      <c r="G18738" s="603" t="s">
        <v>199</v>
      </c>
      <c r="H18738" s="604">
        <v>27661000</v>
      </c>
    </row>
    <row r="18739" spans="1:8">
      <c r="A18739" s="602" t="s">
        <v>134</v>
      </c>
      <c r="B18739" s="602" t="s">
        <v>359</v>
      </c>
      <c r="C18739" s="602" t="s">
        <v>67</v>
      </c>
      <c r="D18739" s="602" t="s">
        <v>69</v>
      </c>
      <c r="E18739" s="602" t="s">
        <v>194</v>
      </c>
      <c r="F18739" s="602" t="s">
        <v>200</v>
      </c>
      <c r="G18739" s="603" t="s">
        <v>201</v>
      </c>
      <c r="H18739" s="604">
        <v>624551887</v>
      </c>
    </row>
    <row r="18740" spans="1:8">
      <c r="A18740" s="602" t="s">
        <v>134</v>
      </c>
      <c r="B18740" s="602" t="s">
        <v>359</v>
      </c>
      <c r="C18740" s="602" t="s">
        <v>67</v>
      </c>
      <c r="D18740" s="602" t="s">
        <v>69</v>
      </c>
      <c r="E18740" s="602" t="s">
        <v>41</v>
      </c>
      <c r="F18740" s="605" t="s">
        <v>411</v>
      </c>
      <c r="G18740" s="603" t="s">
        <v>42</v>
      </c>
      <c r="H18740" s="604">
        <v>500966000</v>
      </c>
    </row>
    <row r="18741" spans="1:8">
      <c r="A18741" s="602" t="s">
        <v>134</v>
      </c>
      <c r="B18741" s="602" t="s">
        <v>359</v>
      </c>
      <c r="C18741" s="602" t="s">
        <v>67</v>
      </c>
      <c r="D18741" s="602" t="s">
        <v>69</v>
      </c>
      <c r="E18741" s="602" t="s">
        <v>41</v>
      </c>
      <c r="F18741" s="602" t="s">
        <v>434</v>
      </c>
      <c r="G18741" s="603" t="s">
        <v>433</v>
      </c>
      <c r="H18741" s="604">
        <v>50000000</v>
      </c>
    </row>
    <row r="18742" spans="1:8">
      <c r="A18742" s="602" t="s">
        <v>134</v>
      </c>
      <c r="B18742" s="602" t="s">
        <v>359</v>
      </c>
      <c r="C18742" s="602" t="s">
        <v>67</v>
      </c>
      <c r="D18742" s="602" t="s">
        <v>69</v>
      </c>
      <c r="E18742" s="602" t="s">
        <v>41</v>
      </c>
      <c r="F18742" s="602" t="s">
        <v>47</v>
      </c>
      <c r="G18742" s="603" t="s">
        <v>48</v>
      </c>
      <c r="H18742" s="604">
        <v>450966000</v>
      </c>
    </row>
    <row r="18743" spans="1:8">
      <c r="A18743" s="602" t="s">
        <v>134</v>
      </c>
      <c r="B18743" s="602" t="s">
        <v>359</v>
      </c>
      <c r="C18743" s="602" t="s">
        <v>67</v>
      </c>
      <c r="D18743" s="602" t="s">
        <v>69</v>
      </c>
      <c r="E18743" s="602" t="s">
        <v>1145</v>
      </c>
      <c r="F18743" s="605" t="s">
        <v>411</v>
      </c>
      <c r="G18743" s="603" t="s">
        <v>1146</v>
      </c>
      <c r="H18743" s="604">
        <v>8129000</v>
      </c>
    </row>
    <row r="18744" spans="1:8">
      <c r="A18744" s="602" t="s">
        <v>134</v>
      </c>
      <c r="B18744" s="602" t="s">
        <v>359</v>
      </c>
      <c r="C18744" s="602" t="s">
        <v>67</v>
      </c>
      <c r="D18744" s="602" t="s">
        <v>69</v>
      </c>
      <c r="E18744" s="602" t="s">
        <v>1145</v>
      </c>
      <c r="F18744" s="602" t="s">
        <v>1144</v>
      </c>
      <c r="G18744" s="603" t="s">
        <v>1143</v>
      </c>
      <c r="H18744" s="604">
        <v>8129000</v>
      </c>
    </row>
    <row r="18745" spans="1:8">
      <c r="A18745" s="602" t="s">
        <v>134</v>
      </c>
      <c r="B18745" s="602" t="s">
        <v>359</v>
      </c>
      <c r="C18745" s="602" t="s">
        <v>67</v>
      </c>
      <c r="D18745" s="602" t="s">
        <v>69</v>
      </c>
      <c r="E18745" s="602" t="s">
        <v>260</v>
      </c>
      <c r="F18745" s="605" t="s">
        <v>411</v>
      </c>
      <c r="G18745" s="603" t="s">
        <v>261</v>
      </c>
      <c r="H18745" s="604">
        <v>3573941000</v>
      </c>
    </row>
    <row r="18746" spans="1:8">
      <c r="A18746" s="602" t="s">
        <v>134</v>
      </c>
      <c r="B18746" s="602" t="s">
        <v>359</v>
      </c>
      <c r="C18746" s="602" t="s">
        <v>67</v>
      </c>
      <c r="D18746" s="602" t="s">
        <v>69</v>
      </c>
      <c r="E18746" s="602" t="s">
        <v>260</v>
      </c>
      <c r="F18746" s="602" t="s">
        <v>262</v>
      </c>
      <c r="G18746" s="603" t="s">
        <v>263</v>
      </c>
      <c r="H18746" s="604">
        <v>3573941000</v>
      </c>
    </row>
    <row r="18747" spans="1:8">
      <c r="A18747" s="602" t="s">
        <v>134</v>
      </c>
      <c r="B18747" s="602" t="s">
        <v>359</v>
      </c>
      <c r="C18747" s="602" t="s">
        <v>67</v>
      </c>
      <c r="D18747" s="602" t="s">
        <v>69</v>
      </c>
      <c r="E18747" s="602" t="s">
        <v>53</v>
      </c>
      <c r="F18747" s="605" t="s">
        <v>411</v>
      </c>
      <c r="G18747" s="603" t="s">
        <v>193</v>
      </c>
      <c r="H18747" s="604">
        <v>447432000</v>
      </c>
    </row>
    <row r="18748" spans="1:8">
      <c r="A18748" s="602" t="s">
        <v>134</v>
      </c>
      <c r="B18748" s="602" t="s">
        <v>359</v>
      </c>
      <c r="C18748" s="602" t="s">
        <v>67</v>
      </c>
      <c r="D18748" s="602" t="s">
        <v>69</v>
      </c>
      <c r="E18748" s="602" t="s">
        <v>53</v>
      </c>
      <c r="F18748" s="602" t="s">
        <v>54</v>
      </c>
      <c r="G18748" s="603" t="s">
        <v>55</v>
      </c>
      <c r="H18748" s="604">
        <v>19098000</v>
      </c>
    </row>
    <row r="18749" spans="1:8">
      <c r="A18749" s="602" t="s">
        <v>134</v>
      </c>
      <c r="B18749" s="602" t="s">
        <v>359</v>
      </c>
      <c r="C18749" s="602" t="s">
        <v>67</v>
      </c>
      <c r="D18749" s="602" t="s">
        <v>69</v>
      </c>
      <c r="E18749" s="602" t="s">
        <v>53</v>
      </c>
      <c r="F18749" s="602" t="s">
        <v>56</v>
      </c>
      <c r="G18749" s="603" t="s">
        <v>57</v>
      </c>
      <c r="H18749" s="604">
        <v>403248000</v>
      </c>
    </row>
    <row r="18750" spans="1:8">
      <c r="A18750" s="602" t="s">
        <v>134</v>
      </c>
      <c r="B18750" s="602" t="s">
        <v>359</v>
      </c>
      <c r="C18750" s="602" t="s">
        <v>67</v>
      </c>
      <c r="D18750" s="602" t="s">
        <v>69</v>
      </c>
      <c r="E18750" s="602" t="s">
        <v>53</v>
      </c>
      <c r="F18750" s="602" t="s">
        <v>264</v>
      </c>
      <c r="G18750" s="603" t="s">
        <v>34</v>
      </c>
      <c r="H18750" s="604">
        <v>24086000</v>
      </c>
    </row>
    <row r="18751" spans="1:8">
      <c r="A18751" s="602" t="s">
        <v>134</v>
      </c>
      <c r="B18751" s="602" t="s">
        <v>359</v>
      </c>
      <c r="C18751" s="602" t="s">
        <v>67</v>
      </c>
      <c r="D18751" s="602" t="s">
        <v>69</v>
      </c>
      <c r="E18751" s="602" t="s">
        <v>53</v>
      </c>
      <c r="F18751" s="602" t="s">
        <v>358</v>
      </c>
      <c r="G18751" s="603" t="s">
        <v>205</v>
      </c>
      <c r="H18751" s="604">
        <v>1000000</v>
      </c>
    </row>
    <row r="18752" spans="1:8">
      <c r="A18752" s="602" t="s">
        <v>134</v>
      </c>
      <c r="B18752" s="602" t="s">
        <v>359</v>
      </c>
      <c r="C18752" s="602" t="s">
        <v>67</v>
      </c>
      <c r="D18752" s="602" t="s">
        <v>646</v>
      </c>
      <c r="E18752" s="605" t="s">
        <v>411</v>
      </c>
      <c r="F18752" s="605" t="s">
        <v>411</v>
      </c>
      <c r="G18752" s="603" t="s">
        <v>647</v>
      </c>
      <c r="H18752" s="604">
        <v>2083452600</v>
      </c>
    </row>
    <row r="18753" spans="1:8">
      <c r="A18753" s="602" t="s">
        <v>134</v>
      </c>
      <c r="B18753" s="602" t="s">
        <v>359</v>
      </c>
      <c r="C18753" s="602" t="s">
        <v>67</v>
      </c>
      <c r="D18753" s="602" t="s">
        <v>646</v>
      </c>
      <c r="E18753" s="602" t="s">
        <v>582</v>
      </c>
      <c r="F18753" s="605" t="s">
        <v>411</v>
      </c>
      <c r="G18753" s="603" t="s">
        <v>583</v>
      </c>
      <c r="H18753" s="604">
        <v>90300000</v>
      </c>
    </row>
    <row r="18754" spans="1:8">
      <c r="A18754" s="602" t="s">
        <v>134</v>
      </c>
      <c r="B18754" s="602" t="s">
        <v>359</v>
      </c>
      <c r="C18754" s="602" t="s">
        <v>67</v>
      </c>
      <c r="D18754" s="602" t="s">
        <v>646</v>
      </c>
      <c r="E18754" s="602" t="s">
        <v>582</v>
      </c>
      <c r="F18754" s="602" t="s">
        <v>584</v>
      </c>
      <c r="G18754" s="603" t="s">
        <v>585</v>
      </c>
      <c r="H18754" s="604">
        <v>7900000</v>
      </c>
    </row>
    <row r="18755" spans="1:8">
      <c r="A18755" s="602" t="s">
        <v>134</v>
      </c>
      <c r="B18755" s="602" t="s">
        <v>359</v>
      </c>
      <c r="C18755" s="602" t="s">
        <v>67</v>
      </c>
      <c r="D18755" s="602" t="s">
        <v>646</v>
      </c>
      <c r="E18755" s="602" t="s">
        <v>582</v>
      </c>
      <c r="F18755" s="602" t="s">
        <v>595</v>
      </c>
      <c r="G18755" s="603" t="s">
        <v>596</v>
      </c>
      <c r="H18755" s="604">
        <v>1100000</v>
      </c>
    </row>
    <row r="18756" spans="1:8">
      <c r="A18756" s="602" t="s">
        <v>134</v>
      </c>
      <c r="B18756" s="602" t="s">
        <v>359</v>
      </c>
      <c r="C18756" s="602" t="s">
        <v>67</v>
      </c>
      <c r="D18756" s="602" t="s">
        <v>646</v>
      </c>
      <c r="E18756" s="602" t="s">
        <v>582</v>
      </c>
      <c r="F18756" s="602" t="s">
        <v>586</v>
      </c>
      <c r="G18756" s="603" t="s">
        <v>205</v>
      </c>
      <c r="H18756" s="604">
        <v>81300000</v>
      </c>
    </row>
    <row r="18757" spans="1:8">
      <c r="A18757" s="602" t="s">
        <v>134</v>
      </c>
      <c r="B18757" s="602" t="s">
        <v>359</v>
      </c>
      <c r="C18757" s="602" t="s">
        <v>67</v>
      </c>
      <c r="D18757" s="602" t="s">
        <v>646</v>
      </c>
      <c r="E18757" s="602" t="s">
        <v>152</v>
      </c>
      <c r="F18757" s="605" t="s">
        <v>411</v>
      </c>
      <c r="G18757" s="603" t="s">
        <v>153</v>
      </c>
      <c r="H18757" s="604">
        <v>2490000</v>
      </c>
    </row>
    <row r="18758" spans="1:8">
      <c r="A18758" s="602" t="s">
        <v>134</v>
      </c>
      <c r="B18758" s="602" t="s">
        <v>359</v>
      </c>
      <c r="C18758" s="602" t="s">
        <v>67</v>
      </c>
      <c r="D18758" s="602" t="s">
        <v>646</v>
      </c>
      <c r="E18758" s="602" t="s">
        <v>152</v>
      </c>
      <c r="F18758" s="602" t="s">
        <v>154</v>
      </c>
      <c r="G18758" s="603" t="s">
        <v>155</v>
      </c>
      <c r="H18758" s="604">
        <v>2490000</v>
      </c>
    </row>
    <row r="18759" spans="1:8">
      <c r="A18759" s="602" t="s">
        <v>134</v>
      </c>
      <c r="B18759" s="602" t="s">
        <v>359</v>
      </c>
      <c r="C18759" s="602" t="s">
        <v>67</v>
      </c>
      <c r="D18759" s="602" t="s">
        <v>646</v>
      </c>
      <c r="E18759" s="602" t="s">
        <v>167</v>
      </c>
      <c r="F18759" s="605" t="s">
        <v>411</v>
      </c>
      <c r="G18759" s="603" t="s">
        <v>168</v>
      </c>
      <c r="H18759" s="604">
        <v>1350000</v>
      </c>
    </row>
    <row r="18760" spans="1:8">
      <c r="A18760" s="602" t="s">
        <v>134</v>
      </c>
      <c r="B18760" s="602" t="s">
        <v>359</v>
      </c>
      <c r="C18760" s="602" t="s">
        <v>67</v>
      </c>
      <c r="D18760" s="602" t="s">
        <v>646</v>
      </c>
      <c r="E18760" s="602" t="s">
        <v>167</v>
      </c>
      <c r="F18760" s="602" t="s">
        <v>228</v>
      </c>
      <c r="G18760" s="603" t="s">
        <v>229</v>
      </c>
      <c r="H18760" s="604">
        <v>1080000</v>
      </c>
    </row>
    <row r="18761" spans="1:8">
      <c r="A18761" s="602" t="s">
        <v>134</v>
      </c>
      <c r="B18761" s="602" t="s">
        <v>359</v>
      </c>
      <c r="C18761" s="602" t="s">
        <v>67</v>
      </c>
      <c r="D18761" s="602" t="s">
        <v>646</v>
      </c>
      <c r="E18761" s="602" t="s">
        <v>167</v>
      </c>
      <c r="F18761" s="602" t="s">
        <v>354</v>
      </c>
      <c r="G18761" s="603" t="s">
        <v>355</v>
      </c>
      <c r="H18761" s="604">
        <v>270000</v>
      </c>
    </row>
    <row r="18762" spans="1:8">
      <c r="A18762" s="602" t="s">
        <v>134</v>
      </c>
      <c r="B18762" s="602" t="s">
        <v>359</v>
      </c>
      <c r="C18762" s="602" t="s">
        <v>67</v>
      </c>
      <c r="D18762" s="602" t="s">
        <v>646</v>
      </c>
      <c r="E18762" s="602" t="s">
        <v>171</v>
      </c>
      <c r="F18762" s="605" t="s">
        <v>411</v>
      </c>
      <c r="G18762" s="603" t="s">
        <v>172</v>
      </c>
      <c r="H18762" s="604">
        <v>91118000</v>
      </c>
    </row>
    <row r="18763" spans="1:8">
      <c r="A18763" s="602" t="s">
        <v>134</v>
      </c>
      <c r="B18763" s="602" t="s">
        <v>359</v>
      </c>
      <c r="C18763" s="602" t="s">
        <v>67</v>
      </c>
      <c r="D18763" s="602" t="s">
        <v>646</v>
      </c>
      <c r="E18763" s="602" t="s">
        <v>171</v>
      </c>
      <c r="F18763" s="602" t="s">
        <v>173</v>
      </c>
      <c r="G18763" s="603" t="s">
        <v>174</v>
      </c>
      <c r="H18763" s="604">
        <v>37062000</v>
      </c>
    </row>
    <row r="18764" spans="1:8">
      <c r="A18764" s="602" t="s">
        <v>134</v>
      </c>
      <c r="B18764" s="602" t="s">
        <v>359</v>
      </c>
      <c r="C18764" s="602" t="s">
        <v>67</v>
      </c>
      <c r="D18764" s="602" t="s">
        <v>646</v>
      </c>
      <c r="E18764" s="602" t="s">
        <v>171</v>
      </c>
      <c r="F18764" s="602" t="s">
        <v>216</v>
      </c>
      <c r="G18764" s="603" t="s">
        <v>217</v>
      </c>
      <c r="H18764" s="604">
        <v>39936000</v>
      </c>
    </row>
    <row r="18765" spans="1:8">
      <c r="A18765" s="602" t="s">
        <v>134</v>
      </c>
      <c r="B18765" s="602" t="s">
        <v>359</v>
      </c>
      <c r="C18765" s="602" t="s">
        <v>67</v>
      </c>
      <c r="D18765" s="602" t="s">
        <v>646</v>
      </c>
      <c r="E18765" s="602" t="s">
        <v>171</v>
      </c>
      <c r="F18765" s="602" t="s">
        <v>175</v>
      </c>
      <c r="G18765" s="603" t="s">
        <v>176</v>
      </c>
      <c r="H18765" s="604">
        <v>14120000</v>
      </c>
    </row>
    <row r="18766" spans="1:8">
      <c r="A18766" s="602" t="s">
        <v>134</v>
      </c>
      <c r="B18766" s="602" t="s">
        <v>359</v>
      </c>
      <c r="C18766" s="602" t="s">
        <v>67</v>
      </c>
      <c r="D18766" s="602" t="s">
        <v>646</v>
      </c>
      <c r="E18766" s="602" t="s">
        <v>177</v>
      </c>
      <c r="F18766" s="605" t="s">
        <v>411</v>
      </c>
      <c r="G18766" s="603" t="s">
        <v>178</v>
      </c>
      <c r="H18766" s="604">
        <v>85153000</v>
      </c>
    </row>
    <row r="18767" spans="1:8">
      <c r="A18767" s="602" t="s">
        <v>134</v>
      </c>
      <c r="B18767" s="602" t="s">
        <v>359</v>
      </c>
      <c r="C18767" s="602" t="s">
        <v>67</v>
      </c>
      <c r="D18767" s="602" t="s">
        <v>646</v>
      </c>
      <c r="E18767" s="602" t="s">
        <v>177</v>
      </c>
      <c r="F18767" s="602" t="s">
        <v>179</v>
      </c>
      <c r="G18767" s="603" t="s">
        <v>180</v>
      </c>
      <c r="H18767" s="604">
        <v>235000</v>
      </c>
    </row>
    <row r="18768" spans="1:8">
      <c r="A18768" s="602" t="s">
        <v>134</v>
      </c>
      <c r="B18768" s="602" t="s">
        <v>359</v>
      </c>
      <c r="C18768" s="602" t="s">
        <v>67</v>
      </c>
      <c r="D18768" s="602" t="s">
        <v>646</v>
      </c>
      <c r="E18768" s="602" t="s">
        <v>177</v>
      </c>
      <c r="F18768" s="602" t="s">
        <v>181</v>
      </c>
      <c r="G18768" s="603" t="s">
        <v>182</v>
      </c>
      <c r="H18768" s="604">
        <v>165000</v>
      </c>
    </row>
    <row r="18769" spans="1:8">
      <c r="A18769" s="602" t="s">
        <v>134</v>
      </c>
      <c r="B18769" s="602" t="s">
        <v>359</v>
      </c>
      <c r="C18769" s="602" t="s">
        <v>67</v>
      </c>
      <c r="D18769" s="602" t="s">
        <v>646</v>
      </c>
      <c r="E18769" s="602" t="s">
        <v>177</v>
      </c>
      <c r="F18769" s="602" t="s">
        <v>441</v>
      </c>
      <c r="G18769" s="603" t="s">
        <v>442</v>
      </c>
      <c r="H18769" s="604">
        <v>84413000</v>
      </c>
    </row>
    <row r="18770" spans="1:8">
      <c r="A18770" s="602" t="s">
        <v>134</v>
      </c>
      <c r="B18770" s="602" t="s">
        <v>359</v>
      </c>
      <c r="C18770" s="602" t="s">
        <v>67</v>
      </c>
      <c r="D18770" s="602" t="s">
        <v>646</v>
      </c>
      <c r="E18770" s="602" t="s">
        <v>177</v>
      </c>
      <c r="F18770" s="602" t="s">
        <v>235</v>
      </c>
      <c r="G18770" s="603" t="s">
        <v>236</v>
      </c>
      <c r="H18770" s="604">
        <v>340000</v>
      </c>
    </row>
    <row r="18771" spans="1:8">
      <c r="A18771" s="602" t="s">
        <v>134</v>
      </c>
      <c r="B18771" s="602" t="s">
        <v>359</v>
      </c>
      <c r="C18771" s="602" t="s">
        <v>67</v>
      </c>
      <c r="D18771" s="602" t="s">
        <v>646</v>
      </c>
      <c r="E18771" s="602" t="s">
        <v>240</v>
      </c>
      <c r="F18771" s="605" t="s">
        <v>411</v>
      </c>
      <c r="G18771" s="603" t="s">
        <v>241</v>
      </c>
      <c r="H18771" s="604">
        <v>22903000</v>
      </c>
    </row>
    <row r="18772" spans="1:8">
      <c r="A18772" s="602" t="s">
        <v>134</v>
      </c>
      <c r="B18772" s="602" t="s">
        <v>359</v>
      </c>
      <c r="C18772" s="602" t="s">
        <v>67</v>
      </c>
      <c r="D18772" s="602" t="s">
        <v>646</v>
      </c>
      <c r="E18772" s="602" t="s">
        <v>240</v>
      </c>
      <c r="F18772" s="602" t="s">
        <v>733</v>
      </c>
      <c r="G18772" s="603" t="s">
        <v>734</v>
      </c>
      <c r="H18772" s="604">
        <v>15965000</v>
      </c>
    </row>
    <row r="18773" spans="1:8">
      <c r="A18773" s="602" t="s">
        <v>134</v>
      </c>
      <c r="B18773" s="602" t="s">
        <v>359</v>
      </c>
      <c r="C18773" s="602" t="s">
        <v>67</v>
      </c>
      <c r="D18773" s="602" t="s">
        <v>646</v>
      </c>
      <c r="E18773" s="602" t="s">
        <v>240</v>
      </c>
      <c r="F18773" s="602" t="s">
        <v>735</v>
      </c>
      <c r="G18773" s="603" t="s">
        <v>193</v>
      </c>
      <c r="H18773" s="604">
        <v>6938000</v>
      </c>
    </row>
    <row r="18774" spans="1:8">
      <c r="A18774" s="602" t="s">
        <v>134</v>
      </c>
      <c r="B18774" s="602" t="s">
        <v>359</v>
      </c>
      <c r="C18774" s="602" t="s">
        <v>67</v>
      </c>
      <c r="D18774" s="602" t="s">
        <v>646</v>
      </c>
      <c r="E18774" s="602" t="s">
        <v>183</v>
      </c>
      <c r="F18774" s="605" t="s">
        <v>411</v>
      </c>
      <c r="G18774" s="603" t="s">
        <v>184</v>
      </c>
      <c r="H18774" s="604">
        <v>2390000</v>
      </c>
    </row>
    <row r="18775" spans="1:8">
      <c r="A18775" s="602" t="s">
        <v>134</v>
      </c>
      <c r="B18775" s="602" t="s">
        <v>359</v>
      </c>
      <c r="C18775" s="602" t="s">
        <v>67</v>
      </c>
      <c r="D18775" s="602" t="s">
        <v>646</v>
      </c>
      <c r="E18775" s="602" t="s">
        <v>183</v>
      </c>
      <c r="F18775" s="602" t="s">
        <v>587</v>
      </c>
      <c r="G18775" s="603" t="s">
        <v>588</v>
      </c>
      <c r="H18775" s="604">
        <v>420000</v>
      </c>
    </row>
    <row r="18776" spans="1:8">
      <c r="A18776" s="602" t="s">
        <v>134</v>
      </c>
      <c r="B18776" s="602" t="s">
        <v>359</v>
      </c>
      <c r="C18776" s="602" t="s">
        <v>67</v>
      </c>
      <c r="D18776" s="602" t="s">
        <v>646</v>
      </c>
      <c r="E18776" s="602" t="s">
        <v>183</v>
      </c>
      <c r="F18776" s="602" t="s">
        <v>736</v>
      </c>
      <c r="G18776" s="603" t="s">
        <v>737</v>
      </c>
      <c r="H18776" s="604">
        <v>620000</v>
      </c>
    </row>
    <row r="18777" spans="1:8">
      <c r="A18777" s="602" t="s">
        <v>134</v>
      </c>
      <c r="B18777" s="602" t="s">
        <v>359</v>
      </c>
      <c r="C18777" s="602" t="s">
        <v>67</v>
      </c>
      <c r="D18777" s="602" t="s">
        <v>646</v>
      </c>
      <c r="E18777" s="602" t="s">
        <v>183</v>
      </c>
      <c r="F18777" s="602" t="s">
        <v>185</v>
      </c>
      <c r="G18777" s="603" t="s">
        <v>186</v>
      </c>
      <c r="H18777" s="604">
        <v>1350000</v>
      </c>
    </row>
    <row r="18778" spans="1:8">
      <c r="A18778" s="602" t="s">
        <v>134</v>
      </c>
      <c r="B18778" s="602" t="s">
        <v>359</v>
      </c>
      <c r="C18778" s="602" t="s">
        <v>67</v>
      </c>
      <c r="D18778" s="602" t="s">
        <v>646</v>
      </c>
      <c r="E18778" s="602" t="s">
        <v>738</v>
      </c>
      <c r="F18778" s="605" t="s">
        <v>411</v>
      </c>
      <c r="G18778" s="603" t="s">
        <v>739</v>
      </c>
      <c r="H18778" s="604">
        <v>21740000</v>
      </c>
    </row>
    <row r="18779" spans="1:8">
      <c r="A18779" s="602" t="s">
        <v>134</v>
      </c>
      <c r="B18779" s="602" t="s">
        <v>359</v>
      </c>
      <c r="C18779" s="602" t="s">
        <v>67</v>
      </c>
      <c r="D18779" s="602" t="s">
        <v>646</v>
      </c>
      <c r="E18779" s="602" t="s">
        <v>738</v>
      </c>
      <c r="F18779" s="602" t="s">
        <v>740</v>
      </c>
      <c r="G18779" s="603" t="s">
        <v>741</v>
      </c>
      <c r="H18779" s="604">
        <v>7000000</v>
      </c>
    </row>
    <row r="18780" spans="1:8">
      <c r="A18780" s="602" t="s">
        <v>134</v>
      </c>
      <c r="B18780" s="602" t="s">
        <v>359</v>
      </c>
      <c r="C18780" s="602" t="s">
        <v>67</v>
      </c>
      <c r="D18780" s="602" t="s">
        <v>646</v>
      </c>
      <c r="E18780" s="602" t="s">
        <v>738</v>
      </c>
      <c r="F18780" s="602" t="s">
        <v>742</v>
      </c>
      <c r="G18780" s="603" t="s">
        <v>743</v>
      </c>
      <c r="H18780" s="604">
        <v>14740000</v>
      </c>
    </row>
    <row r="18781" spans="1:8">
      <c r="A18781" s="602" t="s">
        <v>134</v>
      </c>
      <c r="B18781" s="602" t="s">
        <v>359</v>
      </c>
      <c r="C18781" s="602" t="s">
        <v>67</v>
      </c>
      <c r="D18781" s="602" t="s">
        <v>646</v>
      </c>
      <c r="E18781" s="602" t="s">
        <v>744</v>
      </c>
      <c r="F18781" s="605" t="s">
        <v>411</v>
      </c>
      <c r="G18781" s="603" t="s">
        <v>445</v>
      </c>
      <c r="H18781" s="604">
        <v>119450000</v>
      </c>
    </row>
    <row r="18782" spans="1:8">
      <c r="A18782" s="602" t="s">
        <v>134</v>
      </c>
      <c r="B18782" s="602" t="s">
        <v>359</v>
      </c>
      <c r="C18782" s="602" t="s">
        <v>67</v>
      </c>
      <c r="D18782" s="602" t="s">
        <v>646</v>
      </c>
      <c r="E18782" s="602" t="s">
        <v>744</v>
      </c>
      <c r="F18782" s="602" t="s">
        <v>7</v>
      </c>
      <c r="G18782" s="603" t="s">
        <v>8</v>
      </c>
      <c r="H18782" s="604">
        <v>95000000</v>
      </c>
    </row>
    <row r="18783" spans="1:8">
      <c r="A18783" s="602" t="s">
        <v>134</v>
      </c>
      <c r="B18783" s="602" t="s">
        <v>359</v>
      </c>
      <c r="C18783" s="602" t="s">
        <v>67</v>
      </c>
      <c r="D18783" s="602" t="s">
        <v>646</v>
      </c>
      <c r="E18783" s="602" t="s">
        <v>744</v>
      </c>
      <c r="F18783" s="602" t="s">
        <v>572</v>
      </c>
      <c r="G18783" s="603" t="s">
        <v>46</v>
      </c>
      <c r="H18783" s="604">
        <v>1500000</v>
      </c>
    </row>
    <row r="18784" spans="1:8">
      <c r="A18784" s="602" t="s">
        <v>134</v>
      </c>
      <c r="B18784" s="602" t="s">
        <v>359</v>
      </c>
      <c r="C18784" s="602" t="s">
        <v>67</v>
      </c>
      <c r="D18784" s="602" t="s">
        <v>646</v>
      </c>
      <c r="E18784" s="602" t="s">
        <v>744</v>
      </c>
      <c r="F18784" s="602" t="s">
        <v>748</v>
      </c>
      <c r="G18784" s="603" t="s">
        <v>35</v>
      </c>
      <c r="H18784" s="604">
        <v>22950000</v>
      </c>
    </row>
    <row r="18785" spans="1:8">
      <c r="A18785" s="602" t="s">
        <v>134</v>
      </c>
      <c r="B18785" s="602" t="s">
        <v>359</v>
      </c>
      <c r="C18785" s="602" t="s">
        <v>67</v>
      </c>
      <c r="D18785" s="602" t="s">
        <v>646</v>
      </c>
      <c r="E18785" s="602" t="s">
        <v>189</v>
      </c>
      <c r="F18785" s="605" t="s">
        <v>411</v>
      </c>
      <c r="G18785" s="603" t="s">
        <v>190</v>
      </c>
      <c r="H18785" s="604">
        <v>589418000</v>
      </c>
    </row>
    <row r="18786" spans="1:8">
      <c r="A18786" s="602" t="s">
        <v>134</v>
      </c>
      <c r="B18786" s="602" t="s">
        <v>359</v>
      </c>
      <c r="C18786" s="602" t="s">
        <v>67</v>
      </c>
      <c r="D18786" s="602" t="s">
        <v>646</v>
      </c>
      <c r="E18786" s="602" t="s">
        <v>189</v>
      </c>
      <c r="F18786" s="602" t="s">
        <v>773</v>
      </c>
      <c r="G18786" s="603" t="s">
        <v>774</v>
      </c>
      <c r="H18786" s="604">
        <v>19690000</v>
      </c>
    </row>
    <row r="18787" spans="1:8">
      <c r="A18787" s="602" t="s">
        <v>134</v>
      </c>
      <c r="B18787" s="602" t="s">
        <v>359</v>
      </c>
      <c r="C18787" s="602" t="s">
        <v>67</v>
      </c>
      <c r="D18787" s="602" t="s">
        <v>646</v>
      </c>
      <c r="E18787" s="602" t="s">
        <v>189</v>
      </c>
      <c r="F18787" s="602" t="s">
        <v>191</v>
      </c>
      <c r="G18787" s="603" t="s">
        <v>36</v>
      </c>
      <c r="H18787" s="604">
        <v>18113000</v>
      </c>
    </row>
    <row r="18788" spans="1:8">
      <c r="A18788" s="602" t="s">
        <v>134</v>
      </c>
      <c r="B18788" s="602" t="s">
        <v>359</v>
      </c>
      <c r="C18788" s="602" t="s">
        <v>67</v>
      </c>
      <c r="D18788" s="602" t="s">
        <v>646</v>
      </c>
      <c r="E18788" s="602" t="s">
        <v>189</v>
      </c>
      <c r="F18788" s="602" t="s">
        <v>13</v>
      </c>
      <c r="G18788" s="603" t="s">
        <v>14</v>
      </c>
      <c r="H18788" s="604">
        <v>5000000</v>
      </c>
    </row>
    <row r="18789" spans="1:8">
      <c r="A18789" s="602" t="s">
        <v>134</v>
      </c>
      <c r="B18789" s="602" t="s">
        <v>359</v>
      </c>
      <c r="C18789" s="602" t="s">
        <v>67</v>
      </c>
      <c r="D18789" s="602" t="s">
        <v>646</v>
      </c>
      <c r="E18789" s="602" t="s">
        <v>189</v>
      </c>
      <c r="F18789" s="602" t="s">
        <v>192</v>
      </c>
      <c r="G18789" s="603" t="s">
        <v>193</v>
      </c>
      <c r="H18789" s="604">
        <v>546615000</v>
      </c>
    </row>
    <row r="18790" spans="1:8">
      <c r="A18790" s="602" t="s">
        <v>134</v>
      </c>
      <c r="B18790" s="602" t="s">
        <v>359</v>
      </c>
      <c r="C18790" s="602" t="s">
        <v>67</v>
      </c>
      <c r="D18790" s="602" t="s">
        <v>646</v>
      </c>
      <c r="E18790" s="602" t="s">
        <v>194</v>
      </c>
      <c r="F18790" s="605" t="s">
        <v>411</v>
      </c>
      <c r="G18790" s="603" t="s">
        <v>195</v>
      </c>
      <c r="H18790" s="604">
        <v>843640600</v>
      </c>
    </row>
    <row r="18791" spans="1:8">
      <c r="A18791" s="602" t="s">
        <v>134</v>
      </c>
      <c r="B18791" s="602" t="s">
        <v>359</v>
      </c>
      <c r="C18791" s="602" t="s">
        <v>67</v>
      </c>
      <c r="D18791" s="602" t="s">
        <v>646</v>
      </c>
      <c r="E18791" s="602" t="s">
        <v>194</v>
      </c>
      <c r="F18791" s="602" t="s">
        <v>71</v>
      </c>
      <c r="G18791" s="603" t="s">
        <v>72</v>
      </c>
      <c r="H18791" s="604">
        <v>82572000</v>
      </c>
    </row>
    <row r="18792" spans="1:8">
      <c r="A18792" s="602" t="s">
        <v>134</v>
      </c>
      <c r="B18792" s="602" t="s">
        <v>359</v>
      </c>
      <c r="C18792" s="602" t="s">
        <v>67</v>
      </c>
      <c r="D18792" s="602" t="s">
        <v>646</v>
      </c>
      <c r="E18792" s="602" t="s">
        <v>194</v>
      </c>
      <c r="F18792" s="602" t="s">
        <v>196</v>
      </c>
      <c r="G18792" s="603" t="s">
        <v>197</v>
      </c>
      <c r="H18792" s="604">
        <v>596382600</v>
      </c>
    </row>
    <row r="18793" spans="1:8">
      <c r="A18793" s="602" t="s">
        <v>134</v>
      </c>
      <c r="B18793" s="602" t="s">
        <v>359</v>
      </c>
      <c r="C18793" s="602" t="s">
        <v>67</v>
      </c>
      <c r="D18793" s="602" t="s">
        <v>646</v>
      </c>
      <c r="E18793" s="602" t="s">
        <v>194</v>
      </c>
      <c r="F18793" s="602" t="s">
        <v>198</v>
      </c>
      <c r="G18793" s="603" t="s">
        <v>199</v>
      </c>
      <c r="H18793" s="604">
        <v>11100000</v>
      </c>
    </row>
    <row r="18794" spans="1:8">
      <c r="A18794" s="602" t="s">
        <v>134</v>
      </c>
      <c r="B18794" s="602" t="s">
        <v>359</v>
      </c>
      <c r="C18794" s="602" t="s">
        <v>67</v>
      </c>
      <c r="D18794" s="602" t="s">
        <v>646</v>
      </c>
      <c r="E18794" s="602" t="s">
        <v>194</v>
      </c>
      <c r="F18794" s="602" t="s">
        <v>200</v>
      </c>
      <c r="G18794" s="603" t="s">
        <v>201</v>
      </c>
      <c r="H18794" s="604">
        <v>153586000</v>
      </c>
    </row>
    <row r="18795" spans="1:8">
      <c r="A18795" s="602" t="s">
        <v>134</v>
      </c>
      <c r="B18795" s="602" t="s">
        <v>359</v>
      </c>
      <c r="C18795" s="602" t="s">
        <v>67</v>
      </c>
      <c r="D18795" s="602" t="s">
        <v>646</v>
      </c>
      <c r="E18795" s="602" t="s">
        <v>41</v>
      </c>
      <c r="F18795" s="605" t="s">
        <v>411</v>
      </c>
      <c r="G18795" s="603" t="s">
        <v>42</v>
      </c>
      <c r="H18795" s="604">
        <v>157500000</v>
      </c>
    </row>
    <row r="18796" spans="1:8">
      <c r="A18796" s="602" t="s">
        <v>134</v>
      </c>
      <c r="B18796" s="602" t="s">
        <v>359</v>
      </c>
      <c r="C18796" s="602" t="s">
        <v>67</v>
      </c>
      <c r="D18796" s="602" t="s">
        <v>646</v>
      </c>
      <c r="E18796" s="602" t="s">
        <v>41</v>
      </c>
      <c r="F18796" s="602" t="s">
        <v>434</v>
      </c>
      <c r="G18796" s="603" t="s">
        <v>433</v>
      </c>
      <c r="H18796" s="604">
        <v>136500000</v>
      </c>
    </row>
    <row r="18797" spans="1:8">
      <c r="A18797" s="602" t="s">
        <v>134</v>
      </c>
      <c r="B18797" s="602" t="s">
        <v>359</v>
      </c>
      <c r="C18797" s="602" t="s">
        <v>67</v>
      </c>
      <c r="D18797" s="602" t="s">
        <v>646</v>
      </c>
      <c r="E18797" s="602" t="s">
        <v>41</v>
      </c>
      <c r="F18797" s="602" t="s">
        <v>437</v>
      </c>
      <c r="G18797" s="603" t="s">
        <v>438</v>
      </c>
      <c r="H18797" s="604">
        <v>21000000</v>
      </c>
    </row>
    <row r="18798" spans="1:8">
      <c r="A18798" s="602" t="s">
        <v>134</v>
      </c>
      <c r="B18798" s="602" t="s">
        <v>359</v>
      </c>
      <c r="C18798" s="602" t="s">
        <v>67</v>
      </c>
      <c r="D18798" s="602" t="s">
        <v>646</v>
      </c>
      <c r="E18798" s="602" t="s">
        <v>260</v>
      </c>
      <c r="F18798" s="605" t="s">
        <v>411</v>
      </c>
      <c r="G18798" s="603" t="s">
        <v>261</v>
      </c>
      <c r="H18798" s="604">
        <v>56000000</v>
      </c>
    </row>
    <row r="18799" spans="1:8">
      <c r="A18799" s="602" t="s">
        <v>134</v>
      </c>
      <c r="B18799" s="602" t="s">
        <v>359</v>
      </c>
      <c r="C18799" s="602" t="s">
        <v>67</v>
      </c>
      <c r="D18799" s="602" t="s">
        <v>646</v>
      </c>
      <c r="E18799" s="602" t="s">
        <v>260</v>
      </c>
      <c r="F18799" s="602" t="s">
        <v>262</v>
      </c>
      <c r="G18799" s="603" t="s">
        <v>263</v>
      </c>
      <c r="H18799" s="604">
        <v>56000000</v>
      </c>
    </row>
    <row r="18800" spans="1:8">
      <c r="A18800" s="602" t="s">
        <v>134</v>
      </c>
      <c r="B18800" s="602" t="s">
        <v>359</v>
      </c>
      <c r="C18800" s="602" t="s">
        <v>1140</v>
      </c>
      <c r="D18800" s="605" t="s">
        <v>411</v>
      </c>
      <c r="E18800" s="605" t="s">
        <v>411</v>
      </c>
      <c r="F18800" s="605" t="s">
        <v>411</v>
      </c>
      <c r="G18800" s="603" t="s">
        <v>1142</v>
      </c>
      <c r="H18800" s="604">
        <v>108821000</v>
      </c>
    </row>
    <row r="18801" spans="1:8">
      <c r="A18801" s="602" t="s">
        <v>134</v>
      </c>
      <c r="B18801" s="602" t="s">
        <v>359</v>
      </c>
      <c r="C18801" s="602" t="s">
        <v>1140</v>
      </c>
      <c r="D18801" s="602" t="s">
        <v>1139</v>
      </c>
      <c r="E18801" s="605" t="s">
        <v>411</v>
      </c>
      <c r="F18801" s="605" t="s">
        <v>411</v>
      </c>
      <c r="G18801" s="603" t="s">
        <v>1141</v>
      </c>
      <c r="H18801" s="604">
        <v>108821000</v>
      </c>
    </row>
    <row r="18802" spans="1:8">
      <c r="A18802" s="602" t="s">
        <v>134</v>
      </c>
      <c r="B18802" s="602" t="s">
        <v>359</v>
      </c>
      <c r="C18802" s="602" t="s">
        <v>1140</v>
      </c>
      <c r="D18802" s="602" t="s">
        <v>1139</v>
      </c>
      <c r="E18802" s="602" t="s">
        <v>768</v>
      </c>
      <c r="F18802" s="605" t="s">
        <v>411</v>
      </c>
      <c r="G18802" s="603" t="s">
        <v>769</v>
      </c>
      <c r="H18802" s="604">
        <v>99370000</v>
      </c>
    </row>
    <row r="18803" spans="1:8">
      <c r="A18803" s="602" t="s">
        <v>134</v>
      </c>
      <c r="B18803" s="602" t="s">
        <v>359</v>
      </c>
      <c r="C18803" s="602" t="s">
        <v>1140</v>
      </c>
      <c r="D18803" s="602" t="s">
        <v>1139</v>
      </c>
      <c r="E18803" s="602" t="s">
        <v>768</v>
      </c>
      <c r="F18803" s="602" t="s">
        <v>459</v>
      </c>
      <c r="G18803" s="603" t="s">
        <v>205</v>
      </c>
      <c r="H18803" s="604">
        <v>99370000</v>
      </c>
    </row>
    <row r="18804" spans="1:8">
      <c r="A18804" s="602" t="s">
        <v>134</v>
      </c>
      <c r="B18804" s="602" t="s">
        <v>359</v>
      </c>
      <c r="C18804" s="602" t="s">
        <v>1140</v>
      </c>
      <c r="D18804" s="602" t="s">
        <v>1139</v>
      </c>
      <c r="E18804" s="602" t="s">
        <v>167</v>
      </c>
      <c r="F18804" s="605" t="s">
        <v>411</v>
      </c>
      <c r="G18804" s="603" t="s">
        <v>168</v>
      </c>
      <c r="H18804" s="604">
        <v>8731000</v>
      </c>
    </row>
    <row r="18805" spans="1:8">
      <c r="A18805" s="602" t="s">
        <v>134</v>
      </c>
      <c r="B18805" s="602" t="s">
        <v>359</v>
      </c>
      <c r="C18805" s="602" t="s">
        <v>1140</v>
      </c>
      <c r="D18805" s="602" t="s">
        <v>1139</v>
      </c>
      <c r="E18805" s="602" t="s">
        <v>167</v>
      </c>
      <c r="F18805" s="602" t="s">
        <v>228</v>
      </c>
      <c r="G18805" s="603" t="s">
        <v>229</v>
      </c>
      <c r="H18805" s="604">
        <v>8731000</v>
      </c>
    </row>
    <row r="18806" spans="1:8">
      <c r="A18806" s="602" t="s">
        <v>134</v>
      </c>
      <c r="B18806" s="602" t="s">
        <v>359</v>
      </c>
      <c r="C18806" s="602" t="s">
        <v>1140</v>
      </c>
      <c r="D18806" s="602" t="s">
        <v>1139</v>
      </c>
      <c r="E18806" s="602" t="s">
        <v>189</v>
      </c>
      <c r="F18806" s="605" t="s">
        <v>411</v>
      </c>
      <c r="G18806" s="603" t="s">
        <v>190</v>
      </c>
      <c r="H18806" s="604">
        <v>720000</v>
      </c>
    </row>
    <row r="18807" spans="1:8">
      <c r="A18807" s="606" t="s">
        <v>134</v>
      </c>
      <c r="B18807" s="606" t="s">
        <v>359</v>
      </c>
      <c r="C18807" s="606" t="s">
        <v>1140</v>
      </c>
      <c r="D18807" s="606" t="s">
        <v>1139</v>
      </c>
      <c r="E18807" s="606" t="s">
        <v>189</v>
      </c>
      <c r="F18807" s="606" t="s">
        <v>192</v>
      </c>
      <c r="G18807" s="607" t="s">
        <v>193</v>
      </c>
      <c r="H18807" s="608">
        <v>720000</v>
      </c>
    </row>
    <row r="18808" spans="1:8">
      <c r="A18808" s="609"/>
      <c r="B18808" s="609"/>
      <c r="C18808" s="609"/>
      <c r="D18808" s="609"/>
      <c r="E18808" s="609"/>
      <c r="F18808" s="609"/>
      <c r="G18808" s="610"/>
      <c r="H18808" s="611"/>
    </row>
    <row r="18809" spans="1:8" ht="15">
      <c r="A18809" s="116"/>
      <c r="B18809" s="583"/>
      <c r="C18809" s="117"/>
      <c r="D18809" s="115"/>
      <c r="E18809" s="115"/>
      <c r="F18809" s="583"/>
      <c r="G18809" s="1312" t="s">
        <v>2965</v>
      </c>
      <c r="H18809" s="1312"/>
    </row>
    <row r="18810" spans="1:8" ht="14.25">
      <c r="A18810" s="1313" t="s">
        <v>1110</v>
      </c>
      <c r="B18810" s="1313"/>
      <c r="C18810" s="1313"/>
      <c r="D18810" s="1313"/>
      <c r="E18810" s="1313"/>
      <c r="F18810" s="1313"/>
      <c r="G18810" s="1313" t="s">
        <v>1136</v>
      </c>
      <c r="H18810" s="1313"/>
    </row>
    <row r="18811" spans="1:8">
      <c r="A18811" s="612"/>
      <c r="B18811" s="612"/>
      <c r="C18811" s="612"/>
      <c r="D18811" s="612"/>
      <c r="E18811" s="612"/>
      <c r="F18811" s="612"/>
      <c r="G18811" s="613"/>
      <c r="H18811" s="611"/>
    </row>
  </sheetData>
  <mergeCells count="7">
    <mergeCell ref="G18809:H18809"/>
    <mergeCell ref="A18810:F18810"/>
    <mergeCell ref="G18810:H18810"/>
    <mergeCell ref="A7:G7"/>
    <mergeCell ref="G1:H1"/>
    <mergeCell ref="A3:H3"/>
    <mergeCell ref="G4:H4"/>
  </mergeCells>
  <pageMargins left="0.38" right="0.41" top="0.28999999999999998" bottom="0.45" header="0.2" footer="0.2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3"/>
  <sheetViews>
    <sheetView topLeftCell="A511" workbookViewId="0">
      <selection sqref="A1:XFD1048576"/>
    </sheetView>
  </sheetViews>
  <sheetFormatPr defaultRowHeight="12.75"/>
  <cols>
    <col min="1" max="1" width="3.81640625" style="612" customWidth="1"/>
    <col min="2" max="2" width="4.6328125" style="613" customWidth="1"/>
    <col min="3" max="3" width="18.7265625" style="632" customWidth="1"/>
    <col min="4" max="4" width="4.36328125" style="612" customWidth="1"/>
    <col min="5" max="5" width="4.90625" style="612" customWidth="1"/>
    <col min="6" max="6" width="4.453125" style="612" customWidth="1"/>
    <col min="7" max="8" width="4.1796875" style="612" customWidth="1"/>
    <col min="9" max="9" width="30.26953125" style="632" customWidth="1"/>
    <col min="10" max="10" width="14.90625" style="633" customWidth="1"/>
    <col min="11" max="11" width="12.26953125" style="630" customWidth="1"/>
    <col min="12" max="256" width="8.81640625" style="630"/>
    <col min="257" max="257" width="3.81640625" style="630" customWidth="1"/>
    <col min="258" max="258" width="4.6328125" style="630" customWidth="1"/>
    <col min="259" max="259" width="16.1796875" style="630" customWidth="1"/>
    <col min="260" max="260" width="4.36328125" style="630" customWidth="1"/>
    <col min="261" max="261" width="4.90625" style="630" customWidth="1"/>
    <col min="262" max="262" width="4.453125" style="630" customWidth="1"/>
    <col min="263" max="264" width="4.1796875" style="630" customWidth="1"/>
    <col min="265" max="265" width="26" style="630" customWidth="1"/>
    <col min="266" max="266" width="10.36328125" style="630" customWidth="1"/>
    <col min="267" max="267" width="12.26953125" style="630" customWidth="1"/>
    <col min="268" max="512" width="8.81640625" style="630"/>
    <col min="513" max="513" width="3.81640625" style="630" customWidth="1"/>
    <col min="514" max="514" width="4.6328125" style="630" customWidth="1"/>
    <col min="515" max="515" width="16.1796875" style="630" customWidth="1"/>
    <col min="516" max="516" width="4.36328125" style="630" customWidth="1"/>
    <col min="517" max="517" width="4.90625" style="630" customWidth="1"/>
    <col min="518" max="518" width="4.453125" style="630" customWidth="1"/>
    <col min="519" max="520" width="4.1796875" style="630" customWidth="1"/>
    <col min="521" max="521" width="26" style="630" customWidth="1"/>
    <col min="522" max="522" width="10.36328125" style="630" customWidth="1"/>
    <col min="523" max="523" width="12.26953125" style="630" customWidth="1"/>
    <col min="524" max="768" width="8.81640625" style="630"/>
    <col min="769" max="769" width="3.81640625" style="630" customWidth="1"/>
    <col min="770" max="770" width="4.6328125" style="630" customWidth="1"/>
    <col min="771" max="771" width="16.1796875" style="630" customWidth="1"/>
    <col min="772" max="772" width="4.36328125" style="630" customWidth="1"/>
    <col min="773" max="773" width="4.90625" style="630" customWidth="1"/>
    <col min="774" max="774" width="4.453125" style="630" customWidth="1"/>
    <col min="775" max="776" width="4.1796875" style="630" customWidth="1"/>
    <col min="777" max="777" width="26" style="630" customWidth="1"/>
    <col min="778" max="778" width="10.36328125" style="630" customWidth="1"/>
    <col min="779" max="779" width="12.26953125" style="630" customWidth="1"/>
    <col min="780" max="1024" width="8.81640625" style="630"/>
    <col min="1025" max="1025" width="3.81640625" style="630" customWidth="1"/>
    <col min="1026" max="1026" width="4.6328125" style="630" customWidth="1"/>
    <col min="1027" max="1027" width="16.1796875" style="630" customWidth="1"/>
    <col min="1028" max="1028" width="4.36328125" style="630" customWidth="1"/>
    <col min="1029" max="1029" width="4.90625" style="630" customWidth="1"/>
    <col min="1030" max="1030" width="4.453125" style="630" customWidth="1"/>
    <col min="1031" max="1032" width="4.1796875" style="630" customWidth="1"/>
    <col min="1033" max="1033" width="26" style="630" customWidth="1"/>
    <col min="1034" max="1034" width="10.36328125" style="630" customWidth="1"/>
    <col min="1035" max="1035" width="12.26953125" style="630" customWidth="1"/>
    <col min="1036" max="1280" width="8.81640625" style="630"/>
    <col min="1281" max="1281" width="3.81640625" style="630" customWidth="1"/>
    <col min="1282" max="1282" width="4.6328125" style="630" customWidth="1"/>
    <col min="1283" max="1283" width="16.1796875" style="630" customWidth="1"/>
    <col min="1284" max="1284" width="4.36328125" style="630" customWidth="1"/>
    <col min="1285" max="1285" width="4.90625" style="630" customWidth="1"/>
    <col min="1286" max="1286" width="4.453125" style="630" customWidth="1"/>
    <col min="1287" max="1288" width="4.1796875" style="630" customWidth="1"/>
    <col min="1289" max="1289" width="26" style="630" customWidth="1"/>
    <col min="1290" max="1290" width="10.36328125" style="630" customWidth="1"/>
    <col min="1291" max="1291" width="12.26953125" style="630" customWidth="1"/>
    <col min="1292" max="1536" width="8.81640625" style="630"/>
    <col min="1537" max="1537" width="3.81640625" style="630" customWidth="1"/>
    <col min="1538" max="1538" width="4.6328125" style="630" customWidth="1"/>
    <col min="1539" max="1539" width="16.1796875" style="630" customWidth="1"/>
    <col min="1540" max="1540" width="4.36328125" style="630" customWidth="1"/>
    <col min="1541" max="1541" width="4.90625" style="630" customWidth="1"/>
    <col min="1542" max="1542" width="4.453125" style="630" customWidth="1"/>
    <col min="1543" max="1544" width="4.1796875" style="630" customWidth="1"/>
    <col min="1545" max="1545" width="26" style="630" customWidth="1"/>
    <col min="1546" max="1546" width="10.36328125" style="630" customWidth="1"/>
    <col min="1547" max="1547" width="12.26953125" style="630" customWidth="1"/>
    <col min="1548" max="1792" width="8.81640625" style="630"/>
    <col min="1793" max="1793" width="3.81640625" style="630" customWidth="1"/>
    <col min="1794" max="1794" width="4.6328125" style="630" customWidth="1"/>
    <col min="1795" max="1795" width="16.1796875" style="630" customWidth="1"/>
    <col min="1796" max="1796" width="4.36328125" style="630" customWidth="1"/>
    <col min="1797" max="1797" width="4.90625" style="630" customWidth="1"/>
    <col min="1798" max="1798" width="4.453125" style="630" customWidth="1"/>
    <col min="1799" max="1800" width="4.1796875" style="630" customWidth="1"/>
    <col min="1801" max="1801" width="26" style="630" customWidth="1"/>
    <col min="1802" max="1802" width="10.36328125" style="630" customWidth="1"/>
    <col min="1803" max="1803" width="12.26953125" style="630" customWidth="1"/>
    <col min="1804" max="2048" width="8.81640625" style="630"/>
    <col min="2049" max="2049" width="3.81640625" style="630" customWidth="1"/>
    <col min="2050" max="2050" width="4.6328125" style="630" customWidth="1"/>
    <col min="2051" max="2051" width="16.1796875" style="630" customWidth="1"/>
    <col min="2052" max="2052" width="4.36328125" style="630" customWidth="1"/>
    <col min="2053" max="2053" width="4.90625" style="630" customWidth="1"/>
    <col min="2054" max="2054" width="4.453125" style="630" customWidth="1"/>
    <col min="2055" max="2056" width="4.1796875" style="630" customWidth="1"/>
    <col min="2057" max="2057" width="26" style="630" customWidth="1"/>
    <col min="2058" max="2058" width="10.36328125" style="630" customWidth="1"/>
    <col min="2059" max="2059" width="12.26953125" style="630" customWidth="1"/>
    <col min="2060" max="2304" width="8.81640625" style="630"/>
    <col min="2305" max="2305" width="3.81640625" style="630" customWidth="1"/>
    <col min="2306" max="2306" width="4.6328125" style="630" customWidth="1"/>
    <col min="2307" max="2307" width="16.1796875" style="630" customWidth="1"/>
    <col min="2308" max="2308" width="4.36328125" style="630" customWidth="1"/>
    <col min="2309" max="2309" width="4.90625" style="630" customWidth="1"/>
    <col min="2310" max="2310" width="4.453125" style="630" customWidth="1"/>
    <col min="2311" max="2312" width="4.1796875" style="630" customWidth="1"/>
    <col min="2313" max="2313" width="26" style="630" customWidth="1"/>
    <col min="2314" max="2314" width="10.36328125" style="630" customWidth="1"/>
    <col min="2315" max="2315" width="12.26953125" style="630" customWidth="1"/>
    <col min="2316" max="2560" width="8.81640625" style="630"/>
    <col min="2561" max="2561" width="3.81640625" style="630" customWidth="1"/>
    <col min="2562" max="2562" width="4.6328125" style="630" customWidth="1"/>
    <col min="2563" max="2563" width="16.1796875" style="630" customWidth="1"/>
    <col min="2564" max="2564" width="4.36328125" style="630" customWidth="1"/>
    <col min="2565" max="2565" width="4.90625" style="630" customWidth="1"/>
    <col min="2566" max="2566" width="4.453125" style="630" customWidth="1"/>
    <col min="2567" max="2568" width="4.1796875" style="630" customWidth="1"/>
    <col min="2569" max="2569" width="26" style="630" customWidth="1"/>
    <col min="2570" max="2570" width="10.36328125" style="630" customWidth="1"/>
    <col min="2571" max="2571" width="12.26953125" style="630" customWidth="1"/>
    <col min="2572" max="2816" width="8.81640625" style="630"/>
    <col min="2817" max="2817" width="3.81640625" style="630" customWidth="1"/>
    <col min="2818" max="2818" width="4.6328125" style="630" customWidth="1"/>
    <col min="2819" max="2819" width="16.1796875" style="630" customWidth="1"/>
    <col min="2820" max="2820" width="4.36328125" style="630" customWidth="1"/>
    <col min="2821" max="2821" width="4.90625" style="630" customWidth="1"/>
    <col min="2822" max="2822" width="4.453125" style="630" customWidth="1"/>
    <col min="2823" max="2824" width="4.1796875" style="630" customWidth="1"/>
    <col min="2825" max="2825" width="26" style="630" customWidth="1"/>
    <col min="2826" max="2826" width="10.36328125" style="630" customWidth="1"/>
    <col min="2827" max="2827" width="12.26953125" style="630" customWidth="1"/>
    <col min="2828" max="3072" width="8.81640625" style="630"/>
    <col min="3073" max="3073" width="3.81640625" style="630" customWidth="1"/>
    <col min="3074" max="3074" width="4.6328125" style="630" customWidth="1"/>
    <col min="3075" max="3075" width="16.1796875" style="630" customWidth="1"/>
    <col min="3076" max="3076" width="4.36328125" style="630" customWidth="1"/>
    <col min="3077" max="3077" width="4.90625" style="630" customWidth="1"/>
    <col min="3078" max="3078" width="4.453125" style="630" customWidth="1"/>
    <col min="3079" max="3080" width="4.1796875" style="630" customWidth="1"/>
    <col min="3081" max="3081" width="26" style="630" customWidth="1"/>
    <col min="3082" max="3082" width="10.36328125" style="630" customWidth="1"/>
    <col min="3083" max="3083" width="12.26953125" style="630" customWidth="1"/>
    <col min="3084" max="3328" width="8.81640625" style="630"/>
    <col min="3329" max="3329" width="3.81640625" style="630" customWidth="1"/>
    <col min="3330" max="3330" width="4.6328125" style="630" customWidth="1"/>
    <col min="3331" max="3331" width="16.1796875" style="630" customWidth="1"/>
    <col min="3332" max="3332" width="4.36328125" style="630" customWidth="1"/>
    <col min="3333" max="3333" width="4.90625" style="630" customWidth="1"/>
    <col min="3334" max="3334" width="4.453125" style="630" customWidth="1"/>
    <col min="3335" max="3336" width="4.1796875" style="630" customWidth="1"/>
    <col min="3337" max="3337" width="26" style="630" customWidth="1"/>
    <col min="3338" max="3338" width="10.36328125" style="630" customWidth="1"/>
    <col min="3339" max="3339" width="12.26953125" style="630" customWidth="1"/>
    <col min="3340" max="3584" width="8.81640625" style="630"/>
    <col min="3585" max="3585" width="3.81640625" style="630" customWidth="1"/>
    <col min="3586" max="3586" width="4.6328125" style="630" customWidth="1"/>
    <col min="3587" max="3587" width="16.1796875" style="630" customWidth="1"/>
    <col min="3588" max="3588" width="4.36328125" style="630" customWidth="1"/>
    <col min="3589" max="3589" width="4.90625" style="630" customWidth="1"/>
    <col min="3590" max="3590" width="4.453125" style="630" customWidth="1"/>
    <col min="3591" max="3592" width="4.1796875" style="630" customWidth="1"/>
    <col min="3593" max="3593" width="26" style="630" customWidth="1"/>
    <col min="3594" max="3594" width="10.36328125" style="630" customWidth="1"/>
    <col min="3595" max="3595" width="12.26953125" style="630" customWidth="1"/>
    <col min="3596" max="3840" width="8.81640625" style="630"/>
    <col min="3841" max="3841" width="3.81640625" style="630" customWidth="1"/>
    <col min="3842" max="3842" width="4.6328125" style="630" customWidth="1"/>
    <col min="3843" max="3843" width="16.1796875" style="630" customWidth="1"/>
    <col min="3844" max="3844" width="4.36328125" style="630" customWidth="1"/>
    <col min="3845" max="3845" width="4.90625" style="630" customWidth="1"/>
    <col min="3846" max="3846" width="4.453125" style="630" customWidth="1"/>
    <col min="3847" max="3848" width="4.1796875" style="630" customWidth="1"/>
    <col min="3849" max="3849" width="26" style="630" customWidth="1"/>
    <col min="3850" max="3850" width="10.36328125" style="630" customWidth="1"/>
    <col min="3851" max="3851" width="12.26953125" style="630" customWidth="1"/>
    <col min="3852" max="4096" width="8.81640625" style="630"/>
    <col min="4097" max="4097" width="3.81640625" style="630" customWidth="1"/>
    <col min="4098" max="4098" width="4.6328125" style="630" customWidth="1"/>
    <col min="4099" max="4099" width="16.1796875" style="630" customWidth="1"/>
    <col min="4100" max="4100" width="4.36328125" style="630" customWidth="1"/>
    <col min="4101" max="4101" width="4.90625" style="630" customWidth="1"/>
    <col min="4102" max="4102" width="4.453125" style="630" customWidth="1"/>
    <col min="4103" max="4104" width="4.1796875" style="630" customWidth="1"/>
    <col min="4105" max="4105" width="26" style="630" customWidth="1"/>
    <col min="4106" max="4106" width="10.36328125" style="630" customWidth="1"/>
    <col min="4107" max="4107" width="12.26953125" style="630" customWidth="1"/>
    <col min="4108" max="4352" width="8.81640625" style="630"/>
    <col min="4353" max="4353" width="3.81640625" style="630" customWidth="1"/>
    <col min="4354" max="4354" width="4.6328125" style="630" customWidth="1"/>
    <col min="4355" max="4355" width="16.1796875" style="630" customWidth="1"/>
    <col min="4356" max="4356" width="4.36328125" style="630" customWidth="1"/>
    <col min="4357" max="4357" width="4.90625" style="630" customWidth="1"/>
    <col min="4358" max="4358" width="4.453125" style="630" customWidth="1"/>
    <col min="4359" max="4360" width="4.1796875" style="630" customWidth="1"/>
    <col min="4361" max="4361" width="26" style="630" customWidth="1"/>
    <col min="4362" max="4362" width="10.36328125" style="630" customWidth="1"/>
    <col min="4363" max="4363" width="12.26953125" style="630" customWidth="1"/>
    <col min="4364" max="4608" width="8.81640625" style="630"/>
    <col min="4609" max="4609" width="3.81640625" style="630" customWidth="1"/>
    <col min="4610" max="4610" width="4.6328125" style="630" customWidth="1"/>
    <col min="4611" max="4611" width="16.1796875" style="630" customWidth="1"/>
    <col min="4612" max="4612" width="4.36328125" style="630" customWidth="1"/>
    <col min="4613" max="4613" width="4.90625" style="630" customWidth="1"/>
    <col min="4614" max="4614" width="4.453125" style="630" customWidth="1"/>
    <col min="4615" max="4616" width="4.1796875" style="630" customWidth="1"/>
    <col min="4617" max="4617" width="26" style="630" customWidth="1"/>
    <col min="4618" max="4618" width="10.36328125" style="630" customWidth="1"/>
    <col min="4619" max="4619" width="12.26953125" style="630" customWidth="1"/>
    <col min="4620" max="4864" width="8.81640625" style="630"/>
    <col min="4865" max="4865" width="3.81640625" style="630" customWidth="1"/>
    <col min="4866" max="4866" width="4.6328125" style="630" customWidth="1"/>
    <col min="4867" max="4867" width="16.1796875" style="630" customWidth="1"/>
    <col min="4868" max="4868" width="4.36328125" style="630" customWidth="1"/>
    <col min="4869" max="4869" width="4.90625" style="630" customWidth="1"/>
    <col min="4870" max="4870" width="4.453125" style="630" customWidth="1"/>
    <col min="4871" max="4872" width="4.1796875" style="630" customWidth="1"/>
    <col min="4873" max="4873" width="26" style="630" customWidth="1"/>
    <col min="4874" max="4874" width="10.36328125" style="630" customWidth="1"/>
    <col min="4875" max="4875" width="12.26953125" style="630" customWidth="1"/>
    <col min="4876" max="5120" width="8.81640625" style="630"/>
    <col min="5121" max="5121" width="3.81640625" style="630" customWidth="1"/>
    <col min="5122" max="5122" width="4.6328125" style="630" customWidth="1"/>
    <col min="5123" max="5123" width="16.1796875" style="630" customWidth="1"/>
    <col min="5124" max="5124" width="4.36328125" style="630" customWidth="1"/>
    <col min="5125" max="5125" width="4.90625" style="630" customWidth="1"/>
    <col min="5126" max="5126" width="4.453125" style="630" customWidth="1"/>
    <col min="5127" max="5128" width="4.1796875" style="630" customWidth="1"/>
    <col min="5129" max="5129" width="26" style="630" customWidth="1"/>
    <col min="5130" max="5130" width="10.36328125" style="630" customWidth="1"/>
    <col min="5131" max="5131" width="12.26953125" style="630" customWidth="1"/>
    <col min="5132" max="5376" width="8.81640625" style="630"/>
    <col min="5377" max="5377" width="3.81640625" style="630" customWidth="1"/>
    <col min="5378" max="5378" width="4.6328125" style="630" customWidth="1"/>
    <col min="5379" max="5379" width="16.1796875" style="630" customWidth="1"/>
    <col min="5380" max="5380" width="4.36328125" style="630" customWidth="1"/>
    <col min="5381" max="5381" width="4.90625" style="630" customWidth="1"/>
    <col min="5382" max="5382" width="4.453125" style="630" customWidth="1"/>
    <col min="5383" max="5384" width="4.1796875" style="630" customWidth="1"/>
    <col min="5385" max="5385" width="26" style="630" customWidth="1"/>
    <col min="5386" max="5386" width="10.36328125" style="630" customWidth="1"/>
    <col min="5387" max="5387" width="12.26953125" style="630" customWidth="1"/>
    <col min="5388" max="5632" width="8.81640625" style="630"/>
    <col min="5633" max="5633" width="3.81640625" style="630" customWidth="1"/>
    <col min="5634" max="5634" width="4.6328125" style="630" customWidth="1"/>
    <col min="5635" max="5635" width="16.1796875" style="630" customWidth="1"/>
    <col min="5636" max="5636" width="4.36328125" style="630" customWidth="1"/>
    <col min="5637" max="5637" width="4.90625" style="630" customWidth="1"/>
    <col min="5638" max="5638" width="4.453125" style="630" customWidth="1"/>
    <col min="5639" max="5640" width="4.1796875" style="630" customWidth="1"/>
    <col min="5641" max="5641" width="26" style="630" customWidth="1"/>
    <col min="5642" max="5642" width="10.36328125" style="630" customWidth="1"/>
    <col min="5643" max="5643" width="12.26953125" style="630" customWidth="1"/>
    <col min="5644" max="5888" width="8.81640625" style="630"/>
    <col min="5889" max="5889" width="3.81640625" style="630" customWidth="1"/>
    <col min="5890" max="5890" width="4.6328125" style="630" customWidth="1"/>
    <col min="5891" max="5891" width="16.1796875" style="630" customWidth="1"/>
    <col min="5892" max="5892" width="4.36328125" style="630" customWidth="1"/>
    <col min="5893" max="5893" width="4.90625" style="630" customWidth="1"/>
    <col min="5894" max="5894" width="4.453125" style="630" customWidth="1"/>
    <col min="5895" max="5896" width="4.1796875" style="630" customWidth="1"/>
    <col min="5897" max="5897" width="26" style="630" customWidth="1"/>
    <col min="5898" max="5898" width="10.36328125" style="630" customWidth="1"/>
    <col min="5899" max="5899" width="12.26953125" style="630" customWidth="1"/>
    <col min="5900" max="6144" width="8.81640625" style="630"/>
    <col min="6145" max="6145" width="3.81640625" style="630" customWidth="1"/>
    <col min="6146" max="6146" width="4.6328125" style="630" customWidth="1"/>
    <col min="6147" max="6147" width="16.1796875" style="630" customWidth="1"/>
    <col min="6148" max="6148" width="4.36328125" style="630" customWidth="1"/>
    <col min="6149" max="6149" width="4.90625" style="630" customWidth="1"/>
    <col min="6150" max="6150" width="4.453125" style="630" customWidth="1"/>
    <col min="6151" max="6152" width="4.1796875" style="630" customWidth="1"/>
    <col min="6153" max="6153" width="26" style="630" customWidth="1"/>
    <col min="6154" max="6154" width="10.36328125" style="630" customWidth="1"/>
    <col min="6155" max="6155" width="12.26953125" style="630" customWidth="1"/>
    <col min="6156" max="6400" width="8.81640625" style="630"/>
    <col min="6401" max="6401" width="3.81640625" style="630" customWidth="1"/>
    <col min="6402" max="6402" width="4.6328125" style="630" customWidth="1"/>
    <col min="6403" max="6403" width="16.1796875" style="630" customWidth="1"/>
    <col min="6404" max="6404" width="4.36328125" style="630" customWidth="1"/>
    <col min="6405" max="6405" width="4.90625" style="630" customWidth="1"/>
    <col min="6406" max="6406" width="4.453125" style="630" customWidth="1"/>
    <col min="6407" max="6408" width="4.1796875" style="630" customWidth="1"/>
    <col min="6409" max="6409" width="26" style="630" customWidth="1"/>
    <col min="6410" max="6410" width="10.36328125" style="630" customWidth="1"/>
    <col min="6411" max="6411" width="12.26953125" style="630" customWidth="1"/>
    <col min="6412" max="6656" width="8.81640625" style="630"/>
    <col min="6657" max="6657" width="3.81640625" style="630" customWidth="1"/>
    <col min="6658" max="6658" width="4.6328125" style="630" customWidth="1"/>
    <col min="6659" max="6659" width="16.1796875" style="630" customWidth="1"/>
    <col min="6660" max="6660" width="4.36328125" style="630" customWidth="1"/>
    <col min="6661" max="6661" width="4.90625" style="630" customWidth="1"/>
    <col min="6662" max="6662" width="4.453125" style="630" customWidth="1"/>
    <col min="6663" max="6664" width="4.1796875" style="630" customWidth="1"/>
    <col min="6665" max="6665" width="26" style="630" customWidth="1"/>
    <col min="6666" max="6666" width="10.36328125" style="630" customWidth="1"/>
    <col min="6667" max="6667" width="12.26953125" style="630" customWidth="1"/>
    <col min="6668" max="6912" width="8.81640625" style="630"/>
    <col min="6913" max="6913" width="3.81640625" style="630" customWidth="1"/>
    <col min="6914" max="6914" width="4.6328125" style="630" customWidth="1"/>
    <col min="6915" max="6915" width="16.1796875" style="630" customWidth="1"/>
    <col min="6916" max="6916" width="4.36328125" style="630" customWidth="1"/>
    <col min="6917" max="6917" width="4.90625" style="630" customWidth="1"/>
    <col min="6918" max="6918" width="4.453125" style="630" customWidth="1"/>
    <col min="6919" max="6920" width="4.1796875" style="630" customWidth="1"/>
    <col min="6921" max="6921" width="26" style="630" customWidth="1"/>
    <col min="6922" max="6922" width="10.36328125" style="630" customWidth="1"/>
    <col min="6923" max="6923" width="12.26953125" style="630" customWidth="1"/>
    <col min="6924" max="7168" width="8.81640625" style="630"/>
    <col min="7169" max="7169" width="3.81640625" style="630" customWidth="1"/>
    <col min="7170" max="7170" width="4.6328125" style="630" customWidth="1"/>
    <col min="7171" max="7171" width="16.1796875" style="630" customWidth="1"/>
    <col min="7172" max="7172" width="4.36328125" style="630" customWidth="1"/>
    <col min="7173" max="7173" width="4.90625" style="630" customWidth="1"/>
    <col min="7174" max="7174" width="4.453125" style="630" customWidth="1"/>
    <col min="7175" max="7176" width="4.1796875" style="630" customWidth="1"/>
    <col min="7177" max="7177" width="26" style="630" customWidth="1"/>
    <col min="7178" max="7178" width="10.36328125" style="630" customWidth="1"/>
    <col min="7179" max="7179" width="12.26953125" style="630" customWidth="1"/>
    <col min="7180" max="7424" width="8.81640625" style="630"/>
    <col min="7425" max="7425" width="3.81640625" style="630" customWidth="1"/>
    <col min="7426" max="7426" width="4.6328125" style="630" customWidth="1"/>
    <col min="7427" max="7427" width="16.1796875" style="630" customWidth="1"/>
    <col min="7428" max="7428" width="4.36328125" style="630" customWidth="1"/>
    <col min="7429" max="7429" width="4.90625" style="630" customWidth="1"/>
    <col min="7430" max="7430" width="4.453125" style="630" customWidth="1"/>
    <col min="7431" max="7432" width="4.1796875" style="630" customWidth="1"/>
    <col min="7433" max="7433" width="26" style="630" customWidth="1"/>
    <col min="7434" max="7434" width="10.36328125" style="630" customWidth="1"/>
    <col min="7435" max="7435" width="12.26953125" style="630" customWidth="1"/>
    <col min="7436" max="7680" width="8.81640625" style="630"/>
    <col min="7681" max="7681" width="3.81640625" style="630" customWidth="1"/>
    <col min="7682" max="7682" width="4.6328125" style="630" customWidth="1"/>
    <col min="7683" max="7683" width="16.1796875" style="630" customWidth="1"/>
    <col min="7684" max="7684" width="4.36328125" style="630" customWidth="1"/>
    <col min="7685" max="7685" width="4.90625" style="630" customWidth="1"/>
    <col min="7686" max="7686" width="4.453125" style="630" customWidth="1"/>
    <col min="7687" max="7688" width="4.1796875" style="630" customWidth="1"/>
    <col min="7689" max="7689" width="26" style="630" customWidth="1"/>
    <col min="7690" max="7690" width="10.36328125" style="630" customWidth="1"/>
    <col min="7691" max="7691" width="12.26953125" style="630" customWidth="1"/>
    <col min="7692" max="7936" width="8.81640625" style="630"/>
    <col min="7937" max="7937" width="3.81640625" style="630" customWidth="1"/>
    <col min="7938" max="7938" width="4.6328125" style="630" customWidth="1"/>
    <col min="7939" max="7939" width="16.1796875" style="630" customWidth="1"/>
    <col min="7940" max="7940" width="4.36328125" style="630" customWidth="1"/>
    <col min="7941" max="7941" width="4.90625" style="630" customWidth="1"/>
    <col min="7942" max="7942" width="4.453125" style="630" customWidth="1"/>
    <col min="7943" max="7944" width="4.1796875" style="630" customWidth="1"/>
    <col min="7945" max="7945" width="26" style="630" customWidth="1"/>
    <col min="7946" max="7946" width="10.36328125" style="630" customWidth="1"/>
    <col min="7947" max="7947" width="12.26953125" style="630" customWidth="1"/>
    <col min="7948" max="8192" width="8.81640625" style="630"/>
    <col min="8193" max="8193" width="3.81640625" style="630" customWidth="1"/>
    <col min="8194" max="8194" width="4.6328125" style="630" customWidth="1"/>
    <col min="8195" max="8195" width="16.1796875" style="630" customWidth="1"/>
    <col min="8196" max="8196" width="4.36328125" style="630" customWidth="1"/>
    <col min="8197" max="8197" width="4.90625" style="630" customWidth="1"/>
    <col min="8198" max="8198" width="4.453125" style="630" customWidth="1"/>
    <col min="8199" max="8200" width="4.1796875" style="630" customWidth="1"/>
    <col min="8201" max="8201" width="26" style="630" customWidth="1"/>
    <col min="8202" max="8202" width="10.36328125" style="630" customWidth="1"/>
    <col min="8203" max="8203" width="12.26953125" style="630" customWidth="1"/>
    <col min="8204" max="8448" width="8.81640625" style="630"/>
    <col min="8449" max="8449" width="3.81640625" style="630" customWidth="1"/>
    <col min="8450" max="8450" width="4.6328125" style="630" customWidth="1"/>
    <col min="8451" max="8451" width="16.1796875" style="630" customWidth="1"/>
    <col min="8452" max="8452" width="4.36328125" style="630" customWidth="1"/>
    <col min="8453" max="8453" width="4.90625" style="630" customWidth="1"/>
    <col min="8454" max="8454" width="4.453125" style="630" customWidth="1"/>
    <col min="8455" max="8456" width="4.1796875" style="630" customWidth="1"/>
    <col min="8457" max="8457" width="26" style="630" customWidth="1"/>
    <col min="8458" max="8458" width="10.36328125" style="630" customWidth="1"/>
    <col min="8459" max="8459" width="12.26953125" style="630" customWidth="1"/>
    <col min="8460" max="8704" width="8.81640625" style="630"/>
    <col min="8705" max="8705" width="3.81640625" style="630" customWidth="1"/>
    <col min="8706" max="8706" width="4.6328125" style="630" customWidth="1"/>
    <col min="8707" max="8707" width="16.1796875" style="630" customWidth="1"/>
    <col min="8708" max="8708" width="4.36328125" style="630" customWidth="1"/>
    <col min="8709" max="8709" width="4.90625" style="630" customWidth="1"/>
    <col min="8710" max="8710" width="4.453125" style="630" customWidth="1"/>
    <col min="8711" max="8712" width="4.1796875" style="630" customWidth="1"/>
    <col min="8713" max="8713" width="26" style="630" customWidth="1"/>
    <col min="8714" max="8714" width="10.36328125" style="630" customWidth="1"/>
    <col min="8715" max="8715" width="12.26953125" style="630" customWidth="1"/>
    <col min="8716" max="8960" width="8.81640625" style="630"/>
    <col min="8961" max="8961" width="3.81640625" style="630" customWidth="1"/>
    <col min="8962" max="8962" width="4.6328125" style="630" customWidth="1"/>
    <col min="8963" max="8963" width="16.1796875" style="630" customWidth="1"/>
    <col min="8964" max="8964" width="4.36328125" style="630" customWidth="1"/>
    <col min="8965" max="8965" width="4.90625" style="630" customWidth="1"/>
    <col min="8966" max="8966" width="4.453125" style="630" customWidth="1"/>
    <col min="8967" max="8968" width="4.1796875" style="630" customWidth="1"/>
    <col min="8969" max="8969" width="26" style="630" customWidth="1"/>
    <col min="8970" max="8970" width="10.36328125" style="630" customWidth="1"/>
    <col min="8971" max="8971" width="12.26953125" style="630" customWidth="1"/>
    <col min="8972" max="9216" width="8.81640625" style="630"/>
    <col min="9217" max="9217" width="3.81640625" style="630" customWidth="1"/>
    <col min="9218" max="9218" width="4.6328125" style="630" customWidth="1"/>
    <col min="9219" max="9219" width="16.1796875" style="630" customWidth="1"/>
    <col min="9220" max="9220" width="4.36328125" style="630" customWidth="1"/>
    <col min="9221" max="9221" width="4.90625" style="630" customWidth="1"/>
    <col min="9222" max="9222" width="4.453125" style="630" customWidth="1"/>
    <col min="9223" max="9224" width="4.1796875" style="630" customWidth="1"/>
    <col min="9225" max="9225" width="26" style="630" customWidth="1"/>
    <col min="9226" max="9226" width="10.36328125" style="630" customWidth="1"/>
    <col min="9227" max="9227" width="12.26953125" style="630" customWidth="1"/>
    <col min="9228" max="9472" width="8.81640625" style="630"/>
    <col min="9473" max="9473" width="3.81640625" style="630" customWidth="1"/>
    <col min="9474" max="9474" width="4.6328125" style="630" customWidth="1"/>
    <col min="9475" max="9475" width="16.1796875" style="630" customWidth="1"/>
    <col min="9476" max="9476" width="4.36328125" style="630" customWidth="1"/>
    <col min="9477" max="9477" width="4.90625" style="630" customWidth="1"/>
    <col min="9478" max="9478" width="4.453125" style="630" customWidth="1"/>
    <col min="9479" max="9480" width="4.1796875" style="630" customWidth="1"/>
    <col min="9481" max="9481" width="26" style="630" customWidth="1"/>
    <col min="9482" max="9482" width="10.36328125" style="630" customWidth="1"/>
    <col min="9483" max="9483" width="12.26953125" style="630" customWidth="1"/>
    <col min="9484" max="9728" width="8.81640625" style="630"/>
    <col min="9729" max="9729" width="3.81640625" style="630" customWidth="1"/>
    <col min="9730" max="9730" width="4.6328125" style="630" customWidth="1"/>
    <col min="9731" max="9731" width="16.1796875" style="630" customWidth="1"/>
    <col min="9732" max="9732" width="4.36328125" style="630" customWidth="1"/>
    <col min="9733" max="9733" width="4.90625" style="630" customWidth="1"/>
    <col min="9734" max="9734" width="4.453125" style="630" customWidth="1"/>
    <col min="9735" max="9736" width="4.1796875" style="630" customWidth="1"/>
    <col min="9737" max="9737" width="26" style="630" customWidth="1"/>
    <col min="9738" max="9738" width="10.36328125" style="630" customWidth="1"/>
    <col min="9739" max="9739" width="12.26953125" style="630" customWidth="1"/>
    <col min="9740" max="9984" width="8.81640625" style="630"/>
    <col min="9985" max="9985" width="3.81640625" style="630" customWidth="1"/>
    <col min="9986" max="9986" width="4.6328125" style="630" customWidth="1"/>
    <col min="9987" max="9987" width="16.1796875" style="630" customWidth="1"/>
    <col min="9988" max="9988" width="4.36328125" style="630" customWidth="1"/>
    <col min="9989" max="9989" width="4.90625" style="630" customWidth="1"/>
    <col min="9990" max="9990" width="4.453125" style="630" customWidth="1"/>
    <col min="9991" max="9992" width="4.1796875" style="630" customWidth="1"/>
    <col min="9993" max="9993" width="26" style="630" customWidth="1"/>
    <col min="9994" max="9994" width="10.36328125" style="630" customWidth="1"/>
    <col min="9995" max="9995" width="12.26953125" style="630" customWidth="1"/>
    <col min="9996" max="10240" width="8.81640625" style="630"/>
    <col min="10241" max="10241" width="3.81640625" style="630" customWidth="1"/>
    <col min="10242" max="10242" width="4.6328125" style="630" customWidth="1"/>
    <col min="10243" max="10243" width="16.1796875" style="630" customWidth="1"/>
    <col min="10244" max="10244" width="4.36328125" style="630" customWidth="1"/>
    <col min="10245" max="10245" width="4.90625" style="630" customWidth="1"/>
    <col min="10246" max="10246" width="4.453125" style="630" customWidth="1"/>
    <col min="10247" max="10248" width="4.1796875" style="630" customWidth="1"/>
    <col min="10249" max="10249" width="26" style="630" customWidth="1"/>
    <col min="10250" max="10250" width="10.36328125" style="630" customWidth="1"/>
    <col min="10251" max="10251" width="12.26953125" style="630" customWidth="1"/>
    <col min="10252" max="10496" width="8.81640625" style="630"/>
    <col min="10497" max="10497" width="3.81640625" style="630" customWidth="1"/>
    <col min="10498" max="10498" width="4.6328125" style="630" customWidth="1"/>
    <col min="10499" max="10499" width="16.1796875" style="630" customWidth="1"/>
    <col min="10500" max="10500" width="4.36328125" style="630" customWidth="1"/>
    <col min="10501" max="10501" width="4.90625" style="630" customWidth="1"/>
    <col min="10502" max="10502" width="4.453125" style="630" customWidth="1"/>
    <col min="10503" max="10504" width="4.1796875" style="630" customWidth="1"/>
    <col min="10505" max="10505" width="26" style="630" customWidth="1"/>
    <col min="10506" max="10506" width="10.36328125" style="630" customWidth="1"/>
    <col min="10507" max="10507" width="12.26953125" style="630" customWidth="1"/>
    <col min="10508" max="10752" width="8.81640625" style="630"/>
    <col min="10753" max="10753" width="3.81640625" style="630" customWidth="1"/>
    <col min="10754" max="10754" width="4.6328125" style="630" customWidth="1"/>
    <col min="10755" max="10755" width="16.1796875" style="630" customWidth="1"/>
    <col min="10756" max="10756" width="4.36328125" style="630" customWidth="1"/>
    <col min="10757" max="10757" width="4.90625" style="630" customWidth="1"/>
    <col min="10758" max="10758" width="4.453125" style="630" customWidth="1"/>
    <col min="10759" max="10760" width="4.1796875" style="630" customWidth="1"/>
    <col min="10761" max="10761" width="26" style="630" customWidth="1"/>
    <col min="10762" max="10762" width="10.36328125" style="630" customWidth="1"/>
    <col min="10763" max="10763" width="12.26953125" style="630" customWidth="1"/>
    <col min="10764" max="11008" width="8.81640625" style="630"/>
    <col min="11009" max="11009" width="3.81640625" style="630" customWidth="1"/>
    <col min="11010" max="11010" width="4.6328125" style="630" customWidth="1"/>
    <col min="11011" max="11011" width="16.1796875" style="630" customWidth="1"/>
    <col min="11012" max="11012" width="4.36328125" style="630" customWidth="1"/>
    <col min="11013" max="11013" width="4.90625" style="630" customWidth="1"/>
    <col min="11014" max="11014" width="4.453125" style="630" customWidth="1"/>
    <col min="11015" max="11016" width="4.1796875" style="630" customWidth="1"/>
    <col min="11017" max="11017" width="26" style="630" customWidth="1"/>
    <col min="11018" max="11018" width="10.36328125" style="630" customWidth="1"/>
    <col min="11019" max="11019" width="12.26953125" style="630" customWidth="1"/>
    <col min="11020" max="11264" width="8.81640625" style="630"/>
    <col min="11265" max="11265" width="3.81640625" style="630" customWidth="1"/>
    <col min="11266" max="11266" width="4.6328125" style="630" customWidth="1"/>
    <col min="11267" max="11267" width="16.1796875" style="630" customWidth="1"/>
    <col min="11268" max="11268" width="4.36328125" style="630" customWidth="1"/>
    <col min="11269" max="11269" width="4.90625" style="630" customWidth="1"/>
    <col min="11270" max="11270" width="4.453125" style="630" customWidth="1"/>
    <col min="11271" max="11272" width="4.1796875" style="630" customWidth="1"/>
    <col min="11273" max="11273" width="26" style="630" customWidth="1"/>
    <col min="11274" max="11274" width="10.36328125" style="630" customWidth="1"/>
    <col min="11275" max="11275" width="12.26953125" style="630" customWidth="1"/>
    <col min="11276" max="11520" width="8.81640625" style="630"/>
    <col min="11521" max="11521" width="3.81640625" style="630" customWidth="1"/>
    <col min="11522" max="11522" width="4.6328125" style="630" customWidth="1"/>
    <col min="11523" max="11523" width="16.1796875" style="630" customWidth="1"/>
    <col min="11524" max="11524" width="4.36328125" style="630" customWidth="1"/>
    <col min="11525" max="11525" width="4.90625" style="630" customWidth="1"/>
    <col min="11526" max="11526" width="4.453125" style="630" customWidth="1"/>
    <col min="11527" max="11528" width="4.1796875" style="630" customWidth="1"/>
    <col min="11529" max="11529" width="26" style="630" customWidth="1"/>
    <col min="11530" max="11530" width="10.36328125" style="630" customWidth="1"/>
    <col min="11531" max="11531" width="12.26953125" style="630" customWidth="1"/>
    <col min="11532" max="11776" width="8.81640625" style="630"/>
    <col min="11777" max="11777" width="3.81640625" style="630" customWidth="1"/>
    <col min="11778" max="11778" width="4.6328125" style="630" customWidth="1"/>
    <col min="11779" max="11779" width="16.1796875" style="630" customWidth="1"/>
    <col min="11780" max="11780" width="4.36328125" style="630" customWidth="1"/>
    <col min="11781" max="11781" width="4.90625" style="630" customWidth="1"/>
    <col min="11782" max="11782" width="4.453125" style="630" customWidth="1"/>
    <col min="11783" max="11784" width="4.1796875" style="630" customWidth="1"/>
    <col min="11785" max="11785" width="26" style="630" customWidth="1"/>
    <col min="11786" max="11786" width="10.36328125" style="630" customWidth="1"/>
    <col min="11787" max="11787" width="12.26953125" style="630" customWidth="1"/>
    <col min="11788" max="12032" width="8.81640625" style="630"/>
    <col min="12033" max="12033" width="3.81640625" style="630" customWidth="1"/>
    <col min="12034" max="12034" width="4.6328125" style="630" customWidth="1"/>
    <col min="12035" max="12035" width="16.1796875" style="630" customWidth="1"/>
    <col min="12036" max="12036" width="4.36328125" style="630" customWidth="1"/>
    <col min="12037" max="12037" width="4.90625" style="630" customWidth="1"/>
    <col min="12038" max="12038" width="4.453125" style="630" customWidth="1"/>
    <col min="12039" max="12040" width="4.1796875" style="630" customWidth="1"/>
    <col min="12041" max="12041" width="26" style="630" customWidth="1"/>
    <col min="12042" max="12042" width="10.36328125" style="630" customWidth="1"/>
    <col min="12043" max="12043" width="12.26953125" style="630" customWidth="1"/>
    <col min="12044" max="12288" width="8.81640625" style="630"/>
    <col min="12289" max="12289" width="3.81640625" style="630" customWidth="1"/>
    <col min="12290" max="12290" width="4.6328125" style="630" customWidth="1"/>
    <col min="12291" max="12291" width="16.1796875" style="630" customWidth="1"/>
    <col min="12292" max="12292" width="4.36328125" style="630" customWidth="1"/>
    <col min="12293" max="12293" width="4.90625" style="630" customWidth="1"/>
    <col min="12294" max="12294" width="4.453125" style="630" customWidth="1"/>
    <col min="12295" max="12296" width="4.1796875" style="630" customWidth="1"/>
    <col min="12297" max="12297" width="26" style="630" customWidth="1"/>
    <col min="12298" max="12298" width="10.36328125" style="630" customWidth="1"/>
    <col min="12299" max="12299" width="12.26953125" style="630" customWidth="1"/>
    <col min="12300" max="12544" width="8.81640625" style="630"/>
    <col min="12545" max="12545" width="3.81640625" style="630" customWidth="1"/>
    <col min="12546" max="12546" width="4.6328125" style="630" customWidth="1"/>
    <col min="12547" max="12547" width="16.1796875" style="630" customWidth="1"/>
    <col min="12548" max="12548" width="4.36328125" style="630" customWidth="1"/>
    <col min="12549" max="12549" width="4.90625" style="630" customWidth="1"/>
    <col min="12550" max="12550" width="4.453125" style="630" customWidth="1"/>
    <col min="12551" max="12552" width="4.1796875" style="630" customWidth="1"/>
    <col min="12553" max="12553" width="26" style="630" customWidth="1"/>
    <col min="12554" max="12554" width="10.36328125" style="630" customWidth="1"/>
    <col min="12555" max="12555" width="12.26953125" style="630" customWidth="1"/>
    <col min="12556" max="12800" width="8.81640625" style="630"/>
    <col min="12801" max="12801" width="3.81640625" style="630" customWidth="1"/>
    <col min="12802" max="12802" width="4.6328125" style="630" customWidth="1"/>
    <col min="12803" max="12803" width="16.1796875" style="630" customWidth="1"/>
    <col min="12804" max="12804" width="4.36328125" style="630" customWidth="1"/>
    <col min="12805" max="12805" width="4.90625" style="630" customWidth="1"/>
    <col min="12806" max="12806" width="4.453125" style="630" customWidth="1"/>
    <col min="12807" max="12808" width="4.1796875" style="630" customWidth="1"/>
    <col min="12809" max="12809" width="26" style="630" customWidth="1"/>
    <col min="12810" max="12810" width="10.36328125" style="630" customWidth="1"/>
    <col min="12811" max="12811" width="12.26953125" style="630" customWidth="1"/>
    <col min="12812" max="13056" width="8.81640625" style="630"/>
    <col min="13057" max="13057" width="3.81640625" style="630" customWidth="1"/>
    <col min="13058" max="13058" width="4.6328125" style="630" customWidth="1"/>
    <col min="13059" max="13059" width="16.1796875" style="630" customWidth="1"/>
    <col min="13060" max="13060" width="4.36328125" style="630" customWidth="1"/>
    <col min="13061" max="13061" width="4.90625" style="630" customWidth="1"/>
    <col min="13062" max="13062" width="4.453125" style="630" customWidth="1"/>
    <col min="13063" max="13064" width="4.1796875" style="630" customWidth="1"/>
    <col min="13065" max="13065" width="26" style="630" customWidth="1"/>
    <col min="13066" max="13066" width="10.36328125" style="630" customWidth="1"/>
    <col min="13067" max="13067" width="12.26953125" style="630" customWidth="1"/>
    <col min="13068" max="13312" width="8.81640625" style="630"/>
    <col min="13313" max="13313" width="3.81640625" style="630" customWidth="1"/>
    <col min="13314" max="13314" width="4.6328125" style="630" customWidth="1"/>
    <col min="13315" max="13315" width="16.1796875" style="630" customWidth="1"/>
    <col min="13316" max="13316" width="4.36328125" style="630" customWidth="1"/>
    <col min="13317" max="13317" width="4.90625" style="630" customWidth="1"/>
    <col min="13318" max="13318" width="4.453125" style="630" customWidth="1"/>
    <col min="13319" max="13320" width="4.1796875" style="630" customWidth="1"/>
    <col min="13321" max="13321" width="26" style="630" customWidth="1"/>
    <col min="13322" max="13322" width="10.36328125" style="630" customWidth="1"/>
    <col min="13323" max="13323" width="12.26953125" style="630" customWidth="1"/>
    <col min="13324" max="13568" width="8.81640625" style="630"/>
    <col min="13569" max="13569" width="3.81640625" style="630" customWidth="1"/>
    <col min="13570" max="13570" width="4.6328125" style="630" customWidth="1"/>
    <col min="13571" max="13571" width="16.1796875" style="630" customWidth="1"/>
    <col min="13572" max="13572" width="4.36328125" style="630" customWidth="1"/>
    <col min="13573" max="13573" width="4.90625" style="630" customWidth="1"/>
    <col min="13574" max="13574" width="4.453125" style="630" customWidth="1"/>
    <col min="13575" max="13576" width="4.1796875" style="630" customWidth="1"/>
    <col min="13577" max="13577" width="26" style="630" customWidth="1"/>
    <col min="13578" max="13578" width="10.36328125" style="630" customWidth="1"/>
    <col min="13579" max="13579" width="12.26953125" style="630" customWidth="1"/>
    <col min="13580" max="13824" width="8.81640625" style="630"/>
    <col min="13825" max="13825" width="3.81640625" style="630" customWidth="1"/>
    <col min="13826" max="13826" width="4.6328125" style="630" customWidth="1"/>
    <col min="13827" max="13827" width="16.1796875" style="630" customWidth="1"/>
    <col min="13828" max="13828" width="4.36328125" style="630" customWidth="1"/>
    <col min="13829" max="13829" width="4.90625" style="630" customWidth="1"/>
    <col min="13830" max="13830" width="4.453125" style="630" customWidth="1"/>
    <col min="13831" max="13832" width="4.1796875" style="630" customWidth="1"/>
    <col min="13833" max="13833" width="26" style="630" customWidth="1"/>
    <col min="13834" max="13834" width="10.36328125" style="630" customWidth="1"/>
    <col min="13835" max="13835" width="12.26953125" style="630" customWidth="1"/>
    <col min="13836" max="14080" width="8.81640625" style="630"/>
    <col min="14081" max="14081" width="3.81640625" style="630" customWidth="1"/>
    <col min="14082" max="14082" width="4.6328125" style="630" customWidth="1"/>
    <col min="14083" max="14083" width="16.1796875" style="630" customWidth="1"/>
    <col min="14084" max="14084" width="4.36328125" style="630" customWidth="1"/>
    <col min="14085" max="14085" width="4.90625" style="630" customWidth="1"/>
    <col min="14086" max="14086" width="4.453125" style="630" customWidth="1"/>
    <col min="14087" max="14088" width="4.1796875" style="630" customWidth="1"/>
    <col min="14089" max="14089" width="26" style="630" customWidth="1"/>
    <col min="14090" max="14090" width="10.36328125" style="630" customWidth="1"/>
    <col min="14091" max="14091" width="12.26953125" style="630" customWidth="1"/>
    <col min="14092" max="14336" width="8.81640625" style="630"/>
    <col min="14337" max="14337" width="3.81640625" style="630" customWidth="1"/>
    <col min="14338" max="14338" width="4.6328125" style="630" customWidth="1"/>
    <col min="14339" max="14339" width="16.1796875" style="630" customWidth="1"/>
    <col min="14340" max="14340" width="4.36328125" style="630" customWidth="1"/>
    <col min="14341" max="14341" width="4.90625" style="630" customWidth="1"/>
    <col min="14342" max="14342" width="4.453125" style="630" customWidth="1"/>
    <col min="14343" max="14344" width="4.1796875" style="630" customWidth="1"/>
    <col min="14345" max="14345" width="26" style="630" customWidth="1"/>
    <col min="14346" max="14346" width="10.36328125" style="630" customWidth="1"/>
    <col min="14347" max="14347" width="12.26953125" style="630" customWidth="1"/>
    <col min="14348" max="14592" width="8.81640625" style="630"/>
    <col min="14593" max="14593" width="3.81640625" style="630" customWidth="1"/>
    <col min="14594" max="14594" width="4.6328125" style="630" customWidth="1"/>
    <col min="14595" max="14595" width="16.1796875" style="630" customWidth="1"/>
    <col min="14596" max="14596" width="4.36328125" style="630" customWidth="1"/>
    <col min="14597" max="14597" width="4.90625" style="630" customWidth="1"/>
    <col min="14598" max="14598" width="4.453125" style="630" customWidth="1"/>
    <col min="14599" max="14600" width="4.1796875" style="630" customWidth="1"/>
    <col min="14601" max="14601" width="26" style="630" customWidth="1"/>
    <col min="14602" max="14602" width="10.36328125" style="630" customWidth="1"/>
    <col min="14603" max="14603" width="12.26953125" style="630" customWidth="1"/>
    <col min="14604" max="14848" width="8.81640625" style="630"/>
    <col min="14849" max="14849" width="3.81640625" style="630" customWidth="1"/>
    <col min="14850" max="14850" width="4.6328125" style="630" customWidth="1"/>
    <col min="14851" max="14851" width="16.1796875" style="630" customWidth="1"/>
    <col min="14852" max="14852" width="4.36328125" style="630" customWidth="1"/>
    <col min="14853" max="14853" width="4.90625" style="630" customWidth="1"/>
    <col min="14854" max="14854" width="4.453125" style="630" customWidth="1"/>
    <col min="14855" max="14856" width="4.1796875" style="630" customWidth="1"/>
    <col min="14857" max="14857" width="26" style="630" customWidth="1"/>
    <col min="14858" max="14858" width="10.36328125" style="630" customWidth="1"/>
    <col min="14859" max="14859" width="12.26953125" style="630" customWidth="1"/>
    <col min="14860" max="15104" width="8.81640625" style="630"/>
    <col min="15105" max="15105" width="3.81640625" style="630" customWidth="1"/>
    <col min="15106" max="15106" width="4.6328125" style="630" customWidth="1"/>
    <col min="15107" max="15107" width="16.1796875" style="630" customWidth="1"/>
    <col min="15108" max="15108" width="4.36328125" style="630" customWidth="1"/>
    <col min="15109" max="15109" width="4.90625" style="630" customWidth="1"/>
    <col min="15110" max="15110" width="4.453125" style="630" customWidth="1"/>
    <col min="15111" max="15112" width="4.1796875" style="630" customWidth="1"/>
    <col min="15113" max="15113" width="26" style="630" customWidth="1"/>
    <col min="15114" max="15114" width="10.36328125" style="630" customWidth="1"/>
    <col min="15115" max="15115" width="12.26953125" style="630" customWidth="1"/>
    <col min="15116" max="15360" width="8.81640625" style="630"/>
    <col min="15361" max="15361" width="3.81640625" style="630" customWidth="1"/>
    <col min="15362" max="15362" width="4.6328125" style="630" customWidth="1"/>
    <col min="15363" max="15363" width="16.1796875" style="630" customWidth="1"/>
    <col min="15364" max="15364" width="4.36328125" style="630" customWidth="1"/>
    <col min="15365" max="15365" width="4.90625" style="630" customWidth="1"/>
    <col min="15366" max="15366" width="4.453125" style="630" customWidth="1"/>
    <col min="15367" max="15368" width="4.1796875" style="630" customWidth="1"/>
    <col min="15369" max="15369" width="26" style="630" customWidth="1"/>
    <col min="15370" max="15370" width="10.36328125" style="630" customWidth="1"/>
    <col min="15371" max="15371" width="12.26953125" style="630" customWidth="1"/>
    <col min="15372" max="15616" width="8.81640625" style="630"/>
    <col min="15617" max="15617" width="3.81640625" style="630" customWidth="1"/>
    <col min="15618" max="15618" width="4.6328125" style="630" customWidth="1"/>
    <col min="15619" max="15619" width="16.1796875" style="630" customWidth="1"/>
    <col min="15620" max="15620" width="4.36328125" style="630" customWidth="1"/>
    <col min="15621" max="15621" width="4.90625" style="630" customWidth="1"/>
    <col min="15622" max="15622" width="4.453125" style="630" customWidth="1"/>
    <col min="15623" max="15624" width="4.1796875" style="630" customWidth="1"/>
    <col min="15625" max="15625" width="26" style="630" customWidth="1"/>
    <col min="15626" max="15626" width="10.36328125" style="630" customWidth="1"/>
    <col min="15627" max="15627" width="12.26953125" style="630" customWidth="1"/>
    <col min="15628" max="15872" width="8.81640625" style="630"/>
    <col min="15873" max="15873" width="3.81640625" style="630" customWidth="1"/>
    <col min="15874" max="15874" width="4.6328125" style="630" customWidth="1"/>
    <col min="15875" max="15875" width="16.1796875" style="630" customWidth="1"/>
    <col min="15876" max="15876" width="4.36328125" style="630" customWidth="1"/>
    <col min="15877" max="15877" width="4.90625" style="630" customWidth="1"/>
    <col min="15878" max="15878" width="4.453125" style="630" customWidth="1"/>
    <col min="15879" max="15880" width="4.1796875" style="630" customWidth="1"/>
    <col min="15881" max="15881" width="26" style="630" customWidth="1"/>
    <col min="15882" max="15882" width="10.36328125" style="630" customWidth="1"/>
    <col min="15883" max="15883" width="12.26953125" style="630" customWidth="1"/>
    <col min="15884" max="16128" width="8.81640625" style="630"/>
    <col min="16129" max="16129" width="3.81640625" style="630" customWidth="1"/>
    <col min="16130" max="16130" width="4.6328125" style="630" customWidth="1"/>
    <col min="16131" max="16131" width="16.1796875" style="630" customWidth="1"/>
    <col min="16132" max="16132" width="4.36328125" style="630" customWidth="1"/>
    <col min="16133" max="16133" width="4.90625" style="630" customWidth="1"/>
    <col min="16134" max="16134" width="4.453125" style="630" customWidth="1"/>
    <col min="16135" max="16136" width="4.1796875" style="630" customWidth="1"/>
    <col min="16137" max="16137" width="26" style="630" customWidth="1"/>
    <col min="16138" max="16138" width="10.36328125" style="630" customWidth="1"/>
    <col min="16139" max="16139" width="12.26953125" style="630" customWidth="1"/>
    <col min="16140" max="16384" width="8.81640625" style="630"/>
  </cols>
  <sheetData>
    <row r="1" spans="1:11" ht="28.5" customHeight="1">
      <c r="A1" s="1322" t="s">
        <v>1097</v>
      </c>
      <c r="B1" s="1322"/>
      <c r="C1" s="1322"/>
      <c r="D1" s="152"/>
      <c r="E1" s="152"/>
      <c r="F1" s="152"/>
      <c r="G1" s="152"/>
      <c r="I1" s="1323" t="s">
        <v>1092</v>
      </c>
      <c r="J1" s="1323"/>
    </row>
    <row r="2" spans="1:11">
      <c r="A2" s="631"/>
      <c r="B2" s="631"/>
    </row>
    <row r="4" spans="1:11" ht="18.75">
      <c r="A4" s="1319" t="s">
        <v>3197</v>
      </c>
      <c r="B4" s="1319"/>
      <c r="C4" s="1319"/>
      <c r="D4" s="1319"/>
      <c r="E4" s="1319"/>
      <c r="F4" s="1319"/>
      <c r="G4" s="1319"/>
      <c r="H4" s="1319"/>
      <c r="I4" s="1319"/>
      <c r="J4" s="1319"/>
    </row>
    <row r="5" spans="1:11">
      <c r="D5" s="613"/>
      <c r="E5" s="613"/>
      <c r="G5" s="613"/>
      <c r="H5" s="613"/>
      <c r="J5" s="153" t="s">
        <v>126</v>
      </c>
    </row>
    <row r="6" spans="1:11" ht="12.75" customHeight="1">
      <c r="A6" s="160" t="s">
        <v>428</v>
      </c>
      <c r="B6" s="160" t="s">
        <v>1562</v>
      </c>
      <c r="C6" s="160" t="s">
        <v>1098</v>
      </c>
      <c r="D6" s="160" t="s">
        <v>377</v>
      </c>
      <c r="E6" s="160" t="s">
        <v>128</v>
      </c>
      <c r="F6" s="160" t="s">
        <v>129</v>
      </c>
      <c r="G6" s="160" t="s">
        <v>130</v>
      </c>
      <c r="H6" s="160" t="s">
        <v>378</v>
      </c>
      <c r="I6" s="160" t="s">
        <v>537</v>
      </c>
      <c r="J6" s="161" t="s">
        <v>3198</v>
      </c>
      <c r="K6" s="634"/>
    </row>
    <row r="7" spans="1:11">
      <c r="A7" s="160">
        <v>1</v>
      </c>
      <c r="B7" s="160" t="s">
        <v>132</v>
      </c>
      <c r="C7" s="160" t="s">
        <v>133</v>
      </c>
      <c r="D7" s="160" t="s">
        <v>134</v>
      </c>
      <c r="E7" s="160" t="s">
        <v>135</v>
      </c>
      <c r="F7" s="160" t="s">
        <v>136</v>
      </c>
      <c r="G7" s="160" t="s">
        <v>137</v>
      </c>
      <c r="H7" s="160" t="s">
        <v>317</v>
      </c>
      <c r="I7" s="160" t="s">
        <v>318</v>
      </c>
      <c r="J7" s="161">
        <v>10</v>
      </c>
    </row>
    <row r="8" spans="1:11">
      <c r="A8" s="635" t="s">
        <v>411</v>
      </c>
      <c r="B8" s="636" t="s">
        <v>411</v>
      </c>
      <c r="C8" s="637" t="s">
        <v>411</v>
      </c>
      <c r="D8" s="635" t="s">
        <v>411</v>
      </c>
      <c r="E8" s="635" t="s">
        <v>411</v>
      </c>
      <c r="F8" s="635" t="s">
        <v>411</v>
      </c>
      <c r="G8" s="635" t="s">
        <v>411</v>
      </c>
      <c r="H8" s="635" t="s">
        <v>411</v>
      </c>
      <c r="I8" s="637" t="s">
        <v>411</v>
      </c>
      <c r="J8" s="638">
        <f>J9+J16+J65+J72+J148+J247+J522+J629+J659+J823+J830+J1989</f>
        <v>298000228709</v>
      </c>
    </row>
    <row r="9" spans="1:11" ht="25.5">
      <c r="A9" s="598" t="s">
        <v>282</v>
      </c>
      <c r="B9" s="639" t="s">
        <v>1563</v>
      </c>
      <c r="C9" s="640" t="s">
        <v>1564</v>
      </c>
      <c r="D9" s="599" t="s">
        <v>411</v>
      </c>
      <c r="E9" s="599" t="s">
        <v>411</v>
      </c>
      <c r="F9" s="599" t="s">
        <v>411</v>
      </c>
      <c r="G9" s="599" t="s">
        <v>411</v>
      </c>
      <c r="H9" s="599" t="s">
        <v>411</v>
      </c>
      <c r="I9" s="640" t="s">
        <v>411</v>
      </c>
      <c r="J9" s="641">
        <v>14450000</v>
      </c>
    </row>
    <row r="10" spans="1:11" ht="25.5">
      <c r="A10" s="595" t="s">
        <v>411</v>
      </c>
      <c r="B10" s="596" t="s">
        <v>1563</v>
      </c>
      <c r="C10" s="620" t="s">
        <v>1564</v>
      </c>
      <c r="D10" s="595" t="s">
        <v>411</v>
      </c>
      <c r="E10" s="595" t="s">
        <v>411</v>
      </c>
      <c r="F10" s="595" t="s">
        <v>411</v>
      </c>
      <c r="G10" s="595" t="s">
        <v>411</v>
      </c>
      <c r="H10" s="595" t="s">
        <v>411</v>
      </c>
      <c r="I10" s="642" t="s">
        <v>411</v>
      </c>
      <c r="J10" s="643">
        <v>14450000</v>
      </c>
    </row>
    <row r="11" spans="1:11">
      <c r="A11" s="595" t="s">
        <v>411</v>
      </c>
      <c r="B11" s="644" t="s">
        <v>411</v>
      </c>
      <c r="C11" s="642" t="s">
        <v>411</v>
      </c>
      <c r="D11" s="594" t="s">
        <v>460</v>
      </c>
      <c r="E11" s="595" t="s">
        <v>411</v>
      </c>
      <c r="F11" s="595" t="s">
        <v>411</v>
      </c>
      <c r="G11" s="595" t="s">
        <v>411</v>
      </c>
      <c r="H11" s="595" t="s">
        <v>411</v>
      </c>
      <c r="I11" s="620" t="s">
        <v>461</v>
      </c>
      <c r="J11" s="643">
        <v>14450000</v>
      </c>
    </row>
    <row r="12" spans="1:11">
      <c r="A12" s="595" t="s">
        <v>411</v>
      </c>
      <c r="B12" s="644" t="s">
        <v>411</v>
      </c>
      <c r="C12" s="642" t="s">
        <v>411</v>
      </c>
      <c r="D12" s="594" t="s">
        <v>460</v>
      </c>
      <c r="E12" s="594" t="s">
        <v>1369</v>
      </c>
      <c r="F12" s="595" t="s">
        <v>411</v>
      </c>
      <c r="G12" s="595" t="s">
        <v>411</v>
      </c>
      <c r="H12" s="595" t="s">
        <v>411</v>
      </c>
      <c r="I12" s="620" t="s">
        <v>1968</v>
      </c>
      <c r="J12" s="643">
        <v>14450000</v>
      </c>
    </row>
    <row r="13" spans="1:11" ht="25.5">
      <c r="A13" s="595" t="s">
        <v>411</v>
      </c>
      <c r="B13" s="644" t="s">
        <v>411</v>
      </c>
      <c r="C13" s="642" t="s">
        <v>411</v>
      </c>
      <c r="D13" s="594" t="s">
        <v>460</v>
      </c>
      <c r="E13" s="594" t="s">
        <v>1369</v>
      </c>
      <c r="F13" s="594" t="s">
        <v>2846</v>
      </c>
      <c r="G13" s="595" t="s">
        <v>411</v>
      </c>
      <c r="H13" s="595" t="s">
        <v>411</v>
      </c>
      <c r="I13" s="620" t="s">
        <v>2847</v>
      </c>
      <c r="J13" s="643">
        <v>14450000</v>
      </c>
    </row>
    <row r="14" spans="1:11">
      <c r="A14" s="595" t="s">
        <v>411</v>
      </c>
      <c r="B14" s="644" t="s">
        <v>411</v>
      </c>
      <c r="C14" s="642" t="s">
        <v>411</v>
      </c>
      <c r="D14" s="594" t="s">
        <v>460</v>
      </c>
      <c r="E14" s="594" t="s">
        <v>1369</v>
      </c>
      <c r="F14" s="594" t="s">
        <v>2846</v>
      </c>
      <c r="G14" s="594" t="s">
        <v>2756</v>
      </c>
      <c r="H14" s="595" t="s">
        <v>411</v>
      </c>
      <c r="I14" s="620" t="s">
        <v>2757</v>
      </c>
      <c r="J14" s="643">
        <v>14450000</v>
      </c>
    </row>
    <row r="15" spans="1:11">
      <c r="A15" s="595" t="s">
        <v>411</v>
      </c>
      <c r="B15" s="644" t="s">
        <v>411</v>
      </c>
      <c r="C15" s="642" t="s">
        <v>411</v>
      </c>
      <c r="D15" s="594" t="s">
        <v>460</v>
      </c>
      <c r="E15" s="594" t="s">
        <v>1369</v>
      </c>
      <c r="F15" s="594" t="s">
        <v>2846</v>
      </c>
      <c r="G15" s="594" t="s">
        <v>2756</v>
      </c>
      <c r="H15" s="594" t="s">
        <v>2842</v>
      </c>
      <c r="I15" s="620" t="s">
        <v>195</v>
      </c>
      <c r="J15" s="643">
        <v>14450000</v>
      </c>
    </row>
    <row r="16" spans="1:11" ht="51">
      <c r="A16" s="598" t="s">
        <v>132</v>
      </c>
      <c r="B16" s="639" t="s">
        <v>1565</v>
      </c>
      <c r="C16" s="640" t="s">
        <v>1566</v>
      </c>
      <c r="D16" s="599" t="s">
        <v>411</v>
      </c>
      <c r="E16" s="599" t="s">
        <v>411</v>
      </c>
      <c r="F16" s="599" t="s">
        <v>411</v>
      </c>
      <c r="G16" s="599" t="s">
        <v>411</v>
      </c>
      <c r="H16" s="599" t="s">
        <v>411</v>
      </c>
      <c r="I16" s="640" t="s">
        <v>411</v>
      </c>
      <c r="J16" s="641">
        <v>5785076000</v>
      </c>
    </row>
    <row r="17" spans="1:10" ht="51">
      <c r="A17" s="595" t="s">
        <v>411</v>
      </c>
      <c r="B17" s="596" t="s">
        <v>1565</v>
      </c>
      <c r="C17" s="620" t="s">
        <v>1566</v>
      </c>
      <c r="D17" s="595" t="s">
        <v>411</v>
      </c>
      <c r="E17" s="595" t="s">
        <v>411</v>
      </c>
      <c r="F17" s="595" t="s">
        <v>411</v>
      </c>
      <c r="G17" s="595" t="s">
        <v>411</v>
      </c>
      <c r="H17" s="595" t="s">
        <v>411</v>
      </c>
      <c r="I17" s="642" t="s">
        <v>411</v>
      </c>
      <c r="J17" s="643">
        <v>5785076000</v>
      </c>
    </row>
    <row r="18" spans="1:10">
      <c r="A18" s="595" t="s">
        <v>411</v>
      </c>
      <c r="B18" s="644" t="s">
        <v>411</v>
      </c>
      <c r="C18" s="642" t="s">
        <v>411</v>
      </c>
      <c r="D18" s="594" t="s">
        <v>334</v>
      </c>
      <c r="E18" s="595" t="s">
        <v>411</v>
      </c>
      <c r="F18" s="595" t="s">
        <v>411</v>
      </c>
      <c r="G18" s="595" t="s">
        <v>411</v>
      </c>
      <c r="H18" s="595" t="s">
        <v>411</v>
      </c>
      <c r="I18" s="620" t="s">
        <v>335</v>
      </c>
      <c r="J18" s="643">
        <v>2980993000</v>
      </c>
    </row>
    <row r="19" spans="1:10">
      <c r="A19" s="595" t="s">
        <v>411</v>
      </c>
      <c r="B19" s="644" t="s">
        <v>411</v>
      </c>
      <c r="C19" s="642" t="s">
        <v>411</v>
      </c>
      <c r="D19" s="594" t="s">
        <v>334</v>
      </c>
      <c r="E19" s="594" t="s">
        <v>276</v>
      </c>
      <c r="F19" s="595" t="s">
        <v>411</v>
      </c>
      <c r="G19" s="595" t="s">
        <v>411</v>
      </c>
      <c r="H19" s="595" t="s">
        <v>411</v>
      </c>
      <c r="I19" s="620" t="s">
        <v>1966</v>
      </c>
      <c r="J19" s="643">
        <v>2980993000</v>
      </c>
    </row>
    <row r="20" spans="1:10">
      <c r="A20" s="595" t="s">
        <v>411</v>
      </c>
      <c r="B20" s="644" t="s">
        <v>411</v>
      </c>
      <c r="C20" s="642" t="s">
        <v>411</v>
      </c>
      <c r="D20" s="594" t="s">
        <v>334</v>
      </c>
      <c r="E20" s="594" t="s">
        <v>276</v>
      </c>
      <c r="F20" s="594" t="s">
        <v>1316</v>
      </c>
      <c r="G20" s="595" t="s">
        <v>411</v>
      </c>
      <c r="H20" s="595" t="s">
        <v>411</v>
      </c>
      <c r="I20" s="620" t="s">
        <v>2760</v>
      </c>
      <c r="J20" s="643">
        <v>2093600000</v>
      </c>
    </row>
    <row r="21" spans="1:10">
      <c r="A21" s="595" t="s">
        <v>411</v>
      </c>
      <c r="B21" s="644" t="s">
        <v>411</v>
      </c>
      <c r="C21" s="642" t="s">
        <v>411</v>
      </c>
      <c r="D21" s="594" t="s">
        <v>334</v>
      </c>
      <c r="E21" s="594" t="s">
        <v>276</v>
      </c>
      <c r="F21" s="594" t="s">
        <v>1316</v>
      </c>
      <c r="G21" s="594" t="s">
        <v>77</v>
      </c>
      <c r="H21" s="595" t="s">
        <v>411</v>
      </c>
      <c r="I21" s="620" t="s">
        <v>78</v>
      </c>
      <c r="J21" s="643">
        <v>2093600000</v>
      </c>
    </row>
    <row r="22" spans="1:10">
      <c r="A22" s="595" t="s">
        <v>411</v>
      </c>
      <c r="B22" s="644" t="s">
        <v>411</v>
      </c>
      <c r="C22" s="642" t="s">
        <v>411</v>
      </c>
      <c r="D22" s="594" t="s">
        <v>334</v>
      </c>
      <c r="E22" s="594" t="s">
        <v>276</v>
      </c>
      <c r="F22" s="594" t="s">
        <v>1316</v>
      </c>
      <c r="G22" s="594" t="s">
        <v>77</v>
      </c>
      <c r="H22" s="594" t="s">
        <v>79</v>
      </c>
      <c r="I22" s="620" t="s">
        <v>195</v>
      </c>
      <c r="J22" s="643">
        <v>2093600000</v>
      </c>
    </row>
    <row r="23" spans="1:10">
      <c r="A23" s="595" t="s">
        <v>411</v>
      </c>
      <c r="B23" s="644" t="s">
        <v>411</v>
      </c>
      <c r="C23" s="642" t="s">
        <v>411</v>
      </c>
      <c r="D23" s="594" t="s">
        <v>334</v>
      </c>
      <c r="E23" s="594" t="s">
        <v>276</v>
      </c>
      <c r="F23" s="594" t="s">
        <v>278</v>
      </c>
      <c r="G23" s="595" t="s">
        <v>411</v>
      </c>
      <c r="H23" s="595" t="s">
        <v>411</v>
      </c>
      <c r="I23" s="620" t="s">
        <v>2771</v>
      </c>
      <c r="J23" s="643">
        <v>887393000</v>
      </c>
    </row>
    <row r="24" spans="1:10">
      <c r="A24" s="595" t="s">
        <v>411</v>
      </c>
      <c r="B24" s="644" t="s">
        <v>411</v>
      </c>
      <c r="C24" s="642" t="s">
        <v>411</v>
      </c>
      <c r="D24" s="594" t="s">
        <v>334</v>
      </c>
      <c r="E24" s="594" t="s">
        <v>276</v>
      </c>
      <c r="F24" s="594" t="s">
        <v>278</v>
      </c>
      <c r="G24" s="594" t="s">
        <v>260</v>
      </c>
      <c r="H24" s="595" t="s">
        <v>411</v>
      </c>
      <c r="I24" s="620" t="s">
        <v>261</v>
      </c>
      <c r="J24" s="643">
        <v>800000000</v>
      </c>
    </row>
    <row r="25" spans="1:10">
      <c r="A25" s="595" t="s">
        <v>411</v>
      </c>
      <c r="B25" s="644" t="s">
        <v>411</v>
      </c>
      <c r="C25" s="642" t="s">
        <v>411</v>
      </c>
      <c r="D25" s="594" t="s">
        <v>334</v>
      </c>
      <c r="E25" s="594" t="s">
        <v>276</v>
      </c>
      <c r="F25" s="594" t="s">
        <v>278</v>
      </c>
      <c r="G25" s="594" t="s">
        <v>260</v>
      </c>
      <c r="H25" s="594" t="s">
        <v>262</v>
      </c>
      <c r="I25" s="620" t="s">
        <v>2707</v>
      </c>
      <c r="J25" s="643">
        <v>800000000</v>
      </c>
    </row>
    <row r="26" spans="1:10">
      <c r="A26" s="595" t="s">
        <v>411</v>
      </c>
      <c r="B26" s="644" t="s">
        <v>411</v>
      </c>
      <c r="C26" s="642" t="s">
        <v>411</v>
      </c>
      <c r="D26" s="594" t="s">
        <v>334</v>
      </c>
      <c r="E26" s="594" t="s">
        <v>276</v>
      </c>
      <c r="F26" s="594" t="s">
        <v>278</v>
      </c>
      <c r="G26" s="594" t="s">
        <v>53</v>
      </c>
      <c r="H26" s="595" t="s">
        <v>411</v>
      </c>
      <c r="I26" s="620" t="s">
        <v>193</v>
      </c>
      <c r="J26" s="643">
        <v>87393000</v>
      </c>
    </row>
    <row r="27" spans="1:10">
      <c r="A27" s="595" t="s">
        <v>411</v>
      </c>
      <c r="B27" s="644" t="s">
        <v>411</v>
      </c>
      <c r="C27" s="642" t="s">
        <v>411</v>
      </c>
      <c r="D27" s="594" t="s">
        <v>334</v>
      </c>
      <c r="E27" s="594" t="s">
        <v>276</v>
      </c>
      <c r="F27" s="594" t="s">
        <v>278</v>
      </c>
      <c r="G27" s="594" t="s">
        <v>53</v>
      </c>
      <c r="H27" s="594" t="s">
        <v>56</v>
      </c>
      <c r="I27" s="620" t="s">
        <v>57</v>
      </c>
      <c r="J27" s="643">
        <v>87393000</v>
      </c>
    </row>
    <row r="28" spans="1:10">
      <c r="A28" s="595" t="s">
        <v>411</v>
      </c>
      <c r="B28" s="644" t="s">
        <v>411</v>
      </c>
      <c r="C28" s="642" t="s">
        <v>411</v>
      </c>
      <c r="D28" s="594" t="s">
        <v>350</v>
      </c>
      <c r="E28" s="595" t="s">
        <v>411</v>
      </c>
      <c r="F28" s="595" t="s">
        <v>411</v>
      </c>
      <c r="G28" s="595" t="s">
        <v>411</v>
      </c>
      <c r="H28" s="595" t="s">
        <v>411</v>
      </c>
      <c r="I28" s="620" t="s">
        <v>259</v>
      </c>
      <c r="J28" s="643">
        <v>2013837000</v>
      </c>
    </row>
    <row r="29" spans="1:10">
      <c r="A29" s="595" t="s">
        <v>411</v>
      </c>
      <c r="B29" s="644" t="s">
        <v>411</v>
      </c>
      <c r="C29" s="642" t="s">
        <v>411</v>
      </c>
      <c r="D29" s="594" t="s">
        <v>350</v>
      </c>
      <c r="E29" s="594" t="s">
        <v>276</v>
      </c>
      <c r="F29" s="595" t="s">
        <v>411</v>
      </c>
      <c r="G29" s="595" t="s">
        <v>411</v>
      </c>
      <c r="H29" s="595" t="s">
        <v>411</v>
      </c>
      <c r="I29" s="620" t="s">
        <v>1966</v>
      </c>
      <c r="J29" s="643">
        <v>2013837000</v>
      </c>
    </row>
    <row r="30" spans="1:10">
      <c r="A30" s="595" t="s">
        <v>411</v>
      </c>
      <c r="B30" s="644" t="s">
        <v>411</v>
      </c>
      <c r="C30" s="642" t="s">
        <v>411</v>
      </c>
      <c r="D30" s="594" t="s">
        <v>350</v>
      </c>
      <c r="E30" s="594" t="s">
        <v>276</v>
      </c>
      <c r="F30" s="594" t="s">
        <v>278</v>
      </c>
      <c r="G30" s="595" t="s">
        <v>411</v>
      </c>
      <c r="H30" s="595" t="s">
        <v>411</v>
      </c>
      <c r="I30" s="620" t="s">
        <v>2771</v>
      </c>
      <c r="J30" s="643">
        <v>2013837000</v>
      </c>
    </row>
    <row r="31" spans="1:10">
      <c r="A31" s="595" t="s">
        <v>411</v>
      </c>
      <c r="B31" s="644" t="s">
        <v>411</v>
      </c>
      <c r="C31" s="642" t="s">
        <v>411</v>
      </c>
      <c r="D31" s="594" t="s">
        <v>350</v>
      </c>
      <c r="E31" s="594" t="s">
        <v>276</v>
      </c>
      <c r="F31" s="594" t="s">
        <v>278</v>
      </c>
      <c r="G31" s="594" t="s">
        <v>260</v>
      </c>
      <c r="H31" s="595" t="s">
        <v>411</v>
      </c>
      <c r="I31" s="620" t="s">
        <v>261</v>
      </c>
      <c r="J31" s="643">
        <v>1841837000</v>
      </c>
    </row>
    <row r="32" spans="1:10">
      <c r="A32" s="595" t="s">
        <v>411</v>
      </c>
      <c r="B32" s="644" t="s">
        <v>411</v>
      </c>
      <c r="C32" s="642" t="s">
        <v>411</v>
      </c>
      <c r="D32" s="594" t="s">
        <v>350</v>
      </c>
      <c r="E32" s="594" t="s">
        <v>276</v>
      </c>
      <c r="F32" s="594" t="s">
        <v>278</v>
      </c>
      <c r="G32" s="594" t="s">
        <v>260</v>
      </c>
      <c r="H32" s="594" t="s">
        <v>262</v>
      </c>
      <c r="I32" s="620" t="s">
        <v>2707</v>
      </c>
      <c r="J32" s="643">
        <v>1841837000</v>
      </c>
    </row>
    <row r="33" spans="1:10">
      <c r="A33" s="595" t="s">
        <v>411</v>
      </c>
      <c r="B33" s="644" t="s">
        <v>411</v>
      </c>
      <c r="C33" s="642" t="s">
        <v>411</v>
      </c>
      <c r="D33" s="594" t="s">
        <v>350</v>
      </c>
      <c r="E33" s="594" t="s">
        <v>276</v>
      </c>
      <c r="F33" s="594" t="s">
        <v>278</v>
      </c>
      <c r="G33" s="594" t="s">
        <v>53</v>
      </c>
      <c r="H33" s="595" t="s">
        <v>411</v>
      </c>
      <c r="I33" s="620" t="s">
        <v>193</v>
      </c>
      <c r="J33" s="643">
        <v>172000000</v>
      </c>
    </row>
    <row r="34" spans="1:10">
      <c r="A34" s="595" t="s">
        <v>411</v>
      </c>
      <c r="B34" s="644" t="s">
        <v>411</v>
      </c>
      <c r="C34" s="642" t="s">
        <v>411</v>
      </c>
      <c r="D34" s="594" t="s">
        <v>350</v>
      </c>
      <c r="E34" s="594" t="s">
        <v>276</v>
      </c>
      <c r="F34" s="594" t="s">
        <v>278</v>
      </c>
      <c r="G34" s="594" t="s">
        <v>53</v>
      </c>
      <c r="H34" s="594" t="s">
        <v>54</v>
      </c>
      <c r="I34" s="620" t="s">
        <v>55</v>
      </c>
      <c r="J34" s="643">
        <v>172000000</v>
      </c>
    </row>
    <row r="35" spans="1:10">
      <c r="A35" s="595" t="s">
        <v>411</v>
      </c>
      <c r="B35" s="644" t="s">
        <v>411</v>
      </c>
      <c r="C35" s="642" t="s">
        <v>411</v>
      </c>
      <c r="D35" s="594" t="s">
        <v>359</v>
      </c>
      <c r="E35" s="595" t="s">
        <v>411</v>
      </c>
      <c r="F35" s="595" t="s">
        <v>411</v>
      </c>
      <c r="G35" s="595" t="s">
        <v>411</v>
      </c>
      <c r="H35" s="595" t="s">
        <v>411</v>
      </c>
      <c r="I35" s="642" t="s">
        <v>411</v>
      </c>
      <c r="J35" s="643">
        <v>790246000</v>
      </c>
    </row>
    <row r="36" spans="1:10">
      <c r="A36" s="595" t="s">
        <v>411</v>
      </c>
      <c r="B36" s="644" t="s">
        <v>411</v>
      </c>
      <c r="C36" s="642" t="s">
        <v>411</v>
      </c>
      <c r="D36" s="594" t="s">
        <v>359</v>
      </c>
      <c r="E36" s="594" t="s">
        <v>570</v>
      </c>
      <c r="F36" s="595" t="s">
        <v>411</v>
      </c>
      <c r="G36" s="595" t="s">
        <v>411</v>
      </c>
      <c r="H36" s="595" t="s">
        <v>411</v>
      </c>
      <c r="I36" s="620" t="s">
        <v>2711</v>
      </c>
      <c r="J36" s="643">
        <v>181873000</v>
      </c>
    </row>
    <row r="37" spans="1:10">
      <c r="A37" s="595" t="s">
        <v>411</v>
      </c>
      <c r="B37" s="644" t="s">
        <v>411</v>
      </c>
      <c r="C37" s="642" t="s">
        <v>411</v>
      </c>
      <c r="D37" s="594" t="s">
        <v>359</v>
      </c>
      <c r="E37" s="594" t="s">
        <v>570</v>
      </c>
      <c r="F37" s="594" t="s">
        <v>2881</v>
      </c>
      <c r="G37" s="595" t="s">
        <v>411</v>
      </c>
      <c r="H37" s="595" t="s">
        <v>411</v>
      </c>
      <c r="I37" s="620" t="s">
        <v>600</v>
      </c>
      <c r="J37" s="643">
        <v>181873000</v>
      </c>
    </row>
    <row r="38" spans="1:10" ht="25.5">
      <c r="A38" s="595" t="s">
        <v>411</v>
      </c>
      <c r="B38" s="644" t="s">
        <v>411</v>
      </c>
      <c r="C38" s="642" t="s">
        <v>411</v>
      </c>
      <c r="D38" s="594" t="s">
        <v>359</v>
      </c>
      <c r="E38" s="594" t="s">
        <v>570</v>
      </c>
      <c r="F38" s="594" t="s">
        <v>2881</v>
      </c>
      <c r="G38" s="594" t="s">
        <v>744</v>
      </c>
      <c r="H38" s="595" t="s">
        <v>411</v>
      </c>
      <c r="I38" s="620" t="s">
        <v>2686</v>
      </c>
      <c r="J38" s="643">
        <v>181873000</v>
      </c>
    </row>
    <row r="39" spans="1:10">
      <c r="A39" s="595" t="s">
        <v>411</v>
      </c>
      <c r="B39" s="644" t="s">
        <v>411</v>
      </c>
      <c r="C39" s="642" t="s">
        <v>411</v>
      </c>
      <c r="D39" s="594" t="s">
        <v>359</v>
      </c>
      <c r="E39" s="594" t="s">
        <v>570</v>
      </c>
      <c r="F39" s="594" t="s">
        <v>2881</v>
      </c>
      <c r="G39" s="594" t="s">
        <v>744</v>
      </c>
      <c r="H39" s="594" t="s">
        <v>7</v>
      </c>
      <c r="I39" s="620" t="s">
        <v>8</v>
      </c>
      <c r="J39" s="643">
        <v>181873000</v>
      </c>
    </row>
    <row r="40" spans="1:10">
      <c r="A40" s="595" t="s">
        <v>411</v>
      </c>
      <c r="B40" s="644" t="s">
        <v>411</v>
      </c>
      <c r="C40" s="642" t="s">
        <v>411</v>
      </c>
      <c r="D40" s="594" t="s">
        <v>359</v>
      </c>
      <c r="E40" s="594" t="s">
        <v>276</v>
      </c>
      <c r="F40" s="595" t="s">
        <v>411</v>
      </c>
      <c r="G40" s="595" t="s">
        <v>411</v>
      </c>
      <c r="H40" s="595" t="s">
        <v>411</v>
      </c>
      <c r="I40" s="620" t="s">
        <v>1966</v>
      </c>
      <c r="J40" s="643">
        <v>406044000</v>
      </c>
    </row>
    <row r="41" spans="1:10">
      <c r="A41" s="595" t="s">
        <v>411</v>
      </c>
      <c r="B41" s="644" t="s">
        <v>411</v>
      </c>
      <c r="C41" s="642" t="s">
        <v>411</v>
      </c>
      <c r="D41" s="594" t="s">
        <v>359</v>
      </c>
      <c r="E41" s="594" t="s">
        <v>276</v>
      </c>
      <c r="F41" s="594" t="s">
        <v>1316</v>
      </c>
      <c r="G41" s="595" t="s">
        <v>411</v>
      </c>
      <c r="H41" s="595" t="s">
        <v>411</v>
      </c>
      <c r="I41" s="620" t="s">
        <v>2760</v>
      </c>
      <c r="J41" s="643">
        <v>296227000</v>
      </c>
    </row>
    <row r="42" spans="1:10">
      <c r="A42" s="595" t="s">
        <v>411</v>
      </c>
      <c r="B42" s="644" t="s">
        <v>411</v>
      </c>
      <c r="C42" s="642" t="s">
        <v>411</v>
      </c>
      <c r="D42" s="594" t="s">
        <v>359</v>
      </c>
      <c r="E42" s="594" t="s">
        <v>276</v>
      </c>
      <c r="F42" s="594" t="s">
        <v>1316</v>
      </c>
      <c r="G42" s="594" t="s">
        <v>171</v>
      </c>
      <c r="H42" s="595" t="s">
        <v>411</v>
      </c>
      <c r="I42" s="620" t="s">
        <v>2677</v>
      </c>
      <c r="J42" s="643">
        <v>1600000</v>
      </c>
    </row>
    <row r="43" spans="1:10">
      <c r="A43" s="595" t="s">
        <v>411</v>
      </c>
      <c r="B43" s="644" t="s">
        <v>411</v>
      </c>
      <c r="C43" s="642" t="s">
        <v>411</v>
      </c>
      <c r="D43" s="594" t="s">
        <v>359</v>
      </c>
      <c r="E43" s="594" t="s">
        <v>276</v>
      </c>
      <c r="F43" s="594" t="s">
        <v>1316</v>
      </c>
      <c r="G43" s="594" t="s">
        <v>171</v>
      </c>
      <c r="H43" s="594" t="s">
        <v>173</v>
      </c>
      <c r="I43" s="620" t="s">
        <v>174</v>
      </c>
      <c r="J43" s="643">
        <v>1600000</v>
      </c>
    </row>
    <row r="44" spans="1:10">
      <c r="A44" s="595" t="s">
        <v>411</v>
      </c>
      <c r="B44" s="644" t="s">
        <v>411</v>
      </c>
      <c r="C44" s="642" t="s">
        <v>411</v>
      </c>
      <c r="D44" s="594" t="s">
        <v>359</v>
      </c>
      <c r="E44" s="594" t="s">
        <v>276</v>
      </c>
      <c r="F44" s="594" t="s">
        <v>1316</v>
      </c>
      <c r="G44" s="594" t="s">
        <v>240</v>
      </c>
      <c r="H44" s="595" t="s">
        <v>411</v>
      </c>
      <c r="I44" s="620" t="s">
        <v>241</v>
      </c>
      <c r="J44" s="643">
        <v>32880000</v>
      </c>
    </row>
    <row r="45" spans="1:10">
      <c r="A45" s="595" t="s">
        <v>411</v>
      </c>
      <c r="B45" s="644" t="s">
        <v>411</v>
      </c>
      <c r="C45" s="642" t="s">
        <v>411</v>
      </c>
      <c r="D45" s="594" t="s">
        <v>359</v>
      </c>
      <c r="E45" s="594" t="s">
        <v>276</v>
      </c>
      <c r="F45" s="594" t="s">
        <v>1316</v>
      </c>
      <c r="G45" s="594" t="s">
        <v>240</v>
      </c>
      <c r="H45" s="594" t="s">
        <v>242</v>
      </c>
      <c r="I45" s="620" t="s">
        <v>243</v>
      </c>
      <c r="J45" s="643">
        <v>3660000</v>
      </c>
    </row>
    <row r="46" spans="1:10">
      <c r="A46" s="595" t="s">
        <v>411</v>
      </c>
      <c r="B46" s="644" t="s">
        <v>411</v>
      </c>
      <c r="C46" s="642" t="s">
        <v>411</v>
      </c>
      <c r="D46" s="594" t="s">
        <v>359</v>
      </c>
      <c r="E46" s="594" t="s">
        <v>276</v>
      </c>
      <c r="F46" s="594" t="s">
        <v>1316</v>
      </c>
      <c r="G46" s="594" t="s">
        <v>240</v>
      </c>
      <c r="H46" s="594" t="s">
        <v>728</v>
      </c>
      <c r="I46" s="620" t="s">
        <v>729</v>
      </c>
      <c r="J46" s="643">
        <v>2100000</v>
      </c>
    </row>
    <row r="47" spans="1:10">
      <c r="A47" s="595" t="s">
        <v>411</v>
      </c>
      <c r="B47" s="644" t="s">
        <v>411</v>
      </c>
      <c r="C47" s="642" t="s">
        <v>411</v>
      </c>
      <c r="D47" s="594" t="s">
        <v>359</v>
      </c>
      <c r="E47" s="594" t="s">
        <v>276</v>
      </c>
      <c r="F47" s="594" t="s">
        <v>1316</v>
      </c>
      <c r="G47" s="594" t="s">
        <v>240</v>
      </c>
      <c r="H47" s="594" t="s">
        <v>733</v>
      </c>
      <c r="I47" s="620" t="s">
        <v>734</v>
      </c>
      <c r="J47" s="643">
        <v>13100000</v>
      </c>
    </row>
    <row r="48" spans="1:10">
      <c r="A48" s="595" t="s">
        <v>411</v>
      </c>
      <c r="B48" s="644" t="s">
        <v>411</v>
      </c>
      <c r="C48" s="642" t="s">
        <v>411</v>
      </c>
      <c r="D48" s="594" t="s">
        <v>359</v>
      </c>
      <c r="E48" s="594" t="s">
        <v>276</v>
      </c>
      <c r="F48" s="594" t="s">
        <v>1316</v>
      </c>
      <c r="G48" s="594" t="s">
        <v>240</v>
      </c>
      <c r="H48" s="594" t="s">
        <v>735</v>
      </c>
      <c r="I48" s="620" t="s">
        <v>193</v>
      </c>
      <c r="J48" s="643">
        <v>14020000</v>
      </c>
    </row>
    <row r="49" spans="1:10">
      <c r="A49" s="595" t="s">
        <v>411</v>
      </c>
      <c r="B49" s="644" t="s">
        <v>411</v>
      </c>
      <c r="C49" s="642" t="s">
        <v>411</v>
      </c>
      <c r="D49" s="594" t="s">
        <v>359</v>
      </c>
      <c r="E49" s="594" t="s">
        <v>276</v>
      </c>
      <c r="F49" s="594" t="s">
        <v>1316</v>
      </c>
      <c r="G49" s="594" t="s">
        <v>738</v>
      </c>
      <c r="H49" s="595" t="s">
        <v>411</v>
      </c>
      <c r="I49" s="620" t="s">
        <v>739</v>
      </c>
      <c r="J49" s="643">
        <v>3000000</v>
      </c>
    </row>
    <row r="50" spans="1:10">
      <c r="A50" s="595" t="s">
        <v>411</v>
      </c>
      <c r="B50" s="644" t="s">
        <v>411</v>
      </c>
      <c r="C50" s="642" t="s">
        <v>411</v>
      </c>
      <c r="D50" s="594" t="s">
        <v>359</v>
      </c>
      <c r="E50" s="594" t="s">
        <v>276</v>
      </c>
      <c r="F50" s="594" t="s">
        <v>1316</v>
      </c>
      <c r="G50" s="594" t="s">
        <v>738</v>
      </c>
      <c r="H50" s="594" t="s">
        <v>740</v>
      </c>
      <c r="I50" s="620" t="s">
        <v>741</v>
      </c>
      <c r="J50" s="643">
        <v>3000000</v>
      </c>
    </row>
    <row r="51" spans="1:10">
      <c r="A51" s="595" t="s">
        <v>411</v>
      </c>
      <c r="B51" s="644" t="s">
        <v>411</v>
      </c>
      <c r="C51" s="642" t="s">
        <v>411</v>
      </c>
      <c r="D51" s="594" t="s">
        <v>359</v>
      </c>
      <c r="E51" s="594" t="s">
        <v>276</v>
      </c>
      <c r="F51" s="594" t="s">
        <v>1316</v>
      </c>
      <c r="G51" s="594" t="s">
        <v>189</v>
      </c>
      <c r="H51" s="595" t="s">
        <v>411</v>
      </c>
      <c r="I51" s="620" t="s">
        <v>190</v>
      </c>
      <c r="J51" s="643">
        <v>47250000</v>
      </c>
    </row>
    <row r="52" spans="1:10">
      <c r="A52" s="595" t="s">
        <v>411</v>
      </c>
      <c r="B52" s="644" t="s">
        <v>411</v>
      </c>
      <c r="C52" s="642" t="s">
        <v>411</v>
      </c>
      <c r="D52" s="594" t="s">
        <v>359</v>
      </c>
      <c r="E52" s="594" t="s">
        <v>276</v>
      </c>
      <c r="F52" s="594" t="s">
        <v>1316</v>
      </c>
      <c r="G52" s="594" t="s">
        <v>189</v>
      </c>
      <c r="H52" s="594" t="s">
        <v>37</v>
      </c>
      <c r="I52" s="620" t="s">
        <v>2696</v>
      </c>
      <c r="J52" s="643">
        <v>47250000</v>
      </c>
    </row>
    <row r="53" spans="1:10">
      <c r="A53" s="595" t="s">
        <v>411</v>
      </c>
      <c r="B53" s="644" t="s">
        <v>411</v>
      </c>
      <c r="C53" s="642" t="s">
        <v>411</v>
      </c>
      <c r="D53" s="594" t="s">
        <v>359</v>
      </c>
      <c r="E53" s="594" t="s">
        <v>276</v>
      </c>
      <c r="F53" s="594" t="s">
        <v>1316</v>
      </c>
      <c r="G53" s="594" t="s">
        <v>77</v>
      </c>
      <c r="H53" s="595" t="s">
        <v>411</v>
      </c>
      <c r="I53" s="620" t="s">
        <v>78</v>
      </c>
      <c r="J53" s="643">
        <v>185705000</v>
      </c>
    </row>
    <row r="54" spans="1:10">
      <c r="A54" s="595" t="s">
        <v>411</v>
      </c>
      <c r="B54" s="644" t="s">
        <v>411</v>
      </c>
      <c r="C54" s="642" t="s">
        <v>411</v>
      </c>
      <c r="D54" s="594" t="s">
        <v>359</v>
      </c>
      <c r="E54" s="594" t="s">
        <v>276</v>
      </c>
      <c r="F54" s="594" t="s">
        <v>1316</v>
      </c>
      <c r="G54" s="594" t="s">
        <v>77</v>
      </c>
      <c r="H54" s="594" t="s">
        <v>79</v>
      </c>
      <c r="I54" s="620" t="s">
        <v>195</v>
      </c>
      <c r="J54" s="643">
        <v>185705000</v>
      </c>
    </row>
    <row r="55" spans="1:10">
      <c r="A55" s="595" t="s">
        <v>411</v>
      </c>
      <c r="B55" s="644" t="s">
        <v>411</v>
      </c>
      <c r="C55" s="642" t="s">
        <v>411</v>
      </c>
      <c r="D55" s="594" t="s">
        <v>359</v>
      </c>
      <c r="E55" s="594" t="s">
        <v>276</v>
      </c>
      <c r="F55" s="594" t="s">
        <v>1316</v>
      </c>
      <c r="G55" s="594" t="s">
        <v>194</v>
      </c>
      <c r="H55" s="595" t="s">
        <v>411</v>
      </c>
      <c r="I55" s="620" t="s">
        <v>195</v>
      </c>
      <c r="J55" s="643">
        <v>25792000</v>
      </c>
    </row>
    <row r="56" spans="1:10">
      <c r="A56" s="595" t="s">
        <v>411</v>
      </c>
      <c r="B56" s="644" t="s">
        <v>411</v>
      </c>
      <c r="C56" s="642" t="s">
        <v>411</v>
      </c>
      <c r="D56" s="594" t="s">
        <v>359</v>
      </c>
      <c r="E56" s="594" t="s">
        <v>276</v>
      </c>
      <c r="F56" s="594" t="s">
        <v>1316</v>
      </c>
      <c r="G56" s="594" t="s">
        <v>194</v>
      </c>
      <c r="H56" s="594" t="s">
        <v>198</v>
      </c>
      <c r="I56" s="620" t="s">
        <v>199</v>
      </c>
      <c r="J56" s="643">
        <v>1172000</v>
      </c>
    </row>
    <row r="57" spans="1:10">
      <c r="A57" s="595" t="s">
        <v>411</v>
      </c>
      <c r="B57" s="644" t="s">
        <v>411</v>
      </c>
      <c r="C57" s="642" t="s">
        <v>411</v>
      </c>
      <c r="D57" s="594" t="s">
        <v>359</v>
      </c>
      <c r="E57" s="594" t="s">
        <v>276</v>
      </c>
      <c r="F57" s="594" t="s">
        <v>1316</v>
      </c>
      <c r="G57" s="594" t="s">
        <v>194</v>
      </c>
      <c r="H57" s="594" t="s">
        <v>200</v>
      </c>
      <c r="I57" s="620" t="s">
        <v>201</v>
      </c>
      <c r="J57" s="643">
        <v>24620000</v>
      </c>
    </row>
    <row r="58" spans="1:10">
      <c r="A58" s="595" t="s">
        <v>411</v>
      </c>
      <c r="B58" s="644" t="s">
        <v>411</v>
      </c>
      <c r="C58" s="642" t="s">
        <v>411</v>
      </c>
      <c r="D58" s="594" t="s">
        <v>359</v>
      </c>
      <c r="E58" s="594" t="s">
        <v>276</v>
      </c>
      <c r="F58" s="594" t="s">
        <v>1229</v>
      </c>
      <c r="G58" s="595" t="s">
        <v>411</v>
      </c>
      <c r="H58" s="595" t="s">
        <v>411</v>
      </c>
      <c r="I58" s="620" t="s">
        <v>2766</v>
      </c>
      <c r="J58" s="643">
        <v>109817000</v>
      </c>
    </row>
    <row r="59" spans="1:10" ht="25.5">
      <c r="A59" s="595" t="s">
        <v>411</v>
      </c>
      <c r="B59" s="644" t="s">
        <v>411</v>
      </c>
      <c r="C59" s="642" t="s">
        <v>411</v>
      </c>
      <c r="D59" s="594" t="s">
        <v>359</v>
      </c>
      <c r="E59" s="594" t="s">
        <v>276</v>
      </c>
      <c r="F59" s="594" t="s">
        <v>1229</v>
      </c>
      <c r="G59" s="594" t="s">
        <v>744</v>
      </c>
      <c r="H59" s="595" t="s">
        <v>411</v>
      </c>
      <c r="I59" s="620" t="s">
        <v>2686</v>
      </c>
      <c r="J59" s="643">
        <v>109817000</v>
      </c>
    </row>
    <row r="60" spans="1:10">
      <c r="A60" s="595" t="s">
        <v>411</v>
      </c>
      <c r="B60" s="644" t="s">
        <v>411</v>
      </c>
      <c r="C60" s="642" t="s">
        <v>411</v>
      </c>
      <c r="D60" s="594" t="s">
        <v>359</v>
      </c>
      <c r="E60" s="594" t="s">
        <v>276</v>
      </c>
      <c r="F60" s="594" t="s">
        <v>1229</v>
      </c>
      <c r="G60" s="594" t="s">
        <v>744</v>
      </c>
      <c r="H60" s="594" t="s">
        <v>371</v>
      </c>
      <c r="I60" s="620" t="s">
        <v>372</v>
      </c>
      <c r="J60" s="643">
        <v>109817000</v>
      </c>
    </row>
    <row r="61" spans="1:10" ht="25.5">
      <c r="A61" s="595" t="s">
        <v>411</v>
      </c>
      <c r="B61" s="644" t="s">
        <v>411</v>
      </c>
      <c r="C61" s="642" t="s">
        <v>411</v>
      </c>
      <c r="D61" s="594" t="s">
        <v>359</v>
      </c>
      <c r="E61" s="594" t="s">
        <v>322</v>
      </c>
      <c r="F61" s="595" t="s">
        <v>411</v>
      </c>
      <c r="G61" s="595" t="s">
        <v>411</v>
      </c>
      <c r="H61" s="595" t="s">
        <v>411</v>
      </c>
      <c r="I61" s="620" t="s">
        <v>2661</v>
      </c>
      <c r="J61" s="643">
        <v>202329000</v>
      </c>
    </row>
    <row r="62" spans="1:10">
      <c r="A62" s="595" t="s">
        <v>411</v>
      </c>
      <c r="B62" s="644" t="s">
        <v>411</v>
      </c>
      <c r="C62" s="642" t="s">
        <v>411</v>
      </c>
      <c r="D62" s="594" t="s">
        <v>359</v>
      </c>
      <c r="E62" s="594" t="s">
        <v>322</v>
      </c>
      <c r="F62" s="594" t="s">
        <v>2662</v>
      </c>
      <c r="G62" s="595" t="s">
        <v>411</v>
      </c>
      <c r="H62" s="595" t="s">
        <v>411</v>
      </c>
      <c r="I62" s="620" t="s">
        <v>2663</v>
      </c>
      <c r="J62" s="643">
        <v>202329000</v>
      </c>
    </row>
    <row r="63" spans="1:10">
      <c r="A63" s="595" t="s">
        <v>411</v>
      </c>
      <c r="B63" s="644" t="s">
        <v>411</v>
      </c>
      <c r="C63" s="642" t="s">
        <v>411</v>
      </c>
      <c r="D63" s="594" t="s">
        <v>359</v>
      </c>
      <c r="E63" s="594" t="s">
        <v>322</v>
      </c>
      <c r="F63" s="594" t="s">
        <v>2662</v>
      </c>
      <c r="G63" s="594" t="s">
        <v>77</v>
      </c>
      <c r="H63" s="595" t="s">
        <v>411</v>
      </c>
      <c r="I63" s="620" t="s">
        <v>78</v>
      </c>
      <c r="J63" s="643">
        <v>202329000</v>
      </c>
    </row>
    <row r="64" spans="1:10">
      <c r="A64" s="595" t="s">
        <v>411</v>
      </c>
      <c r="B64" s="644" t="s">
        <v>411</v>
      </c>
      <c r="C64" s="642" t="s">
        <v>411</v>
      </c>
      <c r="D64" s="594" t="s">
        <v>359</v>
      </c>
      <c r="E64" s="594" t="s">
        <v>322</v>
      </c>
      <c r="F64" s="594" t="s">
        <v>2662</v>
      </c>
      <c r="G64" s="594" t="s">
        <v>77</v>
      </c>
      <c r="H64" s="594" t="s">
        <v>79</v>
      </c>
      <c r="I64" s="620" t="s">
        <v>195</v>
      </c>
      <c r="J64" s="643">
        <v>202329000</v>
      </c>
    </row>
    <row r="65" spans="1:10" ht="38.25">
      <c r="A65" s="598" t="s">
        <v>133</v>
      </c>
      <c r="B65" s="639" t="s">
        <v>1567</v>
      </c>
      <c r="C65" s="640" t="s">
        <v>1568</v>
      </c>
      <c r="D65" s="599" t="s">
        <v>411</v>
      </c>
      <c r="E65" s="599" t="s">
        <v>411</v>
      </c>
      <c r="F65" s="599" t="s">
        <v>411</v>
      </c>
      <c r="G65" s="599" t="s">
        <v>411</v>
      </c>
      <c r="H65" s="599" t="s">
        <v>411</v>
      </c>
      <c r="I65" s="640" t="s">
        <v>411</v>
      </c>
      <c r="J65" s="641">
        <v>118000000</v>
      </c>
    </row>
    <row r="66" spans="1:10" ht="38.25">
      <c r="A66" s="595" t="s">
        <v>411</v>
      </c>
      <c r="B66" s="596" t="s">
        <v>1567</v>
      </c>
      <c r="C66" s="620" t="s">
        <v>1568</v>
      </c>
      <c r="D66" s="595" t="s">
        <v>411</v>
      </c>
      <c r="E66" s="595" t="s">
        <v>411</v>
      </c>
      <c r="F66" s="595" t="s">
        <v>411</v>
      </c>
      <c r="G66" s="595" t="s">
        <v>411</v>
      </c>
      <c r="H66" s="595" t="s">
        <v>411</v>
      </c>
      <c r="I66" s="642" t="s">
        <v>411</v>
      </c>
      <c r="J66" s="643">
        <v>118000000</v>
      </c>
    </row>
    <row r="67" spans="1:10">
      <c r="A67" s="595" t="s">
        <v>411</v>
      </c>
      <c r="B67" s="644" t="s">
        <v>411</v>
      </c>
      <c r="C67" s="642" t="s">
        <v>411</v>
      </c>
      <c r="D67" s="594" t="s">
        <v>1352</v>
      </c>
      <c r="E67" s="595" t="s">
        <v>411</v>
      </c>
      <c r="F67" s="595" t="s">
        <v>411</v>
      </c>
      <c r="G67" s="595" t="s">
        <v>411</v>
      </c>
      <c r="H67" s="595" t="s">
        <v>411</v>
      </c>
      <c r="I67" s="620" t="s">
        <v>1353</v>
      </c>
      <c r="J67" s="643">
        <v>118000000</v>
      </c>
    </row>
    <row r="68" spans="1:10" ht="25.5">
      <c r="A68" s="595" t="s">
        <v>411</v>
      </c>
      <c r="B68" s="644" t="s">
        <v>411</v>
      </c>
      <c r="C68" s="642" t="s">
        <v>411</v>
      </c>
      <c r="D68" s="594" t="s">
        <v>1352</v>
      </c>
      <c r="E68" s="594" t="s">
        <v>322</v>
      </c>
      <c r="F68" s="595" t="s">
        <v>411</v>
      </c>
      <c r="G68" s="595" t="s">
        <v>411</v>
      </c>
      <c r="H68" s="595" t="s">
        <v>411</v>
      </c>
      <c r="I68" s="620" t="s">
        <v>2661</v>
      </c>
      <c r="J68" s="643">
        <v>118000000</v>
      </c>
    </row>
    <row r="69" spans="1:10">
      <c r="A69" s="595" t="s">
        <v>411</v>
      </c>
      <c r="B69" s="644" t="s">
        <v>411</v>
      </c>
      <c r="C69" s="642" t="s">
        <v>411</v>
      </c>
      <c r="D69" s="594" t="s">
        <v>1352</v>
      </c>
      <c r="E69" s="594" t="s">
        <v>322</v>
      </c>
      <c r="F69" s="594" t="s">
        <v>2662</v>
      </c>
      <c r="G69" s="595" t="s">
        <v>411</v>
      </c>
      <c r="H69" s="595" t="s">
        <v>411</v>
      </c>
      <c r="I69" s="620" t="s">
        <v>2663</v>
      </c>
      <c r="J69" s="643">
        <v>118000000</v>
      </c>
    </row>
    <row r="70" spans="1:10">
      <c r="A70" s="595" t="s">
        <v>411</v>
      </c>
      <c r="B70" s="644" t="s">
        <v>411</v>
      </c>
      <c r="C70" s="642" t="s">
        <v>411</v>
      </c>
      <c r="D70" s="594" t="s">
        <v>1352</v>
      </c>
      <c r="E70" s="594" t="s">
        <v>322</v>
      </c>
      <c r="F70" s="594" t="s">
        <v>2662</v>
      </c>
      <c r="G70" s="594" t="s">
        <v>189</v>
      </c>
      <c r="H70" s="595" t="s">
        <v>411</v>
      </c>
      <c r="I70" s="620" t="s">
        <v>190</v>
      </c>
      <c r="J70" s="643">
        <v>118000000</v>
      </c>
    </row>
    <row r="71" spans="1:10">
      <c r="A71" s="595" t="s">
        <v>411</v>
      </c>
      <c r="B71" s="644" t="s">
        <v>411</v>
      </c>
      <c r="C71" s="642" t="s">
        <v>411</v>
      </c>
      <c r="D71" s="594" t="s">
        <v>1352</v>
      </c>
      <c r="E71" s="594" t="s">
        <v>322</v>
      </c>
      <c r="F71" s="594" t="s">
        <v>2662</v>
      </c>
      <c r="G71" s="594" t="s">
        <v>189</v>
      </c>
      <c r="H71" s="594" t="s">
        <v>192</v>
      </c>
      <c r="I71" s="620" t="s">
        <v>195</v>
      </c>
      <c r="J71" s="643">
        <v>118000000</v>
      </c>
    </row>
    <row r="72" spans="1:10" ht="51">
      <c r="A72" s="598" t="s">
        <v>134</v>
      </c>
      <c r="B72" s="639" t="s">
        <v>1569</v>
      </c>
      <c r="C72" s="640" t="s">
        <v>1570</v>
      </c>
      <c r="D72" s="599" t="s">
        <v>411</v>
      </c>
      <c r="E72" s="599" t="s">
        <v>411</v>
      </c>
      <c r="F72" s="599" t="s">
        <v>411</v>
      </c>
      <c r="G72" s="599" t="s">
        <v>411</v>
      </c>
      <c r="H72" s="599" t="s">
        <v>411</v>
      </c>
      <c r="I72" s="640" t="s">
        <v>411</v>
      </c>
      <c r="J72" s="641">
        <v>980228143</v>
      </c>
    </row>
    <row r="73" spans="1:10" ht="51">
      <c r="A73" s="595" t="s">
        <v>411</v>
      </c>
      <c r="B73" s="596" t="s">
        <v>1569</v>
      </c>
      <c r="C73" s="620" t="s">
        <v>1570</v>
      </c>
      <c r="D73" s="595" t="s">
        <v>411</v>
      </c>
      <c r="E73" s="595" t="s">
        <v>411</v>
      </c>
      <c r="F73" s="595" t="s">
        <v>411</v>
      </c>
      <c r="G73" s="595" t="s">
        <v>411</v>
      </c>
      <c r="H73" s="595" t="s">
        <v>411</v>
      </c>
      <c r="I73" s="642" t="s">
        <v>411</v>
      </c>
      <c r="J73" s="643">
        <v>980228143</v>
      </c>
    </row>
    <row r="74" spans="1:10">
      <c r="A74" s="595" t="s">
        <v>411</v>
      </c>
      <c r="B74" s="644" t="s">
        <v>411</v>
      </c>
      <c r="C74" s="642" t="s">
        <v>411</v>
      </c>
      <c r="D74" s="594" t="s">
        <v>334</v>
      </c>
      <c r="E74" s="595" t="s">
        <v>411</v>
      </c>
      <c r="F74" s="595" t="s">
        <v>411</v>
      </c>
      <c r="G74" s="595" t="s">
        <v>411</v>
      </c>
      <c r="H74" s="595" t="s">
        <v>411</v>
      </c>
      <c r="I74" s="620" t="s">
        <v>335</v>
      </c>
      <c r="J74" s="643">
        <v>113888000</v>
      </c>
    </row>
    <row r="75" spans="1:10">
      <c r="A75" s="595" t="s">
        <v>411</v>
      </c>
      <c r="B75" s="644" t="s">
        <v>411</v>
      </c>
      <c r="C75" s="642" t="s">
        <v>411</v>
      </c>
      <c r="D75" s="594" t="s">
        <v>334</v>
      </c>
      <c r="E75" s="594" t="s">
        <v>577</v>
      </c>
      <c r="F75" s="595" t="s">
        <v>411</v>
      </c>
      <c r="G75" s="595" t="s">
        <v>411</v>
      </c>
      <c r="H75" s="595" t="s">
        <v>411</v>
      </c>
      <c r="I75" s="620" t="s">
        <v>2748</v>
      </c>
      <c r="J75" s="643">
        <v>89251000</v>
      </c>
    </row>
    <row r="76" spans="1:10">
      <c r="A76" s="595" t="s">
        <v>411</v>
      </c>
      <c r="B76" s="644" t="s">
        <v>411</v>
      </c>
      <c r="C76" s="642" t="s">
        <v>411</v>
      </c>
      <c r="D76" s="594" t="s">
        <v>334</v>
      </c>
      <c r="E76" s="594" t="s">
        <v>577</v>
      </c>
      <c r="F76" s="594" t="s">
        <v>265</v>
      </c>
      <c r="G76" s="595" t="s">
        <v>411</v>
      </c>
      <c r="H76" s="595" t="s">
        <v>411</v>
      </c>
      <c r="I76" s="620" t="s">
        <v>2849</v>
      </c>
      <c r="J76" s="643">
        <v>89251000</v>
      </c>
    </row>
    <row r="77" spans="1:10">
      <c r="A77" s="595" t="s">
        <v>411</v>
      </c>
      <c r="B77" s="644" t="s">
        <v>411</v>
      </c>
      <c r="C77" s="642" t="s">
        <v>411</v>
      </c>
      <c r="D77" s="594" t="s">
        <v>334</v>
      </c>
      <c r="E77" s="594" t="s">
        <v>577</v>
      </c>
      <c r="F77" s="594" t="s">
        <v>265</v>
      </c>
      <c r="G77" s="594" t="s">
        <v>260</v>
      </c>
      <c r="H77" s="595" t="s">
        <v>411</v>
      </c>
      <c r="I77" s="620" t="s">
        <v>261</v>
      </c>
      <c r="J77" s="643">
        <v>64251000</v>
      </c>
    </row>
    <row r="78" spans="1:10">
      <c r="A78" s="595" t="s">
        <v>411</v>
      </c>
      <c r="B78" s="644" t="s">
        <v>411</v>
      </c>
      <c r="C78" s="642" t="s">
        <v>411</v>
      </c>
      <c r="D78" s="594" t="s">
        <v>334</v>
      </c>
      <c r="E78" s="594" t="s">
        <v>577</v>
      </c>
      <c r="F78" s="594" t="s">
        <v>265</v>
      </c>
      <c r="G78" s="594" t="s">
        <v>260</v>
      </c>
      <c r="H78" s="594" t="s">
        <v>262</v>
      </c>
      <c r="I78" s="620" t="s">
        <v>2707</v>
      </c>
      <c r="J78" s="643">
        <v>64251000</v>
      </c>
    </row>
    <row r="79" spans="1:10">
      <c r="A79" s="595" t="s">
        <v>411</v>
      </c>
      <c r="B79" s="644" t="s">
        <v>411</v>
      </c>
      <c r="C79" s="642" t="s">
        <v>411</v>
      </c>
      <c r="D79" s="594" t="s">
        <v>334</v>
      </c>
      <c r="E79" s="594" t="s">
        <v>577</v>
      </c>
      <c r="F79" s="594" t="s">
        <v>265</v>
      </c>
      <c r="G79" s="594" t="s">
        <v>53</v>
      </c>
      <c r="H79" s="595" t="s">
        <v>411</v>
      </c>
      <c r="I79" s="620" t="s">
        <v>193</v>
      </c>
      <c r="J79" s="643">
        <v>25000000</v>
      </c>
    </row>
    <row r="80" spans="1:10">
      <c r="A80" s="595" t="s">
        <v>411</v>
      </c>
      <c r="B80" s="644" t="s">
        <v>411</v>
      </c>
      <c r="C80" s="642" t="s">
        <v>411</v>
      </c>
      <c r="D80" s="594" t="s">
        <v>334</v>
      </c>
      <c r="E80" s="594" t="s">
        <v>577</v>
      </c>
      <c r="F80" s="594" t="s">
        <v>265</v>
      </c>
      <c r="G80" s="594" t="s">
        <v>53</v>
      </c>
      <c r="H80" s="594" t="s">
        <v>56</v>
      </c>
      <c r="I80" s="620" t="s">
        <v>57</v>
      </c>
      <c r="J80" s="643">
        <v>25000000</v>
      </c>
    </row>
    <row r="81" spans="1:10">
      <c r="A81" s="595" t="s">
        <v>411</v>
      </c>
      <c r="B81" s="644" t="s">
        <v>411</v>
      </c>
      <c r="C81" s="642" t="s">
        <v>411</v>
      </c>
      <c r="D81" s="594" t="s">
        <v>334</v>
      </c>
      <c r="E81" s="594" t="s">
        <v>276</v>
      </c>
      <c r="F81" s="595" t="s">
        <v>411</v>
      </c>
      <c r="G81" s="595" t="s">
        <v>411</v>
      </c>
      <c r="H81" s="595" t="s">
        <v>411</v>
      </c>
      <c r="I81" s="620" t="s">
        <v>1966</v>
      </c>
      <c r="J81" s="643">
        <v>24637000</v>
      </c>
    </row>
    <row r="82" spans="1:10">
      <c r="A82" s="595" t="s">
        <v>411</v>
      </c>
      <c r="B82" s="644" t="s">
        <v>411</v>
      </c>
      <c r="C82" s="642" t="s">
        <v>411</v>
      </c>
      <c r="D82" s="594" t="s">
        <v>334</v>
      </c>
      <c r="E82" s="594" t="s">
        <v>276</v>
      </c>
      <c r="F82" s="594" t="s">
        <v>278</v>
      </c>
      <c r="G82" s="595" t="s">
        <v>411</v>
      </c>
      <c r="H82" s="595" t="s">
        <v>411</v>
      </c>
      <c r="I82" s="620" t="s">
        <v>2771</v>
      </c>
      <c r="J82" s="643">
        <v>24637000</v>
      </c>
    </row>
    <row r="83" spans="1:10">
      <c r="A83" s="595" t="s">
        <v>411</v>
      </c>
      <c r="B83" s="644" t="s">
        <v>411</v>
      </c>
      <c r="C83" s="642" t="s">
        <v>411</v>
      </c>
      <c r="D83" s="594" t="s">
        <v>334</v>
      </c>
      <c r="E83" s="594" t="s">
        <v>276</v>
      </c>
      <c r="F83" s="594" t="s">
        <v>278</v>
      </c>
      <c r="G83" s="594" t="s">
        <v>53</v>
      </c>
      <c r="H83" s="595" t="s">
        <v>411</v>
      </c>
      <c r="I83" s="620" t="s">
        <v>193</v>
      </c>
      <c r="J83" s="643">
        <v>24637000</v>
      </c>
    </row>
    <row r="84" spans="1:10">
      <c r="A84" s="595" t="s">
        <v>411</v>
      </c>
      <c r="B84" s="644" t="s">
        <v>411</v>
      </c>
      <c r="C84" s="642" t="s">
        <v>411</v>
      </c>
      <c r="D84" s="594" t="s">
        <v>334</v>
      </c>
      <c r="E84" s="594" t="s">
        <v>276</v>
      </c>
      <c r="F84" s="594" t="s">
        <v>278</v>
      </c>
      <c r="G84" s="594" t="s">
        <v>53</v>
      </c>
      <c r="H84" s="594" t="s">
        <v>56</v>
      </c>
      <c r="I84" s="620" t="s">
        <v>57</v>
      </c>
      <c r="J84" s="643">
        <v>24637000</v>
      </c>
    </row>
    <row r="85" spans="1:10">
      <c r="A85" s="595" t="s">
        <v>411</v>
      </c>
      <c r="B85" s="644" t="s">
        <v>411</v>
      </c>
      <c r="C85" s="642" t="s">
        <v>411</v>
      </c>
      <c r="D85" s="594" t="s">
        <v>350</v>
      </c>
      <c r="E85" s="595" t="s">
        <v>411</v>
      </c>
      <c r="F85" s="595" t="s">
        <v>411</v>
      </c>
      <c r="G85" s="595" t="s">
        <v>411</v>
      </c>
      <c r="H85" s="595" t="s">
        <v>411</v>
      </c>
      <c r="I85" s="620" t="s">
        <v>259</v>
      </c>
      <c r="J85" s="643">
        <v>453176643</v>
      </c>
    </row>
    <row r="86" spans="1:10">
      <c r="A86" s="595" t="s">
        <v>411</v>
      </c>
      <c r="B86" s="644" t="s">
        <v>411</v>
      </c>
      <c r="C86" s="642" t="s">
        <v>411</v>
      </c>
      <c r="D86" s="594" t="s">
        <v>350</v>
      </c>
      <c r="E86" s="594" t="s">
        <v>570</v>
      </c>
      <c r="F86" s="595" t="s">
        <v>411</v>
      </c>
      <c r="G86" s="595" t="s">
        <v>411</v>
      </c>
      <c r="H86" s="595" t="s">
        <v>411</v>
      </c>
      <c r="I86" s="620" t="s">
        <v>2711</v>
      </c>
      <c r="J86" s="643">
        <v>84373000</v>
      </c>
    </row>
    <row r="87" spans="1:10">
      <c r="A87" s="595" t="s">
        <v>411</v>
      </c>
      <c r="B87" s="644" t="s">
        <v>411</v>
      </c>
      <c r="C87" s="642" t="s">
        <v>411</v>
      </c>
      <c r="D87" s="594" t="s">
        <v>350</v>
      </c>
      <c r="E87" s="594" t="s">
        <v>570</v>
      </c>
      <c r="F87" s="594" t="s">
        <v>2881</v>
      </c>
      <c r="G87" s="595" t="s">
        <v>411</v>
      </c>
      <c r="H87" s="595" t="s">
        <v>411</v>
      </c>
      <c r="I87" s="620" t="s">
        <v>600</v>
      </c>
      <c r="J87" s="643">
        <v>84373000</v>
      </c>
    </row>
    <row r="88" spans="1:10">
      <c r="A88" s="595" t="s">
        <v>411</v>
      </c>
      <c r="B88" s="644" t="s">
        <v>411</v>
      </c>
      <c r="C88" s="642" t="s">
        <v>411</v>
      </c>
      <c r="D88" s="594" t="s">
        <v>350</v>
      </c>
      <c r="E88" s="594" t="s">
        <v>570</v>
      </c>
      <c r="F88" s="594" t="s">
        <v>2881</v>
      </c>
      <c r="G88" s="594" t="s">
        <v>260</v>
      </c>
      <c r="H88" s="595" t="s">
        <v>411</v>
      </c>
      <c r="I88" s="620" t="s">
        <v>261</v>
      </c>
      <c r="J88" s="643">
        <v>84373000</v>
      </c>
    </row>
    <row r="89" spans="1:10">
      <c r="A89" s="595" t="s">
        <v>411</v>
      </c>
      <c r="B89" s="644" t="s">
        <v>411</v>
      </c>
      <c r="C89" s="642" t="s">
        <v>411</v>
      </c>
      <c r="D89" s="594" t="s">
        <v>350</v>
      </c>
      <c r="E89" s="594" t="s">
        <v>570</v>
      </c>
      <c r="F89" s="594" t="s">
        <v>2881</v>
      </c>
      <c r="G89" s="594" t="s">
        <v>260</v>
      </c>
      <c r="H89" s="594" t="s">
        <v>262</v>
      </c>
      <c r="I89" s="620" t="s">
        <v>2707</v>
      </c>
      <c r="J89" s="643">
        <v>84373000</v>
      </c>
    </row>
    <row r="90" spans="1:10">
      <c r="A90" s="595" t="s">
        <v>411</v>
      </c>
      <c r="B90" s="644" t="s">
        <v>411</v>
      </c>
      <c r="C90" s="642" t="s">
        <v>411</v>
      </c>
      <c r="D90" s="594" t="s">
        <v>350</v>
      </c>
      <c r="E90" s="594" t="s">
        <v>1247</v>
      </c>
      <c r="F90" s="595" t="s">
        <v>411</v>
      </c>
      <c r="G90" s="595" t="s">
        <v>411</v>
      </c>
      <c r="H90" s="595" t="s">
        <v>411</v>
      </c>
      <c r="I90" s="620" t="s">
        <v>2746</v>
      </c>
      <c r="J90" s="643">
        <v>19224000</v>
      </c>
    </row>
    <row r="91" spans="1:10">
      <c r="A91" s="595" t="s">
        <v>411</v>
      </c>
      <c r="B91" s="644" t="s">
        <v>411</v>
      </c>
      <c r="C91" s="642" t="s">
        <v>411</v>
      </c>
      <c r="D91" s="594" t="s">
        <v>350</v>
      </c>
      <c r="E91" s="594" t="s">
        <v>1247</v>
      </c>
      <c r="F91" s="594" t="s">
        <v>2834</v>
      </c>
      <c r="G91" s="595" t="s">
        <v>411</v>
      </c>
      <c r="H91" s="595" t="s">
        <v>411</v>
      </c>
      <c r="I91" s="620" t="s">
        <v>2835</v>
      </c>
      <c r="J91" s="643">
        <v>19224000</v>
      </c>
    </row>
    <row r="92" spans="1:10">
      <c r="A92" s="595" t="s">
        <v>411</v>
      </c>
      <c r="B92" s="644" t="s">
        <v>411</v>
      </c>
      <c r="C92" s="642" t="s">
        <v>411</v>
      </c>
      <c r="D92" s="594" t="s">
        <v>350</v>
      </c>
      <c r="E92" s="594" t="s">
        <v>1247</v>
      </c>
      <c r="F92" s="594" t="s">
        <v>2834</v>
      </c>
      <c r="G92" s="594" t="s">
        <v>1145</v>
      </c>
      <c r="H92" s="595" t="s">
        <v>411</v>
      </c>
      <c r="I92" s="620" t="s">
        <v>2761</v>
      </c>
      <c r="J92" s="643">
        <v>9213000</v>
      </c>
    </row>
    <row r="93" spans="1:10">
      <c r="A93" s="595" t="s">
        <v>411</v>
      </c>
      <c r="B93" s="644" t="s">
        <v>411</v>
      </c>
      <c r="C93" s="642" t="s">
        <v>411</v>
      </c>
      <c r="D93" s="594" t="s">
        <v>350</v>
      </c>
      <c r="E93" s="594" t="s">
        <v>1247</v>
      </c>
      <c r="F93" s="594" t="s">
        <v>2834</v>
      </c>
      <c r="G93" s="594" t="s">
        <v>1145</v>
      </c>
      <c r="H93" s="594" t="s">
        <v>1144</v>
      </c>
      <c r="I93" s="620" t="s">
        <v>1143</v>
      </c>
      <c r="J93" s="643">
        <v>9213000</v>
      </c>
    </row>
    <row r="94" spans="1:10">
      <c r="A94" s="595" t="s">
        <v>411</v>
      </c>
      <c r="B94" s="644" t="s">
        <v>411</v>
      </c>
      <c r="C94" s="642" t="s">
        <v>411</v>
      </c>
      <c r="D94" s="594" t="s">
        <v>350</v>
      </c>
      <c r="E94" s="594" t="s">
        <v>1247</v>
      </c>
      <c r="F94" s="594" t="s">
        <v>2834</v>
      </c>
      <c r="G94" s="594" t="s">
        <v>53</v>
      </c>
      <c r="H94" s="595" t="s">
        <v>411</v>
      </c>
      <c r="I94" s="620" t="s">
        <v>193</v>
      </c>
      <c r="J94" s="643">
        <v>10011000</v>
      </c>
    </row>
    <row r="95" spans="1:10">
      <c r="A95" s="595" t="s">
        <v>411</v>
      </c>
      <c r="B95" s="644" t="s">
        <v>411</v>
      </c>
      <c r="C95" s="642" t="s">
        <v>411</v>
      </c>
      <c r="D95" s="594" t="s">
        <v>350</v>
      </c>
      <c r="E95" s="594" t="s">
        <v>1247</v>
      </c>
      <c r="F95" s="594" t="s">
        <v>2834</v>
      </c>
      <c r="G95" s="594" t="s">
        <v>53</v>
      </c>
      <c r="H95" s="594" t="s">
        <v>56</v>
      </c>
      <c r="I95" s="620" t="s">
        <v>57</v>
      </c>
      <c r="J95" s="643">
        <v>8011000</v>
      </c>
    </row>
    <row r="96" spans="1:10">
      <c r="A96" s="595" t="s">
        <v>411</v>
      </c>
      <c r="B96" s="644" t="s">
        <v>411</v>
      </c>
      <c r="C96" s="642" t="s">
        <v>411</v>
      </c>
      <c r="D96" s="594" t="s">
        <v>350</v>
      </c>
      <c r="E96" s="594" t="s">
        <v>1247</v>
      </c>
      <c r="F96" s="594" t="s">
        <v>2834</v>
      </c>
      <c r="G96" s="594" t="s">
        <v>53</v>
      </c>
      <c r="H96" s="594" t="s">
        <v>358</v>
      </c>
      <c r="I96" s="620" t="s">
        <v>195</v>
      </c>
      <c r="J96" s="643">
        <v>2000000</v>
      </c>
    </row>
    <row r="97" spans="1:10">
      <c r="A97" s="595" t="s">
        <v>411</v>
      </c>
      <c r="B97" s="644" t="s">
        <v>411</v>
      </c>
      <c r="C97" s="642" t="s">
        <v>411</v>
      </c>
      <c r="D97" s="594" t="s">
        <v>350</v>
      </c>
      <c r="E97" s="594" t="s">
        <v>276</v>
      </c>
      <c r="F97" s="595" t="s">
        <v>411</v>
      </c>
      <c r="G97" s="595" t="s">
        <v>411</v>
      </c>
      <c r="H97" s="595" t="s">
        <v>411</v>
      </c>
      <c r="I97" s="620" t="s">
        <v>1966</v>
      </c>
      <c r="J97" s="643">
        <v>161579643</v>
      </c>
    </row>
    <row r="98" spans="1:10">
      <c r="A98" s="595" t="s">
        <v>411</v>
      </c>
      <c r="B98" s="644" t="s">
        <v>411</v>
      </c>
      <c r="C98" s="642" t="s">
        <v>411</v>
      </c>
      <c r="D98" s="594" t="s">
        <v>350</v>
      </c>
      <c r="E98" s="594" t="s">
        <v>276</v>
      </c>
      <c r="F98" s="594" t="s">
        <v>1229</v>
      </c>
      <c r="G98" s="595" t="s">
        <v>411</v>
      </c>
      <c r="H98" s="595" t="s">
        <v>411</v>
      </c>
      <c r="I98" s="620" t="s">
        <v>2766</v>
      </c>
      <c r="J98" s="643">
        <v>7198000</v>
      </c>
    </row>
    <row r="99" spans="1:10">
      <c r="A99" s="595" t="s">
        <v>411</v>
      </c>
      <c r="B99" s="644" t="s">
        <v>411</v>
      </c>
      <c r="C99" s="642" t="s">
        <v>411</v>
      </c>
      <c r="D99" s="594" t="s">
        <v>350</v>
      </c>
      <c r="E99" s="594" t="s">
        <v>276</v>
      </c>
      <c r="F99" s="594" t="s">
        <v>1229</v>
      </c>
      <c r="G99" s="594" t="s">
        <v>53</v>
      </c>
      <c r="H99" s="595" t="s">
        <v>411</v>
      </c>
      <c r="I99" s="620" t="s">
        <v>193</v>
      </c>
      <c r="J99" s="643">
        <v>7198000</v>
      </c>
    </row>
    <row r="100" spans="1:10">
      <c r="A100" s="595" t="s">
        <v>411</v>
      </c>
      <c r="B100" s="644" t="s">
        <v>411</v>
      </c>
      <c r="C100" s="642" t="s">
        <v>411</v>
      </c>
      <c r="D100" s="594" t="s">
        <v>350</v>
      </c>
      <c r="E100" s="594" t="s">
        <v>276</v>
      </c>
      <c r="F100" s="594" t="s">
        <v>1229</v>
      </c>
      <c r="G100" s="594" t="s">
        <v>53</v>
      </c>
      <c r="H100" s="594" t="s">
        <v>54</v>
      </c>
      <c r="I100" s="620" t="s">
        <v>55</v>
      </c>
      <c r="J100" s="643">
        <v>4331000</v>
      </c>
    </row>
    <row r="101" spans="1:10">
      <c r="A101" s="595" t="s">
        <v>411</v>
      </c>
      <c r="B101" s="644" t="s">
        <v>411</v>
      </c>
      <c r="C101" s="642" t="s">
        <v>411</v>
      </c>
      <c r="D101" s="594" t="s">
        <v>350</v>
      </c>
      <c r="E101" s="594" t="s">
        <v>276</v>
      </c>
      <c r="F101" s="594" t="s">
        <v>1229</v>
      </c>
      <c r="G101" s="594" t="s">
        <v>53</v>
      </c>
      <c r="H101" s="594" t="s">
        <v>358</v>
      </c>
      <c r="I101" s="620" t="s">
        <v>195</v>
      </c>
      <c r="J101" s="643">
        <v>2867000</v>
      </c>
    </row>
    <row r="102" spans="1:10">
      <c r="A102" s="595" t="s">
        <v>411</v>
      </c>
      <c r="B102" s="644" t="s">
        <v>411</v>
      </c>
      <c r="C102" s="642" t="s">
        <v>411</v>
      </c>
      <c r="D102" s="594" t="s">
        <v>350</v>
      </c>
      <c r="E102" s="594" t="s">
        <v>276</v>
      </c>
      <c r="F102" s="594" t="s">
        <v>2769</v>
      </c>
      <c r="G102" s="595" t="s">
        <v>411</v>
      </c>
      <c r="H102" s="595" t="s">
        <v>411</v>
      </c>
      <c r="I102" s="620" t="s">
        <v>2770</v>
      </c>
      <c r="J102" s="643">
        <v>154381643</v>
      </c>
    </row>
    <row r="103" spans="1:10">
      <c r="A103" s="595" t="s">
        <v>411</v>
      </c>
      <c r="B103" s="644" t="s">
        <v>411</v>
      </c>
      <c r="C103" s="642" t="s">
        <v>411</v>
      </c>
      <c r="D103" s="594" t="s">
        <v>350</v>
      </c>
      <c r="E103" s="594" t="s">
        <v>276</v>
      </c>
      <c r="F103" s="594" t="s">
        <v>2769</v>
      </c>
      <c r="G103" s="594" t="s">
        <v>1145</v>
      </c>
      <c r="H103" s="595" t="s">
        <v>411</v>
      </c>
      <c r="I103" s="620" t="s">
        <v>2761</v>
      </c>
      <c r="J103" s="643">
        <v>43863000</v>
      </c>
    </row>
    <row r="104" spans="1:10">
      <c r="A104" s="595" t="s">
        <v>411</v>
      </c>
      <c r="B104" s="644" t="s">
        <v>411</v>
      </c>
      <c r="C104" s="642" t="s">
        <v>411</v>
      </c>
      <c r="D104" s="594" t="s">
        <v>350</v>
      </c>
      <c r="E104" s="594" t="s">
        <v>276</v>
      </c>
      <c r="F104" s="594" t="s">
        <v>2769</v>
      </c>
      <c r="G104" s="594" t="s">
        <v>1145</v>
      </c>
      <c r="H104" s="594" t="s">
        <v>1144</v>
      </c>
      <c r="I104" s="620" t="s">
        <v>1143</v>
      </c>
      <c r="J104" s="643">
        <v>42570000</v>
      </c>
    </row>
    <row r="105" spans="1:10">
      <c r="A105" s="595" t="s">
        <v>411</v>
      </c>
      <c r="B105" s="644" t="s">
        <v>411</v>
      </c>
      <c r="C105" s="642" t="s">
        <v>411</v>
      </c>
      <c r="D105" s="594" t="s">
        <v>350</v>
      </c>
      <c r="E105" s="594" t="s">
        <v>276</v>
      </c>
      <c r="F105" s="594" t="s">
        <v>2769</v>
      </c>
      <c r="G105" s="594" t="s">
        <v>1145</v>
      </c>
      <c r="H105" s="594" t="s">
        <v>1149</v>
      </c>
      <c r="I105" s="620" t="s">
        <v>1148</v>
      </c>
      <c r="J105" s="643">
        <v>1293000</v>
      </c>
    </row>
    <row r="106" spans="1:10">
      <c r="A106" s="595" t="s">
        <v>411</v>
      </c>
      <c r="B106" s="644" t="s">
        <v>411</v>
      </c>
      <c r="C106" s="642" t="s">
        <v>411</v>
      </c>
      <c r="D106" s="594" t="s">
        <v>350</v>
      </c>
      <c r="E106" s="594" t="s">
        <v>276</v>
      </c>
      <c r="F106" s="594" t="s">
        <v>2769</v>
      </c>
      <c r="G106" s="594" t="s">
        <v>260</v>
      </c>
      <c r="H106" s="595" t="s">
        <v>411</v>
      </c>
      <c r="I106" s="620" t="s">
        <v>261</v>
      </c>
      <c r="J106" s="643">
        <v>82246000</v>
      </c>
    </row>
    <row r="107" spans="1:10">
      <c r="A107" s="595" t="s">
        <v>411</v>
      </c>
      <c r="B107" s="644" t="s">
        <v>411</v>
      </c>
      <c r="C107" s="642" t="s">
        <v>411</v>
      </c>
      <c r="D107" s="594" t="s">
        <v>350</v>
      </c>
      <c r="E107" s="594" t="s">
        <v>276</v>
      </c>
      <c r="F107" s="594" t="s">
        <v>2769</v>
      </c>
      <c r="G107" s="594" t="s">
        <v>260</v>
      </c>
      <c r="H107" s="594" t="s">
        <v>262</v>
      </c>
      <c r="I107" s="620" t="s">
        <v>2707</v>
      </c>
      <c r="J107" s="643">
        <v>82246000</v>
      </c>
    </row>
    <row r="108" spans="1:10">
      <c r="A108" s="595" t="s">
        <v>411</v>
      </c>
      <c r="B108" s="644" t="s">
        <v>411</v>
      </c>
      <c r="C108" s="642" t="s">
        <v>411</v>
      </c>
      <c r="D108" s="594" t="s">
        <v>350</v>
      </c>
      <c r="E108" s="594" t="s">
        <v>276</v>
      </c>
      <c r="F108" s="594" t="s">
        <v>2769</v>
      </c>
      <c r="G108" s="594" t="s">
        <v>53</v>
      </c>
      <c r="H108" s="595" t="s">
        <v>411</v>
      </c>
      <c r="I108" s="620" t="s">
        <v>193</v>
      </c>
      <c r="J108" s="643">
        <v>28272643</v>
      </c>
    </row>
    <row r="109" spans="1:10">
      <c r="A109" s="595" t="s">
        <v>411</v>
      </c>
      <c r="B109" s="644" t="s">
        <v>411</v>
      </c>
      <c r="C109" s="642" t="s">
        <v>411</v>
      </c>
      <c r="D109" s="594" t="s">
        <v>350</v>
      </c>
      <c r="E109" s="594" t="s">
        <v>276</v>
      </c>
      <c r="F109" s="594" t="s">
        <v>2769</v>
      </c>
      <c r="G109" s="594" t="s">
        <v>53</v>
      </c>
      <c r="H109" s="594" t="s">
        <v>56</v>
      </c>
      <c r="I109" s="620" t="s">
        <v>57</v>
      </c>
      <c r="J109" s="643">
        <v>13331000</v>
      </c>
    </row>
    <row r="110" spans="1:10">
      <c r="A110" s="595" t="s">
        <v>411</v>
      </c>
      <c r="B110" s="644" t="s">
        <v>411</v>
      </c>
      <c r="C110" s="642" t="s">
        <v>411</v>
      </c>
      <c r="D110" s="594" t="s">
        <v>350</v>
      </c>
      <c r="E110" s="594" t="s">
        <v>276</v>
      </c>
      <c r="F110" s="594" t="s">
        <v>2769</v>
      </c>
      <c r="G110" s="594" t="s">
        <v>53</v>
      </c>
      <c r="H110" s="594" t="s">
        <v>358</v>
      </c>
      <c r="I110" s="620" t="s">
        <v>195</v>
      </c>
      <c r="J110" s="643">
        <v>14941643</v>
      </c>
    </row>
    <row r="111" spans="1:10" ht="25.5">
      <c r="A111" s="595" t="s">
        <v>411</v>
      </c>
      <c r="B111" s="644" t="s">
        <v>411</v>
      </c>
      <c r="C111" s="642" t="s">
        <v>411</v>
      </c>
      <c r="D111" s="594" t="s">
        <v>350</v>
      </c>
      <c r="E111" s="594" t="s">
        <v>322</v>
      </c>
      <c r="F111" s="595" t="s">
        <v>411</v>
      </c>
      <c r="G111" s="595" t="s">
        <v>411</v>
      </c>
      <c r="H111" s="595" t="s">
        <v>411</v>
      </c>
      <c r="I111" s="620" t="s">
        <v>2661</v>
      </c>
      <c r="J111" s="643">
        <v>188000000</v>
      </c>
    </row>
    <row r="112" spans="1:10">
      <c r="A112" s="595" t="s">
        <v>411</v>
      </c>
      <c r="B112" s="644" t="s">
        <v>411</v>
      </c>
      <c r="C112" s="642" t="s">
        <v>411</v>
      </c>
      <c r="D112" s="594" t="s">
        <v>350</v>
      </c>
      <c r="E112" s="594" t="s">
        <v>322</v>
      </c>
      <c r="F112" s="594" t="s">
        <v>2662</v>
      </c>
      <c r="G112" s="595" t="s">
        <v>411</v>
      </c>
      <c r="H112" s="595" t="s">
        <v>411</v>
      </c>
      <c r="I112" s="620" t="s">
        <v>2663</v>
      </c>
      <c r="J112" s="643">
        <v>188000000</v>
      </c>
    </row>
    <row r="113" spans="1:10">
      <c r="A113" s="595" t="s">
        <v>411</v>
      </c>
      <c r="B113" s="644" t="s">
        <v>411</v>
      </c>
      <c r="C113" s="642" t="s">
        <v>411</v>
      </c>
      <c r="D113" s="594" t="s">
        <v>350</v>
      </c>
      <c r="E113" s="594" t="s">
        <v>322</v>
      </c>
      <c r="F113" s="594" t="s">
        <v>2662</v>
      </c>
      <c r="G113" s="594" t="s">
        <v>260</v>
      </c>
      <c r="H113" s="595" t="s">
        <v>411</v>
      </c>
      <c r="I113" s="620" t="s">
        <v>261</v>
      </c>
      <c r="J113" s="643">
        <v>100000000</v>
      </c>
    </row>
    <row r="114" spans="1:10">
      <c r="A114" s="595" t="s">
        <v>411</v>
      </c>
      <c r="B114" s="644" t="s">
        <v>411</v>
      </c>
      <c r="C114" s="642" t="s">
        <v>411</v>
      </c>
      <c r="D114" s="594" t="s">
        <v>350</v>
      </c>
      <c r="E114" s="594" t="s">
        <v>322</v>
      </c>
      <c r="F114" s="594" t="s">
        <v>2662</v>
      </c>
      <c r="G114" s="594" t="s">
        <v>260</v>
      </c>
      <c r="H114" s="594" t="s">
        <v>262</v>
      </c>
      <c r="I114" s="620" t="s">
        <v>2707</v>
      </c>
      <c r="J114" s="643">
        <v>100000000</v>
      </c>
    </row>
    <row r="115" spans="1:10">
      <c r="A115" s="595" t="s">
        <v>411</v>
      </c>
      <c r="B115" s="644" t="s">
        <v>411</v>
      </c>
      <c r="C115" s="642" t="s">
        <v>411</v>
      </c>
      <c r="D115" s="594" t="s">
        <v>350</v>
      </c>
      <c r="E115" s="594" t="s">
        <v>322</v>
      </c>
      <c r="F115" s="594" t="s">
        <v>2662</v>
      </c>
      <c r="G115" s="594" t="s">
        <v>53</v>
      </c>
      <c r="H115" s="595" t="s">
        <v>411</v>
      </c>
      <c r="I115" s="620" t="s">
        <v>193</v>
      </c>
      <c r="J115" s="643">
        <v>88000000</v>
      </c>
    </row>
    <row r="116" spans="1:10">
      <c r="A116" s="595" t="s">
        <v>411</v>
      </c>
      <c r="B116" s="644" t="s">
        <v>411</v>
      </c>
      <c r="C116" s="642" t="s">
        <v>411</v>
      </c>
      <c r="D116" s="594" t="s">
        <v>350</v>
      </c>
      <c r="E116" s="594" t="s">
        <v>322</v>
      </c>
      <c r="F116" s="594" t="s">
        <v>2662</v>
      </c>
      <c r="G116" s="594" t="s">
        <v>53</v>
      </c>
      <c r="H116" s="594" t="s">
        <v>56</v>
      </c>
      <c r="I116" s="620" t="s">
        <v>57</v>
      </c>
      <c r="J116" s="643">
        <v>88000000</v>
      </c>
    </row>
    <row r="117" spans="1:10">
      <c r="A117" s="595" t="s">
        <v>411</v>
      </c>
      <c r="B117" s="644" t="s">
        <v>411</v>
      </c>
      <c r="C117" s="642" t="s">
        <v>411</v>
      </c>
      <c r="D117" s="594" t="s">
        <v>359</v>
      </c>
      <c r="E117" s="595" t="s">
        <v>411</v>
      </c>
      <c r="F117" s="595" t="s">
        <v>411</v>
      </c>
      <c r="G117" s="595" t="s">
        <v>411</v>
      </c>
      <c r="H117" s="595" t="s">
        <v>411</v>
      </c>
      <c r="I117" s="642" t="s">
        <v>411</v>
      </c>
      <c r="J117" s="643">
        <v>413163500</v>
      </c>
    </row>
    <row r="118" spans="1:10">
      <c r="A118" s="595" t="s">
        <v>411</v>
      </c>
      <c r="B118" s="644" t="s">
        <v>411</v>
      </c>
      <c r="C118" s="642" t="s">
        <v>411</v>
      </c>
      <c r="D118" s="594" t="s">
        <v>359</v>
      </c>
      <c r="E118" s="594" t="s">
        <v>577</v>
      </c>
      <c r="F118" s="595" t="s">
        <v>411</v>
      </c>
      <c r="G118" s="595" t="s">
        <v>411</v>
      </c>
      <c r="H118" s="595" t="s">
        <v>411</v>
      </c>
      <c r="I118" s="620" t="s">
        <v>2748</v>
      </c>
      <c r="J118" s="643">
        <v>500000</v>
      </c>
    </row>
    <row r="119" spans="1:10">
      <c r="A119" s="595" t="s">
        <v>411</v>
      </c>
      <c r="B119" s="644" t="s">
        <v>411</v>
      </c>
      <c r="C119" s="642" t="s">
        <v>411</v>
      </c>
      <c r="D119" s="594" t="s">
        <v>359</v>
      </c>
      <c r="E119" s="594" t="s">
        <v>577</v>
      </c>
      <c r="F119" s="594" t="s">
        <v>265</v>
      </c>
      <c r="G119" s="595" t="s">
        <v>411</v>
      </c>
      <c r="H119" s="595" t="s">
        <v>411</v>
      </c>
      <c r="I119" s="620" t="s">
        <v>2849</v>
      </c>
      <c r="J119" s="643">
        <v>500000</v>
      </c>
    </row>
    <row r="120" spans="1:10">
      <c r="A120" s="595" t="s">
        <v>411</v>
      </c>
      <c r="B120" s="644" t="s">
        <v>411</v>
      </c>
      <c r="C120" s="642" t="s">
        <v>411</v>
      </c>
      <c r="D120" s="594" t="s">
        <v>359</v>
      </c>
      <c r="E120" s="594" t="s">
        <v>577</v>
      </c>
      <c r="F120" s="594" t="s">
        <v>265</v>
      </c>
      <c r="G120" s="594" t="s">
        <v>177</v>
      </c>
      <c r="H120" s="595" t="s">
        <v>411</v>
      </c>
      <c r="I120" s="620" t="s">
        <v>178</v>
      </c>
      <c r="J120" s="643">
        <v>500000</v>
      </c>
    </row>
    <row r="121" spans="1:10">
      <c r="A121" s="595" t="s">
        <v>411</v>
      </c>
      <c r="B121" s="644" t="s">
        <v>411</v>
      </c>
      <c r="C121" s="642" t="s">
        <v>411</v>
      </c>
      <c r="D121" s="594" t="s">
        <v>359</v>
      </c>
      <c r="E121" s="594" t="s">
        <v>577</v>
      </c>
      <c r="F121" s="594" t="s">
        <v>265</v>
      </c>
      <c r="G121" s="594" t="s">
        <v>177</v>
      </c>
      <c r="H121" s="594" t="s">
        <v>441</v>
      </c>
      <c r="I121" s="620" t="s">
        <v>2728</v>
      </c>
      <c r="J121" s="643">
        <v>500000</v>
      </c>
    </row>
    <row r="122" spans="1:10">
      <c r="A122" s="595" t="s">
        <v>411</v>
      </c>
      <c r="B122" s="644" t="s">
        <v>411</v>
      </c>
      <c r="C122" s="642" t="s">
        <v>411</v>
      </c>
      <c r="D122" s="594" t="s">
        <v>359</v>
      </c>
      <c r="E122" s="594" t="s">
        <v>276</v>
      </c>
      <c r="F122" s="595" t="s">
        <v>411</v>
      </c>
      <c r="G122" s="595" t="s">
        <v>411</v>
      </c>
      <c r="H122" s="595" t="s">
        <v>411</v>
      </c>
      <c r="I122" s="620" t="s">
        <v>1966</v>
      </c>
      <c r="J122" s="643">
        <v>407473500</v>
      </c>
    </row>
    <row r="123" spans="1:10">
      <c r="A123" s="595" t="s">
        <v>411</v>
      </c>
      <c r="B123" s="644" t="s">
        <v>411</v>
      </c>
      <c r="C123" s="642" t="s">
        <v>411</v>
      </c>
      <c r="D123" s="594" t="s">
        <v>359</v>
      </c>
      <c r="E123" s="594" t="s">
        <v>276</v>
      </c>
      <c r="F123" s="594" t="s">
        <v>1316</v>
      </c>
      <c r="G123" s="595" t="s">
        <v>411</v>
      </c>
      <c r="H123" s="595" t="s">
        <v>411</v>
      </c>
      <c r="I123" s="620" t="s">
        <v>2760</v>
      </c>
      <c r="J123" s="643">
        <v>336223500</v>
      </c>
    </row>
    <row r="124" spans="1:10">
      <c r="A124" s="595" t="s">
        <v>411</v>
      </c>
      <c r="B124" s="644" t="s">
        <v>411</v>
      </c>
      <c r="C124" s="642" t="s">
        <v>411</v>
      </c>
      <c r="D124" s="594" t="s">
        <v>359</v>
      </c>
      <c r="E124" s="594" t="s">
        <v>276</v>
      </c>
      <c r="F124" s="594" t="s">
        <v>1316</v>
      </c>
      <c r="G124" s="594" t="s">
        <v>171</v>
      </c>
      <c r="H124" s="595" t="s">
        <v>411</v>
      </c>
      <c r="I124" s="620" t="s">
        <v>2677</v>
      </c>
      <c r="J124" s="643">
        <v>1225000</v>
      </c>
    </row>
    <row r="125" spans="1:10">
      <c r="A125" s="595" t="s">
        <v>411</v>
      </c>
      <c r="B125" s="644" t="s">
        <v>411</v>
      </c>
      <c r="C125" s="642" t="s">
        <v>411</v>
      </c>
      <c r="D125" s="594" t="s">
        <v>359</v>
      </c>
      <c r="E125" s="594" t="s">
        <v>276</v>
      </c>
      <c r="F125" s="594" t="s">
        <v>1316</v>
      </c>
      <c r="G125" s="594" t="s">
        <v>171</v>
      </c>
      <c r="H125" s="594" t="s">
        <v>173</v>
      </c>
      <c r="I125" s="620" t="s">
        <v>174</v>
      </c>
      <c r="J125" s="643">
        <v>1225000</v>
      </c>
    </row>
    <row r="126" spans="1:10">
      <c r="A126" s="595" t="s">
        <v>411</v>
      </c>
      <c r="B126" s="644" t="s">
        <v>411</v>
      </c>
      <c r="C126" s="642" t="s">
        <v>411</v>
      </c>
      <c r="D126" s="594" t="s">
        <v>359</v>
      </c>
      <c r="E126" s="594" t="s">
        <v>276</v>
      </c>
      <c r="F126" s="594" t="s">
        <v>1316</v>
      </c>
      <c r="G126" s="594" t="s">
        <v>240</v>
      </c>
      <c r="H126" s="595" t="s">
        <v>411</v>
      </c>
      <c r="I126" s="620" t="s">
        <v>241</v>
      </c>
      <c r="J126" s="643">
        <v>8610000</v>
      </c>
    </row>
    <row r="127" spans="1:10">
      <c r="A127" s="595" t="s">
        <v>411</v>
      </c>
      <c r="B127" s="644" t="s">
        <v>411</v>
      </c>
      <c r="C127" s="642" t="s">
        <v>411</v>
      </c>
      <c r="D127" s="594" t="s">
        <v>359</v>
      </c>
      <c r="E127" s="594" t="s">
        <v>276</v>
      </c>
      <c r="F127" s="594" t="s">
        <v>1316</v>
      </c>
      <c r="G127" s="594" t="s">
        <v>240</v>
      </c>
      <c r="H127" s="594" t="s">
        <v>735</v>
      </c>
      <c r="I127" s="620" t="s">
        <v>193</v>
      </c>
      <c r="J127" s="643">
        <v>8610000</v>
      </c>
    </row>
    <row r="128" spans="1:10">
      <c r="A128" s="595" t="s">
        <v>411</v>
      </c>
      <c r="B128" s="644" t="s">
        <v>411</v>
      </c>
      <c r="C128" s="642" t="s">
        <v>411</v>
      </c>
      <c r="D128" s="594" t="s">
        <v>359</v>
      </c>
      <c r="E128" s="594" t="s">
        <v>276</v>
      </c>
      <c r="F128" s="594" t="s">
        <v>1316</v>
      </c>
      <c r="G128" s="594" t="s">
        <v>189</v>
      </c>
      <c r="H128" s="595" t="s">
        <v>411</v>
      </c>
      <c r="I128" s="620" t="s">
        <v>190</v>
      </c>
      <c r="J128" s="643">
        <v>53074000</v>
      </c>
    </row>
    <row r="129" spans="1:10">
      <c r="A129" s="595" t="s">
        <v>411</v>
      </c>
      <c r="B129" s="644" t="s">
        <v>411</v>
      </c>
      <c r="C129" s="642" t="s">
        <v>411</v>
      </c>
      <c r="D129" s="594" t="s">
        <v>359</v>
      </c>
      <c r="E129" s="594" t="s">
        <v>276</v>
      </c>
      <c r="F129" s="594" t="s">
        <v>1316</v>
      </c>
      <c r="G129" s="594" t="s">
        <v>189</v>
      </c>
      <c r="H129" s="594" t="s">
        <v>192</v>
      </c>
      <c r="I129" s="620" t="s">
        <v>195</v>
      </c>
      <c r="J129" s="643">
        <v>53074000</v>
      </c>
    </row>
    <row r="130" spans="1:10">
      <c r="A130" s="595" t="s">
        <v>411</v>
      </c>
      <c r="B130" s="644" t="s">
        <v>411</v>
      </c>
      <c r="C130" s="642" t="s">
        <v>411</v>
      </c>
      <c r="D130" s="594" t="s">
        <v>359</v>
      </c>
      <c r="E130" s="594" t="s">
        <v>276</v>
      </c>
      <c r="F130" s="594" t="s">
        <v>1316</v>
      </c>
      <c r="G130" s="594" t="s">
        <v>77</v>
      </c>
      <c r="H130" s="595" t="s">
        <v>411</v>
      </c>
      <c r="I130" s="620" t="s">
        <v>78</v>
      </c>
      <c r="J130" s="643">
        <v>81360000</v>
      </c>
    </row>
    <row r="131" spans="1:10">
      <c r="A131" s="595" t="s">
        <v>411</v>
      </c>
      <c r="B131" s="644" t="s">
        <v>411</v>
      </c>
      <c r="C131" s="642" t="s">
        <v>411</v>
      </c>
      <c r="D131" s="594" t="s">
        <v>359</v>
      </c>
      <c r="E131" s="594" t="s">
        <v>276</v>
      </c>
      <c r="F131" s="594" t="s">
        <v>1316</v>
      </c>
      <c r="G131" s="594" t="s">
        <v>77</v>
      </c>
      <c r="H131" s="594" t="s">
        <v>79</v>
      </c>
      <c r="I131" s="620" t="s">
        <v>195</v>
      </c>
      <c r="J131" s="643">
        <v>81360000</v>
      </c>
    </row>
    <row r="132" spans="1:10">
      <c r="A132" s="595" t="s">
        <v>411</v>
      </c>
      <c r="B132" s="644" t="s">
        <v>411</v>
      </c>
      <c r="C132" s="642" t="s">
        <v>411</v>
      </c>
      <c r="D132" s="594" t="s">
        <v>359</v>
      </c>
      <c r="E132" s="594" t="s">
        <v>276</v>
      </c>
      <c r="F132" s="594" t="s">
        <v>1316</v>
      </c>
      <c r="G132" s="594" t="s">
        <v>628</v>
      </c>
      <c r="H132" s="595" t="s">
        <v>411</v>
      </c>
      <c r="I132" s="620" t="s">
        <v>2709</v>
      </c>
      <c r="J132" s="643">
        <v>2300000</v>
      </c>
    </row>
    <row r="133" spans="1:10">
      <c r="A133" s="595" t="s">
        <v>411</v>
      </c>
      <c r="B133" s="644" t="s">
        <v>411</v>
      </c>
      <c r="C133" s="642" t="s">
        <v>411</v>
      </c>
      <c r="D133" s="594" t="s">
        <v>359</v>
      </c>
      <c r="E133" s="594" t="s">
        <v>276</v>
      </c>
      <c r="F133" s="594" t="s">
        <v>1316</v>
      </c>
      <c r="G133" s="594" t="s">
        <v>628</v>
      </c>
      <c r="H133" s="594" t="s">
        <v>619</v>
      </c>
      <c r="I133" s="620" t="s">
        <v>195</v>
      </c>
      <c r="J133" s="643">
        <v>2300000</v>
      </c>
    </row>
    <row r="134" spans="1:10">
      <c r="A134" s="595" t="s">
        <v>411</v>
      </c>
      <c r="B134" s="644" t="s">
        <v>411</v>
      </c>
      <c r="C134" s="642" t="s">
        <v>411</v>
      </c>
      <c r="D134" s="594" t="s">
        <v>359</v>
      </c>
      <c r="E134" s="594" t="s">
        <v>276</v>
      </c>
      <c r="F134" s="594" t="s">
        <v>1316</v>
      </c>
      <c r="G134" s="594" t="s">
        <v>194</v>
      </c>
      <c r="H134" s="595" t="s">
        <v>411</v>
      </c>
      <c r="I134" s="620" t="s">
        <v>195</v>
      </c>
      <c r="J134" s="643">
        <v>189654500</v>
      </c>
    </row>
    <row r="135" spans="1:10">
      <c r="A135" s="595" t="s">
        <v>411</v>
      </c>
      <c r="B135" s="644" t="s">
        <v>411</v>
      </c>
      <c r="C135" s="642" t="s">
        <v>411</v>
      </c>
      <c r="D135" s="594" t="s">
        <v>359</v>
      </c>
      <c r="E135" s="594" t="s">
        <v>276</v>
      </c>
      <c r="F135" s="594" t="s">
        <v>1316</v>
      </c>
      <c r="G135" s="594" t="s">
        <v>194</v>
      </c>
      <c r="H135" s="594" t="s">
        <v>200</v>
      </c>
      <c r="I135" s="620" t="s">
        <v>201</v>
      </c>
      <c r="J135" s="643">
        <v>189654500</v>
      </c>
    </row>
    <row r="136" spans="1:10">
      <c r="A136" s="595" t="s">
        <v>411</v>
      </c>
      <c r="B136" s="644" t="s">
        <v>411</v>
      </c>
      <c r="C136" s="642" t="s">
        <v>411</v>
      </c>
      <c r="D136" s="594" t="s">
        <v>359</v>
      </c>
      <c r="E136" s="594" t="s">
        <v>276</v>
      </c>
      <c r="F136" s="594" t="s">
        <v>1229</v>
      </c>
      <c r="G136" s="595" t="s">
        <v>411</v>
      </c>
      <c r="H136" s="595" t="s">
        <v>411</v>
      </c>
      <c r="I136" s="620" t="s">
        <v>2766</v>
      </c>
      <c r="J136" s="643">
        <v>8259000</v>
      </c>
    </row>
    <row r="137" spans="1:10">
      <c r="A137" s="595" t="s">
        <v>411</v>
      </c>
      <c r="B137" s="644" t="s">
        <v>411</v>
      </c>
      <c r="C137" s="642" t="s">
        <v>411</v>
      </c>
      <c r="D137" s="594" t="s">
        <v>359</v>
      </c>
      <c r="E137" s="594" t="s">
        <v>276</v>
      </c>
      <c r="F137" s="594" t="s">
        <v>1229</v>
      </c>
      <c r="G137" s="594" t="s">
        <v>53</v>
      </c>
      <c r="H137" s="595" t="s">
        <v>411</v>
      </c>
      <c r="I137" s="620" t="s">
        <v>193</v>
      </c>
      <c r="J137" s="643">
        <v>8259000</v>
      </c>
    </row>
    <row r="138" spans="1:10">
      <c r="A138" s="595" t="s">
        <v>411</v>
      </c>
      <c r="B138" s="644" t="s">
        <v>411</v>
      </c>
      <c r="C138" s="642" t="s">
        <v>411</v>
      </c>
      <c r="D138" s="594" t="s">
        <v>359</v>
      </c>
      <c r="E138" s="594" t="s">
        <v>276</v>
      </c>
      <c r="F138" s="594" t="s">
        <v>1229</v>
      </c>
      <c r="G138" s="594" t="s">
        <v>53</v>
      </c>
      <c r="H138" s="594" t="s">
        <v>56</v>
      </c>
      <c r="I138" s="620" t="s">
        <v>57</v>
      </c>
      <c r="J138" s="643">
        <v>8259000</v>
      </c>
    </row>
    <row r="139" spans="1:10">
      <c r="A139" s="595" t="s">
        <v>411</v>
      </c>
      <c r="B139" s="644" t="s">
        <v>411</v>
      </c>
      <c r="C139" s="642" t="s">
        <v>411</v>
      </c>
      <c r="D139" s="594" t="s">
        <v>359</v>
      </c>
      <c r="E139" s="594" t="s">
        <v>276</v>
      </c>
      <c r="F139" s="594" t="s">
        <v>2769</v>
      </c>
      <c r="G139" s="595" t="s">
        <v>411</v>
      </c>
      <c r="H139" s="595" t="s">
        <v>411</v>
      </c>
      <c r="I139" s="620" t="s">
        <v>2770</v>
      </c>
      <c r="J139" s="643">
        <v>62991000</v>
      </c>
    </row>
    <row r="140" spans="1:10" ht="25.5">
      <c r="A140" s="595" t="s">
        <v>411</v>
      </c>
      <c r="B140" s="644" t="s">
        <v>411</v>
      </c>
      <c r="C140" s="642" t="s">
        <v>411</v>
      </c>
      <c r="D140" s="594" t="s">
        <v>359</v>
      </c>
      <c r="E140" s="594" t="s">
        <v>276</v>
      </c>
      <c r="F140" s="594" t="s">
        <v>2769</v>
      </c>
      <c r="G140" s="594" t="s">
        <v>744</v>
      </c>
      <c r="H140" s="595" t="s">
        <v>411</v>
      </c>
      <c r="I140" s="620" t="s">
        <v>2686</v>
      </c>
      <c r="J140" s="643">
        <v>59393000</v>
      </c>
    </row>
    <row r="141" spans="1:10">
      <c r="A141" s="595" t="s">
        <v>411</v>
      </c>
      <c r="B141" s="644" t="s">
        <v>411</v>
      </c>
      <c r="C141" s="642" t="s">
        <v>411</v>
      </c>
      <c r="D141" s="594" t="s">
        <v>359</v>
      </c>
      <c r="E141" s="594" t="s">
        <v>276</v>
      </c>
      <c r="F141" s="594" t="s">
        <v>2769</v>
      </c>
      <c r="G141" s="594" t="s">
        <v>744</v>
      </c>
      <c r="H141" s="594" t="s">
        <v>371</v>
      </c>
      <c r="I141" s="620" t="s">
        <v>372</v>
      </c>
      <c r="J141" s="643">
        <v>59393000</v>
      </c>
    </row>
    <row r="142" spans="1:10">
      <c r="A142" s="595" t="s">
        <v>411</v>
      </c>
      <c r="B142" s="644" t="s">
        <v>411</v>
      </c>
      <c r="C142" s="642" t="s">
        <v>411</v>
      </c>
      <c r="D142" s="594" t="s">
        <v>359</v>
      </c>
      <c r="E142" s="594" t="s">
        <v>276</v>
      </c>
      <c r="F142" s="594" t="s">
        <v>2769</v>
      </c>
      <c r="G142" s="594" t="s">
        <v>260</v>
      </c>
      <c r="H142" s="595" t="s">
        <v>411</v>
      </c>
      <c r="I142" s="620" t="s">
        <v>261</v>
      </c>
      <c r="J142" s="643">
        <v>3598000</v>
      </c>
    </row>
    <row r="143" spans="1:10">
      <c r="A143" s="595" t="s">
        <v>411</v>
      </c>
      <c r="B143" s="644" t="s">
        <v>411</v>
      </c>
      <c r="C143" s="642" t="s">
        <v>411</v>
      </c>
      <c r="D143" s="594" t="s">
        <v>359</v>
      </c>
      <c r="E143" s="594" t="s">
        <v>276</v>
      </c>
      <c r="F143" s="594" t="s">
        <v>2769</v>
      </c>
      <c r="G143" s="594" t="s">
        <v>260</v>
      </c>
      <c r="H143" s="594" t="s">
        <v>262</v>
      </c>
      <c r="I143" s="620" t="s">
        <v>2707</v>
      </c>
      <c r="J143" s="643">
        <v>3598000</v>
      </c>
    </row>
    <row r="144" spans="1:10" ht="25.5">
      <c r="A144" s="595" t="s">
        <v>411</v>
      </c>
      <c r="B144" s="644" t="s">
        <v>411</v>
      </c>
      <c r="C144" s="642" t="s">
        <v>411</v>
      </c>
      <c r="D144" s="594" t="s">
        <v>359</v>
      </c>
      <c r="E144" s="594" t="s">
        <v>322</v>
      </c>
      <c r="F144" s="595" t="s">
        <v>411</v>
      </c>
      <c r="G144" s="595" t="s">
        <v>411</v>
      </c>
      <c r="H144" s="595" t="s">
        <v>411</v>
      </c>
      <c r="I144" s="620" t="s">
        <v>2661</v>
      </c>
      <c r="J144" s="643">
        <v>5190000</v>
      </c>
    </row>
    <row r="145" spans="1:10">
      <c r="A145" s="595" t="s">
        <v>411</v>
      </c>
      <c r="B145" s="644" t="s">
        <v>411</v>
      </c>
      <c r="C145" s="642" t="s">
        <v>411</v>
      </c>
      <c r="D145" s="594" t="s">
        <v>359</v>
      </c>
      <c r="E145" s="594" t="s">
        <v>322</v>
      </c>
      <c r="F145" s="594" t="s">
        <v>2662</v>
      </c>
      <c r="G145" s="595" t="s">
        <v>411</v>
      </c>
      <c r="H145" s="595" t="s">
        <v>411</v>
      </c>
      <c r="I145" s="620" t="s">
        <v>2663</v>
      </c>
      <c r="J145" s="643">
        <v>5190000</v>
      </c>
    </row>
    <row r="146" spans="1:10">
      <c r="A146" s="595" t="s">
        <v>411</v>
      </c>
      <c r="B146" s="644" t="s">
        <v>411</v>
      </c>
      <c r="C146" s="642" t="s">
        <v>411</v>
      </c>
      <c r="D146" s="594" t="s">
        <v>359</v>
      </c>
      <c r="E146" s="594" t="s">
        <v>322</v>
      </c>
      <c r="F146" s="594" t="s">
        <v>2662</v>
      </c>
      <c r="G146" s="594" t="s">
        <v>240</v>
      </c>
      <c r="H146" s="595" t="s">
        <v>411</v>
      </c>
      <c r="I146" s="620" t="s">
        <v>241</v>
      </c>
      <c r="J146" s="643">
        <v>5190000</v>
      </c>
    </row>
    <row r="147" spans="1:10">
      <c r="A147" s="595" t="s">
        <v>411</v>
      </c>
      <c r="B147" s="644" t="s">
        <v>411</v>
      </c>
      <c r="C147" s="642" t="s">
        <v>411</v>
      </c>
      <c r="D147" s="594" t="s">
        <v>359</v>
      </c>
      <c r="E147" s="594" t="s">
        <v>322</v>
      </c>
      <c r="F147" s="594" t="s">
        <v>2662</v>
      </c>
      <c r="G147" s="594" t="s">
        <v>240</v>
      </c>
      <c r="H147" s="594" t="s">
        <v>733</v>
      </c>
      <c r="I147" s="620" t="s">
        <v>734</v>
      </c>
      <c r="J147" s="643">
        <v>5190000</v>
      </c>
    </row>
    <row r="148" spans="1:10">
      <c r="A148" s="598" t="s">
        <v>135</v>
      </c>
      <c r="B148" s="639" t="s">
        <v>1571</v>
      </c>
      <c r="C148" s="640" t="s">
        <v>1572</v>
      </c>
      <c r="D148" s="599" t="s">
        <v>411</v>
      </c>
      <c r="E148" s="599" t="s">
        <v>411</v>
      </c>
      <c r="F148" s="599" t="s">
        <v>411</v>
      </c>
      <c r="G148" s="599" t="s">
        <v>411</v>
      </c>
      <c r="H148" s="599" t="s">
        <v>411</v>
      </c>
      <c r="I148" s="640" t="s">
        <v>411</v>
      </c>
      <c r="J148" s="641">
        <v>35227872560</v>
      </c>
    </row>
    <row r="149" spans="1:10">
      <c r="A149" s="595" t="s">
        <v>411</v>
      </c>
      <c r="B149" s="596" t="s">
        <v>1571</v>
      </c>
      <c r="C149" s="620" t="s">
        <v>1572</v>
      </c>
      <c r="D149" s="595" t="s">
        <v>411</v>
      </c>
      <c r="E149" s="595" t="s">
        <v>411</v>
      </c>
      <c r="F149" s="595" t="s">
        <v>411</v>
      </c>
      <c r="G149" s="595" t="s">
        <v>411</v>
      </c>
      <c r="H149" s="595" t="s">
        <v>411</v>
      </c>
      <c r="I149" s="642" t="s">
        <v>411</v>
      </c>
      <c r="J149" s="643">
        <v>35227872560</v>
      </c>
    </row>
    <row r="150" spans="1:10">
      <c r="A150" s="595" t="s">
        <v>411</v>
      </c>
      <c r="B150" s="644" t="s">
        <v>411</v>
      </c>
      <c r="C150" s="642" t="s">
        <v>411</v>
      </c>
      <c r="D150" s="594" t="s">
        <v>996</v>
      </c>
      <c r="E150" s="595" t="s">
        <v>411</v>
      </c>
      <c r="F150" s="595" t="s">
        <v>411</v>
      </c>
      <c r="G150" s="595" t="s">
        <v>411</v>
      </c>
      <c r="H150" s="595" t="s">
        <v>411</v>
      </c>
      <c r="I150" s="620" t="s">
        <v>997</v>
      </c>
      <c r="J150" s="643">
        <v>946000000</v>
      </c>
    </row>
    <row r="151" spans="1:10" ht="25.5">
      <c r="A151" s="595" t="s">
        <v>411</v>
      </c>
      <c r="B151" s="644" t="s">
        <v>411</v>
      </c>
      <c r="C151" s="642" t="s">
        <v>411</v>
      </c>
      <c r="D151" s="594" t="s">
        <v>996</v>
      </c>
      <c r="E151" s="594" t="s">
        <v>322</v>
      </c>
      <c r="F151" s="595" t="s">
        <v>411</v>
      </c>
      <c r="G151" s="595" t="s">
        <v>411</v>
      </c>
      <c r="H151" s="595" t="s">
        <v>411</v>
      </c>
      <c r="I151" s="620" t="s">
        <v>2661</v>
      </c>
      <c r="J151" s="643">
        <v>946000000</v>
      </c>
    </row>
    <row r="152" spans="1:10">
      <c r="A152" s="595" t="s">
        <v>411</v>
      </c>
      <c r="B152" s="644" t="s">
        <v>411</v>
      </c>
      <c r="C152" s="642" t="s">
        <v>411</v>
      </c>
      <c r="D152" s="594" t="s">
        <v>996</v>
      </c>
      <c r="E152" s="594" t="s">
        <v>322</v>
      </c>
      <c r="F152" s="594" t="s">
        <v>2662</v>
      </c>
      <c r="G152" s="595" t="s">
        <v>411</v>
      </c>
      <c r="H152" s="595" t="s">
        <v>411</v>
      </c>
      <c r="I152" s="620" t="s">
        <v>2663</v>
      </c>
      <c r="J152" s="643">
        <v>946000000</v>
      </c>
    </row>
    <row r="153" spans="1:10">
      <c r="A153" s="595" t="s">
        <v>411</v>
      </c>
      <c r="B153" s="644" t="s">
        <v>411</v>
      </c>
      <c r="C153" s="642" t="s">
        <v>411</v>
      </c>
      <c r="D153" s="594" t="s">
        <v>996</v>
      </c>
      <c r="E153" s="594" t="s">
        <v>322</v>
      </c>
      <c r="F153" s="594" t="s">
        <v>2662</v>
      </c>
      <c r="G153" s="594" t="s">
        <v>189</v>
      </c>
      <c r="H153" s="595" t="s">
        <v>411</v>
      </c>
      <c r="I153" s="620" t="s">
        <v>190</v>
      </c>
      <c r="J153" s="643">
        <v>946000000</v>
      </c>
    </row>
    <row r="154" spans="1:10">
      <c r="A154" s="595" t="s">
        <v>411</v>
      </c>
      <c r="B154" s="644" t="s">
        <v>411</v>
      </c>
      <c r="C154" s="642" t="s">
        <v>411</v>
      </c>
      <c r="D154" s="594" t="s">
        <v>996</v>
      </c>
      <c r="E154" s="594" t="s">
        <v>322</v>
      </c>
      <c r="F154" s="594" t="s">
        <v>2662</v>
      </c>
      <c r="G154" s="594" t="s">
        <v>189</v>
      </c>
      <c r="H154" s="594" t="s">
        <v>37</v>
      </c>
      <c r="I154" s="620" t="s">
        <v>2696</v>
      </c>
      <c r="J154" s="643">
        <v>661000000</v>
      </c>
    </row>
    <row r="155" spans="1:10">
      <c r="A155" s="595" t="s">
        <v>411</v>
      </c>
      <c r="B155" s="644" t="s">
        <v>411</v>
      </c>
      <c r="C155" s="642" t="s">
        <v>411</v>
      </c>
      <c r="D155" s="594" t="s">
        <v>996</v>
      </c>
      <c r="E155" s="594" t="s">
        <v>322</v>
      </c>
      <c r="F155" s="594" t="s">
        <v>2662</v>
      </c>
      <c r="G155" s="594" t="s">
        <v>189</v>
      </c>
      <c r="H155" s="594" t="s">
        <v>192</v>
      </c>
      <c r="I155" s="620" t="s">
        <v>195</v>
      </c>
      <c r="J155" s="643">
        <v>285000000</v>
      </c>
    </row>
    <row r="156" spans="1:10">
      <c r="A156" s="595" t="s">
        <v>411</v>
      </c>
      <c r="B156" s="644" t="s">
        <v>411</v>
      </c>
      <c r="C156" s="642" t="s">
        <v>411</v>
      </c>
      <c r="D156" s="594" t="s">
        <v>1312</v>
      </c>
      <c r="E156" s="595" t="s">
        <v>411</v>
      </c>
      <c r="F156" s="595" t="s">
        <v>411</v>
      </c>
      <c r="G156" s="595" t="s">
        <v>411</v>
      </c>
      <c r="H156" s="595" t="s">
        <v>411</v>
      </c>
      <c r="I156" s="620" t="s">
        <v>259</v>
      </c>
      <c r="J156" s="643">
        <v>4061514000</v>
      </c>
    </row>
    <row r="157" spans="1:10">
      <c r="A157" s="595" t="s">
        <v>411</v>
      </c>
      <c r="B157" s="644" t="s">
        <v>411</v>
      </c>
      <c r="C157" s="642" t="s">
        <v>411</v>
      </c>
      <c r="D157" s="594" t="s">
        <v>1312</v>
      </c>
      <c r="E157" s="594" t="s">
        <v>570</v>
      </c>
      <c r="F157" s="595" t="s">
        <v>411</v>
      </c>
      <c r="G157" s="595" t="s">
        <v>411</v>
      </c>
      <c r="H157" s="595" t="s">
        <v>411</v>
      </c>
      <c r="I157" s="620" t="s">
        <v>2711</v>
      </c>
      <c r="J157" s="643">
        <v>36514000</v>
      </c>
    </row>
    <row r="158" spans="1:10">
      <c r="A158" s="595" t="s">
        <v>411</v>
      </c>
      <c r="B158" s="644" t="s">
        <v>411</v>
      </c>
      <c r="C158" s="642" t="s">
        <v>411</v>
      </c>
      <c r="D158" s="594" t="s">
        <v>1312</v>
      </c>
      <c r="E158" s="594" t="s">
        <v>570</v>
      </c>
      <c r="F158" s="594" t="s">
        <v>2882</v>
      </c>
      <c r="G158" s="595" t="s">
        <v>411</v>
      </c>
      <c r="H158" s="595" t="s">
        <v>411</v>
      </c>
      <c r="I158" s="620" t="s">
        <v>25</v>
      </c>
      <c r="J158" s="643">
        <v>36514000</v>
      </c>
    </row>
    <row r="159" spans="1:10">
      <c r="A159" s="595" t="s">
        <v>411</v>
      </c>
      <c r="B159" s="644" t="s">
        <v>411</v>
      </c>
      <c r="C159" s="642" t="s">
        <v>411</v>
      </c>
      <c r="D159" s="594" t="s">
        <v>1312</v>
      </c>
      <c r="E159" s="594" t="s">
        <v>570</v>
      </c>
      <c r="F159" s="594" t="s">
        <v>2882</v>
      </c>
      <c r="G159" s="594" t="s">
        <v>260</v>
      </c>
      <c r="H159" s="595" t="s">
        <v>411</v>
      </c>
      <c r="I159" s="620" t="s">
        <v>261</v>
      </c>
      <c r="J159" s="643">
        <v>30000000</v>
      </c>
    </row>
    <row r="160" spans="1:10">
      <c r="A160" s="595" t="s">
        <v>411</v>
      </c>
      <c r="B160" s="644" t="s">
        <v>411</v>
      </c>
      <c r="C160" s="642" t="s">
        <v>411</v>
      </c>
      <c r="D160" s="594" t="s">
        <v>1312</v>
      </c>
      <c r="E160" s="594" t="s">
        <v>570</v>
      </c>
      <c r="F160" s="594" t="s">
        <v>2882</v>
      </c>
      <c r="G160" s="594" t="s">
        <v>260</v>
      </c>
      <c r="H160" s="594" t="s">
        <v>1187</v>
      </c>
      <c r="I160" s="620" t="s">
        <v>195</v>
      </c>
      <c r="J160" s="643">
        <v>30000000</v>
      </c>
    </row>
    <row r="161" spans="1:10">
      <c r="A161" s="595" t="s">
        <v>411</v>
      </c>
      <c r="B161" s="644" t="s">
        <v>411</v>
      </c>
      <c r="C161" s="642" t="s">
        <v>411</v>
      </c>
      <c r="D161" s="594" t="s">
        <v>1312</v>
      </c>
      <c r="E161" s="594" t="s">
        <v>570</v>
      </c>
      <c r="F161" s="594" t="s">
        <v>2882</v>
      </c>
      <c r="G161" s="594" t="s">
        <v>53</v>
      </c>
      <c r="H161" s="595" t="s">
        <v>411</v>
      </c>
      <c r="I161" s="620" t="s">
        <v>193</v>
      </c>
      <c r="J161" s="643">
        <v>6514000</v>
      </c>
    </row>
    <row r="162" spans="1:10">
      <c r="A162" s="595" t="s">
        <v>411</v>
      </c>
      <c r="B162" s="644" t="s">
        <v>411</v>
      </c>
      <c r="C162" s="642" t="s">
        <v>411</v>
      </c>
      <c r="D162" s="594" t="s">
        <v>1312</v>
      </c>
      <c r="E162" s="594" t="s">
        <v>570</v>
      </c>
      <c r="F162" s="594" t="s">
        <v>2882</v>
      </c>
      <c r="G162" s="594" t="s">
        <v>53</v>
      </c>
      <c r="H162" s="594" t="s">
        <v>56</v>
      </c>
      <c r="I162" s="620" t="s">
        <v>57</v>
      </c>
      <c r="J162" s="643">
        <v>6514000</v>
      </c>
    </row>
    <row r="163" spans="1:10">
      <c r="A163" s="595" t="s">
        <v>411</v>
      </c>
      <c r="B163" s="644" t="s">
        <v>411</v>
      </c>
      <c r="C163" s="642" t="s">
        <v>411</v>
      </c>
      <c r="D163" s="594" t="s">
        <v>1312</v>
      </c>
      <c r="E163" s="594" t="s">
        <v>1247</v>
      </c>
      <c r="F163" s="595" t="s">
        <v>411</v>
      </c>
      <c r="G163" s="595" t="s">
        <v>411</v>
      </c>
      <c r="H163" s="595" t="s">
        <v>411</v>
      </c>
      <c r="I163" s="620" t="s">
        <v>2746</v>
      </c>
      <c r="J163" s="643">
        <v>1250000000</v>
      </c>
    </row>
    <row r="164" spans="1:10">
      <c r="A164" s="595" t="s">
        <v>411</v>
      </c>
      <c r="B164" s="644" t="s">
        <v>411</v>
      </c>
      <c r="C164" s="642" t="s">
        <v>411</v>
      </c>
      <c r="D164" s="594" t="s">
        <v>1312</v>
      </c>
      <c r="E164" s="594" t="s">
        <v>1247</v>
      </c>
      <c r="F164" s="594" t="s">
        <v>2834</v>
      </c>
      <c r="G164" s="595" t="s">
        <v>411</v>
      </c>
      <c r="H164" s="595" t="s">
        <v>411</v>
      </c>
      <c r="I164" s="620" t="s">
        <v>2835</v>
      </c>
      <c r="J164" s="643">
        <v>1250000000</v>
      </c>
    </row>
    <row r="165" spans="1:10">
      <c r="A165" s="595" t="s">
        <v>411</v>
      </c>
      <c r="B165" s="644" t="s">
        <v>411</v>
      </c>
      <c r="C165" s="642" t="s">
        <v>411</v>
      </c>
      <c r="D165" s="594" t="s">
        <v>1312</v>
      </c>
      <c r="E165" s="594" t="s">
        <v>1247</v>
      </c>
      <c r="F165" s="594" t="s">
        <v>2834</v>
      </c>
      <c r="G165" s="594" t="s">
        <v>260</v>
      </c>
      <c r="H165" s="595" t="s">
        <v>411</v>
      </c>
      <c r="I165" s="620" t="s">
        <v>261</v>
      </c>
      <c r="J165" s="643">
        <v>938181000</v>
      </c>
    </row>
    <row r="166" spans="1:10">
      <c r="A166" s="595" t="s">
        <v>411</v>
      </c>
      <c r="B166" s="644" t="s">
        <v>411</v>
      </c>
      <c r="C166" s="642" t="s">
        <v>411</v>
      </c>
      <c r="D166" s="594" t="s">
        <v>1312</v>
      </c>
      <c r="E166" s="594" t="s">
        <v>1247</v>
      </c>
      <c r="F166" s="594" t="s">
        <v>2834</v>
      </c>
      <c r="G166" s="594" t="s">
        <v>260</v>
      </c>
      <c r="H166" s="594" t="s">
        <v>262</v>
      </c>
      <c r="I166" s="620" t="s">
        <v>2707</v>
      </c>
      <c r="J166" s="643">
        <v>938181000</v>
      </c>
    </row>
    <row r="167" spans="1:10">
      <c r="A167" s="595" t="s">
        <v>411</v>
      </c>
      <c r="B167" s="644" t="s">
        <v>411</v>
      </c>
      <c r="C167" s="642" t="s">
        <v>411</v>
      </c>
      <c r="D167" s="594" t="s">
        <v>1312</v>
      </c>
      <c r="E167" s="594" t="s">
        <v>1247</v>
      </c>
      <c r="F167" s="594" t="s">
        <v>2834</v>
      </c>
      <c r="G167" s="594" t="s">
        <v>53</v>
      </c>
      <c r="H167" s="595" t="s">
        <v>411</v>
      </c>
      <c r="I167" s="620" t="s">
        <v>193</v>
      </c>
      <c r="J167" s="643">
        <v>311819000</v>
      </c>
    </row>
    <row r="168" spans="1:10">
      <c r="A168" s="595" t="s">
        <v>411</v>
      </c>
      <c r="B168" s="644" t="s">
        <v>411</v>
      </c>
      <c r="C168" s="642" t="s">
        <v>411</v>
      </c>
      <c r="D168" s="594" t="s">
        <v>1312</v>
      </c>
      <c r="E168" s="594" t="s">
        <v>1247</v>
      </c>
      <c r="F168" s="594" t="s">
        <v>2834</v>
      </c>
      <c r="G168" s="594" t="s">
        <v>53</v>
      </c>
      <c r="H168" s="594" t="s">
        <v>56</v>
      </c>
      <c r="I168" s="620" t="s">
        <v>57</v>
      </c>
      <c r="J168" s="643">
        <v>311819000</v>
      </c>
    </row>
    <row r="169" spans="1:10">
      <c r="A169" s="595" t="s">
        <v>411</v>
      </c>
      <c r="B169" s="644" t="s">
        <v>411</v>
      </c>
      <c r="C169" s="642" t="s">
        <v>411</v>
      </c>
      <c r="D169" s="594" t="s">
        <v>1312</v>
      </c>
      <c r="E169" s="594" t="s">
        <v>276</v>
      </c>
      <c r="F169" s="595" t="s">
        <v>411</v>
      </c>
      <c r="G169" s="595" t="s">
        <v>411</v>
      </c>
      <c r="H169" s="595" t="s">
        <v>411</v>
      </c>
      <c r="I169" s="620" t="s">
        <v>1966</v>
      </c>
      <c r="J169" s="643">
        <v>2775000000</v>
      </c>
    </row>
    <row r="170" spans="1:10">
      <c r="A170" s="595" t="s">
        <v>411</v>
      </c>
      <c r="B170" s="644" t="s">
        <v>411</v>
      </c>
      <c r="C170" s="642" t="s">
        <v>411</v>
      </c>
      <c r="D170" s="594" t="s">
        <v>1312</v>
      </c>
      <c r="E170" s="594" t="s">
        <v>276</v>
      </c>
      <c r="F170" s="594" t="s">
        <v>2769</v>
      </c>
      <c r="G170" s="595" t="s">
        <v>411</v>
      </c>
      <c r="H170" s="595" t="s">
        <v>411</v>
      </c>
      <c r="I170" s="620" t="s">
        <v>2770</v>
      </c>
      <c r="J170" s="643">
        <v>2275000000</v>
      </c>
    </row>
    <row r="171" spans="1:10">
      <c r="A171" s="595" t="s">
        <v>411</v>
      </c>
      <c r="B171" s="644" t="s">
        <v>411</v>
      </c>
      <c r="C171" s="642" t="s">
        <v>411</v>
      </c>
      <c r="D171" s="594" t="s">
        <v>1312</v>
      </c>
      <c r="E171" s="594" t="s">
        <v>276</v>
      </c>
      <c r="F171" s="594" t="s">
        <v>2769</v>
      </c>
      <c r="G171" s="594" t="s">
        <v>260</v>
      </c>
      <c r="H171" s="595" t="s">
        <v>411</v>
      </c>
      <c r="I171" s="620" t="s">
        <v>261</v>
      </c>
      <c r="J171" s="643">
        <v>2225000000</v>
      </c>
    </row>
    <row r="172" spans="1:10">
      <c r="A172" s="595" t="s">
        <v>411</v>
      </c>
      <c r="B172" s="644" t="s">
        <v>411</v>
      </c>
      <c r="C172" s="642" t="s">
        <v>411</v>
      </c>
      <c r="D172" s="594" t="s">
        <v>1312</v>
      </c>
      <c r="E172" s="594" t="s">
        <v>276</v>
      </c>
      <c r="F172" s="594" t="s">
        <v>2769</v>
      </c>
      <c r="G172" s="594" t="s">
        <v>260</v>
      </c>
      <c r="H172" s="594" t="s">
        <v>262</v>
      </c>
      <c r="I172" s="620" t="s">
        <v>2707</v>
      </c>
      <c r="J172" s="643">
        <v>2225000000</v>
      </c>
    </row>
    <row r="173" spans="1:10">
      <c r="A173" s="595" t="s">
        <v>411</v>
      </c>
      <c r="B173" s="644" t="s">
        <v>411</v>
      </c>
      <c r="C173" s="642" t="s">
        <v>411</v>
      </c>
      <c r="D173" s="594" t="s">
        <v>1312</v>
      </c>
      <c r="E173" s="594" t="s">
        <v>276</v>
      </c>
      <c r="F173" s="594" t="s">
        <v>2769</v>
      </c>
      <c r="G173" s="594" t="s">
        <v>53</v>
      </c>
      <c r="H173" s="595" t="s">
        <v>411</v>
      </c>
      <c r="I173" s="620" t="s">
        <v>193</v>
      </c>
      <c r="J173" s="643">
        <v>50000000</v>
      </c>
    </row>
    <row r="174" spans="1:10">
      <c r="A174" s="595" t="s">
        <v>411</v>
      </c>
      <c r="B174" s="644" t="s">
        <v>411</v>
      </c>
      <c r="C174" s="642" t="s">
        <v>411</v>
      </c>
      <c r="D174" s="594" t="s">
        <v>1312</v>
      </c>
      <c r="E174" s="594" t="s">
        <v>276</v>
      </c>
      <c r="F174" s="594" t="s">
        <v>2769</v>
      </c>
      <c r="G174" s="594" t="s">
        <v>53</v>
      </c>
      <c r="H174" s="594" t="s">
        <v>56</v>
      </c>
      <c r="I174" s="620" t="s">
        <v>57</v>
      </c>
      <c r="J174" s="643">
        <v>50000000</v>
      </c>
    </row>
    <row r="175" spans="1:10">
      <c r="A175" s="595" t="s">
        <v>411</v>
      </c>
      <c r="B175" s="644" t="s">
        <v>411</v>
      </c>
      <c r="C175" s="642" t="s">
        <v>411</v>
      </c>
      <c r="D175" s="594" t="s">
        <v>1312</v>
      </c>
      <c r="E175" s="594" t="s">
        <v>276</v>
      </c>
      <c r="F175" s="594" t="s">
        <v>278</v>
      </c>
      <c r="G175" s="595" t="s">
        <v>411</v>
      </c>
      <c r="H175" s="595" t="s">
        <v>411</v>
      </c>
      <c r="I175" s="620" t="s">
        <v>2771</v>
      </c>
      <c r="J175" s="643">
        <v>500000000</v>
      </c>
    </row>
    <row r="176" spans="1:10">
      <c r="A176" s="595" t="s">
        <v>411</v>
      </c>
      <c r="B176" s="644" t="s">
        <v>411</v>
      </c>
      <c r="C176" s="642" t="s">
        <v>411</v>
      </c>
      <c r="D176" s="594" t="s">
        <v>1312</v>
      </c>
      <c r="E176" s="594" t="s">
        <v>276</v>
      </c>
      <c r="F176" s="594" t="s">
        <v>278</v>
      </c>
      <c r="G176" s="594" t="s">
        <v>260</v>
      </c>
      <c r="H176" s="595" t="s">
        <v>411</v>
      </c>
      <c r="I176" s="620" t="s">
        <v>261</v>
      </c>
      <c r="J176" s="643">
        <v>500000000</v>
      </c>
    </row>
    <row r="177" spans="1:10">
      <c r="A177" s="595" t="s">
        <v>411</v>
      </c>
      <c r="B177" s="644" t="s">
        <v>411</v>
      </c>
      <c r="C177" s="642" t="s">
        <v>411</v>
      </c>
      <c r="D177" s="594" t="s">
        <v>1312</v>
      </c>
      <c r="E177" s="594" t="s">
        <v>276</v>
      </c>
      <c r="F177" s="594" t="s">
        <v>278</v>
      </c>
      <c r="G177" s="594" t="s">
        <v>260</v>
      </c>
      <c r="H177" s="594" t="s">
        <v>262</v>
      </c>
      <c r="I177" s="620" t="s">
        <v>2707</v>
      </c>
      <c r="J177" s="643">
        <v>500000000</v>
      </c>
    </row>
    <row r="178" spans="1:10">
      <c r="A178" s="595" t="s">
        <v>411</v>
      </c>
      <c r="B178" s="644" t="s">
        <v>411</v>
      </c>
      <c r="C178" s="642" t="s">
        <v>411</v>
      </c>
      <c r="D178" s="594" t="s">
        <v>334</v>
      </c>
      <c r="E178" s="595" t="s">
        <v>411</v>
      </c>
      <c r="F178" s="595" t="s">
        <v>411</v>
      </c>
      <c r="G178" s="595" t="s">
        <v>411</v>
      </c>
      <c r="H178" s="595" t="s">
        <v>411</v>
      </c>
      <c r="I178" s="620" t="s">
        <v>335</v>
      </c>
      <c r="J178" s="643">
        <v>11885925000</v>
      </c>
    </row>
    <row r="179" spans="1:10">
      <c r="A179" s="595" t="s">
        <v>411</v>
      </c>
      <c r="B179" s="644" t="s">
        <v>411</v>
      </c>
      <c r="C179" s="642" t="s">
        <v>411</v>
      </c>
      <c r="D179" s="594" t="s">
        <v>334</v>
      </c>
      <c r="E179" s="594" t="s">
        <v>276</v>
      </c>
      <c r="F179" s="595" t="s">
        <v>411</v>
      </c>
      <c r="G179" s="595" t="s">
        <v>411</v>
      </c>
      <c r="H179" s="595" t="s">
        <v>411</v>
      </c>
      <c r="I179" s="620" t="s">
        <v>1966</v>
      </c>
      <c r="J179" s="643">
        <v>11885925000</v>
      </c>
    </row>
    <row r="180" spans="1:10">
      <c r="A180" s="595" t="s">
        <v>411</v>
      </c>
      <c r="B180" s="644" t="s">
        <v>411</v>
      </c>
      <c r="C180" s="642" t="s">
        <v>411</v>
      </c>
      <c r="D180" s="594" t="s">
        <v>334</v>
      </c>
      <c r="E180" s="594" t="s">
        <v>276</v>
      </c>
      <c r="F180" s="594" t="s">
        <v>278</v>
      </c>
      <c r="G180" s="595" t="s">
        <v>411</v>
      </c>
      <c r="H180" s="595" t="s">
        <v>411</v>
      </c>
      <c r="I180" s="620" t="s">
        <v>2771</v>
      </c>
      <c r="J180" s="643">
        <v>11885925000</v>
      </c>
    </row>
    <row r="181" spans="1:10">
      <c r="A181" s="595" t="s">
        <v>411</v>
      </c>
      <c r="B181" s="644" t="s">
        <v>411</v>
      </c>
      <c r="C181" s="642" t="s">
        <v>411</v>
      </c>
      <c r="D181" s="594" t="s">
        <v>334</v>
      </c>
      <c r="E181" s="594" t="s">
        <v>276</v>
      </c>
      <c r="F181" s="594" t="s">
        <v>278</v>
      </c>
      <c r="G181" s="594" t="s">
        <v>260</v>
      </c>
      <c r="H181" s="595" t="s">
        <v>411</v>
      </c>
      <c r="I181" s="620" t="s">
        <v>261</v>
      </c>
      <c r="J181" s="643">
        <v>9903825000</v>
      </c>
    </row>
    <row r="182" spans="1:10">
      <c r="A182" s="595" t="s">
        <v>411</v>
      </c>
      <c r="B182" s="644" t="s">
        <v>411</v>
      </c>
      <c r="C182" s="642" t="s">
        <v>411</v>
      </c>
      <c r="D182" s="594" t="s">
        <v>334</v>
      </c>
      <c r="E182" s="594" t="s">
        <v>276</v>
      </c>
      <c r="F182" s="594" t="s">
        <v>278</v>
      </c>
      <c r="G182" s="594" t="s">
        <v>260</v>
      </c>
      <c r="H182" s="594" t="s">
        <v>262</v>
      </c>
      <c r="I182" s="620" t="s">
        <v>2707</v>
      </c>
      <c r="J182" s="643">
        <v>9903825000</v>
      </c>
    </row>
    <row r="183" spans="1:10">
      <c r="A183" s="595" t="s">
        <v>411</v>
      </c>
      <c r="B183" s="644" t="s">
        <v>411</v>
      </c>
      <c r="C183" s="642" t="s">
        <v>411</v>
      </c>
      <c r="D183" s="594" t="s">
        <v>334</v>
      </c>
      <c r="E183" s="594" t="s">
        <v>276</v>
      </c>
      <c r="F183" s="594" t="s">
        <v>278</v>
      </c>
      <c r="G183" s="594" t="s">
        <v>53</v>
      </c>
      <c r="H183" s="595" t="s">
        <v>411</v>
      </c>
      <c r="I183" s="620" t="s">
        <v>193</v>
      </c>
      <c r="J183" s="643">
        <v>1982100000</v>
      </c>
    </row>
    <row r="184" spans="1:10">
      <c r="A184" s="595" t="s">
        <v>411</v>
      </c>
      <c r="B184" s="644" t="s">
        <v>411</v>
      </c>
      <c r="C184" s="642" t="s">
        <v>411</v>
      </c>
      <c r="D184" s="594" t="s">
        <v>334</v>
      </c>
      <c r="E184" s="594" t="s">
        <v>276</v>
      </c>
      <c r="F184" s="594" t="s">
        <v>278</v>
      </c>
      <c r="G184" s="594" t="s">
        <v>53</v>
      </c>
      <c r="H184" s="594" t="s">
        <v>56</v>
      </c>
      <c r="I184" s="620" t="s">
        <v>57</v>
      </c>
      <c r="J184" s="643">
        <v>1942217000</v>
      </c>
    </row>
    <row r="185" spans="1:10">
      <c r="A185" s="595" t="s">
        <v>411</v>
      </c>
      <c r="B185" s="644" t="s">
        <v>411</v>
      </c>
      <c r="C185" s="642" t="s">
        <v>411</v>
      </c>
      <c r="D185" s="594" t="s">
        <v>334</v>
      </c>
      <c r="E185" s="594" t="s">
        <v>276</v>
      </c>
      <c r="F185" s="594" t="s">
        <v>278</v>
      </c>
      <c r="G185" s="594" t="s">
        <v>53</v>
      </c>
      <c r="H185" s="594" t="s">
        <v>358</v>
      </c>
      <c r="I185" s="620" t="s">
        <v>195</v>
      </c>
      <c r="J185" s="643">
        <v>39883000</v>
      </c>
    </row>
    <row r="186" spans="1:10">
      <c r="A186" s="595" t="s">
        <v>411</v>
      </c>
      <c r="B186" s="644" t="s">
        <v>411</v>
      </c>
      <c r="C186" s="642" t="s">
        <v>411</v>
      </c>
      <c r="D186" s="594" t="s">
        <v>350</v>
      </c>
      <c r="E186" s="595" t="s">
        <v>411</v>
      </c>
      <c r="F186" s="595" t="s">
        <v>411</v>
      </c>
      <c r="G186" s="595" t="s">
        <v>411</v>
      </c>
      <c r="H186" s="595" t="s">
        <v>411</v>
      </c>
      <c r="I186" s="620" t="s">
        <v>259</v>
      </c>
      <c r="J186" s="643">
        <v>10290357000</v>
      </c>
    </row>
    <row r="187" spans="1:10">
      <c r="A187" s="595" t="s">
        <v>411</v>
      </c>
      <c r="B187" s="644" t="s">
        <v>411</v>
      </c>
      <c r="C187" s="642" t="s">
        <v>411</v>
      </c>
      <c r="D187" s="594" t="s">
        <v>350</v>
      </c>
      <c r="E187" s="594" t="s">
        <v>276</v>
      </c>
      <c r="F187" s="595" t="s">
        <v>411</v>
      </c>
      <c r="G187" s="595" t="s">
        <v>411</v>
      </c>
      <c r="H187" s="595" t="s">
        <v>411</v>
      </c>
      <c r="I187" s="620" t="s">
        <v>1966</v>
      </c>
      <c r="J187" s="643">
        <v>10290357000</v>
      </c>
    </row>
    <row r="188" spans="1:10">
      <c r="A188" s="595" t="s">
        <v>411</v>
      </c>
      <c r="B188" s="644" t="s">
        <v>411</v>
      </c>
      <c r="C188" s="642" t="s">
        <v>411</v>
      </c>
      <c r="D188" s="594" t="s">
        <v>350</v>
      </c>
      <c r="E188" s="594" t="s">
        <v>276</v>
      </c>
      <c r="F188" s="594" t="s">
        <v>564</v>
      </c>
      <c r="G188" s="595" t="s">
        <v>411</v>
      </c>
      <c r="H188" s="595" t="s">
        <v>411</v>
      </c>
      <c r="I188" s="620" t="s">
        <v>2764</v>
      </c>
      <c r="J188" s="643">
        <v>233570000</v>
      </c>
    </row>
    <row r="189" spans="1:10">
      <c r="A189" s="595" t="s">
        <v>411</v>
      </c>
      <c r="B189" s="644" t="s">
        <v>411</v>
      </c>
      <c r="C189" s="642" t="s">
        <v>411</v>
      </c>
      <c r="D189" s="594" t="s">
        <v>350</v>
      </c>
      <c r="E189" s="594" t="s">
        <v>276</v>
      </c>
      <c r="F189" s="594" t="s">
        <v>564</v>
      </c>
      <c r="G189" s="594" t="s">
        <v>53</v>
      </c>
      <c r="H189" s="595" t="s">
        <v>411</v>
      </c>
      <c r="I189" s="620" t="s">
        <v>193</v>
      </c>
      <c r="J189" s="643">
        <v>233570000</v>
      </c>
    </row>
    <row r="190" spans="1:10">
      <c r="A190" s="595" t="s">
        <v>411</v>
      </c>
      <c r="B190" s="644" t="s">
        <v>411</v>
      </c>
      <c r="C190" s="642" t="s">
        <v>411</v>
      </c>
      <c r="D190" s="594" t="s">
        <v>350</v>
      </c>
      <c r="E190" s="594" t="s">
        <v>276</v>
      </c>
      <c r="F190" s="594" t="s">
        <v>564</v>
      </c>
      <c r="G190" s="594" t="s">
        <v>53</v>
      </c>
      <c r="H190" s="594" t="s">
        <v>54</v>
      </c>
      <c r="I190" s="620" t="s">
        <v>55</v>
      </c>
      <c r="J190" s="643">
        <v>233570000</v>
      </c>
    </row>
    <row r="191" spans="1:10">
      <c r="A191" s="595" t="s">
        <v>411</v>
      </c>
      <c r="B191" s="644" t="s">
        <v>411</v>
      </c>
      <c r="C191" s="642" t="s">
        <v>411</v>
      </c>
      <c r="D191" s="594" t="s">
        <v>350</v>
      </c>
      <c r="E191" s="594" t="s">
        <v>276</v>
      </c>
      <c r="F191" s="594" t="s">
        <v>1229</v>
      </c>
      <c r="G191" s="595" t="s">
        <v>411</v>
      </c>
      <c r="H191" s="595" t="s">
        <v>411</v>
      </c>
      <c r="I191" s="620" t="s">
        <v>2766</v>
      </c>
      <c r="J191" s="643">
        <v>1457072000</v>
      </c>
    </row>
    <row r="192" spans="1:10">
      <c r="A192" s="595" t="s">
        <v>411</v>
      </c>
      <c r="B192" s="644" t="s">
        <v>411</v>
      </c>
      <c r="C192" s="642" t="s">
        <v>411</v>
      </c>
      <c r="D192" s="594" t="s">
        <v>350</v>
      </c>
      <c r="E192" s="594" t="s">
        <v>276</v>
      </c>
      <c r="F192" s="594" t="s">
        <v>1229</v>
      </c>
      <c r="G192" s="594" t="s">
        <v>260</v>
      </c>
      <c r="H192" s="595" t="s">
        <v>411</v>
      </c>
      <c r="I192" s="620" t="s">
        <v>261</v>
      </c>
      <c r="J192" s="643">
        <v>1457072000</v>
      </c>
    </row>
    <row r="193" spans="1:10">
      <c r="A193" s="595" t="s">
        <v>411</v>
      </c>
      <c r="B193" s="644" t="s">
        <v>411</v>
      </c>
      <c r="C193" s="642" t="s">
        <v>411</v>
      </c>
      <c r="D193" s="594" t="s">
        <v>350</v>
      </c>
      <c r="E193" s="594" t="s">
        <v>276</v>
      </c>
      <c r="F193" s="594" t="s">
        <v>1229</v>
      </c>
      <c r="G193" s="594" t="s">
        <v>260</v>
      </c>
      <c r="H193" s="594" t="s">
        <v>262</v>
      </c>
      <c r="I193" s="620" t="s">
        <v>2707</v>
      </c>
      <c r="J193" s="643">
        <v>1457072000</v>
      </c>
    </row>
    <row r="194" spans="1:10">
      <c r="A194" s="595" t="s">
        <v>411</v>
      </c>
      <c r="B194" s="644" t="s">
        <v>411</v>
      </c>
      <c r="C194" s="642" t="s">
        <v>411</v>
      </c>
      <c r="D194" s="594" t="s">
        <v>350</v>
      </c>
      <c r="E194" s="594" t="s">
        <v>276</v>
      </c>
      <c r="F194" s="594" t="s">
        <v>2769</v>
      </c>
      <c r="G194" s="595" t="s">
        <v>411</v>
      </c>
      <c r="H194" s="595" t="s">
        <v>411</v>
      </c>
      <c r="I194" s="620" t="s">
        <v>2770</v>
      </c>
      <c r="J194" s="643">
        <v>200000000</v>
      </c>
    </row>
    <row r="195" spans="1:10">
      <c r="A195" s="595" t="s">
        <v>411</v>
      </c>
      <c r="B195" s="644" t="s">
        <v>411</v>
      </c>
      <c r="C195" s="642" t="s">
        <v>411</v>
      </c>
      <c r="D195" s="594" t="s">
        <v>350</v>
      </c>
      <c r="E195" s="594" t="s">
        <v>276</v>
      </c>
      <c r="F195" s="594" t="s">
        <v>2769</v>
      </c>
      <c r="G195" s="594" t="s">
        <v>260</v>
      </c>
      <c r="H195" s="595" t="s">
        <v>411</v>
      </c>
      <c r="I195" s="620" t="s">
        <v>261</v>
      </c>
      <c r="J195" s="643">
        <v>190000000</v>
      </c>
    </row>
    <row r="196" spans="1:10">
      <c r="A196" s="595" t="s">
        <v>411</v>
      </c>
      <c r="B196" s="644" t="s">
        <v>411</v>
      </c>
      <c r="C196" s="642" t="s">
        <v>411</v>
      </c>
      <c r="D196" s="594" t="s">
        <v>350</v>
      </c>
      <c r="E196" s="594" t="s">
        <v>276</v>
      </c>
      <c r="F196" s="594" t="s">
        <v>2769</v>
      </c>
      <c r="G196" s="594" t="s">
        <v>260</v>
      </c>
      <c r="H196" s="594" t="s">
        <v>262</v>
      </c>
      <c r="I196" s="620" t="s">
        <v>2707</v>
      </c>
      <c r="J196" s="643">
        <v>190000000</v>
      </c>
    </row>
    <row r="197" spans="1:10">
      <c r="A197" s="595" t="s">
        <v>411</v>
      </c>
      <c r="B197" s="644" t="s">
        <v>411</v>
      </c>
      <c r="C197" s="642" t="s">
        <v>411</v>
      </c>
      <c r="D197" s="594" t="s">
        <v>350</v>
      </c>
      <c r="E197" s="594" t="s">
        <v>276</v>
      </c>
      <c r="F197" s="594" t="s">
        <v>2769</v>
      </c>
      <c r="G197" s="594" t="s">
        <v>53</v>
      </c>
      <c r="H197" s="595" t="s">
        <v>411</v>
      </c>
      <c r="I197" s="620" t="s">
        <v>193</v>
      </c>
      <c r="J197" s="643">
        <v>10000000</v>
      </c>
    </row>
    <row r="198" spans="1:10">
      <c r="A198" s="595" t="s">
        <v>411</v>
      </c>
      <c r="B198" s="644" t="s">
        <v>411</v>
      </c>
      <c r="C198" s="642" t="s">
        <v>411</v>
      </c>
      <c r="D198" s="594" t="s">
        <v>350</v>
      </c>
      <c r="E198" s="594" t="s">
        <v>276</v>
      </c>
      <c r="F198" s="594" t="s">
        <v>2769</v>
      </c>
      <c r="G198" s="594" t="s">
        <v>53</v>
      </c>
      <c r="H198" s="594" t="s">
        <v>56</v>
      </c>
      <c r="I198" s="620" t="s">
        <v>57</v>
      </c>
      <c r="J198" s="643">
        <v>10000000</v>
      </c>
    </row>
    <row r="199" spans="1:10">
      <c r="A199" s="595" t="s">
        <v>411</v>
      </c>
      <c r="B199" s="644" t="s">
        <v>411</v>
      </c>
      <c r="C199" s="642" t="s">
        <v>411</v>
      </c>
      <c r="D199" s="594" t="s">
        <v>350</v>
      </c>
      <c r="E199" s="594" t="s">
        <v>276</v>
      </c>
      <c r="F199" s="594" t="s">
        <v>278</v>
      </c>
      <c r="G199" s="595" t="s">
        <v>411</v>
      </c>
      <c r="H199" s="595" t="s">
        <v>411</v>
      </c>
      <c r="I199" s="620" t="s">
        <v>2771</v>
      </c>
      <c r="J199" s="643">
        <v>8399715000</v>
      </c>
    </row>
    <row r="200" spans="1:10">
      <c r="A200" s="595" t="s">
        <v>411</v>
      </c>
      <c r="B200" s="644" t="s">
        <v>411</v>
      </c>
      <c r="C200" s="642" t="s">
        <v>411</v>
      </c>
      <c r="D200" s="594" t="s">
        <v>350</v>
      </c>
      <c r="E200" s="594" t="s">
        <v>276</v>
      </c>
      <c r="F200" s="594" t="s">
        <v>278</v>
      </c>
      <c r="G200" s="594" t="s">
        <v>269</v>
      </c>
      <c r="H200" s="595" t="s">
        <v>411</v>
      </c>
      <c r="I200" s="620" t="s">
        <v>2762</v>
      </c>
      <c r="J200" s="643">
        <v>54857000</v>
      </c>
    </row>
    <row r="201" spans="1:10">
      <c r="A201" s="595" t="s">
        <v>411</v>
      </c>
      <c r="B201" s="644" t="s">
        <v>411</v>
      </c>
      <c r="C201" s="642" t="s">
        <v>411</v>
      </c>
      <c r="D201" s="594" t="s">
        <v>350</v>
      </c>
      <c r="E201" s="594" t="s">
        <v>276</v>
      </c>
      <c r="F201" s="594" t="s">
        <v>278</v>
      </c>
      <c r="G201" s="594" t="s">
        <v>269</v>
      </c>
      <c r="H201" s="594" t="s">
        <v>271</v>
      </c>
      <c r="I201" s="620" t="s">
        <v>2763</v>
      </c>
      <c r="J201" s="643">
        <v>54857000</v>
      </c>
    </row>
    <row r="202" spans="1:10">
      <c r="A202" s="595" t="s">
        <v>411</v>
      </c>
      <c r="B202" s="644" t="s">
        <v>411</v>
      </c>
      <c r="C202" s="642" t="s">
        <v>411</v>
      </c>
      <c r="D202" s="594" t="s">
        <v>350</v>
      </c>
      <c r="E202" s="594" t="s">
        <v>276</v>
      </c>
      <c r="F202" s="594" t="s">
        <v>278</v>
      </c>
      <c r="G202" s="594" t="s">
        <v>260</v>
      </c>
      <c r="H202" s="595" t="s">
        <v>411</v>
      </c>
      <c r="I202" s="620" t="s">
        <v>261</v>
      </c>
      <c r="J202" s="643">
        <v>7148887000</v>
      </c>
    </row>
    <row r="203" spans="1:10">
      <c r="A203" s="595" t="s">
        <v>411</v>
      </c>
      <c r="B203" s="644" t="s">
        <v>411</v>
      </c>
      <c r="C203" s="642" t="s">
        <v>411</v>
      </c>
      <c r="D203" s="594" t="s">
        <v>350</v>
      </c>
      <c r="E203" s="594" t="s">
        <v>276</v>
      </c>
      <c r="F203" s="594" t="s">
        <v>278</v>
      </c>
      <c r="G203" s="594" t="s">
        <v>260</v>
      </c>
      <c r="H203" s="594" t="s">
        <v>262</v>
      </c>
      <c r="I203" s="620" t="s">
        <v>2707</v>
      </c>
      <c r="J203" s="643">
        <v>7148887000</v>
      </c>
    </row>
    <row r="204" spans="1:10">
      <c r="A204" s="595" t="s">
        <v>411</v>
      </c>
      <c r="B204" s="644" t="s">
        <v>411</v>
      </c>
      <c r="C204" s="642" t="s">
        <v>411</v>
      </c>
      <c r="D204" s="594" t="s">
        <v>350</v>
      </c>
      <c r="E204" s="594" t="s">
        <v>276</v>
      </c>
      <c r="F204" s="594" t="s">
        <v>278</v>
      </c>
      <c r="G204" s="594" t="s">
        <v>53</v>
      </c>
      <c r="H204" s="595" t="s">
        <v>411</v>
      </c>
      <c r="I204" s="620" t="s">
        <v>193</v>
      </c>
      <c r="J204" s="643">
        <v>1195971000</v>
      </c>
    </row>
    <row r="205" spans="1:10">
      <c r="A205" s="595" t="s">
        <v>411</v>
      </c>
      <c r="B205" s="644" t="s">
        <v>411</v>
      </c>
      <c r="C205" s="642" t="s">
        <v>411</v>
      </c>
      <c r="D205" s="594" t="s">
        <v>350</v>
      </c>
      <c r="E205" s="594" t="s">
        <v>276</v>
      </c>
      <c r="F205" s="594" t="s">
        <v>278</v>
      </c>
      <c r="G205" s="594" t="s">
        <v>53</v>
      </c>
      <c r="H205" s="594" t="s">
        <v>54</v>
      </c>
      <c r="I205" s="620" t="s">
        <v>55</v>
      </c>
      <c r="J205" s="643">
        <v>361775000</v>
      </c>
    </row>
    <row r="206" spans="1:10">
      <c r="A206" s="595" t="s">
        <v>411</v>
      </c>
      <c r="B206" s="644" t="s">
        <v>411</v>
      </c>
      <c r="C206" s="642" t="s">
        <v>411</v>
      </c>
      <c r="D206" s="594" t="s">
        <v>350</v>
      </c>
      <c r="E206" s="594" t="s">
        <v>276</v>
      </c>
      <c r="F206" s="594" t="s">
        <v>278</v>
      </c>
      <c r="G206" s="594" t="s">
        <v>53</v>
      </c>
      <c r="H206" s="594" t="s">
        <v>56</v>
      </c>
      <c r="I206" s="620" t="s">
        <v>57</v>
      </c>
      <c r="J206" s="643">
        <v>834196000</v>
      </c>
    </row>
    <row r="207" spans="1:10">
      <c r="A207" s="595" t="s">
        <v>411</v>
      </c>
      <c r="B207" s="644" t="s">
        <v>411</v>
      </c>
      <c r="C207" s="642" t="s">
        <v>411</v>
      </c>
      <c r="D207" s="594" t="s">
        <v>359</v>
      </c>
      <c r="E207" s="595" t="s">
        <v>411</v>
      </c>
      <c r="F207" s="595" t="s">
        <v>411</v>
      </c>
      <c r="G207" s="595" t="s">
        <v>411</v>
      </c>
      <c r="H207" s="595" t="s">
        <v>411</v>
      </c>
      <c r="I207" s="642" t="s">
        <v>411</v>
      </c>
      <c r="J207" s="643">
        <v>8044076560</v>
      </c>
    </row>
    <row r="208" spans="1:10">
      <c r="A208" s="595" t="s">
        <v>411</v>
      </c>
      <c r="B208" s="644" t="s">
        <v>411</v>
      </c>
      <c r="C208" s="642" t="s">
        <v>411</v>
      </c>
      <c r="D208" s="594" t="s">
        <v>359</v>
      </c>
      <c r="E208" s="594" t="s">
        <v>276</v>
      </c>
      <c r="F208" s="595" t="s">
        <v>411</v>
      </c>
      <c r="G208" s="595" t="s">
        <v>411</v>
      </c>
      <c r="H208" s="595" t="s">
        <v>411</v>
      </c>
      <c r="I208" s="620" t="s">
        <v>1966</v>
      </c>
      <c r="J208" s="643">
        <v>7890076560</v>
      </c>
    </row>
    <row r="209" spans="1:10">
      <c r="A209" s="595" t="s">
        <v>411</v>
      </c>
      <c r="B209" s="644" t="s">
        <v>411</v>
      </c>
      <c r="C209" s="642" t="s">
        <v>411</v>
      </c>
      <c r="D209" s="594" t="s">
        <v>359</v>
      </c>
      <c r="E209" s="594" t="s">
        <v>276</v>
      </c>
      <c r="F209" s="594" t="s">
        <v>1316</v>
      </c>
      <c r="G209" s="595" t="s">
        <v>411</v>
      </c>
      <c r="H209" s="595" t="s">
        <v>411</v>
      </c>
      <c r="I209" s="620" t="s">
        <v>2760</v>
      </c>
      <c r="J209" s="643">
        <v>7589394560</v>
      </c>
    </row>
    <row r="210" spans="1:10">
      <c r="A210" s="595" t="s">
        <v>411</v>
      </c>
      <c r="B210" s="644" t="s">
        <v>411</v>
      </c>
      <c r="C210" s="642" t="s">
        <v>411</v>
      </c>
      <c r="D210" s="594" t="s">
        <v>359</v>
      </c>
      <c r="E210" s="594" t="s">
        <v>276</v>
      </c>
      <c r="F210" s="594" t="s">
        <v>1316</v>
      </c>
      <c r="G210" s="594" t="s">
        <v>148</v>
      </c>
      <c r="H210" s="595" t="s">
        <v>411</v>
      </c>
      <c r="I210" s="620" t="s">
        <v>149</v>
      </c>
      <c r="J210" s="643">
        <v>3950000</v>
      </c>
    </row>
    <row r="211" spans="1:10">
      <c r="A211" s="595" t="s">
        <v>411</v>
      </c>
      <c r="B211" s="644" t="s">
        <v>411</v>
      </c>
      <c r="C211" s="642" t="s">
        <v>411</v>
      </c>
      <c r="D211" s="594" t="s">
        <v>359</v>
      </c>
      <c r="E211" s="594" t="s">
        <v>276</v>
      </c>
      <c r="F211" s="594" t="s">
        <v>1316</v>
      </c>
      <c r="G211" s="594" t="s">
        <v>148</v>
      </c>
      <c r="H211" s="594" t="s">
        <v>1075</v>
      </c>
      <c r="I211" s="620" t="s">
        <v>2666</v>
      </c>
      <c r="J211" s="643">
        <v>3950000</v>
      </c>
    </row>
    <row r="212" spans="1:10">
      <c r="A212" s="595" t="s">
        <v>411</v>
      </c>
      <c r="B212" s="644" t="s">
        <v>411</v>
      </c>
      <c r="C212" s="642" t="s">
        <v>411</v>
      </c>
      <c r="D212" s="594" t="s">
        <v>359</v>
      </c>
      <c r="E212" s="594" t="s">
        <v>276</v>
      </c>
      <c r="F212" s="594" t="s">
        <v>1316</v>
      </c>
      <c r="G212" s="594" t="s">
        <v>171</v>
      </c>
      <c r="H212" s="595" t="s">
        <v>411</v>
      </c>
      <c r="I212" s="620" t="s">
        <v>2677</v>
      </c>
      <c r="J212" s="643">
        <v>33282000</v>
      </c>
    </row>
    <row r="213" spans="1:10">
      <c r="A213" s="595" t="s">
        <v>411</v>
      </c>
      <c r="B213" s="644" t="s">
        <v>411</v>
      </c>
      <c r="C213" s="642" t="s">
        <v>411</v>
      </c>
      <c r="D213" s="594" t="s">
        <v>359</v>
      </c>
      <c r="E213" s="594" t="s">
        <v>276</v>
      </c>
      <c r="F213" s="594" t="s">
        <v>1316</v>
      </c>
      <c r="G213" s="594" t="s">
        <v>171</v>
      </c>
      <c r="H213" s="594" t="s">
        <v>173</v>
      </c>
      <c r="I213" s="620" t="s">
        <v>174</v>
      </c>
      <c r="J213" s="643">
        <v>24493000</v>
      </c>
    </row>
    <row r="214" spans="1:10">
      <c r="A214" s="595" t="s">
        <v>411</v>
      </c>
      <c r="B214" s="644" t="s">
        <v>411</v>
      </c>
      <c r="C214" s="642" t="s">
        <v>411</v>
      </c>
      <c r="D214" s="594" t="s">
        <v>359</v>
      </c>
      <c r="E214" s="594" t="s">
        <v>276</v>
      </c>
      <c r="F214" s="594" t="s">
        <v>1316</v>
      </c>
      <c r="G214" s="594" t="s">
        <v>171</v>
      </c>
      <c r="H214" s="594" t="s">
        <v>175</v>
      </c>
      <c r="I214" s="620" t="s">
        <v>176</v>
      </c>
      <c r="J214" s="643">
        <v>8789000</v>
      </c>
    </row>
    <row r="215" spans="1:10">
      <c r="A215" s="595" t="s">
        <v>411</v>
      </c>
      <c r="B215" s="644" t="s">
        <v>411</v>
      </c>
      <c r="C215" s="642" t="s">
        <v>411</v>
      </c>
      <c r="D215" s="594" t="s">
        <v>359</v>
      </c>
      <c r="E215" s="594" t="s">
        <v>276</v>
      </c>
      <c r="F215" s="594" t="s">
        <v>1316</v>
      </c>
      <c r="G215" s="594" t="s">
        <v>240</v>
      </c>
      <c r="H215" s="595" t="s">
        <v>411</v>
      </c>
      <c r="I215" s="620" t="s">
        <v>241</v>
      </c>
      <c r="J215" s="643">
        <v>55665000</v>
      </c>
    </row>
    <row r="216" spans="1:10">
      <c r="A216" s="595" t="s">
        <v>411</v>
      </c>
      <c r="B216" s="644" t="s">
        <v>411</v>
      </c>
      <c r="C216" s="642" t="s">
        <v>411</v>
      </c>
      <c r="D216" s="594" t="s">
        <v>359</v>
      </c>
      <c r="E216" s="594" t="s">
        <v>276</v>
      </c>
      <c r="F216" s="594" t="s">
        <v>1316</v>
      </c>
      <c r="G216" s="594" t="s">
        <v>240</v>
      </c>
      <c r="H216" s="594" t="s">
        <v>242</v>
      </c>
      <c r="I216" s="620" t="s">
        <v>243</v>
      </c>
      <c r="J216" s="643">
        <v>2110000</v>
      </c>
    </row>
    <row r="217" spans="1:10">
      <c r="A217" s="595" t="s">
        <v>411</v>
      </c>
      <c r="B217" s="644" t="s">
        <v>411</v>
      </c>
      <c r="C217" s="642" t="s">
        <v>411</v>
      </c>
      <c r="D217" s="594" t="s">
        <v>359</v>
      </c>
      <c r="E217" s="594" t="s">
        <v>276</v>
      </c>
      <c r="F217" s="594" t="s">
        <v>1316</v>
      </c>
      <c r="G217" s="594" t="s">
        <v>240</v>
      </c>
      <c r="H217" s="594" t="s">
        <v>728</v>
      </c>
      <c r="I217" s="620" t="s">
        <v>729</v>
      </c>
      <c r="J217" s="643">
        <v>1000000</v>
      </c>
    </row>
    <row r="218" spans="1:10">
      <c r="A218" s="595" t="s">
        <v>411</v>
      </c>
      <c r="B218" s="644" t="s">
        <v>411</v>
      </c>
      <c r="C218" s="642" t="s">
        <v>411</v>
      </c>
      <c r="D218" s="594" t="s">
        <v>359</v>
      </c>
      <c r="E218" s="594" t="s">
        <v>276</v>
      </c>
      <c r="F218" s="594" t="s">
        <v>1316</v>
      </c>
      <c r="G218" s="594" t="s">
        <v>240</v>
      </c>
      <c r="H218" s="594" t="s">
        <v>733</v>
      </c>
      <c r="I218" s="620" t="s">
        <v>734</v>
      </c>
      <c r="J218" s="643">
        <v>37400000</v>
      </c>
    </row>
    <row r="219" spans="1:10">
      <c r="A219" s="595" t="s">
        <v>411</v>
      </c>
      <c r="B219" s="644" t="s">
        <v>411</v>
      </c>
      <c r="C219" s="642" t="s">
        <v>411</v>
      </c>
      <c r="D219" s="594" t="s">
        <v>359</v>
      </c>
      <c r="E219" s="594" t="s">
        <v>276</v>
      </c>
      <c r="F219" s="594" t="s">
        <v>1316</v>
      </c>
      <c r="G219" s="594" t="s">
        <v>240</v>
      </c>
      <c r="H219" s="594" t="s">
        <v>735</v>
      </c>
      <c r="I219" s="620" t="s">
        <v>193</v>
      </c>
      <c r="J219" s="643">
        <v>15155000</v>
      </c>
    </row>
    <row r="220" spans="1:10">
      <c r="A220" s="595" t="s">
        <v>411</v>
      </c>
      <c r="B220" s="644" t="s">
        <v>411</v>
      </c>
      <c r="C220" s="642" t="s">
        <v>411</v>
      </c>
      <c r="D220" s="594" t="s">
        <v>359</v>
      </c>
      <c r="E220" s="594" t="s">
        <v>276</v>
      </c>
      <c r="F220" s="594" t="s">
        <v>1316</v>
      </c>
      <c r="G220" s="594" t="s">
        <v>183</v>
      </c>
      <c r="H220" s="595" t="s">
        <v>411</v>
      </c>
      <c r="I220" s="620" t="s">
        <v>184</v>
      </c>
      <c r="J220" s="643">
        <v>2000000</v>
      </c>
    </row>
    <row r="221" spans="1:10">
      <c r="A221" s="595" t="s">
        <v>411</v>
      </c>
      <c r="B221" s="644" t="s">
        <v>411</v>
      </c>
      <c r="C221" s="642" t="s">
        <v>411</v>
      </c>
      <c r="D221" s="594" t="s">
        <v>359</v>
      </c>
      <c r="E221" s="594" t="s">
        <v>276</v>
      </c>
      <c r="F221" s="594" t="s">
        <v>1316</v>
      </c>
      <c r="G221" s="594" t="s">
        <v>183</v>
      </c>
      <c r="H221" s="594" t="s">
        <v>772</v>
      </c>
      <c r="I221" s="620" t="s">
        <v>195</v>
      </c>
      <c r="J221" s="643">
        <v>2000000</v>
      </c>
    </row>
    <row r="222" spans="1:10">
      <c r="A222" s="595" t="s">
        <v>411</v>
      </c>
      <c r="B222" s="644" t="s">
        <v>411</v>
      </c>
      <c r="C222" s="642" t="s">
        <v>411</v>
      </c>
      <c r="D222" s="594" t="s">
        <v>359</v>
      </c>
      <c r="E222" s="594" t="s">
        <v>276</v>
      </c>
      <c r="F222" s="594" t="s">
        <v>1316</v>
      </c>
      <c r="G222" s="594" t="s">
        <v>738</v>
      </c>
      <c r="H222" s="595" t="s">
        <v>411</v>
      </c>
      <c r="I222" s="620" t="s">
        <v>739</v>
      </c>
      <c r="J222" s="643">
        <v>1950000</v>
      </c>
    </row>
    <row r="223" spans="1:10">
      <c r="A223" s="595" t="s">
        <v>411</v>
      </c>
      <c r="B223" s="644" t="s">
        <v>411</v>
      </c>
      <c r="C223" s="642" t="s">
        <v>411</v>
      </c>
      <c r="D223" s="594" t="s">
        <v>359</v>
      </c>
      <c r="E223" s="594" t="s">
        <v>276</v>
      </c>
      <c r="F223" s="594" t="s">
        <v>1316</v>
      </c>
      <c r="G223" s="594" t="s">
        <v>738</v>
      </c>
      <c r="H223" s="594" t="s">
        <v>1264</v>
      </c>
      <c r="I223" s="620" t="s">
        <v>1263</v>
      </c>
      <c r="J223" s="643">
        <v>950000</v>
      </c>
    </row>
    <row r="224" spans="1:10">
      <c r="A224" s="595" t="s">
        <v>411</v>
      </c>
      <c r="B224" s="644" t="s">
        <v>411</v>
      </c>
      <c r="C224" s="642" t="s">
        <v>411</v>
      </c>
      <c r="D224" s="594" t="s">
        <v>359</v>
      </c>
      <c r="E224" s="594" t="s">
        <v>276</v>
      </c>
      <c r="F224" s="594" t="s">
        <v>1316</v>
      </c>
      <c r="G224" s="594" t="s">
        <v>738</v>
      </c>
      <c r="H224" s="594" t="s">
        <v>742</v>
      </c>
      <c r="I224" s="620" t="s">
        <v>743</v>
      </c>
      <c r="J224" s="643">
        <v>1000000</v>
      </c>
    </row>
    <row r="225" spans="1:10">
      <c r="A225" s="595" t="s">
        <v>411</v>
      </c>
      <c r="B225" s="644" t="s">
        <v>411</v>
      </c>
      <c r="C225" s="642" t="s">
        <v>411</v>
      </c>
      <c r="D225" s="594" t="s">
        <v>359</v>
      </c>
      <c r="E225" s="594" t="s">
        <v>276</v>
      </c>
      <c r="F225" s="594" t="s">
        <v>1316</v>
      </c>
      <c r="G225" s="594" t="s">
        <v>189</v>
      </c>
      <c r="H225" s="595" t="s">
        <v>411</v>
      </c>
      <c r="I225" s="620" t="s">
        <v>190</v>
      </c>
      <c r="J225" s="643">
        <v>735879000</v>
      </c>
    </row>
    <row r="226" spans="1:10">
      <c r="A226" s="595" t="s">
        <v>411</v>
      </c>
      <c r="B226" s="644" t="s">
        <v>411</v>
      </c>
      <c r="C226" s="642" t="s">
        <v>411</v>
      </c>
      <c r="D226" s="594" t="s">
        <v>359</v>
      </c>
      <c r="E226" s="594" t="s">
        <v>276</v>
      </c>
      <c r="F226" s="594" t="s">
        <v>1316</v>
      </c>
      <c r="G226" s="594" t="s">
        <v>189</v>
      </c>
      <c r="H226" s="594" t="s">
        <v>773</v>
      </c>
      <c r="I226" s="620" t="s">
        <v>2695</v>
      </c>
      <c r="J226" s="643">
        <v>260796000</v>
      </c>
    </row>
    <row r="227" spans="1:10">
      <c r="A227" s="595" t="s">
        <v>411</v>
      </c>
      <c r="B227" s="644" t="s">
        <v>411</v>
      </c>
      <c r="C227" s="642" t="s">
        <v>411</v>
      </c>
      <c r="D227" s="594" t="s">
        <v>359</v>
      </c>
      <c r="E227" s="594" t="s">
        <v>276</v>
      </c>
      <c r="F227" s="594" t="s">
        <v>1316</v>
      </c>
      <c r="G227" s="594" t="s">
        <v>189</v>
      </c>
      <c r="H227" s="594" t="s">
        <v>37</v>
      </c>
      <c r="I227" s="620" t="s">
        <v>2696</v>
      </c>
      <c r="J227" s="643">
        <v>1050000</v>
      </c>
    </row>
    <row r="228" spans="1:10">
      <c r="A228" s="595" t="s">
        <v>411</v>
      </c>
      <c r="B228" s="644" t="s">
        <v>411</v>
      </c>
      <c r="C228" s="642" t="s">
        <v>411</v>
      </c>
      <c r="D228" s="594" t="s">
        <v>359</v>
      </c>
      <c r="E228" s="594" t="s">
        <v>276</v>
      </c>
      <c r="F228" s="594" t="s">
        <v>1316</v>
      </c>
      <c r="G228" s="594" t="s">
        <v>189</v>
      </c>
      <c r="H228" s="594" t="s">
        <v>192</v>
      </c>
      <c r="I228" s="620" t="s">
        <v>195</v>
      </c>
      <c r="J228" s="643">
        <v>474033000</v>
      </c>
    </row>
    <row r="229" spans="1:10">
      <c r="A229" s="595" t="s">
        <v>411</v>
      </c>
      <c r="B229" s="644" t="s">
        <v>411</v>
      </c>
      <c r="C229" s="642" t="s">
        <v>411</v>
      </c>
      <c r="D229" s="594" t="s">
        <v>359</v>
      </c>
      <c r="E229" s="594" t="s">
        <v>276</v>
      </c>
      <c r="F229" s="594" t="s">
        <v>1316</v>
      </c>
      <c r="G229" s="594" t="s">
        <v>77</v>
      </c>
      <c r="H229" s="595" t="s">
        <v>411</v>
      </c>
      <c r="I229" s="620" t="s">
        <v>78</v>
      </c>
      <c r="J229" s="643">
        <v>4997650600</v>
      </c>
    </row>
    <row r="230" spans="1:10">
      <c r="A230" s="595" t="s">
        <v>411</v>
      </c>
      <c r="B230" s="644" t="s">
        <v>411</v>
      </c>
      <c r="C230" s="642" t="s">
        <v>411</v>
      </c>
      <c r="D230" s="594" t="s">
        <v>359</v>
      </c>
      <c r="E230" s="594" t="s">
        <v>276</v>
      </c>
      <c r="F230" s="594" t="s">
        <v>1316</v>
      </c>
      <c r="G230" s="594" t="s">
        <v>77</v>
      </c>
      <c r="H230" s="594" t="s">
        <v>79</v>
      </c>
      <c r="I230" s="620" t="s">
        <v>195</v>
      </c>
      <c r="J230" s="643">
        <v>4997650600</v>
      </c>
    </row>
    <row r="231" spans="1:10">
      <c r="A231" s="595" t="s">
        <v>411</v>
      </c>
      <c r="B231" s="644" t="s">
        <v>411</v>
      </c>
      <c r="C231" s="642" t="s">
        <v>411</v>
      </c>
      <c r="D231" s="594" t="s">
        <v>359</v>
      </c>
      <c r="E231" s="594" t="s">
        <v>276</v>
      </c>
      <c r="F231" s="594" t="s">
        <v>1316</v>
      </c>
      <c r="G231" s="594" t="s">
        <v>194</v>
      </c>
      <c r="H231" s="595" t="s">
        <v>411</v>
      </c>
      <c r="I231" s="620" t="s">
        <v>195</v>
      </c>
      <c r="J231" s="643">
        <v>1759017960</v>
      </c>
    </row>
    <row r="232" spans="1:10">
      <c r="A232" s="595" t="s">
        <v>411</v>
      </c>
      <c r="B232" s="644" t="s">
        <v>411</v>
      </c>
      <c r="C232" s="642" t="s">
        <v>411</v>
      </c>
      <c r="D232" s="594" t="s">
        <v>359</v>
      </c>
      <c r="E232" s="594" t="s">
        <v>276</v>
      </c>
      <c r="F232" s="594" t="s">
        <v>1316</v>
      </c>
      <c r="G232" s="594" t="s">
        <v>194</v>
      </c>
      <c r="H232" s="594" t="s">
        <v>200</v>
      </c>
      <c r="I232" s="620" t="s">
        <v>201</v>
      </c>
      <c r="J232" s="643">
        <v>1759017960</v>
      </c>
    </row>
    <row r="233" spans="1:10">
      <c r="A233" s="595" t="s">
        <v>411</v>
      </c>
      <c r="B233" s="644" t="s">
        <v>411</v>
      </c>
      <c r="C233" s="642" t="s">
        <v>411</v>
      </c>
      <c r="D233" s="594" t="s">
        <v>359</v>
      </c>
      <c r="E233" s="594" t="s">
        <v>276</v>
      </c>
      <c r="F233" s="594" t="s">
        <v>1229</v>
      </c>
      <c r="G233" s="595" t="s">
        <v>411</v>
      </c>
      <c r="H233" s="595" t="s">
        <v>411</v>
      </c>
      <c r="I233" s="620" t="s">
        <v>2766</v>
      </c>
      <c r="J233" s="643">
        <v>682000</v>
      </c>
    </row>
    <row r="234" spans="1:10" ht="25.5">
      <c r="A234" s="595" t="s">
        <v>411</v>
      </c>
      <c r="B234" s="644" t="s">
        <v>411</v>
      </c>
      <c r="C234" s="642" t="s">
        <v>411</v>
      </c>
      <c r="D234" s="594" t="s">
        <v>359</v>
      </c>
      <c r="E234" s="594" t="s">
        <v>276</v>
      </c>
      <c r="F234" s="594" t="s">
        <v>1229</v>
      </c>
      <c r="G234" s="594" t="s">
        <v>744</v>
      </c>
      <c r="H234" s="595" t="s">
        <v>411</v>
      </c>
      <c r="I234" s="620" t="s">
        <v>2686</v>
      </c>
      <c r="J234" s="643">
        <v>682000</v>
      </c>
    </row>
    <row r="235" spans="1:10">
      <c r="A235" s="595" t="s">
        <v>411</v>
      </c>
      <c r="B235" s="644" t="s">
        <v>411</v>
      </c>
      <c r="C235" s="642" t="s">
        <v>411</v>
      </c>
      <c r="D235" s="594" t="s">
        <v>359</v>
      </c>
      <c r="E235" s="594" t="s">
        <v>276</v>
      </c>
      <c r="F235" s="594" t="s">
        <v>1229</v>
      </c>
      <c r="G235" s="594" t="s">
        <v>744</v>
      </c>
      <c r="H235" s="594" t="s">
        <v>371</v>
      </c>
      <c r="I235" s="620" t="s">
        <v>372</v>
      </c>
      <c r="J235" s="643">
        <v>682000</v>
      </c>
    </row>
    <row r="236" spans="1:10">
      <c r="A236" s="595" t="s">
        <v>411</v>
      </c>
      <c r="B236" s="644" t="s">
        <v>411</v>
      </c>
      <c r="C236" s="642" t="s">
        <v>411</v>
      </c>
      <c r="D236" s="594" t="s">
        <v>359</v>
      </c>
      <c r="E236" s="594" t="s">
        <v>276</v>
      </c>
      <c r="F236" s="594" t="s">
        <v>2769</v>
      </c>
      <c r="G236" s="595" t="s">
        <v>411</v>
      </c>
      <c r="H236" s="595" t="s">
        <v>411</v>
      </c>
      <c r="I236" s="620" t="s">
        <v>2770</v>
      </c>
      <c r="J236" s="643">
        <v>300000000</v>
      </c>
    </row>
    <row r="237" spans="1:10" ht="25.5">
      <c r="A237" s="595" t="s">
        <v>411</v>
      </c>
      <c r="B237" s="644" t="s">
        <v>411</v>
      </c>
      <c r="C237" s="642" t="s">
        <v>411</v>
      </c>
      <c r="D237" s="594" t="s">
        <v>359</v>
      </c>
      <c r="E237" s="594" t="s">
        <v>276</v>
      </c>
      <c r="F237" s="594" t="s">
        <v>2769</v>
      </c>
      <c r="G237" s="594" t="s">
        <v>744</v>
      </c>
      <c r="H237" s="595" t="s">
        <v>411</v>
      </c>
      <c r="I237" s="620" t="s">
        <v>2686</v>
      </c>
      <c r="J237" s="643">
        <v>200000000</v>
      </c>
    </row>
    <row r="238" spans="1:10">
      <c r="A238" s="595" t="s">
        <v>411</v>
      </c>
      <c r="B238" s="644" t="s">
        <v>411</v>
      </c>
      <c r="C238" s="642" t="s">
        <v>411</v>
      </c>
      <c r="D238" s="594" t="s">
        <v>359</v>
      </c>
      <c r="E238" s="594" t="s">
        <v>276</v>
      </c>
      <c r="F238" s="594" t="s">
        <v>2769</v>
      </c>
      <c r="G238" s="594" t="s">
        <v>744</v>
      </c>
      <c r="H238" s="594" t="s">
        <v>371</v>
      </c>
      <c r="I238" s="620" t="s">
        <v>372</v>
      </c>
      <c r="J238" s="643">
        <v>200000000</v>
      </c>
    </row>
    <row r="239" spans="1:10">
      <c r="A239" s="595" t="s">
        <v>411</v>
      </c>
      <c r="B239" s="644" t="s">
        <v>411</v>
      </c>
      <c r="C239" s="642" t="s">
        <v>411</v>
      </c>
      <c r="D239" s="594" t="s">
        <v>359</v>
      </c>
      <c r="E239" s="594" t="s">
        <v>276</v>
      </c>
      <c r="F239" s="594" t="s">
        <v>2769</v>
      </c>
      <c r="G239" s="594" t="s">
        <v>260</v>
      </c>
      <c r="H239" s="595" t="s">
        <v>411</v>
      </c>
      <c r="I239" s="620" t="s">
        <v>261</v>
      </c>
      <c r="J239" s="643">
        <v>100000000</v>
      </c>
    </row>
    <row r="240" spans="1:10">
      <c r="A240" s="595" t="s">
        <v>411</v>
      </c>
      <c r="B240" s="644" t="s">
        <v>411</v>
      </c>
      <c r="C240" s="642" t="s">
        <v>411</v>
      </c>
      <c r="D240" s="594" t="s">
        <v>359</v>
      </c>
      <c r="E240" s="594" t="s">
        <v>276</v>
      </c>
      <c r="F240" s="594" t="s">
        <v>2769</v>
      </c>
      <c r="G240" s="594" t="s">
        <v>260</v>
      </c>
      <c r="H240" s="594" t="s">
        <v>262</v>
      </c>
      <c r="I240" s="620" t="s">
        <v>2707</v>
      </c>
      <c r="J240" s="643">
        <v>100000000</v>
      </c>
    </row>
    <row r="241" spans="1:10" ht="25.5">
      <c r="A241" s="595" t="s">
        <v>411</v>
      </c>
      <c r="B241" s="644" t="s">
        <v>411</v>
      </c>
      <c r="C241" s="642" t="s">
        <v>411</v>
      </c>
      <c r="D241" s="594" t="s">
        <v>359</v>
      </c>
      <c r="E241" s="594" t="s">
        <v>322</v>
      </c>
      <c r="F241" s="595" t="s">
        <v>411</v>
      </c>
      <c r="G241" s="595" t="s">
        <v>411</v>
      </c>
      <c r="H241" s="595" t="s">
        <v>411</v>
      </c>
      <c r="I241" s="620" t="s">
        <v>2661</v>
      </c>
      <c r="J241" s="643">
        <v>154000000</v>
      </c>
    </row>
    <row r="242" spans="1:10">
      <c r="A242" s="595" t="s">
        <v>411</v>
      </c>
      <c r="B242" s="644" t="s">
        <v>411</v>
      </c>
      <c r="C242" s="642" t="s">
        <v>411</v>
      </c>
      <c r="D242" s="594" t="s">
        <v>359</v>
      </c>
      <c r="E242" s="594" t="s">
        <v>322</v>
      </c>
      <c r="F242" s="594" t="s">
        <v>2662</v>
      </c>
      <c r="G242" s="595" t="s">
        <v>411</v>
      </c>
      <c r="H242" s="595" t="s">
        <v>411</v>
      </c>
      <c r="I242" s="620" t="s">
        <v>2663</v>
      </c>
      <c r="J242" s="643">
        <v>154000000</v>
      </c>
    </row>
    <row r="243" spans="1:10">
      <c r="A243" s="595" t="s">
        <v>411</v>
      </c>
      <c r="B243" s="644" t="s">
        <v>411</v>
      </c>
      <c r="C243" s="642" t="s">
        <v>411</v>
      </c>
      <c r="D243" s="594" t="s">
        <v>359</v>
      </c>
      <c r="E243" s="594" t="s">
        <v>322</v>
      </c>
      <c r="F243" s="594" t="s">
        <v>2662</v>
      </c>
      <c r="G243" s="594" t="s">
        <v>77</v>
      </c>
      <c r="H243" s="595" t="s">
        <v>411</v>
      </c>
      <c r="I243" s="620" t="s">
        <v>78</v>
      </c>
      <c r="J243" s="643">
        <v>54000000</v>
      </c>
    </row>
    <row r="244" spans="1:10">
      <c r="A244" s="595" t="s">
        <v>411</v>
      </c>
      <c r="B244" s="644" t="s">
        <v>411</v>
      </c>
      <c r="C244" s="642" t="s">
        <v>411</v>
      </c>
      <c r="D244" s="594" t="s">
        <v>359</v>
      </c>
      <c r="E244" s="594" t="s">
        <v>322</v>
      </c>
      <c r="F244" s="594" t="s">
        <v>2662</v>
      </c>
      <c r="G244" s="594" t="s">
        <v>77</v>
      </c>
      <c r="H244" s="594" t="s">
        <v>79</v>
      </c>
      <c r="I244" s="620" t="s">
        <v>195</v>
      </c>
      <c r="J244" s="643">
        <v>54000000</v>
      </c>
    </row>
    <row r="245" spans="1:10">
      <c r="A245" s="595" t="s">
        <v>411</v>
      </c>
      <c r="B245" s="644" t="s">
        <v>411</v>
      </c>
      <c r="C245" s="642" t="s">
        <v>411</v>
      </c>
      <c r="D245" s="594" t="s">
        <v>359</v>
      </c>
      <c r="E245" s="594" t="s">
        <v>322</v>
      </c>
      <c r="F245" s="594" t="s">
        <v>2662</v>
      </c>
      <c r="G245" s="594" t="s">
        <v>260</v>
      </c>
      <c r="H245" s="595" t="s">
        <v>411</v>
      </c>
      <c r="I245" s="620" t="s">
        <v>261</v>
      </c>
      <c r="J245" s="643">
        <v>100000000</v>
      </c>
    </row>
    <row r="246" spans="1:10">
      <c r="A246" s="595" t="s">
        <v>411</v>
      </c>
      <c r="B246" s="644" t="s">
        <v>411</v>
      </c>
      <c r="C246" s="642" t="s">
        <v>411</v>
      </c>
      <c r="D246" s="594" t="s">
        <v>359</v>
      </c>
      <c r="E246" s="594" t="s">
        <v>322</v>
      </c>
      <c r="F246" s="594" t="s">
        <v>2662</v>
      </c>
      <c r="G246" s="594" t="s">
        <v>260</v>
      </c>
      <c r="H246" s="594" t="s">
        <v>262</v>
      </c>
      <c r="I246" s="620" t="s">
        <v>2707</v>
      </c>
      <c r="J246" s="643">
        <v>100000000</v>
      </c>
    </row>
    <row r="247" spans="1:10">
      <c r="A247" s="598" t="s">
        <v>136</v>
      </c>
      <c r="B247" s="639" t="s">
        <v>1573</v>
      </c>
      <c r="C247" s="640" t="s">
        <v>1574</v>
      </c>
      <c r="D247" s="599" t="s">
        <v>411</v>
      </c>
      <c r="E247" s="599" t="s">
        <v>411</v>
      </c>
      <c r="F247" s="599" t="s">
        <v>411</v>
      </c>
      <c r="G247" s="599" t="s">
        <v>411</v>
      </c>
      <c r="H247" s="599" t="s">
        <v>411</v>
      </c>
      <c r="I247" s="640" t="s">
        <v>411</v>
      </c>
      <c r="J247" s="641">
        <v>75946329963</v>
      </c>
    </row>
    <row r="248" spans="1:10">
      <c r="A248" s="595" t="s">
        <v>411</v>
      </c>
      <c r="B248" s="596" t="s">
        <v>1573</v>
      </c>
      <c r="C248" s="620" t="s">
        <v>1574</v>
      </c>
      <c r="D248" s="595" t="s">
        <v>411</v>
      </c>
      <c r="E248" s="595" t="s">
        <v>411</v>
      </c>
      <c r="F248" s="595" t="s">
        <v>411</v>
      </c>
      <c r="G248" s="595" t="s">
        <v>411</v>
      </c>
      <c r="H248" s="595" t="s">
        <v>411</v>
      </c>
      <c r="I248" s="642" t="s">
        <v>411</v>
      </c>
      <c r="J248" s="643">
        <v>75946329963</v>
      </c>
    </row>
    <row r="249" spans="1:10">
      <c r="A249" s="595" t="s">
        <v>411</v>
      </c>
      <c r="B249" s="644" t="s">
        <v>411</v>
      </c>
      <c r="C249" s="642" t="s">
        <v>411</v>
      </c>
      <c r="D249" s="594" t="s">
        <v>1312</v>
      </c>
      <c r="E249" s="595" t="s">
        <v>411</v>
      </c>
      <c r="F249" s="595" t="s">
        <v>411</v>
      </c>
      <c r="G249" s="595" t="s">
        <v>411</v>
      </c>
      <c r="H249" s="595" t="s">
        <v>411</v>
      </c>
      <c r="I249" s="620" t="s">
        <v>259</v>
      </c>
      <c r="J249" s="643">
        <v>6127334449</v>
      </c>
    </row>
    <row r="250" spans="1:10">
      <c r="A250" s="595" t="s">
        <v>411</v>
      </c>
      <c r="B250" s="644" t="s">
        <v>411</v>
      </c>
      <c r="C250" s="642" t="s">
        <v>411</v>
      </c>
      <c r="D250" s="594" t="s">
        <v>1312</v>
      </c>
      <c r="E250" s="594" t="s">
        <v>570</v>
      </c>
      <c r="F250" s="595" t="s">
        <v>411</v>
      </c>
      <c r="G250" s="595" t="s">
        <v>411</v>
      </c>
      <c r="H250" s="595" t="s">
        <v>411</v>
      </c>
      <c r="I250" s="620" t="s">
        <v>2711</v>
      </c>
      <c r="J250" s="643">
        <v>391108000</v>
      </c>
    </row>
    <row r="251" spans="1:10">
      <c r="A251" s="595" t="s">
        <v>411</v>
      </c>
      <c r="B251" s="644" t="s">
        <v>411</v>
      </c>
      <c r="C251" s="642" t="s">
        <v>411</v>
      </c>
      <c r="D251" s="594" t="s">
        <v>1312</v>
      </c>
      <c r="E251" s="594" t="s">
        <v>570</v>
      </c>
      <c r="F251" s="594" t="s">
        <v>2881</v>
      </c>
      <c r="G251" s="595" t="s">
        <v>411</v>
      </c>
      <c r="H251" s="595" t="s">
        <v>411</v>
      </c>
      <c r="I251" s="620" t="s">
        <v>600</v>
      </c>
      <c r="J251" s="643">
        <v>391108000</v>
      </c>
    </row>
    <row r="252" spans="1:10">
      <c r="A252" s="595" t="s">
        <v>411</v>
      </c>
      <c r="B252" s="644" t="s">
        <v>411</v>
      </c>
      <c r="C252" s="642" t="s">
        <v>411</v>
      </c>
      <c r="D252" s="594" t="s">
        <v>1312</v>
      </c>
      <c r="E252" s="594" t="s">
        <v>570</v>
      </c>
      <c r="F252" s="594" t="s">
        <v>2881</v>
      </c>
      <c r="G252" s="594" t="s">
        <v>260</v>
      </c>
      <c r="H252" s="595" t="s">
        <v>411</v>
      </c>
      <c r="I252" s="620" t="s">
        <v>261</v>
      </c>
      <c r="J252" s="643">
        <v>360641000</v>
      </c>
    </row>
    <row r="253" spans="1:10">
      <c r="A253" s="595" t="s">
        <v>411</v>
      </c>
      <c r="B253" s="644" t="s">
        <v>411</v>
      </c>
      <c r="C253" s="642" t="s">
        <v>411</v>
      </c>
      <c r="D253" s="594" t="s">
        <v>1312</v>
      </c>
      <c r="E253" s="594" t="s">
        <v>570</v>
      </c>
      <c r="F253" s="594" t="s">
        <v>2881</v>
      </c>
      <c r="G253" s="594" t="s">
        <v>260</v>
      </c>
      <c r="H253" s="594" t="s">
        <v>262</v>
      </c>
      <c r="I253" s="620" t="s">
        <v>2707</v>
      </c>
      <c r="J253" s="643">
        <v>360641000</v>
      </c>
    </row>
    <row r="254" spans="1:10">
      <c r="A254" s="595" t="s">
        <v>411</v>
      </c>
      <c r="B254" s="644" t="s">
        <v>411</v>
      </c>
      <c r="C254" s="642" t="s">
        <v>411</v>
      </c>
      <c r="D254" s="594" t="s">
        <v>1312</v>
      </c>
      <c r="E254" s="594" t="s">
        <v>570</v>
      </c>
      <c r="F254" s="594" t="s">
        <v>2881</v>
      </c>
      <c r="G254" s="594" t="s">
        <v>53</v>
      </c>
      <c r="H254" s="595" t="s">
        <v>411</v>
      </c>
      <c r="I254" s="620" t="s">
        <v>193</v>
      </c>
      <c r="J254" s="643">
        <v>30467000</v>
      </c>
    </row>
    <row r="255" spans="1:10">
      <c r="A255" s="595" t="s">
        <v>411</v>
      </c>
      <c r="B255" s="644" t="s">
        <v>411</v>
      </c>
      <c r="C255" s="642" t="s">
        <v>411</v>
      </c>
      <c r="D255" s="594" t="s">
        <v>1312</v>
      </c>
      <c r="E255" s="594" t="s">
        <v>570</v>
      </c>
      <c r="F255" s="594" t="s">
        <v>2881</v>
      </c>
      <c r="G255" s="594" t="s">
        <v>53</v>
      </c>
      <c r="H255" s="594" t="s">
        <v>56</v>
      </c>
      <c r="I255" s="620" t="s">
        <v>57</v>
      </c>
      <c r="J255" s="643">
        <v>30467000</v>
      </c>
    </row>
    <row r="256" spans="1:10">
      <c r="A256" s="595" t="s">
        <v>411</v>
      </c>
      <c r="B256" s="644" t="s">
        <v>411</v>
      </c>
      <c r="C256" s="642" t="s">
        <v>411</v>
      </c>
      <c r="D256" s="594" t="s">
        <v>1312</v>
      </c>
      <c r="E256" s="594" t="s">
        <v>245</v>
      </c>
      <c r="F256" s="595" t="s">
        <v>411</v>
      </c>
      <c r="G256" s="595" t="s">
        <v>411</v>
      </c>
      <c r="H256" s="595" t="s">
        <v>411</v>
      </c>
      <c r="I256" s="620" t="s">
        <v>2855</v>
      </c>
      <c r="J256" s="643">
        <v>100000000</v>
      </c>
    </row>
    <row r="257" spans="1:10">
      <c r="A257" s="595" t="s">
        <v>411</v>
      </c>
      <c r="B257" s="644" t="s">
        <v>411</v>
      </c>
      <c r="C257" s="642" t="s">
        <v>411</v>
      </c>
      <c r="D257" s="594" t="s">
        <v>1312</v>
      </c>
      <c r="E257" s="594" t="s">
        <v>245</v>
      </c>
      <c r="F257" s="594" t="s">
        <v>2856</v>
      </c>
      <c r="G257" s="595" t="s">
        <v>411</v>
      </c>
      <c r="H257" s="595" t="s">
        <v>411</v>
      </c>
      <c r="I257" s="620" t="s">
        <v>2857</v>
      </c>
      <c r="J257" s="643">
        <v>100000000</v>
      </c>
    </row>
    <row r="258" spans="1:10">
      <c r="A258" s="595" t="s">
        <v>411</v>
      </c>
      <c r="B258" s="644" t="s">
        <v>411</v>
      </c>
      <c r="C258" s="642" t="s">
        <v>411</v>
      </c>
      <c r="D258" s="594" t="s">
        <v>1312</v>
      </c>
      <c r="E258" s="594" t="s">
        <v>245</v>
      </c>
      <c r="F258" s="594" t="s">
        <v>2856</v>
      </c>
      <c r="G258" s="594" t="s">
        <v>260</v>
      </c>
      <c r="H258" s="595" t="s">
        <v>411</v>
      </c>
      <c r="I258" s="620" t="s">
        <v>261</v>
      </c>
      <c r="J258" s="643">
        <v>94108000</v>
      </c>
    </row>
    <row r="259" spans="1:10">
      <c r="A259" s="595" t="s">
        <v>411</v>
      </c>
      <c r="B259" s="644" t="s">
        <v>411</v>
      </c>
      <c r="C259" s="642" t="s">
        <v>411</v>
      </c>
      <c r="D259" s="594" t="s">
        <v>1312</v>
      </c>
      <c r="E259" s="594" t="s">
        <v>245</v>
      </c>
      <c r="F259" s="594" t="s">
        <v>2856</v>
      </c>
      <c r="G259" s="594" t="s">
        <v>260</v>
      </c>
      <c r="H259" s="594" t="s">
        <v>262</v>
      </c>
      <c r="I259" s="620" t="s">
        <v>2707</v>
      </c>
      <c r="J259" s="643">
        <v>94108000</v>
      </c>
    </row>
    <row r="260" spans="1:10">
      <c r="A260" s="595" t="s">
        <v>411</v>
      </c>
      <c r="B260" s="644" t="s">
        <v>411</v>
      </c>
      <c r="C260" s="642" t="s">
        <v>411</v>
      </c>
      <c r="D260" s="594" t="s">
        <v>1312</v>
      </c>
      <c r="E260" s="594" t="s">
        <v>245</v>
      </c>
      <c r="F260" s="594" t="s">
        <v>2856</v>
      </c>
      <c r="G260" s="594" t="s">
        <v>53</v>
      </c>
      <c r="H260" s="595" t="s">
        <v>411</v>
      </c>
      <c r="I260" s="620" t="s">
        <v>193</v>
      </c>
      <c r="J260" s="643">
        <v>5892000</v>
      </c>
    </row>
    <row r="261" spans="1:10">
      <c r="A261" s="595" t="s">
        <v>411</v>
      </c>
      <c r="B261" s="644" t="s">
        <v>411</v>
      </c>
      <c r="C261" s="642" t="s">
        <v>411</v>
      </c>
      <c r="D261" s="594" t="s">
        <v>1312</v>
      </c>
      <c r="E261" s="594" t="s">
        <v>245</v>
      </c>
      <c r="F261" s="594" t="s">
        <v>2856</v>
      </c>
      <c r="G261" s="594" t="s">
        <v>53</v>
      </c>
      <c r="H261" s="594" t="s">
        <v>56</v>
      </c>
      <c r="I261" s="620" t="s">
        <v>57</v>
      </c>
      <c r="J261" s="643">
        <v>5892000</v>
      </c>
    </row>
    <row r="262" spans="1:10">
      <c r="A262" s="595" t="s">
        <v>411</v>
      </c>
      <c r="B262" s="644" t="s">
        <v>411</v>
      </c>
      <c r="C262" s="642" t="s">
        <v>411</v>
      </c>
      <c r="D262" s="594" t="s">
        <v>1312</v>
      </c>
      <c r="E262" s="594" t="s">
        <v>276</v>
      </c>
      <c r="F262" s="595" t="s">
        <v>411</v>
      </c>
      <c r="G262" s="595" t="s">
        <v>411</v>
      </c>
      <c r="H262" s="595" t="s">
        <v>411</v>
      </c>
      <c r="I262" s="620" t="s">
        <v>1966</v>
      </c>
      <c r="J262" s="643">
        <v>5614032207</v>
      </c>
    </row>
    <row r="263" spans="1:10">
      <c r="A263" s="595" t="s">
        <v>411</v>
      </c>
      <c r="B263" s="644" t="s">
        <v>411</v>
      </c>
      <c r="C263" s="642" t="s">
        <v>411</v>
      </c>
      <c r="D263" s="594" t="s">
        <v>1312</v>
      </c>
      <c r="E263" s="594" t="s">
        <v>276</v>
      </c>
      <c r="F263" s="594" t="s">
        <v>1229</v>
      </c>
      <c r="G263" s="595" t="s">
        <v>411</v>
      </c>
      <c r="H263" s="595" t="s">
        <v>411</v>
      </c>
      <c r="I263" s="620" t="s">
        <v>2766</v>
      </c>
      <c r="J263" s="643">
        <v>1360518747</v>
      </c>
    </row>
    <row r="264" spans="1:10">
      <c r="A264" s="595" t="s">
        <v>411</v>
      </c>
      <c r="B264" s="644" t="s">
        <v>411</v>
      </c>
      <c r="C264" s="642" t="s">
        <v>411</v>
      </c>
      <c r="D264" s="594" t="s">
        <v>1312</v>
      </c>
      <c r="E264" s="594" t="s">
        <v>276</v>
      </c>
      <c r="F264" s="594" t="s">
        <v>1229</v>
      </c>
      <c r="G264" s="594" t="s">
        <v>260</v>
      </c>
      <c r="H264" s="595" t="s">
        <v>411</v>
      </c>
      <c r="I264" s="620" t="s">
        <v>261</v>
      </c>
      <c r="J264" s="643">
        <v>1124441000</v>
      </c>
    </row>
    <row r="265" spans="1:10">
      <c r="A265" s="595" t="s">
        <v>411</v>
      </c>
      <c r="B265" s="644" t="s">
        <v>411</v>
      </c>
      <c r="C265" s="642" t="s">
        <v>411</v>
      </c>
      <c r="D265" s="594" t="s">
        <v>1312</v>
      </c>
      <c r="E265" s="594" t="s">
        <v>276</v>
      </c>
      <c r="F265" s="594" t="s">
        <v>1229</v>
      </c>
      <c r="G265" s="594" t="s">
        <v>260</v>
      </c>
      <c r="H265" s="594" t="s">
        <v>262</v>
      </c>
      <c r="I265" s="620" t="s">
        <v>2707</v>
      </c>
      <c r="J265" s="643">
        <v>1124441000</v>
      </c>
    </row>
    <row r="266" spans="1:10">
      <c r="A266" s="595" t="s">
        <v>411</v>
      </c>
      <c r="B266" s="644" t="s">
        <v>411</v>
      </c>
      <c r="C266" s="642" t="s">
        <v>411</v>
      </c>
      <c r="D266" s="594" t="s">
        <v>1312</v>
      </c>
      <c r="E266" s="594" t="s">
        <v>276</v>
      </c>
      <c r="F266" s="594" t="s">
        <v>1229</v>
      </c>
      <c r="G266" s="594" t="s">
        <v>53</v>
      </c>
      <c r="H266" s="595" t="s">
        <v>411</v>
      </c>
      <c r="I266" s="620" t="s">
        <v>193</v>
      </c>
      <c r="J266" s="643">
        <v>236077747</v>
      </c>
    </row>
    <row r="267" spans="1:10">
      <c r="A267" s="595" t="s">
        <v>411</v>
      </c>
      <c r="B267" s="644" t="s">
        <v>411</v>
      </c>
      <c r="C267" s="642" t="s">
        <v>411</v>
      </c>
      <c r="D267" s="594" t="s">
        <v>1312</v>
      </c>
      <c r="E267" s="594" t="s">
        <v>276</v>
      </c>
      <c r="F267" s="594" t="s">
        <v>1229</v>
      </c>
      <c r="G267" s="594" t="s">
        <v>53</v>
      </c>
      <c r="H267" s="594" t="s">
        <v>56</v>
      </c>
      <c r="I267" s="620" t="s">
        <v>57</v>
      </c>
      <c r="J267" s="643">
        <v>235409000</v>
      </c>
    </row>
    <row r="268" spans="1:10">
      <c r="A268" s="595" t="s">
        <v>411</v>
      </c>
      <c r="B268" s="644" t="s">
        <v>411</v>
      </c>
      <c r="C268" s="642" t="s">
        <v>411</v>
      </c>
      <c r="D268" s="594" t="s">
        <v>1312</v>
      </c>
      <c r="E268" s="594" t="s">
        <v>276</v>
      </c>
      <c r="F268" s="594" t="s">
        <v>1229</v>
      </c>
      <c r="G268" s="594" t="s">
        <v>53</v>
      </c>
      <c r="H268" s="594" t="s">
        <v>358</v>
      </c>
      <c r="I268" s="620" t="s">
        <v>195</v>
      </c>
      <c r="J268" s="643">
        <v>668747</v>
      </c>
    </row>
    <row r="269" spans="1:10">
      <c r="A269" s="595" t="s">
        <v>411</v>
      </c>
      <c r="B269" s="644" t="s">
        <v>411</v>
      </c>
      <c r="C269" s="642" t="s">
        <v>411</v>
      </c>
      <c r="D269" s="594" t="s">
        <v>1312</v>
      </c>
      <c r="E269" s="594" t="s">
        <v>276</v>
      </c>
      <c r="F269" s="594" t="s">
        <v>2769</v>
      </c>
      <c r="G269" s="595" t="s">
        <v>411</v>
      </c>
      <c r="H269" s="595" t="s">
        <v>411</v>
      </c>
      <c r="I269" s="620" t="s">
        <v>2770</v>
      </c>
      <c r="J269" s="643">
        <v>3678513460</v>
      </c>
    </row>
    <row r="270" spans="1:10">
      <c r="A270" s="595" t="s">
        <v>411</v>
      </c>
      <c r="B270" s="644" t="s">
        <v>411</v>
      </c>
      <c r="C270" s="642" t="s">
        <v>411</v>
      </c>
      <c r="D270" s="594" t="s">
        <v>1312</v>
      </c>
      <c r="E270" s="594" t="s">
        <v>276</v>
      </c>
      <c r="F270" s="594" t="s">
        <v>2769</v>
      </c>
      <c r="G270" s="594" t="s">
        <v>260</v>
      </c>
      <c r="H270" s="595" t="s">
        <v>411</v>
      </c>
      <c r="I270" s="620" t="s">
        <v>261</v>
      </c>
      <c r="J270" s="643">
        <v>3192453000</v>
      </c>
    </row>
    <row r="271" spans="1:10">
      <c r="A271" s="595" t="s">
        <v>411</v>
      </c>
      <c r="B271" s="644" t="s">
        <v>411</v>
      </c>
      <c r="C271" s="642" t="s">
        <v>411</v>
      </c>
      <c r="D271" s="594" t="s">
        <v>1312</v>
      </c>
      <c r="E271" s="594" t="s">
        <v>276</v>
      </c>
      <c r="F271" s="594" t="s">
        <v>2769</v>
      </c>
      <c r="G271" s="594" t="s">
        <v>260</v>
      </c>
      <c r="H271" s="594" t="s">
        <v>262</v>
      </c>
      <c r="I271" s="620" t="s">
        <v>2707</v>
      </c>
      <c r="J271" s="643">
        <v>3189303000</v>
      </c>
    </row>
    <row r="272" spans="1:10">
      <c r="A272" s="595" t="s">
        <v>411</v>
      </c>
      <c r="B272" s="644" t="s">
        <v>411</v>
      </c>
      <c r="C272" s="642" t="s">
        <v>411</v>
      </c>
      <c r="D272" s="594" t="s">
        <v>1312</v>
      </c>
      <c r="E272" s="594" t="s">
        <v>276</v>
      </c>
      <c r="F272" s="594" t="s">
        <v>2769</v>
      </c>
      <c r="G272" s="594" t="s">
        <v>260</v>
      </c>
      <c r="H272" s="594" t="s">
        <v>1187</v>
      </c>
      <c r="I272" s="620" t="s">
        <v>195</v>
      </c>
      <c r="J272" s="643">
        <v>3150000</v>
      </c>
    </row>
    <row r="273" spans="1:10">
      <c r="A273" s="595" t="s">
        <v>411</v>
      </c>
      <c r="B273" s="644" t="s">
        <v>411</v>
      </c>
      <c r="C273" s="642" t="s">
        <v>411</v>
      </c>
      <c r="D273" s="594" t="s">
        <v>1312</v>
      </c>
      <c r="E273" s="594" t="s">
        <v>276</v>
      </c>
      <c r="F273" s="594" t="s">
        <v>2769</v>
      </c>
      <c r="G273" s="594" t="s">
        <v>53</v>
      </c>
      <c r="H273" s="595" t="s">
        <v>411</v>
      </c>
      <c r="I273" s="620" t="s">
        <v>193</v>
      </c>
      <c r="J273" s="643">
        <v>486060460</v>
      </c>
    </row>
    <row r="274" spans="1:10">
      <c r="A274" s="595" t="s">
        <v>411</v>
      </c>
      <c r="B274" s="644" t="s">
        <v>411</v>
      </c>
      <c r="C274" s="642" t="s">
        <v>411</v>
      </c>
      <c r="D274" s="594" t="s">
        <v>1312</v>
      </c>
      <c r="E274" s="594" t="s">
        <v>276</v>
      </c>
      <c r="F274" s="594" t="s">
        <v>2769</v>
      </c>
      <c r="G274" s="594" t="s">
        <v>53</v>
      </c>
      <c r="H274" s="594" t="s">
        <v>54</v>
      </c>
      <c r="I274" s="620" t="s">
        <v>55</v>
      </c>
      <c r="J274" s="643">
        <v>119589000</v>
      </c>
    </row>
    <row r="275" spans="1:10">
      <c r="A275" s="595" t="s">
        <v>411</v>
      </c>
      <c r="B275" s="644" t="s">
        <v>411</v>
      </c>
      <c r="C275" s="642" t="s">
        <v>411</v>
      </c>
      <c r="D275" s="594" t="s">
        <v>1312</v>
      </c>
      <c r="E275" s="594" t="s">
        <v>276</v>
      </c>
      <c r="F275" s="594" t="s">
        <v>2769</v>
      </c>
      <c r="G275" s="594" t="s">
        <v>53</v>
      </c>
      <c r="H275" s="594" t="s">
        <v>56</v>
      </c>
      <c r="I275" s="620" t="s">
        <v>57</v>
      </c>
      <c r="J275" s="643">
        <v>351688460</v>
      </c>
    </row>
    <row r="276" spans="1:10">
      <c r="A276" s="595" t="s">
        <v>411</v>
      </c>
      <c r="B276" s="644" t="s">
        <v>411</v>
      </c>
      <c r="C276" s="642" t="s">
        <v>411</v>
      </c>
      <c r="D276" s="594" t="s">
        <v>1312</v>
      </c>
      <c r="E276" s="594" t="s">
        <v>276</v>
      </c>
      <c r="F276" s="594" t="s">
        <v>2769</v>
      </c>
      <c r="G276" s="594" t="s">
        <v>53</v>
      </c>
      <c r="H276" s="594" t="s">
        <v>358</v>
      </c>
      <c r="I276" s="620" t="s">
        <v>195</v>
      </c>
      <c r="J276" s="643">
        <v>14783000</v>
      </c>
    </row>
    <row r="277" spans="1:10">
      <c r="A277" s="595" t="s">
        <v>411</v>
      </c>
      <c r="B277" s="644" t="s">
        <v>411</v>
      </c>
      <c r="C277" s="642" t="s">
        <v>411</v>
      </c>
      <c r="D277" s="594" t="s">
        <v>1312</v>
      </c>
      <c r="E277" s="594" t="s">
        <v>276</v>
      </c>
      <c r="F277" s="594" t="s">
        <v>2840</v>
      </c>
      <c r="G277" s="595" t="s">
        <v>411</v>
      </c>
      <c r="H277" s="595" t="s">
        <v>411</v>
      </c>
      <c r="I277" s="620" t="s">
        <v>2841</v>
      </c>
      <c r="J277" s="643">
        <v>575000000</v>
      </c>
    </row>
    <row r="278" spans="1:10">
      <c r="A278" s="595" t="s">
        <v>411</v>
      </c>
      <c r="B278" s="644" t="s">
        <v>411</v>
      </c>
      <c r="C278" s="642" t="s">
        <v>411</v>
      </c>
      <c r="D278" s="594" t="s">
        <v>1312</v>
      </c>
      <c r="E278" s="594" t="s">
        <v>276</v>
      </c>
      <c r="F278" s="594" t="s">
        <v>2840</v>
      </c>
      <c r="G278" s="594" t="s">
        <v>260</v>
      </c>
      <c r="H278" s="595" t="s">
        <v>411</v>
      </c>
      <c r="I278" s="620" t="s">
        <v>261</v>
      </c>
      <c r="J278" s="643">
        <v>450000000</v>
      </c>
    </row>
    <row r="279" spans="1:10">
      <c r="A279" s="595" t="s">
        <v>411</v>
      </c>
      <c r="B279" s="644" t="s">
        <v>411</v>
      </c>
      <c r="C279" s="642" t="s">
        <v>411</v>
      </c>
      <c r="D279" s="594" t="s">
        <v>1312</v>
      </c>
      <c r="E279" s="594" t="s">
        <v>276</v>
      </c>
      <c r="F279" s="594" t="s">
        <v>2840</v>
      </c>
      <c r="G279" s="594" t="s">
        <v>260</v>
      </c>
      <c r="H279" s="594" t="s">
        <v>262</v>
      </c>
      <c r="I279" s="620" t="s">
        <v>2707</v>
      </c>
      <c r="J279" s="643">
        <v>450000000</v>
      </c>
    </row>
    <row r="280" spans="1:10">
      <c r="A280" s="595" t="s">
        <v>411</v>
      </c>
      <c r="B280" s="644" t="s">
        <v>411</v>
      </c>
      <c r="C280" s="642" t="s">
        <v>411</v>
      </c>
      <c r="D280" s="594" t="s">
        <v>1312</v>
      </c>
      <c r="E280" s="594" t="s">
        <v>276</v>
      </c>
      <c r="F280" s="594" t="s">
        <v>2840</v>
      </c>
      <c r="G280" s="594" t="s">
        <v>53</v>
      </c>
      <c r="H280" s="595" t="s">
        <v>411</v>
      </c>
      <c r="I280" s="620" t="s">
        <v>193</v>
      </c>
      <c r="J280" s="643">
        <v>125000000</v>
      </c>
    </row>
    <row r="281" spans="1:10">
      <c r="A281" s="595" t="s">
        <v>411</v>
      </c>
      <c r="B281" s="644" t="s">
        <v>411</v>
      </c>
      <c r="C281" s="642" t="s">
        <v>411</v>
      </c>
      <c r="D281" s="594" t="s">
        <v>1312</v>
      </c>
      <c r="E281" s="594" t="s">
        <v>276</v>
      </c>
      <c r="F281" s="594" t="s">
        <v>2840</v>
      </c>
      <c r="G281" s="594" t="s">
        <v>53</v>
      </c>
      <c r="H281" s="594" t="s">
        <v>56</v>
      </c>
      <c r="I281" s="620" t="s">
        <v>57</v>
      </c>
      <c r="J281" s="643">
        <v>125000000</v>
      </c>
    </row>
    <row r="282" spans="1:10">
      <c r="A282" s="595" t="s">
        <v>411</v>
      </c>
      <c r="B282" s="644" t="s">
        <v>411</v>
      </c>
      <c r="C282" s="642" t="s">
        <v>411</v>
      </c>
      <c r="D282" s="594" t="s">
        <v>1312</v>
      </c>
      <c r="E282" s="594" t="s">
        <v>1369</v>
      </c>
      <c r="F282" s="595" t="s">
        <v>411</v>
      </c>
      <c r="G282" s="595" t="s">
        <v>411</v>
      </c>
      <c r="H282" s="595" t="s">
        <v>411</v>
      </c>
      <c r="I282" s="620" t="s">
        <v>1968</v>
      </c>
      <c r="J282" s="643">
        <v>22194242</v>
      </c>
    </row>
    <row r="283" spans="1:10" ht="25.5">
      <c r="A283" s="595" t="s">
        <v>411</v>
      </c>
      <c r="B283" s="644" t="s">
        <v>411</v>
      </c>
      <c r="C283" s="642" t="s">
        <v>411</v>
      </c>
      <c r="D283" s="594" t="s">
        <v>1312</v>
      </c>
      <c r="E283" s="594" t="s">
        <v>1369</v>
      </c>
      <c r="F283" s="594" t="s">
        <v>1380</v>
      </c>
      <c r="G283" s="595" t="s">
        <v>411</v>
      </c>
      <c r="H283" s="595" t="s">
        <v>411</v>
      </c>
      <c r="I283" s="620" t="s">
        <v>2708</v>
      </c>
      <c r="J283" s="643">
        <v>22194242</v>
      </c>
    </row>
    <row r="284" spans="1:10">
      <c r="A284" s="595" t="s">
        <v>411</v>
      </c>
      <c r="B284" s="644" t="s">
        <v>411</v>
      </c>
      <c r="C284" s="642" t="s">
        <v>411</v>
      </c>
      <c r="D284" s="594" t="s">
        <v>1312</v>
      </c>
      <c r="E284" s="594" t="s">
        <v>1369</v>
      </c>
      <c r="F284" s="594" t="s">
        <v>1380</v>
      </c>
      <c r="G284" s="594" t="s">
        <v>53</v>
      </c>
      <c r="H284" s="595" t="s">
        <v>411</v>
      </c>
      <c r="I284" s="620" t="s">
        <v>193</v>
      </c>
      <c r="J284" s="643">
        <v>22194242</v>
      </c>
    </row>
    <row r="285" spans="1:10">
      <c r="A285" s="595" t="s">
        <v>411</v>
      </c>
      <c r="B285" s="644" t="s">
        <v>411</v>
      </c>
      <c r="C285" s="642" t="s">
        <v>411</v>
      </c>
      <c r="D285" s="594" t="s">
        <v>1312</v>
      </c>
      <c r="E285" s="594" t="s">
        <v>1369</v>
      </c>
      <c r="F285" s="594" t="s">
        <v>1380</v>
      </c>
      <c r="G285" s="594" t="s">
        <v>53</v>
      </c>
      <c r="H285" s="594" t="s">
        <v>56</v>
      </c>
      <c r="I285" s="620" t="s">
        <v>57</v>
      </c>
      <c r="J285" s="643">
        <v>21397000</v>
      </c>
    </row>
    <row r="286" spans="1:10">
      <c r="A286" s="595" t="s">
        <v>411</v>
      </c>
      <c r="B286" s="644" t="s">
        <v>411</v>
      </c>
      <c r="C286" s="642" t="s">
        <v>411</v>
      </c>
      <c r="D286" s="594" t="s">
        <v>1312</v>
      </c>
      <c r="E286" s="594" t="s">
        <v>1369</v>
      </c>
      <c r="F286" s="594" t="s">
        <v>1380</v>
      </c>
      <c r="G286" s="594" t="s">
        <v>53</v>
      </c>
      <c r="H286" s="594" t="s">
        <v>358</v>
      </c>
      <c r="I286" s="620" t="s">
        <v>195</v>
      </c>
      <c r="J286" s="643">
        <v>797242</v>
      </c>
    </row>
    <row r="287" spans="1:10">
      <c r="A287" s="595" t="s">
        <v>411</v>
      </c>
      <c r="B287" s="644" t="s">
        <v>411</v>
      </c>
      <c r="C287" s="642" t="s">
        <v>411</v>
      </c>
      <c r="D287" s="594" t="s">
        <v>73</v>
      </c>
      <c r="E287" s="595" t="s">
        <v>411</v>
      </c>
      <c r="F287" s="595" t="s">
        <v>411</v>
      </c>
      <c r="G287" s="595" t="s">
        <v>411</v>
      </c>
      <c r="H287" s="595" t="s">
        <v>411</v>
      </c>
      <c r="I287" s="620" t="s">
        <v>74</v>
      </c>
      <c r="J287" s="643">
        <v>457800000</v>
      </c>
    </row>
    <row r="288" spans="1:10">
      <c r="A288" s="595" t="s">
        <v>411</v>
      </c>
      <c r="B288" s="644" t="s">
        <v>411</v>
      </c>
      <c r="C288" s="642" t="s">
        <v>411</v>
      </c>
      <c r="D288" s="594" t="s">
        <v>73</v>
      </c>
      <c r="E288" s="594" t="s">
        <v>276</v>
      </c>
      <c r="F288" s="595" t="s">
        <v>411</v>
      </c>
      <c r="G288" s="595" t="s">
        <v>411</v>
      </c>
      <c r="H288" s="595" t="s">
        <v>411</v>
      </c>
      <c r="I288" s="620" t="s">
        <v>1966</v>
      </c>
      <c r="J288" s="643">
        <v>457800000</v>
      </c>
    </row>
    <row r="289" spans="1:10">
      <c r="A289" s="595" t="s">
        <v>411</v>
      </c>
      <c r="B289" s="644" t="s">
        <v>411</v>
      </c>
      <c r="C289" s="642" t="s">
        <v>411</v>
      </c>
      <c r="D289" s="594" t="s">
        <v>73</v>
      </c>
      <c r="E289" s="594" t="s">
        <v>276</v>
      </c>
      <c r="F289" s="594" t="s">
        <v>1316</v>
      </c>
      <c r="G289" s="595" t="s">
        <v>411</v>
      </c>
      <c r="H289" s="595" t="s">
        <v>411</v>
      </c>
      <c r="I289" s="620" t="s">
        <v>2760</v>
      </c>
      <c r="J289" s="643">
        <v>457800000</v>
      </c>
    </row>
    <row r="290" spans="1:10">
      <c r="A290" s="595" t="s">
        <v>411</v>
      </c>
      <c r="B290" s="644" t="s">
        <v>411</v>
      </c>
      <c r="C290" s="642" t="s">
        <v>411</v>
      </c>
      <c r="D290" s="594" t="s">
        <v>73</v>
      </c>
      <c r="E290" s="594" t="s">
        <v>276</v>
      </c>
      <c r="F290" s="594" t="s">
        <v>1316</v>
      </c>
      <c r="G290" s="594" t="s">
        <v>148</v>
      </c>
      <c r="H290" s="595" t="s">
        <v>411</v>
      </c>
      <c r="I290" s="620" t="s">
        <v>149</v>
      </c>
      <c r="J290" s="643">
        <v>8400000</v>
      </c>
    </row>
    <row r="291" spans="1:10">
      <c r="A291" s="595" t="s">
        <v>411</v>
      </c>
      <c r="B291" s="644" t="s">
        <v>411</v>
      </c>
      <c r="C291" s="642" t="s">
        <v>411</v>
      </c>
      <c r="D291" s="594" t="s">
        <v>73</v>
      </c>
      <c r="E291" s="594" t="s">
        <v>276</v>
      </c>
      <c r="F291" s="594" t="s">
        <v>1316</v>
      </c>
      <c r="G291" s="594" t="s">
        <v>148</v>
      </c>
      <c r="H291" s="594" t="s">
        <v>227</v>
      </c>
      <c r="I291" s="620" t="s">
        <v>2669</v>
      </c>
      <c r="J291" s="643">
        <v>8400000</v>
      </c>
    </row>
    <row r="292" spans="1:10">
      <c r="A292" s="595" t="s">
        <v>411</v>
      </c>
      <c r="B292" s="644" t="s">
        <v>411</v>
      </c>
      <c r="C292" s="642" t="s">
        <v>411</v>
      </c>
      <c r="D292" s="594" t="s">
        <v>73</v>
      </c>
      <c r="E292" s="594" t="s">
        <v>276</v>
      </c>
      <c r="F292" s="594" t="s">
        <v>1316</v>
      </c>
      <c r="G292" s="594" t="s">
        <v>171</v>
      </c>
      <c r="H292" s="595" t="s">
        <v>411</v>
      </c>
      <c r="I292" s="620" t="s">
        <v>2677</v>
      </c>
      <c r="J292" s="643">
        <v>5810000</v>
      </c>
    </row>
    <row r="293" spans="1:10">
      <c r="A293" s="595" t="s">
        <v>411</v>
      </c>
      <c r="B293" s="644" t="s">
        <v>411</v>
      </c>
      <c r="C293" s="642" t="s">
        <v>411</v>
      </c>
      <c r="D293" s="594" t="s">
        <v>73</v>
      </c>
      <c r="E293" s="594" t="s">
        <v>276</v>
      </c>
      <c r="F293" s="594" t="s">
        <v>1316</v>
      </c>
      <c r="G293" s="594" t="s">
        <v>171</v>
      </c>
      <c r="H293" s="594" t="s">
        <v>173</v>
      </c>
      <c r="I293" s="620" t="s">
        <v>174</v>
      </c>
      <c r="J293" s="643">
        <v>4250000</v>
      </c>
    </row>
    <row r="294" spans="1:10">
      <c r="A294" s="595" t="s">
        <v>411</v>
      </c>
      <c r="B294" s="644" t="s">
        <v>411</v>
      </c>
      <c r="C294" s="642" t="s">
        <v>411</v>
      </c>
      <c r="D294" s="594" t="s">
        <v>73</v>
      </c>
      <c r="E294" s="594" t="s">
        <v>276</v>
      </c>
      <c r="F294" s="594" t="s">
        <v>1316</v>
      </c>
      <c r="G294" s="594" t="s">
        <v>171</v>
      </c>
      <c r="H294" s="594" t="s">
        <v>216</v>
      </c>
      <c r="I294" s="620" t="s">
        <v>217</v>
      </c>
      <c r="J294" s="643">
        <v>1560000</v>
      </c>
    </row>
    <row r="295" spans="1:10">
      <c r="A295" s="595" t="s">
        <v>411</v>
      </c>
      <c r="B295" s="644" t="s">
        <v>411</v>
      </c>
      <c r="C295" s="642" t="s">
        <v>411</v>
      </c>
      <c r="D295" s="594" t="s">
        <v>73</v>
      </c>
      <c r="E295" s="594" t="s">
        <v>276</v>
      </c>
      <c r="F295" s="594" t="s">
        <v>1316</v>
      </c>
      <c r="G295" s="594" t="s">
        <v>240</v>
      </c>
      <c r="H295" s="595" t="s">
        <v>411</v>
      </c>
      <c r="I295" s="620" t="s">
        <v>241</v>
      </c>
      <c r="J295" s="643">
        <v>5460000</v>
      </c>
    </row>
    <row r="296" spans="1:10">
      <c r="A296" s="595" t="s">
        <v>411</v>
      </c>
      <c r="B296" s="644" t="s">
        <v>411</v>
      </c>
      <c r="C296" s="642" t="s">
        <v>411</v>
      </c>
      <c r="D296" s="594" t="s">
        <v>73</v>
      </c>
      <c r="E296" s="594" t="s">
        <v>276</v>
      </c>
      <c r="F296" s="594" t="s">
        <v>1316</v>
      </c>
      <c r="G296" s="594" t="s">
        <v>240</v>
      </c>
      <c r="H296" s="594" t="s">
        <v>1268</v>
      </c>
      <c r="I296" s="620" t="s">
        <v>1267</v>
      </c>
      <c r="J296" s="643">
        <v>540000</v>
      </c>
    </row>
    <row r="297" spans="1:10">
      <c r="A297" s="595" t="s">
        <v>411</v>
      </c>
      <c r="B297" s="644" t="s">
        <v>411</v>
      </c>
      <c r="C297" s="642" t="s">
        <v>411</v>
      </c>
      <c r="D297" s="594" t="s">
        <v>73</v>
      </c>
      <c r="E297" s="594" t="s">
        <v>276</v>
      </c>
      <c r="F297" s="594" t="s">
        <v>1316</v>
      </c>
      <c r="G297" s="594" t="s">
        <v>240</v>
      </c>
      <c r="H297" s="594" t="s">
        <v>597</v>
      </c>
      <c r="I297" s="620" t="s">
        <v>2682</v>
      </c>
      <c r="J297" s="643">
        <v>600000</v>
      </c>
    </row>
    <row r="298" spans="1:10">
      <c r="A298" s="595" t="s">
        <v>411</v>
      </c>
      <c r="B298" s="644" t="s">
        <v>411</v>
      </c>
      <c r="C298" s="642" t="s">
        <v>411</v>
      </c>
      <c r="D298" s="594" t="s">
        <v>73</v>
      </c>
      <c r="E298" s="594" t="s">
        <v>276</v>
      </c>
      <c r="F298" s="594" t="s">
        <v>1316</v>
      </c>
      <c r="G298" s="594" t="s">
        <v>240</v>
      </c>
      <c r="H298" s="594" t="s">
        <v>733</v>
      </c>
      <c r="I298" s="620" t="s">
        <v>734</v>
      </c>
      <c r="J298" s="643">
        <v>1800000</v>
      </c>
    </row>
    <row r="299" spans="1:10">
      <c r="A299" s="595" t="s">
        <v>411</v>
      </c>
      <c r="B299" s="644" t="s">
        <v>411</v>
      </c>
      <c r="C299" s="642" t="s">
        <v>411</v>
      </c>
      <c r="D299" s="594" t="s">
        <v>73</v>
      </c>
      <c r="E299" s="594" t="s">
        <v>276</v>
      </c>
      <c r="F299" s="594" t="s">
        <v>1316</v>
      </c>
      <c r="G299" s="594" t="s">
        <v>240</v>
      </c>
      <c r="H299" s="594" t="s">
        <v>735</v>
      </c>
      <c r="I299" s="620" t="s">
        <v>193</v>
      </c>
      <c r="J299" s="643">
        <v>2520000</v>
      </c>
    </row>
    <row r="300" spans="1:10">
      <c r="A300" s="595" t="s">
        <v>411</v>
      </c>
      <c r="B300" s="644" t="s">
        <v>411</v>
      </c>
      <c r="C300" s="642" t="s">
        <v>411</v>
      </c>
      <c r="D300" s="594" t="s">
        <v>73</v>
      </c>
      <c r="E300" s="594" t="s">
        <v>276</v>
      </c>
      <c r="F300" s="594" t="s">
        <v>1316</v>
      </c>
      <c r="G300" s="594" t="s">
        <v>183</v>
      </c>
      <c r="H300" s="595" t="s">
        <v>411</v>
      </c>
      <c r="I300" s="620" t="s">
        <v>184</v>
      </c>
      <c r="J300" s="643">
        <v>13750000</v>
      </c>
    </row>
    <row r="301" spans="1:10">
      <c r="A301" s="595" t="s">
        <v>411</v>
      </c>
      <c r="B301" s="644" t="s">
        <v>411</v>
      </c>
      <c r="C301" s="642" t="s">
        <v>411</v>
      </c>
      <c r="D301" s="594" t="s">
        <v>73</v>
      </c>
      <c r="E301" s="594" t="s">
        <v>276</v>
      </c>
      <c r="F301" s="594" t="s">
        <v>1316</v>
      </c>
      <c r="G301" s="594" t="s">
        <v>183</v>
      </c>
      <c r="H301" s="594" t="s">
        <v>736</v>
      </c>
      <c r="I301" s="620" t="s">
        <v>737</v>
      </c>
      <c r="J301" s="643">
        <v>13750000</v>
      </c>
    </row>
    <row r="302" spans="1:10">
      <c r="A302" s="595" t="s">
        <v>411</v>
      </c>
      <c r="B302" s="644" t="s">
        <v>411</v>
      </c>
      <c r="C302" s="642" t="s">
        <v>411</v>
      </c>
      <c r="D302" s="594" t="s">
        <v>73</v>
      </c>
      <c r="E302" s="594" t="s">
        <v>276</v>
      </c>
      <c r="F302" s="594" t="s">
        <v>1316</v>
      </c>
      <c r="G302" s="594" t="s">
        <v>738</v>
      </c>
      <c r="H302" s="595" t="s">
        <v>411</v>
      </c>
      <c r="I302" s="620" t="s">
        <v>739</v>
      </c>
      <c r="J302" s="643">
        <v>6600000</v>
      </c>
    </row>
    <row r="303" spans="1:10">
      <c r="A303" s="595" t="s">
        <v>411</v>
      </c>
      <c r="B303" s="644" t="s">
        <v>411</v>
      </c>
      <c r="C303" s="642" t="s">
        <v>411</v>
      </c>
      <c r="D303" s="594" t="s">
        <v>73</v>
      </c>
      <c r="E303" s="594" t="s">
        <v>276</v>
      </c>
      <c r="F303" s="594" t="s">
        <v>1316</v>
      </c>
      <c r="G303" s="594" t="s">
        <v>738</v>
      </c>
      <c r="H303" s="594" t="s">
        <v>740</v>
      </c>
      <c r="I303" s="620" t="s">
        <v>741</v>
      </c>
      <c r="J303" s="643">
        <v>6600000</v>
      </c>
    </row>
    <row r="304" spans="1:10">
      <c r="A304" s="595" t="s">
        <v>411</v>
      </c>
      <c r="B304" s="644" t="s">
        <v>411</v>
      </c>
      <c r="C304" s="642" t="s">
        <v>411</v>
      </c>
      <c r="D304" s="594" t="s">
        <v>73</v>
      </c>
      <c r="E304" s="594" t="s">
        <v>276</v>
      </c>
      <c r="F304" s="594" t="s">
        <v>1316</v>
      </c>
      <c r="G304" s="594" t="s">
        <v>189</v>
      </c>
      <c r="H304" s="595" t="s">
        <v>411</v>
      </c>
      <c r="I304" s="620" t="s">
        <v>190</v>
      </c>
      <c r="J304" s="643">
        <v>1500000</v>
      </c>
    </row>
    <row r="305" spans="1:10">
      <c r="A305" s="595" t="s">
        <v>411</v>
      </c>
      <c r="B305" s="644" t="s">
        <v>411</v>
      </c>
      <c r="C305" s="642" t="s">
        <v>411</v>
      </c>
      <c r="D305" s="594" t="s">
        <v>73</v>
      </c>
      <c r="E305" s="594" t="s">
        <v>276</v>
      </c>
      <c r="F305" s="594" t="s">
        <v>1316</v>
      </c>
      <c r="G305" s="594" t="s">
        <v>189</v>
      </c>
      <c r="H305" s="594" t="s">
        <v>192</v>
      </c>
      <c r="I305" s="620" t="s">
        <v>195</v>
      </c>
      <c r="J305" s="643">
        <v>1500000</v>
      </c>
    </row>
    <row r="306" spans="1:10">
      <c r="A306" s="595" t="s">
        <v>411</v>
      </c>
      <c r="B306" s="644" t="s">
        <v>411</v>
      </c>
      <c r="C306" s="642" t="s">
        <v>411</v>
      </c>
      <c r="D306" s="594" t="s">
        <v>73</v>
      </c>
      <c r="E306" s="594" t="s">
        <v>276</v>
      </c>
      <c r="F306" s="594" t="s">
        <v>1316</v>
      </c>
      <c r="G306" s="594" t="s">
        <v>1254</v>
      </c>
      <c r="H306" s="595" t="s">
        <v>411</v>
      </c>
      <c r="I306" s="620" t="s">
        <v>1255</v>
      </c>
      <c r="J306" s="643">
        <v>416280000</v>
      </c>
    </row>
    <row r="307" spans="1:10">
      <c r="A307" s="595" t="s">
        <v>411</v>
      </c>
      <c r="B307" s="644" t="s">
        <v>411</v>
      </c>
      <c r="C307" s="642" t="s">
        <v>411</v>
      </c>
      <c r="D307" s="594" t="s">
        <v>73</v>
      </c>
      <c r="E307" s="594" t="s">
        <v>276</v>
      </c>
      <c r="F307" s="594" t="s">
        <v>1316</v>
      </c>
      <c r="G307" s="594" t="s">
        <v>1254</v>
      </c>
      <c r="H307" s="594" t="s">
        <v>1289</v>
      </c>
      <c r="I307" s="620" t="s">
        <v>1288</v>
      </c>
      <c r="J307" s="643">
        <v>416280000</v>
      </c>
    </row>
    <row r="308" spans="1:10">
      <c r="A308" s="595" t="s">
        <v>411</v>
      </c>
      <c r="B308" s="644" t="s">
        <v>411</v>
      </c>
      <c r="C308" s="642" t="s">
        <v>411</v>
      </c>
      <c r="D308" s="594" t="s">
        <v>334</v>
      </c>
      <c r="E308" s="595" t="s">
        <v>411</v>
      </c>
      <c r="F308" s="595" t="s">
        <v>411</v>
      </c>
      <c r="G308" s="595" t="s">
        <v>411</v>
      </c>
      <c r="H308" s="595" t="s">
        <v>411</v>
      </c>
      <c r="I308" s="620" t="s">
        <v>335</v>
      </c>
      <c r="J308" s="643">
        <v>22632908000</v>
      </c>
    </row>
    <row r="309" spans="1:10">
      <c r="A309" s="595" t="s">
        <v>411</v>
      </c>
      <c r="B309" s="644" t="s">
        <v>411</v>
      </c>
      <c r="C309" s="642" t="s">
        <v>411</v>
      </c>
      <c r="D309" s="594" t="s">
        <v>334</v>
      </c>
      <c r="E309" s="594" t="s">
        <v>570</v>
      </c>
      <c r="F309" s="595" t="s">
        <v>411</v>
      </c>
      <c r="G309" s="595" t="s">
        <v>411</v>
      </c>
      <c r="H309" s="595" t="s">
        <v>411</v>
      </c>
      <c r="I309" s="620" t="s">
        <v>2711</v>
      </c>
      <c r="J309" s="643">
        <v>2543205000</v>
      </c>
    </row>
    <row r="310" spans="1:10">
      <c r="A310" s="595" t="s">
        <v>411</v>
      </c>
      <c r="B310" s="644" t="s">
        <v>411</v>
      </c>
      <c r="C310" s="642" t="s">
        <v>411</v>
      </c>
      <c r="D310" s="594" t="s">
        <v>334</v>
      </c>
      <c r="E310" s="594" t="s">
        <v>570</v>
      </c>
      <c r="F310" s="594" t="s">
        <v>2881</v>
      </c>
      <c r="G310" s="595" t="s">
        <v>411</v>
      </c>
      <c r="H310" s="595" t="s">
        <v>411</v>
      </c>
      <c r="I310" s="620" t="s">
        <v>600</v>
      </c>
      <c r="J310" s="643">
        <v>1082000000</v>
      </c>
    </row>
    <row r="311" spans="1:10">
      <c r="A311" s="595" t="s">
        <v>411</v>
      </c>
      <c r="B311" s="644" t="s">
        <v>411</v>
      </c>
      <c r="C311" s="642" t="s">
        <v>411</v>
      </c>
      <c r="D311" s="594" t="s">
        <v>334</v>
      </c>
      <c r="E311" s="594" t="s">
        <v>570</v>
      </c>
      <c r="F311" s="594" t="s">
        <v>2881</v>
      </c>
      <c r="G311" s="594" t="s">
        <v>260</v>
      </c>
      <c r="H311" s="595" t="s">
        <v>411</v>
      </c>
      <c r="I311" s="620" t="s">
        <v>261</v>
      </c>
      <c r="J311" s="643">
        <v>966392000</v>
      </c>
    </row>
    <row r="312" spans="1:10">
      <c r="A312" s="595" t="s">
        <v>411</v>
      </c>
      <c r="B312" s="644" t="s">
        <v>411</v>
      </c>
      <c r="C312" s="642" t="s">
        <v>411</v>
      </c>
      <c r="D312" s="594" t="s">
        <v>334</v>
      </c>
      <c r="E312" s="594" t="s">
        <v>570</v>
      </c>
      <c r="F312" s="594" t="s">
        <v>2881</v>
      </c>
      <c r="G312" s="594" t="s">
        <v>260</v>
      </c>
      <c r="H312" s="594" t="s">
        <v>262</v>
      </c>
      <c r="I312" s="620" t="s">
        <v>2707</v>
      </c>
      <c r="J312" s="643">
        <v>966392000</v>
      </c>
    </row>
    <row r="313" spans="1:10">
      <c r="A313" s="595" t="s">
        <v>411</v>
      </c>
      <c r="B313" s="644" t="s">
        <v>411</v>
      </c>
      <c r="C313" s="642" t="s">
        <v>411</v>
      </c>
      <c r="D313" s="594" t="s">
        <v>334</v>
      </c>
      <c r="E313" s="594" t="s">
        <v>570</v>
      </c>
      <c r="F313" s="594" t="s">
        <v>2881</v>
      </c>
      <c r="G313" s="594" t="s">
        <v>53</v>
      </c>
      <c r="H313" s="595" t="s">
        <v>411</v>
      </c>
      <c r="I313" s="620" t="s">
        <v>193</v>
      </c>
      <c r="J313" s="643">
        <v>115608000</v>
      </c>
    </row>
    <row r="314" spans="1:10">
      <c r="A314" s="595" t="s">
        <v>411</v>
      </c>
      <c r="B314" s="644" t="s">
        <v>411</v>
      </c>
      <c r="C314" s="642" t="s">
        <v>411</v>
      </c>
      <c r="D314" s="594" t="s">
        <v>334</v>
      </c>
      <c r="E314" s="594" t="s">
        <v>570</v>
      </c>
      <c r="F314" s="594" t="s">
        <v>2881</v>
      </c>
      <c r="G314" s="594" t="s">
        <v>53</v>
      </c>
      <c r="H314" s="594" t="s">
        <v>56</v>
      </c>
      <c r="I314" s="620" t="s">
        <v>57</v>
      </c>
      <c r="J314" s="643">
        <v>115608000</v>
      </c>
    </row>
    <row r="315" spans="1:10">
      <c r="A315" s="595" t="s">
        <v>411</v>
      </c>
      <c r="B315" s="644" t="s">
        <v>411</v>
      </c>
      <c r="C315" s="642" t="s">
        <v>411</v>
      </c>
      <c r="D315" s="594" t="s">
        <v>334</v>
      </c>
      <c r="E315" s="594" t="s">
        <v>570</v>
      </c>
      <c r="F315" s="594" t="s">
        <v>2882</v>
      </c>
      <c r="G315" s="595" t="s">
        <v>411</v>
      </c>
      <c r="H315" s="595" t="s">
        <v>411</v>
      </c>
      <c r="I315" s="620" t="s">
        <v>25</v>
      </c>
      <c r="J315" s="643">
        <v>348736000</v>
      </c>
    </row>
    <row r="316" spans="1:10">
      <c r="A316" s="595" t="s">
        <v>411</v>
      </c>
      <c r="B316" s="644" t="s">
        <v>411</v>
      </c>
      <c r="C316" s="642" t="s">
        <v>411</v>
      </c>
      <c r="D316" s="594" t="s">
        <v>334</v>
      </c>
      <c r="E316" s="594" t="s">
        <v>570</v>
      </c>
      <c r="F316" s="594" t="s">
        <v>2882</v>
      </c>
      <c r="G316" s="594" t="s">
        <v>260</v>
      </c>
      <c r="H316" s="595" t="s">
        <v>411</v>
      </c>
      <c r="I316" s="620" t="s">
        <v>261</v>
      </c>
      <c r="J316" s="643">
        <v>291029000</v>
      </c>
    </row>
    <row r="317" spans="1:10">
      <c r="A317" s="595" t="s">
        <v>411</v>
      </c>
      <c r="B317" s="644" t="s">
        <v>411</v>
      </c>
      <c r="C317" s="642" t="s">
        <v>411</v>
      </c>
      <c r="D317" s="594" t="s">
        <v>334</v>
      </c>
      <c r="E317" s="594" t="s">
        <v>570</v>
      </c>
      <c r="F317" s="594" t="s">
        <v>2882</v>
      </c>
      <c r="G317" s="594" t="s">
        <v>260</v>
      </c>
      <c r="H317" s="594" t="s">
        <v>262</v>
      </c>
      <c r="I317" s="620" t="s">
        <v>2707</v>
      </c>
      <c r="J317" s="643">
        <v>291029000</v>
      </c>
    </row>
    <row r="318" spans="1:10">
      <c r="A318" s="595" t="s">
        <v>411</v>
      </c>
      <c r="B318" s="644" t="s">
        <v>411</v>
      </c>
      <c r="C318" s="642" t="s">
        <v>411</v>
      </c>
      <c r="D318" s="594" t="s">
        <v>334</v>
      </c>
      <c r="E318" s="594" t="s">
        <v>570</v>
      </c>
      <c r="F318" s="594" t="s">
        <v>2882</v>
      </c>
      <c r="G318" s="594" t="s">
        <v>53</v>
      </c>
      <c r="H318" s="595" t="s">
        <v>411</v>
      </c>
      <c r="I318" s="620" t="s">
        <v>193</v>
      </c>
      <c r="J318" s="643">
        <v>57707000</v>
      </c>
    </row>
    <row r="319" spans="1:10">
      <c r="A319" s="595" t="s">
        <v>411</v>
      </c>
      <c r="B319" s="644" t="s">
        <v>411</v>
      </c>
      <c r="C319" s="642" t="s">
        <v>411</v>
      </c>
      <c r="D319" s="594" t="s">
        <v>334</v>
      </c>
      <c r="E319" s="594" t="s">
        <v>570</v>
      </c>
      <c r="F319" s="594" t="s">
        <v>2882</v>
      </c>
      <c r="G319" s="594" t="s">
        <v>53</v>
      </c>
      <c r="H319" s="594" t="s">
        <v>54</v>
      </c>
      <c r="I319" s="620" t="s">
        <v>55</v>
      </c>
      <c r="J319" s="643">
        <v>15533000</v>
      </c>
    </row>
    <row r="320" spans="1:10">
      <c r="A320" s="595" t="s">
        <v>411</v>
      </c>
      <c r="B320" s="644" t="s">
        <v>411</v>
      </c>
      <c r="C320" s="642" t="s">
        <v>411</v>
      </c>
      <c r="D320" s="594" t="s">
        <v>334</v>
      </c>
      <c r="E320" s="594" t="s">
        <v>570</v>
      </c>
      <c r="F320" s="594" t="s">
        <v>2882</v>
      </c>
      <c r="G320" s="594" t="s">
        <v>53</v>
      </c>
      <c r="H320" s="594" t="s">
        <v>56</v>
      </c>
      <c r="I320" s="620" t="s">
        <v>57</v>
      </c>
      <c r="J320" s="643">
        <v>26781000</v>
      </c>
    </row>
    <row r="321" spans="1:10">
      <c r="A321" s="595" t="s">
        <v>411</v>
      </c>
      <c r="B321" s="644" t="s">
        <v>411</v>
      </c>
      <c r="C321" s="642" t="s">
        <v>411</v>
      </c>
      <c r="D321" s="594" t="s">
        <v>334</v>
      </c>
      <c r="E321" s="594" t="s">
        <v>570</v>
      </c>
      <c r="F321" s="594" t="s">
        <v>2882</v>
      </c>
      <c r="G321" s="594" t="s">
        <v>53</v>
      </c>
      <c r="H321" s="594" t="s">
        <v>358</v>
      </c>
      <c r="I321" s="620" t="s">
        <v>195</v>
      </c>
      <c r="J321" s="643">
        <v>15393000</v>
      </c>
    </row>
    <row r="322" spans="1:10">
      <c r="A322" s="595" t="s">
        <v>411</v>
      </c>
      <c r="B322" s="644" t="s">
        <v>411</v>
      </c>
      <c r="C322" s="642" t="s">
        <v>411</v>
      </c>
      <c r="D322" s="594" t="s">
        <v>334</v>
      </c>
      <c r="E322" s="594" t="s">
        <v>570</v>
      </c>
      <c r="F322" s="594" t="s">
        <v>2803</v>
      </c>
      <c r="G322" s="595" t="s">
        <v>411</v>
      </c>
      <c r="H322" s="595" t="s">
        <v>411</v>
      </c>
      <c r="I322" s="620" t="s">
        <v>2804</v>
      </c>
      <c r="J322" s="643">
        <v>1112469000</v>
      </c>
    </row>
    <row r="323" spans="1:10">
      <c r="A323" s="595" t="s">
        <v>411</v>
      </c>
      <c r="B323" s="644" t="s">
        <v>411</v>
      </c>
      <c r="C323" s="642" t="s">
        <v>411</v>
      </c>
      <c r="D323" s="594" t="s">
        <v>334</v>
      </c>
      <c r="E323" s="594" t="s">
        <v>570</v>
      </c>
      <c r="F323" s="594" t="s">
        <v>2803</v>
      </c>
      <c r="G323" s="594" t="s">
        <v>260</v>
      </c>
      <c r="H323" s="595" t="s">
        <v>411</v>
      </c>
      <c r="I323" s="620" t="s">
        <v>261</v>
      </c>
      <c r="J323" s="643">
        <v>952112000</v>
      </c>
    </row>
    <row r="324" spans="1:10">
      <c r="A324" s="595" t="s">
        <v>411</v>
      </c>
      <c r="B324" s="644" t="s">
        <v>411</v>
      </c>
      <c r="C324" s="642" t="s">
        <v>411</v>
      </c>
      <c r="D324" s="594" t="s">
        <v>334</v>
      </c>
      <c r="E324" s="594" t="s">
        <v>570</v>
      </c>
      <c r="F324" s="594" t="s">
        <v>2803</v>
      </c>
      <c r="G324" s="594" t="s">
        <v>260</v>
      </c>
      <c r="H324" s="594" t="s">
        <v>262</v>
      </c>
      <c r="I324" s="620" t="s">
        <v>2707</v>
      </c>
      <c r="J324" s="643">
        <v>952112000</v>
      </c>
    </row>
    <row r="325" spans="1:10">
      <c r="A325" s="595" t="s">
        <v>411</v>
      </c>
      <c r="B325" s="644" t="s">
        <v>411</v>
      </c>
      <c r="C325" s="642" t="s">
        <v>411</v>
      </c>
      <c r="D325" s="594" t="s">
        <v>334</v>
      </c>
      <c r="E325" s="594" t="s">
        <v>570</v>
      </c>
      <c r="F325" s="594" t="s">
        <v>2803</v>
      </c>
      <c r="G325" s="594" t="s">
        <v>53</v>
      </c>
      <c r="H325" s="595" t="s">
        <v>411</v>
      </c>
      <c r="I325" s="620" t="s">
        <v>193</v>
      </c>
      <c r="J325" s="643">
        <v>160357000</v>
      </c>
    </row>
    <row r="326" spans="1:10">
      <c r="A326" s="595" t="s">
        <v>411</v>
      </c>
      <c r="B326" s="644" t="s">
        <v>411</v>
      </c>
      <c r="C326" s="642" t="s">
        <v>411</v>
      </c>
      <c r="D326" s="594" t="s">
        <v>334</v>
      </c>
      <c r="E326" s="594" t="s">
        <v>570</v>
      </c>
      <c r="F326" s="594" t="s">
        <v>2803</v>
      </c>
      <c r="G326" s="594" t="s">
        <v>53</v>
      </c>
      <c r="H326" s="594" t="s">
        <v>56</v>
      </c>
      <c r="I326" s="620" t="s">
        <v>57</v>
      </c>
      <c r="J326" s="643">
        <v>160357000</v>
      </c>
    </row>
    <row r="327" spans="1:10">
      <c r="A327" s="595" t="s">
        <v>411</v>
      </c>
      <c r="B327" s="644" t="s">
        <v>411</v>
      </c>
      <c r="C327" s="642" t="s">
        <v>411</v>
      </c>
      <c r="D327" s="594" t="s">
        <v>334</v>
      </c>
      <c r="E327" s="594" t="s">
        <v>577</v>
      </c>
      <c r="F327" s="595" t="s">
        <v>411</v>
      </c>
      <c r="G327" s="595" t="s">
        <v>411</v>
      </c>
      <c r="H327" s="595" t="s">
        <v>411</v>
      </c>
      <c r="I327" s="620" t="s">
        <v>2748</v>
      </c>
      <c r="J327" s="643">
        <v>471208000</v>
      </c>
    </row>
    <row r="328" spans="1:10">
      <c r="A328" s="595" t="s">
        <v>411</v>
      </c>
      <c r="B328" s="644" t="s">
        <v>411</v>
      </c>
      <c r="C328" s="642" t="s">
        <v>411</v>
      </c>
      <c r="D328" s="594" t="s">
        <v>334</v>
      </c>
      <c r="E328" s="594" t="s">
        <v>577</v>
      </c>
      <c r="F328" s="594" t="s">
        <v>265</v>
      </c>
      <c r="G328" s="595" t="s">
        <v>411</v>
      </c>
      <c r="H328" s="595" t="s">
        <v>411</v>
      </c>
      <c r="I328" s="620" t="s">
        <v>2849</v>
      </c>
      <c r="J328" s="643">
        <v>471208000</v>
      </c>
    </row>
    <row r="329" spans="1:10">
      <c r="A329" s="595" t="s">
        <v>411</v>
      </c>
      <c r="B329" s="644" t="s">
        <v>411</v>
      </c>
      <c r="C329" s="642" t="s">
        <v>411</v>
      </c>
      <c r="D329" s="594" t="s">
        <v>334</v>
      </c>
      <c r="E329" s="594" t="s">
        <v>577</v>
      </c>
      <c r="F329" s="594" t="s">
        <v>265</v>
      </c>
      <c r="G329" s="594" t="s">
        <v>260</v>
      </c>
      <c r="H329" s="595" t="s">
        <v>411</v>
      </c>
      <c r="I329" s="620" t="s">
        <v>261</v>
      </c>
      <c r="J329" s="643">
        <v>374088000</v>
      </c>
    </row>
    <row r="330" spans="1:10">
      <c r="A330" s="595" t="s">
        <v>411</v>
      </c>
      <c r="B330" s="644" t="s">
        <v>411</v>
      </c>
      <c r="C330" s="642" t="s">
        <v>411</v>
      </c>
      <c r="D330" s="594" t="s">
        <v>334</v>
      </c>
      <c r="E330" s="594" t="s">
        <v>577</v>
      </c>
      <c r="F330" s="594" t="s">
        <v>265</v>
      </c>
      <c r="G330" s="594" t="s">
        <v>260</v>
      </c>
      <c r="H330" s="594" t="s">
        <v>262</v>
      </c>
      <c r="I330" s="620" t="s">
        <v>2707</v>
      </c>
      <c r="J330" s="643">
        <v>374088000</v>
      </c>
    </row>
    <row r="331" spans="1:10">
      <c r="A331" s="595" t="s">
        <v>411</v>
      </c>
      <c r="B331" s="644" t="s">
        <v>411</v>
      </c>
      <c r="C331" s="642" t="s">
        <v>411</v>
      </c>
      <c r="D331" s="594" t="s">
        <v>334</v>
      </c>
      <c r="E331" s="594" t="s">
        <v>577</v>
      </c>
      <c r="F331" s="594" t="s">
        <v>265</v>
      </c>
      <c r="G331" s="594" t="s">
        <v>53</v>
      </c>
      <c r="H331" s="595" t="s">
        <v>411</v>
      </c>
      <c r="I331" s="620" t="s">
        <v>193</v>
      </c>
      <c r="J331" s="643">
        <v>97120000</v>
      </c>
    </row>
    <row r="332" spans="1:10">
      <c r="A332" s="595" t="s">
        <v>411</v>
      </c>
      <c r="B332" s="644" t="s">
        <v>411</v>
      </c>
      <c r="C332" s="642" t="s">
        <v>411</v>
      </c>
      <c r="D332" s="594" t="s">
        <v>334</v>
      </c>
      <c r="E332" s="594" t="s">
        <v>577</v>
      </c>
      <c r="F332" s="594" t="s">
        <v>265</v>
      </c>
      <c r="G332" s="594" t="s">
        <v>53</v>
      </c>
      <c r="H332" s="594" t="s">
        <v>56</v>
      </c>
      <c r="I332" s="620" t="s">
        <v>57</v>
      </c>
      <c r="J332" s="643">
        <v>66376000</v>
      </c>
    </row>
    <row r="333" spans="1:10">
      <c r="A333" s="595" t="s">
        <v>411</v>
      </c>
      <c r="B333" s="644" t="s">
        <v>411</v>
      </c>
      <c r="C333" s="642" t="s">
        <v>411</v>
      </c>
      <c r="D333" s="594" t="s">
        <v>334</v>
      </c>
      <c r="E333" s="594" t="s">
        <v>577</v>
      </c>
      <c r="F333" s="594" t="s">
        <v>265</v>
      </c>
      <c r="G333" s="594" t="s">
        <v>53</v>
      </c>
      <c r="H333" s="594" t="s">
        <v>358</v>
      </c>
      <c r="I333" s="620" t="s">
        <v>195</v>
      </c>
      <c r="J333" s="643">
        <v>30744000</v>
      </c>
    </row>
    <row r="334" spans="1:10">
      <c r="A334" s="595" t="s">
        <v>411</v>
      </c>
      <c r="B334" s="644" t="s">
        <v>411</v>
      </c>
      <c r="C334" s="642" t="s">
        <v>411</v>
      </c>
      <c r="D334" s="594" t="s">
        <v>334</v>
      </c>
      <c r="E334" s="594" t="s">
        <v>276</v>
      </c>
      <c r="F334" s="595" t="s">
        <v>411</v>
      </c>
      <c r="G334" s="595" t="s">
        <v>411</v>
      </c>
      <c r="H334" s="595" t="s">
        <v>411</v>
      </c>
      <c r="I334" s="620" t="s">
        <v>1966</v>
      </c>
      <c r="J334" s="643">
        <v>19418495000</v>
      </c>
    </row>
    <row r="335" spans="1:10">
      <c r="A335" s="595" t="s">
        <v>411</v>
      </c>
      <c r="B335" s="644" t="s">
        <v>411</v>
      </c>
      <c r="C335" s="642" t="s">
        <v>411</v>
      </c>
      <c r="D335" s="594" t="s">
        <v>334</v>
      </c>
      <c r="E335" s="594" t="s">
        <v>276</v>
      </c>
      <c r="F335" s="594" t="s">
        <v>1229</v>
      </c>
      <c r="G335" s="595" t="s">
        <v>411</v>
      </c>
      <c r="H335" s="595" t="s">
        <v>411</v>
      </c>
      <c r="I335" s="620" t="s">
        <v>2766</v>
      </c>
      <c r="J335" s="643">
        <v>54886000</v>
      </c>
    </row>
    <row r="336" spans="1:10">
      <c r="A336" s="595" t="s">
        <v>411</v>
      </c>
      <c r="B336" s="644" t="s">
        <v>411</v>
      </c>
      <c r="C336" s="642" t="s">
        <v>411</v>
      </c>
      <c r="D336" s="594" t="s">
        <v>334</v>
      </c>
      <c r="E336" s="594" t="s">
        <v>276</v>
      </c>
      <c r="F336" s="594" t="s">
        <v>1229</v>
      </c>
      <c r="G336" s="594" t="s">
        <v>53</v>
      </c>
      <c r="H336" s="595" t="s">
        <v>411</v>
      </c>
      <c r="I336" s="620" t="s">
        <v>193</v>
      </c>
      <c r="J336" s="643">
        <v>54886000</v>
      </c>
    </row>
    <row r="337" spans="1:10">
      <c r="A337" s="595" t="s">
        <v>411</v>
      </c>
      <c r="B337" s="644" t="s">
        <v>411</v>
      </c>
      <c r="C337" s="642" t="s">
        <v>411</v>
      </c>
      <c r="D337" s="594" t="s">
        <v>334</v>
      </c>
      <c r="E337" s="594" t="s">
        <v>276</v>
      </c>
      <c r="F337" s="594" t="s">
        <v>1229</v>
      </c>
      <c r="G337" s="594" t="s">
        <v>53</v>
      </c>
      <c r="H337" s="594" t="s">
        <v>56</v>
      </c>
      <c r="I337" s="620" t="s">
        <v>57</v>
      </c>
      <c r="J337" s="643">
        <v>50000000</v>
      </c>
    </row>
    <row r="338" spans="1:10">
      <c r="A338" s="595" t="s">
        <v>411</v>
      </c>
      <c r="B338" s="644" t="s">
        <v>411</v>
      </c>
      <c r="C338" s="642" t="s">
        <v>411</v>
      </c>
      <c r="D338" s="594" t="s">
        <v>334</v>
      </c>
      <c r="E338" s="594" t="s">
        <v>276</v>
      </c>
      <c r="F338" s="594" t="s">
        <v>1229</v>
      </c>
      <c r="G338" s="594" t="s">
        <v>53</v>
      </c>
      <c r="H338" s="594" t="s">
        <v>358</v>
      </c>
      <c r="I338" s="620" t="s">
        <v>195</v>
      </c>
      <c r="J338" s="643">
        <v>4886000</v>
      </c>
    </row>
    <row r="339" spans="1:10">
      <c r="A339" s="595" t="s">
        <v>411</v>
      </c>
      <c r="B339" s="644" t="s">
        <v>411</v>
      </c>
      <c r="C339" s="642" t="s">
        <v>411</v>
      </c>
      <c r="D339" s="594" t="s">
        <v>334</v>
      </c>
      <c r="E339" s="594" t="s">
        <v>276</v>
      </c>
      <c r="F339" s="594" t="s">
        <v>2769</v>
      </c>
      <c r="G339" s="595" t="s">
        <v>411</v>
      </c>
      <c r="H339" s="595" t="s">
        <v>411</v>
      </c>
      <c r="I339" s="620" t="s">
        <v>2770</v>
      </c>
      <c r="J339" s="643">
        <v>1206264000</v>
      </c>
    </row>
    <row r="340" spans="1:10">
      <c r="A340" s="595" t="s">
        <v>411</v>
      </c>
      <c r="B340" s="644" t="s">
        <v>411</v>
      </c>
      <c r="C340" s="642" t="s">
        <v>411</v>
      </c>
      <c r="D340" s="594" t="s">
        <v>334</v>
      </c>
      <c r="E340" s="594" t="s">
        <v>276</v>
      </c>
      <c r="F340" s="594" t="s">
        <v>2769</v>
      </c>
      <c r="G340" s="594" t="s">
        <v>260</v>
      </c>
      <c r="H340" s="595" t="s">
        <v>411</v>
      </c>
      <c r="I340" s="620" t="s">
        <v>261</v>
      </c>
      <c r="J340" s="643">
        <v>1066530000</v>
      </c>
    </row>
    <row r="341" spans="1:10">
      <c r="A341" s="595" t="s">
        <v>411</v>
      </c>
      <c r="B341" s="644" t="s">
        <v>411</v>
      </c>
      <c r="C341" s="642" t="s">
        <v>411</v>
      </c>
      <c r="D341" s="594" t="s">
        <v>334</v>
      </c>
      <c r="E341" s="594" t="s">
        <v>276</v>
      </c>
      <c r="F341" s="594" t="s">
        <v>2769</v>
      </c>
      <c r="G341" s="594" t="s">
        <v>260</v>
      </c>
      <c r="H341" s="594" t="s">
        <v>262</v>
      </c>
      <c r="I341" s="620" t="s">
        <v>2707</v>
      </c>
      <c r="J341" s="643">
        <v>1066530000</v>
      </c>
    </row>
    <row r="342" spans="1:10">
      <c r="A342" s="595" t="s">
        <v>411</v>
      </c>
      <c r="B342" s="644" t="s">
        <v>411</v>
      </c>
      <c r="C342" s="642" t="s">
        <v>411</v>
      </c>
      <c r="D342" s="594" t="s">
        <v>334</v>
      </c>
      <c r="E342" s="594" t="s">
        <v>276</v>
      </c>
      <c r="F342" s="594" t="s">
        <v>2769</v>
      </c>
      <c r="G342" s="594" t="s">
        <v>53</v>
      </c>
      <c r="H342" s="595" t="s">
        <v>411</v>
      </c>
      <c r="I342" s="620" t="s">
        <v>193</v>
      </c>
      <c r="J342" s="643">
        <v>139734000</v>
      </c>
    </row>
    <row r="343" spans="1:10">
      <c r="A343" s="595" t="s">
        <v>411</v>
      </c>
      <c r="B343" s="644" t="s">
        <v>411</v>
      </c>
      <c r="C343" s="642" t="s">
        <v>411</v>
      </c>
      <c r="D343" s="594" t="s">
        <v>334</v>
      </c>
      <c r="E343" s="594" t="s">
        <v>276</v>
      </c>
      <c r="F343" s="594" t="s">
        <v>2769</v>
      </c>
      <c r="G343" s="594" t="s">
        <v>53</v>
      </c>
      <c r="H343" s="594" t="s">
        <v>54</v>
      </c>
      <c r="I343" s="620" t="s">
        <v>55</v>
      </c>
      <c r="J343" s="643">
        <v>33495000</v>
      </c>
    </row>
    <row r="344" spans="1:10">
      <c r="A344" s="595" t="s">
        <v>411</v>
      </c>
      <c r="B344" s="644" t="s">
        <v>411</v>
      </c>
      <c r="C344" s="642" t="s">
        <v>411</v>
      </c>
      <c r="D344" s="594" t="s">
        <v>334</v>
      </c>
      <c r="E344" s="594" t="s">
        <v>276</v>
      </c>
      <c r="F344" s="594" t="s">
        <v>2769</v>
      </c>
      <c r="G344" s="594" t="s">
        <v>53</v>
      </c>
      <c r="H344" s="594" t="s">
        <v>56</v>
      </c>
      <c r="I344" s="620" t="s">
        <v>57</v>
      </c>
      <c r="J344" s="643">
        <v>48290000</v>
      </c>
    </row>
    <row r="345" spans="1:10">
      <c r="A345" s="595" t="s">
        <v>411</v>
      </c>
      <c r="B345" s="644" t="s">
        <v>411</v>
      </c>
      <c r="C345" s="642" t="s">
        <v>411</v>
      </c>
      <c r="D345" s="594" t="s">
        <v>334</v>
      </c>
      <c r="E345" s="594" t="s">
        <v>276</v>
      </c>
      <c r="F345" s="594" t="s">
        <v>2769</v>
      </c>
      <c r="G345" s="594" t="s">
        <v>53</v>
      </c>
      <c r="H345" s="594" t="s">
        <v>358</v>
      </c>
      <c r="I345" s="620" t="s">
        <v>195</v>
      </c>
      <c r="J345" s="643">
        <v>57949000</v>
      </c>
    </row>
    <row r="346" spans="1:10">
      <c r="A346" s="595" t="s">
        <v>411</v>
      </c>
      <c r="B346" s="644" t="s">
        <v>411</v>
      </c>
      <c r="C346" s="642" t="s">
        <v>411</v>
      </c>
      <c r="D346" s="594" t="s">
        <v>334</v>
      </c>
      <c r="E346" s="594" t="s">
        <v>276</v>
      </c>
      <c r="F346" s="594" t="s">
        <v>278</v>
      </c>
      <c r="G346" s="595" t="s">
        <v>411</v>
      </c>
      <c r="H346" s="595" t="s">
        <v>411</v>
      </c>
      <c r="I346" s="620" t="s">
        <v>2771</v>
      </c>
      <c r="J346" s="643">
        <v>18157345000</v>
      </c>
    </row>
    <row r="347" spans="1:10">
      <c r="A347" s="595" t="s">
        <v>411</v>
      </c>
      <c r="B347" s="644" t="s">
        <v>411</v>
      </c>
      <c r="C347" s="642" t="s">
        <v>411</v>
      </c>
      <c r="D347" s="594" t="s">
        <v>334</v>
      </c>
      <c r="E347" s="594" t="s">
        <v>276</v>
      </c>
      <c r="F347" s="594" t="s">
        <v>278</v>
      </c>
      <c r="G347" s="594" t="s">
        <v>260</v>
      </c>
      <c r="H347" s="595" t="s">
        <v>411</v>
      </c>
      <c r="I347" s="620" t="s">
        <v>261</v>
      </c>
      <c r="J347" s="643">
        <v>16469620000</v>
      </c>
    </row>
    <row r="348" spans="1:10">
      <c r="A348" s="595" t="s">
        <v>411</v>
      </c>
      <c r="B348" s="644" t="s">
        <v>411</v>
      </c>
      <c r="C348" s="642" t="s">
        <v>411</v>
      </c>
      <c r="D348" s="594" t="s">
        <v>334</v>
      </c>
      <c r="E348" s="594" t="s">
        <v>276</v>
      </c>
      <c r="F348" s="594" t="s">
        <v>278</v>
      </c>
      <c r="G348" s="594" t="s">
        <v>260</v>
      </c>
      <c r="H348" s="594" t="s">
        <v>262</v>
      </c>
      <c r="I348" s="620" t="s">
        <v>2707</v>
      </c>
      <c r="J348" s="643">
        <v>16469620000</v>
      </c>
    </row>
    <row r="349" spans="1:10">
      <c r="A349" s="595" t="s">
        <v>411</v>
      </c>
      <c r="B349" s="644" t="s">
        <v>411</v>
      </c>
      <c r="C349" s="642" t="s">
        <v>411</v>
      </c>
      <c r="D349" s="594" t="s">
        <v>334</v>
      </c>
      <c r="E349" s="594" t="s">
        <v>276</v>
      </c>
      <c r="F349" s="594" t="s">
        <v>278</v>
      </c>
      <c r="G349" s="594" t="s">
        <v>53</v>
      </c>
      <c r="H349" s="595" t="s">
        <v>411</v>
      </c>
      <c r="I349" s="620" t="s">
        <v>193</v>
      </c>
      <c r="J349" s="643">
        <v>1687725000</v>
      </c>
    </row>
    <row r="350" spans="1:10">
      <c r="A350" s="595" t="s">
        <v>411</v>
      </c>
      <c r="B350" s="644" t="s">
        <v>411</v>
      </c>
      <c r="C350" s="642" t="s">
        <v>411</v>
      </c>
      <c r="D350" s="594" t="s">
        <v>334</v>
      </c>
      <c r="E350" s="594" t="s">
        <v>276</v>
      </c>
      <c r="F350" s="594" t="s">
        <v>278</v>
      </c>
      <c r="G350" s="594" t="s">
        <v>53</v>
      </c>
      <c r="H350" s="594" t="s">
        <v>56</v>
      </c>
      <c r="I350" s="620" t="s">
        <v>57</v>
      </c>
      <c r="J350" s="643">
        <v>1643350000</v>
      </c>
    </row>
    <row r="351" spans="1:10">
      <c r="A351" s="595" t="s">
        <v>411</v>
      </c>
      <c r="B351" s="644" t="s">
        <v>411</v>
      </c>
      <c r="C351" s="642" t="s">
        <v>411</v>
      </c>
      <c r="D351" s="594" t="s">
        <v>334</v>
      </c>
      <c r="E351" s="594" t="s">
        <v>276</v>
      </c>
      <c r="F351" s="594" t="s">
        <v>278</v>
      </c>
      <c r="G351" s="594" t="s">
        <v>53</v>
      </c>
      <c r="H351" s="594" t="s">
        <v>358</v>
      </c>
      <c r="I351" s="620" t="s">
        <v>195</v>
      </c>
      <c r="J351" s="643">
        <v>44375000</v>
      </c>
    </row>
    <row r="352" spans="1:10" ht="25.5">
      <c r="A352" s="595" t="s">
        <v>411</v>
      </c>
      <c r="B352" s="644" t="s">
        <v>411</v>
      </c>
      <c r="C352" s="642" t="s">
        <v>411</v>
      </c>
      <c r="D352" s="594" t="s">
        <v>334</v>
      </c>
      <c r="E352" s="594" t="s">
        <v>322</v>
      </c>
      <c r="F352" s="595" t="s">
        <v>411</v>
      </c>
      <c r="G352" s="595" t="s">
        <v>411</v>
      </c>
      <c r="H352" s="595" t="s">
        <v>411</v>
      </c>
      <c r="I352" s="620" t="s">
        <v>2661</v>
      </c>
      <c r="J352" s="643">
        <v>200000000</v>
      </c>
    </row>
    <row r="353" spans="1:10">
      <c r="A353" s="595" t="s">
        <v>411</v>
      </c>
      <c r="B353" s="644" t="s">
        <v>411</v>
      </c>
      <c r="C353" s="642" t="s">
        <v>411</v>
      </c>
      <c r="D353" s="594" t="s">
        <v>334</v>
      </c>
      <c r="E353" s="594" t="s">
        <v>322</v>
      </c>
      <c r="F353" s="594" t="s">
        <v>2662</v>
      </c>
      <c r="G353" s="595" t="s">
        <v>411</v>
      </c>
      <c r="H353" s="595" t="s">
        <v>411</v>
      </c>
      <c r="I353" s="620" t="s">
        <v>2663</v>
      </c>
      <c r="J353" s="643">
        <v>200000000</v>
      </c>
    </row>
    <row r="354" spans="1:10">
      <c r="A354" s="595" t="s">
        <v>411</v>
      </c>
      <c r="B354" s="644" t="s">
        <v>411</v>
      </c>
      <c r="C354" s="642" t="s">
        <v>411</v>
      </c>
      <c r="D354" s="594" t="s">
        <v>334</v>
      </c>
      <c r="E354" s="594" t="s">
        <v>322</v>
      </c>
      <c r="F354" s="594" t="s">
        <v>2662</v>
      </c>
      <c r="G354" s="594" t="s">
        <v>260</v>
      </c>
      <c r="H354" s="595" t="s">
        <v>411</v>
      </c>
      <c r="I354" s="620" t="s">
        <v>261</v>
      </c>
      <c r="J354" s="643">
        <v>200000000</v>
      </c>
    </row>
    <row r="355" spans="1:10">
      <c r="A355" s="595" t="s">
        <v>411</v>
      </c>
      <c r="B355" s="644" t="s">
        <v>411</v>
      </c>
      <c r="C355" s="642" t="s">
        <v>411</v>
      </c>
      <c r="D355" s="594" t="s">
        <v>334</v>
      </c>
      <c r="E355" s="594" t="s">
        <v>322</v>
      </c>
      <c r="F355" s="594" t="s">
        <v>2662</v>
      </c>
      <c r="G355" s="594" t="s">
        <v>260</v>
      </c>
      <c r="H355" s="594" t="s">
        <v>262</v>
      </c>
      <c r="I355" s="620" t="s">
        <v>2707</v>
      </c>
      <c r="J355" s="643">
        <v>200000000</v>
      </c>
    </row>
    <row r="356" spans="1:10">
      <c r="A356" s="595" t="s">
        <v>411</v>
      </c>
      <c r="B356" s="644" t="s">
        <v>411</v>
      </c>
      <c r="C356" s="642" t="s">
        <v>411</v>
      </c>
      <c r="D356" s="594" t="s">
        <v>350</v>
      </c>
      <c r="E356" s="595" t="s">
        <v>411</v>
      </c>
      <c r="F356" s="595" t="s">
        <v>411</v>
      </c>
      <c r="G356" s="595" t="s">
        <v>411</v>
      </c>
      <c r="H356" s="595" t="s">
        <v>411</v>
      </c>
      <c r="I356" s="620" t="s">
        <v>259</v>
      </c>
      <c r="J356" s="643">
        <v>33472262534</v>
      </c>
    </row>
    <row r="357" spans="1:10">
      <c r="A357" s="595" t="s">
        <v>411</v>
      </c>
      <c r="B357" s="644" t="s">
        <v>411</v>
      </c>
      <c r="C357" s="642" t="s">
        <v>411</v>
      </c>
      <c r="D357" s="594" t="s">
        <v>350</v>
      </c>
      <c r="E357" s="594" t="s">
        <v>570</v>
      </c>
      <c r="F357" s="595" t="s">
        <v>411</v>
      </c>
      <c r="G357" s="595" t="s">
        <v>411</v>
      </c>
      <c r="H357" s="595" t="s">
        <v>411</v>
      </c>
      <c r="I357" s="620" t="s">
        <v>2711</v>
      </c>
      <c r="J357" s="643">
        <v>4159137000</v>
      </c>
    </row>
    <row r="358" spans="1:10">
      <c r="A358" s="595" t="s">
        <v>411</v>
      </c>
      <c r="B358" s="644" t="s">
        <v>411</v>
      </c>
      <c r="C358" s="642" t="s">
        <v>411</v>
      </c>
      <c r="D358" s="594" t="s">
        <v>350</v>
      </c>
      <c r="E358" s="594" t="s">
        <v>570</v>
      </c>
      <c r="F358" s="594" t="s">
        <v>2881</v>
      </c>
      <c r="G358" s="595" t="s">
        <v>411</v>
      </c>
      <c r="H358" s="595" t="s">
        <v>411</v>
      </c>
      <c r="I358" s="620" t="s">
        <v>600</v>
      </c>
      <c r="J358" s="643">
        <v>3240385000</v>
      </c>
    </row>
    <row r="359" spans="1:10">
      <c r="A359" s="595" t="s">
        <v>411</v>
      </c>
      <c r="B359" s="644" t="s">
        <v>411</v>
      </c>
      <c r="C359" s="642" t="s">
        <v>411</v>
      </c>
      <c r="D359" s="594" t="s">
        <v>350</v>
      </c>
      <c r="E359" s="594" t="s">
        <v>570</v>
      </c>
      <c r="F359" s="594" t="s">
        <v>2881</v>
      </c>
      <c r="G359" s="594" t="s">
        <v>1145</v>
      </c>
      <c r="H359" s="595" t="s">
        <v>411</v>
      </c>
      <c r="I359" s="620" t="s">
        <v>2761</v>
      </c>
      <c r="J359" s="643">
        <v>75918000</v>
      </c>
    </row>
    <row r="360" spans="1:10">
      <c r="A360" s="595" t="s">
        <v>411</v>
      </c>
      <c r="B360" s="644" t="s">
        <v>411</v>
      </c>
      <c r="C360" s="642" t="s">
        <v>411</v>
      </c>
      <c r="D360" s="594" t="s">
        <v>350</v>
      </c>
      <c r="E360" s="594" t="s">
        <v>570</v>
      </c>
      <c r="F360" s="594" t="s">
        <v>2881</v>
      </c>
      <c r="G360" s="594" t="s">
        <v>1145</v>
      </c>
      <c r="H360" s="594" t="s">
        <v>1144</v>
      </c>
      <c r="I360" s="620" t="s">
        <v>1143</v>
      </c>
      <c r="J360" s="643">
        <v>54014000</v>
      </c>
    </row>
    <row r="361" spans="1:10">
      <c r="A361" s="595" t="s">
        <v>411</v>
      </c>
      <c r="B361" s="644" t="s">
        <v>411</v>
      </c>
      <c r="C361" s="642" t="s">
        <v>411</v>
      </c>
      <c r="D361" s="594" t="s">
        <v>350</v>
      </c>
      <c r="E361" s="594" t="s">
        <v>570</v>
      </c>
      <c r="F361" s="594" t="s">
        <v>2881</v>
      </c>
      <c r="G361" s="594" t="s">
        <v>1145</v>
      </c>
      <c r="H361" s="594" t="s">
        <v>1149</v>
      </c>
      <c r="I361" s="620" t="s">
        <v>1148</v>
      </c>
      <c r="J361" s="643">
        <v>1904000</v>
      </c>
    </row>
    <row r="362" spans="1:10">
      <c r="A362" s="595" t="s">
        <v>411</v>
      </c>
      <c r="B362" s="644" t="s">
        <v>411</v>
      </c>
      <c r="C362" s="642" t="s">
        <v>411</v>
      </c>
      <c r="D362" s="594" t="s">
        <v>350</v>
      </c>
      <c r="E362" s="594" t="s">
        <v>570</v>
      </c>
      <c r="F362" s="594" t="s">
        <v>2881</v>
      </c>
      <c r="G362" s="594" t="s">
        <v>1145</v>
      </c>
      <c r="H362" s="594" t="s">
        <v>1169</v>
      </c>
      <c r="I362" s="620" t="s">
        <v>1168</v>
      </c>
      <c r="J362" s="643">
        <v>20000000</v>
      </c>
    </row>
    <row r="363" spans="1:10">
      <c r="A363" s="595" t="s">
        <v>411</v>
      </c>
      <c r="B363" s="644" t="s">
        <v>411</v>
      </c>
      <c r="C363" s="642" t="s">
        <v>411</v>
      </c>
      <c r="D363" s="594" t="s">
        <v>350</v>
      </c>
      <c r="E363" s="594" t="s">
        <v>570</v>
      </c>
      <c r="F363" s="594" t="s">
        <v>2881</v>
      </c>
      <c r="G363" s="594" t="s">
        <v>260</v>
      </c>
      <c r="H363" s="595" t="s">
        <v>411</v>
      </c>
      <c r="I363" s="620" t="s">
        <v>261</v>
      </c>
      <c r="J363" s="643">
        <v>3009467000</v>
      </c>
    </row>
    <row r="364" spans="1:10">
      <c r="A364" s="595" t="s">
        <v>411</v>
      </c>
      <c r="B364" s="644" t="s">
        <v>411</v>
      </c>
      <c r="C364" s="642" t="s">
        <v>411</v>
      </c>
      <c r="D364" s="594" t="s">
        <v>350</v>
      </c>
      <c r="E364" s="594" t="s">
        <v>570</v>
      </c>
      <c r="F364" s="594" t="s">
        <v>2881</v>
      </c>
      <c r="G364" s="594" t="s">
        <v>260</v>
      </c>
      <c r="H364" s="594" t="s">
        <v>262</v>
      </c>
      <c r="I364" s="620" t="s">
        <v>2707</v>
      </c>
      <c r="J364" s="643">
        <v>3009467000</v>
      </c>
    </row>
    <row r="365" spans="1:10">
      <c r="A365" s="595" t="s">
        <v>411</v>
      </c>
      <c r="B365" s="644" t="s">
        <v>411</v>
      </c>
      <c r="C365" s="642" t="s">
        <v>411</v>
      </c>
      <c r="D365" s="594" t="s">
        <v>350</v>
      </c>
      <c r="E365" s="594" t="s">
        <v>570</v>
      </c>
      <c r="F365" s="594" t="s">
        <v>2881</v>
      </c>
      <c r="G365" s="594" t="s">
        <v>49</v>
      </c>
      <c r="H365" s="595" t="s">
        <v>411</v>
      </c>
      <c r="I365" s="620" t="s">
        <v>50</v>
      </c>
      <c r="J365" s="643">
        <v>59070000</v>
      </c>
    </row>
    <row r="366" spans="1:10">
      <c r="A366" s="595" t="s">
        <v>411</v>
      </c>
      <c r="B366" s="644" t="s">
        <v>411</v>
      </c>
      <c r="C366" s="642" t="s">
        <v>411</v>
      </c>
      <c r="D366" s="594" t="s">
        <v>350</v>
      </c>
      <c r="E366" s="594" t="s">
        <v>570</v>
      </c>
      <c r="F366" s="594" t="s">
        <v>2881</v>
      </c>
      <c r="G366" s="594" t="s">
        <v>49</v>
      </c>
      <c r="H366" s="594" t="s">
        <v>51</v>
      </c>
      <c r="I366" s="620" t="s">
        <v>2786</v>
      </c>
      <c r="J366" s="643">
        <v>59070000</v>
      </c>
    </row>
    <row r="367" spans="1:10">
      <c r="A367" s="595" t="s">
        <v>411</v>
      </c>
      <c r="B367" s="644" t="s">
        <v>411</v>
      </c>
      <c r="C367" s="642" t="s">
        <v>411</v>
      </c>
      <c r="D367" s="594" t="s">
        <v>350</v>
      </c>
      <c r="E367" s="594" t="s">
        <v>570</v>
      </c>
      <c r="F367" s="594" t="s">
        <v>2881</v>
      </c>
      <c r="G367" s="594" t="s">
        <v>53</v>
      </c>
      <c r="H367" s="595" t="s">
        <v>411</v>
      </c>
      <c r="I367" s="620" t="s">
        <v>193</v>
      </c>
      <c r="J367" s="643">
        <v>95930000</v>
      </c>
    </row>
    <row r="368" spans="1:10">
      <c r="A368" s="595" t="s">
        <v>411</v>
      </c>
      <c r="B368" s="644" t="s">
        <v>411</v>
      </c>
      <c r="C368" s="642" t="s">
        <v>411</v>
      </c>
      <c r="D368" s="594" t="s">
        <v>350</v>
      </c>
      <c r="E368" s="594" t="s">
        <v>570</v>
      </c>
      <c r="F368" s="594" t="s">
        <v>2881</v>
      </c>
      <c r="G368" s="594" t="s">
        <v>53</v>
      </c>
      <c r="H368" s="594" t="s">
        <v>54</v>
      </c>
      <c r="I368" s="620" t="s">
        <v>55</v>
      </c>
      <c r="J368" s="643">
        <v>30000000</v>
      </c>
    </row>
    <row r="369" spans="1:10">
      <c r="A369" s="595" t="s">
        <v>411</v>
      </c>
      <c r="B369" s="644" t="s">
        <v>411</v>
      </c>
      <c r="C369" s="642" t="s">
        <v>411</v>
      </c>
      <c r="D369" s="594" t="s">
        <v>350</v>
      </c>
      <c r="E369" s="594" t="s">
        <v>570</v>
      </c>
      <c r="F369" s="594" t="s">
        <v>2881</v>
      </c>
      <c r="G369" s="594" t="s">
        <v>53</v>
      </c>
      <c r="H369" s="594" t="s">
        <v>56</v>
      </c>
      <c r="I369" s="620" t="s">
        <v>57</v>
      </c>
      <c r="J369" s="643">
        <v>65930000</v>
      </c>
    </row>
    <row r="370" spans="1:10">
      <c r="A370" s="595" t="s">
        <v>411</v>
      </c>
      <c r="B370" s="644" t="s">
        <v>411</v>
      </c>
      <c r="C370" s="642" t="s">
        <v>411</v>
      </c>
      <c r="D370" s="594" t="s">
        <v>350</v>
      </c>
      <c r="E370" s="594" t="s">
        <v>570</v>
      </c>
      <c r="F370" s="594" t="s">
        <v>2882</v>
      </c>
      <c r="G370" s="595" t="s">
        <v>411</v>
      </c>
      <c r="H370" s="595" t="s">
        <v>411</v>
      </c>
      <c r="I370" s="620" t="s">
        <v>25</v>
      </c>
      <c r="J370" s="643">
        <v>631572000</v>
      </c>
    </row>
    <row r="371" spans="1:10">
      <c r="A371" s="595" t="s">
        <v>411</v>
      </c>
      <c r="B371" s="644" t="s">
        <v>411</v>
      </c>
      <c r="C371" s="642" t="s">
        <v>411</v>
      </c>
      <c r="D371" s="594" t="s">
        <v>350</v>
      </c>
      <c r="E371" s="594" t="s">
        <v>570</v>
      </c>
      <c r="F371" s="594" t="s">
        <v>2882</v>
      </c>
      <c r="G371" s="594" t="s">
        <v>260</v>
      </c>
      <c r="H371" s="595" t="s">
        <v>411</v>
      </c>
      <c r="I371" s="620" t="s">
        <v>261</v>
      </c>
      <c r="J371" s="643">
        <v>578187000</v>
      </c>
    </row>
    <row r="372" spans="1:10">
      <c r="A372" s="595" t="s">
        <v>411</v>
      </c>
      <c r="B372" s="644" t="s">
        <v>411</v>
      </c>
      <c r="C372" s="642" t="s">
        <v>411</v>
      </c>
      <c r="D372" s="594" t="s">
        <v>350</v>
      </c>
      <c r="E372" s="594" t="s">
        <v>570</v>
      </c>
      <c r="F372" s="594" t="s">
        <v>2882</v>
      </c>
      <c r="G372" s="594" t="s">
        <v>260</v>
      </c>
      <c r="H372" s="594" t="s">
        <v>262</v>
      </c>
      <c r="I372" s="620" t="s">
        <v>2707</v>
      </c>
      <c r="J372" s="643">
        <v>578187000</v>
      </c>
    </row>
    <row r="373" spans="1:10">
      <c r="A373" s="595" t="s">
        <v>411</v>
      </c>
      <c r="B373" s="644" t="s">
        <v>411</v>
      </c>
      <c r="C373" s="642" t="s">
        <v>411</v>
      </c>
      <c r="D373" s="594" t="s">
        <v>350</v>
      </c>
      <c r="E373" s="594" t="s">
        <v>570</v>
      </c>
      <c r="F373" s="594" t="s">
        <v>2882</v>
      </c>
      <c r="G373" s="594" t="s">
        <v>53</v>
      </c>
      <c r="H373" s="595" t="s">
        <v>411</v>
      </c>
      <c r="I373" s="620" t="s">
        <v>193</v>
      </c>
      <c r="J373" s="643">
        <v>53385000</v>
      </c>
    </row>
    <row r="374" spans="1:10">
      <c r="A374" s="595" t="s">
        <v>411</v>
      </c>
      <c r="B374" s="644" t="s">
        <v>411</v>
      </c>
      <c r="C374" s="642" t="s">
        <v>411</v>
      </c>
      <c r="D374" s="594" t="s">
        <v>350</v>
      </c>
      <c r="E374" s="594" t="s">
        <v>570</v>
      </c>
      <c r="F374" s="594" t="s">
        <v>2882</v>
      </c>
      <c r="G374" s="594" t="s">
        <v>53</v>
      </c>
      <c r="H374" s="594" t="s">
        <v>56</v>
      </c>
      <c r="I374" s="620" t="s">
        <v>57</v>
      </c>
      <c r="J374" s="643">
        <v>53385000</v>
      </c>
    </row>
    <row r="375" spans="1:10">
      <c r="A375" s="595" t="s">
        <v>411</v>
      </c>
      <c r="B375" s="644" t="s">
        <v>411</v>
      </c>
      <c r="C375" s="642" t="s">
        <v>411</v>
      </c>
      <c r="D375" s="594" t="s">
        <v>350</v>
      </c>
      <c r="E375" s="594" t="s">
        <v>570</v>
      </c>
      <c r="F375" s="594" t="s">
        <v>2803</v>
      </c>
      <c r="G375" s="595" t="s">
        <v>411</v>
      </c>
      <c r="H375" s="595" t="s">
        <v>411</v>
      </c>
      <c r="I375" s="620" t="s">
        <v>2804</v>
      </c>
      <c r="J375" s="643">
        <v>287180000</v>
      </c>
    </row>
    <row r="376" spans="1:10">
      <c r="A376" s="595" t="s">
        <v>411</v>
      </c>
      <c r="B376" s="644" t="s">
        <v>411</v>
      </c>
      <c r="C376" s="642" t="s">
        <v>411</v>
      </c>
      <c r="D376" s="594" t="s">
        <v>350</v>
      </c>
      <c r="E376" s="594" t="s">
        <v>570</v>
      </c>
      <c r="F376" s="594" t="s">
        <v>2803</v>
      </c>
      <c r="G376" s="594" t="s">
        <v>1145</v>
      </c>
      <c r="H376" s="595" t="s">
        <v>411</v>
      </c>
      <c r="I376" s="620" t="s">
        <v>2761</v>
      </c>
      <c r="J376" s="643">
        <v>20047000</v>
      </c>
    </row>
    <row r="377" spans="1:10">
      <c r="A377" s="595" t="s">
        <v>411</v>
      </c>
      <c r="B377" s="644" t="s">
        <v>411</v>
      </c>
      <c r="C377" s="642" t="s">
        <v>411</v>
      </c>
      <c r="D377" s="594" t="s">
        <v>350</v>
      </c>
      <c r="E377" s="594" t="s">
        <v>570</v>
      </c>
      <c r="F377" s="594" t="s">
        <v>2803</v>
      </c>
      <c r="G377" s="594" t="s">
        <v>1145</v>
      </c>
      <c r="H377" s="594" t="s">
        <v>1144</v>
      </c>
      <c r="I377" s="620" t="s">
        <v>1143</v>
      </c>
      <c r="J377" s="643">
        <v>19497000</v>
      </c>
    </row>
    <row r="378" spans="1:10">
      <c r="A378" s="595" t="s">
        <v>411</v>
      </c>
      <c r="B378" s="644" t="s">
        <v>411</v>
      </c>
      <c r="C378" s="642" t="s">
        <v>411</v>
      </c>
      <c r="D378" s="594" t="s">
        <v>350</v>
      </c>
      <c r="E378" s="594" t="s">
        <v>570</v>
      </c>
      <c r="F378" s="594" t="s">
        <v>2803</v>
      </c>
      <c r="G378" s="594" t="s">
        <v>1145</v>
      </c>
      <c r="H378" s="594" t="s">
        <v>1149</v>
      </c>
      <c r="I378" s="620" t="s">
        <v>1148</v>
      </c>
      <c r="J378" s="643">
        <v>550000</v>
      </c>
    </row>
    <row r="379" spans="1:10">
      <c r="A379" s="595" t="s">
        <v>411</v>
      </c>
      <c r="B379" s="644" t="s">
        <v>411</v>
      </c>
      <c r="C379" s="642" t="s">
        <v>411</v>
      </c>
      <c r="D379" s="594" t="s">
        <v>350</v>
      </c>
      <c r="E379" s="594" t="s">
        <v>570</v>
      </c>
      <c r="F379" s="594" t="s">
        <v>2803</v>
      </c>
      <c r="G379" s="594" t="s">
        <v>260</v>
      </c>
      <c r="H379" s="595" t="s">
        <v>411</v>
      </c>
      <c r="I379" s="620" t="s">
        <v>261</v>
      </c>
      <c r="J379" s="643">
        <v>256269000</v>
      </c>
    </row>
    <row r="380" spans="1:10">
      <c r="A380" s="595" t="s">
        <v>411</v>
      </c>
      <c r="B380" s="644" t="s">
        <v>411</v>
      </c>
      <c r="C380" s="642" t="s">
        <v>411</v>
      </c>
      <c r="D380" s="594" t="s">
        <v>350</v>
      </c>
      <c r="E380" s="594" t="s">
        <v>570</v>
      </c>
      <c r="F380" s="594" t="s">
        <v>2803</v>
      </c>
      <c r="G380" s="594" t="s">
        <v>260</v>
      </c>
      <c r="H380" s="594" t="s">
        <v>262</v>
      </c>
      <c r="I380" s="620" t="s">
        <v>2707</v>
      </c>
      <c r="J380" s="643">
        <v>256269000</v>
      </c>
    </row>
    <row r="381" spans="1:10">
      <c r="A381" s="595" t="s">
        <v>411</v>
      </c>
      <c r="B381" s="644" t="s">
        <v>411</v>
      </c>
      <c r="C381" s="642" t="s">
        <v>411</v>
      </c>
      <c r="D381" s="594" t="s">
        <v>350</v>
      </c>
      <c r="E381" s="594" t="s">
        <v>570</v>
      </c>
      <c r="F381" s="594" t="s">
        <v>2803</v>
      </c>
      <c r="G381" s="594" t="s">
        <v>53</v>
      </c>
      <c r="H381" s="595" t="s">
        <v>411</v>
      </c>
      <c r="I381" s="620" t="s">
        <v>193</v>
      </c>
      <c r="J381" s="643">
        <v>10864000</v>
      </c>
    </row>
    <row r="382" spans="1:10">
      <c r="A382" s="595" t="s">
        <v>411</v>
      </c>
      <c r="B382" s="644" t="s">
        <v>411</v>
      </c>
      <c r="C382" s="642" t="s">
        <v>411</v>
      </c>
      <c r="D382" s="594" t="s">
        <v>350</v>
      </c>
      <c r="E382" s="594" t="s">
        <v>570</v>
      </c>
      <c r="F382" s="594" t="s">
        <v>2803</v>
      </c>
      <c r="G382" s="594" t="s">
        <v>53</v>
      </c>
      <c r="H382" s="594" t="s">
        <v>54</v>
      </c>
      <c r="I382" s="620" t="s">
        <v>55</v>
      </c>
      <c r="J382" s="643">
        <v>5171000</v>
      </c>
    </row>
    <row r="383" spans="1:10">
      <c r="A383" s="595" t="s">
        <v>411</v>
      </c>
      <c r="B383" s="644" t="s">
        <v>411</v>
      </c>
      <c r="C383" s="642" t="s">
        <v>411</v>
      </c>
      <c r="D383" s="594" t="s">
        <v>350</v>
      </c>
      <c r="E383" s="594" t="s">
        <v>570</v>
      </c>
      <c r="F383" s="594" t="s">
        <v>2803</v>
      </c>
      <c r="G383" s="594" t="s">
        <v>53</v>
      </c>
      <c r="H383" s="594" t="s">
        <v>56</v>
      </c>
      <c r="I383" s="620" t="s">
        <v>57</v>
      </c>
      <c r="J383" s="643">
        <v>5693000</v>
      </c>
    </row>
    <row r="384" spans="1:10">
      <c r="A384" s="595" t="s">
        <v>411</v>
      </c>
      <c r="B384" s="644" t="s">
        <v>411</v>
      </c>
      <c r="C384" s="642" t="s">
        <v>411</v>
      </c>
      <c r="D384" s="594" t="s">
        <v>350</v>
      </c>
      <c r="E384" s="594" t="s">
        <v>1247</v>
      </c>
      <c r="F384" s="595" t="s">
        <v>411</v>
      </c>
      <c r="G384" s="595" t="s">
        <v>411</v>
      </c>
      <c r="H384" s="595" t="s">
        <v>411</v>
      </c>
      <c r="I384" s="620" t="s">
        <v>2746</v>
      </c>
      <c r="J384" s="643">
        <v>907627000</v>
      </c>
    </row>
    <row r="385" spans="1:10">
      <c r="A385" s="595" t="s">
        <v>411</v>
      </c>
      <c r="B385" s="644" t="s">
        <v>411</v>
      </c>
      <c r="C385" s="642" t="s">
        <v>411</v>
      </c>
      <c r="D385" s="594" t="s">
        <v>350</v>
      </c>
      <c r="E385" s="594" t="s">
        <v>1247</v>
      </c>
      <c r="F385" s="594" t="s">
        <v>1249</v>
      </c>
      <c r="G385" s="595" t="s">
        <v>411</v>
      </c>
      <c r="H385" s="595" t="s">
        <v>411</v>
      </c>
      <c r="I385" s="620" t="s">
        <v>2830</v>
      </c>
      <c r="J385" s="643">
        <v>360000000</v>
      </c>
    </row>
    <row r="386" spans="1:10">
      <c r="A386" s="595" t="s">
        <v>411</v>
      </c>
      <c r="B386" s="644" t="s">
        <v>411</v>
      </c>
      <c r="C386" s="642" t="s">
        <v>411</v>
      </c>
      <c r="D386" s="594" t="s">
        <v>350</v>
      </c>
      <c r="E386" s="594" t="s">
        <v>1247</v>
      </c>
      <c r="F386" s="594" t="s">
        <v>1249</v>
      </c>
      <c r="G386" s="594" t="s">
        <v>260</v>
      </c>
      <c r="H386" s="595" t="s">
        <v>411</v>
      </c>
      <c r="I386" s="620" t="s">
        <v>261</v>
      </c>
      <c r="J386" s="643">
        <v>360000000</v>
      </c>
    </row>
    <row r="387" spans="1:10">
      <c r="A387" s="595" t="s">
        <v>411</v>
      </c>
      <c r="B387" s="644" t="s">
        <v>411</v>
      </c>
      <c r="C387" s="642" t="s">
        <v>411</v>
      </c>
      <c r="D387" s="594" t="s">
        <v>350</v>
      </c>
      <c r="E387" s="594" t="s">
        <v>1247</v>
      </c>
      <c r="F387" s="594" t="s">
        <v>1249</v>
      </c>
      <c r="G387" s="594" t="s">
        <v>260</v>
      </c>
      <c r="H387" s="594" t="s">
        <v>262</v>
      </c>
      <c r="I387" s="620" t="s">
        <v>2707</v>
      </c>
      <c r="J387" s="643">
        <v>360000000</v>
      </c>
    </row>
    <row r="388" spans="1:10">
      <c r="A388" s="595" t="s">
        <v>411</v>
      </c>
      <c r="B388" s="644" t="s">
        <v>411</v>
      </c>
      <c r="C388" s="642" t="s">
        <v>411</v>
      </c>
      <c r="D388" s="594" t="s">
        <v>350</v>
      </c>
      <c r="E388" s="594" t="s">
        <v>1247</v>
      </c>
      <c r="F388" s="594" t="s">
        <v>2834</v>
      </c>
      <c r="G388" s="595" t="s">
        <v>411</v>
      </c>
      <c r="H388" s="595" t="s">
        <v>411</v>
      </c>
      <c r="I388" s="620" t="s">
        <v>2835</v>
      </c>
      <c r="J388" s="643">
        <v>547627000</v>
      </c>
    </row>
    <row r="389" spans="1:10">
      <c r="A389" s="595" t="s">
        <v>411</v>
      </c>
      <c r="B389" s="644" t="s">
        <v>411</v>
      </c>
      <c r="C389" s="642" t="s">
        <v>411</v>
      </c>
      <c r="D389" s="594" t="s">
        <v>350</v>
      </c>
      <c r="E389" s="594" t="s">
        <v>1247</v>
      </c>
      <c r="F389" s="594" t="s">
        <v>2834</v>
      </c>
      <c r="G389" s="594" t="s">
        <v>1145</v>
      </c>
      <c r="H389" s="595" t="s">
        <v>411</v>
      </c>
      <c r="I389" s="620" t="s">
        <v>2761</v>
      </c>
      <c r="J389" s="643">
        <v>25807000</v>
      </c>
    </row>
    <row r="390" spans="1:10">
      <c r="A390" s="595" t="s">
        <v>411</v>
      </c>
      <c r="B390" s="644" t="s">
        <v>411</v>
      </c>
      <c r="C390" s="642" t="s">
        <v>411</v>
      </c>
      <c r="D390" s="594" t="s">
        <v>350</v>
      </c>
      <c r="E390" s="594" t="s">
        <v>1247</v>
      </c>
      <c r="F390" s="594" t="s">
        <v>2834</v>
      </c>
      <c r="G390" s="594" t="s">
        <v>1145</v>
      </c>
      <c r="H390" s="594" t="s">
        <v>1144</v>
      </c>
      <c r="I390" s="620" t="s">
        <v>1143</v>
      </c>
      <c r="J390" s="643">
        <v>25807000</v>
      </c>
    </row>
    <row r="391" spans="1:10">
      <c r="A391" s="595" t="s">
        <v>411</v>
      </c>
      <c r="B391" s="644" t="s">
        <v>411</v>
      </c>
      <c r="C391" s="642" t="s">
        <v>411</v>
      </c>
      <c r="D391" s="594" t="s">
        <v>350</v>
      </c>
      <c r="E391" s="594" t="s">
        <v>1247</v>
      </c>
      <c r="F391" s="594" t="s">
        <v>2834</v>
      </c>
      <c r="G391" s="594" t="s">
        <v>260</v>
      </c>
      <c r="H391" s="595" t="s">
        <v>411</v>
      </c>
      <c r="I391" s="620" t="s">
        <v>261</v>
      </c>
      <c r="J391" s="643">
        <v>489056000</v>
      </c>
    </row>
    <row r="392" spans="1:10">
      <c r="A392" s="595" t="s">
        <v>411</v>
      </c>
      <c r="B392" s="644" t="s">
        <v>411</v>
      </c>
      <c r="C392" s="642" t="s">
        <v>411</v>
      </c>
      <c r="D392" s="594" t="s">
        <v>350</v>
      </c>
      <c r="E392" s="594" t="s">
        <v>1247</v>
      </c>
      <c r="F392" s="594" t="s">
        <v>2834</v>
      </c>
      <c r="G392" s="594" t="s">
        <v>260</v>
      </c>
      <c r="H392" s="594" t="s">
        <v>262</v>
      </c>
      <c r="I392" s="620" t="s">
        <v>2707</v>
      </c>
      <c r="J392" s="643">
        <v>489056000</v>
      </c>
    </row>
    <row r="393" spans="1:10">
      <c r="A393" s="595" t="s">
        <v>411</v>
      </c>
      <c r="B393" s="644" t="s">
        <v>411</v>
      </c>
      <c r="C393" s="642" t="s">
        <v>411</v>
      </c>
      <c r="D393" s="594" t="s">
        <v>350</v>
      </c>
      <c r="E393" s="594" t="s">
        <v>1247</v>
      </c>
      <c r="F393" s="594" t="s">
        <v>2834</v>
      </c>
      <c r="G393" s="594" t="s">
        <v>53</v>
      </c>
      <c r="H393" s="595" t="s">
        <v>411</v>
      </c>
      <c r="I393" s="620" t="s">
        <v>193</v>
      </c>
      <c r="J393" s="643">
        <v>32764000</v>
      </c>
    </row>
    <row r="394" spans="1:10">
      <c r="A394" s="595" t="s">
        <v>411</v>
      </c>
      <c r="B394" s="644" t="s">
        <v>411</v>
      </c>
      <c r="C394" s="642" t="s">
        <v>411</v>
      </c>
      <c r="D394" s="594" t="s">
        <v>350</v>
      </c>
      <c r="E394" s="594" t="s">
        <v>1247</v>
      </c>
      <c r="F394" s="594" t="s">
        <v>2834</v>
      </c>
      <c r="G394" s="594" t="s">
        <v>53</v>
      </c>
      <c r="H394" s="594" t="s">
        <v>56</v>
      </c>
      <c r="I394" s="620" t="s">
        <v>57</v>
      </c>
      <c r="J394" s="643">
        <v>20764000</v>
      </c>
    </row>
    <row r="395" spans="1:10">
      <c r="A395" s="595" t="s">
        <v>411</v>
      </c>
      <c r="B395" s="644" t="s">
        <v>411</v>
      </c>
      <c r="C395" s="642" t="s">
        <v>411</v>
      </c>
      <c r="D395" s="594" t="s">
        <v>350</v>
      </c>
      <c r="E395" s="594" t="s">
        <v>1247</v>
      </c>
      <c r="F395" s="594" t="s">
        <v>2834</v>
      </c>
      <c r="G395" s="594" t="s">
        <v>53</v>
      </c>
      <c r="H395" s="594" t="s">
        <v>358</v>
      </c>
      <c r="I395" s="620" t="s">
        <v>195</v>
      </c>
      <c r="J395" s="643">
        <v>12000000</v>
      </c>
    </row>
    <row r="396" spans="1:10">
      <c r="A396" s="595" t="s">
        <v>411</v>
      </c>
      <c r="B396" s="644" t="s">
        <v>411</v>
      </c>
      <c r="C396" s="642" t="s">
        <v>411</v>
      </c>
      <c r="D396" s="594" t="s">
        <v>350</v>
      </c>
      <c r="E396" s="594" t="s">
        <v>577</v>
      </c>
      <c r="F396" s="595" t="s">
        <v>411</v>
      </c>
      <c r="G396" s="595" t="s">
        <v>411</v>
      </c>
      <c r="H396" s="595" t="s">
        <v>411</v>
      </c>
      <c r="I396" s="620" t="s">
        <v>2748</v>
      </c>
      <c r="J396" s="643">
        <v>2407975500</v>
      </c>
    </row>
    <row r="397" spans="1:10">
      <c r="A397" s="595" t="s">
        <v>411</v>
      </c>
      <c r="B397" s="644" t="s">
        <v>411</v>
      </c>
      <c r="C397" s="642" t="s">
        <v>411</v>
      </c>
      <c r="D397" s="594" t="s">
        <v>350</v>
      </c>
      <c r="E397" s="594" t="s">
        <v>577</v>
      </c>
      <c r="F397" s="594" t="s">
        <v>265</v>
      </c>
      <c r="G397" s="595" t="s">
        <v>411</v>
      </c>
      <c r="H397" s="595" t="s">
        <v>411</v>
      </c>
      <c r="I397" s="620" t="s">
        <v>2849</v>
      </c>
      <c r="J397" s="643">
        <v>2407975500</v>
      </c>
    </row>
    <row r="398" spans="1:10">
      <c r="A398" s="595" t="s">
        <v>411</v>
      </c>
      <c r="B398" s="644" t="s">
        <v>411</v>
      </c>
      <c r="C398" s="642" t="s">
        <v>411</v>
      </c>
      <c r="D398" s="594" t="s">
        <v>350</v>
      </c>
      <c r="E398" s="594" t="s">
        <v>577</v>
      </c>
      <c r="F398" s="594" t="s">
        <v>265</v>
      </c>
      <c r="G398" s="594" t="s">
        <v>1145</v>
      </c>
      <c r="H398" s="595" t="s">
        <v>411</v>
      </c>
      <c r="I398" s="620" t="s">
        <v>2761</v>
      </c>
      <c r="J398" s="643">
        <v>482027000</v>
      </c>
    </row>
    <row r="399" spans="1:10">
      <c r="A399" s="595" t="s">
        <v>411</v>
      </c>
      <c r="B399" s="644" t="s">
        <v>411</v>
      </c>
      <c r="C399" s="642" t="s">
        <v>411</v>
      </c>
      <c r="D399" s="594" t="s">
        <v>350</v>
      </c>
      <c r="E399" s="594" t="s">
        <v>577</v>
      </c>
      <c r="F399" s="594" t="s">
        <v>265</v>
      </c>
      <c r="G399" s="594" t="s">
        <v>1145</v>
      </c>
      <c r="H399" s="594" t="s">
        <v>1144</v>
      </c>
      <c r="I399" s="620" t="s">
        <v>1143</v>
      </c>
      <c r="J399" s="643">
        <v>455528000</v>
      </c>
    </row>
    <row r="400" spans="1:10">
      <c r="A400" s="595" t="s">
        <v>411</v>
      </c>
      <c r="B400" s="644" t="s">
        <v>411</v>
      </c>
      <c r="C400" s="642" t="s">
        <v>411</v>
      </c>
      <c r="D400" s="594" t="s">
        <v>350</v>
      </c>
      <c r="E400" s="594" t="s">
        <v>577</v>
      </c>
      <c r="F400" s="594" t="s">
        <v>265</v>
      </c>
      <c r="G400" s="594" t="s">
        <v>1145</v>
      </c>
      <c r="H400" s="594" t="s">
        <v>1149</v>
      </c>
      <c r="I400" s="620" t="s">
        <v>1148</v>
      </c>
      <c r="J400" s="643">
        <v>1499000</v>
      </c>
    </row>
    <row r="401" spans="1:10">
      <c r="A401" s="595" t="s">
        <v>411</v>
      </c>
      <c r="B401" s="644" t="s">
        <v>411</v>
      </c>
      <c r="C401" s="642" t="s">
        <v>411</v>
      </c>
      <c r="D401" s="594" t="s">
        <v>350</v>
      </c>
      <c r="E401" s="594" t="s">
        <v>577</v>
      </c>
      <c r="F401" s="594" t="s">
        <v>265</v>
      </c>
      <c r="G401" s="594" t="s">
        <v>1145</v>
      </c>
      <c r="H401" s="594" t="s">
        <v>1169</v>
      </c>
      <c r="I401" s="620" t="s">
        <v>1168</v>
      </c>
      <c r="J401" s="643">
        <v>25000000</v>
      </c>
    </row>
    <row r="402" spans="1:10">
      <c r="A402" s="595" t="s">
        <v>411</v>
      </c>
      <c r="B402" s="644" t="s">
        <v>411</v>
      </c>
      <c r="C402" s="642" t="s">
        <v>411</v>
      </c>
      <c r="D402" s="594" t="s">
        <v>350</v>
      </c>
      <c r="E402" s="594" t="s">
        <v>577</v>
      </c>
      <c r="F402" s="594" t="s">
        <v>265</v>
      </c>
      <c r="G402" s="594" t="s">
        <v>260</v>
      </c>
      <c r="H402" s="595" t="s">
        <v>411</v>
      </c>
      <c r="I402" s="620" t="s">
        <v>261</v>
      </c>
      <c r="J402" s="643">
        <v>1835545000</v>
      </c>
    </row>
    <row r="403" spans="1:10">
      <c r="A403" s="595" t="s">
        <v>411</v>
      </c>
      <c r="B403" s="644" t="s">
        <v>411</v>
      </c>
      <c r="C403" s="642" t="s">
        <v>411</v>
      </c>
      <c r="D403" s="594" t="s">
        <v>350</v>
      </c>
      <c r="E403" s="594" t="s">
        <v>577</v>
      </c>
      <c r="F403" s="594" t="s">
        <v>265</v>
      </c>
      <c r="G403" s="594" t="s">
        <v>260</v>
      </c>
      <c r="H403" s="594" t="s">
        <v>262</v>
      </c>
      <c r="I403" s="620" t="s">
        <v>2707</v>
      </c>
      <c r="J403" s="643">
        <v>1835545000</v>
      </c>
    </row>
    <row r="404" spans="1:10">
      <c r="A404" s="595" t="s">
        <v>411</v>
      </c>
      <c r="B404" s="644" t="s">
        <v>411</v>
      </c>
      <c r="C404" s="642" t="s">
        <v>411</v>
      </c>
      <c r="D404" s="594" t="s">
        <v>350</v>
      </c>
      <c r="E404" s="594" t="s">
        <v>577</v>
      </c>
      <c r="F404" s="594" t="s">
        <v>265</v>
      </c>
      <c r="G404" s="594" t="s">
        <v>49</v>
      </c>
      <c r="H404" s="595" t="s">
        <v>411</v>
      </c>
      <c r="I404" s="620" t="s">
        <v>50</v>
      </c>
      <c r="J404" s="643">
        <v>500000</v>
      </c>
    </row>
    <row r="405" spans="1:10">
      <c r="A405" s="595" t="s">
        <v>411</v>
      </c>
      <c r="B405" s="644" t="s">
        <v>411</v>
      </c>
      <c r="C405" s="642" t="s">
        <v>411</v>
      </c>
      <c r="D405" s="594" t="s">
        <v>350</v>
      </c>
      <c r="E405" s="594" t="s">
        <v>577</v>
      </c>
      <c r="F405" s="594" t="s">
        <v>265</v>
      </c>
      <c r="G405" s="594" t="s">
        <v>49</v>
      </c>
      <c r="H405" s="594" t="s">
        <v>1317</v>
      </c>
      <c r="I405" s="620" t="s">
        <v>2917</v>
      </c>
      <c r="J405" s="643">
        <v>500000</v>
      </c>
    </row>
    <row r="406" spans="1:10">
      <c r="A406" s="595" t="s">
        <v>411</v>
      </c>
      <c r="B406" s="644" t="s">
        <v>411</v>
      </c>
      <c r="C406" s="642" t="s">
        <v>411</v>
      </c>
      <c r="D406" s="594" t="s">
        <v>350</v>
      </c>
      <c r="E406" s="594" t="s">
        <v>577</v>
      </c>
      <c r="F406" s="594" t="s">
        <v>265</v>
      </c>
      <c r="G406" s="594" t="s">
        <v>53</v>
      </c>
      <c r="H406" s="595" t="s">
        <v>411</v>
      </c>
      <c r="I406" s="620" t="s">
        <v>193</v>
      </c>
      <c r="J406" s="643">
        <v>89903500</v>
      </c>
    </row>
    <row r="407" spans="1:10">
      <c r="A407" s="595" t="s">
        <v>411</v>
      </c>
      <c r="B407" s="644" t="s">
        <v>411</v>
      </c>
      <c r="C407" s="642" t="s">
        <v>411</v>
      </c>
      <c r="D407" s="594" t="s">
        <v>350</v>
      </c>
      <c r="E407" s="594" t="s">
        <v>577</v>
      </c>
      <c r="F407" s="594" t="s">
        <v>265</v>
      </c>
      <c r="G407" s="594" t="s">
        <v>53</v>
      </c>
      <c r="H407" s="594" t="s">
        <v>56</v>
      </c>
      <c r="I407" s="620" t="s">
        <v>57</v>
      </c>
      <c r="J407" s="643">
        <v>80735000</v>
      </c>
    </row>
    <row r="408" spans="1:10">
      <c r="A408" s="595" t="s">
        <v>411</v>
      </c>
      <c r="B408" s="644" t="s">
        <v>411</v>
      </c>
      <c r="C408" s="642" t="s">
        <v>411</v>
      </c>
      <c r="D408" s="594" t="s">
        <v>350</v>
      </c>
      <c r="E408" s="594" t="s">
        <v>577</v>
      </c>
      <c r="F408" s="594" t="s">
        <v>265</v>
      </c>
      <c r="G408" s="594" t="s">
        <v>53</v>
      </c>
      <c r="H408" s="594" t="s">
        <v>358</v>
      </c>
      <c r="I408" s="620" t="s">
        <v>195</v>
      </c>
      <c r="J408" s="643">
        <v>9168500</v>
      </c>
    </row>
    <row r="409" spans="1:10">
      <c r="A409" s="595" t="s">
        <v>411</v>
      </c>
      <c r="B409" s="644" t="s">
        <v>411</v>
      </c>
      <c r="C409" s="642" t="s">
        <v>411</v>
      </c>
      <c r="D409" s="594" t="s">
        <v>350</v>
      </c>
      <c r="E409" s="594" t="s">
        <v>276</v>
      </c>
      <c r="F409" s="595" t="s">
        <v>411</v>
      </c>
      <c r="G409" s="595" t="s">
        <v>411</v>
      </c>
      <c r="H409" s="595" t="s">
        <v>411</v>
      </c>
      <c r="I409" s="620" t="s">
        <v>1966</v>
      </c>
      <c r="J409" s="643">
        <v>25997523034</v>
      </c>
    </row>
    <row r="410" spans="1:10">
      <c r="A410" s="595" t="s">
        <v>411</v>
      </c>
      <c r="B410" s="644" t="s">
        <v>411</v>
      </c>
      <c r="C410" s="642" t="s">
        <v>411</v>
      </c>
      <c r="D410" s="594" t="s">
        <v>350</v>
      </c>
      <c r="E410" s="594" t="s">
        <v>276</v>
      </c>
      <c r="F410" s="594" t="s">
        <v>1229</v>
      </c>
      <c r="G410" s="595" t="s">
        <v>411</v>
      </c>
      <c r="H410" s="595" t="s">
        <v>411</v>
      </c>
      <c r="I410" s="620" t="s">
        <v>2766</v>
      </c>
      <c r="J410" s="643">
        <v>1522000000</v>
      </c>
    </row>
    <row r="411" spans="1:10">
      <c r="A411" s="595" t="s">
        <v>411</v>
      </c>
      <c r="B411" s="644" t="s">
        <v>411</v>
      </c>
      <c r="C411" s="642" t="s">
        <v>411</v>
      </c>
      <c r="D411" s="594" t="s">
        <v>350</v>
      </c>
      <c r="E411" s="594" t="s">
        <v>276</v>
      </c>
      <c r="F411" s="594" t="s">
        <v>1229</v>
      </c>
      <c r="G411" s="594" t="s">
        <v>1145</v>
      </c>
      <c r="H411" s="595" t="s">
        <v>411</v>
      </c>
      <c r="I411" s="620" t="s">
        <v>2761</v>
      </c>
      <c r="J411" s="643">
        <v>32632000</v>
      </c>
    </row>
    <row r="412" spans="1:10">
      <c r="A412" s="595" t="s">
        <v>411</v>
      </c>
      <c r="B412" s="644" t="s">
        <v>411</v>
      </c>
      <c r="C412" s="642" t="s">
        <v>411</v>
      </c>
      <c r="D412" s="594" t="s">
        <v>350</v>
      </c>
      <c r="E412" s="594" t="s">
        <v>276</v>
      </c>
      <c r="F412" s="594" t="s">
        <v>1229</v>
      </c>
      <c r="G412" s="594" t="s">
        <v>1145</v>
      </c>
      <c r="H412" s="594" t="s">
        <v>1149</v>
      </c>
      <c r="I412" s="620" t="s">
        <v>1148</v>
      </c>
      <c r="J412" s="643">
        <v>2632000</v>
      </c>
    </row>
    <row r="413" spans="1:10">
      <c r="A413" s="595" t="s">
        <v>411</v>
      </c>
      <c r="B413" s="644" t="s">
        <v>411</v>
      </c>
      <c r="C413" s="642" t="s">
        <v>411</v>
      </c>
      <c r="D413" s="594" t="s">
        <v>350</v>
      </c>
      <c r="E413" s="594" t="s">
        <v>276</v>
      </c>
      <c r="F413" s="594" t="s">
        <v>1229</v>
      </c>
      <c r="G413" s="594" t="s">
        <v>1145</v>
      </c>
      <c r="H413" s="594" t="s">
        <v>1169</v>
      </c>
      <c r="I413" s="620" t="s">
        <v>1168</v>
      </c>
      <c r="J413" s="643">
        <v>30000000</v>
      </c>
    </row>
    <row r="414" spans="1:10">
      <c r="A414" s="595" t="s">
        <v>411</v>
      </c>
      <c r="B414" s="644" t="s">
        <v>411</v>
      </c>
      <c r="C414" s="642" t="s">
        <v>411</v>
      </c>
      <c r="D414" s="594" t="s">
        <v>350</v>
      </c>
      <c r="E414" s="594" t="s">
        <v>276</v>
      </c>
      <c r="F414" s="594" t="s">
        <v>1229</v>
      </c>
      <c r="G414" s="594" t="s">
        <v>260</v>
      </c>
      <c r="H414" s="595" t="s">
        <v>411</v>
      </c>
      <c r="I414" s="620" t="s">
        <v>261</v>
      </c>
      <c r="J414" s="643">
        <v>1452195000</v>
      </c>
    </row>
    <row r="415" spans="1:10">
      <c r="A415" s="595" t="s">
        <v>411</v>
      </c>
      <c r="B415" s="644" t="s">
        <v>411</v>
      </c>
      <c r="C415" s="642" t="s">
        <v>411</v>
      </c>
      <c r="D415" s="594" t="s">
        <v>350</v>
      </c>
      <c r="E415" s="594" t="s">
        <v>276</v>
      </c>
      <c r="F415" s="594" t="s">
        <v>1229</v>
      </c>
      <c r="G415" s="594" t="s">
        <v>260</v>
      </c>
      <c r="H415" s="594" t="s">
        <v>262</v>
      </c>
      <c r="I415" s="620" t="s">
        <v>2707</v>
      </c>
      <c r="J415" s="643">
        <v>1452195000</v>
      </c>
    </row>
    <row r="416" spans="1:10">
      <c r="A416" s="595" t="s">
        <v>411</v>
      </c>
      <c r="B416" s="644" t="s">
        <v>411</v>
      </c>
      <c r="C416" s="642" t="s">
        <v>411</v>
      </c>
      <c r="D416" s="594" t="s">
        <v>350</v>
      </c>
      <c r="E416" s="594" t="s">
        <v>276</v>
      </c>
      <c r="F416" s="594" t="s">
        <v>1229</v>
      </c>
      <c r="G416" s="594" t="s">
        <v>53</v>
      </c>
      <c r="H416" s="595" t="s">
        <v>411</v>
      </c>
      <c r="I416" s="620" t="s">
        <v>193</v>
      </c>
      <c r="J416" s="643">
        <v>37173000</v>
      </c>
    </row>
    <row r="417" spans="1:10">
      <c r="A417" s="595" t="s">
        <v>411</v>
      </c>
      <c r="B417" s="644" t="s">
        <v>411</v>
      </c>
      <c r="C417" s="642" t="s">
        <v>411</v>
      </c>
      <c r="D417" s="594" t="s">
        <v>350</v>
      </c>
      <c r="E417" s="594" t="s">
        <v>276</v>
      </c>
      <c r="F417" s="594" t="s">
        <v>1229</v>
      </c>
      <c r="G417" s="594" t="s">
        <v>53</v>
      </c>
      <c r="H417" s="594" t="s">
        <v>56</v>
      </c>
      <c r="I417" s="620" t="s">
        <v>57</v>
      </c>
      <c r="J417" s="643">
        <v>33569000</v>
      </c>
    </row>
    <row r="418" spans="1:10">
      <c r="A418" s="595" t="s">
        <v>411</v>
      </c>
      <c r="B418" s="644" t="s">
        <v>411</v>
      </c>
      <c r="C418" s="642" t="s">
        <v>411</v>
      </c>
      <c r="D418" s="594" t="s">
        <v>350</v>
      </c>
      <c r="E418" s="594" t="s">
        <v>276</v>
      </c>
      <c r="F418" s="594" t="s">
        <v>1229</v>
      </c>
      <c r="G418" s="594" t="s">
        <v>53</v>
      </c>
      <c r="H418" s="594" t="s">
        <v>358</v>
      </c>
      <c r="I418" s="620" t="s">
        <v>195</v>
      </c>
      <c r="J418" s="643">
        <v>3604000</v>
      </c>
    </row>
    <row r="419" spans="1:10">
      <c r="A419" s="595" t="s">
        <v>411</v>
      </c>
      <c r="B419" s="644" t="s">
        <v>411</v>
      </c>
      <c r="C419" s="642" t="s">
        <v>411</v>
      </c>
      <c r="D419" s="594" t="s">
        <v>350</v>
      </c>
      <c r="E419" s="594" t="s">
        <v>276</v>
      </c>
      <c r="F419" s="594" t="s">
        <v>2769</v>
      </c>
      <c r="G419" s="595" t="s">
        <v>411</v>
      </c>
      <c r="H419" s="595" t="s">
        <v>411</v>
      </c>
      <c r="I419" s="620" t="s">
        <v>2770</v>
      </c>
      <c r="J419" s="643">
        <v>24175523034</v>
      </c>
    </row>
    <row r="420" spans="1:10">
      <c r="A420" s="595" t="s">
        <v>411</v>
      </c>
      <c r="B420" s="644" t="s">
        <v>411</v>
      </c>
      <c r="C420" s="642" t="s">
        <v>411</v>
      </c>
      <c r="D420" s="594" t="s">
        <v>350</v>
      </c>
      <c r="E420" s="594" t="s">
        <v>276</v>
      </c>
      <c r="F420" s="594" t="s">
        <v>2769</v>
      </c>
      <c r="G420" s="594" t="s">
        <v>1145</v>
      </c>
      <c r="H420" s="595" t="s">
        <v>411</v>
      </c>
      <c r="I420" s="620" t="s">
        <v>2761</v>
      </c>
      <c r="J420" s="643">
        <v>1495756390</v>
      </c>
    </row>
    <row r="421" spans="1:10">
      <c r="A421" s="595" t="s">
        <v>411</v>
      </c>
      <c r="B421" s="644" t="s">
        <v>411</v>
      </c>
      <c r="C421" s="642" t="s">
        <v>411</v>
      </c>
      <c r="D421" s="594" t="s">
        <v>350</v>
      </c>
      <c r="E421" s="594" t="s">
        <v>276</v>
      </c>
      <c r="F421" s="594" t="s">
        <v>2769</v>
      </c>
      <c r="G421" s="594" t="s">
        <v>1145</v>
      </c>
      <c r="H421" s="594" t="s">
        <v>1144</v>
      </c>
      <c r="I421" s="620" t="s">
        <v>1143</v>
      </c>
      <c r="J421" s="643">
        <v>1461710200</v>
      </c>
    </row>
    <row r="422" spans="1:10">
      <c r="A422" s="595" t="s">
        <v>411</v>
      </c>
      <c r="B422" s="644" t="s">
        <v>411</v>
      </c>
      <c r="C422" s="642" t="s">
        <v>411</v>
      </c>
      <c r="D422" s="594" t="s">
        <v>350</v>
      </c>
      <c r="E422" s="594" t="s">
        <v>276</v>
      </c>
      <c r="F422" s="594" t="s">
        <v>2769</v>
      </c>
      <c r="G422" s="594" t="s">
        <v>1145</v>
      </c>
      <c r="H422" s="594" t="s">
        <v>1149</v>
      </c>
      <c r="I422" s="620" t="s">
        <v>1148</v>
      </c>
      <c r="J422" s="643">
        <v>34046190</v>
      </c>
    </row>
    <row r="423" spans="1:10">
      <c r="A423" s="595" t="s">
        <v>411</v>
      </c>
      <c r="B423" s="644" t="s">
        <v>411</v>
      </c>
      <c r="C423" s="642" t="s">
        <v>411</v>
      </c>
      <c r="D423" s="594" t="s">
        <v>350</v>
      </c>
      <c r="E423" s="594" t="s">
        <v>276</v>
      </c>
      <c r="F423" s="594" t="s">
        <v>2769</v>
      </c>
      <c r="G423" s="594" t="s">
        <v>260</v>
      </c>
      <c r="H423" s="595" t="s">
        <v>411</v>
      </c>
      <c r="I423" s="620" t="s">
        <v>261</v>
      </c>
      <c r="J423" s="643">
        <v>20702545653</v>
      </c>
    </row>
    <row r="424" spans="1:10">
      <c r="A424" s="595" t="s">
        <v>411</v>
      </c>
      <c r="B424" s="644" t="s">
        <v>411</v>
      </c>
      <c r="C424" s="642" t="s">
        <v>411</v>
      </c>
      <c r="D424" s="594" t="s">
        <v>350</v>
      </c>
      <c r="E424" s="594" t="s">
        <v>276</v>
      </c>
      <c r="F424" s="594" t="s">
        <v>2769</v>
      </c>
      <c r="G424" s="594" t="s">
        <v>260</v>
      </c>
      <c r="H424" s="594" t="s">
        <v>262</v>
      </c>
      <c r="I424" s="620" t="s">
        <v>2707</v>
      </c>
      <c r="J424" s="643">
        <v>20702545653</v>
      </c>
    </row>
    <row r="425" spans="1:10">
      <c r="A425" s="595" t="s">
        <v>411</v>
      </c>
      <c r="B425" s="644" t="s">
        <v>411</v>
      </c>
      <c r="C425" s="642" t="s">
        <v>411</v>
      </c>
      <c r="D425" s="594" t="s">
        <v>350</v>
      </c>
      <c r="E425" s="594" t="s">
        <v>276</v>
      </c>
      <c r="F425" s="594" t="s">
        <v>2769</v>
      </c>
      <c r="G425" s="594" t="s">
        <v>49</v>
      </c>
      <c r="H425" s="595" t="s">
        <v>411</v>
      </c>
      <c r="I425" s="620" t="s">
        <v>50</v>
      </c>
      <c r="J425" s="643">
        <v>6396000</v>
      </c>
    </row>
    <row r="426" spans="1:10">
      <c r="A426" s="595" t="s">
        <v>411</v>
      </c>
      <c r="B426" s="644" t="s">
        <v>411</v>
      </c>
      <c r="C426" s="642" t="s">
        <v>411</v>
      </c>
      <c r="D426" s="594" t="s">
        <v>350</v>
      </c>
      <c r="E426" s="594" t="s">
        <v>276</v>
      </c>
      <c r="F426" s="594" t="s">
        <v>2769</v>
      </c>
      <c r="G426" s="594" t="s">
        <v>49</v>
      </c>
      <c r="H426" s="594" t="s">
        <v>1186</v>
      </c>
      <c r="I426" s="620" t="s">
        <v>1185</v>
      </c>
      <c r="J426" s="643">
        <v>6396000</v>
      </c>
    </row>
    <row r="427" spans="1:10">
      <c r="A427" s="595" t="s">
        <v>411</v>
      </c>
      <c r="B427" s="644" t="s">
        <v>411</v>
      </c>
      <c r="C427" s="642" t="s">
        <v>411</v>
      </c>
      <c r="D427" s="594" t="s">
        <v>350</v>
      </c>
      <c r="E427" s="594" t="s">
        <v>276</v>
      </c>
      <c r="F427" s="594" t="s">
        <v>2769</v>
      </c>
      <c r="G427" s="594" t="s">
        <v>53</v>
      </c>
      <c r="H427" s="595" t="s">
        <v>411</v>
      </c>
      <c r="I427" s="620" t="s">
        <v>193</v>
      </c>
      <c r="J427" s="643">
        <v>1970824991</v>
      </c>
    </row>
    <row r="428" spans="1:10">
      <c r="A428" s="595" t="s">
        <v>411</v>
      </c>
      <c r="B428" s="644" t="s">
        <v>411</v>
      </c>
      <c r="C428" s="642" t="s">
        <v>411</v>
      </c>
      <c r="D428" s="594" t="s">
        <v>350</v>
      </c>
      <c r="E428" s="594" t="s">
        <v>276</v>
      </c>
      <c r="F428" s="594" t="s">
        <v>2769</v>
      </c>
      <c r="G428" s="594" t="s">
        <v>53</v>
      </c>
      <c r="H428" s="594" t="s">
        <v>54</v>
      </c>
      <c r="I428" s="620" t="s">
        <v>55</v>
      </c>
      <c r="J428" s="643">
        <v>215189000</v>
      </c>
    </row>
    <row r="429" spans="1:10">
      <c r="A429" s="595" t="s">
        <v>411</v>
      </c>
      <c r="B429" s="644" t="s">
        <v>411</v>
      </c>
      <c r="C429" s="642" t="s">
        <v>411</v>
      </c>
      <c r="D429" s="594" t="s">
        <v>350</v>
      </c>
      <c r="E429" s="594" t="s">
        <v>276</v>
      </c>
      <c r="F429" s="594" t="s">
        <v>2769</v>
      </c>
      <c r="G429" s="594" t="s">
        <v>53</v>
      </c>
      <c r="H429" s="594" t="s">
        <v>56</v>
      </c>
      <c r="I429" s="620" t="s">
        <v>57</v>
      </c>
      <c r="J429" s="643">
        <v>1549349000</v>
      </c>
    </row>
    <row r="430" spans="1:10">
      <c r="A430" s="595" t="s">
        <v>411</v>
      </c>
      <c r="B430" s="644" t="s">
        <v>411</v>
      </c>
      <c r="C430" s="642" t="s">
        <v>411</v>
      </c>
      <c r="D430" s="594" t="s">
        <v>350</v>
      </c>
      <c r="E430" s="594" t="s">
        <v>276</v>
      </c>
      <c r="F430" s="594" t="s">
        <v>2769</v>
      </c>
      <c r="G430" s="594" t="s">
        <v>53</v>
      </c>
      <c r="H430" s="594" t="s">
        <v>358</v>
      </c>
      <c r="I430" s="620" t="s">
        <v>195</v>
      </c>
      <c r="J430" s="643">
        <v>206286991</v>
      </c>
    </row>
    <row r="431" spans="1:10">
      <c r="A431" s="595" t="s">
        <v>411</v>
      </c>
      <c r="B431" s="644" t="s">
        <v>411</v>
      </c>
      <c r="C431" s="642" t="s">
        <v>411</v>
      </c>
      <c r="D431" s="594" t="s">
        <v>350</v>
      </c>
      <c r="E431" s="594" t="s">
        <v>276</v>
      </c>
      <c r="F431" s="594" t="s">
        <v>2840</v>
      </c>
      <c r="G431" s="595" t="s">
        <v>411</v>
      </c>
      <c r="H431" s="595" t="s">
        <v>411</v>
      </c>
      <c r="I431" s="620" t="s">
        <v>2841</v>
      </c>
      <c r="J431" s="643">
        <v>300000000</v>
      </c>
    </row>
    <row r="432" spans="1:10">
      <c r="A432" s="595" t="s">
        <v>411</v>
      </c>
      <c r="B432" s="644" t="s">
        <v>411</v>
      </c>
      <c r="C432" s="642" t="s">
        <v>411</v>
      </c>
      <c r="D432" s="594" t="s">
        <v>350</v>
      </c>
      <c r="E432" s="594" t="s">
        <v>276</v>
      </c>
      <c r="F432" s="594" t="s">
        <v>2840</v>
      </c>
      <c r="G432" s="594" t="s">
        <v>260</v>
      </c>
      <c r="H432" s="595" t="s">
        <v>411</v>
      </c>
      <c r="I432" s="620" t="s">
        <v>261</v>
      </c>
      <c r="J432" s="643">
        <v>250000000</v>
      </c>
    </row>
    <row r="433" spans="1:10">
      <c r="A433" s="595" t="s">
        <v>411</v>
      </c>
      <c r="B433" s="644" t="s">
        <v>411</v>
      </c>
      <c r="C433" s="642" t="s">
        <v>411</v>
      </c>
      <c r="D433" s="594" t="s">
        <v>350</v>
      </c>
      <c r="E433" s="594" t="s">
        <v>276</v>
      </c>
      <c r="F433" s="594" t="s">
        <v>2840</v>
      </c>
      <c r="G433" s="594" t="s">
        <v>260</v>
      </c>
      <c r="H433" s="594" t="s">
        <v>262</v>
      </c>
      <c r="I433" s="620" t="s">
        <v>2707</v>
      </c>
      <c r="J433" s="643">
        <v>250000000</v>
      </c>
    </row>
    <row r="434" spans="1:10">
      <c r="A434" s="595" t="s">
        <v>411</v>
      </c>
      <c r="B434" s="644" t="s">
        <v>411</v>
      </c>
      <c r="C434" s="642" t="s">
        <v>411</v>
      </c>
      <c r="D434" s="594" t="s">
        <v>350</v>
      </c>
      <c r="E434" s="594" t="s">
        <v>276</v>
      </c>
      <c r="F434" s="594" t="s">
        <v>2840</v>
      </c>
      <c r="G434" s="594" t="s">
        <v>53</v>
      </c>
      <c r="H434" s="595" t="s">
        <v>411</v>
      </c>
      <c r="I434" s="620" t="s">
        <v>193</v>
      </c>
      <c r="J434" s="643">
        <v>50000000</v>
      </c>
    </row>
    <row r="435" spans="1:10">
      <c r="A435" s="595" t="s">
        <v>411</v>
      </c>
      <c r="B435" s="644" t="s">
        <v>411</v>
      </c>
      <c r="C435" s="642" t="s">
        <v>411</v>
      </c>
      <c r="D435" s="594" t="s">
        <v>350</v>
      </c>
      <c r="E435" s="594" t="s">
        <v>276</v>
      </c>
      <c r="F435" s="594" t="s">
        <v>2840</v>
      </c>
      <c r="G435" s="594" t="s">
        <v>53</v>
      </c>
      <c r="H435" s="594" t="s">
        <v>56</v>
      </c>
      <c r="I435" s="620" t="s">
        <v>57</v>
      </c>
      <c r="J435" s="643">
        <v>50000000</v>
      </c>
    </row>
    <row r="436" spans="1:10">
      <c r="A436" s="595" t="s">
        <v>411</v>
      </c>
      <c r="B436" s="644" t="s">
        <v>411</v>
      </c>
      <c r="C436" s="642" t="s">
        <v>411</v>
      </c>
      <c r="D436" s="594" t="s">
        <v>359</v>
      </c>
      <c r="E436" s="595" t="s">
        <v>411</v>
      </c>
      <c r="F436" s="595" t="s">
        <v>411</v>
      </c>
      <c r="G436" s="595" t="s">
        <v>411</v>
      </c>
      <c r="H436" s="595" t="s">
        <v>411</v>
      </c>
      <c r="I436" s="642" t="s">
        <v>411</v>
      </c>
      <c r="J436" s="643">
        <v>13033110980</v>
      </c>
    </row>
    <row r="437" spans="1:10">
      <c r="A437" s="595" t="s">
        <v>411</v>
      </c>
      <c r="B437" s="644" t="s">
        <v>411</v>
      </c>
      <c r="C437" s="642" t="s">
        <v>411</v>
      </c>
      <c r="D437" s="594" t="s">
        <v>359</v>
      </c>
      <c r="E437" s="594" t="s">
        <v>570</v>
      </c>
      <c r="F437" s="595" t="s">
        <v>411</v>
      </c>
      <c r="G437" s="595" t="s">
        <v>411</v>
      </c>
      <c r="H437" s="595" t="s">
        <v>411</v>
      </c>
      <c r="I437" s="620" t="s">
        <v>2711</v>
      </c>
      <c r="J437" s="643">
        <v>262168000</v>
      </c>
    </row>
    <row r="438" spans="1:10">
      <c r="A438" s="595" t="s">
        <v>411</v>
      </c>
      <c r="B438" s="644" t="s">
        <v>411</v>
      </c>
      <c r="C438" s="642" t="s">
        <v>411</v>
      </c>
      <c r="D438" s="594" t="s">
        <v>359</v>
      </c>
      <c r="E438" s="594" t="s">
        <v>570</v>
      </c>
      <c r="F438" s="594" t="s">
        <v>2881</v>
      </c>
      <c r="G438" s="595" t="s">
        <v>411</v>
      </c>
      <c r="H438" s="595" t="s">
        <v>411</v>
      </c>
      <c r="I438" s="620" t="s">
        <v>600</v>
      </c>
      <c r="J438" s="643">
        <v>60000000</v>
      </c>
    </row>
    <row r="439" spans="1:10" ht="25.5">
      <c r="A439" s="595" t="s">
        <v>411</v>
      </c>
      <c r="B439" s="644" t="s">
        <v>411</v>
      </c>
      <c r="C439" s="642" t="s">
        <v>411</v>
      </c>
      <c r="D439" s="594" t="s">
        <v>359</v>
      </c>
      <c r="E439" s="594" t="s">
        <v>570</v>
      </c>
      <c r="F439" s="594" t="s">
        <v>2881</v>
      </c>
      <c r="G439" s="594" t="s">
        <v>744</v>
      </c>
      <c r="H439" s="595" t="s">
        <v>411</v>
      </c>
      <c r="I439" s="620" t="s">
        <v>2686</v>
      </c>
      <c r="J439" s="643">
        <v>60000000</v>
      </c>
    </row>
    <row r="440" spans="1:10">
      <c r="A440" s="595" t="s">
        <v>411</v>
      </c>
      <c r="B440" s="644" t="s">
        <v>411</v>
      </c>
      <c r="C440" s="642" t="s">
        <v>411</v>
      </c>
      <c r="D440" s="594" t="s">
        <v>359</v>
      </c>
      <c r="E440" s="594" t="s">
        <v>570</v>
      </c>
      <c r="F440" s="594" t="s">
        <v>2881</v>
      </c>
      <c r="G440" s="594" t="s">
        <v>744</v>
      </c>
      <c r="H440" s="594" t="s">
        <v>748</v>
      </c>
      <c r="I440" s="620" t="s">
        <v>35</v>
      </c>
      <c r="J440" s="643">
        <v>60000000</v>
      </c>
    </row>
    <row r="441" spans="1:10">
      <c r="A441" s="595" t="s">
        <v>411</v>
      </c>
      <c r="B441" s="644" t="s">
        <v>411</v>
      </c>
      <c r="C441" s="642" t="s">
        <v>411</v>
      </c>
      <c r="D441" s="594" t="s">
        <v>359</v>
      </c>
      <c r="E441" s="594" t="s">
        <v>570</v>
      </c>
      <c r="F441" s="594" t="s">
        <v>2803</v>
      </c>
      <c r="G441" s="595" t="s">
        <v>411</v>
      </c>
      <c r="H441" s="595" t="s">
        <v>411</v>
      </c>
      <c r="I441" s="620" t="s">
        <v>2804</v>
      </c>
      <c r="J441" s="643">
        <v>202168000</v>
      </c>
    </row>
    <row r="442" spans="1:10" ht="25.5">
      <c r="A442" s="595" t="s">
        <v>411</v>
      </c>
      <c r="B442" s="644" t="s">
        <v>411</v>
      </c>
      <c r="C442" s="642" t="s">
        <v>411</v>
      </c>
      <c r="D442" s="594" t="s">
        <v>359</v>
      </c>
      <c r="E442" s="594" t="s">
        <v>570</v>
      </c>
      <c r="F442" s="594" t="s">
        <v>2803</v>
      </c>
      <c r="G442" s="594" t="s">
        <v>744</v>
      </c>
      <c r="H442" s="595" t="s">
        <v>411</v>
      </c>
      <c r="I442" s="620" t="s">
        <v>2686</v>
      </c>
      <c r="J442" s="643">
        <v>137168000</v>
      </c>
    </row>
    <row r="443" spans="1:10">
      <c r="A443" s="595" t="s">
        <v>411</v>
      </c>
      <c r="B443" s="644" t="s">
        <v>411</v>
      </c>
      <c r="C443" s="642" t="s">
        <v>411</v>
      </c>
      <c r="D443" s="594" t="s">
        <v>359</v>
      </c>
      <c r="E443" s="594" t="s">
        <v>570</v>
      </c>
      <c r="F443" s="594" t="s">
        <v>2803</v>
      </c>
      <c r="G443" s="594" t="s">
        <v>744</v>
      </c>
      <c r="H443" s="594" t="s">
        <v>748</v>
      </c>
      <c r="I443" s="620" t="s">
        <v>35</v>
      </c>
      <c r="J443" s="643">
        <v>137168000</v>
      </c>
    </row>
    <row r="444" spans="1:10">
      <c r="A444" s="595" t="s">
        <v>411</v>
      </c>
      <c r="B444" s="644" t="s">
        <v>411</v>
      </c>
      <c r="C444" s="642" t="s">
        <v>411</v>
      </c>
      <c r="D444" s="594" t="s">
        <v>359</v>
      </c>
      <c r="E444" s="594" t="s">
        <v>570</v>
      </c>
      <c r="F444" s="594" t="s">
        <v>2803</v>
      </c>
      <c r="G444" s="594" t="s">
        <v>260</v>
      </c>
      <c r="H444" s="595" t="s">
        <v>411</v>
      </c>
      <c r="I444" s="620" t="s">
        <v>261</v>
      </c>
      <c r="J444" s="643">
        <v>65000000</v>
      </c>
    </row>
    <row r="445" spans="1:10">
      <c r="A445" s="595" t="s">
        <v>411</v>
      </c>
      <c r="B445" s="644" t="s">
        <v>411</v>
      </c>
      <c r="C445" s="642" t="s">
        <v>411</v>
      </c>
      <c r="D445" s="594" t="s">
        <v>359</v>
      </c>
      <c r="E445" s="594" t="s">
        <v>570</v>
      </c>
      <c r="F445" s="594" t="s">
        <v>2803</v>
      </c>
      <c r="G445" s="594" t="s">
        <v>260</v>
      </c>
      <c r="H445" s="594" t="s">
        <v>262</v>
      </c>
      <c r="I445" s="620" t="s">
        <v>2707</v>
      </c>
      <c r="J445" s="643">
        <v>65000000</v>
      </c>
    </row>
    <row r="446" spans="1:10">
      <c r="A446" s="595" t="s">
        <v>411</v>
      </c>
      <c r="B446" s="644" t="s">
        <v>411</v>
      </c>
      <c r="C446" s="642" t="s">
        <v>411</v>
      </c>
      <c r="D446" s="594" t="s">
        <v>359</v>
      </c>
      <c r="E446" s="594" t="s">
        <v>577</v>
      </c>
      <c r="F446" s="595" t="s">
        <v>411</v>
      </c>
      <c r="G446" s="595" t="s">
        <v>411</v>
      </c>
      <c r="H446" s="595" t="s">
        <v>411</v>
      </c>
      <c r="I446" s="620" t="s">
        <v>2748</v>
      </c>
      <c r="J446" s="643">
        <v>99508000</v>
      </c>
    </row>
    <row r="447" spans="1:10">
      <c r="A447" s="595" t="s">
        <v>411</v>
      </c>
      <c r="B447" s="644" t="s">
        <v>411</v>
      </c>
      <c r="C447" s="642" t="s">
        <v>411</v>
      </c>
      <c r="D447" s="594" t="s">
        <v>359</v>
      </c>
      <c r="E447" s="594" t="s">
        <v>577</v>
      </c>
      <c r="F447" s="594" t="s">
        <v>265</v>
      </c>
      <c r="G447" s="595" t="s">
        <v>411</v>
      </c>
      <c r="H447" s="595" t="s">
        <v>411</v>
      </c>
      <c r="I447" s="620" t="s">
        <v>2849</v>
      </c>
      <c r="J447" s="643">
        <v>99508000</v>
      </c>
    </row>
    <row r="448" spans="1:10" ht="25.5">
      <c r="A448" s="595" t="s">
        <v>411</v>
      </c>
      <c r="B448" s="644" t="s">
        <v>411</v>
      </c>
      <c r="C448" s="642" t="s">
        <v>411</v>
      </c>
      <c r="D448" s="594" t="s">
        <v>359</v>
      </c>
      <c r="E448" s="594" t="s">
        <v>577</v>
      </c>
      <c r="F448" s="594" t="s">
        <v>265</v>
      </c>
      <c r="G448" s="594" t="s">
        <v>744</v>
      </c>
      <c r="H448" s="595" t="s">
        <v>411</v>
      </c>
      <c r="I448" s="620" t="s">
        <v>2686</v>
      </c>
      <c r="J448" s="643">
        <v>99508000</v>
      </c>
    </row>
    <row r="449" spans="1:10">
      <c r="A449" s="595" t="s">
        <v>411</v>
      </c>
      <c r="B449" s="644" t="s">
        <v>411</v>
      </c>
      <c r="C449" s="642" t="s">
        <v>411</v>
      </c>
      <c r="D449" s="594" t="s">
        <v>359</v>
      </c>
      <c r="E449" s="594" t="s">
        <v>577</v>
      </c>
      <c r="F449" s="594" t="s">
        <v>265</v>
      </c>
      <c r="G449" s="594" t="s">
        <v>744</v>
      </c>
      <c r="H449" s="594" t="s">
        <v>748</v>
      </c>
      <c r="I449" s="620" t="s">
        <v>35</v>
      </c>
      <c r="J449" s="643">
        <v>99508000</v>
      </c>
    </row>
    <row r="450" spans="1:10">
      <c r="A450" s="595" t="s">
        <v>411</v>
      </c>
      <c r="B450" s="644" t="s">
        <v>411</v>
      </c>
      <c r="C450" s="642" t="s">
        <v>411</v>
      </c>
      <c r="D450" s="594" t="s">
        <v>359</v>
      </c>
      <c r="E450" s="594" t="s">
        <v>301</v>
      </c>
      <c r="F450" s="595" t="s">
        <v>411</v>
      </c>
      <c r="G450" s="595" t="s">
        <v>411</v>
      </c>
      <c r="H450" s="595" t="s">
        <v>411</v>
      </c>
      <c r="I450" s="620" t="s">
        <v>1965</v>
      </c>
      <c r="J450" s="643">
        <v>54990000</v>
      </c>
    </row>
    <row r="451" spans="1:10">
      <c r="A451" s="595" t="s">
        <v>411</v>
      </c>
      <c r="B451" s="644" t="s">
        <v>411</v>
      </c>
      <c r="C451" s="642" t="s">
        <v>411</v>
      </c>
      <c r="D451" s="594" t="s">
        <v>359</v>
      </c>
      <c r="E451" s="594" t="s">
        <v>301</v>
      </c>
      <c r="F451" s="594" t="s">
        <v>2889</v>
      </c>
      <c r="G451" s="595" t="s">
        <v>411</v>
      </c>
      <c r="H451" s="595" t="s">
        <v>411</v>
      </c>
      <c r="I451" s="620" t="s">
        <v>2890</v>
      </c>
      <c r="J451" s="643">
        <v>54990000</v>
      </c>
    </row>
    <row r="452" spans="1:10" ht="25.5">
      <c r="A452" s="595" t="s">
        <v>411</v>
      </c>
      <c r="B452" s="644" t="s">
        <v>411</v>
      </c>
      <c r="C452" s="642" t="s">
        <v>411</v>
      </c>
      <c r="D452" s="594" t="s">
        <v>359</v>
      </c>
      <c r="E452" s="594" t="s">
        <v>301</v>
      </c>
      <c r="F452" s="594" t="s">
        <v>2889</v>
      </c>
      <c r="G452" s="594" t="s">
        <v>744</v>
      </c>
      <c r="H452" s="595" t="s">
        <v>411</v>
      </c>
      <c r="I452" s="620" t="s">
        <v>2686</v>
      </c>
      <c r="J452" s="643">
        <v>54990000</v>
      </c>
    </row>
    <row r="453" spans="1:10">
      <c r="A453" s="595" t="s">
        <v>411</v>
      </c>
      <c r="B453" s="644" t="s">
        <v>411</v>
      </c>
      <c r="C453" s="642" t="s">
        <v>411</v>
      </c>
      <c r="D453" s="594" t="s">
        <v>359</v>
      </c>
      <c r="E453" s="594" t="s">
        <v>301</v>
      </c>
      <c r="F453" s="594" t="s">
        <v>2889</v>
      </c>
      <c r="G453" s="594" t="s">
        <v>744</v>
      </c>
      <c r="H453" s="594" t="s">
        <v>11</v>
      </c>
      <c r="I453" s="620" t="s">
        <v>2691</v>
      </c>
      <c r="J453" s="643">
        <v>19990000</v>
      </c>
    </row>
    <row r="454" spans="1:10">
      <c r="A454" s="595" t="s">
        <v>411</v>
      </c>
      <c r="B454" s="644" t="s">
        <v>411</v>
      </c>
      <c r="C454" s="642" t="s">
        <v>411</v>
      </c>
      <c r="D454" s="594" t="s">
        <v>359</v>
      </c>
      <c r="E454" s="594" t="s">
        <v>301</v>
      </c>
      <c r="F454" s="594" t="s">
        <v>2889</v>
      </c>
      <c r="G454" s="594" t="s">
        <v>744</v>
      </c>
      <c r="H454" s="594" t="s">
        <v>748</v>
      </c>
      <c r="I454" s="620" t="s">
        <v>35</v>
      </c>
      <c r="J454" s="643">
        <v>35000000</v>
      </c>
    </row>
    <row r="455" spans="1:10">
      <c r="A455" s="595" t="s">
        <v>411</v>
      </c>
      <c r="B455" s="644" t="s">
        <v>411</v>
      </c>
      <c r="C455" s="642" t="s">
        <v>411</v>
      </c>
      <c r="D455" s="594" t="s">
        <v>359</v>
      </c>
      <c r="E455" s="594" t="s">
        <v>276</v>
      </c>
      <c r="F455" s="595" t="s">
        <v>411</v>
      </c>
      <c r="G455" s="595" t="s">
        <v>411</v>
      </c>
      <c r="H455" s="595" t="s">
        <v>411</v>
      </c>
      <c r="I455" s="620" t="s">
        <v>1966</v>
      </c>
      <c r="J455" s="643">
        <v>11227039980</v>
      </c>
    </row>
    <row r="456" spans="1:10">
      <c r="A456" s="595" t="s">
        <v>411</v>
      </c>
      <c r="B456" s="644" t="s">
        <v>411</v>
      </c>
      <c r="C456" s="642" t="s">
        <v>411</v>
      </c>
      <c r="D456" s="594" t="s">
        <v>359</v>
      </c>
      <c r="E456" s="594" t="s">
        <v>276</v>
      </c>
      <c r="F456" s="594" t="s">
        <v>1316</v>
      </c>
      <c r="G456" s="595" t="s">
        <v>411</v>
      </c>
      <c r="H456" s="595" t="s">
        <v>411</v>
      </c>
      <c r="I456" s="620" t="s">
        <v>2760</v>
      </c>
      <c r="J456" s="643">
        <v>9075894980</v>
      </c>
    </row>
    <row r="457" spans="1:10">
      <c r="A457" s="595" t="s">
        <v>411</v>
      </c>
      <c r="B457" s="644" t="s">
        <v>411</v>
      </c>
      <c r="C457" s="642" t="s">
        <v>411</v>
      </c>
      <c r="D457" s="594" t="s">
        <v>359</v>
      </c>
      <c r="E457" s="594" t="s">
        <v>276</v>
      </c>
      <c r="F457" s="594" t="s">
        <v>1316</v>
      </c>
      <c r="G457" s="594" t="s">
        <v>148</v>
      </c>
      <c r="H457" s="595" t="s">
        <v>411</v>
      </c>
      <c r="I457" s="620" t="s">
        <v>149</v>
      </c>
      <c r="J457" s="643">
        <v>258011000</v>
      </c>
    </row>
    <row r="458" spans="1:10">
      <c r="A458" s="595" t="s">
        <v>411</v>
      </c>
      <c r="B458" s="644" t="s">
        <v>411</v>
      </c>
      <c r="C458" s="642" t="s">
        <v>411</v>
      </c>
      <c r="D458" s="594" t="s">
        <v>359</v>
      </c>
      <c r="E458" s="594" t="s">
        <v>276</v>
      </c>
      <c r="F458" s="594" t="s">
        <v>1316</v>
      </c>
      <c r="G458" s="594" t="s">
        <v>148</v>
      </c>
      <c r="H458" s="594" t="s">
        <v>1075</v>
      </c>
      <c r="I458" s="620" t="s">
        <v>2666</v>
      </c>
      <c r="J458" s="643">
        <v>4150000</v>
      </c>
    </row>
    <row r="459" spans="1:10">
      <c r="A459" s="595" t="s">
        <v>411</v>
      </c>
      <c r="B459" s="644" t="s">
        <v>411</v>
      </c>
      <c r="C459" s="642" t="s">
        <v>411</v>
      </c>
      <c r="D459" s="594" t="s">
        <v>359</v>
      </c>
      <c r="E459" s="594" t="s">
        <v>276</v>
      </c>
      <c r="F459" s="594" t="s">
        <v>1316</v>
      </c>
      <c r="G459" s="594" t="s">
        <v>148</v>
      </c>
      <c r="H459" s="594" t="s">
        <v>227</v>
      </c>
      <c r="I459" s="620" t="s">
        <v>2669</v>
      </c>
      <c r="J459" s="643">
        <v>253861000</v>
      </c>
    </row>
    <row r="460" spans="1:10">
      <c r="A460" s="595" t="s">
        <v>411</v>
      </c>
      <c r="B460" s="644" t="s">
        <v>411</v>
      </c>
      <c r="C460" s="642" t="s">
        <v>411</v>
      </c>
      <c r="D460" s="594" t="s">
        <v>359</v>
      </c>
      <c r="E460" s="594" t="s">
        <v>276</v>
      </c>
      <c r="F460" s="594" t="s">
        <v>1316</v>
      </c>
      <c r="G460" s="594" t="s">
        <v>167</v>
      </c>
      <c r="H460" s="595" t="s">
        <v>411</v>
      </c>
      <c r="I460" s="620" t="s">
        <v>168</v>
      </c>
      <c r="J460" s="643">
        <v>5888000</v>
      </c>
    </row>
    <row r="461" spans="1:10">
      <c r="A461" s="595" t="s">
        <v>411</v>
      </c>
      <c r="B461" s="644" t="s">
        <v>411</v>
      </c>
      <c r="C461" s="642" t="s">
        <v>411</v>
      </c>
      <c r="D461" s="594" t="s">
        <v>359</v>
      </c>
      <c r="E461" s="594" t="s">
        <v>276</v>
      </c>
      <c r="F461" s="594" t="s">
        <v>1316</v>
      </c>
      <c r="G461" s="594" t="s">
        <v>167</v>
      </c>
      <c r="H461" s="594" t="s">
        <v>230</v>
      </c>
      <c r="I461" s="620" t="s">
        <v>2675</v>
      </c>
      <c r="J461" s="643">
        <v>5888000</v>
      </c>
    </row>
    <row r="462" spans="1:10">
      <c r="A462" s="595" t="s">
        <v>411</v>
      </c>
      <c r="B462" s="644" t="s">
        <v>411</v>
      </c>
      <c r="C462" s="642" t="s">
        <v>411</v>
      </c>
      <c r="D462" s="594" t="s">
        <v>359</v>
      </c>
      <c r="E462" s="594" t="s">
        <v>276</v>
      </c>
      <c r="F462" s="594" t="s">
        <v>1316</v>
      </c>
      <c r="G462" s="594" t="s">
        <v>171</v>
      </c>
      <c r="H462" s="595" t="s">
        <v>411</v>
      </c>
      <c r="I462" s="620" t="s">
        <v>2677</v>
      </c>
      <c r="J462" s="643">
        <v>61408400</v>
      </c>
    </row>
    <row r="463" spans="1:10">
      <c r="A463" s="595" t="s">
        <v>411</v>
      </c>
      <c r="B463" s="644" t="s">
        <v>411</v>
      </c>
      <c r="C463" s="642" t="s">
        <v>411</v>
      </c>
      <c r="D463" s="594" t="s">
        <v>359</v>
      </c>
      <c r="E463" s="594" t="s">
        <v>276</v>
      </c>
      <c r="F463" s="594" t="s">
        <v>1316</v>
      </c>
      <c r="G463" s="594" t="s">
        <v>171</v>
      </c>
      <c r="H463" s="594" t="s">
        <v>173</v>
      </c>
      <c r="I463" s="620" t="s">
        <v>174</v>
      </c>
      <c r="J463" s="643">
        <v>47313400</v>
      </c>
    </row>
    <row r="464" spans="1:10">
      <c r="A464" s="595" t="s">
        <v>411</v>
      </c>
      <c r="B464" s="644" t="s">
        <v>411</v>
      </c>
      <c r="C464" s="642" t="s">
        <v>411</v>
      </c>
      <c r="D464" s="594" t="s">
        <v>359</v>
      </c>
      <c r="E464" s="594" t="s">
        <v>276</v>
      </c>
      <c r="F464" s="594" t="s">
        <v>1316</v>
      </c>
      <c r="G464" s="594" t="s">
        <v>171</v>
      </c>
      <c r="H464" s="594" t="s">
        <v>175</v>
      </c>
      <c r="I464" s="620" t="s">
        <v>176</v>
      </c>
      <c r="J464" s="643">
        <v>14095000</v>
      </c>
    </row>
    <row r="465" spans="1:10">
      <c r="A465" s="595" t="s">
        <v>411</v>
      </c>
      <c r="B465" s="644" t="s">
        <v>411</v>
      </c>
      <c r="C465" s="642" t="s">
        <v>411</v>
      </c>
      <c r="D465" s="594" t="s">
        <v>359</v>
      </c>
      <c r="E465" s="594" t="s">
        <v>276</v>
      </c>
      <c r="F465" s="594" t="s">
        <v>1316</v>
      </c>
      <c r="G465" s="594" t="s">
        <v>240</v>
      </c>
      <c r="H465" s="595" t="s">
        <v>411</v>
      </c>
      <c r="I465" s="620" t="s">
        <v>241</v>
      </c>
      <c r="J465" s="643">
        <v>83835000</v>
      </c>
    </row>
    <row r="466" spans="1:10">
      <c r="A466" s="595" t="s">
        <v>411</v>
      </c>
      <c r="B466" s="644" t="s">
        <v>411</v>
      </c>
      <c r="C466" s="642" t="s">
        <v>411</v>
      </c>
      <c r="D466" s="594" t="s">
        <v>359</v>
      </c>
      <c r="E466" s="594" t="s">
        <v>276</v>
      </c>
      <c r="F466" s="594" t="s">
        <v>1316</v>
      </c>
      <c r="G466" s="594" t="s">
        <v>240</v>
      </c>
      <c r="H466" s="594" t="s">
        <v>242</v>
      </c>
      <c r="I466" s="620" t="s">
        <v>243</v>
      </c>
      <c r="J466" s="643">
        <v>1340000</v>
      </c>
    </row>
    <row r="467" spans="1:10">
      <c r="A467" s="595" t="s">
        <v>411</v>
      </c>
      <c r="B467" s="644" t="s">
        <v>411</v>
      </c>
      <c r="C467" s="642" t="s">
        <v>411</v>
      </c>
      <c r="D467" s="594" t="s">
        <v>359</v>
      </c>
      <c r="E467" s="594" t="s">
        <v>276</v>
      </c>
      <c r="F467" s="594" t="s">
        <v>1316</v>
      </c>
      <c r="G467" s="594" t="s">
        <v>240</v>
      </c>
      <c r="H467" s="594" t="s">
        <v>728</v>
      </c>
      <c r="I467" s="620" t="s">
        <v>729</v>
      </c>
      <c r="J467" s="643">
        <v>1400000</v>
      </c>
    </row>
    <row r="468" spans="1:10">
      <c r="A468" s="595" t="s">
        <v>411</v>
      </c>
      <c r="B468" s="644" t="s">
        <v>411</v>
      </c>
      <c r="C468" s="642" t="s">
        <v>411</v>
      </c>
      <c r="D468" s="594" t="s">
        <v>359</v>
      </c>
      <c r="E468" s="594" t="s">
        <v>276</v>
      </c>
      <c r="F468" s="594" t="s">
        <v>1316</v>
      </c>
      <c r="G468" s="594" t="s">
        <v>240</v>
      </c>
      <c r="H468" s="594" t="s">
        <v>731</v>
      </c>
      <c r="I468" s="620" t="s">
        <v>732</v>
      </c>
      <c r="J468" s="643">
        <v>900000</v>
      </c>
    </row>
    <row r="469" spans="1:10">
      <c r="A469" s="595" t="s">
        <v>411</v>
      </c>
      <c r="B469" s="644" t="s">
        <v>411</v>
      </c>
      <c r="C469" s="642" t="s">
        <v>411</v>
      </c>
      <c r="D469" s="594" t="s">
        <v>359</v>
      </c>
      <c r="E469" s="594" t="s">
        <v>276</v>
      </c>
      <c r="F469" s="594" t="s">
        <v>1316</v>
      </c>
      <c r="G469" s="594" t="s">
        <v>240</v>
      </c>
      <c r="H469" s="594" t="s">
        <v>733</v>
      </c>
      <c r="I469" s="620" t="s">
        <v>734</v>
      </c>
      <c r="J469" s="643">
        <v>53590000</v>
      </c>
    </row>
    <row r="470" spans="1:10">
      <c r="A470" s="595" t="s">
        <v>411</v>
      </c>
      <c r="B470" s="644" t="s">
        <v>411</v>
      </c>
      <c r="C470" s="642" t="s">
        <v>411</v>
      </c>
      <c r="D470" s="594" t="s">
        <v>359</v>
      </c>
      <c r="E470" s="594" t="s">
        <v>276</v>
      </c>
      <c r="F470" s="594" t="s">
        <v>1316</v>
      </c>
      <c r="G470" s="594" t="s">
        <v>240</v>
      </c>
      <c r="H470" s="594" t="s">
        <v>735</v>
      </c>
      <c r="I470" s="620" t="s">
        <v>193</v>
      </c>
      <c r="J470" s="643">
        <v>26605000</v>
      </c>
    </row>
    <row r="471" spans="1:10">
      <c r="A471" s="595" t="s">
        <v>411</v>
      </c>
      <c r="B471" s="644" t="s">
        <v>411</v>
      </c>
      <c r="C471" s="642" t="s">
        <v>411</v>
      </c>
      <c r="D471" s="594" t="s">
        <v>359</v>
      </c>
      <c r="E471" s="594" t="s">
        <v>276</v>
      </c>
      <c r="F471" s="594" t="s">
        <v>1316</v>
      </c>
      <c r="G471" s="594" t="s">
        <v>738</v>
      </c>
      <c r="H471" s="595" t="s">
        <v>411</v>
      </c>
      <c r="I471" s="620" t="s">
        <v>739</v>
      </c>
      <c r="J471" s="643">
        <v>27425000</v>
      </c>
    </row>
    <row r="472" spans="1:10">
      <c r="A472" s="595" t="s">
        <v>411</v>
      </c>
      <c r="B472" s="644" t="s">
        <v>411</v>
      </c>
      <c r="C472" s="642" t="s">
        <v>411</v>
      </c>
      <c r="D472" s="594" t="s">
        <v>359</v>
      </c>
      <c r="E472" s="594" t="s">
        <v>276</v>
      </c>
      <c r="F472" s="594" t="s">
        <v>1316</v>
      </c>
      <c r="G472" s="594" t="s">
        <v>738</v>
      </c>
      <c r="H472" s="594" t="s">
        <v>740</v>
      </c>
      <c r="I472" s="620" t="s">
        <v>741</v>
      </c>
      <c r="J472" s="643">
        <v>14825000</v>
      </c>
    </row>
    <row r="473" spans="1:10">
      <c r="A473" s="595" t="s">
        <v>411</v>
      </c>
      <c r="B473" s="644" t="s">
        <v>411</v>
      </c>
      <c r="C473" s="642" t="s">
        <v>411</v>
      </c>
      <c r="D473" s="594" t="s">
        <v>359</v>
      </c>
      <c r="E473" s="594" t="s">
        <v>276</v>
      </c>
      <c r="F473" s="594" t="s">
        <v>1316</v>
      </c>
      <c r="G473" s="594" t="s">
        <v>738</v>
      </c>
      <c r="H473" s="594" t="s">
        <v>742</v>
      </c>
      <c r="I473" s="620" t="s">
        <v>743</v>
      </c>
      <c r="J473" s="643">
        <v>12600000</v>
      </c>
    </row>
    <row r="474" spans="1:10">
      <c r="A474" s="595" t="s">
        <v>411</v>
      </c>
      <c r="B474" s="644" t="s">
        <v>411</v>
      </c>
      <c r="C474" s="642" t="s">
        <v>411</v>
      </c>
      <c r="D474" s="594" t="s">
        <v>359</v>
      </c>
      <c r="E474" s="594" t="s">
        <v>276</v>
      </c>
      <c r="F474" s="594" t="s">
        <v>1316</v>
      </c>
      <c r="G474" s="594" t="s">
        <v>2692</v>
      </c>
      <c r="H474" s="595" t="s">
        <v>411</v>
      </c>
      <c r="I474" s="620" t="s">
        <v>2693</v>
      </c>
      <c r="J474" s="643">
        <v>45000000</v>
      </c>
    </row>
    <row r="475" spans="1:10">
      <c r="A475" s="595" t="s">
        <v>411</v>
      </c>
      <c r="B475" s="644" t="s">
        <v>411</v>
      </c>
      <c r="C475" s="642" t="s">
        <v>411</v>
      </c>
      <c r="D475" s="594" t="s">
        <v>359</v>
      </c>
      <c r="E475" s="594" t="s">
        <v>276</v>
      </c>
      <c r="F475" s="594" t="s">
        <v>1316</v>
      </c>
      <c r="G475" s="594" t="s">
        <v>2692</v>
      </c>
      <c r="H475" s="594" t="s">
        <v>2777</v>
      </c>
      <c r="I475" s="620" t="s">
        <v>2765</v>
      </c>
      <c r="J475" s="643">
        <v>45000000</v>
      </c>
    </row>
    <row r="476" spans="1:10">
      <c r="A476" s="595" t="s">
        <v>411</v>
      </c>
      <c r="B476" s="644" t="s">
        <v>411</v>
      </c>
      <c r="C476" s="642" t="s">
        <v>411</v>
      </c>
      <c r="D476" s="594" t="s">
        <v>359</v>
      </c>
      <c r="E476" s="594" t="s">
        <v>276</v>
      </c>
      <c r="F476" s="594" t="s">
        <v>1316</v>
      </c>
      <c r="G476" s="594" t="s">
        <v>189</v>
      </c>
      <c r="H476" s="595" t="s">
        <v>411</v>
      </c>
      <c r="I476" s="620" t="s">
        <v>190</v>
      </c>
      <c r="J476" s="643">
        <v>309694000</v>
      </c>
    </row>
    <row r="477" spans="1:10">
      <c r="A477" s="595" t="s">
        <v>411</v>
      </c>
      <c r="B477" s="644" t="s">
        <v>411</v>
      </c>
      <c r="C477" s="642" t="s">
        <v>411</v>
      </c>
      <c r="D477" s="594" t="s">
        <v>359</v>
      </c>
      <c r="E477" s="594" t="s">
        <v>276</v>
      </c>
      <c r="F477" s="594" t="s">
        <v>1316</v>
      </c>
      <c r="G477" s="594" t="s">
        <v>189</v>
      </c>
      <c r="H477" s="594" t="s">
        <v>773</v>
      </c>
      <c r="I477" s="620" t="s">
        <v>2695</v>
      </c>
      <c r="J477" s="643">
        <v>304204000</v>
      </c>
    </row>
    <row r="478" spans="1:10">
      <c r="A478" s="595" t="s">
        <v>411</v>
      </c>
      <c r="B478" s="644" t="s">
        <v>411</v>
      </c>
      <c r="C478" s="642" t="s">
        <v>411</v>
      </c>
      <c r="D478" s="594" t="s">
        <v>359</v>
      </c>
      <c r="E478" s="594" t="s">
        <v>276</v>
      </c>
      <c r="F478" s="594" t="s">
        <v>1316</v>
      </c>
      <c r="G478" s="594" t="s">
        <v>189</v>
      </c>
      <c r="H478" s="594" t="s">
        <v>192</v>
      </c>
      <c r="I478" s="620" t="s">
        <v>195</v>
      </c>
      <c r="J478" s="643">
        <v>5490000</v>
      </c>
    </row>
    <row r="479" spans="1:10">
      <c r="A479" s="595" t="s">
        <v>411</v>
      </c>
      <c r="B479" s="644" t="s">
        <v>411</v>
      </c>
      <c r="C479" s="642" t="s">
        <v>411</v>
      </c>
      <c r="D479" s="594" t="s">
        <v>359</v>
      </c>
      <c r="E479" s="594" t="s">
        <v>276</v>
      </c>
      <c r="F479" s="594" t="s">
        <v>1316</v>
      </c>
      <c r="G479" s="594" t="s">
        <v>77</v>
      </c>
      <c r="H479" s="595" t="s">
        <v>411</v>
      </c>
      <c r="I479" s="620" t="s">
        <v>78</v>
      </c>
      <c r="J479" s="643">
        <v>5671680780</v>
      </c>
    </row>
    <row r="480" spans="1:10">
      <c r="A480" s="595" t="s">
        <v>411</v>
      </c>
      <c r="B480" s="644" t="s">
        <v>411</v>
      </c>
      <c r="C480" s="642" t="s">
        <v>411</v>
      </c>
      <c r="D480" s="594" t="s">
        <v>359</v>
      </c>
      <c r="E480" s="594" t="s">
        <v>276</v>
      </c>
      <c r="F480" s="594" t="s">
        <v>1316</v>
      </c>
      <c r="G480" s="594" t="s">
        <v>77</v>
      </c>
      <c r="H480" s="594" t="s">
        <v>79</v>
      </c>
      <c r="I480" s="620" t="s">
        <v>195</v>
      </c>
      <c r="J480" s="643">
        <v>5671680780</v>
      </c>
    </row>
    <row r="481" spans="1:10">
      <c r="A481" s="595" t="s">
        <v>411</v>
      </c>
      <c r="B481" s="644" t="s">
        <v>411</v>
      </c>
      <c r="C481" s="642" t="s">
        <v>411</v>
      </c>
      <c r="D481" s="594" t="s">
        <v>359</v>
      </c>
      <c r="E481" s="594" t="s">
        <v>276</v>
      </c>
      <c r="F481" s="594" t="s">
        <v>1316</v>
      </c>
      <c r="G481" s="594" t="s">
        <v>194</v>
      </c>
      <c r="H481" s="595" t="s">
        <v>411</v>
      </c>
      <c r="I481" s="620" t="s">
        <v>195</v>
      </c>
      <c r="J481" s="643">
        <v>2612952800</v>
      </c>
    </row>
    <row r="482" spans="1:10">
      <c r="A482" s="595" t="s">
        <v>411</v>
      </c>
      <c r="B482" s="644" t="s">
        <v>411</v>
      </c>
      <c r="C482" s="642" t="s">
        <v>411</v>
      </c>
      <c r="D482" s="594" t="s">
        <v>359</v>
      </c>
      <c r="E482" s="594" t="s">
        <v>276</v>
      </c>
      <c r="F482" s="594" t="s">
        <v>1316</v>
      </c>
      <c r="G482" s="594" t="s">
        <v>194</v>
      </c>
      <c r="H482" s="594" t="s">
        <v>200</v>
      </c>
      <c r="I482" s="620" t="s">
        <v>201</v>
      </c>
      <c r="J482" s="643">
        <v>2612952800</v>
      </c>
    </row>
    <row r="483" spans="1:10">
      <c r="A483" s="595" t="s">
        <v>411</v>
      </c>
      <c r="B483" s="644" t="s">
        <v>411</v>
      </c>
      <c r="C483" s="642" t="s">
        <v>411</v>
      </c>
      <c r="D483" s="594" t="s">
        <v>359</v>
      </c>
      <c r="E483" s="594" t="s">
        <v>276</v>
      </c>
      <c r="F483" s="594" t="s">
        <v>564</v>
      </c>
      <c r="G483" s="595" t="s">
        <v>411</v>
      </c>
      <c r="H483" s="595" t="s">
        <v>411</v>
      </c>
      <c r="I483" s="620" t="s">
        <v>2764</v>
      </c>
      <c r="J483" s="643">
        <v>20000000</v>
      </c>
    </row>
    <row r="484" spans="1:10">
      <c r="A484" s="595" t="s">
        <v>411</v>
      </c>
      <c r="B484" s="644" t="s">
        <v>411</v>
      </c>
      <c r="C484" s="642" t="s">
        <v>411</v>
      </c>
      <c r="D484" s="594" t="s">
        <v>359</v>
      </c>
      <c r="E484" s="594" t="s">
        <v>276</v>
      </c>
      <c r="F484" s="594" t="s">
        <v>564</v>
      </c>
      <c r="G484" s="594" t="s">
        <v>189</v>
      </c>
      <c r="H484" s="595" t="s">
        <v>411</v>
      </c>
      <c r="I484" s="620" t="s">
        <v>190</v>
      </c>
      <c r="J484" s="643">
        <v>20000000</v>
      </c>
    </row>
    <row r="485" spans="1:10">
      <c r="A485" s="595" t="s">
        <v>411</v>
      </c>
      <c r="B485" s="644" t="s">
        <v>411</v>
      </c>
      <c r="C485" s="642" t="s">
        <v>411</v>
      </c>
      <c r="D485" s="594" t="s">
        <v>359</v>
      </c>
      <c r="E485" s="594" t="s">
        <v>276</v>
      </c>
      <c r="F485" s="594" t="s">
        <v>564</v>
      </c>
      <c r="G485" s="594" t="s">
        <v>189</v>
      </c>
      <c r="H485" s="594" t="s">
        <v>773</v>
      </c>
      <c r="I485" s="620" t="s">
        <v>2695</v>
      </c>
      <c r="J485" s="643">
        <v>20000000</v>
      </c>
    </row>
    <row r="486" spans="1:10">
      <c r="A486" s="595" t="s">
        <v>411</v>
      </c>
      <c r="B486" s="644" t="s">
        <v>411</v>
      </c>
      <c r="C486" s="642" t="s">
        <v>411</v>
      </c>
      <c r="D486" s="594" t="s">
        <v>359</v>
      </c>
      <c r="E486" s="594" t="s">
        <v>276</v>
      </c>
      <c r="F486" s="594" t="s">
        <v>1229</v>
      </c>
      <c r="G486" s="595" t="s">
        <v>411</v>
      </c>
      <c r="H486" s="595" t="s">
        <v>411</v>
      </c>
      <c r="I486" s="620" t="s">
        <v>2766</v>
      </c>
      <c r="J486" s="643">
        <v>612648000</v>
      </c>
    </row>
    <row r="487" spans="1:10" ht="25.5">
      <c r="A487" s="595" t="s">
        <v>411</v>
      </c>
      <c r="B487" s="644" t="s">
        <v>411</v>
      </c>
      <c r="C487" s="642" t="s">
        <v>411</v>
      </c>
      <c r="D487" s="594" t="s">
        <v>359</v>
      </c>
      <c r="E487" s="594" t="s">
        <v>276</v>
      </c>
      <c r="F487" s="594" t="s">
        <v>1229</v>
      </c>
      <c r="G487" s="594" t="s">
        <v>744</v>
      </c>
      <c r="H487" s="595" t="s">
        <v>411</v>
      </c>
      <c r="I487" s="620" t="s">
        <v>2686</v>
      </c>
      <c r="J487" s="643">
        <v>312648000</v>
      </c>
    </row>
    <row r="488" spans="1:10">
      <c r="A488" s="595" t="s">
        <v>411</v>
      </c>
      <c r="B488" s="644" t="s">
        <v>411</v>
      </c>
      <c r="C488" s="642" t="s">
        <v>411</v>
      </c>
      <c r="D488" s="594" t="s">
        <v>359</v>
      </c>
      <c r="E488" s="594" t="s">
        <v>276</v>
      </c>
      <c r="F488" s="594" t="s">
        <v>1229</v>
      </c>
      <c r="G488" s="594" t="s">
        <v>744</v>
      </c>
      <c r="H488" s="594" t="s">
        <v>371</v>
      </c>
      <c r="I488" s="620" t="s">
        <v>372</v>
      </c>
      <c r="J488" s="643">
        <v>118000000</v>
      </c>
    </row>
    <row r="489" spans="1:10">
      <c r="A489" s="595" t="s">
        <v>411</v>
      </c>
      <c r="B489" s="644" t="s">
        <v>411</v>
      </c>
      <c r="C489" s="642" t="s">
        <v>411</v>
      </c>
      <c r="D489" s="594" t="s">
        <v>359</v>
      </c>
      <c r="E489" s="594" t="s">
        <v>276</v>
      </c>
      <c r="F489" s="594" t="s">
        <v>1229</v>
      </c>
      <c r="G489" s="594" t="s">
        <v>744</v>
      </c>
      <c r="H489" s="594" t="s">
        <v>712</v>
      </c>
      <c r="I489" s="620" t="s">
        <v>713</v>
      </c>
      <c r="J489" s="643">
        <v>134648000</v>
      </c>
    </row>
    <row r="490" spans="1:10">
      <c r="A490" s="595" t="s">
        <v>411</v>
      </c>
      <c r="B490" s="644" t="s">
        <v>411</v>
      </c>
      <c r="C490" s="642" t="s">
        <v>411</v>
      </c>
      <c r="D490" s="594" t="s">
        <v>359</v>
      </c>
      <c r="E490" s="594" t="s">
        <v>276</v>
      </c>
      <c r="F490" s="594" t="s">
        <v>1229</v>
      </c>
      <c r="G490" s="594" t="s">
        <v>744</v>
      </c>
      <c r="H490" s="594" t="s">
        <v>748</v>
      </c>
      <c r="I490" s="620" t="s">
        <v>35</v>
      </c>
      <c r="J490" s="643">
        <v>60000000</v>
      </c>
    </row>
    <row r="491" spans="1:10">
      <c r="A491" s="595" t="s">
        <v>411</v>
      </c>
      <c r="B491" s="644" t="s">
        <v>411</v>
      </c>
      <c r="C491" s="642" t="s">
        <v>411</v>
      </c>
      <c r="D491" s="594" t="s">
        <v>359</v>
      </c>
      <c r="E491" s="594" t="s">
        <v>276</v>
      </c>
      <c r="F491" s="594" t="s">
        <v>1229</v>
      </c>
      <c r="G491" s="594" t="s">
        <v>260</v>
      </c>
      <c r="H491" s="595" t="s">
        <v>411</v>
      </c>
      <c r="I491" s="620" t="s">
        <v>261</v>
      </c>
      <c r="J491" s="643">
        <v>278157000</v>
      </c>
    </row>
    <row r="492" spans="1:10">
      <c r="A492" s="595" t="s">
        <v>411</v>
      </c>
      <c r="B492" s="644" t="s">
        <v>411</v>
      </c>
      <c r="C492" s="642" t="s">
        <v>411</v>
      </c>
      <c r="D492" s="594" t="s">
        <v>359</v>
      </c>
      <c r="E492" s="594" t="s">
        <v>276</v>
      </c>
      <c r="F492" s="594" t="s">
        <v>1229</v>
      </c>
      <c r="G492" s="594" t="s">
        <v>260</v>
      </c>
      <c r="H492" s="594" t="s">
        <v>262</v>
      </c>
      <c r="I492" s="620" t="s">
        <v>2707</v>
      </c>
      <c r="J492" s="643">
        <v>278157000</v>
      </c>
    </row>
    <row r="493" spans="1:10">
      <c r="A493" s="595" t="s">
        <v>411</v>
      </c>
      <c r="B493" s="644" t="s">
        <v>411</v>
      </c>
      <c r="C493" s="642" t="s">
        <v>411</v>
      </c>
      <c r="D493" s="594" t="s">
        <v>359</v>
      </c>
      <c r="E493" s="594" t="s">
        <v>276</v>
      </c>
      <c r="F493" s="594" t="s">
        <v>1229</v>
      </c>
      <c r="G493" s="594" t="s">
        <v>53</v>
      </c>
      <c r="H493" s="595" t="s">
        <v>411</v>
      </c>
      <c r="I493" s="620" t="s">
        <v>193</v>
      </c>
      <c r="J493" s="643">
        <v>21843000</v>
      </c>
    </row>
    <row r="494" spans="1:10">
      <c r="A494" s="595" t="s">
        <v>411</v>
      </c>
      <c r="B494" s="644" t="s">
        <v>411</v>
      </c>
      <c r="C494" s="642" t="s">
        <v>411</v>
      </c>
      <c r="D494" s="594" t="s">
        <v>359</v>
      </c>
      <c r="E494" s="594" t="s">
        <v>276</v>
      </c>
      <c r="F494" s="594" t="s">
        <v>1229</v>
      </c>
      <c r="G494" s="594" t="s">
        <v>53</v>
      </c>
      <c r="H494" s="594" t="s">
        <v>56</v>
      </c>
      <c r="I494" s="620" t="s">
        <v>57</v>
      </c>
      <c r="J494" s="643">
        <v>21843000</v>
      </c>
    </row>
    <row r="495" spans="1:10">
      <c r="A495" s="595" t="s">
        <v>411</v>
      </c>
      <c r="B495" s="644" t="s">
        <v>411</v>
      </c>
      <c r="C495" s="642" t="s">
        <v>411</v>
      </c>
      <c r="D495" s="594" t="s">
        <v>359</v>
      </c>
      <c r="E495" s="594" t="s">
        <v>276</v>
      </c>
      <c r="F495" s="594" t="s">
        <v>2769</v>
      </c>
      <c r="G495" s="595" t="s">
        <v>411</v>
      </c>
      <c r="H495" s="595" t="s">
        <v>411</v>
      </c>
      <c r="I495" s="620" t="s">
        <v>2770</v>
      </c>
      <c r="J495" s="643">
        <v>1233699000</v>
      </c>
    </row>
    <row r="496" spans="1:10" ht="25.5">
      <c r="A496" s="595" t="s">
        <v>411</v>
      </c>
      <c r="B496" s="644" t="s">
        <v>411</v>
      </c>
      <c r="C496" s="642" t="s">
        <v>411</v>
      </c>
      <c r="D496" s="594" t="s">
        <v>359</v>
      </c>
      <c r="E496" s="594" t="s">
        <v>276</v>
      </c>
      <c r="F496" s="594" t="s">
        <v>2769</v>
      </c>
      <c r="G496" s="594" t="s">
        <v>744</v>
      </c>
      <c r="H496" s="595" t="s">
        <v>411</v>
      </c>
      <c r="I496" s="620" t="s">
        <v>2686</v>
      </c>
      <c r="J496" s="643">
        <v>1053725000</v>
      </c>
    </row>
    <row r="497" spans="1:10">
      <c r="A497" s="595" t="s">
        <v>411</v>
      </c>
      <c r="B497" s="644" t="s">
        <v>411</v>
      </c>
      <c r="C497" s="642" t="s">
        <v>411</v>
      </c>
      <c r="D497" s="594" t="s">
        <v>359</v>
      </c>
      <c r="E497" s="594" t="s">
        <v>276</v>
      </c>
      <c r="F497" s="594" t="s">
        <v>2769</v>
      </c>
      <c r="G497" s="594" t="s">
        <v>744</v>
      </c>
      <c r="H497" s="594" t="s">
        <v>371</v>
      </c>
      <c r="I497" s="620" t="s">
        <v>372</v>
      </c>
      <c r="J497" s="643">
        <v>1003725000</v>
      </c>
    </row>
    <row r="498" spans="1:10">
      <c r="A498" s="595" t="s">
        <v>411</v>
      </c>
      <c r="B498" s="644" t="s">
        <v>411</v>
      </c>
      <c r="C498" s="642" t="s">
        <v>411</v>
      </c>
      <c r="D498" s="594" t="s">
        <v>359</v>
      </c>
      <c r="E498" s="594" t="s">
        <v>276</v>
      </c>
      <c r="F498" s="594" t="s">
        <v>2769</v>
      </c>
      <c r="G498" s="594" t="s">
        <v>744</v>
      </c>
      <c r="H498" s="594" t="s">
        <v>712</v>
      </c>
      <c r="I498" s="620" t="s">
        <v>713</v>
      </c>
      <c r="J498" s="643">
        <v>50000000</v>
      </c>
    </row>
    <row r="499" spans="1:10">
      <c r="A499" s="595" t="s">
        <v>411</v>
      </c>
      <c r="B499" s="644" t="s">
        <v>411</v>
      </c>
      <c r="C499" s="642" t="s">
        <v>411</v>
      </c>
      <c r="D499" s="594" t="s">
        <v>359</v>
      </c>
      <c r="E499" s="594" t="s">
        <v>276</v>
      </c>
      <c r="F499" s="594" t="s">
        <v>2769</v>
      </c>
      <c r="G499" s="594" t="s">
        <v>1145</v>
      </c>
      <c r="H499" s="595" t="s">
        <v>411</v>
      </c>
      <c r="I499" s="620" t="s">
        <v>2761</v>
      </c>
      <c r="J499" s="643">
        <v>827000</v>
      </c>
    </row>
    <row r="500" spans="1:10">
      <c r="A500" s="595" t="s">
        <v>411</v>
      </c>
      <c r="B500" s="644" t="s">
        <v>411</v>
      </c>
      <c r="C500" s="642" t="s">
        <v>411</v>
      </c>
      <c r="D500" s="594" t="s">
        <v>359</v>
      </c>
      <c r="E500" s="594" t="s">
        <v>276</v>
      </c>
      <c r="F500" s="594" t="s">
        <v>2769</v>
      </c>
      <c r="G500" s="594" t="s">
        <v>1145</v>
      </c>
      <c r="H500" s="594" t="s">
        <v>1149</v>
      </c>
      <c r="I500" s="620" t="s">
        <v>1148</v>
      </c>
      <c r="J500" s="643">
        <v>827000</v>
      </c>
    </row>
    <row r="501" spans="1:10">
      <c r="A501" s="595" t="s">
        <v>411</v>
      </c>
      <c r="B501" s="644" t="s">
        <v>411</v>
      </c>
      <c r="C501" s="642" t="s">
        <v>411</v>
      </c>
      <c r="D501" s="594" t="s">
        <v>359</v>
      </c>
      <c r="E501" s="594" t="s">
        <v>276</v>
      </c>
      <c r="F501" s="594" t="s">
        <v>2769</v>
      </c>
      <c r="G501" s="594" t="s">
        <v>260</v>
      </c>
      <c r="H501" s="595" t="s">
        <v>411</v>
      </c>
      <c r="I501" s="620" t="s">
        <v>261</v>
      </c>
      <c r="J501" s="643">
        <v>165688000</v>
      </c>
    </row>
    <row r="502" spans="1:10">
      <c r="A502" s="595" t="s">
        <v>411</v>
      </c>
      <c r="B502" s="644" t="s">
        <v>411</v>
      </c>
      <c r="C502" s="642" t="s">
        <v>411</v>
      </c>
      <c r="D502" s="594" t="s">
        <v>359</v>
      </c>
      <c r="E502" s="594" t="s">
        <v>276</v>
      </c>
      <c r="F502" s="594" t="s">
        <v>2769</v>
      </c>
      <c r="G502" s="594" t="s">
        <v>260</v>
      </c>
      <c r="H502" s="594" t="s">
        <v>262</v>
      </c>
      <c r="I502" s="620" t="s">
        <v>2707</v>
      </c>
      <c r="J502" s="643">
        <v>165688000</v>
      </c>
    </row>
    <row r="503" spans="1:10">
      <c r="A503" s="595" t="s">
        <v>411</v>
      </c>
      <c r="B503" s="644" t="s">
        <v>411</v>
      </c>
      <c r="C503" s="642" t="s">
        <v>411</v>
      </c>
      <c r="D503" s="594" t="s">
        <v>359</v>
      </c>
      <c r="E503" s="594" t="s">
        <v>276</v>
      </c>
      <c r="F503" s="594" t="s">
        <v>2769</v>
      </c>
      <c r="G503" s="594" t="s">
        <v>53</v>
      </c>
      <c r="H503" s="595" t="s">
        <v>411</v>
      </c>
      <c r="I503" s="620" t="s">
        <v>193</v>
      </c>
      <c r="J503" s="643">
        <v>13459000</v>
      </c>
    </row>
    <row r="504" spans="1:10">
      <c r="A504" s="595" t="s">
        <v>411</v>
      </c>
      <c r="B504" s="644" t="s">
        <v>411</v>
      </c>
      <c r="C504" s="642" t="s">
        <v>411</v>
      </c>
      <c r="D504" s="594" t="s">
        <v>359</v>
      </c>
      <c r="E504" s="594" t="s">
        <v>276</v>
      </c>
      <c r="F504" s="594" t="s">
        <v>2769</v>
      </c>
      <c r="G504" s="594" t="s">
        <v>53</v>
      </c>
      <c r="H504" s="594" t="s">
        <v>56</v>
      </c>
      <c r="I504" s="620" t="s">
        <v>57</v>
      </c>
      <c r="J504" s="643">
        <v>11459000</v>
      </c>
    </row>
    <row r="505" spans="1:10">
      <c r="A505" s="595" t="s">
        <v>411</v>
      </c>
      <c r="B505" s="644" t="s">
        <v>411</v>
      </c>
      <c r="C505" s="642" t="s">
        <v>411</v>
      </c>
      <c r="D505" s="594" t="s">
        <v>359</v>
      </c>
      <c r="E505" s="594" t="s">
        <v>276</v>
      </c>
      <c r="F505" s="594" t="s">
        <v>2769</v>
      </c>
      <c r="G505" s="594" t="s">
        <v>53</v>
      </c>
      <c r="H505" s="594" t="s">
        <v>358</v>
      </c>
      <c r="I505" s="620" t="s">
        <v>195</v>
      </c>
      <c r="J505" s="643">
        <v>2000000</v>
      </c>
    </row>
    <row r="506" spans="1:10">
      <c r="A506" s="595" t="s">
        <v>411</v>
      </c>
      <c r="B506" s="644" t="s">
        <v>411</v>
      </c>
      <c r="C506" s="642" t="s">
        <v>411</v>
      </c>
      <c r="D506" s="594" t="s">
        <v>359</v>
      </c>
      <c r="E506" s="594" t="s">
        <v>276</v>
      </c>
      <c r="F506" s="594" t="s">
        <v>278</v>
      </c>
      <c r="G506" s="595" t="s">
        <v>411</v>
      </c>
      <c r="H506" s="595" t="s">
        <v>411</v>
      </c>
      <c r="I506" s="620" t="s">
        <v>2771</v>
      </c>
      <c r="J506" s="643">
        <v>220798000</v>
      </c>
    </row>
    <row r="507" spans="1:10" ht="25.5">
      <c r="A507" s="595" t="s">
        <v>411</v>
      </c>
      <c r="B507" s="644" t="s">
        <v>411</v>
      </c>
      <c r="C507" s="642" t="s">
        <v>411</v>
      </c>
      <c r="D507" s="594" t="s">
        <v>359</v>
      </c>
      <c r="E507" s="594" t="s">
        <v>276</v>
      </c>
      <c r="F507" s="594" t="s">
        <v>278</v>
      </c>
      <c r="G507" s="594" t="s">
        <v>744</v>
      </c>
      <c r="H507" s="595" t="s">
        <v>411</v>
      </c>
      <c r="I507" s="620" t="s">
        <v>2686</v>
      </c>
      <c r="J507" s="643">
        <v>220798000</v>
      </c>
    </row>
    <row r="508" spans="1:10">
      <c r="A508" s="595" t="s">
        <v>411</v>
      </c>
      <c r="B508" s="644" t="s">
        <v>411</v>
      </c>
      <c r="C508" s="642" t="s">
        <v>411</v>
      </c>
      <c r="D508" s="594" t="s">
        <v>359</v>
      </c>
      <c r="E508" s="594" t="s">
        <v>276</v>
      </c>
      <c r="F508" s="594" t="s">
        <v>278</v>
      </c>
      <c r="G508" s="594" t="s">
        <v>744</v>
      </c>
      <c r="H508" s="594" t="s">
        <v>7</v>
      </c>
      <c r="I508" s="620" t="s">
        <v>8</v>
      </c>
      <c r="J508" s="643">
        <v>63000000</v>
      </c>
    </row>
    <row r="509" spans="1:10">
      <c r="A509" s="595" t="s">
        <v>411</v>
      </c>
      <c r="B509" s="644" t="s">
        <v>411</v>
      </c>
      <c r="C509" s="642" t="s">
        <v>411</v>
      </c>
      <c r="D509" s="594" t="s">
        <v>359</v>
      </c>
      <c r="E509" s="594" t="s">
        <v>276</v>
      </c>
      <c r="F509" s="594" t="s">
        <v>278</v>
      </c>
      <c r="G509" s="594" t="s">
        <v>744</v>
      </c>
      <c r="H509" s="594" t="s">
        <v>371</v>
      </c>
      <c r="I509" s="620" t="s">
        <v>372</v>
      </c>
      <c r="J509" s="643">
        <v>70000000</v>
      </c>
    </row>
    <row r="510" spans="1:10">
      <c r="A510" s="595" t="s">
        <v>411</v>
      </c>
      <c r="B510" s="644" t="s">
        <v>411</v>
      </c>
      <c r="C510" s="642" t="s">
        <v>411</v>
      </c>
      <c r="D510" s="594" t="s">
        <v>359</v>
      </c>
      <c r="E510" s="594" t="s">
        <v>276</v>
      </c>
      <c r="F510" s="594" t="s">
        <v>278</v>
      </c>
      <c r="G510" s="594" t="s">
        <v>744</v>
      </c>
      <c r="H510" s="594" t="s">
        <v>748</v>
      </c>
      <c r="I510" s="620" t="s">
        <v>35</v>
      </c>
      <c r="J510" s="643">
        <v>87798000</v>
      </c>
    </row>
    <row r="511" spans="1:10">
      <c r="A511" s="595" t="s">
        <v>411</v>
      </c>
      <c r="B511" s="644" t="s">
        <v>411</v>
      </c>
      <c r="C511" s="642" t="s">
        <v>411</v>
      </c>
      <c r="D511" s="594" t="s">
        <v>359</v>
      </c>
      <c r="E511" s="594" t="s">
        <v>276</v>
      </c>
      <c r="F511" s="594" t="s">
        <v>2948</v>
      </c>
      <c r="G511" s="595" t="s">
        <v>411</v>
      </c>
      <c r="H511" s="595" t="s">
        <v>411</v>
      </c>
      <c r="I511" s="620" t="s">
        <v>2949</v>
      </c>
      <c r="J511" s="643">
        <v>64000000</v>
      </c>
    </row>
    <row r="512" spans="1:10" ht="25.5">
      <c r="A512" s="595" t="s">
        <v>411</v>
      </c>
      <c r="B512" s="644" t="s">
        <v>411</v>
      </c>
      <c r="C512" s="642" t="s">
        <v>411</v>
      </c>
      <c r="D512" s="594" t="s">
        <v>359</v>
      </c>
      <c r="E512" s="594" t="s">
        <v>276</v>
      </c>
      <c r="F512" s="594" t="s">
        <v>2948</v>
      </c>
      <c r="G512" s="594" t="s">
        <v>744</v>
      </c>
      <c r="H512" s="595" t="s">
        <v>411</v>
      </c>
      <c r="I512" s="620" t="s">
        <v>2686</v>
      </c>
      <c r="J512" s="643">
        <v>64000000</v>
      </c>
    </row>
    <row r="513" spans="1:10">
      <c r="A513" s="595" t="s">
        <v>411</v>
      </c>
      <c r="B513" s="644" t="s">
        <v>411</v>
      </c>
      <c r="C513" s="642" t="s">
        <v>411</v>
      </c>
      <c r="D513" s="594" t="s">
        <v>359</v>
      </c>
      <c r="E513" s="594" t="s">
        <v>276</v>
      </c>
      <c r="F513" s="594" t="s">
        <v>2948</v>
      </c>
      <c r="G513" s="594" t="s">
        <v>744</v>
      </c>
      <c r="H513" s="594" t="s">
        <v>748</v>
      </c>
      <c r="I513" s="620" t="s">
        <v>35</v>
      </c>
      <c r="J513" s="643">
        <v>64000000</v>
      </c>
    </row>
    <row r="514" spans="1:10" ht="25.5">
      <c r="A514" s="595" t="s">
        <v>411</v>
      </c>
      <c r="B514" s="644" t="s">
        <v>411</v>
      </c>
      <c r="C514" s="642" t="s">
        <v>411</v>
      </c>
      <c r="D514" s="594" t="s">
        <v>359</v>
      </c>
      <c r="E514" s="594" t="s">
        <v>322</v>
      </c>
      <c r="F514" s="595" t="s">
        <v>411</v>
      </c>
      <c r="G514" s="595" t="s">
        <v>411</v>
      </c>
      <c r="H514" s="595" t="s">
        <v>411</v>
      </c>
      <c r="I514" s="620" t="s">
        <v>2661</v>
      </c>
      <c r="J514" s="643">
        <v>1389405000</v>
      </c>
    </row>
    <row r="515" spans="1:10">
      <c r="A515" s="595" t="s">
        <v>411</v>
      </c>
      <c r="B515" s="644" t="s">
        <v>411</v>
      </c>
      <c r="C515" s="642" t="s">
        <v>411</v>
      </c>
      <c r="D515" s="594" t="s">
        <v>359</v>
      </c>
      <c r="E515" s="594" t="s">
        <v>322</v>
      </c>
      <c r="F515" s="594" t="s">
        <v>2662</v>
      </c>
      <c r="G515" s="595" t="s">
        <v>411</v>
      </c>
      <c r="H515" s="595" t="s">
        <v>411</v>
      </c>
      <c r="I515" s="620" t="s">
        <v>2663</v>
      </c>
      <c r="J515" s="643">
        <v>1389405000</v>
      </c>
    </row>
    <row r="516" spans="1:10" ht="25.5">
      <c r="A516" s="595" t="s">
        <v>411</v>
      </c>
      <c r="B516" s="644" t="s">
        <v>411</v>
      </c>
      <c r="C516" s="642" t="s">
        <v>411</v>
      </c>
      <c r="D516" s="594" t="s">
        <v>359</v>
      </c>
      <c r="E516" s="594" t="s">
        <v>322</v>
      </c>
      <c r="F516" s="594" t="s">
        <v>2662</v>
      </c>
      <c r="G516" s="594" t="s">
        <v>744</v>
      </c>
      <c r="H516" s="595" t="s">
        <v>411</v>
      </c>
      <c r="I516" s="620" t="s">
        <v>2686</v>
      </c>
      <c r="J516" s="643">
        <v>1389405000</v>
      </c>
    </row>
    <row r="517" spans="1:10">
      <c r="A517" s="595" t="s">
        <v>411</v>
      </c>
      <c r="B517" s="644" t="s">
        <v>411</v>
      </c>
      <c r="C517" s="642" t="s">
        <v>411</v>
      </c>
      <c r="D517" s="594" t="s">
        <v>359</v>
      </c>
      <c r="E517" s="594" t="s">
        <v>322</v>
      </c>
      <c r="F517" s="594" t="s">
        <v>2662</v>
      </c>
      <c r="G517" s="594" t="s">
        <v>744</v>
      </c>
      <c r="H517" s="594" t="s">
        <v>7</v>
      </c>
      <c r="I517" s="620" t="s">
        <v>8</v>
      </c>
      <c r="J517" s="643">
        <v>350156000</v>
      </c>
    </row>
    <row r="518" spans="1:10">
      <c r="A518" s="595" t="s">
        <v>411</v>
      </c>
      <c r="B518" s="644" t="s">
        <v>411</v>
      </c>
      <c r="C518" s="642" t="s">
        <v>411</v>
      </c>
      <c r="D518" s="594" t="s">
        <v>359</v>
      </c>
      <c r="E518" s="594" t="s">
        <v>322</v>
      </c>
      <c r="F518" s="594" t="s">
        <v>2662</v>
      </c>
      <c r="G518" s="594" t="s">
        <v>744</v>
      </c>
      <c r="H518" s="594" t="s">
        <v>11</v>
      </c>
      <c r="I518" s="620" t="s">
        <v>2691</v>
      </c>
      <c r="J518" s="643">
        <v>177952000</v>
      </c>
    </row>
    <row r="519" spans="1:10">
      <c r="A519" s="595" t="s">
        <v>411</v>
      </c>
      <c r="B519" s="644" t="s">
        <v>411</v>
      </c>
      <c r="C519" s="642" t="s">
        <v>411</v>
      </c>
      <c r="D519" s="594" t="s">
        <v>359</v>
      </c>
      <c r="E519" s="594" t="s">
        <v>322</v>
      </c>
      <c r="F519" s="594" t="s">
        <v>2662</v>
      </c>
      <c r="G519" s="594" t="s">
        <v>744</v>
      </c>
      <c r="H519" s="594" t="s">
        <v>371</v>
      </c>
      <c r="I519" s="620" t="s">
        <v>372</v>
      </c>
      <c r="J519" s="643">
        <v>281153000</v>
      </c>
    </row>
    <row r="520" spans="1:10">
      <c r="A520" s="595" t="s">
        <v>411</v>
      </c>
      <c r="B520" s="644" t="s">
        <v>411</v>
      </c>
      <c r="C520" s="642" t="s">
        <v>411</v>
      </c>
      <c r="D520" s="594" t="s">
        <v>359</v>
      </c>
      <c r="E520" s="594" t="s">
        <v>322</v>
      </c>
      <c r="F520" s="594" t="s">
        <v>2662</v>
      </c>
      <c r="G520" s="594" t="s">
        <v>744</v>
      </c>
      <c r="H520" s="594" t="s">
        <v>712</v>
      </c>
      <c r="I520" s="620" t="s">
        <v>713</v>
      </c>
      <c r="J520" s="643">
        <v>66000000</v>
      </c>
    </row>
    <row r="521" spans="1:10">
      <c r="A521" s="595" t="s">
        <v>411</v>
      </c>
      <c r="B521" s="644" t="s">
        <v>411</v>
      </c>
      <c r="C521" s="642" t="s">
        <v>411</v>
      </c>
      <c r="D521" s="594" t="s">
        <v>359</v>
      </c>
      <c r="E521" s="594" t="s">
        <v>322</v>
      </c>
      <c r="F521" s="594" t="s">
        <v>2662</v>
      </c>
      <c r="G521" s="594" t="s">
        <v>744</v>
      </c>
      <c r="H521" s="594" t="s">
        <v>748</v>
      </c>
      <c r="I521" s="620" t="s">
        <v>35</v>
      </c>
      <c r="J521" s="643">
        <v>514144000</v>
      </c>
    </row>
    <row r="522" spans="1:10" ht="51">
      <c r="A522" s="598" t="s">
        <v>137</v>
      </c>
      <c r="B522" s="639" t="s">
        <v>1575</v>
      </c>
      <c r="C522" s="640" t="s">
        <v>1576</v>
      </c>
      <c r="D522" s="599" t="s">
        <v>411</v>
      </c>
      <c r="E522" s="599" t="s">
        <v>411</v>
      </c>
      <c r="F522" s="599" t="s">
        <v>411</v>
      </c>
      <c r="G522" s="599" t="s">
        <v>411</v>
      </c>
      <c r="H522" s="599" t="s">
        <v>411</v>
      </c>
      <c r="I522" s="640" t="s">
        <v>411</v>
      </c>
      <c r="J522" s="641">
        <v>19104056376</v>
      </c>
    </row>
    <row r="523" spans="1:10" ht="51">
      <c r="A523" s="595" t="s">
        <v>411</v>
      </c>
      <c r="B523" s="596" t="s">
        <v>1575</v>
      </c>
      <c r="C523" s="620" t="s">
        <v>1576</v>
      </c>
      <c r="D523" s="595" t="s">
        <v>411</v>
      </c>
      <c r="E523" s="595" t="s">
        <v>411</v>
      </c>
      <c r="F523" s="595" t="s">
        <v>411</v>
      </c>
      <c r="G523" s="595" t="s">
        <v>411</v>
      </c>
      <c r="H523" s="595" t="s">
        <v>411</v>
      </c>
      <c r="I523" s="642" t="s">
        <v>411</v>
      </c>
      <c r="J523" s="643">
        <v>19104056376</v>
      </c>
    </row>
    <row r="524" spans="1:10">
      <c r="A524" s="595" t="s">
        <v>411</v>
      </c>
      <c r="B524" s="644" t="s">
        <v>411</v>
      </c>
      <c r="C524" s="642" t="s">
        <v>411</v>
      </c>
      <c r="D524" s="594" t="s">
        <v>996</v>
      </c>
      <c r="E524" s="595" t="s">
        <v>411</v>
      </c>
      <c r="F524" s="595" t="s">
        <v>411</v>
      </c>
      <c r="G524" s="595" t="s">
        <v>411</v>
      </c>
      <c r="H524" s="595" t="s">
        <v>411</v>
      </c>
      <c r="I524" s="620" t="s">
        <v>997</v>
      </c>
      <c r="J524" s="643">
        <v>44500000</v>
      </c>
    </row>
    <row r="525" spans="1:10">
      <c r="A525" s="595" t="s">
        <v>411</v>
      </c>
      <c r="B525" s="644" t="s">
        <v>411</v>
      </c>
      <c r="C525" s="642" t="s">
        <v>411</v>
      </c>
      <c r="D525" s="594" t="s">
        <v>996</v>
      </c>
      <c r="E525" s="594" t="s">
        <v>1369</v>
      </c>
      <c r="F525" s="595" t="s">
        <v>411</v>
      </c>
      <c r="G525" s="595" t="s">
        <v>411</v>
      </c>
      <c r="H525" s="595" t="s">
        <v>411</v>
      </c>
      <c r="I525" s="620" t="s">
        <v>1968</v>
      </c>
      <c r="J525" s="643">
        <v>44500000</v>
      </c>
    </row>
    <row r="526" spans="1:10" ht="25.5">
      <c r="A526" s="595" t="s">
        <v>411</v>
      </c>
      <c r="B526" s="644" t="s">
        <v>411</v>
      </c>
      <c r="C526" s="642" t="s">
        <v>411</v>
      </c>
      <c r="D526" s="594" t="s">
        <v>996</v>
      </c>
      <c r="E526" s="594" t="s">
        <v>1369</v>
      </c>
      <c r="F526" s="594" t="s">
        <v>2846</v>
      </c>
      <c r="G526" s="595" t="s">
        <v>411</v>
      </c>
      <c r="H526" s="595" t="s">
        <v>411</v>
      </c>
      <c r="I526" s="620" t="s">
        <v>2847</v>
      </c>
      <c r="J526" s="643">
        <v>44500000</v>
      </c>
    </row>
    <row r="527" spans="1:10">
      <c r="A527" s="595" t="s">
        <v>411</v>
      </c>
      <c r="B527" s="644" t="s">
        <v>411</v>
      </c>
      <c r="C527" s="642" t="s">
        <v>411</v>
      </c>
      <c r="D527" s="594" t="s">
        <v>996</v>
      </c>
      <c r="E527" s="594" t="s">
        <v>1369</v>
      </c>
      <c r="F527" s="594" t="s">
        <v>2846</v>
      </c>
      <c r="G527" s="594" t="s">
        <v>240</v>
      </c>
      <c r="H527" s="595" t="s">
        <v>411</v>
      </c>
      <c r="I527" s="620" t="s">
        <v>241</v>
      </c>
      <c r="J527" s="643">
        <v>44500000</v>
      </c>
    </row>
    <row r="528" spans="1:10">
      <c r="A528" s="595" t="s">
        <v>411</v>
      </c>
      <c r="B528" s="644" t="s">
        <v>411</v>
      </c>
      <c r="C528" s="642" t="s">
        <v>411</v>
      </c>
      <c r="D528" s="594" t="s">
        <v>996</v>
      </c>
      <c r="E528" s="594" t="s">
        <v>1369</v>
      </c>
      <c r="F528" s="594" t="s">
        <v>2846</v>
      </c>
      <c r="G528" s="594" t="s">
        <v>240</v>
      </c>
      <c r="H528" s="594" t="s">
        <v>242</v>
      </c>
      <c r="I528" s="620" t="s">
        <v>243</v>
      </c>
      <c r="J528" s="643">
        <v>10500000</v>
      </c>
    </row>
    <row r="529" spans="1:10">
      <c r="A529" s="595" t="s">
        <v>411</v>
      </c>
      <c r="B529" s="644" t="s">
        <v>411</v>
      </c>
      <c r="C529" s="642" t="s">
        <v>411</v>
      </c>
      <c r="D529" s="594" t="s">
        <v>996</v>
      </c>
      <c r="E529" s="594" t="s">
        <v>1369</v>
      </c>
      <c r="F529" s="594" t="s">
        <v>2846</v>
      </c>
      <c r="G529" s="594" t="s">
        <v>240</v>
      </c>
      <c r="H529" s="594" t="s">
        <v>728</v>
      </c>
      <c r="I529" s="620" t="s">
        <v>729</v>
      </c>
      <c r="J529" s="643">
        <v>3600000</v>
      </c>
    </row>
    <row r="530" spans="1:10">
      <c r="A530" s="595" t="s">
        <v>411</v>
      </c>
      <c r="B530" s="644" t="s">
        <v>411</v>
      </c>
      <c r="C530" s="642" t="s">
        <v>411</v>
      </c>
      <c r="D530" s="594" t="s">
        <v>996</v>
      </c>
      <c r="E530" s="594" t="s">
        <v>1369</v>
      </c>
      <c r="F530" s="594" t="s">
        <v>2846</v>
      </c>
      <c r="G530" s="594" t="s">
        <v>240</v>
      </c>
      <c r="H530" s="594" t="s">
        <v>731</v>
      </c>
      <c r="I530" s="620" t="s">
        <v>732</v>
      </c>
      <c r="J530" s="643">
        <v>10000000</v>
      </c>
    </row>
    <row r="531" spans="1:10">
      <c r="A531" s="595" t="s">
        <v>411</v>
      </c>
      <c r="B531" s="644" t="s">
        <v>411</v>
      </c>
      <c r="C531" s="642" t="s">
        <v>411</v>
      </c>
      <c r="D531" s="594" t="s">
        <v>996</v>
      </c>
      <c r="E531" s="594" t="s">
        <v>1369</v>
      </c>
      <c r="F531" s="594" t="s">
        <v>2846</v>
      </c>
      <c r="G531" s="594" t="s">
        <v>240</v>
      </c>
      <c r="H531" s="594" t="s">
        <v>735</v>
      </c>
      <c r="I531" s="620" t="s">
        <v>193</v>
      </c>
      <c r="J531" s="643">
        <v>20400000</v>
      </c>
    </row>
    <row r="532" spans="1:10">
      <c r="A532" s="595" t="s">
        <v>411</v>
      </c>
      <c r="B532" s="644" t="s">
        <v>411</v>
      </c>
      <c r="C532" s="642" t="s">
        <v>411</v>
      </c>
      <c r="D532" s="594" t="s">
        <v>73</v>
      </c>
      <c r="E532" s="595" t="s">
        <v>411</v>
      </c>
      <c r="F532" s="595" t="s">
        <v>411</v>
      </c>
      <c r="G532" s="595" t="s">
        <v>411</v>
      </c>
      <c r="H532" s="595" t="s">
        <v>411</v>
      </c>
      <c r="I532" s="620" t="s">
        <v>74</v>
      </c>
      <c r="J532" s="643">
        <v>275050000</v>
      </c>
    </row>
    <row r="533" spans="1:10">
      <c r="A533" s="595" t="s">
        <v>411</v>
      </c>
      <c r="B533" s="644" t="s">
        <v>411</v>
      </c>
      <c r="C533" s="642" t="s">
        <v>411</v>
      </c>
      <c r="D533" s="594" t="s">
        <v>73</v>
      </c>
      <c r="E533" s="594" t="s">
        <v>276</v>
      </c>
      <c r="F533" s="595" t="s">
        <v>411</v>
      </c>
      <c r="G533" s="595" t="s">
        <v>411</v>
      </c>
      <c r="H533" s="595" t="s">
        <v>411</v>
      </c>
      <c r="I533" s="620" t="s">
        <v>1966</v>
      </c>
      <c r="J533" s="643">
        <v>275050000</v>
      </c>
    </row>
    <row r="534" spans="1:10">
      <c r="A534" s="595" t="s">
        <v>411</v>
      </c>
      <c r="B534" s="644" t="s">
        <v>411</v>
      </c>
      <c r="C534" s="642" t="s">
        <v>411</v>
      </c>
      <c r="D534" s="594" t="s">
        <v>73</v>
      </c>
      <c r="E534" s="594" t="s">
        <v>276</v>
      </c>
      <c r="F534" s="594" t="s">
        <v>1316</v>
      </c>
      <c r="G534" s="595" t="s">
        <v>411</v>
      </c>
      <c r="H534" s="595" t="s">
        <v>411</v>
      </c>
      <c r="I534" s="620" t="s">
        <v>2760</v>
      </c>
      <c r="J534" s="643">
        <v>275050000</v>
      </c>
    </row>
    <row r="535" spans="1:10">
      <c r="A535" s="595" t="s">
        <v>411</v>
      </c>
      <c r="B535" s="644" t="s">
        <v>411</v>
      </c>
      <c r="C535" s="642" t="s">
        <v>411</v>
      </c>
      <c r="D535" s="594" t="s">
        <v>73</v>
      </c>
      <c r="E535" s="594" t="s">
        <v>276</v>
      </c>
      <c r="F535" s="594" t="s">
        <v>1316</v>
      </c>
      <c r="G535" s="594" t="s">
        <v>148</v>
      </c>
      <c r="H535" s="595" t="s">
        <v>411</v>
      </c>
      <c r="I535" s="620" t="s">
        <v>149</v>
      </c>
      <c r="J535" s="643">
        <v>3500000</v>
      </c>
    </row>
    <row r="536" spans="1:10">
      <c r="A536" s="595" t="s">
        <v>411</v>
      </c>
      <c r="B536" s="644" t="s">
        <v>411</v>
      </c>
      <c r="C536" s="642" t="s">
        <v>411</v>
      </c>
      <c r="D536" s="594" t="s">
        <v>73</v>
      </c>
      <c r="E536" s="594" t="s">
        <v>276</v>
      </c>
      <c r="F536" s="594" t="s">
        <v>1316</v>
      </c>
      <c r="G536" s="594" t="s">
        <v>148</v>
      </c>
      <c r="H536" s="594" t="s">
        <v>227</v>
      </c>
      <c r="I536" s="620" t="s">
        <v>2669</v>
      </c>
      <c r="J536" s="643">
        <v>3500000</v>
      </c>
    </row>
    <row r="537" spans="1:10">
      <c r="A537" s="595" t="s">
        <v>411</v>
      </c>
      <c r="B537" s="644" t="s">
        <v>411</v>
      </c>
      <c r="C537" s="642" t="s">
        <v>411</v>
      </c>
      <c r="D537" s="594" t="s">
        <v>73</v>
      </c>
      <c r="E537" s="594" t="s">
        <v>276</v>
      </c>
      <c r="F537" s="594" t="s">
        <v>1316</v>
      </c>
      <c r="G537" s="594" t="s">
        <v>171</v>
      </c>
      <c r="H537" s="595" t="s">
        <v>411</v>
      </c>
      <c r="I537" s="620" t="s">
        <v>2677</v>
      </c>
      <c r="J537" s="643">
        <v>2370000</v>
      </c>
    </row>
    <row r="538" spans="1:10">
      <c r="A538" s="595" t="s">
        <v>411</v>
      </c>
      <c r="B538" s="644" t="s">
        <v>411</v>
      </c>
      <c r="C538" s="642" t="s">
        <v>411</v>
      </c>
      <c r="D538" s="594" t="s">
        <v>73</v>
      </c>
      <c r="E538" s="594" t="s">
        <v>276</v>
      </c>
      <c r="F538" s="594" t="s">
        <v>1316</v>
      </c>
      <c r="G538" s="594" t="s">
        <v>171</v>
      </c>
      <c r="H538" s="594" t="s">
        <v>173</v>
      </c>
      <c r="I538" s="620" t="s">
        <v>174</v>
      </c>
      <c r="J538" s="643">
        <v>2370000</v>
      </c>
    </row>
    <row r="539" spans="1:10">
      <c r="A539" s="595" t="s">
        <v>411</v>
      </c>
      <c r="B539" s="644" t="s">
        <v>411</v>
      </c>
      <c r="C539" s="642" t="s">
        <v>411</v>
      </c>
      <c r="D539" s="594" t="s">
        <v>73</v>
      </c>
      <c r="E539" s="594" t="s">
        <v>276</v>
      </c>
      <c r="F539" s="594" t="s">
        <v>1316</v>
      </c>
      <c r="G539" s="594" t="s">
        <v>240</v>
      </c>
      <c r="H539" s="595" t="s">
        <v>411</v>
      </c>
      <c r="I539" s="620" t="s">
        <v>241</v>
      </c>
      <c r="J539" s="643">
        <v>4680000</v>
      </c>
    </row>
    <row r="540" spans="1:10">
      <c r="A540" s="595" t="s">
        <v>411</v>
      </c>
      <c r="B540" s="644" t="s">
        <v>411</v>
      </c>
      <c r="C540" s="642" t="s">
        <v>411</v>
      </c>
      <c r="D540" s="594" t="s">
        <v>73</v>
      </c>
      <c r="E540" s="594" t="s">
        <v>276</v>
      </c>
      <c r="F540" s="594" t="s">
        <v>1316</v>
      </c>
      <c r="G540" s="594" t="s">
        <v>240</v>
      </c>
      <c r="H540" s="594" t="s">
        <v>728</v>
      </c>
      <c r="I540" s="620" t="s">
        <v>729</v>
      </c>
      <c r="J540" s="643">
        <v>1040000</v>
      </c>
    </row>
    <row r="541" spans="1:10">
      <c r="A541" s="595" t="s">
        <v>411</v>
      </c>
      <c r="B541" s="644" t="s">
        <v>411</v>
      </c>
      <c r="C541" s="642" t="s">
        <v>411</v>
      </c>
      <c r="D541" s="594" t="s">
        <v>73</v>
      </c>
      <c r="E541" s="594" t="s">
        <v>276</v>
      </c>
      <c r="F541" s="594" t="s">
        <v>1316</v>
      </c>
      <c r="G541" s="594" t="s">
        <v>240</v>
      </c>
      <c r="H541" s="594" t="s">
        <v>1268</v>
      </c>
      <c r="I541" s="620" t="s">
        <v>1267</v>
      </c>
      <c r="J541" s="643">
        <v>360000</v>
      </c>
    </row>
    <row r="542" spans="1:10">
      <c r="A542" s="595" t="s">
        <v>411</v>
      </c>
      <c r="B542" s="644" t="s">
        <v>411</v>
      </c>
      <c r="C542" s="642" t="s">
        <v>411</v>
      </c>
      <c r="D542" s="594" t="s">
        <v>73</v>
      </c>
      <c r="E542" s="594" t="s">
        <v>276</v>
      </c>
      <c r="F542" s="594" t="s">
        <v>1316</v>
      </c>
      <c r="G542" s="594" t="s">
        <v>240</v>
      </c>
      <c r="H542" s="594" t="s">
        <v>597</v>
      </c>
      <c r="I542" s="620" t="s">
        <v>2682</v>
      </c>
      <c r="J542" s="643">
        <v>400000</v>
      </c>
    </row>
    <row r="543" spans="1:10">
      <c r="A543" s="595" t="s">
        <v>411</v>
      </c>
      <c r="B543" s="644" t="s">
        <v>411</v>
      </c>
      <c r="C543" s="642" t="s">
        <v>411</v>
      </c>
      <c r="D543" s="594" t="s">
        <v>73</v>
      </c>
      <c r="E543" s="594" t="s">
        <v>276</v>
      </c>
      <c r="F543" s="594" t="s">
        <v>1316</v>
      </c>
      <c r="G543" s="594" t="s">
        <v>240</v>
      </c>
      <c r="H543" s="594" t="s">
        <v>733</v>
      </c>
      <c r="I543" s="620" t="s">
        <v>734</v>
      </c>
      <c r="J543" s="643">
        <v>1200000</v>
      </c>
    </row>
    <row r="544" spans="1:10">
      <c r="A544" s="595" t="s">
        <v>411</v>
      </c>
      <c r="B544" s="644" t="s">
        <v>411</v>
      </c>
      <c r="C544" s="642" t="s">
        <v>411</v>
      </c>
      <c r="D544" s="594" t="s">
        <v>73</v>
      </c>
      <c r="E544" s="594" t="s">
        <v>276</v>
      </c>
      <c r="F544" s="594" t="s">
        <v>1316</v>
      </c>
      <c r="G544" s="594" t="s">
        <v>240</v>
      </c>
      <c r="H544" s="594" t="s">
        <v>735</v>
      </c>
      <c r="I544" s="620" t="s">
        <v>193</v>
      </c>
      <c r="J544" s="643">
        <v>1680000</v>
      </c>
    </row>
    <row r="545" spans="1:10">
      <c r="A545" s="595" t="s">
        <v>411</v>
      </c>
      <c r="B545" s="644" t="s">
        <v>411</v>
      </c>
      <c r="C545" s="642" t="s">
        <v>411</v>
      </c>
      <c r="D545" s="594" t="s">
        <v>73</v>
      </c>
      <c r="E545" s="594" t="s">
        <v>276</v>
      </c>
      <c r="F545" s="594" t="s">
        <v>1316</v>
      </c>
      <c r="G545" s="594" t="s">
        <v>183</v>
      </c>
      <c r="H545" s="595" t="s">
        <v>411</v>
      </c>
      <c r="I545" s="620" t="s">
        <v>184</v>
      </c>
      <c r="J545" s="643">
        <v>1680000</v>
      </c>
    </row>
    <row r="546" spans="1:10">
      <c r="A546" s="595" t="s">
        <v>411</v>
      </c>
      <c r="B546" s="644" t="s">
        <v>411</v>
      </c>
      <c r="C546" s="642" t="s">
        <v>411</v>
      </c>
      <c r="D546" s="594" t="s">
        <v>73</v>
      </c>
      <c r="E546" s="594" t="s">
        <v>276</v>
      </c>
      <c r="F546" s="594" t="s">
        <v>1316</v>
      </c>
      <c r="G546" s="594" t="s">
        <v>183</v>
      </c>
      <c r="H546" s="594" t="s">
        <v>736</v>
      </c>
      <c r="I546" s="620" t="s">
        <v>737</v>
      </c>
      <c r="J546" s="643">
        <v>1680000</v>
      </c>
    </row>
    <row r="547" spans="1:10">
      <c r="A547" s="595" t="s">
        <v>411</v>
      </c>
      <c r="B547" s="644" t="s">
        <v>411</v>
      </c>
      <c r="C547" s="642" t="s">
        <v>411</v>
      </c>
      <c r="D547" s="594" t="s">
        <v>73</v>
      </c>
      <c r="E547" s="594" t="s">
        <v>276</v>
      </c>
      <c r="F547" s="594" t="s">
        <v>1316</v>
      </c>
      <c r="G547" s="594" t="s">
        <v>738</v>
      </c>
      <c r="H547" s="595" t="s">
        <v>411</v>
      </c>
      <c r="I547" s="620" t="s">
        <v>739</v>
      </c>
      <c r="J547" s="643">
        <v>4800000</v>
      </c>
    </row>
    <row r="548" spans="1:10">
      <c r="A548" s="595" t="s">
        <v>411</v>
      </c>
      <c r="B548" s="644" t="s">
        <v>411</v>
      </c>
      <c r="C548" s="642" t="s">
        <v>411</v>
      </c>
      <c r="D548" s="594" t="s">
        <v>73</v>
      </c>
      <c r="E548" s="594" t="s">
        <v>276</v>
      </c>
      <c r="F548" s="594" t="s">
        <v>1316</v>
      </c>
      <c r="G548" s="594" t="s">
        <v>738</v>
      </c>
      <c r="H548" s="594" t="s">
        <v>740</v>
      </c>
      <c r="I548" s="620" t="s">
        <v>741</v>
      </c>
      <c r="J548" s="643">
        <v>4800000</v>
      </c>
    </row>
    <row r="549" spans="1:10">
      <c r="A549" s="595" t="s">
        <v>411</v>
      </c>
      <c r="B549" s="644" t="s">
        <v>411</v>
      </c>
      <c r="C549" s="642" t="s">
        <v>411</v>
      </c>
      <c r="D549" s="594" t="s">
        <v>73</v>
      </c>
      <c r="E549" s="594" t="s">
        <v>276</v>
      </c>
      <c r="F549" s="594" t="s">
        <v>1316</v>
      </c>
      <c r="G549" s="594" t="s">
        <v>189</v>
      </c>
      <c r="H549" s="595" t="s">
        <v>411</v>
      </c>
      <c r="I549" s="620" t="s">
        <v>190</v>
      </c>
      <c r="J549" s="643">
        <v>1000000</v>
      </c>
    </row>
    <row r="550" spans="1:10">
      <c r="A550" s="595" t="s">
        <v>411</v>
      </c>
      <c r="B550" s="644" t="s">
        <v>411</v>
      </c>
      <c r="C550" s="642" t="s">
        <v>411</v>
      </c>
      <c r="D550" s="594" t="s">
        <v>73</v>
      </c>
      <c r="E550" s="594" t="s">
        <v>276</v>
      </c>
      <c r="F550" s="594" t="s">
        <v>1316</v>
      </c>
      <c r="G550" s="594" t="s">
        <v>189</v>
      </c>
      <c r="H550" s="594" t="s">
        <v>192</v>
      </c>
      <c r="I550" s="620" t="s">
        <v>195</v>
      </c>
      <c r="J550" s="643">
        <v>1000000</v>
      </c>
    </row>
    <row r="551" spans="1:10">
      <c r="A551" s="595" t="s">
        <v>411</v>
      </c>
      <c r="B551" s="644" t="s">
        <v>411</v>
      </c>
      <c r="C551" s="642" t="s">
        <v>411</v>
      </c>
      <c r="D551" s="594" t="s">
        <v>73</v>
      </c>
      <c r="E551" s="594" t="s">
        <v>276</v>
      </c>
      <c r="F551" s="594" t="s">
        <v>1316</v>
      </c>
      <c r="G551" s="594" t="s">
        <v>1254</v>
      </c>
      <c r="H551" s="595" t="s">
        <v>411</v>
      </c>
      <c r="I551" s="620" t="s">
        <v>1255</v>
      </c>
      <c r="J551" s="643">
        <v>255520000</v>
      </c>
    </row>
    <row r="552" spans="1:10">
      <c r="A552" s="595" t="s">
        <v>411</v>
      </c>
      <c r="B552" s="644" t="s">
        <v>411</v>
      </c>
      <c r="C552" s="642" t="s">
        <v>411</v>
      </c>
      <c r="D552" s="594" t="s">
        <v>73</v>
      </c>
      <c r="E552" s="594" t="s">
        <v>276</v>
      </c>
      <c r="F552" s="594" t="s">
        <v>1316</v>
      </c>
      <c r="G552" s="594" t="s">
        <v>1254</v>
      </c>
      <c r="H552" s="594" t="s">
        <v>1289</v>
      </c>
      <c r="I552" s="620" t="s">
        <v>1288</v>
      </c>
      <c r="J552" s="643">
        <v>255520000</v>
      </c>
    </row>
    <row r="553" spans="1:10">
      <c r="A553" s="595" t="s">
        <v>411</v>
      </c>
      <c r="B553" s="644" t="s">
        <v>411</v>
      </c>
      <c r="C553" s="642" t="s">
        <v>411</v>
      </c>
      <c r="D553" s="594" t="s">
        <v>73</v>
      </c>
      <c r="E553" s="594" t="s">
        <v>276</v>
      </c>
      <c r="F553" s="594" t="s">
        <v>1316</v>
      </c>
      <c r="G553" s="594" t="s">
        <v>194</v>
      </c>
      <c r="H553" s="595" t="s">
        <v>411</v>
      </c>
      <c r="I553" s="620" t="s">
        <v>195</v>
      </c>
      <c r="J553" s="643">
        <v>1500000</v>
      </c>
    </row>
    <row r="554" spans="1:10">
      <c r="A554" s="595" t="s">
        <v>411</v>
      </c>
      <c r="B554" s="644" t="s">
        <v>411</v>
      </c>
      <c r="C554" s="642" t="s">
        <v>411</v>
      </c>
      <c r="D554" s="594" t="s">
        <v>73</v>
      </c>
      <c r="E554" s="594" t="s">
        <v>276</v>
      </c>
      <c r="F554" s="594" t="s">
        <v>1316</v>
      </c>
      <c r="G554" s="594" t="s">
        <v>194</v>
      </c>
      <c r="H554" s="594" t="s">
        <v>200</v>
      </c>
      <c r="I554" s="620" t="s">
        <v>201</v>
      </c>
      <c r="J554" s="643">
        <v>1500000</v>
      </c>
    </row>
    <row r="555" spans="1:10">
      <c r="A555" s="595" t="s">
        <v>411</v>
      </c>
      <c r="B555" s="644" t="s">
        <v>411</v>
      </c>
      <c r="C555" s="642" t="s">
        <v>411</v>
      </c>
      <c r="D555" s="594" t="s">
        <v>460</v>
      </c>
      <c r="E555" s="595" t="s">
        <v>411</v>
      </c>
      <c r="F555" s="595" t="s">
        <v>411</v>
      </c>
      <c r="G555" s="595" t="s">
        <v>411</v>
      </c>
      <c r="H555" s="595" t="s">
        <v>411</v>
      </c>
      <c r="I555" s="620" t="s">
        <v>461</v>
      </c>
      <c r="J555" s="643">
        <v>95251000</v>
      </c>
    </row>
    <row r="556" spans="1:10">
      <c r="A556" s="595" t="s">
        <v>411</v>
      </c>
      <c r="B556" s="644" t="s">
        <v>411</v>
      </c>
      <c r="C556" s="642" t="s">
        <v>411</v>
      </c>
      <c r="D556" s="594" t="s">
        <v>460</v>
      </c>
      <c r="E556" s="594" t="s">
        <v>1369</v>
      </c>
      <c r="F556" s="595" t="s">
        <v>411</v>
      </c>
      <c r="G556" s="595" t="s">
        <v>411</v>
      </c>
      <c r="H556" s="595" t="s">
        <v>411</v>
      </c>
      <c r="I556" s="620" t="s">
        <v>1968</v>
      </c>
      <c r="J556" s="643">
        <v>95251000</v>
      </c>
    </row>
    <row r="557" spans="1:10" ht="25.5">
      <c r="A557" s="595" t="s">
        <v>411</v>
      </c>
      <c r="B557" s="644" t="s">
        <v>411</v>
      </c>
      <c r="C557" s="642" t="s">
        <v>411</v>
      </c>
      <c r="D557" s="594" t="s">
        <v>460</v>
      </c>
      <c r="E557" s="594" t="s">
        <v>1369</v>
      </c>
      <c r="F557" s="594" t="s">
        <v>2846</v>
      </c>
      <c r="G557" s="595" t="s">
        <v>411</v>
      </c>
      <c r="H557" s="595" t="s">
        <v>411</v>
      </c>
      <c r="I557" s="620" t="s">
        <v>2847</v>
      </c>
      <c r="J557" s="643">
        <v>95251000</v>
      </c>
    </row>
    <row r="558" spans="1:10">
      <c r="A558" s="595" t="s">
        <v>411</v>
      </c>
      <c r="B558" s="644" t="s">
        <v>411</v>
      </c>
      <c r="C558" s="642" t="s">
        <v>411</v>
      </c>
      <c r="D558" s="594" t="s">
        <v>460</v>
      </c>
      <c r="E558" s="594" t="s">
        <v>1369</v>
      </c>
      <c r="F558" s="594" t="s">
        <v>2846</v>
      </c>
      <c r="G558" s="594" t="s">
        <v>77</v>
      </c>
      <c r="H558" s="595" t="s">
        <v>411</v>
      </c>
      <c r="I558" s="620" t="s">
        <v>78</v>
      </c>
      <c r="J558" s="643">
        <v>95251000</v>
      </c>
    </row>
    <row r="559" spans="1:10">
      <c r="A559" s="595" t="s">
        <v>411</v>
      </c>
      <c r="B559" s="644" t="s">
        <v>411</v>
      </c>
      <c r="C559" s="642" t="s">
        <v>411</v>
      </c>
      <c r="D559" s="594" t="s">
        <v>460</v>
      </c>
      <c r="E559" s="594" t="s">
        <v>1369</v>
      </c>
      <c r="F559" s="594" t="s">
        <v>2846</v>
      </c>
      <c r="G559" s="594" t="s">
        <v>77</v>
      </c>
      <c r="H559" s="594" t="s">
        <v>79</v>
      </c>
      <c r="I559" s="620" t="s">
        <v>195</v>
      </c>
      <c r="J559" s="643">
        <v>95251000</v>
      </c>
    </row>
    <row r="560" spans="1:10">
      <c r="A560" s="595" t="s">
        <v>411</v>
      </c>
      <c r="B560" s="644" t="s">
        <v>411</v>
      </c>
      <c r="C560" s="642" t="s">
        <v>411</v>
      </c>
      <c r="D560" s="594" t="s">
        <v>334</v>
      </c>
      <c r="E560" s="595" t="s">
        <v>411</v>
      </c>
      <c r="F560" s="595" t="s">
        <v>411</v>
      </c>
      <c r="G560" s="595" t="s">
        <v>411</v>
      </c>
      <c r="H560" s="595" t="s">
        <v>411</v>
      </c>
      <c r="I560" s="620" t="s">
        <v>335</v>
      </c>
      <c r="J560" s="643">
        <v>2741298000</v>
      </c>
    </row>
    <row r="561" spans="1:10">
      <c r="A561" s="595" t="s">
        <v>411</v>
      </c>
      <c r="B561" s="644" t="s">
        <v>411</v>
      </c>
      <c r="C561" s="642" t="s">
        <v>411</v>
      </c>
      <c r="D561" s="594" t="s">
        <v>334</v>
      </c>
      <c r="E561" s="594" t="s">
        <v>276</v>
      </c>
      <c r="F561" s="595" t="s">
        <v>411</v>
      </c>
      <c r="G561" s="595" t="s">
        <v>411</v>
      </c>
      <c r="H561" s="595" t="s">
        <v>411</v>
      </c>
      <c r="I561" s="620" t="s">
        <v>1966</v>
      </c>
      <c r="J561" s="643">
        <v>2741298000</v>
      </c>
    </row>
    <row r="562" spans="1:10">
      <c r="A562" s="595" t="s">
        <v>411</v>
      </c>
      <c r="B562" s="644" t="s">
        <v>411</v>
      </c>
      <c r="C562" s="642" t="s">
        <v>411</v>
      </c>
      <c r="D562" s="594" t="s">
        <v>334</v>
      </c>
      <c r="E562" s="594" t="s">
        <v>276</v>
      </c>
      <c r="F562" s="594" t="s">
        <v>564</v>
      </c>
      <c r="G562" s="595" t="s">
        <v>411</v>
      </c>
      <c r="H562" s="595" t="s">
        <v>411</v>
      </c>
      <c r="I562" s="620" t="s">
        <v>2764</v>
      </c>
      <c r="J562" s="643">
        <v>2741298000</v>
      </c>
    </row>
    <row r="563" spans="1:10">
      <c r="A563" s="595" t="s">
        <v>411</v>
      </c>
      <c r="B563" s="644" t="s">
        <v>411</v>
      </c>
      <c r="C563" s="642" t="s">
        <v>411</v>
      </c>
      <c r="D563" s="594" t="s">
        <v>334</v>
      </c>
      <c r="E563" s="594" t="s">
        <v>276</v>
      </c>
      <c r="F563" s="594" t="s">
        <v>564</v>
      </c>
      <c r="G563" s="594" t="s">
        <v>260</v>
      </c>
      <c r="H563" s="595" t="s">
        <v>411</v>
      </c>
      <c r="I563" s="620" t="s">
        <v>261</v>
      </c>
      <c r="J563" s="643">
        <v>2474097000</v>
      </c>
    </row>
    <row r="564" spans="1:10">
      <c r="A564" s="595" t="s">
        <v>411</v>
      </c>
      <c r="B564" s="644" t="s">
        <v>411</v>
      </c>
      <c r="C564" s="642" t="s">
        <v>411</v>
      </c>
      <c r="D564" s="594" t="s">
        <v>334</v>
      </c>
      <c r="E564" s="594" t="s">
        <v>276</v>
      </c>
      <c r="F564" s="594" t="s">
        <v>564</v>
      </c>
      <c r="G564" s="594" t="s">
        <v>260</v>
      </c>
      <c r="H564" s="594" t="s">
        <v>262</v>
      </c>
      <c r="I564" s="620" t="s">
        <v>2707</v>
      </c>
      <c r="J564" s="643">
        <v>2474097000</v>
      </c>
    </row>
    <row r="565" spans="1:10">
      <c r="A565" s="595" t="s">
        <v>411</v>
      </c>
      <c r="B565" s="644" t="s">
        <v>411</v>
      </c>
      <c r="C565" s="642" t="s">
        <v>411</v>
      </c>
      <c r="D565" s="594" t="s">
        <v>334</v>
      </c>
      <c r="E565" s="594" t="s">
        <v>276</v>
      </c>
      <c r="F565" s="594" t="s">
        <v>564</v>
      </c>
      <c r="G565" s="594" t="s">
        <v>53</v>
      </c>
      <c r="H565" s="595" t="s">
        <v>411</v>
      </c>
      <c r="I565" s="620" t="s">
        <v>193</v>
      </c>
      <c r="J565" s="643">
        <v>267201000</v>
      </c>
    </row>
    <row r="566" spans="1:10">
      <c r="A566" s="595" t="s">
        <v>411</v>
      </c>
      <c r="B566" s="644" t="s">
        <v>411</v>
      </c>
      <c r="C566" s="642" t="s">
        <v>411</v>
      </c>
      <c r="D566" s="594" t="s">
        <v>334</v>
      </c>
      <c r="E566" s="594" t="s">
        <v>276</v>
      </c>
      <c r="F566" s="594" t="s">
        <v>564</v>
      </c>
      <c r="G566" s="594" t="s">
        <v>53</v>
      </c>
      <c r="H566" s="594" t="s">
        <v>54</v>
      </c>
      <c r="I566" s="620" t="s">
        <v>55</v>
      </c>
      <c r="J566" s="643">
        <v>267201000</v>
      </c>
    </row>
    <row r="567" spans="1:10">
      <c r="A567" s="595" t="s">
        <v>411</v>
      </c>
      <c r="B567" s="644" t="s">
        <v>411</v>
      </c>
      <c r="C567" s="642" t="s">
        <v>411</v>
      </c>
      <c r="D567" s="594" t="s">
        <v>350</v>
      </c>
      <c r="E567" s="595" t="s">
        <v>411</v>
      </c>
      <c r="F567" s="595" t="s">
        <v>411</v>
      </c>
      <c r="G567" s="595" t="s">
        <v>411</v>
      </c>
      <c r="H567" s="595" t="s">
        <v>411</v>
      </c>
      <c r="I567" s="620" t="s">
        <v>259</v>
      </c>
      <c r="J567" s="643">
        <v>1108000000</v>
      </c>
    </row>
    <row r="568" spans="1:10">
      <c r="A568" s="595" t="s">
        <v>411</v>
      </c>
      <c r="B568" s="644" t="s">
        <v>411</v>
      </c>
      <c r="C568" s="642" t="s">
        <v>411</v>
      </c>
      <c r="D568" s="594" t="s">
        <v>350</v>
      </c>
      <c r="E568" s="594" t="s">
        <v>276</v>
      </c>
      <c r="F568" s="595" t="s">
        <v>411</v>
      </c>
      <c r="G568" s="595" t="s">
        <v>411</v>
      </c>
      <c r="H568" s="595" t="s">
        <v>411</v>
      </c>
      <c r="I568" s="620" t="s">
        <v>1966</v>
      </c>
      <c r="J568" s="643">
        <v>1108000000</v>
      </c>
    </row>
    <row r="569" spans="1:10">
      <c r="A569" s="595" t="s">
        <v>411</v>
      </c>
      <c r="B569" s="644" t="s">
        <v>411</v>
      </c>
      <c r="C569" s="642" t="s">
        <v>411</v>
      </c>
      <c r="D569" s="594" t="s">
        <v>350</v>
      </c>
      <c r="E569" s="594" t="s">
        <v>276</v>
      </c>
      <c r="F569" s="594" t="s">
        <v>564</v>
      </c>
      <c r="G569" s="595" t="s">
        <v>411</v>
      </c>
      <c r="H569" s="595" t="s">
        <v>411</v>
      </c>
      <c r="I569" s="620" t="s">
        <v>2764</v>
      </c>
      <c r="J569" s="643">
        <v>1108000000</v>
      </c>
    </row>
    <row r="570" spans="1:10">
      <c r="A570" s="595" t="s">
        <v>411</v>
      </c>
      <c r="B570" s="644" t="s">
        <v>411</v>
      </c>
      <c r="C570" s="642" t="s">
        <v>411</v>
      </c>
      <c r="D570" s="594" t="s">
        <v>350</v>
      </c>
      <c r="E570" s="594" t="s">
        <v>276</v>
      </c>
      <c r="F570" s="594" t="s">
        <v>564</v>
      </c>
      <c r="G570" s="594" t="s">
        <v>260</v>
      </c>
      <c r="H570" s="595" t="s">
        <v>411</v>
      </c>
      <c r="I570" s="620" t="s">
        <v>261</v>
      </c>
      <c r="J570" s="643">
        <v>1000000000</v>
      </c>
    </row>
    <row r="571" spans="1:10">
      <c r="A571" s="595" t="s">
        <v>411</v>
      </c>
      <c r="B571" s="644" t="s">
        <v>411</v>
      </c>
      <c r="C571" s="642" t="s">
        <v>411</v>
      </c>
      <c r="D571" s="594" t="s">
        <v>350</v>
      </c>
      <c r="E571" s="594" t="s">
        <v>276</v>
      </c>
      <c r="F571" s="594" t="s">
        <v>564</v>
      </c>
      <c r="G571" s="594" t="s">
        <v>260</v>
      </c>
      <c r="H571" s="594" t="s">
        <v>262</v>
      </c>
      <c r="I571" s="620" t="s">
        <v>2707</v>
      </c>
      <c r="J571" s="643">
        <v>1000000000</v>
      </c>
    </row>
    <row r="572" spans="1:10">
      <c r="A572" s="595" t="s">
        <v>411</v>
      </c>
      <c r="B572" s="644" t="s">
        <v>411</v>
      </c>
      <c r="C572" s="642" t="s">
        <v>411</v>
      </c>
      <c r="D572" s="594" t="s">
        <v>350</v>
      </c>
      <c r="E572" s="594" t="s">
        <v>276</v>
      </c>
      <c r="F572" s="594" t="s">
        <v>564</v>
      </c>
      <c r="G572" s="594" t="s">
        <v>53</v>
      </c>
      <c r="H572" s="595" t="s">
        <v>411</v>
      </c>
      <c r="I572" s="620" t="s">
        <v>193</v>
      </c>
      <c r="J572" s="643">
        <v>108000000</v>
      </c>
    </row>
    <row r="573" spans="1:10">
      <c r="A573" s="595" t="s">
        <v>411</v>
      </c>
      <c r="B573" s="644" t="s">
        <v>411</v>
      </c>
      <c r="C573" s="642" t="s">
        <v>411</v>
      </c>
      <c r="D573" s="594" t="s">
        <v>350</v>
      </c>
      <c r="E573" s="594" t="s">
        <v>276</v>
      </c>
      <c r="F573" s="594" t="s">
        <v>564</v>
      </c>
      <c r="G573" s="594" t="s">
        <v>53</v>
      </c>
      <c r="H573" s="594" t="s">
        <v>54</v>
      </c>
      <c r="I573" s="620" t="s">
        <v>55</v>
      </c>
      <c r="J573" s="643">
        <v>108000000</v>
      </c>
    </row>
    <row r="574" spans="1:10">
      <c r="A574" s="595" t="s">
        <v>411</v>
      </c>
      <c r="B574" s="644" t="s">
        <v>411</v>
      </c>
      <c r="C574" s="642" t="s">
        <v>411</v>
      </c>
      <c r="D574" s="594" t="s">
        <v>359</v>
      </c>
      <c r="E574" s="595" t="s">
        <v>411</v>
      </c>
      <c r="F574" s="595" t="s">
        <v>411</v>
      </c>
      <c r="G574" s="595" t="s">
        <v>411</v>
      </c>
      <c r="H574" s="595" t="s">
        <v>411</v>
      </c>
      <c r="I574" s="642" t="s">
        <v>411</v>
      </c>
      <c r="J574" s="643">
        <v>14839957376</v>
      </c>
    </row>
    <row r="575" spans="1:10">
      <c r="A575" s="595" t="s">
        <v>411</v>
      </c>
      <c r="B575" s="644" t="s">
        <v>411</v>
      </c>
      <c r="C575" s="642" t="s">
        <v>411</v>
      </c>
      <c r="D575" s="594" t="s">
        <v>359</v>
      </c>
      <c r="E575" s="594" t="s">
        <v>276</v>
      </c>
      <c r="F575" s="595" t="s">
        <v>411</v>
      </c>
      <c r="G575" s="595" t="s">
        <v>411</v>
      </c>
      <c r="H575" s="595" t="s">
        <v>411</v>
      </c>
      <c r="I575" s="620" t="s">
        <v>1966</v>
      </c>
      <c r="J575" s="643">
        <v>14406257376</v>
      </c>
    </row>
    <row r="576" spans="1:10">
      <c r="A576" s="595" t="s">
        <v>411</v>
      </c>
      <c r="B576" s="644" t="s">
        <v>411</v>
      </c>
      <c r="C576" s="642" t="s">
        <v>411</v>
      </c>
      <c r="D576" s="594" t="s">
        <v>359</v>
      </c>
      <c r="E576" s="594" t="s">
        <v>276</v>
      </c>
      <c r="F576" s="594" t="s">
        <v>1316</v>
      </c>
      <c r="G576" s="595" t="s">
        <v>411</v>
      </c>
      <c r="H576" s="595" t="s">
        <v>411</v>
      </c>
      <c r="I576" s="620" t="s">
        <v>2760</v>
      </c>
      <c r="J576" s="643">
        <v>14010957376</v>
      </c>
    </row>
    <row r="577" spans="1:10">
      <c r="A577" s="595" t="s">
        <v>411</v>
      </c>
      <c r="B577" s="644" t="s">
        <v>411</v>
      </c>
      <c r="C577" s="642" t="s">
        <v>411</v>
      </c>
      <c r="D577" s="594" t="s">
        <v>359</v>
      </c>
      <c r="E577" s="594" t="s">
        <v>276</v>
      </c>
      <c r="F577" s="594" t="s">
        <v>1316</v>
      </c>
      <c r="G577" s="594" t="s">
        <v>148</v>
      </c>
      <c r="H577" s="595" t="s">
        <v>411</v>
      </c>
      <c r="I577" s="620" t="s">
        <v>149</v>
      </c>
      <c r="J577" s="643">
        <v>185421000</v>
      </c>
    </row>
    <row r="578" spans="1:10">
      <c r="A578" s="595" t="s">
        <v>411</v>
      </c>
      <c r="B578" s="644" t="s">
        <v>411</v>
      </c>
      <c r="C578" s="642" t="s">
        <v>411</v>
      </c>
      <c r="D578" s="594" t="s">
        <v>359</v>
      </c>
      <c r="E578" s="594" t="s">
        <v>276</v>
      </c>
      <c r="F578" s="594" t="s">
        <v>1316</v>
      </c>
      <c r="G578" s="594" t="s">
        <v>148</v>
      </c>
      <c r="H578" s="594" t="s">
        <v>1075</v>
      </c>
      <c r="I578" s="620" t="s">
        <v>2666</v>
      </c>
      <c r="J578" s="643">
        <v>3981000</v>
      </c>
    </row>
    <row r="579" spans="1:10">
      <c r="A579" s="595" t="s">
        <v>411</v>
      </c>
      <c r="B579" s="644" t="s">
        <v>411</v>
      </c>
      <c r="C579" s="642" t="s">
        <v>411</v>
      </c>
      <c r="D579" s="594" t="s">
        <v>359</v>
      </c>
      <c r="E579" s="594" t="s">
        <v>276</v>
      </c>
      <c r="F579" s="594" t="s">
        <v>1316</v>
      </c>
      <c r="G579" s="594" t="s">
        <v>148</v>
      </c>
      <c r="H579" s="594" t="s">
        <v>227</v>
      </c>
      <c r="I579" s="620" t="s">
        <v>2669</v>
      </c>
      <c r="J579" s="643">
        <v>181440000</v>
      </c>
    </row>
    <row r="580" spans="1:10">
      <c r="A580" s="595" t="s">
        <v>411</v>
      </c>
      <c r="B580" s="644" t="s">
        <v>411</v>
      </c>
      <c r="C580" s="642" t="s">
        <v>411</v>
      </c>
      <c r="D580" s="594" t="s">
        <v>359</v>
      </c>
      <c r="E580" s="594" t="s">
        <v>276</v>
      </c>
      <c r="F580" s="594" t="s">
        <v>1316</v>
      </c>
      <c r="G580" s="594" t="s">
        <v>152</v>
      </c>
      <c r="H580" s="595" t="s">
        <v>411</v>
      </c>
      <c r="I580" s="620" t="s">
        <v>153</v>
      </c>
      <c r="J580" s="643">
        <v>1270000</v>
      </c>
    </row>
    <row r="581" spans="1:10">
      <c r="A581" s="595" t="s">
        <v>411</v>
      </c>
      <c r="B581" s="644" t="s">
        <v>411</v>
      </c>
      <c r="C581" s="642" t="s">
        <v>411</v>
      </c>
      <c r="D581" s="594" t="s">
        <v>359</v>
      </c>
      <c r="E581" s="594" t="s">
        <v>276</v>
      </c>
      <c r="F581" s="594" t="s">
        <v>1316</v>
      </c>
      <c r="G581" s="594" t="s">
        <v>152</v>
      </c>
      <c r="H581" s="594" t="s">
        <v>606</v>
      </c>
      <c r="I581" s="620" t="s">
        <v>195</v>
      </c>
      <c r="J581" s="643">
        <v>1270000</v>
      </c>
    </row>
    <row r="582" spans="1:10">
      <c r="A582" s="595" t="s">
        <v>411</v>
      </c>
      <c r="B582" s="644" t="s">
        <v>411</v>
      </c>
      <c r="C582" s="642" t="s">
        <v>411</v>
      </c>
      <c r="D582" s="594" t="s">
        <v>359</v>
      </c>
      <c r="E582" s="594" t="s">
        <v>276</v>
      </c>
      <c r="F582" s="594" t="s">
        <v>1316</v>
      </c>
      <c r="G582" s="594" t="s">
        <v>171</v>
      </c>
      <c r="H582" s="595" t="s">
        <v>411</v>
      </c>
      <c r="I582" s="620" t="s">
        <v>2677</v>
      </c>
      <c r="J582" s="643">
        <v>92856660</v>
      </c>
    </row>
    <row r="583" spans="1:10">
      <c r="A583" s="595" t="s">
        <v>411</v>
      </c>
      <c r="B583" s="644" t="s">
        <v>411</v>
      </c>
      <c r="C583" s="642" t="s">
        <v>411</v>
      </c>
      <c r="D583" s="594" t="s">
        <v>359</v>
      </c>
      <c r="E583" s="594" t="s">
        <v>276</v>
      </c>
      <c r="F583" s="594" t="s">
        <v>1316</v>
      </c>
      <c r="G583" s="594" t="s">
        <v>171</v>
      </c>
      <c r="H583" s="594" t="s">
        <v>173</v>
      </c>
      <c r="I583" s="620" t="s">
        <v>174</v>
      </c>
      <c r="J583" s="643">
        <v>72722660</v>
      </c>
    </row>
    <row r="584" spans="1:10">
      <c r="A584" s="595" t="s">
        <v>411</v>
      </c>
      <c r="B584" s="644" t="s">
        <v>411</v>
      </c>
      <c r="C584" s="642" t="s">
        <v>411</v>
      </c>
      <c r="D584" s="594" t="s">
        <v>359</v>
      </c>
      <c r="E584" s="594" t="s">
        <v>276</v>
      </c>
      <c r="F584" s="594" t="s">
        <v>1316</v>
      </c>
      <c r="G584" s="594" t="s">
        <v>171</v>
      </c>
      <c r="H584" s="594" t="s">
        <v>175</v>
      </c>
      <c r="I584" s="620" t="s">
        <v>176</v>
      </c>
      <c r="J584" s="643">
        <v>20134000</v>
      </c>
    </row>
    <row r="585" spans="1:10">
      <c r="A585" s="595" t="s">
        <v>411</v>
      </c>
      <c r="B585" s="644" t="s">
        <v>411</v>
      </c>
      <c r="C585" s="642" t="s">
        <v>411</v>
      </c>
      <c r="D585" s="594" t="s">
        <v>359</v>
      </c>
      <c r="E585" s="594" t="s">
        <v>276</v>
      </c>
      <c r="F585" s="594" t="s">
        <v>1316</v>
      </c>
      <c r="G585" s="594" t="s">
        <v>240</v>
      </c>
      <c r="H585" s="595" t="s">
        <v>411</v>
      </c>
      <c r="I585" s="620" t="s">
        <v>241</v>
      </c>
      <c r="J585" s="643">
        <v>186094000</v>
      </c>
    </row>
    <row r="586" spans="1:10">
      <c r="A586" s="595" t="s">
        <v>411</v>
      </c>
      <c r="B586" s="644" t="s">
        <v>411</v>
      </c>
      <c r="C586" s="642" t="s">
        <v>411</v>
      </c>
      <c r="D586" s="594" t="s">
        <v>359</v>
      </c>
      <c r="E586" s="594" t="s">
        <v>276</v>
      </c>
      <c r="F586" s="594" t="s">
        <v>1316</v>
      </c>
      <c r="G586" s="594" t="s">
        <v>240</v>
      </c>
      <c r="H586" s="594" t="s">
        <v>242</v>
      </c>
      <c r="I586" s="620" t="s">
        <v>243</v>
      </c>
      <c r="J586" s="643">
        <v>13564000</v>
      </c>
    </row>
    <row r="587" spans="1:10">
      <c r="A587" s="595" t="s">
        <v>411</v>
      </c>
      <c r="B587" s="644" t="s">
        <v>411</v>
      </c>
      <c r="C587" s="642" t="s">
        <v>411</v>
      </c>
      <c r="D587" s="594" t="s">
        <v>359</v>
      </c>
      <c r="E587" s="594" t="s">
        <v>276</v>
      </c>
      <c r="F587" s="594" t="s">
        <v>1316</v>
      </c>
      <c r="G587" s="594" t="s">
        <v>240</v>
      </c>
      <c r="H587" s="594" t="s">
        <v>728</v>
      </c>
      <c r="I587" s="620" t="s">
        <v>729</v>
      </c>
      <c r="J587" s="643">
        <v>10150000</v>
      </c>
    </row>
    <row r="588" spans="1:10">
      <c r="A588" s="595" t="s">
        <v>411</v>
      </c>
      <c r="B588" s="644" t="s">
        <v>411</v>
      </c>
      <c r="C588" s="642" t="s">
        <v>411</v>
      </c>
      <c r="D588" s="594" t="s">
        <v>359</v>
      </c>
      <c r="E588" s="594" t="s">
        <v>276</v>
      </c>
      <c r="F588" s="594" t="s">
        <v>1316</v>
      </c>
      <c r="G588" s="594" t="s">
        <v>240</v>
      </c>
      <c r="H588" s="594" t="s">
        <v>731</v>
      </c>
      <c r="I588" s="620" t="s">
        <v>732</v>
      </c>
      <c r="J588" s="643">
        <v>7850000</v>
      </c>
    </row>
    <row r="589" spans="1:10">
      <c r="A589" s="595" t="s">
        <v>411</v>
      </c>
      <c r="B589" s="644" t="s">
        <v>411</v>
      </c>
      <c r="C589" s="642" t="s">
        <v>411</v>
      </c>
      <c r="D589" s="594" t="s">
        <v>359</v>
      </c>
      <c r="E589" s="594" t="s">
        <v>276</v>
      </c>
      <c r="F589" s="594" t="s">
        <v>1316</v>
      </c>
      <c r="G589" s="594" t="s">
        <v>240</v>
      </c>
      <c r="H589" s="594" t="s">
        <v>597</v>
      </c>
      <c r="I589" s="620" t="s">
        <v>2682</v>
      </c>
      <c r="J589" s="643">
        <v>1800000</v>
      </c>
    </row>
    <row r="590" spans="1:10">
      <c r="A590" s="595" t="s">
        <v>411</v>
      </c>
      <c r="B590" s="644" t="s">
        <v>411</v>
      </c>
      <c r="C590" s="642" t="s">
        <v>411</v>
      </c>
      <c r="D590" s="594" t="s">
        <v>359</v>
      </c>
      <c r="E590" s="594" t="s">
        <v>276</v>
      </c>
      <c r="F590" s="594" t="s">
        <v>1316</v>
      </c>
      <c r="G590" s="594" t="s">
        <v>240</v>
      </c>
      <c r="H590" s="594" t="s">
        <v>733</v>
      </c>
      <c r="I590" s="620" t="s">
        <v>734</v>
      </c>
      <c r="J590" s="643">
        <v>79120000</v>
      </c>
    </row>
    <row r="591" spans="1:10">
      <c r="A591" s="595" t="s">
        <v>411</v>
      </c>
      <c r="B591" s="644" t="s">
        <v>411</v>
      </c>
      <c r="C591" s="642" t="s">
        <v>411</v>
      </c>
      <c r="D591" s="594" t="s">
        <v>359</v>
      </c>
      <c r="E591" s="594" t="s">
        <v>276</v>
      </c>
      <c r="F591" s="594" t="s">
        <v>1316</v>
      </c>
      <c r="G591" s="594" t="s">
        <v>240</v>
      </c>
      <c r="H591" s="594" t="s">
        <v>735</v>
      </c>
      <c r="I591" s="620" t="s">
        <v>193</v>
      </c>
      <c r="J591" s="643">
        <v>73610000</v>
      </c>
    </row>
    <row r="592" spans="1:10">
      <c r="A592" s="595" t="s">
        <v>411</v>
      </c>
      <c r="B592" s="644" t="s">
        <v>411</v>
      </c>
      <c r="C592" s="642" t="s">
        <v>411</v>
      </c>
      <c r="D592" s="594" t="s">
        <v>359</v>
      </c>
      <c r="E592" s="594" t="s">
        <v>276</v>
      </c>
      <c r="F592" s="594" t="s">
        <v>1316</v>
      </c>
      <c r="G592" s="594" t="s">
        <v>738</v>
      </c>
      <c r="H592" s="595" t="s">
        <v>411</v>
      </c>
      <c r="I592" s="620" t="s">
        <v>739</v>
      </c>
      <c r="J592" s="643">
        <v>4000000</v>
      </c>
    </row>
    <row r="593" spans="1:10">
      <c r="A593" s="595" t="s">
        <v>411</v>
      </c>
      <c r="B593" s="644" t="s">
        <v>411</v>
      </c>
      <c r="C593" s="642" t="s">
        <v>411</v>
      </c>
      <c r="D593" s="594" t="s">
        <v>359</v>
      </c>
      <c r="E593" s="594" t="s">
        <v>276</v>
      </c>
      <c r="F593" s="594" t="s">
        <v>1316</v>
      </c>
      <c r="G593" s="594" t="s">
        <v>738</v>
      </c>
      <c r="H593" s="594" t="s">
        <v>1199</v>
      </c>
      <c r="I593" s="620" t="s">
        <v>1198</v>
      </c>
      <c r="J593" s="643">
        <v>2200000</v>
      </c>
    </row>
    <row r="594" spans="1:10">
      <c r="A594" s="595" t="s">
        <v>411</v>
      </c>
      <c r="B594" s="644" t="s">
        <v>411</v>
      </c>
      <c r="C594" s="642" t="s">
        <v>411</v>
      </c>
      <c r="D594" s="594" t="s">
        <v>359</v>
      </c>
      <c r="E594" s="594" t="s">
        <v>276</v>
      </c>
      <c r="F594" s="594" t="s">
        <v>1316</v>
      </c>
      <c r="G594" s="594" t="s">
        <v>738</v>
      </c>
      <c r="H594" s="594" t="s">
        <v>1264</v>
      </c>
      <c r="I594" s="620" t="s">
        <v>1263</v>
      </c>
      <c r="J594" s="643">
        <v>1600000</v>
      </c>
    </row>
    <row r="595" spans="1:10">
      <c r="A595" s="595" t="s">
        <v>411</v>
      </c>
      <c r="B595" s="644" t="s">
        <v>411</v>
      </c>
      <c r="C595" s="642" t="s">
        <v>411</v>
      </c>
      <c r="D595" s="594" t="s">
        <v>359</v>
      </c>
      <c r="E595" s="594" t="s">
        <v>276</v>
      </c>
      <c r="F595" s="594" t="s">
        <v>1316</v>
      </c>
      <c r="G595" s="594" t="s">
        <v>738</v>
      </c>
      <c r="H595" s="594" t="s">
        <v>742</v>
      </c>
      <c r="I595" s="620" t="s">
        <v>743</v>
      </c>
      <c r="J595" s="643">
        <v>200000</v>
      </c>
    </row>
    <row r="596" spans="1:10">
      <c r="A596" s="595" t="s">
        <v>411</v>
      </c>
      <c r="B596" s="644" t="s">
        <v>411</v>
      </c>
      <c r="C596" s="642" t="s">
        <v>411</v>
      </c>
      <c r="D596" s="594" t="s">
        <v>359</v>
      </c>
      <c r="E596" s="594" t="s">
        <v>276</v>
      </c>
      <c r="F596" s="594" t="s">
        <v>1316</v>
      </c>
      <c r="G596" s="594" t="s">
        <v>189</v>
      </c>
      <c r="H596" s="595" t="s">
        <v>411</v>
      </c>
      <c r="I596" s="620" t="s">
        <v>190</v>
      </c>
      <c r="J596" s="643">
        <v>857688000</v>
      </c>
    </row>
    <row r="597" spans="1:10">
      <c r="A597" s="595" t="s">
        <v>411</v>
      </c>
      <c r="B597" s="644" t="s">
        <v>411</v>
      </c>
      <c r="C597" s="642" t="s">
        <v>411</v>
      </c>
      <c r="D597" s="594" t="s">
        <v>359</v>
      </c>
      <c r="E597" s="594" t="s">
        <v>276</v>
      </c>
      <c r="F597" s="594" t="s">
        <v>1316</v>
      </c>
      <c r="G597" s="594" t="s">
        <v>189</v>
      </c>
      <c r="H597" s="594" t="s">
        <v>773</v>
      </c>
      <c r="I597" s="620" t="s">
        <v>2695</v>
      </c>
      <c r="J597" s="643">
        <v>476418000</v>
      </c>
    </row>
    <row r="598" spans="1:10">
      <c r="A598" s="595" t="s">
        <v>411</v>
      </c>
      <c r="B598" s="644" t="s">
        <v>411</v>
      </c>
      <c r="C598" s="642" t="s">
        <v>411</v>
      </c>
      <c r="D598" s="594" t="s">
        <v>359</v>
      </c>
      <c r="E598" s="594" t="s">
        <v>276</v>
      </c>
      <c r="F598" s="594" t="s">
        <v>1316</v>
      </c>
      <c r="G598" s="594" t="s">
        <v>189</v>
      </c>
      <c r="H598" s="594" t="s">
        <v>37</v>
      </c>
      <c r="I598" s="620" t="s">
        <v>2696</v>
      </c>
      <c r="J598" s="643">
        <v>2400000</v>
      </c>
    </row>
    <row r="599" spans="1:10">
      <c r="A599" s="595" t="s">
        <v>411</v>
      </c>
      <c r="B599" s="644" t="s">
        <v>411</v>
      </c>
      <c r="C599" s="642" t="s">
        <v>411</v>
      </c>
      <c r="D599" s="594" t="s">
        <v>359</v>
      </c>
      <c r="E599" s="594" t="s">
        <v>276</v>
      </c>
      <c r="F599" s="594" t="s">
        <v>1316</v>
      </c>
      <c r="G599" s="594" t="s">
        <v>189</v>
      </c>
      <c r="H599" s="594" t="s">
        <v>192</v>
      </c>
      <c r="I599" s="620" t="s">
        <v>195</v>
      </c>
      <c r="J599" s="643">
        <v>378870000</v>
      </c>
    </row>
    <row r="600" spans="1:10">
      <c r="A600" s="595" t="s">
        <v>411</v>
      </c>
      <c r="B600" s="644" t="s">
        <v>411</v>
      </c>
      <c r="C600" s="642" t="s">
        <v>411</v>
      </c>
      <c r="D600" s="594" t="s">
        <v>359</v>
      </c>
      <c r="E600" s="594" t="s">
        <v>276</v>
      </c>
      <c r="F600" s="594" t="s">
        <v>1316</v>
      </c>
      <c r="G600" s="594" t="s">
        <v>77</v>
      </c>
      <c r="H600" s="595" t="s">
        <v>411</v>
      </c>
      <c r="I600" s="620" t="s">
        <v>78</v>
      </c>
      <c r="J600" s="643">
        <v>9370317826</v>
      </c>
    </row>
    <row r="601" spans="1:10">
      <c r="A601" s="595" t="s">
        <v>411</v>
      </c>
      <c r="B601" s="644" t="s">
        <v>411</v>
      </c>
      <c r="C601" s="642" t="s">
        <v>411</v>
      </c>
      <c r="D601" s="594" t="s">
        <v>359</v>
      </c>
      <c r="E601" s="594" t="s">
        <v>276</v>
      </c>
      <c r="F601" s="594" t="s">
        <v>1316</v>
      </c>
      <c r="G601" s="594" t="s">
        <v>77</v>
      </c>
      <c r="H601" s="594" t="s">
        <v>79</v>
      </c>
      <c r="I601" s="620" t="s">
        <v>195</v>
      </c>
      <c r="J601" s="643">
        <v>9370317826</v>
      </c>
    </row>
    <row r="602" spans="1:10">
      <c r="A602" s="595" t="s">
        <v>411</v>
      </c>
      <c r="B602" s="644" t="s">
        <v>411</v>
      </c>
      <c r="C602" s="642" t="s">
        <v>411</v>
      </c>
      <c r="D602" s="594" t="s">
        <v>359</v>
      </c>
      <c r="E602" s="594" t="s">
        <v>276</v>
      </c>
      <c r="F602" s="594" t="s">
        <v>1316</v>
      </c>
      <c r="G602" s="594" t="s">
        <v>628</v>
      </c>
      <c r="H602" s="595" t="s">
        <v>411</v>
      </c>
      <c r="I602" s="620" t="s">
        <v>2709</v>
      </c>
      <c r="J602" s="643">
        <v>42880000</v>
      </c>
    </row>
    <row r="603" spans="1:10">
      <c r="A603" s="595" t="s">
        <v>411</v>
      </c>
      <c r="B603" s="644" t="s">
        <v>411</v>
      </c>
      <c r="C603" s="642" t="s">
        <v>411</v>
      </c>
      <c r="D603" s="594" t="s">
        <v>359</v>
      </c>
      <c r="E603" s="594" t="s">
        <v>276</v>
      </c>
      <c r="F603" s="594" t="s">
        <v>1316</v>
      </c>
      <c r="G603" s="594" t="s">
        <v>628</v>
      </c>
      <c r="H603" s="594" t="s">
        <v>619</v>
      </c>
      <c r="I603" s="620" t="s">
        <v>195</v>
      </c>
      <c r="J603" s="643">
        <v>42880000</v>
      </c>
    </row>
    <row r="604" spans="1:10">
      <c r="A604" s="595" t="s">
        <v>411</v>
      </c>
      <c r="B604" s="644" t="s">
        <v>411</v>
      </c>
      <c r="C604" s="642" t="s">
        <v>411</v>
      </c>
      <c r="D604" s="594" t="s">
        <v>359</v>
      </c>
      <c r="E604" s="594" t="s">
        <v>276</v>
      </c>
      <c r="F604" s="594" t="s">
        <v>1316</v>
      </c>
      <c r="G604" s="594" t="s">
        <v>194</v>
      </c>
      <c r="H604" s="595" t="s">
        <v>411</v>
      </c>
      <c r="I604" s="620" t="s">
        <v>195</v>
      </c>
      <c r="J604" s="643">
        <v>3270429890</v>
      </c>
    </row>
    <row r="605" spans="1:10">
      <c r="A605" s="595" t="s">
        <v>411</v>
      </c>
      <c r="B605" s="644" t="s">
        <v>411</v>
      </c>
      <c r="C605" s="642" t="s">
        <v>411</v>
      </c>
      <c r="D605" s="594" t="s">
        <v>359</v>
      </c>
      <c r="E605" s="594" t="s">
        <v>276</v>
      </c>
      <c r="F605" s="594" t="s">
        <v>1316</v>
      </c>
      <c r="G605" s="594" t="s">
        <v>194</v>
      </c>
      <c r="H605" s="594" t="s">
        <v>200</v>
      </c>
      <c r="I605" s="620" t="s">
        <v>201</v>
      </c>
      <c r="J605" s="643">
        <v>3270429890</v>
      </c>
    </row>
    <row r="606" spans="1:10">
      <c r="A606" s="595" t="s">
        <v>411</v>
      </c>
      <c r="B606" s="644" t="s">
        <v>411</v>
      </c>
      <c r="C606" s="642" t="s">
        <v>411</v>
      </c>
      <c r="D606" s="594" t="s">
        <v>359</v>
      </c>
      <c r="E606" s="594" t="s">
        <v>276</v>
      </c>
      <c r="F606" s="594" t="s">
        <v>564</v>
      </c>
      <c r="G606" s="595" t="s">
        <v>411</v>
      </c>
      <c r="H606" s="595" t="s">
        <v>411</v>
      </c>
      <c r="I606" s="620" t="s">
        <v>2764</v>
      </c>
      <c r="J606" s="643">
        <v>188000000</v>
      </c>
    </row>
    <row r="607" spans="1:10">
      <c r="A607" s="595" t="s">
        <v>411</v>
      </c>
      <c r="B607" s="644" t="s">
        <v>411</v>
      </c>
      <c r="C607" s="642" t="s">
        <v>411</v>
      </c>
      <c r="D607" s="594" t="s">
        <v>359</v>
      </c>
      <c r="E607" s="594" t="s">
        <v>276</v>
      </c>
      <c r="F607" s="594" t="s">
        <v>564</v>
      </c>
      <c r="G607" s="594" t="s">
        <v>194</v>
      </c>
      <c r="H607" s="595" t="s">
        <v>411</v>
      </c>
      <c r="I607" s="620" t="s">
        <v>195</v>
      </c>
      <c r="J607" s="643">
        <v>188000000</v>
      </c>
    </row>
    <row r="608" spans="1:10">
      <c r="A608" s="595" t="s">
        <v>411</v>
      </c>
      <c r="B608" s="644" t="s">
        <v>411</v>
      </c>
      <c r="C608" s="642" t="s">
        <v>411</v>
      </c>
      <c r="D608" s="594" t="s">
        <v>359</v>
      </c>
      <c r="E608" s="594" t="s">
        <v>276</v>
      </c>
      <c r="F608" s="594" t="s">
        <v>564</v>
      </c>
      <c r="G608" s="594" t="s">
        <v>194</v>
      </c>
      <c r="H608" s="594" t="s">
        <v>200</v>
      </c>
      <c r="I608" s="620" t="s">
        <v>201</v>
      </c>
      <c r="J608" s="643">
        <v>188000000</v>
      </c>
    </row>
    <row r="609" spans="1:10">
      <c r="A609" s="595" t="s">
        <v>411</v>
      </c>
      <c r="B609" s="644" t="s">
        <v>411</v>
      </c>
      <c r="C609" s="642" t="s">
        <v>411</v>
      </c>
      <c r="D609" s="594" t="s">
        <v>359</v>
      </c>
      <c r="E609" s="594" t="s">
        <v>276</v>
      </c>
      <c r="F609" s="594" t="s">
        <v>2767</v>
      </c>
      <c r="G609" s="595" t="s">
        <v>411</v>
      </c>
      <c r="H609" s="595" t="s">
        <v>411</v>
      </c>
      <c r="I609" s="620" t="s">
        <v>2768</v>
      </c>
      <c r="J609" s="643">
        <v>186300000</v>
      </c>
    </row>
    <row r="610" spans="1:10">
      <c r="A610" s="595" t="s">
        <v>411</v>
      </c>
      <c r="B610" s="644" t="s">
        <v>411</v>
      </c>
      <c r="C610" s="642" t="s">
        <v>411</v>
      </c>
      <c r="D610" s="594" t="s">
        <v>359</v>
      </c>
      <c r="E610" s="594" t="s">
        <v>276</v>
      </c>
      <c r="F610" s="594" t="s">
        <v>2767</v>
      </c>
      <c r="G610" s="594" t="s">
        <v>194</v>
      </c>
      <c r="H610" s="595" t="s">
        <v>411</v>
      </c>
      <c r="I610" s="620" t="s">
        <v>195</v>
      </c>
      <c r="J610" s="643">
        <v>186300000</v>
      </c>
    </row>
    <row r="611" spans="1:10">
      <c r="A611" s="595" t="s">
        <v>411</v>
      </c>
      <c r="B611" s="644" t="s">
        <v>411</v>
      </c>
      <c r="C611" s="642" t="s">
        <v>411</v>
      </c>
      <c r="D611" s="594" t="s">
        <v>359</v>
      </c>
      <c r="E611" s="594" t="s">
        <v>276</v>
      </c>
      <c r="F611" s="594" t="s">
        <v>2767</v>
      </c>
      <c r="G611" s="594" t="s">
        <v>194</v>
      </c>
      <c r="H611" s="594" t="s">
        <v>200</v>
      </c>
      <c r="I611" s="620" t="s">
        <v>201</v>
      </c>
      <c r="J611" s="643">
        <v>186300000</v>
      </c>
    </row>
    <row r="612" spans="1:10">
      <c r="A612" s="595" t="s">
        <v>411</v>
      </c>
      <c r="B612" s="644" t="s">
        <v>411</v>
      </c>
      <c r="C612" s="642" t="s">
        <v>411</v>
      </c>
      <c r="D612" s="594" t="s">
        <v>359</v>
      </c>
      <c r="E612" s="594" t="s">
        <v>276</v>
      </c>
      <c r="F612" s="594" t="s">
        <v>2840</v>
      </c>
      <c r="G612" s="595" t="s">
        <v>411</v>
      </c>
      <c r="H612" s="595" t="s">
        <v>411</v>
      </c>
      <c r="I612" s="620" t="s">
        <v>2841</v>
      </c>
      <c r="J612" s="643">
        <v>21000000</v>
      </c>
    </row>
    <row r="613" spans="1:10">
      <c r="A613" s="595" t="s">
        <v>411</v>
      </c>
      <c r="B613" s="644" t="s">
        <v>411</v>
      </c>
      <c r="C613" s="642" t="s">
        <v>411</v>
      </c>
      <c r="D613" s="594" t="s">
        <v>359</v>
      </c>
      <c r="E613" s="594" t="s">
        <v>276</v>
      </c>
      <c r="F613" s="594" t="s">
        <v>2840</v>
      </c>
      <c r="G613" s="594" t="s">
        <v>194</v>
      </c>
      <c r="H613" s="595" t="s">
        <v>411</v>
      </c>
      <c r="I613" s="620" t="s">
        <v>195</v>
      </c>
      <c r="J613" s="643">
        <v>21000000</v>
      </c>
    </row>
    <row r="614" spans="1:10">
      <c r="A614" s="595" t="s">
        <v>411</v>
      </c>
      <c r="B614" s="644" t="s">
        <v>411</v>
      </c>
      <c r="C614" s="642" t="s">
        <v>411</v>
      </c>
      <c r="D614" s="594" t="s">
        <v>359</v>
      </c>
      <c r="E614" s="594" t="s">
        <v>276</v>
      </c>
      <c r="F614" s="594" t="s">
        <v>2840</v>
      </c>
      <c r="G614" s="594" t="s">
        <v>194</v>
      </c>
      <c r="H614" s="594" t="s">
        <v>200</v>
      </c>
      <c r="I614" s="620" t="s">
        <v>201</v>
      </c>
      <c r="J614" s="643">
        <v>21000000</v>
      </c>
    </row>
    <row r="615" spans="1:10" ht="25.5">
      <c r="A615" s="595" t="s">
        <v>411</v>
      </c>
      <c r="B615" s="644" t="s">
        <v>411</v>
      </c>
      <c r="C615" s="642" t="s">
        <v>411</v>
      </c>
      <c r="D615" s="594" t="s">
        <v>359</v>
      </c>
      <c r="E615" s="594" t="s">
        <v>322</v>
      </c>
      <c r="F615" s="595" t="s">
        <v>411</v>
      </c>
      <c r="G615" s="595" t="s">
        <v>411</v>
      </c>
      <c r="H615" s="595" t="s">
        <v>411</v>
      </c>
      <c r="I615" s="620" t="s">
        <v>2661</v>
      </c>
      <c r="J615" s="643">
        <v>433700000</v>
      </c>
    </row>
    <row r="616" spans="1:10">
      <c r="A616" s="595" t="s">
        <v>411</v>
      </c>
      <c r="B616" s="644" t="s">
        <v>411</v>
      </c>
      <c r="C616" s="642" t="s">
        <v>411</v>
      </c>
      <c r="D616" s="594" t="s">
        <v>359</v>
      </c>
      <c r="E616" s="594" t="s">
        <v>322</v>
      </c>
      <c r="F616" s="594" t="s">
        <v>2662</v>
      </c>
      <c r="G616" s="595" t="s">
        <v>411</v>
      </c>
      <c r="H616" s="595" t="s">
        <v>411</v>
      </c>
      <c r="I616" s="620" t="s">
        <v>2663</v>
      </c>
      <c r="J616" s="643">
        <v>433700000</v>
      </c>
    </row>
    <row r="617" spans="1:10">
      <c r="A617" s="595" t="s">
        <v>411</v>
      </c>
      <c r="B617" s="644" t="s">
        <v>411</v>
      </c>
      <c r="C617" s="642" t="s">
        <v>411</v>
      </c>
      <c r="D617" s="594" t="s">
        <v>359</v>
      </c>
      <c r="E617" s="594" t="s">
        <v>322</v>
      </c>
      <c r="F617" s="594" t="s">
        <v>2662</v>
      </c>
      <c r="G617" s="594" t="s">
        <v>171</v>
      </c>
      <c r="H617" s="595" t="s">
        <v>411</v>
      </c>
      <c r="I617" s="620" t="s">
        <v>2677</v>
      </c>
      <c r="J617" s="643">
        <v>150000</v>
      </c>
    </row>
    <row r="618" spans="1:10">
      <c r="A618" s="595" t="s">
        <v>411</v>
      </c>
      <c r="B618" s="644" t="s">
        <v>411</v>
      </c>
      <c r="C618" s="642" t="s">
        <v>411</v>
      </c>
      <c r="D618" s="594" t="s">
        <v>359</v>
      </c>
      <c r="E618" s="594" t="s">
        <v>322</v>
      </c>
      <c r="F618" s="594" t="s">
        <v>2662</v>
      </c>
      <c r="G618" s="594" t="s">
        <v>171</v>
      </c>
      <c r="H618" s="594" t="s">
        <v>173</v>
      </c>
      <c r="I618" s="620" t="s">
        <v>174</v>
      </c>
      <c r="J618" s="643">
        <v>150000</v>
      </c>
    </row>
    <row r="619" spans="1:10">
      <c r="A619" s="595" t="s">
        <v>411</v>
      </c>
      <c r="B619" s="644" t="s">
        <v>411</v>
      </c>
      <c r="C619" s="642" t="s">
        <v>411</v>
      </c>
      <c r="D619" s="594" t="s">
        <v>359</v>
      </c>
      <c r="E619" s="594" t="s">
        <v>322</v>
      </c>
      <c r="F619" s="594" t="s">
        <v>2662</v>
      </c>
      <c r="G619" s="594" t="s">
        <v>240</v>
      </c>
      <c r="H619" s="595" t="s">
        <v>411</v>
      </c>
      <c r="I619" s="620" t="s">
        <v>241</v>
      </c>
      <c r="J619" s="643">
        <v>27005000</v>
      </c>
    </row>
    <row r="620" spans="1:10">
      <c r="A620" s="595" t="s">
        <v>411</v>
      </c>
      <c r="B620" s="644" t="s">
        <v>411</v>
      </c>
      <c r="C620" s="642" t="s">
        <v>411</v>
      </c>
      <c r="D620" s="594" t="s">
        <v>359</v>
      </c>
      <c r="E620" s="594" t="s">
        <v>322</v>
      </c>
      <c r="F620" s="594" t="s">
        <v>2662</v>
      </c>
      <c r="G620" s="594" t="s">
        <v>240</v>
      </c>
      <c r="H620" s="594" t="s">
        <v>242</v>
      </c>
      <c r="I620" s="620" t="s">
        <v>243</v>
      </c>
      <c r="J620" s="643">
        <v>1395000</v>
      </c>
    </row>
    <row r="621" spans="1:10">
      <c r="A621" s="595" t="s">
        <v>411</v>
      </c>
      <c r="B621" s="644" t="s">
        <v>411</v>
      </c>
      <c r="C621" s="642" t="s">
        <v>411</v>
      </c>
      <c r="D621" s="594" t="s">
        <v>359</v>
      </c>
      <c r="E621" s="594" t="s">
        <v>322</v>
      </c>
      <c r="F621" s="594" t="s">
        <v>2662</v>
      </c>
      <c r="G621" s="594" t="s">
        <v>240</v>
      </c>
      <c r="H621" s="594" t="s">
        <v>728</v>
      </c>
      <c r="I621" s="620" t="s">
        <v>729</v>
      </c>
      <c r="J621" s="643">
        <v>600000</v>
      </c>
    </row>
    <row r="622" spans="1:10">
      <c r="A622" s="595" t="s">
        <v>411</v>
      </c>
      <c r="B622" s="644" t="s">
        <v>411</v>
      </c>
      <c r="C622" s="642" t="s">
        <v>411</v>
      </c>
      <c r="D622" s="594" t="s">
        <v>359</v>
      </c>
      <c r="E622" s="594" t="s">
        <v>322</v>
      </c>
      <c r="F622" s="594" t="s">
        <v>2662</v>
      </c>
      <c r="G622" s="594" t="s">
        <v>240</v>
      </c>
      <c r="H622" s="594" t="s">
        <v>597</v>
      </c>
      <c r="I622" s="620" t="s">
        <v>2682</v>
      </c>
      <c r="J622" s="643">
        <v>2000000</v>
      </c>
    </row>
    <row r="623" spans="1:10">
      <c r="A623" s="595" t="s">
        <v>411</v>
      </c>
      <c r="B623" s="644" t="s">
        <v>411</v>
      </c>
      <c r="C623" s="642" t="s">
        <v>411</v>
      </c>
      <c r="D623" s="594" t="s">
        <v>359</v>
      </c>
      <c r="E623" s="594" t="s">
        <v>322</v>
      </c>
      <c r="F623" s="594" t="s">
        <v>2662</v>
      </c>
      <c r="G623" s="594" t="s">
        <v>240</v>
      </c>
      <c r="H623" s="594" t="s">
        <v>733</v>
      </c>
      <c r="I623" s="620" t="s">
        <v>734</v>
      </c>
      <c r="J623" s="643">
        <v>16750000</v>
      </c>
    </row>
    <row r="624" spans="1:10">
      <c r="A624" s="595" t="s">
        <v>411</v>
      </c>
      <c r="B624" s="644" t="s">
        <v>411</v>
      </c>
      <c r="C624" s="642" t="s">
        <v>411</v>
      </c>
      <c r="D624" s="594" t="s">
        <v>359</v>
      </c>
      <c r="E624" s="594" t="s">
        <v>322</v>
      </c>
      <c r="F624" s="594" t="s">
        <v>2662</v>
      </c>
      <c r="G624" s="594" t="s">
        <v>240</v>
      </c>
      <c r="H624" s="594" t="s">
        <v>735</v>
      </c>
      <c r="I624" s="620" t="s">
        <v>193</v>
      </c>
      <c r="J624" s="643">
        <v>6260000</v>
      </c>
    </row>
    <row r="625" spans="1:10">
      <c r="A625" s="595" t="s">
        <v>411</v>
      </c>
      <c r="B625" s="644" t="s">
        <v>411</v>
      </c>
      <c r="C625" s="642" t="s">
        <v>411</v>
      </c>
      <c r="D625" s="594" t="s">
        <v>359</v>
      </c>
      <c r="E625" s="594" t="s">
        <v>322</v>
      </c>
      <c r="F625" s="594" t="s">
        <v>2662</v>
      </c>
      <c r="G625" s="594" t="s">
        <v>77</v>
      </c>
      <c r="H625" s="595" t="s">
        <v>411</v>
      </c>
      <c r="I625" s="620" t="s">
        <v>78</v>
      </c>
      <c r="J625" s="643">
        <v>397440000</v>
      </c>
    </row>
    <row r="626" spans="1:10">
      <c r="A626" s="595" t="s">
        <v>411</v>
      </c>
      <c r="B626" s="644" t="s">
        <v>411</v>
      </c>
      <c r="C626" s="642" t="s">
        <v>411</v>
      </c>
      <c r="D626" s="594" t="s">
        <v>359</v>
      </c>
      <c r="E626" s="594" t="s">
        <v>322</v>
      </c>
      <c r="F626" s="594" t="s">
        <v>2662</v>
      </c>
      <c r="G626" s="594" t="s">
        <v>77</v>
      </c>
      <c r="H626" s="594" t="s">
        <v>79</v>
      </c>
      <c r="I626" s="620" t="s">
        <v>195</v>
      </c>
      <c r="J626" s="643">
        <v>397440000</v>
      </c>
    </row>
    <row r="627" spans="1:10">
      <c r="A627" s="595" t="s">
        <v>411</v>
      </c>
      <c r="B627" s="644" t="s">
        <v>411</v>
      </c>
      <c r="C627" s="642" t="s">
        <v>411</v>
      </c>
      <c r="D627" s="594" t="s">
        <v>359</v>
      </c>
      <c r="E627" s="594" t="s">
        <v>322</v>
      </c>
      <c r="F627" s="594" t="s">
        <v>2662</v>
      </c>
      <c r="G627" s="594" t="s">
        <v>194</v>
      </c>
      <c r="H627" s="595" t="s">
        <v>411</v>
      </c>
      <c r="I627" s="620" t="s">
        <v>195</v>
      </c>
      <c r="J627" s="643">
        <v>9105000</v>
      </c>
    </row>
    <row r="628" spans="1:10">
      <c r="A628" s="595" t="s">
        <v>411</v>
      </c>
      <c r="B628" s="644" t="s">
        <v>411</v>
      </c>
      <c r="C628" s="642" t="s">
        <v>411</v>
      </c>
      <c r="D628" s="594" t="s">
        <v>359</v>
      </c>
      <c r="E628" s="594" t="s">
        <v>322</v>
      </c>
      <c r="F628" s="594" t="s">
        <v>2662</v>
      </c>
      <c r="G628" s="594" t="s">
        <v>194</v>
      </c>
      <c r="H628" s="594" t="s">
        <v>200</v>
      </c>
      <c r="I628" s="620" t="s">
        <v>201</v>
      </c>
      <c r="J628" s="643">
        <v>9105000</v>
      </c>
    </row>
    <row r="629" spans="1:10" ht="25.5">
      <c r="A629" s="598" t="s">
        <v>317</v>
      </c>
      <c r="B629" s="639" t="s">
        <v>1577</v>
      </c>
      <c r="C629" s="640" t="s">
        <v>1578</v>
      </c>
      <c r="D629" s="599" t="s">
        <v>411</v>
      </c>
      <c r="E629" s="599" t="s">
        <v>411</v>
      </c>
      <c r="F629" s="599" t="s">
        <v>411</v>
      </c>
      <c r="G629" s="599" t="s">
        <v>411</v>
      </c>
      <c r="H629" s="599" t="s">
        <v>411</v>
      </c>
      <c r="I629" s="640" t="s">
        <v>411</v>
      </c>
      <c r="J629" s="641">
        <v>2960648000</v>
      </c>
    </row>
    <row r="630" spans="1:10" ht="25.5">
      <c r="A630" s="595" t="s">
        <v>411</v>
      </c>
      <c r="B630" s="596" t="s">
        <v>1577</v>
      </c>
      <c r="C630" s="620" t="s">
        <v>1578</v>
      </c>
      <c r="D630" s="595" t="s">
        <v>411</v>
      </c>
      <c r="E630" s="595" t="s">
        <v>411</v>
      </c>
      <c r="F630" s="595" t="s">
        <v>411</v>
      </c>
      <c r="G630" s="595" t="s">
        <v>411</v>
      </c>
      <c r="H630" s="595" t="s">
        <v>411</v>
      </c>
      <c r="I630" s="642" t="s">
        <v>411</v>
      </c>
      <c r="J630" s="643">
        <v>2960648000</v>
      </c>
    </row>
    <row r="631" spans="1:10">
      <c r="A631" s="595" t="s">
        <v>411</v>
      </c>
      <c r="B631" s="644" t="s">
        <v>411</v>
      </c>
      <c r="C631" s="642" t="s">
        <v>411</v>
      </c>
      <c r="D631" s="594" t="s">
        <v>996</v>
      </c>
      <c r="E631" s="595" t="s">
        <v>411</v>
      </c>
      <c r="F631" s="595" t="s">
        <v>411</v>
      </c>
      <c r="G631" s="595" t="s">
        <v>411</v>
      </c>
      <c r="H631" s="595" t="s">
        <v>411</v>
      </c>
      <c r="I631" s="620" t="s">
        <v>997</v>
      </c>
      <c r="J631" s="643">
        <v>340810000</v>
      </c>
    </row>
    <row r="632" spans="1:10">
      <c r="A632" s="595" t="s">
        <v>411</v>
      </c>
      <c r="B632" s="644" t="s">
        <v>411</v>
      </c>
      <c r="C632" s="642" t="s">
        <v>411</v>
      </c>
      <c r="D632" s="594" t="s">
        <v>996</v>
      </c>
      <c r="E632" s="594" t="s">
        <v>1369</v>
      </c>
      <c r="F632" s="595" t="s">
        <v>411</v>
      </c>
      <c r="G632" s="595" t="s">
        <v>411</v>
      </c>
      <c r="H632" s="595" t="s">
        <v>411</v>
      </c>
      <c r="I632" s="620" t="s">
        <v>1968</v>
      </c>
      <c r="J632" s="643">
        <v>340810000</v>
      </c>
    </row>
    <row r="633" spans="1:10" ht="25.5">
      <c r="A633" s="595" t="s">
        <v>411</v>
      </c>
      <c r="B633" s="644" t="s">
        <v>411</v>
      </c>
      <c r="C633" s="642" t="s">
        <v>411</v>
      </c>
      <c r="D633" s="594" t="s">
        <v>996</v>
      </c>
      <c r="E633" s="594" t="s">
        <v>1369</v>
      </c>
      <c r="F633" s="594" t="s">
        <v>2846</v>
      </c>
      <c r="G633" s="595" t="s">
        <v>411</v>
      </c>
      <c r="H633" s="595" t="s">
        <v>411</v>
      </c>
      <c r="I633" s="620" t="s">
        <v>2847</v>
      </c>
      <c r="J633" s="643">
        <v>340810000</v>
      </c>
    </row>
    <row r="634" spans="1:10">
      <c r="A634" s="595" t="s">
        <v>411</v>
      </c>
      <c r="B634" s="644" t="s">
        <v>411</v>
      </c>
      <c r="C634" s="642" t="s">
        <v>411</v>
      </c>
      <c r="D634" s="594" t="s">
        <v>996</v>
      </c>
      <c r="E634" s="594" t="s">
        <v>1369</v>
      </c>
      <c r="F634" s="594" t="s">
        <v>2846</v>
      </c>
      <c r="G634" s="594" t="s">
        <v>177</v>
      </c>
      <c r="H634" s="595" t="s">
        <v>411</v>
      </c>
      <c r="I634" s="620" t="s">
        <v>178</v>
      </c>
      <c r="J634" s="643">
        <v>340810000</v>
      </c>
    </row>
    <row r="635" spans="1:10">
      <c r="A635" s="595" t="s">
        <v>411</v>
      </c>
      <c r="B635" s="644" t="s">
        <v>411</v>
      </c>
      <c r="C635" s="642" t="s">
        <v>411</v>
      </c>
      <c r="D635" s="594" t="s">
        <v>996</v>
      </c>
      <c r="E635" s="594" t="s">
        <v>1369</v>
      </c>
      <c r="F635" s="594" t="s">
        <v>2846</v>
      </c>
      <c r="G635" s="594" t="s">
        <v>177</v>
      </c>
      <c r="H635" s="594" t="s">
        <v>441</v>
      </c>
      <c r="I635" s="620" t="s">
        <v>2728</v>
      </c>
      <c r="J635" s="643">
        <v>340810000</v>
      </c>
    </row>
    <row r="636" spans="1:10">
      <c r="A636" s="595" t="s">
        <v>411</v>
      </c>
      <c r="B636" s="644" t="s">
        <v>411</v>
      </c>
      <c r="C636" s="642" t="s">
        <v>411</v>
      </c>
      <c r="D636" s="594" t="s">
        <v>1362</v>
      </c>
      <c r="E636" s="595" t="s">
        <v>411</v>
      </c>
      <c r="F636" s="595" t="s">
        <v>411</v>
      </c>
      <c r="G636" s="595" t="s">
        <v>411</v>
      </c>
      <c r="H636" s="595" t="s">
        <v>411</v>
      </c>
      <c r="I636" s="620" t="s">
        <v>1363</v>
      </c>
      <c r="J636" s="643">
        <v>2619838000</v>
      </c>
    </row>
    <row r="637" spans="1:10">
      <c r="A637" s="595" t="s">
        <v>411</v>
      </c>
      <c r="B637" s="644" t="s">
        <v>411</v>
      </c>
      <c r="C637" s="642" t="s">
        <v>411</v>
      </c>
      <c r="D637" s="594" t="s">
        <v>1362</v>
      </c>
      <c r="E637" s="594" t="s">
        <v>577</v>
      </c>
      <c r="F637" s="595" t="s">
        <v>411</v>
      </c>
      <c r="G637" s="595" t="s">
        <v>411</v>
      </c>
      <c r="H637" s="595" t="s">
        <v>411</v>
      </c>
      <c r="I637" s="620" t="s">
        <v>2748</v>
      </c>
      <c r="J637" s="643">
        <v>2619838000</v>
      </c>
    </row>
    <row r="638" spans="1:10">
      <c r="A638" s="595" t="s">
        <v>411</v>
      </c>
      <c r="B638" s="644" t="s">
        <v>411</v>
      </c>
      <c r="C638" s="642" t="s">
        <v>411</v>
      </c>
      <c r="D638" s="594" t="s">
        <v>1362</v>
      </c>
      <c r="E638" s="594" t="s">
        <v>577</v>
      </c>
      <c r="F638" s="594" t="s">
        <v>2749</v>
      </c>
      <c r="G638" s="595" t="s">
        <v>411</v>
      </c>
      <c r="H638" s="595" t="s">
        <v>411</v>
      </c>
      <c r="I638" s="620" t="s">
        <v>2750</v>
      </c>
      <c r="J638" s="643">
        <v>2619838000</v>
      </c>
    </row>
    <row r="639" spans="1:10">
      <c r="A639" s="595" t="s">
        <v>411</v>
      </c>
      <c r="B639" s="644" t="s">
        <v>411</v>
      </c>
      <c r="C639" s="642" t="s">
        <v>411</v>
      </c>
      <c r="D639" s="594" t="s">
        <v>1362</v>
      </c>
      <c r="E639" s="594" t="s">
        <v>577</v>
      </c>
      <c r="F639" s="594" t="s">
        <v>2749</v>
      </c>
      <c r="G639" s="594" t="s">
        <v>148</v>
      </c>
      <c r="H639" s="595" t="s">
        <v>411</v>
      </c>
      <c r="I639" s="620" t="s">
        <v>149</v>
      </c>
      <c r="J639" s="643">
        <v>1392000</v>
      </c>
    </row>
    <row r="640" spans="1:10">
      <c r="A640" s="595" t="s">
        <v>411</v>
      </c>
      <c r="B640" s="644" t="s">
        <v>411</v>
      </c>
      <c r="C640" s="642" t="s">
        <v>411</v>
      </c>
      <c r="D640" s="594" t="s">
        <v>1362</v>
      </c>
      <c r="E640" s="594" t="s">
        <v>577</v>
      </c>
      <c r="F640" s="594" t="s">
        <v>2749</v>
      </c>
      <c r="G640" s="594" t="s">
        <v>148</v>
      </c>
      <c r="H640" s="594" t="s">
        <v>1075</v>
      </c>
      <c r="I640" s="620" t="s">
        <v>2666</v>
      </c>
      <c r="J640" s="643">
        <v>1392000</v>
      </c>
    </row>
    <row r="641" spans="1:10">
      <c r="A641" s="595" t="s">
        <v>411</v>
      </c>
      <c r="B641" s="644" t="s">
        <v>411</v>
      </c>
      <c r="C641" s="642" t="s">
        <v>411</v>
      </c>
      <c r="D641" s="594" t="s">
        <v>1362</v>
      </c>
      <c r="E641" s="594" t="s">
        <v>577</v>
      </c>
      <c r="F641" s="594" t="s">
        <v>2749</v>
      </c>
      <c r="G641" s="594" t="s">
        <v>167</v>
      </c>
      <c r="H641" s="595" t="s">
        <v>411</v>
      </c>
      <c r="I641" s="620" t="s">
        <v>168</v>
      </c>
      <c r="J641" s="643">
        <v>20819000</v>
      </c>
    </row>
    <row r="642" spans="1:10">
      <c r="A642" s="595" t="s">
        <v>411</v>
      </c>
      <c r="B642" s="644" t="s">
        <v>411</v>
      </c>
      <c r="C642" s="642" t="s">
        <v>411</v>
      </c>
      <c r="D642" s="594" t="s">
        <v>1362</v>
      </c>
      <c r="E642" s="594" t="s">
        <v>577</v>
      </c>
      <c r="F642" s="594" t="s">
        <v>2749</v>
      </c>
      <c r="G642" s="594" t="s">
        <v>167</v>
      </c>
      <c r="H642" s="594" t="s">
        <v>230</v>
      </c>
      <c r="I642" s="620" t="s">
        <v>2675</v>
      </c>
      <c r="J642" s="643">
        <v>20389000</v>
      </c>
    </row>
    <row r="643" spans="1:10">
      <c r="A643" s="595" t="s">
        <v>411</v>
      </c>
      <c r="B643" s="644" t="s">
        <v>411</v>
      </c>
      <c r="C643" s="642" t="s">
        <v>411</v>
      </c>
      <c r="D643" s="594" t="s">
        <v>1362</v>
      </c>
      <c r="E643" s="594" t="s">
        <v>577</v>
      </c>
      <c r="F643" s="594" t="s">
        <v>2749</v>
      </c>
      <c r="G643" s="594" t="s">
        <v>167</v>
      </c>
      <c r="H643" s="594" t="s">
        <v>232</v>
      </c>
      <c r="I643" s="620" t="s">
        <v>195</v>
      </c>
      <c r="J643" s="643">
        <v>430000</v>
      </c>
    </row>
    <row r="644" spans="1:10">
      <c r="A644" s="595" t="s">
        <v>411</v>
      </c>
      <c r="B644" s="644" t="s">
        <v>411</v>
      </c>
      <c r="C644" s="642" t="s">
        <v>411</v>
      </c>
      <c r="D644" s="594" t="s">
        <v>1362</v>
      </c>
      <c r="E644" s="594" t="s">
        <v>577</v>
      </c>
      <c r="F644" s="594" t="s">
        <v>2749</v>
      </c>
      <c r="G644" s="594" t="s">
        <v>177</v>
      </c>
      <c r="H644" s="595" t="s">
        <v>411</v>
      </c>
      <c r="I644" s="620" t="s">
        <v>178</v>
      </c>
      <c r="J644" s="643">
        <v>84840000</v>
      </c>
    </row>
    <row r="645" spans="1:10">
      <c r="A645" s="595" t="s">
        <v>411</v>
      </c>
      <c r="B645" s="644" t="s">
        <v>411</v>
      </c>
      <c r="C645" s="642" t="s">
        <v>411</v>
      </c>
      <c r="D645" s="594" t="s">
        <v>1362</v>
      </c>
      <c r="E645" s="594" t="s">
        <v>577</v>
      </c>
      <c r="F645" s="594" t="s">
        <v>2749</v>
      </c>
      <c r="G645" s="594" t="s">
        <v>177</v>
      </c>
      <c r="H645" s="594" t="s">
        <v>441</v>
      </c>
      <c r="I645" s="620" t="s">
        <v>2728</v>
      </c>
      <c r="J645" s="643">
        <v>84840000</v>
      </c>
    </row>
    <row r="646" spans="1:10">
      <c r="A646" s="595" t="s">
        <v>411</v>
      </c>
      <c r="B646" s="644" t="s">
        <v>411</v>
      </c>
      <c r="C646" s="642" t="s">
        <v>411</v>
      </c>
      <c r="D646" s="594" t="s">
        <v>1362</v>
      </c>
      <c r="E646" s="594" t="s">
        <v>577</v>
      </c>
      <c r="F646" s="594" t="s">
        <v>2749</v>
      </c>
      <c r="G646" s="594" t="s">
        <v>240</v>
      </c>
      <c r="H646" s="595" t="s">
        <v>411</v>
      </c>
      <c r="I646" s="620" t="s">
        <v>241</v>
      </c>
      <c r="J646" s="643">
        <v>126118000</v>
      </c>
    </row>
    <row r="647" spans="1:10">
      <c r="A647" s="595" t="s">
        <v>411</v>
      </c>
      <c r="B647" s="644" t="s">
        <v>411</v>
      </c>
      <c r="C647" s="642" t="s">
        <v>411</v>
      </c>
      <c r="D647" s="594" t="s">
        <v>1362</v>
      </c>
      <c r="E647" s="594" t="s">
        <v>577</v>
      </c>
      <c r="F647" s="594" t="s">
        <v>2749</v>
      </c>
      <c r="G647" s="594" t="s">
        <v>240</v>
      </c>
      <c r="H647" s="594" t="s">
        <v>242</v>
      </c>
      <c r="I647" s="620" t="s">
        <v>243</v>
      </c>
      <c r="J647" s="643">
        <v>10800000</v>
      </c>
    </row>
    <row r="648" spans="1:10">
      <c r="A648" s="595" t="s">
        <v>411</v>
      </c>
      <c r="B648" s="644" t="s">
        <v>411</v>
      </c>
      <c r="C648" s="642" t="s">
        <v>411</v>
      </c>
      <c r="D648" s="594" t="s">
        <v>1362</v>
      </c>
      <c r="E648" s="594" t="s">
        <v>577</v>
      </c>
      <c r="F648" s="594" t="s">
        <v>2749</v>
      </c>
      <c r="G648" s="594" t="s">
        <v>240</v>
      </c>
      <c r="H648" s="594" t="s">
        <v>728</v>
      </c>
      <c r="I648" s="620" t="s">
        <v>729</v>
      </c>
      <c r="J648" s="643">
        <v>6000000</v>
      </c>
    </row>
    <row r="649" spans="1:10">
      <c r="A649" s="595" t="s">
        <v>411</v>
      </c>
      <c r="B649" s="644" t="s">
        <v>411</v>
      </c>
      <c r="C649" s="642" t="s">
        <v>411</v>
      </c>
      <c r="D649" s="594" t="s">
        <v>1362</v>
      </c>
      <c r="E649" s="594" t="s">
        <v>577</v>
      </c>
      <c r="F649" s="594" t="s">
        <v>2749</v>
      </c>
      <c r="G649" s="594" t="s">
        <v>240</v>
      </c>
      <c r="H649" s="594" t="s">
        <v>731</v>
      </c>
      <c r="I649" s="620" t="s">
        <v>732</v>
      </c>
      <c r="J649" s="643">
        <v>1500000</v>
      </c>
    </row>
    <row r="650" spans="1:10">
      <c r="A650" s="595" t="s">
        <v>411</v>
      </c>
      <c r="B650" s="644" t="s">
        <v>411</v>
      </c>
      <c r="C650" s="642" t="s">
        <v>411</v>
      </c>
      <c r="D650" s="594" t="s">
        <v>1362</v>
      </c>
      <c r="E650" s="594" t="s">
        <v>577</v>
      </c>
      <c r="F650" s="594" t="s">
        <v>2749</v>
      </c>
      <c r="G650" s="594" t="s">
        <v>240</v>
      </c>
      <c r="H650" s="594" t="s">
        <v>597</v>
      </c>
      <c r="I650" s="620" t="s">
        <v>2682</v>
      </c>
      <c r="J650" s="643">
        <v>88830000</v>
      </c>
    </row>
    <row r="651" spans="1:10">
      <c r="A651" s="595" t="s">
        <v>411</v>
      </c>
      <c r="B651" s="644" t="s">
        <v>411</v>
      </c>
      <c r="C651" s="642" t="s">
        <v>411</v>
      </c>
      <c r="D651" s="594" t="s">
        <v>1362</v>
      </c>
      <c r="E651" s="594" t="s">
        <v>577</v>
      </c>
      <c r="F651" s="594" t="s">
        <v>2749</v>
      </c>
      <c r="G651" s="594" t="s">
        <v>240</v>
      </c>
      <c r="H651" s="594" t="s">
        <v>735</v>
      </c>
      <c r="I651" s="620" t="s">
        <v>193</v>
      </c>
      <c r="J651" s="643">
        <v>18988000</v>
      </c>
    </row>
    <row r="652" spans="1:10">
      <c r="A652" s="595" t="s">
        <v>411</v>
      </c>
      <c r="B652" s="644" t="s">
        <v>411</v>
      </c>
      <c r="C652" s="642" t="s">
        <v>411</v>
      </c>
      <c r="D652" s="594" t="s">
        <v>1362</v>
      </c>
      <c r="E652" s="594" t="s">
        <v>577</v>
      </c>
      <c r="F652" s="594" t="s">
        <v>2749</v>
      </c>
      <c r="G652" s="594" t="s">
        <v>183</v>
      </c>
      <c r="H652" s="595" t="s">
        <v>411</v>
      </c>
      <c r="I652" s="620" t="s">
        <v>184</v>
      </c>
      <c r="J652" s="643">
        <v>8627000</v>
      </c>
    </row>
    <row r="653" spans="1:10">
      <c r="A653" s="595" t="s">
        <v>411</v>
      </c>
      <c r="B653" s="644" t="s">
        <v>411</v>
      </c>
      <c r="C653" s="642" t="s">
        <v>411</v>
      </c>
      <c r="D653" s="594" t="s">
        <v>1362</v>
      </c>
      <c r="E653" s="594" t="s">
        <v>577</v>
      </c>
      <c r="F653" s="594" t="s">
        <v>2749</v>
      </c>
      <c r="G653" s="594" t="s">
        <v>183</v>
      </c>
      <c r="H653" s="594" t="s">
        <v>736</v>
      </c>
      <c r="I653" s="620" t="s">
        <v>737</v>
      </c>
      <c r="J653" s="643">
        <v>7427000</v>
      </c>
    </row>
    <row r="654" spans="1:10">
      <c r="A654" s="595" t="s">
        <v>411</v>
      </c>
      <c r="B654" s="644" t="s">
        <v>411</v>
      </c>
      <c r="C654" s="642" t="s">
        <v>411</v>
      </c>
      <c r="D654" s="594" t="s">
        <v>1362</v>
      </c>
      <c r="E654" s="594" t="s">
        <v>577</v>
      </c>
      <c r="F654" s="594" t="s">
        <v>2749</v>
      </c>
      <c r="G654" s="594" t="s">
        <v>183</v>
      </c>
      <c r="H654" s="594" t="s">
        <v>185</v>
      </c>
      <c r="I654" s="620" t="s">
        <v>186</v>
      </c>
      <c r="J654" s="643">
        <v>1200000</v>
      </c>
    </row>
    <row r="655" spans="1:10">
      <c r="A655" s="595" t="s">
        <v>411</v>
      </c>
      <c r="B655" s="644" t="s">
        <v>411</v>
      </c>
      <c r="C655" s="642" t="s">
        <v>411</v>
      </c>
      <c r="D655" s="594" t="s">
        <v>1362</v>
      </c>
      <c r="E655" s="594" t="s">
        <v>577</v>
      </c>
      <c r="F655" s="594" t="s">
        <v>2749</v>
      </c>
      <c r="G655" s="594" t="s">
        <v>2692</v>
      </c>
      <c r="H655" s="595" t="s">
        <v>411</v>
      </c>
      <c r="I655" s="620" t="s">
        <v>2693</v>
      </c>
      <c r="J655" s="643">
        <v>507727000</v>
      </c>
    </row>
    <row r="656" spans="1:10">
      <c r="A656" s="595" t="s">
        <v>411</v>
      </c>
      <c r="B656" s="644" t="s">
        <v>411</v>
      </c>
      <c r="C656" s="642" t="s">
        <v>411</v>
      </c>
      <c r="D656" s="594" t="s">
        <v>1362</v>
      </c>
      <c r="E656" s="594" t="s">
        <v>577</v>
      </c>
      <c r="F656" s="594" t="s">
        <v>2749</v>
      </c>
      <c r="G656" s="594" t="s">
        <v>2692</v>
      </c>
      <c r="H656" s="594" t="s">
        <v>2730</v>
      </c>
      <c r="I656" s="620" t="s">
        <v>2731</v>
      </c>
      <c r="J656" s="643">
        <v>507727000</v>
      </c>
    </row>
    <row r="657" spans="1:10">
      <c r="A657" s="595" t="s">
        <v>411</v>
      </c>
      <c r="B657" s="644" t="s">
        <v>411</v>
      </c>
      <c r="C657" s="642" t="s">
        <v>411</v>
      </c>
      <c r="D657" s="594" t="s">
        <v>1362</v>
      </c>
      <c r="E657" s="594" t="s">
        <v>577</v>
      </c>
      <c r="F657" s="594" t="s">
        <v>2749</v>
      </c>
      <c r="G657" s="594" t="s">
        <v>189</v>
      </c>
      <c r="H657" s="595" t="s">
        <v>411</v>
      </c>
      <c r="I657" s="620" t="s">
        <v>190</v>
      </c>
      <c r="J657" s="643">
        <v>1870315000</v>
      </c>
    </row>
    <row r="658" spans="1:10">
      <c r="A658" s="595" t="s">
        <v>411</v>
      </c>
      <c r="B658" s="644" t="s">
        <v>411</v>
      </c>
      <c r="C658" s="642" t="s">
        <v>411</v>
      </c>
      <c r="D658" s="594" t="s">
        <v>1362</v>
      </c>
      <c r="E658" s="594" t="s">
        <v>577</v>
      </c>
      <c r="F658" s="594" t="s">
        <v>2749</v>
      </c>
      <c r="G658" s="594" t="s">
        <v>189</v>
      </c>
      <c r="H658" s="594" t="s">
        <v>192</v>
      </c>
      <c r="I658" s="620" t="s">
        <v>195</v>
      </c>
      <c r="J658" s="643">
        <v>1870315000</v>
      </c>
    </row>
    <row r="659" spans="1:10" ht="25.5">
      <c r="A659" s="598" t="s">
        <v>318</v>
      </c>
      <c r="B659" s="639" t="s">
        <v>1579</v>
      </c>
      <c r="C659" s="640" t="s">
        <v>1580</v>
      </c>
      <c r="D659" s="599" t="s">
        <v>411</v>
      </c>
      <c r="E659" s="599" t="s">
        <v>411</v>
      </c>
      <c r="F659" s="599" t="s">
        <v>411</v>
      </c>
      <c r="G659" s="599" t="s">
        <v>411</v>
      </c>
      <c r="H659" s="599" t="s">
        <v>411</v>
      </c>
      <c r="I659" s="640" t="s">
        <v>411</v>
      </c>
      <c r="J659" s="641">
        <v>2124020000</v>
      </c>
    </row>
    <row r="660" spans="1:10" ht="25.5">
      <c r="A660" s="595" t="s">
        <v>411</v>
      </c>
      <c r="B660" s="596" t="s">
        <v>1579</v>
      </c>
      <c r="C660" s="620" t="s">
        <v>1580</v>
      </c>
      <c r="D660" s="595" t="s">
        <v>411</v>
      </c>
      <c r="E660" s="595" t="s">
        <v>411</v>
      </c>
      <c r="F660" s="595" t="s">
        <v>411</v>
      </c>
      <c r="G660" s="595" t="s">
        <v>411</v>
      </c>
      <c r="H660" s="595" t="s">
        <v>411</v>
      </c>
      <c r="I660" s="642" t="s">
        <v>411</v>
      </c>
      <c r="J660" s="643">
        <v>2124020000</v>
      </c>
    </row>
    <row r="661" spans="1:10">
      <c r="A661" s="595" t="s">
        <v>411</v>
      </c>
      <c r="B661" s="644" t="s">
        <v>411</v>
      </c>
      <c r="C661" s="642" t="s">
        <v>411</v>
      </c>
      <c r="D661" s="594" t="s">
        <v>397</v>
      </c>
      <c r="E661" s="595" t="s">
        <v>411</v>
      </c>
      <c r="F661" s="595" t="s">
        <v>411</v>
      </c>
      <c r="G661" s="595" t="s">
        <v>411</v>
      </c>
      <c r="H661" s="595" t="s">
        <v>411</v>
      </c>
      <c r="I661" s="620" t="s">
        <v>398</v>
      </c>
      <c r="J661" s="643">
        <v>70000000</v>
      </c>
    </row>
    <row r="662" spans="1:10" ht="25.5">
      <c r="A662" s="595" t="s">
        <v>411</v>
      </c>
      <c r="B662" s="644" t="s">
        <v>411</v>
      </c>
      <c r="C662" s="642" t="s">
        <v>411</v>
      </c>
      <c r="D662" s="594" t="s">
        <v>397</v>
      </c>
      <c r="E662" s="594" t="s">
        <v>322</v>
      </c>
      <c r="F662" s="595" t="s">
        <v>411</v>
      </c>
      <c r="G662" s="595" t="s">
        <v>411</v>
      </c>
      <c r="H662" s="595" t="s">
        <v>411</v>
      </c>
      <c r="I662" s="620" t="s">
        <v>2661</v>
      </c>
      <c r="J662" s="643">
        <v>70000000</v>
      </c>
    </row>
    <row r="663" spans="1:10">
      <c r="A663" s="595" t="s">
        <v>411</v>
      </c>
      <c r="B663" s="644" t="s">
        <v>411</v>
      </c>
      <c r="C663" s="642" t="s">
        <v>411</v>
      </c>
      <c r="D663" s="594" t="s">
        <v>397</v>
      </c>
      <c r="E663" s="594" t="s">
        <v>322</v>
      </c>
      <c r="F663" s="594" t="s">
        <v>2662</v>
      </c>
      <c r="G663" s="595" t="s">
        <v>411</v>
      </c>
      <c r="H663" s="595" t="s">
        <v>411</v>
      </c>
      <c r="I663" s="620" t="s">
        <v>2663</v>
      </c>
      <c r="J663" s="643">
        <v>70000000</v>
      </c>
    </row>
    <row r="664" spans="1:10">
      <c r="A664" s="595" t="s">
        <v>411</v>
      </c>
      <c r="B664" s="644" t="s">
        <v>411</v>
      </c>
      <c r="C664" s="642" t="s">
        <v>411</v>
      </c>
      <c r="D664" s="594" t="s">
        <v>397</v>
      </c>
      <c r="E664" s="594" t="s">
        <v>322</v>
      </c>
      <c r="F664" s="594" t="s">
        <v>2662</v>
      </c>
      <c r="G664" s="594" t="s">
        <v>148</v>
      </c>
      <c r="H664" s="595" t="s">
        <v>411</v>
      </c>
      <c r="I664" s="620" t="s">
        <v>149</v>
      </c>
      <c r="J664" s="643">
        <v>2530400</v>
      </c>
    </row>
    <row r="665" spans="1:10">
      <c r="A665" s="595" t="s">
        <v>411</v>
      </c>
      <c r="B665" s="644" t="s">
        <v>411</v>
      </c>
      <c r="C665" s="642" t="s">
        <v>411</v>
      </c>
      <c r="D665" s="594" t="s">
        <v>397</v>
      </c>
      <c r="E665" s="594" t="s">
        <v>322</v>
      </c>
      <c r="F665" s="594" t="s">
        <v>2662</v>
      </c>
      <c r="G665" s="594" t="s">
        <v>148</v>
      </c>
      <c r="H665" s="594" t="s">
        <v>1075</v>
      </c>
      <c r="I665" s="620" t="s">
        <v>2666</v>
      </c>
      <c r="J665" s="643">
        <v>2530400</v>
      </c>
    </row>
    <row r="666" spans="1:10">
      <c r="A666" s="595" t="s">
        <v>411</v>
      </c>
      <c r="B666" s="644" t="s">
        <v>411</v>
      </c>
      <c r="C666" s="642" t="s">
        <v>411</v>
      </c>
      <c r="D666" s="594" t="s">
        <v>397</v>
      </c>
      <c r="E666" s="594" t="s">
        <v>322</v>
      </c>
      <c r="F666" s="594" t="s">
        <v>2662</v>
      </c>
      <c r="G666" s="594" t="s">
        <v>167</v>
      </c>
      <c r="H666" s="595" t="s">
        <v>411</v>
      </c>
      <c r="I666" s="620" t="s">
        <v>168</v>
      </c>
      <c r="J666" s="643">
        <v>31797000</v>
      </c>
    </row>
    <row r="667" spans="1:10">
      <c r="A667" s="595" t="s">
        <v>411</v>
      </c>
      <c r="B667" s="644" t="s">
        <v>411</v>
      </c>
      <c r="C667" s="642" t="s">
        <v>411</v>
      </c>
      <c r="D667" s="594" t="s">
        <v>397</v>
      </c>
      <c r="E667" s="594" t="s">
        <v>322</v>
      </c>
      <c r="F667" s="594" t="s">
        <v>2662</v>
      </c>
      <c r="G667" s="594" t="s">
        <v>167</v>
      </c>
      <c r="H667" s="594" t="s">
        <v>230</v>
      </c>
      <c r="I667" s="620" t="s">
        <v>2675</v>
      </c>
      <c r="J667" s="643">
        <v>6237000</v>
      </c>
    </row>
    <row r="668" spans="1:10">
      <c r="A668" s="595" t="s">
        <v>411</v>
      </c>
      <c r="B668" s="644" t="s">
        <v>411</v>
      </c>
      <c r="C668" s="642" t="s">
        <v>411</v>
      </c>
      <c r="D668" s="594" t="s">
        <v>397</v>
      </c>
      <c r="E668" s="594" t="s">
        <v>322</v>
      </c>
      <c r="F668" s="594" t="s">
        <v>2662</v>
      </c>
      <c r="G668" s="594" t="s">
        <v>167</v>
      </c>
      <c r="H668" s="594" t="s">
        <v>354</v>
      </c>
      <c r="I668" s="620" t="s">
        <v>2736</v>
      </c>
      <c r="J668" s="643">
        <v>25300000</v>
      </c>
    </row>
    <row r="669" spans="1:10">
      <c r="A669" s="595" t="s">
        <v>411</v>
      </c>
      <c r="B669" s="644" t="s">
        <v>411</v>
      </c>
      <c r="C669" s="642" t="s">
        <v>411</v>
      </c>
      <c r="D669" s="594" t="s">
        <v>397</v>
      </c>
      <c r="E669" s="594" t="s">
        <v>322</v>
      </c>
      <c r="F669" s="594" t="s">
        <v>2662</v>
      </c>
      <c r="G669" s="594" t="s">
        <v>167</v>
      </c>
      <c r="H669" s="594" t="s">
        <v>232</v>
      </c>
      <c r="I669" s="620" t="s">
        <v>195</v>
      </c>
      <c r="J669" s="643">
        <v>260000</v>
      </c>
    </row>
    <row r="670" spans="1:10">
      <c r="A670" s="595" t="s">
        <v>411</v>
      </c>
      <c r="B670" s="644" t="s">
        <v>411</v>
      </c>
      <c r="C670" s="642" t="s">
        <v>411</v>
      </c>
      <c r="D670" s="594" t="s">
        <v>397</v>
      </c>
      <c r="E670" s="594" t="s">
        <v>322</v>
      </c>
      <c r="F670" s="594" t="s">
        <v>2662</v>
      </c>
      <c r="G670" s="594" t="s">
        <v>171</v>
      </c>
      <c r="H670" s="595" t="s">
        <v>411</v>
      </c>
      <c r="I670" s="620" t="s">
        <v>2677</v>
      </c>
      <c r="J670" s="643">
        <v>5080000</v>
      </c>
    </row>
    <row r="671" spans="1:10">
      <c r="A671" s="595" t="s">
        <v>411</v>
      </c>
      <c r="B671" s="644" t="s">
        <v>411</v>
      </c>
      <c r="C671" s="642" t="s">
        <v>411</v>
      </c>
      <c r="D671" s="594" t="s">
        <v>397</v>
      </c>
      <c r="E671" s="594" t="s">
        <v>322</v>
      </c>
      <c r="F671" s="594" t="s">
        <v>2662</v>
      </c>
      <c r="G671" s="594" t="s">
        <v>171</v>
      </c>
      <c r="H671" s="594" t="s">
        <v>173</v>
      </c>
      <c r="I671" s="620" t="s">
        <v>174</v>
      </c>
      <c r="J671" s="643">
        <v>5080000</v>
      </c>
    </row>
    <row r="672" spans="1:10">
      <c r="A672" s="595" t="s">
        <v>411</v>
      </c>
      <c r="B672" s="644" t="s">
        <v>411</v>
      </c>
      <c r="C672" s="642" t="s">
        <v>411</v>
      </c>
      <c r="D672" s="594" t="s">
        <v>397</v>
      </c>
      <c r="E672" s="594" t="s">
        <v>322</v>
      </c>
      <c r="F672" s="594" t="s">
        <v>2662</v>
      </c>
      <c r="G672" s="594" t="s">
        <v>177</v>
      </c>
      <c r="H672" s="595" t="s">
        <v>411</v>
      </c>
      <c r="I672" s="620" t="s">
        <v>178</v>
      </c>
      <c r="J672" s="643">
        <v>6859600</v>
      </c>
    </row>
    <row r="673" spans="1:10" ht="25.5">
      <c r="A673" s="595" t="s">
        <v>411</v>
      </c>
      <c r="B673" s="644" t="s">
        <v>411</v>
      </c>
      <c r="C673" s="642" t="s">
        <v>411</v>
      </c>
      <c r="D673" s="594" t="s">
        <v>397</v>
      </c>
      <c r="E673" s="594" t="s">
        <v>322</v>
      </c>
      <c r="F673" s="594" t="s">
        <v>2662</v>
      </c>
      <c r="G673" s="594" t="s">
        <v>177</v>
      </c>
      <c r="H673" s="594" t="s">
        <v>179</v>
      </c>
      <c r="I673" s="620" t="s">
        <v>2679</v>
      </c>
      <c r="J673" s="643">
        <v>5295000</v>
      </c>
    </row>
    <row r="674" spans="1:10">
      <c r="A674" s="595" t="s">
        <v>411</v>
      </c>
      <c r="B674" s="644" t="s">
        <v>411</v>
      </c>
      <c r="C674" s="642" t="s">
        <v>411</v>
      </c>
      <c r="D674" s="594" t="s">
        <v>397</v>
      </c>
      <c r="E674" s="594" t="s">
        <v>322</v>
      </c>
      <c r="F674" s="594" t="s">
        <v>2662</v>
      </c>
      <c r="G674" s="594" t="s">
        <v>177</v>
      </c>
      <c r="H674" s="594" t="s">
        <v>181</v>
      </c>
      <c r="I674" s="620" t="s">
        <v>182</v>
      </c>
      <c r="J674" s="643">
        <v>1564600</v>
      </c>
    </row>
    <row r="675" spans="1:10">
      <c r="A675" s="595" t="s">
        <v>411</v>
      </c>
      <c r="B675" s="644" t="s">
        <v>411</v>
      </c>
      <c r="C675" s="642" t="s">
        <v>411</v>
      </c>
      <c r="D675" s="594" t="s">
        <v>397</v>
      </c>
      <c r="E675" s="594" t="s">
        <v>322</v>
      </c>
      <c r="F675" s="594" t="s">
        <v>2662</v>
      </c>
      <c r="G675" s="594" t="s">
        <v>183</v>
      </c>
      <c r="H675" s="595" t="s">
        <v>411</v>
      </c>
      <c r="I675" s="620" t="s">
        <v>184</v>
      </c>
      <c r="J675" s="643">
        <v>18062000</v>
      </c>
    </row>
    <row r="676" spans="1:10">
      <c r="A676" s="595" t="s">
        <v>411</v>
      </c>
      <c r="B676" s="644" t="s">
        <v>411</v>
      </c>
      <c r="C676" s="642" t="s">
        <v>411</v>
      </c>
      <c r="D676" s="594" t="s">
        <v>397</v>
      </c>
      <c r="E676" s="594" t="s">
        <v>322</v>
      </c>
      <c r="F676" s="594" t="s">
        <v>2662</v>
      </c>
      <c r="G676" s="594" t="s">
        <v>183</v>
      </c>
      <c r="H676" s="594" t="s">
        <v>587</v>
      </c>
      <c r="I676" s="620" t="s">
        <v>588</v>
      </c>
      <c r="J676" s="643">
        <v>6912000</v>
      </c>
    </row>
    <row r="677" spans="1:10">
      <c r="A677" s="595" t="s">
        <v>411</v>
      </c>
      <c r="B677" s="644" t="s">
        <v>411</v>
      </c>
      <c r="C677" s="642" t="s">
        <v>411</v>
      </c>
      <c r="D677" s="594" t="s">
        <v>397</v>
      </c>
      <c r="E677" s="594" t="s">
        <v>322</v>
      </c>
      <c r="F677" s="594" t="s">
        <v>2662</v>
      </c>
      <c r="G677" s="594" t="s">
        <v>183</v>
      </c>
      <c r="H677" s="594" t="s">
        <v>736</v>
      </c>
      <c r="I677" s="620" t="s">
        <v>737</v>
      </c>
      <c r="J677" s="643">
        <v>10150000</v>
      </c>
    </row>
    <row r="678" spans="1:10">
      <c r="A678" s="595" t="s">
        <v>411</v>
      </c>
      <c r="B678" s="644" t="s">
        <v>411</v>
      </c>
      <c r="C678" s="642" t="s">
        <v>411</v>
      </c>
      <c r="D678" s="594" t="s">
        <v>397</v>
      </c>
      <c r="E678" s="594" t="s">
        <v>322</v>
      </c>
      <c r="F678" s="594" t="s">
        <v>2662</v>
      </c>
      <c r="G678" s="594" t="s">
        <v>183</v>
      </c>
      <c r="H678" s="594" t="s">
        <v>185</v>
      </c>
      <c r="I678" s="620" t="s">
        <v>186</v>
      </c>
      <c r="J678" s="643">
        <v>1000000</v>
      </c>
    </row>
    <row r="679" spans="1:10">
      <c r="A679" s="595" t="s">
        <v>411</v>
      </c>
      <c r="B679" s="644" t="s">
        <v>411</v>
      </c>
      <c r="C679" s="642" t="s">
        <v>411</v>
      </c>
      <c r="D679" s="594" t="s">
        <v>397</v>
      </c>
      <c r="E679" s="594" t="s">
        <v>322</v>
      </c>
      <c r="F679" s="594" t="s">
        <v>2662</v>
      </c>
      <c r="G679" s="594" t="s">
        <v>194</v>
      </c>
      <c r="H679" s="595" t="s">
        <v>411</v>
      </c>
      <c r="I679" s="620" t="s">
        <v>195</v>
      </c>
      <c r="J679" s="643">
        <v>5671000</v>
      </c>
    </row>
    <row r="680" spans="1:10">
      <c r="A680" s="595" t="s">
        <v>411</v>
      </c>
      <c r="B680" s="644" t="s">
        <v>411</v>
      </c>
      <c r="C680" s="642" t="s">
        <v>411</v>
      </c>
      <c r="D680" s="594" t="s">
        <v>397</v>
      </c>
      <c r="E680" s="594" t="s">
        <v>322</v>
      </c>
      <c r="F680" s="594" t="s">
        <v>2662</v>
      </c>
      <c r="G680" s="594" t="s">
        <v>194</v>
      </c>
      <c r="H680" s="594" t="s">
        <v>198</v>
      </c>
      <c r="I680" s="620" t="s">
        <v>199</v>
      </c>
      <c r="J680" s="643">
        <v>5671000</v>
      </c>
    </row>
    <row r="681" spans="1:10">
      <c r="A681" s="595" t="s">
        <v>411</v>
      </c>
      <c r="B681" s="644" t="s">
        <v>411</v>
      </c>
      <c r="C681" s="642" t="s">
        <v>411</v>
      </c>
      <c r="D681" s="594" t="s">
        <v>1387</v>
      </c>
      <c r="E681" s="595" t="s">
        <v>411</v>
      </c>
      <c r="F681" s="595" t="s">
        <v>411</v>
      </c>
      <c r="G681" s="595" t="s">
        <v>411</v>
      </c>
      <c r="H681" s="595" t="s">
        <v>411</v>
      </c>
      <c r="I681" s="620" t="s">
        <v>1388</v>
      </c>
      <c r="J681" s="643">
        <v>100000000</v>
      </c>
    </row>
    <row r="682" spans="1:10" ht="25.5">
      <c r="A682" s="595" t="s">
        <v>411</v>
      </c>
      <c r="B682" s="644" t="s">
        <v>411</v>
      </c>
      <c r="C682" s="642" t="s">
        <v>411</v>
      </c>
      <c r="D682" s="594" t="s">
        <v>1387</v>
      </c>
      <c r="E682" s="594" t="s">
        <v>322</v>
      </c>
      <c r="F682" s="595" t="s">
        <v>411</v>
      </c>
      <c r="G682" s="595" t="s">
        <v>411</v>
      </c>
      <c r="H682" s="595" t="s">
        <v>411</v>
      </c>
      <c r="I682" s="620" t="s">
        <v>2661</v>
      </c>
      <c r="J682" s="643">
        <v>100000000</v>
      </c>
    </row>
    <row r="683" spans="1:10">
      <c r="A683" s="595" t="s">
        <v>411</v>
      </c>
      <c r="B683" s="644" t="s">
        <v>411</v>
      </c>
      <c r="C683" s="642" t="s">
        <v>411</v>
      </c>
      <c r="D683" s="594" t="s">
        <v>1387</v>
      </c>
      <c r="E683" s="594" t="s">
        <v>322</v>
      </c>
      <c r="F683" s="594" t="s">
        <v>2662</v>
      </c>
      <c r="G683" s="595" t="s">
        <v>411</v>
      </c>
      <c r="H683" s="595" t="s">
        <v>411</v>
      </c>
      <c r="I683" s="620" t="s">
        <v>2663</v>
      </c>
      <c r="J683" s="643">
        <v>100000000</v>
      </c>
    </row>
    <row r="684" spans="1:10">
      <c r="A684" s="595" t="s">
        <v>411</v>
      </c>
      <c r="B684" s="644" t="s">
        <v>411</v>
      </c>
      <c r="C684" s="642" t="s">
        <v>411</v>
      </c>
      <c r="D684" s="594" t="s">
        <v>1387</v>
      </c>
      <c r="E684" s="594" t="s">
        <v>322</v>
      </c>
      <c r="F684" s="594" t="s">
        <v>2662</v>
      </c>
      <c r="G684" s="594" t="s">
        <v>167</v>
      </c>
      <c r="H684" s="595" t="s">
        <v>411</v>
      </c>
      <c r="I684" s="620" t="s">
        <v>168</v>
      </c>
      <c r="J684" s="643">
        <v>53648000</v>
      </c>
    </row>
    <row r="685" spans="1:10">
      <c r="A685" s="595" t="s">
        <v>411</v>
      </c>
      <c r="B685" s="644" t="s">
        <v>411</v>
      </c>
      <c r="C685" s="642" t="s">
        <v>411</v>
      </c>
      <c r="D685" s="594" t="s">
        <v>1387</v>
      </c>
      <c r="E685" s="594" t="s">
        <v>322</v>
      </c>
      <c r="F685" s="594" t="s">
        <v>2662</v>
      </c>
      <c r="G685" s="594" t="s">
        <v>167</v>
      </c>
      <c r="H685" s="594" t="s">
        <v>230</v>
      </c>
      <c r="I685" s="620" t="s">
        <v>2675</v>
      </c>
      <c r="J685" s="643">
        <v>51103000</v>
      </c>
    </row>
    <row r="686" spans="1:10">
      <c r="A686" s="595" t="s">
        <v>411</v>
      </c>
      <c r="B686" s="644" t="s">
        <v>411</v>
      </c>
      <c r="C686" s="642" t="s">
        <v>411</v>
      </c>
      <c r="D686" s="594" t="s">
        <v>1387</v>
      </c>
      <c r="E686" s="594" t="s">
        <v>322</v>
      </c>
      <c r="F686" s="594" t="s">
        <v>2662</v>
      </c>
      <c r="G686" s="594" t="s">
        <v>167</v>
      </c>
      <c r="H686" s="594" t="s">
        <v>232</v>
      </c>
      <c r="I686" s="620" t="s">
        <v>195</v>
      </c>
      <c r="J686" s="643">
        <v>2545000</v>
      </c>
    </row>
    <row r="687" spans="1:10">
      <c r="A687" s="595" t="s">
        <v>411</v>
      </c>
      <c r="B687" s="644" t="s">
        <v>411</v>
      </c>
      <c r="C687" s="642" t="s">
        <v>411</v>
      </c>
      <c r="D687" s="594" t="s">
        <v>1387</v>
      </c>
      <c r="E687" s="594" t="s">
        <v>322</v>
      </c>
      <c r="F687" s="594" t="s">
        <v>2662</v>
      </c>
      <c r="G687" s="594" t="s">
        <v>171</v>
      </c>
      <c r="H687" s="595" t="s">
        <v>411</v>
      </c>
      <c r="I687" s="620" t="s">
        <v>2677</v>
      </c>
      <c r="J687" s="643">
        <v>16320000</v>
      </c>
    </row>
    <row r="688" spans="1:10">
      <c r="A688" s="595" t="s">
        <v>411</v>
      </c>
      <c r="B688" s="644" t="s">
        <v>411</v>
      </c>
      <c r="C688" s="642" t="s">
        <v>411</v>
      </c>
      <c r="D688" s="594" t="s">
        <v>1387</v>
      </c>
      <c r="E688" s="594" t="s">
        <v>322</v>
      </c>
      <c r="F688" s="594" t="s">
        <v>2662</v>
      </c>
      <c r="G688" s="594" t="s">
        <v>171</v>
      </c>
      <c r="H688" s="594" t="s">
        <v>173</v>
      </c>
      <c r="I688" s="620" t="s">
        <v>174</v>
      </c>
      <c r="J688" s="643">
        <v>16320000</v>
      </c>
    </row>
    <row r="689" spans="1:11">
      <c r="A689" s="595" t="s">
        <v>411</v>
      </c>
      <c r="B689" s="644" t="s">
        <v>411</v>
      </c>
      <c r="C689" s="642" t="s">
        <v>411</v>
      </c>
      <c r="D689" s="594" t="s">
        <v>1387</v>
      </c>
      <c r="E689" s="594" t="s">
        <v>322</v>
      </c>
      <c r="F689" s="594" t="s">
        <v>2662</v>
      </c>
      <c r="G689" s="594" t="s">
        <v>240</v>
      </c>
      <c r="H689" s="595" t="s">
        <v>411</v>
      </c>
      <c r="I689" s="620" t="s">
        <v>241</v>
      </c>
      <c r="J689" s="643">
        <v>12431000</v>
      </c>
    </row>
    <row r="690" spans="1:11">
      <c r="A690" s="595" t="s">
        <v>411</v>
      </c>
      <c r="B690" s="644" t="s">
        <v>411</v>
      </c>
      <c r="C690" s="642" t="s">
        <v>411</v>
      </c>
      <c r="D690" s="594" t="s">
        <v>1387</v>
      </c>
      <c r="E690" s="594" t="s">
        <v>322</v>
      </c>
      <c r="F690" s="594" t="s">
        <v>2662</v>
      </c>
      <c r="G690" s="594" t="s">
        <v>240</v>
      </c>
      <c r="H690" s="594" t="s">
        <v>735</v>
      </c>
      <c r="I690" s="620" t="s">
        <v>193</v>
      </c>
      <c r="J690" s="643">
        <v>12431000</v>
      </c>
    </row>
    <row r="691" spans="1:11">
      <c r="A691" s="595" t="s">
        <v>411</v>
      </c>
      <c r="B691" s="644" t="s">
        <v>411</v>
      </c>
      <c r="C691" s="642" t="s">
        <v>411</v>
      </c>
      <c r="D691" s="594" t="s">
        <v>1387</v>
      </c>
      <c r="E691" s="594" t="s">
        <v>322</v>
      </c>
      <c r="F691" s="594" t="s">
        <v>2662</v>
      </c>
      <c r="G691" s="594" t="s">
        <v>183</v>
      </c>
      <c r="H691" s="595" t="s">
        <v>411</v>
      </c>
      <c r="I691" s="620" t="s">
        <v>184</v>
      </c>
      <c r="J691" s="643">
        <v>2650000</v>
      </c>
    </row>
    <row r="692" spans="1:11">
      <c r="A692" s="595" t="s">
        <v>411</v>
      </c>
      <c r="B692" s="644" t="s">
        <v>411</v>
      </c>
      <c r="C692" s="642" t="s">
        <v>411</v>
      </c>
      <c r="D692" s="594" t="s">
        <v>1387</v>
      </c>
      <c r="E692" s="594" t="s">
        <v>322</v>
      </c>
      <c r="F692" s="594" t="s">
        <v>2662</v>
      </c>
      <c r="G692" s="594" t="s">
        <v>183</v>
      </c>
      <c r="H692" s="594" t="s">
        <v>736</v>
      </c>
      <c r="I692" s="620" t="s">
        <v>737</v>
      </c>
      <c r="J692" s="643">
        <v>2650000</v>
      </c>
      <c r="K692" s="634">
        <f>J692-132256806141</f>
        <v>-132254156141</v>
      </c>
    </row>
    <row r="693" spans="1:11" ht="25.5">
      <c r="A693" s="595" t="s">
        <v>411</v>
      </c>
      <c r="B693" s="644" t="s">
        <v>411</v>
      </c>
      <c r="C693" s="642" t="s">
        <v>411</v>
      </c>
      <c r="D693" s="594" t="s">
        <v>1387</v>
      </c>
      <c r="E693" s="594" t="s">
        <v>322</v>
      </c>
      <c r="F693" s="594" t="s">
        <v>2662</v>
      </c>
      <c r="G693" s="594" t="s">
        <v>744</v>
      </c>
      <c r="H693" s="595" t="s">
        <v>411</v>
      </c>
      <c r="I693" s="620" t="s">
        <v>2686</v>
      </c>
      <c r="J693" s="643">
        <v>10201000</v>
      </c>
    </row>
    <row r="694" spans="1:11">
      <c r="A694" s="595" t="s">
        <v>411</v>
      </c>
      <c r="B694" s="644" t="s">
        <v>411</v>
      </c>
      <c r="C694" s="642" t="s">
        <v>411</v>
      </c>
      <c r="D694" s="594" t="s">
        <v>1387</v>
      </c>
      <c r="E694" s="594" t="s">
        <v>322</v>
      </c>
      <c r="F694" s="594" t="s">
        <v>2662</v>
      </c>
      <c r="G694" s="594" t="s">
        <v>744</v>
      </c>
      <c r="H694" s="594" t="s">
        <v>1061</v>
      </c>
      <c r="I694" s="620" t="s">
        <v>2729</v>
      </c>
      <c r="J694" s="643">
        <v>2400000</v>
      </c>
    </row>
    <row r="695" spans="1:11">
      <c r="A695" s="595" t="s">
        <v>411</v>
      </c>
      <c r="B695" s="644" t="s">
        <v>411</v>
      </c>
      <c r="C695" s="642" t="s">
        <v>411</v>
      </c>
      <c r="D695" s="594" t="s">
        <v>1387</v>
      </c>
      <c r="E695" s="594" t="s">
        <v>322</v>
      </c>
      <c r="F695" s="594" t="s">
        <v>2662</v>
      </c>
      <c r="G695" s="594" t="s">
        <v>744</v>
      </c>
      <c r="H695" s="594" t="s">
        <v>572</v>
      </c>
      <c r="I695" s="620" t="s">
        <v>2689</v>
      </c>
      <c r="J695" s="643">
        <v>7801000</v>
      </c>
    </row>
    <row r="696" spans="1:11">
      <c r="A696" s="595" t="s">
        <v>411</v>
      </c>
      <c r="B696" s="644" t="s">
        <v>411</v>
      </c>
      <c r="C696" s="642" t="s">
        <v>411</v>
      </c>
      <c r="D696" s="594" t="s">
        <v>1387</v>
      </c>
      <c r="E696" s="594" t="s">
        <v>322</v>
      </c>
      <c r="F696" s="594" t="s">
        <v>2662</v>
      </c>
      <c r="G696" s="594" t="s">
        <v>189</v>
      </c>
      <c r="H696" s="595" t="s">
        <v>411</v>
      </c>
      <c r="I696" s="620" t="s">
        <v>190</v>
      </c>
      <c r="J696" s="643">
        <v>1500000</v>
      </c>
    </row>
    <row r="697" spans="1:11">
      <c r="A697" s="595" t="s">
        <v>411</v>
      </c>
      <c r="B697" s="644" t="s">
        <v>411</v>
      </c>
      <c r="C697" s="642" t="s">
        <v>411</v>
      </c>
      <c r="D697" s="594" t="s">
        <v>1387</v>
      </c>
      <c r="E697" s="594" t="s">
        <v>322</v>
      </c>
      <c r="F697" s="594" t="s">
        <v>2662</v>
      </c>
      <c r="G697" s="594" t="s">
        <v>189</v>
      </c>
      <c r="H697" s="594" t="s">
        <v>37</v>
      </c>
      <c r="I697" s="620" t="s">
        <v>2696</v>
      </c>
      <c r="J697" s="643">
        <v>1500000</v>
      </c>
    </row>
    <row r="698" spans="1:11">
      <c r="A698" s="595" t="s">
        <v>411</v>
      </c>
      <c r="B698" s="644" t="s">
        <v>411</v>
      </c>
      <c r="C698" s="642" t="s">
        <v>411</v>
      </c>
      <c r="D698" s="594" t="s">
        <v>1387</v>
      </c>
      <c r="E698" s="594" t="s">
        <v>322</v>
      </c>
      <c r="F698" s="594" t="s">
        <v>2662</v>
      </c>
      <c r="G698" s="594" t="s">
        <v>194</v>
      </c>
      <c r="H698" s="595" t="s">
        <v>411</v>
      </c>
      <c r="I698" s="620" t="s">
        <v>195</v>
      </c>
      <c r="J698" s="643">
        <v>3250000</v>
      </c>
    </row>
    <row r="699" spans="1:11">
      <c r="A699" s="595" t="s">
        <v>411</v>
      </c>
      <c r="B699" s="644" t="s">
        <v>411</v>
      </c>
      <c r="C699" s="642" t="s">
        <v>411</v>
      </c>
      <c r="D699" s="594" t="s">
        <v>1387</v>
      </c>
      <c r="E699" s="594" t="s">
        <v>322</v>
      </c>
      <c r="F699" s="594" t="s">
        <v>2662</v>
      </c>
      <c r="G699" s="594" t="s">
        <v>194</v>
      </c>
      <c r="H699" s="594" t="s">
        <v>198</v>
      </c>
      <c r="I699" s="620" t="s">
        <v>199</v>
      </c>
      <c r="J699" s="643">
        <v>3250000</v>
      </c>
    </row>
    <row r="700" spans="1:11">
      <c r="A700" s="595" t="s">
        <v>411</v>
      </c>
      <c r="B700" s="644" t="s">
        <v>411</v>
      </c>
      <c r="C700" s="642" t="s">
        <v>411</v>
      </c>
      <c r="D700" s="594" t="s">
        <v>996</v>
      </c>
      <c r="E700" s="595" t="s">
        <v>411</v>
      </c>
      <c r="F700" s="595" t="s">
        <v>411</v>
      </c>
      <c r="G700" s="595" t="s">
        <v>411</v>
      </c>
      <c r="H700" s="595" t="s">
        <v>411</v>
      </c>
      <c r="I700" s="620" t="s">
        <v>997</v>
      </c>
      <c r="J700" s="643">
        <v>183000000</v>
      </c>
    </row>
    <row r="701" spans="1:11" ht="25.5">
      <c r="A701" s="595" t="s">
        <v>411</v>
      </c>
      <c r="B701" s="644" t="s">
        <v>411</v>
      </c>
      <c r="C701" s="642" t="s">
        <v>411</v>
      </c>
      <c r="D701" s="594" t="s">
        <v>996</v>
      </c>
      <c r="E701" s="594" t="s">
        <v>322</v>
      </c>
      <c r="F701" s="595" t="s">
        <v>411</v>
      </c>
      <c r="G701" s="595" t="s">
        <v>411</v>
      </c>
      <c r="H701" s="595" t="s">
        <v>411</v>
      </c>
      <c r="I701" s="620" t="s">
        <v>2661</v>
      </c>
      <c r="J701" s="643">
        <v>20000000</v>
      </c>
    </row>
    <row r="702" spans="1:11">
      <c r="A702" s="595" t="s">
        <v>411</v>
      </c>
      <c r="B702" s="644" t="s">
        <v>411</v>
      </c>
      <c r="C702" s="642" t="s">
        <v>411</v>
      </c>
      <c r="D702" s="594" t="s">
        <v>996</v>
      </c>
      <c r="E702" s="594" t="s">
        <v>322</v>
      </c>
      <c r="F702" s="594" t="s">
        <v>2662</v>
      </c>
      <c r="G702" s="595" t="s">
        <v>411</v>
      </c>
      <c r="H702" s="595" t="s">
        <v>411</v>
      </c>
      <c r="I702" s="620" t="s">
        <v>2663</v>
      </c>
      <c r="J702" s="643">
        <v>20000000</v>
      </c>
    </row>
    <row r="703" spans="1:11">
      <c r="A703" s="595" t="s">
        <v>411</v>
      </c>
      <c r="B703" s="644" t="s">
        <v>411</v>
      </c>
      <c r="C703" s="642" t="s">
        <v>411</v>
      </c>
      <c r="D703" s="594" t="s">
        <v>996</v>
      </c>
      <c r="E703" s="594" t="s">
        <v>322</v>
      </c>
      <c r="F703" s="594" t="s">
        <v>2662</v>
      </c>
      <c r="G703" s="594" t="s">
        <v>167</v>
      </c>
      <c r="H703" s="595" t="s">
        <v>411</v>
      </c>
      <c r="I703" s="620" t="s">
        <v>168</v>
      </c>
      <c r="J703" s="643">
        <v>9965000</v>
      </c>
    </row>
    <row r="704" spans="1:11">
      <c r="A704" s="595" t="s">
        <v>411</v>
      </c>
      <c r="B704" s="644" t="s">
        <v>411</v>
      </c>
      <c r="C704" s="642" t="s">
        <v>411</v>
      </c>
      <c r="D704" s="594" t="s">
        <v>996</v>
      </c>
      <c r="E704" s="594" t="s">
        <v>322</v>
      </c>
      <c r="F704" s="594" t="s">
        <v>2662</v>
      </c>
      <c r="G704" s="594" t="s">
        <v>167</v>
      </c>
      <c r="H704" s="594" t="s">
        <v>230</v>
      </c>
      <c r="I704" s="620" t="s">
        <v>2675</v>
      </c>
      <c r="J704" s="643">
        <v>9405000</v>
      </c>
    </row>
    <row r="705" spans="1:10">
      <c r="A705" s="595" t="s">
        <v>411</v>
      </c>
      <c r="B705" s="644" t="s">
        <v>411</v>
      </c>
      <c r="C705" s="642" t="s">
        <v>411</v>
      </c>
      <c r="D705" s="594" t="s">
        <v>996</v>
      </c>
      <c r="E705" s="594" t="s">
        <v>322</v>
      </c>
      <c r="F705" s="594" t="s">
        <v>2662</v>
      </c>
      <c r="G705" s="594" t="s">
        <v>167</v>
      </c>
      <c r="H705" s="594" t="s">
        <v>232</v>
      </c>
      <c r="I705" s="620" t="s">
        <v>195</v>
      </c>
      <c r="J705" s="643">
        <v>560000</v>
      </c>
    </row>
    <row r="706" spans="1:10">
      <c r="A706" s="595" t="s">
        <v>411</v>
      </c>
      <c r="B706" s="644" t="s">
        <v>411</v>
      </c>
      <c r="C706" s="642" t="s">
        <v>411</v>
      </c>
      <c r="D706" s="594" t="s">
        <v>996</v>
      </c>
      <c r="E706" s="594" t="s">
        <v>322</v>
      </c>
      <c r="F706" s="594" t="s">
        <v>2662</v>
      </c>
      <c r="G706" s="594" t="s">
        <v>171</v>
      </c>
      <c r="H706" s="595" t="s">
        <v>411</v>
      </c>
      <c r="I706" s="620" t="s">
        <v>2677</v>
      </c>
      <c r="J706" s="643">
        <v>1625000</v>
      </c>
    </row>
    <row r="707" spans="1:10">
      <c r="A707" s="595" t="s">
        <v>411</v>
      </c>
      <c r="B707" s="644" t="s">
        <v>411</v>
      </c>
      <c r="C707" s="642" t="s">
        <v>411</v>
      </c>
      <c r="D707" s="594" t="s">
        <v>996</v>
      </c>
      <c r="E707" s="594" t="s">
        <v>322</v>
      </c>
      <c r="F707" s="594" t="s">
        <v>2662</v>
      </c>
      <c r="G707" s="594" t="s">
        <v>171</v>
      </c>
      <c r="H707" s="594" t="s">
        <v>173</v>
      </c>
      <c r="I707" s="620" t="s">
        <v>174</v>
      </c>
      <c r="J707" s="643">
        <v>1625000</v>
      </c>
    </row>
    <row r="708" spans="1:10">
      <c r="A708" s="595" t="s">
        <v>411</v>
      </c>
      <c r="B708" s="644" t="s">
        <v>411</v>
      </c>
      <c r="C708" s="642" t="s">
        <v>411</v>
      </c>
      <c r="D708" s="594" t="s">
        <v>996</v>
      </c>
      <c r="E708" s="594" t="s">
        <v>322</v>
      </c>
      <c r="F708" s="594" t="s">
        <v>2662</v>
      </c>
      <c r="G708" s="594" t="s">
        <v>240</v>
      </c>
      <c r="H708" s="595" t="s">
        <v>411</v>
      </c>
      <c r="I708" s="620" t="s">
        <v>241</v>
      </c>
      <c r="J708" s="643">
        <v>1110000</v>
      </c>
    </row>
    <row r="709" spans="1:10">
      <c r="A709" s="595" t="s">
        <v>411</v>
      </c>
      <c r="B709" s="644" t="s">
        <v>411</v>
      </c>
      <c r="C709" s="642" t="s">
        <v>411</v>
      </c>
      <c r="D709" s="594" t="s">
        <v>996</v>
      </c>
      <c r="E709" s="594" t="s">
        <v>322</v>
      </c>
      <c r="F709" s="594" t="s">
        <v>2662</v>
      </c>
      <c r="G709" s="594" t="s">
        <v>240</v>
      </c>
      <c r="H709" s="594" t="s">
        <v>242</v>
      </c>
      <c r="I709" s="620" t="s">
        <v>243</v>
      </c>
      <c r="J709" s="643">
        <v>150000</v>
      </c>
    </row>
    <row r="710" spans="1:10">
      <c r="A710" s="595" t="s">
        <v>411</v>
      </c>
      <c r="B710" s="644" t="s">
        <v>411</v>
      </c>
      <c r="C710" s="642" t="s">
        <v>411</v>
      </c>
      <c r="D710" s="594" t="s">
        <v>996</v>
      </c>
      <c r="E710" s="594" t="s">
        <v>322</v>
      </c>
      <c r="F710" s="594" t="s">
        <v>2662</v>
      </c>
      <c r="G710" s="594" t="s">
        <v>240</v>
      </c>
      <c r="H710" s="594" t="s">
        <v>735</v>
      </c>
      <c r="I710" s="620" t="s">
        <v>193</v>
      </c>
      <c r="J710" s="643">
        <v>960000</v>
      </c>
    </row>
    <row r="711" spans="1:10">
      <c r="A711" s="595" t="s">
        <v>411</v>
      </c>
      <c r="B711" s="644" t="s">
        <v>411</v>
      </c>
      <c r="C711" s="642" t="s">
        <v>411</v>
      </c>
      <c r="D711" s="594" t="s">
        <v>996</v>
      </c>
      <c r="E711" s="594" t="s">
        <v>322</v>
      </c>
      <c r="F711" s="594" t="s">
        <v>2662</v>
      </c>
      <c r="G711" s="594" t="s">
        <v>183</v>
      </c>
      <c r="H711" s="595" t="s">
        <v>411</v>
      </c>
      <c r="I711" s="620" t="s">
        <v>184</v>
      </c>
      <c r="J711" s="643">
        <v>7300000</v>
      </c>
    </row>
    <row r="712" spans="1:10">
      <c r="A712" s="595" t="s">
        <v>411</v>
      </c>
      <c r="B712" s="644" t="s">
        <v>411</v>
      </c>
      <c r="C712" s="642" t="s">
        <v>411</v>
      </c>
      <c r="D712" s="594" t="s">
        <v>996</v>
      </c>
      <c r="E712" s="594" t="s">
        <v>322</v>
      </c>
      <c r="F712" s="594" t="s">
        <v>2662</v>
      </c>
      <c r="G712" s="594" t="s">
        <v>183</v>
      </c>
      <c r="H712" s="594" t="s">
        <v>736</v>
      </c>
      <c r="I712" s="620" t="s">
        <v>737</v>
      </c>
      <c r="J712" s="643">
        <v>4450000</v>
      </c>
    </row>
    <row r="713" spans="1:10">
      <c r="A713" s="595" t="s">
        <v>411</v>
      </c>
      <c r="B713" s="644" t="s">
        <v>411</v>
      </c>
      <c r="C713" s="642" t="s">
        <v>411</v>
      </c>
      <c r="D713" s="594" t="s">
        <v>996</v>
      </c>
      <c r="E713" s="594" t="s">
        <v>322</v>
      </c>
      <c r="F713" s="594" t="s">
        <v>2662</v>
      </c>
      <c r="G713" s="594" t="s">
        <v>183</v>
      </c>
      <c r="H713" s="594" t="s">
        <v>185</v>
      </c>
      <c r="I713" s="620" t="s">
        <v>186</v>
      </c>
      <c r="J713" s="643">
        <v>2850000</v>
      </c>
    </row>
    <row r="714" spans="1:10">
      <c r="A714" s="595" t="s">
        <v>411</v>
      </c>
      <c r="B714" s="644" t="s">
        <v>411</v>
      </c>
      <c r="C714" s="642" t="s">
        <v>411</v>
      </c>
      <c r="D714" s="594" t="s">
        <v>996</v>
      </c>
      <c r="E714" s="594" t="s">
        <v>1369</v>
      </c>
      <c r="F714" s="595" t="s">
        <v>411</v>
      </c>
      <c r="G714" s="595" t="s">
        <v>411</v>
      </c>
      <c r="H714" s="595" t="s">
        <v>411</v>
      </c>
      <c r="I714" s="620" t="s">
        <v>1968</v>
      </c>
      <c r="J714" s="643">
        <v>163000000</v>
      </c>
    </row>
    <row r="715" spans="1:10" ht="25.5">
      <c r="A715" s="595" t="s">
        <v>411</v>
      </c>
      <c r="B715" s="644" t="s">
        <v>411</v>
      </c>
      <c r="C715" s="642" t="s">
        <v>411</v>
      </c>
      <c r="D715" s="594" t="s">
        <v>996</v>
      </c>
      <c r="E715" s="594" t="s">
        <v>1369</v>
      </c>
      <c r="F715" s="594" t="s">
        <v>2846</v>
      </c>
      <c r="G715" s="595" t="s">
        <v>411</v>
      </c>
      <c r="H715" s="595" t="s">
        <v>411</v>
      </c>
      <c r="I715" s="620" t="s">
        <v>2847</v>
      </c>
      <c r="J715" s="643">
        <v>163000000</v>
      </c>
    </row>
    <row r="716" spans="1:10">
      <c r="A716" s="595" t="s">
        <v>411</v>
      </c>
      <c r="B716" s="644" t="s">
        <v>411</v>
      </c>
      <c r="C716" s="642" t="s">
        <v>411</v>
      </c>
      <c r="D716" s="594" t="s">
        <v>996</v>
      </c>
      <c r="E716" s="594" t="s">
        <v>1369</v>
      </c>
      <c r="F716" s="594" t="s">
        <v>2846</v>
      </c>
      <c r="G716" s="594" t="s">
        <v>148</v>
      </c>
      <c r="H716" s="595" t="s">
        <v>411</v>
      </c>
      <c r="I716" s="620" t="s">
        <v>149</v>
      </c>
      <c r="J716" s="643">
        <v>23168000</v>
      </c>
    </row>
    <row r="717" spans="1:10">
      <c r="A717" s="595" t="s">
        <v>411</v>
      </c>
      <c r="B717" s="644" t="s">
        <v>411</v>
      </c>
      <c r="C717" s="642" t="s">
        <v>411</v>
      </c>
      <c r="D717" s="594" t="s">
        <v>996</v>
      </c>
      <c r="E717" s="594" t="s">
        <v>1369</v>
      </c>
      <c r="F717" s="594" t="s">
        <v>2846</v>
      </c>
      <c r="G717" s="594" t="s">
        <v>148</v>
      </c>
      <c r="H717" s="594" t="s">
        <v>1075</v>
      </c>
      <c r="I717" s="620" t="s">
        <v>2666</v>
      </c>
      <c r="J717" s="643">
        <v>23168000</v>
      </c>
    </row>
    <row r="718" spans="1:10">
      <c r="A718" s="595" t="s">
        <v>411</v>
      </c>
      <c r="B718" s="644" t="s">
        <v>411</v>
      </c>
      <c r="C718" s="642" t="s">
        <v>411</v>
      </c>
      <c r="D718" s="594" t="s">
        <v>996</v>
      </c>
      <c r="E718" s="594" t="s">
        <v>1369</v>
      </c>
      <c r="F718" s="594" t="s">
        <v>2846</v>
      </c>
      <c r="G718" s="594" t="s">
        <v>582</v>
      </c>
      <c r="H718" s="595" t="s">
        <v>411</v>
      </c>
      <c r="I718" s="620" t="s">
        <v>583</v>
      </c>
      <c r="J718" s="643">
        <v>29805000</v>
      </c>
    </row>
    <row r="719" spans="1:10">
      <c r="A719" s="595" t="s">
        <v>411</v>
      </c>
      <c r="B719" s="644" t="s">
        <v>411</v>
      </c>
      <c r="C719" s="642" t="s">
        <v>411</v>
      </c>
      <c r="D719" s="594" t="s">
        <v>996</v>
      </c>
      <c r="E719" s="594" t="s">
        <v>1369</v>
      </c>
      <c r="F719" s="594" t="s">
        <v>2846</v>
      </c>
      <c r="G719" s="594" t="s">
        <v>582</v>
      </c>
      <c r="H719" s="594" t="s">
        <v>478</v>
      </c>
      <c r="I719" s="620" t="s">
        <v>2775</v>
      </c>
      <c r="J719" s="643">
        <v>27105000</v>
      </c>
    </row>
    <row r="720" spans="1:10">
      <c r="A720" s="595" t="s">
        <v>411</v>
      </c>
      <c r="B720" s="644" t="s">
        <v>411</v>
      </c>
      <c r="C720" s="642" t="s">
        <v>411</v>
      </c>
      <c r="D720" s="594" t="s">
        <v>996</v>
      </c>
      <c r="E720" s="594" t="s">
        <v>1369</v>
      </c>
      <c r="F720" s="594" t="s">
        <v>2846</v>
      </c>
      <c r="G720" s="594" t="s">
        <v>582</v>
      </c>
      <c r="H720" s="594" t="s">
        <v>586</v>
      </c>
      <c r="I720" s="620" t="s">
        <v>2671</v>
      </c>
      <c r="J720" s="643">
        <v>2700000</v>
      </c>
    </row>
    <row r="721" spans="1:10">
      <c r="A721" s="595" t="s">
        <v>411</v>
      </c>
      <c r="B721" s="644" t="s">
        <v>411</v>
      </c>
      <c r="C721" s="642" t="s">
        <v>411</v>
      </c>
      <c r="D721" s="594" t="s">
        <v>996</v>
      </c>
      <c r="E721" s="594" t="s">
        <v>1369</v>
      </c>
      <c r="F721" s="594" t="s">
        <v>2846</v>
      </c>
      <c r="G721" s="594" t="s">
        <v>167</v>
      </c>
      <c r="H721" s="595" t="s">
        <v>411</v>
      </c>
      <c r="I721" s="620" t="s">
        <v>168</v>
      </c>
      <c r="J721" s="643">
        <v>19508600</v>
      </c>
    </row>
    <row r="722" spans="1:10">
      <c r="A722" s="595" t="s">
        <v>411</v>
      </c>
      <c r="B722" s="644" t="s">
        <v>411</v>
      </c>
      <c r="C722" s="642" t="s">
        <v>411</v>
      </c>
      <c r="D722" s="594" t="s">
        <v>996</v>
      </c>
      <c r="E722" s="594" t="s">
        <v>1369</v>
      </c>
      <c r="F722" s="594" t="s">
        <v>2846</v>
      </c>
      <c r="G722" s="594" t="s">
        <v>167</v>
      </c>
      <c r="H722" s="594" t="s">
        <v>230</v>
      </c>
      <c r="I722" s="620" t="s">
        <v>2675</v>
      </c>
      <c r="J722" s="643">
        <v>9468600</v>
      </c>
    </row>
    <row r="723" spans="1:10">
      <c r="A723" s="595" t="s">
        <v>411</v>
      </c>
      <c r="B723" s="644" t="s">
        <v>411</v>
      </c>
      <c r="C723" s="642" t="s">
        <v>411</v>
      </c>
      <c r="D723" s="594" t="s">
        <v>996</v>
      </c>
      <c r="E723" s="594" t="s">
        <v>1369</v>
      </c>
      <c r="F723" s="594" t="s">
        <v>2846</v>
      </c>
      <c r="G723" s="594" t="s">
        <v>167</v>
      </c>
      <c r="H723" s="594" t="s">
        <v>354</v>
      </c>
      <c r="I723" s="620" t="s">
        <v>2736</v>
      </c>
      <c r="J723" s="643">
        <v>9830000</v>
      </c>
    </row>
    <row r="724" spans="1:10">
      <c r="A724" s="595" t="s">
        <v>411</v>
      </c>
      <c r="B724" s="644" t="s">
        <v>411</v>
      </c>
      <c r="C724" s="642" t="s">
        <v>411</v>
      </c>
      <c r="D724" s="594" t="s">
        <v>996</v>
      </c>
      <c r="E724" s="594" t="s">
        <v>1369</v>
      </c>
      <c r="F724" s="594" t="s">
        <v>2846</v>
      </c>
      <c r="G724" s="594" t="s">
        <v>167</v>
      </c>
      <c r="H724" s="594" t="s">
        <v>232</v>
      </c>
      <c r="I724" s="620" t="s">
        <v>195</v>
      </c>
      <c r="J724" s="643">
        <v>210000</v>
      </c>
    </row>
    <row r="725" spans="1:10">
      <c r="A725" s="595" t="s">
        <v>411</v>
      </c>
      <c r="B725" s="644" t="s">
        <v>411</v>
      </c>
      <c r="C725" s="642" t="s">
        <v>411</v>
      </c>
      <c r="D725" s="594" t="s">
        <v>996</v>
      </c>
      <c r="E725" s="594" t="s">
        <v>1369</v>
      </c>
      <c r="F725" s="594" t="s">
        <v>2846</v>
      </c>
      <c r="G725" s="594" t="s">
        <v>171</v>
      </c>
      <c r="H725" s="595" t="s">
        <v>411</v>
      </c>
      <c r="I725" s="620" t="s">
        <v>2677</v>
      </c>
      <c r="J725" s="643">
        <v>4208400</v>
      </c>
    </row>
    <row r="726" spans="1:10">
      <c r="A726" s="595" t="s">
        <v>411</v>
      </c>
      <c r="B726" s="644" t="s">
        <v>411</v>
      </c>
      <c r="C726" s="642" t="s">
        <v>411</v>
      </c>
      <c r="D726" s="594" t="s">
        <v>996</v>
      </c>
      <c r="E726" s="594" t="s">
        <v>1369</v>
      </c>
      <c r="F726" s="594" t="s">
        <v>2846</v>
      </c>
      <c r="G726" s="594" t="s">
        <v>171</v>
      </c>
      <c r="H726" s="594" t="s">
        <v>173</v>
      </c>
      <c r="I726" s="620" t="s">
        <v>174</v>
      </c>
      <c r="J726" s="643">
        <v>4208400</v>
      </c>
    </row>
    <row r="727" spans="1:10">
      <c r="A727" s="595" t="s">
        <v>411</v>
      </c>
      <c r="B727" s="644" t="s">
        <v>411</v>
      </c>
      <c r="C727" s="642" t="s">
        <v>411</v>
      </c>
      <c r="D727" s="594" t="s">
        <v>996</v>
      </c>
      <c r="E727" s="594" t="s">
        <v>1369</v>
      </c>
      <c r="F727" s="594" t="s">
        <v>2846</v>
      </c>
      <c r="G727" s="594" t="s">
        <v>240</v>
      </c>
      <c r="H727" s="595" t="s">
        <v>411</v>
      </c>
      <c r="I727" s="620" t="s">
        <v>241</v>
      </c>
      <c r="J727" s="643">
        <v>4600000</v>
      </c>
    </row>
    <row r="728" spans="1:10">
      <c r="A728" s="595" t="s">
        <v>411</v>
      </c>
      <c r="B728" s="644" t="s">
        <v>411</v>
      </c>
      <c r="C728" s="642" t="s">
        <v>411</v>
      </c>
      <c r="D728" s="594" t="s">
        <v>996</v>
      </c>
      <c r="E728" s="594" t="s">
        <v>1369</v>
      </c>
      <c r="F728" s="594" t="s">
        <v>2846</v>
      </c>
      <c r="G728" s="594" t="s">
        <v>240</v>
      </c>
      <c r="H728" s="594" t="s">
        <v>242</v>
      </c>
      <c r="I728" s="620" t="s">
        <v>243</v>
      </c>
      <c r="J728" s="643">
        <v>400000</v>
      </c>
    </row>
    <row r="729" spans="1:10">
      <c r="A729" s="595" t="s">
        <v>411</v>
      </c>
      <c r="B729" s="644" t="s">
        <v>411</v>
      </c>
      <c r="C729" s="642" t="s">
        <v>411</v>
      </c>
      <c r="D729" s="594" t="s">
        <v>996</v>
      </c>
      <c r="E729" s="594" t="s">
        <v>1369</v>
      </c>
      <c r="F729" s="594" t="s">
        <v>2846</v>
      </c>
      <c r="G729" s="594" t="s">
        <v>240</v>
      </c>
      <c r="H729" s="594" t="s">
        <v>728</v>
      </c>
      <c r="I729" s="620" t="s">
        <v>729</v>
      </c>
      <c r="J729" s="643">
        <v>900000</v>
      </c>
    </row>
    <row r="730" spans="1:10">
      <c r="A730" s="595" t="s">
        <v>411</v>
      </c>
      <c r="B730" s="644" t="s">
        <v>411</v>
      </c>
      <c r="C730" s="642" t="s">
        <v>411</v>
      </c>
      <c r="D730" s="594" t="s">
        <v>996</v>
      </c>
      <c r="E730" s="594" t="s">
        <v>1369</v>
      </c>
      <c r="F730" s="594" t="s">
        <v>2846</v>
      </c>
      <c r="G730" s="594" t="s">
        <v>240</v>
      </c>
      <c r="H730" s="594" t="s">
        <v>597</v>
      </c>
      <c r="I730" s="620" t="s">
        <v>2682</v>
      </c>
      <c r="J730" s="643">
        <v>1500000</v>
      </c>
    </row>
    <row r="731" spans="1:10">
      <c r="A731" s="595" t="s">
        <v>411</v>
      </c>
      <c r="B731" s="644" t="s">
        <v>411</v>
      </c>
      <c r="C731" s="642" t="s">
        <v>411</v>
      </c>
      <c r="D731" s="594" t="s">
        <v>996</v>
      </c>
      <c r="E731" s="594" t="s">
        <v>1369</v>
      </c>
      <c r="F731" s="594" t="s">
        <v>2846</v>
      </c>
      <c r="G731" s="594" t="s">
        <v>240</v>
      </c>
      <c r="H731" s="594" t="s">
        <v>735</v>
      </c>
      <c r="I731" s="620" t="s">
        <v>193</v>
      </c>
      <c r="J731" s="643">
        <v>1800000</v>
      </c>
    </row>
    <row r="732" spans="1:10">
      <c r="A732" s="595" t="s">
        <v>411</v>
      </c>
      <c r="B732" s="644" t="s">
        <v>411</v>
      </c>
      <c r="C732" s="642" t="s">
        <v>411</v>
      </c>
      <c r="D732" s="594" t="s">
        <v>996</v>
      </c>
      <c r="E732" s="594" t="s">
        <v>1369</v>
      </c>
      <c r="F732" s="594" t="s">
        <v>2846</v>
      </c>
      <c r="G732" s="594" t="s">
        <v>183</v>
      </c>
      <c r="H732" s="595" t="s">
        <v>411</v>
      </c>
      <c r="I732" s="620" t="s">
        <v>184</v>
      </c>
      <c r="J732" s="643">
        <v>35790000</v>
      </c>
    </row>
    <row r="733" spans="1:10">
      <c r="A733" s="595" t="s">
        <v>411</v>
      </c>
      <c r="B733" s="644" t="s">
        <v>411</v>
      </c>
      <c r="C733" s="642" t="s">
        <v>411</v>
      </c>
      <c r="D733" s="594" t="s">
        <v>996</v>
      </c>
      <c r="E733" s="594" t="s">
        <v>1369</v>
      </c>
      <c r="F733" s="594" t="s">
        <v>2846</v>
      </c>
      <c r="G733" s="594" t="s">
        <v>183</v>
      </c>
      <c r="H733" s="594" t="s">
        <v>736</v>
      </c>
      <c r="I733" s="620" t="s">
        <v>737</v>
      </c>
      <c r="J733" s="643">
        <v>16240000</v>
      </c>
    </row>
    <row r="734" spans="1:10">
      <c r="A734" s="595" t="s">
        <v>411</v>
      </c>
      <c r="B734" s="644" t="s">
        <v>411</v>
      </c>
      <c r="C734" s="642" t="s">
        <v>411</v>
      </c>
      <c r="D734" s="594" t="s">
        <v>996</v>
      </c>
      <c r="E734" s="594" t="s">
        <v>1369</v>
      </c>
      <c r="F734" s="594" t="s">
        <v>2846</v>
      </c>
      <c r="G734" s="594" t="s">
        <v>183</v>
      </c>
      <c r="H734" s="594" t="s">
        <v>185</v>
      </c>
      <c r="I734" s="620" t="s">
        <v>186</v>
      </c>
      <c r="J734" s="643">
        <v>19550000</v>
      </c>
    </row>
    <row r="735" spans="1:10">
      <c r="A735" s="595" t="s">
        <v>411</v>
      </c>
      <c r="B735" s="644" t="s">
        <v>411</v>
      </c>
      <c r="C735" s="642" t="s">
        <v>411</v>
      </c>
      <c r="D735" s="594" t="s">
        <v>996</v>
      </c>
      <c r="E735" s="594" t="s">
        <v>1369</v>
      </c>
      <c r="F735" s="594" t="s">
        <v>2846</v>
      </c>
      <c r="G735" s="594" t="s">
        <v>189</v>
      </c>
      <c r="H735" s="595" t="s">
        <v>411</v>
      </c>
      <c r="I735" s="620" t="s">
        <v>190</v>
      </c>
      <c r="J735" s="643">
        <v>45920000</v>
      </c>
    </row>
    <row r="736" spans="1:10">
      <c r="A736" s="595" t="s">
        <v>411</v>
      </c>
      <c r="B736" s="644" t="s">
        <v>411</v>
      </c>
      <c r="C736" s="642" t="s">
        <v>411</v>
      </c>
      <c r="D736" s="594" t="s">
        <v>996</v>
      </c>
      <c r="E736" s="594" t="s">
        <v>1369</v>
      </c>
      <c r="F736" s="594" t="s">
        <v>2846</v>
      </c>
      <c r="G736" s="594" t="s">
        <v>189</v>
      </c>
      <c r="H736" s="594" t="s">
        <v>192</v>
      </c>
      <c r="I736" s="620" t="s">
        <v>195</v>
      </c>
      <c r="J736" s="643">
        <v>45920000</v>
      </c>
    </row>
    <row r="737" spans="1:10">
      <c r="A737" s="595" t="s">
        <v>411</v>
      </c>
      <c r="B737" s="644" t="s">
        <v>411</v>
      </c>
      <c r="C737" s="642" t="s">
        <v>411</v>
      </c>
      <c r="D737" s="594" t="s">
        <v>1352</v>
      </c>
      <c r="E737" s="595" t="s">
        <v>411</v>
      </c>
      <c r="F737" s="595" t="s">
        <v>411</v>
      </c>
      <c r="G737" s="595" t="s">
        <v>411</v>
      </c>
      <c r="H737" s="595" t="s">
        <v>411</v>
      </c>
      <c r="I737" s="620" t="s">
        <v>1353</v>
      </c>
      <c r="J737" s="643">
        <v>1556020000</v>
      </c>
    </row>
    <row r="738" spans="1:10" ht="25.5">
      <c r="A738" s="595" t="s">
        <v>411</v>
      </c>
      <c r="B738" s="644" t="s">
        <v>411</v>
      </c>
      <c r="C738" s="642" t="s">
        <v>411</v>
      </c>
      <c r="D738" s="594" t="s">
        <v>1352</v>
      </c>
      <c r="E738" s="594" t="s">
        <v>322</v>
      </c>
      <c r="F738" s="595" t="s">
        <v>411</v>
      </c>
      <c r="G738" s="595" t="s">
        <v>411</v>
      </c>
      <c r="H738" s="595" t="s">
        <v>411</v>
      </c>
      <c r="I738" s="620" t="s">
        <v>2661</v>
      </c>
      <c r="J738" s="643">
        <v>1556020000</v>
      </c>
    </row>
    <row r="739" spans="1:10">
      <c r="A739" s="595" t="s">
        <v>411</v>
      </c>
      <c r="B739" s="644" t="s">
        <v>411</v>
      </c>
      <c r="C739" s="642" t="s">
        <v>411</v>
      </c>
      <c r="D739" s="594" t="s">
        <v>1352</v>
      </c>
      <c r="E739" s="594" t="s">
        <v>322</v>
      </c>
      <c r="F739" s="594" t="s">
        <v>2662</v>
      </c>
      <c r="G739" s="595" t="s">
        <v>411</v>
      </c>
      <c r="H739" s="595" t="s">
        <v>411</v>
      </c>
      <c r="I739" s="620" t="s">
        <v>2663</v>
      </c>
      <c r="J739" s="643">
        <v>1556020000</v>
      </c>
    </row>
    <row r="740" spans="1:10">
      <c r="A740" s="595" t="s">
        <v>411</v>
      </c>
      <c r="B740" s="644" t="s">
        <v>411</v>
      </c>
      <c r="C740" s="642" t="s">
        <v>411</v>
      </c>
      <c r="D740" s="594" t="s">
        <v>1352</v>
      </c>
      <c r="E740" s="594" t="s">
        <v>322</v>
      </c>
      <c r="F740" s="594" t="s">
        <v>2662</v>
      </c>
      <c r="G740" s="594" t="s">
        <v>167</v>
      </c>
      <c r="H740" s="595" t="s">
        <v>411</v>
      </c>
      <c r="I740" s="620" t="s">
        <v>168</v>
      </c>
      <c r="J740" s="643">
        <v>9032000</v>
      </c>
    </row>
    <row r="741" spans="1:10">
      <c r="A741" s="595" t="s">
        <v>411</v>
      </c>
      <c r="B741" s="644" t="s">
        <v>411</v>
      </c>
      <c r="C741" s="642" t="s">
        <v>411</v>
      </c>
      <c r="D741" s="594" t="s">
        <v>1352</v>
      </c>
      <c r="E741" s="594" t="s">
        <v>322</v>
      </c>
      <c r="F741" s="594" t="s">
        <v>2662</v>
      </c>
      <c r="G741" s="594" t="s">
        <v>167</v>
      </c>
      <c r="H741" s="594" t="s">
        <v>230</v>
      </c>
      <c r="I741" s="620" t="s">
        <v>2675</v>
      </c>
      <c r="J741" s="643">
        <v>8502000</v>
      </c>
    </row>
    <row r="742" spans="1:10">
      <c r="A742" s="595" t="s">
        <v>411</v>
      </c>
      <c r="B742" s="644" t="s">
        <v>411</v>
      </c>
      <c r="C742" s="642" t="s">
        <v>411</v>
      </c>
      <c r="D742" s="594" t="s">
        <v>1352</v>
      </c>
      <c r="E742" s="594" t="s">
        <v>322</v>
      </c>
      <c r="F742" s="594" t="s">
        <v>2662</v>
      </c>
      <c r="G742" s="594" t="s">
        <v>167</v>
      </c>
      <c r="H742" s="594" t="s">
        <v>232</v>
      </c>
      <c r="I742" s="620" t="s">
        <v>195</v>
      </c>
      <c r="J742" s="643">
        <v>530000</v>
      </c>
    </row>
    <row r="743" spans="1:10">
      <c r="A743" s="595" t="s">
        <v>411</v>
      </c>
      <c r="B743" s="644" t="s">
        <v>411</v>
      </c>
      <c r="C743" s="642" t="s">
        <v>411</v>
      </c>
      <c r="D743" s="594" t="s">
        <v>1352</v>
      </c>
      <c r="E743" s="594" t="s">
        <v>322</v>
      </c>
      <c r="F743" s="594" t="s">
        <v>2662</v>
      </c>
      <c r="G743" s="594" t="s">
        <v>240</v>
      </c>
      <c r="H743" s="595" t="s">
        <v>411</v>
      </c>
      <c r="I743" s="620" t="s">
        <v>241</v>
      </c>
      <c r="J743" s="643">
        <v>1522313000</v>
      </c>
    </row>
    <row r="744" spans="1:10">
      <c r="A744" s="595" t="s">
        <v>411</v>
      </c>
      <c r="B744" s="644" t="s">
        <v>411</v>
      </c>
      <c r="C744" s="642" t="s">
        <v>411</v>
      </c>
      <c r="D744" s="594" t="s">
        <v>1352</v>
      </c>
      <c r="E744" s="594" t="s">
        <v>322</v>
      </c>
      <c r="F744" s="594" t="s">
        <v>2662</v>
      </c>
      <c r="G744" s="594" t="s">
        <v>240</v>
      </c>
      <c r="H744" s="594" t="s">
        <v>242</v>
      </c>
      <c r="I744" s="620" t="s">
        <v>243</v>
      </c>
      <c r="J744" s="643">
        <v>96770000</v>
      </c>
    </row>
    <row r="745" spans="1:10">
      <c r="A745" s="595" t="s">
        <v>411</v>
      </c>
      <c r="B745" s="644" t="s">
        <v>411</v>
      </c>
      <c r="C745" s="642" t="s">
        <v>411</v>
      </c>
      <c r="D745" s="594" t="s">
        <v>1352</v>
      </c>
      <c r="E745" s="594" t="s">
        <v>322</v>
      </c>
      <c r="F745" s="594" t="s">
        <v>2662</v>
      </c>
      <c r="G745" s="594" t="s">
        <v>240</v>
      </c>
      <c r="H745" s="594" t="s">
        <v>728</v>
      </c>
      <c r="I745" s="620" t="s">
        <v>729</v>
      </c>
      <c r="J745" s="643">
        <v>51800000</v>
      </c>
    </row>
    <row r="746" spans="1:10">
      <c r="A746" s="595" t="s">
        <v>411</v>
      </c>
      <c r="B746" s="644" t="s">
        <v>411</v>
      </c>
      <c r="C746" s="642" t="s">
        <v>411</v>
      </c>
      <c r="D746" s="594" t="s">
        <v>1352</v>
      </c>
      <c r="E746" s="594" t="s">
        <v>322</v>
      </c>
      <c r="F746" s="594" t="s">
        <v>2662</v>
      </c>
      <c r="G746" s="594" t="s">
        <v>240</v>
      </c>
      <c r="H746" s="594" t="s">
        <v>1268</v>
      </c>
      <c r="I746" s="620" t="s">
        <v>1267</v>
      </c>
      <c r="J746" s="643">
        <v>196370000</v>
      </c>
    </row>
    <row r="747" spans="1:10">
      <c r="A747" s="595" t="s">
        <v>411</v>
      </c>
      <c r="B747" s="644" t="s">
        <v>411</v>
      </c>
      <c r="C747" s="642" t="s">
        <v>411</v>
      </c>
      <c r="D747" s="594" t="s">
        <v>1352</v>
      </c>
      <c r="E747" s="594" t="s">
        <v>322</v>
      </c>
      <c r="F747" s="594" t="s">
        <v>2662</v>
      </c>
      <c r="G747" s="594" t="s">
        <v>240</v>
      </c>
      <c r="H747" s="594" t="s">
        <v>730</v>
      </c>
      <c r="I747" s="620" t="s">
        <v>186</v>
      </c>
      <c r="J747" s="643">
        <v>324200000</v>
      </c>
    </row>
    <row r="748" spans="1:10">
      <c r="A748" s="595" t="s">
        <v>411</v>
      </c>
      <c r="B748" s="644" t="s">
        <v>411</v>
      </c>
      <c r="C748" s="642" t="s">
        <v>411</v>
      </c>
      <c r="D748" s="594" t="s">
        <v>1352</v>
      </c>
      <c r="E748" s="594" t="s">
        <v>322</v>
      </c>
      <c r="F748" s="594" t="s">
        <v>2662</v>
      </c>
      <c r="G748" s="594" t="s">
        <v>240</v>
      </c>
      <c r="H748" s="594" t="s">
        <v>731</v>
      </c>
      <c r="I748" s="620" t="s">
        <v>732</v>
      </c>
      <c r="J748" s="643">
        <v>176690000</v>
      </c>
    </row>
    <row r="749" spans="1:10">
      <c r="A749" s="595" t="s">
        <v>411</v>
      </c>
      <c r="B749" s="644" t="s">
        <v>411</v>
      </c>
      <c r="C749" s="642" t="s">
        <v>411</v>
      </c>
      <c r="D749" s="594" t="s">
        <v>1352</v>
      </c>
      <c r="E749" s="594" t="s">
        <v>322</v>
      </c>
      <c r="F749" s="594" t="s">
        <v>2662</v>
      </c>
      <c r="G749" s="594" t="s">
        <v>240</v>
      </c>
      <c r="H749" s="594" t="s">
        <v>597</v>
      </c>
      <c r="I749" s="620" t="s">
        <v>2682</v>
      </c>
      <c r="J749" s="643">
        <v>55200000</v>
      </c>
    </row>
    <row r="750" spans="1:10">
      <c r="A750" s="595" t="s">
        <v>411</v>
      </c>
      <c r="B750" s="644" t="s">
        <v>411</v>
      </c>
      <c r="C750" s="642" t="s">
        <v>411</v>
      </c>
      <c r="D750" s="594" t="s">
        <v>1352</v>
      </c>
      <c r="E750" s="594" t="s">
        <v>322</v>
      </c>
      <c r="F750" s="594" t="s">
        <v>2662</v>
      </c>
      <c r="G750" s="594" t="s">
        <v>240</v>
      </c>
      <c r="H750" s="594" t="s">
        <v>733</v>
      </c>
      <c r="I750" s="620" t="s">
        <v>734</v>
      </c>
      <c r="J750" s="643">
        <v>323820000</v>
      </c>
    </row>
    <row r="751" spans="1:10">
      <c r="A751" s="595" t="s">
        <v>411</v>
      </c>
      <c r="B751" s="644" t="s">
        <v>411</v>
      </c>
      <c r="C751" s="642" t="s">
        <v>411</v>
      </c>
      <c r="D751" s="594" t="s">
        <v>1352</v>
      </c>
      <c r="E751" s="594" t="s">
        <v>322</v>
      </c>
      <c r="F751" s="594" t="s">
        <v>2662</v>
      </c>
      <c r="G751" s="594" t="s">
        <v>240</v>
      </c>
      <c r="H751" s="594" t="s">
        <v>735</v>
      </c>
      <c r="I751" s="620" t="s">
        <v>193</v>
      </c>
      <c r="J751" s="643">
        <v>297463000</v>
      </c>
    </row>
    <row r="752" spans="1:10">
      <c r="A752" s="595" t="s">
        <v>411</v>
      </c>
      <c r="B752" s="644" t="s">
        <v>411</v>
      </c>
      <c r="C752" s="642" t="s">
        <v>411</v>
      </c>
      <c r="D752" s="594" t="s">
        <v>1352</v>
      </c>
      <c r="E752" s="594" t="s">
        <v>322</v>
      </c>
      <c r="F752" s="594" t="s">
        <v>2662</v>
      </c>
      <c r="G752" s="594" t="s">
        <v>183</v>
      </c>
      <c r="H752" s="595" t="s">
        <v>411</v>
      </c>
      <c r="I752" s="620" t="s">
        <v>184</v>
      </c>
      <c r="J752" s="643">
        <v>14550000</v>
      </c>
    </row>
    <row r="753" spans="1:10">
      <c r="A753" s="595" t="s">
        <v>411</v>
      </c>
      <c r="B753" s="644" t="s">
        <v>411</v>
      </c>
      <c r="C753" s="642" t="s">
        <v>411</v>
      </c>
      <c r="D753" s="594" t="s">
        <v>1352</v>
      </c>
      <c r="E753" s="594" t="s">
        <v>322</v>
      </c>
      <c r="F753" s="594" t="s">
        <v>2662</v>
      </c>
      <c r="G753" s="594" t="s">
        <v>183</v>
      </c>
      <c r="H753" s="594" t="s">
        <v>587</v>
      </c>
      <c r="I753" s="620" t="s">
        <v>588</v>
      </c>
      <c r="J753" s="643">
        <v>1800000</v>
      </c>
    </row>
    <row r="754" spans="1:10">
      <c r="A754" s="595" t="s">
        <v>411</v>
      </c>
      <c r="B754" s="644" t="s">
        <v>411</v>
      </c>
      <c r="C754" s="642" t="s">
        <v>411</v>
      </c>
      <c r="D754" s="594" t="s">
        <v>1352</v>
      </c>
      <c r="E754" s="594" t="s">
        <v>322</v>
      </c>
      <c r="F754" s="594" t="s">
        <v>2662</v>
      </c>
      <c r="G754" s="594" t="s">
        <v>183</v>
      </c>
      <c r="H754" s="594" t="s">
        <v>736</v>
      </c>
      <c r="I754" s="620" t="s">
        <v>737</v>
      </c>
      <c r="J754" s="643">
        <v>6750000</v>
      </c>
    </row>
    <row r="755" spans="1:10">
      <c r="A755" s="595" t="s">
        <v>411</v>
      </c>
      <c r="B755" s="644" t="s">
        <v>411</v>
      </c>
      <c r="C755" s="642" t="s">
        <v>411</v>
      </c>
      <c r="D755" s="594" t="s">
        <v>1352</v>
      </c>
      <c r="E755" s="594" t="s">
        <v>322</v>
      </c>
      <c r="F755" s="594" t="s">
        <v>2662</v>
      </c>
      <c r="G755" s="594" t="s">
        <v>183</v>
      </c>
      <c r="H755" s="594" t="s">
        <v>185</v>
      </c>
      <c r="I755" s="620" t="s">
        <v>186</v>
      </c>
      <c r="J755" s="643">
        <v>6000000</v>
      </c>
    </row>
    <row r="756" spans="1:10">
      <c r="A756" s="595" t="s">
        <v>411</v>
      </c>
      <c r="B756" s="644" t="s">
        <v>411</v>
      </c>
      <c r="C756" s="642" t="s">
        <v>411</v>
      </c>
      <c r="D756" s="594" t="s">
        <v>1352</v>
      </c>
      <c r="E756" s="594" t="s">
        <v>322</v>
      </c>
      <c r="F756" s="594" t="s">
        <v>2662</v>
      </c>
      <c r="G756" s="594" t="s">
        <v>738</v>
      </c>
      <c r="H756" s="595" t="s">
        <v>411</v>
      </c>
      <c r="I756" s="620" t="s">
        <v>739</v>
      </c>
      <c r="J756" s="643">
        <v>10125000</v>
      </c>
    </row>
    <row r="757" spans="1:10">
      <c r="A757" s="595" t="s">
        <v>411</v>
      </c>
      <c r="B757" s="644" t="s">
        <v>411</v>
      </c>
      <c r="C757" s="642" t="s">
        <v>411</v>
      </c>
      <c r="D757" s="594" t="s">
        <v>1352</v>
      </c>
      <c r="E757" s="594" t="s">
        <v>322</v>
      </c>
      <c r="F757" s="594" t="s">
        <v>2662</v>
      </c>
      <c r="G757" s="594" t="s">
        <v>738</v>
      </c>
      <c r="H757" s="594" t="s">
        <v>740</v>
      </c>
      <c r="I757" s="620" t="s">
        <v>741</v>
      </c>
      <c r="J757" s="643">
        <v>10125000</v>
      </c>
    </row>
    <row r="758" spans="1:10">
      <c r="A758" s="595" t="s">
        <v>411</v>
      </c>
      <c r="B758" s="644" t="s">
        <v>411</v>
      </c>
      <c r="C758" s="642" t="s">
        <v>411</v>
      </c>
      <c r="D758" s="594" t="s">
        <v>138</v>
      </c>
      <c r="E758" s="595" t="s">
        <v>411</v>
      </c>
      <c r="F758" s="595" t="s">
        <v>411</v>
      </c>
      <c r="G758" s="595" t="s">
        <v>411</v>
      </c>
      <c r="H758" s="595" t="s">
        <v>411</v>
      </c>
      <c r="I758" s="620" t="s">
        <v>2918</v>
      </c>
      <c r="J758" s="643">
        <v>20000000</v>
      </c>
    </row>
    <row r="759" spans="1:10" ht="25.5">
      <c r="A759" s="595" t="s">
        <v>411</v>
      </c>
      <c r="B759" s="644" t="s">
        <v>411</v>
      </c>
      <c r="C759" s="642" t="s">
        <v>411</v>
      </c>
      <c r="D759" s="594" t="s">
        <v>138</v>
      </c>
      <c r="E759" s="594" t="s">
        <v>322</v>
      </c>
      <c r="F759" s="595" t="s">
        <v>411</v>
      </c>
      <c r="G759" s="595" t="s">
        <v>411</v>
      </c>
      <c r="H759" s="595" t="s">
        <v>411</v>
      </c>
      <c r="I759" s="620" t="s">
        <v>2661</v>
      </c>
      <c r="J759" s="643">
        <v>20000000</v>
      </c>
    </row>
    <row r="760" spans="1:10">
      <c r="A760" s="595" t="s">
        <v>411</v>
      </c>
      <c r="B760" s="644" t="s">
        <v>411</v>
      </c>
      <c r="C760" s="642" t="s">
        <v>411</v>
      </c>
      <c r="D760" s="594" t="s">
        <v>138</v>
      </c>
      <c r="E760" s="594" t="s">
        <v>322</v>
      </c>
      <c r="F760" s="594" t="s">
        <v>2662</v>
      </c>
      <c r="G760" s="595" t="s">
        <v>411</v>
      </c>
      <c r="H760" s="595" t="s">
        <v>411</v>
      </c>
      <c r="I760" s="620" t="s">
        <v>2663</v>
      </c>
      <c r="J760" s="643">
        <v>20000000</v>
      </c>
    </row>
    <row r="761" spans="1:10">
      <c r="A761" s="595" t="s">
        <v>411</v>
      </c>
      <c r="B761" s="644" t="s">
        <v>411</v>
      </c>
      <c r="C761" s="642" t="s">
        <v>411</v>
      </c>
      <c r="D761" s="594" t="s">
        <v>138</v>
      </c>
      <c r="E761" s="594" t="s">
        <v>322</v>
      </c>
      <c r="F761" s="594" t="s">
        <v>2662</v>
      </c>
      <c r="G761" s="594" t="s">
        <v>171</v>
      </c>
      <c r="H761" s="595" t="s">
        <v>411</v>
      </c>
      <c r="I761" s="620" t="s">
        <v>2677</v>
      </c>
      <c r="J761" s="643">
        <v>1865000</v>
      </c>
    </row>
    <row r="762" spans="1:10">
      <c r="A762" s="595" t="s">
        <v>411</v>
      </c>
      <c r="B762" s="644" t="s">
        <v>411</v>
      </c>
      <c r="C762" s="642" t="s">
        <v>411</v>
      </c>
      <c r="D762" s="594" t="s">
        <v>138</v>
      </c>
      <c r="E762" s="594" t="s">
        <v>322</v>
      </c>
      <c r="F762" s="594" t="s">
        <v>2662</v>
      </c>
      <c r="G762" s="594" t="s">
        <v>171</v>
      </c>
      <c r="H762" s="594" t="s">
        <v>173</v>
      </c>
      <c r="I762" s="620" t="s">
        <v>174</v>
      </c>
      <c r="J762" s="643">
        <v>1865000</v>
      </c>
    </row>
    <row r="763" spans="1:10">
      <c r="A763" s="595" t="s">
        <v>411</v>
      </c>
      <c r="B763" s="644" t="s">
        <v>411</v>
      </c>
      <c r="C763" s="642" t="s">
        <v>411</v>
      </c>
      <c r="D763" s="594" t="s">
        <v>138</v>
      </c>
      <c r="E763" s="594" t="s">
        <v>322</v>
      </c>
      <c r="F763" s="594" t="s">
        <v>2662</v>
      </c>
      <c r="G763" s="594" t="s">
        <v>738</v>
      </c>
      <c r="H763" s="595" t="s">
        <v>411</v>
      </c>
      <c r="I763" s="620" t="s">
        <v>739</v>
      </c>
      <c r="J763" s="643">
        <v>11700000</v>
      </c>
    </row>
    <row r="764" spans="1:10">
      <c r="A764" s="595" t="s">
        <v>411</v>
      </c>
      <c r="B764" s="644" t="s">
        <v>411</v>
      </c>
      <c r="C764" s="642" t="s">
        <v>411</v>
      </c>
      <c r="D764" s="594" t="s">
        <v>138</v>
      </c>
      <c r="E764" s="594" t="s">
        <v>322</v>
      </c>
      <c r="F764" s="594" t="s">
        <v>2662</v>
      </c>
      <c r="G764" s="594" t="s">
        <v>738</v>
      </c>
      <c r="H764" s="594" t="s">
        <v>740</v>
      </c>
      <c r="I764" s="620" t="s">
        <v>741</v>
      </c>
      <c r="J764" s="643">
        <v>11700000</v>
      </c>
    </row>
    <row r="765" spans="1:10">
      <c r="A765" s="595" t="s">
        <v>411</v>
      </c>
      <c r="B765" s="644" t="s">
        <v>411</v>
      </c>
      <c r="C765" s="642" t="s">
        <v>411</v>
      </c>
      <c r="D765" s="594" t="s">
        <v>138</v>
      </c>
      <c r="E765" s="594" t="s">
        <v>322</v>
      </c>
      <c r="F765" s="594" t="s">
        <v>2662</v>
      </c>
      <c r="G765" s="594" t="s">
        <v>189</v>
      </c>
      <c r="H765" s="595" t="s">
        <v>411</v>
      </c>
      <c r="I765" s="620" t="s">
        <v>190</v>
      </c>
      <c r="J765" s="643">
        <v>1650000</v>
      </c>
    </row>
    <row r="766" spans="1:10">
      <c r="A766" s="595" t="s">
        <v>411</v>
      </c>
      <c r="B766" s="644" t="s">
        <v>411</v>
      </c>
      <c r="C766" s="642" t="s">
        <v>411</v>
      </c>
      <c r="D766" s="594" t="s">
        <v>138</v>
      </c>
      <c r="E766" s="594" t="s">
        <v>322</v>
      </c>
      <c r="F766" s="594" t="s">
        <v>2662</v>
      </c>
      <c r="G766" s="594" t="s">
        <v>189</v>
      </c>
      <c r="H766" s="594" t="s">
        <v>773</v>
      </c>
      <c r="I766" s="620" t="s">
        <v>2695</v>
      </c>
      <c r="J766" s="643">
        <v>1650000</v>
      </c>
    </row>
    <row r="767" spans="1:10">
      <c r="A767" s="595" t="s">
        <v>411</v>
      </c>
      <c r="B767" s="644" t="s">
        <v>411</v>
      </c>
      <c r="C767" s="642" t="s">
        <v>411</v>
      </c>
      <c r="D767" s="594" t="s">
        <v>138</v>
      </c>
      <c r="E767" s="594" t="s">
        <v>322</v>
      </c>
      <c r="F767" s="594" t="s">
        <v>2662</v>
      </c>
      <c r="G767" s="594" t="s">
        <v>194</v>
      </c>
      <c r="H767" s="595" t="s">
        <v>411</v>
      </c>
      <c r="I767" s="620" t="s">
        <v>195</v>
      </c>
      <c r="J767" s="643">
        <v>4785000</v>
      </c>
    </row>
    <row r="768" spans="1:10">
      <c r="A768" s="595" t="s">
        <v>411</v>
      </c>
      <c r="B768" s="644" t="s">
        <v>411</v>
      </c>
      <c r="C768" s="642" t="s">
        <v>411</v>
      </c>
      <c r="D768" s="594" t="s">
        <v>138</v>
      </c>
      <c r="E768" s="594" t="s">
        <v>322</v>
      </c>
      <c r="F768" s="594" t="s">
        <v>2662</v>
      </c>
      <c r="G768" s="594" t="s">
        <v>194</v>
      </c>
      <c r="H768" s="594" t="s">
        <v>198</v>
      </c>
      <c r="I768" s="620" t="s">
        <v>199</v>
      </c>
      <c r="J768" s="643">
        <v>4785000</v>
      </c>
    </row>
    <row r="769" spans="1:10">
      <c r="A769" s="595" t="s">
        <v>411</v>
      </c>
      <c r="B769" s="644" t="s">
        <v>411</v>
      </c>
      <c r="C769" s="642" t="s">
        <v>411</v>
      </c>
      <c r="D769" s="594" t="s">
        <v>73</v>
      </c>
      <c r="E769" s="595" t="s">
        <v>411</v>
      </c>
      <c r="F769" s="595" t="s">
        <v>411</v>
      </c>
      <c r="G769" s="595" t="s">
        <v>411</v>
      </c>
      <c r="H769" s="595" t="s">
        <v>411</v>
      </c>
      <c r="I769" s="620" t="s">
        <v>74</v>
      </c>
      <c r="J769" s="643">
        <v>30000000</v>
      </c>
    </row>
    <row r="770" spans="1:10" ht="25.5">
      <c r="A770" s="595" t="s">
        <v>411</v>
      </c>
      <c r="B770" s="644" t="s">
        <v>411</v>
      </c>
      <c r="C770" s="642" t="s">
        <v>411</v>
      </c>
      <c r="D770" s="594" t="s">
        <v>73</v>
      </c>
      <c r="E770" s="594" t="s">
        <v>322</v>
      </c>
      <c r="F770" s="595" t="s">
        <v>411</v>
      </c>
      <c r="G770" s="595" t="s">
        <v>411</v>
      </c>
      <c r="H770" s="595" t="s">
        <v>411</v>
      </c>
      <c r="I770" s="620" t="s">
        <v>2661</v>
      </c>
      <c r="J770" s="643">
        <v>30000000</v>
      </c>
    </row>
    <row r="771" spans="1:10">
      <c r="A771" s="595" t="s">
        <v>411</v>
      </c>
      <c r="B771" s="644" t="s">
        <v>411</v>
      </c>
      <c r="C771" s="642" t="s">
        <v>411</v>
      </c>
      <c r="D771" s="594" t="s">
        <v>73</v>
      </c>
      <c r="E771" s="594" t="s">
        <v>322</v>
      </c>
      <c r="F771" s="594" t="s">
        <v>2662</v>
      </c>
      <c r="G771" s="595" t="s">
        <v>411</v>
      </c>
      <c r="H771" s="595" t="s">
        <v>411</v>
      </c>
      <c r="I771" s="620" t="s">
        <v>2663</v>
      </c>
      <c r="J771" s="643">
        <v>30000000</v>
      </c>
    </row>
    <row r="772" spans="1:10">
      <c r="A772" s="595" t="s">
        <v>411</v>
      </c>
      <c r="B772" s="644" t="s">
        <v>411</v>
      </c>
      <c r="C772" s="642" t="s">
        <v>411</v>
      </c>
      <c r="D772" s="594" t="s">
        <v>73</v>
      </c>
      <c r="E772" s="594" t="s">
        <v>322</v>
      </c>
      <c r="F772" s="594" t="s">
        <v>2662</v>
      </c>
      <c r="G772" s="594" t="s">
        <v>148</v>
      </c>
      <c r="H772" s="595" t="s">
        <v>411</v>
      </c>
      <c r="I772" s="620" t="s">
        <v>149</v>
      </c>
      <c r="J772" s="643">
        <v>12831000</v>
      </c>
    </row>
    <row r="773" spans="1:10">
      <c r="A773" s="595" t="s">
        <v>411</v>
      </c>
      <c r="B773" s="644" t="s">
        <v>411</v>
      </c>
      <c r="C773" s="642" t="s">
        <v>411</v>
      </c>
      <c r="D773" s="594" t="s">
        <v>73</v>
      </c>
      <c r="E773" s="594" t="s">
        <v>322</v>
      </c>
      <c r="F773" s="594" t="s">
        <v>2662</v>
      </c>
      <c r="G773" s="594" t="s">
        <v>148</v>
      </c>
      <c r="H773" s="594" t="s">
        <v>1075</v>
      </c>
      <c r="I773" s="620" t="s">
        <v>2666</v>
      </c>
      <c r="J773" s="643">
        <v>12831000</v>
      </c>
    </row>
    <row r="774" spans="1:10">
      <c r="A774" s="595" t="s">
        <v>411</v>
      </c>
      <c r="B774" s="644" t="s">
        <v>411</v>
      </c>
      <c r="C774" s="642" t="s">
        <v>411</v>
      </c>
      <c r="D774" s="594" t="s">
        <v>73</v>
      </c>
      <c r="E774" s="594" t="s">
        <v>322</v>
      </c>
      <c r="F774" s="594" t="s">
        <v>2662</v>
      </c>
      <c r="G774" s="594" t="s">
        <v>738</v>
      </c>
      <c r="H774" s="595" t="s">
        <v>411</v>
      </c>
      <c r="I774" s="620" t="s">
        <v>739</v>
      </c>
      <c r="J774" s="643">
        <v>5000000</v>
      </c>
    </row>
    <row r="775" spans="1:10">
      <c r="A775" s="595" t="s">
        <v>411</v>
      </c>
      <c r="B775" s="644" t="s">
        <v>411</v>
      </c>
      <c r="C775" s="642" t="s">
        <v>411</v>
      </c>
      <c r="D775" s="594" t="s">
        <v>73</v>
      </c>
      <c r="E775" s="594" t="s">
        <v>322</v>
      </c>
      <c r="F775" s="594" t="s">
        <v>2662</v>
      </c>
      <c r="G775" s="594" t="s">
        <v>738</v>
      </c>
      <c r="H775" s="594" t="s">
        <v>740</v>
      </c>
      <c r="I775" s="620" t="s">
        <v>741</v>
      </c>
      <c r="J775" s="643">
        <v>5000000</v>
      </c>
    </row>
    <row r="776" spans="1:10">
      <c r="A776" s="595" t="s">
        <v>411</v>
      </c>
      <c r="B776" s="644" t="s">
        <v>411</v>
      </c>
      <c r="C776" s="642" t="s">
        <v>411</v>
      </c>
      <c r="D776" s="594" t="s">
        <v>73</v>
      </c>
      <c r="E776" s="594" t="s">
        <v>322</v>
      </c>
      <c r="F776" s="594" t="s">
        <v>2662</v>
      </c>
      <c r="G776" s="594" t="s">
        <v>189</v>
      </c>
      <c r="H776" s="595" t="s">
        <v>411</v>
      </c>
      <c r="I776" s="620" t="s">
        <v>190</v>
      </c>
      <c r="J776" s="643">
        <v>6300000</v>
      </c>
    </row>
    <row r="777" spans="1:10">
      <c r="A777" s="595" t="s">
        <v>411</v>
      </c>
      <c r="B777" s="644" t="s">
        <v>411</v>
      </c>
      <c r="C777" s="642" t="s">
        <v>411</v>
      </c>
      <c r="D777" s="594" t="s">
        <v>73</v>
      </c>
      <c r="E777" s="594" t="s">
        <v>322</v>
      </c>
      <c r="F777" s="594" t="s">
        <v>2662</v>
      </c>
      <c r="G777" s="594" t="s">
        <v>189</v>
      </c>
      <c r="H777" s="594" t="s">
        <v>773</v>
      </c>
      <c r="I777" s="620" t="s">
        <v>2695</v>
      </c>
      <c r="J777" s="643">
        <v>6300000</v>
      </c>
    </row>
    <row r="778" spans="1:10">
      <c r="A778" s="595" t="s">
        <v>411</v>
      </c>
      <c r="B778" s="644" t="s">
        <v>411</v>
      </c>
      <c r="C778" s="642" t="s">
        <v>411</v>
      </c>
      <c r="D778" s="594" t="s">
        <v>73</v>
      </c>
      <c r="E778" s="594" t="s">
        <v>322</v>
      </c>
      <c r="F778" s="594" t="s">
        <v>2662</v>
      </c>
      <c r="G778" s="594" t="s">
        <v>194</v>
      </c>
      <c r="H778" s="595" t="s">
        <v>411</v>
      </c>
      <c r="I778" s="620" t="s">
        <v>195</v>
      </c>
      <c r="J778" s="643">
        <v>5869000</v>
      </c>
    </row>
    <row r="779" spans="1:10">
      <c r="A779" s="595" t="s">
        <v>411</v>
      </c>
      <c r="B779" s="644" t="s">
        <v>411</v>
      </c>
      <c r="C779" s="642" t="s">
        <v>411</v>
      </c>
      <c r="D779" s="594" t="s">
        <v>73</v>
      </c>
      <c r="E779" s="594" t="s">
        <v>322</v>
      </c>
      <c r="F779" s="594" t="s">
        <v>2662</v>
      </c>
      <c r="G779" s="594" t="s">
        <v>194</v>
      </c>
      <c r="H779" s="594" t="s">
        <v>198</v>
      </c>
      <c r="I779" s="620" t="s">
        <v>199</v>
      </c>
      <c r="J779" s="643">
        <v>5869000</v>
      </c>
    </row>
    <row r="780" spans="1:10">
      <c r="A780" s="595" t="s">
        <v>411</v>
      </c>
      <c r="B780" s="644" t="s">
        <v>411</v>
      </c>
      <c r="C780" s="642" t="s">
        <v>411</v>
      </c>
      <c r="D780" s="594" t="s">
        <v>460</v>
      </c>
      <c r="E780" s="595" t="s">
        <v>411</v>
      </c>
      <c r="F780" s="595" t="s">
        <v>411</v>
      </c>
      <c r="G780" s="595" t="s">
        <v>411</v>
      </c>
      <c r="H780" s="595" t="s">
        <v>411</v>
      </c>
      <c r="I780" s="620" t="s">
        <v>461</v>
      </c>
      <c r="J780" s="643">
        <v>155000000</v>
      </c>
    </row>
    <row r="781" spans="1:10">
      <c r="A781" s="595" t="s">
        <v>411</v>
      </c>
      <c r="B781" s="644" t="s">
        <v>411</v>
      </c>
      <c r="C781" s="642" t="s">
        <v>411</v>
      </c>
      <c r="D781" s="594" t="s">
        <v>460</v>
      </c>
      <c r="E781" s="594" t="s">
        <v>276</v>
      </c>
      <c r="F781" s="595" t="s">
        <v>411</v>
      </c>
      <c r="G781" s="595" t="s">
        <v>411</v>
      </c>
      <c r="H781" s="595" t="s">
        <v>411</v>
      </c>
      <c r="I781" s="620" t="s">
        <v>1966</v>
      </c>
      <c r="J781" s="643">
        <v>40000000</v>
      </c>
    </row>
    <row r="782" spans="1:10">
      <c r="A782" s="595" t="s">
        <v>411</v>
      </c>
      <c r="B782" s="644" t="s">
        <v>411</v>
      </c>
      <c r="C782" s="642" t="s">
        <v>411</v>
      </c>
      <c r="D782" s="594" t="s">
        <v>460</v>
      </c>
      <c r="E782" s="594" t="s">
        <v>276</v>
      </c>
      <c r="F782" s="594" t="s">
        <v>1316</v>
      </c>
      <c r="G782" s="595" t="s">
        <v>411</v>
      </c>
      <c r="H782" s="595" t="s">
        <v>411</v>
      </c>
      <c r="I782" s="620" t="s">
        <v>2760</v>
      </c>
      <c r="J782" s="643">
        <v>40000000</v>
      </c>
    </row>
    <row r="783" spans="1:10">
      <c r="A783" s="595" t="s">
        <v>411</v>
      </c>
      <c r="B783" s="644" t="s">
        <v>411</v>
      </c>
      <c r="C783" s="642" t="s">
        <v>411</v>
      </c>
      <c r="D783" s="594" t="s">
        <v>460</v>
      </c>
      <c r="E783" s="594" t="s">
        <v>276</v>
      </c>
      <c r="F783" s="594" t="s">
        <v>1316</v>
      </c>
      <c r="G783" s="594" t="s">
        <v>148</v>
      </c>
      <c r="H783" s="595" t="s">
        <v>411</v>
      </c>
      <c r="I783" s="620" t="s">
        <v>149</v>
      </c>
      <c r="J783" s="643">
        <v>3411000</v>
      </c>
    </row>
    <row r="784" spans="1:10">
      <c r="A784" s="595" t="s">
        <v>411</v>
      </c>
      <c r="B784" s="644" t="s">
        <v>411</v>
      </c>
      <c r="C784" s="642" t="s">
        <v>411</v>
      </c>
      <c r="D784" s="594" t="s">
        <v>460</v>
      </c>
      <c r="E784" s="594" t="s">
        <v>276</v>
      </c>
      <c r="F784" s="594" t="s">
        <v>1316</v>
      </c>
      <c r="G784" s="594" t="s">
        <v>148</v>
      </c>
      <c r="H784" s="594" t="s">
        <v>1075</v>
      </c>
      <c r="I784" s="620" t="s">
        <v>2666</v>
      </c>
      <c r="J784" s="643">
        <v>3411000</v>
      </c>
    </row>
    <row r="785" spans="1:10">
      <c r="A785" s="595" t="s">
        <v>411</v>
      </c>
      <c r="B785" s="644" t="s">
        <v>411</v>
      </c>
      <c r="C785" s="642" t="s">
        <v>411</v>
      </c>
      <c r="D785" s="594" t="s">
        <v>460</v>
      </c>
      <c r="E785" s="594" t="s">
        <v>276</v>
      </c>
      <c r="F785" s="594" t="s">
        <v>1316</v>
      </c>
      <c r="G785" s="594" t="s">
        <v>240</v>
      </c>
      <c r="H785" s="595" t="s">
        <v>411</v>
      </c>
      <c r="I785" s="620" t="s">
        <v>241</v>
      </c>
      <c r="J785" s="643">
        <v>6260000</v>
      </c>
    </row>
    <row r="786" spans="1:10">
      <c r="A786" s="595" t="s">
        <v>411</v>
      </c>
      <c r="B786" s="644" t="s">
        <v>411</v>
      </c>
      <c r="C786" s="642" t="s">
        <v>411</v>
      </c>
      <c r="D786" s="594" t="s">
        <v>460</v>
      </c>
      <c r="E786" s="594" t="s">
        <v>276</v>
      </c>
      <c r="F786" s="594" t="s">
        <v>1316</v>
      </c>
      <c r="G786" s="594" t="s">
        <v>240</v>
      </c>
      <c r="H786" s="594" t="s">
        <v>728</v>
      </c>
      <c r="I786" s="620" t="s">
        <v>729</v>
      </c>
      <c r="J786" s="643">
        <v>1000000</v>
      </c>
    </row>
    <row r="787" spans="1:10">
      <c r="A787" s="595" t="s">
        <v>411</v>
      </c>
      <c r="B787" s="644" t="s">
        <v>411</v>
      </c>
      <c r="C787" s="642" t="s">
        <v>411</v>
      </c>
      <c r="D787" s="594" t="s">
        <v>460</v>
      </c>
      <c r="E787" s="594" t="s">
        <v>276</v>
      </c>
      <c r="F787" s="594" t="s">
        <v>1316</v>
      </c>
      <c r="G787" s="594" t="s">
        <v>240</v>
      </c>
      <c r="H787" s="594" t="s">
        <v>731</v>
      </c>
      <c r="I787" s="620" t="s">
        <v>732</v>
      </c>
      <c r="J787" s="643">
        <v>2500000</v>
      </c>
    </row>
    <row r="788" spans="1:10">
      <c r="A788" s="595" t="s">
        <v>411</v>
      </c>
      <c r="B788" s="644" t="s">
        <v>411</v>
      </c>
      <c r="C788" s="642" t="s">
        <v>411</v>
      </c>
      <c r="D788" s="594" t="s">
        <v>460</v>
      </c>
      <c r="E788" s="594" t="s">
        <v>276</v>
      </c>
      <c r="F788" s="594" t="s">
        <v>1316</v>
      </c>
      <c r="G788" s="594" t="s">
        <v>240</v>
      </c>
      <c r="H788" s="594" t="s">
        <v>597</v>
      </c>
      <c r="I788" s="620" t="s">
        <v>2682</v>
      </c>
      <c r="J788" s="643">
        <v>600000</v>
      </c>
    </row>
    <row r="789" spans="1:10">
      <c r="A789" s="595" t="s">
        <v>411</v>
      </c>
      <c r="B789" s="644" t="s">
        <v>411</v>
      </c>
      <c r="C789" s="642" t="s">
        <v>411</v>
      </c>
      <c r="D789" s="594" t="s">
        <v>460</v>
      </c>
      <c r="E789" s="594" t="s">
        <v>276</v>
      </c>
      <c r="F789" s="594" t="s">
        <v>1316</v>
      </c>
      <c r="G789" s="594" t="s">
        <v>240</v>
      </c>
      <c r="H789" s="594" t="s">
        <v>735</v>
      </c>
      <c r="I789" s="620" t="s">
        <v>193</v>
      </c>
      <c r="J789" s="643">
        <v>2160000</v>
      </c>
    </row>
    <row r="790" spans="1:10">
      <c r="A790" s="595" t="s">
        <v>411</v>
      </c>
      <c r="B790" s="644" t="s">
        <v>411</v>
      </c>
      <c r="C790" s="642" t="s">
        <v>411</v>
      </c>
      <c r="D790" s="594" t="s">
        <v>460</v>
      </c>
      <c r="E790" s="594" t="s">
        <v>276</v>
      </c>
      <c r="F790" s="594" t="s">
        <v>1316</v>
      </c>
      <c r="G790" s="594" t="s">
        <v>183</v>
      </c>
      <c r="H790" s="595" t="s">
        <v>411</v>
      </c>
      <c r="I790" s="620" t="s">
        <v>184</v>
      </c>
      <c r="J790" s="643">
        <v>8040000</v>
      </c>
    </row>
    <row r="791" spans="1:10">
      <c r="A791" s="595" t="s">
        <v>411</v>
      </c>
      <c r="B791" s="644" t="s">
        <v>411</v>
      </c>
      <c r="C791" s="642" t="s">
        <v>411</v>
      </c>
      <c r="D791" s="594" t="s">
        <v>460</v>
      </c>
      <c r="E791" s="594" t="s">
        <v>276</v>
      </c>
      <c r="F791" s="594" t="s">
        <v>1316</v>
      </c>
      <c r="G791" s="594" t="s">
        <v>183</v>
      </c>
      <c r="H791" s="594" t="s">
        <v>736</v>
      </c>
      <c r="I791" s="620" t="s">
        <v>737</v>
      </c>
      <c r="J791" s="643">
        <v>8040000</v>
      </c>
    </row>
    <row r="792" spans="1:10">
      <c r="A792" s="595" t="s">
        <v>411</v>
      </c>
      <c r="B792" s="644" t="s">
        <v>411</v>
      </c>
      <c r="C792" s="642" t="s">
        <v>411</v>
      </c>
      <c r="D792" s="594" t="s">
        <v>460</v>
      </c>
      <c r="E792" s="594" t="s">
        <v>276</v>
      </c>
      <c r="F792" s="594" t="s">
        <v>1316</v>
      </c>
      <c r="G792" s="594" t="s">
        <v>738</v>
      </c>
      <c r="H792" s="595" t="s">
        <v>411</v>
      </c>
      <c r="I792" s="620" t="s">
        <v>739</v>
      </c>
      <c r="J792" s="643">
        <v>11200000</v>
      </c>
    </row>
    <row r="793" spans="1:10">
      <c r="A793" s="595" t="s">
        <v>411</v>
      </c>
      <c r="B793" s="644" t="s">
        <v>411</v>
      </c>
      <c r="C793" s="642" t="s">
        <v>411</v>
      </c>
      <c r="D793" s="594" t="s">
        <v>460</v>
      </c>
      <c r="E793" s="594" t="s">
        <v>276</v>
      </c>
      <c r="F793" s="594" t="s">
        <v>1316</v>
      </c>
      <c r="G793" s="594" t="s">
        <v>738</v>
      </c>
      <c r="H793" s="594" t="s">
        <v>740</v>
      </c>
      <c r="I793" s="620" t="s">
        <v>741</v>
      </c>
      <c r="J793" s="643">
        <v>11200000</v>
      </c>
    </row>
    <row r="794" spans="1:10">
      <c r="A794" s="595" t="s">
        <v>411</v>
      </c>
      <c r="B794" s="644" t="s">
        <v>411</v>
      </c>
      <c r="C794" s="642" t="s">
        <v>411</v>
      </c>
      <c r="D794" s="594" t="s">
        <v>460</v>
      </c>
      <c r="E794" s="594" t="s">
        <v>276</v>
      </c>
      <c r="F794" s="594" t="s">
        <v>1316</v>
      </c>
      <c r="G794" s="594" t="s">
        <v>189</v>
      </c>
      <c r="H794" s="595" t="s">
        <v>411</v>
      </c>
      <c r="I794" s="620" t="s">
        <v>190</v>
      </c>
      <c r="J794" s="643">
        <v>11089000</v>
      </c>
    </row>
    <row r="795" spans="1:10">
      <c r="A795" s="595" t="s">
        <v>411</v>
      </c>
      <c r="B795" s="644" t="s">
        <v>411</v>
      </c>
      <c r="C795" s="642" t="s">
        <v>411</v>
      </c>
      <c r="D795" s="594" t="s">
        <v>460</v>
      </c>
      <c r="E795" s="594" t="s">
        <v>276</v>
      </c>
      <c r="F795" s="594" t="s">
        <v>1316</v>
      </c>
      <c r="G795" s="594" t="s">
        <v>189</v>
      </c>
      <c r="H795" s="594" t="s">
        <v>773</v>
      </c>
      <c r="I795" s="620" t="s">
        <v>2695</v>
      </c>
      <c r="J795" s="643">
        <v>11089000</v>
      </c>
    </row>
    <row r="796" spans="1:10" ht="25.5">
      <c r="A796" s="595" t="s">
        <v>411</v>
      </c>
      <c r="B796" s="644" t="s">
        <v>411</v>
      </c>
      <c r="C796" s="642" t="s">
        <v>411</v>
      </c>
      <c r="D796" s="594" t="s">
        <v>460</v>
      </c>
      <c r="E796" s="594" t="s">
        <v>322</v>
      </c>
      <c r="F796" s="595" t="s">
        <v>411</v>
      </c>
      <c r="G796" s="595" t="s">
        <v>411</v>
      </c>
      <c r="H796" s="595" t="s">
        <v>411</v>
      </c>
      <c r="I796" s="620" t="s">
        <v>2661</v>
      </c>
      <c r="J796" s="643">
        <v>65000000</v>
      </c>
    </row>
    <row r="797" spans="1:10">
      <c r="A797" s="595" t="s">
        <v>411</v>
      </c>
      <c r="B797" s="644" t="s">
        <v>411</v>
      </c>
      <c r="C797" s="642" t="s">
        <v>411</v>
      </c>
      <c r="D797" s="594" t="s">
        <v>460</v>
      </c>
      <c r="E797" s="594" t="s">
        <v>322</v>
      </c>
      <c r="F797" s="594" t="s">
        <v>2662</v>
      </c>
      <c r="G797" s="595" t="s">
        <v>411</v>
      </c>
      <c r="H797" s="595" t="s">
        <v>411</v>
      </c>
      <c r="I797" s="620" t="s">
        <v>2663</v>
      </c>
      <c r="J797" s="643">
        <v>10000000</v>
      </c>
    </row>
    <row r="798" spans="1:10">
      <c r="A798" s="595" t="s">
        <v>411</v>
      </c>
      <c r="B798" s="644" t="s">
        <v>411</v>
      </c>
      <c r="C798" s="642" t="s">
        <v>411</v>
      </c>
      <c r="D798" s="594" t="s">
        <v>460</v>
      </c>
      <c r="E798" s="594" t="s">
        <v>322</v>
      </c>
      <c r="F798" s="594" t="s">
        <v>2662</v>
      </c>
      <c r="G798" s="594" t="s">
        <v>148</v>
      </c>
      <c r="H798" s="595" t="s">
        <v>411</v>
      </c>
      <c r="I798" s="620" t="s">
        <v>149</v>
      </c>
      <c r="J798" s="643">
        <v>2631000</v>
      </c>
    </row>
    <row r="799" spans="1:10">
      <c r="A799" s="595" t="s">
        <v>411</v>
      </c>
      <c r="B799" s="644" t="s">
        <v>411</v>
      </c>
      <c r="C799" s="642" t="s">
        <v>411</v>
      </c>
      <c r="D799" s="594" t="s">
        <v>460</v>
      </c>
      <c r="E799" s="594" t="s">
        <v>322</v>
      </c>
      <c r="F799" s="594" t="s">
        <v>2662</v>
      </c>
      <c r="G799" s="594" t="s">
        <v>148</v>
      </c>
      <c r="H799" s="594" t="s">
        <v>1075</v>
      </c>
      <c r="I799" s="620" t="s">
        <v>2666</v>
      </c>
      <c r="J799" s="643">
        <v>2631000</v>
      </c>
    </row>
    <row r="800" spans="1:10">
      <c r="A800" s="595" t="s">
        <v>411</v>
      </c>
      <c r="B800" s="644" t="s">
        <v>411</v>
      </c>
      <c r="C800" s="642" t="s">
        <v>411</v>
      </c>
      <c r="D800" s="594" t="s">
        <v>460</v>
      </c>
      <c r="E800" s="594" t="s">
        <v>322</v>
      </c>
      <c r="F800" s="594" t="s">
        <v>2662</v>
      </c>
      <c r="G800" s="594" t="s">
        <v>167</v>
      </c>
      <c r="H800" s="595" t="s">
        <v>411</v>
      </c>
      <c r="I800" s="620" t="s">
        <v>168</v>
      </c>
      <c r="J800" s="643">
        <v>3180000</v>
      </c>
    </row>
    <row r="801" spans="1:10">
      <c r="A801" s="595" t="s">
        <v>411</v>
      </c>
      <c r="B801" s="644" t="s">
        <v>411</v>
      </c>
      <c r="C801" s="642" t="s">
        <v>411</v>
      </c>
      <c r="D801" s="594" t="s">
        <v>460</v>
      </c>
      <c r="E801" s="594" t="s">
        <v>322</v>
      </c>
      <c r="F801" s="594" t="s">
        <v>2662</v>
      </c>
      <c r="G801" s="594" t="s">
        <v>167</v>
      </c>
      <c r="H801" s="594" t="s">
        <v>230</v>
      </c>
      <c r="I801" s="620" t="s">
        <v>2675</v>
      </c>
      <c r="J801" s="643">
        <v>3180000</v>
      </c>
    </row>
    <row r="802" spans="1:10">
      <c r="A802" s="595" t="s">
        <v>411</v>
      </c>
      <c r="B802" s="644" t="s">
        <v>411</v>
      </c>
      <c r="C802" s="642" t="s">
        <v>411</v>
      </c>
      <c r="D802" s="594" t="s">
        <v>460</v>
      </c>
      <c r="E802" s="594" t="s">
        <v>322</v>
      </c>
      <c r="F802" s="594" t="s">
        <v>2662</v>
      </c>
      <c r="G802" s="594" t="s">
        <v>171</v>
      </c>
      <c r="H802" s="595" t="s">
        <v>411</v>
      </c>
      <c r="I802" s="620" t="s">
        <v>2677</v>
      </c>
      <c r="J802" s="643">
        <v>339000</v>
      </c>
    </row>
    <row r="803" spans="1:10">
      <c r="A803" s="595" t="s">
        <v>411</v>
      </c>
      <c r="B803" s="644" t="s">
        <v>411</v>
      </c>
      <c r="C803" s="642" t="s">
        <v>411</v>
      </c>
      <c r="D803" s="594" t="s">
        <v>460</v>
      </c>
      <c r="E803" s="594" t="s">
        <v>322</v>
      </c>
      <c r="F803" s="594" t="s">
        <v>2662</v>
      </c>
      <c r="G803" s="594" t="s">
        <v>171</v>
      </c>
      <c r="H803" s="594" t="s">
        <v>173</v>
      </c>
      <c r="I803" s="620" t="s">
        <v>174</v>
      </c>
      <c r="J803" s="643">
        <v>339000</v>
      </c>
    </row>
    <row r="804" spans="1:10">
      <c r="A804" s="595" t="s">
        <v>411</v>
      </c>
      <c r="B804" s="644" t="s">
        <v>411</v>
      </c>
      <c r="C804" s="642" t="s">
        <v>411</v>
      </c>
      <c r="D804" s="594" t="s">
        <v>460</v>
      </c>
      <c r="E804" s="594" t="s">
        <v>322</v>
      </c>
      <c r="F804" s="594" t="s">
        <v>2662</v>
      </c>
      <c r="G804" s="594" t="s">
        <v>240</v>
      </c>
      <c r="H804" s="595" t="s">
        <v>411</v>
      </c>
      <c r="I804" s="620" t="s">
        <v>241</v>
      </c>
      <c r="J804" s="643">
        <v>600000</v>
      </c>
    </row>
    <row r="805" spans="1:10">
      <c r="A805" s="595" t="s">
        <v>411</v>
      </c>
      <c r="B805" s="644" t="s">
        <v>411</v>
      </c>
      <c r="C805" s="642" t="s">
        <v>411</v>
      </c>
      <c r="D805" s="594" t="s">
        <v>460</v>
      </c>
      <c r="E805" s="594" t="s">
        <v>322</v>
      </c>
      <c r="F805" s="594" t="s">
        <v>2662</v>
      </c>
      <c r="G805" s="594" t="s">
        <v>240</v>
      </c>
      <c r="H805" s="594" t="s">
        <v>730</v>
      </c>
      <c r="I805" s="620" t="s">
        <v>186</v>
      </c>
      <c r="J805" s="643">
        <v>600000</v>
      </c>
    </row>
    <row r="806" spans="1:10">
      <c r="A806" s="595" t="s">
        <v>411</v>
      </c>
      <c r="B806" s="644" t="s">
        <v>411</v>
      </c>
      <c r="C806" s="642" t="s">
        <v>411</v>
      </c>
      <c r="D806" s="594" t="s">
        <v>460</v>
      </c>
      <c r="E806" s="594" t="s">
        <v>322</v>
      </c>
      <c r="F806" s="594" t="s">
        <v>2662</v>
      </c>
      <c r="G806" s="594" t="s">
        <v>183</v>
      </c>
      <c r="H806" s="595" t="s">
        <v>411</v>
      </c>
      <c r="I806" s="620" t="s">
        <v>184</v>
      </c>
      <c r="J806" s="643">
        <v>3250000</v>
      </c>
    </row>
    <row r="807" spans="1:10">
      <c r="A807" s="595" t="s">
        <v>411</v>
      </c>
      <c r="B807" s="644" t="s">
        <v>411</v>
      </c>
      <c r="C807" s="642" t="s">
        <v>411</v>
      </c>
      <c r="D807" s="594" t="s">
        <v>460</v>
      </c>
      <c r="E807" s="594" t="s">
        <v>322</v>
      </c>
      <c r="F807" s="594" t="s">
        <v>2662</v>
      </c>
      <c r="G807" s="594" t="s">
        <v>183</v>
      </c>
      <c r="H807" s="594" t="s">
        <v>736</v>
      </c>
      <c r="I807" s="620" t="s">
        <v>737</v>
      </c>
      <c r="J807" s="643">
        <v>1750000</v>
      </c>
    </row>
    <row r="808" spans="1:10">
      <c r="A808" s="595" t="s">
        <v>411</v>
      </c>
      <c r="B808" s="644" t="s">
        <v>411</v>
      </c>
      <c r="C808" s="642" t="s">
        <v>411</v>
      </c>
      <c r="D808" s="594" t="s">
        <v>460</v>
      </c>
      <c r="E808" s="594" t="s">
        <v>322</v>
      </c>
      <c r="F808" s="594" t="s">
        <v>2662</v>
      </c>
      <c r="G808" s="594" t="s">
        <v>183</v>
      </c>
      <c r="H808" s="594" t="s">
        <v>185</v>
      </c>
      <c r="I808" s="620" t="s">
        <v>186</v>
      </c>
      <c r="J808" s="643">
        <v>1500000</v>
      </c>
    </row>
    <row r="809" spans="1:10">
      <c r="A809" s="595" t="s">
        <v>411</v>
      </c>
      <c r="B809" s="644" t="s">
        <v>411</v>
      </c>
      <c r="C809" s="642" t="s">
        <v>411</v>
      </c>
      <c r="D809" s="594" t="s">
        <v>460</v>
      </c>
      <c r="E809" s="594" t="s">
        <v>322</v>
      </c>
      <c r="F809" s="594" t="s">
        <v>2928</v>
      </c>
      <c r="G809" s="595" t="s">
        <v>411</v>
      </c>
      <c r="H809" s="595" t="s">
        <v>411</v>
      </c>
      <c r="I809" s="620" t="s">
        <v>2929</v>
      </c>
      <c r="J809" s="643">
        <v>55000000</v>
      </c>
    </row>
    <row r="810" spans="1:10">
      <c r="A810" s="595" t="s">
        <v>411</v>
      </c>
      <c r="B810" s="644" t="s">
        <v>411</v>
      </c>
      <c r="C810" s="642" t="s">
        <v>411</v>
      </c>
      <c r="D810" s="594" t="s">
        <v>460</v>
      </c>
      <c r="E810" s="594" t="s">
        <v>322</v>
      </c>
      <c r="F810" s="594" t="s">
        <v>2928</v>
      </c>
      <c r="G810" s="594" t="s">
        <v>189</v>
      </c>
      <c r="H810" s="595" t="s">
        <v>411</v>
      </c>
      <c r="I810" s="620" t="s">
        <v>190</v>
      </c>
      <c r="J810" s="643">
        <v>55000000</v>
      </c>
    </row>
    <row r="811" spans="1:10">
      <c r="A811" s="595" t="s">
        <v>411</v>
      </c>
      <c r="B811" s="644" t="s">
        <v>411</v>
      </c>
      <c r="C811" s="642" t="s">
        <v>411</v>
      </c>
      <c r="D811" s="594" t="s">
        <v>460</v>
      </c>
      <c r="E811" s="594" t="s">
        <v>322</v>
      </c>
      <c r="F811" s="594" t="s">
        <v>2928</v>
      </c>
      <c r="G811" s="594" t="s">
        <v>189</v>
      </c>
      <c r="H811" s="594" t="s">
        <v>192</v>
      </c>
      <c r="I811" s="620" t="s">
        <v>195</v>
      </c>
      <c r="J811" s="643">
        <v>55000000</v>
      </c>
    </row>
    <row r="812" spans="1:10">
      <c r="A812" s="595" t="s">
        <v>411</v>
      </c>
      <c r="B812" s="644" t="s">
        <v>411</v>
      </c>
      <c r="C812" s="642" t="s">
        <v>411</v>
      </c>
      <c r="D812" s="594" t="s">
        <v>460</v>
      </c>
      <c r="E812" s="594" t="s">
        <v>1369</v>
      </c>
      <c r="F812" s="595" t="s">
        <v>411</v>
      </c>
      <c r="G812" s="595" t="s">
        <v>411</v>
      </c>
      <c r="H812" s="595" t="s">
        <v>411</v>
      </c>
      <c r="I812" s="620" t="s">
        <v>1968</v>
      </c>
      <c r="J812" s="643">
        <v>50000000</v>
      </c>
    </row>
    <row r="813" spans="1:10" ht="25.5">
      <c r="A813" s="595" t="s">
        <v>411</v>
      </c>
      <c r="B813" s="644" t="s">
        <v>411</v>
      </c>
      <c r="C813" s="642" t="s">
        <v>411</v>
      </c>
      <c r="D813" s="594" t="s">
        <v>460</v>
      </c>
      <c r="E813" s="594" t="s">
        <v>1369</v>
      </c>
      <c r="F813" s="594" t="s">
        <v>2846</v>
      </c>
      <c r="G813" s="595" t="s">
        <v>411</v>
      </c>
      <c r="H813" s="595" t="s">
        <v>411</v>
      </c>
      <c r="I813" s="620" t="s">
        <v>2847</v>
      </c>
      <c r="J813" s="643">
        <v>50000000</v>
      </c>
    </row>
    <row r="814" spans="1:10">
      <c r="A814" s="595" t="s">
        <v>411</v>
      </c>
      <c r="B814" s="644" t="s">
        <v>411</v>
      </c>
      <c r="C814" s="642" t="s">
        <v>411</v>
      </c>
      <c r="D814" s="594" t="s">
        <v>460</v>
      </c>
      <c r="E814" s="594" t="s">
        <v>1369</v>
      </c>
      <c r="F814" s="594" t="s">
        <v>2846</v>
      </c>
      <c r="G814" s="594" t="s">
        <v>2756</v>
      </c>
      <c r="H814" s="595" t="s">
        <v>411</v>
      </c>
      <c r="I814" s="620" t="s">
        <v>2757</v>
      </c>
      <c r="J814" s="643">
        <v>50000000</v>
      </c>
    </row>
    <row r="815" spans="1:10">
      <c r="A815" s="595" t="s">
        <v>411</v>
      </c>
      <c r="B815" s="644" t="s">
        <v>411</v>
      </c>
      <c r="C815" s="642" t="s">
        <v>411</v>
      </c>
      <c r="D815" s="594" t="s">
        <v>460</v>
      </c>
      <c r="E815" s="594" t="s">
        <v>1369</v>
      </c>
      <c r="F815" s="594" t="s">
        <v>2846</v>
      </c>
      <c r="G815" s="594" t="s">
        <v>2756</v>
      </c>
      <c r="H815" s="594" t="s">
        <v>2842</v>
      </c>
      <c r="I815" s="620" t="s">
        <v>195</v>
      </c>
      <c r="J815" s="643">
        <v>50000000</v>
      </c>
    </row>
    <row r="816" spans="1:10">
      <c r="A816" s="595" t="s">
        <v>411</v>
      </c>
      <c r="B816" s="644" t="s">
        <v>411</v>
      </c>
      <c r="C816" s="642" t="s">
        <v>411</v>
      </c>
      <c r="D816" s="594" t="s">
        <v>31</v>
      </c>
      <c r="E816" s="595" t="s">
        <v>411</v>
      </c>
      <c r="F816" s="595" t="s">
        <v>411</v>
      </c>
      <c r="G816" s="595" t="s">
        <v>411</v>
      </c>
      <c r="H816" s="595" t="s">
        <v>411</v>
      </c>
      <c r="I816" s="620" t="s">
        <v>2937</v>
      </c>
      <c r="J816" s="643">
        <v>10000000</v>
      </c>
    </row>
    <row r="817" spans="1:10" ht="25.5">
      <c r="A817" s="595" t="s">
        <v>411</v>
      </c>
      <c r="B817" s="644" t="s">
        <v>411</v>
      </c>
      <c r="C817" s="642" t="s">
        <v>411</v>
      </c>
      <c r="D817" s="594" t="s">
        <v>31</v>
      </c>
      <c r="E817" s="594" t="s">
        <v>322</v>
      </c>
      <c r="F817" s="595" t="s">
        <v>411</v>
      </c>
      <c r="G817" s="595" t="s">
        <v>411</v>
      </c>
      <c r="H817" s="595" t="s">
        <v>411</v>
      </c>
      <c r="I817" s="620" t="s">
        <v>2661</v>
      </c>
      <c r="J817" s="643">
        <v>10000000</v>
      </c>
    </row>
    <row r="818" spans="1:10">
      <c r="A818" s="595" t="s">
        <v>411</v>
      </c>
      <c r="B818" s="644" t="s">
        <v>411</v>
      </c>
      <c r="C818" s="642" t="s">
        <v>411</v>
      </c>
      <c r="D818" s="594" t="s">
        <v>31</v>
      </c>
      <c r="E818" s="594" t="s">
        <v>322</v>
      </c>
      <c r="F818" s="594" t="s">
        <v>2662</v>
      </c>
      <c r="G818" s="595" t="s">
        <v>411</v>
      </c>
      <c r="H818" s="595" t="s">
        <v>411</v>
      </c>
      <c r="I818" s="620" t="s">
        <v>2663</v>
      </c>
      <c r="J818" s="643">
        <v>10000000</v>
      </c>
    </row>
    <row r="819" spans="1:10">
      <c r="A819" s="595" t="s">
        <v>411</v>
      </c>
      <c r="B819" s="644" t="s">
        <v>411</v>
      </c>
      <c r="C819" s="642" t="s">
        <v>411</v>
      </c>
      <c r="D819" s="594" t="s">
        <v>31</v>
      </c>
      <c r="E819" s="594" t="s">
        <v>322</v>
      </c>
      <c r="F819" s="594" t="s">
        <v>2662</v>
      </c>
      <c r="G819" s="594" t="s">
        <v>183</v>
      </c>
      <c r="H819" s="595" t="s">
        <v>411</v>
      </c>
      <c r="I819" s="620" t="s">
        <v>184</v>
      </c>
      <c r="J819" s="643">
        <v>10000000</v>
      </c>
    </row>
    <row r="820" spans="1:10">
      <c r="A820" s="595" t="s">
        <v>411</v>
      </c>
      <c r="B820" s="644" t="s">
        <v>411</v>
      </c>
      <c r="C820" s="642" t="s">
        <v>411</v>
      </c>
      <c r="D820" s="594" t="s">
        <v>31</v>
      </c>
      <c r="E820" s="594" t="s">
        <v>322</v>
      </c>
      <c r="F820" s="594" t="s">
        <v>2662</v>
      </c>
      <c r="G820" s="594" t="s">
        <v>183</v>
      </c>
      <c r="H820" s="594" t="s">
        <v>587</v>
      </c>
      <c r="I820" s="620" t="s">
        <v>588</v>
      </c>
      <c r="J820" s="643">
        <v>1600000</v>
      </c>
    </row>
    <row r="821" spans="1:10">
      <c r="A821" s="595" t="s">
        <v>411</v>
      </c>
      <c r="B821" s="644" t="s">
        <v>411</v>
      </c>
      <c r="C821" s="642" t="s">
        <v>411</v>
      </c>
      <c r="D821" s="594" t="s">
        <v>31</v>
      </c>
      <c r="E821" s="594" t="s">
        <v>322</v>
      </c>
      <c r="F821" s="594" t="s">
        <v>2662</v>
      </c>
      <c r="G821" s="594" t="s">
        <v>183</v>
      </c>
      <c r="H821" s="594" t="s">
        <v>736</v>
      </c>
      <c r="I821" s="620" t="s">
        <v>737</v>
      </c>
      <c r="J821" s="643">
        <v>4200000</v>
      </c>
    </row>
    <row r="822" spans="1:10">
      <c r="A822" s="595" t="s">
        <v>411</v>
      </c>
      <c r="B822" s="644" t="s">
        <v>411</v>
      </c>
      <c r="C822" s="642" t="s">
        <v>411</v>
      </c>
      <c r="D822" s="594" t="s">
        <v>31</v>
      </c>
      <c r="E822" s="594" t="s">
        <v>322</v>
      </c>
      <c r="F822" s="594" t="s">
        <v>2662</v>
      </c>
      <c r="G822" s="594" t="s">
        <v>183</v>
      </c>
      <c r="H822" s="594" t="s">
        <v>185</v>
      </c>
      <c r="I822" s="620" t="s">
        <v>186</v>
      </c>
      <c r="J822" s="643">
        <v>4200000</v>
      </c>
    </row>
    <row r="823" spans="1:10" ht="38.25">
      <c r="A823" s="598" t="s">
        <v>318</v>
      </c>
      <c r="B823" s="639" t="s">
        <v>3199</v>
      </c>
      <c r="C823" s="640" t="s">
        <v>3200</v>
      </c>
      <c r="D823" s="599" t="s">
        <v>411</v>
      </c>
      <c r="E823" s="599" t="s">
        <v>411</v>
      </c>
      <c r="F823" s="599" t="s">
        <v>411</v>
      </c>
      <c r="G823" s="599" t="s">
        <v>411</v>
      </c>
      <c r="H823" s="599" t="s">
        <v>411</v>
      </c>
      <c r="I823" s="640" t="s">
        <v>411</v>
      </c>
      <c r="J823" s="641">
        <v>30000000</v>
      </c>
    </row>
    <row r="824" spans="1:10" ht="38.25">
      <c r="A824" s="595" t="s">
        <v>411</v>
      </c>
      <c r="B824" s="596" t="s">
        <v>3199</v>
      </c>
      <c r="C824" s="620" t="s">
        <v>3200</v>
      </c>
      <c r="D824" s="595" t="s">
        <v>411</v>
      </c>
      <c r="E824" s="595" t="s">
        <v>411</v>
      </c>
      <c r="F824" s="595" t="s">
        <v>411</v>
      </c>
      <c r="G824" s="595" t="s">
        <v>411</v>
      </c>
      <c r="H824" s="595" t="s">
        <v>411</v>
      </c>
      <c r="I824" s="642" t="s">
        <v>411</v>
      </c>
      <c r="J824" s="643">
        <v>30000000</v>
      </c>
    </row>
    <row r="825" spans="1:10">
      <c r="A825" s="595" t="s">
        <v>411</v>
      </c>
      <c r="B825" s="644" t="s">
        <v>411</v>
      </c>
      <c r="C825" s="642" t="s">
        <v>411</v>
      </c>
      <c r="D825" s="594" t="s">
        <v>1312</v>
      </c>
      <c r="E825" s="595" t="s">
        <v>411</v>
      </c>
      <c r="F825" s="595" t="s">
        <v>411</v>
      </c>
      <c r="G825" s="595" t="s">
        <v>411</v>
      </c>
      <c r="H825" s="595" t="s">
        <v>411</v>
      </c>
      <c r="I825" s="620" t="s">
        <v>259</v>
      </c>
      <c r="J825" s="643">
        <v>30000000</v>
      </c>
    </row>
    <row r="826" spans="1:10">
      <c r="A826" s="595" t="s">
        <v>411</v>
      </c>
      <c r="B826" s="644" t="s">
        <v>411</v>
      </c>
      <c r="C826" s="642" t="s">
        <v>411</v>
      </c>
      <c r="D826" s="594" t="s">
        <v>1312</v>
      </c>
      <c r="E826" s="594" t="s">
        <v>570</v>
      </c>
      <c r="F826" s="595" t="s">
        <v>411</v>
      </c>
      <c r="G826" s="595" t="s">
        <v>411</v>
      </c>
      <c r="H826" s="595" t="s">
        <v>411</v>
      </c>
      <c r="I826" s="620" t="s">
        <v>2711</v>
      </c>
      <c r="J826" s="643">
        <v>30000000</v>
      </c>
    </row>
    <row r="827" spans="1:10">
      <c r="A827" s="595" t="s">
        <v>411</v>
      </c>
      <c r="B827" s="644" t="s">
        <v>411</v>
      </c>
      <c r="C827" s="642" t="s">
        <v>411</v>
      </c>
      <c r="D827" s="594" t="s">
        <v>1312</v>
      </c>
      <c r="E827" s="594" t="s">
        <v>570</v>
      </c>
      <c r="F827" s="594" t="s">
        <v>2803</v>
      </c>
      <c r="G827" s="595" t="s">
        <v>411</v>
      </c>
      <c r="H827" s="595" t="s">
        <v>411</v>
      </c>
      <c r="I827" s="620" t="s">
        <v>2804</v>
      </c>
      <c r="J827" s="643">
        <v>30000000</v>
      </c>
    </row>
    <row r="828" spans="1:10">
      <c r="A828" s="595" t="s">
        <v>411</v>
      </c>
      <c r="B828" s="644" t="s">
        <v>411</v>
      </c>
      <c r="C828" s="642" t="s">
        <v>411</v>
      </c>
      <c r="D828" s="594" t="s">
        <v>1312</v>
      </c>
      <c r="E828" s="594" t="s">
        <v>570</v>
      </c>
      <c r="F828" s="594" t="s">
        <v>2803</v>
      </c>
      <c r="G828" s="594" t="s">
        <v>53</v>
      </c>
      <c r="H828" s="595" t="s">
        <v>411</v>
      </c>
      <c r="I828" s="620" t="s">
        <v>193</v>
      </c>
      <c r="J828" s="643">
        <v>30000000</v>
      </c>
    </row>
    <row r="829" spans="1:10">
      <c r="A829" s="595" t="s">
        <v>411</v>
      </c>
      <c r="B829" s="644" t="s">
        <v>411</v>
      </c>
      <c r="C829" s="642" t="s">
        <v>411</v>
      </c>
      <c r="D829" s="594" t="s">
        <v>1312</v>
      </c>
      <c r="E829" s="594" t="s">
        <v>570</v>
      </c>
      <c r="F829" s="594" t="s">
        <v>2803</v>
      </c>
      <c r="G829" s="594" t="s">
        <v>53</v>
      </c>
      <c r="H829" s="594" t="s">
        <v>56</v>
      </c>
      <c r="I829" s="620" t="s">
        <v>57</v>
      </c>
      <c r="J829" s="643">
        <v>30000000</v>
      </c>
    </row>
    <row r="830" spans="1:10" ht="25.5">
      <c r="A830" s="598" t="s">
        <v>656</v>
      </c>
      <c r="B830" s="639" t="s">
        <v>3201</v>
      </c>
      <c r="C830" s="640" t="s">
        <v>3202</v>
      </c>
      <c r="D830" s="599" t="s">
        <v>411</v>
      </c>
      <c r="E830" s="599" t="s">
        <v>411</v>
      </c>
      <c r="F830" s="599" t="s">
        <v>411</v>
      </c>
      <c r="G830" s="599" t="s">
        <v>411</v>
      </c>
      <c r="H830" s="599" t="s">
        <v>411</v>
      </c>
      <c r="I830" s="640" t="s">
        <v>411</v>
      </c>
      <c r="J830" s="641">
        <f>J831+J1158+J1409+J1508+J1644+J1656+J1666+J1679+J1692</f>
        <v>155680547667</v>
      </c>
    </row>
    <row r="831" spans="1:10">
      <c r="A831" s="595" t="s">
        <v>411</v>
      </c>
      <c r="B831" s="596" t="s">
        <v>1581</v>
      </c>
      <c r="C831" s="620" t="s">
        <v>1582</v>
      </c>
      <c r="D831" s="595" t="s">
        <v>411</v>
      </c>
      <c r="E831" s="595" t="s">
        <v>411</v>
      </c>
      <c r="F831" s="595" t="s">
        <v>411</v>
      </c>
      <c r="G831" s="595" t="s">
        <v>411</v>
      </c>
      <c r="H831" s="595" t="s">
        <v>411</v>
      </c>
      <c r="I831" s="642" t="s">
        <v>411</v>
      </c>
      <c r="J831" s="643">
        <v>30435994142</v>
      </c>
    </row>
    <row r="832" spans="1:10">
      <c r="A832" s="595" t="s">
        <v>411</v>
      </c>
      <c r="B832" s="644" t="s">
        <v>411</v>
      </c>
      <c r="C832" s="642" t="s">
        <v>411</v>
      </c>
      <c r="D832" s="594" t="s">
        <v>680</v>
      </c>
      <c r="E832" s="595" t="s">
        <v>411</v>
      </c>
      <c r="F832" s="595" t="s">
        <v>411</v>
      </c>
      <c r="G832" s="595" t="s">
        <v>411</v>
      </c>
      <c r="H832" s="595" t="s">
        <v>411</v>
      </c>
      <c r="I832" s="620" t="s">
        <v>335</v>
      </c>
      <c r="J832" s="643">
        <v>6267965000</v>
      </c>
    </row>
    <row r="833" spans="1:10">
      <c r="A833" s="595" t="s">
        <v>411</v>
      </c>
      <c r="B833" s="644" t="s">
        <v>411</v>
      </c>
      <c r="C833" s="642" t="s">
        <v>411</v>
      </c>
      <c r="D833" s="594" t="s">
        <v>680</v>
      </c>
      <c r="E833" s="594" t="s">
        <v>570</v>
      </c>
      <c r="F833" s="595" t="s">
        <v>411</v>
      </c>
      <c r="G833" s="595" t="s">
        <v>411</v>
      </c>
      <c r="H833" s="595" t="s">
        <v>411</v>
      </c>
      <c r="I833" s="620" t="s">
        <v>2711</v>
      </c>
      <c r="J833" s="643">
        <v>30000000</v>
      </c>
    </row>
    <row r="834" spans="1:10">
      <c r="A834" s="595" t="s">
        <v>411</v>
      </c>
      <c r="B834" s="644" t="s">
        <v>411</v>
      </c>
      <c r="C834" s="642" t="s">
        <v>411</v>
      </c>
      <c r="D834" s="594" t="s">
        <v>680</v>
      </c>
      <c r="E834" s="594" t="s">
        <v>570</v>
      </c>
      <c r="F834" s="594" t="s">
        <v>2882</v>
      </c>
      <c r="G834" s="595" t="s">
        <v>411</v>
      </c>
      <c r="H834" s="595" t="s">
        <v>411</v>
      </c>
      <c r="I834" s="620" t="s">
        <v>25</v>
      </c>
      <c r="J834" s="643">
        <v>30000000</v>
      </c>
    </row>
    <row r="835" spans="1:10">
      <c r="A835" s="595" t="s">
        <v>411</v>
      </c>
      <c r="B835" s="644" t="s">
        <v>411</v>
      </c>
      <c r="C835" s="642" t="s">
        <v>411</v>
      </c>
      <c r="D835" s="594" t="s">
        <v>680</v>
      </c>
      <c r="E835" s="594" t="s">
        <v>570</v>
      </c>
      <c r="F835" s="594" t="s">
        <v>2882</v>
      </c>
      <c r="G835" s="594" t="s">
        <v>260</v>
      </c>
      <c r="H835" s="595" t="s">
        <v>411</v>
      </c>
      <c r="I835" s="620" t="s">
        <v>261</v>
      </c>
      <c r="J835" s="643">
        <v>20000000</v>
      </c>
    </row>
    <row r="836" spans="1:10">
      <c r="A836" s="595" t="s">
        <v>411</v>
      </c>
      <c r="B836" s="644" t="s">
        <v>411</v>
      </c>
      <c r="C836" s="642" t="s">
        <v>411</v>
      </c>
      <c r="D836" s="594" t="s">
        <v>680</v>
      </c>
      <c r="E836" s="594" t="s">
        <v>570</v>
      </c>
      <c r="F836" s="594" t="s">
        <v>2882</v>
      </c>
      <c r="G836" s="594" t="s">
        <v>260</v>
      </c>
      <c r="H836" s="594" t="s">
        <v>262</v>
      </c>
      <c r="I836" s="620" t="s">
        <v>2707</v>
      </c>
      <c r="J836" s="643">
        <v>20000000</v>
      </c>
    </row>
    <row r="837" spans="1:10">
      <c r="A837" s="595" t="s">
        <v>411</v>
      </c>
      <c r="B837" s="644" t="s">
        <v>411</v>
      </c>
      <c r="C837" s="642" t="s">
        <v>411</v>
      </c>
      <c r="D837" s="594" t="s">
        <v>680</v>
      </c>
      <c r="E837" s="594" t="s">
        <v>570</v>
      </c>
      <c r="F837" s="594" t="s">
        <v>2882</v>
      </c>
      <c r="G837" s="594" t="s">
        <v>53</v>
      </c>
      <c r="H837" s="595" t="s">
        <v>411</v>
      </c>
      <c r="I837" s="620" t="s">
        <v>193</v>
      </c>
      <c r="J837" s="643">
        <v>10000000</v>
      </c>
    </row>
    <row r="838" spans="1:10">
      <c r="A838" s="595" t="s">
        <v>411</v>
      </c>
      <c r="B838" s="644" t="s">
        <v>411</v>
      </c>
      <c r="C838" s="642" t="s">
        <v>411</v>
      </c>
      <c r="D838" s="594" t="s">
        <v>680</v>
      </c>
      <c r="E838" s="594" t="s">
        <v>570</v>
      </c>
      <c r="F838" s="594" t="s">
        <v>2882</v>
      </c>
      <c r="G838" s="594" t="s">
        <v>53</v>
      </c>
      <c r="H838" s="594" t="s">
        <v>56</v>
      </c>
      <c r="I838" s="620" t="s">
        <v>57</v>
      </c>
      <c r="J838" s="643">
        <v>10000000</v>
      </c>
    </row>
    <row r="839" spans="1:10">
      <c r="A839" s="595" t="s">
        <v>411</v>
      </c>
      <c r="B839" s="644" t="s">
        <v>411</v>
      </c>
      <c r="C839" s="642" t="s">
        <v>411</v>
      </c>
      <c r="D839" s="594" t="s">
        <v>680</v>
      </c>
      <c r="E839" s="594" t="s">
        <v>577</v>
      </c>
      <c r="F839" s="595" t="s">
        <v>411</v>
      </c>
      <c r="G839" s="595" t="s">
        <v>411</v>
      </c>
      <c r="H839" s="595" t="s">
        <v>411</v>
      </c>
      <c r="I839" s="620" t="s">
        <v>2748</v>
      </c>
      <c r="J839" s="643">
        <v>1657096000</v>
      </c>
    </row>
    <row r="840" spans="1:10">
      <c r="A840" s="595" t="s">
        <v>411</v>
      </c>
      <c r="B840" s="644" t="s">
        <v>411</v>
      </c>
      <c r="C840" s="642" t="s">
        <v>411</v>
      </c>
      <c r="D840" s="594" t="s">
        <v>680</v>
      </c>
      <c r="E840" s="594" t="s">
        <v>577</v>
      </c>
      <c r="F840" s="594" t="s">
        <v>265</v>
      </c>
      <c r="G840" s="595" t="s">
        <v>411</v>
      </c>
      <c r="H840" s="595" t="s">
        <v>411</v>
      </c>
      <c r="I840" s="620" t="s">
        <v>2849</v>
      </c>
      <c r="J840" s="643">
        <v>1657096000</v>
      </c>
    </row>
    <row r="841" spans="1:10">
      <c r="A841" s="595" t="s">
        <v>411</v>
      </c>
      <c r="B841" s="644" t="s">
        <v>411</v>
      </c>
      <c r="C841" s="642" t="s">
        <v>411</v>
      </c>
      <c r="D841" s="594" t="s">
        <v>680</v>
      </c>
      <c r="E841" s="594" t="s">
        <v>577</v>
      </c>
      <c r="F841" s="594" t="s">
        <v>265</v>
      </c>
      <c r="G841" s="594" t="s">
        <v>260</v>
      </c>
      <c r="H841" s="595" t="s">
        <v>411</v>
      </c>
      <c r="I841" s="620" t="s">
        <v>261</v>
      </c>
      <c r="J841" s="643">
        <v>1567173000</v>
      </c>
    </row>
    <row r="842" spans="1:10">
      <c r="A842" s="595" t="s">
        <v>411</v>
      </c>
      <c r="B842" s="644" t="s">
        <v>411</v>
      </c>
      <c r="C842" s="642" t="s">
        <v>411</v>
      </c>
      <c r="D842" s="594" t="s">
        <v>680</v>
      </c>
      <c r="E842" s="594" t="s">
        <v>577</v>
      </c>
      <c r="F842" s="594" t="s">
        <v>265</v>
      </c>
      <c r="G842" s="594" t="s">
        <v>260</v>
      </c>
      <c r="H842" s="594" t="s">
        <v>262</v>
      </c>
      <c r="I842" s="620" t="s">
        <v>2707</v>
      </c>
      <c r="J842" s="643">
        <v>1567173000</v>
      </c>
    </row>
    <row r="843" spans="1:10">
      <c r="A843" s="595" t="s">
        <v>411</v>
      </c>
      <c r="B843" s="644" t="s">
        <v>411</v>
      </c>
      <c r="C843" s="642" t="s">
        <v>411</v>
      </c>
      <c r="D843" s="594" t="s">
        <v>680</v>
      </c>
      <c r="E843" s="594" t="s">
        <v>577</v>
      </c>
      <c r="F843" s="594" t="s">
        <v>265</v>
      </c>
      <c r="G843" s="594" t="s">
        <v>53</v>
      </c>
      <c r="H843" s="595" t="s">
        <v>411</v>
      </c>
      <c r="I843" s="620" t="s">
        <v>193</v>
      </c>
      <c r="J843" s="643">
        <v>89923000</v>
      </c>
    </row>
    <row r="844" spans="1:10">
      <c r="A844" s="595" t="s">
        <v>411</v>
      </c>
      <c r="B844" s="644" t="s">
        <v>411</v>
      </c>
      <c r="C844" s="642" t="s">
        <v>411</v>
      </c>
      <c r="D844" s="594" t="s">
        <v>680</v>
      </c>
      <c r="E844" s="594" t="s">
        <v>577</v>
      </c>
      <c r="F844" s="594" t="s">
        <v>265</v>
      </c>
      <c r="G844" s="594" t="s">
        <v>53</v>
      </c>
      <c r="H844" s="594" t="s">
        <v>54</v>
      </c>
      <c r="I844" s="620" t="s">
        <v>55</v>
      </c>
      <c r="J844" s="643">
        <v>26637000</v>
      </c>
    </row>
    <row r="845" spans="1:10">
      <c r="A845" s="595" t="s">
        <v>411</v>
      </c>
      <c r="B845" s="644" t="s">
        <v>411</v>
      </c>
      <c r="C845" s="642" t="s">
        <v>411</v>
      </c>
      <c r="D845" s="594" t="s">
        <v>680</v>
      </c>
      <c r="E845" s="594" t="s">
        <v>577</v>
      </c>
      <c r="F845" s="594" t="s">
        <v>265</v>
      </c>
      <c r="G845" s="594" t="s">
        <v>53</v>
      </c>
      <c r="H845" s="594" t="s">
        <v>56</v>
      </c>
      <c r="I845" s="620" t="s">
        <v>57</v>
      </c>
      <c r="J845" s="643">
        <v>53850000</v>
      </c>
    </row>
    <row r="846" spans="1:10">
      <c r="A846" s="595" t="s">
        <v>411</v>
      </c>
      <c r="B846" s="644" t="s">
        <v>411</v>
      </c>
      <c r="C846" s="642" t="s">
        <v>411</v>
      </c>
      <c r="D846" s="594" t="s">
        <v>680</v>
      </c>
      <c r="E846" s="594" t="s">
        <v>577</v>
      </c>
      <c r="F846" s="594" t="s">
        <v>265</v>
      </c>
      <c r="G846" s="594" t="s">
        <v>53</v>
      </c>
      <c r="H846" s="594" t="s">
        <v>358</v>
      </c>
      <c r="I846" s="620" t="s">
        <v>195</v>
      </c>
      <c r="J846" s="643">
        <v>9436000</v>
      </c>
    </row>
    <row r="847" spans="1:10">
      <c r="A847" s="595" t="s">
        <v>411</v>
      </c>
      <c r="B847" s="644" t="s">
        <v>411</v>
      </c>
      <c r="C847" s="642" t="s">
        <v>411</v>
      </c>
      <c r="D847" s="594" t="s">
        <v>680</v>
      </c>
      <c r="E847" s="594" t="s">
        <v>276</v>
      </c>
      <c r="F847" s="595" t="s">
        <v>411</v>
      </c>
      <c r="G847" s="595" t="s">
        <v>411</v>
      </c>
      <c r="H847" s="595" t="s">
        <v>411</v>
      </c>
      <c r="I847" s="620" t="s">
        <v>1966</v>
      </c>
      <c r="J847" s="643">
        <v>4580869000</v>
      </c>
    </row>
    <row r="848" spans="1:10">
      <c r="A848" s="595" t="s">
        <v>411</v>
      </c>
      <c r="B848" s="644" t="s">
        <v>411</v>
      </c>
      <c r="C848" s="642" t="s">
        <v>411</v>
      </c>
      <c r="D848" s="594" t="s">
        <v>680</v>
      </c>
      <c r="E848" s="594" t="s">
        <v>276</v>
      </c>
      <c r="F848" s="594" t="s">
        <v>2769</v>
      </c>
      <c r="G848" s="595" t="s">
        <v>411</v>
      </c>
      <c r="H848" s="595" t="s">
        <v>411</v>
      </c>
      <c r="I848" s="620" t="s">
        <v>2770</v>
      </c>
      <c r="J848" s="643">
        <v>4538429000</v>
      </c>
    </row>
    <row r="849" spans="1:10">
      <c r="A849" s="595" t="s">
        <v>411</v>
      </c>
      <c r="B849" s="644" t="s">
        <v>411</v>
      </c>
      <c r="C849" s="642" t="s">
        <v>411</v>
      </c>
      <c r="D849" s="594" t="s">
        <v>680</v>
      </c>
      <c r="E849" s="594" t="s">
        <v>276</v>
      </c>
      <c r="F849" s="594" t="s">
        <v>2769</v>
      </c>
      <c r="G849" s="594" t="s">
        <v>260</v>
      </c>
      <c r="H849" s="595" t="s">
        <v>411</v>
      </c>
      <c r="I849" s="620" t="s">
        <v>261</v>
      </c>
      <c r="J849" s="643">
        <v>4242266000</v>
      </c>
    </row>
    <row r="850" spans="1:10">
      <c r="A850" s="595" t="s">
        <v>411</v>
      </c>
      <c r="B850" s="644" t="s">
        <v>411</v>
      </c>
      <c r="C850" s="642" t="s">
        <v>411</v>
      </c>
      <c r="D850" s="594" t="s">
        <v>680</v>
      </c>
      <c r="E850" s="594" t="s">
        <v>276</v>
      </c>
      <c r="F850" s="594" t="s">
        <v>2769</v>
      </c>
      <c r="G850" s="594" t="s">
        <v>260</v>
      </c>
      <c r="H850" s="594" t="s">
        <v>262</v>
      </c>
      <c r="I850" s="620" t="s">
        <v>2707</v>
      </c>
      <c r="J850" s="643">
        <v>4242266000</v>
      </c>
    </row>
    <row r="851" spans="1:10">
      <c r="A851" s="595" t="s">
        <v>411</v>
      </c>
      <c r="B851" s="644" t="s">
        <v>411</v>
      </c>
      <c r="C851" s="642" t="s">
        <v>411</v>
      </c>
      <c r="D851" s="594" t="s">
        <v>680</v>
      </c>
      <c r="E851" s="594" t="s">
        <v>276</v>
      </c>
      <c r="F851" s="594" t="s">
        <v>2769</v>
      </c>
      <c r="G851" s="594" t="s">
        <v>53</v>
      </c>
      <c r="H851" s="595" t="s">
        <v>411</v>
      </c>
      <c r="I851" s="620" t="s">
        <v>193</v>
      </c>
      <c r="J851" s="643">
        <v>296163000</v>
      </c>
    </row>
    <row r="852" spans="1:10">
      <c r="A852" s="595" t="s">
        <v>411</v>
      </c>
      <c r="B852" s="644" t="s">
        <v>411</v>
      </c>
      <c r="C852" s="642" t="s">
        <v>411</v>
      </c>
      <c r="D852" s="594" t="s">
        <v>680</v>
      </c>
      <c r="E852" s="594" t="s">
        <v>276</v>
      </c>
      <c r="F852" s="594" t="s">
        <v>2769</v>
      </c>
      <c r="G852" s="594" t="s">
        <v>53</v>
      </c>
      <c r="H852" s="594" t="s">
        <v>54</v>
      </c>
      <c r="I852" s="620" t="s">
        <v>55</v>
      </c>
      <c r="J852" s="643">
        <v>89746000</v>
      </c>
    </row>
    <row r="853" spans="1:10">
      <c r="A853" s="595" t="s">
        <v>411</v>
      </c>
      <c r="B853" s="644" t="s">
        <v>411</v>
      </c>
      <c r="C853" s="642" t="s">
        <v>411</v>
      </c>
      <c r="D853" s="594" t="s">
        <v>680</v>
      </c>
      <c r="E853" s="594" t="s">
        <v>276</v>
      </c>
      <c r="F853" s="594" t="s">
        <v>2769</v>
      </c>
      <c r="G853" s="594" t="s">
        <v>53</v>
      </c>
      <c r="H853" s="594" t="s">
        <v>56</v>
      </c>
      <c r="I853" s="620" t="s">
        <v>57</v>
      </c>
      <c r="J853" s="643">
        <v>165406000</v>
      </c>
    </row>
    <row r="854" spans="1:10">
      <c r="A854" s="595" t="s">
        <v>411</v>
      </c>
      <c r="B854" s="644" t="s">
        <v>411</v>
      </c>
      <c r="C854" s="642" t="s">
        <v>411</v>
      </c>
      <c r="D854" s="594" t="s">
        <v>680</v>
      </c>
      <c r="E854" s="594" t="s">
        <v>276</v>
      </c>
      <c r="F854" s="594" t="s">
        <v>2769</v>
      </c>
      <c r="G854" s="594" t="s">
        <v>53</v>
      </c>
      <c r="H854" s="594" t="s">
        <v>358</v>
      </c>
      <c r="I854" s="620" t="s">
        <v>195</v>
      </c>
      <c r="J854" s="643">
        <v>41011000</v>
      </c>
    </row>
    <row r="855" spans="1:10">
      <c r="A855" s="595" t="s">
        <v>411</v>
      </c>
      <c r="B855" s="644" t="s">
        <v>411</v>
      </c>
      <c r="C855" s="642" t="s">
        <v>411</v>
      </c>
      <c r="D855" s="594" t="s">
        <v>680</v>
      </c>
      <c r="E855" s="594" t="s">
        <v>276</v>
      </c>
      <c r="F855" s="594" t="s">
        <v>278</v>
      </c>
      <c r="G855" s="595" t="s">
        <v>411</v>
      </c>
      <c r="H855" s="595" t="s">
        <v>411</v>
      </c>
      <c r="I855" s="620" t="s">
        <v>2771</v>
      </c>
      <c r="J855" s="643">
        <v>42440000</v>
      </c>
    </row>
    <row r="856" spans="1:10">
      <c r="A856" s="595" t="s">
        <v>411</v>
      </c>
      <c r="B856" s="644" t="s">
        <v>411</v>
      </c>
      <c r="C856" s="642" t="s">
        <v>411</v>
      </c>
      <c r="D856" s="594" t="s">
        <v>680</v>
      </c>
      <c r="E856" s="594" t="s">
        <v>276</v>
      </c>
      <c r="F856" s="594" t="s">
        <v>278</v>
      </c>
      <c r="G856" s="594" t="s">
        <v>53</v>
      </c>
      <c r="H856" s="595" t="s">
        <v>411</v>
      </c>
      <c r="I856" s="620" t="s">
        <v>193</v>
      </c>
      <c r="J856" s="643">
        <v>42440000</v>
      </c>
    </row>
    <row r="857" spans="1:10">
      <c r="A857" s="595" t="s">
        <v>411</v>
      </c>
      <c r="B857" s="644" t="s">
        <v>411</v>
      </c>
      <c r="C857" s="642" t="s">
        <v>411</v>
      </c>
      <c r="D857" s="594" t="s">
        <v>680</v>
      </c>
      <c r="E857" s="594" t="s">
        <v>276</v>
      </c>
      <c r="F857" s="594" t="s">
        <v>278</v>
      </c>
      <c r="G857" s="594" t="s">
        <v>53</v>
      </c>
      <c r="H857" s="594" t="s">
        <v>54</v>
      </c>
      <c r="I857" s="620" t="s">
        <v>55</v>
      </c>
      <c r="J857" s="643">
        <v>14756000</v>
      </c>
    </row>
    <row r="858" spans="1:10">
      <c r="A858" s="595" t="s">
        <v>411</v>
      </c>
      <c r="B858" s="644" t="s">
        <v>411</v>
      </c>
      <c r="C858" s="642" t="s">
        <v>411</v>
      </c>
      <c r="D858" s="594" t="s">
        <v>680</v>
      </c>
      <c r="E858" s="594" t="s">
        <v>276</v>
      </c>
      <c r="F858" s="594" t="s">
        <v>278</v>
      </c>
      <c r="G858" s="594" t="s">
        <v>53</v>
      </c>
      <c r="H858" s="594" t="s">
        <v>56</v>
      </c>
      <c r="I858" s="620" t="s">
        <v>57</v>
      </c>
      <c r="J858" s="643">
        <v>21233000</v>
      </c>
    </row>
    <row r="859" spans="1:10">
      <c r="A859" s="595" t="s">
        <v>411</v>
      </c>
      <c r="B859" s="644" t="s">
        <v>411</v>
      </c>
      <c r="C859" s="642" t="s">
        <v>411</v>
      </c>
      <c r="D859" s="594" t="s">
        <v>680</v>
      </c>
      <c r="E859" s="594" t="s">
        <v>276</v>
      </c>
      <c r="F859" s="594" t="s">
        <v>278</v>
      </c>
      <c r="G859" s="594" t="s">
        <v>53</v>
      </c>
      <c r="H859" s="594" t="s">
        <v>358</v>
      </c>
      <c r="I859" s="620" t="s">
        <v>195</v>
      </c>
      <c r="J859" s="643">
        <v>6451000</v>
      </c>
    </row>
    <row r="860" spans="1:10">
      <c r="A860" s="595" t="s">
        <v>411</v>
      </c>
      <c r="B860" s="644" t="s">
        <v>411</v>
      </c>
      <c r="C860" s="642" t="s">
        <v>411</v>
      </c>
      <c r="D860" s="594" t="s">
        <v>73</v>
      </c>
      <c r="E860" s="595" t="s">
        <v>411</v>
      </c>
      <c r="F860" s="595" t="s">
        <v>411</v>
      </c>
      <c r="G860" s="595" t="s">
        <v>411</v>
      </c>
      <c r="H860" s="595" t="s">
        <v>411</v>
      </c>
      <c r="I860" s="620" t="s">
        <v>74</v>
      </c>
      <c r="J860" s="643">
        <v>268715000</v>
      </c>
    </row>
    <row r="861" spans="1:10">
      <c r="A861" s="595" t="s">
        <v>411</v>
      </c>
      <c r="B861" s="644" t="s">
        <v>411</v>
      </c>
      <c r="C861" s="642" t="s">
        <v>411</v>
      </c>
      <c r="D861" s="594" t="s">
        <v>73</v>
      </c>
      <c r="E861" s="594" t="s">
        <v>570</v>
      </c>
      <c r="F861" s="595" t="s">
        <v>411</v>
      </c>
      <c r="G861" s="595" t="s">
        <v>411</v>
      </c>
      <c r="H861" s="595" t="s">
        <v>411</v>
      </c>
      <c r="I861" s="620" t="s">
        <v>2711</v>
      </c>
      <c r="J861" s="643">
        <v>8085000</v>
      </c>
    </row>
    <row r="862" spans="1:10">
      <c r="A862" s="595" t="s">
        <v>411</v>
      </c>
      <c r="B862" s="644" t="s">
        <v>411</v>
      </c>
      <c r="C862" s="642" t="s">
        <v>411</v>
      </c>
      <c r="D862" s="594" t="s">
        <v>73</v>
      </c>
      <c r="E862" s="594" t="s">
        <v>570</v>
      </c>
      <c r="F862" s="594" t="s">
        <v>2740</v>
      </c>
      <c r="G862" s="595" t="s">
        <v>411</v>
      </c>
      <c r="H862" s="595" t="s">
        <v>411</v>
      </c>
      <c r="I862" s="620" t="s">
        <v>2741</v>
      </c>
      <c r="J862" s="643">
        <v>8085000</v>
      </c>
    </row>
    <row r="863" spans="1:10">
      <c r="A863" s="595" t="s">
        <v>411</v>
      </c>
      <c r="B863" s="644" t="s">
        <v>411</v>
      </c>
      <c r="C863" s="642" t="s">
        <v>411</v>
      </c>
      <c r="D863" s="594" t="s">
        <v>73</v>
      </c>
      <c r="E863" s="594" t="s">
        <v>570</v>
      </c>
      <c r="F863" s="594" t="s">
        <v>2740</v>
      </c>
      <c r="G863" s="594" t="s">
        <v>498</v>
      </c>
      <c r="H863" s="595" t="s">
        <v>411</v>
      </c>
      <c r="I863" s="620" t="s">
        <v>499</v>
      </c>
      <c r="J863" s="643">
        <v>8085000</v>
      </c>
    </row>
    <row r="864" spans="1:10">
      <c r="A864" s="595" t="s">
        <v>411</v>
      </c>
      <c r="B864" s="644" t="s">
        <v>411</v>
      </c>
      <c r="C864" s="642" t="s">
        <v>411</v>
      </c>
      <c r="D864" s="594" t="s">
        <v>73</v>
      </c>
      <c r="E864" s="594" t="s">
        <v>570</v>
      </c>
      <c r="F864" s="594" t="s">
        <v>2740</v>
      </c>
      <c r="G864" s="594" t="s">
        <v>498</v>
      </c>
      <c r="H864" s="594" t="s">
        <v>500</v>
      </c>
      <c r="I864" s="620" t="s">
        <v>2792</v>
      </c>
      <c r="J864" s="643">
        <v>8085000</v>
      </c>
    </row>
    <row r="865" spans="1:10">
      <c r="A865" s="595" t="s">
        <v>411</v>
      </c>
      <c r="B865" s="644" t="s">
        <v>411</v>
      </c>
      <c r="C865" s="642" t="s">
        <v>411</v>
      </c>
      <c r="D865" s="594" t="s">
        <v>73</v>
      </c>
      <c r="E865" s="594" t="s">
        <v>276</v>
      </c>
      <c r="F865" s="595" t="s">
        <v>411</v>
      </c>
      <c r="G865" s="595" t="s">
        <v>411</v>
      </c>
      <c r="H865" s="595" t="s">
        <v>411</v>
      </c>
      <c r="I865" s="620" t="s">
        <v>1966</v>
      </c>
      <c r="J865" s="643">
        <v>260630000</v>
      </c>
    </row>
    <row r="866" spans="1:10">
      <c r="A866" s="595" t="s">
        <v>411</v>
      </c>
      <c r="B866" s="644" t="s">
        <v>411</v>
      </c>
      <c r="C866" s="642" t="s">
        <v>411</v>
      </c>
      <c r="D866" s="594" t="s">
        <v>73</v>
      </c>
      <c r="E866" s="594" t="s">
        <v>276</v>
      </c>
      <c r="F866" s="594" t="s">
        <v>1316</v>
      </c>
      <c r="G866" s="595" t="s">
        <v>411</v>
      </c>
      <c r="H866" s="595" t="s">
        <v>411</v>
      </c>
      <c r="I866" s="620" t="s">
        <v>2760</v>
      </c>
      <c r="J866" s="643">
        <v>100630000</v>
      </c>
    </row>
    <row r="867" spans="1:10">
      <c r="A867" s="595" t="s">
        <v>411</v>
      </c>
      <c r="B867" s="644" t="s">
        <v>411</v>
      </c>
      <c r="C867" s="642" t="s">
        <v>411</v>
      </c>
      <c r="D867" s="594" t="s">
        <v>73</v>
      </c>
      <c r="E867" s="594" t="s">
        <v>276</v>
      </c>
      <c r="F867" s="594" t="s">
        <v>1316</v>
      </c>
      <c r="G867" s="594" t="s">
        <v>171</v>
      </c>
      <c r="H867" s="595" t="s">
        <v>411</v>
      </c>
      <c r="I867" s="620" t="s">
        <v>2677</v>
      </c>
      <c r="J867" s="643">
        <v>3000000</v>
      </c>
    </row>
    <row r="868" spans="1:10">
      <c r="A868" s="595" t="s">
        <v>411</v>
      </c>
      <c r="B868" s="644" t="s">
        <v>411</v>
      </c>
      <c r="C868" s="642" t="s">
        <v>411</v>
      </c>
      <c r="D868" s="594" t="s">
        <v>73</v>
      </c>
      <c r="E868" s="594" t="s">
        <v>276</v>
      </c>
      <c r="F868" s="594" t="s">
        <v>1316</v>
      </c>
      <c r="G868" s="594" t="s">
        <v>171</v>
      </c>
      <c r="H868" s="594" t="s">
        <v>173</v>
      </c>
      <c r="I868" s="620" t="s">
        <v>174</v>
      </c>
      <c r="J868" s="643">
        <v>3000000</v>
      </c>
    </row>
    <row r="869" spans="1:10">
      <c r="A869" s="595" t="s">
        <v>411</v>
      </c>
      <c r="B869" s="644" t="s">
        <v>411</v>
      </c>
      <c r="C869" s="642" t="s">
        <v>411</v>
      </c>
      <c r="D869" s="594" t="s">
        <v>73</v>
      </c>
      <c r="E869" s="594" t="s">
        <v>276</v>
      </c>
      <c r="F869" s="594" t="s">
        <v>1316</v>
      </c>
      <c r="G869" s="594" t="s">
        <v>240</v>
      </c>
      <c r="H869" s="595" t="s">
        <v>411</v>
      </c>
      <c r="I869" s="620" t="s">
        <v>241</v>
      </c>
      <c r="J869" s="643">
        <v>76330000</v>
      </c>
    </row>
    <row r="870" spans="1:10">
      <c r="A870" s="595" t="s">
        <v>411</v>
      </c>
      <c r="B870" s="644" t="s">
        <v>411</v>
      </c>
      <c r="C870" s="642" t="s">
        <v>411</v>
      </c>
      <c r="D870" s="594" t="s">
        <v>73</v>
      </c>
      <c r="E870" s="594" t="s">
        <v>276</v>
      </c>
      <c r="F870" s="594" t="s">
        <v>1316</v>
      </c>
      <c r="G870" s="594" t="s">
        <v>240</v>
      </c>
      <c r="H870" s="594" t="s">
        <v>242</v>
      </c>
      <c r="I870" s="620" t="s">
        <v>243</v>
      </c>
      <c r="J870" s="643">
        <v>2940000</v>
      </c>
    </row>
    <row r="871" spans="1:10">
      <c r="A871" s="595" t="s">
        <v>411</v>
      </c>
      <c r="B871" s="644" t="s">
        <v>411</v>
      </c>
      <c r="C871" s="642" t="s">
        <v>411</v>
      </c>
      <c r="D871" s="594" t="s">
        <v>73</v>
      </c>
      <c r="E871" s="594" t="s">
        <v>276</v>
      </c>
      <c r="F871" s="594" t="s">
        <v>1316</v>
      </c>
      <c r="G871" s="594" t="s">
        <v>240</v>
      </c>
      <c r="H871" s="594" t="s">
        <v>728</v>
      </c>
      <c r="I871" s="620" t="s">
        <v>729</v>
      </c>
      <c r="J871" s="643">
        <v>1600000</v>
      </c>
    </row>
    <row r="872" spans="1:10">
      <c r="A872" s="595" t="s">
        <v>411</v>
      </c>
      <c r="B872" s="644" t="s">
        <v>411</v>
      </c>
      <c r="C872" s="642" t="s">
        <v>411</v>
      </c>
      <c r="D872" s="594" t="s">
        <v>73</v>
      </c>
      <c r="E872" s="594" t="s">
        <v>276</v>
      </c>
      <c r="F872" s="594" t="s">
        <v>1316</v>
      </c>
      <c r="G872" s="594" t="s">
        <v>240</v>
      </c>
      <c r="H872" s="594" t="s">
        <v>731</v>
      </c>
      <c r="I872" s="620" t="s">
        <v>732</v>
      </c>
      <c r="J872" s="643">
        <v>12270000</v>
      </c>
    </row>
    <row r="873" spans="1:10">
      <c r="A873" s="595" t="s">
        <v>411</v>
      </c>
      <c r="B873" s="644" t="s">
        <v>411</v>
      </c>
      <c r="C873" s="642" t="s">
        <v>411</v>
      </c>
      <c r="D873" s="594" t="s">
        <v>73</v>
      </c>
      <c r="E873" s="594" t="s">
        <v>276</v>
      </c>
      <c r="F873" s="594" t="s">
        <v>1316</v>
      </c>
      <c r="G873" s="594" t="s">
        <v>240</v>
      </c>
      <c r="H873" s="594" t="s">
        <v>597</v>
      </c>
      <c r="I873" s="620" t="s">
        <v>2682</v>
      </c>
      <c r="J873" s="643">
        <v>2850000</v>
      </c>
    </row>
    <row r="874" spans="1:10">
      <c r="A874" s="595" t="s">
        <v>411</v>
      </c>
      <c r="B874" s="644" t="s">
        <v>411</v>
      </c>
      <c r="C874" s="642" t="s">
        <v>411</v>
      </c>
      <c r="D874" s="594" t="s">
        <v>73</v>
      </c>
      <c r="E874" s="594" t="s">
        <v>276</v>
      </c>
      <c r="F874" s="594" t="s">
        <v>1316</v>
      </c>
      <c r="G874" s="594" t="s">
        <v>240</v>
      </c>
      <c r="H874" s="594" t="s">
        <v>733</v>
      </c>
      <c r="I874" s="620" t="s">
        <v>734</v>
      </c>
      <c r="J874" s="643">
        <v>39340000</v>
      </c>
    </row>
    <row r="875" spans="1:10">
      <c r="A875" s="595" t="s">
        <v>411</v>
      </c>
      <c r="B875" s="644" t="s">
        <v>411</v>
      </c>
      <c r="C875" s="642" t="s">
        <v>411</v>
      </c>
      <c r="D875" s="594" t="s">
        <v>73</v>
      </c>
      <c r="E875" s="594" t="s">
        <v>276</v>
      </c>
      <c r="F875" s="594" t="s">
        <v>1316</v>
      </c>
      <c r="G875" s="594" t="s">
        <v>240</v>
      </c>
      <c r="H875" s="594" t="s">
        <v>735</v>
      </c>
      <c r="I875" s="620" t="s">
        <v>193</v>
      </c>
      <c r="J875" s="643">
        <v>17330000</v>
      </c>
    </row>
    <row r="876" spans="1:10">
      <c r="A876" s="595" t="s">
        <v>411</v>
      </c>
      <c r="B876" s="644" t="s">
        <v>411</v>
      </c>
      <c r="C876" s="642" t="s">
        <v>411</v>
      </c>
      <c r="D876" s="594" t="s">
        <v>73</v>
      </c>
      <c r="E876" s="594" t="s">
        <v>276</v>
      </c>
      <c r="F876" s="594" t="s">
        <v>1316</v>
      </c>
      <c r="G876" s="594" t="s">
        <v>183</v>
      </c>
      <c r="H876" s="595" t="s">
        <v>411</v>
      </c>
      <c r="I876" s="620" t="s">
        <v>184</v>
      </c>
      <c r="J876" s="643">
        <v>15300000</v>
      </c>
    </row>
    <row r="877" spans="1:10">
      <c r="A877" s="595" t="s">
        <v>411</v>
      </c>
      <c r="B877" s="644" t="s">
        <v>411</v>
      </c>
      <c r="C877" s="642" t="s">
        <v>411</v>
      </c>
      <c r="D877" s="594" t="s">
        <v>73</v>
      </c>
      <c r="E877" s="594" t="s">
        <v>276</v>
      </c>
      <c r="F877" s="594" t="s">
        <v>1316</v>
      </c>
      <c r="G877" s="594" t="s">
        <v>183</v>
      </c>
      <c r="H877" s="594" t="s">
        <v>187</v>
      </c>
      <c r="I877" s="620" t="s">
        <v>2683</v>
      </c>
      <c r="J877" s="643">
        <v>6300000</v>
      </c>
    </row>
    <row r="878" spans="1:10">
      <c r="A878" s="595" t="s">
        <v>411</v>
      </c>
      <c r="B878" s="644" t="s">
        <v>411</v>
      </c>
      <c r="C878" s="642" t="s">
        <v>411</v>
      </c>
      <c r="D878" s="594" t="s">
        <v>73</v>
      </c>
      <c r="E878" s="594" t="s">
        <v>276</v>
      </c>
      <c r="F878" s="594" t="s">
        <v>1316</v>
      </c>
      <c r="G878" s="594" t="s">
        <v>183</v>
      </c>
      <c r="H878" s="594" t="s">
        <v>772</v>
      </c>
      <c r="I878" s="620" t="s">
        <v>195</v>
      </c>
      <c r="J878" s="643">
        <v>9000000</v>
      </c>
    </row>
    <row r="879" spans="1:10">
      <c r="A879" s="595" t="s">
        <v>411</v>
      </c>
      <c r="B879" s="644" t="s">
        <v>411</v>
      </c>
      <c r="C879" s="642" t="s">
        <v>411</v>
      </c>
      <c r="D879" s="594" t="s">
        <v>73</v>
      </c>
      <c r="E879" s="594" t="s">
        <v>276</v>
      </c>
      <c r="F879" s="594" t="s">
        <v>1316</v>
      </c>
      <c r="G879" s="594" t="s">
        <v>194</v>
      </c>
      <c r="H879" s="595" t="s">
        <v>411</v>
      </c>
      <c r="I879" s="620" t="s">
        <v>195</v>
      </c>
      <c r="J879" s="643">
        <v>6000000</v>
      </c>
    </row>
    <row r="880" spans="1:10">
      <c r="A880" s="595" t="s">
        <v>411</v>
      </c>
      <c r="B880" s="644" t="s">
        <v>411</v>
      </c>
      <c r="C880" s="642" t="s">
        <v>411</v>
      </c>
      <c r="D880" s="594" t="s">
        <v>73</v>
      </c>
      <c r="E880" s="594" t="s">
        <v>276</v>
      </c>
      <c r="F880" s="594" t="s">
        <v>1316</v>
      </c>
      <c r="G880" s="594" t="s">
        <v>194</v>
      </c>
      <c r="H880" s="594" t="s">
        <v>198</v>
      </c>
      <c r="I880" s="620" t="s">
        <v>199</v>
      </c>
      <c r="J880" s="643">
        <v>6000000</v>
      </c>
    </row>
    <row r="881" spans="1:10">
      <c r="A881" s="595" t="s">
        <v>411</v>
      </c>
      <c r="B881" s="644" t="s">
        <v>411</v>
      </c>
      <c r="C881" s="642" t="s">
        <v>411</v>
      </c>
      <c r="D881" s="594" t="s">
        <v>73</v>
      </c>
      <c r="E881" s="594" t="s">
        <v>276</v>
      </c>
      <c r="F881" s="594" t="s">
        <v>2767</v>
      </c>
      <c r="G881" s="595" t="s">
        <v>411</v>
      </c>
      <c r="H881" s="595" t="s">
        <v>411</v>
      </c>
      <c r="I881" s="620" t="s">
        <v>2768</v>
      </c>
      <c r="J881" s="643">
        <v>160000000</v>
      </c>
    </row>
    <row r="882" spans="1:10">
      <c r="A882" s="595" t="s">
        <v>411</v>
      </c>
      <c r="B882" s="644" t="s">
        <v>411</v>
      </c>
      <c r="C882" s="642" t="s">
        <v>411</v>
      </c>
      <c r="D882" s="594" t="s">
        <v>73</v>
      </c>
      <c r="E882" s="594" t="s">
        <v>276</v>
      </c>
      <c r="F882" s="594" t="s">
        <v>2767</v>
      </c>
      <c r="G882" s="594" t="s">
        <v>77</v>
      </c>
      <c r="H882" s="595" t="s">
        <v>411</v>
      </c>
      <c r="I882" s="620" t="s">
        <v>78</v>
      </c>
      <c r="J882" s="643">
        <v>160000000</v>
      </c>
    </row>
    <row r="883" spans="1:10">
      <c r="A883" s="595" t="s">
        <v>411</v>
      </c>
      <c r="B883" s="644" t="s">
        <v>411</v>
      </c>
      <c r="C883" s="642" t="s">
        <v>411</v>
      </c>
      <c r="D883" s="594" t="s">
        <v>73</v>
      </c>
      <c r="E883" s="594" t="s">
        <v>276</v>
      </c>
      <c r="F883" s="594" t="s">
        <v>2767</v>
      </c>
      <c r="G883" s="594" t="s">
        <v>77</v>
      </c>
      <c r="H883" s="594" t="s">
        <v>79</v>
      </c>
      <c r="I883" s="620" t="s">
        <v>195</v>
      </c>
      <c r="J883" s="643">
        <v>160000000</v>
      </c>
    </row>
    <row r="884" spans="1:10">
      <c r="A884" s="595" t="s">
        <v>411</v>
      </c>
      <c r="B884" s="644" t="s">
        <v>411</v>
      </c>
      <c r="C884" s="642" t="s">
        <v>411</v>
      </c>
      <c r="D884" s="594" t="s">
        <v>1298</v>
      </c>
      <c r="E884" s="595" t="s">
        <v>411</v>
      </c>
      <c r="F884" s="595" t="s">
        <v>411</v>
      </c>
      <c r="G884" s="595" t="s">
        <v>411</v>
      </c>
      <c r="H884" s="595" t="s">
        <v>411</v>
      </c>
      <c r="I884" s="620" t="s">
        <v>2922</v>
      </c>
      <c r="J884" s="643">
        <v>1851000</v>
      </c>
    </row>
    <row r="885" spans="1:10">
      <c r="A885" s="595" t="s">
        <v>411</v>
      </c>
      <c r="B885" s="644" t="s">
        <v>411</v>
      </c>
      <c r="C885" s="642" t="s">
        <v>411</v>
      </c>
      <c r="D885" s="594" t="s">
        <v>1298</v>
      </c>
      <c r="E885" s="594" t="s">
        <v>276</v>
      </c>
      <c r="F885" s="595" t="s">
        <v>411</v>
      </c>
      <c r="G885" s="595" t="s">
        <v>411</v>
      </c>
      <c r="H885" s="595" t="s">
        <v>411</v>
      </c>
      <c r="I885" s="620" t="s">
        <v>1966</v>
      </c>
      <c r="J885" s="643">
        <v>1851000</v>
      </c>
    </row>
    <row r="886" spans="1:10">
      <c r="A886" s="595" t="s">
        <v>411</v>
      </c>
      <c r="B886" s="644" t="s">
        <v>411</v>
      </c>
      <c r="C886" s="642" t="s">
        <v>411</v>
      </c>
      <c r="D886" s="594" t="s">
        <v>1298</v>
      </c>
      <c r="E886" s="594" t="s">
        <v>276</v>
      </c>
      <c r="F886" s="594" t="s">
        <v>2769</v>
      </c>
      <c r="G886" s="595" t="s">
        <v>411</v>
      </c>
      <c r="H886" s="595" t="s">
        <v>411</v>
      </c>
      <c r="I886" s="620" t="s">
        <v>2770</v>
      </c>
      <c r="J886" s="643">
        <v>1851000</v>
      </c>
    </row>
    <row r="887" spans="1:10">
      <c r="A887" s="595" t="s">
        <v>411</v>
      </c>
      <c r="B887" s="644" t="s">
        <v>411</v>
      </c>
      <c r="C887" s="642" t="s">
        <v>411</v>
      </c>
      <c r="D887" s="594" t="s">
        <v>1298</v>
      </c>
      <c r="E887" s="594" t="s">
        <v>276</v>
      </c>
      <c r="F887" s="594" t="s">
        <v>2769</v>
      </c>
      <c r="G887" s="594" t="s">
        <v>53</v>
      </c>
      <c r="H887" s="595" t="s">
        <v>411</v>
      </c>
      <c r="I887" s="620" t="s">
        <v>193</v>
      </c>
      <c r="J887" s="643">
        <v>1851000</v>
      </c>
    </row>
    <row r="888" spans="1:10">
      <c r="A888" s="595" t="s">
        <v>411</v>
      </c>
      <c r="B888" s="644" t="s">
        <v>411</v>
      </c>
      <c r="C888" s="642" t="s">
        <v>411</v>
      </c>
      <c r="D888" s="594" t="s">
        <v>1298</v>
      </c>
      <c r="E888" s="594" t="s">
        <v>276</v>
      </c>
      <c r="F888" s="594" t="s">
        <v>2769</v>
      </c>
      <c r="G888" s="594" t="s">
        <v>53</v>
      </c>
      <c r="H888" s="594" t="s">
        <v>358</v>
      </c>
      <c r="I888" s="620" t="s">
        <v>195</v>
      </c>
      <c r="J888" s="643">
        <v>1851000</v>
      </c>
    </row>
    <row r="889" spans="1:10">
      <c r="A889" s="595" t="s">
        <v>411</v>
      </c>
      <c r="B889" s="644" t="s">
        <v>411</v>
      </c>
      <c r="C889" s="642" t="s">
        <v>411</v>
      </c>
      <c r="D889" s="594" t="s">
        <v>460</v>
      </c>
      <c r="E889" s="595" t="s">
        <v>411</v>
      </c>
      <c r="F889" s="595" t="s">
        <v>411</v>
      </c>
      <c r="G889" s="595" t="s">
        <v>411</v>
      </c>
      <c r="H889" s="595" t="s">
        <v>411</v>
      </c>
      <c r="I889" s="620" t="s">
        <v>461</v>
      </c>
      <c r="J889" s="643">
        <v>1320000</v>
      </c>
    </row>
    <row r="890" spans="1:10">
      <c r="A890" s="595" t="s">
        <v>411</v>
      </c>
      <c r="B890" s="644" t="s">
        <v>411</v>
      </c>
      <c r="C890" s="642" t="s">
        <v>411</v>
      </c>
      <c r="D890" s="594" t="s">
        <v>460</v>
      </c>
      <c r="E890" s="594" t="s">
        <v>570</v>
      </c>
      <c r="F890" s="595" t="s">
        <v>411</v>
      </c>
      <c r="G890" s="595" t="s">
        <v>411</v>
      </c>
      <c r="H890" s="595" t="s">
        <v>411</v>
      </c>
      <c r="I890" s="620" t="s">
        <v>2711</v>
      </c>
      <c r="J890" s="643">
        <v>1320000</v>
      </c>
    </row>
    <row r="891" spans="1:10">
      <c r="A891" s="595" t="s">
        <v>411</v>
      </c>
      <c r="B891" s="644" t="s">
        <v>411</v>
      </c>
      <c r="C891" s="642" t="s">
        <v>411</v>
      </c>
      <c r="D891" s="594" t="s">
        <v>460</v>
      </c>
      <c r="E891" s="594" t="s">
        <v>570</v>
      </c>
      <c r="F891" s="594" t="s">
        <v>2740</v>
      </c>
      <c r="G891" s="595" t="s">
        <v>411</v>
      </c>
      <c r="H891" s="595" t="s">
        <v>411</v>
      </c>
      <c r="I891" s="620" t="s">
        <v>2741</v>
      </c>
      <c r="J891" s="643">
        <v>1320000</v>
      </c>
    </row>
    <row r="892" spans="1:10">
      <c r="A892" s="595" t="s">
        <v>411</v>
      </c>
      <c r="B892" s="644" t="s">
        <v>411</v>
      </c>
      <c r="C892" s="642" t="s">
        <v>411</v>
      </c>
      <c r="D892" s="594" t="s">
        <v>460</v>
      </c>
      <c r="E892" s="594" t="s">
        <v>570</v>
      </c>
      <c r="F892" s="594" t="s">
        <v>2740</v>
      </c>
      <c r="G892" s="594" t="s">
        <v>498</v>
      </c>
      <c r="H892" s="595" t="s">
        <v>411</v>
      </c>
      <c r="I892" s="620" t="s">
        <v>499</v>
      </c>
      <c r="J892" s="643">
        <v>1320000</v>
      </c>
    </row>
    <row r="893" spans="1:10">
      <c r="A893" s="595" t="s">
        <v>411</v>
      </c>
      <c r="B893" s="644" t="s">
        <v>411</v>
      </c>
      <c r="C893" s="642" t="s">
        <v>411</v>
      </c>
      <c r="D893" s="594" t="s">
        <v>460</v>
      </c>
      <c r="E893" s="594" t="s">
        <v>570</v>
      </c>
      <c r="F893" s="594" t="s">
        <v>2740</v>
      </c>
      <c r="G893" s="594" t="s">
        <v>498</v>
      </c>
      <c r="H893" s="594" t="s">
        <v>500</v>
      </c>
      <c r="I893" s="620" t="s">
        <v>2792</v>
      </c>
      <c r="J893" s="643">
        <v>1320000</v>
      </c>
    </row>
    <row r="894" spans="1:10">
      <c r="A894" s="595" t="s">
        <v>411</v>
      </c>
      <c r="B894" s="644" t="s">
        <v>411</v>
      </c>
      <c r="C894" s="642" t="s">
        <v>411</v>
      </c>
      <c r="D894" s="594" t="s">
        <v>249</v>
      </c>
      <c r="E894" s="595" t="s">
        <v>411</v>
      </c>
      <c r="F894" s="595" t="s">
        <v>411</v>
      </c>
      <c r="G894" s="595" t="s">
        <v>411</v>
      </c>
      <c r="H894" s="595" t="s">
        <v>411</v>
      </c>
      <c r="I894" s="620" t="s">
        <v>2940</v>
      </c>
      <c r="J894" s="643">
        <v>45000000</v>
      </c>
    </row>
    <row r="895" spans="1:10" ht="25.5">
      <c r="A895" s="595" t="s">
        <v>411</v>
      </c>
      <c r="B895" s="644" t="s">
        <v>411</v>
      </c>
      <c r="C895" s="642" t="s">
        <v>411</v>
      </c>
      <c r="D895" s="594" t="s">
        <v>249</v>
      </c>
      <c r="E895" s="594" t="s">
        <v>322</v>
      </c>
      <c r="F895" s="595" t="s">
        <v>411</v>
      </c>
      <c r="G895" s="595" t="s">
        <v>411</v>
      </c>
      <c r="H895" s="595" t="s">
        <v>411</v>
      </c>
      <c r="I895" s="620" t="s">
        <v>2661</v>
      </c>
      <c r="J895" s="643">
        <v>45000000</v>
      </c>
    </row>
    <row r="896" spans="1:10">
      <c r="A896" s="595" t="s">
        <v>411</v>
      </c>
      <c r="B896" s="644" t="s">
        <v>411</v>
      </c>
      <c r="C896" s="642" t="s">
        <v>411</v>
      </c>
      <c r="D896" s="594" t="s">
        <v>249</v>
      </c>
      <c r="E896" s="594" t="s">
        <v>322</v>
      </c>
      <c r="F896" s="594" t="s">
        <v>2787</v>
      </c>
      <c r="G896" s="595" t="s">
        <v>411</v>
      </c>
      <c r="H896" s="595" t="s">
        <v>411</v>
      </c>
      <c r="I896" s="620" t="s">
        <v>2788</v>
      </c>
      <c r="J896" s="643">
        <v>45000000</v>
      </c>
    </row>
    <row r="897" spans="1:10">
      <c r="A897" s="595" t="s">
        <v>411</v>
      </c>
      <c r="B897" s="644" t="s">
        <v>411</v>
      </c>
      <c r="C897" s="642" t="s">
        <v>411</v>
      </c>
      <c r="D897" s="594" t="s">
        <v>249</v>
      </c>
      <c r="E897" s="594" t="s">
        <v>322</v>
      </c>
      <c r="F897" s="594" t="s">
        <v>2787</v>
      </c>
      <c r="G897" s="594" t="s">
        <v>240</v>
      </c>
      <c r="H897" s="595" t="s">
        <v>411</v>
      </c>
      <c r="I897" s="620" t="s">
        <v>241</v>
      </c>
      <c r="J897" s="643">
        <v>8830000</v>
      </c>
    </row>
    <row r="898" spans="1:10">
      <c r="A898" s="595" t="s">
        <v>411</v>
      </c>
      <c r="B898" s="644" t="s">
        <v>411</v>
      </c>
      <c r="C898" s="642" t="s">
        <v>411</v>
      </c>
      <c r="D898" s="594" t="s">
        <v>249</v>
      </c>
      <c r="E898" s="594" t="s">
        <v>322</v>
      </c>
      <c r="F898" s="594" t="s">
        <v>2787</v>
      </c>
      <c r="G898" s="594" t="s">
        <v>240</v>
      </c>
      <c r="H898" s="594" t="s">
        <v>242</v>
      </c>
      <c r="I898" s="620" t="s">
        <v>243</v>
      </c>
      <c r="J898" s="643">
        <v>700000</v>
      </c>
    </row>
    <row r="899" spans="1:10">
      <c r="A899" s="595" t="s">
        <v>411</v>
      </c>
      <c r="B899" s="644" t="s">
        <v>411</v>
      </c>
      <c r="C899" s="642" t="s">
        <v>411</v>
      </c>
      <c r="D899" s="594" t="s">
        <v>249</v>
      </c>
      <c r="E899" s="594" t="s">
        <v>322</v>
      </c>
      <c r="F899" s="594" t="s">
        <v>2787</v>
      </c>
      <c r="G899" s="594" t="s">
        <v>240</v>
      </c>
      <c r="H899" s="594" t="s">
        <v>728</v>
      </c>
      <c r="I899" s="620" t="s">
        <v>729</v>
      </c>
      <c r="J899" s="643">
        <v>250000</v>
      </c>
    </row>
    <row r="900" spans="1:10">
      <c r="A900" s="595" t="s">
        <v>411</v>
      </c>
      <c r="B900" s="644" t="s">
        <v>411</v>
      </c>
      <c r="C900" s="642" t="s">
        <v>411</v>
      </c>
      <c r="D900" s="594" t="s">
        <v>249</v>
      </c>
      <c r="E900" s="594" t="s">
        <v>322</v>
      </c>
      <c r="F900" s="594" t="s">
        <v>2787</v>
      </c>
      <c r="G900" s="594" t="s">
        <v>240</v>
      </c>
      <c r="H900" s="594" t="s">
        <v>731</v>
      </c>
      <c r="I900" s="620" t="s">
        <v>732</v>
      </c>
      <c r="J900" s="643">
        <v>600000</v>
      </c>
    </row>
    <row r="901" spans="1:10">
      <c r="A901" s="595" t="s">
        <v>411</v>
      </c>
      <c r="B901" s="644" t="s">
        <v>411</v>
      </c>
      <c r="C901" s="642" t="s">
        <v>411</v>
      </c>
      <c r="D901" s="594" t="s">
        <v>249</v>
      </c>
      <c r="E901" s="594" t="s">
        <v>322</v>
      </c>
      <c r="F901" s="594" t="s">
        <v>2787</v>
      </c>
      <c r="G901" s="594" t="s">
        <v>240</v>
      </c>
      <c r="H901" s="594" t="s">
        <v>733</v>
      </c>
      <c r="I901" s="620" t="s">
        <v>734</v>
      </c>
      <c r="J901" s="643">
        <v>5250000</v>
      </c>
    </row>
    <row r="902" spans="1:10">
      <c r="A902" s="595" t="s">
        <v>411</v>
      </c>
      <c r="B902" s="644" t="s">
        <v>411</v>
      </c>
      <c r="C902" s="642" t="s">
        <v>411</v>
      </c>
      <c r="D902" s="594" t="s">
        <v>249</v>
      </c>
      <c r="E902" s="594" t="s">
        <v>322</v>
      </c>
      <c r="F902" s="594" t="s">
        <v>2787</v>
      </c>
      <c r="G902" s="594" t="s">
        <v>240</v>
      </c>
      <c r="H902" s="594" t="s">
        <v>735</v>
      </c>
      <c r="I902" s="620" t="s">
        <v>193</v>
      </c>
      <c r="J902" s="643">
        <v>2030000</v>
      </c>
    </row>
    <row r="903" spans="1:10">
      <c r="A903" s="595" t="s">
        <v>411</v>
      </c>
      <c r="B903" s="644" t="s">
        <v>411</v>
      </c>
      <c r="C903" s="642" t="s">
        <v>411</v>
      </c>
      <c r="D903" s="594" t="s">
        <v>249</v>
      </c>
      <c r="E903" s="594" t="s">
        <v>322</v>
      </c>
      <c r="F903" s="594" t="s">
        <v>2787</v>
      </c>
      <c r="G903" s="594" t="s">
        <v>738</v>
      </c>
      <c r="H903" s="595" t="s">
        <v>411</v>
      </c>
      <c r="I903" s="620" t="s">
        <v>739</v>
      </c>
      <c r="J903" s="643">
        <v>2490000</v>
      </c>
    </row>
    <row r="904" spans="1:10">
      <c r="A904" s="595" t="s">
        <v>411</v>
      </c>
      <c r="B904" s="644" t="s">
        <v>411</v>
      </c>
      <c r="C904" s="642" t="s">
        <v>411</v>
      </c>
      <c r="D904" s="594" t="s">
        <v>249</v>
      </c>
      <c r="E904" s="594" t="s">
        <v>322</v>
      </c>
      <c r="F904" s="594" t="s">
        <v>2787</v>
      </c>
      <c r="G904" s="594" t="s">
        <v>738</v>
      </c>
      <c r="H904" s="594" t="s">
        <v>1264</v>
      </c>
      <c r="I904" s="620" t="s">
        <v>1263</v>
      </c>
      <c r="J904" s="643">
        <v>2490000</v>
      </c>
    </row>
    <row r="905" spans="1:10">
      <c r="A905" s="595" t="s">
        <v>411</v>
      </c>
      <c r="B905" s="644" t="s">
        <v>411</v>
      </c>
      <c r="C905" s="642" t="s">
        <v>411</v>
      </c>
      <c r="D905" s="594" t="s">
        <v>249</v>
      </c>
      <c r="E905" s="594" t="s">
        <v>322</v>
      </c>
      <c r="F905" s="594" t="s">
        <v>2787</v>
      </c>
      <c r="G905" s="594" t="s">
        <v>189</v>
      </c>
      <c r="H905" s="595" t="s">
        <v>411</v>
      </c>
      <c r="I905" s="620" t="s">
        <v>190</v>
      </c>
      <c r="J905" s="643">
        <v>33680000</v>
      </c>
    </row>
    <row r="906" spans="1:10">
      <c r="A906" s="595" t="s">
        <v>411</v>
      </c>
      <c r="B906" s="644" t="s">
        <v>411</v>
      </c>
      <c r="C906" s="642" t="s">
        <v>411</v>
      </c>
      <c r="D906" s="594" t="s">
        <v>249</v>
      </c>
      <c r="E906" s="594" t="s">
        <v>322</v>
      </c>
      <c r="F906" s="594" t="s">
        <v>2787</v>
      </c>
      <c r="G906" s="594" t="s">
        <v>189</v>
      </c>
      <c r="H906" s="594" t="s">
        <v>773</v>
      </c>
      <c r="I906" s="620" t="s">
        <v>2695</v>
      </c>
      <c r="J906" s="643">
        <v>29280000</v>
      </c>
    </row>
    <row r="907" spans="1:10">
      <c r="A907" s="595" t="s">
        <v>411</v>
      </c>
      <c r="B907" s="644" t="s">
        <v>411</v>
      </c>
      <c r="C907" s="642" t="s">
        <v>411</v>
      </c>
      <c r="D907" s="594" t="s">
        <v>249</v>
      </c>
      <c r="E907" s="594" t="s">
        <v>322</v>
      </c>
      <c r="F907" s="594" t="s">
        <v>2787</v>
      </c>
      <c r="G907" s="594" t="s">
        <v>189</v>
      </c>
      <c r="H907" s="594" t="s">
        <v>37</v>
      </c>
      <c r="I907" s="620" t="s">
        <v>2696</v>
      </c>
      <c r="J907" s="643">
        <v>3000000</v>
      </c>
    </row>
    <row r="908" spans="1:10">
      <c r="A908" s="595" t="s">
        <v>411</v>
      </c>
      <c r="B908" s="644" t="s">
        <v>411</v>
      </c>
      <c r="C908" s="642" t="s">
        <v>411</v>
      </c>
      <c r="D908" s="594" t="s">
        <v>249</v>
      </c>
      <c r="E908" s="594" t="s">
        <v>322</v>
      </c>
      <c r="F908" s="594" t="s">
        <v>2787</v>
      </c>
      <c r="G908" s="594" t="s">
        <v>189</v>
      </c>
      <c r="H908" s="594" t="s">
        <v>192</v>
      </c>
      <c r="I908" s="620" t="s">
        <v>195</v>
      </c>
      <c r="J908" s="643">
        <v>1400000</v>
      </c>
    </row>
    <row r="909" spans="1:10">
      <c r="A909" s="595" t="s">
        <v>411</v>
      </c>
      <c r="B909" s="644" t="s">
        <v>411</v>
      </c>
      <c r="C909" s="642" t="s">
        <v>411</v>
      </c>
      <c r="D909" s="594" t="s">
        <v>251</v>
      </c>
      <c r="E909" s="595" t="s">
        <v>411</v>
      </c>
      <c r="F909" s="595" t="s">
        <v>411</v>
      </c>
      <c r="G909" s="595" t="s">
        <v>411</v>
      </c>
      <c r="H909" s="595" t="s">
        <v>411</v>
      </c>
      <c r="I909" s="620" t="s">
        <v>252</v>
      </c>
      <c r="J909" s="643">
        <v>135000000</v>
      </c>
    </row>
    <row r="910" spans="1:10" ht="25.5">
      <c r="A910" s="595" t="s">
        <v>411</v>
      </c>
      <c r="B910" s="644" t="s">
        <v>411</v>
      </c>
      <c r="C910" s="642" t="s">
        <v>411</v>
      </c>
      <c r="D910" s="594" t="s">
        <v>251</v>
      </c>
      <c r="E910" s="594" t="s">
        <v>322</v>
      </c>
      <c r="F910" s="595" t="s">
        <v>411</v>
      </c>
      <c r="G910" s="595" t="s">
        <v>411</v>
      </c>
      <c r="H910" s="595" t="s">
        <v>411</v>
      </c>
      <c r="I910" s="620" t="s">
        <v>2661</v>
      </c>
      <c r="J910" s="643">
        <v>135000000</v>
      </c>
    </row>
    <row r="911" spans="1:10">
      <c r="A911" s="595" t="s">
        <v>411</v>
      </c>
      <c r="B911" s="644" t="s">
        <v>411</v>
      </c>
      <c r="C911" s="642" t="s">
        <v>411</v>
      </c>
      <c r="D911" s="594" t="s">
        <v>251</v>
      </c>
      <c r="E911" s="594" t="s">
        <v>322</v>
      </c>
      <c r="F911" s="594" t="s">
        <v>2787</v>
      </c>
      <c r="G911" s="595" t="s">
        <v>411</v>
      </c>
      <c r="H911" s="595" t="s">
        <v>411</v>
      </c>
      <c r="I911" s="620" t="s">
        <v>2788</v>
      </c>
      <c r="J911" s="643">
        <v>135000000</v>
      </c>
    </row>
    <row r="912" spans="1:10">
      <c r="A912" s="595" t="s">
        <v>411</v>
      </c>
      <c r="B912" s="644" t="s">
        <v>411</v>
      </c>
      <c r="C912" s="642" t="s">
        <v>411</v>
      </c>
      <c r="D912" s="594" t="s">
        <v>251</v>
      </c>
      <c r="E912" s="594" t="s">
        <v>322</v>
      </c>
      <c r="F912" s="594" t="s">
        <v>2787</v>
      </c>
      <c r="G912" s="594" t="s">
        <v>240</v>
      </c>
      <c r="H912" s="595" t="s">
        <v>411</v>
      </c>
      <c r="I912" s="620" t="s">
        <v>241</v>
      </c>
      <c r="J912" s="643">
        <v>9730000</v>
      </c>
    </row>
    <row r="913" spans="1:10">
      <c r="A913" s="595" t="s">
        <v>411</v>
      </c>
      <c r="B913" s="644" t="s">
        <v>411</v>
      </c>
      <c r="C913" s="642" t="s">
        <v>411</v>
      </c>
      <c r="D913" s="594" t="s">
        <v>251</v>
      </c>
      <c r="E913" s="594" t="s">
        <v>322</v>
      </c>
      <c r="F913" s="594" t="s">
        <v>2787</v>
      </c>
      <c r="G913" s="594" t="s">
        <v>240</v>
      </c>
      <c r="H913" s="594" t="s">
        <v>242</v>
      </c>
      <c r="I913" s="620" t="s">
        <v>243</v>
      </c>
      <c r="J913" s="643">
        <v>900000</v>
      </c>
    </row>
    <row r="914" spans="1:10">
      <c r="A914" s="595" t="s">
        <v>411</v>
      </c>
      <c r="B914" s="644" t="s">
        <v>411</v>
      </c>
      <c r="C914" s="642" t="s">
        <v>411</v>
      </c>
      <c r="D914" s="594" t="s">
        <v>251</v>
      </c>
      <c r="E914" s="594" t="s">
        <v>322</v>
      </c>
      <c r="F914" s="594" t="s">
        <v>2787</v>
      </c>
      <c r="G914" s="594" t="s">
        <v>240</v>
      </c>
      <c r="H914" s="594" t="s">
        <v>728</v>
      </c>
      <c r="I914" s="620" t="s">
        <v>729</v>
      </c>
      <c r="J914" s="643">
        <v>490000</v>
      </c>
    </row>
    <row r="915" spans="1:10">
      <c r="A915" s="595" t="s">
        <v>411</v>
      </c>
      <c r="B915" s="644" t="s">
        <v>411</v>
      </c>
      <c r="C915" s="642" t="s">
        <v>411</v>
      </c>
      <c r="D915" s="594" t="s">
        <v>251</v>
      </c>
      <c r="E915" s="594" t="s">
        <v>322</v>
      </c>
      <c r="F915" s="594" t="s">
        <v>2787</v>
      </c>
      <c r="G915" s="594" t="s">
        <v>240</v>
      </c>
      <c r="H915" s="594" t="s">
        <v>733</v>
      </c>
      <c r="I915" s="620" t="s">
        <v>734</v>
      </c>
      <c r="J915" s="643">
        <v>5250000</v>
      </c>
    </row>
    <row r="916" spans="1:10">
      <c r="A916" s="595" t="s">
        <v>411</v>
      </c>
      <c r="B916" s="644" t="s">
        <v>411</v>
      </c>
      <c r="C916" s="642" t="s">
        <v>411</v>
      </c>
      <c r="D916" s="594" t="s">
        <v>251</v>
      </c>
      <c r="E916" s="594" t="s">
        <v>322</v>
      </c>
      <c r="F916" s="594" t="s">
        <v>2787</v>
      </c>
      <c r="G916" s="594" t="s">
        <v>240</v>
      </c>
      <c r="H916" s="594" t="s">
        <v>735</v>
      </c>
      <c r="I916" s="620" t="s">
        <v>193</v>
      </c>
      <c r="J916" s="643">
        <v>3090000</v>
      </c>
    </row>
    <row r="917" spans="1:10">
      <c r="A917" s="595" t="s">
        <v>411</v>
      </c>
      <c r="B917" s="644" t="s">
        <v>411</v>
      </c>
      <c r="C917" s="642" t="s">
        <v>411</v>
      </c>
      <c r="D917" s="594" t="s">
        <v>251</v>
      </c>
      <c r="E917" s="594" t="s">
        <v>322</v>
      </c>
      <c r="F917" s="594" t="s">
        <v>2787</v>
      </c>
      <c r="G917" s="594" t="s">
        <v>189</v>
      </c>
      <c r="H917" s="595" t="s">
        <v>411</v>
      </c>
      <c r="I917" s="620" t="s">
        <v>190</v>
      </c>
      <c r="J917" s="643">
        <v>125270000</v>
      </c>
    </row>
    <row r="918" spans="1:10">
      <c r="A918" s="595" t="s">
        <v>411</v>
      </c>
      <c r="B918" s="644" t="s">
        <v>411</v>
      </c>
      <c r="C918" s="642" t="s">
        <v>411</v>
      </c>
      <c r="D918" s="594" t="s">
        <v>251</v>
      </c>
      <c r="E918" s="594" t="s">
        <v>322</v>
      </c>
      <c r="F918" s="594" t="s">
        <v>2787</v>
      </c>
      <c r="G918" s="594" t="s">
        <v>189</v>
      </c>
      <c r="H918" s="594" t="s">
        <v>773</v>
      </c>
      <c r="I918" s="620" t="s">
        <v>2695</v>
      </c>
      <c r="J918" s="643">
        <v>107800000</v>
      </c>
    </row>
    <row r="919" spans="1:10">
      <c r="A919" s="595" t="s">
        <v>411</v>
      </c>
      <c r="B919" s="644" t="s">
        <v>411</v>
      </c>
      <c r="C919" s="642" t="s">
        <v>411</v>
      </c>
      <c r="D919" s="594" t="s">
        <v>251</v>
      </c>
      <c r="E919" s="594" t="s">
        <v>322</v>
      </c>
      <c r="F919" s="594" t="s">
        <v>2787</v>
      </c>
      <c r="G919" s="594" t="s">
        <v>189</v>
      </c>
      <c r="H919" s="594" t="s">
        <v>192</v>
      </c>
      <c r="I919" s="620" t="s">
        <v>195</v>
      </c>
      <c r="J919" s="643">
        <v>17470000</v>
      </c>
    </row>
    <row r="920" spans="1:10">
      <c r="A920" s="595" t="s">
        <v>411</v>
      </c>
      <c r="B920" s="644" t="s">
        <v>411</v>
      </c>
      <c r="C920" s="642" t="s">
        <v>411</v>
      </c>
      <c r="D920" s="594" t="s">
        <v>334</v>
      </c>
      <c r="E920" s="595" t="s">
        <v>411</v>
      </c>
      <c r="F920" s="595" t="s">
        <v>411</v>
      </c>
      <c r="G920" s="595" t="s">
        <v>411</v>
      </c>
      <c r="H920" s="595" t="s">
        <v>411</v>
      </c>
      <c r="I920" s="620" t="s">
        <v>335</v>
      </c>
      <c r="J920" s="643">
        <v>7491290000</v>
      </c>
    </row>
    <row r="921" spans="1:10">
      <c r="A921" s="595" t="s">
        <v>411</v>
      </c>
      <c r="B921" s="644" t="s">
        <v>411</v>
      </c>
      <c r="C921" s="642" t="s">
        <v>411</v>
      </c>
      <c r="D921" s="594" t="s">
        <v>334</v>
      </c>
      <c r="E921" s="594" t="s">
        <v>570</v>
      </c>
      <c r="F921" s="595" t="s">
        <v>411</v>
      </c>
      <c r="G921" s="595" t="s">
        <v>411</v>
      </c>
      <c r="H921" s="595" t="s">
        <v>411</v>
      </c>
      <c r="I921" s="620" t="s">
        <v>2711</v>
      </c>
      <c r="J921" s="643">
        <v>342007000</v>
      </c>
    </row>
    <row r="922" spans="1:10">
      <c r="A922" s="595" t="s">
        <v>411</v>
      </c>
      <c r="B922" s="644" t="s">
        <v>411</v>
      </c>
      <c r="C922" s="642" t="s">
        <v>411</v>
      </c>
      <c r="D922" s="594" t="s">
        <v>334</v>
      </c>
      <c r="E922" s="594" t="s">
        <v>570</v>
      </c>
      <c r="F922" s="594" t="s">
        <v>2881</v>
      </c>
      <c r="G922" s="595" t="s">
        <v>411</v>
      </c>
      <c r="H922" s="595" t="s">
        <v>411</v>
      </c>
      <c r="I922" s="620" t="s">
        <v>600</v>
      </c>
      <c r="J922" s="643">
        <v>42007000</v>
      </c>
    </row>
    <row r="923" spans="1:10">
      <c r="A923" s="595" t="s">
        <v>411</v>
      </c>
      <c r="B923" s="644" t="s">
        <v>411</v>
      </c>
      <c r="C923" s="642" t="s">
        <v>411</v>
      </c>
      <c r="D923" s="594" t="s">
        <v>334</v>
      </c>
      <c r="E923" s="594" t="s">
        <v>570</v>
      </c>
      <c r="F923" s="594" t="s">
        <v>2881</v>
      </c>
      <c r="G923" s="594" t="s">
        <v>260</v>
      </c>
      <c r="H923" s="595" t="s">
        <v>411</v>
      </c>
      <c r="I923" s="620" t="s">
        <v>261</v>
      </c>
      <c r="J923" s="643">
        <v>37365000</v>
      </c>
    </row>
    <row r="924" spans="1:10">
      <c r="A924" s="595" t="s">
        <v>411</v>
      </c>
      <c r="B924" s="644" t="s">
        <v>411</v>
      </c>
      <c r="C924" s="642" t="s">
        <v>411</v>
      </c>
      <c r="D924" s="594" t="s">
        <v>334</v>
      </c>
      <c r="E924" s="594" t="s">
        <v>570</v>
      </c>
      <c r="F924" s="594" t="s">
        <v>2881</v>
      </c>
      <c r="G924" s="594" t="s">
        <v>260</v>
      </c>
      <c r="H924" s="594" t="s">
        <v>262</v>
      </c>
      <c r="I924" s="620" t="s">
        <v>2707</v>
      </c>
      <c r="J924" s="643">
        <v>37365000</v>
      </c>
    </row>
    <row r="925" spans="1:10">
      <c r="A925" s="595" t="s">
        <v>411</v>
      </c>
      <c r="B925" s="644" t="s">
        <v>411</v>
      </c>
      <c r="C925" s="642" t="s">
        <v>411</v>
      </c>
      <c r="D925" s="594" t="s">
        <v>334</v>
      </c>
      <c r="E925" s="594" t="s">
        <v>570</v>
      </c>
      <c r="F925" s="594" t="s">
        <v>2881</v>
      </c>
      <c r="G925" s="594" t="s">
        <v>53</v>
      </c>
      <c r="H925" s="595" t="s">
        <v>411</v>
      </c>
      <c r="I925" s="620" t="s">
        <v>193</v>
      </c>
      <c r="J925" s="643">
        <v>4642000</v>
      </c>
    </row>
    <row r="926" spans="1:10">
      <c r="A926" s="595" t="s">
        <v>411</v>
      </c>
      <c r="B926" s="644" t="s">
        <v>411</v>
      </c>
      <c r="C926" s="642" t="s">
        <v>411</v>
      </c>
      <c r="D926" s="594" t="s">
        <v>334</v>
      </c>
      <c r="E926" s="594" t="s">
        <v>570</v>
      </c>
      <c r="F926" s="594" t="s">
        <v>2881</v>
      </c>
      <c r="G926" s="594" t="s">
        <v>53</v>
      </c>
      <c r="H926" s="594" t="s">
        <v>358</v>
      </c>
      <c r="I926" s="620" t="s">
        <v>195</v>
      </c>
      <c r="J926" s="643">
        <v>4642000</v>
      </c>
    </row>
    <row r="927" spans="1:10">
      <c r="A927" s="595" t="s">
        <v>411</v>
      </c>
      <c r="B927" s="644" t="s">
        <v>411</v>
      </c>
      <c r="C927" s="642" t="s">
        <v>411</v>
      </c>
      <c r="D927" s="594" t="s">
        <v>334</v>
      </c>
      <c r="E927" s="594" t="s">
        <v>570</v>
      </c>
      <c r="F927" s="594" t="s">
        <v>2882</v>
      </c>
      <c r="G927" s="595" t="s">
        <v>411</v>
      </c>
      <c r="H927" s="595" t="s">
        <v>411</v>
      </c>
      <c r="I927" s="620" t="s">
        <v>25</v>
      </c>
      <c r="J927" s="643">
        <v>300000000</v>
      </c>
    </row>
    <row r="928" spans="1:10">
      <c r="A928" s="595" t="s">
        <v>411</v>
      </c>
      <c r="B928" s="644" t="s">
        <v>411</v>
      </c>
      <c r="C928" s="642" t="s">
        <v>411</v>
      </c>
      <c r="D928" s="594" t="s">
        <v>334</v>
      </c>
      <c r="E928" s="594" t="s">
        <v>570</v>
      </c>
      <c r="F928" s="594" t="s">
        <v>2882</v>
      </c>
      <c r="G928" s="594" t="s">
        <v>260</v>
      </c>
      <c r="H928" s="595" t="s">
        <v>411</v>
      </c>
      <c r="I928" s="620" t="s">
        <v>261</v>
      </c>
      <c r="J928" s="643">
        <v>272888000</v>
      </c>
    </row>
    <row r="929" spans="1:10">
      <c r="A929" s="595" t="s">
        <v>411</v>
      </c>
      <c r="B929" s="644" t="s">
        <v>411</v>
      </c>
      <c r="C929" s="642" t="s">
        <v>411</v>
      </c>
      <c r="D929" s="594" t="s">
        <v>334</v>
      </c>
      <c r="E929" s="594" t="s">
        <v>570</v>
      </c>
      <c r="F929" s="594" t="s">
        <v>2882</v>
      </c>
      <c r="G929" s="594" t="s">
        <v>260</v>
      </c>
      <c r="H929" s="594" t="s">
        <v>262</v>
      </c>
      <c r="I929" s="620" t="s">
        <v>2707</v>
      </c>
      <c r="J929" s="643">
        <v>272888000</v>
      </c>
    </row>
    <row r="930" spans="1:10">
      <c r="A930" s="595" t="s">
        <v>411</v>
      </c>
      <c r="B930" s="644" t="s">
        <v>411</v>
      </c>
      <c r="C930" s="642" t="s">
        <v>411</v>
      </c>
      <c r="D930" s="594" t="s">
        <v>334</v>
      </c>
      <c r="E930" s="594" t="s">
        <v>570</v>
      </c>
      <c r="F930" s="594" t="s">
        <v>2882</v>
      </c>
      <c r="G930" s="594" t="s">
        <v>53</v>
      </c>
      <c r="H930" s="595" t="s">
        <v>411</v>
      </c>
      <c r="I930" s="620" t="s">
        <v>193</v>
      </c>
      <c r="J930" s="643">
        <v>27112000</v>
      </c>
    </row>
    <row r="931" spans="1:10">
      <c r="A931" s="595" t="s">
        <v>411</v>
      </c>
      <c r="B931" s="644" t="s">
        <v>411</v>
      </c>
      <c r="C931" s="642" t="s">
        <v>411</v>
      </c>
      <c r="D931" s="594" t="s">
        <v>334</v>
      </c>
      <c r="E931" s="594" t="s">
        <v>570</v>
      </c>
      <c r="F931" s="594" t="s">
        <v>2882</v>
      </c>
      <c r="G931" s="594" t="s">
        <v>53</v>
      </c>
      <c r="H931" s="594" t="s">
        <v>56</v>
      </c>
      <c r="I931" s="620" t="s">
        <v>57</v>
      </c>
      <c r="J931" s="643">
        <v>27112000</v>
      </c>
    </row>
    <row r="932" spans="1:10">
      <c r="A932" s="595" t="s">
        <v>411</v>
      </c>
      <c r="B932" s="644" t="s">
        <v>411</v>
      </c>
      <c r="C932" s="642" t="s">
        <v>411</v>
      </c>
      <c r="D932" s="594" t="s">
        <v>334</v>
      </c>
      <c r="E932" s="594" t="s">
        <v>577</v>
      </c>
      <c r="F932" s="595" t="s">
        <v>411</v>
      </c>
      <c r="G932" s="595" t="s">
        <v>411</v>
      </c>
      <c r="H932" s="595" t="s">
        <v>411</v>
      </c>
      <c r="I932" s="620" t="s">
        <v>2748</v>
      </c>
      <c r="J932" s="643">
        <v>3169799000</v>
      </c>
    </row>
    <row r="933" spans="1:10">
      <c r="A933" s="595" t="s">
        <v>411</v>
      </c>
      <c r="B933" s="644" t="s">
        <v>411</v>
      </c>
      <c r="C933" s="642" t="s">
        <v>411</v>
      </c>
      <c r="D933" s="594" t="s">
        <v>334</v>
      </c>
      <c r="E933" s="594" t="s">
        <v>577</v>
      </c>
      <c r="F933" s="594" t="s">
        <v>265</v>
      </c>
      <c r="G933" s="595" t="s">
        <v>411</v>
      </c>
      <c r="H933" s="595" t="s">
        <v>411</v>
      </c>
      <c r="I933" s="620" t="s">
        <v>2849</v>
      </c>
      <c r="J933" s="643">
        <v>3169799000</v>
      </c>
    </row>
    <row r="934" spans="1:10">
      <c r="A934" s="595" t="s">
        <v>411</v>
      </c>
      <c r="B934" s="644" t="s">
        <v>411</v>
      </c>
      <c r="C934" s="642" t="s">
        <v>411</v>
      </c>
      <c r="D934" s="594" t="s">
        <v>334</v>
      </c>
      <c r="E934" s="594" t="s">
        <v>577</v>
      </c>
      <c r="F934" s="594" t="s">
        <v>265</v>
      </c>
      <c r="G934" s="594" t="s">
        <v>260</v>
      </c>
      <c r="H934" s="595" t="s">
        <v>411</v>
      </c>
      <c r="I934" s="620" t="s">
        <v>261</v>
      </c>
      <c r="J934" s="643">
        <v>3063563000</v>
      </c>
    </row>
    <row r="935" spans="1:10">
      <c r="A935" s="595" t="s">
        <v>411</v>
      </c>
      <c r="B935" s="644" t="s">
        <v>411</v>
      </c>
      <c r="C935" s="642" t="s">
        <v>411</v>
      </c>
      <c r="D935" s="594" t="s">
        <v>334</v>
      </c>
      <c r="E935" s="594" t="s">
        <v>577</v>
      </c>
      <c r="F935" s="594" t="s">
        <v>265</v>
      </c>
      <c r="G935" s="594" t="s">
        <v>260</v>
      </c>
      <c r="H935" s="594" t="s">
        <v>262</v>
      </c>
      <c r="I935" s="620" t="s">
        <v>2707</v>
      </c>
      <c r="J935" s="643">
        <v>3063563000</v>
      </c>
    </row>
    <row r="936" spans="1:10">
      <c r="A936" s="595" t="s">
        <v>411</v>
      </c>
      <c r="B936" s="644" t="s">
        <v>411</v>
      </c>
      <c r="C936" s="642" t="s">
        <v>411</v>
      </c>
      <c r="D936" s="594" t="s">
        <v>334</v>
      </c>
      <c r="E936" s="594" t="s">
        <v>577</v>
      </c>
      <c r="F936" s="594" t="s">
        <v>265</v>
      </c>
      <c r="G936" s="594" t="s">
        <v>53</v>
      </c>
      <c r="H936" s="595" t="s">
        <v>411</v>
      </c>
      <c r="I936" s="620" t="s">
        <v>193</v>
      </c>
      <c r="J936" s="643">
        <v>106236000</v>
      </c>
    </row>
    <row r="937" spans="1:10">
      <c r="A937" s="595" t="s">
        <v>411</v>
      </c>
      <c r="B937" s="644" t="s">
        <v>411</v>
      </c>
      <c r="C937" s="642" t="s">
        <v>411</v>
      </c>
      <c r="D937" s="594" t="s">
        <v>334</v>
      </c>
      <c r="E937" s="594" t="s">
        <v>577</v>
      </c>
      <c r="F937" s="594" t="s">
        <v>265</v>
      </c>
      <c r="G937" s="594" t="s">
        <v>53</v>
      </c>
      <c r="H937" s="594" t="s">
        <v>56</v>
      </c>
      <c r="I937" s="620" t="s">
        <v>57</v>
      </c>
      <c r="J937" s="643">
        <v>100904000</v>
      </c>
    </row>
    <row r="938" spans="1:10">
      <c r="A938" s="595" t="s">
        <v>411</v>
      </c>
      <c r="B938" s="644" t="s">
        <v>411</v>
      </c>
      <c r="C938" s="642" t="s">
        <v>411</v>
      </c>
      <c r="D938" s="594" t="s">
        <v>334</v>
      </c>
      <c r="E938" s="594" t="s">
        <v>577</v>
      </c>
      <c r="F938" s="594" t="s">
        <v>265</v>
      </c>
      <c r="G938" s="594" t="s">
        <v>53</v>
      </c>
      <c r="H938" s="594" t="s">
        <v>358</v>
      </c>
      <c r="I938" s="620" t="s">
        <v>195</v>
      </c>
      <c r="J938" s="643">
        <v>5332000</v>
      </c>
    </row>
    <row r="939" spans="1:10">
      <c r="A939" s="595" t="s">
        <v>411</v>
      </c>
      <c r="B939" s="644" t="s">
        <v>411</v>
      </c>
      <c r="C939" s="642" t="s">
        <v>411</v>
      </c>
      <c r="D939" s="594" t="s">
        <v>334</v>
      </c>
      <c r="E939" s="594" t="s">
        <v>276</v>
      </c>
      <c r="F939" s="595" t="s">
        <v>411</v>
      </c>
      <c r="G939" s="595" t="s">
        <v>411</v>
      </c>
      <c r="H939" s="595" t="s">
        <v>411</v>
      </c>
      <c r="I939" s="620" t="s">
        <v>1966</v>
      </c>
      <c r="J939" s="643">
        <v>3979484000</v>
      </c>
    </row>
    <row r="940" spans="1:10">
      <c r="A940" s="595" t="s">
        <v>411</v>
      </c>
      <c r="B940" s="644" t="s">
        <v>411</v>
      </c>
      <c r="C940" s="642" t="s">
        <v>411</v>
      </c>
      <c r="D940" s="594" t="s">
        <v>334</v>
      </c>
      <c r="E940" s="594" t="s">
        <v>276</v>
      </c>
      <c r="F940" s="594" t="s">
        <v>1229</v>
      </c>
      <c r="G940" s="595" t="s">
        <v>411</v>
      </c>
      <c r="H940" s="595" t="s">
        <v>411</v>
      </c>
      <c r="I940" s="620" t="s">
        <v>2766</v>
      </c>
      <c r="J940" s="643">
        <v>988546000</v>
      </c>
    </row>
    <row r="941" spans="1:10">
      <c r="A941" s="595" t="s">
        <v>411</v>
      </c>
      <c r="B941" s="644" t="s">
        <v>411</v>
      </c>
      <c r="C941" s="642" t="s">
        <v>411</v>
      </c>
      <c r="D941" s="594" t="s">
        <v>334</v>
      </c>
      <c r="E941" s="594" t="s">
        <v>276</v>
      </c>
      <c r="F941" s="594" t="s">
        <v>1229</v>
      </c>
      <c r="G941" s="594" t="s">
        <v>260</v>
      </c>
      <c r="H941" s="595" t="s">
        <v>411</v>
      </c>
      <c r="I941" s="620" t="s">
        <v>261</v>
      </c>
      <c r="J941" s="643">
        <v>960606000</v>
      </c>
    </row>
    <row r="942" spans="1:10">
      <c r="A942" s="595" t="s">
        <v>411</v>
      </c>
      <c r="B942" s="644" t="s">
        <v>411</v>
      </c>
      <c r="C942" s="642" t="s">
        <v>411</v>
      </c>
      <c r="D942" s="594" t="s">
        <v>334</v>
      </c>
      <c r="E942" s="594" t="s">
        <v>276</v>
      </c>
      <c r="F942" s="594" t="s">
        <v>1229</v>
      </c>
      <c r="G942" s="594" t="s">
        <v>260</v>
      </c>
      <c r="H942" s="594" t="s">
        <v>262</v>
      </c>
      <c r="I942" s="620" t="s">
        <v>2707</v>
      </c>
      <c r="J942" s="643">
        <v>960606000</v>
      </c>
    </row>
    <row r="943" spans="1:10">
      <c r="A943" s="595" t="s">
        <v>411</v>
      </c>
      <c r="B943" s="644" t="s">
        <v>411</v>
      </c>
      <c r="C943" s="642" t="s">
        <v>411</v>
      </c>
      <c r="D943" s="594" t="s">
        <v>334</v>
      </c>
      <c r="E943" s="594" t="s">
        <v>276</v>
      </c>
      <c r="F943" s="594" t="s">
        <v>1229</v>
      </c>
      <c r="G943" s="594" t="s">
        <v>53</v>
      </c>
      <c r="H943" s="595" t="s">
        <v>411</v>
      </c>
      <c r="I943" s="620" t="s">
        <v>193</v>
      </c>
      <c r="J943" s="643">
        <v>27940000</v>
      </c>
    </row>
    <row r="944" spans="1:10">
      <c r="A944" s="595" t="s">
        <v>411</v>
      </c>
      <c r="B944" s="644" t="s">
        <v>411</v>
      </c>
      <c r="C944" s="642" t="s">
        <v>411</v>
      </c>
      <c r="D944" s="594" t="s">
        <v>334</v>
      </c>
      <c r="E944" s="594" t="s">
        <v>276</v>
      </c>
      <c r="F944" s="594" t="s">
        <v>1229</v>
      </c>
      <c r="G944" s="594" t="s">
        <v>53</v>
      </c>
      <c r="H944" s="594" t="s">
        <v>54</v>
      </c>
      <c r="I944" s="620" t="s">
        <v>55</v>
      </c>
      <c r="J944" s="643">
        <v>26282000</v>
      </c>
    </row>
    <row r="945" spans="1:10">
      <c r="A945" s="595" t="s">
        <v>411</v>
      </c>
      <c r="B945" s="644" t="s">
        <v>411</v>
      </c>
      <c r="C945" s="642" t="s">
        <v>411</v>
      </c>
      <c r="D945" s="594" t="s">
        <v>334</v>
      </c>
      <c r="E945" s="594" t="s">
        <v>276</v>
      </c>
      <c r="F945" s="594" t="s">
        <v>1229</v>
      </c>
      <c r="G945" s="594" t="s">
        <v>53</v>
      </c>
      <c r="H945" s="594" t="s">
        <v>56</v>
      </c>
      <c r="I945" s="620" t="s">
        <v>57</v>
      </c>
      <c r="J945" s="643">
        <v>1658000</v>
      </c>
    </row>
    <row r="946" spans="1:10">
      <c r="A946" s="595" t="s">
        <v>411</v>
      </c>
      <c r="B946" s="644" t="s">
        <v>411</v>
      </c>
      <c r="C946" s="642" t="s">
        <v>411</v>
      </c>
      <c r="D946" s="594" t="s">
        <v>334</v>
      </c>
      <c r="E946" s="594" t="s">
        <v>276</v>
      </c>
      <c r="F946" s="594" t="s">
        <v>2769</v>
      </c>
      <c r="G946" s="595" t="s">
        <v>411</v>
      </c>
      <c r="H946" s="595" t="s">
        <v>411</v>
      </c>
      <c r="I946" s="620" t="s">
        <v>2770</v>
      </c>
      <c r="J946" s="643">
        <v>2082530000</v>
      </c>
    </row>
    <row r="947" spans="1:10">
      <c r="A947" s="595" t="s">
        <v>411</v>
      </c>
      <c r="B947" s="644" t="s">
        <v>411</v>
      </c>
      <c r="C947" s="642" t="s">
        <v>411</v>
      </c>
      <c r="D947" s="594" t="s">
        <v>334</v>
      </c>
      <c r="E947" s="594" t="s">
        <v>276</v>
      </c>
      <c r="F947" s="594" t="s">
        <v>2769</v>
      </c>
      <c r="G947" s="594" t="s">
        <v>260</v>
      </c>
      <c r="H947" s="595" t="s">
        <v>411</v>
      </c>
      <c r="I947" s="620" t="s">
        <v>261</v>
      </c>
      <c r="J947" s="643">
        <v>2082530000</v>
      </c>
    </row>
    <row r="948" spans="1:10">
      <c r="A948" s="595" t="s">
        <v>411</v>
      </c>
      <c r="B948" s="644" t="s">
        <v>411</v>
      </c>
      <c r="C948" s="642" t="s">
        <v>411</v>
      </c>
      <c r="D948" s="594" t="s">
        <v>334</v>
      </c>
      <c r="E948" s="594" t="s">
        <v>276</v>
      </c>
      <c r="F948" s="594" t="s">
        <v>2769</v>
      </c>
      <c r="G948" s="594" t="s">
        <v>260</v>
      </c>
      <c r="H948" s="594" t="s">
        <v>262</v>
      </c>
      <c r="I948" s="620" t="s">
        <v>2707</v>
      </c>
      <c r="J948" s="643">
        <v>2082530000</v>
      </c>
    </row>
    <row r="949" spans="1:10">
      <c r="A949" s="595" t="s">
        <v>411</v>
      </c>
      <c r="B949" s="644" t="s">
        <v>411</v>
      </c>
      <c r="C949" s="642" t="s">
        <v>411</v>
      </c>
      <c r="D949" s="594" t="s">
        <v>334</v>
      </c>
      <c r="E949" s="594" t="s">
        <v>276</v>
      </c>
      <c r="F949" s="594" t="s">
        <v>278</v>
      </c>
      <c r="G949" s="595" t="s">
        <v>411</v>
      </c>
      <c r="H949" s="595" t="s">
        <v>411</v>
      </c>
      <c r="I949" s="620" t="s">
        <v>2771</v>
      </c>
      <c r="J949" s="643">
        <v>908408000</v>
      </c>
    </row>
    <row r="950" spans="1:10">
      <c r="A950" s="595" t="s">
        <v>411</v>
      </c>
      <c r="B950" s="644" t="s">
        <v>411</v>
      </c>
      <c r="C950" s="642" t="s">
        <v>411</v>
      </c>
      <c r="D950" s="594" t="s">
        <v>334</v>
      </c>
      <c r="E950" s="594" t="s">
        <v>276</v>
      </c>
      <c r="F950" s="594" t="s">
        <v>278</v>
      </c>
      <c r="G950" s="594" t="s">
        <v>260</v>
      </c>
      <c r="H950" s="595" t="s">
        <v>411</v>
      </c>
      <c r="I950" s="620" t="s">
        <v>261</v>
      </c>
      <c r="J950" s="643">
        <v>908408000</v>
      </c>
    </row>
    <row r="951" spans="1:10">
      <c r="A951" s="595" t="s">
        <v>411</v>
      </c>
      <c r="B951" s="644" t="s">
        <v>411</v>
      </c>
      <c r="C951" s="642" t="s">
        <v>411</v>
      </c>
      <c r="D951" s="594" t="s">
        <v>334</v>
      </c>
      <c r="E951" s="594" t="s">
        <v>276</v>
      </c>
      <c r="F951" s="594" t="s">
        <v>278</v>
      </c>
      <c r="G951" s="594" t="s">
        <v>260</v>
      </c>
      <c r="H951" s="594" t="s">
        <v>262</v>
      </c>
      <c r="I951" s="620" t="s">
        <v>2707</v>
      </c>
      <c r="J951" s="643">
        <v>908408000</v>
      </c>
    </row>
    <row r="952" spans="1:10">
      <c r="A952" s="595" t="s">
        <v>411</v>
      </c>
      <c r="B952" s="644" t="s">
        <v>411</v>
      </c>
      <c r="C952" s="642" t="s">
        <v>411</v>
      </c>
      <c r="D952" s="594" t="s">
        <v>350</v>
      </c>
      <c r="E952" s="595" t="s">
        <v>411</v>
      </c>
      <c r="F952" s="595" t="s">
        <v>411</v>
      </c>
      <c r="G952" s="595" t="s">
        <v>411</v>
      </c>
      <c r="H952" s="595" t="s">
        <v>411</v>
      </c>
      <c r="I952" s="620" t="s">
        <v>259</v>
      </c>
      <c r="J952" s="643">
        <v>6775085300</v>
      </c>
    </row>
    <row r="953" spans="1:10">
      <c r="A953" s="595" t="s">
        <v>411</v>
      </c>
      <c r="B953" s="644" t="s">
        <v>411</v>
      </c>
      <c r="C953" s="642" t="s">
        <v>411</v>
      </c>
      <c r="D953" s="594" t="s">
        <v>350</v>
      </c>
      <c r="E953" s="594" t="s">
        <v>570</v>
      </c>
      <c r="F953" s="595" t="s">
        <v>411</v>
      </c>
      <c r="G953" s="595" t="s">
        <v>411</v>
      </c>
      <c r="H953" s="595" t="s">
        <v>411</v>
      </c>
      <c r="I953" s="620" t="s">
        <v>2711</v>
      </c>
      <c r="J953" s="643">
        <v>1499047000</v>
      </c>
    </row>
    <row r="954" spans="1:10">
      <c r="A954" s="595" t="s">
        <v>411</v>
      </c>
      <c r="B954" s="644" t="s">
        <v>411</v>
      </c>
      <c r="C954" s="642" t="s">
        <v>411</v>
      </c>
      <c r="D954" s="594" t="s">
        <v>350</v>
      </c>
      <c r="E954" s="594" t="s">
        <v>570</v>
      </c>
      <c r="F954" s="594" t="s">
        <v>2881</v>
      </c>
      <c r="G954" s="595" t="s">
        <v>411</v>
      </c>
      <c r="H954" s="595" t="s">
        <v>411</v>
      </c>
      <c r="I954" s="620" t="s">
        <v>600</v>
      </c>
      <c r="J954" s="643">
        <v>331047000</v>
      </c>
    </row>
    <row r="955" spans="1:10">
      <c r="A955" s="595" t="s">
        <v>411</v>
      </c>
      <c r="B955" s="644" t="s">
        <v>411</v>
      </c>
      <c r="C955" s="642" t="s">
        <v>411</v>
      </c>
      <c r="D955" s="594" t="s">
        <v>350</v>
      </c>
      <c r="E955" s="594" t="s">
        <v>570</v>
      </c>
      <c r="F955" s="594" t="s">
        <v>2881</v>
      </c>
      <c r="G955" s="594" t="s">
        <v>260</v>
      </c>
      <c r="H955" s="595" t="s">
        <v>411</v>
      </c>
      <c r="I955" s="620" t="s">
        <v>261</v>
      </c>
      <c r="J955" s="643">
        <v>270763000</v>
      </c>
    </row>
    <row r="956" spans="1:10">
      <c r="A956" s="595" t="s">
        <v>411</v>
      </c>
      <c r="B956" s="644" t="s">
        <v>411</v>
      </c>
      <c r="C956" s="642" t="s">
        <v>411</v>
      </c>
      <c r="D956" s="594" t="s">
        <v>350</v>
      </c>
      <c r="E956" s="594" t="s">
        <v>570</v>
      </c>
      <c r="F956" s="594" t="s">
        <v>2881</v>
      </c>
      <c r="G956" s="594" t="s">
        <v>260</v>
      </c>
      <c r="H956" s="594" t="s">
        <v>262</v>
      </c>
      <c r="I956" s="620" t="s">
        <v>2707</v>
      </c>
      <c r="J956" s="643">
        <v>270763000</v>
      </c>
    </row>
    <row r="957" spans="1:10">
      <c r="A957" s="595" t="s">
        <v>411</v>
      </c>
      <c r="B957" s="644" t="s">
        <v>411</v>
      </c>
      <c r="C957" s="642" t="s">
        <v>411</v>
      </c>
      <c r="D957" s="594" t="s">
        <v>350</v>
      </c>
      <c r="E957" s="594" t="s">
        <v>570</v>
      </c>
      <c r="F957" s="594" t="s">
        <v>2881</v>
      </c>
      <c r="G957" s="594" t="s">
        <v>53</v>
      </c>
      <c r="H957" s="595" t="s">
        <v>411</v>
      </c>
      <c r="I957" s="620" t="s">
        <v>193</v>
      </c>
      <c r="J957" s="643">
        <v>60284000</v>
      </c>
    </row>
    <row r="958" spans="1:10">
      <c r="A958" s="595" t="s">
        <v>411</v>
      </c>
      <c r="B958" s="644" t="s">
        <v>411</v>
      </c>
      <c r="C958" s="642" t="s">
        <v>411</v>
      </c>
      <c r="D958" s="594" t="s">
        <v>350</v>
      </c>
      <c r="E958" s="594" t="s">
        <v>570</v>
      </c>
      <c r="F958" s="594" t="s">
        <v>2881</v>
      </c>
      <c r="G958" s="594" t="s">
        <v>53</v>
      </c>
      <c r="H958" s="594" t="s">
        <v>56</v>
      </c>
      <c r="I958" s="620" t="s">
        <v>57</v>
      </c>
      <c r="J958" s="643">
        <v>60284000</v>
      </c>
    </row>
    <row r="959" spans="1:10">
      <c r="A959" s="595" t="s">
        <v>411</v>
      </c>
      <c r="B959" s="644" t="s">
        <v>411</v>
      </c>
      <c r="C959" s="642" t="s">
        <v>411</v>
      </c>
      <c r="D959" s="594" t="s">
        <v>350</v>
      </c>
      <c r="E959" s="594" t="s">
        <v>570</v>
      </c>
      <c r="F959" s="594" t="s">
        <v>2803</v>
      </c>
      <c r="G959" s="595" t="s">
        <v>411</v>
      </c>
      <c r="H959" s="595" t="s">
        <v>411</v>
      </c>
      <c r="I959" s="620" t="s">
        <v>2804</v>
      </c>
      <c r="J959" s="643">
        <v>1168000000</v>
      </c>
    </row>
    <row r="960" spans="1:10">
      <c r="A960" s="595" t="s">
        <v>411</v>
      </c>
      <c r="B960" s="644" t="s">
        <v>411</v>
      </c>
      <c r="C960" s="642" t="s">
        <v>411</v>
      </c>
      <c r="D960" s="594" t="s">
        <v>350</v>
      </c>
      <c r="E960" s="594" t="s">
        <v>570</v>
      </c>
      <c r="F960" s="594" t="s">
        <v>2803</v>
      </c>
      <c r="G960" s="594" t="s">
        <v>260</v>
      </c>
      <c r="H960" s="595" t="s">
        <v>411</v>
      </c>
      <c r="I960" s="620" t="s">
        <v>261</v>
      </c>
      <c r="J960" s="643">
        <v>1140926000</v>
      </c>
    </row>
    <row r="961" spans="1:10">
      <c r="A961" s="595" t="s">
        <v>411</v>
      </c>
      <c r="B961" s="644" t="s">
        <v>411</v>
      </c>
      <c r="C961" s="642" t="s">
        <v>411</v>
      </c>
      <c r="D961" s="594" t="s">
        <v>350</v>
      </c>
      <c r="E961" s="594" t="s">
        <v>570</v>
      </c>
      <c r="F961" s="594" t="s">
        <v>2803</v>
      </c>
      <c r="G961" s="594" t="s">
        <v>260</v>
      </c>
      <c r="H961" s="594" t="s">
        <v>262</v>
      </c>
      <c r="I961" s="620" t="s">
        <v>2707</v>
      </c>
      <c r="J961" s="643">
        <v>1140926000</v>
      </c>
    </row>
    <row r="962" spans="1:10">
      <c r="A962" s="595" t="s">
        <v>411</v>
      </c>
      <c r="B962" s="644" t="s">
        <v>411</v>
      </c>
      <c r="C962" s="642" t="s">
        <v>411</v>
      </c>
      <c r="D962" s="594" t="s">
        <v>350</v>
      </c>
      <c r="E962" s="594" t="s">
        <v>570</v>
      </c>
      <c r="F962" s="594" t="s">
        <v>2803</v>
      </c>
      <c r="G962" s="594" t="s">
        <v>53</v>
      </c>
      <c r="H962" s="595" t="s">
        <v>411</v>
      </c>
      <c r="I962" s="620" t="s">
        <v>193</v>
      </c>
      <c r="J962" s="643">
        <v>27074000</v>
      </c>
    </row>
    <row r="963" spans="1:10">
      <c r="A963" s="595" t="s">
        <v>411</v>
      </c>
      <c r="B963" s="644" t="s">
        <v>411</v>
      </c>
      <c r="C963" s="642" t="s">
        <v>411</v>
      </c>
      <c r="D963" s="594" t="s">
        <v>350</v>
      </c>
      <c r="E963" s="594" t="s">
        <v>570</v>
      </c>
      <c r="F963" s="594" t="s">
        <v>2803</v>
      </c>
      <c r="G963" s="594" t="s">
        <v>53</v>
      </c>
      <c r="H963" s="594" t="s">
        <v>56</v>
      </c>
      <c r="I963" s="620" t="s">
        <v>57</v>
      </c>
      <c r="J963" s="643">
        <v>27074000</v>
      </c>
    </row>
    <row r="964" spans="1:10">
      <c r="A964" s="595" t="s">
        <v>411</v>
      </c>
      <c r="B964" s="644" t="s">
        <v>411</v>
      </c>
      <c r="C964" s="642" t="s">
        <v>411</v>
      </c>
      <c r="D964" s="594" t="s">
        <v>350</v>
      </c>
      <c r="E964" s="594" t="s">
        <v>1247</v>
      </c>
      <c r="F964" s="595" t="s">
        <v>411</v>
      </c>
      <c r="G964" s="595" t="s">
        <v>411</v>
      </c>
      <c r="H964" s="595" t="s">
        <v>411</v>
      </c>
      <c r="I964" s="620" t="s">
        <v>2746</v>
      </c>
      <c r="J964" s="643">
        <v>415133000</v>
      </c>
    </row>
    <row r="965" spans="1:10">
      <c r="A965" s="595" t="s">
        <v>411</v>
      </c>
      <c r="B965" s="644" t="s">
        <v>411</v>
      </c>
      <c r="C965" s="642" t="s">
        <v>411</v>
      </c>
      <c r="D965" s="594" t="s">
        <v>350</v>
      </c>
      <c r="E965" s="594" t="s">
        <v>1247</v>
      </c>
      <c r="F965" s="594" t="s">
        <v>2834</v>
      </c>
      <c r="G965" s="595" t="s">
        <v>411</v>
      </c>
      <c r="H965" s="595" t="s">
        <v>411</v>
      </c>
      <c r="I965" s="620" t="s">
        <v>2835</v>
      </c>
      <c r="J965" s="643">
        <v>415133000</v>
      </c>
    </row>
    <row r="966" spans="1:10">
      <c r="A966" s="595" t="s">
        <v>411</v>
      </c>
      <c r="B966" s="644" t="s">
        <v>411</v>
      </c>
      <c r="C966" s="642" t="s">
        <v>411</v>
      </c>
      <c r="D966" s="594" t="s">
        <v>350</v>
      </c>
      <c r="E966" s="594" t="s">
        <v>1247</v>
      </c>
      <c r="F966" s="594" t="s">
        <v>2834</v>
      </c>
      <c r="G966" s="594" t="s">
        <v>260</v>
      </c>
      <c r="H966" s="595" t="s">
        <v>411</v>
      </c>
      <c r="I966" s="620" t="s">
        <v>261</v>
      </c>
      <c r="J966" s="643">
        <v>415133000</v>
      </c>
    </row>
    <row r="967" spans="1:10">
      <c r="A967" s="595" t="s">
        <v>411</v>
      </c>
      <c r="B967" s="644" t="s">
        <v>411</v>
      </c>
      <c r="C967" s="642" t="s">
        <v>411</v>
      </c>
      <c r="D967" s="594" t="s">
        <v>350</v>
      </c>
      <c r="E967" s="594" t="s">
        <v>1247</v>
      </c>
      <c r="F967" s="594" t="s">
        <v>2834</v>
      </c>
      <c r="G967" s="594" t="s">
        <v>260</v>
      </c>
      <c r="H967" s="594" t="s">
        <v>262</v>
      </c>
      <c r="I967" s="620" t="s">
        <v>2707</v>
      </c>
      <c r="J967" s="643">
        <v>415133000</v>
      </c>
    </row>
    <row r="968" spans="1:10">
      <c r="A968" s="595" t="s">
        <v>411</v>
      </c>
      <c r="B968" s="644" t="s">
        <v>411</v>
      </c>
      <c r="C968" s="642" t="s">
        <v>411</v>
      </c>
      <c r="D968" s="594" t="s">
        <v>350</v>
      </c>
      <c r="E968" s="594" t="s">
        <v>577</v>
      </c>
      <c r="F968" s="595" t="s">
        <v>411</v>
      </c>
      <c r="G968" s="595" t="s">
        <v>411</v>
      </c>
      <c r="H968" s="595" t="s">
        <v>411</v>
      </c>
      <c r="I968" s="620" t="s">
        <v>2748</v>
      </c>
      <c r="J968" s="643">
        <v>613730000</v>
      </c>
    </row>
    <row r="969" spans="1:10">
      <c r="A969" s="595" t="s">
        <v>411</v>
      </c>
      <c r="B969" s="644" t="s">
        <v>411</v>
      </c>
      <c r="C969" s="642" t="s">
        <v>411</v>
      </c>
      <c r="D969" s="594" t="s">
        <v>350</v>
      </c>
      <c r="E969" s="594" t="s">
        <v>577</v>
      </c>
      <c r="F969" s="594" t="s">
        <v>265</v>
      </c>
      <c r="G969" s="595" t="s">
        <v>411</v>
      </c>
      <c r="H969" s="595" t="s">
        <v>411</v>
      </c>
      <c r="I969" s="620" t="s">
        <v>2849</v>
      </c>
      <c r="J969" s="643">
        <v>613730000</v>
      </c>
    </row>
    <row r="970" spans="1:10">
      <c r="A970" s="595" t="s">
        <v>411</v>
      </c>
      <c r="B970" s="644" t="s">
        <v>411</v>
      </c>
      <c r="C970" s="642" t="s">
        <v>411</v>
      </c>
      <c r="D970" s="594" t="s">
        <v>350</v>
      </c>
      <c r="E970" s="594" t="s">
        <v>577</v>
      </c>
      <c r="F970" s="594" t="s">
        <v>265</v>
      </c>
      <c r="G970" s="594" t="s">
        <v>260</v>
      </c>
      <c r="H970" s="595" t="s">
        <v>411</v>
      </c>
      <c r="I970" s="620" t="s">
        <v>261</v>
      </c>
      <c r="J970" s="643">
        <v>608230000</v>
      </c>
    </row>
    <row r="971" spans="1:10">
      <c r="A971" s="595" t="s">
        <v>411</v>
      </c>
      <c r="B971" s="644" t="s">
        <v>411</v>
      </c>
      <c r="C971" s="642" t="s">
        <v>411</v>
      </c>
      <c r="D971" s="594" t="s">
        <v>350</v>
      </c>
      <c r="E971" s="594" t="s">
        <v>577</v>
      </c>
      <c r="F971" s="594" t="s">
        <v>265</v>
      </c>
      <c r="G971" s="594" t="s">
        <v>260</v>
      </c>
      <c r="H971" s="594" t="s">
        <v>262</v>
      </c>
      <c r="I971" s="620" t="s">
        <v>2707</v>
      </c>
      <c r="J971" s="643">
        <v>608230000</v>
      </c>
    </row>
    <row r="972" spans="1:10">
      <c r="A972" s="595" t="s">
        <v>411</v>
      </c>
      <c r="B972" s="644" t="s">
        <v>411</v>
      </c>
      <c r="C972" s="642" t="s">
        <v>411</v>
      </c>
      <c r="D972" s="594" t="s">
        <v>350</v>
      </c>
      <c r="E972" s="594" t="s">
        <v>577</v>
      </c>
      <c r="F972" s="594" t="s">
        <v>265</v>
      </c>
      <c r="G972" s="594" t="s">
        <v>53</v>
      </c>
      <c r="H972" s="595" t="s">
        <v>411</v>
      </c>
      <c r="I972" s="620" t="s">
        <v>193</v>
      </c>
      <c r="J972" s="643">
        <v>5500000</v>
      </c>
    </row>
    <row r="973" spans="1:10">
      <c r="A973" s="595" t="s">
        <v>411</v>
      </c>
      <c r="B973" s="644" t="s">
        <v>411</v>
      </c>
      <c r="C973" s="642" t="s">
        <v>411</v>
      </c>
      <c r="D973" s="594" t="s">
        <v>350</v>
      </c>
      <c r="E973" s="594" t="s">
        <v>577</v>
      </c>
      <c r="F973" s="594" t="s">
        <v>265</v>
      </c>
      <c r="G973" s="594" t="s">
        <v>53</v>
      </c>
      <c r="H973" s="594" t="s">
        <v>56</v>
      </c>
      <c r="I973" s="620" t="s">
        <v>57</v>
      </c>
      <c r="J973" s="643">
        <v>5500000</v>
      </c>
    </row>
    <row r="974" spans="1:10">
      <c r="A974" s="595" t="s">
        <v>411</v>
      </c>
      <c r="B974" s="644" t="s">
        <v>411</v>
      </c>
      <c r="C974" s="642" t="s">
        <v>411</v>
      </c>
      <c r="D974" s="594" t="s">
        <v>350</v>
      </c>
      <c r="E974" s="594" t="s">
        <v>276</v>
      </c>
      <c r="F974" s="595" t="s">
        <v>411</v>
      </c>
      <c r="G974" s="595" t="s">
        <v>411</v>
      </c>
      <c r="H974" s="595" t="s">
        <v>411</v>
      </c>
      <c r="I974" s="620" t="s">
        <v>1966</v>
      </c>
      <c r="J974" s="643">
        <v>4268854300</v>
      </c>
    </row>
    <row r="975" spans="1:10">
      <c r="A975" s="595" t="s">
        <v>411</v>
      </c>
      <c r="B975" s="644" t="s">
        <v>411</v>
      </c>
      <c r="C975" s="642" t="s">
        <v>411</v>
      </c>
      <c r="D975" s="594" t="s">
        <v>350</v>
      </c>
      <c r="E975" s="594" t="s">
        <v>276</v>
      </c>
      <c r="F975" s="594" t="s">
        <v>1316</v>
      </c>
      <c r="G975" s="595" t="s">
        <v>411</v>
      </c>
      <c r="H975" s="595" t="s">
        <v>411</v>
      </c>
      <c r="I975" s="620" t="s">
        <v>2760</v>
      </c>
      <c r="J975" s="643">
        <v>21679000</v>
      </c>
    </row>
    <row r="976" spans="1:10">
      <c r="A976" s="595" t="s">
        <v>411</v>
      </c>
      <c r="B976" s="644" t="s">
        <v>411</v>
      </c>
      <c r="C976" s="642" t="s">
        <v>411</v>
      </c>
      <c r="D976" s="594" t="s">
        <v>350</v>
      </c>
      <c r="E976" s="594" t="s">
        <v>276</v>
      </c>
      <c r="F976" s="594" t="s">
        <v>1316</v>
      </c>
      <c r="G976" s="594" t="s">
        <v>240</v>
      </c>
      <c r="H976" s="595" t="s">
        <v>411</v>
      </c>
      <c r="I976" s="620" t="s">
        <v>241</v>
      </c>
      <c r="J976" s="643">
        <v>7910000</v>
      </c>
    </row>
    <row r="977" spans="1:10">
      <c r="A977" s="595" t="s">
        <v>411</v>
      </c>
      <c r="B977" s="644" t="s">
        <v>411</v>
      </c>
      <c r="C977" s="642" t="s">
        <v>411</v>
      </c>
      <c r="D977" s="594" t="s">
        <v>350</v>
      </c>
      <c r="E977" s="594" t="s">
        <v>276</v>
      </c>
      <c r="F977" s="594" t="s">
        <v>1316</v>
      </c>
      <c r="G977" s="594" t="s">
        <v>240</v>
      </c>
      <c r="H977" s="594" t="s">
        <v>242</v>
      </c>
      <c r="I977" s="620" t="s">
        <v>243</v>
      </c>
      <c r="J977" s="643">
        <v>460000</v>
      </c>
    </row>
    <row r="978" spans="1:10">
      <c r="A978" s="595" t="s">
        <v>411</v>
      </c>
      <c r="B978" s="644" t="s">
        <v>411</v>
      </c>
      <c r="C978" s="642" t="s">
        <v>411</v>
      </c>
      <c r="D978" s="594" t="s">
        <v>350</v>
      </c>
      <c r="E978" s="594" t="s">
        <v>276</v>
      </c>
      <c r="F978" s="594" t="s">
        <v>1316</v>
      </c>
      <c r="G978" s="594" t="s">
        <v>240</v>
      </c>
      <c r="H978" s="594" t="s">
        <v>728</v>
      </c>
      <c r="I978" s="620" t="s">
        <v>729</v>
      </c>
      <c r="J978" s="643">
        <v>800000</v>
      </c>
    </row>
    <row r="979" spans="1:10">
      <c r="A979" s="595" t="s">
        <v>411</v>
      </c>
      <c r="B979" s="644" t="s">
        <v>411</v>
      </c>
      <c r="C979" s="642" t="s">
        <v>411</v>
      </c>
      <c r="D979" s="594" t="s">
        <v>350</v>
      </c>
      <c r="E979" s="594" t="s">
        <v>276</v>
      </c>
      <c r="F979" s="594" t="s">
        <v>1316</v>
      </c>
      <c r="G979" s="594" t="s">
        <v>240</v>
      </c>
      <c r="H979" s="594" t="s">
        <v>731</v>
      </c>
      <c r="I979" s="620" t="s">
        <v>732</v>
      </c>
      <c r="J979" s="643">
        <v>900000</v>
      </c>
    </row>
    <row r="980" spans="1:10">
      <c r="A980" s="595" t="s">
        <v>411</v>
      </c>
      <c r="B980" s="644" t="s">
        <v>411</v>
      </c>
      <c r="C980" s="642" t="s">
        <v>411</v>
      </c>
      <c r="D980" s="594" t="s">
        <v>350</v>
      </c>
      <c r="E980" s="594" t="s">
        <v>276</v>
      </c>
      <c r="F980" s="594" t="s">
        <v>1316</v>
      </c>
      <c r="G980" s="594" t="s">
        <v>240</v>
      </c>
      <c r="H980" s="594" t="s">
        <v>733</v>
      </c>
      <c r="I980" s="620" t="s">
        <v>734</v>
      </c>
      <c r="J980" s="643">
        <v>4250000</v>
      </c>
    </row>
    <row r="981" spans="1:10">
      <c r="A981" s="595" t="s">
        <v>411</v>
      </c>
      <c r="B981" s="644" t="s">
        <v>411</v>
      </c>
      <c r="C981" s="642" t="s">
        <v>411</v>
      </c>
      <c r="D981" s="594" t="s">
        <v>350</v>
      </c>
      <c r="E981" s="594" t="s">
        <v>276</v>
      </c>
      <c r="F981" s="594" t="s">
        <v>1316</v>
      </c>
      <c r="G981" s="594" t="s">
        <v>240</v>
      </c>
      <c r="H981" s="594" t="s">
        <v>735</v>
      </c>
      <c r="I981" s="620" t="s">
        <v>193</v>
      </c>
      <c r="J981" s="643">
        <v>1500000</v>
      </c>
    </row>
    <row r="982" spans="1:10">
      <c r="A982" s="595" t="s">
        <v>411</v>
      </c>
      <c r="B982" s="644" t="s">
        <v>411</v>
      </c>
      <c r="C982" s="642" t="s">
        <v>411</v>
      </c>
      <c r="D982" s="594" t="s">
        <v>350</v>
      </c>
      <c r="E982" s="594" t="s">
        <v>276</v>
      </c>
      <c r="F982" s="594" t="s">
        <v>1316</v>
      </c>
      <c r="G982" s="594" t="s">
        <v>189</v>
      </c>
      <c r="H982" s="595" t="s">
        <v>411</v>
      </c>
      <c r="I982" s="620" t="s">
        <v>190</v>
      </c>
      <c r="J982" s="643">
        <v>13769000</v>
      </c>
    </row>
    <row r="983" spans="1:10">
      <c r="A983" s="595" t="s">
        <v>411</v>
      </c>
      <c r="B983" s="644" t="s">
        <v>411</v>
      </c>
      <c r="C983" s="642" t="s">
        <v>411</v>
      </c>
      <c r="D983" s="594" t="s">
        <v>350</v>
      </c>
      <c r="E983" s="594" t="s">
        <v>276</v>
      </c>
      <c r="F983" s="594" t="s">
        <v>1316</v>
      </c>
      <c r="G983" s="594" t="s">
        <v>189</v>
      </c>
      <c r="H983" s="594" t="s">
        <v>773</v>
      </c>
      <c r="I983" s="620" t="s">
        <v>2695</v>
      </c>
      <c r="J983" s="643">
        <v>5520000</v>
      </c>
    </row>
    <row r="984" spans="1:10">
      <c r="A984" s="595" t="s">
        <v>411</v>
      </c>
      <c r="B984" s="644" t="s">
        <v>411</v>
      </c>
      <c r="C984" s="642" t="s">
        <v>411</v>
      </c>
      <c r="D984" s="594" t="s">
        <v>350</v>
      </c>
      <c r="E984" s="594" t="s">
        <v>276</v>
      </c>
      <c r="F984" s="594" t="s">
        <v>1316</v>
      </c>
      <c r="G984" s="594" t="s">
        <v>189</v>
      </c>
      <c r="H984" s="594" t="s">
        <v>192</v>
      </c>
      <c r="I984" s="620" t="s">
        <v>195</v>
      </c>
      <c r="J984" s="643">
        <v>8249000</v>
      </c>
    </row>
    <row r="985" spans="1:10">
      <c r="A985" s="595" t="s">
        <v>411</v>
      </c>
      <c r="B985" s="644" t="s">
        <v>411</v>
      </c>
      <c r="C985" s="642" t="s">
        <v>411</v>
      </c>
      <c r="D985" s="594" t="s">
        <v>350</v>
      </c>
      <c r="E985" s="594" t="s">
        <v>276</v>
      </c>
      <c r="F985" s="594" t="s">
        <v>1229</v>
      </c>
      <c r="G985" s="595" t="s">
        <v>411</v>
      </c>
      <c r="H985" s="595" t="s">
        <v>411</v>
      </c>
      <c r="I985" s="620" t="s">
        <v>2766</v>
      </c>
      <c r="J985" s="643">
        <v>658831500</v>
      </c>
    </row>
    <row r="986" spans="1:10">
      <c r="A986" s="595" t="s">
        <v>411</v>
      </c>
      <c r="B986" s="644" t="s">
        <v>411</v>
      </c>
      <c r="C986" s="642" t="s">
        <v>411</v>
      </c>
      <c r="D986" s="594" t="s">
        <v>350</v>
      </c>
      <c r="E986" s="594" t="s">
        <v>276</v>
      </c>
      <c r="F986" s="594" t="s">
        <v>1229</v>
      </c>
      <c r="G986" s="594" t="s">
        <v>260</v>
      </c>
      <c r="H986" s="595" t="s">
        <v>411</v>
      </c>
      <c r="I986" s="620" t="s">
        <v>261</v>
      </c>
      <c r="J986" s="643">
        <v>600043300</v>
      </c>
    </row>
    <row r="987" spans="1:10">
      <c r="A987" s="595" t="s">
        <v>411</v>
      </c>
      <c r="B987" s="644" t="s">
        <v>411</v>
      </c>
      <c r="C987" s="642" t="s">
        <v>411</v>
      </c>
      <c r="D987" s="594" t="s">
        <v>350</v>
      </c>
      <c r="E987" s="594" t="s">
        <v>276</v>
      </c>
      <c r="F987" s="594" t="s">
        <v>1229</v>
      </c>
      <c r="G987" s="594" t="s">
        <v>260</v>
      </c>
      <c r="H987" s="594" t="s">
        <v>262</v>
      </c>
      <c r="I987" s="620" t="s">
        <v>2707</v>
      </c>
      <c r="J987" s="643">
        <v>600043300</v>
      </c>
    </row>
    <row r="988" spans="1:10">
      <c r="A988" s="595" t="s">
        <v>411</v>
      </c>
      <c r="B988" s="644" t="s">
        <v>411</v>
      </c>
      <c r="C988" s="642" t="s">
        <v>411</v>
      </c>
      <c r="D988" s="594" t="s">
        <v>350</v>
      </c>
      <c r="E988" s="594" t="s">
        <v>276</v>
      </c>
      <c r="F988" s="594" t="s">
        <v>1229</v>
      </c>
      <c r="G988" s="594" t="s">
        <v>53</v>
      </c>
      <c r="H988" s="595" t="s">
        <v>411</v>
      </c>
      <c r="I988" s="620" t="s">
        <v>193</v>
      </c>
      <c r="J988" s="643">
        <v>58788200</v>
      </c>
    </row>
    <row r="989" spans="1:10">
      <c r="A989" s="595" t="s">
        <v>411</v>
      </c>
      <c r="B989" s="644" t="s">
        <v>411</v>
      </c>
      <c r="C989" s="642" t="s">
        <v>411</v>
      </c>
      <c r="D989" s="594" t="s">
        <v>350</v>
      </c>
      <c r="E989" s="594" t="s">
        <v>276</v>
      </c>
      <c r="F989" s="594" t="s">
        <v>1229</v>
      </c>
      <c r="G989" s="594" t="s">
        <v>53</v>
      </c>
      <c r="H989" s="594" t="s">
        <v>54</v>
      </c>
      <c r="I989" s="620" t="s">
        <v>55</v>
      </c>
      <c r="J989" s="643">
        <v>6227000</v>
      </c>
    </row>
    <row r="990" spans="1:10">
      <c r="A990" s="595" t="s">
        <v>411</v>
      </c>
      <c r="B990" s="644" t="s">
        <v>411</v>
      </c>
      <c r="C990" s="642" t="s">
        <v>411</v>
      </c>
      <c r="D990" s="594" t="s">
        <v>350</v>
      </c>
      <c r="E990" s="594" t="s">
        <v>276</v>
      </c>
      <c r="F990" s="594" t="s">
        <v>1229</v>
      </c>
      <c r="G990" s="594" t="s">
        <v>53</v>
      </c>
      <c r="H990" s="594" t="s">
        <v>56</v>
      </c>
      <c r="I990" s="620" t="s">
        <v>57</v>
      </c>
      <c r="J990" s="643">
        <v>52561200</v>
      </c>
    </row>
    <row r="991" spans="1:10">
      <c r="A991" s="595" t="s">
        <v>411</v>
      </c>
      <c r="B991" s="644" t="s">
        <v>411</v>
      </c>
      <c r="C991" s="642" t="s">
        <v>411</v>
      </c>
      <c r="D991" s="594" t="s">
        <v>350</v>
      </c>
      <c r="E991" s="594" t="s">
        <v>276</v>
      </c>
      <c r="F991" s="594" t="s">
        <v>2769</v>
      </c>
      <c r="G991" s="595" t="s">
        <v>411</v>
      </c>
      <c r="H991" s="595" t="s">
        <v>411</v>
      </c>
      <c r="I991" s="620" t="s">
        <v>2770</v>
      </c>
      <c r="J991" s="643">
        <v>3036759800</v>
      </c>
    </row>
    <row r="992" spans="1:10">
      <c r="A992" s="595" t="s">
        <v>411</v>
      </c>
      <c r="B992" s="644" t="s">
        <v>411</v>
      </c>
      <c r="C992" s="642" t="s">
        <v>411</v>
      </c>
      <c r="D992" s="594" t="s">
        <v>350</v>
      </c>
      <c r="E992" s="594" t="s">
        <v>276</v>
      </c>
      <c r="F992" s="594" t="s">
        <v>2769</v>
      </c>
      <c r="G992" s="594" t="s">
        <v>260</v>
      </c>
      <c r="H992" s="595" t="s">
        <v>411</v>
      </c>
      <c r="I992" s="620" t="s">
        <v>261</v>
      </c>
      <c r="J992" s="643">
        <v>2592172000</v>
      </c>
    </row>
    <row r="993" spans="1:10">
      <c r="A993" s="595" t="s">
        <v>411</v>
      </c>
      <c r="B993" s="644" t="s">
        <v>411</v>
      </c>
      <c r="C993" s="642" t="s">
        <v>411</v>
      </c>
      <c r="D993" s="594" t="s">
        <v>350</v>
      </c>
      <c r="E993" s="594" t="s">
        <v>276</v>
      </c>
      <c r="F993" s="594" t="s">
        <v>2769</v>
      </c>
      <c r="G993" s="594" t="s">
        <v>260</v>
      </c>
      <c r="H993" s="594" t="s">
        <v>262</v>
      </c>
      <c r="I993" s="620" t="s">
        <v>2707</v>
      </c>
      <c r="J993" s="643">
        <v>2592172000</v>
      </c>
    </row>
    <row r="994" spans="1:10">
      <c r="A994" s="595" t="s">
        <v>411</v>
      </c>
      <c r="B994" s="644" t="s">
        <v>411</v>
      </c>
      <c r="C994" s="642" t="s">
        <v>411</v>
      </c>
      <c r="D994" s="594" t="s">
        <v>350</v>
      </c>
      <c r="E994" s="594" t="s">
        <v>276</v>
      </c>
      <c r="F994" s="594" t="s">
        <v>2769</v>
      </c>
      <c r="G994" s="594" t="s">
        <v>53</v>
      </c>
      <c r="H994" s="595" t="s">
        <v>411</v>
      </c>
      <c r="I994" s="620" t="s">
        <v>193</v>
      </c>
      <c r="J994" s="643">
        <v>444587800</v>
      </c>
    </row>
    <row r="995" spans="1:10">
      <c r="A995" s="595" t="s">
        <v>411</v>
      </c>
      <c r="B995" s="644" t="s">
        <v>411</v>
      </c>
      <c r="C995" s="642" t="s">
        <v>411</v>
      </c>
      <c r="D995" s="594" t="s">
        <v>350</v>
      </c>
      <c r="E995" s="594" t="s">
        <v>276</v>
      </c>
      <c r="F995" s="594" t="s">
        <v>2769</v>
      </c>
      <c r="G995" s="594" t="s">
        <v>53</v>
      </c>
      <c r="H995" s="594" t="s">
        <v>54</v>
      </c>
      <c r="I995" s="620" t="s">
        <v>55</v>
      </c>
      <c r="J995" s="643">
        <v>27075000</v>
      </c>
    </row>
    <row r="996" spans="1:10">
      <c r="A996" s="595" t="s">
        <v>411</v>
      </c>
      <c r="B996" s="644" t="s">
        <v>411</v>
      </c>
      <c r="C996" s="642" t="s">
        <v>411</v>
      </c>
      <c r="D996" s="594" t="s">
        <v>350</v>
      </c>
      <c r="E996" s="594" t="s">
        <v>276</v>
      </c>
      <c r="F996" s="594" t="s">
        <v>2769</v>
      </c>
      <c r="G996" s="594" t="s">
        <v>53</v>
      </c>
      <c r="H996" s="594" t="s">
        <v>56</v>
      </c>
      <c r="I996" s="620" t="s">
        <v>57</v>
      </c>
      <c r="J996" s="643">
        <v>397472800</v>
      </c>
    </row>
    <row r="997" spans="1:10">
      <c r="A997" s="595" t="s">
        <v>411</v>
      </c>
      <c r="B997" s="644" t="s">
        <v>411</v>
      </c>
      <c r="C997" s="642" t="s">
        <v>411</v>
      </c>
      <c r="D997" s="594" t="s">
        <v>350</v>
      </c>
      <c r="E997" s="594" t="s">
        <v>276</v>
      </c>
      <c r="F997" s="594" t="s">
        <v>2769</v>
      </c>
      <c r="G997" s="594" t="s">
        <v>53</v>
      </c>
      <c r="H997" s="594" t="s">
        <v>358</v>
      </c>
      <c r="I997" s="620" t="s">
        <v>195</v>
      </c>
      <c r="J997" s="643">
        <v>20040000</v>
      </c>
    </row>
    <row r="998" spans="1:10">
      <c r="A998" s="595" t="s">
        <v>411</v>
      </c>
      <c r="B998" s="644" t="s">
        <v>411</v>
      </c>
      <c r="C998" s="642" t="s">
        <v>411</v>
      </c>
      <c r="D998" s="594" t="s">
        <v>350</v>
      </c>
      <c r="E998" s="594" t="s">
        <v>276</v>
      </c>
      <c r="F998" s="594" t="s">
        <v>278</v>
      </c>
      <c r="G998" s="595" t="s">
        <v>411</v>
      </c>
      <c r="H998" s="595" t="s">
        <v>411</v>
      </c>
      <c r="I998" s="620" t="s">
        <v>2771</v>
      </c>
      <c r="J998" s="643">
        <v>369767000</v>
      </c>
    </row>
    <row r="999" spans="1:10">
      <c r="A999" s="595" t="s">
        <v>411</v>
      </c>
      <c r="B999" s="644" t="s">
        <v>411</v>
      </c>
      <c r="C999" s="642" t="s">
        <v>411</v>
      </c>
      <c r="D999" s="594" t="s">
        <v>350</v>
      </c>
      <c r="E999" s="594" t="s">
        <v>276</v>
      </c>
      <c r="F999" s="594" t="s">
        <v>278</v>
      </c>
      <c r="G999" s="594" t="s">
        <v>260</v>
      </c>
      <c r="H999" s="595" t="s">
        <v>411</v>
      </c>
      <c r="I999" s="620" t="s">
        <v>261</v>
      </c>
      <c r="J999" s="643">
        <v>369767000</v>
      </c>
    </row>
    <row r="1000" spans="1:10">
      <c r="A1000" s="595" t="s">
        <v>411</v>
      </c>
      <c r="B1000" s="644" t="s">
        <v>411</v>
      </c>
      <c r="C1000" s="642" t="s">
        <v>411</v>
      </c>
      <c r="D1000" s="594" t="s">
        <v>350</v>
      </c>
      <c r="E1000" s="594" t="s">
        <v>276</v>
      </c>
      <c r="F1000" s="594" t="s">
        <v>278</v>
      </c>
      <c r="G1000" s="594" t="s">
        <v>260</v>
      </c>
      <c r="H1000" s="594" t="s">
        <v>262</v>
      </c>
      <c r="I1000" s="620" t="s">
        <v>2707</v>
      </c>
      <c r="J1000" s="643">
        <v>369767000</v>
      </c>
    </row>
    <row r="1001" spans="1:10">
      <c r="A1001" s="595" t="s">
        <v>411</v>
      </c>
      <c r="B1001" s="644" t="s">
        <v>411</v>
      </c>
      <c r="C1001" s="642" t="s">
        <v>411</v>
      </c>
      <c r="D1001" s="594" t="s">
        <v>350</v>
      </c>
      <c r="E1001" s="594" t="s">
        <v>276</v>
      </c>
      <c r="F1001" s="594" t="s">
        <v>2802</v>
      </c>
      <c r="G1001" s="595" t="s">
        <v>411</v>
      </c>
      <c r="H1001" s="595" t="s">
        <v>411</v>
      </c>
      <c r="I1001" s="620" t="s">
        <v>274</v>
      </c>
      <c r="J1001" s="643">
        <v>171000000</v>
      </c>
    </row>
    <row r="1002" spans="1:10">
      <c r="A1002" s="595" t="s">
        <v>411</v>
      </c>
      <c r="B1002" s="644" t="s">
        <v>411</v>
      </c>
      <c r="C1002" s="642" t="s">
        <v>411</v>
      </c>
      <c r="D1002" s="594" t="s">
        <v>350</v>
      </c>
      <c r="E1002" s="594" t="s">
        <v>276</v>
      </c>
      <c r="F1002" s="594" t="s">
        <v>2802</v>
      </c>
      <c r="G1002" s="594" t="s">
        <v>260</v>
      </c>
      <c r="H1002" s="595" t="s">
        <v>411</v>
      </c>
      <c r="I1002" s="620" t="s">
        <v>261</v>
      </c>
      <c r="J1002" s="643">
        <v>171000000</v>
      </c>
    </row>
    <row r="1003" spans="1:10">
      <c r="A1003" s="595" t="s">
        <v>411</v>
      </c>
      <c r="B1003" s="644" t="s">
        <v>411</v>
      </c>
      <c r="C1003" s="642" t="s">
        <v>411</v>
      </c>
      <c r="D1003" s="594" t="s">
        <v>350</v>
      </c>
      <c r="E1003" s="594" t="s">
        <v>276</v>
      </c>
      <c r="F1003" s="594" t="s">
        <v>2802</v>
      </c>
      <c r="G1003" s="594" t="s">
        <v>260</v>
      </c>
      <c r="H1003" s="594" t="s">
        <v>262</v>
      </c>
      <c r="I1003" s="620" t="s">
        <v>2707</v>
      </c>
      <c r="J1003" s="643">
        <v>171000000</v>
      </c>
    </row>
    <row r="1004" spans="1:10">
      <c r="A1004" s="595" t="s">
        <v>411</v>
      </c>
      <c r="B1004" s="644" t="s">
        <v>411</v>
      </c>
      <c r="C1004" s="642" t="s">
        <v>411</v>
      </c>
      <c r="D1004" s="594" t="s">
        <v>350</v>
      </c>
      <c r="E1004" s="594" t="s">
        <v>276</v>
      </c>
      <c r="F1004" s="594" t="s">
        <v>2840</v>
      </c>
      <c r="G1004" s="595" t="s">
        <v>411</v>
      </c>
      <c r="H1004" s="595" t="s">
        <v>411</v>
      </c>
      <c r="I1004" s="620" t="s">
        <v>2841</v>
      </c>
      <c r="J1004" s="643">
        <v>10817000</v>
      </c>
    </row>
    <row r="1005" spans="1:10">
      <c r="A1005" s="595" t="s">
        <v>411</v>
      </c>
      <c r="B1005" s="644" t="s">
        <v>411</v>
      </c>
      <c r="C1005" s="642" t="s">
        <v>411</v>
      </c>
      <c r="D1005" s="594" t="s">
        <v>350</v>
      </c>
      <c r="E1005" s="594" t="s">
        <v>276</v>
      </c>
      <c r="F1005" s="594" t="s">
        <v>2840</v>
      </c>
      <c r="G1005" s="594" t="s">
        <v>53</v>
      </c>
      <c r="H1005" s="595" t="s">
        <v>411</v>
      </c>
      <c r="I1005" s="620" t="s">
        <v>193</v>
      </c>
      <c r="J1005" s="643">
        <v>10817000</v>
      </c>
    </row>
    <row r="1006" spans="1:10">
      <c r="A1006" s="595" t="s">
        <v>411</v>
      </c>
      <c r="B1006" s="644" t="s">
        <v>411</v>
      </c>
      <c r="C1006" s="642" t="s">
        <v>411</v>
      </c>
      <c r="D1006" s="594" t="s">
        <v>350</v>
      </c>
      <c r="E1006" s="594" t="s">
        <v>276</v>
      </c>
      <c r="F1006" s="594" t="s">
        <v>2840</v>
      </c>
      <c r="G1006" s="594" t="s">
        <v>53</v>
      </c>
      <c r="H1006" s="594" t="s">
        <v>56</v>
      </c>
      <c r="I1006" s="620" t="s">
        <v>57</v>
      </c>
      <c r="J1006" s="643">
        <v>10817000</v>
      </c>
    </row>
    <row r="1007" spans="1:10">
      <c r="A1007" s="595" t="s">
        <v>411</v>
      </c>
      <c r="B1007" s="644" t="s">
        <v>411</v>
      </c>
      <c r="C1007" s="642" t="s">
        <v>411</v>
      </c>
      <c r="D1007" s="594" t="s">
        <v>359</v>
      </c>
      <c r="E1007" s="595" t="s">
        <v>411</v>
      </c>
      <c r="F1007" s="595" t="s">
        <v>411</v>
      </c>
      <c r="G1007" s="595" t="s">
        <v>411</v>
      </c>
      <c r="H1007" s="595" t="s">
        <v>411</v>
      </c>
      <c r="I1007" s="642" t="s">
        <v>411</v>
      </c>
      <c r="J1007" s="643">
        <v>9428088842</v>
      </c>
    </row>
    <row r="1008" spans="1:10">
      <c r="A1008" s="595" t="s">
        <v>411</v>
      </c>
      <c r="B1008" s="644" t="s">
        <v>411</v>
      </c>
      <c r="C1008" s="642" t="s">
        <v>411</v>
      </c>
      <c r="D1008" s="594" t="s">
        <v>359</v>
      </c>
      <c r="E1008" s="594" t="s">
        <v>570</v>
      </c>
      <c r="F1008" s="595" t="s">
        <v>411</v>
      </c>
      <c r="G1008" s="595" t="s">
        <v>411</v>
      </c>
      <c r="H1008" s="595" t="s">
        <v>411</v>
      </c>
      <c r="I1008" s="620" t="s">
        <v>2711</v>
      </c>
      <c r="J1008" s="643">
        <v>844361000</v>
      </c>
    </row>
    <row r="1009" spans="1:10">
      <c r="A1009" s="595" t="s">
        <v>411</v>
      </c>
      <c r="B1009" s="644" t="s">
        <v>411</v>
      </c>
      <c r="C1009" s="642" t="s">
        <v>411</v>
      </c>
      <c r="D1009" s="594" t="s">
        <v>359</v>
      </c>
      <c r="E1009" s="594" t="s">
        <v>570</v>
      </c>
      <c r="F1009" s="594" t="s">
        <v>2881</v>
      </c>
      <c r="G1009" s="595" t="s">
        <v>411</v>
      </c>
      <c r="H1009" s="595" t="s">
        <v>411</v>
      </c>
      <c r="I1009" s="620" t="s">
        <v>600</v>
      </c>
      <c r="J1009" s="643">
        <v>723406000</v>
      </c>
    </row>
    <row r="1010" spans="1:10" ht="25.5">
      <c r="A1010" s="595" t="s">
        <v>411</v>
      </c>
      <c r="B1010" s="644" t="s">
        <v>411</v>
      </c>
      <c r="C1010" s="642" t="s">
        <v>411</v>
      </c>
      <c r="D1010" s="594" t="s">
        <v>359</v>
      </c>
      <c r="E1010" s="594" t="s">
        <v>570</v>
      </c>
      <c r="F1010" s="594" t="s">
        <v>2881</v>
      </c>
      <c r="G1010" s="594" t="s">
        <v>744</v>
      </c>
      <c r="H1010" s="595" t="s">
        <v>411</v>
      </c>
      <c r="I1010" s="620" t="s">
        <v>2686</v>
      </c>
      <c r="J1010" s="643">
        <v>140000000</v>
      </c>
    </row>
    <row r="1011" spans="1:10">
      <c r="A1011" s="595" t="s">
        <v>411</v>
      </c>
      <c r="B1011" s="644" t="s">
        <v>411</v>
      </c>
      <c r="C1011" s="642" t="s">
        <v>411</v>
      </c>
      <c r="D1011" s="594" t="s">
        <v>359</v>
      </c>
      <c r="E1011" s="594" t="s">
        <v>570</v>
      </c>
      <c r="F1011" s="594" t="s">
        <v>2881</v>
      </c>
      <c r="G1011" s="594" t="s">
        <v>744</v>
      </c>
      <c r="H1011" s="594" t="s">
        <v>7</v>
      </c>
      <c r="I1011" s="620" t="s">
        <v>8</v>
      </c>
      <c r="J1011" s="643">
        <v>50000000</v>
      </c>
    </row>
    <row r="1012" spans="1:10">
      <c r="A1012" s="595" t="s">
        <v>411</v>
      </c>
      <c r="B1012" s="644" t="s">
        <v>411</v>
      </c>
      <c r="C1012" s="642" t="s">
        <v>411</v>
      </c>
      <c r="D1012" s="594" t="s">
        <v>359</v>
      </c>
      <c r="E1012" s="594" t="s">
        <v>570</v>
      </c>
      <c r="F1012" s="594" t="s">
        <v>2881</v>
      </c>
      <c r="G1012" s="594" t="s">
        <v>744</v>
      </c>
      <c r="H1012" s="594" t="s">
        <v>748</v>
      </c>
      <c r="I1012" s="620" t="s">
        <v>35</v>
      </c>
      <c r="J1012" s="643">
        <v>90000000</v>
      </c>
    </row>
    <row r="1013" spans="1:10">
      <c r="A1013" s="595" t="s">
        <v>411</v>
      </c>
      <c r="B1013" s="644" t="s">
        <v>411</v>
      </c>
      <c r="C1013" s="642" t="s">
        <v>411</v>
      </c>
      <c r="D1013" s="594" t="s">
        <v>359</v>
      </c>
      <c r="E1013" s="594" t="s">
        <v>570</v>
      </c>
      <c r="F1013" s="594" t="s">
        <v>2881</v>
      </c>
      <c r="G1013" s="594" t="s">
        <v>260</v>
      </c>
      <c r="H1013" s="595" t="s">
        <v>411</v>
      </c>
      <c r="I1013" s="620" t="s">
        <v>261</v>
      </c>
      <c r="J1013" s="643">
        <v>570114000</v>
      </c>
    </row>
    <row r="1014" spans="1:10">
      <c r="A1014" s="595" t="s">
        <v>411</v>
      </c>
      <c r="B1014" s="644" t="s">
        <v>411</v>
      </c>
      <c r="C1014" s="642" t="s">
        <v>411</v>
      </c>
      <c r="D1014" s="594" t="s">
        <v>359</v>
      </c>
      <c r="E1014" s="594" t="s">
        <v>570</v>
      </c>
      <c r="F1014" s="594" t="s">
        <v>2881</v>
      </c>
      <c r="G1014" s="594" t="s">
        <v>260</v>
      </c>
      <c r="H1014" s="594" t="s">
        <v>262</v>
      </c>
      <c r="I1014" s="620" t="s">
        <v>2707</v>
      </c>
      <c r="J1014" s="643">
        <v>570114000</v>
      </c>
    </row>
    <row r="1015" spans="1:10">
      <c r="A1015" s="595" t="s">
        <v>411</v>
      </c>
      <c r="B1015" s="644" t="s">
        <v>411</v>
      </c>
      <c r="C1015" s="642" t="s">
        <v>411</v>
      </c>
      <c r="D1015" s="594" t="s">
        <v>359</v>
      </c>
      <c r="E1015" s="594" t="s">
        <v>570</v>
      </c>
      <c r="F1015" s="594" t="s">
        <v>2881</v>
      </c>
      <c r="G1015" s="594" t="s">
        <v>53</v>
      </c>
      <c r="H1015" s="595" t="s">
        <v>411</v>
      </c>
      <c r="I1015" s="620" t="s">
        <v>193</v>
      </c>
      <c r="J1015" s="643">
        <v>13292000</v>
      </c>
    </row>
    <row r="1016" spans="1:10">
      <c r="A1016" s="595" t="s">
        <v>411</v>
      </c>
      <c r="B1016" s="644" t="s">
        <v>411</v>
      </c>
      <c r="C1016" s="642" t="s">
        <v>411</v>
      </c>
      <c r="D1016" s="594" t="s">
        <v>359</v>
      </c>
      <c r="E1016" s="594" t="s">
        <v>570</v>
      </c>
      <c r="F1016" s="594" t="s">
        <v>2881</v>
      </c>
      <c r="G1016" s="594" t="s">
        <v>53</v>
      </c>
      <c r="H1016" s="594" t="s">
        <v>56</v>
      </c>
      <c r="I1016" s="620" t="s">
        <v>57</v>
      </c>
      <c r="J1016" s="643">
        <v>13292000</v>
      </c>
    </row>
    <row r="1017" spans="1:10">
      <c r="A1017" s="595" t="s">
        <v>411</v>
      </c>
      <c r="B1017" s="644" t="s">
        <v>411</v>
      </c>
      <c r="C1017" s="642" t="s">
        <v>411</v>
      </c>
      <c r="D1017" s="594" t="s">
        <v>359</v>
      </c>
      <c r="E1017" s="594" t="s">
        <v>570</v>
      </c>
      <c r="F1017" s="594" t="s">
        <v>2803</v>
      </c>
      <c r="G1017" s="595" t="s">
        <v>411</v>
      </c>
      <c r="H1017" s="595" t="s">
        <v>411</v>
      </c>
      <c r="I1017" s="620" t="s">
        <v>2804</v>
      </c>
      <c r="J1017" s="643">
        <v>99955000</v>
      </c>
    </row>
    <row r="1018" spans="1:10" ht="25.5">
      <c r="A1018" s="595" t="s">
        <v>411</v>
      </c>
      <c r="B1018" s="644" t="s">
        <v>411</v>
      </c>
      <c r="C1018" s="642" t="s">
        <v>411</v>
      </c>
      <c r="D1018" s="594" t="s">
        <v>359</v>
      </c>
      <c r="E1018" s="594" t="s">
        <v>570</v>
      </c>
      <c r="F1018" s="594" t="s">
        <v>2803</v>
      </c>
      <c r="G1018" s="594" t="s">
        <v>744</v>
      </c>
      <c r="H1018" s="595" t="s">
        <v>411</v>
      </c>
      <c r="I1018" s="620" t="s">
        <v>2686</v>
      </c>
      <c r="J1018" s="643">
        <v>99955000</v>
      </c>
    </row>
    <row r="1019" spans="1:10">
      <c r="A1019" s="595" t="s">
        <v>411</v>
      </c>
      <c r="B1019" s="644" t="s">
        <v>411</v>
      </c>
      <c r="C1019" s="642" t="s">
        <v>411</v>
      </c>
      <c r="D1019" s="594" t="s">
        <v>359</v>
      </c>
      <c r="E1019" s="594" t="s">
        <v>570</v>
      </c>
      <c r="F1019" s="594" t="s">
        <v>2803</v>
      </c>
      <c r="G1019" s="594" t="s">
        <v>744</v>
      </c>
      <c r="H1019" s="594" t="s">
        <v>7</v>
      </c>
      <c r="I1019" s="620" t="s">
        <v>8</v>
      </c>
      <c r="J1019" s="643">
        <v>49955000</v>
      </c>
    </row>
    <row r="1020" spans="1:10">
      <c r="A1020" s="595" t="s">
        <v>411</v>
      </c>
      <c r="B1020" s="644" t="s">
        <v>411</v>
      </c>
      <c r="C1020" s="642" t="s">
        <v>411</v>
      </c>
      <c r="D1020" s="594" t="s">
        <v>359</v>
      </c>
      <c r="E1020" s="594" t="s">
        <v>570</v>
      </c>
      <c r="F1020" s="594" t="s">
        <v>2803</v>
      </c>
      <c r="G1020" s="594" t="s">
        <v>744</v>
      </c>
      <c r="H1020" s="594" t="s">
        <v>748</v>
      </c>
      <c r="I1020" s="620" t="s">
        <v>35</v>
      </c>
      <c r="J1020" s="643">
        <v>50000000</v>
      </c>
    </row>
    <row r="1021" spans="1:10" ht="25.5">
      <c r="A1021" s="595" t="s">
        <v>411</v>
      </c>
      <c r="B1021" s="644" t="s">
        <v>411</v>
      </c>
      <c r="C1021" s="642" t="s">
        <v>411</v>
      </c>
      <c r="D1021" s="594" t="s">
        <v>359</v>
      </c>
      <c r="E1021" s="594" t="s">
        <v>570</v>
      </c>
      <c r="F1021" s="594" t="s">
        <v>2713</v>
      </c>
      <c r="G1021" s="595" t="s">
        <v>411</v>
      </c>
      <c r="H1021" s="595" t="s">
        <v>411</v>
      </c>
      <c r="I1021" s="620" t="s">
        <v>2714</v>
      </c>
      <c r="J1021" s="643">
        <v>21000000</v>
      </c>
    </row>
    <row r="1022" spans="1:10">
      <c r="A1022" s="595" t="s">
        <v>411</v>
      </c>
      <c r="B1022" s="644" t="s">
        <v>411</v>
      </c>
      <c r="C1022" s="642" t="s">
        <v>411</v>
      </c>
      <c r="D1022" s="594" t="s">
        <v>359</v>
      </c>
      <c r="E1022" s="594" t="s">
        <v>570</v>
      </c>
      <c r="F1022" s="594" t="s">
        <v>2713</v>
      </c>
      <c r="G1022" s="594" t="s">
        <v>189</v>
      </c>
      <c r="H1022" s="595" t="s">
        <v>411</v>
      </c>
      <c r="I1022" s="620" t="s">
        <v>190</v>
      </c>
      <c r="J1022" s="643">
        <v>16000000</v>
      </c>
    </row>
    <row r="1023" spans="1:10">
      <c r="A1023" s="595" t="s">
        <v>411</v>
      </c>
      <c r="B1023" s="644" t="s">
        <v>411</v>
      </c>
      <c r="C1023" s="642" t="s">
        <v>411</v>
      </c>
      <c r="D1023" s="594" t="s">
        <v>359</v>
      </c>
      <c r="E1023" s="594" t="s">
        <v>570</v>
      </c>
      <c r="F1023" s="594" t="s">
        <v>2713</v>
      </c>
      <c r="G1023" s="594" t="s">
        <v>189</v>
      </c>
      <c r="H1023" s="594" t="s">
        <v>192</v>
      </c>
      <c r="I1023" s="620" t="s">
        <v>195</v>
      </c>
      <c r="J1023" s="643">
        <v>16000000</v>
      </c>
    </row>
    <row r="1024" spans="1:10">
      <c r="A1024" s="595" t="s">
        <v>411</v>
      </c>
      <c r="B1024" s="644" t="s">
        <v>411</v>
      </c>
      <c r="C1024" s="642" t="s">
        <v>411</v>
      </c>
      <c r="D1024" s="594" t="s">
        <v>359</v>
      </c>
      <c r="E1024" s="594" t="s">
        <v>570</v>
      </c>
      <c r="F1024" s="594" t="s">
        <v>2713</v>
      </c>
      <c r="G1024" s="594" t="s">
        <v>194</v>
      </c>
      <c r="H1024" s="595" t="s">
        <v>411</v>
      </c>
      <c r="I1024" s="620" t="s">
        <v>195</v>
      </c>
      <c r="J1024" s="643">
        <v>5000000</v>
      </c>
    </row>
    <row r="1025" spans="1:10">
      <c r="A1025" s="595" t="s">
        <v>411</v>
      </c>
      <c r="B1025" s="644" t="s">
        <v>411</v>
      </c>
      <c r="C1025" s="642" t="s">
        <v>411</v>
      </c>
      <c r="D1025" s="594" t="s">
        <v>359</v>
      </c>
      <c r="E1025" s="594" t="s">
        <v>570</v>
      </c>
      <c r="F1025" s="594" t="s">
        <v>2713</v>
      </c>
      <c r="G1025" s="594" t="s">
        <v>194</v>
      </c>
      <c r="H1025" s="594" t="s">
        <v>200</v>
      </c>
      <c r="I1025" s="620" t="s">
        <v>201</v>
      </c>
      <c r="J1025" s="643">
        <v>5000000</v>
      </c>
    </row>
    <row r="1026" spans="1:10">
      <c r="A1026" s="595" t="s">
        <v>411</v>
      </c>
      <c r="B1026" s="644" t="s">
        <v>411</v>
      </c>
      <c r="C1026" s="642" t="s">
        <v>411</v>
      </c>
      <c r="D1026" s="594" t="s">
        <v>359</v>
      </c>
      <c r="E1026" s="594" t="s">
        <v>1247</v>
      </c>
      <c r="F1026" s="595" t="s">
        <v>411</v>
      </c>
      <c r="G1026" s="595" t="s">
        <v>411</v>
      </c>
      <c r="H1026" s="595" t="s">
        <v>411</v>
      </c>
      <c r="I1026" s="620" t="s">
        <v>2746</v>
      </c>
      <c r="J1026" s="643">
        <v>672000</v>
      </c>
    </row>
    <row r="1027" spans="1:10">
      <c r="A1027" s="595" t="s">
        <v>411</v>
      </c>
      <c r="B1027" s="644" t="s">
        <v>411</v>
      </c>
      <c r="C1027" s="642" t="s">
        <v>411</v>
      </c>
      <c r="D1027" s="594" t="s">
        <v>359</v>
      </c>
      <c r="E1027" s="594" t="s">
        <v>1247</v>
      </c>
      <c r="F1027" s="594" t="s">
        <v>2834</v>
      </c>
      <c r="G1027" s="595" t="s">
        <v>411</v>
      </c>
      <c r="H1027" s="595" t="s">
        <v>411</v>
      </c>
      <c r="I1027" s="620" t="s">
        <v>2835</v>
      </c>
      <c r="J1027" s="643">
        <v>672000</v>
      </c>
    </row>
    <row r="1028" spans="1:10">
      <c r="A1028" s="595" t="s">
        <v>411</v>
      </c>
      <c r="B1028" s="644" t="s">
        <v>411</v>
      </c>
      <c r="C1028" s="642" t="s">
        <v>411</v>
      </c>
      <c r="D1028" s="594" t="s">
        <v>359</v>
      </c>
      <c r="E1028" s="594" t="s">
        <v>1247</v>
      </c>
      <c r="F1028" s="594" t="s">
        <v>2834</v>
      </c>
      <c r="G1028" s="594" t="s">
        <v>53</v>
      </c>
      <c r="H1028" s="595" t="s">
        <v>411</v>
      </c>
      <c r="I1028" s="620" t="s">
        <v>193</v>
      </c>
      <c r="J1028" s="643">
        <v>672000</v>
      </c>
    </row>
    <row r="1029" spans="1:10">
      <c r="A1029" s="595" t="s">
        <v>411</v>
      </c>
      <c r="B1029" s="644" t="s">
        <v>411</v>
      </c>
      <c r="C1029" s="642" t="s">
        <v>411</v>
      </c>
      <c r="D1029" s="594" t="s">
        <v>359</v>
      </c>
      <c r="E1029" s="594" t="s">
        <v>1247</v>
      </c>
      <c r="F1029" s="594" t="s">
        <v>2834</v>
      </c>
      <c r="G1029" s="594" t="s">
        <v>53</v>
      </c>
      <c r="H1029" s="594" t="s">
        <v>358</v>
      </c>
      <c r="I1029" s="620" t="s">
        <v>195</v>
      </c>
      <c r="J1029" s="643">
        <v>672000</v>
      </c>
    </row>
    <row r="1030" spans="1:10">
      <c r="A1030" s="595" t="s">
        <v>411</v>
      </c>
      <c r="B1030" s="644" t="s">
        <v>411</v>
      </c>
      <c r="C1030" s="642" t="s">
        <v>411</v>
      </c>
      <c r="D1030" s="594" t="s">
        <v>359</v>
      </c>
      <c r="E1030" s="594" t="s">
        <v>577</v>
      </c>
      <c r="F1030" s="595" t="s">
        <v>411</v>
      </c>
      <c r="G1030" s="595" t="s">
        <v>411</v>
      </c>
      <c r="H1030" s="595" t="s">
        <v>411</v>
      </c>
      <c r="I1030" s="620" t="s">
        <v>2748</v>
      </c>
      <c r="J1030" s="643">
        <v>341869000</v>
      </c>
    </row>
    <row r="1031" spans="1:10">
      <c r="A1031" s="595" t="s">
        <v>411</v>
      </c>
      <c r="B1031" s="644" t="s">
        <v>411</v>
      </c>
      <c r="C1031" s="642" t="s">
        <v>411</v>
      </c>
      <c r="D1031" s="594" t="s">
        <v>359</v>
      </c>
      <c r="E1031" s="594" t="s">
        <v>577</v>
      </c>
      <c r="F1031" s="594" t="s">
        <v>265</v>
      </c>
      <c r="G1031" s="595" t="s">
        <v>411</v>
      </c>
      <c r="H1031" s="595" t="s">
        <v>411</v>
      </c>
      <c r="I1031" s="620" t="s">
        <v>2849</v>
      </c>
      <c r="J1031" s="643">
        <v>331869000</v>
      </c>
    </row>
    <row r="1032" spans="1:10">
      <c r="A1032" s="595" t="s">
        <v>411</v>
      </c>
      <c r="B1032" s="644" t="s">
        <v>411</v>
      </c>
      <c r="C1032" s="642" t="s">
        <v>411</v>
      </c>
      <c r="D1032" s="594" t="s">
        <v>359</v>
      </c>
      <c r="E1032" s="594" t="s">
        <v>577</v>
      </c>
      <c r="F1032" s="594" t="s">
        <v>265</v>
      </c>
      <c r="G1032" s="594" t="s">
        <v>177</v>
      </c>
      <c r="H1032" s="595" t="s">
        <v>411</v>
      </c>
      <c r="I1032" s="620" t="s">
        <v>178</v>
      </c>
      <c r="J1032" s="643">
        <v>5000000</v>
      </c>
    </row>
    <row r="1033" spans="1:10">
      <c r="A1033" s="595" t="s">
        <v>411</v>
      </c>
      <c r="B1033" s="644" t="s">
        <v>411</v>
      </c>
      <c r="C1033" s="642" t="s">
        <v>411</v>
      </c>
      <c r="D1033" s="594" t="s">
        <v>359</v>
      </c>
      <c r="E1033" s="594" t="s">
        <v>577</v>
      </c>
      <c r="F1033" s="594" t="s">
        <v>265</v>
      </c>
      <c r="G1033" s="594" t="s">
        <v>177</v>
      </c>
      <c r="H1033" s="594" t="s">
        <v>441</v>
      </c>
      <c r="I1033" s="620" t="s">
        <v>2728</v>
      </c>
      <c r="J1033" s="643">
        <v>5000000</v>
      </c>
    </row>
    <row r="1034" spans="1:10" ht="25.5">
      <c r="A1034" s="595" t="s">
        <v>411</v>
      </c>
      <c r="B1034" s="644" t="s">
        <v>411</v>
      </c>
      <c r="C1034" s="642" t="s">
        <v>411</v>
      </c>
      <c r="D1034" s="594" t="s">
        <v>359</v>
      </c>
      <c r="E1034" s="594" t="s">
        <v>577</v>
      </c>
      <c r="F1034" s="594" t="s">
        <v>265</v>
      </c>
      <c r="G1034" s="594" t="s">
        <v>744</v>
      </c>
      <c r="H1034" s="595" t="s">
        <v>411</v>
      </c>
      <c r="I1034" s="620" t="s">
        <v>2686</v>
      </c>
      <c r="J1034" s="643">
        <v>165000000</v>
      </c>
    </row>
    <row r="1035" spans="1:10">
      <c r="A1035" s="595" t="s">
        <v>411</v>
      </c>
      <c r="B1035" s="644" t="s">
        <v>411</v>
      </c>
      <c r="C1035" s="642" t="s">
        <v>411</v>
      </c>
      <c r="D1035" s="594" t="s">
        <v>359</v>
      </c>
      <c r="E1035" s="594" t="s">
        <v>577</v>
      </c>
      <c r="F1035" s="594" t="s">
        <v>265</v>
      </c>
      <c r="G1035" s="594" t="s">
        <v>744</v>
      </c>
      <c r="H1035" s="594" t="s">
        <v>7</v>
      </c>
      <c r="I1035" s="620" t="s">
        <v>8</v>
      </c>
      <c r="J1035" s="643">
        <v>90000000</v>
      </c>
    </row>
    <row r="1036" spans="1:10">
      <c r="A1036" s="595" t="s">
        <v>411</v>
      </c>
      <c r="B1036" s="644" t="s">
        <v>411</v>
      </c>
      <c r="C1036" s="642" t="s">
        <v>411</v>
      </c>
      <c r="D1036" s="594" t="s">
        <v>359</v>
      </c>
      <c r="E1036" s="594" t="s">
        <v>577</v>
      </c>
      <c r="F1036" s="594" t="s">
        <v>265</v>
      </c>
      <c r="G1036" s="594" t="s">
        <v>744</v>
      </c>
      <c r="H1036" s="594" t="s">
        <v>748</v>
      </c>
      <c r="I1036" s="620" t="s">
        <v>35</v>
      </c>
      <c r="J1036" s="643">
        <v>75000000</v>
      </c>
    </row>
    <row r="1037" spans="1:10">
      <c r="A1037" s="595" t="s">
        <v>411</v>
      </c>
      <c r="B1037" s="644" t="s">
        <v>411</v>
      </c>
      <c r="C1037" s="642" t="s">
        <v>411</v>
      </c>
      <c r="D1037" s="594" t="s">
        <v>359</v>
      </c>
      <c r="E1037" s="594" t="s">
        <v>577</v>
      </c>
      <c r="F1037" s="594" t="s">
        <v>265</v>
      </c>
      <c r="G1037" s="594" t="s">
        <v>260</v>
      </c>
      <c r="H1037" s="595" t="s">
        <v>411</v>
      </c>
      <c r="I1037" s="620" t="s">
        <v>261</v>
      </c>
      <c r="J1037" s="643">
        <v>145396000</v>
      </c>
    </row>
    <row r="1038" spans="1:10">
      <c r="A1038" s="595" t="s">
        <v>411</v>
      </c>
      <c r="B1038" s="644" t="s">
        <v>411</v>
      </c>
      <c r="C1038" s="642" t="s">
        <v>411</v>
      </c>
      <c r="D1038" s="594" t="s">
        <v>359</v>
      </c>
      <c r="E1038" s="594" t="s">
        <v>577</v>
      </c>
      <c r="F1038" s="594" t="s">
        <v>265</v>
      </c>
      <c r="G1038" s="594" t="s">
        <v>260</v>
      </c>
      <c r="H1038" s="594" t="s">
        <v>262</v>
      </c>
      <c r="I1038" s="620" t="s">
        <v>2707</v>
      </c>
      <c r="J1038" s="643">
        <v>145396000</v>
      </c>
    </row>
    <row r="1039" spans="1:10">
      <c r="A1039" s="595" t="s">
        <v>411</v>
      </c>
      <c r="B1039" s="644" t="s">
        <v>411</v>
      </c>
      <c r="C1039" s="642" t="s">
        <v>411</v>
      </c>
      <c r="D1039" s="594" t="s">
        <v>359</v>
      </c>
      <c r="E1039" s="594" t="s">
        <v>577</v>
      </c>
      <c r="F1039" s="594" t="s">
        <v>265</v>
      </c>
      <c r="G1039" s="594" t="s">
        <v>53</v>
      </c>
      <c r="H1039" s="595" t="s">
        <v>411</v>
      </c>
      <c r="I1039" s="620" t="s">
        <v>193</v>
      </c>
      <c r="J1039" s="643">
        <v>16473000</v>
      </c>
    </row>
    <row r="1040" spans="1:10">
      <c r="A1040" s="595" t="s">
        <v>411</v>
      </c>
      <c r="B1040" s="644" t="s">
        <v>411</v>
      </c>
      <c r="C1040" s="642" t="s">
        <v>411</v>
      </c>
      <c r="D1040" s="594" t="s">
        <v>359</v>
      </c>
      <c r="E1040" s="594" t="s">
        <v>577</v>
      </c>
      <c r="F1040" s="594" t="s">
        <v>265</v>
      </c>
      <c r="G1040" s="594" t="s">
        <v>53</v>
      </c>
      <c r="H1040" s="594" t="s">
        <v>358</v>
      </c>
      <c r="I1040" s="620" t="s">
        <v>195</v>
      </c>
      <c r="J1040" s="643">
        <v>16473000</v>
      </c>
    </row>
    <row r="1041" spans="1:10">
      <c r="A1041" s="595" t="s">
        <v>411</v>
      </c>
      <c r="B1041" s="644" t="s">
        <v>411</v>
      </c>
      <c r="C1041" s="642" t="s">
        <v>411</v>
      </c>
      <c r="D1041" s="594" t="s">
        <v>359</v>
      </c>
      <c r="E1041" s="594" t="s">
        <v>577</v>
      </c>
      <c r="F1041" s="594" t="s">
        <v>2749</v>
      </c>
      <c r="G1041" s="595" t="s">
        <v>411</v>
      </c>
      <c r="H1041" s="595" t="s">
        <v>411</v>
      </c>
      <c r="I1041" s="620" t="s">
        <v>2750</v>
      </c>
      <c r="J1041" s="643">
        <v>10000000</v>
      </c>
    </row>
    <row r="1042" spans="1:10">
      <c r="A1042" s="595" t="s">
        <v>411</v>
      </c>
      <c r="B1042" s="644" t="s">
        <v>411</v>
      </c>
      <c r="C1042" s="642" t="s">
        <v>411</v>
      </c>
      <c r="D1042" s="594" t="s">
        <v>359</v>
      </c>
      <c r="E1042" s="594" t="s">
        <v>577</v>
      </c>
      <c r="F1042" s="594" t="s">
        <v>2749</v>
      </c>
      <c r="G1042" s="594" t="s">
        <v>177</v>
      </c>
      <c r="H1042" s="595" t="s">
        <v>411</v>
      </c>
      <c r="I1042" s="620" t="s">
        <v>178</v>
      </c>
      <c r="J1042" s="643">
        <v>10000000</v>
      </c>
    </row>
    <row r="1043" spans="1:10">
      <c r="A1043" s="595" t="s">
        <v>411</v>
      </c>
      <c r="B1043" s="644" t="s">
        <v>411</v>
      </c>
      <c r="C1043" s="642" t="s">
        <v>411</v>
      </c>
      <c r="D1043" s="594" t="s">
        <v>359</v>
      </c>
      <c r="E1043" s="594" t="s">
        <v>577</v>
      </c>
      <c r="F1043" s="594" t="s">
        <v>2749</v>
      </c>
      <c r="G1043" s="594" t="s">
        <v>177</v>
      </c>
      <c r="H1043" s="594" t="s">
        <v>441</v>
      </c>
      <c r="I1043" s="620" t="s">
        <v>2728</v>
      </c>
      <c r="J1043" s="643">
        <v>10000000</v>
      </c>
    </row>
    <row r="1044" spans="1:10">
      <c r="A1044" s="595" t="s">
        <v>411</v>
      </c>
      <c r="B1044" s="644" t="s">
        <v>411</v>
      </c>
      <c r="C1044" s="642" t="s">
        <v>411</v>
      </c>
      <c r="D1044" s="594" t="s">
        <v>359</v>
      </c>
      <c r="E1044" s="594" t="s">
        <v>245</v>
      </c>
      <c r="F1044" s="595" t="s">
        <v>411</v>
      </c>
      <c r="G1044" s="595" t="s">
        <v>411</v>
      </c>
      <c r="H1044" s="595" t="s">
        <v>411</v>
      </c>
      <c r="I1044" s="620" t="s">
        <v>2855</v>
      </c>
      <c r="J1044" s="643">
        <v>598471000</v>
      </c>
    </row>
    <row r="1045" spans="1:10">
      <c r="A1045" s="595" t="s">
        <v>411</v>
      </c>
      <c r="B1045" s="644" t="s">
        <v>411</v>
      </c>
      <c r="C1045" s="642" t="s">
        <v>411</v>
      </c>
      <c r="D1045" s="594" t="s">
        <v>359</v>
      </c>
      <c r="E1045" s="594" t="s">
        <v>245</v>
      </c>
      <c r="F1045" s="594" t="s">
        <v>2856</v>
      </c>
      <c r="G1045" s="595" t="s">
        <v>411</v>
      </c>
      <c r="H1045" s="595" t="s">
        <v>411</v>
      </c>
      <c r="I1045" s="620" t="s">
        <v>2857</v>
      </c>
      <c r="J1045" s="643">
        <v>598471000</v>
      </c>
    </row>
    <row r="1046" spans="1:10">
      <c r="A1046" s="595" t="s">
        <v>411</v>
      </c>
      <c r="B1046" s="644" t="s">
        <v>411</v>
      </c>
      <c r="C1046" s="642" t="s">
        <v>411</v>
      </c>
      <c r="D1046" s="594" t="s">
        <v>359</v>
      </c>
      <c r="E1046" s="594" t="s">
        <v>245</v>
      </c>
      <c r="F1046" s="594" t="s">
        <v>2856</v>
      </c>
      <c r="G1046" s="594" t="s">
        <v>1145</v>
      </c>
      <c r="H1046" s="595" t="s">
        <v>411</v>
      </c>
      <c r="I1046" s="620" t="s">
        <v>2761</v>
      </c>
      <c r="J1046" s="643">
        <v>43673000</v>
      </c>
    </row>
    <row r="1047" spans="1:10">
      <c r="A1047" s="595" t="s">
        <v>411</v>
      </c>
      <c r="B1047" s="644" t="s">
        <v>411</v>
      </c>
      <c r="C1047" s="642" t="s">
        <v>411</v>
      </c>
      <c r="D1047" s="594" t="s">
        <v>359</v>
      </c>
      <c r="E1047" s="594" t="s">
        <v>245</v>
      </c>
      <c r="F1047" s="594" t="s">
        <v>2856</v>
      </c>
      <c r="G1047" s="594" t="s">
        <v>1145</v>
      </c>
      <c r="H1047" s="594" t="s">
        <v>1144</v>
      </c>
      <c r="I1047" s="620" t="s">
        <v>1143</v>
      </c>
      <c r="J1047" s="643">
        <v>43673000</v>
      </c>
    </row>
    <row r="1048" spans="1:10">
      <c r="A1048" s="595" t="s">
        <v>411</v>
      </c>
      <c r="B1048" s="644" t="s">
        <v>411</v>
      </c>
      <c r="C1048" s="642" t="s">
        <v>411</v>
      </c>
      <c r="D1048" s="594" t="s">
        <v>359</v>
      </c>
      <c r="E1048" s="594" t="s">
        <v>245</v>
      </c>
      <c r="F1048" s="594" t="s">
        <v>2856</v>
      </c>
      <c r="G1048" s="594" t="s">
        <v>260</v>
      </c>
      <c r="H1048" s="595" t="s">
        <v>411</v>
      </c>
      <c r="I1048" s="620" t="s">
        <v>261</v>
      </c>
      <c r="J1048" s="643">
        <v>527570000</v>
      </c>
    </row>
    <row r="1049" spans="1:10">
      <c r="A1049" s="595" t="s">
        <v>411</v>
      </c>
      <c r="B1049" s="644" t="s">
        <v>411</v>
      </c>
      <c r="C1049" s="642" t="s">
        <v>411</v>
      </c>
      <c r="D1049" s="594" t="s">
        <v>359</v>
      </c>
      <c r="E1049" s="594" t="s">
        <v>245</v>
      </c>
      <c r="F1049" s="594" t="s">
        <v>2856</v>
      </c>
      <c r="G1049" s="594" t="s">
        <v>260</v>
      </c>
      <c r="H1049" s="594" t="s">
        <v>262</v>
      </c>
      <c r="I1049" s="620" t="s">
        <v>2707</v>
      </c>
      <c r="J1049" s="643">
        <v>527570000</v>
      </c>
    </row>
    <row r="1050" spans="1:10">
      <c r="A1050" s="595" t="s">
        <v>411</v>
      </c>
      <c r="B1050" s="644" t="s">
        <v>411</v>
      </c>
      <c r="C1050" s="642" t="s">
        <v>411</v>
      </c>
      <c r="D1050" s="594" t="s">
        <v>359</v>
      </c>
      <c r="E1050" s="594" t="s">
        <v>245</v>
      </c>
      <c r="F1050" s="594" t="s">
        <v>2856</v>
      </c>
      <c r="G1050" s="594" t="s">
        <v>53</v>
      </c>
      <c r="H1050" s="595" t="s">
        <v>411</v>
      </c>
      <c r="I1050" s="620" t="s">
        <v>193</v>
      </c>
      <c r="J1050" s="643">
        <v>27228000</v>
      </c>
    </row>
    <row r="1051" spans="1:10">
      <c r="A1051" s="595" t="s">
        <v>411</v>
      </c>
      <c r="B1051" s="644" t="s">
        <v>411</v>
      </c>
      <c r="C1051" s="642" t="s">
        <v>411</v>
      </c>
      <c r="D1051" s="594" t="s">
        <v>359</v>
      </c>
      <c r="E1051" s="594" t="s">
        <v>245</v>
      </c>
      <c r="F1051" s="594" t="s">
        <v>2856</v>
      </c>
      <c r="G1051" s="594" t="s">
        <v>53</v>
      </c>
      <c r="H1051" s="594" t="s">
        <v>56</v>
      </c>
      <c r="I1051" s="620" t="s">
        <v>57</v>
      </c>
      <c r="J1051" s="643">
        <v>27228000</v>
      </c>
    </row>
    <row r="1052" spans="1:10">
      <c r="A1052" s="595" t="s">
        <v>411</v>
      </c>
      <c r="B1052" s="644" t="s">
        <v>411</v>
      </c>
      <c r="C1052" s="642" t="s">
        <v>411</v>
      </c>
      <c r="D1052" s="594" t="s">
        <v>359</v>
      </c>
      <c r="E1052" s="594" t="s">
        <v>276</v>
      </c>
      <c r="F1052" s="595" t="s">
        <v>411</v>
      </c>
      <c r="G1052" s="595" t="s">
        <v>411</v>
      </c>
      <c r="H1052" s="595" t="s">
        <v>411</v>
      </c>
      <c r="I1052" s="620" t="s">
        <v>1966</v>
      </c>
      <c r="J1052" s="643">
        <v>7002599842</v>
      </c>
    </row>
    <row r="1053" spans="1:10">
      <c r="A1053" s="595" t="s">
        <v>411</v>
      </c>
      <c r="B1053" s="644" t="s">
        <v>411</v>
      </c>
      <c r="C1053" s="642" t="s">
        <v>411</v>
      </c>
      <c r="D1053" s="594" t="s">
        <v>359</v>
      </c>
      <c r="E1053" s="594" t="s">
        <v>276</v>
      </c>
      <c r="F1053" s="594" t="s">
        <v>1316</v>
      </c>
      <c r="G1053" s="595" t="s">
        <v>411</v>
      </c>
      <c r="H1053" s="595" t="s">
        <v>411</v>
      </c>
      <c r="I1053" s="620" t="s">
        <v>2760</v>
      </c>
      <c r="J1053" s="643">
        <v>878105722</v>
      </c>
    </row>
    <row r="1054" spans="1:10">
      <c r="A1054" s="595" t="s">
        <v>411</v>
      </c>
      <c r="B1054" s="644" t="s">
        <v>411</v>
      </c>
      <c r="C1054" s="642" t="s">
        <v>411</v>
      </c>
      <c r="D1054" s="594" t="s">
        <v>359</v>
      </c>
      <c r="E1054" s="594" t="s">
        <v>276</v>
      </c>
      <c r="F1054" s="594" t="s">
        <v>1316</v>
      </c>
      <c r="G1054" s="594" t="s">
        <v>148</v>
      </c>
      <c r="H1054" s="595" t="s">
        <v>411</v>
      </c>
      <c r="I1054" s="620" t="s">
        <v>149</v>
      </c>
      <c r="J1054" s="643">
        <v>1665200</v>
      </c>
    </row>
    <row r="1055" spans="1:10">
      <c r="A1055" s="595" t="s">
        <v>411</v>
      </c>
      <c r="B1055" s="644" t="s">
        <v>411</v>
      </c>
      <c r="C1055" s="642" t="s">
        <v>411</v>
      </c>
      <c r="D1055" s="594" t="s">
        <v>359</v>
      </c>
      <c r="E1055" s="594" t="s">
        <v>276</v>
      </c>
      <c r="F1055" s="594" t="s">
        <v>1316</v>
      </c>
      <c r="G1055" s="594" t="s">
        <v>148</v>
      </c>
      <c r="H1055" s="594" t="s">
        <v>1075</v>
      </c>
      <c r="I1055" s="620" t="s">
        <v>2666</v>
      </c>
      <c r="J1055" s="643">
        <v>1665200</v>
      </c>
    </row>
    <row r="1056" spans="1:10">
      <c r="A1056" s="595" t="s">
        <v>411</v>
      </c>
      <c r="B1056" s="644" t="s">
        <v>411</v>
      </c>
      <c r="C1056" s="642" t="s">
        <v>411</v>
      </c>
      <c r="D1056" s="594" t="s">
        <v>359</v>
      </c>
      <c r="E1056" s="594" t="s">
        <v>276</v>
      </c>
      <c r="F1056" s="594" t="s">
        <v>1316</v>
      </c>
      <c r="G1056" s="594" t="s">
        <v>171</v>
      </c>
      <c r="H1056" s="595" t="s">
        <v>411</v>
      </c>
      <c r="I1056" s="620" t="s">
        <v>2677</v>
      </c>
      <c r="J1056" s="643">
        <v>1162000</v>
      </c>
    </row>
    <row r="1057" spans="1:10">
      <c r="A1057" s="595" t="s">
        <v>411</v>
      </c>
      <c r="B1057" s="644" t="s">
        <v>411</v>
      </c>
      <c r="C1057" s="642" t="s">
        <v>411</v>
      </c>
      <c r="D1057" s="594" t="s">
        <v>359</v>
      </c>
      <c r="E1057" s="594" t="s">
        <v>276</v>
      </c>
      <c r="F1057" s="594" t="s">
        <v>1316</v>
      </c>
      <c r="G1057" s="594" t="s">
        <v>171</v>
      </c>
      <c r="H1057" s="594" t="s">
        <v>173</v>
      </c>
      <c r="I1057" s="620" t="s">
        <v>174</v>
      </c>
      <c r="J1057" s="643">
        <v>1162000</v>
      </c>
    </row>
    <row r="1058" spans="1:10">
      <c r="A1058" s="595" t="s">
        <v>411</v>
      </c>
      <c r="B1058" s="644" t="s">
        <v>411</v>
      </c>
      <c r="C1058" s="642" t="s">
        <v>411</v>
      </c>
      <c r="D1058" s="594" t="s">
        <v>359</v>
      </c>
      <c r="E1058" s="594" t="s">
        <v>276</v>
      </c>
      <c r="F1058" s="594" t="s">
        <v>1316</v>
      </c>
      <c r="G1058" s="594" t="s">
        <v>240</v>
      </c>
      <c r="H1058" s="595" t="s">
        <v>411</v>
      </c>
      <c r="I1058" s="620" t="s">
        <v>241</v>
      </c>
      <c r="J1058" s="643">
        <v>20131000</v>
      </c>
    </row>
    <row r="1059" spans="1:10">
      <c r="A1059" s="595" t="s">
        <v>411</v>
      </c>
      <c r="B1059" s="644" t="s">
        <v>411</v>
      </c>
      <c r="C1059" s="642" t="s">
        <v>411</v>
      </c>
      <c r="D1059" s="594" t="s">
        <v>359</v>
      </c>
      <c r="E1059" s="594" t="s">
        <v>276</v>
      </c>
      <c r="F1059" s="594" t="s">
        <v>1316</v>
      </c>
      <c r="G1059" s="594" t="s">
        <v>240</v>
      </c>
      <c r="H1059" s="594" t="s">
        <v>242</v>
      </c>
      <c r="I1059" s="620" t="s">
        <v>243</v>
      </c>
      <c r="J1059" s="643">
        <v>2635000</v>
      </c>
    </row>
    <row r="1060" spans="1:10">
      <c r="A1060" s="595" t="s">
        <v>411</v>
      </c>
      <c r="B1060" s="644" t="s">
        <v>411</v>
      </c>
      <c r="C1060" s="642" t="s">
        <v>411</v>
      </c>
      <c r="D1060" s="594" t="s">
        <v>359</v>
      </c>
      <c r="E1060" s="594" t="s">
        <v>276</v>
      </c>
      <c r="F1060" s="594" t="s">
        <v>1316</v>
      </c>
      <c r="G1060" s="594" t="s">
        <v>240</v>
      </c>
      <c r="H1060" s="594" t="s">
        <v>728</v>
      </c>
      <c r="I1060" s="620" t="s">
        <v>729</v>
      </c>
      <c r="J1060" s="643">
        <v>3586000</v>
      </c>
    </row>
    <row r="1061" spans="1:10">
      <c r="A1061" s="595" t="s">
        <v>411</v>
      </c>
      <c r="B1061" s="644" t="s">
        <v>411</v>
      </c>
      <c r="C1061" s="642" t="s">
        <v>411</v>
      </c>
      <c r="D1061" s="594" t="s">
        <v>359</v>
      </c>
      <c r="E1061" s="594" t="s">
        <v>276</v>
      </c>
      <c r="F1061" s="594" t="s">
        <v>1316</v>
      </c>
      <c r="G1061" s="594" t="s">
        <v>240</v>
      </c>
      <c r="H1061" s="594" t="s">
        <v>731</v>
      </c>
      <c r="I1061" s="620" t="s">
        <v>732</v>
      </c>
      <c r="J1061" s="643">
        <v>1920000</v>
      </c>
    </row>
    <row r="1062" spans="1:10">
      <c r="A1062" s="595" t="s">
        <v>411</v>
      </c>
      <c r="B1062" s="644" t="s">
        <v>411</v>
      </c>
      <c r="C1062" s="642" t="s">
        <v>411</v>
      </c>
      <c r="D1062" s="594" t="s">
        <v>359</v>
      </c>
      <c r="E1062" s="594" t="s">
        <v>276</v>
      </c>
      <c r="F1062" s="594" t="s">
        <v>1316</v>
      </c>
      <c r="G1062" s="594" t="s">
        <v>240</v>
      </c>
      <c r="H1062" s="594" t="s">
        <v>733</v>
      </c>
      <c r="I1062" s="620" t="s">
        <v>734</v>
      </c>
      <c r="J1062" s="643">
        <v>6900000</v>
      </c>
    </row>
    <row r="1063" spans="1:10">
      <c r="A1063" s="595" t="s">
        <v>411</v>
      </c>
      <c r="B1063" s="644" t="s">
        <v>411</v>
      </c>
      <c r="C1063" s="642" t="s">
        <v>411</v>
      </c>
      <c r="D1063" s="594" t="s">
        <v>359</v>
      </c>
      <c r="E1063" s="594" t="s">
        <v>276</v>
      </c>
      <c r="F1063" s="594" t="s">
        <v>1316</v>
      </c>
      <c r="G1063" s="594" t="s">
        <v>240</v>
      </c>
      <c r="H1063" s="594" t="s">
        <v>735</v>
      </c>
      <c r="I1063" s="620" t="s">
        <v>193</v>
      </c>
      <c r="J1063" s="643">
        <v>5090000</v>
      </c>
    </row>
    <row r="1064" spans="1:10">
      <c r="A1064" s="595" t="s">
        <v>411</v>
      </c>
      <c r="B1064" s="644" t="s">
        <v>411</v>
      </c>
      <c r="C1064" s="642" t="s">
        <v>411</v>
      </c>
      <c r="D1064" s="594" t="s">
        <v>359</v>
      </c>
      <c r="E1064" s="594" t="s">
        <v>276</v>
      </c>
      <c r="F1064" s="594" t="s">
        <v>1316</v>
      </c>
      <c r="G1064" s="594" t="s">
        <v>738</v>
      </c>
      <c r="H1064" s="595" t="s">
        <v>411</v>
      </c>
      <c r="I1064" s="620" t="s">
        <v>739</v>
      </c>
      <c r="J1064" s="643">
        <v>7680000</v>
      </c>
    </row>
    <row r="1065" spans="1:10">
      <c r="A1065" s="595" t="s">
        <v>411</v>
      </c>
      <c r="B1065" s="644" t="s">
        <v>411</v>
      </c>
      <c r="C1065" s="642" t="s">
        <v>411</v>
      </c>
      <c r="D1065" s="594" t="s">
        <v>359</v>
      </c>
      <c r="E1065" s="594" t="s">
        <v>276</v>
      </c>
      <c r="F1065" s="594" t="s">
        <v>1316</v>
      </c>
      <c r="G1065" s="594" t="s">
        <v>738</v>
      </c>
      <c r="H1065" s="594" t="s">
        <v>740</v>
      </c>
      <c r="I1065" s="620" t="s">
        <v>741</v>
      </c>
      <c r="J1065" s="643">
        <v>1000000</v>
      </c>
    </row>
    <row r="1066" spans="1:10">
      <c r="A1066" s="595" t="s">
        <v>411</v>
      </c>
      <c r="B1066" s="644" t="s">
        <v>411</v>
      </c>
      <c r="C1066" s="642" t="s">
        <v>411</v>
      </c>
      <c r="D1066" s="594" t="s">
        <v>359</v>
      </c>
      <c r="E1066" s="594" t="s">
        <v>276</v>
      </c>
      <c r="F1066" s="594" t="s">
        <v>1316</v>
      </c>
      <c r="G1066" s="594" t="s">
        <v>738</v>
      </c>
      <c r="H1066" s="594" t="s">
        <v>742</v>
      </c>
      <c r="I1066" s="620" t="s">
        <v>743</v>
      </c>
      <c r="J1066" s="643">
        <v>6680000</v>
      </c>
    </row>
    <row r="1067" spans="1:10" ht="25.5">
      <c r="A1067" s="595" t="s">
        <v>411</v>
      </c>
      <c r="B1067" s="644" t="s">
        <v>411</v>
      </c>
      <c r="C1067" s="642" t="s">
        <v>411</v>
      </c>
      <c r="D1067" s="594" t="s">
        <v>359</v>
      </c>
      <c r="E1067" s="594" t="s">
        <v>276</v>
      </c>
      <c r="F1067" s="594" t="s">
        <v>1316</v>
      </c>
      <c r="G1067" s="594" t="s">
        <v>744</v>
      </c>
      <c r="H1067" s="595" t="s">
        <v>411</v>
      </c>
      <c r="I1067" s="620" t="s">
        <v>2686</v>
      </c>
      <c r="J1067" s="643">
        <v>50000000</v>
      </c>
    </row>
    <row r="1068" spans="1:10">
      <c r="A1068" s="595" t="s">
        <v>411</v>
      </c>
      <c r="B1068" s="644" t="s">
        <v>411</v>
      </c>
      <c r="C1068" s="642" t="s">
        <v>411</v>
      </c>
      <c r="D1068" s="594" t="s">
        <v>359</v>
      </c>
      <c r="E1068" s="594" t="s">
        <v>276</v>
      </c>
      <c r="F1068" s="594" t="s">
        <v>1316</v>
      </c>
      <c r="G1068" s="594" t="s">
        <v>744</v>
      </c>
      <c r="H1068" s="594" t="s">
        <v>712</v>
      </c>
      <c r="I1068" s="620" t="s">
        <v>713</v>
      </c>
      <c r="J1068" s="643">
        <v>50000000</v>
      </c>
    </row>
    <row r="1069" spans="1:10">
      <c r="A1069" s="595" t="s">
        <v>411</v>
      </c>
      <c r="B1069" s="644" t="s">
        <v>411</v>
      </c>
      <c r="C1069" s="642" t="s">
        <v>411</v>
      </c>
      <c r="D1069" s="594" t="s">
        <v>359</v>
      </c>
      <c r="E1069" s="594" t="s">
        <v>276</v>
      </c>
      <c r="F1069" s="594" t="s">
        <v>1316</v>
      </c>
      <c r="G1069" s="594" t="s">
        <v>189</v>
      </c>
      <c r="H1069" s="595" t="s">
        <v>411</v>
      </c>
      <c r="I1069" s="620" t="s">
        <v>190</v>
      </c>
      <c r="J1069" s="643">
        <v>59910000</v>
      </c>
    </row>
    <row r="1070" spans="1:10">
      <c r="A1070" s="595" t="s">
        <v>411</v>
      </c>
      <c r="B1070" s="644" t="s">
        <v>411</v>
      </c>
      <c r="C1070" s="642" t="s">
        <v>411</v>
      </c>
      <c r="D1070" s="594" t="s">
        <v>359</v>
      </c>
      <c r="E1070" s="594" t="s">
        <v>276</v>
      </c>
      <c r="F1070" s="594" t="s">
        <v>1316</v>
      </c>
      <c r="G1070" s="594" t="s">
        <v>189</v>
      </c>
      <c r="H1070" s="594" t="s">
        <v>773</v>
      </c>
      <c r="I1070" s="620" t="s">
        <v>2695</v>
      </c>
      <c r="J1070" s="643">
        <v>47800000</v>
      </c>
    </row>
    <row r="1071" spans="1:10">
      <c r="A1071" s="595" t="s">
        <v>411</v>
      </c>
      <c r="B1071" s="644" t="s">
        <v>411</v>
      </c>
      <c r="C1071" s="642" t="s">
        <v>411</v>
      </c>
      <c r="D1071" s="594" t="s">
        <v>359</v>
      </c>
      <c r="E1071" s="594" t="s">
        <v>276</v>
      </c>
      <c r="F1071" s="594" t="s">
        <v>1316</v>
      </c>
      <c r="G1071" s="594" t="s">
        <v>189</v>
      </c>
      <c r="H1071" s="594" t="s">
        <v>37</v>
      </c>
      <c r="I1071" s="620" t="s">
        <v>2696</v>
      </c>
      <c r="J1071" s="643">
        <v>360000</v>
      </c>
    </row>
    <row r="1072" spans="1:10">
      <c r="A1072" s="595" t="s">
        <v>411</v>
      </c>
      <c r="B1072" s="644" t="s">
        <v>411</v>
      </c>
      <c r="C1072" s="642" t="s">
        <v>411</v>
      </c>
      <c r="D1072" s="594" t="s">
        <v>359</v>
      </c>
      <c r="E1072" s="594" t="s">
        <v>276</v>
      </c>
      <c r="F1072" s="594" t="s">
        <v>1316</v>
      </c>
      <c r="G1072" s="594" t="s">
        <v>189</v>
      </c>
      <c r="H1072" s="594" t="s">
        <v>192</v>
      </c>
      <c r="I1072" s="620" t="s">
        <v>195</v>
      </c>
      <c r="J1072" s="643">
        <v>11750000</v>
      </c>
    </row>
    <row r="1073" spans="1:10">
      <c r="A1073" s="595" t="s">
        <v>411</v>
      </c>
      <c r="B1073" s="644" t="s">
        <v>411</v>
      </c>
      <c r="C1073" s="642" t="s">
        <v>411</v>
      </c>
      <c r="D1073" s="594" t="s">
        <v>359</v>
      </c>
      <c r="E1073" s="594" t="s">
        <v>276</v>
      </c>
      <c r="F1073" s="594" t="s">
        <v>1316</v>
      </c>
      <c r="G1073" s="594" t="s">
        <v>77</v>
      </c>
      <c r="H1073" s="595" t="s">
        <v>411</v>
      </c>
      <c r="I1073" s="620" t="s">
        <v>78</v>
      </c>
      <c r="J1073" s="643">
        <v>3600000</v>
      </c>
    </row>
    <row r="1074" spans="1:10">
      <c r="A1074" s="595" t="s">
        <v>411</v>
      </c>
      <c r="B1074" s="644" t="s">
        <v>411</v>
      </c>
      <c r="C1074" s="642" t="s">
        <v>411</v>
      </c>
      <c r="D1074" s="594" t="s">
        <v>359</v>
      </c>
      <c r="E1074" s="594" t="s">
        <v>276</v>
      </c>
      <c r="F1074" s="594" t="s">
        <v>1316</v>
      </c>
      <c r="G1074" s="594" t="s">
        <v>77</v>
      </c>
      <c r="H1074" s="594" t="s">
        <v>79</v>
      </c>
      <c r="I1074" s="620" t="s">
        <v>195</v>
      </c>
      <c r="J1074" s="643">
        <v>3600000</v>
      </c>
    </row>
    <row r="1075" spans="1:10">
      <c r="A1075" s="595" t="s">
        <v>411</v>
      </c>
      <c r="B1075" s="644" t="s">
        <v>411</v>
      </c>
      <c r="C1075" s="642" t="s">
        <v>411</v>
      </c>
      <c r="D1075" s="594" t="s">
        <v>359</v>
      </c>
      <c r="E1075" s="594" t="s">
        <v>276</v>
      </c>
      <c r="F1075" s="594" t="s">
        <v>1316</v>
      </c>
      <c r="G1075" s="594" t="s">
        <v>194</v>
      </c>
      <c r="H1075" s="595" t="s">
        <v>411</v>
      </c>
      <c r="I1075" s="620" t="s">
        <v>195</v>
      </c>
      <c r="J1075" s="643">
        <v>551545000</v>
      </c>
    </row>
    <row r="1076" spans="1:10">
      <c r="A1076" s="595" t="s">
        <v>411</v>
      </c>
      <c r="B1076" s="644" t="s">
        <v>411</v>
      </c>
      <c r="C1076" s="642" t="s">
        <v>411</v>
      </c>
      <c r="D1076" s="594" t="s">
        <v>359</v>
      </c>
      <c r="E1076" s="594" t="s">
        <v>276</v>
      </c>
      <c r="F1076" s="594" t="s">
        <v>1316</v>
      </c>
      <c r="G1076" s="594" t="s">
        <v>194</v>
      </c>
      <c r="H1076" s="594" t="s">
        <v>15</v>
      </c>
      <c r="I1076" s="620" t="s">
        <v>2701</v>
      </c>
      <c r="J1076" s="643">
        <v>1200000</v>
      </c>
    </row>
    <row r="1077" spans="1:10">
      <c r="A1077" s="595" t="s">
        <v>411</v>
      </c>
      <c r="B1077" s="644" t="s">
        <v>411</v>
      </c>
      <c r="C1077" s="642" t="s">
        <v>411</v>
      </c>
      <c r="D1077" s="594" t="s">
        <v>359</v>
      </c>
      <c r="E1077" s="594" t="s">
        <v>276</v>
      </c>
      <c r="F1077" s="594" t="s">
        <v>1316</v>
      </c>
      <c r="G1077" s="594" t="s">
        <v>194</v>
      </c>
      <c r="H1077" s="594" t="s">
        <v>200</v>
      </c>
      <c r="I1077" s="620" t="s">
        <v>201</v>
      </c>
      <c r="J1077" s="643">
        <v>550345000</v>
      </c>
    </row>
    <row r="1078" spans="1:10">
      <c r="A1078" s="595" t="s">
        <v>411</v>
      </c>
      <c r="B1078" s="644" t="s">
        <v>411</v>
      </c>
      <c r="C1078" s="642" t="s">
        <v>411</v>
      </c>
      <c r="D1078" s="594" t="s">
        <v>359</v>
      </c>
      <c r="E1078" s="594" t="s">
        <v>276</v>
      </c>
      <c r="F1078" s="594" t="s">
        <v>1316</v>
      </c>
      <c r="G1078" s="594" t="s">
        <v>260</v>
      </c>
      <c r="H1078" s="595" t="s">
        <v>411</v>
      </c>
      <c r="I1078" s="620" t="s">
        <v>261</v>
      </c>
      <c r="J1078" s="643">
        <v>169980655</v>
      </c>
    </row>
    <row r="1079" spans="1:10">
      <c r="A1079" s="595" t="s">
        <v>411</v>
      </c>
      <c r="B1079" s="644" t="s">
        <v>411</v>
      </c>
      <c r="C1079" s="642" t="s">
        <v>411</v>
      </c>
      <c r="D1079" s="594" t="s">
        <v>359</v>
      </c>
      <c r="E1079" s="594" t="s">
        <v>276</v>
      </c>
      <c r="F1079" s="594" t="s">
        <v>1316</v>
      </c>
      <c r="G1079" s="594" t="s">
        <v>260</v>
      </c>
      <c r="H1079" s="594" t="s">
        <v>262</v>
      </c>
      <c r="I1079" s="620" t="s">
        <v>2707</v>
      </c>
      <c r="J1079" s="643">
        <v>169980655</v>
      </c>
    </row>
    <row r="1080" spans="1:10">
      <c r="A1080" s="595" t="s">
        <v>411</v>
      </c>
      <c r="B1080" s="644" t="s">
        <v>411</v>
      </c>
      <c r="C1080" s="642" t="s">
        <v>411</v>
      </c>
      <c r="D1080" s="594" t="s">
        <v>359</v>
      </c>
      <c r="E1080" s="594" t="s">
        <v>276</v>
      </c>
      <c r="F1080" s="594" t="s">
        <v>1316</v>
      </c>
      <c r="G1080" s="594" t="s">
        <v>53</v>
      </c>
      <c r="H1080" s="595" t="s">
        <v>411</v>
      </c>
      <c r="I1080" s="620" t="s">
        <v>193</v>
      </c>
      <c r="J1080" s="643">
        <v>12431867</v>
      </c>
    </row>
    <row r="1081" spans="1:10">
      <c r="A1081" s="595" t="s">
        <v>411</v>
      </c>
      <c r="B1081" s="644" t="s">
        <v>411</v>
      </c>
      <c r="C1081" s="642" t="s">
        <v>411</v>
      </c>
      <c r="D1081" s="594" t="s">
        <v>359</v>
      </c>
      <c r="E1081" s="594" t="s">
        <v>276</v>
      </c>
      <c r="F1081" s="594" t="s">
        <v>1316</v>
      </c>
      <c r="G1081" s="594" t="s">
        <v>53</v>
      </c>
      <c r="H1081" s="594" t="s">
        <v>56</v>
      </c>
      <c r="I1081" s="620" t="s">
        <v>57</v>
      </c>
      <c r="J1081" s="643">
        <v>12431867</v>
      </c>
    </row>
    <row r="1082" spans="1:10">
      <c r="A1082" s="595" t="s">
        <v>411</v>
      </c>
      <c r="B1082" s="644" t="s">
        <v>411</v>
      </c>
      <c r="C1082" s="642" t="s">
        <v>411</v>
      </c>
      <c r="D1082" s="594" t="s">
        <v>359</v>
      </c>
      <c r="E1082" s="594" t="s">
        <v>276</v>
      </c>
      <c r="F1082" s="594" t="s">
        <v>564</v>
      </c>
      <c r="G1082" s="595" t="s">
        <v>411</v>
      </c>
      <c r="H1082" s="595" t="s">
        <v>411</v>
      </c>
      <c r="I1082" s="620" t="s">
        <v>2764</v>
      </c>
      <c r="J1082" s="643">
        <v>90000000</v>
      </c>
    </row>
    <row r="1083" spans="1:10" ht="25.5">
      <c r="A1083" s="595" t="s">
        <v>411</v>
      </c>
      <c r="B1083" s="644" t="s">
        <v>411</v>
      </c>
      <c r="C1083" s="642" t="s">
        <v>411</v>
      </c>
      <c r="D1083" s="594" t="s">
        <v>359</v>
      </c>
      <c r="E1083" s="594" t="s">
        <v>276</v>
      </c>
      <c r="F1083" s="594" t="s">
        <v>564</v>
      </c>
      <c r="G1083" s="594" t="s">
        <v>744</v>
      </c>
      <c r="H1083" s="595" t="s">
        <v>411</v>
      </c>
      <c r="I1083" s="620" t="s">
        <v>2686</v>
      </c>
      <c r="J1083" s="643">
        <v>90000000</v>
      </c>
    </row>
    <row r="1084" spans="1:10">
      <c r="A1084" s="595" t="s">
        <v>411</v>
      </c>
      <c r="B1084" s="644" t="s">
        <v>411</v>
      </c>
      <c r="C1084" s="642" t="s">
        <v>411</v>
      </c>
      <c r="D1084" s="594" t="s">
        <v>359</v>
      </c>
      <c r="E1084" s="594" t="s">
        <v>276</v>
      </c>
      <c r="F1084" s="594" t="s">
        <v>564</v>
      </c>
      <c r="G1084" s="594" t="s">
        <v>744</v>
      </c>
      <c r="H1084" s="594" t="s">
        <v>712</v>
      </c>
      <c r="I1084" s="620" t="s">
        <v>713</v>
      </c>
      <c r="J1084" s="643">
        <v>90000000</v>
      </c>
    </row>
    <row r="1085" spans="1:10">
      <c r="A1085" s="595" t="s">
        <v>411</v>
      </c>
      <c r="B1085" s="644" t="s">
        <v>411</v>
      </c>
      <c r="C1085" s="642" t="s">
        <v>411</v>
      </c>
      <c r="D1085" s="594" t="s">
        <v>359</v>
      </c>
      <c r="E1085" s="594" t="s">
        <v>276</v>
      </c>
      <c r="F1085" s="594" t="s">
        <v>1229</v>
      </c>
      <c r="G1085" s="595" t="s">
        <v>411</v>
      </c>
      <c r="H1085" s="595" t="s">
        <v>411</v>
      </c>
      <c r="I1085" s="620" t="s">
        <v>2766</v>
      </c>
      <c r="J1085" s="643">
        <v>510231800</v>
      </c>
    </row>
    <row r="1086" spans="1:10" ht="25.5">
      <c r="A1086" s="595" t="s">
        <v>411</v>
      </c>
      <c r="B1086" s="644" t="s">
        <v>411</v>
      </c>
      <c r="C1086" s="642" t="s">
        <v>411</v>
      </c>
      <c r="D1086" s="594" t="s">
        <v>359</v>
      </c>
      <c r="E1086" s="594" t="s">
        <v>276</v>
      </c>
      <c r="F1086" s="594" t="s">
        <v>1229</v>
      </c>
      <c r="G1086" s="594" t="s">
        <v>744</v>
      </c>
      <c r="H1086" s="595" t="s">
        <v>411</v>
      </c>
      <c r="I1086" s="620" t="s">
        <v>2686</v>
      </c>
      <c r="J1086" s="643">
        <v>446500800</v>
      </c>
    </row>
    <row r="1087" spans="1:10">
      <c r="A1087" s="595" t="s">
        <v>411</v>
      </c>
      <c r="B1087" s="644" t="s">
        <v>411</v>
      </c>
      <c r="C1087" s="642" t="s">
        <v>411</v>
      </c>
      <c r="D1087" s="594" t="s">
        <v>359</v>
      </c>
      <c r="E1087" s="594" t="s">
        <v>276</v>
      </c>
      <c r="F1087" s="594" t="s">
        <v>1229</v>
      </c>
      <c r="G1087" s="594" t="s">
        <v>744</v>
      </c>
      <c r="H1087" s="594" t="s">
        <v>712</v>
      </c>
      <c r="I1087" s="620" t="s">
        <v>713</v>
      </c>
      <c r="J1087" s="643">
        <v>446500800</v>
      </c>
    </row>
    <row r="1088" spans="1:10">
      <c r="A1088" s="595" t="s">
        <v>411</v>
      </c>
      <c r="B1088" s="644" t="s">
        <v>411</v>
      </c>
      <c r="C1088" s="642" t="s">
        <v>411</v>
      </c>
      <c r="D1088" s="594" t="s">
        <v>359</v>
      </c>
      <c r="E1088" s="594" t="s">
        <v>276</v>
      </c>
      <c r="F1088" s="594" t="s">
        <v>1229</v>
      </c>
      <c r="G1088" s="594" t="s">
        <v>1145</v>
      </c>
      <c r="H1088" s="595" t="s">
        <v>411</v>
      </c>
      <c r="I1088" s="620" t="s">
        <v>2761</v>
      </c>
      <c r="J1088" s="643">
        <v>33731000</v>
      </c>
    </row>
    <row r="1089" spans="1:10">
      <c r="A1089" s="595" t="s">
        <v>411</v>
      </c>
      <c r="B1089" s="644" t="s">
        <v>411</v>
      </c>
      <c r="C1089" s="642" t="s">
        <v>411</v>
      </c>
      <c r="D1089" s="594" t="s">
        <v>359</v>
      </c>
      <c r="E1089" s="594" t="s">
        <v>276</v>
      </c>
      <c r="F1089" s="594" t="s">
        <v>1229</v>
      </c>
      <c r="G1089" s="594" t="s">
        <v>1145</v>
      </c>
      <c r="H1089" s="594" t="s">
        <v>1144</v>
      </c>
      <c r="I1089" s="620" t="s">
        <v>1143</v>
      </c>
      <c r="J1089" s="643">
        <v>33731000</v>
      </c>
    </row>
    <row r="1090" spans="1:10">
      <c r="A1090" s="595"/>
      <c r="B1090" s="644"/>
      <c r="C1090" s="642"/>
      <c r="D1090" s="594" t="s">
        <v>359</v>
      </c>
      <c r="E1090" s="594" t="s">
        <v>276</v>
      </c>
      <c r="F1090" s="594" t="s">
        <v>1229</v>
      </c>
      <c r="G1090" s="594" t="s">
        <v>260</v>
      </c>
      <c r="H1090" s="595" t="s">
        <v>411</v>
      </c>
      <c r="I1090" s="620" t="s">
        <v>261</v>
      </c>
      <c r="J1090" s="643">
        <v>30000000</v>
      </c>
    </row>
    <row r="1091" spans="1:10">
      <c r="A1091" s="595"/>
      <c r="B1091" s="644"/>
      <c r="C1091" s="642"/>
      <c r="D1091" s="594" t="s">
        <v>359</v>
      </c>
      <c r="E1091" s="594" t="s">
        <v>276</v>
      </c>
      <c r="F1091" s="594" t="s">
        <v>1229</v>
      </c>
      <c r="G1091" s="594" t="s">
        <v>260</v>
      </c>
      <c r="H1091" s="594" t="s">
        <v>262</v>
      </c>
      <c r="I1091" s="620" t="s">
        <v>2707</v>
      </c>
      <c r="J1091" s="643">
        <v>30000000</v>
      </c>
    </row>
    <row r="1092" spans="1:10">
      <c r="A1092" s="595" t="s">
        <v>411</v>
      </c>
      <c r="B1092" s="644" t="s">
        <v>411</v>
      </c>
      <c r="C1092" s="642" t="s">
        <v>411</v>
      </c>
      <c r="D1092" s="594" t="s">
        <v>359</v>
      </c>
      <c r="E1092" s="594" t="s">
        <v>276</v>
      </c>
      <c r="F1092" s="594" t="s">
        <v>2769</v>
      </c>
      <c r="G1092" s="595" t="s">
        <v>411</v>
      </c>
      <c r="H1092" s="595" t="s">
        <v>411</v>
      </c>
      <c r="I1092" s="620" t="s">
        <v>2770</v>
      </c>
      <c r="J1092" s="643">
        <v>4461266320</v>
      </c>
    </row>
    <row r="1093" spans="1:10" ht="25.5">
      <c r="A1093" s="595" t="s">
        <v>411</v>
      </c>
      <c r="B1093" s="644" t="s">
        <v>411</v>
      </c>
      <c r="C1093" s="642" t="s">
        <v>411</v>
      </c>
      <c r="D1093" s="594" t="s">
        <v>359</v>
      </c>
      <c r="E1093" s="594" t="s">
        <v>276</v>
      </c>
      <c r="F1093" s="594" t="s">
        <v>2769</v>
      </c>
      <c r="G1093" s="594" t="s">
        <v>744</v>
      </c>
      <c r="H1093" s="595" t="s">
        <v>411</v>
      </c>
      <c r="I1093" s="620" t="s">
        <v>2686</v>
      </c>
      <c r="J1093" s="643">
        <v>1623323000</v>
      </c>
    </row>
    <row r="1094" spans="1:10">
      <c r="A1094" s="595" t="s">
        <v>411</v>
      </c>
      <c r="B1094" s="644" t="s">
        <v>411</v>
      </c>
      <c r="C1094" s="642" t="s">
        <v>411</v>
      </c>
      <c r="D1094" s="594" t="s">
        <v>359</v>
      </c>
      <c r="E1094" s="594" t="s">
        <v>276</v>
      </c>
      <c r="F1094" s="594" t="s">
        <v>2769</v>
      </c>
      <c r="G1094" s="594" t="s">
        <v>744</v>
      </c>
      <c r="H1094" s="594" t="s">
        <v>371</v>
      </c>
      <c r="I1094" s="620" t="s">
        <v>372</v>
      </c>
      <c r="J1094" s="643">
        <v>1543323000</v>
      </c>
    </row>
    <row r="1095" spans="1:10">
      <c r="A1095" s="595" t="s">
        <v>411</v>
      </c>
      <c r="B1095" s="644" t="s">
        <v>411</v>
      </c>
      <c r="C1095" s="642" t="s">
        <v>411</v>
      </c>
      <c r="D1095" s="594" t="s">
        <v>359</v>
      </c>
      <c r="E1095" s="594" t="s">
        <v>276</v>
      </c>
      <c r="F1095" s="594" t="s">
        <v>2769</v>
      </c>
      <c r="G1095" s="594" t="s">
        <v>744</v>
      </c>
      <c r="H1095" s="594" t="s">
        <v>712</v>
      </c>
      <c r="I1095" s="620" t="s">
        <v>713</v>
      </c>
      <c r="J1095" s="643">
        <v>40000000</v>
      </c>
    </row>
    <row r="1096" spans="1:10">
      <c r="A1096" s="595" t="s">
        <v>411</v>
      </c>
      <c r="B1096" s="644" t="s">
        <v>411</v>
      </c>
      <c r="C1096" s="642" t="s">
        <v>411</v>
      </c>
      <c r="D1096" s="594" t="s">
        <v>359</v>
      </c>
      <c r="E1096" s="594" t="s">
        <v>276</v>
      </c>
      <c r="F1096" s="594" t="s">
        <v>2769</v>
      </c>
      <c r="G1096" s="594" t="s">
        <v>744</v>
      </c>
      <c r="H1096" s="594" t="s">
        <v>748</v>
      </c>
      <c r="I1096" s="620" t="s">
        <v>35</v>
      </c>
      <c r="J1096" s="643">
        <v>40000000</v>
      </c>
    </row>
    <row r="1097" spans="1:10">
      <c r="A1097" s="595" t="s">
        <v>411</v>
      </c>
      <c r="B1097" s="644" t="s">
        <v>411</v>
      </c>
      <c r="C1097" s="642" t="s">
        <v>411</v>
      </c>
      <c r="D1097" s="594" t="s">
        <v>359</v>
      </c>
      <c r="E1097" s="594" t="s">
        <v>276</v>
      </c>
      <c r="F1097" s="594" t="s">
        <v>2769</v>
      </c>
      <c r="G1097" s="594" t="s">
        <v>260</v>
      </c>
      <c r="H1097" s="595" t="s">
        <v>411</v>
      </c>
      <c r="I1097" s="620" t="s">
        <v>261</v>
      </c>
      <c r="J1097" s="643">
        <v>2781475320</v>
      </c>
    </row>
    <row r="1098" spans="1:10">
      <c r="A1098" s="595" t="s">
        <v>411</v>
      </c>
      <c r="B1098" s="644" t="s">
        <v>411</v>
      </c>
      <c r="C1098" s="642" t="s">
        <v>411</v>
      </c>
      <c r="D1098" s="594" t="s">
        <v>359</v>
      </c>
      <c r="E1098" s="594" t="s">
        <v>276</v>
      </c>
      <c r="F1098" s="594" t="s">
        <v>2769</v>
      </c>
      <c r="G1098" s="594" t="s">
        <v>260</v>
      </c>
      <c r="H1098" s="594" t="s">
        <v>262</v>
      </c>
      <c r="I1098" s="620" t="s">
        <v>2707</v>
      </c>
      <c r="J1098" s="643">
        <v>2781475320</v>
      </c>
    </row>
    <row r="1099" spans="1:10">
      <c r="A1099" s="595" t="s">
        <v>411</v>
      </c>
      <c r="B1099" s="644" t="s">
        <v>411</v>
      </c>
      <c r="C1099" s="642" t="s">
        <v>411</v>
      </c>
      <c r="D1099" s="594" t="s">
        <v>359</v>
      </c>
      <c r="E1099" s="594" t="s">
        <v>276</v>
      </c>
      <c r="F1099" s="594" t="s">
        <v>2769</v>
      </c>
      <c r="G1099" s="594" t="s">
        <v>53</v>
      </c>
      <c r="H1099" s="595" t="s">
        <v>411</v>
      </c>
      <c r="I1099" s="620" t="s">
        <v>193</v>
      </c>
      <c r="J1099" s="643">
        <v>56468000</v>
      </c>
    </row>
    <row r="1100" spans="1:10">
      <c r="A1100" s="595" t="s">
        <v>411</v>
      </c>
      <c r="B1100" s="644" t="s">
        <v>411</v>
      </c>
      <c r="C1100" s="642" t="s">
        <v>411</v>
      </c>
      <c r="D1100" s="594" t="s">
        <v>359</v>
      </c>
      <c r="E1100" s="594" t="s">
        <v>276</v>
      </c>
      <c r="F1100" s="594" t="s">
        <v>2769</v>
      </c>
      <c r="G1100" s="594" t="s">
        <v>53</v>
      </c>
      <c r="H1100" s="594" t="s">
        <v>54</v>
      </c>
      <c r="I1100" s="620" t="s">
        <v>55</v>
      </c>
      <c r="J1100" s="643">
        <v>20043000</v>
      </c>
    </row>
    <row r="1101" spans="1:10">
      <c r="A1101" s="595" t="s">
        <v>411</v>
      </c>
      <c r="B1101" s="644" t="s">
        <v>411</v>
      </c>
      <c r="C1101" s="642" t="s">
        <v>411</v>
      </c>
      <c r="D1101" s="594" t="s">
        <v>359</v>
      </c>
      <c r="E1101" s="594" t="s">
        <v>276</v>
      </c>
      <c r="F1101" s="594" t="s">
        <v>2769</v>
      </c>
      <c r="G1101" s="594" t="s">
        <v>53</v>
      </c>
      <c r="H1101" s="594" t="s">
        <v>56</v>
      </c>
      <c r="I1101" s="620" t="s">
        <v>57</v>
      </c>
      <c r="J1101" s="643">
        <v>31425000</v>
      </c>
    </row>
    <row r="1102" spans="1:10">
      <c r="A1102" s="595" t="s">
        <v>411</v>
      </c>
      <c r="B1102" s="644" t="s">
        <v>411</v>
      </c>
      <c r="C1102" s="642" t="s">
        <v>411</v>
      </c>
      <c r="D1102" s="594" t="s">
        <v>359</v>
      </c>
      <c r="E1102" s="594" t="s">
        <v>276</v>
      </c>
      <c r="F1102" s="594" t="s">
        <v>2769</v>
      </c>
      <c r="G1102" s="594" t="s">
        <v>53</v>
      </c>
      <c r="H1102" s="594" t="s">
        <v>358</v>
      </c>
      <c r="I1102" s="620" t="s">
        <v>195</v>
      </c>
      <c r="J1102" s="643">
        <v>5000000</v>
      </c>
    </row>
    <row r="1103" spans="1:10">
      <c r="A1103" s="595" t="s">
        <v>411</v>
      </c>
      <c r="B1103" s="644" t="s">
        <v>411</v>
      </c>
      <c r="C1103" s="642" t="s">
        <v>411</v>
      </c>
      <c r="D1103" s="594" t="s">
        <v>359</v>
      </c>
      <c r="E1103" s="594" t="s">
        <v>276</v>
      </c>
      <c r="F1103" s="594" t="s">
        <v>278</v>
      </c>
      <c r="G1103" s="595" t="s">
        <v>411</v>
      </c>
      <c r="H1103" s="595" t="s">
        <v>411</v>
      </c>
      <c r="I1103" s="620" t="s">
        <v>2771</v>
      </c>
      <c r="J1103" s="643">
        <v>419140000</v>
      </c>
    </row>
    <row r="1104" spans="1:10" ht="25.5">
      <c r="A1104" s="595" t="s">
        <v>411</v>
      </c>
      <c r="B1104" s="644" t="s">
        <v>411</v>
      </c>
      <c r="C1104" s="642" t="s">
        <v>411</v>
      </c>
      <c r="D1104" s="594" t="s">
        <v>359</v>
      </c>
      <c r="E1104" s="594" t="s">
        <v>276</v>
      </c>
      <c r="F1104" s="594" t="s">
        <v>278</v>
      </c>
      <c r="G1104" s="594" t="s">
        <v>744</v>
      </c>
      <c r="H1104" s="595" t="s">
        <v>411</v>
      </c>
      <c r="I1104" s="620" t="s">
        <v>2686</v>
      </c>
      <c r="J1104" s="643">
        <v>52760000</v>
      </c>
    </row>
    <row r="1105" spans="1:10">
      <c r="A1105" s="595" t="s">
        <v>411</v>
      </c>
      <c r="B1105" s="644" t="s">
        <v>411</v>
      </c>
      <c r="C1105" s="642" t="s">
        <v>411</v>
      </c>
      <c r="D1105" s="594" t="s">
        <v>359</v>
      </c>
      <c r="E1105" s="594" t="s">
        <v>276</v>
      </c>
      <c r="F1105" s="594" t="s">
        <v>278</v>
      </c>
      <c r="G1105" s="594" t="s">
        <v>744</v>
      </c>
      <c r="H1105" s="594" t="s">
        <v>371</v>
      </c>
      <c r="I1105" s="620" t="s">
        <v>372</v>
      </c>
      <c r="J1105" s="643">
        <v>52760000</v>
      </c>
    </row>
    <row r="1106" spans="1:10">
      <c r="A1106" s="595" t="s">
        <v>411</v>
      </c>
      <c r="B1106" s="644" t="s">
        <v>411</v>
      </c>
      <c r="C1106" s="642" t="s">
        <v>411</v>
      </c>
      <c r="D1106" s="594" t="s">
        <v>359</v>
      </c>
      <c r="E1106" s="594" t="s">
        <v>276</v>
      </c>
      <c r="F1106" s="594" t="s">
        <v>278</v>
      </c>
      <c r="G1106" s="594" t="s">
        <v>260</v>
      </c>
      <c r="H1106" s="595" t="s">
        <v>411</v>
      </c>
      <c r="I1106" s="620" t="s">
        <v>261</v>
      </c>
      <c r="J1106" s="643">
        <v>326837000</v>
      </c>
    </row>
    <row r="1107" spans="1:10">
      <c r="A1107" s="595" t="s">
        <v>411</v>
      </c>
      <c r="B1107" s="644" t="s">
        <v>411</v>
      </c>
      <c r="C1107" s="642" t="s">
        <v>411</v>
      </c>
      <c r="D1107" s="594" t="s">
        <v>359</v>
      </c>
      <c r="E1107" s="594" t="s">
        <v>276</v>
      </c>
      <c r="F1107" s="594" t="s">
        <v>278</v>
      </c>
      <c r="G1107" s="594" t="s">
        <v>260</v>
      </c>
      <c r="H1107" s="594" t="s">
        <v>262</v>
      </c>
      <c r="I1107" s="620" t="s">
        <v>2707</v>
      </c>
      <c r="J1107" s="643">
        <v>326837000</v>
      </c>
    </row>
    <row r="1108" spans="1:10">
      <c r="A1108" s="595" t="s">
        <v>411</v>
      </c>
      <c r="B1108" s="644" t="s">
        <v>411</v>
      </c>
      <c r="C1108" s="642" t="s">
        <v>411</v>
      </c>
      <c r="D1108" s="594" t="s">
        <v>359</v>
      </c>
      <c r="E1108" s="594" t="s">
        <v>276</v>
      </c>
      <c r="F1108" s="594" t="s">
        <v>278</v>
      </c>
      <c r="G1108" s="594" t="s">
        <v>53</v>
      </c>
      <c r="H1108" s="595" t="s">
        <v>411</v>
      </c>
      <c r="I1108" s="620" t="s">
        <v>193</v>
      </c>
      <c r="J1108" s="643">
        <v>39543000</v>
      </c>
    </row>
    <row r="1109" spans="1:10">
      <c r="A1109" s="595" t="s">
        <v>411</v>
      </c>
      <c r="B1109" s="644" t="s">
        <v>411</v>
      </c>
      <c r="C1109" s="642" t="s">
        <v>411</v>
      </c>
      <c r="D1109" s="594" t="s">
        <v>359</v>
      </c>
      <c r="E1109" s="594" t="s">
        <v>276</v>
      </c>
      <c r="F1109" s="594" t="s">
        <v>278</v>
      </c>
      <c r="G1109" s="594" t="s">
        <v>53</v>
      </c>
      <c r="H1109" s="594" t="s">
        <v>54</v>
      </c>
      <c r="I1109" s="620" t="s">
        <v>55</v>
      </c>
      <c r="J1109" s="643">
        <v>13508000</v>
      </c>
    </row>
    <row r="1110" spans="1:10">
      <c r="A1110" s="595" t="s">
        <v>411</v>
      </c>
      <c r="B1110" s="644" t="s">
        <v>411</v>
      </c>
      <c r="C1110" s="642" t="s">
        <v>411</v>
      </c>
      <c r="D1110" s="594" t="s">
        <v>359</v>
      </c>
      <c r="E1110" s="594" t="s">
        <v>276</v>
      </c>
      <c r="F1110" s="594" t="s">
        <v>278</v>
      </c>
      <c r="G1110" s="594" t="s">
        <v>53</v>
      </c>
      <c r="H1110" s="594" t="s">
        <v>56</v>
      </c>
      <c r="I1110" s="620" t="s">
        <v>57</v>
      </c>
      <c r="J1110" s="643">
        <v>25359000</v>
      </c>
    </row>
    <row r="1111" spans="1:10">
      <c r="A1111" s="595" t="s">
        <v>411</v>
      </c>
      <c r="B1111" s="644" t="s">
        <v>411</v>
      </c>
      <c r="C1111" s="642" t="s">
        <v>411</v>
      </c>
      <c r="D1111" s="594" t="s">
        <v>359</v>
      </c>
      <c r="E1111" s="594" t="s">
        <v>276</v>
      </c>
      <c r="F1111" s="594" t="s">
        <v>278</v>
      </c>
      <c r="G1111" s="594" t="s">
        <v>53</v>
      </c>
      <c r="H1111" s="594" t="s">
        <v>358</v>
      </c>
      <c r="I1111" s="620" t="s">
        <v>195</v>
      </c>
      <c r="J1111" s="643">
        <v>676000</v>
      </c>
    </row>
    <row r="1112" spans="1:10">
      <c r="A1112" s="595" t="s">
        <v>411</v>
      </c>
      <c r="B1112" s="644" t="s">
        <v>411</v>
      </c>
      <c r="C1112" s="642" t="s">
        <v>411</v>
      </c>
      <c r="D1112" s="594" t="s">
        <v>359</v>
      </c>
      <c r="E1112" s="594" t="s">
        <v>276</v>
      </c>
      <c r="F1112" s="594" t="s">
        <v>2948</v>
      </c>
      <c r="G1112" s="595" t="s">
        <v>411</v>
      </c>
      <c r="H1112" s="595" t="s">
        <v>411</v>
      </c>
      <c r="I1112" s="620" t="s">
        <v>2949</v>
      </c>
      <c r="J1112" s="643">
        <v>94515000</v>
      </c>
    </row>
    <row r="1113" spans="1:10" ht="25.5">
      <c r="A1113" s="595" t="s">
        <v>411</v>
      </c>
      <c r="B1113" s="644" t="s">
        <v>411</v>
      </c>
      <c r="C1113" s="642" t="s">
        <v>411</v>
      </c>
      <c r="D1113" s="594" t="s">
        <v>359</v>
      </c>
      <c r="E1113" s="594" t="s">
        <v>276</v>
      </c>
      <c r="F1113" s="594" t="s">
        <v>2948</v>
      </c>
      <c r="G1113" s="594" t="s">
        <v>744</v>
      </c>
      <c r="H1113" s="595" t="s">
        <v>411</v>
      </c>
      <c r="I1113" s="620" t="s">
        <v>2686</v>
      </c>
      <c r="J1113" s="643">
        <v>94515000</v>
      </c>
    </row>
    <row r="1114" spans="1:10">
      <c r="A1114" s="595" t="s">
        <v>411</v>
      </c>
      <c r="B1114" s="644" t="s">
        <v>411</v>
      </c>
      <c r="C1114" s="642" t="s">
        <v>411</v>
      </c>
      <c r="D1114" s="594" t="s">
        <v>359</v>
      </c>
      <c r="E1114" s="594" t="s">
        <v>276</v>
      </c>
      <c r="F1114" s="594" t="s">
        <v>2948</v>
      </c>
      <c r="G1114" s="594" t="s">
        <v>744</v>
      </c>
      <c r="H1114" s="594" t="s">
        <v>748</v>
      </c>
      <c r="I1114" s="620" t="s">
        <v>35</v>
      </c>
      <c r="J1114" s="643">
        <v>94515000</v>
      </c>
    </row>
    <row r="1115" spans="1:10">
      <c r="A1115" s="595" t="s">
        <v>411</v>
      </c>
      <c r="B1115" s="644" t="s">
        <v>411</v>
      </c>
      <c r="C1115" s="642" t="s">
        <v>411</v>
      </c>
      <c r="D1115" s="594" t="s">
        <v>359</v>
      </c>
      <c r="E1115" s="594" t="s">
        <v>276</v>
      </c>
      <c r="F1115" s="594" t="s">
        <v>2802</v>
      </c>
      <c r="G1115" s="595" t="s">
        <v>411</v>
      </c>
      <c r="H1115" s="595" t="s">
        <v>411</v>
      </c>
      <c r="I1115" s="620" t="s">
        <v>274</v>
      </c>
      <c r="J1115" s="643">
        <v>493166000</v>
      </c>
    </row>
    <row r="1116" spans="1:10">
      <c r="A1116" s="595" t="s">
        <v>411</v>
      </c>
      <c r="B1116" s="644" t="s">
        <v>411</v>
      </c>
      <c r="C1116" s="642" t="s">
        <v>411</v>
      </c>
      <c r="D1116" s="594" t="s">
        <v>359</v>
      </c>
      <c r="E1116" s="594" t="s">
        <v>276</v>
      </c>
      <c r="F1116" s="594" t="s">
        <v>2802</v>
      </c>
      <c r="G1116" s="594" t="s">
        <v>171</v>
      </c>
      <c r="H1116" s="595" t="s">
        <v>411</v>
      </c>
      <c r="I1116" s="620" t="s">
        <v>2677</v>
      </c>
      <c r="J1116" s="643">
        <v>2825000</v>
      </c>
    </row>
    <row r="1117" spans="1:10">
      <c r="A1117" s="595" t="s">
        <v>411</v>
      </c>
      <c r="B1117" s="644" t="s">
        <v>411</v>
      </c>
      <c r="C1117" s="642" t="s">
        <v>411</v>
      </c>
      <c r="D1117" s="594" t="s">
        <v>359</v>
      </c>
      <c r="E1117" s="594" t="s">
        <v>276</v>
      </c>
      <c r="F1117" s="594" t="s">
        <v>2802</v>
      </c>
      <c r="G1117" s="594" t="s">
        <v>171</v>
      </c>
      <c r="H1117" s="594" t="s">
        <v>173</v>
      </c>
      <c r="I1117" s="620" t="s">
        <v>174</v>
      </c>
      <c r="J1117" s="643">
        <v>2825000</v>
      </c>
    </row>
    <row r="1118" spans="1:10">
      <c r="A1118" s="595" t="s">
        <v>411</v>
      </c>
      <c r="B1118" s="644" t="s">
        <v>411</v>
      </c>
      <c r="C1118" s="642" t="s">
        <v>411</v>
      </c>
      <c r="D1118" s="594" t="s">
        <v>359</v>
      </c>
      <c r="E1118" s="594" t="s">
        <v>276</v>
      </c>
      <c r="F1118" s="594" t="s">
        <v>2802</v>
      </c>
      <c r="G1118" s="594" t="s">
        <v>240</v>
      </c>
      <c r="H1118" s="595" t="s">
        <v>411</v>
      </c>
      <c r="I1118" s="620" t="s">
        <v>241</v>
      </c>
      <c r="J1118" s="643">
        <v>7440000</v>
      </c>
    </row>
    <row r="1119" spans="1:10">
      <c r="A1119" s="595" t="s">
        <v>411</v>
      </c>
      <c r="B1119" s="644" t="s">
        <v>411</v>
      </c>
      <c r="C1119" s="642" t="s">
        <v>411</v>
      </c>
      <c r="D1119" s="594" t="s">
        <v>359</v>
      </c>
      <c r="E1119" s="594" t="s">
        <v>276</v>
      </c>
      <c r="F1119" s="594" t="s">
        <v>2802</v>
      </c>
      <c r="G1119" s="594" t="s">
        <v>240</v>
      </c>
      <c r="H1119" s="594" t="s">
        <v>242</v>
      </c>
      <c r="I1119" s="620" t="s">
        <v>243</v>
      </c>
      <c r="J1119" s="643">
        <v>340000</v>
      </c>
    </row>
    <row r="1120" spans="1:10">
      <c r="A1120" s="595" t="s">
        <v>411</v>
      </c>
      <c r="B1120" s="644" t="s">
        <v>411</v>
      </c>
      <c r="C1120" s="642" t="s">
        <v>411</v>
      </c>
      <c r="D1120" s="594" t="s">
        <v>359</v>
      </c>
      <c r="E1120" s="594" t="s">
        <v>276</v>
      </c>
      <c r="F1120" s="594" t="s">
        <v>2802</v>
      </c>
      <c r="G1120" s="594" t="s">
        <v>240</v>
      </c>
      <c r="H1120" s="594" t="s">
        <v>728</v>
      </c>
      <c r="I1120" s="620" t="s">
        <v>729</v>
      </c>
      <c r="J1120" s="643">
        <v>600000</v>
      </c>
    </row>
    <row r="1121" spans="1:10">
      <c r="A1121" s="595" t="s">
        <v>411</v>
      </c>
      <c r="B1121" s="644" t="s">
        <v>411</v>
      </c>
      <c r="C1121" s="642" t="s">
        <v>411</v>
      </c>
      <c r="D1121" s="594" t="s">
        <v>359</v>
      </c>
      <c r="E1121" s="594" t="s">
        <v>276</v>
      </c>
      <c r="F1121" s="594" t="s">
        <v>2802</v>
      </c>
      <c r="G1121" s="594" t="s">
        <v>240</v>
      </c>
      <c r="H1121" s="594" t="s">
        <v>733</v>
      </c>
      <c r="I1121" s="620" t="s">
        <v>734</v>
      </c>
      <c r="J1121" s="643">
        <v>5500000</v>
      </c>
    </row>
    <row r="1122" spans="1:10">
      <c r="A1122" s="595" t="s">
        <v>411</v>
      </c>
      <c r="B1122" s="644" t="s">
        <v>411</v>
      </c>
      <c r="C1122" s="642" t="s">
        <v>411</v>
      </c>
      <c r="D1122" s="594" t="s">
        <v>359</v>
      </c>
      <c r="E1122" s="594" t="s">
        <v>276</v>
      </c>
      <c r="F1122" s="594" t="s">
        <v>2802</v>
      </c>
      <c r="G1122" s="594" t="s">
        <v>240</v>
      </c>
      <c r="H1122" s="594" t="s">
        <v>735</v>
      </c>
      <c r="I1122" s="620" t="s">
        <v>193</v>
      </c>
      <c r="J1122" s="643">
        <v>1000000</v>
      </c>
    </row>
    <row r="1123" spans="1:10">
      <c r="A1123" s="595" t="s">
        <v>411</v>
      </c>
      <c r="B1123" s="644" t="s">
        <v>411</v>
      </c>
      <c r="C1123" s="642" t="s">
        <v>411</v>
      </c>
      <c r="D1123" s="594" t="s">
        <v>359</v>
      </c>
      <c r="E1123" s="594" t="s">
        <v>276</v>
      </c>
      <c r="F1123" s="594" t="s">
        <v>2802</v>
      </c>
      <c r="G1123" s="594" t="s">
        <v>183</v>
      </c>
      <c r="H1123" s="595" t="s">
        <v>411</v>
      </c>
      <c r="I1123" s="620" t="s">
        <v>184</v>
      </c>
      <c r="J1123" s="643">
        <v>2450000</v>
      </c>
    </row>
    <row r="1124" spans="1:10">
      <c r="A1124" s="595" t="s">
        <v>411</v>
      </c>
      <c r="B1124" s="644" t="s">
        <v>411</v>
      </c>
      <c r="C1124" s="642" t="s">
        <v>411</v>
      </c>
      <c r="D1124" s="594" t="s">
        <v>359</v>
      </c>
      <c r="E1124" s="594" t="s">
        <v>276</v>
      </c>
      <c r="F1124" s="594" t="s">
        <v>2802</v>
      </c>
      <c r="G1124" s="594" t="s">
        <v>183</v>
      </c>
      <c r="H1124" s="594" t="s">
        <v>587</v>
      </c>
      <c r="I1124" s="620" t="s">
        <v>588</v>
      </c>
      <c r="J1124" s="643">
        <v>2450000</v>
      </c>
    </row>
    <row r="1125" spans="1:10">
      <c r="A1125" s="595" t="s">
        <v>411</v>
      </c>
      <c r="B1125" s="644" t="s">
        <v>411</v>
      </c>
      <c r="C1125" s="642" t="s">
        <v>411</v>
      </c>
      <c r="D1125" s="594" t="s">
        <v>359</v>
      </c>
      <c r="E1125" s="594" t="s">
        <v>276</v>
      </c>
      <c r="F1125" s="594" t="s">
        <v>2802</v>
      </c>
      <c r="G1125" s="594" t="s">
        <v>77</v>
      </c>
      <c r="H1125" s="595" t="s">
        <v>411</v>
      </c>
      <c r="I1125" s="620" t="s">
        <v>78</v>
      </c>
      <c r="J1125" s="643">
        <v>40000000</v>
      </c>
    </row>
    <row r="1126" spans="1:10">
      <c r="A1126" s="595" t="s">
        <v>411</v>
      </c>
      <c r="B1126" s="644" t="s">
        <v>411</v>
      </c>
      <c r="C1126" s="642" t="s">
        <v>411</v>
      </c>
      <c r="D1126" s="594" t="s">
        <v>359</v>
      </c>
      <c r="E1126" s="594" t="s">
        <v>276</v>
      </c>
      <c r="F1126" s="594" t="s">
        <v>2802</v>
      </c>
      <c r="G1126" s="594" t="s">
        <v>77</v>
      </c>
      <c r="H1126" s="594" t="s">
        <v>79</v>
      </c>
      <c r="I1126" s="620" t="s">
        <v>195</v>
      </c>
      <c r="J1126" s="643">
        <v>40000000</v>
      </c>
    </row>
    <row r="1127" spans="1:10">
      <c r="A1127" s="595" t="s">
        <v>411</v>
      </c>
      <c r="B1127" s="644" t="s">
        <v>411</v>
      </c>
      <c r="C1127" s="642" t="s">
        <v>411</v>
      </c>
      <c r="D1127" s="594" t="s">
        <v>359</v>
      </c>
      <c r="E1127" s="594" t="s">
        <v>276</v>
      </c>
      <c r="F1127" s="594" t="s">
        <v>2802</v>
      </c>
      <c r="G1127" s="594" t="s">
        <v>1145</v>
      </c>
      <c r="H1127" s="595" t="s">
        <v>411</v>
      </c>
      <c r="I1127" s="620" t="s">
        <v>2761</v>
      </c>
      <c r="J1127" s="643">
        <v>2062000</v>
      </c>
    </row>
    <row r="1128" spans="1:10">
      <c r="A1128" s="595" t="s">
        <v>411</v>
      </c>
      <c r="B1128" s="644" t="s">
        <v>411</v>
      </c>
      <c r="C1128" s="642" t="s">
        <v>411</v>
      </c>
      <c r="D1128" s="594" t="s">
        <v>359</v>
      </c>
      <c r="E1128" s="594" t="s">
        <v>276</v>
      </c>
      <c r="F1128" s="594" t="s">
        <v>2802</v>
      </c>
      <c r="G1128" s="594" t="s">
        <v>1145</v>
      </c>
      <c r="H1128" s="594" t="s">
        <v>1149</v>
      </c>
      <c r="I1128" s="620" t="s">
        <v>1148</v>
      </c>
      <c r="J1128" s="643">
        <v>2062000</v>
      </c>
    </row>
    <row r="1129" spans="1:10">
      <c r="A1129" s="595" t="s">
        <v>411</v>
      </c>
      <c r="B1129" s="644" t="s">
        <v>411</v>
      </c>
      <c r="C1129" s="642" t="s">
        <v>411</v>
      </c>
      <c r="D1129" s="594" t="s">
        <v>359</v>
      </c>
      <c r="E1129" s="594" t="s">
        <v>276</v>
      </c>
      <c r="F1129" s="594" t="s">
        <v>2802</v>
      </c>
      <c r="G1129" s="594" t="s">
        <v>260</v>
      </c>
      <c r="H1129" s="595" t="s">
        <v>411</v>
      </c>
      <c r="I1129" s="620" t="s">
        <v>261</v>
      </c>
      <c r="J1129" s="643">
        <v>407216000</v>
      </c>
    </row>
    <row r="1130" spans="1:10">
      <c r="A1130" s="595" t="s">
        <v>411</v>
      </c>
      <c r="B1130" s="644" t="s">
        <v>411</v>
      </c>
      <c r="C1130" s="642" t="s">
        <v>411</v>
      </c>
      <c r="D1130" s="594" t="s">
        <v>359</v>
      </c>
      <c r="E1130" s="594" t="s">
        <v>276</v>
      </c>
      <c r="F1130" s="594" t="s">
        <v>2802</v>
      </c>
      <c r="G1130" s="594" t="s">
        <v>260</v>
      </c>
      <c r="H1130" s="594" t="s">
        <v>262</v>
      </c>
      <c r="I1130" s="620" t="s">
        <v>2707</v>
      </c>
      <c r="J1130" s="643">
        <v>407216000</v>
      </c>
    </row>
    <row r="1131" spans="1:10">
      <c r="A1131" s="595" t="s">
        <v>411</v>
      </c>
      <c r="B1131" s="644" t="s">
        <v>411</v>
      </c>
      <c r="C1131" s="642" t="s">
        <v>411</v>
      </c>
      <c r="D1131" s="594" t="s">
        <v>359</v>
      </c>
      <c r="E1131" s="594" t="s">
        <v>276</v>
      </c>
      <c r="F1131" s="594" t="s">
        <v>2802</v>
      </c>
      <c r="G1131" s="594" t="s">
        <v>53</v>
      </c>
      <c r="H1131" s="595" t="s">
        <v>411</v>
      </c>
      <c r="I1131" s="620" t="s">
        <v>193</v>
      </c>
      <c r="J1131" s="643">
        <v>31173000</v>
      </c>
    </row>
    <row r="1132" spans="1:10">
      <c r="A1132" s="595" t="s">
        <v>411</v>
      </c>
      <c r="B1132" s="644" t="s">
        <v>411</v>
      </c>
      <c r="C1132" s="642" t="s">
        <v>411</v>
      </c>
      <c r="D1132" s="594" t="s">
        <v>359</v>
      </c>
      <c r="E1132" s="594" t="s">
        <v>276</v>
      </c>
      <c r="F1132" s="594" t="s">
        <v>2802</v>
      </c>
      <c r="G1132" s="594" t="s">
        <v>53</v>
      </c>
      <c r="H1132" s="594" t="s">
        <v>54</v>
      </c>
      <c r="I1132" s="620" t="s">
        <v>55</v>
      </c>
      <c r="J1132" s="643">
        <v>29173000</v>
      </c>
    </row>
    <row r="1133" spans="1:10">
      <c r="A1133" s="595" t="s">
        <v>411</v>
      </c>
      <c r="B1133" s="644" t="s">
        <v>411</v>
      </c>
      <c r="C1133" s="642" t="s">
        <v>411</v>
      </c>
      <c r="D1133" s="594" t="s">
        <v>359</v>
      </c>
      <c r="E1133" s="594" t="s">
        <v>276</v>
      </c>
      <c r="F1133" s="594" t="s">
        <v>2802</v>
      </c>
      <c r="G1133" s="594" t="s">
        <v>53</v>
      </c>
      <c r="H1133" s="594" t="s">
        <v>358</v>
      </c>
      <c r="I1133" s="620" t="s">
        <v>195</v>
      </c>
      <c r="J1133" s="643">
        <v>2000000</v>
      </c>
    </row>
    <row r="1134" spans="1:10" ht="25.5">
      <c r="A1134" s="595" t="s">
        <v>411</v>
      </c>
      <c r="B1134" s="644" t="s">
        <v>411</v>
      </c>
      <c r="C1134" s="642" t="s">
        <v>411</v>
      </c>
      <c r="D1134" s="594" t="s">
        <v>359</v>
      </c>
      <c r="E1134" s="594" t="s">
        <v>276</v>
      </c>
      <c r="F1134" s="594" t="s">
        <v>2734</v>
      </c>
      <c r="G1134" s="595" t="s">
        <v>411</v>
      </c>
      <c r="H1134" s="595" t="s">
        <v>411</v>
      </c>
      <c r="I1134" s="620" t="s">
        <v>2735</v>
      </c>
      <c r="J1134" s="643">
        <v>56175000</v>
      </c>
    </row>
    <row r="1135" spans="1:10">
      <c r="A1135" s="595" t="s">
        <v>411</v>
      </c>
      <c r="B1135" s="644" t="s">
        <v>411</v>
      </c>
      <c r="C1135" s="642" t="s">
        <v>411</v>
      </c>
      <c r="D1135" s="594" t="s">
        <v>359</v>
      </c>
      <c r="E1135" s="594" t="s">
        <v>276</v>
      </c>
      <c r="F1135" s="594" t="s">
        <v>2734</v>
      </c>
      <c r="G1135" s="594" t="s">
        <v>177</v>
      </c>
      <c r="H1135" s="595" t="s">
        <v>411</v>
      </c>
      <c r="I1135" s="620" t="s">
        <v>178</v>
      </c>
      <c r="J1135" s="643">
        <v>15600000</v>
      </c>
    </row>
    <row r="1136" spans="1:10">
      <c r="A1136" s="595" t="s">
        <v>411</v>
      </c>
      <c r="B1136" s="644" t="s">
        <v>411</v>
      </c>
      <c r="C1136" s="642" t="s">
        <v>411</v>
      </c>
      <c r="D1136" s="594" t="s">
        <v>359</v>
      </c>
      <c r="E1136" s="594" t="s">
        <v>276</v>
      </c>
      <c r="F1136" s="594" t="s">
        <v>2734</v>
      </c>
      <c r="G1136" s="594" t="s">
        <v>177</v>
      </c>
      <c r="H1136" s="594" t="s">
        <v>441</v>
      </c>
      <c r="I1136" s="620" t="s">
        <v>2728</v>
      </c>
      <c r="J1136" s="643">
        <v>15600000</v>
      </c>
    </row>
    <row r="1137" spans="1:10">
      <c r="A1137" s="595" t="s">
        <v>411</v>
      </c>
      <c r="B1137" s="644" t="s">
        <v>411</v>
      </c>
      <c r="C1137" s="642" t="s">
        <v>411</v>
      </c>
      <c r="D1137" s="594" t="s">
        <v>359</v>
      </c>
      <c r="E1137" s="594" t="s">
        <v>276</v>
      </c>
      <c r="F1137" s="594" t="s">
        <v>2734</v>
      </c>
      <c r="G1137" s="594" t="s">
        <v>240</v>
      </c>
      <c r="H1137" s="595" t="s">
        <v>411</v>
      </c>
      <c r="I1137" s="620" t="s">
        <v>241</v>
      </c>
      <c r="J1137" s="643">
        <v>1155000</v>
      </c>
    </row>
    <row r="1138" spans="1:10">
      <c r="A1138" s="595" t="s">
        <v>411</v>
      </c>
      <c r="B1138" s="644" t="s">
        <v>411</v>
      </c>
      <c r="C1138" s="642" t="s">
        <v>411</v>
      </c>
      <c r="D1138" s="594" t="s">
        <v>359</v>
      </c>
      <c r="E1138" s="594" t="s">
        <v>276</v>
      </c>
      <c r="F1138" s="594" t="s">
        <v>2734</v>
      </c>
      <c r="G1138" s="594" t="s">
        <v>240</v>
      </c>
      <c r="H1138" s="594" t="s">
        <v>735</v>
      </c>
      <c r="I1138" s="620" t="s">
        <v>193</v>
      </c>
      <c r="J1138" s="643">
        <v>1155000</v>
      </c>
    </row>
    <row r="1139" spans="1:10">
      <c r="A1139" s="595" t="s">
        <v>411</v>
      </c>
      <c r="B1139" s="644" t="s">
        <v>411</v>
      </c>
      <c r="C1139" s="642" t="s">
        <v>411</v>
      </c>
      <c r="D1139" s="594" t="s">
        <v>359</v>
      </c>
      <c r="E1139" s="594" t="s">
        <v>276</v>
      </c>
      <c r="F1139" s="594" t="s">
        <v>2734</v>
      </c>
      <c r="G1139" s="594" t="s">
        <v>183</v>
      </c>
      <c r="H1139" s="595" t="s">
        <v>411</v>
      </c>
      <c r="I1139" s="620" t="s">
        <v>184</v>
      </c>
      <c r="J1139" s="643">
        <v>660000</v>
      </c>
    </row>
    <row r="1140" spans="1:10">
      <c r="A1140" s="595" t="s">
        <v>411</v>
      </c>
      <c r="B1140" s="644" t="s">
        <v>411</v>
      </c>
      <c r="C1140" s="642" t="s">
        <v>411</v>
      </c>
      <c r="D1140" s="594" t="s">
        <v>359</v>
      </c>
      <c r="E1140" s="594" t="s">
        <v>276</v>
      </c>
      <c r="F1140" s="594" t="s">
        <v>2734</v>
      </c>
      <c r="G1140" s="594" t="s">
        <v>183</v>
      </c>
      <c r="H1140" s="594" t="s">
        <v>587</v>
      </c>
      <c r="I1140" s="620" t="s">
        <v>588</v>
      </c>
      <c r="J1140" s="643">
        <v>120000</v>
      </c>
    </row>
    <row r="1141" spans="1:10">
      <c r="A1141" s="595" t="s">
        <v>411</v>
      </c>
      <c r="B1141" s="644" t="s">
        <v>411</v>
      </c>
      <c r="C1141" s="642" t="s">
        <v>411</v>
      </c>
      <c r="D1141" s="594" t="s">
        <v>359</v>
      </c>
      <c r="E1141" s="594" t="s">
        <v>276</v>
      </c>
      <c r="F1141" s="594" t="s">
        <v>2734</v>
      </c>
      <c r="G1141" s="594" t="s">
        <v>183</v>
      </c>
      <c r="H1141" s="594" t="s">
        <v>185</v>
      </c>
      <c r="I1141" s="620" t="s">
        <v>186</v>
      </c>
      <c r="J1141" s="643">
        <v>540000</v>
      </c>
    </row>
    <row r="1142" spans="1:10">
      <c r="A1142" s="595" t="s">
        <v>411</v>
      </c>
      <c r="B1142" s="644" t="s">
        <v>411</v>
      </c>
      <c r="C1142" s="642" t="s">
        <v>411</v>
      </c>
      <c r="D1142" s="594" t="s">
        <v>359</v>
      </c>
      <c r="E1142" s="594" t="s">
        <v>276</v>
      </c>
      <c r="F1142" s="594" t="s">
        <v>2734</v>
      </c>
      <c r="G1142" s="594" t="s">
        <v>580</v>
      </c>
      <c r="H1142" s="595" t="s">
        <v>411</v>
      </c>
      <c r="I1142" s="620" t="s">
        <v>581</v>
      </c>
      <c r="J1142" s="643">
        <v>38760000</v>
      </c>
    </row>
    <row r="1143" spans="1:10">
      <c r="A1143" s="595" t="s">
        <v>411</v>
      </c>
      <c r="B1143" s="644" t="s">
        <v>411</v>
      </c>
      <c r="C1143" s="642" t="s">
        <v>411</v>
      </c>
      <c r="D1143" s="594" t="s">
        <v>359</v>
      </c>
      <c r="E1143" s="594" t="s">
        <v>276</v>
      </c>
      <c r="F1143" s="594" t="s">
        <v>2734</v>
      </c>
      <c r="G1143" s="594" t="s">
        <v>580</v>
      </c>
      <c r="H1143" s="594" t="s">
        <v>373</v>
      </c>
      <c r="I1143" s="620" t="s">
        <v>640</v>
      </c>
      <c r="J1143" s="643">
        <v>38760000</v>
      </c>
    </row>
    <row r="1144" spans="1:10" ht="25.5">
      <c r="A1144" s="595" t="s">
        <v>411</v>
      </c>
      <c r="B1144" s="644" t="s">
        <v>411</v>
      </c>
      <c r="C1144" s="642" t="s">
        <v>411</v>
      </c>
      <c r="D1144" s="594" t="s">
        <v>359</v>
      </c>
      <c r="E1144" s="594" t="s">
        <v>322</v>
      </c>
      <c r="F1144" s="595" t="s">
        <v>411</v>
      </c>
      <c r="G1144" s="595" t="s">
        <v>411</v>
      </c>
      <c r="H1144" s="595" t="s">
        <v>411</v>
      </c>
      <c r="I1144" s="620" t="s">
        <v>2661</v>
      </c>
      <c r="J1144" s="643">
        <v>640116000</v>
      </c>
    </row>
    <row r="1145" spans="1:10">
      <c r="A1145" s="595" t="s">
        <v>411</v>
      </c>
      <c r="B1145" s="644" t="s">
        <v>411</v>
      </c>
      <c r="C1145" s="642" t="s">
        <v>411</v>
      </c>
      <c r="D1145" s="594" t="s">
        <v>359</v>
      </c>
      <c r="E1145" s="594" t="s">
        <v>322</v>
      </c>
      <c r="F1145" s="594" t="s">
        <v>2662</v>
      </c>
      <c r="G1145" s="595" t="s">
        <v>411</v>
      </c>
      <c r="H1145" s="595" t="s">
        <v>411</v>
      </c>
      <c r="I1145" s="620" t="s">
        <v>2663</v>
      </c>
      <c r="J1145" s="643">
        <v>640116000</v>
      </c>
    </row>
    <row r="1146" spans="1:10">
      <c r="A1146" s="595" t="s">
        <v>411</v>
      </c>
      <c r="B1146" s="644" t="s">
        <v>411</v>
      </c>
      <c r="C1146" s="642" t="s">
        <v>411</v>
      </c>
      <c r="D1146" s="594" t="s">
        <v>359</v>
      </c>
      <c r="E1146" s="594" t="s">
        <v>322</v>
      </c>
      <c r="F1146" s="594" t="s">
        <v>2662</v>
      </c>
      <c r="G1146" s="594" t="s">
        <v>171</v>
      </c>
      <c r="H1146" s="595" t="s">
        <v>411</v>
      </c>
      <c r="I1146" s="620" t="s">
        <v>2677</v>
      </c>
      <c r="J1146" s="643">
        <v>16044000</v>
      </c>
    </row>
    <row r="1147" spans="1:10">
      <c r="A1147" s="595" t="s">
        <v>411</v>
      </c>
      <c r="B1147" s="644" t="s">
        <v>411</v>
      </c>
      <c r="C1147" s="642" t="s">
        <v>411</v>
      </c>
      <c r="D1147" s="594" t="s">
        <v>359</v>
      </c>
      <c r="E1147" s="594" t="s">
        <v>322</v>
      </c>
      <c r="F1147" s="594" t="s">
        <v>2662</v>
      </c>
      <c r="G1147" s="594" t="s">
        <v>171</v>
      </c>
      <c r="H1147" s="594" t="s">
        <v>173</v>
      </c>
      <c r="I1147" s="620" t="s">
        <v>174</v>
      </c>
      <c r="J1147" s="643">
        <v>8695000</v>
      </c>
    </row>
    <row r="1148" spans="1:10">
      <c r="A1148" s="595" t="s">
        <v>411</v>
      </c>
      <c r="B1148" s="644" t="s">
        <v>411</v>
      </c>
      <c r="C1148" s="642" t="s">
        <v>411</v>
      </c>
      <c r="D1148" s="594" t="s">
        <v>359</v>
      </c>
      <c r="E1148" s="594" t="s">
        <v>322</v>
      </c>
      <c r="F1148" s="594" t="s">
        <v>2662</v>
      </c>
      <c r="G1148" s="594" t="s">
        <v>171</v>
      </c>
      <c r="H1148" s="594" t="s">
        <v>216</v>
      </c>
      <c r="I1148" s="620" t="s">
        <v>217</v>
      </c>
      <c r="J1148" s="643">
        <v>7349000</v>
      </c>
    </row>
    <row r="1149" spans="1:10">
      <c r="A1149" s="595" t="s">
        <v>411</v>
      </c>
      <c r="B1149" s="644" t="s">
        <v>411</v>
      </c>
      <c r="C1149" s="642" t="s">
        <v>411</v>
      </c>
      <c r="D1149" s="594" t="s">
        <v>359</v>
      </c>
      <c r="E1149" s="594" t="s">
        <v>322</v>
      </c>
      <c r="F1149" s="594" t="s">
        <v>2662</v>
      </c>
      <c r="G1149" s="594" t="s">
        <v>240</v>
      </c>
      <c r="H1149" s="595" t="s">
        <v>411</v>
      </c>
      <c r="I1149" s="620" t="s">
        <v>241</v>
      </c>
      <c r="J1149" s="643">
        <v>177000</v>
      </c>
    </row>
    <row r="1150" spans="1:10">
      <c r="A1150" s="595" t="s">
        <v>411</v>
      </c>
      <c r="B1150" s="644" t="s">
        <v>411</v>
      </c>
      <c r="C1150" s="642" t="s">
        <v>411</v>
      </c>
      <c r="D1150" s="594" t="s">
        <v>359</v>
      </c>
      <c r="E1150" s="594" t="s">
        <v>322</v>
      </c>
      <c r="F1150" s="594" t="s">
        <v>2662</v>
      </c>
      <c r="G1150" s="594" t="s">
        <v>240</v>
      </c>
      <c r="H1150" s="594" t="s">
        <v>597</v>
      </c>
      <c r="I1150" s="620" t="s">
        <v>2682</v>
      </c>
      <c r="J1150" s="643">
        <v>177000</v>
      </c>
    </row>
    <row r="1151" spans="1:10" ht="25.5">
      <c r="A1151" s="595" t="s">
        <v>411</v>
      </c>
      <c r="B1151" s="644" t="s">
        <v>411</v>
      </c>
      <c r="C1151" s="642" t="s">
        <v>411</v>
      </c>
      <c r="D1151" s="594" t="s">
        <v>359</v>
      </c>
      <c r="E1151" s="594" t="s">
        <v>322</v>
      </c>
      <c r="F1151" s="594" t="s">
        <v>2662</v>
      </c>
      <c r="G1151" s="594" t="s">
        <v>744</v>
      </c>
      <c r="H1151" s="595" t="s">
        <v>411</v>
      </c>
      <c r="I1151" s="620" t="s">
        <v>2686</v>
      </c>
      <c r="J1151" s="643">
        <v>608895000</v>
      </c>
    </row>
    <row r="1152" spans="1:10">
      <c r="A1152" s="595" t="s">
        <v>411</v>
      </c>
      <c r="B1152" s="644" t="s">
        <v>411</v>
      </c>
      <c r="C1152" s="642" t="s">
        <v>411</v>
      </c>
      <c r="D1152" s="594" t="s">
        <v>359</v>
      </c>
      <c r="E1152" s="594" t="s">
        <v>322</v>
      </c>
      <c r="F1152" s="594" t="s">
        <v>2662</v>
      </c>
      <c r="G1152" s="594" t="s">
        <v>744</v>
      </c>
      <c r="H1152" s="594" t="s">
        <v>7</v>
      </c>
      <c r="I1152" s="620" t="s">
        <v>8</v>
      </c>
      <c r="J1152" s="643">
        <v>185059000</v>
      </c>
    </row>
    <row r="1153" spans="1:10">
      <c r="A1153" s="595" t="s">
        <v>411</v>
      </c>
      <c r="B1153" s="644" t="s">
        <v>411</v>
      </c>
      <c r="C1153" s="642" t="s">
        <v>411</v>
      </c>
      <c r="D1153" s="594" t="s">
        <v>359</v>
      </c>
      <c r="E1153" s="594" t="s">
        <v>322</v>
      </c>
      <c r="F1153" s="594" t="s">
        <v>2662</v>
      </c>
      <c r="G1153" s="594" t="s">
        <v>744</v>
      </c>
      <c r="H1153" s="594" t="s">
        <v>11</v>
      </c>
      <c r="I1153" s="620" t="s">
        <v>2691</v>
      </c>
      <c r="J1153" s="643">
        <v>105999000</v>
      </c>
    </row>
    <row r="1154" spans="1:10">
      <c r="A1154" s="595" t="s">
        <v>411</v>
      </c>
      <c r="B1154" s="644" t="s">
        <v>411</v>
      </c>
      <c r="C1154" s="642" t="s">
        <v>411</v>
      </c>
      <c r="D1154" s="594" t="s">
        <v>359</v>
      </c>
      <c r="E1154" s="594" t="s">
        <v>322</v>
      </c>
      <c r="F1154" s="594" t="s">
        <v>2662</v>
      </c>
      <c r="G1154" s="594" t="s">
        <v>744</v>
      </c>
      <c r="H1154" s="594" t="s">
        <v>371</v>
      </c>
      <c r="I1154" s="620" t="s">
        <v>372</v>
      </c>
      <c r="J1154" s="643">
        <v>105967000</v>
      </c>
    </row>
    <row r="1155" spans="1:10">
      <c r="A1155" s="595" t="s">
        <v>411</v>
      </c>
      <c r="B1155" s="644" t="s">
        <v>411</v>
      </c>
      <c r="C1155" s="642" t="s">
        <v>411</v>
      </c>
      <c r="D1155" s="594" t="s">
        <v>359</v>
      </c>
      <c r="E1155" s="594" t="s">
        <v>322</v>
      </c>
      <c r="F1155" s="594" t="s">
        <v>2662</v>
      </c>
      <c r="G1155" s="594" t="s">
        <v>744</v>
      </c>
      <c r="H1155" s="594" t="s">
        <v>748</v>
      </c>
      <c r="I1155" s="620" t="s">
        <v>35</v>
      </c>
      <c r="J1155" s="643">
        <v>211870000</v>
      </c>
    </row>
    <row r="1156" spans="1:10">
      <c r="A1156" s="595" t="s">
        <v>411</v>
      </c>
      <c r="B1156" s="644" t="s">
        <v>411</v>
      </c>
      <c r="C1156" s="642" t="s">
        <v>411</v>
      </c>
      <c r="D1156" s="594" t="s">
        <v>359</v>
      </c>
      <c r="E1156" s="594" t="s">
        <v>322</v>
      </c>
      <c r="F1156" s="594" t="s">
        <v>2662</v>
      </c>
      <c r="G1156" s="594" t="s">
        <v>580</v>
      </c>
      <c r="H1156" s="595" t="s">
        <v>411</v>
      </c>
      <c r="I1156" s="620" t="s">
        <v>581</v>
      </c>
      <c r="J1156" s="643">
        <v>15000000</v>
      </c>
    </row>
    <row r="1157" spans="1:10">
      <c r="A1157" s="595" t="s">
        <v>411</v>
      </c>
      <c r="B1157" s="644" t="s">
        <v>411</v>
      </c>
      <c r="C1157" s="642" t="s">
        <v>411</v>
      </c>
      <c r="D1157" s="594" t="s">
        <v>359</v>
      </c>
      <c r="E1157" s="594" t="s">
        <v>322</v>
      </c>
      <c r="F1157" s="594" t="s">
        <v>2662</v>
      </c>
      <c r="G1157" s="594" t="s">
        <v>580</v>
      </c>
      <c r="H1157" s="594" t="s">
        <v>293</v>
      </c>
      <c r="I1157" s="620" t="s">
        <v>195</v>
      </c>
      <c r="J1157" s="643">
        <v>15000000</v>
      </c>
    </row>
    <row r="1158" spans="1:10">
      <c r="A1158" s="595" t="s">
        <v>411</v>
      </c>
      <c r="B1158" s="596" t="s">
        <v>1583</v>
      </c>
      <c r="C1158" s="620" t="s">
        <v>1584</v>
      </c>
      <c r="D1158" s="595" t="s">
        <v>411</v>
      </c>
      <c r="E1158" s="595" t="s">
        <v>411</v>
      </c>
      <c r="F1158" s="595" t="s">
        <v>411</v>
      </c>
      <c r="G1158" s="595" t="s">
        <v>411</v>
      </c>
      <c r="H1158" s="595" t="s">
        <v>411</v>
      </c>
      <c r="I1158" s="642" t="s">
        <v>411</v>
      </c>
      <c r="J1158" s="643">
        <v>103540994234</v>
      </c>
    </row>
    <row r="1159" spans="1:10">
      <c r="A1159" s="595" t="s">
        <v>411</v>
      </c>
      <c r="B1159" s="644" t="s">
        <v>411</v>
      </c>
      <c r="C1159" s="642" t="s">
        <v>411</v>
      </c>
      <c r="D1159" s="594" t="s">
        <v>397</v>
      </c>
      <c r="E1159" s="595" t="s">
        <v>411</v>
      </c>
      <c r="F1159" s="595" t="s">
        <v>411</v>
      </c>
      <c r="G1159" s="595" t="s">
        <v>411</v>
      </c>
      <c r="H1159" s="595" t="s">
        <v>411</v>
      </c>
      <c r="I1159" s="620" t="s">
        <v>398</v>
      </c>
      <c r="J1159" s="643">
        <v>2499994908</v>
      </c>
    </row>
    <row r="1160" spans="1:10">
      <c r="A1160" s="595" t="s">
        <v>411</v>
      </c>
      <c r="B1160" s="644" t="s">
        <v>411</v>
      </c>
      <c r="C1160" s="642" t="s">
        <v>411</v>
      </c>
      <c r="D1160" s="594" t="s">
        <v>397</v>
      </c>
      <c r="E1160" s="594" t="s">
        <v>276</v>
      </c>
      <c r="F1160" s="595" t="s">
        <v>411</v>
      </c>
      <c r="G1160" s="595" t="s">
        <v>411</v>
      </c>
      <c r="H1160" s="595" t="s">
        <v>411</v>
      </c>
      <c r="I1160" s="620" t="s">
        <v>1966</v>
      </c>
      <c r="J1160" s="643">
        <v>2499994908</v>
      </c>
    </row>
    <row r="1161" spans="1:10">
      <c r="A1161" s="595" t="s">
        <v>411</v>
      </c>
      <c r="B1161" s="644" t="s">
        <v>411</v>
      </c>
      <c r="C1161" s="642" t="s">
        <v>411</v>
      </c>
      <c r="D1161" s="594" t="s">
        <v>397</v>
      </c>
      <c r="E1161" s="594" t="s">
        <v>276</v>
      </c>
      <c r="F1161" s="594" t="s">
        <v>278</v>
      </c>
      <c r="G1161" s="595" t="s">
        <v>411</v>
      </c>
      <c r="H1161" s="595" t="s">
        <v>411</v>
      </c>
      <c r="I1161" s="620" t="s">
        <v>2771</v>
      </c>
      <c r="J1161" s="643">
        <v>2499994908</v>
      </c>
    </row>
    <row r="1162" spans="1:10" ht="25.5">
      <c r="A1162" s="595" t="s">
        <v>411</v>
      </c>
      <c r="B1162" s="644" t="s">
        <v>411</v>
      </c>
      <c r="C1162" s="642" t="s">
        <v>411</v>
      </c>
      <c r="D1162" s="594" t="s">
        <v>397</v>
      </c>
      <c r="E1162" s="594" t="s">
        <v>276</v>
      </c>
      <c r="F1162" s="594" t="s">
        <v>278</v>
      </c>
      <c r="G1162" s="594" t="s">
        <v>744</v>
      </c>
      <c r="H1162" s="595" t="s">
        <v>411</v>
      </c>
      <c r="I1162" s="620" t="s">
        <v>2686</v>
      </c>
      <c r="J1162" s="643">
        <v>2499994908</v>
      </c>
    </row>
    <row r="1163" spans="1:10">
      <c r="A1163" s="595" t="s">
        <v>411</v>
      </c>
      <c r="B1163" s="644" t="s">
        <v>411</v>
      </c>
      <c r="C1163" s="642" t="s">
        <v>411</v>
      </c>
      <c r="D1163" s="594" t="s">
        <v>397</v>
      </c>
      <c r="E1163" s="594" t="s">
        <v>276</v>
      </c>
      <c r="F1163" s="594" t="s">
        <v>278</v>
      </c>
      <c r="G1163" s="594" t="s">
        <v>744</v>
      </c>
      <c r="H1163" s="594" t="s">
        <v>11</v>
      </c>
      <c r="I1163" s="620" t="s">
        <v>2691</v>
      </c>
      <c r="J1163" s="643">
        <v>2499994908</v>
      </c>
    </row>
    <row r="1164" spans="1:10">
      <c r="A1164" s="595" t="s">
        <v>411</v>
      </c>
      <c r="B1164" s="644" t="s">
        <v>411</v>
      </c>
      <c r="C1164" s="642" t="s">
        <v>411</v>
      </c>
      <c r="D1164" s="594" t="s">
        <v>1298</v>
      </c>
      <c r="E1164" s="595" t="s">
        <v>411</v>
      </c>
      <c r="F1164" s="595" t="s">
        <v>411</v>
      </c>
      <c r="G1164" s="595" t="s">
        <v>411</v>
      </c>
      <c r="H1164" s="595" t="s">
        <v>411</v>
      </c>
      <c r="I1164" s="620" t="s">
        <v>2922</v>
      </c>
      <c r="J1164" s="643">
        <v>690996000</v>
      </c>
    </row>
    <row r="1165" spans="1:10">
      <c r="A1165" s="595" t="s">
        <v>411</v>
      </c>
      <c r="B1165" s="644" t="s">
        <v>411</v>
      </c>
      <c r="C1165" s="642" t="s">
        <v>411</v>
      </c>
      <c r="D1165" s="594" t="s">
        <v>1298</v>
      </c>
      <c r="E1165" s="594" t="s">
        <v>276</v>
      </c>
      <c r="F1165" s="595" t="s">
        <v>411</v>
      </c>
      <c r="G1165" s="595" t="s">
        <v>411</v>
      </c>
      <c r="H1165" s="595" t="s">
        <v>411</v>
      </c>
      <c r="I1165" s="620" t="s">
        <v>1966</v>
      </c>
      <c r="J1165" s="643">
        <v>690996000</v>
      </c>
    </row>
    <row r="1166" spans="1:10">
      <c r="A1166" s="595" t="s">
        <v>411</v>
      </c>
      <c r="B1166" s="644" t="s">
        <v>411</v>
      </c>
      <c r="C1166" s="642" t="s">
        <v>411</v>
      </c>
      <c r="D1166" s="594" t="s">
        <v>1298</v>
      </c>
      <c r="E1166" s="594" t="s">
        <v>276</v>
      </c>
      <c r="F1166" s="594" t="s">
        <v>1316</v>
      </c>
      <c r="G1166" s="595" t="s">
        <v>411</v>
      </c>
      <c r="H1166" s="595" t="s">
        <v>411</v>
      </c>
      <c r="I1166" s="620" t="s">
        <v>2760</v>
      </c>
      <c r="J1166" s="643">
        <v>690996000</v>
      </c>
    </row>
    <row r="1167" spans="1:10">
      <c r="A1167" s="595" t="s">
        <v>411</v>
      </c>
      <c r="B1167" s="644" t="s">
        <v>411</v>
      </c>
      <c r="C1167" s="642" t="s">
        <v>411</v>
      </c>
      <c r="D1167" s="594" t="s">
        <v>1298</v>
      </c>
      <c r="E1167" s="594" t="s">
        <v>276</v>
      </c>
      <c r="F1167" s="594" t="s">
        <v>1316</v>
      </c>
      <c r="G1167" s="594" t="s">
        <v>171</v>
      </c>
      <c r="H1167" s="595" t="s">
        <v>411</v>
      </c>
      <c r="I1167" s="620" t="s">
        <v>2677</v>
      </c>
      <c r="J1167" s="643">
        <v>27800000</v>
      </c>
    </row>
    <row r="1168" spans="1:10">
      <c r="A1168" s="595" t="s">
        <v>411</v>
      </c>
      <c r="B1168" s="644" t="s">
        <v>411</v>
      </c>
      <c r="C1168" s="642" t="s">
        <v>411</v>
      </c>
      <c r="D1168" s="594" t="s">
        <v>1298</v>
      </c>
      <c r="E1168" s="594" t="s">
        <v>276</v>
      </c>
      <c r="F1168" s="594" t="s">
        <v>1316</v>
      </c>
      <c r="G1168" s="594" t="s">
        <v>171</v>
      </c>
      <c r="H1168" s="594" t="s">
        <v>173</v>
      </c>
      <c r="I1168" s="620" t="s">
        <v>174</v>
      </c>
      <c r="J1168" s="643">
        <v>2800000</v>
      </c>
    </row>
    <row r="1169" spans="1:10">
      <c r="A1169" s="595" t="s">
        <v>411</v>
      </c>
      <c r="B1169" s="644" t="s">
        <v>411</v>
      </c>
      <c r="C1169" s="642" t="s">
        <v>411</v>
      </c>
      <c r="D1169" s="594" t="s">
        <v>1298</v>
      </c>
      <c r="E1169" s="594" t="s">
        <v>276</v>
      </c>
      <c r="F1169" s="594" t="s">
        <v>1316</v>
      </c>
      <c r="G1169" s="594" t="s">
        <v>171</v>
      </c>
      <c r="H1169" s="594" t="s">
        <v>216</v>
      </c>
      <c r="I1169" s="620" t="s">
        <v>217</v>
      </c>
      <c r="J1169" s="643">
        <v>25000000</v>
      </c>
    </row>
    <row r="1170" spans="1:10">
      <c r="A1170" s="595" t="s">
        <v>411</v>
      </c>
      <c r="B1170" s="644" t="s">
        <v>411</v>
      </c>
      <c r="C1170" s="642" t="s">
        <v>411</v>
      </c>
      <c r="D1170" s="594" t="s">
        <v>1298</v>
      </c>
      <c r="E1170" s="594" t="s">
        <v>276</v>
      </c>
      <c r="F1170" s="594" t="s">
        <v>1316</v>
      </c>
      <c r="G1170" s="594" t="s">
        <v>240</v>
      </c>
      <c r="H1170" s="595" t="s">
        <v>411</v>
      </c>
      <c r="I1170" s="620" t="s">
        <v>241</v>
      </c>
      <c r="J1170" s="643">
        <v>32680000</v>
      </c>
    </row>
    <row r="1171" spans="1:10">
      <c r="A1171" s="595" t="s">
        <v>411</v>
      </c>
      <c r="B1171" s="644" t="s">
        <v>411</v>
      </c>
      <c r="C1171" s="642" t="s">
        <v>411</v>
      </c>
      <c r="D1171" s="594" t="s">
        <v>1298</v>
      </c>
      <c r="E1171" s="594" t="s">
        <v>276</v>
      </c>
      <c r="F1171" s="594" t="s">
        <v>1316</v>
      </c>
      <c r="G1171" s="594" t="s">
        <v>240</v>
      </c>
      <c r="H1171" s="594" t="s">
        <v>242</v>
      </c>
      <c r="I1171" s="620" t="s">
        <v>243</v>
      </c>
      <c r="J1171" s="643">
        <v>5010000</v>
      </c>
    </row>
    <row r="1172" spans="1:10">
      <c r="A1172" s="595" t="s">
        <v>411</v>
      </c>
      <c r="B1172" s="644" t="s">
        <v>411</v>
      </c>
      <c r="C1172" s="642" t="s">
        <v>411</v>
      </c>
      <c r="D1172" s="594" t="s">
        <v>1298</v>
      </c>
      <c r="E1172" s="594" t="s">
        <v>276</v>
      </c>
      <c r="F1172" s="594" t="s">
        <v>1316</v>
      </c>
      <c r="G1172" s="594" t="s">
        <v>240</v>
      </c>
      <c r="H1172" s="594" t="s">
        <v>728</v>
      </c>
      <c r="I1172" s="620" t="s">
        <v>729</v>
      </c>
      <c r="J1172" s="643">
        <v>2000000</v>
      </c>
    </row>
    <row r="1173" spans="1:10">
      <c r="A1173" s="595" t="s">
        <v>411</v>
      </c>
      <c r="B1173" s="644" t="s">
        <v>411</v>
      </c>
      <c r="C1173" s="642" t="s">
        <v>411</v>
      </c>
      <c r="D1173" s="594" t="s">
        <v>1298</v>
      </c>
      <c r="E1173" s="594" t="s">
        <v>276</v>
      </c>
      <c r="F1173" s="594" t="s">
        <v>1316</v>
      </c>
      <c r="G1173" s="594" t="s">
        <v>240</v>
      </c>
      <c r="H1173" s="594" t="s">
        <v>731</v>
      </c>
      <c r="I1173" s="620" t="s">
        <v>732</v>
      </c>
      <c r="J1173" s="643">
        <v>2000000</v>
      </c>
    </row>
    <row r="1174" spans="1:10">
      <c r="A1174" s="595" t="s">
        <v>411</v>
      </c>
      <c r="B1174" s="644" t="s">
        <v>411</v>
      </c>
      <c r="C1174" s="642" t="s">
        <v>411</v>
      </c>
      <c r="D1174" s="594" t="s">
        <v>1298</v>
      </c>
      <c r="E1174" s="594" t="s">
        <v>276</v>
      </c>
      <c r="F1174" s="594" t="s">
        <v>1316</v>
      </c>
      <c r="G1174" s="594" t="s">
        <v>240</v>
      </c>
      <c r="H1174" s="594" t="s">
        <v>597</v>
      </c>
      <c r="I1174" s="620" t="s">
        <v>2682</v>
      </c>
      <c r="J1174" s="643">
        <v>3200000</v>
      </c>
    </row>
    <row r="1175" spans="1:10">
      <c r="A1175" s="595" t="s">
        <v>411</v>
      </c>
      <c r="B1175" s="644" t="s">
        <v>411</v>
      </c>
      <c r="C1175" s="642" t="s">
        <v>411</v>
      </c>
      <c r="D1175" s="594" t="s">
        <v>1298</v>
      </c>
      <c r="E1175" s="594" t="s">
        <v>276</v>
      </c>
      <c r="F1175" s="594" t="s">
        <v>1316</v>
      </c>
      <c r="G1175" s="594" t="s">
        <v>240</v>
      </c>
      <c r="H1175" s="594" t="s">
        <v>733</v>
      </c>
      <c r="I1175" s="620" t="s">
        <v>734</v>
      </c>
      <c r="J1175" s="643">
        <v>11450000</v>
      </c>
    </row>
    <row r="1176" spans="1:10">
      <c r="A1176" s="595" t="s">
        <v>411</v>
      </c>
      <c r="B1176" s="644" t="s">
        <v>411</v>
      </c>
      <c r="C1176" s="642" t="s">
        <v>411</v>
      </c>
      <c r="D1176" s="594" t="s">
        <v>1298</v>
      </c>
      <c r="E1176" s="594" t="s">
        <v>276</v>
      </c>
      <c r="F1176" s="594" t="s">
        <v>1316</v>
      </c>
      <c r="G1176" s="594" t="s">
        <v>240</v>
      </c>
      <c r="H1176" s="594" t="s">
        <v>735</v>
      </c>
      <c r="I1176" s="620" t="s">
        <v>193</v>
      </c>
      <c r="J1176" s="643">
        <v>9020000</v>
      </c>
    </row>
    <row r="1177" spans="1:10">
      <c r="A1177" s="595" t="s">
        <v>411</v>
      </c>
      <c r="B1177" s="644" t="s">
        <v>411</v>
      </c>
      <c r="C1177" s="642" t="s">
        <v>411</v>
      </c>
      <c r="D1177" s="594" t="s">
        <v>1298</v>
      </c>
      <c r="E1177" s="594" t="s">
        <v>276</v>
      </c>
      <c r="F1177" s="594" t="s">
        <v>1316</v>
      </c>
      <c r="G1177" s="594" t="s">
        <v>2692</v>
      </c>
      <c r="H1177" s="595" t="s">
        <v>411</v>
      </c>
      <c r="I1177" s="620" t="s">
        <v>2693</v>
      </c>
      <c r="J1177" s="643">
        <v>50000000</v>
      </c>
    </row>
    <row r="1178" spans="1:10">
      <c r="A1178" s="595" t="s">
        <v>411</v>
      </c>
      <c r="B1178" s="644" t="s">
        <v>411</v>
      </c>
      <c r="C1178" s="642" t="s">
        <v>411</v>
      </c>
      <c r="D1178" s="594" t="s">
        <v>1298</v>
      </c>
      <c r="E1178" s="594" t="s">
        <v>276</v>
      </c>
      <c r="F1178" s="594" t="s">
        <v>1316</v>
      </c>
      <c r="G1178" s="594" t="s">
        <v>2692</v>
      </c>
      <c r="H1178" s="594" t="s">
        <v>2694</v>
      </c>
      <c r="I1178" s="620" t="s">
        <v>2689</v>
      </c>
      <c r="J1178" s="643">
        <v>50000000</v>
      </c>
    </row>
    <row r="1179" spans="1:10">
      <c r="A1179" s="595" t="s">
        <v>411</v>
      </c>
      <c r="B1179" s="644" t="s">
        <v>411</v>
      </c>
      <c r="C1179" s="642" t="s">
        <v>411</v>
      </c>
      <c r="D1179" s="594" t="s">
        <v>1298</v>
      </c>
      <c r="E1179" s="594" t="s">
        <v>276</v>
      </c>
      <c r="F1179" s="594" t="s">
        <v>1316</v>
      </c>
      <c r="G1179" s="594" t="s">
        <v>189</v>
      </c>
      <c r="H1179" s="595" t="s">
        <v>411</v>
      </c>
      <c r="I1179" s="620" t="s">
        <v>190</v>
      </c>
      <c r="J1179" s="643">
        <v>26606000</v>
      </c>
    </row>
    <row r="1180" spans="1:10">
      <c r="A1180" s="595" t="s">
        <v>411</v>
      </c>
      <c r="B1180" s="644" t="s">
        <v>411</v>
      </c>
      <c r="C1180" s="642" t="s">
        <v>411</v>
      </c>
      <c r="D1180" s="594" t="s">
        <v>1298</v>
      </c>
      <c r="E1180" s="594" t="s">
        <v>276</v>
      </c>
      <c r="F1180" s="594" t="s">
        <v>1316</v>
      </c>
      <c r="G1180" s="594" t="s">
        <v>189</v>
      </c>
      <c r="H1180" s="594" t="s">
        <v>773</v>
      </c>
      <c r="I1180" s="620" t="s">
        <v>2695</v>
      </c>
      <c r="J1180" s="643">
        <v>15000000</v>
      </c>
    </row>
    <row r="1181" spans="1:10">
      <c r="A1181" s="595" t="s">
        <v>411</v>
      </c>
      <c r="B1181" s="644" t="s">
        <v>411</v>
      </c>
      <c r="C1181" s="642" t="s">
        <v>411</v>
      </c>
      <c r="D1181" s="594" t="s">
        <v>1298</v>
      </c>
      <c r="E1181" s="594" t="s">
        <v>276</v>
      </c>
      <c r="F1181" s="594" t="s">
        <v>1316</v>
      </c>
      <c r="G1181" s="594" t="s">
        <v>189</v>
      </c>
      <c r="H1181" s="594" t="s">
        <v>192</v>
      </c>
      <c r="I1181" s="620" t="s">
        <v>195</v>
      </c>
      <c r="J1181" s="643">
        <v>11606000</v>
      </c>
    </row>
    <row r="1182" spans="1:10">
      <c r="A1182" s="595" t="s">
        <v>411</v>
      </c>
      <c r="B1182" s="644" t="s">
        <v>411</v>
      </c>
      <c r="C1182" s="642" t="s">
        <v>411</v>
      </c>
      <c r="D1182" s="594" t="s">
        <v>1298</v>
      </c>
      <c r="E1182" s="594" t="s">
        <v>276</v>
      </c>
      <c r="F1182" s="594" t="s">
        <v>1316</v>
      </c>
      <c r="G1182" s="594" t="s">
        <v>194</v>
      </c>
      <c r="H1182" s="595" t="s">
        <v>411</v>
      </c>
      <c r="I1182" s="620" t="s">
        <v>195</v>
      </c>
      <c r="J1182" s="643">
        <v>553910000</v>
      </c>
    </row>
    <row r="1183" spans="1:10">
      <c r="A1183" s="595" t="s">
        <v>411</v>
      </c>
      <c r="B1183" s="644" t="s">
        <v>411</v>
      </c>
      <c r="C1183" s="642" t="s">
        <v>411</v>
      </c>
      <c r="D1183" s="594" t="s">
        <v>1298</v>
      </c>
      <c r="E1183" s="594" t="s">
        <v>276</v>
      </c>
      <c r="F1183" s="594" t="s">
        <v>1316</v>
      </c>
      <c r="G1183" s="594" t="s">
        <v>194</v>
      </c>
      <c r="H1183" s="594" t="s">
        <v>200</v>
      </c>
      <c r="I1183" s="620" t="s">
        <v>201</v>
      </c>
      <c r="J1183" s="643">
        <v>553910000</v>
      </c>
    </row>
    <row r="1184" spans="1:10">
      <c r="A1184" s="595" t="s">
        <v>411</v>
      </c>
      <c r="B1184" s="644" t="s">
        <v>411</v>
      </c>
      <c r="C1184" s="642" t="s">
        <v>411</v>
      </c>
      <c r="D1184" s="594" t="s">
        <v>334</v>
      </c>
      <c r="E1184" s="595" t="s">
        <v>411</v>
      </c>
      <c r="F1184" s="595" t="s">
        <v>411</v>
      </c>
      <c r="G1184" s="595" t="s">
        <v>411</v>
      </c>
      <c r="H1184" s="595" t="s">
        <v>411</v>
      </c>
      <c r="I1184" s="620" t="s">
        <v>335</v>
      </c>
      <c r="J1184" s="643">
        <v>27655341200</v>
      </c>
    </row>
    <row r="1185" spans="1:10">
      <c r="A1185" s="595" t="s">
        <v>411</v>
      </c>
      <c r="B1185" s="644" t="s">
        <v>411</v>
      </c>
      <c r="C1185" s="642" t="s">
        <v>411</v>
      </c>
      <c r="D1185" s="594" t="s">
        <v>334</v>
      </c>
      <c r="E1185" s="594" t="s">
        <v>570</v>
      </c>
      <c r="F1185" s="595" t="s">
        <v>411</v>
      </c>
      <c r="G1185" s="595" t="s">
        <v>411</v>
      </c>
      <c r="H1185" s="595" t="s">
        <v>411</v>
      </c>
      <c r="I1185" s="620" t="s">
        <v>2711</v>
      </c>
      <c r="J1185" s="643">
        <v>5846773500</v>
      </c>
    </row>
    <row r="1186" spans="1:10">
      <c r="A1186" s="595" t="s">
        <v>411</v>
      </c>
      <c r="B1186" s="644" t="s">
        <v>411</v>
      </c>
      <c r="C1186" s="642" t="s">
        <v>411</v>
      </c>
      <c r="D1186" s="594" t="s">
        <v>334</v>
      </c>
      <c r="E1186" s="594" t="s">
        <v>570</v>
      </c>
      <c r="F1186" s="594" t="s">
        <v>2881</v>
      </c>
      <c r="G1186" s="595" t="s">
        <v>411</v>
      </c>
      <c r="H1186" s="595" t="s">
        <v>411</v>
      </c>
      <c r="I1186" s="620" t="s">
        <v>600</v>
      </c>
      <c r="J1186" s="643">
        <v>1465086000</v>
      </c>
    </row>
    <row r="1187" spans="1:10">
      <c r="A1187" s="595" t="s">
        <v>411</v>
      </c>
      <c r="B1187" s="644" t="s">
        <v>411</v>
      </c>
      <c r="C1187" s="642" t="s">
        <v>411</v>
      </c>
      <c r="D1187" s="594" t="s">
        <v>334</v>
      </c>
      <c r="E1187" s="594" t="s">
        <v>570</v>
      </c>
      <c r="F1187" s="594" t="s">
        <v>2881</v>
      </c>
      <c r="G1187" s="594" t="s">
        <v>260</v>
      </c>
      <c r="H1187" s="595" t="s">
        <v>411</v>
      </c>
      <c r="I1187" s="620" t="s">
        <v>261</v>
      </c>
      <c r="J1187" s="643">
        <v>1323795000</v>
      </c>
    </row>
    <row r="1188" spans="1:10">
      <c r="A1188" s="595" t="s">
        <v>411</v>
      </c>
      <c r="B1188" s="644" t="s">
        <v>411</v>
      </c>
      <c r="C1188" s="642" t="s">
        <v>411</v>
      </c>
      <c r="D1188" s="594" t="s">
        <v>334</v>
      </c>
      <c r="E1188" s="594" t="s">
        <v>570</v>
      </c>
      <c r="F1188" s="594" t="s">
        <v>2881</v>
      </c>
      <c r="G1188" s="594" t="s">
        <v>260</v>
      </c>
      <c r="H1188" s="594" t="s">
        <v>262</v>
      </c>
      <c r="I1188" s="620" t="s">
        <v>2707</v>
      </c>
      <c r="J1188" s="643">
        <v>1323795000</v>
      </c>
    </row>
    <row r="1189" spans="1:10">
      <c r="A1189" s="595" t="s">
        <v>411</v>
      </c>
      <c r="B1189" s="644" t="s">
        <v>411</v>
      </c>
      <c r="C1189" s="642" t="s">
        <v>411</v>
      </c>
      <c r="D1189" s="594" t="s">
        <v>334</v>
      </c>
      <c r="E1189" s="594" t="s">
        <v>570</v>
      </c>
      <c r="F1189" s="594" t="s">
        <v>2881</v>
      </c>
      <c r="G1189" s="594" t="s">
        <v>53</v>
      </c>
      <c r="H1189" s="595" t="s">
        <v>411</v>
      </c>
      <c r="I1189" s="620" t="s">
        <v>193</v>
      </c>
      <c r="J1189" s="643">
        <v>141291000</v>
      </c>
    </row>
    <row r="1190" spans="1:10">
      <c r="A1190" s="595" t="s">
        <v>411</v>
      </c>
      <c r="B1190" s="644" t="s">
        <v>411</v>
      </c>
      <c r="C1190" s="642" t="s">
        <v>411</v>
      </c>
      <c r="D1190" s="594" t="s">
        <v>334</v>
      </c>
      <c r="E1190" s="594" t="s">
        <v>570</v>
      </c>
      <c r="F1190" s="594" t="s">
        <v>2881</v>
      </c>
      <c r="G1190" s="594" t="s">
        <v>53</v>
      </c>
      <c r="H1190" s="594" t="s">
        <v>54</v>
      </c>
      <c r="I1190" s="620" t="s">
        <v>55</v>
      </c>
      <c r="J1190" s="643">
        <v>73954000</v>
      </c>
    </row>
    <row r="1191" spans="1:10">
      <c r="A1191" s="595" t="s">
        <v>411</v>
      </c>
      <c r="B1191" s="644" t="s">
        <v>411</v>
      </c>
      <c r="C1191" s="642" t="s">
        <v>411</v>
      </c>
      <c r="D1191" s="594" t="s">
        <v>334</v>
      </c>
      <c r="E1191" s="594" t="s">
        <v>570</v>
      </c>
      <c r="F1191" s="594" t="s">
        <v>2881</v>
      </c>
      <c r="G1191" s="594" t="s">
        <v>53</v>
      </c>
      <c r="H1191" s="594" t="s">
        <v>56</v>
      </c>
      <c r="I1191" s="620" t="s">
        <v>57</v>
      </c>
      <c r="J1191" s="643">
        <v>67337000</v>
      </c>
    </row>
    <row r="1192" spans="1:10">
      <c r="A1192" s="595" t="s">
        <v>411</v>
      </c>
      <c r="B1192" s="644" t="s">
        <v>411</v>
      </c>
      <c r="C1192" s="642" t="s">
        <v>411</v>
      </c>
      <c r="D1192" s="594" t="s">
        <v>334</v>
      </c>
      <c r="E1192" s="594" t="s">
        <v>570</v>
      </c>
      <c r="F1192" s="594" t="s">
        <v>2882</v>
      </c>
      <c r="G1192" s="595" t="s">
        <v>411</v>
      </c>
      <c r="H1192" s="595" t="s">
        <v>411</v>
      </c>
      <c r="I1192" s="620" t="s">
        <v>25</v>
      </c>
      <c r="J1192" s="643">
        <v>650588500</v>
      </c>
    </row>
    <row r="1193" spans="1:10">
      <c r="A1193" s="595" t="s">
        <v>411</v>
      </c>
      <c r="B1193" s="644" t="s">
        <v>411</v>
      </c>
      <c r="C1193" s="642" t="s">
        <v>411</v>
      </c>
      <c r="D1193" s="594" t="s">
        <v>334</v>
      </c>
      <c r="E1193" s="594" t="s">
        <v>570</v>
      </c>
      <c r="F1193" s="594" t="s">
        <v>2882</v>
      </c>
      <c r="G1193" s="594" t="s">
        <v>260</v>
      </c>
      <c r="H1193" s="595" t="s">
        <v>411</v>
      </c>
      <c r="I1193" s="620" t="s">
        <v>261</v>
      </c>
      <c r="J1193" s="643">
        <v>575708000</v>
      </c>
    </row>
    <row r="1194" spans="1:10">
      <c r="A1194" s="595" t="s">
        <v>411</v>
      </c>
      <c r="B1194" s="644" t="s">
        <v>411</v>
      </c>
      <c r="C1194" s="642" t="s">
        <v>411</v>
      </c>
      <c r="D1194" s="594" t="s">
        <v>334</v>
      </c>
      <c r="E1194" s="594" t="s">
        <v>570</v>
      </c>
      <c r="F1194" s="594" t="s">
        <v>2882</v>
      </c>
      <c r="G1194" s="594" t="s">
        <v>260</v>
      </c>
      <c r="H1194" s="594" t="s">
        <v>262</v>
      </c>
      <c r="I1194" s="620" t="s">
        <v>2707</v>
      </c>
      <c r="J1194" s="643">
        <v>575708000</v>
      </c>
    </row>
    <row r="1195" spans="1:10">
      <c r="A1195" s="595" t="s">
        <v>411</v>
      </c>
      <c r="B1195" s="644" t="s">
        <v>411</v>
      </c>
      <c r="C1195" s="642" t="s">
        <v>411</v>
      </c>
      <c r="D1195" s="594" t="s">
        <v>334</v>
      </c>
      <c r="E1195" s="594" t="s">
        <v>570</v>
      </c>
      <c r="F1195" s="594" t="s">
        <v>2882</v>
      </c>
      <c r="G1195" s="594" t="s">
        <v>53</v>
      </c>
      <c r="H1195" s="595" t="s">
        <v>411</v>
      </c>
      <c r="I1195" s="620" t="s">
        <v>193</v>
      </c>
      <c r="J1195" s="643">
        <v>74880500</v>
      </c>
    </row>
    <row r="1196" spans="1:10">
      <c r="A1196" s="595" t="s">
        <v>411</v>
      </c>
      <c r="B1196" s="644" t="s">
        <v>411</v>
      </c>
      <c r="C1196" s="642" t="s">
        <v>411</v>
      </c>
      <c r="D1196" s="594" t="s">
        <v>334</v>
      </c>
      <c r="E1196" s="594" t="s">
        <v>570</v>
      </c>
      <c r="F1196" s="594" t="s">
        <v>2882</v>
      </c>
      <c r="G1196" s="594" t="s">
        <v>53</v>
      </c>
      <c r="H1196" s="594" t="s">
        <v>54</v>
      </c>
      <c r="I1196" s="620" t="s">
        <v>55</v>
      </c>
      <c r="J1196" s="643">
        <v>34598000</v>
      </c>
    </row>
    <row r="1197" spans="1:10">
      <c r="A1197" s="595" t="s">
        <v>411</v>
      </c>
      <c r="B1197" s="644" t="s">
        <v>411</v>
      </c>
      <c r="C1197" s="642" t="s">
        <v>411</v>
      </c>
      <c r="D1197" s="594" t="s">
        <v>334</v>
      </c>
      <c r="E1197" s="594" t="s">
        <v>570</v>
      </c>
      <c r="F1197" s="594" t="s">
        <v>2882</v>
      </c>
      <c r="G1197" s="594" t="s">
        <v>53</v>
      </c>
      <c r="H1197" s="594" t="s">
        <v>56</v>
      </c>
      <c r="I1197" s="620" t="s">
        <v>57</v>
      </c>
      <c r="J1197" s="643">
        <v>35923500</v>
      </c>
    </row>
    <row r="1198" spans="1:10">
      <c r="A1198" s="595" t="s">
        <v>411</v>
      </c>
      <c r="B1198" s="644" t="s">
        <v>411</v>
      </c>
      <c r="C1198" s="642" t="s">
        <v>411</v>
      </c>
      <c r="D1198" s="594" t="s">
        <v>334</v>
      </c>
      <c r="E1198" s="594" t="s">
        <v>570</v>
      </c>
      <c r="F1198" s="594" t="s">
        <v>2882</v>
      </c>
      <c r="G1198" s="594" t="s">
        <v>53</v>
      </c>
      <c r="H1198" s="594" t="s">
        <v>358</v>
      </c>
      <c r="I1198" s="620" t="s">
        <v>195</v>
      </c>
      <c r="J1198" s="643">
        <v>4359000</v>
      </c>
    </row>
    <row r="1199" spans="1:10">
      <c r="A1199" s="595" t="s">
        <v>411</v>
      </c>
      <c r="B1199" s="644" t="s">
        <v>411</v>
      </c>
      <c r="C1199" s="642" t="s">
        <v>411</v>
      </c>
      <c r="D1199" s="594" t="s">
        <v>334</v>
      </c>
      <c r="E1199" s="594" t="s">
        <v>570</v>
      </c>
      <c r="F1199" s="594" t="s">
        <v>2803</v>
      </c>
      <c r="G1199" s="595" t="s">
        <v>411</v>
      </c>
      <c r="H1199" s="595" t="s">
        <v>411</v>
      </c>
      <c r="I1199" s="620" t="s">
        <v>2804</v>
      </c>
      <c r="J1199" s="643">
        <v>3731099000</v>
      </c>
    </row>
    <row r="1200" spans="1:10">
      <c r="A1200" s="595" t="s">
        <v>411</v>
      </c>
      <c r="B1200" s="644" t="s">
        <v>411</v>
      </c>
      <c r="C1200" s="642" t="s">
        <v>411</v>
      </c>
      <c r="D1200" s="594" t="s">
        <v>334</v>
      </c>
      <c r="E1200" s="594" t="s">
        <v>570</v>
      </c>
      <c r="F1200" s="594" t="s">
        <v>2803</v>
      </c>
      <c r="G1200" s="594" t="s">
        <v>260</v>
      </c>
      <c r="H1200" s="595" t="s">
        <v>411</v>
      </c>
      <c r="I1200" s="620" t="s">
        <v>261</v>
      </c>
      <c r="J1200" s="643">
        <v>3382213000</v>
      </c>
    </row>
    <row r="1201" spans="1:10">
      <c r="A1201" s="595" t="s">
        <v>411</v>
      </c>
      <c r="B1201" s="644" t="s">
        <v>411</v>
      </c>
      <c r="C1201" s="642" t="s">
        <v>411</v>
      </c>
      <c r="D1201" s="594" t="s">
        <v>334</v>
      </c>
      <c r="E1201" s="594" t="s">
        <v>570</v>
      </c>
      <c r="F1201" s="594" t="s">
        <v>2803</v>
      </c>
      <c r="G1201" s="594" t="s">
        <v>260</v>
      </c>
      <c r="H1201" s="594" t="s">
        <v>262</v>
      </c>
      <c r="I1201" s="620" t="s">
        <v>2707</v>
      </c>
      <c r="J1201" s="643">
        <v>3382213000</v>
      </c>
    </row>
    <row r="1202" spans="1:10">
      <c r="A1202" s="595" t="s">
        <v>411</v>
      </c>
      <c r="B1202" s="644" t="s">
        <v>411</v>
      </c>
      <c r="C1202" s="642" t="s">
        <v>411</v>
      </c>
      <c r="D1202" s="594" t="s">
        <v>334</v>
      </c>
      <c r="E1202" s="594" t="s">
        <v>570</v>
      </c>
      <c r="F1202" s="594" t="s">
        <v>2803</v>
      </c>
      <c r="G1202" s="594" t="s">
        <v>53</v>
      </c>
      <c r="H1202" s="595" t="s">
        <v>411</v>
      </c>
      <c r="I1202" s="620" t="s">
        <v>193</v>
      </c>
      <c r="J1202" s="643">
        <v>348886000</v>
      </c>
    </row>
    <row r="1203" spans="1:10">
      <c r="A1203" s="595" t="s">
        <v>411</v>
      </c>
      <c r="B1203" s="644" t="s">
        <v>411</v>
      </c>
      <c r="C1203" s="642" t="s">
        <v>411</v>
      </c>
      <c r="D1203" s="594" t="s">
        <v>334</v>
      </c>
      <c r="E1203" s="594" t="s">
        <v>570</v>
      </c>
      <c r="F1203" s="594" t="s">
        <v>2803</v>
      </c>
      <c r="G1203" s="594" t="s">
        <v>53</v>
      </c>
      <c r="H1203" s="594" t="s">
        <v>56</v>
      </c>
      <c r="I1203" s="620" t="s">
        <v>57</v>
      </c>
      <c r="J1203" s="643">
        <v>348886000</v>
      </c>
    </row>
    <row r="1204" spans="1:10">
      <c r="A1204" s="595" t="s">
        <v>411</v>
      </c>
      <c r="B1204" s="644" t="s">
        <v>411</v>
      </c>
      <c r="C1204" s="642" t="s">
        <v>411</v>
      </c>
      <c r="D1204" s="594" t="s">
        <v>334</v>
      </c>
      <c r="E1204" s="594" t="s">
        <v>577</v>
      </c>
      <c r="F1204" s="595" t="s">
        <v>411</v>
      </c>
      <c r="G1204" s="595" t="s">
        <v>411</v>
      </c>
      <c r="H1204" s="595" t="s">
        <v>411</v>
      </c>
      <c r="I1204" s="620" t="s">
        <v>2748</v>
      </c>
      <c r="J1204" s="643">
        <v>5255542000</v>
      </c>
    </row>
    <row r="1205" spans="1:10">
      <c r="A1205" s="595" t="s">
        <v>411</v>
      </c>
      <c r="B1205" s="644" t="s">
        <v>411</v>
      </c>
      <c r="C1205" s="642" t="s">
        <v>411</v>
      </c>
      <c r="D1205" s="594" t="s">
        <v>334</v>
      </c>
      <c r="E1205" s="594" t="s">
        <v>577</v>
      </c>
      <c r="F1205" s="594" t="s">
        <v>265</v>
      </c>
      <c r="G1205" s="595" t="s">
        <v>411</v>
      </c>
      <c r="H1205" s="595" t="s">
        <v>411</v>
      </c>
      <c r="I1205" s="620" t="s">
        <v>2849</v>
      </c>
      <c r="J1205" s="643">
        <v>5255542000</v>
      </c>
    </row>
    <row r="1206" spans="1:10">
      <c r="A1206" s="595" t="s">
        <v>411</v>
      </c>
      <c r="B1206" s="644" t="s">
        <v>411</v>
      </c>
      <c r="C1206" s="642" t="s">
        <v>411</v>
      </c>
      <c r="D1206" s="594" t="s">
        <v>334</v>
      </c>
      <c r="E1206" s="594" t="s">
        <v>577</v>
      </c>
      <c r="F1206" s="594" t="s">
        <v>265</v>
      </c>
      <c r="G1206" s="594" t="s">
        <v>260</v>
      </c>
      <c r="H1206" s="595" t="s">
        <v>411</v>
      </c>
      <c r="I1206" s="620" t="s">
        <v>261</v>
      </c>
      <c r="J1206" s="643">
        <v>3804234000</v>
      </c>
    </row>
    <row r="1207" spans="1:10">
      <c r="A1207" s="595" t="s">
        <v>411</v>
      </c>
      <c r="B1207" s="644" t="s">
        <v>411</v>
      </c>
      <c r="C1207" s="642" t="s">
        <v>411</v>
      </c>
      <c r="D1207" s="594" t="s">
        <v>334</v>
      </c>
      <c r="E1207" s="594" t="s">
        <v>577</v>
      </c>
      <c r="F1207" s="594" t="s">
        <v>265</v>
      </c>
      <c r="G1207" s="594" t="s">
        <v>260</v>
      </c>
      <c r="H1207" s="594" t="s">
        <v>262</v>
      </c>
      <c r="I1207" s="620" t="s">
        <v>2707</v>
      </c>
      <c r="J1207" s="643">
        <v>3804234000</v>
      </c>
    </row>
    <row r="1208" spans="1:10">
      <c r="A1208" s="595" t="s">
        <v>411</v>
      </c>
      <c r="B1208" s="644" t="s">
        <v>411</v>
      </c>
      <c r="C1208" s="642" t="s">
        <v>411</v>
      </c>
      <c r="D1208" s="594" t="s">
        <v>334</v>
      </c>
      <c r="E1208" s="594" t="s">
        <v>577</v>
      </c>
      <c r="F1208" s="594" t="s">
        <v>265</v>
      </c>
      <c r="G1208" s="594" t="s">
        <v>49</v>
      </c>
      <c r="H1208" s="595" t="s">
        <v>411</v>
      </c>
      <c r="I1208" s="620" t="s">
        <v>50</v>
      </c>
      <c r="J1208" s="643">
        <v>350079000</v>
      </c>
    </row>
    <row r="1209" spans="1:10">
      <c r="A1209" s="595" t="s">
        <v>411</v>
      </c>
      <c r="B1209" s="644" t="s">
        <v>411</v>
      </c>
      <c r="C1209" s="642" t="s">
        <v>411</v>
      </c>
      <c r="D1209" s="594" t="s">
        <v>334</v>
      </c>
      <c r="E1209" s="594" t="s">
        <v>577</v>
      </c>
      <c r="F1209" s="594" t="s">
        <v>265</v>
      </c>
      <c r="G1209" s="594" t="s">
        <v>49</v>
      </c>
      <c r="H1209" s="594" t="s">
        <v>51</v>
      </c>
      <c r="I1209" s="620" t="s">
        <v>2786</v>
      </c>
      <c r="J1209" s="643">
        <v>350079000</v>
      </c>
    </row>
    <row r="1210" spans="1:10">
      <c r="A1210" s="595" t="s">
        <v>411</v>
      </c>
      <c r="B1210" s="644" t="s">
        <v>411</v>
      </c>
      <c r="C1210" s="642" t="s">
        <v>411</v>
      </c>
      <c r="D1210" s="594" t="s">
        <v>334</v>
      </c>
      <c r="E1210" s="594" t="s">
        <v>577</v>
      </c>
      <c r="F1210" s="594" t="s">
        <v>265</v>
      </c>
      <c r="G1210" s="594" t="s">
        <v>53</v>
      </c>
      <c r="H1210" s="595" t="s">
        <v>411</v>
      </c>
      <c r="I1210" s="620" t="s">
        <v>193</v>
      </c>
      <c r="J1210" s="643">
        <v>1101229000</v>
      </c>
    </row>
    <row r="1211" spans="1:10">
      <c r="A1211" s="595" t="s">
        <v>411</v>
      </c>
      <c r="B1211" s="644" t="s">
        <v>411</v>
      </c>
      <c r="C1211" s="642" t="s">
        <v>411</v>
      </c>
      <c r="D1211" s="594" t="s">
        <v>334</v>
      </c>
      <c r="E1211" s="594" t="s">
        <v>577</v>
      </c>
      <c r="F1211" s="594" t="s">
        <v>265</v>
      </c>
      <c r="G1211" s="594" t="s">
        <v>53</v>
      </c>
      <c r="H1211" s="594" t="s">
        <v>56</v>
      </c>
      <c r="I1211" s="620" t="s">
        <v>57</v>
      </c>
      <c r="J1211" s="643">
        <v>1098551000</v>
      </c>
    </row>
    <row r="1212" spans="1:10">
      <c r="A1212" s="595" t="s">
        <v>411</v>
      </c>
      <c r="B1212" s="644" t="s">
        <v>411</v>
      </c>
      <c r="C1212" s="642" t="s">
        <v>411</v>
      </c>
      <c r="D1212" s="594" t="s">
        <v>334</v>
      </c>
      <c r="E1212" s="594" t="s">
        <v>577</v>
      </c>
      <c r="F1212" s="594" t="s">
        <v>265</v>
      </c>
      <c r="G1212" s="594" t="s">
        <v>53</v>
      </c>
      <c r="H1212" s="594" t="s">
        <v>358</v>
      </c>
      <c r="I1212" s="620" t="s">
        <v>195</v>
      </c>
      <c r="J1212" s="643">
        <v>2678000</v>
      </c>
    </row>
    <row r="1213" spans="1:10">
      <c r="A1213" s="595" t="s">
        <v>411</v>
      </c>
      <c r="B1213" s="644" t="s">
        <v>411</v>
      </c>
      <c r="C1213" s="642" t="s">
        <v>411</v>
      </c>
      <c r="D1213" s="594" t="s">
        <v>334</v>
      </c>
      <c r="E1213" s="594" t="s">
        <v>1963</v>
      </c>
      <c r="F1213" s="595" t="s">
        <v>411</v>
      </c>
      <c r="G1213" s="595" t="s">
        <v>411</v>
      </c>
      <c r="H1213" s="595" t="s">
        <v>411</v>
      </c>
      <c r="I1213" s="620" t="s">
        <v>1964</v>
      </c>
      <c r="J1213" s="643">
        <v>130000000</v>
      </c>
    </row>
    <row r="1214" spans="1:10">
      <c r="A1214" s="595" t="s">
        <v>411</v>
      </c>
      <c r="B1214" s="644" t="s">
        <v>411</v>
      </c>
      <c r="C1214" s="642" t="s">
        <v>411</v>
      </c>
      <c r="D1214" s="594" t="s">
        <v>334</v>
      </c>
      <c r="E1214" s="594" t="s">
        <v>1963</v>
      </c>
      <c r="F1214" s="594" t="s">
        <v>2935</v>
      </c>
      <c r="G1214" s="595" t="s">
        <v>411</v>
      </c>
      <c r="H1214" s="595" t="s">
        <v>411</v>
      </c>
      <c r="I1214" s="620" t="s">
        <v>2936</v>
      </c>
      <c r="J1214" s="643">
        <v>130000000</v>
      </c>
    </row>
    <row r="1215" spans="1:10">
      <c r="A1215" s="595" t="s">
        <v>411</v>
      </c>
      <c r="B1215" s="644" t="s">
        <v>411</v>
      </c>
      <c r="C1215" s="642" t="s">
        <v>411</v>
      </c>
      <c r="D1215" s="594" t="s">
        <v>334</v>
      </c>
      <c r="E1215" s="594" t="s">
        <v>1963</v>
      </c>
      <c r="F1215" s="594" t="s">
        <v>2935</v>
      </c>
      <c r="G1215" s="594" t="s">
        <v>49</v>
      </c>
      <c r="H1215" s="595" t="s">
        <v>411</v>
      </c>
      <c r="I1215" s="620" t="s">
        <v>50</v>
      </c>
      <c r="J1215" s="643">
        <v>130000000</v>
      </c>
    </row>
    <row r="1216" spans="1:10">
      <c r="A1216" s="595" t="s">
        <v>411</v>
      </c>
      <c r="B1216" s="644" t="s">
        <v>411</v>
      </c>
      <c r="C1216" s="642" t="s">
        <v>411</v>
      </c>
      <c r="D1216" s="594" t="s">
        <v>334</v>
      </c>
      <c r="E1216" s="594" t="s">
        <v>1963</v>
      </c>
      <c r="F1216" s="594" t="s">
        <v>2935</v>
      </c>
      <c r="G1216" s="594" t="s">
        <v>49</v>
      </c>
      <c r="H1216" s="594" t="s">
        <v>51</v>
      </c>
      <c r="I1216" s="620" t="s">
        <v>2786</v>
      </c>
      <c r="J1216" s="643">
        <v>130000000</v>
      </c>
    </row>
    <row r="1217" spans="1:10">
      <c r="A1217" s="595" t="s">
        <v>411</v>
      </c>
      <c r="B1217" s="644" t="s">
        <v>411</v>
      </c>
      <c r="C1217" s="642" t="s">
        <v>411</v>
      </c>
      <c r="D1217" s="594" t="s">
        <v>334</v>
      </c>
      <c r="E1217" s="594" t="s">
        <v>276</v>
      </c>
      <c r="F1217" s="595" t="s">
        <v>411</v>
      </c>
      <c r="G1217" s="595" t="s">
        <v>411</v>
      </c>
      <c r="H1217" s="595" t="s">
        <v>411</v>
      </c>
      <c r="I1217" s="620" t="s">
        <v>1966</v>
      </c>
      <c r="J1217" s="643">
        <v>15523025700</v>
      </c>
    </row>
    <row r="1218" spans="1:10">
      <c r="A1218" s="595" t="s">
        <v>411</v>
      </c>
      <c r="B1218" s="644" t="s">
        <v>411</v>
      </c>
      <c r="C1218" s="642" t="s">
        <v>411</v>
      </c>
      <c r="D1218" s="594" t="s">
        <v>334</v>
      </c>
      <c r="E1218" s="594" t="s">
        <v>276</v>
      </c>
      <c r="F1218" s="594" t="s">
        <v>1229</v>
      </c>
      <c r="G1218" s="595" t="s">
        <v>411</v>
      </c>
      <c r="H1218" s="595" t="s">
        <v>411</v>
      </c>
      <c r="I1218" s="620" t="s">
        <v>2766</v>
      </c>
      <c r="J1218" s="643">
        <v>1671272000</v>
      </c>
    </row>
    <row r="1219" spans="1:10">
      <c r="A1219" s="595" t="s">
        <v>411</v>
      </c>
      <c r="B1219" s="644" t="s">
        <v>411</v>
      </c>
      <c r="C1219" s="642" t="s">
        <v>411</v>
      </c>
      <c r="D1219" s="594" t="s">
        <v>334</v>
      </c>
      <c r="E1219" s="594" t="s">
        <v>276</v>
      </c>
      <c r="F1219" s="594" t="s">
        <v>1229</v>
      </c>
      <c r="G1219" s="594" t="s">
        <v>260</v>
      </c>
      <c r="H1219" s="595" t="s">
        <v>411</v>
      </c>
      <c r="I1219" s="620" t="s">
        <v>261</v>
      </c>
      <c r="J1219" s="643">
        <v>1541621000</v>
      </c>
    </row>
    <row r="1220" spans="1:10">
      <c r="A1220" s="595" t="s">
        <v>411</v>
      </c>
      <c r="B1220" s="644" t="s">
        <v>411</v>
      </c>
      <c r="C1220" s="642" t="s">
        <v>411</v>
      </c>
      <c r="D1220" s="594" t="s">
        <v>334</v>
      </c>
      <c r="E1220" s="594" t="s">
        <v>276</v>
      </c>
      <c r="F1220" s="594" t="s">
        <v>1229</v>
      </c>
      <c r="G1220" s="594" t="s">
        <v>260</v>
      </c>
      <c r="H1220" s="594" t="s">
        <v>262</v>
      </c>
      <c r="I1220" s="620" t="s">
        <v>2707</v>
      </c>
      <c r="J1220" s="643">
        <v>1541621000</v>
      </c>
    </row>
    <row r="1221" spans="1:10">
      <c r="A1221" s="595" t="s">
        <v>411</v>
      </c>
      <c r="B1221" s="644" t="s">
        <v>411</v>
      </c>
      <c r="C1221" s="642" t="s">
        <v>411</v>
      </c>
      <c r="D1221" s="594" t="s">
        <v>334</v>
      </c>
      <c r="E1221" s="594" t="s">
        <v>276</v>
      </c>
      <c r="F1221" s="594" t="s">
        <v>1229</v>
      </c>
      <c r="G1221" s="594" t="s">
        <v>53</v>
      </c>
      <c r="H1221" s="595" t="s">
        <v>411</v>
      </c>
      <c r="I1221" s="620" t="s">
        <v>193</v>
      </c>
      <c r="J1221" s="643">
        <v>129651000</v>
      </c>
    </row>
    <row r="1222" spans="1:10">
      <c r="A1222" s="595" t="s">
        <v>411</v>
      </c>
      <c r="B1222" s="644" t="s">
        <v>411</v>
      </c>
      <c r="C1222" s="642" t="s">
        <v>411</v>
      </c>
      <c r="D1222" s="594" t="s">
        <v>334</v>
      </c>
      <c r="E1222" s="594" t="s">
        <v>276</v>
      </c>
      <c r="F1222" s="594" t="s">
        <v>1229</v>
      </c>
      <c r="G1222" s="594" t="s">
        <v>53</v>
      </c>
      <c r="H1222" s="594" t="s">
        <v>56</v>
      </c>
      <c r="I1222" s="620" t="s">
        <v>57</v>
      </c>
      <c r="J1222" s="643">
        <v>129651000</v>
      </c>
    </row>
    <row r="1223" spans="1:10">
      <c r="A1223" s="595" t="s">
        <v>411</v>
      </c>
      <c r="B1223" s="644" t="s">
        <v>411</v>
      </c>
      <c r="C1223" s="642" t="s">
        <v>411</v>
      </c>
      <c r="D1223" s="594" t="s">
        <v>334</v>
      </c>
      <c r="E1223" s="594" t="s">
        <v>276</v>
      </c>
      <c r="F1223" s="594" t="s">
        <v>2769</v>
      </c>
      <c r="G1223" s="595" t="s">
        <v>411</v>
      </c>
      <c r="H1223" s="595" t="s">
        <v>411</v>
      </c>
      <c r="I1223" s="620" t="s">
        <v>2770</v>
      </c>
      <c r="J1223" s="643">
        <v>6373951700</v>
      </c>
    </row>
    <row r="1224" spans="1:10">
      <c r="A1224" s="595" t="s">
        <v>411</v>
      </c>
      <c r="B1224" s="644" t="s">
        <v>411</v>
      </c>
      <c r="C1224" s="642" t="s">
        <v>411</v>
      </c>
      <c r="D1224" s="594" t="s">
        <v>334</v>
      </c>
      <c r="E1224" s="594" t="s">
        <v>276</v>
      </c>
      <c r="F1224" s="594" t="s">
        <v>2769</v>
      </c>
      <c r="G1224" s="594" t="s">
        <v>260</v>
      </c>
      <c r="H1224" s="595" t="s">
        <v>411</v>
      </c>
      <c r="I1224" s="620" t="s">
        <v>261</v>
      </c>
      <c r="J1224" s="643">
        <v>6315572700</v>
      </c>
    </row>
    <row r="1225" spans="1:10">
      <c r="A1225" s="595" t="s">
        <v>411</v>
      </c>
      <c r="B1225" s="644" t="s">
        <v>411</v>
      </c>
      <c r="C1225" s="642" t="s">
        <v>411</v>
      </c>
      <c r="D1225" s="594" t="s">
        <v>334</v>
      </c>
      <c r="E1225" s="594" t="s">
        <v>276</v>
      </c>
      <c r="F1225" s="594" t="s">
        <v>2769</v>
      </c>
      <c r="G1225" s="594" t="s">
        <v>260</v>
      </c>
      <c r="H1225" s="594" t="s">
        <v>262</v>
      </c>
      <c r="I1225" s="620" t="s">
        <v>2707</v>
      </c>
      <c r="J1225" s="643">
        <v>6315572700</v>
      </c>
    </row>
    <row r="1226" spans="1:10">
      <c r="A1226" s="595" t="s">
        <v>411</v>
      </c>
      <c r="B1226" s="644" t="s">
        <v>411</v>
      </c>
      <c r="C1226" s="642" t="s">
        <v>411</v>
      </c>
      <c r="D1226" s="594" t="s">
        <v>334</v>
      </c>
      <c r="E1226" s="594" t="s">
        <v>276</v>
      </c>
      <c r="F1226" s="594" t="s">
        <v>2769</v>
      </c>
      <c r="G1226" s="594" t="s">
        <v>53</v>
      </c>
      <c r="H1226" s="595" t="s">
        <v>411</v>
      </c>
      <c r="I1226" s="620" t="s">
        <v>193</v>
      </c>
      <c r="J1226" s="643">
        <v>58379000</v>
      </c>
    </row>
    <row r="1227" spans="1:10">
      <c r="A1227" s="595" t="s">
        <v>411</v>
      </c>
      <c r="B1227" s="644" t="s">
        <v>411</v>
      </c>
      <c r="C1227" s="642" t="s">
        <v>411</v>
      </c>
      <c r="D1227" s="594" t="s">
        <v>334</v>
      </c>
      <c r="E1227" s="594" t="s">
        <v>276</v>
      </c>
      <c r="F1227" s="594" t="s">
        <v>2769</v>
      </c>
      <c r="G1227" s="594" t="s">
        <v>53</v>
      </c>
      <c r="H1227" s="594" t="s">
        <v>54</v>
      </c>
      <c r="I1227" s="620" t="s">
        <v>55</v>
      </c>
      <c r="J1227" s="643">
        <v>7963000</v>
      </c>
    </row>
    <row r="1228" spans="1:10">
      <c r="A1228" s="595" t="s">
        <v>411</v>
      </c>
      <c r="B1228" s="644" t="s">
        <v>411</v>
      </c>
      <c r="C1228" s="642" t="s">
        <v>411</v>
      </c>
      <c r="D1228" s="594" t="s">
        <v>334</v>
      </c>
      <c r="E1228" s="594" t="s">
        <v>276</v>
      </c>
      <c r="F1228" s="594" t="s">
        <v>2769</v>
      </c>
      <c r="G1228" s="594" t="s">
        <v>53</v>
      </c>
      <c r="H1228" s="594" t="s">
        <v>56</v>
      </c>
      <c r="I1228" s="620" t="s">
        <v>57</v>
      </c>
      <c r="J1228" s="643">
        <v>44033000</v>
      </c>
    </row>
    <row r="1229" spans="1:10">
      <c r="A1229" s="595" t="s">
        <v>411</v>
      </c>
      <c r="B1229" s="644" t="s">
        <v>411</v>
      </c>
      <c r="C1229" s="642" t="s">
        <v>411</v>
      </c>
      <c r="D1229" s="594" t="s">
        <v>334</v>
      </c>
      <c r="E1229" s="594" t="s">
        <v>276</v>
      </c>
      <c r="F1229" s="594" t="s">
        <v>2769</v>
      </c>
      <c r="G1229" s="594" t="s">
        <v>53</v>
      </c>
      <c r="H1229" s="594" t="s">
        <v>358</v>
      </c>
      <c r="I1229" s="620" t="s">
        <v>195</v>
      </c>
      <c r="J1229" s="643">
        <v>6383000</v>
      </c>
    </row>
    <row r="1230" spans="1:10">
      <c r="A1230" s="595" t="s">
        <v>411</v>
      </c>
      <c r="B1230" s="644" t="s">
        <v>411</v>
      </c>
      <c r="C1230" s="642" t="s">
        <v>411</v>
      </c>
      <c r="D1230" s="594" t="s">
        <v>334</v>
      </c>
      <c r="E1230" s="594" t="s">
        <v>276</v>
      </c>
      <c r="F1230" s="594" t="s">
        <v>278</v>
      </c>
      <c r="G1230" s="595" t="s">
        <v>411</v>
      </c>
      <c r="H1230" s="595" t="s">
        <v>411</v>
      </c>
      <c r="I1230" s="620" t="s">
        <v>2771</v>
      </c>
      <c r="J1230" s="643">
        <v>6862802000</v>
      </c>
    </row>
    <row r="1231" spans="1:10">
      <c r="A1231" s="595" t="s">
        <v>411</v>
      </c>
      <c r="B1231" s="644" t="s">
        <v>411</v>
      </c>
      <c r="C1231" s="642" t="s">
        <v>411</v>
      </c>
      <c r="D1231" s="594" t="s">
        <v>334</v>
      </c>
      <c r="E1231" s="594" t="s">
        <v>276</v>
      </c>
      <c r="F1231" s="594" t="s">
        <v>278</v>
      </c>
      <c r="G1231" s="594" t="s">
        <v>260</v>
      </c>
      <c r="H1231" s="595" t="s">
        <v>411</v>
      </c>
      <c r="I1231" s="620" t="s">
        <v>261</v>
      </c>
      <c r="J1231" s="643">
        <v>6059233000</v>
      </c>
    </row>
    <row r="1232" spans="1:10">
      <c r="A1232" s="595" t="s">
        <v>411</v>
      </c>
      <c r="B1232" s="644" t="s">
        <v>411</v>
      </c>
      <c r="C1232" s="642" t="s">
        <v>411</v>
      </c>
      <c r="D1232" s="594" t="s">
        <v>334</v>
      </c>
      <c r="E1232" s="594" t="s">
        <v>276</v>
      </c>
      <c r="F1232" s="594" t="s">
        <v>278</v>
      </c>
      <c r="G1232" s="594" t="s">
        <v>260</v>
      </c>
      <c r="H1232" s="594" t="s">
        <v>262</v>
      </c>
      <c r="I1232" s="620" t="s">
        <v>2707</v>
      </c>
      <c r="J1232" s="643">
        <v>6059233000</v>
      </c>
    </row>
    <row r="1233" spans="1:10">
      <c r="A1233" s="595" t="s">
        <v>411</v>
      </c>
      <c r="B1233" s="644" t="s">
        <v>411</v>
      </c>
      <c r="C1233" s="642" t="s">
        <v>411</v>
      </c>
      <c r="D1233" s="594" t="s">
        <v>334</v>
      </c>
      <c r="E1233" s="594" t="s">
        <v>276</v>
      </c>
      <c r="F1233" s="594" t="s">
        <v>278</v>
      </c>
      <c r="G1233" s="594" t="s">
        <v>53</v>
      </c>
      <c r="H1233" s="595" t="s">
        <v>411</v>
      </c>
      <c r="I1233" s="620" t="s">
        <v>193</v>
      </c>
      <c r="J1233" s="643">
        <v>803569000</v>
      </c>
    </row>
    <row r="1234" spans="1:10">
      <c r="A1234" s="595" t="s">
        <v>411</v>
      </c>
      <c r="B1234" s="644" t="s">
        <v>411</v>
      </c>
      <c r="C1234" s="642" t="s">
        <v>411</v>
      </c>
      <c r="D1234" s="594" t="s">
        <v>334</v>
      </c>
      <c r="E1234" s="594" t="s">
        <v>276</v>
      </c>
      <c r="F1234" s="594" t="s">
        <v>278</v>
      </c>
      <c r="G1234" s="594" t="s">
        <v>53</v>
      </c>
      <c r="H1234" s="594" t="s">
        <v>54</v>
      </c>
      <c r="I1234" s="620" t="s">
        <v>55</v>
      </c>
      <c r="J1234" s="643">
        <v>115930000</v>
      </c>
    </row>
    <row r="1235" spans="1:10">
      <c r="A1235" s="595" t="s">
        <v>411</v>
      </c>
      <c r="B1235" s="644" t="s">
        <v>411</v>
      </c>
      <c r="C1235" s="642" t="s">
        <v>411</v>
      </c>
      <c r="D1235" s="594" t="s">
        <v>334</v>
      </c>
      <c r="E1235" s="594" t="s">
        <v>276</v>
      </c>
      <c r="F1235" s="594" t="s">
        <v>278</v>
      </c>
      <c r="G1235" s="594" t="s">
        <v>53</v>
      </c>
      <c r="H1235" s="594" t="s">
        <v>56</v>
      </c>
      <c r="I1235" s="620" t="s">
        <v>57</v>
      </c>
      <c r="J1235" s="643">
        <v>676659000</v>
      </c>
    </row>
    <row r="1236" spans="1:10">
      <c r="A1236" s="595" t="s">
        <v>411</v>
      </c>
      <c r="B1236" s="644" t="s">
        <v>411</v>
      </c>
      <c r="C1236" s="642" t="s">
        <v>411</v>
      </c>
      <c r="D1236" s="594" t="s">
        <v>334</v>
      </c>
      <c r="E1236" s="594" t="s">
        <v>276</v>
      </c>
      <c r="F1236" s="594" t="s">
        <v>278</v>
      </c>
      <c r="G1236" s="594" t="s">
        <v>53</v>
      </c>
      <c r="H1236" s="594" t="s">
        <v>358</v>
      </c>
      <c r="I1236" s="620" t="s">
        <v>195</v>
      </c>
      <c r="J1236" s="643">
        <v>10980000</v>
      </c>
    </row>
    <row r="1237" spans="1:10">
      <c r="A1237" s="595" t="s">
        <v>411</v>
      </c>
      <c r="B1237" s="644" t="s">
        <v>411</v>
      </c>
      <c r="C1237" s="642" t="s">
        <v>411</v>
      </c>
      <c r="D1237" s="594" t="s">
        <v>334</v>
      </c>
      <c r="E1237" s="594" t="s">
        <v>276</v>
      </c>
      <c r="F1237" s="594" t="s">
        <v>2802</v>
      </c>
      <c r="G1237" s="595" t="s">
        <v>411</v>
      </c>
      <c r="H1237" s="595" t="s">
        <v>411</v>
      </c>
      <c r="I1237" s="620" t="s">
        <v>274</v>
      </c>
      <c r="J1237" s="643">
        <v>615000000</v>
      </c>
    </row>
    <row r="1238" spans="1:10">
      <c r="A1238" s="595" t="s">
        <v>411</v>
      </c>
      <c r="B1238" s="644" t="s">
        <v>411</v>
      </c>
      <c r="C1238" s="642" t="s">
        <v>411</v>
      </c>
      <c r="D1238" s="594" t="s">
        <v>334</v>
      </c>
      <c r="E1238" s="594" t="s">
        <v>276</v>
      </c>
      <c r="F1238" s="594" t="s">
        <v>2802</v>
      </c>
      <c r="G1238" s="594" t="s">
        <v>260</v>
      </c>
      <c r="H1238" s="595" t="s">
        <v>411</v>
      </c>
      <c r="I1238" s="620" t="s">
        <v>261</v>
      </c>
      <c r="J1238" s="643">
        <v>615000000</v>
      </c>
    </row>
    <row r="1239" spans="1:10">
      <c r="A1239" s="595" t="s">
        <v>411</v>
      </c>
      <c r="B1239" s="644" t="s">
        <v>411</v>
      </c>
      <c r="C1239" s="642" t="s">
        <v>411</v>
      </c>
      <c r="D1239" s="594" t="s">
        <v>334</v>
      </c>
      <c r="E1239" s="594" t="s">
        <v>276</v>
      </c>
      <c r="F1239" s="594" t="s">
        <v>2802</v>
      </c>
      <c r="G1239" s="594" t="s">
        <v>260</v>
      </c>
      <c r="H1239" s="594" t="s">
        <v>262</v>
      </c>
      <c r="I1239" s="620" t="s">
        <v>2707</v>
      </c>
      <c r="J1239" s="643">
        <v>615000000</v>
      </c>
    </row>
    <row r="1240" spans="1:10" ht="25.5">
      <c r="A1240" s="595" t="s">
        <v>411</v>
      </c>
      <c r="B1240" s="644" t="s">
        <v>411</v>
      </c>
      <c r="C1240" s="642" t="s">
        <v>411</v>
      </c>
      <c r="D1240" s="594" t="s">
        <v>334</v>
      </c>
      <c r="E1240" s="594" t="s">
        <v>322</v>
      </c>
      <c r="F1240" s="595" t="s">
        <v>411</v>
      </c>
      <c r="G1240" s="595" t="s">
        <v>411</v>
      </c>
      <c r="H1240" s="595" t="s">
        <v>411</v>
      </c>
      <c r="I1240" s="620" t="s">
        <v>2661</v>
      </c>
      <c r="J1240" s="643">
        <v>900000000</v>
      </c>
    </row>
    <row r="1241" spans="1:10">
      <c r="A1241" s="595" t="s">
        <v>411</v>
      </c>
      <c r="B1241" s="644" t="s">
        <v>411</v>
      </c>
      <c r="C1241" s="642" t="s">
        <v>411</v>
      </c>
      <c r="D1241" s="594" t="s">
        <v>334</v>
      </c>
      <c r="E1241" s="594" t="s">
        <v>322</v>
      </c>
      <c r="F1241" s="594" t="s">
        <v>2662</v>
      </c>
      <c r="G1241" s="595" t="s">
        <v>411</v>
      </c>
      <c r="H1241" s="595" t="s">
        <v>411</v>
      </c>
      <c r="I1241" s="620" t="s">
        <v>2663</v>
      </c>
      <c r="J1241" s="643">
        <v>900000000</v>
      </c>
    </row>
    <row r="1242" spans="1:10">
      <c r="A1242" s="595" t="s">
        <v>411</v>
      </c>
      <c r="B1242" s="644" t="s">
        <v>411</v>
      </c>
      <c r="C1242" s="642" t="s">
        <v>411</v>
      </c>
      <c r="D1242" s="594" t="s">
        <v>334</v>
      </c>
      <c r="E1242" s="594" t="s">
        <v>322</v>
      </c>
      <c r="F1242" s="594" t="s">
        <v>2662</v>
      </c>
      <c r="G1242" s="594" t="s">
        <v>260</v>
      </c>
      <c r="H1242" s="595" t="s">
        <v>411</v>
      </c>
      <c r="I1242" s="620" t="s">
        <v>261</v>
      </c>
      <c r="J1242" s="643">
        <v>855250000</v>
      </c>
    </row>
    <row r="1243" spans="1:10">
      <c r="A1243" s="595" t="s">
        <v>411</v>
      </c>
      <c r="B1243" s="644" t="s">
        <v>411</v>
      </c>
      <c r="C1243" s="642" t="s">
        <v>411</v>
      </c>
      <c r="D1243" s="594" t="s">
        <v>334</v>
      </c>
      <c r="E1243" s="594" t="s">
        <v>322</v>
      </c>
      <c r="F1243" s="594" t="s">
        <v>2662</v>
      </c>
      <c r="G1243" s="594" t="s">
        <v>260</v>
      </c>
      <c r="H1243" s="594" t="s">
        <v>262</v>
      </c>
      <c r="I1243" s="620" t="s">
        <v>2707</v>
      </c>
      <c r="J1243" s="643">
        <v>855250000</v>
      </c>
    </row>
    <row r="1244" spans="1:10">
      <c r="A1244" s="595" t="s">
        <v>411</v>
      </c>
      <c r="B1244" s="644" t="s">
        <v>411</v>
      </c>
      <c r="C1244" s="642" t="s">
        <v>411</v>
      </c>
      <c r="D1244" s="594" t="s">
        <v>334</v>
      </c>
      <c r="E1244" s="594" t="s">
        <v>322</v>
      </c>
      <c r="F1244" s="594" t="s">
        <v>2662</v>
      </c>
      <c r="G1244" s="594" t="s">
        <v>53</v>
      </c>
      <c r="H1244" s="595" t="s">
        <v>411</v>
      </c>
      <c r="I1244" s="620" t="s">
        <v>193</v>
      </c>
      <c r="J1244" s="643">
        <v>44750000</v>
      </c>
    </row>
    <row r="1245" spans="1:10">
      <c r="A1245" s="595" t="s">
        <v>411</v>
      </c>
      <c r="B1245" s="644" t="s">
        <v>411</v>
      </c>
      <c r="C1245" s="642" t="s">
        <v>411</v>
      </c>
      <c r="D1245" s="594" t="s">
        <v>334</v>
      </c>
      <c r="E1245" s="594" t="s">
        <v>322</v>
      </c>
      <c r="F1245" s="594" t="s">
        <v>2662</v>
      </c>
      <c r="G1245" s="594" t="s">
        <v>53</v>
      </c>
      <c r="H1245" s="594" t="s">
        <v>54</v>
      </c>
      <c r="I1245" s="620" t="s">
        <v>55</v>
      </c>
      <c r="J1245" s="643">
        <v>9161000</v>
      </c>
    </row>
    <row r="1246" spans="1:10">
      <c r="A1246" s="595" t="s">
        <v>411</v>
      </c>
      <c r="B1246" s="644" t="s">
        <v>411</v>
      </c>
      <c r="C1246" s="642" t="s">
        <v>411</v>
      </c>
      <c r="D1246" s="594" t="s">
        <v>334</v>
      </c>
      <c r="E1246" s="594" t="s">
        <v>322</v>
      </c>
      <c r="F1246" s="594" t="s">
        <v>2662</v>
      </c>
      <c r="G1246" s="594" t="s">
        <v>53</v>
      </c>
      <c r="H1246" s="594" t="s">
        <v>56</v>
      </c>
      <c r="I1246" s="620" t="s">
        <v>57</v>
      </c>
      <c r="J1246" s="643">
        <v>22167000</v>
      </c>
    </row>
    <row r="1247" spans="1:10">
      <c r="A1247" s="595" t="s">
        <v>411</v>
      </c>
      <c r="B1247" s="644" t="s">
        <v>411</v>
      </c>
      <c r="C1247" s="642" t="s">
        <v>411</v>
      </c>
      <c r="D1247" s="594" t="s">
        <v>334</v>
      </c>
      <c r="E1247" s="594" t="s">
        <v>322</v>
      </c>
      <c r="F1247" s="594" t="s">
        <v>2662</v>
      </c>
      <c r="G1247" s="594" t="s">
        <v>53</v>
      </c>
      <c r="H1247" s="594" t="s">
        <v>358</v>
      </c>
      <c r="I1247" s="620" t="s">
        <v>195</v>
      </c>
      <c r="J1247" s="643">
        <v>13422000</v>
      </c>
    </row>
    <row r="1248" spans="1:10">
      <c r="A1248" s="595" t="s">
        <v>411</v>
      </c>
      <c r="B1248" s="644" t="s">
        <v>411</v>
      </c>
      <c r="C1248" s="642" t="s">
        <v>411</v>
      </c>
      <c r="D1248" s="594" t="s">
        <v>350</v>
      </c>
      <c r="E1248" s="595" t="s">
        <v>411</v>
      </c>
      <c r="F1248" s="595" t="s">
        <v>411</v>
      </c>
      <c r="G1248" s="595" t="s">
        <v>411</v>
      </c>
      <c r="H1248" s="595" t="s">
        <v>411</v>
      </c>
      <c r="I1248" s="620" t="s">
        <v>259</v>
      </c>
      <c r="J1248" s="643">
        <v>56852142999</v>
      </c>
    </row>
    <row r="1249" spans="1:10">
      <c r="A1249" s="595" t="s">
        <v>411</v>
      </c>
      <c r="B1249" s="644" t="s">
        <v>411</v>
      </c>
      <c r="C1249" s="642" t="s">
        <v>411</v>
      </c>
      <c r="D1249" s="594" t="s">
        <v>350</v>
      </c>
      <c r="E1249" s="594" t="s">
        <v>570</v>
      </c>
      <c r="F1249" s="595" t="s">
        <v>411</v>
      </c>
      <c r="G1249" s="595" t="s">
        <v>411</v>
      </c>
      <c r="H1249" s="595" t="s">
        <v>411</v>
      </c>
      <c r="I1249" s="620" t="s">
        <v>2711</v>
      </c>
      <c r="J1249" s="643">
        <v>5169624000</v>
      </c>
    </row>
    <row r="1250" spans="1:10">
      <c r="A1250" s="595" t="s">
        <v>411</v>
      </c>
      <c r="B1250" s="644" t="s">
        <v>411</v>
      </c>
      <c r="C1250" s="642" t="s">
        <v>411</v>
      </c>
      <c r="D1250" s="594" t="s">
        <v>350</v>
      </c>
      <c r="E1250" s="594" t="s">
        <v>570</v>
      </c>
      <c r="F1250" s="594" t="s">
        <v>2881</v>
      </c>
      <c r="G1250" s="595" t="s">
        <v>411</v>
      </c>
      <c r="H1250" s="595" t="s">
        <v>411</v>
      </c>
      <c r="I1250" s="620" t="s">
        <v>600</v>
      </c>
      <c r="J1250" s="643">
        <v>950373000</v>
      </c>
    </row>
    <row r="1251" spans="1:10">
      <c r="A1251" s="595" t="s">
        <v>411</v>
      </c>
      <c r="B1251" s="644" t="s">
        <v>411</v>
      </c>
      <c r="C1251" s="642" t="s">
        <v>411</v>
      </c>
      <c r="D1251" s="594" t="s">
        <v>350</v>
      </c>
      <c r="E1251" s="594" t="s">
        <v>570</v>
      </c>
      <c r="F1251" s="594" t="s">
        <v>2881</v>
      </c>
      <c r="G1251" s="594" t="s">
        <v>260</v>
      </c>
      <c r="H1251" s="595" t="s">
        <v>411</v>
      </c>
      <c r="I1251" s="620" t="s">
        <v>261</v>
      </c>
      <c r="J1251" s="643">
        <v>843000000</v>
      </c>
    </row>
    <row r="1252" spans="1:10">
      <c r="A1252" s="595" t="s">
        <v>411</v>
      </c>
      <c r="B1252" s="644" t="s">
        <v>411</v>
      </c>
      <c r="C1252" s="642" t="s">
        <v>411</v>
      </c>
      <c r="D1252" s="594" t="s">
        <v>350</v>
      </c>
      <c r="E1252" s="594" t="s">
        <v>570</v>
      </c>
      <c r="F1252" s="594" t="s">
        <v>2881</v>
      </c>
      <c r="G1252" s="594" t="s">
        <v>260</v>
      </c>
      <c r="H1252" s="594" t="s">
        <v>262</v>
      </c>
      <c r="I1252" s="620" t="s">
        <v>2707</v>
      </c>
      <c r="J1252" s="643">
        <v>843000000</v>
      </c>
    </row>
    <row r="1253" spans="1:10">
      <c r="A1253" s="595" t="s">
        <v>411</v>
      </c>
      <c r="B1253" s="644" t="s">
        <v>411</v>
      </c>
      <c r="C1253" s="642" t="s">
        <v>411</v>
      </c>
      <c r="D1253" s="594" t="s">
        <v>350</v>
      </c>
      <c r="E1253" s="594" t="s">
        <v>570</v>
      </c>
      <c r="F1253" s="594" t="s">
        <v>2881</v>
      </c>
      <c r="G1253" s="594" t="s">
        <v>53</v>
      </c>
      <c r="H1253" s="595" t="s">
        <v>411</v>
      </c>
      <c r="I1253" s="620" t="s">
        <v>193</v>
      </c>
      <c r="J1253" s="643">
        <v>107373000</v>
      </c>
    </row>
    <row r="1254" spans="1:10">
      <c r="A1254" s="595" t="s">
        <v>411</v>
      </c>
      <c r="B1254" s="644" t="s">
        <v>411</v>
      </c>
      <c r="C1254" s="642" t="s">
        <v>411</v>
      </c>
      <c r="D1254" s="594" t="s">
        <v>350</v>
      </c>
      <c r="E1254" s="594" t="s">
        <v>570</v>
      </c>
      <c r="F1254" s="594" t="s">
        <v>2881</v>
      </c>
      <c r="G1254" s="594" t="s">
        <v>53</v>
      </c>
      <c r="H1254" s="594" t="s">
        <v>56</v>
      </c>
      <c r="I1254" s="620" t="s">
        <v>57</v>
      </c>
      <c r="J1254" s="643">
        <v>103373000</v>
      </c>
    </row>
    <row r="1255" spans="1:10">
      <c r="A1255" s="595" t="s">
        <v>411</v>
      </c>
      <c r="B1255" s="644" t="s">
        <v>411</v>
      </c>
      <c r="C1255" s="642" t="s">
        <v>411</v>
      </c>
      <c r="D1255" s="594" t="s">
        <v>350</v>
      </c>
      <c r="E1255" s="594" t="s">
        <v>570</v>
      </c>
      <c r="F1255" s="594" t="s">
        <v>2881</v>
      </c>
      <c r="G1255" s="594" t="s">
        <v>53</v>
      </c>
      <c r="H1255" s="594" t="s">
        <v>358</v>
      </c>
      <c r="I1255" s="620" t="s">
        <v>195</v>
      </c>
      <c r="J1255" s="643">
        <v>4000000</v>
      </c>
    </row>
    <row r="1256" spans="1:10">
      <c r="A1256" s="595" t="s">
        <v>411</v>
      </c>
      <c r="B1256" s="644" t="s">
        <v>411</v>
      </c>
      <c r="C1256" s="642" t="s">
        <v>411</v>
      </c>
      <c r="D1256" s="594" t="s">
        <v>350</v>
      </c>
      <c r="E1256" s="594" t="s">
        <v>570</v>
      </c>
      <c r="F1256" s="594" t="s">
        <v>2882</v>
      </c>
      <c r="G1256" s="595" t="s">
        <v>411</v>
      </c>
      <c r="H1256" s="595" t="s">
        <v>411</v>
      </c>
      <c r="I1256" s="620" t="s">
        <v>25</v>
      </c>
      <c r="J1256" s="643">
        <v>1220510000</v>
      </c>
    </row>
    <row r="1257" spans="1:10">
      <c r="A1257" s="595" t="s">
        <v>411</v>
      </c>
      <c r="B1257" s="644" t="s">
        <v>411</v>
      </c>
      <c r="C1257" s="642" t="s">
        <v>411</v>
      </c>
      <c r="D1257" s="594" t="s">
        <v>350</v>
      </c>
      <c r="E1257" s="594" t="s">
        <v>570</v>
      </c>
      <c r="F1257" s="594" t="s">
        <v>2882</v>
      </c>
      <c r="G1257" s="594" t="s">
        <v>260</v>
      </c>
      <c r="H1257" s="595" t="s">
        <v>411</v>
      </c>
      <c r="I1257" s="620" t="s">
        <v>261</v>
      </c>
      <c r="J1257" s="643">
        <v>1053662000</v>
      </c>
    </row>
    <row r="1258" spans="1:10">
      <c r="A1258" s="595" t="s">
        <v>411</v>
      </c>
      <c r="B1258" s="644" t="s">
        <v>411</v>
      </c>
      <c r="C1258" s="642" t="s">
        <v>411</v>
      </c>
      <c r="D1258" s="594" t="s">
        <v>350</v>
      </c>
      <c r="E1258" s="594" t="s">
        <v>570</v>
      </c>
      <c r="F1258" s="594" t="s">
        <v>2882</v>
      </c>
      <c r="G1258" s="594" t="s">
        <v>260</v>
      </c>
      <c r="H1258" s="594" t="s">
        <v>262</v>
      </c>
      <c r="I1258" s="620" t="s">
        <v>2707</v>
      </c>
      <c r="J1258" s="643">
        <v>1053662000</v>
      </c>
    </row>
    <row r="1259" spans="1:10">
      <c r="A1259" s="595" t="s">
        <v>411</v>
      </c>
      <c r="B1259" s="644" t="s">
        <v>411</v>
      </c>
      <c r="C1259" s="642" t="s">
        <v>411</v>
      </c>
      <c r="D1259" s="594" t="s">
        <v>350</v>
      </c>
      <c r="E1259" s="594" t="s">
        <v>570</v>
      </c>
      <c r="F1259" s="594" t="s">
        <v>2882</v>
      </c>
      <c r="G1259" s="594" t="s">
        <v>53</v>
      </c>
      <c r="H1259" s="595" t="s">
        <v>411</v>
      </c>
      <c r="I1259" s="620" t="s">
        <v>193</v>
      </c>
      <c r="J1259" s="643">
        <v>166848000</v>
      </c>
    </row>
    <row r="1260" spans="1:10">
      <c r="A1260" s="595" t="s">
        <v>411</v>
      </c>
      <c r="B1260" s="644" t="s">
        <v>411</v>
      </c>
      <c r="C1260" s="642" t="s">
        <v>411</v>
      </c>
      <c r="D1260" s="594" t="s">
        <v>350</v>
      </c>
      <c r="E1260" s="594" t="s">
        <v>570</v>
      </c>
      <c r="F1260" s="594" t="s">
        <v>2882</v>
      </c>
      <c r="G1260" s="594" t="s">
        <v>53</v>
      </c>
      <c r="H1260" s="594" t="s">
        <v>54</v>
      </c>
      <c r="I1260" s="620" t="s">
        <v>55</v>
      </c>
      <c r="J1260" s="643">
        <v>20010000</v>
      </c>
    </row>
    <row r="1261" spans="1:10">
      <c r="A1261" s="595" t="s">
        <v>411</v>
      </c>
      <c r="B1261" s="644" t="s">
        <v>411</v>
      </c>
      <c r="C1261" s="642" t="s">
        <v>411</v>
      </c>
      <c r="D1261" s="594" t="s">
        <v>350</v>
      </c>
      <c r="E1261" s="594" t="s">
        <v>570</v>
      </c>
      <c r="F1261" s="594" t="s">
        <v>2882</v>
      </c>
      <c r="G1261" s="594" t="s">
        <v>53</v>
      </c>
      <c r="H1261" s="594" t="s">
        <v>56</v>
      </c>
      <c r="I1261" s="620" t="s">
        <v>57</v>
      </c>
      <c r="J1261" s="643">
        <v>142426000</v>
      </c>
    </row>
    <row r="1262" spans="1:10">
      <c r="A1262" s="595" t="s">
        <v>411</v>
      </c>
      <c r="B1262" s="644" t="s">
        <v>411</v>
      </c>
      <c r="C1262" s="642" t="s">
        <v>411</v>
      </c>
      <c r="D1262" s="594" t="s">
        <v>350</v>
      </c>
      <c r="E1262" s="594" t="s">
        <v>570</v>
      </c>
      <c r="F1262" s="594" t="s">
        <v>2882</v>
      </c>
      <c r="G1262" s="594" t="s">
        <v>53</v>
      </c>
      <c r="H1262" s="594" t="s">
        <v>358</v>
      </c>
      <c r="I1262" s="620" t="s">
        <v>195</v>
      </c>
      <c r="J1262" s="643">
        <v>4412000</v>
      </c>
    </row>
    <row r="1263" spans="1:10">
      <c r="A1263" s="595" t="s">
        <v>411</v>
      </c>
      <c r="B1263" s="644" t="s">
        <v>411</v>
      </c>
      <c r="C1263" s="642" t="s">
        <v>411</v>
      </c>
      <c r="D1263" s="594" t="s">
        <v>350</v>
      </c>
      <c r="E1263" s="594" t="s">
        <v>570</v>
      </c>
      <c r="F1263" s="594" t="s">
        <v>2803</v>
      </c>
      <c r="G1263" s="595" t="s">
        <v>411</v>
      </c>
      <c r="H1263" s="595" t="s">
        <v>411</v>
      </c>
      <c r="I1263" s="620" t="s">
        <v>2804</v>
      </c>
      <c r="J1263" s="643">
        <v>2998741000</v>
      </c>
    </row>
    <row r="1264" spans="1:10">
      <c r="A1264" s="595" t="s">
        <v>411</v>
      </c>
      <c r="B1264" s="644" t="s">
        <v>411</v>
      </c>
      <c r="C1264" s="642" t="s">
        <v>411</v>
      </c>
      <c r="D1264" s="594" t="s">
        <v>350</v>
      </c>
      <c r="E1264" s="594" t="s">
        <v>570</v>
      </c>
      <c r="F1264" s="594" t="s">
        <v>2803</v>
      </c>
      <c r="G1264" s="594" t="s">
        <v>260</v>
      </c>
      <c r="H1264" s="595" t="s">
        <v>411</v>
      </c>
      <c r="I1264" s="620" t="s">
        <v>261</v>
      </c>
      <c r="J1264" s="643">
        <v>2860000000</v>
      </c>
    </row>
    <row r="1265" spans="1:10">
      <c r="A1265" s="595" t="s">
        <v>411</v>
      </c>
      <c r="B1265" s="644" t="s">
        <v>411</v>
      </c>
      <c r="C1265" s="642" t="s">
        <v>411</v>
      </c>
      <c r="D1265" s="594" t="s">
        <v>350</v>
      </c>
      <c r="E1265" s="594" t="s">
        <v>570</v>
      </c>
      <c r="F1265" s="594" t="s">
        <v>2803</v>
      </c>
      <c r="G1265" s="594" t="s">
        <v>260</v>
      </c>
      <c r="H1265" s="594" t="s">
        <v>262</v>
      </c>
      <c r="I1265" s="620" t="s">
        <v>2707</v>
      </c>
      <c r="J1265" s="643">
        <v>2860000000</v>
      </c>
    </row>
    <row r="1266" spans="1:10">
      <c r="A1266" s="595" t="s">
        <v>411</v>
      </c>
      <c r="B1266" s="644" t="s">
        <v>411</v>
      </c>
      <c r="C1266" s="642" t="s">
        <v>411</v>
      </c>
      <c r="D1266" s="594" t="s">
        <v>350</v>
      </c>
      <c r="E1266" s="594" t="s">
        <v>570</v>
      </c>
      <c r="F1266" s="594" t="s">
        <v>2803</v>
      </c>
      <c r="G1266" s="594" t="s">
        <v>53</v>
      </c>
      <c r="H1266" s="595" t="s">
        <v>411</v>
      </c>
      <c r="I1266" s="620" t="s">
        <v>193</v>
      </c>
      <c r="J1266" s="643">
        <v>138741000</v>
      </c>
    </row>
    <row r="1267" spans="1:10">
      <c r="A1267" s="595" t="s">
        <v>411</v>
      </c>
      <c r="B1267" s="644" t="s">
        <v>411</v>
      </c>
      <c r="C1267" s="642" t="s">
        <v>411</v>
      </c>
      <c r="D1267" s="594" t="s">
        <v>350</v>
      </c>
      <c r="E1267" s="594" t="s">
        <v>570</v>
      </c>
      <c r="F1267" s="594" t="s">
        <v>2803</v>
      </c>
      <c r="G1267" s="594" t="s">
        <v>53</v>
      </c>
      <c r="H1267" s="594" t="s">
        <v>54</v>
      </c>
      <c r="I1267" s="620" t="s">
        <v>55</v>
      </c>
      <c r="J1267" s="643">
        <v>32857000</v>
      </c>
    </row>
    <row r="1268" spans="1:10">
      <c r="A1268" s="595" t="s">
        <v>411</v>
      </c>
      <c r="B1268" s="644" t="s">
        <v>411</v>
      </c>
      <c r="C1268" s="642" t="s">
        <v>411</v>
      </c>
      <c r="D1268" s="594" t="s">
        <v>350</v>
      </c>
      <c r="E1268" s="594" t="s">
        <v>570</v>
      </c>
      <c r="F1268" s="594" t="s">
        <v>2803</v>
      </c>
      <c r="G1268" s="594" t="s">
        <v>53</v>
      </c>
      <c r="H1268" s="594" t="s">
        <v>56</v>
      </c>
      <c r="I1268" s="620" t="s">
        <v>57</v>
      </c>
      <c r="J1268" s="643">
        <v>86884000</v>
      </c>
    </row>
    <row r="1269" spans="1:10">
      <c r="A1269" s="595" t="s">
        <v>411</v>
      </c>
      <c r="B1269" s="644" t="s">
        <v>411</v>
      </c>
      <c r="C1269" s="642" t="s">
        <v>411</v>
      </c>
      <c r="D1269" s="594" t="s">
        <v>350</v>
      </c>
      <c r="E1269" s="594" t="s">
        <v>570</v>
      </c>
      <c r="F1269" s="594" t="s">
        <v>2803</v>
      </c>
      <c r="G1269" s="594" t="s">
        <v>53</v>
      </c>
      <c r="H1269" s="594" t="s">
        <v>358</v>
      </c>
      <c r="I1269" s="620" t="s">
        <v>195</v>
      </c>
      <c r="J1269" s="643">
        <v>19000000</v>
      </c>
    </row>
    <row r="1270" spans="1:10">
      <c r="A1270" s="595" t="s">
        <v>411</v>
      </c>
      <c r="B1270" s="644" t="s">
        <v>411</v>
      </c>
      <c r="C1270" s="642" t="s">
        <v>411</v>
      </c>
      <c r="D1270" s="594" t="s">
        <v>350</v>
      </c>
      <c r="E1270" s="594" t="s">
        <v>1247</v>
      </c>
      <c r="F1270" s="595" t="s">
        <v>411</v>
      </c>
      <c r="G1270" s="595" t="s">
        <v>411</v>
      </c>
      <c r="H1270" s="595" t="s">
        <v>411</v>
      </c>
      <c r="I1270" s="620" t="s">
        <v>2746</v>
      </c>
      <c r="J1270" s="643">
        <v>1324946000</v>
      </c>
    </row>
    <row r="1271" spans="1:10">
      <c r="A1271" s="595" t="s">
        <v>411</v>
      </c>
      <c r="B1271" s="644" t="s">
        <v>411</v>
      </c>
      <c r="C1271" s="642" t="s">
        <v>411</v>
      </c>
      <c r="D1271" s="594" t="s">
        <v>350</v>
      </c>
      <c r="E1271" s="594" t="s">
        <v>1247</v>
      </c>
      <c r="F1271" s="594" t="s">
        <v>1249</v>
      </c>
      <c r="G1271" s="595" t="s">
        <v>411</v>
      </c>
      <c r="H1271" s="595" t="s">
        <v>411</v>
      </c>
      <c r="I1271" s="620" t="s">
        <v>2830</v>
      </c>
      <c r="J1271" s="643">
        <v>105000000</v>
      </c>
    </row>
    <row r="1272" spans="1:10">
      <c r="A1272" s="595" t="s">
        <v>411</v>
      </c>
      <c r="B1272" s="644" t="s">
        <v>411</v>
      </c>
      <c r="C1272" s="642" t="s">
        <v>411</v>
      </c>
      <c r="D1272" s="594" t="s">
        <v>350</v>
      </c>
      <c r="E1272" s="594" t="s">
        <v>1247</v>
      </c>
      <c r="F1272" s="594" t="s">
        <v>1249</v>
      </c>
      <c r="G1272" s="594" t="s">
        <v>260</v>
      </c>
      <c r="H1272" s="595" t="s">
        <v>411</v>
      </c>
      <c r="I1272" s="620" t="s">
        <v>261</v>
      </c>
      <c r="J1272" s="643">
        <v>105000000</v>
      </c>
    </row>
    <row r="1273" spans="1:10">
      <c r="A1273" s="595" t="s">
        <v>411</v>
      </c>
      <c r="B1273" s="644" t="s">
        <v>411</v>
      </c>
      <c r="C1273" s="642" t="s">
        <v>411</v>
      </c>
      <c r="D1273" s="594" t="s">
        <v>350</v>
      </c>
      <c r="E1273" s="594" t="s">
        <v>1247</v>
      </c>
      <c r="F1273" s="594" t="s">
        <v>1249</v>
      </c>
      <c r="G1273" s="594" t="s">
        <v>260</v>
      </c>
      <c r="H1273" s="594" t="s">
        <v>262</v>
      </c>
      <c r="I1273" s="620" t="s">
        <v>2707</v>
      </c>
      <c r="J1273" s="643">
        <v>105000000</v>
      </c>
    </row>
    <row r="1274" spans="1:10">
      <c r="A1274" s="595" t="s">
        <v>411</v>
      </c>
      <c r="B1274" s="644" t="s">
        <v>411</v>
      </c>
      <c r="C1274" s="642" t="s">
        <v>411</v>
      </c>
      <c r="D1274" s="594" t="s">
        <v>350</v>
      </c>
      <c r="E1274" s="594" t="s">
        <v>1247</v>
      </c>
      <c r="F1274" s="594" t="s">
        <v>2834</v>
      </c>
      <c r="G1274" s="595" t="s">
        <v>411</v>
      </c>
      <c r="H1274" s="595" t="s">
        <v>411</v>
      </c>
      <c r="I1274" s="620" t="s">
        <v>2835</v>
      </c>
      <c r="J1274" s="643">
        <v>1014946000</v>
      </c>
    </row>
    <row r="1275" spans="1:10">
      <c r="A1275" s="595" t="s">
        <v>411</v>
      </c>
      <c r="B1275" s="644" t="s">
        <v>411</v>
      </c>
      <c r="C1275" s="642" t="s">
        <v>411</v>
      </c>
      <c r="D1275" s="594" t="s">
        <v>350</v>
      </c>
      <c r="E1275" s="594" t="s">
        <v>1247</v>
      </c>
      <c r="F1275" s="594" t="s">
        <v>2834</v>
      </c>
      <c r="G1275" s="594" t="s">
        <v>260</v>
      </c>
      <c r="H1275" s="595" t="s">
        <v>411</v>
      </c>
      <c r="I1275" s="620" t="s">
        <v>261</v>
      </c>
      <c r="J1275" s="643">
        <v>926579000</v>
      </c>
    </row>
    <row r="1276" spans="1:10">
      <c r="A1276" s="595" t="s">
        <v>411</v>
      </c>
      <c r="B1276" s="644" t="s">
        <v>411</v>
      </c>
      <c r="C1276" s="642" t="s">
        <v>411</v>
      </c>
      <c r="D1276" s="594" t="s">
        <v>350</v>
      </c>
      <c r="E1276" s="594" t="s">
        <v>1247</v>
      </c>
      <c r="F1276" s="594" t="s">
        <v>2834</v>
      </c>
      <c r="G1276" s="594" t="s">
        <v>260</v>
      </c>
      <c r="H1276" s="594" t="s">
        <v>262</v>
      </c>
      <c r="I1276" s="620" t="s">
        <v>2707</v>
      </c>
      <c r="J1276" s="643">
        <v>926579000</v>
      </c>
    </row>
    <row r="1277" spans="1:10">
      <c r="A1277" s="595" t="s">
        <v>411</v>
      </c>
      <c r="B1277" s="644" t="s">
        <v>411</v>
      </c>
      <c r="C1277" s="642" t="s">
        <v>411</v>
      </c>
      <c r="D1277" s="594" t="s">
        <v>350</v>
      </c>
      <c r="E1277" s="594" t="s">
        <v>1247</v>
      </c>
      <c r="F1277" s="594" t="s">
        <v>2834</v>
      </c>
      <c r="G1277" s="594" t="s">
        <v>53</v>
      </c>
      <c r="H1277" s="595" t="s">
        <v>411</v>
      </c>
      <c r="I1277" s="620" t="s">
        <v>193</v>
      </c>
      <c r="J1277" s="643">
        <v>88367000</v>
      </c>
    </row>
    <row r="1278" spans="1:10">
      <c r="A1278" s="595" t="s">
        <v>411</v>
      </c>
      <c r="B1278" s="644" t="s">
        <v>411</v>
      </c>
      <c r="C1278" s="642" t="s">
        <v>411</v>
      </c>
      <c r="D1278" s="594" t="s">
        <v>350</v>
      </c>
      <c r="E1278" s="594" t="s">
        <v>1247</v>
      </c>
      <c r="F1278" s="594" t="s">
        <v>2834</v>
      </c>
      <c r="G1278" s="594" t="s">
        <v>53</v>
      </c>
      <c r="H1278" s="594" t="s">
        <v>54</v>
      </c>
      <c r="I1278" s="620" t="s">
        <v>55</v>
      </c>
      <c r="J1278" s="643">
        <v>9633000</v>
      </c>
    </row>
    <row r="1279" spans="1:10">
      <c r="A1279" s="595" t="s">
        <v>411</v>
      </c>
      <c r="B1279" s="644" t="s">
        <v>411</v>
      </c>
      <c r="C1279" s="642" t="s">
        <v>411</v>
      </c>
      <c r="D1279" s="594" t="s">
        <v>350</v>
      </c>
      <c r="E1279" s="594" t="s">
        <v>1247</v>
      </c>
      <c r="F1279" s="594" t="s">
        <v>2834</v>
      </c>
      <c r="G1279" s="594" t="s">
        <v>53</v>
      </c>
      <c r="H1279" s="594" t="s">
        <v>56</v>
      </c>
      <c r="I1279" s="620" t="s">
        <v>57</v>
      </c>
      <c r="J1279" s="643">
        <v>78734000</v>
      </c>
    </row>
    <row r="1280" spans="1:10">
      <c r="A1280" s="595" t="s">
        <v>411</v>
      </c>
      <c r="B1280" s="644" t="s">
        <v>411</v>
      </c>
      <c r="C1280" s="642" t="s">
        <v>411</v>
      </c>
      <c r="D1280" s="594" t="s">
        <v>350</v>
      </c>
      <c r="E1280" s="594" t="s">
        <v>1247</v>
      </c>
      <c r="F1280" s="594" t="s">
        <v>488</v>
      </c>
      <c r="G1280" s="595" t="s">
        <v>411</v>
      </c>
      <c r="H1280" s="595" t="s">
        <v>411</v>
      </c>
      <c r="I1280" s="620" t="s">
        <v>2836</v>
      </c>
      <c r="J1280" s="643">
        <v>205000000</v>
      </c>
    </row>
    <row r="1281" spans="1:10">
      <c r="A1281" s="595" t="s">
        <v>411</v>
      </c>
      <c r="B1281" s="644" t="s">
        <v>411</v>
      </c>
      <c r="C1281" s="642" t="s">
        <v>411</v>
      </c>
      <c r="D1281" s="594" t="s">
        <v>350</v>
      </c>
      <c r="E1281" s="594" t="s">
        <v>1247</v>
      </c>
      <c r="F1281" s="594" t="s">
        <v>488</v>
      </c>
      <c r="G1281" s="594" t="s">
        <v>260</v>
      </c>
      <c r="H1281" s="595" t="s">
        <v>411</v>
      </c>
      <c r="I1281" s="620" t="s">
        <v>261</v>
      </c>
      <c r="J1281" s="643">
        <v>86281000</v>
      </c>
    </row>
    <row r="1282" spans="1:10">
      <c r="A1282" s="595" t="s">
        <v>411</v>
      </c>
      <c r="B1282" s="644" t="s">
        <v>411</v>
      </c>
      <c r="C1282" s="642" t="s">
        <v>411</v>
      </c>
      <c r="D1282" s="594" t="s">
        <v>350</v>
      </c>
      <c r="E1282" s="594" t="s">
        <v>1247</v>
      </c>
      <c r="F1282" s="594" t="s">
        <v>488</v>
      </c>
      <c r="G1282" s="594" t="s">
        <v>260</v>
      </c>
      <c r="H1282" s="594" t="s">
        <v>262</v>
      </c>
      <c r="I1282" s="620" t="s">
        <v>2707</v>
      </c>
      <c r="J1282" s="643">
        <v>86281000</v>
      </c>
    </row>
    <row r="1283" spans="1:10">
      <c r="A1283" s="595" t="s">
        <v>411</v>
      </c>
      <c r="B1283" s="644" t="s">
        <v>411</v>
      </c>
      <c r="C1283" s="642" t="s">
        <v>411</v>
      </c>
      <c r="D1283" s="594" t="s">
        <v>350</v>
      </c>
      <c r="E1283" s="594" t="s">
        <v>1247</v>
      </c>
      <c r="F1283" s="594" t="s">
        <v>488</v>
      </c>
      <c r="G1283" s="594" t="s">
        <v>53</v>
      </c>
      <c r="H1283" s="595" t="s">
        <v>411</v>
      </c>
      <c r="I1283" s="620" t="s">
        <v>193</v>
      </c>
      <c r="J1283" s="643">
        <v>118719000</v>
      </c>
    </row>
    <row r="1284" spans="1:10">
      <c r="A1284" s="595" t="s">
        <v>411</v>
      </c>
      <c r="B1284" s="644" t="s">
        <v>411</v>
      </c>
      <c r="C1284" s="642" t="s">
        <v>411</v>
      </c>
      <c r="D1284" s="594" t="s">
        <v>350</v>
      </c>
      <c r="E1284" s="594" t="s">
        <v>1247</v>
      </c>
      <c r="F1284" s="594" t="s">
        <v>488</v>
      </c>
      <c r="G1284" s="594" t="s">
        <v>53</v>
      </c>
      <c r="H1284" s="594" t="s">
        <v>56</v>
      </c>
      <c r="I1284" s="620" t="s">
        <v>57</v>
      </c>
      <c r="J1284" s="643">
        <v>118719000</v>
      </c>
    </row>
    <row r="1285" spans="1:10">
      <c r="A1285" s="595" t="s">
        <v>411</v>
      </c>
      <c r="B1285" s="644" t="s">
        <v>411</v>
      </c>
      <c r="C1285" s="642" t="s">
        <v>411</v>
      </c>
      <c r="D1285" s="594" t="s">
        <v>350</v>
      </c>
      <c r="E1285" s="594" t="s">
        <v>577</v>
      </c>
      <c r="F1285" s="595" t="s">
        <v>411</v>
      </c>
      <c r="G1285" s="595" t="s">
        <v>411</v>
      </c>
      <c r="H1285" s="595" t="s">
        <v>411</v>
      </c>
      <c r="I1285" s="620" t="s">
        <v>2748</v>
      </c>
      <c r="J1285" s="643">
        <v>8153961000</v>
      </c>
    </row>
    <row r="1286" spans="1:10">
      <c r="A1286" s="595" t="s">
        <v>411</v>
      </c>
      <c r="B1286" s="644" t="s">
        <v>411</v>
      </c>
      <c r="C1286" s="642" t="s">
        <v>411</v>
      </c>
      <c r="D1286" s="594" t="s">
        <v>350</v>
      </c>
      <c r="E1286" s="594" t="s">
        <v>577</v>
      </c>
      <c r="F1286" s="594" t="s">
        <v>265</v>
      </c>
      <c r="G1286" s="595" t="s">
        <v>411</v>
      </c>
      <c r="H1286" s="595" t="s">
        <v>411</v>
      </c>
      <c r="I1286" s="620" t="s">
        <v>2849</v>
      </c>
      <c r="J1286" s="643">
        <v>8153961000</v>
      </c>
    </row>
    <row r="1287" spans="1:10">
      <c r="A1287" s="595" t="s">
        <v>411</v>
      </c>
      <c r="B1287" s="644" t="s">
        <v>411</v>
      </c>
      <c r="C1287" s="642" t="s">
        <v>411</v>
      </c>
      <c r="D1287" s="594" t="s">
        <v>350</v>
      </c>
      <c r="E1287" s="594" t="s">
        <v>577</v>
      </c>
      <c r="F1287" s="594" t="s">
        <v>265</v>
      </c>
      <c r="G1287" s="594" t="s">
        <v>260</v>
      </c>
      <c r="H1287" s="595" t="s">
        <v>411</v>
      </c>
      <c r="I1287" s="620" t="s">
        <v>261</v>
      </c>
      <c r="J1287" s="643">
        <v>7701985000</v>
      </c>
    </row>
    <row r="1288" spans="1:10">
      <c r="A1288" s="595" t="s">
        <v>411</v>
      </c>
      <c r="B1288" s="644" t="s">
        <v>411</v>
      </c>
      <c r="C1288" s="642" t="s">
        <v>411</v>
      </c>
      <c r="D1288" s="594" t="s">
        <v>350</v>
      </c>
      <c r="E1288" s="594" t="s">
        <v>577</v>
      </c>
      <c r="F1288" s="594" t="s">
        <v>265</v>
      </c>
      <c r="G1288" s="594" t="s">
        <v>260</v>
      </c>
      <c r="H1288" s="594" t="s">
        <v>262</v>
      </c>
      <c r="I1288" s="620" t="s">
        <v>2707</v>
      </c>
      <c r="J1288" s="643">
        <v>7701985000</v>
      </c>
    </row>
    <row r="1289" spans="1:10">
      <c r="A1289" s="595" t="s">
        <v>411</v>
      </c>
      <c r="B1289" s="644" t="s">
        <v>411</v>
      </c>
      <c r="C1289" s="642" t="s">
        <v>411</v>
      </c>
      <c r="D1289" s="594" t="s">
        <v>350</v>
      </c>
      <c r="E1289" s="594" t="s">
        <v>577</v>
      </c>
      <c r="F1289" s="594" t="s">
        <v>265</v>
      </c>
      <c r="G1289" s="594" t="s">
        <v>53</v>
      </c>
      <c r="H1289" s="595" t="s">
        <v>411</v>
      </c>
      <c r="I1289" s="620" t="s">
        <v>193</v>
      </c>
      <c r="J1289" s="643">
        <v>451976000</v>
      </c>
    </row>
    <row r="1290" spans="1:10">
      <c r="A1290" s="595" t="s">
        <v>411</v>
      </c>
      <c r="B1290" s="644" t="s">
        <v>411</v>
      </c>
      <c r="C1290" s="642" t="s">
        <v>411</v>
      </c>
      <c r="D1290" s="594" t="s">
        <v>350</v>
      </c>
      <c r="E1290" s="594" t="s">
        <v>577</v>
      </c>
      <c r="F1290" s="594" t="s">
        <v>265</v>
      </c>
      <c r="G1290" s="594" t="s">
        <v>53</v>
      </c>
      <c r="H1290" s="594" t="s">
        <v>54</v>
      </c>
      <c r="I1290" s="620" t="s">
        <v>55</v>
      </c>
      <c r="J1290" s="643">
        <v>95271000</v>
      </c>
    </row>
    <row r="1291" spans="1:10">
      <c r="A1291" s="595" t="s">
        <v>411</v>
      </c>
      <c r="B1291" s="644" t="s">
        <v>411</v>
      </c>
      <c r="C1291" s="642" t="s">
        <v>411</v>
      </c>
      <c r="D1291" s="594" t="s">
        <v>350</v>
      </c>
      <c r="E1291" s="594" t="s">
        <v>577</v>
      </c>
      <c r="F1291" s="594" t="s">
        <v>265</v>
      </c>
      <c r="G1291" s="594" t="s">
        <v>53</v>
      </c>
      <c r="H1291" s="594" t="s">
        <v>56</v>
      </c>
      <c r="I1291" s="620" t="s">
        <v>57</v>
      </c>
      <c r="J1291" s="643">
        <v>355680000</v>
      </c>
    </row>
    <row r="1292" spans="1:10">
      <c r="A1292" s="595" t="s">
        <v>411</v>
      </c>
      <c r="B1292" s="644" t="s">
        <v>411</v>
      </c>
      <c r="C1292" s="642" t="s">
        <v>411</v>
      </c>
      <c r="D1292" s="594" t="s">
        <v>350</v>
      </c>
      <c r="E1292" s="594" t="s">
        <v>577</v>
      </c>
      <c r="F1292" s="594" t="s">
        <v>265</v>
      </c>
      <c r="G1292" s="594" t="s">
        <v>53</v>
      </c>
      <c r="H1292" s="594" t="s">
        <v>358</v>
      </c>
      <c r="I1292" s="620" t="s">
        <v>195</v>
      </c>
      <c r="J1292" s="643">
        <v>1025000</v>
      </c>
    </row>
    <row r="1293" spans="1:10">
      <c r="A1293" s="595" t="s">
        <v>411</v>
      </c>
      <c r="B1293" s="644" t="s">
        <v>411</v>
      </c>
      <c r="C1293" s="642" t="s">
        <v>411</v>
      </c>
      <c r="D1293" s="594" t="s">
        <v>350</v>
      </c>
      <c r="E1293" s="594" t="s">
        <v>301</v>
      </c>
      <c r="F1293" s="595" t="s">
        <v>411</v>
      </c>
      <c r="G1293" s="595" t="s">
        <v>411</v>
      </c>
      <c r="H1293" s="595" t="s">
        <v>411</v>
      </c>
      <c r="I1293" s="620" t="s">
        <v>1965</v>
      </c>
      <c r="J1293" s="643">
        <v>205000000</v>
      </c>
    </row>
    <row r="1294" spans="1:10">
      <c r="A1294" s="595" t="s">
        <v>411</v>
      </c>
      <c r="B1294" s="644" t="s">
        <v>411</v>
      </c>
      <c r="C1294" s="642" t="s">
        <v>411</v>
      </c>
      <c r="D1294" s="594" t="s">
        <v>350</v>
      </c>
      <c r="E1294" s="594" t="s">
        <v>301</v>
      </c>
      <c r="F1294" s="594" t="s">
        <v>2889</v>
      </c>
      <c r="G1294" s="595" t="s">
        <v>411</v>
      </c>
      <c r="H1294" s="595" t="s">
        <v>411</v>
      </c>
      <c r="I1294" s="620" t="s">
        <v>2890</v>
      </c>
      <c r="J1294" s="643">
        <v>205000000</v>
      </c>
    </row>
    <row r="1295" spans="1:10">
      <c r="A1295" s="595" t="s">
        <v>411</v>
      </c>
      <c r="B1295" s="644" t="s">
        <v>411</v>
      </c>
      <c r="C1295" s="642" t="s">
        <v>411</v>
      </c>
      <c r="D1295" s="594" t="s">
        <v>350</v>
      </c>
      <c r="E1295" s="594" t="s">
        <v>301</v>
      </c>
      <c r="F1295" s="594" t="s">
        <v>2889</v>
      </c>
      <c r="G1295" s="594" t="s">
        <v>260</v>
      </c>
      <c r="H1295" s="595" t="s">
        <v>411</v>
      </c>
      <c r="I1295" s="620" t="s">
        <v>261</v>
      </c>
      <c r="J1295" s="643">
        <v>205000000</v>
      </c>
    </row>
    <row r="1296" spans="1:10">
      <c r="A1296" s="595" t="s">
        <v>411</v>
      </c>
      <c r="B1296" s="644" t="s">
        <v>411</v>
      </c>
      <c r="C1296" s="642" t="s">
        <v>411</v>
      </c>
      <c r="D1296" s="594" t="s">
        <v>350</v>
      </c>
      <c r="E1296" s="594" t="s">
        <v>301</v>
      </c>
      <c r="F1296" s="594" t="s">
        <v>2889</v>
      </c>
      <c r="G1296" s="594" t="s">
        <v>260</v>
      </c>
      <c r="H1296" s="594" t="s">
        <v>262</v>
      </c>
      <c r="I1296" s="620" t="s">
        <v>2707</v>
      </c>
      <c r="J1296" s="643">
        <v>205000000</v>
      </c>
    </row>
    <row r="1297" spans="1:10">
      <c r="A1297" s="595" t="s">
        <v>411</v>
      </c>
      <c r="B1297" s="644" t="s">
        <v>411</v>
      </c>
      <c r="C1297" s="642" t="s">
        <v>411</v>
      </c>
      <c r="D1297" s="594" t="s">
        <v>350</v>
      </c>
      <c r="E1297" s="594" t="s">
        <v>276</v>
      </c>
      <c r="F1297" s="595" t="s">
        <v>411</v>
      </c>
      <c r="G1297" s="595" t="s">
        <v>411</v>
      </c>
      <c r="H1297" s="595" t="s">
        <v>411</v>
      </c>
      <c r="I1297" s="620" t="s">
        <v>1966</v>
      </c>
      <c r="J1297" s="643">
        <v>41868611999</v>
      </c>
    </row>
    <row r="1298" spans="1:10">
      <c r="A1298" s="595" t="s">
        <v>411</v>
      </c>
      <c r="B1298" s="644" t="s">
        <v>411</v>
      </c>
      <c r="C1298" s="642" t="s">
        <v>411</v>
      </c>
      <c r="D1298" s="594" t="s">
        <v>350</v>
      </c>
      <c r="E1298" s="594" t="s">
        <v>276</v>
      </c>
      <c r="F1298" s="594" t="s">
        <v>1229</v>
      </c>
      <c r="G1298" s="595" t="s">
        <v>411</v>
      </c>
      <c r="H1298" s="595" t="s">
        <v>411</v>
      </c>
      <c r="I1298" s="620" t="s">
        <v>2766</v>
      </c>
      <c r="J1298" s="643">
        <v>4187915800</v>
      </c>
    </row>
    <row r="1299" spans="1:10">
      <c r="A1299" s="595" t="s">
        <v>411</v>
      </c>
      <c r="B1299" s="644" t="s">
        <v>411</v>
      </c>
      <c r="C1299" s="642" t="s">
        <v>411</v>
      </c>
      <c r="D1299" s="594" t="s">
        <v>350</v>
      </c>
      <c r="E1299" s="594" t="s">
        <v>276</v>
      </c>
      <c r="F1299" s="594" t="s">
        <v>1229</v>
      </c>
      <c r="G1299" s="594" t="s">
        <v>260</v>
      </c>
      <c r="H1299" s="595" t="s">
        <v>411</v>
      </c>
      <c r="I1299" s="620" t="s">
        <v>261</v>
      </c>
      <c r="J1299" s="643">
        <v>3752269000</v>
      </c>
    </row>
    <row r="1300" spans="1:10">
      <c r="A1300" s="595" t="s">
        <v>411</v>
      </c>
      <c r="B1300" s="644" t="s">
        <v>411</v>
      </c>
      <c r="C1300" s="642" t="s">
        <v>411</v>
      </c>
      <c r="D1300" s="594" t="s">
        <v>350</v>
      </c>
      <c r="E1300" s="594" t="s">
        <v>276</v>
      </c>
      <c r="F1300" s="594" t="s">
        <v>1229</v>
      </c>
      <c r="G1300" s="594" t="s">
        <v>260</v>
      </c>
      <c r="H1300" s="594" t="s">
        <v>262</v>
      </c>
      <c r="I1300" s="620" t="s">
        <v>2707</v>
      </c>
      <c r="J1300" s="643">
        <v>3752269000</v>
      </c>
    </row>
    <row r="1301" spans="1:10">
      <c r="A1301" s="595" t="s">
        <v>411</v>
      </c>
      <c r="B1301" s="644" t="s">
        <v>411</v>
      </c>
      <c r="C1301" s="642" t="s">
        <v>411</v>
      </c>
      <c r="D1301" s="594" t="s">
        <v>350</v>
      </c>
      <c r="E1301" s="594" t="s">
        <v>276</v>
      </c>
      <c r="F1301" s="594" t="s">
        <v>1229</v>
      </c>
      <c r="G1301" s="594" t="s">
        <v>53</v>
      </c>
      <c r="H1301" s="595" t="s">
        <v>411</v>
      </c>
      <c r="I1301" s="620" t="s">
        <v>193</v>
      </c>
      <c r="J1301" s="643">
        <v>435646800</v>
      </c>
    </row>
    <row r="1302" spans="1:10">
      <c r="A1302" s="595" t="s">
        <v>411</v>
      </c>
      <c r="B1302" s="644" t="s">
        <v>411</v>
      </c>
      <c r="C1302" s="642" t="s">
        <v>411</v>
      </c>
      <c r="D1302" s="594" t="s">
        <v>350</v>
      </c>
      <c r="E1302" s="594" t="s">
        <v>276</v>
      </c>
      <c r="F1302" s="594" t="s">
        <v>1229</v>
      </c>
      <c r="G1302" s="594" t="s">
        <v>53</v>
      </c>
      <c r="H1302" s="594" t="s">
        <v>54</v>
      </c>
      <c r="I1302" s="620" t="s">
        <v>55</v>
      </c>
      <c r="J1302" s="643">
        <v>33949000</v>
      </c>
    </row>
    <row r="1303" spans="1:10">
      <c r="A1303" s="595" t="s">
        <v>411</v>
      </c>
      <c r="B1303" s="644" t="s">
        <v>411</v>
      </c>
      <c r="C1303" s="642" t="s">
        <v>411</v>
      </c>
      <c r="D1303" s="594" t="s">
        <v>350</v>
      </c>
      <c r="E1303" s="594" t="s">
        <v>276</v>
      </c>
      <c r="F1303" s="594" t="s">
        <v>1229</v>
      </c>
      <c r="G1303" s="594" t="s">
        <v>53</v>
      </c>
      <c r="H1303" s="594" t="s">
        <v>56</v>
      </c>
      <c r="I1303" s="620" t="s">
        <v>57</v>
      </c>
      <c r="J1303" s="643">
        <v>398624800</v>
      </c>
    </row>
    <row r="1304" spans="1:10">
      <c r="A1304" s="595" t="s">
        <v>411</v>
      </c>
      <c r="B1304" s="644" t="s">
        <v>411</v>
      </c>
      <c r="C1304" s="642" t="s">
        <v>411</v>
      </c>
      <c r="D1304" s="594" t="s">
        <v>350</v>
      </c>
      <c r="E1304" s="594" t="s">
        <v>276</v>
      </c>
      <c r="F1304" s="594" t="s">
        <v>1229</v>
      </c>
      <c r="G1304" s="594" t="s">
        <v>53</v>
      </c>
      <c r="H1304" s="594" t="s">
        <v>358</v>
      </c>
      <c r="I1304" s="620" t="s">
        <v>195</v>
      </c>
      <c r="J1304" s="643">
        <v>3073000</v>
      </c>
    </row>
    <row r="1305" spans="1:10">
      <c r="A1305" s="595" t="s">
        <v>411</v>
      </c>
      <c r="B1305" s="644" t="s">
        <v>411</v>
      </c>
      <c r="C1305" s="642" t="s">
        <v>411</v>
      </c>
      <c r="D1305" s="594" t="s">
        <v>350</v>
      </c>
      <c r="E1305" s="594" t="s">
        <v>276</v>
      </c>
      <c r="F1305" s="594" t="s">
        <v>2769</v>
      </c>
      <c r="G1305" s="595" t="s">
        <v>411</v>
      </c>
      <c r="H1305" s="595" t="s">
        <v>411</v>
      </c>
      <c r="I1305" s="620" t="s">
        <v>2770</v>
      </c>
      <c r="J1305" s="643">
        <v>34510689199</v>
      </c>
    </row>
    <row r="1306" spans="1:10">
      <c r="A1306" s="595" t="s">
        <v>411</v>
      </c>
      <c r="B1306" s="644" t="s">
        <v>411</v>
      </c>
      <c r="C1306" s="642" t="s">
        <v>411</v>
      </c>
      <c r="D1306" s="594" t="s">
        <v>350</v>
      </c>
      <c r="E1306" s="594" t="s">
        <v>276</v>
      </c>
      <c r="F1306" s="594" t="s">
        <v>2769</v>
      </c>
      <c r="G1306" s="594" t="s">
        <v>269</v>
      </c>
      <c r="H1306" s="595" t="s">
        <v>411</v>
      </c>
      <c r="I1306" s="620" t="s">
        <v>2762</v>
      </c>
      <c r="J1306" s="643">
        <v>88000000</v>
      </c>
    </row>
    <row r="1307" spans="1:10">
      <c r="A1307" s="595" t="s">
        <v>411</v>
      </c>
      <c r="B1307" s="644" t="s">
        <v>411</v>
      </c>
      <c r="C1307" s="642" t="s">
        <v>411</v>
      </c>
      <c r="D1307" s="594" t="s">
        <v>350</v>
      </c>
      <c r="E1307" s="594" t="s">
        <v>276</v>
      </c>
      <c r="F1307" s="594" t="s">
        <v>2769</v>
      </c>
      <c r="G1307" s="594" t="s">
        <v>269</v>
      </c>
      <c r="H1307" s="594" t="s">
        <v>271</v>
      </c>
      <c r="I1307" s="620" t="s">
        <v>2763</v>
      </c>
      <c r="J1307" s="643">
        <v>88000000</v>
      </c>
    </row>
    <row r="1308" spans="1:10">
      <c r="A1308" s="595" t="s">
        <v>411</v>
      </c>
      <c r="B1308" s="644" t="s">
        <v>411</v>
      </c>
      <c r="C1308" s="642" t="s">
        <v>411</v>
      </c>
      <c r="D1308" s="594" t="s">
        <v>350</v>
      </c>
      <c r="E1308" s="594" t="s">
        <v>276</v>
      </c>
      <c r="F1308" s="594" t="s">
        <v>2769</v>
      </c>
      <c r="G1308" s="594" t="s">
        <v>260</v>
      </c>
      <c r="H1308" s="595" t="s">
        <v>411</v>
      </c>
      <c r="I1308" s="620" t="s">
        <v>261</v>
      </c>
      <c r="J1308" s="643">
        <v>31723967578</v>
      </c>
    </row>
    <row r="1309" spans="1:10">
      <c r="A1309" s="595" t="s">
        <v>411</v>
      </c>
      <c r="B1309" s="644" t="s">
        <v>411</v>
      </c>
      <c r="C1309" s="642" t="s">
        <v>411</v>
      </c>
      <c r="D1309" s="594" t="s">
        <v>350</v>
      </c>
      <c r="E1309" s="594" t="s">
        <v>276</v>
      </c>
      <c r="F1309" s="594" t="s">
        <v>2769</v>
      </c>
      <c r="G1309" s="594" t="s">
        <v>260</v>
      </c>
      <c r="H1309" s="594" t="s">
        <v>262</v>
      </c>
      <c r="I1309" s="620" t="s">
        <v>2707</v>
      </c>
      <c r="J1309" s="643">
        <v>31723967578</v>
      </c>
    </row>
    <row r="1310" spans="1:10">
      <c r="A1310" s="595" t="s">
        <v>411</v>
      </c>
      <c r="B1310" s="644" t="s">
        <v>411</v>
      </c>
      <c r="C1310" s="642" t="s">
        <v>411</v>
      </c>
      <c r="D1310" s="594" t="s">
        <v>350</v>
      </c>
      <c r="E1310" s="594" t="s">
        <v>276</v>
      </c>
      <c r="F1310" s="594" t="s">
        <v>2769</v>
      </c>
      <c r="G1310" s="594" t="s">
        <v>53</v>
      </c>
      <c r="H1310" s="595" t="s">
        <v>411</v>
      </c>
      <c r="I1310" s="620" t="s">
        <v>193</v>
      </c>
      <c r="J1310" s="643">
        <v>2698721621</v>
      </c>
    </row>
    <row r="1311" spans="1:10">
      <c r="A1311" s="595" t="s">
        <v>411</v>
      </c>
      <c r="B1311" s="644" t="s">
        <v>411</v>
      </c>
      <c r="C1311" s="642" t="s">
        <v>411</v>
      </c>
      <c r="D1311" s="594" t="s">
        <v>350</v>
      </c>
      <c r="E1311" s="594" t="s">
        <v>276</v>
      </c>
      <c r="F1311" s="594" t="s">
        <v>2769</v>
      </c>
      <c r="G1311" s="594" t="s">
        <v>53</v>
      </c>
      <c r="H1311" s="594" t="s">
        <v>54</v>
      </c>
      <c r="I1311" s="620" t="s">
        <v>55</v>
      </c>
      <c r="J1311" s="643">
        <v>346440361</v>
      </c>
    </row>
    <row r="1312" spans="1:10">
      <c r="A1312" s="595" t="s">
        <v>411</v>
      </c>
      <c r="B1312" s="644" t="s">
        <v>411</v>
      </c>
      <c r="C1312" s="642" t="s">
        <v>411</v>
      </c>
      <c r="D1312" s="594" t="s">
        <v>350</v>
      </c>
      <c r="E1312" s="594" t="s">
        <v>276</v>
      </c>
      <c r="F1312" s="594" t="s">
        <v>2769</v>
      </c>
      <c r="G1312" s="594" t="s">
        <v>53</v>
      </c>
      <c r="H1312" s="594" t="s">
        <v>56</v>
      </c>
      <c r="I1312" s="620" t="s">
        <v>57</v>
      </c>
      <c r="J1312" s="643">
        <v>2328636313</v>
      </c>
    </row>
    <row r="1313" spans="1:10">
      <c r="A1313" s="595" t="s">
        <v>411</v>
      </c>
      <c r="B1313" s="644" t="s">
        <v>411</v>
      </c>
      <c r="C1313" s="642" t="s">
        <v>411</v>
      </c>
      <c r="D1313" s="594" t="s">
        <v>350</v>
      </c>
      <c r="E1313" s="594" t="s">
        <v>276</v>
      </c>
      <c r="F1313" s="594" t="s">
        <v>2769</v>
      </c>
      <c r="G1313" s="594" t="s">
        <v>53</v>
      </c>
      <c r="H1313" s="594" t="s">
        <v>358</v>
      </c>
      <c r="I1313" s="620" t="s">
        <v>195</v>
      </c>
      <c r="J1313" s="643">
        <v>23644947</v>
      </c>
    </row>
    <row r="1314" spans="1:10">
      <c r="A1314" s="595" t="s">
        <v>411</v>
      </c>
      <c r="B1314" s="644" t="s">
        <v>411</v>
      </c>
      <c r="C1314" s="642" t="s">
        <v>411</v>
      </c>
      <c r="D1314" s="594" t="s">
        <v>350</v>
      </c>
      <c r="E1314" s="594" t="s">
        <v>276</v>
      </c>
      <c r="F1314" s="594" t="s">
        <v>278</v>
      </c>
      <c r="G1314" s="595" t="s">
        <v>411</v>
      </c>
      <c r="H1314" s="595" t="s">
        <v>411</v>
      </c>
      <c r="I1314" s="620" t="s">
        <v>2771</v>
      </c>
      <c r="J1314" s="643">
        <v>570633000</v>
      </c>
    </row>
    <row r="1315" spans="1:10">
      <c r="A1315" s="595" t="s">
        <v>411</v>
      </c>
      <c r="B1315" s="644" t="s">
        <v>411</v>
      </c>
      <c r="C1315" s="642" t="s">
        <v>411</v>
      </c>
      <c r="D1315" s="594" t="s">
        <v>350</v>
      </c>
      <c r="E1315" s="594" t="s">
        <v>276</v>
      </c>
      <c r="F1315" s="594" t="s">
        <v>278</v>
      </c>
      <c r="G1315" s="594" t="s">
        <v>260</v>
      </c>
      <c r="H1315" s="595" t="s">
        <v>411</v>
      </c>
      <c r="I1315" s="620" t="s">
        <v>261</v>
      </c>
      <c r="J1315" s="643">
        <v>491494000</v>
      </c>
    </row>
    <row r="1316" spans="1:10">
      <c r="A1316" s="595" t="s">
        <v>411</v>
      </c>
      <c r="B1316" s="644" t="s">
        <v>411</v>
      </c>
      <c r="C1316" s="642" t="s">
        <v>411</v>
      </c>
      <c r="D1316" s="594" t="s">
        <v>350</v>
      </c>
      <c r="E1316" s="594" t="s">
        <v>276</v>
      </c>
      <c r="F1316" s="594" t="s">
        <v>278</v>
      </c>
      <c r="G1316" s="594" t="s">
        <v>260</v>
      </c>
      <c r="H1316" s="594" t="s">
        <v>262</v>
      </c>
      <c r="I1316" s="620" t="s">
        <v>2707</v>
      </c>
      <c r="J1316" s="643">
        <v>491494000</v>
      </c>
    </row>
    <row r="1317" spans="1:10">
      <c r="A1317" s="595" t="s">
        <v>411</v>
      </c>
      <c r="B1317" s="644" t="s">
        <v>411</v>
      </c>
      <c r="C1317" s="642" t="s">
        <v>411</v>
      </c>
      <c r="D1317" s="594" t="s">
        <v>350</v>
      </c>
      <c r="E1317" s="594" t="s">
        <v>276</v>
      </c>
      <c r="F1317" s="594" t="s">
        <v>278</v>
      </c>
      <c r="G1317" s="594" t="s">
        <v>53</v>
      </c>
      <c r="H1317" s="595" t="s">
        <v>411</v>
      </c>
      <c r="I1317" s="620" t="s">
        <v>193</v>
      </c>
      <c r="J1317" s="643">
        <v>79139000</v>
      </c>
    </row>
    <row r="1318" spans="1:10">
      <c r="A1318" s="595" t="s">
        <v>411</v>
      </c>
      <c r="B1318" s="644" t="s">
        <v>411</v>
      </c>
      <c r="C1318" s="642" t="s">
        <v>411</v>
      </c>
      <c r="D1318" s="594" t="s">
        <v>350</v>
      </c>
      <c r="E1318" s="594" t="s">
        <v>276</v>
      </c>
      <c r="F1318" s="594" t="s">
        <v>278</v>
      </c>
      <c r="G1318" s="594" t="s">
        <v>53</v>
      </c>
      <c r="H1318" s="594" t="s">
        <v>54</v>
      </c>
      <c r="I1318" s="620" t="s">
        <v>55</v>
      </c>
      <c r="J1318" s="643">
        <v>27745000</v>
      </c>
    </row>
    <row r="1319" spans="1:10">
      <c r="A1319" s="595" t="s">
        <v>411</v>
      </c>
      <c r="B1319" s="644" t="s">
        <v>411</v>
      </c>
      <c r="C1319" s="642" t="s">
        <v>411</v>
      </c>
      <c r="D1319" s="594" t="s">
        <v>350</v>
      </c>
      <c r="E1319" s="594" t="s">
        <v>276</v>
      </c>
      <c r="F1319" s="594" t="s">
        <v>278</v>
      </c>
      <c r="G1319" s="594" t="s">
        <v>53</v>
      </c>
      <c r="H1319" s="594" t="s">
        <v>56</v>
      </c>
      <c r="I1319" s="620" t="s">
        <v>57</v>
      </c>
      <c r="J1319" s="643">
        <v>40000000</v>
      </c>
    </row>
    <row r="1320" spans="1:10">
      <c r="A1320" s="595" t="s">
        <v>411</v>
      </c>
      <c r="B1320" s="644" t="s">
        <v>411</v>
      </c>
      <c r="C1320" s="642" t="s">
        <v>411</v>
      </c>
      <c r="D1320" s="594" t="s">
        <v>350</v>
      </c>
      <c r="E1320" s="594" t="s">
        <v>276</v>
      </c>
      <c r="F1320" s="594" t="s">
        <v>278</v>
      </c>
      <c r="G1320" s="594" t="s">
        <v>53</v>
      </c>
      <c r="H1320" s="594" t="s">
        <v>358</v>
      </c>
      <c r="I1320" s="620" t="s">
        <v>195</v>
      </c>
      <c r="J1320" s="643">
        <v>11394000</v>
      </c>
    </row>
    <row r="1321" spans="1:10">
      <c r="A1321" s="595" t="s">
        <v>411</v>
      </c>
      <c r="B1321" s="644" t="s">
        <v>411</v>
      </c>
      <c r="C1321" s="642" t="s">
        <v>411</v>
      </c>
      <c r="D1321" s="594" t="s">
        <v>350</v>
      </c>
      <c r="E1321" s="594" t="s">
        <v>276</v>
      </c>
      <c r="F1321" s="594" t="s">
        <v>2802</v>
      </c>
      <c r="G1321" s="595" t="s">
        <v>411</v>
      </c>
      <c r="H1321" s="595" t="s">
        <v>411</v>
      </c>
      <c r="I1321" s="620" t="s">
        <v>274</v>
      </c>
      <c r="J1321" s="643">
        <v>1050000000</v>
      </c>
    </row>
    <row r="1322" spans="1:10">
      <c r="A1322" s="595" t="s">
        <v>411</v>
      </c>
      <c r="B1322" s="644" t="s">
        <v>411</v>
      </c>
      <c r="C1322" s="642" t="s">
        <v>411</v>
      </c>
      <c r="D1322" s="594" t="s">
        <v>350</v>
      </c>
      <c r="E1322" s="594" t="s">
        <v>276</v>
      </c>
      <c r="F1322" s="594" t="s">
        <v>2802</v>
      </c>
      <c r="G1322" s="594" t="s">
        <v>260</v>
      </c>
      <c r="H1322" s="595" t="s">
        <v>411</v>
      </c>
      <c r="I1322" s="620" t="s">
        <v>261</v>
      </c>
      <c r="J1322" s="643">
        <v>680000000</v>
      </c>
    </row>
    <row r="1323" spans="1:10">
      <c r="A1323" s="595" t="s">
        <v>411</v>
      </c>
      <c r="B1323" s="644" t="s">
        <v>411</v>
      </c>
      <c r="C1323" s="642" t="s">
        <v>411</v>
      </c>
      <c r="D1323" s="594" t="s">
        <v>350</v>
      </c>
      <c r="E1323" s="594" t="s">
        <v>276</v>
      </c>
      <c r="F1323" s="594" t="s">
        <v>2802</v>
      </c>
      <c r="G1323" s="594" t="s">
        <v>260</v>
      </c>
      <c r="H1323" s="594" t="s">
        <v>262</v>
      </c>
      <c r="I1323" s="620" t="s">
        <v>2707</v>
      </c>
      <c r="J1323" s="643">
        <v>680000000</v>
      </c>
    </row>
    <row r="1324" spans="1:10">
      <c r="A1324" s="595" t="s">
        <v>411</v>
      </c>
      <c r="B1324" s="644" t="s">
        <v>411</v>
      </c>
      <c r="C1324" s="642" t="s">
        <v>411</v>
      </c>
      <c r="D1324" s="594" t="s">
        <v>350</v>
      </c>
      <c r="E1324" s="594" t="s">
        <v>276</v>
      </c>
      <c r="F1324" s="594" t="s">
        <v>2802</v>
      </c>
      <c r="G1324" s="594" t="s">
        <v>49</v>
      </c>
      <c r="H1324" s="595" t="s">
        <v>411</v>
      </c>
      <c r="I1324" s="620" t="s">
        <v>50</v>
      </c>
      <c r="J1324" s="643">
        <v>350000000</v>
      </c>
    </row>
    <row r="1325" spans="1:10">
      <c r="A1325" s="595" t="s">
        <v>411</v>
      </c>
      <c r="B1325" s="644" t="s">
        <v>411</v>
      </c>
      <c r="C1325" s="642" t="s">
        <v>411</v>
      </c>
      <c r="D1325" s="594" t="s">
        <v>350</v>
      </c>
      <c r="E1325" s="594" t="s">
        <v>276</v>
      </c>
      <c r="F1325" s="594" t="s">
        <v>2802</v>
      </c>
      <c r="G1325" s="594" t="s">
        <v>49</v>
      </c>
      <c r="H1325" s="594" t="s">
        <v>51</v>
      </c>
      <c r="I1325" s="620" t="s">
        <v>2786</v>
      </c>
      <c r="J1325" s="643">
        <v>350000000</v>
      </c>
    </row>
    <row r="1326" spans="1:10">
      <c r="A1326" s="595" t="s">
        <v>411</v>
      </c>
      <c r="B1326" s="644" t="s">
        <v>411</v>
      </c>
      <c r="C1326" s="642" t="s">
        <v>411</v>
      </c>
      <c r="D1326" s="594" t="s">
        <v>350</v>
      </c>
      <c r="E1326" s="594" t="s">
        <v>276</v>
      </c>
      <c r="F1326" s="594" t="s">
        <v>2802</v>
      </c>
      <c r="G1326" s="594" t="s">
        <v>53</v>
      </c>
      <c r="H1326" s="595" t="s">
        <v>411</v>
      </c>
      <c r="I1326" s="620" t="s">
        <v>193</v>
      </c>
      <c r="J1326" s="643">
        <v>20000000</v>
      </c>
    </row>
    <row r="1327" spans="1:10">
      <c r="A1327" s="595" t="s">
        <v>411</v>
      </c>
      <c r="B1327" s="644" t="s">
        <v>411</v>
      </c>
      <c r="C1327" s="642" t="s">
        <v>411</v>
      </c>
      <c r="D1327" s="594" t="s">
        <v>350</v>
      </c>
      <c r="E1327" s="594" t="s">
        <v>276</v>
      </c>
      <c r="F1327" s="594" t="s">
        <v>2802</v>
      </c>
      <c r="G1327" s="594" t="s">
        <v>53</v>
      </c>
      <c r="H1327" s="594" t="s">
        <v>56</v>
      </c>
      <c r="I1327" s="620" t="s">
        <v>57</v>
      </c>
      <c r="J1327" s="643">
        <v>20000000</v>
      </c>
    </row>
    <row r="1328" spans="1:10">
      <c r="A1328" s="595" t="s">
        <v>411</v>
      </c>
      <c r="B1328" s="644" t="s">
        <v>411</v>
      </c>
      <c r="C1328" s="642" t="s">
        <v>411</v>
      </c>
      <c r="D1328" s="594" t="s">
        <v>350</v>
      </c>
      <c r="E1328" s="594" t="s">
        <v>276</v>
      </c>
      <c r="F1328" s="594" t="s">
        <v>2840</v>
      </c>
      <c r="G1328" s="595" t="s">
        <v>411</v>
      </c>
      <c r="H1328" s="595" t="s">
        <v>411</v>
      </c>
      <c r="I1328" s="620" t="s">
        <v>2841</v>
      </c>
      <c r="J1328" s="643">
        <v>1549374000</v>
      </c>
    </row>
    <row r="1329" spans="1:10">
      <c r="A1329" s="595" t="s">
        <v>411</v>
      </c>
      <c r="B1329" s="644" t="s">
        <v>411</v>
      </c>
      <c r="C1329" s="642" t="s">
        <v>411</v>
      </c>
      <c r="D1329" s="594" t="s">
        <v>350</v>
      </c>
      <c r="E1329" s="594" t="s">
        <v>276</v>
      </c>
      <c r="F1329" s="594" t="s">
        <v>2840</v>
      </c>
      <c r="G1329" s="594" t="s">
        <v>260</v>
      </c>
      <c r="H1329" s="595" t="s">
        <v>411</v>
      </c>
      <c r="I1329" s="620" t="s">
        <v>261</v>
      </c>
      <c r="J1329" s="643">
        <v>1463576000</v>
      </c>
    </row>
    <row r="1330" spans="1:10">
      <c r="A1330" s="595" t="s">
        <v>411</v>
      </c>
      <c r="B1330" s="644" t="s">
        <v>411</v>
      </c>
      <c r="C1330" s="642" t="s">
        <v>411</v>
      </c>
      <c r="D1330" s="594" t="s">
        <v>350</v>
      </c>
      <c r="E1330" s="594" t="s">
        <v>276</v>
      </c>
      <c r="F1330" s="594" t="s">
        <v>2840</v>
      </c>
      <c r="G1330" s="594" t="s">
        <v>260</v>
      </c>
      <c r="H1330" s="594" t="s">
        <v>262</v>
      </c>
      <c r="I1330" s="620" t="s">
        <v>2707</v>
      </c>
      <c r="J1330" s="643">
        <v>1463576000</v>
      </c>
    </row>
    <row r="1331" spans="1:10">
      <c r="A1331" s="595" t="s">
        <v>411</v>
      </c>
      <c r="B1331" s="644" t="s">
        <v>411</v>
      </c>
      <c r="C1331" s="642" t="s">
        <v>411</v>
      </c>
      <c r="D1331" s="594" t="s">
        <v>350</v>
      </c>
      <c r="E1331" s="594" t="s">
        <v>276</v>
      </c>
      <c r="F1331" s="594" t="s">
        <v>2840</v>
      </c>
      <c r="G1331" s="594" t="s">
        <v>53</v>
      </c>
      <c r="H1331" s="595" t="s">
        <v>411</v>
      </c>
      <c r="I1331" s="620" t="s">
        <v>193</v>
      </c>
      <c r="J1331" s="643">
        <v>85798000</v>
      </c>
    </row>
    <row r="1332" spans="1:10">
      <c r="A1332" s="595" t="s">
        <v>411</v>
      </c>
      <c r="B1332" s="644" t="s">
        <v>411</v>
      </c>
      <c r="C1332" s="642" t="s">
        <v>411</v>
      </c>
      <c r="D1332" s="594" t="s">
        <v>350</v>
      </c>
      <c r="E1332" s="594" t="s">
        <v>276</v>
      </c>
      <c r="F1332" s="594" t="s">
        <v>2840</v>
      </c>
      <c r="G1332" s="594" t="s">
        <v>53</v>
      </c>
      <c r="H1332" s="594" t="s">
        <v>54</v>
      </c>
      <c r="I1332" s="620" t="s">
        <v>55</v>
      </c>
      <c r="J1332" s="643">
        <v>15000000</v>
      </c>
    </row>
    <row r="1333" spans="1:10">
      <c r="A1333" s="595" t="s">
        <v>411</v>
      </c>
      <c r="B1333" s="644" t="s">
        <v>411</v>
      </c>
      <c r="C1333" s="642" t="s">
        <v>411</v>
      </c>
      <c r="D1333" s="594" t="s">
        <v>350</v>
      </c>
      <c r="E1333" s="594" t="s">
        <v>276</v>
      </c>
      <c r="F1333" s="594" t="s">
        <v>2840</v>
      </c>
      <c r="G1333" s="594" t="s">
        <v>53</v>
      </c>
      <c r="H1333" s="594" t="s">
        <v>56</v>
      </c>
      <c r="I1333" s="620" t="s">
        <v>57</v>
      </c>
      <c r="J1333" s="643">
        <v>70798000</v>
      </c>
    </row>
    <row r="1334" spans="1:10" ht="25.5">
      <c r="A1334" s="595" t="s">
        <v>411</v>
      </c>
      <c r="B1334" s="644" t="s">
        <v>411</v>
      </c>
      <c r="C1334" s="642" t="s">
        <v>411</v>
      </c>
      <c r="D1334" s="594" t="s">
        <v>350</v>
      </c>
      <c r="E1334" s="594" t="s">
        <v>322</v>
      </c>
      <c r="F1334" s="595" t="s">
        <v>411</v>
      </c>
      <c r="G1334" s="595" t="s">
        <v>411</v>
      </c>
      <c r="H1334" s="595" t="s">
        <v>411</v>
      </c>
      <c r="I1334" s="620" t="s">
        <v>2661</v>
      </c>
      <c r="J1334" s="643">
        <v>130000000</v>
      </c>
    </row>
    <row r="1335" spans="1:10">
      <c r="A1335" s="595" t="s">
        <v>411</v>
      </c>
      <c r="B1335" s="644" t="s">
        <v>411</v>
      </c>
      <c r="C1335" s="642" t="s">
        <v>411</v>
      </c>
      <c r="D1335" s="594" t="s">
        <v>350</v>
      </c>
      <c r="E1335" s="594" t="s">
        <v>322</v>
      </c>
      <c r="F1335" s="594" t="s">
        <v>2662</v>
      </c>
      <c r="G1335" s="595" t="s">
        <v>411</v>
      </c>
      <c r="H1335" s="595" t="s">
        <v>411</v>
      </c>
      <c r="I1335" s="620" t="s">
        <v>2663</v>
      </c>
      <c r="J1335" s="643">
        <v>130000000</v>
      </c>
    </row>
    <row r="1336" spans="1:10">
      <c r="A1336" s="595" t="s">
        <v>411</v>
      </c>
      <c r="B1336" s="644" t="s">
        <v>411</v>
      </c>
      <c r="C1336" s="642" t="s">
        <v>411</v>
      </c>
      <c r="D1336" s="594" t="s">
        <v>350</v>
      </c>
      <c r="E1336" s="594" t="s">
        <v>322</v>
      </c>
      <c r="F1336" s="594" t="s">
        <v>2662</v>
      </c>
      <c r="G1336" s="594" t="s">
        <v>260</v>
      </c>
      <c r="H1336" s="595" t="s">
        <v>411</v>
      </c>
      <c r="I1336" s="620" t="s">
        <v>261</v>
      </c>
      <c r="J1336" s="643">
        <v>130000000</v>
      </c>
    </row>
    <row r="1337" spans="1:10">
      <c r="A1337" s="595" t="s">
        <v>411</v>
      </c>
      <c r="B1337" s="644" t="s">
        <v>411</v>
      </c>
      <c r="C1337" s="642" t="s">
        <v>411</v>
      </c>
      <c r="D1337" s="594" t="s">
        <v>350</v>
      </c>
      <c r="E1337" s="594" t="s">
        <v>322</v>
      </c>
      <c r="F1337" s="594" t="s">
        <v>2662</v>
      </c>
      <c r="G1337" s="594" t="s">
        <v>260</v>
      </c>
      <c r="H1337" s="594" t="s">
        <v>262</v>
      </c>
      <c r="I1337" s="620" t="s">
        <v>2707</v>
      </c>
      <c r="J1337" s="643">
        <v>130000000</v>
      </c>
    </row>
    <row r="1338" spans="1:10">
      <c r="A1338" s="595" t="s">
        <v>411</v>
      </c>
      <c r="B1338" s="644" t="s">
        <v>411</v>
      </c>
      <c r="C1338" s="642" t="s">
        <v>411</v>
      </c>
      <c r="D1338" s="594" t="s">
        <v>359</v>
      </c>
      <c r="E1338" s="595" t="s">
        <v>411</v>
      </c>
      <c r="F1338" s="595" t="s">
        <v>411</v>
      </c>
      <c r="G1338" s="595" t="s">
        <v>411</v>
      </c>
      <c r="H1338" s="595" t="s">
        <v>411</v>
      </c>
      <c r="I1338" s="642" t="s">
        <v>411</v>
      </c>
      <c r="J1338" s="643">
        <v>15842519127</v>
      </c>
    </row>
    <row r="1339" spans="1:10">
      <c r="A1339" s="595" t="s">
        <v>411</v>
      </c>
      <c r="B1339" s="644" t="s">
        <v>411</v>
      </c>
      <c r="C1339" s="642" t="s">
        <v>411</v>
      </c>
      <c r="D1339" s="594" t="s">
        <v>359</v>
      </c>
      <c r="E1339" s="594" t="s">
        <v>570</v>
      </c>
      <c r="F1339" s="595" t="s">
        <v>411</v>
      </c>
      <c r="G1339" s="595" t="s">
        <v>411</v>
      </c>
      <c r="H1339" s="595" t="s">
        <v>411</v>
      </c>
      <c r="I1339" s="620" t="s">
        <v>2711</v>
      </c>
      <c r="J1339" s="643">
        <v>1463807000</v>
      </c>
    </row>
    <row r="1340" spans="1:10">
      <c r="A1340" s="595" t="s">
        <v>411</v>
      </c>
      <c r="B1340" s="644" t="s">
        <v>411</v>
      </c>
      <c r="C1340" s="642" t="s">
        <v>411</v>
      </c>
      <c r="D1340" s="594" t="s">
        <v>359</v>
      </c>
      <c r="E1340" s="594" t="s">
        <v>570</v>
      </c>
      <c r="F1340" s="594" t="s">
        <v>2881</v>
      </c>
      <c r="G1340" s="595" t="s">
        <v>411</v>
      </c>
      <c r="H1340" s="595" t="s">
        <v>411</v>
      </c>
      <c r="I1340" s="620" t="s">
        <v>600</v>
      </c>
      <c r="J1340" s="643">
        <v>1463807000</v>
      </c>
    </row>
    <row r="1341" spans="1:10" ht="25.5">
      <c r="A1341" s="595" t="s">
        <v>411</v>
      </c>
      <c r="B1341" s="644" t="s">
        <v>411</v>
      </c>
      <c r="C1341" s="642" t="s">
        <v>411</v>
      </c>
      <c r="D1341" s="594" t="s">
        <v>359</v>
      </c>
      <c r="E1341" s="594" t="s">
        <v>570</v>
      </c>
      <c r="F1341" s="594" t="s">
        <v>2881</v>
      </c>
      <c r="G1341" s="594" t="s">
        <v>744</v>
      </c>
      <c r="H1341" s="595" t="s">
        <v>411</v>
      </c>
      <c r="I1341" s="620" t="s">
        <v>2686</v>
      </c>
      <c r="J1341" s="643">
        <v>50000000</v>
      </c>
    </row>
    <row r="1342" spans="1:10">
      <c r="A1342" s="595" t="s">
        <v>411</v>
      </c>
      <c r="B1342" s="644" t="s">
        <v>411</v>
      </c>
      <c r="C1342" s="642" t="s">
        <v>411</v>
      </c>
      <c r="D1342" s="594" t="s">
        <v>359</v>
      </c>
      <c r="E1342" s="594" t="s">
        <v>570</v>
      </c>
      <c r="F1342" s="594" t="s">
        <v>2881</v>
      </c>
      <c r="G1342" s="594" t="s">
        <v>744</v>
      </c>
      <c r="H1342" s="594" t="s">
        <v>748</v>
      </c>
      <c r="I1342" s="620" t="s">
        <v>35</v>
      </c>
      <c r="J1342" s="643">
        <v>50000000</v>
      </c>
    </row>
    <row r="1343" spans="1:10">
      <c r="A1343" s="595" t="s">
        <v>411</v>
      </c>
      <c r="B1343" s="644" t="s">
        <v>411</v>
      </c>
      <c r="C1343" s="642" t="s">
        <v>411</v>
      </c>
      <c r="D1343" s="594" t="s">
        <v>359</v>
      </c>
      <c r="E1343" s="594" t="s">
        <v>570</v>
      </c>
      <c r="F1343" s="594" t="s">
        <v>2881</v>
      </c>
      <c r="G1343" s="594" t="s">
        <v>1145</v>
      </c>
      <c r="H1343" s="595" t="s">
        <v>411</v>
      </c>
      <c r="I1343" s="620" t="s">
        <v>2761</v>
      </c>
      <c r="J1343" s="643">
        <v>355613000</v>
      </c>
    </row>
    <row r="1344" spans="1:10">
      <c r="A1344" s="595" t="s">
        <v>411</v>
      </c>
      <c r="B1344" s="644" t="s">
        <v>411</v>
      </c>
      <c r="C1344" s="642" t="s">
        <v>411</v>
      </c>
      <c r="D1344" s="594" t="s">
        <v>359</v>
      </c>
      <c r="E1344" s="594" t="s">
        <v>570</v>
      </c>
      <c r="F1344" s="594" t="s">
        <v>2881</v>
      </c>
      <c r="G1344" s="594" t="s">
        <v>1145</v>
      </c>
      <c r="H1344" s="594" t="s">
        <v>1144</v>
      </c>
      <c r="I1344" s="620" t="s">
        <v>1143</v>
      </c>
      <c r="J1344" s="643">
        <v>325613000</v>
      </c>
    </row>
    <row r="1345" spans="1:11">
      <c r="A1345" s="595" t="s">
        <v>411</v>
      </c>
      <c r="B1345" s="644" t="s">
        <v>411</v>
      </c>
      <c r="C1345" s="642" t="s">
        <v>411</v>
      </c>
      <c r="D1345" s="594" t="s">
        <v>359</v>
      </c>
      <c r="E1345" s="594" t="s">
        <v>570</v>
      </c>
      <c r="F1345" s="594" t="s">
        <v>2881</v>
      </c>
      <c r="G1345" s="594" t="s">
        <v>1145</v>
      </c>
      <c r="H1345" s="594" t="s">
        <v>1169</v>
      </c>
      <c r="I1345" s="620" t="s">
        <v>1168</v>
      </c>
      <c r="J1345" s="643">
        <v>30000000</v>
      </c>
      <c r="K1345" s="634"/>
    </row>
    <row r="1346" spans="1:11">
      <c r="A1346" s="595" t="s">
        <v>411</v>
      </c>
      <c r="B1346" s="644" t="s">
        <v>411</v>
      </c>
      <c r="C1346" s="642" t="s">
        <v>411</v>
      </c>
      <c r="D1346" s="594" t="s">
        <v>359</v>
      </c>
      <c r="E1346" s="594" t="s">
        <v>570</v>
      </c>
      <c r="F1346" s="594" t="s">
        <v>2881</v>
      </c>
      <c r="G1346" s="594" t="s">
        <v>260</v>
      </c>
      <c r="H1346" s="595" t="s">
        <v>411</v>
      </c>
      <c r="I1346" s="620" t="s">
        <v>261</v>
      </c>
      <c r="J1346" s="643">
        <v>1000000000</v>
      </c>
    </row>
    <row r="1347" spans="1:11">
      <c r="A1347" s="595" t="s">
        <v>411</v>
      </c>
      <c r="B1347" s="644" t="s">
        <v>411</v>
      </c>
      <c r="C1347" s="642" t="s">
        <v>411</v>
      </c>
      <c r="D1347" s="594" t="s">
        <v>359</v>
      </c>
      <c r="E1347" s="594" t="s">
        <v>570</v>
      </c>
      <c r="F1347" s="594" t="s">
        <v>2881</v>
      </c>
      <c r="G1347" s="594" t="s">
        <v>260</v>
      </c>
      <c r="H1347" s="594" t="s">
        <v>262</v>
      </c>
      <c r="I1347" s="620" t="s">
        <v>2707</v>
      </c>
      <c r="J1347" s="643">
        <v>1000000000</v>
      </c>
    </row>
    <row r="1348" spans="1:11">
      <c r="A1348" s="595" t="s">
        <v>411</v>
      </c>
      <c r="B1348" s="644" t="s">
        <v>411</v>
      </c>
      <c r="C1348" s="642" t="s">
        <v>411</v>
      </c>
      <c r="D1348" s="594" t="s">
        <v>359</v>
      </c>
      <c r="E1348" s="594" t="s">
        <v>570</v>
      </c>
      <c r="F1348" s="594" t="s">
        <v>2881</v>
      </c>
      <c r="G1348" s="594" t="s">
        <v>53</v>
      </c>
      <c r="H1348" s="595" t="s">
        <v>411</v>
      </c>
      <c r="I1348" s="620" t="s">
        <v>193</v>
      </c>
      <c r="J1348" s="643">
        <v>58194000</v>
      </c>
    </row>
    <row r="1349" spans="1:11">
      <c r="A1349" s="595" t="s">
        <v>411</v>
      </c>
      <c r="B1349" s="644" t="s">
        <v>411</v>
      </c>
      <c r="C1349" s="642" t="s">
        <v>411</v>
      </c>
      <c r="D1349" s="594" t="s">
        <v>359</v>
      </c>
      <c r="E1349" s="594" t="s">
        <v>570</v>
      </c>
      <c r="F1349" s="594" t="s">
        <v>2881</v>
      </c>
      <c r="G1349" s="594" t="s">
        <v>53</v>
      </c>
      <c r="H1349" s="594" t="s">
        <v>56</v>
      </c>
      <c r="I1349" s="620" t="s">
        <v>57</v>
      </c>
      <c r="J1349" s="643">
        <v>58194000</v>
      </c>
    </row>
    <row r="1350" spans="1:11">
      <c r="A1350" s="595" t="s">
        <v>411</v>
      </c>
      <c r="B1350" s="644" t="s">
        <v>411</v>
      </c>
      <c r="C1350" s="642" t="s">
        <v>411</v>
      </c>
      <c r="D1350" s="594" t="s">
        <v>359</v>
      </c>
      <c r="E1350" s="594" t="s">
        <v>1247</v>
      </c>
      <c r="F1350" s="595" t="s">
        <v>411</v>
      </c>
      <c r="G1350" s="595" t="s">
        <v>411</v>
      </c>
      <c r="H1350" s="595" t="s">
        <v>411</v>
      </c>
      <c r="I1350" s="620" t="s">
        <v>2746</v>
      </c>
      <c r="J1350" s="643">
        <v>8859000</v>
      </c>
    </row>
    <row r="1351" spans="1:11">
      <c r="A1351" s="595" t="s">
        <v>411</v>
      </c>
      <c r="B1351" s="644" t="s">
        <v>411</v>
      </c>
      <c r="C1351" s="642" t="s">
        <v>411</v>
      </c>
      <c r="D1351" s="594" t="s">
        <v>359</v>
      </c>
      <c r="E1351" s="594" t="s">
        <v>1247</v>
      </c>
      <c r="F1351" s="594" t="s">
        <v>488</v>
      </c>
      <c r="G1351" s="595" t="s">
        <v>411</v>
      </c>
      <c r="H1351" s="595" t="s">
        <v>411</v>
      </c>
      <c r="I1351" s="620" t="s">
        <v>2836</v>
      </c>
      <c r="J1351" s="643">
        <v>8859000</v>
      </c>
    </row>
    <row r="1352" spans="1:11" ht="25.5">
      <c r="A1352" s="595" t="s">
        <v>411</v>
      </c>
      <c r="B1352" s="644" t="s">
        <v>411</v>
      </c>
      <c r="C1352" s="642" t="s">
        <v>411</v>
      </c>
      <c r="D1352" s="594" t="s">
        <v>359</v>
      </c>
      <c r="E1352" s="594" t="s">
        <v>1247</v>
      </c>
      <c r="F1352" s="594" t="s">
        <v>488</v>
      </c>
      <c r="G1352" s="594" t="s">
        <v>744</v>
      </c>
      <c r="H1352" s="595" t="s">
        <v>411</v>
      </c>
      <c r="I1352" s="620" t="s">
        <v>2686</v>
      </c>
      <c r="J1352" s="643">
        <v>8859000</v>
      </c>
    </row>
    <row r="1353" spans="1:11">
      <c r="A1353" s="595" t="s">
        <v>411</v>
      </c>
      <c r="B1353" s="644" t="s">
        <v>411</v>
      </c>
      <c r="C1353" s="642" t="s">
        <v>411</v>
      </c>
      <c r="D1353" s="594" t="s">
        <v>359</v>
      </c>
      <c r="E1353" s="594" t="s">
        <v>1247</v>
      </c>
      <c r="F1353" s="594" t="s">
        <v>488</v>
      </c>
      <c r="G1353" s="594" t="s">
        <v>744</v>
      </c>
      <c r="H1353" s="594" t="s">
        <v>7</v>
      </c>
      <c r="I1353" s="620" t="s">
        <v>8</v>
      </c>
      <c r="J1353" s="643">
        <v>8859000</v>
      </c>
    </row>
    <row r="1354" spans="1:11">
      <c r="A1354" s="595" t="s">
        <v>411</v>
      </c>
      <c r="B1354" s="644" t="s">
        <v>411</v>
      </c>
      <c r="C1354" s="642" t="s">
        <v>411</v>
      </c>
      <c r="D1354" s="594" t="s">
        <v>359</v>
      </c>
      <c r="E1354" s="594" t="s">
        <v>577</v>
      </c>
      <c r="F1354" s="595" t="s">
        <v>411</v>
      </c>
      <c r="G1354" s="595" t="s">
        <v>411</v>
      </c>
      <c r="H1354" s="595" t="s">
        <v>411</v>
      </c>
      <c r="I1354" s="620" t="s">
        <v>2748</v>
      </c>
      <c r="J1354" s="643">
        <v>968085000</v>
      </c>
    </row>
    <row r="1355" spans="1:11">
      <c r="A1355" s="595" t="s">
        <v>411</v>
      </c>
      <c r="B1355" s="644" t="s">
        <v>411</v>
      </c>
      <c r="C1355" s="642" t="s">
        <v>411</v>
      </c>
      <c r="D1355" s="594" t="s">
        <v>359</v>
      </c>
      <c r="E1355" s="594" t="s">
        <v>577</v>
      </c>
      <c r="F1355" s="594" t="s">
        <v>265</v>
      </c>
      <c r="G1355" s="595" t="s">
        <v>411</v>
      </c>
      <c r="H1355" s="595" t="s">
        <v>411</v>
      </c>
      <c r="I1355" s="620" t="s">
        <v>2849</v>
      </c>
      <c r="J1355" s="643">
        <v>968085000</v>
      </c>
    </row>
    <row r="1356" spans="1:11" ht="25.5">
      <c r="A1356" s="595" t="s">
        <v>411</v>
      </c>
      <c r="B1356" s="644" t="s">
        <v>411</v>
      </c>
      <c r="C1356" s="642" t="s">
        <v>411</v>
      </c>
      <c r="D1356" s="594" t="s">
        <v>359</v>
      </c>
      <c r="E1356" s="594" t="s">
        <v>577</v>
      </c>
      <c r="F1356" s="594" t="s">
        <v>265</v>
      </c>
      <c r="G1356" s="594" t="s">
        <v>744</v>
      </c>
      <c r="H1356" s="595" t="s">
        <v>411</v>
      </c>
      <c r="I1356" s="620" t="s">
        <v>2686</v>
      </c>
      <c r="J1356" s="643">
        <v>12900000</v>
      </c>
    </row>
    <row r="1357" spans="1:11">
      <c r="A1357" s="595" t="s">
        <v>411</v>
      </c>
      <c r="B1357" s="644" t="s">
        <v>411</v>
      </c>
      <c r="C1357" s="642" t="s">
        <v>411</v>
      </c>
      <c r="D1357" s="594" t="s">
        <v>359</v>
      </c>
      <c r="E1357" s="594" t="s">
        <v>577</v>
      </c>
      <c r="F1357" s="594" t="s">
        <v>265</v>
      </c>
      <c r="G1357" s="594" t="s">
        <v>744</v>
      </c>
      <c r="H1357" s="594" t="s">
        <v>7</v>
      </c>
      <c r="I1357" s="620" t="s">
        <v>8</v>
      </c>
      <c r="J1357" s="643">
        <v>4300000</v>
      </c>
    </row>
    <row r="1358" spans="1:11">
      <c r="A1358" s="595" t="s">
        <v>411</v>
      </c>
      <c r="B1358" s="644" t="s">
        <v>411</v>
      </c>
      <c r="C1358" s="642" t="s">
        <v>411</v>
      </c>
      <c r="D1358" s="594" t="s">
        <v>359</v>
      </c>
      <c r="E1358" s="594" t="s">
        <v>577</v>
      </c>
      <c r="F1358" s="594" t="s">
        <v>265</v>
      </c>
      <c r="G1358" s="594" t="s">
        <v>744</v>
      </c>
      <c r="H1358" s="594" t="s">
        <v>748</v>
      </c>
      <c r="I1358" s="620" t="s">
        <v>35</v>
      </c>
      <c r="J1358" s="643">
        <v>8600000</v>
      </c>
    </row>
    <row r="1359" spans="1:11">
      <c r="A1359" s="595" t="s">
        <v>411</v>
      </c>
      <c r="B1359" s="644" t="s">
        <v>411</v>
      </c>
      <c r="C1359" s="642" t="s">
        <v>411</v>
      </c>
      <c r="D1359" s="594" t="s">
        <v>359</v>
      </c>
      <c r="E1359" s="594" t="s">
        <v>577</v>
      </c>
      <c r="F1359" s="594" t="s">
        <v>265</v>
      </c>
      <c r="G1359" s="594" t="s">
        <v>2692</v>
      </c>
      <c r="H1359" s="595" t="s">
        <v>411</v>
      </c>
      <c r="I1359" s="620" t="s">
        <v>2693</v>
      </c>
      <c r="J1359" s="643">
        <v>50000000</v>
      </c>
    </row>
    <row r="1360" spans="1:11">
      <c r="A1360" s="595" t="s">
        <v>411</v>
      </c>
      <c r="B1360" s="644" t="s">
        <v>411</v>
      </c>
      <c r="C1360" s="642" t="s">
        <v>411</v>
      </c>
      <c r="D1360" s="594" t="s">
        <v>359</v>
      </c>
      <c r="E1360" s="594" t="s">
        <v>577</v>
      </c>
      <c r="F1360" s="594" t="s">
        <v>265</v>
      </c>
      <c r="G1360" s="594" t="s">
        <v>2692</v>
      </c>
      <c r="H1360" s="594" t="s">
        <v>2730</v>
      </c>
      <c r="I1360" s="620" t="s">
        <v>2731</v>
      </c>
      <c r="J1360" s="643">
        <v>50000000</v>
      </c>
    </row>
    <row r="1361" spans="1:10">
      <c r="A1361" s="595" t="s">
        <v>411</v>
      </c>
      <c r="B1361" s="644" t="s">
        <v>411</v>
      </c>
      <c r="C1361" s="642" t="s">
        <v>411</v>
      </c>
      <c r="D1361" s="594" t="s">
        <v>359</v>
      </c>
      <c r="E1361" s="594" t="s">
        <v>577</v>
      </c>
      <c r="F1361" s="594" t="s">
        <v>265</v>
      </c>
      <c r="G1361" s="594" t="s">
        <v>194</v>
      </c>
      <c r="H1361" s="595" t="s">
        <v>411</v>
      </c>
      <c r="I1361" s="620" t="s">
        <v>195</v>
      </c>
      <c r="J1361" s="643">
        <v>12000000</v>
      </c>
    </row>
    <row r="1362" spans="1:10">
      <c r="A1362" s="595" t="s">
        <v>411</v>
      </c>
      <c r="B1362" s="644" t="s">
        <v>411</v>
      </c>
      <c r="C1362" s="642" t="s">
        <v>411</v>
      </c>
      <c r="D1362" s="594" t="s">
        <v>359</v>
      </c>
      <c r="E1362" s="594" t="s">
        <v>577</v>
      </c>
      <c r="F1362" s="594" t="s">
        <v>265</v>
      </c>
      <c r="G1362" s="594" t="s">
        <v>194</v>
      </c>
      <c r="H1362" s="594" t="s">
        <v>200</v>
      </c>
      <c r="I1362" s="620" t="s">
        <v>201</v>
      </c>
      <c r="J1362" s="643">
        <v>12000000</v>
      </c>
    </row>
    <row r="1363" spans="1:10">
      <c r="A1363" s="595" t="s">
        <v>411</v>
      </c>
      <c r="B1363" s="644" t="s">
        <v>411</v>
      </c>
      <c r="C1363" s="642" t="s">
        <v>411</v>
      </c>
      <c r="D1363" s="594" t="s">
        <v>359</v>
      </c>
      <c r="E1363" s="594" t="s">
        <v>577</v>
      </c>
      <c r="F1363" s="594" t="s">
        <v>265</v>
      </c>
      <c r="G1363" s="594" t="s">
        <v>1145</v>
      </c>
      <c r="H1363" s="595" t="s">
        <v>411</v>
      </c>
      <c r="I1363" s="620" t="s">
        <v>2761</v>
      </c>
      <c r="J1363" s="643">
        <v>47971000</v>
      </c>
    </row>
    <row r="1364" spans="1:10">
      <c r="A1364" s="595" t="s">
        <v>411</v>
      </c>
      <c r="B1364" s="644" t="s">
        <v>411</v>
      </c>
      <c r="C1364" s="642" t="s">
        <v>411</v>
      </c>
      <c r="D1364" s="594" t="s">
        <v>359</v>
      </c>
      <c r="E1364" s="594" t="s">
        <v>577</v>
      </c>
      <c r="F1364" s="594" t="s">
        <v>265</v>
      </c>
      <c r="G1364" s="594" t="s">
        <v>1145</v>
      </c>
      <c r="H1364" s="594" t="s">
        <v>1144</v>
      </c>
      <c r="I1364" s="620" t="s">
        <v>1143</v>
      </c>
      <c r="J1364" s="643">
        <v>47971000</v>
      </c>
    </row>
    <row r="1365" spans="1:10">
      <c r="A1365" s="595" t="s">
        <v>411</v>
      </c>
      <c r="B1365" s="644" t="s">
        <v>411</v>
      </c>
      <c r="C1365" s="642" t="s">
        <v>411</v>
      </c>
      <c r="D1365" s="594" t="s">
        <v>359</v>
      </c>
      <c r="E1365" s="594" t="s">
        <v>577</v>
      </c>
      <c r="F1365" s="594" t="s">
        <v>265</v>
      </c>
      <c r="G1365" s="594" t="s">
        <v>260</v>
      </c>
      <c r="H1365" s="595" t="s">
        <v>411</v>
      </c>
      <c r="I1365" s="620" t="s">
        <v>261</v>
      </c>
      <c r="J1365" s="643">
        <v>845214000</v>
      </c>
    </row>
    <row r="1366" spans="1:10">
      <c r="A1366" s="595" t="s">
        <v>411</v>
      </c>
      <c r="B1366" s="644" t="s">
        <v>411</v>
      </c>
      <c r="C1366" s="642" t="s">
        <v>411</v>
      </c>
      <c r="D1366" s="594" t="s">
        <v>359</v>
      </c>
      <c r="E1366" s="594" t="s">
        <v>577</v>
      </c>
      <c r="F1366" s="594" t="s">
        <v>265</v>
      </c>
      <c r="G1366" s="594" t="s">
        <v>260</v>
      </c>
      <c r="H1366" s="594" t="s">
        <v>262</v>
      </c>
      <c r="I1366" s="620" t="s">
        <v>2707</v>
      </c>
      <c r="J1366" s="643">
        <v>845214000</v>
      </c>
    </row>
    <row r="1367" spans="1:10">
      <c r="A1367" s="595" t="s">
        <v>411</v>
      </c>
      <c r="B1367" s="644" t="s">
        <v>411</v>
      </c>
      <c r="C1367" s="642" t="s">
        <v>411</v>
      </c>
      <c r="D1367" s="594" t="s">
        <v>359</v>
      </c>
      <c r="E1367" s="594" t="s">
        <v>276</v>
      </c>
      <c r="F1367" s="595" t="s">
        <v>411</v>
      </c>
      <c r="G1367" s="595" t="s">
        <v>411</v>
      </c>
      <c r="H1367" s="595" t="s">
        <v>411</v>
      </c>
      <c r="I1367" s="620" t="s">
        <v>1966</v>
      </c>
      <c r="J1367" s="643">
        <v>13337740127</v>
      </c>
    </row>
    <row r="1368" spans="1:10">
      <c r="A1368" s="595" t="s">
        <v>411</v>
      </c>
      <c r="B1368" s="644" t="s">
        <v>411</v>
      </c>
      <c r="C1368" s="642" t="s">
        <v>411</v>
      </c>
      <c r="D1368" s="594" t="s">
        <v>359</v>
      </c>
      <c r="E1368" s="594" t="s">
        <v>276</v>
      </c>
      <c r="F1368" s="594" t="s">
        <v>1229</v>
      </c>
      <c r="G1368" s="595" t="s">
        <v>411</v>
      </c>
      <c r="H1368" s="595" t="s">
        <v>411</v>
      </c>
      <c r="I1368" s="620" t="s">
        <v>2766</v>
      </c>
      <c r="J1368" s="643">
        <v>953841000</v>
      </c>
    </row>
    <row r="1369" spans="1:10" ht="25.5">
      <c r="A1369" s="595" t="s">
        <v>411</v>
      </c>
      <c r="B1369" s="644" t="s">
        <v>411</v>
      </c>
      <c r="C1369" s="642" t="s">
        <v>411</v>
      </c>
      <c r="D1369" s="594" t="s">
        <v>359</v>
      </c>
      <c r="E1369" s="594" t="s">
        <v>276</v>
      </c>
      <c r="F1369" s="594" t="s">
        <v>1229</v>
      </c>
      <c r="G1369" s="594" t="s">
        <v>744</v>
      </c>
      <c r="H1369" s="595" t="s">
        <v>411</v>
      </c>
      <c r="I1369" s="620" t="s">
        <v>2686</v>
      </c>
      <c r="J1369" s="643">
        <v>88000000</v>
      </c>
    </row>
    <row r="1370" spans="1:10">
      <c r="A1370" s="595" t="s">
        <v>411</v>
      </c>
      <c r="B1370" s="644" t="s">
        <v>411</v>
      </c>
      <c r="C1370" s="642" t="s">
        <v>411</v>
      </c>
      <c r="D1370" s="594" t="s">
        <v>359</v>
      </c>
      <c r="E1370" s="594" t="s">
        <v>276</v>
      </c>
      <c r="F1370" s="594" t="s">
        <v>1229</v>
      </c>
      <c r="G1370" s="594" t="s">
        <v>744</v>
      </c>
      <c r="H1370" s="594" t="s">
        <v>712</v>
      </c>
      <c r="I1370" s="620" t="s">
        <v>713</v>
      </c>
      <c r="J1370" s="643">
        <v>88000000</v>
      </c>
    </row>
    <row r="1371" spans="1:10">
      <c r="A1371" s="595" t="s">
        <v>411</v>
      </c>
      <c r="B1371" s="644" t="s">
        <v>411</v>
      </c>
      <c r="C1371" s="642" t="s">
        <v>411</v>
      </c>
      <c r="D1371" s="594" t="s">
        <v>359</v>
      </c>
      <c r="E1371" s="594" t="s">
        <v>276</v>
      </c>
      <c r="F1371" s="594" t="s">
        <v>1229</v>
      </c>
      <c r="G1371" s="594" t="s">
        <v>1145</v>
      </c>
      <c r="H1371" s="595" t="s">
        <v>411</v>
      </c>
      <c r="I1371" s="620" t="s">
        <v>2761</v>
      </c>
      <c r="J1371" s="643">
        <v>52134000</v>
      </c>
    </row>
    <row r="1372" spans="1:10">
      <c r="A1372" s="595" t="s">
        <v>411</v>
      </c>
      <c r="B1372" s="644" t="s">
        <v>411</v>
      </c>
      <c r="C1372" s="642" t="s">
        <v>411</v>
      </c>
      <c r="D1372" s="594" t="s">
        <v>359</v>
      </c>
      <c r="E1372" s="594" t="s">
        <v>276</v>
      </c>
      <c r="F1372" s="594" t="s">
        <v>1229</v>
      </c>
      <c r="G1372" s="594" t="s">
        <v>1145</v>
      </c>
      <c r="H1372" s="594" t="s">
        <v>1144</v>
      </c>
      <c r="I1372" s="620" t="s">
        <v>1143</v>
      </c>
      <c r="J1372" s="643">
        <v>52134000</v>
      </c>
    </row>
    <row r="1373" spans="1:10">
      <c r="A1373" s="595" t="s">
        <v>411</v>
      </c>
      <c r="B1373" s="644" t="s">
        <v>411</v>
      </c>
      <c r="C1373" s="642" t="s">
        <v>411</v>
      </c>
      <c r="D1373" s="594" t="s">
        <v>359</v>
      </c>
      <c r="E1373" s="594" t="s">
        <v>276</v>
      </c>
      <c r="F1373" s="594" t="s">
        <v>1229</v>
      </c>
      <c r="G1373" s="594" t="s">
        <v>260</v>
      </c>
      <c r="H1373" s="595" t="s">
        <v>411</v>
      </c>
      <c r="I1373" s="620" t="s">
        <v>261</v>
      </c>
      <c r="J1373" s="643">
        <v>804513000</v>
      </c>
    </row>
    <row r="1374" spans="1:10">
      <c r="A1374" s="595" t="s">
        <v>411</v>
      </c>
      <c r="B1374" s="644" t="s">
        <v>411</v>
      </c>
      <c r="C1374" s="642" t="s">
        <v>411</v>
      </c>
      <c r="D1374" s="594" t="s">
        <v>359</v>
      </c>
      <c r="E1374" s="594" t="s">
        <v>276</v>
      </c>
      <c r="F1374" s="594" t="s">
        <v>1229</v>
      </c>
      <c r="G1374" s="594" t="s">
        <v>260</v>
      </c>
      <c r="H1374" s="594" t="s">
        <v>262</v>
      </c>
      <c r="I1374" s="620" t="s">
        <v>2707</v>
      </c>
      <c r="J1374" s="643">
        <v>804513000</v>
      </c>
    </row>
    <row r="1375" spans="1:10">
      <c r="A1375" s="595" t="s">
        <v>411</v>
      </c>
      <c r="B1375" s="644" t="s">
        <v>411</v>
      </c>
      <c r="C1375" s="642" t="s">
        <v>411</v>
      </c>
      <c r="D1375" s="594" t="s">
        <v>359</v>
      </c>
      <c r="E1375" s="594" t="s">
        <v>276</v>
      </c>
      <c r="F1375" s="594" t="s">
        <v>1229</v>
      </c>
      <c r="G1375" s="594" t="s">
        <v>53</v>
      </c>
      <c r="H1375" s="595" t="s">
        <v>411</v>
      </c>
      <c r="I1375" s="620" t="s">
        <v>193</v>
      </c>
      <c r="J1375" s="643">
        <v>9194000</v>
      </c>
    </row>
    <row r="1376" spans="1:10">
      <c r="A1376" s="595" t="s">
        <v>411</v>
      </c>
      <c r="B1376" s="644" t="s">
        <v>411</v>
      </c>
      <c r="C1376" s="642" t="s">
        <v>411</v>
      </c>
      <c r="D1376" s="594" t="s">
        <v>359</v>
      </c>
      <c r="E1376" s="594" t="s">
        <v>276</v>
      </c>
      <c r="F1376" s="594" t="s">
        <v>1229</v>
      </c>
      <c r="G1376" s="594" t="s">
        <v>53</v>
      </c>
      <c r="H1376" s="594" t="s">
        <v>56</v>
      </c>
      <c r="I1376" s="620" t="s">
        <v>57</v>
      </c>
      <c r="J1376" s="643">
        <v>9194000</v>
      </c>
    </row>
    <row r="1377" spans="1:10">
      <c r="A1377" s="595" t="s">
        <v>411</v>
      </c>
      <c r="B1377" s="644" t="s">
        <v>411</v>
      </c>
      <c r="C1377" s="642" t="s">
        <v>411</v>
      </c>
      <c r="D1377" s="594" t="s">
        <v>359</v>
      </c>
      <c r="E1377" s="594" t="s">
        <v>276</v>
      </c>
      <c r="F1377" s="594" t="s">
        <v>2769</v>
      </c>
      <c r="G1377" s="595" t="s">
        <v>411</v>
      </c>
      <c r="H1377" s="595" t="s">
        <v>411</v>
      </c>
      <c r="I1377" s="620" t="s">
        <v>2770</v>
      </c>
      <c r="J1377" s="643">
        <v>11467525127</v>
      </c>
    </row>
    <row r="1378" spans="1:10" ht="25.5">
      <c r="A1378" s="595" t="s">
        <v>411</v>
      </c>
      <c r="B1378" s="644" t="s">
        <v>411</v>
      </c>
      <c r="C1378" s="642" t="s">
        <v>411</v>
      </c>
      <c r="D1378" s="594" t="s">
        <v>359</v>
      </c>
      <c r="E1378" s="594" t="s">
        <v>276</v>
      </c>
      <c r="F1378" s="594" t="s">
        <v>2769</v>
      </c>
      <c r="G1378" s="594" t="s">
        <v>744</v>
      </c>
      <c r="H1378" s="595" t="s">
        <v>411</v>
      </c>
      <c r="I1378" s="620" t="s">
        <v>2686</v>
      </c>
      <c r="J1378" s="643">
        <v>1462297400</v>
      </c>
    </row>
    <row r="1379" spans="1:10">
      <c r="A1379" s="595" t="s">
        <v>411</v>
      </c>
      <c r="B1379" s="644" t="s">
        <v>411</v>
      </c>
      <c r="C1379" s="642" t="s">
        <v>411</v>
      </c>
      <c r="D1379" s="594" t="s">
        <v>359</v>
      </c>
      <c r="E1379" s="594" t="s">
        <v>276</v>
      </c>
      <c r="F1379" s="594" t="s">
        <v>2769</v>
      </c>
      <c r="G1379" s="594" t="s">
        <v>744</v>
      </c>
      <c r="H1379" s="594" t="s">
        <v>371</v>
      </c>
      <c r="I1379" s="620" t="s">
        <v>372</v>
      </c>
      <c r="J1379" s="643">
        <v>1317058400</v>
      </c>
    </row>
    <row r="1380" spans="1:10">
      <c r="A1380" s="595" t="s">
        <v>411</v>
      </c>
      <c r="B1380" s="644" t="s">
        <v>411</v>
      </c>
      <c r="C1380" s="642" t="s">
        <v>411</v>
      </c>
      <c r="D1380" s="594" t="s">
        <v>359</v>
      </c>
      <c r="E1380" s="594" t="s">
        <v>276</v>
      </c>
      <c r="F1380" s="594" t="s">
        <v>2769</v>
      </c>
      <c r="G1380" s="594" t="s">
        <v>744</v>
      </c>
      <c r="H1380" s="594" t="s">
        <v>748</v>
      </c>
      <c r="I1380" s="620" t="s">
        <v>35</v>
      </c>
      <c r="J1380" s="643">
        <v>145239000</v>
      </c>
    </row>
    <row r="1381" spans="1:10">
      <c r="A1381" s="595" t="s">
        <v>411</v>
      </c>
      <c r="B1381" s="644" t="s">
        <v>411</v>
      </c>
      <c r="C1381" s="642" t="s">
        <v>411</v>
      </c>
      <c r="D1381" s="594" t="s">
        <v>359</v>
      </c>
      <c r="E1381" s="594" t="s">
        <v>276</v>
      </c>
      <c r="F1381" s="594" t="s">
        <v>2769</v>
      </c>
      <c r="G1381" s="594" t="s">
        <v>2692</v>
      </c>
      <c r="H1381" s="595" t="s">
        <v>411</v>
      </c>
      <c r="I1381" s="620" t="s">
        <v>2693</v>
      </c>
      <c r="J1381" s="643">
        <v>25397000</v>
      </c>
    </row>
    <row r="1382" spans="1:10">
      <c r="A1382" s="595" t="s">
        <v>411</v>
      </c>
      <c r="B1382" s="644" t="s">
        <v>411</v>
      </c>
      <c r="C1382" s="642" t="s">
        <v>411</v>
      </c>
      <c r="D1382" s="594" t="s">
        <v>359</v>
      </c>
      <c r="E1382" s="594" t="s">
        <v>276</v>
      </c>
      <c r="F1382" s="594" t="s">
        <v>2769</v>
      </c>
      <c r="G1382" s="594" t="s">
        <v>2692</v>
      </c>
      <c r="H1382" s="594" t="s">
        <v>2730</v>
      </c>
      <c r="I1382" s="620" t="s">
        <v>2731</v>
      </c>
      <c r="J1382" s="643">
        <v>25397000</v>
      </c>
    </row>
    <row r="1383" spans="1:10">
      <c r="A1383" s="595" t="s">
        <v>411</v>
      </c>
      <c r="B1383" s="644" t="s">
        <v>411</v>
      </c>
      <c r="C1383" s="642" t="s">
        <v>411</v>
      </c>
      <c r="D1383" s="594" t="s">
        <v>359</v>
      </c>
      <c r="E1383" s="594" t="s">
        <v>276</v>
      </c>
      <c r="F1383" s="594" t="s">
        <v>2769</v>
      </c>
      <c r="G1383" s="594" t="s">
        <v>1145</v>
      </c>
      <c r="H1383" s="595" t="s">
        <v>411</v>
      </c>
      <c r="I1383" s="620" t="s">
        <v>2761</v>
      </c>
      <c r="J1383" s="643">
        <v>875414545</v>
      </c>
    </row>
    <row r="1384" spans="1:10">
      <c r="A1384" s="595" t="s">
        <v>411</v>
      </c>
      <c r="B1384" s="644" t="s">
        <v>411</v>
      </c>
      <c r="C1384" s="642" t="s">
        <v>411</v>
      </c>
      <c r="D1384" s="594" t="s">
        <v>359</v>
      </c>
      <c r="E1384" s="594" t="s">
        <v>276</v>
      </c>
      <c r="F1384" s="594" t="s">
        <v>2769</v>
      </c>
      <c r="G1384" s="594" t="s">
        <v>1145</v>
      </c>
      <c r="H1384" s="594" t="s">
        <v>1144</v>
      </c>
      <c r="I1384" s="620" t="s">
        <v>1143</v>
      </c>
      <c r="J1384" s="643">
        <v>859290545</v>
      </c>
    </row>
    <row r="1385" spans="1:10">
      <c r="A1385" s="595" t="s">
        <v>411</v>
      </c>
      <c r="B1385" s="644" t="s">
        <v>411</v>
      </c>
      <c r="C1385" s="642" t="s">
        <v>411</v>
      </c>
      <c r="D1385" s="594" t="s">
        <v>359</v>
      </c>
      <c r="E1385" s="594" t="s">
        <v>276</v>
      </c>
      <c r="F1385" s="594" t="s">
        <v>2769</v>
      </c>
      <c r="G1385" s="594" t="s">
        <v>1145</v>
      </c>
      <c r="H1385" s="594" t="s">
        <v>1149</v>
      </c>
      <c r="I1385" s="620" t="s">
        <v>1148</v>
      </c>
      <c r="J1385" s="643">
        <v>16124000</v>
      </c>
    </row>
    <row r="1386" spans="1:10">
      <c r="A1386" s="595" t="s">
        <v>411</v>
      </c>
      <c r="B1386" s="644" t="s">
        <v>411</v>
      </c>
      <c r="C1386" s="642" t="s">
        <v>411</v>
      </c>
      <c r="D1386" s="594" t="s">
        <v>359</v>
      </c>
      <c r="E1386" s="594" t="s">
        <v>276</v>
      </c>
      <c r="F1386" s="594" t="s">
        <v>2769</v>
      </c>
      <c r="G1386" s="594" t="s">
        <v>260</v>
      </c>
      <c r="H1386" s="595" t="s">
        <v>411</v>
      </c>
      <c r="I1386" s="620" t="s">
        <v>261</v>
      </c>
      <c r="J1386" s="643">
        <v>8856839000</v>
      </c>
    </row>
    <row r="1387" spans="1:10">
      <c r="A1387" s="595" t="s">
        <v>411</v>
      </c>
      <c r="B1387" s="644" t="s">
        <v>411</v>
      </c>
      <c r="C1387" s="642" t="s">
        <v>411</v>
      </c>
      <c r="D1387" s="594" t="s">
        <v>359</v>
      </c>
      <c r="E1387" s="594" t="s">
        <v>276</v>
      </c>
      <c r="F1387" s="594" t="s">
        <v>2769</v>
      </c>
      <c r="G1387" s="594" t="s">
        <v>260</v>
      </c>
      <c r="H1387" s="594" t="s">
        <v>262</v>
      </c>
      <c r="I1387" s="620" t="s">
        <v>2707</v>
      </c>
      <c r="J1387" s="643">
        <v>8856839000</v>
      </c>
    </row>
    <row r="1388" spans="1:10">
      <c r="A1388" s="595" t="s">
        <v>411</v>
      </c>
      <c r="B1388" s="644" t="s">
        <v>411</v>
      </c>
      <c r="C1388" s="642" t="s">
        <v>411</v>
      </c>
      <c r="D1388" s="594" t="s">
        <v>359</v>
      </c>
      <c r="E1388" s="594" t="s">
        <v>276</v>
      </c>
      <c r="F1388" s="594" t="s">
        <v>2769</v>
      </c>
      <c r="G1388" s="594" t="s">
        <v>53</v>
      </c>
      <c r="H1388" s="595" t="s">
        <v>411</v>
      </c>
      <c r="I1388" s="620" t="s">
        <v>193</v>
      </c>
      <c r="J1388" s="643">
        <v>247577182</v>
      </c>
    </row>
    <row r="1389" spans="1:10">
      <c r="A1389" s="595" t="s">
        <v>411</v>
      </c>
      <c r="B1389" s="644" t="s">
        <v>411</v>
      </c>
      <c r="C1389" s="642" t="s">
        <v>411</v>
      </c>
      <c r="D1389" s="594" t="s">
        <v>359</v>
      </c>
      <c r="E1389" s="594" t="s">
        <v>276</v>
      </c>
      <c r="F1389" s="594" t="s">
        <v>2769</v>
      </c>
      <c r="G1389" s="594" t="s">
        <v>53</v>
      </c>
      <c r="H1389" s="594" t="s">
        <v>54</v>
      </c>
      <c r="I1389" s="620" t="s">
        <v>55</v>
      </c>
      <c r="J1389" s="643">
        <v>13100000</v>
      </c>
    </row>
    <row r="1390" spans="1:10">
      <c r="A1390" s="595" t="s">
        <v>411</v>
      </c>
      <c r="B1390" s="644" t="s">
        <v>411</v>
      </c>
      <c r="C1390" s="642" t="s">
        <v>411</v>
      </c>
      <c r="D1390" s="594" t="s">
        <v>359</v>
      </c>
      <c r="E1390" s="594" t="s">
        <v>276</v>
      </c>
      <c r="F1390" s="594" t="s">
        <v>2769</v>
      </c>
      <c r="G1390" s="594" t="s">
        <v>53</v>
      </c>
      <c r="H1390" s="594" t="s">
        <v>56</v>
      </c>
      <c r="I1390" s="620" t="s">
        <v>57</v>
      </c>
      <c r="J1390" s="643">
        <v>223637182</v>
      </c>
    </row>
    <row r="1391" spans="1:10">
      <c r="A1391" s="595" t="s">
        <v>411</v>
      </c>
      <c r="B1391" s="644" t="s">
        <v>411</v>
      </c>
      <c r="C1391" s="642" t="s">
        <v>411</v>
      </c>
      <c r="D1391" s="594" t="s">
        <v>359</v>
      </c>
      <c r="E1391" s="594" t="s">
        <v>276</v>
      </c>
      <c r="F1391" s="594" t="s">
        <v>2769</v>
      </c>
      <c r="G1391" s="594" t="s">
        <v>53</v>
      </c>
      <c r="H1391" s="594" t="s">
        <v>358</v>
      </c>
      <c r="I1391" s="620" t="s">
        <v>195</v>
      </c>
      <c r="J1391" s="643">
        <v>10840000</v>
      </c>
    </row>
    <row r="1392" spans="1:10">
      <c r="A1392" s="595" t="s">
        <v>411</v>
      </c>
      <c r="B1392" s="644" t="s">
        <v>411</v>
      </c>
      <c r="C1392" s="642" t="s">
        <v>411</v>
      </c>
      <c r="D1392" s="594" t="s">
        <v>359</v>
      </c>
      <c r="E1392" s="594" t="s">
        <v>276</v>
      </c>
      <c r="F1392" s="594" t="s">
        <v>2802</v>
      </c>
      <c r="G1392" s="595" t="s">
        <v>411</v>
      </c>
      <c r="H1392" s="595" t="s">
        <v>411</v>
      </c>
      <c r="I1392" s="620" t="s">
        <v>274</v>
      </c>
      <c r="J1392" s="643">
        <v>177374000</v>
      </c>
    </row>
    <row r="1393" spans="1:10">
      <c r="A1393" s="595" t="s">
        <v>411</v>
      </c>
      <c r="B1393" s="644" t="s">
        <v>411</v>
      </c>
      <c r="C1393" s="642" t="s">
        <v>411</v>
      </c>
      <c r="D1393" s="594" t="s">
        <v>359</v>
      </c>
      <c r="E1393" s="594" t="s">
        <v>276</v>
      </c>
      <c r="F1393" s="594" t="s">
        <v>2802</v>
      </c>
      <c r="G1393" s="594" t="s">
        <v>53</v>
      </c>
      <c r="H1393" s="595" t="s">
        <v>411</v>
      </c>
      <c r="I1393" s="620" t="s">
        <v>193</v>
      </c>
      <c r="J1393" s="643">
        <v>177374000</v>
      </c>
    </row>
    <row r="1394" spans="1:10">
      <c r="A1394" s="595" t="s">
        <v>411</v>
      </c>
      <c r="B1394" s="644" t="s">
        <v>411</v>
      </c>
      <c r="C1394" s="642" t="s">
        <v>411</v>
      </c>
      <c r="D1394" s="594" t="s">
        <v>359</v>
      </c>
      <c r="E1394" s="594" t="s">
        <v>276</v>
      </c>
      <c r="F1394" s="594" t="s">
        <v>2802</v>
      </c>
      <c r="G1394" s="594" t="s">
        <v>53</v>
      </c>
      <c r="H1394" s="594" t="s">
        <v>56</v>
      </c>
      <c r="I1394" s="620" t="s">
        <v>57</v>
      </c>
      <c r="J1394" s="643">
        <v>170644000</v>
      </c>
    </row>
    <row r="1395" spans="1:10">
      <c r="A1395" s="595" t="s">
        <v>411</v>
      </c>
      <c r="B1395" s="644" t="s">
        <v>411</v>
      </c>
      <c r="C1395" s="642" t="s">
        <v>411</v>
      </c>
      <c r="D1395" s="594" t="s">
        <v>359</v>
      </c>
      <c r="E1395" s="594" t="s">
        <v>276</v>
      </c>
      <c r="F1395" s="594" t="s">
        <v>2802</v>
      </c>
      <c r="G1395" s="594" t="s">
        <v>53</v>
      </c>
      <c r="H1395" s="594" t="s">
        <v>358</v>
      </c>
      <c r="I1395" s="620" t="s">
        <v>195</v>
      </c>
      <c r="J1395" s="643">
        <v>6730000</v>
      </c>
    </row>
    <row r="1396" spans="1:10">
      <c r="A1396" s="595" t="s">
        <v>411</v>
      </c>
      <c r="B1396" s="644" t="s">
        <v>411</v>
      </c>
      <c r="C1396" s="642" t="s">
        <v>411</v>
      </c>
      <c r="D1396" s="594" t="s">
        <v>359</v>
      </c>
      <c r="E1396" s="594" t="s">
        <v>276</v>
      </c>
      <c r="F1396" s="594" t="s">
        <v>2840</v>
      </c>
      <c r="G1396" s="595" t="s">
        <v>411</v>
      </c>
      <c r="H1396" s="595" t="s">
        <v>411</v>
      </c>
      <c r="I1396" s="620" t="s">
        <v>2841</v>
      </c>
      <c r="J1396" s="643">
        <v>739000000</v>
      </c>
    </row>
    <row r="1397" spans="1:10" ht="25.5">
      <c r="A1397" s="595" t="s">
        <v>411</v>
      </c>
      <c r="B1397" s="644" t="s">
        <v>411</v>
      </c>
      <c r="C1397" s="642" t="s">
        <v>411</v>
      </c>
      <c r="D1397" s="594" t="s">
        <v>359</v>
      </c>
      <c r="E1397" s="594" t="s">
        <v>276</v>
      </c>
      <c r="F1397" s="594" t="s">
        <v>2840</v>
      </c>
      <c r="G1397" s="594" t="s">
        <v>744</v>
      </c>
      <c r="H1397" s="595" t="s">
        <v>411</v>
      </c>
      <c r="I1397" s="620" t="s">
        <v>2686</v>
      </c>
      <c r="J1397" s="643">
        <v>89000000</v>
      </c>
    </row>
    <row r="1398" spans="1:10">
      <c r="A1398" s="595" t="s">
        <v>411</v>
      </c>
      <c r="B1398" s="644" t="s">
        <v>411</v>
      </c>
      <c r="C1398" s="642" t="s">
        <v>411</v>
      </c>
      <c r="D1398" s="594" t="s">
        <v>359</v>
      </c>
      <c r="E1398" s="594" t="s">
        <v>276</v>
      </c>
      <c r="F1398" s="594" t="s">
        <v>2840</v>
      </c>
      <c r="G1398" s="594" t="s">
        <v>744</v>
      </c>
      <c r="H1398" s="594" t="s">
        <v>748</v>
      </c>
      <c r="I1398" s="620" t="s">
        <v>35</v>
      </c>
      <c r="J1398" s="643">
        <v>89000000</v>
      </c>
    </row>
    <row r="1399" spans="1:10">
      <c r="A1399" s="595" t="s">
        <v>411</v>
      </c>
      <c r="B1399" s="644" t="s">
        <v>411</v>
      </c>
      <c r="C1399" s="642" t="s">
        <v>411</v>
      </c>
      <c r="D1399" s="594" t="s">
        <v>359</v>
      </c>
      <c r="E1399" s="594" t="s">
        <v>276</v>
      </c>
      <c r="F1399" s="594" t="s">
        <v>2840</v>
      </c>
      <c r="G1399" s="594" t="s">
        <v>260</v>
      </c>
      <c r="H1399" s="595" t="s">
        <v>411</v>
      </c>
      <c r="I1399" s="620" t="s">
        <v>261</v>
      </c>
      <c r="J1399" s="643">
        <v>641416233</v>
      </c>
    </row>
    <row r="1400" spans="1:10">
      <c r="A1400" s="595" t="s">
        <v>411</v>
      </c>
      <c r="B1400" s="644" t="s">
        <v>411</v>
      </c>
      <c r="C1400" s="642" t="s">
        <v>411</v>
      </c>
      <c r="D1400" s="594" t="s">
        <v>359</v>
      </c>
      <c r="E1400" s="594" t="s">
        <v>276</v>
      </c>
      <c r="F1400" s="594" t="s">
        <v>2840</v>
      </c>
      <c r="G1400" s="594" t="s">
        <v>260</v>
      </c>
      <c r="H1400" s="594" t="s">
        <v>262</v>
      </c>
      <c r="I1400" s="620" t="s">
        <v>2707</v>
      </c>
      <c r="J1400" s="643">
        <v>641416233</v>
      </c>
    </row>
    <row r="1401" spans="1:10">
      <c r="A1401" s="595" t="s">
        <v>411</v>
      </c>
      <c r="B1401" s="644" t="s">
        <v>411</v>
      </c>
      <c r="C1401" s="642" t="s">
        <v>411</v>
      </c>
      <c r="D1401" s="594" t="s">
        <v>359</v>
      </c>
      <c r="E1401" s="594" t="s">
        <v>276</v>
      </c>
      <c r="F1401" s="594" t="s">
        <v>2840</v>
      </c>
      <c r="G1401" s="594" t="s">
        <v>53</v>
      </c>
      <c r="H1401" s="595" t="s">
        <v>411</v>
      </c>
      <c r="I1401" s="620" t="s">
        <v>193</v>
      </c>
      <c r="J1401" s="643">
        <v>8583767</v>
      </c>
    </row>
    <row r="1402" spans="1:10">
      <c r="A1402" s="595" t="s">
        <v>411</v>
      </c>
      <c r="B1402" s="644" t="s">
        <v>411</v>
      </c>
      <c r="C1402" s="642" t="s">
        <v>411</v>
      </c>
      <c r="D1402" s="594" t="s">
        <v>359</v>
      </c>
      <c r="E1402" s="594" t="s">
        <v>276</v>
      </c>
      <c r="F1402" s="594" t="s">
        <v>2840</v>
      </c>
      <c r="G1402" s="594" t="s">
        <v>53</v>
      </c>
      <c r="H1402" s="594" t="s">
        <v>358</v>
      </c>
      <c r="I1402" s="620" t="s">
        <v>195</v>
      </c>
      <c r="J1402" s="643">
        <v>8583767</v>
      </c>
    </row>
    <row r="1403" spans="1:10" ht="25.5">
      <c r="A1403" s="595" t="s">
        <v>411</v>
      </c>
      <c r="B1403" s="644" t="s">
        <v>411</v>
      </c>
      <c r="C1403" s="642" t="s">
        <v>411</v>
      </c>
      <c r="D1403" s="594" t="s">
        <v>359</v>
      </c>
      <c r="E1403" s="594" t="s">
        <v>322</v>
      </c>
      <c r="F1403" s="595" t="s">
        <v>411</v>
      </c>
      <c r="G1403" s="595" t="s">
        <v>411</v>
      </c>
      <c r="H1403" s="595" t="s">
        <v>411</v>
      </c>
      <c r="I1403" s="620" t="s">
        <v>2661</v>
      </c>
      <c r="J1403" s="643">
        <v>64028000</v>
      </c>
    </row>
    <row r="1404" spans="1:10">
      <c r="A1404" s="595" t="s">
        <v>411</v>
      </c>
      <c r="B1404" s="644" t="s">
        <v>411</v>
      </c>
      <c r="C1404" s="642" t="s">
        <v>411</v>
      </c>
      <c r="D1404" s="594" t="s">
        <v>359</v>
      </c>
      <c r="E1404" s="594" t="s">
        <v>322</v>
      </c>
      <c r="F1404" s="594" t="s">
        <v>2662</v>
      </c>
      <c r="G1404" s="595" t="s">
        <v>411</v>
      </c>
      <c r="H1404" s="595" t="s">
        <v>411</v>
      </c>
      <c r="I1404" s="620" t="s">
        <v>2663</v>
      </c>
      <c r="J1404" s="643">
        <v>64028000</v>
      </c>
    </row>
    <row r="1405" spans="1:10" ht="25.5">
      <c r="A1405" s="595" t="s">
        <v>411</v>
      </c>
      <c r="B1405" s="644" t="s">
        <v>411</v>
      </c>
      <c r="C1405" s="642" t="s">
        <v>411</v>
      </c>
      <c r="D1405" s="594" t="s">
        <v>359</v>
      </c>
      <c r="E1405" s="594" t="s">
        <v>322</v>
      </c>
      <c r="F1405" s="594" t="s">
        <v>2662</v>
      </c>
      <c r="G1405" s="594" t="s">
        <v>744</v>
      </c>
      <c r="H1405" s="595" t="s">
        <v>411</v>
      </c>
      <c r="I1405" s="620" t="s">
        <v>2686</v>
      </c>
      <c r="J1405" s="643">
        <v>25000000</v>
      </c>
    </row>
    <row r="1406" spans="1:10">
      <c r="A1406" s="595" t="s">
        <v>411</v>
      </c>
      <c r="B1406" s="644" t="s">
        <v>411</v>
      </c>
      <c r="C1406" s="642" t="s">
        <v>411</v>
      </c>
      <c r="D1406" s="594" t="s">
        <v>359</v>
      </c>
      <c r="E1406" s="594" t="s">
        <v>322</v>
      </c>
      <c r="F1406" s="594" t="s">
        <v>2662</v>
      </c>
      <c r="G1406" s="594" t="s">
        <v>744</v>
      </c>
      <c r="H1406" s="594" t="s">
        <v>748</v>
      </c>
      <c r="I1406" s="620" t="s">
        <v>35</v>
      </c>
      <c r="J1406" s="643">
        <v>25000000</v>
      </c>
    </row>
    <row r="1407" spans="1:10">
      <c r="A1407" s="595" t="s">
        <v>411</v>
      </c>
      <c r="B1407" s="644" t="s">
        <v>411</v>
      </c>
      <c r="C1407" s="642" t="s">
        <v>411</v>
      </c>
      <c r="D1407" s="594" t="s">
        <v>359</v>
      </c>
      <c r="E1407" s="594" t="s">
        <v>322</v>
      </c>
      <c r="F1407" s="594" t="s">
        <v>2662</v>
      </c>
      <c r="G1407" s="594" t="s">
        <v>2692</v>
      </c>
      <c r="H1407" s="595" t="s">
        <v>411</v>
      </c>
      <c r="I1407" s="620" t="s">
        <v>2693</v>
      </c>
      <c r="J1407" s="643">
        <v>39028000</v>
      </c>
    </row>
    <row r="1408" spans="1:10">
      <c r="A1408" s="595" t="s">
        <v>411</v>
      </c>
      <c r="B1408" s="644" t="s">
        <v>411</v>
      </c>
      <c r="C1408" s="642" t="s">
        <v>411</v>
      </c>
      <c r="D1408" s="594" t="s">
        <v>359</v>
      </c>
      <c r="E1408" s="594" t="s">
        <v>322</v>
      </c>
      <c r="F1408" s="594" t="s">
        <v>2662</v>
      </c>
      <c r="G1408" s="594" t="s">
        <v>2692</v>
      </c>
      <c r="H1408" s="594" t="s">
        <v>2730</v>
      </c>
      <c r="I1408" s="620" t="s">
        <v>2731</v>
      </c>
      <c r="J1408" s="643">
        <v>39028000</v>
      </c>
    </row>
    <row r="1409" spans="1:10" ht="76.5">
      <c r="A1409" s="595" t="s">
        <v>411</v>
      </c>
      <c r="B1409" s="596" t="s">
        <v>3203</v>
      </c>
      <c r="C1409" s="620" t="s">
        <v>3204</v>
      </c>
      <c r="D1409" s="595" t="s">
        <v>411</v>
      </c>
      <c r="E1409" s="595" t="s">
        <v>411</v>
      </c>
      <c r="F1409" s="595" t="s">
        <v>411</v>
      </c>
      <c r="G1409" s="595" t="s">
        <v>411</v>
      </c>
      <c r="H1409" s="595" t="s">
        <v>411</v>
      </c>
      <c r="I1409" s="642" t="s">
        <v>411</v>
      </c>
      <c r="J1409" s="643">
        <v>4486017000</v>
      </c>
    </row>
    <row r="1410" spans="1:10">
      <c r="A1410" s="595" t="s">
        <v>411</v>
      </c>
      <c r="B1410" s="644" t="s">
        <v>411</v>
      </c>
      <c r="C1410" s="642" t="s">
        <v>411</v>
      </c>
      <c r="D1410" s="594" t="s">
        <v>73</v>
      </c>
      <c r="E1410" s="595" t="s">
        <v>411</v>
      </c>
      <c r="F1410" s="595" t="s">
        <v>411</v>
      </c>
      <c r="G1410" s="595" t="s">
        <v>411</v>
      </c>
      <c r="H1410" s="595" t="s">
        <v>411</v>
      </c>
      <c r="I1410" s="620" t="s">
        <v>74</v>
      </c>
      <c r="J1410" s="643">
        <v>1801411000</v>
      </c>
    </row>
    <row r="1411" spans="1:10">
      <c r="A1411" s="595" t="s">
        <v>411</v>
      </c>
      <c r="B1411" s="644" t="s">
        <v>411</v>
      </c>
      <c r="C1411" s="642" t="s">
        <v>411</v>
      </c>
      <c r="D1411" s="594" t="s">
        <v>73</v>
      </c>
      <c r="E1411" s="594" t="s">
        <v>570</v>
      </c>
      <c r="F1411" s="595" t="s">
        <v>411</v>
      </c>
      <c r="G1411" s="595" t="s">
        <v>411</v>
      </c>
      <c r="H1411" s="595" t="s">
        <v>411</v>
      </c>
      <c r="I1411" s="620" t="s">
        <v>2711</v>
      </c>
      <c r="J1411" s="643">
        <v>1801411000</v>
      </c>
    </row>
    <row r="1412" spans="1:10">
      <c r="A1412" s="595" t="s">
        <v>411</v>
      </c>
      <c r="B1412" s="644" t="s">
        <v>411</v>
      </c>
      <c r="C1412" s="642" t="s">
        <v>411</v>
      </c>
      <c r="D1412" s="594" t="s">
        <v>73</v>
      </c>
      <c r="E1412" s="594" t="s">
        <v>570</v>
      </c>
      <c r="F1412" s="594" t="s">
        <v>2820</v>
      </c>
      <c r="G1412" s="595" t="s">
        <v>411</v>
      </c>
      <c r="H1412" s="595" t="s">
        <v>411</v>
      </c>
      <c r="I1412" s="620" t="s">
        <v>2821</v>
      </c>
      <c r="J1412" s="643">
        <v>265697000</v>
      </c>
    </row>
    <row r="1413" spans="1:10">
      <c r="A1413" s="595" t="s">
        <v>411</v>
      </c>
      <c r="B1413" s="644" t="s">
        <v>411</v>
      </c>
      <c r="C1413" s="642" t="s">
        <v>411</v>
      </c>
      <c r="D1413" s="594" t="s">
        <v>73</v>
      </c>
      <c r="E1413" s="594" t="s">
        <v>570</v>
      </c>
      <c r="F1413" s="594" t="s">
        <v>2820</v>
      </c>
      <c r="G1413" s="594" t="s">
        <v>498</v>
      </c>
      <c r="H1413" s="595" t="s">
        <v>411</v>
      </c>
      <c r="I1413" s="620" t="s">
        <v>499</v>
      </c>
      <c r="J1413" s="643">
        <v>265697000</v>
      </c>
    </row>
    <row r="1414" spans="1:10">
      <c r="A1414" s="595" t="s">
        <v>411</v>
      </c>
      <c r="B1414" s="644" t="s">
        <v>411</v>
      </c>
      <c r="C1414" s="642" t="s">
        <v>411</v>
      </c>
      <c r="D1414" s="594" t="s">
        <v>73</v>
      </c>
      <c r="E1414" s="594" t="s">
        <v>570</v>
      </c>
      <c r="F1414" s="594" t="s">
        <v>2820</v>
      </c>
      <c r="G1414" s="594" t="s">
        <v>498</v>
      </c>
      <c r="H1414" s="594" t="s">
        <v>500</v>
      </c>
      <c r="I1414" s="620" t="s">
        <v>2792</v>
      </c>
      <c r="J1414" s="643">
        <v>265697000</v>
      </c>
    </row>
    <row r="1415" spans="1:10">
      <c r="A1415" s="595" t="s">
        <v>411</v>
      </c>
      <c r="B1415" s="644" t="s">
        <v>411</v>
      </c>
      <c r="C1415" s="642" t="s">
        <v>411</v>
      </c>
      <c r="D1415" s="594" t="s">
        <v>73</v>
      </c>
      <c r="E1415" s="594" t="s">
        <v>570</v>
      </c>
      <c r="F1415" s="594" t="s">
        <v>2740</v>
      </c>
      <c r="G1415" s="595" t="s">
        <v>411</v>
      </c>
      <c r="H1415" s="595" t="s">
        <v>411</v>
      </c>
      <c r="I1415" s="620" t="s">
        <v>2741</v>
      </c>
      <c r="J1415" s="643">
        <v>700765000</v>
      </c>
    </row>
    <row r="1416" spans="1:10">
      <c r="A1416" s="595" t="s">
        <v>411</v>
      </c>
      <c r="B1416" s="644" t="s">
        <v>411</v>
      </c>
      <c r="C1416" s="642" t="s">
        <v>411</v>
      </c>
      <c r="D1416" s="594" t="s">
        <v>73</v>
      </c>
      <c r="E1416" s="594" t="s">
        <v>570</v>
      </c>
      <c r="F1416" s="594" t="s">
        <v>2740</v>
      </c>
      <c r="G1416" s="594" t="s">
        <v>498</v>
      </c>
      <c r="H1416" s="595" t="s">
        <v>411</v>
      </c>
      <c r="I1416" s="620" t="s">
        <v>499</v>
      </c>
      <c r="J1416" s="643">
        <v>700765000</v>
      </c>
    </row>
    <row r="1417" spans="1:10">
      <c r="A1417" s="595" t="s">
        <v>411</v>
      </c>
      <c r="B1417" s="644" t="s">
        <v>411</v>
      </c>
      <c r="C1417" s="642" t="s">
        <v>411</v>
      </c>
      <c r="D1417" s="594" t="s">
        <v>73</v>
      </c>
      <c r="E1417" s="594" t="s">
        <v>570</v>
      </c>
      <c r="F1417" s="594" t="s">
        <v>2740</v>
      </c>
      <c r="G1417" s="594" t="s">
        <v>498</v>
      </c>
      <c r="H1417" s="594" t="s">
        <v>500</v>
      </c>
      <c r="I1417" s="620" t="s">
        <v>2792</v>
      </c>
      <c r="J1417" s="643">
        <v>700765000</v>
      </c>
    </row>
    <row r="1418" spans="1:10" ht="25.5">
      <c r="A1418" s="595" t="s">
        <v>411</v>
      </c>
      <c r="B1418" s="644" t="s">
        <v>411</v>
      </c>
      <c r="C1418" s="642" t="s">
        <v>411</v>
      </c>
      <c r="D1418" s="594" t="s">
        <v>73</v>
      </c>
      <c r="E1418" s="594" t="s">
        <v>570</v>
      </c>
      <c r="F1418" s="594" t="s">
        <v>2742</v>
      </c>
      <c r="G1418" s="595" t="s">
        <v>411</v>
      </c>
      <c r="H1418" s="595" t="s">
        <v>411</v>
      </c>
      <c r="I1418" s="620" t="s">
        <v>2743</v>
      </c>
      <c r="J1418" s="643">
        <v>834949000</v>
      </c>
    </row>
    <row r="1419" spans="1:10">
      <c r="A1419" s="595" t="s">
        <v>411</v>
      </c>
      <c r="B1419" s="644" t="s">
        <v>411</v>
      </c>
      <c r="C1419" s="642" t="s">
        <v>411</v>
      </c>
      <c r="D1419" s="594" t="s">
        <v>73</v>
      </c>
      <c r="E1419" s="594" t="s">
        <v>570</v>
      </c>
      <c r="F1419" s="594" t="s">
        <v>2742</v>
      </c>
      <c r="G1419" s="594" t="s">
        <v>148</v>
      </c>
      <c r="H1419" s="595" t="s">
        <v>411</v>
      </c>
      <c r="I1419" s="620" t="s">
        <v>149</v>
      </c>
      <c r="J1419" s="643">
        <v>7032000</v>
      </c>
    </row>
    <row r="1420" spans="1:10">
      <c r="A1420" s="595" t="s">
        <v>411</v>
      </c>
      <c r="B1420" s="644" t="s">
        <v>411</v>
      </c>
      <c r="C1420" s="642" t="s">
        <v>411</v>
      </c>
      <c r="D1420" s="594" t="s">
        <v>73</v>
      </c>
      <c r="E1420" s="594" t="s">
        <v>570</v>
      </c>
      <c r="F1420" s="594" t="s">
        <v>2742</v>
      </c>
      <c r="G1420" s="594" t="s">
        <v>148</v>
      </c>
      <c r="H1420" s="594" t="s">
        <v>1075</v>
      </c>
      <c r="I1420" s="620" t="s">
        <v>2666</v>
      </c>
      <c r="J1420" s="643">
        <v>7032000</v>
      </c>
    </row>
    <row r="1421" spans="1:10">
      <c r="A1421" s="595" t="s">
        <v>411</v>
      </c>
      <c r="B1421" s="644" t="s">
        <v>411</v>
      </c>
      <c r="C1421" s="642" t="s">
        <v>411</v>
      </c>
      <c r="D1421" s="594" t="s">
        <v>73</v>
      </c>
      <c r="E1421" s="594" t="s">
        <v>570</v>
      </c>
      <c r="F1421" s="594" t="s">
        <v>2742</v>
      </c>
      <c r="G1421" s="594" t="s">
        <v>738</v>
      </c>
      <c r="H1421" s="595" t="s">
        <v>411</v>
      </c>
      <c r="I1421" s="620" t="s">
        <v>739</v>
      </c>
      <c r="J1421" s="643">
        <v>2968000</v>
      </c>
    </row>
    <row r="1422" spans="1:10">
      <c r="A1422" s="595" t="s">
        <v>411</v>
      </c>
      <c r="B1422" s="644" t="s">
        <v>411</v>
      </c>
      <c r="C1422" s="642" t="s">
        <v>411</v>
      </c>
      <c r="D1422" s="594" t="s">
        <v>73</v>
      </c>
      <c r="E1422" s="594" t="s">
        <v>570</v>
      </c>
      <c r="F1422" s="594" t="s">
        <v>2742</v>
      </c>
      <c r="G1422" s="594" t="s">
        <v>738</v>
      </c>
      <c r="H1422" s="594" t="s">
        <v>740</v>
      </c>
      <c r="I1422" s="620" t="s">
        <v>741</v>
      </c>
      <c r="J1422" s="643">
        <v>2968000</v>
      </c>
    </row>
    <row r="1423" spans="1:10">
      <c r="A1423" s="595" t="s">
        <v>411</v>
      </c>
      <c r="B1423" s="644" t="s">
        <v>411</v>
      </c>
      <c r="C1423" s="642" t="s">
        <v>411</v>
      </c>
      <c r="D1423" s="594" t="s">
        <v>73</v>
      </c>
      <c r="E1423" s="594" t="s">
        <v>570</v>
      </c>
      <c r="F1423" s="594" t="s">
        <v>2742</v>
      </c>
      <c r="G1423" s="594" t="s">
        <v>189</v>
      </c>
      <c r="H1423" s="595" t="s">
        <v>411</v>
      </c>
      <c r="I1423" s="620" t="s">
        <v>190</v>
      </c>
      <c r="J1423" s="643">
        <v>20000000</v>
      </c>
    </row>
    <row r="1424" spans="1:10">
      <c r="A1424" s="595" t="s">
        <v>411</v>
      </c>
      <c r="B1424" s="644" t="s">
        <v>411</v>
      </c>
      <c r="C1424" s="642" t="s">
        <v>411</v>
      </c>
      <c r="D1424" s="594" t="s">
        <v>73</v>
      </c>
      <c r="E1424" s="594" t="s">
        <v>570</v>
      </c>
      <c r="F1424" s="594" t="s">
        <v>2742</v>
      </c>
      <c r="G1424" s="594" t="s">
        <v>189</v>
      </c>
      <c r="H1424" s="594" t="s">
        <v>192</v>
      </c>
      <c r="I1424" s="620" t="s">
        <v>195</v>
      </c>
      <c r="J1424" s="643">
        <v>20000000</v>
      </c>
    </row>
    <row r="1425" spans="1:10">
      <c r="A1425" s="595" t="s">
        <v>411</v>
      </c>
      <c r="B1425" s="644" t="s">
        <v>411</v>
      </c>
      <c r="C1425" s="642" t="s">
        <v>411</v>
      </c>
      <c r="D1425" s="594" t="s">
        <v>73</v>
      </c>
      <c r="E1425" s="594" t="s">
        <v>570</v>
      </c>
      <c r="F1425" s="594" t="s">
        <v>2742</v>
      </c>
      <c r="G1425" s="594" t="s">
        <v>498</v>
      </c>
      <c r="H1425" s="595" t="s">
        <v>411</v>
      </c>
      <c r="I1425" s="620" t="s">
        <v>499</v>
      </c>
      <c r="J1425" s="643">
        <v>804949000</v>
      </c>
    </row>
    <row r="1426" spans="1:10">
      <c r="A1426" s="595" t="s">
        <v>411</v>
      </c>
      <c r="B1426" s="644" t="s">
        <v>411</v>
      </c>
      <c r="C1426" s="642" t="s">
        <v>411</v>
      </c>
      <c r="D1426" s="594" t="s">
        <v>73</v>
      </c>
      <c r="E1426" s="594" t="s">
        <v>570</v>
      </c>
      <c r="F1426" s="594" t="s">
        <v>2742</v>
      </c>
      <c r="G1426" s="594" t="s">
        <v>498</v>
      </c>
      <c r="H1426" s="594" t="s">
        <v>500</v>
      </c>
      <c r="I1426" s="620" t="s">
        <v>2792</v>
      </c>
      <c r="J1426" s="643">
        <v>804949000</v>
      </c>
    </row>
    <row r="1427" spans="1:10">
      <c r="A1427" s="595" t="s">
        <v>411</v>
      </c>
      <c r="B1427" s="644" t="s">
        <v>411</v>
      </c>
      <c r="C1427" s="642" t="s">
        <v>411</v>
      </c>
      <c r="D1427" s="594" t="s">
        <v>1298</v>
      </c>
      <c r="E1427" s="595" t="s">
        <v>411</v>
      </c>
      <c r="F1427" s="595" t="s">
        <v>411</v>
      </c>
      <c r="G1427" s="595" t="s">
        <v>411</v>
      </c>
      <c r="H1427" s="595" t="s">
        <v>411</v>
      </c>
      <c r="I1427" s="620" t="s">
        <v>2922</v>
      </c>
      <c r="J1427" s="643">
        <v>349340000</v>
      </c>
    </row>
    <row r="1428" spans="1:10">
      <c r="A1428" s="595" t="s">
        <v>411</v>
      </c>
      <c r="B1428" s="644" t="s">
        <v>411</v>
      </c>
      <c r="C1428" s="642" t="s">
        <v>411</v>
      </c>
      <c r="D1428" s="594" t="s">
        <v>1298</v>
      </c>
      <c r="E1428" s="594" t="s">
        <v>276</v>
      </c>
      <c r="F1428" s="595" t="s">
        <v>411</v>
      </c>
      <c r="G1428" s="595" t="s">
        <v>411</v>
      </c>
      <c r="H1428" s="595" t="s">
        <v>411</v>
      </c>
      <c r="I1428" s="620" t="s">
        <v>1966</v>
      </c>
      <c r="J1428" s="643">
        <v>40500000</v>
      </c>
    </row>
    <row r="1429" spans="1:10">
      <c r="A1429" s="595" t="s">
        <v>411</v>
      </c>
      <c r="B1429" s="644" t="s">
        <v>411</v>
      </c>
      <c r="C1429" s="642" t="s">
        <v>411</v>
      </c>
      <c r="D1429" s="594" t="s">
        <v>1298</v>
      </c>
      <c r="E1429" s="594" t="s">
        <v>276</v>
      </c>
      <c r="F1429" s="594" t="s">
        <v>1316</v>
      </c>
      <c r="G1429" s="595" t="s">
        <v>411</v>
      </c>
      <c r="H1429" s="595" t="s">
        <v>411</v>
      </c>
      <c r="I1429" s="620" t="s">
        <v>2760</v>
      </c>
      <c r="J1429" s="643">
        <v>40500000</v>
      </c>
    </row>
    <row r="1430" spans="1:10">
      <c r="A1430" s="595" t="s">
        <v>411</v>
      </c>
      <c r="B1430" s="644" t="s">
        <v>411</v>
      </c>
      <c r="C1430" s="642" t="s">
        <v>411</v>
      </c>
      <c r="D1430" s="594" t="s">
        <v>1298</v>
      </c>
      <c r="E1430" s="594" t="s">
        <v>276</v>
      </c>
      <c r="F1430" s="594" t="s">
        <v>1316</v>
      </c>
      <c r="G1430" s="594" t="s">
        <v>240</v>
      </c>
      <c r="H1430" s="595" t="s">
        <v>411</v>
      </c>
      <c r="I1430" s="620" t="s">
        <v>241</v>
      </c>
      <c r="J1430" s="643">
        <v>40500000</v>
      </c>
    </row>
    <row r="1431" spans="1:10">
      <c r="A1431" s="595" t="s">
        <v>411</v>
      </c>
      <c r="B1431" s="644" t="s">
        <v>411</v>
      </c>
      <c r="C1431" s="642" t="s">
        <v>411</v>
      </c>
      <c r="D1431" s="594" t="s">
        <v>1298</v>
      </c>
      <c r="E1431" s="594" t="s">
        <v>276</v>
      </c>
      <c r="F1431" s="594" t="s">
        <v>1316</v>
      </c>
      <c r="G1431" s="594" t="s">
        <v>240</v>
      </c>
      <c r="H1431" s="594" t="s">
        <v>242</v>
      </c>
      <c r="I1431" s="620" t="s">
        <v>243</v>
      </c>
      <c r="J1431" s="643">
        <v>6600000</v>
      </c>
    </row>
    <row r="1432" spans="1:10">
      <c r="A1432" s="595" t="s">
        <v>411</v>
      </c>
      <c r="B1432" s="644" t="s">
        <v>411</v>
      </c>
      <c r="C1432" s="642" t="s">
        <v>411</v>
      </c>
      <c r="D1432" s="594" t="s">
        <v>1298</v>
      </c>
      <c r="E1432" s="594" t="s">
        <v>276</v>
      </c>
      <c r="F1432" s="594" t="s">
        <v>1316</v>
      </c>
      <c r="G1432" s="594" t="s">
        <v>240</v>
      </c>
      <c r="H1432" s="594" t="s">
        <v>728</v>
      </c>
      <c r="I1432" s="620" t="s">
        <v>729</v>
      </c>
      <c r="J1432" s="643">
        <v>2000000</v>
      </c>
    </row>
    <row r="1433" spans="1:10">
      <c r="A1433" s="595" t="s">
        <v>411</v>
      </c>
      <c r="B1433" s="644" t="s">
        <v>411</v>
      </c>
      <c r="C1433" s="642" t="s">
        <v>411</v>
      </c>
      <c r="D1433" s="594" t="s">
        <v>1298</v>
      </c>
      <c r="E1433" s="594" t="s">
        <v>276</v>
      </c>
      <c r="F1433" s="594" t="s">
        <v>1316</v>
      </c>
      <c r="G1433" s="594" t="s">
        <v>240</v>
      </c>
      <c r="H1433" s="594" t="s">
        <v>731</v>
      </c>
      <c r="I1433" s="620" t="s">
        <v>732</v>
      </c>
      <c r="J1433" s="643">
        <v>14200000</v>
      </c>
    </row>
    <row r="1434" spans="1:10">
      <c r="A1434" s="595" t="s">
        <v>411</v>
      </c>
      <c r="B1434" s="644" t="s">
        <v>411</v>
      </c>
      <c r="C1434" s="642" t="s">
        <v>411</v>
      </c>
      <c r="D1434" s="594" t="s">
        <v>1298</v>
      </c>
      <c r="E1434" s="594" t="s">
        <v>276</v>
      </c>
      <c r="F1434" s="594" t="s">
        <v>1316</v>
      </c>
      <c r="G1434" s="594" t="s">
        <v>240</v>
      </c>
      <c r="H1434" s="594" t="s">
        <v>733</v>
      </c>
      <c r="I1434" s="620" t="s">
        <v>734</v>
      </c>
      <c r="J1434" s="643">
        <v>11000000</v>
      </c>
    </row>
    <row r="1435" spans="1:10">
      <c r="A1435" s="595" t="s">
        <v>411</v>
      </c>
      <c r="B1435" s="644" t="s">
        <v>411</v>
      </c>
      <c r="C1435" s="642" t="s">
        <v>411</v>
      </c>
      <c r="D1435" s="594" t="s">
        <v>1298</v>
      </c>
      <c r="E1435" s="594" t="s">
        <v>276</v>
      </c>
      <c r="F1435" s="594" t="s">
        <v>1316</v>
      </c>
      <c r="G1435" s="594" t="s">
        <v>240</v>
      </c>
      <c r="H1435" s="594" t="s">
        <v>735</v>
      </c>
      <c r="I1435" s="620" t="s">
        <v>193</v>
      </c>
      <c r="J1435" s="643">
        <v>6700000</v>
      </c>
    </row>
    <row r="1436" spans="1:10" ht="25.5">
      <c r="A1436" s="595" t="s">
        <v>411</v>
      </c>
      <c r="B1436" s="644" t="s">
        <v>411</v>
      </c>
      <c r="C1436" s="642" t="s">
        <v>411</v>
      </c>
      <c r="D1436" s="594" t="s">
        <v>1298</v>
      </c>
      <c r="E1436" s="594" t="s">
        <v>322</v>
      </c>
      <c r="F1436" s="595" t="s">
        <v>411</v>
      </c>
      <c r="G1436" s="595" t="s">
        <v>411</v>
      </c>
      <c r="H1436" s="595" t="s">
        <v>411</v>
      </c>
      <c r="I1436" s="620" t="s">
        <v>2661</v>
      </c>
      <c r="J1436" s="643">
        <v>308840000</v>
      </c>
    </row>
    <row r="1437" spans="1:10">
      <c r="A1437" s="595" t="s">
        <v>411</v>
      </c>
      <c r="B1437" s="644" t="s">
        <v>411</v>
      </c>
      <c r="C1437" s="642" t="s">
        <v>411</v>
      </c>
      <c r="D1437" s="594" t="s">
        <v>1298</v>
      </c>
      <c r="E1437" s="594" t="s">
        <v>322</v>
      </c>
      <c r="F1437" s="594" t="s">
        <v>2662</v>
      </c>
      <c r="G1437" s="595" t="s">
        <v>411</v>
      </c>
      <c r="H1437" s="595" t="s">
        <v>411</v>
      </c>
      <c r="I1437" s="620" t="s">
        <v>2663</v>
      </c>
      <c r="J1437" s="643">
        <v>308840000</v>
      </c>
    </row>
    <row r="1438" spans="1:10">
      <c r="A1438" s="595" t="s">
        <v>411</v>
      </c>
      <c r="B1438" s="644" t="s">
        <v>411</v>
      </c>
      <c r="C1438" s="642" t="s">
        <v>411</v>
      </c>
      <c r="D1438" s="594" t="s">
        <v>1298</v>
      </c>
      <c r="E1438" s="594" t="s">
        <v>322</v>
      </c>
      <c r="F1438" s="594" t="s">
        <v>2662</v>
      </c>
      <c r="G1438" s="594" t="s">
        <v>240</v>
      </c>
      <c r="H1438" s="595" t="s">
        <v>411</v>
      </c>
      <c r="I1438" s="620" t="s">
        <v>241</v>
      </c>
      <c r="J1438" s="643">
        <v>58520000</v>
      </c>
    </row>
    <row r="1439" spans="1:10">
      <c r="A1439" s="595" t="s">
        <v>411</v>
      </c>
      <c r="B1439" s="644" t="s">
        <v>411</v>
      </c>
      <c r="C1439" s="642" t="s">
        <v>411</v>
      </c>
      <c r="D1439" s="594" t="s">
        <v>1298</v>
      </c>
      <c r="E1439" s="594" t="s">
        <v>322</v>
      </c>
      <c r="F1439" s="594" t="s">
        <v>2662</v>
      </c>
      <c r="G1439" s="594" t="s">
        <v>240</v>
      </c>
      <c r="H1439" s="594" t="s">
        <v>242</v>
      </c>
      <c r="I1439" s="620" t="s">
        <v>243</v>
      </c>
      <c r="J1439" s="643">
        <v>7700000</v>
      </c>
    </row>
    <row r="1440" spans="1:10">
      <c r="A1440" s="595" t="s">
        <v>411</v>
      </c>
      <c r="B1440" s="644" t="s">
        <v>411</v>
      </c>
      <c r="C1440" s="642" t="s">
        <v>411</v>
      </c>
      <c r="D1440" s="594" t="s">
        <v>1298</v>
      </c>
      <c r="E1440" s="594" t="s">
        <v>322</v>
      </c>
      <c r="F1440" s="594" t="s">
        <v>2662</v>
      </c>
      <c r="G1440" s="594" t="s">
        <v>240</v>
      </c>
      <c r="H1440" s="594" t="s">
        <v>728</v>
      </c>
      <c r="I1440" s="620" t="s">
        <v>729</v>
      </c>
      <c r="J1440" s="643">
        <v>700000</v>
      </c>
    </row>
    <row r="1441" spans="1:10">
      <c r="A1441" s="595" t="s">
        <v>411</v>
      </c>
      <c r="B1441" s="644" t="s">
        <v>411</v>
      </c>
      <c r="C1441" s="642" t="s">
        <v>411</v>
      </c>
      <c r="D1441" s="594" t="s">
        <v>1298</v>
      </c>
      <c r="E1441" s="594" t="s">
        <v>322</v>
      </c>
      <c r="F1441" s="594" t="s">
        <v>2662</v>
      </c>
      <c r="G1441" s="594" t="s">
        <v>240</v>
      </c>
      <c r="H1441" s="594" t="s">
        <v>731</v>
      </c>
      <c r="I1441" s="620" t="s">
        <v>732</v>
      </c>
      <c r="J1441" s="643">
        <v>21700000</v>
      </c>
    </row>
    <row r="1442" spans="1:10">
      <c r="A1442" s="595" t="s">
        <v>411</v>
      </c>
      <c r="B1442" s="644" t="s">
        <v>411</v>
      </c>
      <c r="C1442" s="642" t="s">
        <v>411</v>
      </c>
      <c r="D1442" s="594" t="s">
        <v>1298</v>
      </c>
      <c r="E1442" s="594" t="s">
        <v>322</v>
      </c>
      <c r="F1442" s="594" t="s">
        <v>2662</v>
      </c>
      <c r="G1442" s="594" t="s">
        <v>240</v>
      </c>
      <c r="H1442" s="594" t="s">
        <v>735</v>
      </c>
      <c r="I1442" s="620" t="s">
        <v>193</v>
      </c>
      <c r="J1442" s="643">
        <v>28420000</v>
      </c>
    </row>
    <row r="1443" spans="1:10">
      <c r="A1443" s="595" t="s">
        <v>411</v>
      </c>
      <c r="B1443" s="644" t="s">
        <v>411</v>
      </c>
      <c r="C1443" s="642" t="s">
        <v>411</v>
      </c>
      <c r="D1443" s="594" t="s">
        <v>1298</v>
      </c>
      <c r="E1443" s="594" t="s">
        <v>322</v>
      </c>
      <c r="F1443" s="594" t="s">
        <v>2662</v>
      </c>
      <c r="G1443" s="594" t="s">
        <v>183</v>
      </c>
      <c r="H1443" s="595" t="s">
        <v>411</v>
      </c>
      <c r="I1443" s="620" t="s">
        <v>184</v>
      </c>
      <c r="J1443" s="643">
        <v>1480000</v>
      </c>
    </row>
    <row r="1444" spans="1:10">
      <c r="A1444" s="595" t="s">
        <v>411</v>
      </c>
      <c r="B1444" s="644" t="s">
        <v>411</v>
      </c>
      <c r="C1444" s="642" t="s">
        <v>411</v>
      </c>
      <c r="D1444" s="594" t="s">
        <v>1298</v>
      </c>
      <c r="E1444" s="594" t="s">
        <v>322</v>
      </c>
      <c r="F1444" s="594" t="s">
        <v>2662</v>
      </c>
      <c r="G1444" s="594" t="s">
        <v>183</v>
      </c>
      <c r="H1444" s="594" t="s">
        <v>587</v>
      </c>
      <c r="I1444" s="620" t="s">
        <v>588</v>
      </c>
      <c r="J1444" s="643">
        <v>380000</v>
      </c>
    </row>
    <row r="1445" spans="1:10">
      <c r="A1445" s="595" t="s">
        <v>411</v>
      </c>
      <c r="B1445" s="644" t="s">
        <v>411</v>
      </c>
      <c r="C1445" s="642" t="s">
        <v>411</v>
      </c>
      <c r="D1445" s="594" t="s">
        <v>1298</v>
      </c>
      <c r="E1445" s="594" t="s">
        <v>322</v>
      </c>
      <c r="F1445" s="594" t="s">
        <v>2662</v>
      </c>
      <c r="G1445" s="594" t="s">
        <v>183</v>
      </c>
      <c r="H1445" s="594" t="s">
        <v>736</v>
      </c>
      <c r="I1445" s="620" t="s">
        <v>737</v>
      </c>
      <c r="J1445" s="643">
        <v>400000</v>
      </c>
    </row>
    <row r="1446" spans="1:10">
      <c r="A1446" s="595" t="s">
        <v>411</v>
      </c>
      <c r="B1446" s="644" t="s">
        <v>411</v>
      </c>
      <c r="C1446" s="642" t="s">
        <v>411</v>
      </c>
      <c r="D1446" s="594" t="s">
        <v>1298</v>
      </c>
      <c r="E1446" s="594" t="s">
        <v>322</v>
      </c>
      <c r="F1446" s="594" t="s">
        <v>2662</v>
      </c>
      <c r="G1446" s="594" t="s">
        <v>183</v>
      </c>
      <c r="H1446" s="594" t="s">
        <v>185</v>
      </c>
      <c r="I1446" s="620" t="s">
        <v>186</v>
      </c>
      <c r="J1446" s="643">
        <v>700000</v>
      </c>
    </row>
    <row r="1447" spans="1:10">
      <c r="A1447" s="595" t="s">
        <v>411</v>
      </c>
      <c r="B1447" s="644" t="s">
        <v>411</v>
      </c>
      <c r="C1447" s="642" t="s">
        <v>411</v>
      </c>
      <c r="D1447" s="594" t="s">
        <v>1298</v>
      </c>
      <c r="E1447" s="594" t="s">
        <v>322</v>
      </c>
      <c r="F1447" s="594" t="s">
        <v>2662</v>
      </c>
      <c r="G1447" s="594" t="s">
        <v>498</v>
      </c>
      <c r="H1447" s="595" t="s">
        <v>411</v>
      </c>
      <c r="I1447" s="620" t="s">
        <v>499</v>
      </c>
      <c r="J1447" s="643">
        <v>248840000</v>
      </c>
    </row>
    <row r="1448" spans="1:10">
      <c r="A1448" s="595" t="s">
        <v>411</v>
      </c>
      <c r="B1448" s="644" t="s">
        <v>411</v>
      </c>
      <c r="C1448" s="642" t="s">
        <v>411</v>
      </c>
      <c r="D1448" s="594" t="s">
        <v>1298</v>
      </c>
      <c r="E1448" s="594" t="s">
        <v>322</v>
      </c>
      <c r="F1448" s="594" t="s">
        <v>2662</v>
      </c>
      <c r="G1448" s="594" t="s">
        <v>498</v>
      </c>
      <c r="H1448" s="594" t="s">
        <v>500</v>
      </c>
      <c r="I1448" s="620" t="s">
        <v>2792</v>
      </c>
      <c r="J1448" s="643">
        <v>216080000</v>
      </c>
    </row>
    <row r="1449" spans="1:10">
      <c r="A1449" s="595" t="s">
        <v>411</v>
      </c>
      <c r="B1449" s="644" t="s">
        <v>411</v>
      </c>
      <c r="C1449" s="642" t="s">
        <v>411</v>
      </c>
      <c r="D1449" s="594" t="s">
        <v>1298</v>
      </c>
      <c r="E1449" s="594" t="s">
        <v>322</v>
      </c>
      <c r="F1449" s="594" t="s">
        <v>2662</v>
      </c>
      <c r="G1449" s="594" t="s">
        <v>498</v>
      </c>
      <c r="H1449" s="594" t="s">
        <v>1299</v>
      </c>
      <c r="I1449" s="620" t="s">
        <v>197</v>
      </c>
      <c r="J1449" s="643">
        <v>32760000</v>
      </c>
    </row>
    <row r="1450" spans="1:10">
      <c r="A1450" s="595" t="s">
        <v>411</v>
      </c>
      <c r="B1450" s="644" t="s">
        <v>411</v>
      </c>
      <c r="C1450" s="642" t="s">
        <v>411</v>
      </c>
      <c r="D1450" s="594" t="s">
        <v>589</v>
      </c>
      <c r="E1450" s="595" t="s">
        <v>411</v>
      </c>
      <c r="F1450" s="595" t="s">
        <v>411</v>
      </c>
      <c r="G1450" s="595" t="s">
        <v>411</v>
      </c>
      <c r="H1450" s="595" t="s">
        <v>411</v>
      </c>
      <c r="I1450" s="620" t="s">
        <v>590</v>
      </c>
      <c r="J1450" s="643">
        <v>184000000</v>
      </c>
    </row>
    <row r="1451" spans="1:10">
      <c r="A1451" s="595" t="s">
        <v>411</v>
      </c>
      <c r="B1451" s="644" t="s">
        <v>411</v>
      </c>
      <c r="C1451" s="642" t="s">
        <v>411</v>
      </c>
      <c r="D1451" s="594" t="s">
        <v>589</v>
      </c>
      <c r="E1451" s="594" t="s">
        <v>570</v>
      </c>
      <c r="F1451" s="595" t="s">
        <v>411</v>
      </c>
      <c r="G1451" s="595" t="s">
        <v>411</v>
      </c>
      <c r="H1451" s="595" t="s">
        <v>411</v>
      </c>
      <c r="I1451" s="620" t="s">
        <v>2711</v>
      </c>
      <c r="J1451" s="643">
        <v>184000000</v>
      </c>
    </row>
    <row r="1452" spans="1:10">
      <c r="A1452" s="595" t="s">
        <v>411</v>
      </c>
      <c r="B1452" s="644" t="s">
        <v>411</v>
      </c>
      <c r="C1452" s="642" t="s">
        <v>411</v>
      </c>
      <c r="D1452" s="594" t="s">
        <v>589</v>
      </c>
      <c r="E1452" s="594" t="s">
        <v>570</v>
      </c>
      <c r="F1452" s="594" t="s">
        <v>2740</v>
      </c>
      <c r="G1452" s="595" t="s">
        <v>411</v>
      </c>
      <c r="H1452" s="595" t="s">
        <v>411</v>
      </c>
      <c r="I1452" s="620" t="s">
        <v>2741</v>
      </c>
      <c r="J1452" s="643">
        <v>184000000</v>
      </c>
    </row>
    <row r="1453" spans="1:10" ht="25.5">
      <c r="A1453" s="595" t="s">
        <v>411</v>
      </c>
      <c r="B1453" s="644" t="s">
        <v>411</v>
      </c>
      <c r="C1453" s="642" t="s">
        <v>411</v>
      </c>
      <c r="D1453" s="594" t="s">
        <v>589</v>
      </c>
      <c r="E1453" s="594" t="s">
        <v>570</v>
      </c>
      <c r="F1453" s="594" t="s">
        <v>2740</v>
      </c>
      <c r="G1453" s="594" t="s">
        <v>475</v>
      </c>
      <c r="H1453" s="595" t="s">
        <v>411</v>
      </c>
      <c r="I1453" s="620" t="s">
        <v>2806</v>
      </c>
      <c r="J1453" s="643">
        <v>52200000</v>
      </c>
    </row>
    <row r="1454" spans="1:10">
      <c r="A1454" s="595" t="s">
        <v>411</v>
      </c>
      <c r="B1454" s="644" t="s">
        <v>411</v>
      </c>
      <c r="C1454" s="642" t="s">
        <v>411</v>
      </c>
      <c r="D1454" s="594" t="s">
        <v>589</v>
      </c>
      <c r="E1454" s="594" t="s">
        <v>570</v>
      </c>
      <c r="F1454" s="594" t="s">
        <v>2740</v>
      </c>
      <c r="G1454" s="594" t="s">
        <v>475</v>
      </c>
      <c r="H1454" s="594" t="s">
        <v>1055</v>
      </c>
      <c r="I1454" s="620" t="s">
        <v>2810</v>
      </c>
      <c r="J1454" s="643">
        <v>52200000</v>
      </c>
    </row>
    <row r="1455" spans="1:10">
      <c r="A1455" s="595" t="s">
        <v>411</v>
      </c>
      <c r="B1455" s="644" t="s">
        <v>411</v>
      </c>
      <c r="C1455" s="642" t="s">
        <v>411</v>
      </c>
      <c r="D1455" s="594" t="s">
        <v>589</v>
      </c>
      <c r="E1455" s="594" t="s">
        <v>570</v>
      </c>
      <c r="F1455" s="594" t="s">
        <v>2740</v>
      </c>
      <c r="G1455" s="594" t="s">
        <v>171</v>
      </c>
      <c r="H1455" s="595" t="s">
        <v>411</v>
      </c>
      <c r="I1455" s="620" t="s">
        <v>2677</v>
      </c>
      <c r="J1455" s="643">
        <v>1050000</v>
      </c>
    </row>
    <row r="1456" spans="1:10">
      <c r="A1456" s="595" t="s">
        <v>411</v>
      </c>
      <c r="B1456" s="644" t="s">
        <v>411</v>
      </c>
      <c r="C1456" s="642" t="s">
        <v>411</v>
      </c>
      <c r="D1456" s="594" t="s">
        <v>589</v>
      </c>
      <c r="E1456" s="594" t="s">
        <v>570</v>
      </c>
      <c r="F1456" s="594" t="s">
        <v>2740</v>
      </c>
      <c r="G1456" s="594" t="s">
        <v>171</v>
      </c>
      <c r="H1456" s="594" t="s">
        <v>173</v>
      </c>
      <c r="I1456" s="620" t="s">
        <v>174</v>
      </c>
      <c r="J1456" s="643">
        <v>1050000</v>
      </c>
    </row>
    <row r="1457" spans="1:10">
      <c r="A1457" s="595" t="s">
        <v>411</v>
      </c>
      <c r="B1457" s="644" t="s">
        <v>411</v>
      </c>
      <c r="C1457" s="642" t="s">
        <v>411</v>
      </c>
      <c r="D1457" s="594" t="s">
        <v>589</v>
      </c>
      <c r="E1457" s="594" t="s">
        <v>570</v>
      </c>
      <c r="F1457" s="594" t="s">
        <v>2740</v>
      </c>
      <c r="G1457" s="594" t="s">
        <v>738</v>
      </c>
      <c r="H1457" s="595" t="s">
        <v>411</v>
      </c>
      <c r="I1457" s="620" t="s">
        <v>739</v>
      </c>
      <c r="J1457" s="643">
        <v>77455000</v>
      </c>
    </row>
    <row r="1458" spans="1:10">
      <c r="A1458" s="595" t="s">
        <v>411</v>
      </c>
      <c r="B1458" s="644" t="s">
        <v>411</v>
      </c>
      <c r="C1458" s="642" t="s">
        <v>411</v>
      </c>
      <c r="D1458" s="594" t="s">
        <v>589</v>
      </c>
      <c r="E1458" s="594" t="s">
        <v>570</v>
      </c>
      <c r="F1458" s="594" t="s">
        <v>2740</v>
      </c>
      <c r="G1458" s="594" t="s">
        <v>738</v>
      </c>
      <c r="H1458" s="594" t="s">
        <v>1264</v>
      </c>
      <c r="I1458" s="620" t="s">
        <v>1263</v>
      </c>
      <c r="J1458" s="643">
        <v>77455000</v>
      </c>
    </row>
    <row r="1459" spans="1:10">
      <c r="A1459" s="595" t="s">
        <v>411</v>
      </c>
      <c r="B1459" s="644" t="s">
        <v>411</v>
      </c>
      <c r="C1459" s="642" t="s">
        <v>411</v>
      </c>
      <c r="D1459" s="594" t="s">
        <v>589</v>
      </c>
      <c r="E1459" s="594" t="s">
        <v>570</v>
      </c>
      <c r="F1459" s="594" t="s">
        <v>2740</v>
      </c>
      <c r="G1459" s="594" t="s">
        <v>189</v>
      </c>
      <c r="H1459" s="595" t="s">
        <v>411</v>
      </c>
      <c r="I1459" s="620" t="s">
        <v>190</v>
      </c>
      <c r="J1459" s="643">
        <v>53295000</v>
      </c>
    </row>
    <row r="1460" spans="1:10">
      <c r="A1460" s="595" t="s">
        <v>411</v>
      </c>
      <c r="B1460" s="644" t="s">
        <v>411</v>
      </c>
      <c r="C1460" s="642" t="s">
        <v>411</v>
      </c>
      <c r="D1460" s="594" t="s">
        <v>589</v>
      </c>
      <c r="E1460" s="594" t="s">
        <v>570</v>
      </c>
      <c r="F1460" s="594" t="s">
        <v>2740</v>
      </c>
      <c r="G1460" s="594" t="s">
        <v>189</v>
      </c>
      <c r="H1460" s="594" t="s">
        <v>773</v>
      </c>
      <c r="I1460" s="620" t="s">
        <v>2695</v>
      </c>
      <c r="J1460" s="643">
        <v>12165000</v>
      </c>
    </row>
    <row r="1461" spans="1:10">
      <c r="A1461" s="595" t="s">
        <v>411</v>
      </c>
      <c r="B1461" s="644" t="s">
        <v>411</v>
      </c>
      <c r="C1461" s="642" t="s">
        <v>411</v>
      </c>
      <c r="D1461" s="594" t="s">
        <v>589</v>
      </c>
      <c r="E1461" s="594" t="s">
        <v>570</v>
      </c>
      <c r="F1461" s="594" t="s">
        <v>2740</v>
      </c>
      <c r="G1461" s="594" t="s">
        <v>189</v>
      </c>
      <c r="H1461" s="594" t="s">
        <v>192</v>
      </c>
      <c r="I1461" s="620" t="s">
        <v>195</v>
      </c>
      <c r="J1461" s="643">
        <v>41130000</v>
      </c>
    </row>
    <row r="1462" spans="1:10">
      <c r="A1462" s="595" t="s">
        <v>411</v>
      </c>
      <c r="B1462" s="644" t="s">
        <v>411</v>
      </c>
      <c r="C1462" s="642" t="s">
        <v>411</v>
      </c>
      <c r="D1462" s="594" t="s">
        <v>460</v>
      </c>
      <c r="E1462" s="595" t="s">
        <v>411</v>
      </c>
      <c r="F1462" s="595" t="s">
        <v>411</v>
      </c>
      <c r="G1462" s="595" t="s">
        <v>411</v>
      </c>
      <c r="H1462" s="595" t="s">
        <v>411</v>
      </c>
      <c r="I1462" s="620" t="s">
        <v>461</v>
      </c>
      <c r="J1462" s="643">
        <v>2151266000</v>
      </c>
    </row>
    <row r="1463" spans="1:10">
      <c r="A1463" s="595" t="s">
        <v>411</v>
      </c>
      <c r="B1463" s="644" t="s">
        <v>411</v>
      </c>
      <c r="C1463" s="642" t="s">
        <v>411</v>
      </c>
      <c r="D1463" s="594" t="s">
        <v>460</v>
      </c>
      <c r="E1463" s="594" t="s">
        <v>570</v>
      </c>
      <c r="F1463" s="595" t="s">
        <v>411</v>
      </c>
      <c r="G1463" s="595" t="s">
        <v>411</v>
      </c>
      <c r="H1463" s="595" t="s">
        <v>411</v>
      </c>
      <c r="I1463" s="620" t="s">
        <v>2711</v>
      </c>
      <c r="J1463" s="643">
        <v>1761266000</v>
      </c>
    </row>
    <row r="1464" spans="1:10">
      <c r="A1464" s="595" t="s">
        <v>411</v>
      </c>
      <c r="B1464" s="644" t="s">
        <v>411</v>
      </c>
      <c r="C1464" s="642" t="s">
        <v>411</v>
      </c>
      <c r="D1464" s="594" t="s">
        <v>460</v>
      </c>
      <c r="E1464" s="594" t="s">
        <v>570</v>
      </c>
      <c r="F1464" s="594" t="s">
        <v>2820</v>
      </c>
      <c r="G1464" s="595" t="s">
        <v>411</v>
      </c>
      <c r="H1464" s="595" t="s">
        <v>411</v>
      </c>
      <c r="I1464" s="620" t="s">
        <v>2821</v>
      </c>
      <c r="J1464" s="643">
        <v>334567000</v>
      </c>
    </row>
    <row r="1465" spans="1:10">
      <c r="A1465" s="595" t="s">
        <v>411</v>
      </c>
      <c r="B1465" s="644" t="s">
        <v>411</v>
      </c>
      <c r="C1465" s="642" t="s">
        <v>411</v>
      </c>
      <c r="D1465" s="594" t="s">
        <v>460</v>
      </c>
      <c r="E1465" s="594" t="s">
        <v>570</v>
      </c>
      <c r="F1465" s="594" t="s">
        <v>2820</v>
      </c>
      <c r="G1465" s="594" t="s">
        <v>498</v>
      </c>
      <c r="H1465" s="595" t="s">
        <v>411</v>
      </c>
      <c r="I1465" s="620" t="s">
        <v>499</v>
      </c>
      <c r="J1465" s="643">
        <v>334567000</v>
      </c>
    </row>
    <row r="1466" spans="1:10">
      <c r="A1466" s="595" t="s">
        <v>411</v>
      </c>
      <c r="B1466" s="644" t="s">
        <v>411</v>
      </c>
      <c r="C1466" s="642" t="s">
        <v>411</v>
      </c>
      <c r="D1466" s="594" t="s">
        <v>460</v>
      </c>
      <c r="E1466" s="594" t="s">
        <v>570</v>
      </c>
      <c r="F1466" s="594" t="s">
        <v>2820</v>
      </c>
      <c r="G1466" s="594" t="s">
        <v>498</v>
      </c>
      <c r="H1466" s="594" t="s">
        <v>500</v>
      </c>
      <c r="I1466" s="620" t="s">
        <v>2792</v>
      </c>
      <c r="J1466" s="643">
        <v>314567000</v>
      </c>
    </row>
    <row r="1467" spans="1:10">
      <c r="A1467" s="595" t="s">
        <v>411</v>
      </c>
      <c r="B1467" s="644" t="s">
        <v>411</v>
      </c>
      <c r="C1467" s="642" t="s">
        <v>411</v>
      </c>
      <c r="D1467" s="594" t="s">
        <v>460</v>
      </c>
      <c r="E1467" s="594" t="s">
        <v>570</v>
      </c>
      <c r="F1467" s="594" t="s">
        <v>2820</v>
      </c>
      <c r="G1467" s="594" t="s">
        <v>498</v>
      </c>
      <c r="H1467" s="594" t="s">
        <v>1299</v>
      </c>
      <c r="I1467" s="620" t="s">
        <v>197</v>
      </c>
      <c r="J1467" s="643">
        <v>20000000</v>
      </c>
    </row>
    <row r="1468" spans="1:10">
      <c r="A1468" s="595" t="s">
        <v>411</v>
      </c>
      <c r="B1468" s="644" t="s">
        <v>411</v>
      </c>
      <c r="C1468" s="642" t="s">
        <v>411</v>
      </c>
      <c r="D1468" s="594" t="s">
        <v>460</v>
      </c>
      <c r="E1468" s="594" t="s">
        <v>570</v>
      </c>
      <c r="F1468" s="594" t="s">
        <v>2740</v>
      </c>
      <c r="G1468" s="595" t="s">
        <v>411</v>
      </c>
      <c r="H1468" s="595" t="s">
        <v>411</v>
      </c>
      <c r="I1468" s="620" t="s">
        <v>2741</v>
      </c>
      <c r="J1468" s="643">
        <v>1072342000</v>
      </c>
    </row>
    <row r="1469" spans="1:10">
      <c r="A1469" s="595" t="s">
        <v>411</v>
      </c>
      <c r="B1469" s="644" t="s">
        <v>411</v>
      </c>
      <c r="C1469" s="642" t="s">
        <v>411</v>
      </c>
      <c r="D1469" s="594" t="s">
        <v>460</v>
      </c>
      <c r="E1469" s="594" t="s">
        <v>570</v>
      </c>
      <c r="F1469" s="594" t="s">
        <v>2740</v>
      </c>
      <c r="G1469" s="594" t="s">
        <v>148</v>
      </c>
      <c r="H1469" s="595" t="s">
        <v>411</v>
      </c>
      <c r="I1469" s="620" t="s">
        <v>149</v>
      </c>
      <c r="J1469" s="643">
        <v>2189000</v>
      </c>
    </row>
    <row r="1470" spans="1:10">
      <c r="A1470" s="595" t="s">
        <v>411</v>
      </c>
      <c r="B1470" s="644" t="s">
        <v>411</v>
      </c>
      <c r="C1470" s="642" t="s">
        <v>411</v>
      </c>
      <c r="D1470" s="594" t="s">
        <v>460</v>
      </c>
      <c r="E1470" s="594" t="s">
        <v>570</v>
      </c>
      <c r="F1470" s="594" t="s">
        <v>2740</v>
      </c>
      <c r="G1470" s="594" t="s">
        <v>148</v>
      </c>
      <c r="H1470" s="594" t="s">
        <v>1075</v>
      </c>
      <c r="I1470" s="620" t="s">
        <v>2666</v>
      </c>
      <c r="J1470" s="643">
        <v>2189000</v>
      </c>
    </row>
    <row r="1471" spans="1:10">
      <c r="A1471" s="595" t="s">
        <v>411</v>
      </c>
      <c r="B1471" s="644" t="s">
        <v>411</v>
      </c>
      <c r="C1471" s="642" t="s">
        <v>411</v>
      </c>
      <c r="D1471" s="594" t="s">
        <v>460</v>
      </c>
      <c r="E1471" s="594" t="s">
        <v>570</v>
      </c>
      <c r="F1471" s="594" t="s">
        <v>2740</v>
      </c>
      <c r="G1471" s="594" t="s">
        <v>167</v>
      </c>
      <c r="H1471" s="595" t="s">
        <v>411</v>
      </c>
      <c r="I1471" s="620" t="s">
        <v>168</v>
      </c>
      <c r="J1471" s="643">
        <v>2690000</v>
      </c>
    </row>
    <row r="1472" spans="1:10">
      <c r="A1472" s="595" t="s">
        <v>411</v>
      </c>
      <c r="B1472" s="644" t="s">
        <v>411</v>
      </c>
      <c r="C1472" s="642" t="s">
        <v>411</v>
      </c>
      <c r="D1472" s="594" t="s">
        <v>460</v>
      </c>
      <c r="E1472" s="594" t="s">
        <v>570</v>
      </c>
      <c r="F1472" s="594" t="s">
        <v>2740</v>
      </c>
      <c r="G1472" s="594" t="s">
        <v>167</v>
      </c>
      <c r="H1472" s="594" t="s">
        <v>230</v>
      </c>
      <c r="I1472" s="620" t="s">
        <v>2675</v>
      </c>
      <c r="J1472" s="643">
        <v>2690000</v>
      </c>
    </row>
    <row r="1473" spans="1:10">
      <c r="A1473" s="595" t="s">
        <v>411</v>
      </c>
      <c r="B1473" s="644" t="s">
        <v>411</v>
      </c>
      <c r="C1473" s="642" t="s">
        <v>411</v>
      </c>
      <c r="D1473" s="594" t="s">
        <v>460</v>
      </c>
      <c r="E1473" s="594" t="s">
        <v>570</v>
      </c>
      <c r="F1473" s="594" t="s">
        <v>2740</v>
      </c>
      <c r="G1473" s="594" t="s">
        <v>171</v>
      </c>
      <c r="H1473" s="595" t="s">
        <v>411</v>
      </c>
      <c r="I1473" s="620" t="s">
        <v>2677</v>
      </c>
      <c r="J1473" s="643">
        <v>5246000</v>
      </c>
    </row>
    <row r="1474" spans="1:10">
      <c r="A1474" s="595" t="s">
        <v>411</v>
      </c>
      <c r="B1474" s="644" t="s">
        <v>411</v>
      </c>
      <c r="C1474" s="642" t="s">
        <v>411</v>
      </c>
      <c r="D1474" s="594" t="s">
        <v>460</v>
      </c>
      <c r="E1474" s="594" t="s">
        <v>570</v>
      </c>
      <c r="F1474" s="594" t="s">
        <v>2740</v>
      </c>
      <c r="G1474" s="594" t="s">
        <v>171</v>
      </c>
      <c r="H1474" s="594" t="s">
        <v>173</v>
      </c>
      <c r="I1474" s="620" t="s">
        <v>174</v>
      </c>
      <c r="J1474" s="643">
        <v>5246000</v>
      </c>
    </row>
    <row r="1475" spans="1:10">
      <c r="A1475" s="595" t="s">
        <v>411</v>
      </c>
      <c r="B1475" s="644" t="s">
        <v>411</v>
      </c>
      <c r="C1475" s="642" t="s">
        <v>411</v>
      </c>
      <c r="D1475" s="594" t="s">
        <v>460</v>
      </c>
      <c r="E1475" s="594" t="s">
        <v>570</v>
      </c>
      <c r="F1475" s="594" t="s">
        <v>2740</v>
      </c>
      <c r="G1475" s="594" t="s">
        <v>183</v>
      </c>
      <c r="H1475" s="595" t="s">
        <v>411</v>
      </c>
      <c r="I1475" s="620" t="s">
        <v>184</v>
      </c>
      <c r="J1475" s="643">
        <v>11260000</v>
      </c>
    </row>
    <row r="1476" spans="1:10">
      <c r="A1476" s="595" t="s">
        <v>411</v>
      </c>
      <c r="B1476" s="644" t="s">
        <v>411</v>
      </c>
      <c r="C1476" s="642" t="s">
        <v>411</v>
      </c>
      <c r="D1476" s="594" t="s">
        <v>460</v>
      </c>
      <c r="E1476" s="594" t="s">
        <v>570</v>
      </c>
      <c r="F1476" s="594" t="s">
        <v>2740</v>
      </c>
      <c r="G1476" s="594" t="s">
        <v>183</v>
      </c>
      <c r="H1476" s="594" t="s">
        <v>736</v>
      </c>
      <c r="I1476" s="620" t="s">
        <v>737</v>
      </c>
      <c r="J1476" s="643">
        <v>10060000</v>
      </c>
    </row>
    <row r="1477" spans="1:10">
      <c r="A1477" s="595" t="s">
        <v>411</v>
      </c>
      <c r="B1477" s="644" t="s">
        <v>411</v>
      </c>
      <c r="C1477" s="642" t="s">
        <v>411</v>
      </c>
      <c r="D1477" s="594" t="s">
        <v>460</v>
      </c>
      <c r="E1477" s="594" t="s">
        <v>570</v>
      </c>
      <c r="F1477" s="594" t="s">
        <v>2740</v>
      </c>
      <c r="G1477" s="594" t="s">
        <v>183</v>
      </c>
      <c r="H1477" s="594" t="s">
        <v>185</v>
      </c>
      <c r="I1477" s="620" t="s">
        <v>186</v>
      </c>
      <c r="J1477" s="643">
        <v>1200000</v>
      </c>
    </row>
    <row r="1478" spans="1:10">
      <c r="A1478" s="595" t="s">
        <v>411</v>
      </c>
      <c r="B1478" s="644" t="s">
        <v>411</v>
      </c>
      <c r="C1478" s="642" t="s">
        <v>411</v>
      </c>
      <c r="D1478" s="594" t="s">
        <v>460</v>
      </c>
      <c r="E1478" s="594" t="s">
        <v>570</v>
      </c>
      <c r="F1478" s="594" t="s">
        <v>2740</v>
      </c>
      <c r="G1478" s="594" t="s">
        <v>189</v>
      </c>
      <c r="H1478" s="595" t="s">
        <v>411</v>
      </c>
      <c r="I1478" s="620" t="s">
        <v>190</v>
      </c>
      <c r="J1478" s="643">
        <v>9280000</v>
      </c>
    </row>
    <row r="1479" spans="1:10">
      <c r="A1479" s="595" t="s">
        <v>411</v>
      </c>
      <c r="B1479" s="644" t="s">
        <v>411</v>
      </c>
      <c r="C1479" s="642" t="s">
        <v>411</v>
      </c>
      <c r="D1479" s="594" t="s">
        <v>460</v>
      </c>
      <c r="E1479" s="594" t="s">
        <v>570</v>
      </c>
      <c r="F1479" s="594" t="s">
        <v>2740</v>
      </c>
      <c r="G1479" s="594" t="s">
        <v>189</v>
      </c>
      <c r="H1479" s="594" t="s">
        <v>773</v>
      </c>
      <c r="I1479" s="620" t="s">
        <v>2695</v>
      </c>
      <c r="J1479" s="643">
        <v>700000</v>
      </c>
    </row>
    <row r="1480" spans="1:10">
      <c r="A1480" s="595" t="s">
        <v>411</v>
      </c>
      <c r="B1480" s="644" t="s">
        <v>411</v>
      </c>
      <c r="C1480" s="642" t="s">
        <v>411</v>
      </c>
      <c r="D1480" s="594" t="s">
        <v>460</v>
      </c>
      <c r="E1480" s="594" t="s">
        <v>570</v>
      </c>
      <c r="F1480" s="594" t="s">
        <v>2740</v>
      </c>
      <c r="G1480" s="594" t="s">
        <v>189</v>
      </c>
      <c r="H1480" s="594" t="s">
        <v>192</v>
      </c>
      <c r="I1480" s="620" t="s">
        <v>195</v>
      </c>
      <c r="J1480" s="643">
        <v>8580000</v>
      </c>
    </row>
    <row r="1481" spans="1:10">
      <c r="A1481" s="595" t="s">
        <v>411</v>
      </c>
      <c r="B1481" s="644" t="s">
        <v>411</v>
      </c>
      <c r="C1481" s="642" t="s">
        <v>411</v>
      </c>
      <c r="D1481" s="594" t="s">
        <v>460</v>
      </c>
      <c r="E1481" s="594" t="s">
        <v>570</v>
      </c>
      <c r="F1481" s="594" t="s">
        <v>2740</v>
      </c>
      <c r="G1481" s="594" t="s">
        <v>194</v>
      </c>
      <c r="H1481" s="595" t="s">
        <v>411</v>
      </c>
      <c r="I1481" s="620" t="s">
        <v>195</v>
      </c>
      <c r="J1481" s="643">
        <v>9362000</v>
      </c>
    </row>
    <row r="1482" spans="1:10">
      <c r="A1482" s="595" t="s">
        <v>411</v>
      </c>
      <c r="B1482" s="644" t="s">
        <v>411</v>
      </c>
      <c r="C1482" s="642" t="s">
        <v>411</v>
      </c>
      <c r="D1482" s="594" t="s">
        <v>460</v>
      </c>
      <c r="E1482" s="594" t="s">
        <v>570</v>
      </c>
      <c r="F1482" s="594" t="s">
        <v>2740</v>
      </c>
      <c r="G1482" s="594" t="s">
        <v>194</v>
      </c>
      <c r="H1482" s="594" t="s">
        <v>198</v>
      </c>
      <c r="I1482" s="620" t="s">
        <v>199</v>
      </c>
      <c r="J1482" s="643">
        <v>9362000</v>
      </c>
    </row>
    <row r="1483" spans="1:10">
      <c r="A1483" s="595" t="s">
        <v>411</v>
      </c>
      <c r="B1483" s="644" t="s">
        <v>411</v>
      </c>
      <c r="C1483" s="642" t="s">
        <v>411</v>
      </c>
      <c r="D1483" s="594" t="s">
        <v>460</v>
      </c>
      <c r="E1483" s="594" t="s">
        <v>570</v>
      </c>
      <c r="F1483" s="594" t="s">
        <v>2740</v>
      </c>
      <c r="G1483" s="594" t="s">
        <v>498</v>
      </c>
      <c r="H1483" s="595" t="s">
        <v>411</v>
      </c>
      <c r="I1483" s="620" t="s">
        <v>499</v>
      </c>
      <c r="J1483" s="643">
        <v>1032315000</v>
      </c>
    </row>
    <row r="1484" spans="1:10">
      <c r="A1484" s="595" t="s">
        <v>411</v>
      </c>
      <c r="B1484" s="644" t="s">
        <v>411</v>
      </c>
      <c r="C1484" s="642" t="s">
        <v>411</v>
      </c>
      <c r="D1484" s="594" t="s">
        <v>460</v>
      </c>
      <c r="E1484" s="594" t="s">
        <v>570</v>
      </c>
      <c r="F1484" s="594" t="s">
        <v>2740</v>
      </c>
      <c r="G1484" s="594" t="s">
        <v>498</v>
      </c>
      <c r="H1484" s="594" t="s">
        <v>500</v>
      </c>
      <c r="I1484" s="620" t="s">
        <v>2792</v>
      </c>
      <c r="J1484" s="643">
        <v>1032315000</v>
      </c>
    </row>
    <row r="1485" spans="1:10" ht="25.5">
      <c r="A1485" s="595" t="s">
        <v>411</v>
      </c>
      <c r="B1485" s="644" t="s">
        <v>411</v>
      </c>
      <c r="C1485" s="642" t="s">
        <v>411</v>
      </c>
      <c r="D1485" s="594" t="s">
        <v>460</v>
      </c>
      <c r="E1485" s="594" t="s">
        <v>570</v>
      </c>
      <c r="F1485" s="594" t="s">
        <v>2742</v>
      </c>
      <c r="G1485" s="595" t="s">
        <v>411</v>
      </c>
      <c r="H1485" s="595" t="s">
        <v>411</v>
      </c>
      <c r="I1485" s="620" t="s">
        <v>2743</v>
      </c>
      <c r="J1485" s="643">
        <v>354357000</v>
      </c>
    </row>
    <row r="1486" spans="1:10">
      <c r="A1486" s="595" t="s">
        <v>411</v>
      </c>
      <c r="B1486" s="644" t="s">
        <v>411</v>
      </c>
      <c r="C1486" s="642" t="s">
        <v>411</v>
      </c>
      <c r="D1486" s="594" t="s">
        <v>460</v>
      </c>
      <c r="E1486" s="594" t="s">
        <v>570</v>
      </c>
      <c r="F1486" s="594" t="s">
        <v>2742</v>
      </c>
      <c r="G1486" s="594" t="s">
        <v>148</v>
      </c>
      <c r="H1486" s="595" t="s">
        <v>411</v>
      </c>
      <c r="I1486" s="620" t="s">
        <v>149</v>
      </c>
      <c r="J1486" s="643">
        <v>7012000</v>
      </c>
    </row>
    <row r="1487" spans="1:10">
      <c r="A1487" s="595" t="s">
        <v>411</v>
      </c>
      <c r="B1487" s="644" t="s">
        <v>411</v>
      </c>
      <c r="C1487" s="642" t="s">
        <v>411</v>
      </c>
      <c r="D1487" s="594" t="s">
        <v>460</v>
      </c>
      <c r="E1487" s="594" t="s">
        <v>570</v>
      </c>
      <c r="F1487" s="594" t="s">
        <v>2742</v>
      </c>
      <c r="G1487" s="594" t="s">
        <v>148</v>
      </c>
      <c r="H1487" s="594" t="s">
        <v>1075</v>
      </c>
      <c r="I1487" s="620" t="s">
        <v>2666</v>
      </c>
      <c r="J1487" s="643">
        <v>7012000</v>
      </c>
    </row>
    <row r="1488" spans="1:10">
      <c r="A1488" s="595" t="s">
        <v>411</v>
      </c>
      <c r="B1488" s="644" t="s">
        <v>411</v>
      </c>
      <c r="C1488" s="642" t="s">
        <v>411</v>
      </c>
      <c r="D1488" s="594" t="s">
        <v>460</v>
      </c>
      <c r="E1488" s="594" t="s">
        <v>570</v>
      </c>
      <c r="F1488" s="594" t="s">
        <v>2742</v>
      </c>
      <c r="G1488" s="594" t="s">
        <v>171</v>
      </c>
      <c r="H1488" s="595" t="s">
        <v>411</v>
      </c>
      <c r="I1488" s="620" t="s">
        <v>2677</v>
      </c>
      <c r="J1488" s="643">
        <v>3588000</v>
      </c>
    </row>
    <row r="1489" spans="1:10">
      <c r="A1489" s="595" t="s">
        <v>411</v>
      </c>
      <c r="B1489" s="644" t="s">
        <v>411</v>
      </c>
      <c r="C1489" s="642" t="s">
        <v>411</v>
      </c>
      <c r="D1489" s="594" t="s">
        <v>460</v>
      </c>
      <c r="E1489" s="594" t="s">
        <v>570</v>
      </c>
      <c r="F1489" s="594" t="s">
        <v>2742</v>
      </c>
      <c r="G1489" s="594" t="s">
        <v>171</v>
      </c>
      <c r="H1489" s="594" t="s">
        <v>173</v>
      </c>
      <c r="I1489" s="620" t="s">
        <v>174</v>
      </c>
      <c r="J1489" s="643">
        <v>3588000</v>
      </c>
    </row>
    <row r="1490" spans="1:10">
      <c r="A1490" s="595" t="s">
        <v>411</v>
      </c>
      <c r="B1490" s="644" t="s">
        <v>411</v>
      </c>
      <c r="C1490" s="642" t="s">
        <v>411</v>
      </c>
      <c r="D1490" s="594" t="s">
        <v>460</v>
      </c>
      <c r="E1490" s="594" t="s">
        <v>570</v>
      </c>
      <c r="F1490" s="594" t="s">
        <v>2742</v>
      </c>
      <c r="G1490" s="594" t="s">
        <v>183</v>
      </c>
      <c r="H1490" s="595" t="s">
        <v>411</v>
      </c>
      <c r="I1490" s="620" t="s">
        <v>184</v>
      </c>
      <c r="J1490" s="643">
        <v>2000000</v>
      </c>
    </row>
    <row r="1491" spans="1:10">
      <c r="A1491" s="595" t="s">
        <v>411</v>
      </c>
      <c r="B1491" s="644" t="s">
        <v>411</v>
      </c>
      <c r="C1491" s="642" t="s">
        <v>411</v>
      </c>
      <c r="D1491" s="594" t="s">
        <v>460</v>
      </c>
      <c r="E1491" s="594" t="s">
        <v>570</v>
      </c>
      <c r="F1491" s="594" t="s">
        <v>2742</v>
      </c>
      <c r="G1491" s="594" t="s">
        <v>183</v>
      </c>
      <c r="H1491" s="594" t="s">
        <v>736</v>
      </c>
      <c r="I1491" s="620" t="s">
        <v>737</v>
      </c>
      <c r="J1491" s="643">
        <v>2000000</v>
      </c>
    </row>
    <row r="1492" spans="1:10">
      <c r="A1492" s="595" t="s">
        <v>411</v>
      </c>
      <c r="B1492" s="644" t="s">
        <v>411</v>
      </c>
      <c r="C1492" s="642" t="s">
        <v>411</v>
      </c>
      <c r="D1492" s="594" t="s">
        <v>460</v>
      </c>
      <c r="E1492" s="594" t="s">
        <v>570</v>
      </c>
      <c r="F1492" s="594" t="s">
        <v>2742</v>
      </c>
      <c r="G1492" s="594" t="s">
        <v>738</v>
      </c>
      <c r="H1492" s="595" t="s">
        <v>411</v>
      </c>
      <c r="I1492" s="620" t="s">
        <v>739</v>
      </c>
      <c r="J1492" s="643">
        <v>17400000</v>
      </c>
    </row>
    <row r="1493" spans="1:10">
      <c r="A1493" s="595" t="s">
        <v>411</v>
      </c>
      <c r="B1493" s="644" t="s">
        <v>411</v>
      </c>
      <c r="C1493" s="642" t="s">
        <v>411</v>
      </c>
      <c r="D1493" s="594" t="s">
        <v>460</v>
      </c>
      <c r="E1493" s="594" t="s">
        <v>570</v>
      </c>
      <c r="F1493" s="594" t="s">
        <v>2742</v>
      </c>
      <c r="G1493" s="594" t="s">
        <v>738</v>
      </c>
      <c r="H1493" s="594" t="s">
        <v>740</v>
      </c>
      <c r="I1493" s="620" t="s">
        <v>741</v>
      </c>
      <c r="J1493" s="643">
        <v>17400000</v>
      </c>
    </row>
    <row r="1494" spans="1:10">
      <c r="A1494" s="595" t="s">
        <v>411</v>
      </c>
      <c r="B1494" s="644" t="s">
        <v>411</v>
      </c>
      <c r="C1494" s="642" t="s">
        <v>411</v>
      </c>
      <c r="D1494" s="594" t="s">
        <v>460</v>
      </c>
      <c r="E1494" s="594" t="s">
        <v>570</v>
      </c>
      <c r="F1494" s="594" t="s">
        <v>2742</v>
      </c>
      <c r="G1494" s="594" t="s">
        <v>498</v>
      </c>
      <c r="H1494" s="595" t="s">
        <v>411</v>
      </c>
      <c r="I1494" s="620" t="s">
        <v>499</v>
      </c>
      <c r="J1494" s="643">
        <v>324357000</v>
      </c>
    </row>
    <row r="1495" spans="1:10">
      <c r="A1495" s="595" t="s">
        <v>411</v>
      </c>
      <c r="B1495" s="644" t="s">
        <v>411</v>
      </c>
      <c r="C1495" s="642" t="s">
        <v>411</v>
      </c>
      <c r="D1495" s="594" t="s">
        <v>460</v>
      </c>
      <c r="E1495" s="594" t="s">
        <v>570</v>
      </c>
      <c r="F1495" s="594" t="s">
        <v>2742</v>
      </c>
      <c r="G1495" s="594" t="s">
        <v>498</v>
      </c>
      <c r="H1495" s="594" t="s">
        <v>500</v>
      </c>
      <c r="I1495" s="620" t="s">
        <v>2792</v>
      </c>
      <c r="J1495" s="643">
        <v>324357000</v>
      </c>
    </row>
    <row r="1496" spans="1:10" ht="25.5">
      <c r="A1496" s="595" t="s">
        <v>411</v>
      </c>
      <c r="B1496" s="644" t="s">
        <v>411</v>
      </c>
      <c r="C1496" s="642" t="s">
        <v>411</v>
      </c>
      <c r="D1496" s="594" t="s">
        <v>460</v>
      </c>
      <c r="E1496" s="594" t="s">
        <v>322</v>
      </c>
      <c r="F1496" s="595" t="s">
        <v>411</v>
      </c>
      <c r="G1496" s="595" t="s">
        <v>411</v>
      </c>
      <c r="H1496" s="595" t="s">
        <v>411</v>
      </c>
      <c r="I1496" s="620" t="s">
        <v>2661</v>
      </c>
      <c r="J1496" s="643">
        <v>370000000</v>
      </c>
    </row>
    <row r="1497" spans="1:10">
      <c r="A1497" s="595" t="s">
        <v>411</v>
      </c>
      <c r="B1497" s="644" t="s">
        <v>411</v>
      </c>
      <c r="C1497" s="642" t="s">
        <v>411</v>
      </c>
      <c r="D1497" s="594" t="s">
        <v>460</v>
      </c>
      <c r="E1497" s="594" t="s">
        <v>322</v>
      </c>
      <c r="F1497" s="594" t="s">
        <v>2662</v>
      </c>
      <c r="G1497" s="595" t="s">
        <v>411</v>
      </c>
      <c r="H1497" s="595" t="s">
        <v>411</v>
      </c>
      <c r="I1497" s="620" t="s">
        <v>2663</v>
      </c>
      <c r="J1497" s="643">
        <v>370000000</v>
      </c>
    </row>
    <row r="1498" spans="1:10">
      <c r="A1498" s="595" t="s">
        <v>411</v>
      </c>
      <c r="B1498" s="644" t="s">
        <v>411</v>
      </c>
      <c r="C1498" s="642" t="s">
        <v>411</v>
      </c>
      <c r="D1498" s="594" t="s">
        <v>460</v>
      </c>
      <c r="E1498" s="594" t="s">
        <v>322</v>
      </c>
      <c r="F1498" s="594" t="s">
        <v>2662</v>
      </c>
      <c r="G1498" s="594" t="s">
        <v>171</v>
      </c>
      <c r="H1498" s="595" t="s">
        <v>411</v>
      </c>
      <c r="I1498" s="620" t="s">
        <v>2677</v>
      </c>
      <c r="J1498" s="643">
        <v>175000</v>
      </c>
    </row>
    <row r="1499" spans="1:10">
      <c r="A1499" s="595" t="s">
        <v>411</v>
      </c>
      <c r="B1499" s="644" t="s">
        <v>411</v>
      </c>
      <c r="C1499" s="642" t="s">
        <v>411</v>
      </c>
      <c r="D1499" s="594" t="s">
        <v>460</v>
      </c>
      <c r="E1499" s="594" t="s">
        <v>322</v>
      </c>
      <c r="F1499" s="594" t="s">
        <v>2662</v>
      </c>
      <c r="G1499" s="594" t="s">
        <v>171</v>
      </c>
      <c r="H1499" s="594" t="s">
        <v>173</v>
      </c>
      <c r="I1499" s="620" t="s">
        <v>174</v>
      </c>
      <c r="J1499" s="643">
        <v>175000</v>
      </c>
    </row>
    <row r="1500" spans="1:10">
      <c r="A1500" s="595" t="s">
        <v>411</v>
      </c>
      <c r="B1500" s="644" t="s">
        <v>411</v>
      </c>
      <c r="C1500" s="642" t="s">
        <v>411</v>
      </c>
      <c r="D1500" s="594" t="s">
        <v>460</v>
      </c>
      <c r="E1500" s="594" t="s">
        <v>322</v>
      </c>
      <c r="F1500" s="594" t="s">
        <v>2662</v>
      </c>
      <c r="G1500" s="594" t="s">
        <v>189</v>
      </c>
      <c r="H1500" s="595" t="s">
        <v>411</v>
      </c>
      <c r="I1500" s="620" t="s">
        <v>190</v>
      </c>
      <c r="J1500" s="643">
        <v>19825000</v>
      </c>
    </row>
    <row r="1501" spans="1:10">
      <c r="A1501" s="595" t="s">
        <v>411</v>
      </c>
      <c r="B1501" s="644" t="s">
        <v>411</v>
      </c>
      <c r="C1501" s="642" t="s">
        <v>411</v>
      </c>
      <c r="D1501" s="594" t="s">
        <v>460</v>
      </c>
      <c r="E1501" s="594" t="s">
        <v>322</v>
      </c>
      <c r="F1501" s="594" t="s">
        <v>2662</v>
      </c>
      <c r="G1501" s="594" t="s">
        <v>189</v>
      </c>
      <c r="H1501" s="594" t="s">
        <v>192</v>
      </c>
      <c r="I1501" s="620" t="s">
        <v>195</v>
      </c>
      <c r="J1501" s="643">
        <v>19825000</v>
      </c>
    </row>
    <row r="1502" spans="1:10">
      <c r="A1502" s="595" t="s">
        <v>411</v>
      </c>
      <c r="B1502" s="644" t="s">
        <v>411</v>
      </c>
      <c r="C1502" s="642" t="s">
        <v>411</v>
      </c>
      <c r="D1502" s="594" t="s">
        <v>460</v>
      </c>
      <c r="E1502" s="594" t="s">
        <v>322</v>
      </c>
      <c r="F1502" s="594" t="s">
        <v>2662</v>
      </c>
      <c r="G1502" s="594" t="s">
        <v>498</v>
      </c>
      <c r="H1502" s="595" t="s">
        <v>411</v>
      </c>
      <c r="I1502" s="620" t="s">
        <v>499</v>
      </c>
      <c r="J1502" s="643">
        <v>350000000</v>
      </c>
    </row>
    <row r="1503" spans="1:10">
      <c r="A1503" s="595" t="s">
        <v>411</v>
      </c>
      <c r="B1503" s="644" t="s">
        <v>411</v>
      </c>
      <c r="C1503" s="642" t="s">
        <v>411</v>
      </c>
      <c r="D1503" s="594" t="s">
        <v>460</v>
      </c>
      <c r="E1503" s="594" t="s">
        <v>322</v>
      </c>
      <c r="F1503" s="594" t="s">
        <v>2662</v>
      </c>
      <c r="G1503" s="594" t="s">
        <v>498</v>
      </c>
      <c r="H1503" s="594" t="s">
        <v>500</v>
      </c>
      <c r="I1503" s="620" t="s">
        <v>2792</v>
      </c>
      <c r="J1503" s="643">
        <v>350000000</v>
      </c>
    </row>
    <row r="1504" spans="1:10">
      <c r="A1504" s="595" t="s">
        <v>411</v>
      </c>
      <c r="B1504" s="644" t="s">
        <v>411</v>
      </c>
      <c r="C1504" s="642" t="s">
        <v>411</v>
      </c>
      <c r="D1504" s="594" t="s">
        <v>460</v>
      </c>
      <c r="E1504" s="594" t="s">
        <v>1369</v>
      </c>
      <c r="F1504" s="595" t="s">
        <v>411</v>
      </c>
      <c r="G1504" s="595" t="s">
        <v>411</v>
      </c>
      <c r="H1504" s="595" t="s">
        <v>411</v>
      </c>
      <c r="I1504" s="620" t="s">
        <v>1968</v>
      </c>
      <c r="J1504" s="643">
        <v>20000000</v>
      </c>
    </row>
    <row r="1505" spans="1:10" ht="25.5">
      <c r="A1505" s="595" t="s">
        <v>411</v>
      </c>
      <c r="B1505" s="644" t="s">
        <v>411</v>
      </c>
      <c r="C1505" s="642" t="s">
        <v>411</v>
      </c>
      <c r="D1505" s="594" t="s">
        <v>460</v>
      </c>
      <c r="E1505" s="594" t="s">
        <v>1369</v>
      </c>
      <c r="F1505" s="594" t="s">
        <v>2846</v>
      </c>
      <c r="G1505" s="595" t="s">
        <v>411</v>
      </c>
      <c r="H1505" s="595" t="s">
        <v>411</v>
      </c>
      <c r="I1505" s="620" t="s">
        <v>2847</v>
      </c>
      <c r="J1505" s="643">
        <v>20000000</v>
      </c>
    </row>
    <row r="1506" spans="1:10">
      <c r="A1506" s="595" t="s">
        <v>411</v>
      </c>
      <c r="B1506" s="644" t="s">
        <v>411</v>
      </c>
      <c r="C1506" s="642" t="s">
        <v>411</v>
      </c>
      <c r="D1506" s="594" t="s">
        <v>460</v>
      </c>
      <c r="E1506" s="594" t="s">
        <v>1369</v>
      </c>
      <c r="F1506" s="594" t="s">
        <v>2846</v>
      </c>
      <c r="G1506" s="594" t="s">
        <v>2756</v>
      </c>
      <c r="H1506" s="595" t="s">
        <v>411</v>
      </c>
      <c r="I1506" s="620" t="s">
        <v>2757</v>
      </c>
      <c r="J1506" s="643">
        <v>20000000</v>
      </c>
    </row>
    <row r="1507" spans="1:10">
      <c r="A1507" s="595" t="s">
        <v>411</v>
      </c>
      <c r="B1507" s="644" t="s">
        <v>411</v>
      </c>
      <c r="C1507" s="642" t="s">
        <v>411</v>
      </c>
      <c r="D1507" s="594" t="s">
        <v>460</v>
      </c>
      <c r="E1507" s="594" t="s">
        <v>1369</v>
      </c>
      <c r="F1507" s="594" t="s">
        <v>2846</v>
      </c>
      <c r="G1507" s="594" t="s">
        <v>2756</v>
      </c>
      <c r="H1507" s="594" t="s">
        <v>2842</v>
      </c>
      <c r="I1507" s="620" t="s">
        <v>195</v>
      </c>
      <c r="J1507" s="643">
        <v>20000000</v>
      </c>
    </row>
    <row r="1508" spans="1:10" ht="51">
      <c r="A1508" s="595" t="s">
        <v>411</v>
      </c>
      <c r="B1508" s="596" t="s">
        <v>1585</v>
      </c>
      <c r="C1508" s="620" t="s">
        <v>1586</v>
      </c>
      <c r="D1508" s="595" t="s">
        <v>411</v>
      </c>
      <c r="E1508" s="595" t="s">
        <v>411</v>
      </c>
      <c r="F1508" s="595" t="s">
        <v>411</v>
      </c>
      <c r="G1508" s="595" t="s">
        <v>411</v>
      </c>
      <c r="H1508" s="595" t="s">
        <v>411</v>
      </c>
      <c r="I1508" s="642" t="s">
        <v>411</v>
      </c>
      <c r="J1508" s="643">
        <v>7033264550</v>
      </c>
    </row>
    <row r="1509" spans="1:10">
      <c r="A1509" s="595" t="s">
        <v>411</v>
      </c>
      <c r="B1509" s="644" t="s">
        <v>411</v>
      </c>
      <c r="C1509" s="642" t="s">
        <v>411</v>
      </c>
      <c r="D1509" s="594" t="s">
        <v>397</v>
      </c>
      <c r="E1509" s="595" t="s">
        <v>411</v>
      </c>
      <c r="F1509" s="595" t="s">
        <v>411</v>
      </c>
      <c r="G1509" s="595" t="s">
        <v>411</v>
      </c>
      <c r="H1509" s="595" t="s">
        <v>411</v>
      </c>
      <c r="I1509" s="620" t="s">
        <v>398</v>
      </c>
      <c r="J1509" s="643">
        <v>1720564950</v>
      </c>
    </row>
    <row r="1510" spans="1:10">
      <c r="A1510" s="595" t="s">
        <v>411</v>
      </c>
      <c r="B1510" s="644" t="s">
        <v>411</v>
      </c>
      <c r="C1510" s="642" t="s">
        <v>411</v>
      </c>
      <c r="D1510" s="594" t="s">
        <v>397</v>
      </c>
      <c r="E1510" s="594" t="s">
        <v>570</v>
      </c>
      <c r="F1510" s="595" t="s">
        <v>411</v>
      </c>
      <c r="G1510" s="595" t="s">
        <v>411</v>
      </c>
      <c r="H1510" s="595" t="s">
        <v>411</v>
      </c>
      <c r="I1510" s="620" t="s">
        <v>2711</v>
      </c>
      <c r="J1510" s="643">
        <v>650000000</v>
      </c>
    </row>
    <row r="1511" spans="1:10">
      <c r="A1511" s="595" t="s">
        <v>411</v>
      </c>
      <c r="B1511" s="644" t="s">
        <v>411</v>
      </c>
      <c r="C1511" s="642" t="s">
        <v>411</v>
      </c>
      <c r="D1511" s="594" t="s">
        <v>397</v>
      </c>
      <c r="E1511" s="594" t="s">
        <v>570</v>
      </c>
      <c r="F1511" s="594" t="s">
        <v>2712</v>
      </c>
      <c r="G1511" s="595" t="s">
        <v>411</v>
      </c>
      <c r="H1511" s="595" t="s">
        <v>411</v>
      </c>
      <c r="I1511" s="620" t="s">
        <v>1165</v>
      </c>
      <c r="J1511" s="643">
        <v>500000000</v>
      </c>
    </row>
    <row r="1512" spans="1:10">
      <c r="A1512" s="595" t="s">
        <v>411</v>
      </c>
      <c r="B1512" s="644" t="s">
        <v>411</v>
      </c>
      <c r="C1512" s="642" t="s">
        <v>411</v>
      </c>
      <c r="D1512" s="594" t="s">
        <v>397</v>
      </c>
      <c r="E1512" s="594" t="s">
        <v>570</v>
      </c>
      <c r="F1512" s="594" t="s">
        <v>2712</v>
      </c>
      <c r="G1512" s="594" t="s">
        <v>167</v>
      </c>
      <c r="H1512" s="595" t="s">
        <v>411</v>
      </c>
      <c r="I1512" s="620" t="s">
        <v>168</v>
      </c>
      <c r="J1512" s="643">
        <v>8843051</v>
      </c>
    </row>
    <row r="1513" spans="1:10">
      <c r="A1513" s="595" t="s">
        <v>411</v>
      </c>
      <c r="B1513" s="644" t="s">
        <v>411</v>
      </c>
      <c r="C1513" s="642" t="s">
        <v>411</v>
      </c>
      <c r="D1513" s="594" t="s">
        <v>397</v>
      </c>
      <c r="E1513" s="594" t="s">
        <v>570</v>
      </c>
      <c r="F1513" s="594" t="s">
        <v>2712</v>
      </c>
      <c r="G1513" s="594" t="s">
        <v>167</v>
      </c>
      <c r="H1513" s="594" t="s">
        <v>228</v>
      </c>
      <c r="I1513" s="620" t="s">
        <v>2673</v>
      </c>
      <c r="J1513" s="643">
        <v>1054051</v>
      </c>
    </row>
    <row r="1514" spans="1:10">
      <c r="A1514" s="595" t="s">
        <v>411</v>
      </c>
      <c r="B1514" s="644" t="s">
        <v>411</v>
      </c>
      <c r="C1514" s="642" t="s">
        <v>411</v>
      </c>
      <c r="D1514" s="594" t="s">
        <v>397</v>
      </c>
      <c r="E1514" s="594" t="s">
        <v>570</v>
      </c>
      <c r="F1514" s="594" t="s">
        <v>2712</v>
      </c>
      <c r="G1514" s="594" t="s">
        <v>167</v>
      </c>
      <c r="H1514" s="594" t="s">
        <v>230</v>
      </c>
      <c r="I1514" s="620" t="s">
        <v>2675</v>
      </c>
      <c r="J1514" s="643">
        <v>4649000</v>
      </c>
    </row>
    <row r="1515" spans="1:10">
      <c r="A1515" s="595" t="s">
        <v>411</v>
      </c>
      <c r="B1515" s="644" t="s">
        <v>411</v>
      </c>
      <c r="C1515" s="642" t="s">
        <v>411</v>
      </c>
      <c r="D1515" s="594" t="s">
        <v>397</v>
      </c>
      <c r="E1515" s="594" t="s">
        <v>570</v>
      </c>
      <c r="F1515" s="594" t="s">
        <v>2712</v>
      </c>
      <c r="G1515" s="594" t="s">
        <v>167</v>
      </c>
      <c r="H1515" s="594" t="s">
        <v>354</v>
      </c>
      <c r="I1515" s="620" t="s">
        <v>2736</v>
      </c>
      <c r="J1515" s="643">
        <v>2850000</v>
      </c>
    </row>
    <row r="1516" spans="1:10">
      <c r="A1516" s="595" t="s">
        <v>411</v>
      </c>
      <c r="B1516" s="644" t="s">
        <v>411</v>
      </c>
      <c r="C1516" s="642" t="s">
        <v>411</v>
      </c>
      <c r="D1516" s="594" t="s">
        <v>397</v>
      </c>
      <c r="E1516" s="594" t="s">
        <v>570</v>
      </c>
      <c r="F1516" s="594" t="s">
        <v>2712</v>
      </c>
      <c r="G1516" s="594" t="s">
        <v>167</v>
      </c>
      <c r="H1516" s="594" t="s">
        <v>232</v>
      </c>
      <c r="I1516" s="620" t="s">
        <v>195</v>
      </c>
      <c r="J1516" s="643">
        <v>290000</v>
      </c>
    </row>
    <row r="1517" spans="1:10">
      <c r="A1517" s="595" t="s">
        <v>411</v>
      </c>
      <c r="B1517" s="644" t="s">
        <v>411</v>
      </c>
      <c r="C1517" s="642" t="s">
        <v>411</v>
      </c>
      <c r="D1517" s="594" t="s">
        <v>397</v>
      </c>
      <c r="E1517" s="594" t="s">
        <v>570</v>
      </c>
      <c r="F1517" s="594" t="s">
        <v>2712</v>
      </c>
      <c r="G1517" s="594" t="s">
        <v>171</v>
      </c>
      <c r="H1517" s="595" t="s">
        <v>411</v>
      </c>
      <c r="I1517" s="620" t="s">
        <v>2677</v>
      </c>
      <c r="J1517" s="643">
        <v>1920000</v>
      </c>
    </row>
    <row r="1518" spans="1:10">
      <c r="A1518" s="595" t="s">
        <v>411</v>
      </c>
      <c r="B1518" s="644" t="s">
        <v>411</v>
      </c>
      <c r="C1518" s="642" t="s">
        <v>411</v>
      </c>
      <c r="D1518" s="594" t="s">
        <v>397</v>
      </c>
      <c r="E1518" s="594" t="s">
        <v>570</v>
      </c>
      <c r="F1518" s="594" t="s">
        <v>2712</v>
      </c>
      <c r="G1518" s="594" t="s">
        <v>171</v>
      </c>
      <c r="H1518" s="594" t="s">
        <v>173</v>
      </c>
      <c r="I1518" s="620" t="s">
        <v>174</v>
      </c>
      <c r="J1518" s="643">
        <v>1920000</v>
      </c>
    </row>
    <row r="1519" spans="1:10">
      <c r="A1519" s="595" t="s">
        <v>411</v>
      </c>
      <c r="B1519" s="644" t="s">
        <v>411</v>
      </c>
      <c r="C1519" s="642" t="s">
        <v>411</v>
      </c>
      <c r="D1519" s="594" t="s">
        <v>397</v>
      </c>
      <c r="E1519" s="594" t="s">
        <v>570</v>
      </c>
      <c r="F1519" s="594" t="s">
        <v>2712</v>
      </c>
      <c r="G1519" s="594" t="s">
        <v>177</v>
      </c>
      <c r="H1519" s="595" t="s">
        <v>411</v>
      </c>
      <c r="I1519" s="620" t="s">
        <v>178</v>
      </c>
      <c r="J1519" s="643">
        <v>2851949</v>
      </c>
    </row>
    <row r="1520" spans="1:10">
      <c r="A1520" s="595" t="s">
        <v>411</v>
      </c>
      <c r="B1520" s="644" t="s">
        <v>411</v>
      </c>
      <c r="C1520" s="642" t="s">
        <v>411</v>
      </c>
      <c r="D1520" s="594" t="s">
        <v>397</v>
      </c>
      <c r="E1520" s="594" t="s">
        <v>570</v>
      </c>
      <c r="F1520" s="594" t="s">
        <v>2712</v>
      </c>
      <c r="G1520" s="594" t="s">
        <v>177</v>
      </c>
      <c r="H1520" s="594" t="s">
        <v>181</v>
      </c>
      <c r="I1520" s="620" t="s">
        <v>182</v>
      </c>
      <c r="J1520" s="643">
        <v>2851949</v>
      </c>
    </row>
    <row r="1521" spans="1:10">
      <c r="A1521" s="595" t="s">
        <v>411</v>
      </c>
      <c r="B1521" s="644" t="s">
        <v>411</v>
      </c>
      <c r="C1521" s="642" t="s">
        <v>411</v>
      </c>
      <c r="D1521" s="594" t="s">
        <v>397</v>
      </c>
      <c r="E1521" s="594" t="s">
        <v>570</v>
      </c>
      <c r="F1521" s="594" t="s">
        <v>2712</v>
      </c>
      <c r="G1521" s="594" t="s">
        <v>240</v>
      </c>
      <c r="H1521" s="595" t="s">
        <v>411</v>
      </c>
      <c r="I1521" s="620" t="s">
        <v>241</v>
      </c>
      <c r="J1521" s="643">
        <v>166135000</v>
      </c>
    </row>
    <row r="1522" spans="1:10">
      <c r="A1522" s="595" t="s">
        <v>411</v>
      </c>
      <c r="B1522" s="644" t="s">
        <v>411</v>
      </c>
      <c r="C1522" s="642" t="s">
        <v>411</v>
      </c>
      <c r="D1522" s="594" t="s">
        <v>397</v>
      </c>
      <c r="E1522" s="594" t="s">
        <v>570</v>
      </c>
      <c r="F1522" s="594" t="s">
        <v>2712</v>
      </c>
      <c r="G1522" s="594" t="s">
        <v>240</v>
      </c>
      <c r="H1522" s="594" t="s">
        <v>242</v>
      </c>
      <c r="I1522" s="620" t="s">
        <v>243</v>
      </c>
      <c r="J1522" s="643">
        <v>5220000</v>
      </c>
    </row>
    <row r="1523" spans="1:10">
      <c r="A1523" s="595" t="s">
        <v>411</v>
      </c>
      <c r="B1523" s="644" t="s">
        <v>411</v>
      </c>
      <c r="C1523" s="642" t="s">
        <v>411</v>
      </c>
      <c r="D1523" s="594" t="s">
        <v>397</v>
      </c>
      <c r="E1523" s="594" t="s">
        <v>570</v>
      </c>
      <c r="F1523" s="594" t="s">
        <v>2712</v>
      </c>
      <c r="G1523" s="594" t="s">
        <v>240</v>
      </c>
      <c r="H1523" s="594" t="s">
        <v>728</v>
      </c>
      <c r="I1523" s="620" t="s">
        <v>729</v>
      </c>
      <c r="J1523" s="643">
        <v>9600000</v>
      </c>
    </row>
    <row r="1524" spans="1:10">
      <c r="A1524" s="595" t="s">
        <v>411</v>
      </c>
      <c r="B1524" s="644" t="s">
        <v>411</v>
      </c>
      <c r="C1524" s="642" t="s">
        <v>411</v>
      </c>
      <c r="D1524" s="594" t="s">
        <v>397</v>
      </c>
      <c r="E1524" s="594" t="s">
        <v>570</v>
      </c>
      <c r="F1524" s="594" t="s">
        <v>2712</v>
      </c>
      <c r="G1524" s="594" t="s">
        <v>240</v>
      </c>
      <c r="H1524" s="594" t="s">
        <v>1268</v>
      </c>
      <c r="I1524" s="620" t="s">
        <v>1267</v>
      </c>
      <c r="J1524" s="643">
        <v>28210000</v>
      </c>
    </row>
    <row r="1525" spans="1:10">
      <c r="A1525" s="595" t="s">
        <v>411</v>
      </c>
      <c r="B1525" s="644" t="s">
        <v>411</v>
      </c>
      <c r="C1525" s="642" t="s">
        <v>411</v>
      </c>
      <c r="D1525" s="594" t="s">
        <v>397</v>
      </c>
      <c r="E1525" s="594" t="s">
        <v>570</v>
      </c>
      <c r="F1525" s="594" t="s">
        <v>2712</v>
      </c>
      <c r="G1525" s="594" t="s">
        <v>240</v>
      </c>
      <c r="H1525" s="594" t="s">
        <v>730</v>
      </c>
      <c r="I1525" s="620" t="s">
        <v>186</v>
      </c>
      <c r="J1525" s="643">
        <v>47450000</v>
      </c>
    </row>
    <row r="1526" spans="1:10">
      <c r="A1526" s="595" t="s">
        <v>411</v>
      </c>
      <c r="B1526" s="644" t="s">
        <v>411</v>
      </c>
      <c r="C1526" s="642" t="s">
        <v>411</v>
      </c>
      <c r="D1526" s="594" t="s">
        <v>397</v>
      </c>
      <c r="E1526" s="594" t="s">
        <v>570</v>
      </c>
      <c r="F1526" s="594" t="s">
        <v>2712</v>
      </c>
      <c r="G1526" s="594" t="s">
        <v>240</v>
      </c>
      <c r="H1526" s="594" t="s">
        <v>731</v>
      </c>
      <c r="I1526" s="620" t="s">
        <v>732</v>
      </c>
      <c r="J1526" s="643">
        <v>12000000</v>
      </c>
    </row>
    <row r="1527" spans="1:10">
      <c r="A1527" s="595" t="s">
        <v>411</v>
      </c>
      <c r="B1527" s="644" t="s">
        <v>411</v>
      </c>
      <c r="C1527" s="642" t="s">
        <v>411</v>
      </c>
      <c r="D1527" s="594" t="s">
        <v>397</v>
      </c>
      <c r="E1527" s="594" t="s">
        <v>570</v>
      </c>
      <c r="F1527" s="594" t="s">
        <v>2712</v>
      </c>
      <c r="G1527" s="594" t="s">
        <v>240</v>
      </c>
      <c r="H1527" s="594" t="s">
        <v>733</v>
      </c>
      <c r="I1527" s="620" t="s">
        <v>734</v>
      </c>
      <c r="J1527" s="643">
        <v>40275000</v>
      </c>
    </row>
    <row r="1528" spans="1:10">
      <c r="A1528" s="595" t="s">
        <v>411</v>
      </c>
      <c r="B1528" s="644" t="s">
        <v>411</v>
      </c>
      <c r="C1528" s="642" t="s">
        <v>411</v>
      </c>
      <c r="D1528" s="594" t="s">
        <v>397</v>
      </c>
      <c r="E1528" s="594" t="s">
        <v>570</v>
      </c>
      <c r="F1528" s="594" t="s">
        <v>2712</v>
      </c>
      <c r="G1528" s="594" t="s">
        <v>240</v>
      </c>
      <c r="H1528" s="594" t="s">
        <v>735</v>
      </c>
      <c r="I1528" s="620" t="s">
        <v>193</v>
      </c>
      <c r="J1528" s="643">
        <v>23380000</v>
      </c>
    </row>
    <row r="1529" spans="1:10">
      <c r="A1529" s="595" t="s">
        <v>411</v>
      </c>
      <c r="B1529" s="644" t="s">
        <v>411</v>
      </c>
      <c r="C1529" s="642" t="s">
        <v>411</v>
      </c>
      <c r="D1529" s="594" t="s">
        <v>397</v>
      </c>
      <c r="E1529" s="594" t="s">
        <v>570</v>
      </c>
      <c r="F1529" s="594" t="s">
        <v>2712</v>
      </c>
      <c r="G1529" s="594" t="s">
        <v>194</v>
      </c>
      <c r="H1529" s="595" t="s">
        <v>411</v>
      </c>
      <c r="I1529" s="620" t="s">
        <v>195</v>
      </c>
      <c r="J1529" s="643">
        <v>320250000</v>
      </c>
    </row>
    <row r="1530" spans="1:10">
      <c r="A1530" s="595" t="s">
        <v>411</v>
      </c>
      <c r="B1530" s="644" t="s">
        <v>411</v>
      </c>
      <c r="C1530" s="642" t="s">
        <v>411</v>
      </c>
      <c r="D1530" s="594" t="s">
        <v>397</v>
      </c>
      <c r="E1530" s="594" t="s">
        <v>570</v>
      </c>
      <c r="F1530" s="594" t="s">
        <v>2712</v>
      </c>
      <c r="G1530" s="594" t="s">
        <v>194</v>
      </c>
      <c r="H1530" s="594" t="s">
        <v>198</v>
      </c>
      <c r="I1530" s="620" t="s">
        <v>199</v>
      </c>
      <c r="J1530" s="643">
        <v>7650000</v>
      </c>
    </row>
    <row r="1531" spans="1:10">
      <c r="A1531" s="595" t="s">
        <v>411</v>
      </c>
      <c r="B1531" s="644" t="s">
        <v>411</v>
      </c>
      <c r="C1531" s="642" t="s">
        <v>411</v>
      </c>
      <c r="D1531" s="594" t="s">
        <v>397</v>
      </c>
      <c r="E1531" s="594" t="s">
        <v>570</v>
      </c>
      <c r="F1531" s="594" t="s">
        <v>2712</v>
      </c>
      <c r="G1531" s="594" t="s">
        <v>194</v>
      </c>
      <c r="H1531" s="594" t="s">
        <v>200</v>
      </c>
      <c r="I1531" s="620" t="s">
        <v>201</v>
      </c>
      <c r="J1531" s="643">
        <v>312600000</v>
      </c>
    </row>
    <row r="1532" spans="1:10">
      <c r="A1532" s="595" t="s">
        <v>411</v>
      </c>
      <c r="B1532" s="644" t="s">
        <v>411</v>
      </c>
      <c r="C1532" s="642" t="s">
        <v>411</v>
      </c>
      <c r="D1532" s="594" t="s">
        <v>397</v>
      </c>
      <c r="E1532" s="594" t="s">
        <v>570</v>
      </c>
      <c r="F1532" s="594" t="s">
        <v>2740</v>
      </c>
      <c r="G1532" s="595" t="s">
        <v>411</v>
      </c>
      <c r="H1532" s="595" t="s">
        <v>411</v>
      </c>
      <c r="I1532" s="620" t="s">
        <v>2741</v>
      </c>
      <c r="J1532" s="643">
        <v>150000000</v>
      </c>
    </row>
    <row r="1533" spans="1:10">
      <c r="A1533" s="595" t="s">
        <v>411</v>
      </c>
      <c r="B1533" s="644" t="s">
        <v>411</v>
      </c>
      <c r="C1533" s="642" t="s">
        <v>411</v>
      </c>
      <c r="D1533" s="594" t="s">
        <v>397</v>
      </c>
      <c r="E1533" s="594" t="s">
        <v>570</v>
      </c>
      <c r="F1533" s="594" t="s">
        <v>2740</v>
      </c>
      <c r="G1533" s="594" t="s">
        <v>148</v>
      </c>
      <c r="H1533" s="595" t="s">
        <v>411</v>
      </c>
      <c r="I1533" s="620" t="s">
        <v>149</v>
      </c>
      <c r="J1533" s="643">
        <v>3049000</v>
      </c>
    </row>
    <row r="1534" spans="1:10">
      <c r="A1534" s="595" t="s">
        <v>411</v>
      </c>
      <c r="B1534" s="644" t="s">
        <v>411</v>
      </c>
      <c r="C1534" s="642" t="s">
        <v>411</v>
      </c>
      <c r="D1534" s="594" t="s">
        <v>397</v>
      </c>
      <c r="E1534" s="594" t="s">
        <v>570</v>
      </c>
      <c r="F1534" s="594" t="s">
        <v>2740</v>
      </c>
      <c r="G1534" s="594" t="s">
        <v>148</v>
      </c>
      <c r="H1534" s="594" t="s">
        <v>1075</v>
      </c>
      <c r="I1534" s="620" t="s">
        <v>2666</v>
      </c>
      <c r="J1534" s="643">
        <v>3049000</v>
      </c>
    </row>
    <row r="1535" spans="1:10">
      <c r="A1535" s="595" t="s">
        <v>411</v>
      </c>
      <c r="B1535" s="644" t="s">
        <v>411</v>
      </c>
      <c r="C1535" s="642" t="s">
        <v>411</v>
      </c>
      <c r="D1535" s="594" t="s">
        <v>397</v>
      </c>
      <c r="E1535" s="594" t="s">
        <v>570</v>
      </c>
      <c r="F1535" s="594" t="s">
        <v>2740</v>
      </c>
      <c r="G1535" s="594" t="s">
        <v>167</v>
      </c>
      <c r="H1535" s="595" t="s">
        <v>411</v>
      </c>
      <c r="I1535" s="620" t="s">
        <v>168</v>
      </c>
      <c r="J1535" s="643">
        <v>31365000</v>
      </c>
    </row>
    <row r="1536" spans="1:10">
      <c r="A1536" s="595" t="s">
        <v>411</v>
      </c>
      <c r="B1536" s="644" t="s">
        <v>411</v>
      </c>
      <c r="C1536" s="642" t="s">
        <v>411</v>
      </c>
      <c r="D1536" s="594" t="s">
        <v>397</v>
      </c>
      <c r="E1536" s="594" t="s">
        <v>570</v>
      </c>
      <c r="F1536" s="594" t="s">
        <v>2740</v>
      </c>
      <c r="G1536" s="594" t="s">
        <v>167</v>
      </c>
      <c r="H1536" s="594" t="s">
        <v>354</v>
      </c>
      <c r="I1536" s="620" t="s">
        <v>2736</v>
      </c>
      <c r="J1536" s="643">
        <v>31365000</v>
      </c>
    </row>
    <row r="1537" spans="1:10">
      <c r="A1537" s="595" t="s">
        <v>411</v>
      </c>
      <c r="B1537" s="644" t="s">
        <v>411</v>
      </c>
      <c r="C1537" s="642" t="s">
        <v>411</v>
      </c>
      <c r="D1537" s="594" t="s">
        <v>397</v>
      </c>
      <c r="E1537" s="594" t="s">
        <v>570</v>
      </c>
      <c r="F1537" s="594" t="s">
        <v>2740</v>
      </c>
      <c r="G1537" s="594" t="s">
        <v>171</v>
      </c>
      <c r="H1537" s="595" t="s">
        <v>411</v>
      </c>
      <c r="I1537" s="620" t="s">
        <v>2677</v>
      </c>
      <c r="J1537" s="643">
        <v>2960000</v>
      </c>
    </row>
    <row r="1538" spans="1:10">
      <c r="A1538" s="595" t="s">
        <v>411</v>
      </c>
      <c r="B1538" s="644" t="s">
        <v>411</v>
      </c>
      <c r="C1538" s="642" t="s">
        <v>411</v>
      </c>
      <c r="D1538" s="594" t="s">
        <v>397</v>
      </c>
      <c r="E1538" s="594" t="s">
        <v>570</v>
      </c>
      <c r="F1538" s="594" t="s">
        <v>2740</v>
      </c>
      <c r="G1538" s="594" t="s">
        <v>171</v>
      </c>
      <c r="H1538" s="594" t="s">
        <v>173</v>
      </c>
      <c r="I1538" s="620" t="s">
        <v>174</v>
      </c>
      <c r="J1538" s="643">
        <v>2960000</v>
      </c>
    </row>
    <row r="1539" spans="1:10">
      <c r="A1539" s="595" t="s">
        <v>411</v>
      </c>
      <c r="B1539" s="644" t="s">
        <v>411</v>
      </c>
      <c r="C1539" s="642" t="s">
        <v>411</v>
      </c>
      <c r="D1539" s="594" t="s">
        <v>397</v>
      </c>
      <c r="E1539" s="594" t="s">
        <v>570</v>
      </c>
      <c r="F1539" s="594" t="s">
        <v>2740</v>
      </c>
      <c r="G1539" s="594" t="s">
        <v>177</v>
      </c>
      <c r="H1539" s="595" t="s">
        <v>411</v>
      </c>
      <c r="I1539" s="620" t="s">
        <v>178</v>
      </c>
      <c r="J1539" s="643">
        <v>2257000</v>
      </c>
    </row>
    <row r="1540" spans="1:10">
      <c r="A1540" s="595" t="s">
        <v>411</v>
      </c>
      <c r="B1540" s="644" t="s">
        <v>411</v>
      </c>
      <c r="C1540" s="642" t="s">
        <v>411</v>
      </c>
      <c r="D1540" s="594" t="s">
        <v>397</v>
      </c>
      <c r="E1540" s="594" t="s">
        <v>570</v>
      </c>
      <c r="F1540" s="594" t="s">
        <v>2740</v>
      </c>
      <c r="G1540" s="594" t="s">
        <v>177</v>
      </c>
      <c r="H1540" s="594" t="s">
        <v>181</v>
      </c>
      <c r="I1540" s="620" t="s">
        <v>182</v>
      </c>
      <c r="J1540" s="643">
        <v>2257000</v>
      </c>
    </row>
    <row r="1541" spans="1:10">
      <c r="A1541" s="595" t="s">
        <v>411</v>
      </c>
      <c r="B1541" s="644" t="s">
        <v>411</v>
      </c>
      <c r="C1541" s="642" t="s">
        <v>411</v>
      </c>
      <c r="D1541" s="594" t="s">
        <v>397</v>
      </c>
      <c r="E1541" s="594" t="s">
        <v>570</v>
      </c>
      <c r="F1541" s="594" t="s">
        <v>2740</v>
      </c>
      <c r="G1541" s="594" t="s">
        <v>183</v>
      </c>
      <c r="H1541" s="595" t="s">
        <v>411</v>
      </c>
      <c r="I1541" s="620" t="s">
        <v>184</v>
      </c>
      <c r="J1541" s="643">
        <v>16441000</v>
      </c>
    </row>
    <row r="1542" spans="1:10">
      <c r="A1542" s="595" t="s">
        <v>411</v>
      </c>
      <c r="B1542" s="644" t="s">
        <v>411</v>
      </c>
      <c r="C1542" s="642" t="s">
        <v>411</v>
      </c>
      <c r="D1542" s="594" t="s">
        <v>397</v>
      </c>
      <c r="E1542" s="594" t="s">
        <v>570</v>
      </c>
      <c r="F1542" s="594" t="s">
        <v>2740</v>
      </c>
      <c r="G1542" s="594" t="s">
        <v>183</v>
      </c>
      <c r="H1542" s="594" t="s">
        <v>587</v>
      </c>
      <c r="I1542" s="620" t="s">
        <v>588</v>
      </c>
      <c r="J1542" s="643">
        <v>3041000</v>
      </c>
    </row>
    <row r="1543" spans="1:10">
      <c r="A1543" s="595" t="s">
        <v>411</v>
      </c>
      <c r="B1543" s="644" t="s">
        <v>411</v>
      </c>
      <c r="C1543" s="642" t="s">
        <v>411</v>
      </c>
      <c r="D1543" s="594" t="s">
        <v>397</v>
      </c>
      <c r="E1543" s="594" t="s">
        <v>570</v>
      </c>
      <c r="F1543" s="594" t="s">
        <v>2740</v>
      </c>
      <c r="G1543" s="594" t="s">
        <v>183</v>
      </c>
      <c r="H1543" s="594" t="s">
        <v>736</v>
      </c>
      <c r="I1543" s="620" t="s">
        <v>737</v>
      </c>
      <c r="J1543" s="643">
        <v>11400000</v>
      </c>
    </row>
    <row r="1544" spans="1:10">
      <c r="A1544" s="595" t="s">
        <v>411</v>
      </c>
      <c r="B1544" s="644" t="s">
        <v>411</v>
      </c>
      <c r="C1544" s="642" t="s">
        <v>411</v>
      </c>
      <c r="D1544" s="594" t="s">
        <v>397</v>
      </c>
      <c r="E1544" s="594" t="s">
        <v>570</v>
      </c>
      <c r="F1544" s="594" t="s">
        <v>2740</v>
      </c>
      <c r="G1544" s="594" t="s">
        <v>183</v>
      </c>
      <c r="H1544" s="594" t="s">
        <v>185</v>
      </c>
      <c r="I1544" s="620" t="s">
        <v>186</v>
      </c>
      <c r="J1544" s="643">
        <v>2000000</v>
      </c>
    </row>
    <row r="1545" spans="1:10">
      <c r="A1545" s="595" t="s">
        <v>411</v>
      </c>
      <c r="B1545" s="644" t="s">
        <v>411</v>
      </c>
      <c r="C1545" s="642" t="s">
        <v>411</v>
      </c>
      <c r="D1545" s="594" t="s">
        <v>397</v>
      </c>
      <c r="E1545" s="594" t="s">
        <v>570</v>
      </c>
      <c r="F1545" s="594" t="s">
        <v>2740</v>
      </c>
      <c r="G1545" s="594" t="s">
        <v>189</v>
      </c>
      <c r="H1545" s="595" t="s">
        <v>411</v>
      </c>
      <c r="I1545" s="620" t="s">
        <v>190</v>
      </c>
      <c r="J1545" s="643">
        <v>85868000</v>
      </c>
    </row>
    <row r="1546" spans="1:10">
      <c r="A1546" s="595" t="s">
        <v>411</v>
      </c>
      <c r="B1546" s="644" t="s">
        <v>411</v>
      </c>
      <c r="C1546" s="642" t="s">
        <v>411</v>
      </c>
      <c r="D1546" s="594" t="s">
        <v>397</v>
      </c>
      <c r="E1546" s="594" t="s">
        <v>570</v>
      </c>
      <c r="F1546" s="594" t="s">
        <v>2740</v>
      </c>
      <c r="G1546" s="594" t="s">
        <v>189</v>
      </c>
      <c r="H1546" s="594" t="s">
        <v>37</v>
      </c>
      <c r="I1546" s="620" t="s">
        <v>2696</v>
      </c>
      <c r="J1546" s="643">
        <v>84000000</v>
      </c>
    </row>
    <row r="1547" spans="1:10">
      <c r="A1547" s="595" t="s">
        <v>411</v>
      </c>
      <c r="B1547" s="644" t="s">
        <v>411</v>
      </c>
      <c r="C1547" s="642" t="s">
        <v>411</v>
      </c>
      <c r="D1547" s="594" t="s">
        <v>397</v>
      </c>
      <c r="E1547" s="594" t="s">
        <v>570</v>
      </c>
      <c r="F1547" s="594" t="s">
        <v>2740</v>
      </c>
      <c r="G1547" s="594" t="s">
        <v>189</v>
      </c>
      <c r="H1547" s="594" t="s">
        <v>192</v>
      </c>
      <c r="I1547" s="620" t="s">
        <v>195</v>
      </c>
      <c r="J1547" s="643">
        <v>1868000</v>
      </c>
    </row>
    <row r="1548" spans="1:10">
      <c r="A1548" s="595" t="s">
        <v>411</v>
      </c>
      <c r="B1548" s="644" t="s">
        <v>411</v>
      </c>
      <c r="C1548" s="642" t="s">
        <v>411</v>
      </c>
      <c r="D1548" s="594" t="s">
        <v>397</v>
      </c>
      <c r="E1548" s="594" t="s">
        <v>570</v>
      </c>
      <c r="F1548" s="594" t="s">
        <v>2740</v>
      </c>
      <c r="G1548" s="594" t="s">
        <v>194</v>
      </c>
      <c r="H1548" s="595" t="s">
        <v>411</v>
      </c>
      <c r="I1548" s="620" t="s">
        <v>195</v>
      </c>
      <c r="J1548" s="643">
        <v>8060000</v>
      </c>
    </row>
    <row r="1549" spans="1:10">
      <c r="A1549" s="595" t="s">
        <v>411</v>
      </c>
      <c r="B1549" s="644" t="s">
        <v>411</v>
      </c>
      <c r="C1549" s="642" t="s">
        <v>411</v>
      </c>
      <c r="D1549" s="594" t="s">
        <v>397</v>
      </c>
      <c r="E1549" s="594" t="s">
        <v>570</v>
      </c>
      <c r="F1549" s="594" t="s">
        <v>2740</v>
      </c>
      <c r="G1549" s="594" t="s">
        <v>194</v>
      </c>
      <c r="H1549" s="594" t="s">
        <v>198</v>
      </c>
      <c r="I1549" s="620" t="s">
        <v>199</v>
      </c>
      <c r="J1549" s="643">
        <v>8060000</v>
      </c>
    </row>
    <row r="1550" spans="1:10">
      <c r="A1550" s="595" t="s">
        <v>411</v>
      </c>
      <c r="B1550" s="644" t="s">
        <v>411</v>
      </c>
      <c r="C1550" s="642" t="s">
        <v>411</v>
      </c>
      <c r="D1550" s="594" t="s">
        <v>397</v>
      </c>
      <c r="E1550" s="594" t="s">
        <v>1959</v>
      </c>
      <c r="F1550" s="595" t="s">
        <v>411</v>
      </c>
      <c r="G1550" s="595" t="s">
        <v>411</v>
      </c>
      <c r="H1550" s="595" t="s">
        <v>411</v>
      </c>
      <c r="I1550" s="620" t="s">
        <v>1960</v>
      </c>
      <c r="J1550" s="643">
        <v>79564950</v>
      </c>
    </row>
    <row r="1551" spans="1:10">
      <c r="A1551" s="595" t="s">
        <v>411</v>
      </c>
      <c r="B1551" s="644" t="s">
        <v>411</v>
      </c>
      <c r="C1551" s="642" t="s">
        <v>411</v>
      </c>
      <c r="D1551" s="594" t="s">
        <v>397</v>
      </c>
      <c r="E1551" s="594" t="s">
        <v>1959</v>
      </c>
      <c r="F1551" s="594" t="s">
        <v>2744</v>
      </c>
      <c r="G1551" s="595" t="s">
        <v>411</v>
      </c>
      <c r="H1551" s="595" t="s">
        <v>411</v>
      </c>
      <c r="I1551" s="620" t="s">
        <v>2745</v>
      </c>
      <c r="J1551" s="643">
        <v>79564950</v>
      </c>
    </row>
    <row r="1552" spans="1:10">
      <c r="A1552" s="595" t="s">
        <v>411</v>
      </c>
      <c r="B1552" s="644" t="s">
        <v>411</v>
      </c>
      <c r="C1552" s="642" t="s">
        <v>411</v>
      </c>
      <c r="D1552" s="594" t="s">
        <v>397</v>
      </c>
      <c r="E1552" s="594" t="s">
        <v>1959</v>
      </c>
      <c r="F1552" s="594" t="s">
        <v>2744</v>
      </c>
      <c r="G1552" s="594" t="s">
        <v>194</v>
      </c>
      <c r="H1552" s="595" t="s">
        <v>411</v>
      </c>
      <c r="I1552" s="620" t="s">
        <v>195</v>
      </c>
      <c r="J1552" s="643">
        <v>79564950</v>
      </c>
    </row>
    <row r="1553" spans="1:10">
      <c r="A1553" s="595" t="s">
        <v>411</v>
      </c>
      <c r="B1553" s="644" t="s">
        <v>411</v>
      </c>
      <c r="C1553" s="642" t="s">
        <v>411</v>
      </c>
      <c r="D1553" s="594" t="s">
        <v>397</v>
      </c>
      <c r="E1553" s="594" t="s">
        <v>1959</v>
      </c>
      <c r="F1553" s="594" t="s">
        <v>2744</v>
      </c>
      <c r="G1553" s="594" t="s">
        <v>194</v>
      </c>
      <c r="H1553" s="594" t="s">
        <v>200</v>
      </c>
      <c r="I1553" s="620" t="s">
        <v>201</v>
      </c>
      <c r="J1553" s="643">
        <v>79564950</v>
      </c>
    </row>
    <row r="1554" spans="1:10">
      <c r="A1554" s="595" t="s">
        <v>411</v>
      </c>
      <c r="B1554" s="644" t="s">
        <v>411</v>
      </c>
      <c r="C1554" s="642" t="s">
        <v>411</v>
      </c>
      <c r="D1554" s="594" t="s">
        <v>397</v>
      </c>
      <c r="E1554" s="594" t="s">
        <v>276</v>
      </c>
      <c r="F1554" s="595" t="s">
        <v>411</v>
      </c>
      <c r="G1554" s="595" t="s">
        <v>411</v>
      </c>
      <c r="H1554" s="595" t="s">
        <v>411</v>
      </c>
      <c r="I1554" s="620" t="s">
        <v>1966</v>
      </c>
      <c r="J1554" s="643">
        <v>991000000</v>
      </c>
    </row>
    <row r="1555" spans="1:10">
      <c r="A1555" s="595" t="s">
        <v>411</v>
      </c>
      <c r="B1555" s="644" t="s">
        <v>411</v>
      </c>
      <c r="C1555" s="642" t="s">
        <v>411</v>
      </c>
      <c r="D1555" s="594" t="s">
        <v>397</v>
      </c>
      <c r="E1555" s="594" t="s">
        <v>276</v>
      </c>
      <c r="F1555" s="594" t="s">
        <v>1316</v>
      </c>
      <c r="G1555" s="595" t="s">
        <v>411</v>
      </c>
      <c r="H1555" s="595" t="s">
        <v>411</v>
      </c>
      <c r="I1555" s="620" t="s">
        <v>2760</v>
      </c>
      <c r="J1555" s="643">
        <v>991000000</v>
      </c>
    </row>
    <row r="1556" spans="1:10">
      <c r="A1556" s="595" t="s">
        <v>411</v>
      </c>
      <c r="B1556" s="644" t="s">
        <v>411</v>
      </c>
      <c r="C1556" s="642" t="s">
        <v>411</v>
      </c>
      <c r="D1556" s="594" t="s">
        <v>397</v>
      </c>
      <c r="E1556" s="594" t="s">
        <v>276</v>
      </c>
      <c r="F1556" s="594" t="s">
        <v>1316</v>
      </c>
      <c r="G1556" s="594" t="s">
        <v>148</v>
      </c>
      <c r="H1556" s="595" t="s">
        <v>411</v>
      </c>
      <c r="I1556" s="620" t="s">
        <v>149</v>
      </c>
      <c r="J1556" s="643">
        <v>3088500</v>
      </c>
    </row>
    <row r="1557" spans="1:10">
      <c r="A1557" s="595" t="s">
        <v>411</v>
      </c>
      <c r="B1557" s="644" t="s">
        <v>411</v>
      </c>
      <c r="C1557" s="642" t="s">
        <v>411</v>
      </c>
      <c r="D1557" s="594" t="s">
        <v>397</v>
      </c>
      <c r="E1557" s="594" t="s">
        <v>276</v>
      </c>
      <c r="F1557" s="594" t="s">
        <v>1316</v>
      </c>
      <c r="G1557" s="594" t="s">
        <v>148</v>
      </c>
      <c r="H1557" s="594" t="s">
        <v>1075</v>
      </c>
      <c r="I1557" s="620" t="s">
        <v>2666</v>
      </c>
      <c r="J1557" s="643">
        <v>3088500</v>
      </c>
    </row>
    <row r="1558" spans="1:10">
      <c r="A1558" s="595" t="s">
        <v>411</v>
      </c>
      <c r="B1558" s="644" t="s">
        <v>411</v>
      </c>
      <c r="C1558" s="642" t="s">
        <v>411</v>
      </c>
      <c r="D1558" s="594" t="s">
        <v>397</v>
      </c>
      <c r="E1558" s="594" t="s">
        <v>276</v>
      </c>
      <c r="F1558" s="594" t="s">
        <v>1316</v>
      </c>
      <c r="G1558" s="594" t="s">
        <v>167</v>
      </c>
      <c r="H1558" s="595" t="s">
        <v>411</v>
      </c>
      <c r="I1558" s="620" t="s">
        <v>168</v>
      </c>
      <c r="J1558" s="643">
        <v>13975000</v>
      </c>
    </row>
    <row r="1559" spans="1:10">
      <c r="A1559" s="595" t="s">
        <v>411</v>
      </c>
      <c r="B1559" s="644" t="s">
        <v>411</v>
      </c>
      <c r="C1559" s="642" t="s">
        <v>411</v>
      </c>
      <c r="D1559" s="594" t="s">
        <v>397</v>
      </c>
      <c r="E1559" s="594" t="s">
        <v>276</v>
      </c>
      <c r="F1559" s="594" t="s">
        <v>1316</v>
      </c>
      <c r="G1559" s="594" t="s">
        <v>167</v>
      </c>
      <c r="H1559" s="594" t="s">
        <v>230</v>
      </c>
      <c r="I1559" s="620" t="s">
        <v>2675</v>
      </c>
      <c r="J1559" s="643">
        <v>1065000</v>
      </c>
    </row>
    <row r="1560" spans="1:10">
      <c r="A1560" s="595" t="s">
        <v>411</v>
      </c>
      <c r="B1560" s="644" t="s">
        <v>411</v>
      </c>
      <c r="C1560" s="642" t="s">
        <v>411</v>
      </c>
      <c r="D1560" s="594" t="s">
        <v>397</v>
      </c>
      <c r="E1560" s="594" t="s">
        <v>276</v>
      </c>
      <c r="F1560" s="594" t="s">
        <v>1316</v>
      </c>
      <c r="G1560" s="594" t="s">
        <v>167</v>
      </c>
      <c r="H1560" s="594" t="s">
        <v>354</v>
      </c>
      <c r="I1560" s="620" t="s">
        <v>2736</v>
      </c>
      <c r="J1560" s="643">
        <v>12850000</v>
      </c>
    </row>
    <row r="1561" spans="1:10">
      <c r="A1561" s="595" t="s">
        <v>411</v>
      </c>
      <c r="B1561" s="644" t="s">
        <v>411</v>
      </c>
      <c r="C1561" s="642" t="s">
        <v>411</v>
      </c>
      <c r="D1561" s="594" t="s">
        <v>397</v>
      </c>
      <c r="E1561" s="594" t="s">
        <v>276</v>
      </c>
      <c r="F1561" s="594" t="s">
        <v>1316</v>
      </c>
      <c r="G1561" s="594" t="s">
        <v>167</v>
      </c>
      <c r="H1561" s="594" t="s">
        <v>232</v>
      </c>
      <c r="I1561" s="620" t="s">
        <v>195</v>
      </c>
      <c r="J1561" s="643">
        <v>60000</v>
      </c>
    </row>
    <row r="1562" spans="1:10">
      <c r="A1562" s="595" t="s">
        <v>411</v>
      </c>
      <c r="B1562" s="644" t="s">
        <v>411</v>
      </c>
      <c r="C1562" s="642" t="s">
        <v>411</v>
      </c>
      <c r="D1562" s="594" t="s">
        <v>397</v>
      </c>
      <c r="E1562" s="594" t="s">
        <v>276</v>
      </c>
      <c r="F1562" s="594" t="s">
        <v>1316</v>
      </c>
      <c r="G1562" s="594" t="s">
        <v>189</v>
      </c>
      <c r="H1562" s="595" t="s">
        <v>411</v>
      </c>
      <c r="I1562" s="620" t="s">
        <v>190</v>
      </c>
      <c r="J1562" s="643">
        <v>498936500</v>
      </c>
    </row>
    <row r="1563" spans="1:10">
      <c r="A1563" s="595" t="s">
        <v>411</v>
      </c>
      <c r="B1563" s="644" t="s">
        <v>411</v>
      </c>
      <c r="C1563" s="642" t="s">
        <v>411</v>
      </c>
      <c r="D1563" s="594" t="s">
        <v>397</v>
      </c>
      <c r="E1563" s="594" t="s">
        <v>276</v>
      </c>
      <c r="F1563" s="594" t="s">
        <v>1316</v>
      </c>
      <c r="G1563" s="594" t="s">
        <v>189</v>
      </c>
      <c r="H1563" s="594" t="s">
        <v>37</v>
      </c>
      <c r="I1563" s="620" t="s">
        <v>2696</v>
      </c>
      <c r="J1563" s="643">
        <v>491000000</v>
      </c>
    </row>
    <row r="1564" spans="1:10">
      <c r="A1564" s="595" t="s">
        <v>411</v>
      </c>
      <c r="B1564" s="644" t="s">
        <v>411</v>
      </c>
      <c r="C1564" s="642" t="s">
        <v>411</v>
      </c>
      <c r="D1564" s="594" t="s">
        <v>397</v>
      </c>
      <c r="E1564" s="594" t="s">
        <v>276</v>
      </c>
      <c r="F1564" s="594" t="s">
        <v>1316</v>
      </c>
      <c r="G1564" s="594" t="s">
        <v>189</v>
      </c>
      <c r="H1564" s="594" t="s">
        <v>192</v>
      </c>
      <c r="I1564" s="620" t="s">
        <v>195</v>
      </c>
      <c r="J1564" s="643">
        <v>7936500</v>
      </c>
    </row>
    <row r="1565" spans="1:10">
      <c r="A1565" s="595" t="s">
        <v>411</v>
      </c>
      <c r="B1565" s="644" t="s">
        <v>411</v>
      </c>
      <c r="C1565" s="642" t="s">
        <v>411</v>
      </c>
      <c r="D1565" s="594" t="s">
        <v>397</v>
      </c>
      <c r="E1565" s="594" t="s">
        <v>276</v>
      </c>
      <c r="F1565" s="594" t="s">
        <v>1316</v>
      </c>
      <c r="G1565" s="594" t="s">
        <v>194</v>
      </c>
      <c r="H1565" s="595" t="s">
        <v>411</v>
      </c>
      <c r="I1565" s="620" t="s">
        <v>195</v>
      </c>
      <c r="J1565" s="643">
        <v>475000000</v>
      </c>
    </row>
    <row r="1566" spans="1:10">
      <c r="A1566" s="595" t="s">
        <v>411</v>
      </c>
      <c r="B1566" s="644" t="s">
        <v>411</v>
      </c>
      <c r="C1566" s="642" t="s">
        <v>411</v>
      </c>
      <c r="D1566" s="594" t="s">
        <v>397</v>
      </c>
      <c r="E1566" s="594" t="s">
        <v>276</v>
      </c>
      <c r="F1566" s="594" t="s">
        <v>1316</v>
      </c>
      <c r="G1566" s="594" t="s">
        <v>194</v>
      </c>
      <c r="H1566" s="594" t="s">
        <v>200</v>
      </c>
      <c r="I1566" s="620" t="s">
        <v>201</v>
      </c>
      <c r="J1566" s="643">
        <v>475000000</v>
      </c>
    </row>
    <row r="1567" spans="1:10">
      <c r="A1567" s="595" t="s">
        <v>411</v>
      </c>
      <c r="B1567" s="644" t="s">
        <v>411</v>
      </c>
      <c r="C1567" s="642" t="s">
        <v>411</v>
      </c>
      <c r="D1567" s="594" t="s">
        <v>996</v>
      </c>
      <c r="E1567" s="595" t="s">
        <v>411</v>
      </c>
      <c r="F1567" s="595" t="s">
        <v>411</v>
      </c>
      <c r="G1567" s="595" t="s">
        <v>411</v>
      </c>
      <c r="H1567" s="595" t="s">
        <v>411</v>
      </c>
      <c r="I1567" s="620" t="s">
        <v>997</v>
      </c>
      <c r="J1567" s="643">
        <v>799630200</v>
      </c>
    </row>
    <row r="1568" spans="1:10">
      <c r="A1568" s="595" t="s">
        <v>411</v>
      </c>
      <c r="B1568" s="644" t="s">
        <v>411</v>
      </c>
      <c r="C1568" s="642" t="s">
        <v>411</v>
      </c>
      <c r="D1568" s="594" t="s">
        <v>996</v>
      </c>
      <c r="E1568" s="594" t="s">
        <v>1369</v>
      </c>
      <c r="F1568" s="595" t="s">
        <v>411</v>
      </c>
      <c r="G1568" s="595" t="s">
        <v>411</v>
      </c>
      <c r="H1568" s="595" t="s">
        <v>411</v>
      </c>
      <c r="I1568" s="620" t="s">
        <v>1968</v>
      </c>
      <c r="J1568" s="643">
        <v>799630200</v>
      </c>
    </row>
    <row r="1569" spans="1:10" ht="25.5">
      <c r="A1569" s="595" t="s">
        <v>411</v>
      </c>
      <c r="B1569" s="644" t="s">
        <v>411</v>
      </c>
      <c r="C1569" s="642" t="s">
        <v>411</v>
      </c>
      <c r="D1569" s="594" t="s">
        <v>996</v>
      </c>
      <c r="E1569" s="594" t="s">
        <v>1369</v>
      </c>
      <c r="F1569" s="594" t="s">
        <v>2846</v>
      </c>
      <c r="G1569" s="595" t="s">
        <v>411</v>
      </c>
      <c r="H1569" s="595" t="s">
        <v>411</v>
      </c>
      <c r="I1569" s="620" t="s">
        <v>2847</v>
      </c>
      <c r="J1569" s="643">
        <v>799630200</v>
      </c>
    </row>
    <row r="1570" spans="1:10">
      <c r="A1570" s="595" t="s">
        <v>411</v>
      </c>
      <c r="B1570" s="644" t="s">
        <v>411</v>
      </c>
      <c r="C1570" s="642" t="s">
        <v>411</v>
      </c>
      <c r="D1570" s="594" t="s">
        <v>996</v>
      </c>
      <c r="E1570" s="594" t="s">
        <v>1369</v>
      </c>
      <c r="F1570" s="594" t="s">
        <v>2846</v>
      </c>
      <c r="G1570" s="594" t="s">
        <v>148</v>
      </c>
      <c r="H1570" s="595" t="s">
        <v>411</v>
      </c>
      <c r="I1570" s="620" t="s">
        <v>149</v>
      </c>
      <c r="J1570" s="643">
        <v>36298100</v>
      </c>
    </row>
    <row r="1571" spans="1:10">
      <c r="A1571" s="595" t="s">
        <v>411</v>
      </c>
      <c r="B1571" s="644" t="s">
        <v>411</v>
      </c>
      <c r="C1571" s="642" t="s">
        <v>411</v>
      </c>
      <c r="D1571" s="594" t="s">
        <v>996</v>
      </c>
      <c r="E1571" s="594" t="s">
        <v>1369</v>
      </c>
      <c r="F1571" s="594" t="s">
        <v>2846</v>
      </c>
      <c r="G1571" s="594" t="s">
        <v>148</v>
      </c>
      <c r="H1571" s="594" t="s">
        <v>1075</v>
      </c>
      <c r="I1571" s="620" t="s">
        <v>2666</v>
      </c>
      <c r="J1571" s="643">
        <v>36298100</v>
      </c>
    </row>
    <row r="1572" spans="1:10">
      <c r="A1572" s="595" t="s">
        <v>411</v>
      </c>
      <c r="B1572" s="644" t="s">
        <v>411</v>
      </c>
      <c r="C1572" s="642" t="s">
        <v>411</v>
      </c>
      <c r="D1572" s="594" t="s">
        <v>996</v>
      </c>
      <c r="E1572" s="594" t="s">
        <v>1369</v>
      </c>
      <c r="F1572" s="594" t="s">
        <v>2846</v>
      </c>
      <c r="G1572" s="594" t="s">
        <v>167</v>
      </c>
      <c r="H1572" s="595" t="s">
        <v>411</v>
      </c>
      <c r="I1572" s="620" t="s">
        <v>168</v>
      </c>
      <c r="J1572" s="643">
        <v>22752100</v>
      </c>
    </row>
    <row r="1573" spans="1:10">
      <c r="A1573" s="595" t="s">
        <v>411</v>
      </c>
      <c r="B1573" s="644" t="s">
        <v>411</v>
      </c>
      <c r="C1573" s="642" t="s">
        <v>411</v>
      </c>
      <c r="D1573" s="594" t="s">
        <v>996</v>
      </c>
      <c r="E1573" s="594" t="s">
        <v>1369</v>
      </c>
      <c r="F1573" s="594" t="s">
        <v>2846</v>
      </c>
      <c r="G1573" s="594" t="s">
        <v>167</v>
      </c>
      <c r="H1573" s="594" t="s">
        <v>230</v>
      </c>
      <c r="I1573" s="620" t="s">
        <v>2675</v>
      </c>
      <c r="J1573" s="643">
        <v>17632100</v>
      </c>
    </row>
    <row r="1574" spans="1:10">
      <c r="A1574" s="595" t="s">
        <v>411</v>
      </c>
      <c r="B1574" s="644" t="s">
        <v>411</v>
      </c>
      <c r="C1574" s="642" t="s">
        <v>411</v>
      </c>
      <c r="D1574" s="594" t="s">
        <v>996</v>
      </c>
      <c r="E1574" s="594" t="s">
        <v>1369</v>
      </c>
      <c r="F1574" s="594" t="s">
        <v>2846</v>
      </c>
      <c r="G1574" s="594" t="s">
        <v>167</v>
      </c>
      <c r="H1574" s="594" t="s">
        <v>354</v>
      </c>
      <c r="I1574" s="620" t="s">
        <v>2736</v>
      </c>
      <c r="J1574" s="643">
        <v>4760000</v>
      </c>
    </row>
    <row r="1575" spans="1:10">
      <c r="A1575" s="595" t="s">
        <v>411</v>
      </c>
      <c r="B1575" s="644" t="s">
        <v>411</v>
      </c>
      <c r="C1575" s="642" t="s">
        <v>411</v>
      </c>
      <c r="D1575" s="594" t="s">
        <v>996</v>
      </c>
      <c r="E1575" s="594" t="s">
        <v>1369</v>
      </c>
      <c r="F1575" s="594" t="s">
        <v>2846</v>
      </c>
      <c r="G1575" s="594" t="s">
        <v>167</v>
      </c>
      <c r="H1575" s="594" t="s">
        <v>232</v>
      </c>
      <c r="I1575" s="620" t="s">
        <v>195</v>
      </c>
      <c r="J1575" s="643">
        <v>360000</v>
      </c>
    </row>
    <row r="1576" spans="1:10">
      <c r="A1576" s="595" t="s">
        <v>411</v>
      </c>
      <c r="B1576" s="644" t="s">
        <v>411</v>
      </c>
      <c r="C1576" s="642" t="s">
        <v>411</v>
      </c>
      <c r="D1576" s="594" t="s">
        <v>996</v>
      </c>
      <c r="E1576" s="594" t="s">
        <v>1369</v>
      </c>
      <c r="F1576" s="594" t="s">
        <v>2846</v>
      </c>
      <c r="G1576" s="594" t="s">
        <v>171</v>
      </c>
      <c r="H1576" s="595" t="s">
        <v>411</v>
      </c>
      <c r="I1576" s="620" t="s">
        <v>2677</v>
      </c>
      <c r="J1576" s="643">
        <v>14205000</v>
      </c>
    </row>
    <row r="1577" spans="1:10">
      <c r="A1577" s="595" t="s">
        <v>411</v>
      </c>
      <c r="B1577" s="644" t="s">
        <v>411</v>
      </c>
      <c r="C1577" s="642" t="s">
        <v>411</v>
      </c>
      <c r="D1577" s="594" t="s">
        <v>996</v>
      </c>
      <c r="E1577" s="594" t="s">
        <v>1369</v>
      </c>
      <c r="F1577" s="594" t="s">
        <v>2846</v>
      </c>
      <c r="G1577" s="594" t="s">
        <v>171</v>
      </c>
      <c r="H1577" s="594" t="s">
        <v>173</v>
      </c>
      <c r="I1577" s="620" t="s">
        <v>174</v>
      </c>
      <c r="J1577" s="643">
        <v>14205000</v>
      </c>
    </row>
    <row r="1578" spans="1:10">
      <c r="A1578" s="595" t="s">
        <v>411</v>
      </c>
      <c r="B1578" s="644" t="s">
        <v>411</v>
      </c>
      <c r="C1578" s="642" t="s">
        <v>411</v>
      </c>
      <c r="D1578" s="594" t="s">
        <v>996</v>
      </c>
      <c r="E1578" s="594" t="s">
        <v>1369</v>
      </c>
      <c r="F1578" s="594" t="s">
        <v>2846</v>
      </c>
      <c r="G1578" s="594" t="s">
        <v>177</v>
      </c>
      <c r="H1578" s="595" t="s">
        <v>411</v>
      </c>
      <c r="I1578" s="620" t="s">
        <v>178</v>
      </c>
      <c r="J1578" s="643">
        <v>49990000</v>
      </c>
    </row>
    <row r="1579" spans="1:10">
      <c r="A1579" s="595" t="s">
        <v>411</v>
      </c>
      <c r="B1579" s="644" t="s">
        <v>411</v>
      </c>
      <c r="C1579" s="642" t="s">
        <v>411</v>
      </c>
      <c r="D1579" s="594" t="s">
        <v>996</v>
      </c>
      <c r="E1579" s="594" t="s">
        <v>1369</v>
      </c>
      <c r="F1579" s="594" t="s">
        <v>2846</v>
      </c>
      <c r="G1579" s="594" t="s">
        <v>177</v>
      </c>
      <c r="H1579" s="594" t="s">
        <v>441</v>
      </c>
      <c r="I1579" s="620" t="s">
        <v>2728</v>
      </c>
      <c r="J1579" s="643">
        <v>49990000</v>
      </c>
    </row>
    <row r="1580" spans="1:10">
      <c r="A1580" s="595" t="s">
        <v>411</v>
      </c>
      <c r="B1580" s="644" t="s">
        <v>411</v>
      </c>
      <c r="C1580" s="642" t="s">
        <v>411</v>
      </c>
      <c r="D1580" s="594" t="s">
        <v>996</v>
      </c>
      <c r="E1580" s="594" t="s">
        <v>1369</v>
      </c>
      <c r="F1580" s="594" t="s">
        <v>2846</v>
      </c>
      <c r="G1580" s="594" t="s">
        <v>240</v>
      </c>
      <c r="H1580" s="595" t="s">
        <v>411</v>
      </c>
      <c r="I1580" s="620" t="s">
        <v>241</v>
      </c>
      <c r="J1580" s="643">
        <v>201407000</v>
      </c>
    </row>
    <row r="1581" spans="1:10">
      <c r="A1581" s="595" t="s">
        <v>411</v>
      </c>
      <c r="B1581" s="644" t="s">
        <v>411</v>
      </c>
      <c r="C1581" s="642" t="s">
        <v>411</v>
      </c>
      <c r="D1581" s="594" t="s">
        <v>996</v>
      </c>
      <c r="E1581" s="594" t="s">
        <v>1369</v>
      </c>
      <c r="F1581" s="594" t="s">
        <v>2846</v>
      </c>
      <c r="G1581" s="594" t="s">
        <v>240</v>
      </c>
      <c r="H1581" s="594" t="s">
        <v>242</v>
      </c>
      <c r="I1581" s="620" t="s">
        <v>243</v>
      </c>
      <c r="J1581" s="643">
        <v>48724000</v>
      </c>
    </row>
    <row r="1582" spans="1:10">
      <c r="A1582" s="595" t="s">
        <v>411</v>
      </c>
      <c r="B1582" s="644" t="s">
        <v>411</v>
      </c>
      <c r="C1582" s="642" t="s">
        <v>411</v>
      </c>
      <c r="D1582" s="594" t="s">
        <v>996</v>
      </c>
      <c r="E1582" s="594" t="s">
        <v>1369</v>
      </c>
      <c r="F1582" s="594" t="s">
        <v>2846</v>
      </c>
      <c r="G1582" s="594" t="s">
        <v>240</v>
      </c>
      <c r="H1582" s="594" t="s">
        <v>728</v>
      </c>
      <c r="I1582" s="620" t="s">
        <v>729</v>
      </c>
      <c r="J1582" s="643">
        <v>14700000</v>
      </c>
    </row>
    <row r="1583" spans="1:10">
      <c r="A1583" s="595" t="s">
        <v>411</v>
      </c>
      <c r="B1583" s="644" t="s">
        <v>411</v>
      </c>
      <c r="C1583" s="642" t="s">
        <v>411</v>
      </c>
      <c r="D1583" s="594" t="s">
        <v>996</v>
      </c>
      <c r="E1583" s="594" t="s">
        <v>1369</v>
      </c>
      <c r="F1583" s="594" t="s">
        <v>2846</v>
      </c>
      <c r="G1583" s="594" t="s">
        <v>240</v>
      </c>
      <c r="H1583" s="594" t="s">
        <v>731</v>
      </c>
      <c r="I1583" s="620" t="s">
        <v>732</v>
      </c>
      <c r="J1583" s="643">
        <v>37000000</v>
      </c>
    </row>
    <row r="1584" spans="1:10">
      <c r="A1584" s="595" t="s">
        <v>411</v>
      </c>
      <c r="B1584" s="644" t="s">
        <v>411</v>
      </c>
      <c r="C1584" s="642" t="s">
        <v>411</v>
      </c>
      <c r="D1584" s="594" t="s">
        <v>996</v>
      </c>
      <c r="E1584" s="594" t="s">
        <v>1369</v>
      </c>
      <c r="F1584" s="594" t="s">
        <v>2846</v>
      </c>
      <c r="G1584" s="594" t="s">
        <v>240</v>
      </c>
      <c r="H1584" s="594" t="s">
        <v>735</v>
      </c>
      <c r="I1584" s="620" t="s">
        <v>193</v>
      </c>
      <c r="J1584" s="643">
        <v>100983000</v>
      </c>
    </row>
    <row r="1585" spans="1:10">
      <c r="A1585" s="595" t="s">
        <v>411</v>
      </c>
      <c r="B1585" s="644" t="s">
        <v>411</v>
      </c>
      <c r="C1585" s="642" t="s">
        <v>411</v>
      </c>
      <c r="D1585" s="594" t="s">
        <v>996</v>
      </c>
      <c r="E1585" s="594" t="s">
        <v>1369</v>
      </c>
      <c r="F1585" s="594" t="s">
        <v>2846</v>
      </c>
      <c r="G1585" s="594" t="s">
        <v>183</v>
      </c>
      <c r="H1585" s="595" t="s">
        <v>411</v>
      </c>
      <c r="I1585" s="620" t="s">
        <v>184</v>
      </c>
      <c r="J1585" s="643">
        <v>47490000</v>
      </c>
    </row>
    <row r="1586" spans="1:10">
      <c r="A1586" s="595" t="s">
        <v>411</v>
      </c>
      <c r="B1586" s="644" t="s">
        <v>411</v>
      </c>
      <c r="C1586" s="642" t="s">
        <v>411</v>
      </c>
      <c r="D1586" s="594" t="s">
        <v>996</v>
      </c>
      <c r="E1586" s="594" t="s">
        <v>1369</v>
      </c>
      <c r="F1586" s="594" t="s">
        <v>2846</v>
      </c>
      <c r="G1586" s="594" t="s">
        <v>183</v>
      </c>
      <c r="H1586" s="594" t="s">
        <v>587</v>
      </c>
      <c r="I1586" s="620" t="s">
        <v>588</v>
      </c>
      <c r="J1586" s="643">
        <v>5140000</v>
      </c>
    </row>
    <row r="1587" spans="1:10">
      <c r="A1587" s="595" t="s">
        <v>411</v>
      </c>
      <c r="B1587" s="644" t="s">
        <v>411</v>
      </c>
      <c r="C1587" s="642" t="s">
        <v>411</v>
      </c>
      <c r="D1587" s="594" t="s">
        <v>996</v>
      </c>
      <c r="E1587" s="594" t="s">
        <v>1369</v>
      </c>
      <c r="F1587" s="594" t="s">
        <v>2846</v>
      </c>
      <c r="G1587" s="594" t="s">
        <v>183</v>
      </c>
      <c r="H1587" s="594" t="s">
        <v>736</v>
      </c>
      <c r="I1587" s="620" t="s">
        <v>737</v>
      </c>
      <c r="J1587" s="643">
        <v>20550000</v>
      </c>
    </row>
    <row r="1588" spans="1:10">
      <c r="A1588" s="595" t="s">
        <v>411</v>
      </c>
      <c r="B1588" s="644" t="s">
        <v>411</v>
      </c>
      <c r="C1588" s="642" t="s">
        <v>411</v>
      </c>
      <c r="D1588" s="594" t="s">
        <v>996</v>
      </c>
      <c r="E1588" s="594" t="s">
        <v>1369</v>
      </c>
      <c r="F1588" s="594" t="s">
        <v>2846</v>
      </c>
      <c r="G1588" s="594" t="s">
        <v>183</v>
      </c>
      <c r="H1588" s="594" t="s">
        <v>185</v>
      </c>
      <c r="I1588" s="620" t="s">
        <v>186</v>
      </c>
      <c r="J1588" s="643">
        <v>21800000</v>
      </c>
    </row>
    <row r="1589" spans="1:10" ht="25.5">
      <c r="A1589" s="595" t="s">
        <v>411</v>
      </c>
      <c r="B1589" s="644" t="s">
        <v>411</v>
      </c>
      <c r="C1589" s="642" t="s">
        <v>411</v>
      </c>
      <c r="D1589" s="594" t="s">
        <v>996</v>
      </c>
      <c r="E1589" s="594" t="s">
        <v>1369</v>
      </c>
      <c r="F1589" s="594" t="s">
        <v>2846</v>
      </c>
      <c r="G1589" s="594" t="s">
        <v>744</v>
      </c>
      <c r="H1589" s="595" t="s">
        <v>411</v>
      </c>
      <c r="I1589" s="620" t="s">
        <v>2686</v>
      </c>
      <c r="J1589" s="643">
        <v>2675000</v>
      </c>
    </row>
    <row r="1590" spans="1:10">
      <c r="A1590" s="595" t="s">
        <v>411</v>
      </c>
      <c r="B1590" s="644" t="s">
        <v>411</v>
      </c>
      <c r="C1590" s="642" t="s">
        <v>411</v>
      </c>
      <c r="D1590" s="594" t="s">
        <v>996</v>
      </c>
      <c r="E1590" s="594" t="s">
        <v>1369</v>
      </c>
      <c r="F1590" s="594" t="s">
        <v>2846</v>
      </c>
      <c r="G1590" s="594" t="s">
        <v>744</v>
      </c>
      <c r="H1590" s="594" t="s">
        <v>572</v>
      </c>
      <c r="I1590" s="620" t="s">
        <v>2689</v>
      </c>
      <c r="J1590" s="643">
        <v>2675000</v>
      </c>
    </row>
    <row r="1591" spans="1:10">
      <c r="A1591" s="595" t="s">
        <v>411</v>
      </c>
      <c r="B1591" s="644" t="s">
        <v>411</v>
      </c>
      <c r="C1591" s="642" t="s">
        <v>411</v>
      </c>
      <c r="D1591" s="594" t="s">
        <v>996</v>
      </c>
      <c r="E1591" s="594" t="s">
        <v>1369</v>
      </c>
      <c r="F1591" s="594" t="s">
        <v>2846</v>
      </c>
      <c r="G1591" s="594" t="s">
        <v>189</v>
      </c>
      <c r="H1591" s="595" t="s">
        <v>411</v>
      </c>
      <c r="I1591" s="620" t="s">
        <v>190</v>
      </c>
      <c r="J1591" s="643">
        <v>424813000</v>
      </c>
    </row>
    <row r="1592" spans="1:10">
      <c r="A1592" s="595" t="s">
        <v>411</v>
      </c>
      <c r="B1592" s="644" t="s">
        <v>411</v>
      </c>
      <c r="C1592" s="642" t="s">
        <v>411</v>
      </c>
      <c r="D1592" s="594" t="s">
        <v>996</v>
      </c>
      <c r="E1592" s="594" t="s">
        <v>1369</v>
      </c>
      <c r="F1592" s="594" t="s">
        <v>2846</v>
      </c>
      <c r="G1592" s="594" t="s">
        <v>189</v>
      </c>
      <c r="H1592" s="594" t="s">
        <v>37</v>
      </c>
      <c r="I1592" s="620" t="s">
        <v>2696</v>
      </c>
      <c r="J1592" s="643">
        <v>700000</v>
      </c>
    </row>
    <row r="1593" spans="1:10">
      <c r="A1593" s="595" t="s">
        <v>411</v>
      </c>
      <c r="B1593" s="644" t="s">
        <v>411</v>
      </c>
      <c r="C1593" s="642" t="s">
        <v>411</v>
      </c>
      <c r="D1593" s="594" t="s">
        <v>996</v>
      </c>
      <c r="E1593" s="594" t="s">
        <v>1369</v>
      </c>
      <c r="F1593" s="594" t="s">
        <v>2846</v>
      </c>
      <c r="G1593" s="594" t="s">
        <v>189</v>
      </c>
      <c r="H1593" s="594" t="s">
        <v>192</v>
      </c>
      <c r="I1593" s="620" t="s">
        <v>195</v>
      </c>
      <c r="J1593" s="643">
        <v>424113000</v>
      </c>
    </row>
    <row r="1594" spans="1:10">
      <c r="A1594" s="595" t="s">
        <v>411</v>
      </c>
      <c r="B1594" s="644" t="s">
        <v>411</v>
      </c>
      <c r="C1594" s="642" t="s">
        <v>411</v>
      </c>
      <c r="D1594" s="594" t="s">
        <v>589</v>
      </c>
      <c r="E1594" s="595" t="s">
        <v>411</v>
      </c>
      <c r="F1594" s="595" t="s">
        <v>411</v>
      </c>
      <c r="G1594" s="595" t="s">
        <v>411</v>
      </c>
      <c r="H1594" s="595" t="s">
        <v>411</v>
      </c>
      <c r="I1594" s="620" t="s">
        <v>590</v>
      </c>
      <c r="J1594" s="643">
        <v>1175000000</v>
      </c>
    </row>
    <row r="1595" spans="1:10">
      <c r="A1595" s="595" t="s">
        <v>411</v>
      </c>
      <c r="B1595" s="644" t="s">
        <v>411</v>
      </c>
      <c r="C1595" s="642" t="s">
        <v>411</v>
      </c>
      <c r="D1595" s="594" t="s">
        <v>589</v>
      </c>
      <c r="E1595" s="594" t="s">
        <v>570</v>
      </c>
      <c r="F1595" s="595" t="s">
        <v>411</v>
      </c>
      <c r="G1595" s="595" t="s">
        <v>411</v>
      </c>
      <c r="H1595" s="595" t="s">
        <v>411</v>
      </c>
      <c r="I1595" s="620" t="s">
        <v>2711</v>
      </c>
      <c r="J1595" s="643">
        <v>1175000000</v>
      </c>
    </row>
    <row r="1596" spans="1:10">
      <c r="A1596" s="595" t="s">
        <v>411</v>
      </c>
      <c r="B1596" s="644" t="s">
        <v>411</v>
      </c>
      <c r="C1596" s="642" t="s">
        <v>411</v>
      </c>
      <c r="D1596" s="594" t="s">
        <v>589</v>
      </c>
      <c r="E1596" s="594" t="s">
        <v>570</v>
      </c>
      <c r="F1596" s="594" t="s">
        <v>2820</v>
      </c>
      <c r="G1596" s="595" t="s">
        <v>411</v>
      </c>
      <c r="H1596" s="595" t="s">
        <v>411</v>
      </c>
      <c r="I1596" s="620" t="s">
        <v>2821</v>
      </c>
      <c r="J1596" s="643">
        <v>1175000000</v>
      </c>
    </row>
    <row r="1597" spans="1:10">
      <c r="A1597" s="595" t="s">
        <v>411</v>
      </c>
      <c r="B1597" s="644" t="s">
        <v>411</v>
      </c>
      <c r="C1597" s="642" t="s">
        <v>411</v>
      </c>
      <c r="D1597" s="594" t="s">
        <v>589</v>
      </c>
      <c r="E1597" s="594" t="s">
        <v>570</v>
      </c>
      <c r="F1597" s="594" t="s">
        <v>2820</v>
      </c>
      <c r="G1597" s="594" t="s">
        <v>2692</v>
      </c>
      <c r="H1597" s="595" t="s">
        <v>411</v>
      </c>
      <c r="I1597" s="620" t="s">
        <v>2693</v>
      </c>
      <c r="J1597" s="643">
        <v>1173500000</v>
      </c>
    </row>
    <row r="1598" spans="1:10">
      <c r="A1598" s="595" t="s">
        <v>411</v>
      </c>
      <c r="B1598" s="644" t="s">
        <v>411</v>
      </c>
      <c r="C1598" s="642" t="s">
        <v>411</v>
      </c>
      <c r="D1598" s="594" t="s">
        <v>589</v>
      </c>
      <c r="E1598" s="594" t="s">
        <v>570</v>
      </c>
      <c r="F1598" s="594" t="s">
        <v>2820</v>
      </c>
      <c r="G1598" s="594" t="s">
        <v>2692</v>
      </c>
      <c r="H1598" s="594" t="s">
        <v>2730</v>
      </c>
      <c r="I1598" s="620" t="s">
        <v>2731</v>
      </c>
      <c r="J1598" s="643">
        <v>1173500000</v>
      </c>
    </row>
    <row r="1599" spans="1:10">
      <c r="A1599" s="595" t="s">
        <v>411</v>
      </c>
      <c r="B1599" s="644" t="s">
        <v>411</v>
      </c>
      <c r="C1599" s="642" t="s">
        <v>411</v>
      </c>
      <c r="D1599" s="594" t="s">
        <v>589</v>
      </c>
      <c r="E1599" s="594" t="s">
        <v>570</v>
      </c>
      <c r="F1599" s="594" t="s">
        <v>2820</v>
      </c>
      <c r="G1599" s="594" t="s">
        <v>189</v>
      </c>
      <c r="H1599" s="595" t="s">
        <v>411</v>
      </c>
      <c r="I1599" s="620" t="s">
        <v>190</v>
      </c>
      <c r="J1599" s="643">
        <v>1500000</v>
      </c>
    </row>
    <row r="1600" spans="1:10">
      <c r="A1600" s="595" t="s">
        <v>411</v>
      </c>
      <c r="B1600" s="644" t="s">
        <v>411</v>
      </c>
      <c r="C1600" s="642" t="s">
        <v>411</v>
      </c>
      <c r="D1600" s="594" t="s">
        <v>589</v>
      </c>
      <c r="E1600" s="594" t="s">
        <v>570</v>
      </c>
      <c r="F1600" s="594" t="s">
        <v>2820</v>
      </c>
      <c r="G1600" s="594" t="s">
        <v>189</v>
      </c>
      <c r="H1600" s="594" t="s">
        <v>773</v>
      </c>
      <c r="I1600" s="620" t="s">
        <v>2695</v>
      </c>
      <c r="J1600" s="643">
        <v>1500000</v>
      </c>
    </row>
    <row r="1601" spans="1:10">
      <c r="A1601" s="595" t="s">
        <v>411</v>
      </c>
      <c r="B1601" s="644" t="s">
        <v>411</v>
      </c>
      <c r="C1601" s="642" t="s">
        <v>411</v>
      </c>
      <c r="D1601" s="594" t="s">
        <v>350</v>
      </c>
      <c r="E1601" s="595" t="s">
        <v>411</v>
      </c>
      <c r="F1601" s="595" t="s">
        <v>411</v>
      </c>
      <c r="G1601" s="595" t="s">
        <v>411</v>
      </c>
      <c r="H1601" s="595" t="s">
        <v>411</v>
      </c>
      <c r="I1601" s="620" t="s">
        <v>259</v>
      </c>
      <c r="J1601" s="643">
        <v>1822950000</v>
      </c>
    </row>
    <row r="1602" spans="1:10">
      <c r="A1602" s="595" t="s">
        <v>411</v>
      </c>
      <c r="B1602" s="644" t="s">
        <v>411</v>
      </c>
      <c r="C1602" s="642" t="s">
        <v>411</v>
      </c>
      <c r="D1602" s="594" t="s">
        <v>350</v>
      </c>
      <c r="E1602" s="594" t="s">
        <v>570</v>
      </c>
      <c r="F1602" s="595" t="s">
        <v>411</v>
      </c>
      <c r="G1602" s="595" t="s">
        <v>411</v>
      </c>
      <c r="H1602" s="595" t="s">
        <v>411</v>
      </c>
      <c r="I1602" s="620" t="s">
        <v>2711</v>
      </c>
      <c r="J1602" s="643">
        <v>1172950000</v>
      </c>
    </row>
    <row r="1603" spans="1:10">
      <c r="A1603" s="595" t="s">
        <v>411</v>
      </c>
      <c r="B1603" s="644" t="s">
        <v>411</v>
      </c>
      <c r="C1603" s="642" t="s">
        <v>411</v>
      </c>
      <c r="D1603" s="594" t="s">
        <v>350</v>
      </c>
      <c r="E1603" s="594" t="s">
        <v>570</v>
      </c>
      <c r="F1603" s="594" t="s">
        <v>2820</v>
      </c>
      <c r="G1603" s="595" t="s">
        <v>411</v>
      </c>
      <c r="H1603" s="595" t="s">
        <v>411</v>
      </c>
      <c r="I1603" s="620" t="s">
        <v>2821</v>
      </c>
      <c r="J1603" s="643">
        <v>1172950000</v>
      </c>
    </row>
    <row r="1604" spans="1:10">
      <c r="A1604" s="595" t="s">
        <v>411</v>
      </c>
      <c r="B1604" s="644" t="s">
        <v>411</v>
      </c>
      <c r="C1604" s="642" t="s">
        <v>411</v>
      </c>
      <c r="D1604" s="594" t="s">
        <v>350</v>
      </c>
      <c r="E1604" s="594" t="s">
        <v>570</v>
      </c>
      <c r="F1604" s="594" t="s">
        <v>2820</v>
      </c>
      <c r="G1604" s="594" t="s">
        <v>171</v>
      </c>
      <c r="H1604" s="595" t="s">
        <v>411</v>
      </c>
      <c r="I1604" s="620" t="s">
        <v>2677</v>
      </c>
      <c r="J1604" s="643">
        <v>91180000</v>
      </c>
    </row>
    <row r="1605" spans="1:10">
      <c r="A1605" s="595" t="s">
        <v>411</v>
      </c>
      <c r="B1605" s="644" t="s">
        <v>411</v>
      </c>
      <c r="C1605" s="642" t="s">
        <v>411</v>
      </c>
      <c r="D1605" s="594" t="s">
        <v>350</v>
      </c>
      <c r="E1605" s="594" t="s">
        <v>570</v>
      </c>
      <c r="F1605" s="594" t="s">
        <v>2820</v>
      </c>
      <c r="G1605" s="594" t="s">
        <v>171</v>
      </c>
      <c r="H1605" s="594" t="s">
        <v>216</v>
      </c>
      <c r="I1605" s="620" t="s">
        <v>217</v>
      </c>
      <c r="J1605" s="643">
        <v>91180000</v>
      </c>
    </row>
    <row r="1606" spans="1:10">
      <c r="A1606" s="595" t="s">
        <v>411</v>
      </c>
      <c r="B1606" s="644" t="s">
        <v>411</v>
      </c>
      <c r="C1606" s="642" t="s">
        <v>411</v>
      </c>
      <c r="D1606" s="594" t="s">
        <v>350</v>
      </c>
      <c r="E1606" s="594" t="s">
        <v>570</v>
      </c>
      <c r="F1606" s="594" t="s">
        <v>2820</v>
      </c>
      <c r="G1606" s="594" t="s">
        <v>2692</v>
      </c>
      <c r="H1606" s="595" t="s">
        <v>411</v>
      </c>
      <c r="I1606" s="620" t="s">
        <v>2693</v>
      </c>
      <c r="J1606" s="643">
        <v>803903000</v>
      </c>
    </row>
    <row r="1607" spans="1:10">
      <c r="A1607" s="595" t="s">
        <v>411</v>
      </c>
      <c r="B1607" s="644" t="s">
        <v>411</v>
      </c>
      <c r="C1607" s="642" t="s">
        <v>411</v>
      </c>
      <c r="D1607" s="594" t="s">
        <v>350</v>
      </c>
      <c r="E1607" s="594" t="s">
        <v>570</v>
      </c>
      <c r="F1607" s="594" t="s">
        <v>2820</v>
      </c>
      <c r="G1607" s="594" t="s">
        <v>2692</v>
      </c>
      <c r="H1607" s="594" t="s">
        <v>2777</v>
      </c>
      <c r="I1607" s="620" t="s">
        <v>2765</v>
      </c>
      <c r="J1607" s="643">
        <v>370083000</v>
      </c>
    </row>
    <row r="1608" spans="1:10">
      <c r="A1608" s="595" t="s">
        <v>411</v>
      </c>
      <c r="B1608" s="644" t="s">
        <v>411</v>
      </c>
      <c r="C1608" s="642" t="s">
        <v>411</v>
      </c>
      <c r="D1608" s="594" t="s">
        <v>350</v>
      </c>
      <c r="E1608" s="594" t="s">
        <v>570</v>
      </c>
      <c r="F1608" s="594" t="s">
        <v>2820</v>
      </c>
      <c r="G1608" s="594" t="s">
        <v>2692</v>
      </c>
      <c r="H1608" s="594" t="s">
        <v>2694</v>
      </c>
      <c r="I1608" s="620" t="s">
        <v>2689</v>
      </c>
      <c r="J1608" s="643">
        <v>56500000</v>
      </c>
    </row>
    <row r="1609" spans="1:10">
      <c r="A1609" s="595" t="s">
        <v>411</v>
      </c>
      <c r="B1609" s="644" t="s">
        <v>411</v>
      </c>
      <c r="C1609" s="642" t="s">
        <v>411</v>
      </c>
      <c r="D1609" s="594" t="s">
        <v>350</v>
      </c>
      <c r="E1609" s="594" t="s">
        <v>570</v>
      </c>
      <c r="F1609" s="594" t="s">
        <v>2820</v>
      </c>
      <c r="G1609" s="594" t="s">
        <v>2692</v>
      </c>
      <c r="H1609" s="594" t="s">
        <v>2730</v>
      </c>
      <c r="I1609" s="620" t="s">
        <v>2731</v>
      </c>
      <c r="J1609" s="643">
        <v>377320000</v>
      </c>
    </row>
    <row r="1610" spans="1:10">
      <c r="A1610" s="595" t="s">
        <v>411</v>
      </c>
      <c r="B1610" s="644" t="s">
        <v>411</v>
      </c>
      <c r="C1610" s="642" t="s">
        <v>411</v>
      </c>
      <c r="D1610" s="594" t="s">
        <v>350</v>
      </c>
      <c r="E1610" s="594" t="s">
        <v>570</v>
      </c>
      <c r="F1610" s="594" t="s">
        <v>2820</v>
      </c>
      <c r="G1610" s="594" t="s">
        <v>189</v>
      </c>
      <c r="H1610" s="595" t="s">
        <v>411</v>
      </c>
      <c r="I1610" s="620" t="s">
        <v>190</v>
      </c>
      <c r="J1610" s="643">
        <v>277867000</v>
      </c>
    </row>
    <row r="1611" spans="1:10">
      <c r="A1611" s="595" t="s">
        <v>411</v>
      </c>
      <c r="B1611" s="644" t="s">
        <v>411</v>
      </c>
      <c r="C1611" s="642" t="s">
        <v>411</v>
      </c>
      <c r="D1611" s="594" t="s">
        <v>350</v>
      </c>
      <c r="E1611" s="594" t="s">
        <v>570</v>
      </c>
      <c r="F1611" s="594" t="s">
        <v>2820</v>
      </c>
      <c r="G1611" s="594" t="s">
        <v>189</v>
      </c>
      <c r="H1611" s="594" t="s">
        <v>773</v>
      </c>
      <c r="I1611" s="620" t="s">
        <v>2695</v>
      </c>
      <c r="J1611" s="643">
        <v>277867000</v>
      </c>
    </row>
    <row r="1612" spans="1:10">
      <c r="A1612" s="595" t="s">
        <v>411</v>
      </c>
      <c r="B1612" s="644" t="s">
        <v>411</v>
      </c>
      <c r="C1612" s="642" t="s">
        <v>411</v>
      </c>
      <c r="D1612" s="594" t="s">
        <v>350</v>
      </c>
      <c r="E1612" s="594" t="s">
        <v>276</v>
      </c>
      <c r="F1612" s="595" t="s">
        <v>411</v>
      </c>
      <c r="G1612" s="595" t="s">
        <v>411</v>
      </c>
      <c r="H1612" s="595" t="s">
        <v>411</v>
      </c>
      <c r="I1612" s="620" t="s">
        <v>1966</v>
      </c>
      <c r="J1612" s="643">
        <v>650000000</v>
      </c>
    </row>
    <row r="1613" spans="1:10">
      <c r="A1613" s="595" t="s">
        <v>411</v>
      </c>
      <c r="B1613" s="644" t="s">
        <v>411</v>
      </c>
      <c r="C1613" s="642" t="s">
        <v>411</v>
      </c>
      <c r="D1613" s="594" t="s">
        <v>350</v>
      </c>
      <c r="E1613" s="594" t="s">
        <v>276</v>
      </c>
      <c r="F1613" s="594" t="s">
        <v>1316</v>
      </c>
      <c r="G1613" s="595" t="s">
        <v>411</v>
      </c>
      <c r="H1613" s="595" t="s">
        <v>411</v>
      </c>
      <c r="I1613" s="620" t="s">
        <v>2760</v>
      </c>
      <c r="J1613" s="643">
        <v>650000000</v>
      </c>
    </row>
    <row r="1614" spans="1:10">
      <c r="A1614" s="595" t="s">
        <v>411</v>
      </c>
      <c r="B1614" s="644" t="s">
        <v>411</v>
      </c>
      <c r="C1614" s="642" t="s">
        <v>411</v>
      </c>
      <c r="D1614" s="594" t="s">
        <v>350</v>
      </c>
      <c r="E1614" s="594" t="s">
        <v>276</v>
      </c>
      <c r="F1614" s="594" t="s">
        <v>1316</v>
      </c>
      <c r="G1614" s="594" t="s">
        <v>2692</v>
      </c>
      <c r="H1614" s="595" t="s">
        <v>411</v>
      </c>
      <c r="I1614" s="620" t="s">
        <v>2693</v>
      </c>
      <c r="J1614" s="643">
        <v>501395000</v>
      </c>
    </row>
    <row r="1615" spans="1:10">
      <c r="A1615" s="595" t="s">
        <v>411</v>
      </c>
      <c r="B1615" s="644" t="s">
        <v>411</v>
      </c>
      <c r="C1615" s="642" t="s">
        <v>411</v>
      </c>
      <c r="D1615" s="594" t="s">
        <v>350</v>
      </c>
      <c r="E1615" s="594" t="s">
        <v>276</v>
      </c>
      <c r="F1615" s="594" t="s">
        <v>1316</v>
      </c>
      <c r="G1615" s="594" t="s">
        <v>2692</v>
      </c>
      <c r="H1615" s="594" t="s">
        <v>2730</v>
      </c>
      <c r="I1615" s="620" t="s">
        <v>2731</v>
      </c>
      <c r="J1615" s="643">
        <v>501395000</v>
      </c>
    </row>
    <row r="1616" spans="1:10">
      <c r="A1616" s="595" t="s">
        <v>411</v>
      </c>
      <c r="B1616" s="644" t="s">
        <v>411</v>
      </c>
      <c r="C1616" s="642" t="s">
        <v>411</v>
      </c>
      <c r="D1616" s="594" t="s">
        <v>350</v>
      </c>
      <c r="E1616" s="594" t="s">
        <v>276</v>
      </c>
      <c r="F1616" s="594" t="s">
        <v>1316</v>
      </c>
      <c r="G1616" s="594" t="s">
        <v>189</v>
      </c>
      <c r="H1616" s="595" t="s">
        <v>411</v>
      </c>
      <c r="I1616" s="620" t="s">
        <v>190</v>
      </c>
      <c r="J1616" s="643">
        <v>148605000</v>
      </c>
    </row>
    <row r="1617" spans="1:10">
      <c r="A1617" s="595" t="s">
        <v>411</v>
      </c>
      <c r="B1617" s="644" t="s">
        <v>411</v>
      </c>
      <c r="C1617" s="642" t="s">
        <v>411</v>
      </c>
      <c r="D1617" s="594" t="s">
        <v>350</v>
      </c>
      <c r="E1617" s="594" t="s">
        <v>276</v>
      </c>
      <c r="F1617" s="594" t="s">
        <v>1316</v>
      </c>
      <c r="G1617" s="594" t="s">
        <v>189</v>
      </c>
      <c r="H1617" s="594" t="s">
        <v>773</v>
      </c>
      <c r="I1617" s="620" t="s">
        <v>2695</v>
      </c>
      <c r="J1617" s="643">
        <v>148605000</v>
      </c>
    </row>
    <row r="1618" spans="1:10">
      <c r="A1618" s="595" t="s">
        <v>411</v>
      </c>
      <c r="B1618" s="644" t="s">
        <v>411</v>
      </c>
      <c r="C1618" s="642" t="s">
        <v>411</v>
      </c>
      <c r="D1618" s="594" t="s">
        <v>359</v>
      </c>
      <c r="E1618" s="595" t="s">
        <v>411</v>
      </c>
      <c r="F1618" s="595" t="s">
        <v>411</v>
      </c>
      <c r="G1618" s="595" t="s">
        <v>411</v>
      </c>
      <c r="H1618" s="595" t="s">
        <v>411</v>
      </c>
      <c r="I1618" s="642" t="s">
        <v>411</v>
      </c>
      <c r="J1618" s="643">
        <v>1515119400</v>
      </c>
    </row>
    <row r="1619" spans="1:10">
      <c r="A1619" s="595" t="s">
        <v>411</v>
      </c>
      <c r="B1619" s="644" t="s">
        <v>411</v>
      </c>
      <c r="C1619" s="642" t="s">
        <v>411</v>
      </c>
      <c r="D1619" s="594" t="s">
        <v>359</v>
      </c>
      <c r="E1619" s="594" t="s">
        <v>276</v>
      </c>
      <c r="F1619" s="595" t="s">
        <v>411</v>
      </c>
      <c r="G1619" s="595" t="s">
        <v>411</v>
      </c>
      <c r="H1619" s="595" t="s">
        <v>411</v>
      </c>
      <c r="I1619" s="620" t="s">
        <v>1966</v>
      </c>
      <c r="J1619" s="643">
        <v>1515119400</v>
      </c>
    </row>
    <row r="1620" spans="1:10">
      <c r="A1620" s="595" t="s">
        <v>411</v>
      </c>
      <c r="B1620" s="644" t="s">
        <v>411</v>
      </c>
      <c r="C1620" s="642" t="s">
        <v>411</v>
      </c>
      <c r="D1620" s="594" t="s">
        <v>359</v>
      </c>
      <c r="E1620" s="594" t="s">
        <v>276</v>
      </c>
      <c r="F1620" s="594" t="s">
        <v>1316</v>
      </c>
      <c r="G1620" s="595" t="s">
        <v>411</v>
      </c>
      <c r="H1620" s="595" t="s">
        <v>411</v>
      </c>
      <c r="I1620" s="620" t="s">
        <v>2760</v>
      </c>
      <c r="J1620" s="643">
        <v>1515119400</v>
      </c>
    </row>
    <row r="1621" spans="1:10">
      <c r="A1621" s="595" t="s">
        <v>411</v>
      </c>
      <c r="B1621" s="644" t="s">
        <v>411</v>
      </c>
      <c r="C1621" s="642" t="s">
        <v>411</v>
      </c>
      <c r="D1621" s="594" t="s">
        <v>359</v>
      </c>
      <c r="E1621" s="594" t="s">
        <v>276</v>
      </c>
      <c r="F1621" s="594" t="s">
        <v>1316</v>
      </c>
      <c r="G1621" s="594" t="s">
        <v>152</v>
      </c>
      <c r="H1621" s="595" t="s">
        <v>411</v>
      </c>
      <c r="I1621" s="620" t="s">
        <v>153</v>
      </c>
      <c r="J1621" s="643">
        <v>2160000</v>
      </c>
    </row>
    <row r="1622" spans="1:10">
      <c r="A1622" s="595" t="s">
        <v>411</v>
      </c>
      <c r="B1622" s="644" t="s">
        <v>411</v>
      </c>
      <c r="C1622" s="642" t="s">
        <v>411</v>
      </c>
      <c r="D1622" s="594" t="s">
        <v>359</v>
      </c>
      <c r="E1622" s="594" t="s">
        <v>276</v>
      </c>
      <c r="F1622" s="594" t="s">
        <v>1316</v>
      </c>
      <c r="G1622" s="594" t="s">
        <v>152</v>
      </c>
      <c r="H1622" s="594" t="s">
        <v>606</v>
      </c>
      <c r="I1622" s="620" t="s">
        <v>195</v>
      </c>
      <c r="J1622" s="643">
        <v>2160000</v>
      </c>
    </row>
    <row r="1623" spans="1:10">
      <c r="A1623" s="595" t="s">
        <v>411</v>
      </c>
      <c r="B1623" s="644" t="s">
        <v>411</v>
      </c>
      <c r="C1623" s="642" t="s">
        <v>411</v>
      </c>
      <c r="D1623" s="594" t="s">
        <v>359</v>
      </c>
      <c r="E1623" s="594" t="s">
        <v>276</v>
      </c>
      <c r="F1623" s="594" t="s">
        <v>1316</v>
      </c>
      <c r="G1623" s="594" t="s">
        <v>171</v>
      </c>
      <c r="H1623" s="595" t="s">
        <v>411</v>
      </c>
      <c r="I1623" s="620" t="s">
        <v>2677</v>
      </c>
      <c r="J1623" s="643">
        <v>30694000</v>
      </c>
    </row>
    <row r="1624" spans="1:10">
      <c r="A1624" s="595" t="s">
        <v>411</v>
      </c>
      <c r="B1624" s="644" t="s">
        <v>411</v>
      </c>
      <c r="C1624" s="642" t="s">
        <v>411</v>
      </c>
      <c r="D1624" s="594" t="s">
        <v>359</v>
      </c>
      <c r="E1624" s="594" t="s">
        <v>276</v>
      </c>
      <c r="F1624" s="594" t="s">
        <v>1316</v>
      </c>
      <c r="G1624" s="594" t="s">
        <v>171</v>
      </c>
      <c r="H1624" s="594" t="s">
        <v>173</v>
      </c>
      <c r="I1624" s="620" t="s">
        <v>174</v>
      </c>
      <c r="J1624" s="643">
        <v>27390000</v>
      </c>
    </row>
    <row r="1625" spans="1:10">
      <c r="A1625" s="595" t="s">
        <v>411</v>
      </c>
      <c r="B1625" s="644" t="s">
        <v>411</v>
      </c>
      <c r="C1625" s="642" t="s">
        <v>411</v>
      </c>
      <c r="D1625" s="594" t="s">
        <v>359</v>
      </c>
      <c r="E1625" s="594" t="s">
        <v>276</v>
      </c>
      <c r="F1625" s="594" t="s">
        <v>1316</v>
      </c>
      <c r="G1625" s="594" t="s">
        <v>171</v>
      </c>
      <c r="H1625" s="594" t="s">
        <v>175</v>
      </c>
      <c r="I1625" s="620" t="s">
        <v>176</v>
      </c>
      <c r="J1625" s="643">
        <v>3304000</v>
      </c>
    </row>
    <row r="1626" spans="1:10">
      <c r="A1626" s="595" t="s">
        <v>411</v>
      </c>
      <c r="B1626" s="644" t="s">
        <v>411</v>
      </c>
      <c r="C1626" s="642" t="s">
        <v>411</v>
      </c>
      <c r="D1626" s="594" t="s">
        <v>359</v>
      </c>
      <c r="E1626" s="594" t="s">
        <v>276</v>
      </c>
      <c r="F1626" s="594" t="s">
        <v>1316</v>
      </c>
      <c r="G1626" s="594" t="s">
        <v>240</v>
      </c>
      <c r="H1626" s="595" t="s">
        <v>411</v>
      </c>
      <c r="I1626" s="620" t="s">
        <v>241</v>
      </c>
      <c r="J1626" s="643">
        <v>43875000</v>
      </c>
    </row>
    <row r="1627" spans="1:10">
      <c r="A1627" s="595" t="s">
        <v>411</v>
      </c>
      <c r="B1627" s="644" t="s">
        <v>411</v>
      </c>
      <c r="C1627" s="642" t="s">
        <v>411</v>
      </c>
      <c r="D1627" s="594" t="s">
        <v>359</v>
      </c>
      <c r="E1627" s="594" t="s">
        <v>276</v>
      </c>
      <c r="F1627" s="594" t="s">
        <v>1316</v>
      </c>
      <c r="G1627" s="594" t="s">
        <v>240</v>
      </c>
      <c r="H1627" s="594" t="s">
        <v>242</v>
      </c>
      <c r="I1627" s="620" t="s">
        <v>243</v>
      </c>
      <c r="J1627" s="643">
        <v>3230000</v>
      </c>
    </row>
    <row r="1628" spans="1:10">
      <c r="A1628" s="595" t="s">
        <v>411</v>
      </c>
      <c r="B1628" s="644" t="s">
        <v>411</v>
      </c>
      <c r="C1628" s="642" t="s">
        <v>411</v>
      </c>
      <c r="D1628" s="594" t="s">
        <v>359</v>
      </c>
      <c r="E1628" s="594" t="s">
        <v>276</v>
      </c>
      <c r="F1628" s="594" t="s">
        <v>1316</v>
      </c>
      <c r="G1628" s="594" t="s">
        <v>240</v>
      </c>
      <c r="H1628" s="594" t="s">
        <v>728</v>
      </c>
      <c r="I1628" s="620" t="s">
        <v>729</v>
      </c>
      <c r="J1628" s="643">
        <v>1300000</v>
      </c>
    </row>
    <row r="1629" spans="1:10">
      <c r="A1629" s="595" t="s">
        <v>411</v>
      </c>
      <c r="B1629" s="644" t="s">
        <v>411</v>
      </c>
      <c r="C1629" s="642" t="s">
        <v>411</v>
      </c>
      <c r="D1629" s="594" t="s">
        <v>359</v>
      </c>
      <c r="E1629" s="594" t="s">
        <v>276</v>
      </c>
      <c r="F1629" s="594" t="s">
        <v>1316</v>
      </c>
      <c r="G1629" s="594" t="s">
        <v>240</v>
      </c>
      <c r="H1629" s="594" t="s">
        <v>731</v>
      </c>
      <c r="I1629" s="620" t="s">
        <v>732</v>
      </c>
      <c r="J1629" s="643">
        <v>300000</v>
      </c>
    </row>
    <row r="1630" spans="1:10">
      <c r="A1630" s="595" t="s">
        <v>411</v>
      </c>
      <c r="B1630" s="644" t="s">
        <v>411</v>
      </c>
      <c r="C1630" s="642" t="s">
        <v>411</v>
      </c>
      <c r="D1630" s="594" t="s">
        <v>359</v>
      </c>
      <c r="E1630" s="594" t="s">
        <v>276</v>
      </c>
      <c r="F1630" s="594" t="s">
        <v>1316</v>
      </c>
      <c r="G1630" s="594" t="s">
        <v>240</v>
      </c>
      <c r="H1630" s="594" t="s">
        <v>597</v>
      </c>
      <c r="I1630" s="620" t="s">
        <v>2682</v>
      </c>
      <c r="J1630" s="643">
        <v>300000</v>
      </c>
    </row>
    <row r="1631" spans="1:10">
      <c r="A1631" s="595" t="s">
        <v>411</v>
      </c>
      <c r="B1631" s="644" t="s">
        <v>411</v>
      </c>
      <c r="C1631" s="642" t="s">
        <v>411</v>
      </c>
      <c r="D1631" s="594" t="s">
        <v>359</v>
      </c>
      <c r="E1631" s="594" t="s">
        <v>276</v>
      </c>
      <c r="F1631" s="594" t="s">
        <v>1316</v>
      </c>
      <c r="G1631" s="594" t="s">
        <v>240</v>
      </c>
      <c r="H1631" s="594" t="s">
        <v>733</v>
      </c>
      <c r="I1631" s="620" t="s">
        <v>734</v>
      </c>
      <c r="J1631" s="643">
        <v>21180000</v>
      </c>
    </row>
    <row r="1632" spans="1:10">
      <c r="A1632" s="595" t="s">
        <v>411</v>
      </c>
      <c r="B1632" s="644" t="s">
        <v>411</v>
      </c>
      <c r="C1632" s="642" t="s">
        <v>411</v>
      </c>
      <c r="D1632" s="594" t="s">
        <v>359</v>
      </c>
      <c r="E1632" s="594" t="s">
        <v>276</v>
      </c>
      <c r="F1632" s="594" t="s">
        <v>1316</v>
      </c>
      <c r="G1632" s="594" t="s">
        <v>240</v>
      </c>
      <c r="H1632" s="594" t="s">
        <v>735</v>
      </c>
      <c r="I1632" s="620" t="s">
        <v>193</v>
      </c>
      <c r="J1632" s="643">
        <v>17565000</v>
      </c>
    </row>
    <row r="1633" spans="1:10">
      <c r="A1633" s="595" t="s">
        <v>411</v>
      </c>
      <c r="B1633" s="644" t="s">
        <v>411</v>
      </c>
      <c r="C1633" s="642" t="s">
        <v>411</v>
      </c>
      <c r="D1633" s="594" t="s">
        <v>359</v>
      </c>
      <c r="E1633" s="594" t="s">
        <v>276</v>
      </c>
      <c r="F1633" s="594" t="s">
        <v>1316</v>
      </c>
      <c r="G1633" s="594" t="s">
        <v>183</v>
      </c>
      <c r="H1633" s="595" t="s">
        <v>411</v>
      </c>
      <c r="I1633" s="620" t="s">
        <v>184</v>
      </c>
      <c r="J1633" s="643">
        <v>1000000</v>
      </c>
    </row>
    <row r="1634" spans="1:10">
      <c r="A1634" s="595" t="s">
        <v>411</v>
      </c>
      <c r="B1634" s="644" t="s">
        <v>411</v>
      </c>
      <c r="C1634" s="642" t="s">
        <v>411</v>
      </c>
      <c r="D1634" s="594" t="s">
        <v>359</v>
      </c>
      <c r="E1634" s="594" t="s">
        <v>276</v>
      </c>
      <c r="F1634" s="594" t="s">
        <v>1316</v>
      </c>
      <c r="G1634" s="594" t="s">
        <v>183</v>
      </c>
      <c r="H1634" s="594" t="s">
        <v>736</v>
      </c>
      <c r="I1634" s="620" t="s">
        <v>737</v>
      </c>
      <c r="J1634" s="643">
        <v>1000000</v>
      </c>
    </row>
    <row r="1635" spans="1:10">
      <c r="A1635" s="595" t="s">
        <v>411</v>
      </c>
      <c r="B1635" s="644" t="s">
        <v>411</v>
      </c>
      <c r="C1635" s="642" t="s">
        <v>411</v>
      </c>
      <c r="D1635" s="594" t="s">
        <v>359</v>
      </c>
      <c r="E1635" s="594" t="s">
        <v>276</v>
      </c>
      <c r="F1635" s="594" t="s">
        <v>1316</v>
      </c>
      <c r="G1635" s="594" t="s">
        <v>738</v>
      </c>
      <c r="H1635" s="595" t="s">
        <v>411</v>
      </c>
      <c r="I1635" s="620" t="s">
        <v>739</v>
      </c>
      <c r="J1635" s="643">
        <v>9400000</v>
      </c>
    </row>
    <row r="1636" spans="1:10">
      <c r="A1636" s="595" t="s">
        <v>411</v>
      </c>
      <c r="B1636" s="644" t="s">
        <v>411</v>
      </c>
      <c r="C1636" s="642" t="s">
        <v>411</v>
      </c>
      <c r="D1636" s="594" t="s">
        <v>359</v>
      </c>
      <c r="E1636" s="594" t="s">
        <v>276</v>
      </c>
      <c r="F1636" s="594" t="s">
        <v>1316</v>
      </c>
      <c r="G1636" s="594" t="s">
        <v>738</v>
      </c>
      <c r="H1636" s="594" t="s">
        <v>356</v>
      </c>
      <c r="I1636" s="620" t="s">
        <v>357</v>
      </c>
      <c r="J1636" s="643">
        <v>9400000</v>
      </c>
    </row>
    <row r="1637" spans="1:10">
      <c r="A1637" s="595" t="s">
        <v>411</v>
      </c>
      <c r="B1637" s="644" t="s">
        <v>411</v>
      </c>
      <c r="C1637" s="642" t="s">
        <v>411</v>
      </c>
      <c r="D1637" s="594" t="s">
        <v>359</v>
      </c>
      <c r="E1637" s="594" t="s">
        <v>276</v>
      </c>
      <c r="F1637" s="594" t="s">
        <v>1316</v>
      </c>
      <c r="G1637" s="594" t="s">
        <v>189</v>
      </c>
      <c r="H1637" s="595" t="s">
        <v>411</v>
      </c>
      <c r="I1637" s="620" t="s">
        <v>190</v>
      </c>
      <c r="J1637" s="643">
        <v>1920000</v>
      </c>
    </row>
    <row r="1638" spans="1:10">
      <c r="A1638" s="595" t="s">
        <v>411</v>
      </c>
      <c r="B1638" s="644" t="s">
        <v>411</v>
      </c>
      <c r="C1638" s="642" t="s">
        <v>411</v>
      </c>
      <c r="D1638" s="594" t="s">
        <v>359</v>
      </c>
      <c r="E1638" s="594" t="s">
        <v>276</v>
      </c>
      <c r="F1638" s="594" t="s">
        <v>1316</v>
      </c>
      <c r="G1638" s="594" t="s">
        <v>189</v>
      </c>
      <c r="H1638" s="594" t="s">
        <v>773</v>
      </c>
      <c r="I1638" s="620" t="s">
        <v>2695</v>
      </c>
      <c r="J1638" s="643">
        <v>500000</v>
      </c>
    </row>
    <row r="1639" spans="1:10">
      <c r="A1639" s="595" t="s">
        <v>411</v>
      </c>
      <c r="B1639" s="644" t="s">
        <v>411</v>
      </c>
      <c r="C1639" s="642" t="s">
        <v>411</v>
      </c>
      <c r="D1639" s="594" t="s">
        <v>359</v>
      </c>
      <c r="E1639" s="594" t="s">
        <v>276</v>
      </c>
      <c r="F1639" s="594" t="s">
        <v>1316</v>
      </c>
      <c r="G1639" s="594" t="s">
        <v>189</v>
      </c>
      <c r="H1639" s="594" t="s">
        <v>192</v>
      </c>
      <c r="I1639" s="620" t="s">
        <v>195</v>
      </c>
      <c r="J1639" s="643">
        <v>1420000</v>
      </c>
    </row>
    <row r="1640" spans="1:10">
      <c r="A1640" s="595" t="s">
        <v>411</v>
      </c>
      <c r="B1640" s="644" t="s">
        <v>411</v>
      </c>
      <c r="C1640" s="642" t="s">
        <v>411</v>
      </c>
      <c r="D1640" s="594" t="s">
        <v>359</v>
      </c>
      <c r="E1640" s="594" t="s">
        <v>276</v>
      </c>
      <c r="F1640" s="594" t="s">
        <v>1316</v>
      </c>
      <c r="G1640" s="594" t="s">
        <v>77</v>
      </c>
      <c r="H1640" s="595" t="s">
        <v>411</v>
      </c>
      <c r="I1640" s="620" t="s">
        <v>78</v>
      </c>
      <c r="J1640" s="643">
        <v>1220612500</v>
      </c>
    </row>
    <row r="1641" spans="1:10">
      <c r="A1641" s="595" t="s">
        <v>411</v>
      </c>
      <c r="B1641" s="644" t="s">
        <v>411</v>
      </c>
      <c r="C1641" s="642" t="s">
        <v>411</v>
      </c>
      <c r="D1641" s="594" t="s">
        <v>359</v>
      </c>
      <c r="E1641" s="594" t="s">
        <v>276</v>
      </c>
      <c r="F1641" s="594" t="s">
        <v>1316</v>
      </c>
      <c r="G1641" s="594" t="s">
        <v>77</v>
      </c>
      <c r="H1641" s="594" t="s">
        <v>79</v>
      </c>
      <c r="I1641" s="620" t="s">
        <v>195</v>
      </c>
      <c r="J1641" s="643">
        <v>1220612500</v>
      </c>
    </row>
    <row r="1642" spans="1:10">
      <c r="A1642" s="595" t="s">
        <v>411</v>
      </c>
      <c r="B1642" s="644" t="s">
        <v>411</v>
      </c>
      <c r="C1642" s="642" t="s">
        <v>411</v>
      </c>
      <c r="D1642" s="594" t="s">
        <v>359</v>
      </c>
      <c r="E1642" s="594" t="s">
        <v>276</v>
      </c>
      <c r="F1642" s="594" t="s">
        <v>1316</v>
      </c>
      <c r="G1642" s="594" t="s">
        <v>194</v>
      </c>
      <c r="H1642" s="595" t="s">
        <v>411</v>
      </c>
      <c r="I1642" s="620" t="s">
        <v>195</v>
      </c>
      <c r="J1642" s="643">
        <v>205457900</v>
      </c>
    </row>
    <row r="1643" spans="1:10">
      <c r="A1643" s="595" t="s">
        <v>411</v>
      </c>
      <c r="B1643" s="644" t="s">
        <v>411</v>
      </c>
      <c r="C1643" s="642" t="s">
        <v>411</v>
      </c>
      <c r="D1643" s="594" t="s">
        <v>359</v>
      </c>
      <c r="E1643" s="594" t="s">
        <v>276</v>
      </c>
      <c r="F1643" s="594" t="s">
        <v>1316</v>
      </c>
      <c r="G1643" s="594" t="s">
        <v>194</v>
      </c>
      <c r="H1643" s="594" t="s">
        <v>200</v>
      </c>
      <c r="I1643" s="620" t="s">
        <v>201</v>
      </c>
      <c r="J1643" s="643">
        <v>205457900</v>
      </c>
    </row>
    <row r="1644" spans="1:10">
      <c r="A1644" s="595" t="s">
        <v>411</v>
      </c>
      <c r="B1644" s="596" t="s">
        <v>3205</v>
      </c>
      <c r="C1644" s="620" t="s">
        <v>3206</v>
      </c>
      <c r="D1644" s="595" t="s">
        <v>411</v>
      </c>
      <c r="E1644" s="595" t="s">
        <v>411</v>
      </c>
      <c r="F1644" s="595" t="s">
        <v>411</v>
      </c>
      <c r="G1644" s="595" t="s">
        <v>411</v>
      </c>
      <c r="H1644" s="595" t="s">
        <v>411</v>
      </c>
      <c r="I1644" s="642" t="s">
        <v>411</v>
      </c>
      <c r="J1644" s="643">
        <v>2600000000</v>
      </c>
    </row>
    <row r="1645" spans="1:10">
      <c r="A1645" s="595" t="s">
        <v>411</v>
      </c>
      <c r="B1645" s="644" t="s">
        <v>411</v>
      </c>
      <c r="C1645" s="642" t="s">
        <v>411</v>
      </c>
      <c r="D1645" s="594" t="s">
        <v>1367</v>
      </c>
      <c r="E1645" s="595" t="s">
        <v>411</v>
      </c>
      <c r="F1645" s="595" t="s">
        <v>411</v>
      </c>
      <c r="G1645" s="595" t="s">
        <v>411</v>
      </c>
      <c r="H1645" s="595" t="s">
        <v>411</v>
      </c>
      <c r="I1645" s="620" t="s">
        <v>1370</v>
      </c>
      <c r="J1645" s="643">
        <v>2600000000</v>
      </c>
    </row>
    <row r="1646" spans="1:10">
      <c r="A1646" s="595" t="s">
        <v>411</v>
      </c>
      <c r="B1646" s="644" t="s">
        <v>411</v>
      </c>
      <c r="C1646" s="642" t="s">
        <v>411</v>
      </c>
      <c r="D1646" s="594" t="s">
        <v>1367</v>
      </c>
      <c r="E1646" s="594" t="s">
        <v>570</v>
      </c>
      <c r="F1646" s="595" t="s">
        <v>411</v>
      </c>
      <c r="G1646" s="595" t="s">
        <v>411</v>
      </c>
      <c r="H1646" s="595" t="s">
        <v>411</v>
      </c>
      <c r="I1646" s="620" t="s">
        <v>2711</v>
      </c>
      <c r="J1646" s="643">
        <v>2600000000</v>
      </c>
    </row>
    <row r="1647" spans="1:10">
      <c r="A1647" s="595" t="s">
        <v>411</v>
      </c>
      <c r="B1647" s="644" t="s">
        <v>411</v>
      </c>
      <c r="C1647" s="642" t="s">
        <v>411</v>
      </c>
      <c r="D1647" s="594" t="s">
        <v>1367</v>
      </c>
      <c r="E1647" s="594" t="s">
        <v>570</v>
      </c>
      <c r="F1647" s="594" t="s">
        <v>2712</v>
      </c>
      <c r="G1647" s="595" t="s">
        <v>411</v>
      </c>
      <c r="H1647" s="595" t="s">
        <v>411</v>
      </c>
      <c r="I1647" s="620" t="s">
        <v>1165</v>
      </c>
      <c r="J1647" s="643">
        <v>2600000000</v>
      </c>
    </row>
    <row r="1648" spans="1:10">
      <c r="A1648" s="595" t="s">
        <v>411</v>
      </c>
      <c r="B1648" s="644" t="s">
        <v>411</v>
      </c>
      <c r="C1648" s="642" t="s">
        <v>411</v>
      </c>
      <c r="D1648" s="594" t="s">
        <v>1367</v>
      </c>
      <c r="E1648" s="594" t="s">
        <v>570</v>
      </c>
      <c r="F1648" s="594" t="s">
        <v>2712</v>
      </c>
      <c r="G1648" s="594" t="s">
        <v>171</v>
      </c>
      <c r="H1648" s="595" t="s">
        <v>411</v>
      </c>
      <c r="I1648" s="620" t="s">
        <v>2677</v>
      </c>
      <c r="J1648" s="643">
        <v>937698000</v>
      </c>
    </row>
    <row r="1649" spans="1:10">
      <c r="A1649" s="595" t="s">
        <v>411</v>
      </c>
      <c r="B1649" s="644" t="s">
        <v>411</v>
      </c>
      <c r="C1649" s="642" t="s">
        <v>411</v>
      </c>
      <c r="D1649" s="594" t="s">
        <v>1367</v>
      </c>
      <c r="E1649" s="594" t="s">
        <v>570</v>
      </c>
      <c r="F1649" s="594" t="s">
        <v>2712</v>
      </c>
      <c r="G1649" s="594" t="s">
        <v>171</v>
      </c>
      <c r="H1649" s="594" t="s">
        <v>216</v>
      </c>
      <c r="I1649" s="620" t="s">
        <v>217</v>
      </c>
      <c r="J1649" s="643">
        <v>937698000</v>
      </c>
    </row>
    <row r="1650" spans="1:10">
      <c r="A1650" s="595" t="s">
        <v>411</v>
      </c>
      <c r="B1650" s="644" t="s">
        <v>411</v>
      </c>
      <c r="C1650" s="642" t="s">
        <v>411</v>
      </c>
      <c r="D1650" s="594" t="s">
        <v>1367</v>
      </c>
      <c r="E1650" s="594" t="s">
        <v>570</v>
      </c>
      <c r="F1650" s="594" t="s">
        <v>2712</v>
      </c>
      <c r="G1650" s="594" t="s">
        <v>2692</v>
      </c>
      <c r="H1650" s="595" t="s">
        <v>411</v>
      </c>
      <c r="I1650" s="620" t="s">
        <v>2693</v>
      </c>
      <c r="J1650" s="643">
        <v>1652302000</v>
      </c>
    </row>
    <row r="1651" spans="1:10">
      <c r="A1651" s="595" t="s">
        <v>411</v>
      </c>
      <c r="B1651" s="644" t="s">
        <v>411</v>
      </c>
      <c r="C1651" s="642" t="s">
        <v>411</v>
      </c>
      <c r="D1651" s="594" t="s">
        <v>1367</v>
      </c>
      <c r="E1651" s="594" t="s">
        <v>570</v>
      </c>
      <c r="F1651" s="594" t="s">
        <v>2712</v>
      </c>
      <c r="G1651" s="594" t="s">
        <v>2692</v>
      </c>
      <c r="H1651" s="594" t="s">
        <v>2694</v>
      </c>
      <c r="I1651" s="620" t="s">
        <v>2689</v>
      </c>
      <c r="J1651" s="643">
        <v>1050234000</v>
      </c>
    </row>
    <row r="1652" spans="1:10">
      <c r="A1652" s="595" t="s">
        <v>411</v>
      </c>
      <c r="B1652" s="644" t="s">
        <v>411</v>
      </c>
      <c r="C1652" s="642" t="s">
        <v>411</v>
      </c>
      <c r="D1652" s="594" t="s">
        <v>1367</v>
      </c>
      <c r="E1652" s="594" t="s">
        <v>570</v>
      </c>
      <c r="F1652" s="594" t="s">
        <v>2712</v>
      </c>
      <c r="G1652" s="594" t="s">
        <v>2692</v>
      </c>
      <c r="H1652" s="594" t="s">
        <v>2730</v>
      </c>
      <c r="I1652" s="620" t="s">
        <v>2731</v>
      </c>
      <c r="J1652" s="643">
        <v>602068000</v>
      </c>
    </row>
    <row r="1653" spans="1:10">
      <c r="A1653" s="595" t="s">
        <v>411</v>
      </c>
      <c r="B1653" s="644" t="s">
        <v>411</v>
      </c>
      <c r="C1653" s="642" t="s">
        <v>411</v>
      </c>
      <c r="D1653" s="594" t="s">
        <v>1367</v>
      </c>
      <c r="E1653" s="594" t="s">
        <v>570</v>
      </c>
      <c r="F1653" s="594" t="s">
        <v>2712</v>
      </c>
      <c r="G1653" s="594" t="s">
        <v>189</v>
      </c>
      <c r="H1653" s="595" t="s">
        <v>411</v>
      </c>
      <c r="I1653" s="620" t="s">
        <v>190</v>
      </c>
      <c r="J1653" s="643">
        <v>10000000</v>
      </c>
    </row>
    <row r="1654" spans="1:10">
      <c r="A1654" s="595" t="s">
        <v>411</v>
      </c>
      <c r="B1654" s="644" t="s">
        <v>411</v>
      </c>
      <c r="C1654" s="642" t="s">
        <v>411</v>
      </c>
      <c r="D1654" s="594" t="s">
        <v>1367</v>
      </c>
      <c r="E1654" s="594" t="s">
        <v>570</v>
      </c>
      <c r="F1654" s="594" t="s">
        <v>2712</v>
      </c>
      <c r="G1654" s="594" t="s">
        <v>189</v>
      </c>
      <c r="H1654" s="594" t="s">
        <v>773</v>
      </c>
      <c r="I1654" s="620" t="s">
        <v>2695</v>
      </c>
      <c r="J1654" s="643">
        <v>2206000</v>
      </c>
    </row>
    <row r="1655" spans="1:10">
      <c r="A1655" s="595" t="s">
        <v>411</v>
      </c>
      <c r="B1655" s="644" t="s">
        <v>411</v>
      </c>
      <c r="C1655" s="642" t="s">
        <v>411</v>
      </c>
      <c r="D1655" s="594" t="s">
        <v>1367</v>
      </c>
      <c r="E1655" s="594" t="s">
        <v>570</v>
      </c>
      <c r="F1655" s="594" t="s">
        <v>2712</v>
      </c>
      <c r="G1655" s="594" t="s">
        <v>189</v>
      </c>
      <c r="H1655" s="594" t="s">
        <v>192</v>
      </c>
      <c r="I1655" s="620" t="s">
        <v>195</v>
      </c>
      <c r="J1655" s="643">
        <v>7794000</v>
      </c>
    </row>
    <row r="1656" spans="1:10" ht="25.5">
      <c r="A1656" s="595" t="s">
        <v>411</v>
      </c>
      <c r="B1656" s="596" t="s">
        <v>3207</v>
      </c>
      <c r="C1656" s="620" t="s">
        <v>3208</v>
      </c>
      <c r="D1656" s="595" t="s">
        <v>411</v>
      </c>
      <c r="E1656" s="595" t="s">
        <v>411</v>
      </c>
      <c r="F1656" s="595" t="s">
        <v>411</v>
      </c>
      <c r="G1656" s="595" t="s">
        <v>411</v>
      </c>
      <c r="H1656" s="595" t="s">
        <v>411</v>
      </c>
      <c r="I1656" s="642" t="s">
        <v>411</v>
      </c>
      <c r="J1656" s="643">
        <v>999420000</v>
      </c>
    </row>
    <row r="1657" spans="1:10">
      <c r="A1657" s="595" t="s">
        <v>411</v>
      </c>
      <c r="B1657" s="644" t="s">
        <v>411</v>
      </c>
      <c r="C1657" s="642" t="s">
        <v>411</v>
      </c>
      <c r="D1657" s="594" t="s">
        <v>2738</v>
      </c>
      <c r="E1657" s="595" t="s">
        <v>411</v>
      </c>
      <c r="F1657" s="595" t="s">
        <v>411</v>
      </c>
      <c r="G1657" s="595" t="s">
        <v>411</v>
      </c>
      <c r="H1657" s="595" t="s">
        <v>411</v>
      </c>
      <c r="I1657" s="620" t="s">
        <v>2655</v>
      </c>
      <c r="J1657" s="643">
        <v>999420000</v>
      </c>
    </row>
    <row r="1658" spans="1:10">
      <c r="A1658" s="595" t="s">
        <v>411</v>
      </c>
      <c r="B1658" s="644" t="s">
        <v>411</v>
      </c>
      <c r="C1658" s="642" t="s">
        <v>411</v>
      </c>
      <c r="D1658" s="594" t="s">
        <v>2738</v>
      </c>
      <c r="E1658" s="594" t="s">
        <v>577</v>
      </c>
      <c r="F1658" s="595" t="s">
        <v>411</v>
      </c>
      <c r="G1658" s="595" t="s">
        <v>411</v>
      </c>
      <c r="H1658" s="595" t="s">
        <v>411</v>
      </c>
      <c r="I1658" s="620" t="s">
        <v>2748</v>
      </c>
      <c r="J1658" s="643">
        <v>999420000</v>
      </c>
    </row>
    <row r="1659" spans="1:10">
      <c r="A1659" s="595" t="s">
        <v>411</v>
      </c>
      <c r="B1659" s="644" t="s">
        <v>411</v>
      </c>
      <c r="C1659" s="642" t="s">
        <v>411</v>
      </c>
      <c r="D1659" s="594" t="s">
        <v>2738</v>
      </c>
      <c r="E1659" s="594" t="s">
        <v>577</v>
      </c>
      <c r="F1659" s="594" t="s">
        <v>265</v>
      </c>
      <c r="G1659" s="595" t="s">
        <v>411</v>
      </c>
      <c r="H1659" s="595" t="s">
        <v>411</v>
      </c>
      <c r="I1659" s="620" t="s">
        <v>2849</v>
      </c>
      <c r="J1659" s="643">
        <v>999420000</v>
      </c>
    </row>
    <row r="1660" spans="1:10">
      <c r="A1660" s="595" t="s">
        <v>411</v>
      </c>
      <c r="B1660" s="644" t="s">
        <v>411</v>
      </c>
      <c r="C1660" s="642" t="s">
        <v>411</v>
      </c>
      <c r="D1660" s="594" t="s">
        <v>2738</v>
      </c>
      <c r="E1660" s="594" t="s">
        <v>577</v>
      </c>
      <c r="F1660" s="594" t="s">
        <v>265</v>
      </c>
      <c r="G1660" s="594" t="s">
        <v>167</v>
      </c>
      <c r="H1660" s="595" t="s">
        <v>411</v>
      </c>
      <c r="I1660" s="620" t="s">
        <v>168</v>
      </c>
      <c r="J1660" s="643">
        <v>2010000</v>
      </c>
    </row>
    <row r="1661" spans="1:10">
      <c r="A1661" s="595" t="s">
        <v>411</v>
      </c>
      <c r="B1661" s="644" t="s">
        <v>411</v>
      </c>
      <c r="C1661" s="642" t="s">
        <v>411</v>
      </c>
      <c r="D1661" s="594" t="s">
        <v>2738</v>
      </c>
      <c r="E1661" s="594" t="s">
        <v>577</v>
      </c>
      <c r="F1661" s="594" t="s">
        <v>265</v>
      </c>
      <c r="G1661" s="594" t="s">
        <v>167</v>
      </c>
      <c r="H1661" s="594" t="s">
        <v>230</v>
      </c>
      <c r="I1661" s="620" t="s">
        <v>2675</v>
      </c>
      <c r="J1661" s="643">
        <v>2010000</v>
      </c>
    </row>
    <row r="1662" spans="1:10">
      <c r="A1662" s="595" t="s">
        <v>411</v>
      </c>
      <c r="B1662" s="644" t="s">
        <v>411</v>
      </c>
      <c r="C1662" s="642" t="s">
        <v>411</v>
      </c>
      <c r="D1662" s="594" t="s">
        <v>2738</v>
      </c>
      <c r="E1662" s="594" t="s">
        <v>577</v>
      </c>
      <c r="F1662" s="594" t="s">
        <v>265</v>
      </c>
      <c r="G1662" s="594" t="s">
        <v>2692</v>
      </c>
      <c r="H1662" s="595" t="s">
        <v>411</v>
      </c>
      <c r="I1662" s="620" t="s">
        <v>2693</v>
      </c>
      <c r="J1662" s="643">
        <v>924010000</v>
      </c>
    </row>
    <row r="1663" spans="1:10">
      <c r="A1663" s="595" t="s">
        <v>411</v>
      </c>
      <c r="B1663" s="644" t="s">
        <v>411</v>
      </c>
      <c r="C1663" s="642" t="s">
        <v>411</v>
      </c>
      <c r="D1663" s="594" t="s">
        <v>2738</v>
      </c>
      <c r="E1663" s="594" t="s">
        <v>577</v>
      </c>
      <c r="F1663" s="594" t="s">
        <v>265</v>
      </c>
      <c r="G1663" s="594" t="s">
        <v>2692</v>
      </c>
      <c r="H1663" s="594" t="s">
        <v>2730</v>
      </c>
      <c r="I1663" s="620" t="s">
        <v>2731</v>
      </c>
      <c r="J1663" s="643">
        <v>924010000</v>
      </c>
    </row>
    <row r="1664" spans="1:10">
      <c r="A1664" s="595" t="s">
        <v>411</v>
      </c>
      <c r="B1664" s="644" t="s">
        <v>411</v>
      </c>
      <c r="C1664" s="642" t="s">
        <v>411</v>
      </c>
      <c r="D1664" s="594" t="s">
        <v>2738</v>
      </c>
      <c r="E1664" s="594" t="s">
        <v>577</v>
      </c>
      <c r="F1664" s="594" t="s">
        <v>265</v>
      </c>
      <c r="G1664" s="594" t="s">
        <v>189</v>
      </c>
      <c r="H1664" s="595" t="s">
        <v>411</v>
      </c>
      <c r="I1664" s="620" t="s">
        <v>190</v>
      </c>
      <c r="J1664" s="643">
        <v>73400000</v>
      </c>
    </row>
    <row r="1665" spans="1:10">
      <c r="A1665" s="595" t="s">
        <v>411</v>
      </c>
      <c r="B1665" s="644" t="s">
        <v>411</v>
      </c>
      <c r="C1665" s="642" t="s">
        <v>411</v>
      </c>
      <c r="D1665" s="594" t="s">
        <v>2738</v>
      </c>
      <c r="E1665" s="594" t="s">
        <v>577</v>
      </c>
      <c r="F1665" s="594" t="s">
        <v>265</v>
      </c>
      <c r="G1665" s="594" t="s">
        <v>189</v>
      </c>
      <c r="H1665" s="594" t="s">
        <v>192</v>
      </c>
      <c r="I1665" s="620" t="s">
        <v>195</v>
      </c>
      <c r="J1665" s="643">
        <v>73400000</v>
      </c>
    </row>
    <row r="1666" spans="1:10" ht="38.25">
      <c r="A1666" s="595" t="s">
        <v>411</v>
      </c>
      <c r="B1666" s="596" t="s">
        <v>3209</v>
      </c>
      <c r="C1666" s="620" t="s">
        <v>3210</v>
      </c>
      <c r="D1666" s="595" t="s">
        <v>411</v>
      </c>
      <c r="E1666" s="595" t="s">
        <v>411</v>
      </c>
      <c r="F1666" s="595" t="s">
        <v>411</v>
      </c>
      <c r="G1666" s="595" t="s">
        <v>411</v>
      </c>
      <c r="H1666" s="595" t="s">
        <v>411</v>
      </c>
      <c r="I1666" s="642" t="s">
        <v>411</v>
      </c>
      <c r="J1666" s="643">
        <v>600000000</v>
      </c>
    </row>
    <row r="1667" spans="1:10">
      <c r="A1667" s="595" t="s">
        <v>411</v>
      </c>
      <c r="B1667" s="644" t="s">
        <v>411</v>
      </c>
      <c r="C1667" s="642" t="s">
        <v>411</v>
      </c>
      <c r="D1667" s="594" t="s">
        <v>397</v>
      </c>
      <c r="E1667" s="595" t="s">
        <v>411</v>
      </c>
      <c r="F1667" s="595" t="s">
        <v>411</v>
      </c>
      <c r="G1667" s="595" t="s">
        <v>411</v>
      </c>
      <c r="H1667" s="595" t="s">
        <v>411</v>
      </c>
      <c r="I1667" s="620" t="s">
        <v>398</v>
      </c>
      <c r="J1667" s="643">
        <v>600000000</v>
      </c>
    </row>
    <row r="1668" spans="1:10">
      <c r="A1668" s="595" t="s">
        <v>411</v>
      </c>
      <c r="B1668" s="644" t="s">
        <v>411</v>
      </c>
      <c r="C1668" s="642" t="s">
        <v>411</v>
      </c>
      <c r="D1668" s="594" t="s">
        <v>397</v>
      </c>
      <c r="E1668" s="594" t="s">
        <v>301</v>
      </c>
      <c r="F1668" s="595" t="s">
        <v>411</v>
      </c>
      <c r="G1668" s="595" t="s">
        <v>411</v>
      </c>
      <c r="H1668" s="595" t="s">
        <v>411</v>
      </c>
      <c r="I1668" s="620" t="s">
        <v>1965</v>
      </c>
      <c r="J1668" s="643">
        <v>600000000</v>
      </c>
    </row>
    <row r="1669" spans="1:10">
      <c r="A1669" s="595" t="s">
        <v>411</v>
      </c>
      <c r="B1669" s="644" t="s">
        <v>411</v>
      </c>
      <c r="C1669" s="642" t="s">
        <v>411</v>
      </c>
      <c r="D1669" s="594" t="s">
        <v>397</v>
      </c>
      <c r="E1669" s="594" t="s">
        <v>301</v>
      </c>
      <c r="F1669" s="594" t="s">
        <v>2751</v>
      </c>
      <c r="G1669" s="595" t="s">
        <v>411</v>
      </c>
      <c r="H1669" s="595" t="s">
        <v>411</v>
      </c>
      <c r="I1669" s="620" t="s">
        <v>2752</v>
      </c>
      <c r="J1669" s="643">
        <v>600000000</v>
      </c>
    </row>
    <row r="1670" spans="1:10">
      <c r="A1670" s="595" t="s">
        <v>411</v>
      </c>
      <c r="B1670" s="644" t="s">
        <v>411</v>
      </c>
      <c r="C1670" s="642" t="s">
        <v>411</v>
      </c>
      <c r="D1670" s="594" t="s">
        <v>397</v>
      </c>
      <c r="E1670" s="594" t="s">
        <v>301</v>
      </c>
      <c r="F1670" s="594" t="s">
        <v>2751</v>
      </c>
      <c r="G1670" s="594" t="s">
        <v>167</v>
      </c>
      <c r="H1670" s="595" t="s">
        <v>411</v>
      </c>
      <c r="I1670" s="620" t="s">
        <v>168</v>
      </c>
      <c r="J1670" s="643">
        <v>3600000</v>
      </c>
    </row>
    <row r="1671" spans="1:10">
      <c r="A1671" s="595" t="s">
        <v>411</v>
      </c>
      <c r="B1671" s="644" t="s">
        <v>411</v>
      </c>
      <c r="C1671" s="642" t="s">
        <v>411</v>
      </c>
      <c r="D1671" s="594" t="s">
        <v>397</v>
      </c>
      <c r="E1671" s="594" t="s">
        <v>301</v>
      </c>
      <c r="F1671" s="594" t="s">
        <v>2751</v>
      </c>
      <c r="G1671" s="594" t="s">
        <v>167</v>
      </c>
      <c r="H1671" s="594" t="s">
        <v>354</v>
      </c>
      <c r="I1671" s="620" t="s">
        <v>2736</v>
      </c>
      <c r="J1671" s="643">
        <v>3600000</v>
      </c>
    </row>
    <row r="1672" spans="1:10">
      <c r="A1672" s="595" t="s">
        <v>411</v>
      </c>
      <c r="B1672" s="644" t="s">
        <v>411</v>
      </c>
      <c r="C1672" s="642" t="s">
        <v>411</v>
      </c>
      <c r="D1672" s="594" t="s">
        <v>397</v>
      </c>
      <c r="E1672" s="594" t="s">
        <v>301</v>
      </c>
      <c r="F1672" s="594" t="s">
        <v>2751</v>
      </c>
      <c r="G1672" s="594" t="s">
        <v>183</v>
      </c>
      <c r="H1672" s="595" t="s">
        <v>411</v>
      </c>
      <c r="I1672" s="620" t="s">
        <v>184</v>
      </c>
      <c r="J1672" s="643">
        <v>3400000</v>
      </c>
    </row>
    <row r="1673" spans="1:10">
      <c r="A1673" s="595" t="s">
        <v>411</v>
      </c>
      <c r="B1673" s="644" t="s">
        <v>411</v>
      </c>
      <c r="C1673" s="642" t="s">
        <v>411</v>
      </c>
      <c r="D1673" s="594" t="s">
        <v>397</v>
      </c>
      <c r="E1673" s="594" t="s">
        <v>301</v>
      </c>
      <c r="F1673" s="594" t="s">
        <v>2751</v>
      </c>
      <c r="G1673" s="594" t="s">
        <v>183</v>
      </c>
      <c r="H1673" s="594" t="s">
        <v>736</v>
      </c>
      <c r="I1673" s="620" t="s">
        <v>737</v>
      </c>
      <c r="J1673" s="643">
        <v>3000000</v>
      </c>
    </row>
    <row r="1674" spans="1:10">
      <c r="A1674" s="595" t="s">
        <v>411</v>
      </c>
      <c r="B1674" s="644" t="s">
        <v>411</v>
      </c>
      <c r="C1674" s="642" t="s">
        <v>411</v>
      </c>
      <c r="D1674" s="594" t="s">
        <v>397</v>
      </c>
      <c r="E1674" s="594" t="s">
        <v>301</v>
      </c>
      <c r="F1674" s="594" t="s">
        <v>2751</v>
      </c>
      <c r="G1674" s="594" t="s">
        <v>183</v>
      </c>
      <c r="H1674" s="594" t="s">
        <v>185</v>
      </c>
      <c r="I1674" s="620" t="s">
        <v>186</v>
      </c>
      <c r="J1674" s="643">
        <v>400000</v>
      </c>
    </row>
    <row r="1675" spans="1:10" ht="25.5">
      <c r="A1675" s="595" t="s">
        <v>411</v>
      </c>
      <c r="B1675" s="644" t="s">
        <v>411</v>
      </c>
      <c r="C1675" s="642" t="s">
        <v>411</v>
      </c>
      <c r="D1675" s="594" t="s">
        <v>397</v>
      </c>
      <c r="E1675" s="594" t="s">
        <v>301</v>
      </c>
      <c r="F1675" s="594" t="s">
        <v>2751</v>
      </c>
      <c r="G1675" s="594" t="s">
        <v>744</v>
      </c>
      <c r="H1675" s="595" t="s">
        <v>411</v>
      </c>
      <c r="I1675" s="620" t="s">
        <v>2686</v>
      </c>
      <c r="J1675" s="643">
        <v>450000000</v>
      </c>
    </row>
    <row r="1676" spans="1:10">
      <c r="A1676" s="595" t="s">
        <v>411</v>
      </c>
      <c r="B1676" s="644" t="s">
        <v>411</v>
      </c>
      <c r="C1676" s="642" t="s">
        <v>411</v>
      </c>
      <c r="D1676" s="594" t="s">
        <v>397</v>
      </c>
      <c r="E1676" s="594" t="s">
        <v>301</v>
      </c>
      <c r="F1676" s="594" t="s">
        <v>2751</v>
      </c>
      <c r="G1676" s="594" t="s">
        <v>744</v>
      </c>
      <c r="H1676" s="594" t="s">
        <v>748</v>
      </c>
      <c r="I1676" s="620" t="s">
        <v>35</v>
      </c>
      <c r="J1676" s="643">
        <v>450000000</v>
      </c>
    </row>
    <row r="1677" spans="1:10">
      <c r="A1677" s="595" t="s">
        <v>411</v>
      </c>
      <c r="B1677" s="644" t="s">
        <v>411</v>
      </c>
      <c r="C1677" s="642" t="s">
        <v>411</v>
      </c>
      <c r="D1677" s="594" t="s">
        <v>397</v>
      </c>
      <c r="E1677" s="594" t="s">
        <v>301</v>
      </c>
      <c r="F1677" s="594" t="s">
        <v>2751</v>
      </c>
      <c r="G1677" s="594" t="s">
        <v>194</v>
      </c>
      <c r="H1677" s="595" t="s">
        <v>411</v>
      </c>
      <c r="I1677" s="620" t="s">
        <v>195</v>
      </c>
      <c r="J1677" s="643">
        <v>143000000</v>
      </c>
    </row>
    <row r="1678" spans="1:10">
      <c r="A1678" s="595" t="s">
        <v>411</v>
      </c>
      <c r="B1678" s="644" t="s">
        <v>411</v>
      </c>
      <c r="C1678" s="642" t="s">
        <v>411</v>
      </c>
      <c r="D1678" s="594" t="s">
        <v>397</v>
      </c>
      <c r="E1678" s="594" t="s">
        <v>301</v>
      </c>
      <c r="F1678" s="594" t="s">
        <v>2751</v>
      </c>
      <c r="G1678" s="594" t="s">
        <v>194</v>
      </c>
      <c r="H1678" s="594" t="s">
        <v>200</v>
      </c>
      <c r="I1678" s="620" t="s">
        <v>201</v>
      </c>
      <c r="J1678" s="643">
        <v>143000000</v>
      </c>
    </row>
    <row r="1679" spans="1:10" ht="38.25">
      <c r="A1679" s="595" t="s">
        <v>411</v>
      </c>
      <c r="B1679" s="596" t="s">
        <v>3211</v>
      </c>
      <c r="C1679" s="620" t="s">
        <v>3212</v>
      </c>
      <c r="D1679" s="595" t="s">
        <v>411</v>
      </c>
      <c r="E1679" s="595" t="s">
        <v>411</v>
      </c>
      <c r="F1679" s="595" t="s">
        <v>411</v>
      </c>
      <c r="G1679" s="595" t="s">
        <v>411</v>
      </c>
      <c r="H1679" s="595" t="s">
        <v>411</v>
      </c>
      <c r="I1679" s="642" t="s">
        <v>411</v>
      </c>
      <c r="J1679" s="643">
        <v>410000000</v>
      </c>
    </row>
    <row r="1680" spans="1:10">
      <c r="A1680" s="595" t="s">
        <v>411</v>
      </c>
      <c r="B1680" s="644" t="s">
        <v>411</v>
      </c>
      <c r="C1680" s="642" t="s">
        <v>411</v>
      </c>
      <c r="D1680" s="594" t="s">
        <v>1360</v>
      </c>
      <c r="E1680" s="595" t="s">
        <v>411</v>
      </c>
      <c r="F1680" s="595" t="s">
        <v>411</v>
      </c>
      <c r="G1680" s="595" t="s">
        <v>411</v>
      </c>
      <c r="H1680" s="595" t="s">
        <v>411</v>
      </c>
      <c r="I1680" s="620" t="s">
        <v>1361</v>
      </c>
      <c r="J1680" s="643">
        <v>400000000</v>
      </c>
    </row>
    <row r="1681" spans="1:10">
      <c r="A1681" s="595" t="s">
        <v>411</v>
      </c>
      <c r="B1681" s="644" t="s">
        <v>411</v>
      </c>
      <c r="C1681" s="642" t="s">
        <v>411</v>
      </c>
      <c r="D1681" s="594" t="s">
        <v>1360</v>
      </c>
      <c r="E1681" s="594" t="s">
        <v>570</v>
      </c>
      <c r="F1681" s="595" t="s">
        <v>411</v>
      </c>
      <c r="G1681" s="595" t="s">
        <v>411</v>
      </c>
      <c r="H1681" s="595" t="s">
        <v>411</v>
      </c>
      <c r="I1681" s="620" t="s">
        <v>2711</v>
      </c>
      <c r="J1681" s="643">
        <v>400000000</v>
      </c>
    </row>
    <row r="1682" spans="1:10" ht="25.5">
      <c r="A1682" s="595" t="s">
        <v>411</v>
      </c>
      <c r="B1682" s="644" t="s">
        <v>411</v>
      </c>
      <c r="C1682" s="642" t="s">
        <v>411</v>
      </c>
      <c r="D1682" s="594" t="s">
        <v>1360</v>
      </c>
      <c r="E1682" s="594" t="s">
        <v>570</v>
      </c>
      <c r="F1682" s="594" t="s">
        <v>2713</v>
      </c>
      <c r="G1682" s="595" t="s">
        <v>411</v>
      </c>
      <c r="H1682" s="595" t="s">
        <v>411</v>
      </c>
      <c r="I1682" s="620" t="s">
        <v>2714</v>
      </c>
      <c r="J1682" s="643">
        <v>400000000</v>
      </c>
    </row>
    <row r="1683" spans="1:10">
      <c r="A1683" s="595" t="s">
        <v>411</v>
      </c>
      <c r="B1683" s="644" t="s">
        <v>411</v>
      </c>
      <c r="C1683" s="642" t="s">
        <v>411</v>
      </c>
      <c r="D1683" s="594" t="s">
        <v>1360</v>
      </c>
      <c r="E1683" s="594" t="s">
        <v>570</v>
      </c>
      <c r="F1683" s="594" t="s">
        <v>2713</v>
      </c>
      <c r="G1683" s="594" t="s">
        <v>148</v>
      </c>
      <c r="H1683" s="595" t="s">
        <v>411</v>
      </c>
      <c r="I1683" s="620" t="s">
        <v>149</v>
      </c>
      <c r="J1683" s="643">
        <v>22284600</v>
      </c>
    </row>
    <row r="1684" spans="1:10">
      <c r="A1684" s="595" t="s">
        <v>411</v>
      </c>
      <c r="B1684" s="644" t="s">
        <v>411</v>
      </c>
      <c r="C1684" s="642" t="s">
        <v>411</v>
      </c>
      <c r="D1684" s="594" t="s">
        <v>1360</v>
      </c>
      <c r="E1684" s="594" t="s">
        <v>570</v>
      </c>
      <c r="F1684" s="594" t="s">
        <v>2713</v>
      </c>
      <c r="G1684" s="594" t="s">
        <v>148</v>
      </c>
      <c r="H1684" s="594" t="s">
        <v>1075</v>
      </c>
      <c r="I1684" s="620" t="s">
        <v>2666</v>
      </c>
      <c r="J1684" s="643">
        <v>22284600</v>
      </c>
    </row>
    <row r="1685" spans="1:10">
      <c r="A1685" s="595" t="s">
        <v>411</v>
      </c>
      <c r="B1685" s="644" t="s">
        <v>411</v>
      </c>
      <c r="C1685" s="642" t="s">
        <v>411</v>
      </c>
      <c r="D1685" s="594" t="s">
        <v>1360</v>
      </c>
      <c r="E1685" s="594" t="s">
        <v>570</v>
      </c>
      <c r="F1685" s="594" t="s">
        <v>2713</v>
      </c>
      <c r="G1685" s="594" t="s">
        <v>738</v>
      </c>
      <c r="H1685" s="595" t="s">
        <v>411</v>
      </c>
      <c r="I1685" s="620" t="s">
        <v>739</v>
      </c>
      <c r="J1685" s="643">
        <v>377715400</v>
      </c>
    </row>
    <row r="1686" spans="1:10">
      <c r="A1686" s="595" t="s">
        <v>411</v>
      </c>
      <c r="B1686" s="644" t="s">
        <v>411</v>
      </c>
      <c r="C1686" s="642" t="s">
        <v>411</v>
      </c>
      <c r="D1686" s="594" t="s">
        <v>1360</v>
      </c>
      <c r="E1686" s="594" t="s">
        <v>570</v>
      </c>
      <c r="F1686" s="594" t="s">
        <v>2713</v>
      </c>
      <c r="G1686" s="594" t="s">
        <v>738</v>
      </c>
      <c r="H1686" s="594" t="s">
        <v>296</v>
      </c>
      <c r="I1686" s="620" t="s">
        <v>297</v>
      </c>
      <c r="J1686" s="643">
        <v>377715400</v>
      </c>
    </row>
    <row r="1687" spans="1:10">
      <c r="A1687" s="595" t="s">
        <v>411</v>
      </c>
      <c r="B1687" s="644" t="s">
        <v>411</v>
      </c>
      <c r="C1687" s="642" t="s">
        <v>411</v>
      </c>
      <c r="D1687" s="594" t="s">
        <v>359</v>
      </c>
      <c r="E1687" s="595" t="s">
        <v>411</v>
      </c>
      <c r="F1687" s="595" t="s">
        <v>411</v>
      </c>
      <c r="G1687" s="595" t="s">
        <v>411</v>
      </c>
      <c r="H1687" s="595" t="s">
        <v>411</v>
      </c>
      <c r="I1687" s="642" t="s">
        <v>411</v>
      </c>
      <c r="J1687" s="643">
        <v>10000000</v>
      </c>
    </row>
    <row r="1688" spans="1:10" ht="25.5">
      <c r="A1688" s="595" t="s">
        <v>411</v>
      </c>
      <c r="B1688" s="644" t="s">
        <v>411</v>
      </c>
      <c r="C1688" s="642" t="s">
        <v>411</v>
      </c>
      <c r="D1688" s="594" t="s">
        <v>359</v>
      </c>
      <c r="E1688" s="594" t="s">
        <v>322</v>
      </c>
      <c r="F1688" s="595" t="s">
        <v>411</v>
      </c>
      <c r="G1688" s="595" t="s">
        <v>411</v>
      </c>
      <c r="H1688" s="595" t="s">
        <v>411</v>
      </c>
      <c r="I1688" s="620" t="s">
        <v>2661</v>
      </c>
      <c r="J1688" s="643">
        <v>10000000</v>
      </c>
    </row>
    <row r="1689" spans="1:10">
      <c r="A1689" s="595" t="s">
        <v>411</v>
      </c>
      <c r="B1689" s="644" t="s">
        <v>411</v>
      </c>
      <c r="C1689" s="642" t="s">
        <v>411</v>
      </c>
      <c r="D1689" s="594" t="s">
        <v>359</v>
      </c>
      <c r="E1689" s="594" t="s">
        <v>322</v>
      </c>
      <c r="F1689" s="594" t="s">
        <v>2662</v>
      </c>
      <c r="G1689" s="595" t="s">
        <v>411</v>
      </c>
      <c r="H1689" s="595" t="s">
        <v>411</v>
      </c>
      <c r="I1689" s="620" t="s">
        <v>2663</v>
      </c>
      <c r="J1689" s="643">
        <v>10000000</v>
      </c>
    </row>
    <row r="1690" spans="1:10">
      <c r="A1690" s="595" t="s">
        <v>411</v>
      </c>
      <c r="B1690" s="644" t="s">
        <v>411</v>
      </c>
      <c r="C1690" s="642" t="s">
        <v>411</v>
      </c>
      <c r="D1690" s="594" t="s">
        <v>359</v>
      </c>
      <c r="E1690" s="594" t="s">
        <v>322</v>
      </c>
      <c r="F1690" s="594" t="s">
        <v>2662</v>
      </c>
      <c r="G1690" s="594" t="s">
        <v>240</v>
      </c>
      <c r="H1690" s="595" t="s">
        <v>411</v>
      </c>
      <c r="I1690" s="620" t="s">
        <v>241</v>
      </c>
      <c r="J1690" s="643">
        <v>10000000</v>
      </c>
    </row>
    <row r="1691" spans="1:10">
      <c r="A1691" s="595" t="s">
        <v>411</v>
      </c>
      <c r="B1691" s="644" t="s">
        <v>411</v>
      </c>
      <c r="C1691" s="642" t="s">
        <v>411</v>
      </c>
      <c r="D1691" s="594" t="s">
        <v>359</v>
      </c>
      <c r="E1691" s="594" t="s">
        <v>322</v>
      </c>
      <c r="F1691" s="594" t="s">
        <v>2662</v>
      </c>
      <c r="G1691" s="594" t="s">
        <v>240</v>
      </c>
      <c r="H1691" s="594" t="s">
        <v>733</v>
      </c>
      <c r="I1691" s="620" t="s">
        <v>734</v>
      </c>
      <c r="J1691" s="643">
        <v>10000000</v>
      </c>
    </row>
    <row r="1692" spans="1:10" ht="38.25">
      <c r="A1692" s="595" t="s">
        <v>411</v>
      </c>
      <c r="B1692" s="596" t="s">
        <v>1587</v>
      </c>
      <c r="C1692" s="620" t="s">
        <v>1588</v>
      </c>
      <c r="D1692" s="595" t="s">
        <v>411</v>
      </c>
      <c r="E1692" s="595" t="s">
        <v>411</v>
      </c>
      <c r="F1692" s="595" t="s">
        <v>411</v>
      </c>
      <c r="G1692" s="595" t="s">
        <v>411</v>
      </c>
      <c r="H1692" s="595" t="s">
        <v>411</v>
      </c>
      <c r="I1692" s="642" t="s">
        <v>411</v>
      </c>
      <c r="J1692" s="643">
        <v>5574857741</v>
      </c>
    </row>
    <row r="1693" spans="1:10">
      <c r="A1693" s="595" t="s">
        <v>411</v>
      </c>
      <c r="B1693" s="644" t="s">
        <v>411</v>
      </c>
      <c r="C1693" s="642" t="s">
        <v>411</v>
      </c>
      <c r="D1693" s="594" t="s">
        <v>1391</v>
      </c>
      <c r="E1693" s="595" t="s">
        <v>411</v>
      </c>
      <c r="F1693" s="595" t="s">
        <v>411</v>
      </c>
      <c r="G1693" s="595" t="s">
        <v>411</v>
      </c>
      <c r="H1693" s="595" t="s">
        <v>411</v>
      </c>
      <c r="I1693" s="620" t="s">
        <v>2710</v>
      </c>
      <c r="J1693" s="643">
        <v>50000000</v>
      </c>
    </row>
    <row r="1694" spans="1:10">
      <c r="A1694" s="595" t="s">
        <v>411</v>
      </c>
      <c r="B1694" s="644" t="s">
        <v>411</v>
      </c>
      <c r="C1694" s="642" t="s">
        <v>411</v>
      </c>
      <c r="D1694" s="594" t="s">
        <v>1391</v>
      </c>
      <c r="E1694" s="594" t="s">
        <v>276</v>
      </c>
      <c r="F1694" s="595" t="s">
        <v>411</v>
      </c>
      <c r="G1694" s="595" t="s">
        <v>411</v>
      </c>
      <c r="H1694" s="595" t="s">
        <v>411</v>
      </c>
      <c r="I1694" s="620" t="s">
        <v>1966</v>
      </c>
      <c r="J1694" s="643">
        <v>50000000</v>
      </c>
    </row>
    <row r="1695" spans="1:10">
      <c r="A1695" s="595" t="s">
        <v>411</v>
      </c>
      <c r="B1695" s="644" t="s">
        <v>411</v>
      </c>
      <c r="C1695" s="642" t="s">
        <v>411</v>
      </c>
      <c r="D1695" s="594" t="s">
        <v>1391</v>
      </c>
      <c r="E1695" s="594" t="s">
        <v>276</v>
      </c>
      <c r="F1695" s="594" t="s">
        <v>2725</v>
      </c>
      <c r="G1695" s="595" t="s">
        <v>411</v>
      </c>
      <c r="H1695" s="595" t="s">
        <v>411</v>
      </c>
      <c r="I1695" s="620" t="s">
        <v>2726</v>
      </c>
      <c r="J1695" s="643">
        <v>50000000</v>
      </c>
    </row>
    <row r="1696" spans="1:10">
      <c r="A1696" s="595" t="s">
        <v>411</v>
      </c>
      <c r="B1696" s="644" t="s">
        <v>411</v>
      </c>
      <c r="C1696" s="642" t="s">
        <v>411</v>
      </c>
      <c r="D1696" s="594" t="s">
        <v>1391</v>
      </c>
      <c r="E1696" s="594" t="s">
        <v>276</v>
      </c>
      <c r="F1696" s="594" t="s">
        <v>2725</v>
      </c>
      <c r="G1696" s="594" t="s">
        <v>148</v>
      </c>
      <c r="H1696" s="595" t="s">
        <v>411</v>
      </c>
      <c r="I1696" s="620" t="s">
        <v>149</v>
      </c>
      <c r="J1696" s="643">
        <v>50000000</v>
      </c>
    </row>
    <row r="1697" spans="1:10">
      <c r="A1697" s="595" t="s">
        <v>411</v>
      </c>
      <c r="B1697" s="644" t="s">
        <v>411</v>
      </c>
      <c r="C1697" s="642" t="s">
        <v>411</v>
      </c>
      <c r="D1697" s="594" t="s">
        <v>1391</v>
      </c>
      <c r="E1697" s="594" t="s">
        <v>276</v>
      </c>
      <c r="F1697" s="594" t="s">
        <v>2725</v>
      </c>
      <c r="G1697" s="594" t="s">
        <v>148</v>
      </c>
      <c r="H1697" s="594" t="s">
        <v>1075</v>
      </c>
      <c r="I1697" s="620" t="s">
        <v>2666</v>
      </c>
      <c r="J1697" s="643">
        <v>50000000</v>
      </c>
    </row>
    <row r="1698" spans="1:10">
      <c r="A1698" s="595" t="s">
        <v>411</v>
      </c>
      <c r="B1698" s="644" t="s">
        <v>411</v>
      </c>
      <c r="C1698" s="642" t="s">
        <v>411</v>
      </c>
      <c r="D1698" s="594" t="s">
        <v>397</v>
      </c>
      <c r="E1698" s="595" t="s">
        <v>411</v>
      </c>
      <c r="F1698" s="595" t="s">
        <v>411</v>
      </c>
      <c r="G1698" s="595" t="s">
        <v>411</v>
      </c>
      <c r="H1698" s="595" t="s">
        <v>411</v>
      </c>
      <c r="I1698" s="620" t="s">
        <v>398</v>
      </c>
      <c r="J1698" s="643">
        <v>1271000000</v>
      </c>
    </row>
    <row r="1699" spans="1:10">
      <c r="A1699" s="595" t="s">
        <v>411</v>
      </c>
      <c r="B1699" s="644" t="s">
        <v>411</v>
      </c>
      <c r="C1699" s="642" t="s">
        <v>411</v>
      </c>
      <c r="D1699" s="594" t="s">
        <v>397</v>
      </c>
      <c r="E1699" s="594" t="s">
        <v>570</v>
      </c>
      <c r="F1699" s="595" t="s">
        <v>411</v>
      </c>
      <c r="G1699" s="595" t="s">
        <v>411</v>
      </c>
      <c r="H1699" s="595" t="s">
        <v>411</v>
      </c>
      <c r="I1699" s="620" t="s">
        <v>2711</v>
      </c>
      <c r="J1699" s="643">
        <v>730000000</v>
      </c>
    </row>
    <row r="1700" spans="1:10" ht="25.5">
      <c r="A1700" s="595" t="s">
        <v>411</v>
      </c>
      <c r="B1700" s="644" t="s">
        <v>411</v>
      </c>
      <c r="C1700" s="642" t="s">
        <v>411</v>
      </c>
      <c r="D1700" s="594" t="s">
        <v>397</v>
      </c>
      <c r="E1700" s="594" t="s">
        <v>570</v>
      </c>
      <c r="F1700" s="594" t="s">
        <v>2742</v>
      </c>
      <c r="G1700" s="595" t="s">
        <v>411</v>
      </c>
      <c r="H1700" s="595" t="s">
        <v>411</v>
      </c>
      <c r="I1700" s="620" t="s">
        <v>2743</v>
      </c>
      <c r="J1700" s="643">
        <v>730000000</v>
      </c>
    </row>
    <row r="1701" spans="1:10">
      <c r="A1701" s="595" t="s">
        <v>411</v>
      </c>
      <c r="B1701" s="644" t="s">
        <v>411</v>
      </c>
      <c r="C1701" s="642" t="s">
        <v>411</v>
      </c>
      <c r="D1701" s="594" t="s">
        <v>397</v>
      </c>
      <c r="E1701" s="594" t="s">
        <v>570</v>
      </c>
      <c r="F1701" s="594" t="s">
        <v>2742</v>
      </c>
      <c r="G1701" s="594" t="s">
        <v>167</v>
      </c>
      <c r="H1701" s="595" t="s">
        <v>411</v>
      </c>
      <c r="I1701" s="620" t="s">
        <v>168</v>
      </c>
      <c r="J1701" s="643">
        <v>11082000</v>
      </c>
    </row>
    <row r="1702" spans="1:10">
      <c r="A1702" s="595" t="s">
        <v>411</v>
      </c>
      <c r="B1702" s="644" t="s">
        <v>411</v>
      </c>
      <c r="C1702" s="642" t="s">
        <v>411</v>
      </c>
      <c r="D1702" s="594" t="s">
        <v>397</v>
      </c>
      <c r="E1702" s="594" t="s">
        <v>570</v>
      </c>
      <c r="F1702" s="594" t="s">
        <v>2742</v>
      </c>
      <c r="G1702" s="594" t="s">
        <v>167</v>
      </c>
      <c r="H1702" s="594" t="s">
        <v>230</v>
      </c>
      <c r="I1702" s="620" t="s">
        <v>2675</v>
      </c>
      <c r="J1702" s="643">
        <v>10782000</v>
      </c>
    </row>
    <row r="1703" spans="1:10">
      <c r="A1703" s="595" t="s">
        <v>411</v>
      </c>
      <c r="B1703" s="644" t="s">
        <v>411</v>
      </c>
      <c r="C1703" s="642" t="s">
        <v>411</v>
      </c>
      <c r="D1703" s="594" t="s">
        <v>397</v>
      </c>
      <c r="E1703" s="594" t="s">
        <v>570</v>
      </c>
      <c r="F1703" s="594" t="s">
        <v>2742</v>
      </c>
      <c r="G1703" s="594" t="s">
        <v>167</v>
      </c>
      <c r="H1703" s="594" t="s">
        <v>232</v>
      </c>
      <c r="I1703" s="620" t="s">
        <v>195</v>
      </c>
      <c r="J1703" s="643">
        <v>300000</v>
      </c>
    </row>
    <row r="1704" spans="1:10">
      <c r="A1704" s="595" t="s">
        <v>411</v>
      </c>
      <c r="B1704" s="644" t="s">
        <v>411</v>
      </c>
      <c r="C1704" s="642" t="s">
        <v>411</v>
      </c>
      <c r="D1704" s="594" t="s">
        <v>397</v>
      </c>
      <c r="E1704" s="594" t="s">
        <v>570</v>
      </c>
      <c r="F1704" s="594" t="s">
        <v>2742</v>
      </c>
      <c r="G1704" s="594" t="s">
        <v>171</v>
      </c>
      <c r="H1704" s="595" t="s">
        <v>411</v>
      </c>
      <c r="I1704" s="620" t="s">
        <v>2677</v>
      </c>
      <c r="J1704" s="643">
        <v>2925000</v>
      </c>
    </row>
    <row r="1705" spans="1:10">
      <c r="A1705" s="595" t="s">
        <v>411</v>
      </c>
      <c r="B1705" s="644" t="s">
        <v>411</v>
      </c>
      <c r="C1705" s="642" t="s">
        <v>411</v>
      </c>
      <c r="D1705" s="594" t="s">
        <v>397</v>
      </c>
      <c r="E1705" s="594" t="s">
        <v>570</v>
      </c>
      <c r="F1705" s="594" t="s">
        <v>2742</v>
      </c>
      <c r="G1705" s="594" t="s">
        <v>171</v>
      </c>
      <c r="H1705" s="594" t="s">
        <v>173</v>
      </c>
      <c r="I1705" s="620" t="s">
        <v>174</v>
      </c>
      <c r="J1705" s="643">
        <v>2925000</v>
      </c>
    </row>
    <row r="1706" spans="1:10">
      <c r="A1706" s="595" t="s">
        <v>411</v>
      </c>
      <c r="B1706" s="644" t="s">
        <v>411</v>
      </c>
      <c r="C1706" s="642" t="s">
        <v>411</v>
      </c>
      <c r="D1706" s="594" t="s">
        <v>397</v>
      </c>
      <c r="E1706" s="594" t="s">
        <v>570</v>
      </c>
      <c r="F1706" s="594" t="s">
        <v>2742</v>
      </c>
      <c r="G1706" s="594" t="s">
        <v>177</v>
      </c>
      <c r="H1706" s="595" t="s">
        <v>411</v>
      </c>
      <c r="I1706" s="620" t="s">
        <v>178</v>
      </c>
      <c r="J1706" s="643">
        <v>2218957</v>
      </c>
    </row>
    <row r="1707" spans="1:10" ht="25.5">
      <c r="A1707" s="595" t="s">
        <v>411</v>
      </c>
      <c r="B1707" s="644" t="s">
        <v>411</v>
      </c>
      <c r="C1707" s="642" t="s">
        <v>411</v>
      </c>
      <c r="D1707" s="594" t="s">
        <v>397</v>
      </c>
      <c r="E1707" s="594" t="s">
        <v>570</v>
      </c>
      <c r="F1707" s="594" t="s">
        <v>2742</v>
      </c>
      <c r="G1707" s="594" t="s">
        <v>177</v>
      </c>
      <c r="H1707" s="594" t="s">
        <v>179</v>
      </c>
      <c r="I1707" s="620" t="s">
        <v>2679</v>
      </c>
      <c r="J1707" s="643">
        <v>582957</v>
      </c>
    </row>
    <row r="1708" spans="1:10">
      <c r="A1708" s="595" t="s">
        <v>411</v>
      </c>
      <c r="B1708" s="644" t="s">
        <v>411</v>
      </c>
      <c r="C1708" s="642" t="s">
        <v>411</v>
      </c>
      <c r="D1708" s="594" t="s">
        <v>397</v>
      </c>
      <c r="E1708" s="594" t="s">
        <v>570</v>
      </c>
      <c r="F1708" s="594" t="s">
        <v>2742</v>
      </c>
      <c r="G1708" s="594" t="s">
        <v>177</v>
      </c>
      <c r="H1708" s="594" t="s">
        <v>181</v>
      </c>
      <c r="I1708" s="620" t="s">
        <v>182</v>
      </c>
      <c r="J1708" s="643">
        <v>1636000</v>
      </c>
    </row>
    <row r="1709" spans="1:10">
      <c r="A1709" s="595" t="s">
        <v>411</v>
      </c>
      <c r="B1709" s="644" t="s">
        <v>411</v>
      </c>
      <c r="C1709" s="642" t="s">
        <v>411</v>
      </c>
      <c r="D1709" s="594" t="s">
        <v>397</v>
      </c>
      <c r="E1709" s="594" t="s">
        <v>570</v>
      </c>
      <c r="F1709" s="594" t="s">
        <v>2742</v>
      </c>
      <c r="G1709" s="594" t="s">
        <v>240</v>
      </c>
      <c r="H1709" s="595" t="s">
        <v>411</v>
      </c>
      <c r="I1709" s="620" t="s">
        <v>241</v>
      </c>
      <c r="J1709" s="643">
        <v>92640000</v>
      </c>
    </row>
    <row r="1710" spans="1:10">
      <c r="A1710" s="595" t="s">
        <v>411</v>
      </c>
      <c r="B1710" s="644" t="s">
        <v>411</v>
      </c>
      <c r="C1710" s="642" t="s">
        <v>411</v>
      </c>
      <c r="D1710" s="594" t="s">
        <v>397</v>
      </c>
      <c r="E1710" s="594" t="s">
        <v>570</v>
      </c>
      <c r="F1710" s="594" t="s">
        <v>2742</v>
      </c>
      <c r="G1710" s="594" t="s">
        <v>240</v>
      </c>
      <c r="H1710" s="594" t="s">
        <v>242</v>
      </c>
      <c r="I1710" s="620" t="s">
        <v>243</v>
      </c>
      <c r="J1710" s="643">
        <v>12000000</v>
      </c>
    </row>
    <row r="1711" spans="1:10">
      <c r="A1711" s="595" t="s">
        <v>411</v>
      </c>
      <c r="B1711" s="644" t="s">
        <v>411</v>
      </c>
      <c r="C1711" s="642" t="s">
        <v>411</v>
      </c>
      <c r="D1711" s="594" t="s">
        <v>397</v>
      </c>
      <c r="E1711" s="594" t="s">
        <v>570</v>
      </c>
      <c r="F1711" s="594" t="s">
        <v>2742</v>
      </c>
      <c r="G1711" s="594" t="s">
        <v>240</v>
      </c>
      <c r="H1711" s="594" t="s">
        <v>728</v>
      </c>
      <c r="I1711" s="620" t="s">
        <v>729</v>
      </c>
      <c r="J1711" s="643">
        <v>7200000</v>
      </c>
    </row>
    <row r="1712" spans="1:10">
      <c r="A1712" s="595" t="s">
        <v>411</v>
      </c>
      <c r="B1712" s="644" t="s">
        <v>411</v>
      </c>
      <c r="C1712" s="642" t="s">
        <v>411</v>
      </c>
      <c r="D1712" s="594" t="s">
        <v>397</v>
      </c>
      <c r="E1712" s="594" t="s">
        <v>570</v>
      </c>
      <c r="F1712" s="594" t="s">
        <v>2742</v>
      </c>
      <c r="G1712" s="594" t="s">
        <v>240</v>
      </c>
      <c r="H1712" s="594" t="s">
        <v>731</v>
      </c>
      <c r="I1712" s="620" t="s">
        <v>732</v>
      </c>
      <c r="J1712" s="643">
        <v>9840000</v>
      </c>
    </row>
    <row r="1713" spans="1:10">
      <c r="A1713" s="595" t="s">
        <v>411</v>
      </c>
      <c r="B1713" s="644" t="s">
        <v>411</v>
      </c>
      <c r="C1713" s="642" t="s">
        <v>411</v>
      </c>
      <c r="D1713" s="594" t="s">
        <v>397</v>
      </c>
      <c r="E1713" s="594" t="s">
        <v>570</v>
      </c>
      <c r="F1713" s="594" t="s">
        <v>2742</v>
      </c>
      <c r="G1713" s="594" t="s">
        <v>240</v>
      </c>
      <c r="H1713" s="594" t="s">
        <v>735</v>
      </c>
      <c r="I1713" s="620" t="s">
        <v>193</v>
      </c>
      <c r="J1713" s="643">
        <v>63600000</v>
      </c>
    </row>
    <row r="1714" spans="1:10">
      <c r="A1714" s="595" t="s">
        <v>411</v>
      </c>
      <c r="B1714" s="644" t="s">
        <v>411</v>
      </c>
      <c r="C1714" s="642" t="s">
        <v>411</v>
      </c>
      <c r="D1714" s="594" t="s">
        <v>397</v>
      </c>
      <c r="E1714" s="594" t="s">
        <v>570</v>
      </c>
      <c r="F1714" s="594" t="s">
        <v>2742</v>
      </c>
      <c r="G1714" s="594" t="s">
        <v>183</v>
      </c>
      <c r="H1714" s="595" t="s">
        <v>411</v>
      </c>
      <c r="I1714" s="620" t="s">
        <v>184</v>
      </c>
      <c r="J1714" s="643">
        <v>10505043</v>
      </c>
    </row>
    <row r="1715" spans="1:10">
      <c r="A1715" s="595" t="s">
        <v>411</v>
      </c>
      <c r="B1715" s="644" t="s">
        <v>411</v>
      </c>
      <c r="C1715" s="642" t="s">
        <v>411</v>
      </c>
      <c r="D1715" s="594" t="s">
        <v>397</v>
      </c>
      <c r="E1715" s="594" t="s">
        <v>570</v>
      </c>
      <c r="F1715" s="594" t="s">
        <v>2742</v>
      </c>
      <c r="G1715" s="594" t="s">
        <v>183</v>
      </c>
      <c r="H1715" s="594" t="s">
        <v>587</v>
      </c>
      <c r="I1715" s="620" t="s">
        <v>588</v>
      </c>
      <c r="J1715" s="643">
        <v>555043</v>
      </c>
    </row>
    <row r="1716" spans="1:10">
      <c r="A1716" s="595" t="s">
        <v>411</v>
      </c>
      <c r="B1716" s="644" t="s">
        <v>411</v>
      </c>
      <c r="C1716" s="642" t="s">
        <v>411</v>
      </c>
      <c r="D1716" s="594" t="s">
        <v>397</v>
      </c>
      <c r="E1716" s="594" t="s">
        <v>570</v>
      </c>
      <c r="F1716" s="594" t="s">
        <v>2742</v>
      </c>
      <c r="G1716" s="594" t="s">
        <v>183</v>
      </c>
      <c r="H1716" s="594" t="s">
        <v>736</v>
      </c>
      <c r="I1716" s="620" t="s">
        <v>737</v>
      </c>
      <c r="J1716" s="643">
        <v>1900000</v>
      </c>
    </row>
    <row r="1717" spans="1:10">
      <c r="A1717" s="595" t="s">
        <v>411</v>
      </c>
      <c r="B1717" s="644" t="s">
        <v>411</v>
      </c>
      <c r="C1717" s="642" t="s">
        <v>411</v>
      </c>
      <c r="D1717" s="594" t="s">
        <v>397</v>
      </c>
      <c r="E1717" s="594" t="s">
        <v>570</v>
      </c>
      <c r="F1717" s="594" t="s">
        <v>2742</v>
      </c>
      <c r="G1717" s="594" t="s">
        <v>183</v>
      </c>
      <c r="H1717" s="594" t="s">
        <v>185</v>
      </c>
      <c r="I1717" s="620" t="s">
        <v>186</v>
      </c>
      <c r="J1717" s="643">
        <v>8050000</v>
      </c>
    </row>
    <row r="1718" spans="1:10">
      <c r="A1718" s="595" t="s">
        <v>411</v>
      </c>
      <c r="B1718" s="644" t="s">
        <v>411</v>
      </c>
      <c r="C1718" s="642" t="s">
        <v>411</v>
      </c>
      <c r="D1718" s="594" t="s">
        <v>397</v>
      </c>
      <c r="E1718" s="594" t="s">
        <v>570</v>
      </c>
      <c r="F1718" s="594" t="s">
        <v>2742</v>
      </c>
      <c r="G1718" s="594" t="s">
        <v>738</v>
      </c>
      <c r="H1718" s="595" t="s">
        <v>411</v>
      </c>
      <c r="I1718" s="620" t="s">
        <v>739</v>
      </c>
      <c r="J1718" s="643">
        <v>604909000</v>
      </c>
    </row>
    <row r="1719" spans="1:10">
      <c r="A1719" s="595" t="s">
        <v>411</v>
      </c>
      <c r="B1719" s="644" t="s">
        <v>411</v>
      </c>
      <c r="C1719" s="642" t="s">
        <v>411</v>
      </c>
      <c r="D1719" s="594" t="s">
        <v>397</v>
      </c>
      <c r="E1719" s="594" t="s">
        <v>570</v>
      </c>
      <c r="F1719" s="594" t="s">
        <v>2742</v>
      </c>
      <c r="G1719" s="594" t="s">
        <v>738</v>
      </c>
      <c r="H1719" s="594" t="s">
        <v>296</v>
      </c>
      <c r="I1719" s="620" t="s">
        <v>297</v>
      </c>
      <c r="J1719" s="643">
        <v>604909000</v>
      </c>
    </row>
    <row r="1720" spans="1:10">
      <c r="A1720" s="595" t="s">
        <v>411</v>
      </c>
      <c r="B1720" s="644" t="s">
        <v>411</v>
      </c>
      <c r="C1720" s="642" t="s">
        <v>411</v>
      </c>
      <c r="D1720" s="594" t="s">
        <v>397</v>
      </c>
      <c r="E1720" s="594" t="s">
        <v>570</v>
      </c>
      <c r="F1720" s="594" t="s">
        <v>2742</v>
      </c>
      <c r="G1720" s="594" t="s">
        <v>194</v>
      </c>
      <c r="H1720" s="595" t="s">
        <v>411</v>
      </c>
      <c r="I1720" s="620" t="s">
        <v>195</v>
      </c>
      <c r="J1720" s="643">
        <v>5720000</v>
      </c>
    </row>
    <row r="1721" spans="1:10">
      <c r="A1721" s="595" t="s">
        <v>411</v>
      </c>
      <c r="B1721" s="644" t="s">
        <v>411</v>
      </c>
      <c r="C1721" s="642" t="s">
        <v>411</v>
      </c>
      <c r="D1721" s="594" t="s">
        <v>397</v>
      </c>
      <c r="E1721" s="594" t="s">
        <v>570</v>
      </c>
      <c r="F1721" s="594" t="s">
        <v>2742</v>
      </c>
      <c r="G1721" s="594" t="s">
        <v>194</v>
      </c>
      <c r="H1721" s="594" t="s">
        <v>198</v>
      </c>
      <c r="I1721" s="620" t="s">
        <v>199</v>
      </c>
      <c r="J1721" s="643">
        <v>5720000</v>
      </c>
    </row>
    <row r="1722" spans="1:10">
      <c r="A1722" s="595" t="s">
        <v>411</v>
      </c>
      <c r="B1722" s="644" t="s">
        <v>411</v>
      </c>
      <c r="C1722" s="642" t="s">
        <v>411</v>
      </c>
      <c r="D1722" s="594" t="s">
        <v>397</v>
      </c>
      <c r="E1722" s="594" t="s">
        <v>577</v>
      </c>
      <c r="F1722" s="595" t="s">
        <v>411</v>
      </c>
      <c r="G1722" s="595" t="s">
        <v>411</v>
      </c>
      <c r="H1722" s="595" t="s">
        <v>411</v>
      </c>
      <c r="I1722" s="620" t="s">
        <v>2748</v>
      </c>
      <c r="J1722" s="643">
        <v>41000000</v>
      </c>
    </row>
    <row r="1723" spans="1:10">
      <c r="A1723" s="595" t="s">
        <v>411</v>
      </c>
      <c r="B1723" s="644" t="s">
        <v>411</v>
      </c>
      <c r="C1723" s="642" t="s">
        <v>411</v>
      </c>
      <c r="D1723" s="594" t="s">
        <v>397</v>
      </c>
      <c r="E1723" s="594" t="s">
        <v>577</v>
      </c>
      <c r="F1723" s="594" t="s">
        <v>2749</v>
      </c>
      <c r="G1723" s="595" t="s">
        <v>411</v>
      </c>
      <c r="H1723" s="595" t="s">
        <v>411</v>
      </c>
      <c r="I1723" s="620" t="s">
        <v>2750</v>
      </c>
      <c r="J1723" s="643">
        <v>41000000</v>
      </c>
    </row>
    <row r="1724" spans="1:10">
      <c r="A1724" s="595" t="s">
        <v>411</v>
      </c>
      <c r="B1724" s="644" t="s">
        <v>411</v>
      </c>
      <c r="C1724" s="642" t="s">
        <v>411</v>
      </c>
      <c r="D1724" s="594" t="s">
        <v>397</v>
      </c>
      <c r="E1724" s="594" t="s">
        <v>577</v>
      </c>
      <c r="F1724" s="594" t="s">
        <v>2749</v>
      </c>
      <c r="G1724" s="594" t="s">
        <v>177</v>
      </c>
      <c r="H1724" s="595" t="s">
        <v>411</v>
      </c>
      <c r="I1724" s="620" t="s">
        <v>178</v>
      </c>
      <c r="J1724" s="643">
        <v>41000000</v>
      </c>
    </row>
    <row r="1725" spans="1:10">
      <c r="A1725" s="595" t="s">
        <v>411</v>
      </c>
      <c r="B1725" s="644" t="s">
        <v>411</v>
      </c>
      <c r="C1725" s="642" t="s">
        <v>411</v>
      </c>
      <c r="D1725" s="594" t="s">
        <v>397</v>
      </c>
      <c r="E1725" s="594" t="s">
        <v>577</v>
      </c>
      <c r="F1725" s="594" t="s">
        <v>2749</v>
      </c>
      <c r="G1725" s="594" t="s">
        <v>177</v>
      </c>
      <c r="H1725" s="594" t="s">
        <v>441</v>
      </c>
      <c r="I1725" s="620" t="s">
        <v>2728</v>
      </c>
      <c r="J1725" s="643">
        <v>41000000</v>
      </c>
    </row>
    <row r="1726" spans="1:10">
      <c r="A1726" s="595" t="s">
        <v>411</v>
      </c>
      <c r="B1726" s="644" t="s">
        <v>411</v>
      </c>
      <c r="C1726" s="642" t="s">
        <v>411</v>
      </c>
      <c r="D1726" s="594" t="s">
        <v>397</v>
      </c>
      <c r="E1726" s="594" t="s">
        <v>276</v>
      </c>
      <c r="F1726" s="595" t="s">
        <v>411</v>
      </c>
      <c r="G1726" s="595" t="s">
        <v>411</v>
      </c>
      <c r="H1726" s="595" t="s">
        <v>411</v>
      </c>
      <c r="I1726" s="620" t="s">
        <v>1966</v>
      </c>
      <c r="J1726" s="643">
        <v>200000000</v>
      </c>
    </row>
    <row r="1727" spans="1:10">
      <c r="A1727" s="595" t="s">
        <v>411</v>
      </c>
      <c r="B1727" s="644" t="s">
        <v>411</v>
      </c>
      <c r="C1727" s="642" t="s">
        <v>411</v>
      </c>
      <c r="D1727" s="594" t="s">
        <v>397</v>
      </c>
      <c r="E1727" s="594" t="s">
        <v>276</v>
      </c>
      <c r="F1727" s="594" t="s">
        <v>278</v>
      </c>
      <c r="G1727" s="595" t="s">
        <v>411</v>
      </c>
      <c r="H1727" s="595" t="s">
        <v>411</v>
      </c>
      <c r="I1727" s="620" t="s">
        <v>2771</v>
      </c>
      <c r="J1727" s="643">
        <v>200000000</v>
      </c>
    </row>
    <row r="1728" spans="1:10">
      <c r="A1728" s="595" t="s">
        <v>411</v>
      </c>
      <c r="B1728" s="644" t="s">
        <v>411</v>
      </c>
      <c r="C1728" s="642" t="s">
        <v>411</v>
      </c>
      <c r="D1728" s="594" t="s">
        <v>397</v>
      </c>
      <c r="E1728" s="594" t="s">
        <v>276</v>
      </c>
      <c r="F1728" s="594" t="s">
        <v>278</v>
      </c>
      <c r="G1728" s="594" t="s">
        <v>167</v>
      </c>
      <c r="H1728" s="595" t="s">
        <v>411</v>
      </c>
      <c r="I1728" s="620" t="s">
        <v>168</v>
      </c>
      <c r="J1728" s="643">
        <v>2250000</v>
      </c>
    </row>
    <row r="1729" spans="1:10">
      <c r="A1729" s="595" t="s">
        <v>411</v>
      </c>
      <c r="B1729" s="644" t="s">
        <v>411</v>
      </c>
      <c r="C1729" s="642" t="s">
        <v>411</v>
      </c>
      <c r="D1729" s="594" t="s">
        <v>397</v>
      </c>
      <c r="E1729" s="594" t="s">
        <v>276</v>
      </c>
      <c r="F1729" s="594" t="s">
        <v>278</v>
      </c>
      <c r="G1729" s="594" t="s">
        <v>167</v>
      </c>
      <c r="H1729" s="594" t="s">
        <v>354</v>
      </c>
      <c r="I1729" s="620" t="s">
        <v>2736</v>
      </c>
      <c r="J1729" s="643">
        <v>2250000</v>
      </c>
    </row>
    <row r="1730" spans="1:10">
      <c r="A1730" s="595" t="s">
        <v>411</v>
      </c>
      <c r="B1730" s="644" t="s">
        <v>411</v>
      </c>
      <c r="C1730" s="642" t="s">
        <v>411</v>
      </c>
      <c r="D1730" s="594" t="s">
        <v>397</v>
      </c>
      <c r="E1730" s="594" t="s">
        <v>276</v>
      </c>
      <c r="F1730" s="594" t="s">
        <v>278</v>
      </c>
      <c r="G1730" s="594" t="s">
        <v>183</v>
      </c>
      <c r="H1730" s="595" t="s">
        <v>411</v>
      </c>
      <c r="I1730" s="620" t="s">
        <v>184</v>
      </c>
      <c r="J1730" s="643">
        <v>16300000</v>
      </c>
    </row>
    <row r="1731" spans="1:10">
      <c r="A1731" s="595" t="s">
        <v>411</v>
      </c>
      <c r="B1731" s="644" t="s">
        <v>411</v>
      </c>
      <c r="C1731" s="642" t="s">
        <v>411</v>
      </c>
      <c r="D1731" s="594" t="s">
        <v>397</v>
      </c>
      <c r="E1731" s="594" t="s">
        <v>276</v>
      </c>
      <c r="F1731" s="594" t="s">
        <v>278</v>
      </c>
      <c r="G1731" s="594" t="s">
        <v>183</v>
      </c>
      <c r="H1731" s="594" t="s">
        <v>736</v>
      </c>
      <c r="I1731" s="620" t="s">
        <v>737</v>
      </c>
      <c r="J1731" s="643">
        <v>12400000</v>
      </c>
    </row>
    <row r="1732" spans="1:10">
      <c r="A1732" s="595" t="s">
        <v>411</v>
      </c>
      <c r="B1732" s="644" t="s">
        <v>411</v>
      </c>
      <c r="C1732" s="642" t="s">
        <v>411</v>
      </c>
      <c r="D1732" s="594" t="s">
        <v>397</v>
      </c>
      <c r="E1732" s="594" t="s">
        <v>276</v>
      </c>
      <c r="F1732" s="594" t="s">
        <v>278</v>
      </c>
      <c r="G1732" s="594" t="s">
        <v>183</v>
      </c>
      <c r="H1732" s="594" t="s">
        <v>185</v>
      </c>
      <c r="I1732" s="620" t="s">
        <v>186</v>
      </c>
      <c r="J1732" s="643">
        <v>3900000</v>
      </c>
    </row>
    <row r="1733" spans="1:10">
      <c r="A1733" s="595" t="s">
        <v>411</v>
      </c>
      <c r="B1733" s="644" t="s">
        <v>411</v>
      </c>
      <c r="C1733" s="642" t="s">
        <v>411</v>
      </c>
      <c r="D1733" s="594" t="s">
        <v>397</v>
      </c>
      <c r="E1733" s="594" t="s">
        <v>276</v>
      </c>
      <c r="F1733" s="594" t="s">
        <v>278</v>
      </c>
      <c r="G1733" s="594" t="s">
        <v>189</v>
      </c>
      <c r="H1733" s="595" t="s">
        <v>411</v>
      </c>
      <c r="I1733" s="620" t="s">
        <v>190</v>
      </c>
      <c r="J1733" s="643">
        <v>181450000</v>
      </c>
    </row>
    <row r="1734" spans="1:10">
      <c r="A1734" s="595" t="s">
        <v>411</v>
      </c>
      <c r="B1734" s="644" t="s">
        <v>411</v>
      </c>
      <c r="C1734" s="642" t="s">
        <v>411</v>
      </c>
      <c r="D1734" s="594" t="s">
        <v>397</v>
      </c>
      <c r="E1734" s="594" t="s">
        <v>276</v>
      </c>
      <c r="F1734" s="594" t="s">
        <v>278</v>
      </c>
      <c r="G1734" s="594" t="s">
        <v>189</v>
      </c>
      <c r="H1734" s="594" t="s">
        <v>192</v>
      </c>
      <c r="I1734" s="620" t="s">
        <v>195</v>
      </c>
      <c r="J1734" s="643">
        <v>181450000</v>
      </c>
    </row>
    <row r="1735" spans="1:10" ht="25.5">
      <c r="A1735" s="595" t="s">
        <v>411</v>
      </c>
      <c r="B1735" s="644" t="s">
        <v>411</v>
      </c>
      <c r="C1735" s="642" t="s">
        <v>411</v>
      </c>
      <c r="D1735" s="594" t="s">
        <v>397</v>
      </c>
      <c r="E1735" s="594" t="s">
        <v>322</v>
      </c>
      <c r="F1735" s="595" t="s">
        <v>411</v>
      </c>
      <c r="G1735" s="595" t="s">
        <v>411</v>
      </c>
      <c r="H1735" s="595" t="s">
        <v>411</v>
      </c>
      <c r="I1735" s="620" t="s">
        <v>2661</v>
      </c>
      <c r="J1735" s="643">
        <v>300000000</v>
      </c>
    </row>
    <row r="1736" spans="1:10">
      <c r="A1736" s="595" t="s">
        <v>411</v>
      </c>
      <c r="B1736" s="644" t="s">
        <v>411</v>
      </c>
      <c r="C1736" s="642" t="s">
        <v>411</v>
      </c>
      <c r="D1736" s="594" t="s">
        <v>397</v>
      </c>
      <c r="E1736" s="594" t="s">
        <v>322</v>
      </c>
      <c r="F1736" s="594" t="s">
        <v>2662</v>
      </c>
      <c r="G1736" s="595" t="s">
        <v>411</v>
      </c>
      <c r="H1736" s="595" t="s">
        <v>411</v>
      </c>
      <c r="I1736" s="620" t="s">
        <v>2663</v>
      </c>
      <c r="J1736" s="643">
        <v>300000000</v>
      </c>
    </row>
    <row r="1737" spans="1:10">
      <c r="A1737" s="595" t="s">
        <v>411</v>
      </c>
      <c r="B1737" s="644" t="s">
        <v>411</v>
      </c>
      <c r="C1737" s="642" t="s">
        <v>411</v>
      </c>
      <c r="D1737" s="594" t="s">
        <v>397</v>
      </c>
      <c r="E1737" s="594" t="s">
        <v>322</v>
      </c>
      <c r="F1737" s="594" t="s">
        <v>2662</v>
      </c>
      <c r="G1737" s="594" t="s">
        <v>148</v>
      </c>
      <c r="H1737" s="595" t="s">
        <v>411</v>
      </c>
      <c r="I1737" s="620" t="s">
        <v>149</v>
      </c>
      <c r="J1737" s="643">
        <v>22180000</v>
      </c>
    </row>
    <row r="1738" spans="1:10">
      <c r="A1738" s="595" t="s">
        <v>411</v>
      </c>
      <c r="B1738" s="644" t="s">
        <v>411</v>
      </c>
      <c r="C1738" s="642" t="s">
        <v>411</v>
      </c>
      <c r="D1738" s="594" t="s">
        <v>397</v>
      </c>
      <c r="E1738" s="594" t="s">
        <v>322</v>
      </c>
      <c r="F1738" s="594" t="s">
        <v>2662</v>
      </c>
      <c r="G1738" s="594" t="s">
        <v>148</v>
      </c>
      <c r="H1738" s="594" t="s">
        <v>1075</v>
      </c>
      <c r="I1738" s="620" t="s">
        <v>2666</v>
      </c>
      <c r="J1738" s="643">
        <v>22180000</v>
      </c>
    </row>
    <row r="1739" spans="1:10">
      <c r="A1739" s="595" t="s">
        <v>411</v>
      </c>
      <c r="B1739" s="644" t="s">
        <v>411</v>
      </c>
      <c r="C1739" s="642" t="s">
        <v>411</v>
      </c>
      <c r="D1739" s="594" t="s">
        <v>397</v>
      </c>
      <c r="E1739" s="594" t="s">
        <v>322</v>
      </c>
      <c r="F1739" s="594" t="s">
        <v>2662</v>
      </c>
      <c r="G1739" s="594" t="s">
        <v>167</v>
      </c>
      <c r="H1739" s="595" t="s">
        <v>411</v>
      </c>
      <c r="I1739" s="620" t="s">
        <v>168</v>
      </c>
      <c r="J1739" s="643">
        <v>19317856</v>
      </c>
    </row>
    <row r="1740" spans="1:10">
      <c r="A1740" s="595" t="s">
        <v>411</v>
      </c>
      <c r="B1740" s="644" t="s">
        <v>411</v>
      </c>
      <c r="C1740" s="642" t="s">
        <v>411</v>
      </c>
      <c r="D1740" s="594" t="s">
        <v>397</v>
      </c>
      <c r="E1740" s="594" t="s">
        <v>322</v>
      </c>
      <c r="F1740" s="594" t="s">
        <v>2662</v>
      </c>
      <c r="G1740" s="594" t="s">
        <v>167</v>
      </c>
      <c r="H1740" s="594" t="s">
        <v>230</v>
      </c>
      <c r="I1740" s="620" t="s">
        <v>2675</v>
      </c>
      <c r="J1740" s="643">
        <v>18207856</v>
      </c>
    </row>
    <row r="1741" spans="1:10">
      <c r="A1741" s="595" t="s">
        <v>411</v>
      </c>
      <c r="B1741" s="644" t="s">
        <v>411</v>
      </c>
      <c r="C1741" s="642" t="s">
        <v>411</v>
      </c>
      <c r="D1741" s="594" t="s">
        <v>397</v>
      </c>
      <c r="E1741" s="594" t="s">
        <v>322</v>
      </c>
      <c r="F1741" s="594" t="s">
        <v>2662</v>
      </c>
      <c r="G1741" s="594" t="s">
        <v>167</v>
      </c>
      <c r="H1741" s="594" t="s">
        <v>232</v>
      </c>
      <c r="I1741" s="620" t="s">
        <v>195</v>
      </c>
      <c r="J1741" s="643">
        <v>1110000</v>
      </c>
    </row>
    <row r="1742" spans="1:10">
      <c r="A1742" s="595" t="s">
        <v>411</v>
      </c>
      <c r="B1742" s="644" t="s">
        <v>411</v>
      </c>
      <c r="C1742" s="642" t="s">
        <v>411</v>
      </c>
      <c r="D1742" s="594" t="s">
        <v>397</v>
      </c>
      <c r="E1742" s="594" t="s">
        <v>322</v>
      </c>
      <c r="F1742" s="594" t="s">
        <v>2662</v>
      </c>
      <c r="G1742" s="594" t="s">
        <v>171</v>
      </c>
      <c r="H1742" s="595" t="s">
        <v>411</v>
      </c>
      <c r="I1742" s="620" t="s">
        <v>2677</v>
      </c>
      <c r="J1742" s="643">
        <v>2813000</v>
      </c>
    </row>
    <row r="1743" spans="1:10">
      <c r="A1743" s="595" t="s">
        <v>411</v>
      </c>
      <c r="B1743" s="644" t="s">
        <v>411</v>
      </c>
      <c r="C1743" s="642" t="s">
        <v>411</v>
      </c>
      <c r="D1743" s="594" t="s">
        <v>397</v>
      </c>
      <c r="E1743" s="594" t="s">
        <v>322</v>
      </c>
      <c r="F1743" s="594" t="s">
        <v>2662</v>
      </c>
      <c r="G1743" s="594" t="s">
        <v>171</v>
      </c>
      <c r="H1743" s="594" t="s">
        <v>173</v>
      </c>
      <c r="I1743" s="620" t="s">
        <v>174</v>
      </c>
      <c r="J1743" s="643">
        <v>2813000</v>
      </c>
    </row>
    <row r="1744" spans="1:10">
      <c r="A1744" s="595" t="s">
        <v>411</v>
      </c>
      <c r="B1744" s="644" t="s">
        <v>411</v>
      </c>
      <c r="C1744" s="642" t="s">
        <v>411</v>
      </c>
      <c r="D1744" s="594" t="s">
        <v>397</v>
      </c>
      <c r="E1744" s="594" t="s">
        <v>322</v>
      </c>
      <c r="F1744" s="594" t="s">
        <v>2662</v>
      </c>
      <c r="G1744" s="594" t="s">
        <v>177</v>
      </c>
      <c r="H1744" s="595" t="s">
        <v>411</v>
      </c>
      <c r="I1744" s="620" t="s">
        <v>178</v>
      </c>
      <c r="J1744" s="643">
        <v>876144</v>
      </c>
    </row>
    <row r="1745" spans="1:10">
      <c r="A1745" s="595" t="s">
        <v>411</v>
      </c>
      <c r="B1745" s="644" t="s">
        <v>411</v>
      </c>
      <c r="C1745" s="642" t="s">
        <v>411</v>
      </c>
      <c r="D1745" s="594" t="s">
        <v>397</v>
      </c>
      <c r="E1745" s="594" t="s">
        <v>322</v>
      </c>
      <c r="F1745" s="594" t="s">
        <v>2662</v>
      </c>
      <c r="G1745" s="594" t="s">
        <v>177</v>
      </c>
      <c r="H1745" s="594" t="s">
        <v>181</v>
      </c>
      <c r="I1745" s="620" t="s">
        <v>182</v>
      </c>
      <c r="J1745" s="643">
        <v>876144</v>
      </c>
    </row>
    <row r="1746" spans="1:10">
      <c r="A1746" s="595" t="s">
        <v>411</v>
      </c>
      <c r="B1746" s="644" t="s">
        <v>411</v>
      </c>
      <c r="C1746" s="642" t="s">
        <v>411</v>
      </c>
      <c r="D1746" s="594" t="s">
        <v>397</v>
      </c>
      <c r="E1746" s="594" t="s">
        <v>322</v>
      </c>
      <c r="F1746" s="594" t="s">
        <v>2662</v>
      </c>
      <c r="G1746" s="594" t="s">
        <v>183</v>
      </c>
      <c r="H1746" s="595" t="s">
        <v>411</v>
      </c>
      <c r="I1746" s="620" t="s">
        <v>184</v>
      </c>
      <c r="J1746" s="643">
        <v>22320000</v>
      </c>
    </row>
    <row r="1747" spans="1:10">
      <c r="A1747" s="595" t="s">
        <v>411</v>
      </c>
      <c r="B1747" s="644" t="s">
        <v>411</v>
      </c>
      <c r="C1747" s="642" t="s">
        <v>411</v>
      </c>
      <c r="D1747" s="594" t="s">
        <v>397</v>
      </c>
      <c r="E1747" s="594" t="s">
        <v>322</v>
      </c>
      <c r="F1747" s="594" t="s">
        <v>2662</v>
      </c>
      <c r="G1747" s="594" t="s">
        <v>183</v>
      </c>
      <c r="H1747" s="594" t="s">
        <v>185</v>
      </c>
      <c r="I1747" s="620" t="s">
        <v>186</v>
      </c>
      <c r="J1747" s="643">
        <v>22320000</v>
      </c>
    </row>
    <row r="1748" spans="1:10">
      <c r="A1748" s="595" t="s">
        <v>411</v>
      </c>
      <c r="B1748" s="644" t="s">
        <v>411</v>
      </c>
      <c r="C1748" s="642" t="s">
        <v>411</v>
      </c>
      <c r="D1748" s="594" t="s">
        <v>397</v>
      </c>
      <c r="E1748" s="594" t="s">
        <v>322</v>
      </c>
      <c r="F1748" s="594" t="s">
        <v>2662</v>
      </c>
      <c r="G1748" s="594" t="s">
        <v>189</v>
      </c>
      <c r="H1748" s="595" t="s">
        <v>411</v>
      </c>
      <c r="I1748" s="620" t="s">
        <v>190</v>
      </c>
      <c r="J1748" s="643">
        <v>205653000</v>
      </c>
    </row>
    <row r="1749" spans="1:10">
      <c r="A1749" s="595" t="s">
        <v>411</v>
      </c>
      <c r="B1749" s="644" t="s">
        <v>411</v>
      </c>
      <c r="C1749" s="642" t="s">
        <v>411</v>
      </c>
      <c r="D1749" s="594" t="s">
        <v>397</v>
      </c>
      <c r="E1749" s="594" t="s">
        <v>322</v>
      </c>
      <c r="F1749" s="594" t="s">
        <v>2662</v>
      </c>
      <c r="G1749" s="594" t="s">
        <v>189</v>
      </c>
      <c r="H1749" s="594" t="s">
        <v>773</v>
      </c>
      <c r="I1749" s="620" t="s">
        <v>2695</v>
      </c>
      <c r="J1749" s="643">
        <v>4653000</v>
      </c>
    </row>
    <row r="1750" spans="1:10">
      <c r="A1750" s="595" t="s">
        <v>411</v>
      </c>
      <c r="B1750" s="644" t="s">
        <v>411</v>
      </c>
      <c r="C1750" s="642" t="s">
        <v>411</v>
      </c>
      <c r="D1750" s="594" t="s">
        <v>397</v>
      </c>
      <c r="E1750" s="594" t="s">
        <v>322</v>
      </c>
      <c r="F1750" s="594" t="s">
        <v>2662</v>
      </c>
      <c r="G1750" s="594" t="s">
        <v>189</v>
      </c>
      <c r="H1750" s="594" t="s">
        <v>37</v>
      </c>
      <c r="I1750" s="620" t="s">
        <v>2696</v>
      </c>
      <c r="J1750" s="643">
        <v>201000000</v>
      </c>
    </row>
    <row r="1751" spans="1:10">
      <c r="A1751" s="595" t="s">
        <v>411</v>
      </c>
      <c r="B1751" s="644" t="s">
        <v>411</v>
      </c>
      <c r="C1751" s="642" t="s">
        <v>411</v>
      </c>
      <c r="D1751" s="594" t="s">
        <v>397</v>
      </c>
      <c r="E1751" s="594" t="s">
        <v>322</v>
      </c>
      <c r="F1751" s="594" t="s">
        <v>2662</v>
      </c>
      <c r="G1751" s="594" t="s">
        <v>194</v>
      </c>
      <c r="H1751" s="595" t="s">
        <v>411</v>
      </c>
      <c r="I1751" s="620" t="s">
        <v>195</v>
      </c>
      <c r="J1751" s="643">
        <v>26840000</v>
      </c>
    </row>
    <row r="1752" spans="1:10">
      <c r="A1752" s="595" t="s">
        <v>411</v>
      </c>
      <c r="B1752" s="644" t="s">
        <v>411</v>
      </c>
      <c r="C1752" s="642" t="s">
        <v>411</v>
      </c>
      <c r="D1752" s="594" t="s">
        <v>397</v>
      </c>
      <c r="E1752" s="594" t="s">
        <v>322</v>
      </c>
      <c r="F1752" s="594" t="s">
        <v>2662</v>
      </c>
      <c r="G1752" s="594" t="s">
        <v>194</v>
      </c>
      <c r="H1752" s="594" t="s">
        <v>198</v>
      </c>
      <c r="I1752" s="620" t="s">
        <v>199</v>
      </c>
      <c r="J1752" s="643">
        <v>26840000</v>
      </c>
    </row>
    <row r="1753" spans="1:10">
      <c r="A1753" s="595" t="s">
        <v>411</v>
      </c>
      <c r="B1753" s="644" t="s">
        <v>411</v>
      </c>
      <c r="C1753" s="642" t="s">
        <v>411</v>
      </c>
      <c r="D1753" s="594" t="s">
        <v>1387</v>
      </c>
      <c r="E1753" s="595" t="s">
        <v>411</v>
      </c>
      <c r="F1753" s="595" t="s">
        <v>411</v>
      </c>
      <c r="G1753" s="595" t="s">
        <v>411</v>
      </c>
      <c r="H1753" s="595" t="s">
        <v>411</v>
      </c>
      <c r="I1753" s="620" t="s">
        <v>1388</v>
      </c>
      <c r="J1753" s="643">
        <v>206000000</v>
      </c>
    </row>
    <row r="1754" spans="1:10">
      <c r="A1754" s="595" t="s">
        <v>411</v>
      </c>
      <c r="B1754" s="644" t="s">
        <v>411</v>
      </c>
      <c r="C1754" s="642" t="s">
        <v>411</v>
      </c>
      <c r="D1754" s="594" t="s">
        <v>1387</v>
      </c>
      <c r="E1754" s="594" t="s">
        <v>276</v>
      </c>
      <c r="F1754" s="595" t="s">
        <v>411</v>
      </c>
      <c r="G1754" s="595" t="s">
        <v>411</v>
      </c>
      <c r="H1754" s="595" t="s">
        <v>411</v>
      </c>
      <c r="I1754" s="620" t="s">
        <v>1966</v>
      </c>
      <c r="J1754" s="643">
        <v>206000000</v>
      </c>
    </row>
    <row r="1755" spans="1:10">
      <c r="A1755" s="595" t="s">
        <v>411</v>
      </c>
      <c r="B1755" s="644" t="s">
        <v>411</v>
      </c>
      <c r="C1755" s="642" t="s">
        <v>411</v>
      </c>
      <c r="D1755" s="594" t="s">
        <v>1387</v>
      </c>
      <c r="E1755" s="594" t="s">
        <v>276</v>
      </c>
      <c r="F1755" s="594" t="s">
        <v>2725</v>
      </c>
      <c r="G1755" s="595" t="s">
        <v>411</v>
      </c>
      <c r="H1755" s="595" t="s">
        <v>411</v>
      </c>
      <c r="I1755" s="620" t="s">
        <v>2726</v>
      </c>
      <c r="J1755" s="643">
        <v>206000000</v>
      </c>
    </row>
    <row r="1756" spans="1:10">
      <c r="A1756" s="595" t="s">
        <v>411</v>
      </c>
      <c r="B1756" s="644" t="s">
        <v>411</v>
      </c>
      <c r="C1756" s="642" t="s">
        <v>411</v>
      </c>
      <c r="D1756" s="594" t="s">
        <v>1387</v>
      </c>
      <c r="E1756" s="594" t="s">
        <v>276</v>
      </c>
      <c r="F1756" s="594" t="s">
        <v>2725</v>
      </c>
      <c r="G1756" s="594" t="s">
        <v>167</v>
      </c>
      <c r="H1756" s="595" t="s">
        <v>411</v>
      </c>
      <c r="I1756" s="620" t="s">
        <v>168</v>
      </c>
      <c r="J1756" s="643">
        <v>100537000</v>
      </c>
    </row>
    <row r="1757" spans="1:10">
      <c r="A1757" s="595" t="s">
        <v>411</v>
      </c>
      <c r="B1757" s="644" t="s">
        <v>411</v>
      </c>
      <c r="C1757" s="642" t="s">
        <v>411</v>
      </c>
      <c r="D1757" s="594" t="s">
        <v>1387</v>
      </c>
      <c r="E1757" s="594" t="s">
        <v>276</v>
      </c>
      <c r="F1757" s="594" t="s">
        <v>2725</v>
      </c>
      <c r="G1757" s="594" t="s">
        <v>167</v>
      </c>
      <c r="H1757" s="594" t="s">
        <v>230</v>
      </c>
      <c r="I1757" s="620" t="s">
        <v>2675</v>
      </c>
      <c r="J1757" s="643">
        <v>95292000</v>
      </c>
    </row>
    <row r="1758" spans="1:10">
      <c r="A1758" s="595" t="s">
        <v>411</v>
      </c>
      <c r="B1758" s="644" t="s">
        <v>411</v>
      </c>
      <c r="C1758" s="642" t="s">
        <v>411</v>
      </c>
      <c r="D1758" s="594" t="s">
        <v>1387</v>
      </c>
      <c r="E1758" s="594" t="s">
        <v>276</v>
      </c>
      <c r="F1758" s="594" t="s">
        <v>2725</v>
      </c>
      <c r="G1758" s="594" t="s">
        <v>167</v>
      </c>
      <c r="H1758" s="594" t="s">
        <v>232</v>
      </c>
      <c r="I1758" s="620" t="s">
        <v>195</v>
      </c>
      <c r="J1758" s="643">
        <v>5245000</v>
      </c>
    </row>
    <row r="1759" spans="1:10">
      <c r="A1759" s="595" t="s">
        <v>411</v>
      </c>
      <c r="B1759" s="644" t="s">
        <v>411</v>
      </c>
      <c r="C1759" s="642" t="s">
        <v>411</v>
      </c>
      <c r="D1759" s="594" t="s">
        <v>1387</v>
      </c>
      <c r="E1759" s="594" t="s">
        <v>276</v>
      </c>
      <c r="F1759" s="594" t="s">
        <v>2725</v>
      </c>
      <c r="G1759" s="594" t="s">
        <v>171</v>
      </c>
      <c r="H1759" s="595" t="s">
        <v>411</v>
      </c>
      <c r="I1759" s="620" t="s">
        <v>2677</v>
      </c>
      <c r="J1759" s="643">
        <v>22754000</v>
      </c>
    </row>
    <row r="1760" spans="1:10">
      <c r="A1760" s="595" t="s">
        <v>411</v>
      </c>
      <c r="B1760" s="644" t="s">
        <v>411</v>
      </c>
      <c r="C1760" s="642" t="s">
        <v>411</v>
      </c>
      <c r="D1760" s="594" t="s">
        <v>1387</v>
      </c>
      <c r="E1760" s="594" t="s">
        <v>276</v>
      </c>
      <c r="F1760" s="594" t="s">
        <v>2725</v>
      </c>
      <c r="G1760" s="594" t="s">
        <v>171</v>
      </c>
      <c r="H1760" s="594" t="s">
        <v>173</v>
      </c>
      <c r="I1760" s="620" t="s">
        <v>174</v>
      </c>
      <c r="J1760" s="643">
        <v>22754000</v>
      </c>
    </row>
    <row r="1761" spans="1:10">
      <c r="A1761" s="595" t="s">
        <v>411</v>
      </c>
      <c r="B1761" s="644" t="s">
        <v>411</v>
      </c>
      <c r="C1761" s="642" t="s">
        <v>411</v>
      </c>
      <c r="D1761" s="594" t="s">
        <v>1387</v>
      </c>
      <c r="E1761" s="594" t="s">
        <v>276</v>
      </c>
      <c r="F1761" s="594" t="s">
        <v>2725</v>
      </c>
      <c r="G1761" s="594" t="s">
        <v>177</v>
      </c>
      <c r="H1761" s="595" t="s">
        <v>411</v>
      </c>
      <c r="I1761" s="620" t="s">
        <v>178</v>
      </c>
      <c r="J1761" s="643">
        <v>4530000</v>
      </c>
    </row>
    <row r="1762" spans="1:10">
      <c r="A1762" s="595" t="s">
        <v>411</v>
      </c>
      <c r="B1762" s="644" t="s">
        <v>411</v>
      </c>
      <c r="C1762" s="642" t="s">
        <v>411</v>
      </c>
      <c r="D1762" s="594" t="s">
        <v>1387</v>
      </c>
      <c r="E1762" s="594" t="s">
        <v>276</v>
      </c>
      <c r="F1762" s="594" t="s">
        <v>2725</v>
      </c>
      <c r="G1762" s="594" t="s">
        <v>177</v>
      </c>
      <c r="H1762" s="594" t="s">
        <v>181</v>
      </c>
      <c r="I1762" s="620" t="s">
        <v>182</v>
      </c>
      <c r="J1762" s="643">
        <v>4530000</v>
      </c>
    </row>
    <row r="1763" spans="1:10">
      <c r="A1763" s="595" t="s">
        <v>411</v>
      </c>
      <c r="B1763" s="644" t="s">
        <v>411</v>
      </c>
      <c r="C1763" s="642" t="s">
        <v>411</v>
      </c>
      <c r="D1763" s="594" t="s">
        <v>1387</v>
      </c>
      <c r="E1763" s="594" t="s">
        <v>276</v>
      </c>
      <c r="F1763" s="594" t="s">
        <v>2725</v>
      </c>
      <c r="G1763" s="594" t="s">
        <v>240</v>
      </c>
      <c r="H1763" s="595" t="s">
        <v>411</v>
      </c>
      <c r="I1763" s="620" t="s">
        <v>241</v>
      </c>
      <c r="J1763" s="643">
        <v>10900000</v>
      </c>
    </row>
    <row r="1764" spans="1:10">
      <c r="A1764" s="595" t="s">
        <v>411</v>
      </c>
      <c r="B1764" s="644" t="s">
        <v>411</v>
      </c>
      <c r="C1764" s="642" t="s">
        <v>411</v>
      </c>
      <c r="D1764" s="594" t="s">
        <v>1387</v>
      </c>
      <c r="E1764" s="594" t="s">
        <v>276</v>
      </c>
      <c r="F1764" s="594" t="s">
        <v>2725</v>
      </c>
      <c r="G1764" s="594" t="s">
        <v>240</v>
      </c>
      <c r="H1764" s="594" t="s">
        <v>735</v>
      </c>
      <c r="I1764" s="620" t="s">
        <v>193</v>
      </c>
      <c r="J1764" s="643">
        <v>10900000</v>
      </c>
    </row>
    <row r="1765" spans="1:10">
      <c r="A1765" s="595" t="s">
        <v>411</v>
      </c>
      <c r="B1765" s="644" t="s">
        <v>411</v>
      </c>
      <c r="C1765" s="642" t="s">
        <v>411</v>
      </c>
      <c r="D1765" s="594" t="s">
        <v>1387</v>
      </c>
      <c r="E1765" s="594" t="s">
        <v>276</v>
      </c>
      <c r="F1765" s="594" t="s">
        <v>2725</v>
      </c>
      <c r="G1765" s="594" t="s">
        <v>183</v>
      </c>
      <c r="H1765" s="595" t="s">
        <v>411</v>
      </c>
      <c r="I1765" s="620" t="s">
        <v>184</v>
      </c>
      <c r="J1765" s="643">
        <v>38636000</v>
      </c>
    </row>
    <row r="1766" spans="1:10">
      <c r="A1766" s="595" t="s">
        <v>411</v>
      </c>
      <c r="B1766" s="644" t="s">
        <v>411</v>
      </c>
      <c r="C1766" s="642" t="s">
        <v>411</v>
      </c>
      <c r="D1766" s="594" t="s">
        <v>1387</v>
      </c>
      <c r="E1766" s="594" t="s">
        <v>276</v>
      </c>
      <c r="F1766" s="594" t="s">
        <v>2725</v>
      </c>
      <c r="G1766" s="594" t="s">
        <v>183</v>
      </c>
      <c r="H1766" s="594" t="s">
        <v>587</v>
      </c>
      <c r="I1766" s="620" t="s">
        <v>588</v>
      </c>
      <c r="J1766" s="643">
        <v>3326000</v>
      </c>
    </row>
    <row r="1767" spans="1:10">
      <c r="A1767" s="595" t="s">
        <v>411</v>
      </c>
      <c r="B1767" s="644" t="s">
        <v>411</v>
      </c>
      <c r="C1767" s="642" t="s">
        <v>411</v>
      </c>
      <c r="D1767" s="594" t="s">
        <v>1387</v>
      </c>
      <c r="E1767" s="594" t="s">
        <v>276</v>
      </c>
      <c r="F1767" s="594" t="s">
        <v>2725</v>
      </c>
      <c r="G1767" s="594" t="s">
        <v>183</v>
      </c>
      <c r="H1767" s="594" t="s">
        <v>736</v>
      </c>
      <c r="I1767" s="620" t="s">
        <v>737</v>
      </c>
      <c r="J1767" s="643">
        <v>14100000</v>
      </c>
    </row>
    <row r="1768" spans="1:10">
      <c r="A1768" s="595" t="s">
        <v>411</v>
      </c>
      <c r="B1768" s="644" t="s">
        <v>411</v>
      </c>
      <c r="C1768" s="642" t="s">
        <v>411</v>
      </c>
      <c r="D1768" s="594" t="s">
        <v>1387</v>
      </c>
      <c r="E1768" s="594" t="s">
        <v>276</v>
      </c>
      <c r="F1768" s="594" t="s">
        <v>2725</v>
      </c>
      <c r="G1768" s="594" t="s">
        <v>183</v>
      </c>
      <c r="H1768" s="594" t="s">
        <v>185</v>
      </c>
      <c r="I1768" s="620" t="s">
        <v>186</v>
      </c>
      <c r="J1768" s="643">
        <v>21210000</v>
      </c>
    </row>
    <row r="1769" spans="1:10" ht="25.5">
      <c r="A1769" s="595" t="s">
        <v>411</v>
      </c>
      <c r="B1769" s="644" t="s">
        <v>411</v>
      </c>
      <c r="C1769" s="642" t="s">
        <v>411</v>
      </c>
      <c r="D1769" s="594" t="s">
        <v>1387</v>
      </c>
      <c r="E1769" s="594" t="s">
        <v>276</v>
      </c>
      <c r="F1769" s="594" t="s">
        <v>2725</v>
      </c>
      <c r="G1769" s="594" t="s">
        <v>744</v>
      </c>
      <c r="H1769" s="595" t="s">
        <v>411</v>
      </c>
      <c r="I1769" s="620" t="s">
        <v>2686</v>
      </c>
      <c r="J1769" s="643">
        <v>1800000</v>
      </c>
    </row>
    <row r="1770" spans="1:10">
      <c r="A1770" s="595" t="s">
        <v>411</v>
      </c>
      <c r="B1770" s="644" t="s">
        <v>411</v>
      </c>
      <c r="C1770" s="642" t="s">
        <v>411</v>
      </c>
      <c r="D1770" s="594" t="s">
        <v>1387</v>
      </c>
      <c r="E1770" s="594" t="s">
        <v>276</v>
      </c>
      <c r="F1770" s="594" t="s">
        <v>2725</v>
      </c>
      <c r="G1770" s="594" t="s">
        <v>744</v>
      </c>
      <c r="H1770" s="594" t="s">
        <v>746</v>
      </c>
      <c r="I1770" s="620" t="s">
        <v>2690</v>
      </c>
      <c r="J1770" s="643">
        <v>1800000</v>
      </c>
    </row>
    <row r="1771" spans="1:10">
      <c r="A1771" s="595" t="s">
        <v>411</v>
      </c>
      <c r="B1771" s="644" t="s">
        <v>411</v>
      </c>
      <c r="C1771" s="642" t="s">
        <v>411</v>
      </c>
      <c r="D1771" s="594" t="s">
        <v>1387</v>
      </c>
      <c r="E1771" s="594" t="s">
        <v>276</v>
      </c>
      <c r="F1771" s="594" t="s">
        <v>2725</v>
      </c>
      <c r="G1771" s="594" t="s">
        <v>189</v>
      </c>
      <c r="H1771" s="595" t="s">
        <v>411</v>
      </c>
      <c r="I1771" s="620" t="s">
        <v>190</v>
      </c>
      <c r="J1771" s="643">
        <v>5000000</v>
      </c>
    </row>
    <row r="1772" spans="1:10">
      <c r="A1772" s="595" t="s">
        <v>411</v>
      </c>
      <c r="B1772" s="644" t="s">
        <v>411</v>
      </c>
      <c r="C1772" s="642" t="s">
        <v>411</v>
      </c>
      <c r="D1772" s="594" t="s">
        <v>1387</v>
      </c>
      <c r="E1772" s="594" t="s">
        <v>276</v>
      </c>
      <c r="F1772" s="594" t="s">
        <v>2725</v>
      </c>
      <c r="G1772" s="594" t="s">
        <v>189</v>
      </c>
      <c r="H1772" s="594" t="s">
        <v>37</v>
      </c>
      <c r="I1772" s="620" t="s">
        <v>2696</v>
      </c>
      <c r="J1772" s="643">
        <v>5000000</v>
      </c>
    </row>
    <row r="1773" spans="1:10">
      <c r="A1773" s="595" t="s">
        <v>411</v>
      </c>
      <c r="B1773" s="644" t="s">
        <v>411</v>
      </c>
      <c r="C1773" s="642" t="s">
        <v>411</v>
      </c>
      <c r="D1773" s="594" t="s">
        <v>1387</v>
      </c>
      <c r="E1773" s="594" t="s">
        <v>276</v>
      </c>
      <c r="F1773" s="594" t="s">
        <v>2725</v>
      </c>
      <c r="G1773" s="594" t="s">
        <v>194</v>
      </c>
      <c r="H1773" s="595" t="s">
        <v>411</v>
      </c>
      <c r="I1773" s="620" t="s">
        <v>195</v>
      </c>
      <c r="J1773" s="643">
        <v>21843000</v>
      </c>
    </row>
    <row r="1774" spans="1:10">
      <c r="A1774" s="595" t="s">
        <v>411</v>
      </c>
      <c r="B1774" s="644" t="s">
        <v>411</v>
      </c>
      <c r="C1774" s="642" t="s">
        <v>411</v>
      </c>
      <c r="D1774" s="594" t="s">
        <v>1387</v>
      </c>
      <c r="E1774" s="594" t="s">
        <v>276</v>
      </c>
      <c r="F1774" s="594" t="s">
        <v>2725</v>
      </c>
      <c r="G1774" s="594" t="s">
        <v>194</v>
      </c>
      <c r="H1774" s="594" t="s">
        <v>198</v>
      </c>
      <c r="I1774" s="620" t="s">
        <v>199</v>
      </c>
      <c r="J1774" s="643">
        <v>21843000</v>
      </c>
    </row>
    <row r="1775" spans="1:10">
      <c r="A1775" s="595" t="s">
        <v>411</v>
      </c>
      <c r="B1775" s="644" t="s">
        <v>411</v>
      </c>
      <c r="C1775" s="642" t="s">
        <v>411</v>
      </c>
      <c r="D1775" s="594" t="s">
        <v>1377</v>
      </c>
      <c r="E1775" s="595" t="s">
        <v>411</v>
      </c>
      <c r="F1775" s="595" t="s">
        <v>411</v>
      </c>
      <c r="G1775" s="595" t="s">
        <v>411</v>
      </c>
      <c r="H1775" s="595" t="s">
        <v>411</v>
      </c>
      <c r="I1775" s="620" t="s">
        <v>1378</v>
      </c>
      <c r="J1775" s="643">
        <v>50000000</v>
      </c>
    </row>
    <row r="1776" spans="1:10" ht="25.5">
      <c r="A1776" s="595" t="s">
        <v>411</v>
      </c>
      <c r="B1776" s="644" t="s">
        <v>411</v>
      </c>
      <c r="C1776" s="642" t="s">
        <v>411</v>
      </c>
      <c r="D1776" s="594" t="s">
        <v>1377</v>
      </c>
      <c r="E1776" s="594" t="s">
        <v>322</v>
      </c>
      <c r="F1776" s="595" t="s">
        <v>411</v>
      </c>
      <c r="G1776" s="595" t="s">
        <v>411</v>
      </c>
      <c r="H1776" s="595" t="s">
        <v>411</v>
      </c>
      <c r="I1776" s="620" t="s">
        <v>2661</v>
      </c>
      <c r="J1776" s="643">
        <v>50000000</v>
      </c>
    </row>
    <row r="1777" spans="1:10">
      <c r="A1777" s="595" t="s">
        <v>411</v>
      </c>
      <c r="B1777" s="644" t="s">
        <v>411</v>
      </c>
      <c r="C1777" s="642" t="s">
        <v>411</v>
      </c>
      <c r="D1777" s="594" t="s">
        <v>1377</v>
      </c>
      <c r="E1777" s="594" t="s">
        <v>322</v>
      </c>
      <c r="F1777" s="594" t="s">
        <v>2662</v>
      </c>
      <c r="G1777" s="595" t="s">
        <v>411</v>
      </c>
      <c r="H1777" s="595" t="s">
        <v>411</v>
      </c>
      <c r="I1777" s="620" t="s">
        <v>2663</v>
      </c>
      <c r="J1777" s="643">
        <v>50000000</v>
      </c>
    </row>
    <row r="1778" spans="1:10">
      <c r="A1778" s="595" t="s">
        <v>411</v>
      </c>
      <c r="B1778" s="644" t="s">
        <v>411</v>
      </c>
      <c r="C1778" s="642" t="s">
        <v>411</v>
      </c>
      <c r="D1778" s="594" t="s">
        <v>1377</v>
      </c>
      <c r="E1778" s="594" t="s">
        <v>322</v>
      </c>
      <c r="F1778" s="594" t="s">
        <v>2662</v>
      </c>
      <c r="G1778" s="594" t="s">
        <v>167</v>
      </c>
      <c r="H1778" s="595" t="s">
        <v>411</v>
      </c>
      <c r="I1778" s="620" t="s">
        <v>168</v>
      </c>
      <c r="J1778" s="643">
        <v>49100000</v>
      </c>
    </row>
    <row r="1779" spans="1:10">
      <c r="A1779" s="595" t="s">
        <v>411</v>
      </c>
      <c r="B1779" s="644" t="s">
        <v>411</v>
      </c>
      <c r="C1779" s="642" t="s">
        <v>411</v>
      </c>
      <c r="D1779" s="594" t="s">
        <v>1377</v>
      </c>
      <c r="E1779" s="594" t="s">
        <v>322</v>
      </c>
      <c r="F1779" s="594" t="s">
        <v>2662</v>
      </c>
      <c r="G1779" s="594" t="s">
        <v>167</v>
      </c>
      <c r="H1779" s="594" t="s">
        <v>230</v>
      </c>
      <c r="I1779" s="620" t="s">
        <v>2675</v>
      </c>
      <c r="J1779" s="643">
        <v>47860000</v>
      </c>
    </row>
    <row r="1780" spans="1:10">
      <c r="A1780" s="595" t="s">
        <v>411</v>
      </c>
      <c r="B1780" s="644" t="s">
        <v>411</v>
      </c>
      <c r="C1780" s="642" t="s">
        <v>411</v>
      </c>
      <c r="D1780" s="594" t="s">
        <v>1377</v>
      </c>
      <c r="E1780" s="594" t="s">
        <v>322</v>
      </c>
      <c r="F1780" s="594" t="s">
        <v>2662</v>
      </c>
      <c r="G1780" s="594" t="s">
        <v>167</v>
      </c>
      <c r="H1780" s="594" t="s">
        <v>232</v>
      </c>
      <c r="I1780" s="620" t="s">
        <v>195</v>
      </c>
      <c r="J1780" s="643">
        <v>1240000</v>
      </c>
    </row>
    <row r="1781" spans="1:10">
      <c r="A1781" s="595" t="s">
        <v>411</v>
      </c>
      <c r="B1781" s="644" t="s">
        <v>411</v>
      </c>
      <c r="C1781" s="642" t="s">
        <v>411</v>
      </c>
      <c r="D1781" s="594" t="s">
        <v>1377</v>
      </c>
      <c r="E1781" s="594" t="s">
        <v>322</v>
      </c>
      <c r="F1781" s="594" t="s">
        <v>2662</v>
      </c>
      <c r="G1781" s="594" t="s">
        <v>183</v>
      </c>
      <c r="H1781" s="595" t="s">
        <v>411</v>
      </c>
      <c r="I1781" s="620" t="s">
        <v>184</v>
      </c>
      <c r="J1781" s="643">
        <v>900000</v>
      </c>
    </row>
    <row r="1782" spans="1:10">
      <c r="A1782" s="595" t="s">
        <v>411</v>
      </c>
      <c r="B1782" s="644" t="s">
        <v>411</v>
      </c>
      <c r="C1782" s="642" t="s">
        <v>411</v>
      </c>
      <c r="D1782" s="594" t="s">
        <v>1377</v>
      </c>
      <c r="E1782" s="594" t="s">
        <v>322</v>
      </c>
      <c r="F1782" s="594" t="s">
        <v>2662</v>
      </c>
      <c r="G1782" s="594" t="s">
        <v>183</v>
      </c>
      <c r="H1782" s="594" t="s">
        <v>736</v>
      </c>
      <c r="I1782" s="620" t="s">
        <v>737</v>
      </c>
      <c r="J1782" s="643">
        <v>900000</v>
      </c>
    </row>
    <row r="1783" spans="1:10">
      <c r="A1783" s="595" t="s">
        <v>411</v>
      </c>
      <c r="B1783" s="644" t="s">
        <v>411</v>
      </c>
      <c r="C1783" s="642" t="s">
        <v>411</v>
      </c>
      <c r="D1783" s="594" t="s">
        <v>1362</v>
      </c>
      <c r="E1783" s="595" t="s">
        <v>411</v>
      </c>
      <c r="F1783" s="595" t="s">
        <v>411</v>
      </c>
      <c r="G1783" s="595" t="s">
        <v>411</v>
      </c>
      <c r="H1783" s="595" t="s">
        <v>411</v>
      </c>
      <c r="I1783" s="620" t="s">
        <v>1363</v>
      </c>
      <c r="J1783" s="643">
        <v>840405400</v>
      </c>
    </row>
    <row r="1784" spans="1:10">
      <c r="A1784" s="595" t="s">
        <v>411</v>
      </c>
      <c r="B1784" s="644" t="s">
        <v>411</v>
      </c>
      <c r="C1784" s="642" t="s">
        <v>411</v>
      </c>
      <c r="D1784" s="594" t="s">
        <v>1362</v>
      </c>
      <c r="E1784" s="594" t="s">
        <v>577</v>
      </c>
      <c r="F1784" s="595" t="s">
        <v>411</v>
      </c>
      <c r="G1784" s="595" t="s">
        <v>411</v>
      </c>
      <c r="H1784" s="595" t="s">
        <v>411</v>
      </c>
      <c r="I1784" s="620" t="s">
        <v>2748</v>
      </c>
      <c r="J1784" s="643">
        <v>50000000</v>
      </c>
    </row>
    <row r="1785" spans="1:10">
      <c r="A1785" s="595" t="s">
        <v>411</v>
      </c>
      <c r="B1785" s="644" t="s">
        <v>411</v>
      </c>
      <c r="C1785" s="642" t="s">
        <v>411</v>
      </c>
      <c r="D1785" s="594" t="s">
        <v>1362</v>
      </c>
      <c r="E1785" s="594" t="s">
        <v>577</v>
      </c>
      <c r="F1785" s="594" t="s">
        <v>2749</v>
      </c>
      <c r="G1785" s="595" t="s">
        <v>411</v>
      </c>
      <c r="H1785" s="595" t="s">
        <v>411</v>
      </c>
      <c r="I1785" s="620" t="s">
        <v>2750</v>
      </c>
      <c r="J1785" s="643">
        <v>50000000</v>
      </c>
    </row>
    <row r="1786" spans="1:10">
      <c r="A1786" s="595" t="s">
        <v>411</v>
      </c>
      <c r="B1786" s="644" t="s">
        <v>411</v>
      </c>
      <c r="C1786" s="642" t="s">
        <v>411</v>
      </c>
      <c r="D1786" s="594" t="s">
        <v>1362</v>
      </c>
      <c r="E1786" s="594" t="s">
        <v>577</v>
      </c>
      <c r="F1786" s="594" t="s">
        <v>2749</v>
      </c>
      <c r="G1786" s="594" t="s">
        <v>148</v>
      </c>
      <c r="H1786" s="595" t="s">
        <v>411</v>
      </c>
      <c r="I1786" s="620" t="s">
        <v>149</v>
      </c>
      <c r="J1786" s="643">
        <v>4405000</v>
      </c>
    </row>
    <row r="1787" spans="1:10">
      <c r="A1787" s="595" t="s">
        <v>411</v>
      </c>
      <c r="B1787" s="644" t="s">
        <v>411</v>
      </c>
      <c r="C1787" s="642" t="s">
        <v>411</v>
      </c>
      <c r="D1787" s="594" t="s">
        <v>1362</v>
      </c>
      <c r="E1787" s="594" t="s">
        <v>577</v>
      </c>
      <c r="F1787" s="594" t="s">
        <v>2749</v>
      </c>
      <c r="G1787" s="594" t="s">
        <v>148</v>
      </c>
      <c r="H1787" s="594" t="s">
        <v>1075</v>
      </c>
      <c r="I1787" s="620" t="s">
        <v>2666</v>
      </c>
      <c r="J1787" s="643">
        <v>4405000</v>
      </c>
    </row>
    <row r="1788" spans="1:10">
      <c r="A1788" s="595" t="s">
        <v>411</v>
      </c>
      <c r="B1788" s="644" t="s">
        <v>411</v>
      </c>
      <c r="C1788" s="642" t="s">
        <v>411</v>
      </c>
      <c r="D1788" s="594" t="s">
        <v>1362</v>
      </c>
      <c r="E1788" s="594" t="s">
        <v>577</v>
      </c>
      <c r="F1788" s="594" t="s">
        <v>2749</v>
      </c>
      <c r="G1788" s="594" t="s">
        <v>189</v>
      </c>
      <c r="H1788" s="595" t="s">
        <v>411</v>
      </c>
      <c r="I1788" s="620" t="s">
        <v>190</v>
      </c>
      <c r="J1788" s="643">
        <v>45595000</v>
      </c>
    </row>
    <row r="1789" spans="1:10">
      <c r="A1789" s="595" t="s">
        <v>411</v>
      </c>
      <c r="B1789" s="644" t="s">
        <v>411</v>
      </c>
      <c r="C1789" s="642" t="s">
        <v>411</v>
      </c>
      <c r="D1789" s="594" t="s">
        <v>1362</v>
      </c>
      <c r="E1789" s="594" t="s">
        <v>577</v>
      </c>
      <c r="F1789" s="594" t="s">
        <v>2749</v>
      </c>
      <c r="G1789" s="594" t="s">
        <v>189</v>
      </c>
      <c r="H1789" s="594" t="s">
        <v>192</v>
      </c>
      <c r="I1789" s="620" t="s">
        <v>195</v>
      </c>
      <c r="J1789" s="643">
        <v>45595000</v>
      </c>
    </row>
    <row r="1790" spans="1:10">
      <c r="A1790" s="595" t="s">
        <v>411</v>
      </c>
      <c r="B1790" s="644" t="s">
        <v>411</v>
      </c>
      <c r="C1790" s="642" t="s">
        <v>411</v>
      </c>
      <c r="D1790" s="594" t="s">
        <v>1362</v>
      </c>
      <c r="E1790" s="594" t="s">
        <v>276</v>
      </c>
      <c r="F1790" s="595" t="s">
        <v>411</v>
      </c>
      <c r="G1790" s="595" t="s">
        <v>411</v>
      </c>
      <c r="H1790" s="595" t="s">
        <v>411</v>
      </c>
      <c r="I1790" s="620" t="s">
        <v>1966</v>
      </c>
      <c r="J1790" s="643">
        <v>790405400</v>
      </c>
    </row>
    <row r="1791" spans="1:10">
      <c r="A1791" s="595" t="s">
        <v>411</v>
      </c>
      <c r="B1791" s="644" t="s">
        <v>411</v>
      </c>
      <c r="C1791" s="642" t="s">
        <v>411</v>
      </c>
      <c r="D1791" s="594" t="s">
        <v>1362</v>
      </c>
      <c r="E1791" s="594" t="s">
        <v>276</v>
      </c>
      <c r="F1791" s="594" t="s">
        <v>2717</v>
      </c>
      <c r="G1791" s="595" t="s">
        <v>411</v>
      </c>
      <c r="H1791" s="595" t="s">
        <v>411</v>
      </c>
      <c r="I1791" s="620" t="s">
        <v>2718</v>
      </c>
      <c r="J1791" s="643">
        <v>790405400</v>
      </c>
    </row>
    <row r="1792" spans="1:10">
      <c r="A1792" s="595" t="s">
        <v>411</v>
      </c>
      <c r="B1792" s="644" t="s">
        <v>411</v>
      </c>
      <c r="C1792" s="642" t="s">
        <v>411</v>
      </c>
      <c r="D1792" s="594" t="s">
        <v>1362</v>
      </c>
      <c r="E1792" s="594" t="s">
        <v>276</v>
      </c>
      <c r="F1792" s="594" t="s">
        <v>2717</v>
      </c>
      <c r="G1792" s="594" t="s">
        <v>2692</v>
      </c>
      <c r="H1792" s="595" t="s">
        <v>411</v>
      </c>
      <c r="I1792" s="620" t="s">
        <v>2693</v>
      </c>
      <c r="J1792" s="643">
        <v>786405400</v>
      </c>
    </row>
    <row r="1793" spans="1:10">
      <c r="A1793" s="595" t="s">
        <v>411</v>
      </c>
      <c r="B1793" s="644" t="s">
        <v>411</v>
      </c>
      <c r="C1793" s="642" t="s">
        <v>411</v>
      </c>
      <c r="D1793" s="594" t="s">
        <v>1362</v>
      </c>
      <c r="E1793" s="594" t="s">
        <v>276</v>
      </c>
      <c r="F1793" s="594" t="s">
        <v>2717</v>
      </c>
      <c r="G1793" s="594" t="s">
        <v>2692</v>
      </c>
      <c r="H1793" s="594" t="s">
        <v>2730</v>
      </c>
      <c r="I1793" s="620" t="s">
        <v>2731</v>
      </c>
      <c r="J1793" s="643">
        <v>786405400</v>
      </c>
    </row>
    <row r="1794" spans="1:10">
      <c r="A1794" s="595" t="s">
        <v>411</v>
      </c>
      <c r="B1794" s="644" t="s">
        <v>411</v>
      </c>
      <c r="C1794" s="642" t="s">
        <v>411</v>
      </c>
      <c r="D1794" s="594" t="s">
        <v>1362</v>
      </c>
      <c r="E1794" s="594" t="s">
        <v>276</v>
      </c>
      <c r="F1794" s="594" t="s">
        <v>2717</v>
      </c>
      <c r="G1794" s="594" t="s">
        <v>189</v>
      </c>
      <c r="H1794" s="595" t="s">
        <v>411</v>
      </c>
      <c r="I1794" s="620" t="s">
        <v>190</v>
      </c>
      <c r="J1794" s="643">
        <v>4000000</v>
      </c>
    </row>
    <row r="1795" spans="1:10">
      <c r="A1795" s="595" t="s">
        <v>411</v>
      </c>
      <c r="B1795" s="644" t="s">
        <v>411</v>
      </c>
      <c r="C1795" s="642" t="s">
        <v>411</v>
      </c>
      <c r="D1795" s="594" t="s">
        <v>1362</v>
      </c>
      <c r="E1795" s="594" t="s">
        <v>276</v>
      </c>
      <c r="F1795" s="594" t="s">
        <v>2717</v>
      </c>
      <c r="G1795" s="594" t="s">
        <v>189</v>
      </c>
      <c r="H1795" s="594" t="s">
        <v>192</v>
      </c>
      <c r="I1795" s="620" t="s">
        <v>195</v>
      </c>
      <c r="J1795" s="643">
        <v>4000000</v>
      </c>
    </row>
    <row r="1796" spans="1:10">
      <c r="A1796" s="595" t="s">
        <v>411</v>
      </c>
      <c r="B1796" s="644" t="s">
        <v>411</v>
      </c>
      <c r="C1796" s="642" t="s">
        <v>411</v>
      </c>
      <c r="D1796" s="594" t="s">
        <v>1355</v>
      </c>
      <c r="E1796" s="595" t="s">
        <v>411</v>
      </c>
      <c r="F1796" s="595" t="s">
        <v>411</v>
      </c>
      <c r="G1796" s="595" t="s">
        <v>411</v>
      </c>
      <c r="H1796" s="595" t="s">
        <v>411</v>
      </c>
      <c r="I1796" s="620" t="s">
        <v>2656</v>
      </c>
      <c r="J1796" s="643">
        <v>100000000</v>
      </c>
    </row>
    <row r="1797" spans="1:10">
      <c r="A1797" s="595" t="s">
        <v>411</v>
      </c>
      <c r="B1797" s="644" t="s">
        <v>411</v>
      </c>
      <c r="C1797" s="642" t="s">
        <v>411</v>
      </c>
      <c r="D1797" s="594" t="s">
        <v>1355</v>
      </c>
      <c r="E1797" s="594" t="s">
        <v>1963</v>
      </c>
      <c r="F1797" s="595" t="s">
        <v>411</v>
      </c>
      <c r="G1797" s="595" t="s">
        <v>411</v>
      </c>
      <c r="H1797" s="595" t="s">
        <v>411</v>
      </c>
      <c r="I1797" s="620" t="s">
        <v>1964</v>
      </c>
      <c r="J1797" s="643">
        <v>100000000</v>
      </c>
    </row>
    <row r="1798" spans="1:10">
      <c r="A1798" s="595" t="s">
        <v>411</v>
      </c>
      <c r="B1798" s="644" t="s">
        <v>411</v>
      </c>
      <c r="C1798" s="642" t="s">
        <v>411</v>
      </c>
      <c r="D1798" s="594" t="s">
        <v>1355</v>
      </c>
      <c r="E1798" s="594" t="s">
        <v>1963</v>
      </c>
      <c r="F1798" s="594" t="s">
        <v>2860</v>
      </c>
      <c r="G1798" s="595" t="s">
        <v>411</v>
      </c>
      <c r="H1798" s="595" t="s">
        <v>411</v>
      </c>
      <c r="I1798" s="620" t="s">
        <v>2861</v>
      </c>
      <c r="J1798" s="643">
        <v>100000000</v>
      </c>
    </row>
    <row r="1799" spans="1:10">
      <c r="A1799" s="595" t="s">
        <v>411</v>
      </c>
      <c r="B1799" s="644" t="s">
        <v>411</v>
      </c>
      <c r="C1799" s="642" t="s">
        <v>411</v>
      </c>
      <c r="D1799" s="594" t="s">
        <v>1355</v>
      </c>
      <c r="E1799" s="594" t="s">
        <v>1963</v>
      </c>
      <c r="F1799" s="594" t="s">
        <v>2860</v>
      </c>
      <c r="G1799" s="594" t="s">
        <v>189</v>
      </c>
      <c r="H1799" s="595" t="s">
        <v>411</v>
      </c>
      <c r="I1799" s="620" t="s">
        <v>190</v>
      </c>
      <c r="J1799" s="643">
        <v>100000000</v>
      </c>
    </row>
    <row r="1800" spans="1:10">
      <c r="A1800" s="595" t="s">
        <v>411</v>
      </c>
      <c r="B1800" s="644" t="s">
        <v>411</v>
      </c>
      <c r="C1800" s="642" t="s">
        <v>411</v>
      </c>
      <c r="D1800" s="594" t="s">
        <v>1355</v>
      </c>
      <c r="E1800" s="594" t="s">
        <v>1963</v>
      </c>
      <c r="F1800" s="594" t="s">
        <v>2860</v>
      </c>
      <c r="G1800" s="594" t="s">
        <v>189</v>
      </c>
      <c r="H1800" s="594" t="s">
        <v>37</v>
      </c>
      <c r="I1800" s="620" t="s">
        <v>2696</v>
      </c>
      <c r="J1800" s="643">
        <v>100000000</v>
      </c>
    </row>
    <row r="1801" spans="1:10">
      <c r="A1801" s="595" t="s">
        <v>411</v>
      </c>
      <c r="B1801" s="644" t="s">
        <v>411</v>
      </c>
      <c r="C1801" s="642" t="s">
        <v>411</v>
      </c>
      <c r="D1801" s="594" t="s">
        <v>1348</v>
      </c>
      <c r="E1801" s="595" t="s">
        <v>411</v>
      </c>
      <c r="F1801" s="595" t="s">
        <v>411</v>
      </c>
      <c r="G1801" s="595" t="s">
        <v>411</v>
      </c>
      <c r="H1801" s="595" t="s">
        <v>411</v>
      </c>
      <c r="I1801" s="620" t="s">
        <v>2863</v>
      </c>
      <c r="J1801" s="643">
        <v>75000000</v>
      </c>
    </row>
    <row r="1802" spans="1:10">
      <c r="A1802" s="595" t="s">
        <v>411</v>
      </c>
      <c r="B1802" s="644" t="s">
        <v>411</v>
      </c>
      <c r="C1802" s="642" t="s">
        <v>411</v>
      </c>
      <c r="D1802" s="594" t="s">
        <v>1348</v>
      </c>
      <c r="E1802" s="594" t="s">
        <v>577</v>
      </c>
      <c r="F1802" s="595" t="s">
        <v>411</v>
      </c>
      <c r="G1802" s="595" t="s">
        <v>411</v>
      </c>
      <c r="H1802" s="595" t="s">
        <v>411</v>
      </c>
      <c r="I1802" s="620" t="s">
        <v>2748</v>
      </c>
      <c r="J1802" s="643">
        <v>75000000</v>
      </c>
    </row>
    <row r="1803" spans="1:10">
      <c r="A1803" s="595" t="s">
        <v>411</v>
      </c>
      <c r="B1803" s="644" t="s">
        <v>411</v>
      </c>
      <c r="C1803" s="642" t="s">
        <v>411</v>
      </c>
      <c r="D1803" s="594" t="s">
        <v>1348</v>
      </c>
      <c r="E1803" s="594" t="s">
        <v>577</v>
      </c>
      <c r="F1803" s="594" t="s">
        <v>2749</v>
      </c>
      <c r="G1803" s="595" t="s">
        <v>411</v>
      </c>
      <c r="H1803" s="595" t="s">
        <v>411</v>
      </c>
      <c r="I1803" s="620" t="s">
        <v>2750</v>
      </c>
      <c r="J1803" s="643">
        <v>75000000</v>
      </c>
    </row>
    <row r="1804" spans="1:10">
      <c r="A1804" s="595" t="s">
        <v>411</v>
      </c>
      <c r="B1804" s="644" t="s">
        <v>411</v>
      </c>
      <c r="C1804" s="642" t="s">
        <v>411</v>
      </c>
      <c r="D1804" s="594" t="s">
        <v>1348</v>
      </c>
      <c r="E1804" s="594" t="s">
        <v>577</v>
      </c>
      <c r="F1804" s="594" t="s">
        <v>2749</v>
      </c>
      <c r="G1804" s="594" t="s">
        <v>189</v>
      </c>
      <c r="H1804" s="595" t="s">
        <v>411</v>
      </c>
      <c r="I1804" s="620" t="s">
        <v>190</v>
      </c>
      <c r="J1804" s="643">
        <v>75000000</v>
      </c>
    </row>
    <row r="1805" spans="1:10">
      <c r="A1805" s="595" t="s">
        <v>411</v>
      </c>
      <c r="B1805" s="644" t="s">
        <v>411</v>
      </c>
      <c r="C1805" s="642" t="s">
        <v>411</v>
      </c>
      <c r="D1805" s="594" t="s">
        <v>1348</v>
      </c>
      <c r="E1805" s="594" t="s">
        <v>577</v>
      </c>
      <c r="F1805" s="594" t="s">
        <v>2749</v>
      </c>
      <c r="G1805" s="594" t="s">
        <v>189</v>
      </c>
      <c r="H1805" s="594" t="s">
        <v>37</v>
      </c>
      <c r="I1805" s="620" t="s">
        <v>2696</v>
      </c>
      <c r="J1805" s="643">
        <v>75000000</v>
      </c>
    </row>
    <row r="1806" spans="1:10">
      <c r="A1806" s="595" t="s">
        <v>411</v>
      </c>
      <c r="B1806" s="644" t="s">
        <v>411</v>
      </c>
      <c r="C1806" s="642" t="s">
        <v>411</v>
      </c>
      <c r="D1806" s="594" t="s">
        <v>73</v>
      </c>
      <c r="E1806" s="595" t="s">
        <v>411</v>
      </c>
      <c r="F1806" s="595" t="s">
        <v>411</v>
      </c>
      <c r="G1806" s="595" t="s">
        <v>411</v>
      </c>
      <c r="H1806" s="595" t="s">
        <v>411</v>
      </c>
      <c r="I1806" s="620" t="s">
        <v>74</v>
      </c>
      <c r="J1806" s="643">
        <v>1165000000</v>
      </c>
    </row>
    <row r="1807" spans="1:10">
      <c r="A1807" s="595" t="s">
        <v>411</v>
      </c>
      <c r="B1807" s="644" t="s">
        <v>411</v>
      </c>
      <c r="C1807" s="642" t="s">
        <v>411</v>
      </c>
      <c r="D1807" s="594" t="s">
        <v>73</v>
      </c>
      <c r="E1807" s="594" t="s">
        <v>570</v>
      </c>
      <c r="F1807" s="595" t="s">
        <v>411</v>
      </c>
      <c r="G1807" s="595" t="s">
        <v>411</v>
      </c>
      <c r="H1807" s="595" t="s">
        <v>411</v>
      </c>
      <c r="I1807" s="620" t="s">
        <v>2711</v>
      </c>
      <c r="J1807" s="643">
        <v>15000000</v>
      </c>
    </row>
    <row r="1808" spans="1:10">
      <c r="A1808" s="595" t="s">
        <v>411</v>
      </c>
      <c r="B1808" s="644" t="s">
        <v>411</v>
      </c>
      <c r="C1808" s="642" t="s">
        <v>411</v>
      </c>
      <c r="D1808" s="594" t="s">
        <v>73</v>
      </c>
      <c r="E1808" s="594" t="s">
        <v>570</v>
      </c>
      <c r="F1808" s="594" t="s">
        <v>2712</v>
      </c>
      <c r="G1808" s="595" t="s">
        <v>411</v>
      </c>
      <c r="H1808" s="595" t="s">
        <v>411</v>
      </c>
      <c r="I1808" s="620" t="s">
        <v>1165</v>
      </c>
      <c r="J1808" s="643">
        <v>15000000</v>
      </c>
    </row>
    <row r="1809" spans="1:10">
      <c r="A1809" s="595" t="s">
        <v>411</v>
      </c>
      <c r="B1809" s="644" t="s">
        <v>411</v>
      </c>
      <c r="C1809" s="642" t="s">
        <v>411</v>
      </c>
      <c r="D1809" s="594" t="s">
        <v>73</v>
      </c>
      <c r="E1809" s="594" t="s">
        <v>570</v>
      </c>
      <c r="F1809" s="594" t="s">
        <v>2712</v>
      </c>
      <c r="G1809" s="594" t="s">
        <v>240</v>
      </c>
      <c r="H1809" s="595" t="s">
        <v>411</v>
      </c>
      <c r="I1809" s="620" t="s">
        <v>241</v>
      </c>
      <c r="J1809" s="643">
        <v>15000000</v>
      </c>
    </row>
    <row r="1810" spans="1:10">
      <c r="A1810" s="595" t="s">
        <v>411</v>
      </c>
      <c r="B1810" s="644" t="s">
        <v>411</v>
      </c>
      <c r="C1810" s="642" t="s">
        <v>411</v>
      </c>
      <c r="D1810" s="594" t="s">
        <v>73</v>
      </c>
      <c r="E1810" s="594" t="s">
        <v>570</v>
      </c>
      <c r="F1810" s="594" t="s">
        <v>2712</v>
      </c>
      <c r="G1810" s="594" t="s">
        <v>240</v>
      </c>
      <c r="H1810" s="594" t="s">
        <v>728</v>
      </c>
      <c r="I1810" s="620" t="s">
        <v>729</v>
      </c>
      <c r="J1810" s="643">
        <v>1500000</v>
      </c>
    </row>
    <row r="1811" spans="1:10">
      <c r="A1811" s="595" t="s">
        <v>411</v>
      </c>
      <c r="B1811" s="644" t="s">
        <v>411</v>
      </c>
      <c r="C1811" s="642" t="s">
        <v>411</v>
      </c>
      <c r="D1811" s="594" t="s">
        <v>73</v>
      </c>
      <c r="E1811" s="594" t="s">
        <v>570</v>
      </c>
      <c r="F1811" s="594" t="s">
        <v>2712</v>
      </c>
      <c r="G1811" s="594" t="s">
        <v>240</v>
      </c>
      <c r="H1811" s="594" t="s">
        <v>731</v>
      </c>
      <c r="I1811" s="620" t="s">
        <v>732</v>
      </c>
      <c r="J1811" s="643">
        <v>1200000</v>
      </c>
    </row>
    <row r="1812" spans="1:10">
      <c r="A1812" s="595" t="s">
        <v>411</v>
      </c>
      <c r="B1812" s="644" t="s">
        <v>411</v>
      </c>
      <c r="C1812" s="642" t="s">
        <v>411</v>
      </c>
      <c r="D1812" s="594" t="s">
        <v>73</v>
      </c>
      <c r="E1812" s="594" t="s">
        <v>570</v>
      </c>
      <c r="F1812" s="594" t="s">
        <v>2712</v>
      </c>
      <c r="G1812" s="594" t="s">
        <v>240</v>
      </c>
      <c r="H1812" s="594" t="s">
        <v>733</v>
      </c>
      <c r="I1812" s="620" t="s">
        <v>734</v>
      </c>
      <c r="J1812" s="643">
        <v>7500000</v>
      </c>
    </row>
    <row r="1813" spans="1:10">
      <c r="A1813" s="595" t="s">
        <v>411</v>
      </c>
      <c r="B1813" s="644" t="s">
        <v>411</v>
      </c>
      <c r="C1813" s="642" t="s">
        <v>411</v>
      </c>
      <c r="D1813" s="594" t="s">
        <v>73</v>
      </c>
      <c r="E1813" s="594" t="s">
        <v>570</v>
      </c>
      <c r="F1813" s="594" t="s">
        <v>2712</v>
      </c>
      <c r="G1813" s="594" t="s">
        <v>240</v>
      </c>
      <c r="H1813" s="594" t="s">
        <v>735</v>
      </c>
      <c r="I1813" s="620" t="s">
        <v>193</v>
      </c>
      <c r="J1813" s="643">
        <v>4800000</v>
      </c>
    </row>
    <row r="1814" spans="1:10">
      <c r="A1814" s="595" t="s">
        <v>411</v>
      </c>
      <c r="B1814" s="644" t="s">
        <v>411</v>
      </c>
      <c r="C1814" s="642" t="s">
        <v>411</v>
      </c>
      <c r="D1814" s="594" t="s">
        <v>73</v>
      </c>
      <c r="E1814" s="594" t="s">
        <v>577</v>
      </c>
      <c r="F1814" s="595" t="s">
        <v>411</v>
      </c>
      <c r="G1814" s="595" t="s">
        <v>411</v>
      </c>
      <c r="H1814" s="595" t="s">
        <v>411</v>
      </c>
      <c r="I1814" s="620" t="s">
        <v>2748</v>
      </c>
      <c r="J1814" s="643">
        <v>15000000</v>
      </c>
    </row>
    <row r="1815" spans="1:10">
      <c r="A1815" s="595" t="s">
        <v>411</v>
      </c>
      <c r="B1815" s="644" t="s">
        <v>411</v>
      </c>
      <c r="C1815" s="642" t="s">
        <v>411</v>
      </c>
      <c r="D1815" s="594" t="s">
        <v>73</v>
      </c>
      <c r="E1815" s="594" t="s">
        <v>577</v>
      </c>
      <c r="F1815" s="594" t="s">
        <v>2749</v>
      </c>
      <c r="G1815" s="595" t="s">
        <v>411</v>
      </c>
      <c r="H1815" s="595" t="s">
        <v>411</v>
      </c>
      <c r="I1815" s="620" t="s">
        <v>2750</v>
      </c>
      <c r="J1815" s="643">
        <v>15000000</v>
      </c>
    </row>
    <row r="1816" spans="1:10">
      <c r="A1816" s="595" t="s">
        <v>411</v>
      </c>
      <c r="B1816" s="644" t="s">
        <v>411</v>
      </c>
      <c r="C1816" s="642" t="s">
        <v>411</v>
      </c>
      <c r="D1816" s="594" t="s">
        <v>73</v>
      </c>
      <c r="E1816" s="594" t="s">
        <v>577</v>
      </c>
      <c r="F1816" s="594" t="s">
        <v>2749</v>
      </c>
      <c r="G1816" s="594" t="s">
        <v>177</v>
      </c>
      <c r="H1816" s="595" t="s">
        <v>411</v>
      </c>
      <c r="I1816" s="620" t="s">
        <v>178</v>
      </c>
      <c r="J1816" s="643">
        <v>15000000</v>
      </c>
    </row>
    <row r="1817" spans="1:10">
      <c r="A1817" s="595" t="s">
        <v>411</v>
      </c>
      <c r="B1817" s="644" t="s">
        <v>411</v>
      </c>
      <c r="C1817" s="642" t="s">
        <v>411</v>
      </c>
      <c r="D1817" s="594" t="s">
        <v>73</v>
      </c>
      <c r="E1817" s="594" t="s">
        <v>577</v>
      </c>
      <c r="F1817" s="594" t="s">
        <v>2749</v>
      </c>
      <c r="G1817" s="594" t="s">
        <v>177</v>
      </c>
      <c r="H1817" s="594" t="s">
        <v>441</v>
      </c>
      <c r="I1817" s="620" t="s">
        <v>2728</v>
      </c>
      <c r="J1817" s="643">
        <v>15000000</v>
      </c>
    </row>
    <row r="1818" spans="1:10">
      <c r="A1818" s="595" t="s">
        <v>411</v>
      </c>
      <c r="B1818" s="644" t="s">
        <v>411</v>
      </c>
      <c r="C1818" s="642" t="s">
        <v>411</v>
      </c>
      <c r="D1818" s="594" t="s">
        <v>73</v>
      </c>
      <c r="E1818" s="594" t="s">
        <v>276</v>
      </c>
      <c r="F1818" s="595" t="s">
        <v>411</v>
      </c>
      <c r="G1818" s="595" t="s">
        <v>411</v>
      </c>
      <c r="H1818" s="595" t="s">
        <v>411</v>
      </c>
      <c r="I1818" s="620" t="s">
        <v>1966</v>
      </c>
      <c r="J1818" s="643">
        <v>162000000</v>
      </c>
    </row>
    <row r="1819" spans="1:10">
      <c r="A1819" s="595" t="s">
        <v>411</v>
      </c>
      <c r="B1819" s="644" t="s">
        <v>411</v>
      </c>
      <c r="C1819" s="642" t="s">
        <v>411</v>
      </c>
      <c r="D1819" s="594" t="s">
        <v>73</v>
      </c>
      <c r="E1819" s="594" t="s">
        <v>276</v>
      </c>
      <c r="F1819" s="594" t="s">
        <v>1316</v>
      </c>
      <c r="G1819" s="595" t="s">
        <v>411</v>
      </c>
      <c r="H1819" s="595" t="s">
        <v>411</v>
      </c>
      <c r="I1819" s="620" t="s">
        <v>2760</v>
      </c>
      <c r="J1819" s="643">
        <v>162000000</v>
      </c>
    </row>
    <row r="1820" spans="1:10">
      <c r="A1820" s="595" t="s">
        <v>411</v>
      </c>
      <c r="B1820" s="644" t="s">
        <v>411</v>
      </c>
      <c r="C1820" s="642" t="s">
        <v>411</v>
      </c>
      <c r="D1820" s="594" t="s">
        <v>73</v>
      </c>
      <c r="E1820" s="594" t="s">
        <v>276</v>
      </c>
      <c r="F1820" s="594" t="s">
        <v>1316</v>
      </c>
      <c r="G1820" s="594" t="s">
        <v>171</v>
      </c>
      <c r="H1820" s="595" t="s">
        <v>411</v>
      </c>
      <c r="I1820" s="620" t="s">
        <v>2677</v>
      </c>
      <c r="J1820" s="643">
        <v>8700000</v>
      </c>
    </row>
    <row r="1821" spans="1:10">
      <c r="A1821" s="595" t="s">
        <v>411</v>
      </c>
      <c r="B1821" s="644" t="s">
        <v>411</v>
      </c>
      <c r="C1821" s="642" t="s">
        <v>411</v>
      </c>
      <c r="D1821" s="594" t="s">
        <v>73</v>
      </c>
      <c r="E1821" s="594" t="s">
        <v>276</v>
      </c>
      <c r="F1821" s="594" t="s">
        <v>1316</v>
      </c>
      <c r="G1821" s="594" t="s">
        <v>171</v>
      </c>
      <c r="H1821" s="594" t="s">
        <v>216</v>
      </c>
      <c r="I1821" s="620" t="s">
        <v>217</v>
      </c>
      <c r="J1821" s="643">
        <v>8700000</v>
      </c>
    </row>
    <row r="1822" spans="1:10">
      <c r="A1822" s="595" t="s">
        <v>411</v>
      </c>
      <c r="B1822" s="644" t="s">
        <v>411</v>
      </c>
      <c r="C1822" s="642" t="s">
        <v>411</v>
      </c>
      <c r="D1822" s="594" t="s">
        <v>73</v>
      </c>
      <c r="E1822" s="594" t="s">
        <v>276</v>
      </c>
      <c r="F1822" s="594" t="s">
        <v>1316</v>
      </c>
      <c r="G1822" s="594" t="s">
        <v>240</v>
      </c>
      <c r="H1822" s="595" t="s">
        <v>411</v>
      </c>
      <c r="I1822" s="620" t="s">
        <v>241</v>
      </c>
      <c r="J1822" s="643">
        <v>118836600</v>
      </c>
    </row>
    <row r="1823" spans="1:10">
      <c r="A1823" s="595" t="s">
        <v>411</v>
      </c>
      <c r="B1823" s="644" t="s">
        <v>411</v>
      </c>
      <c r="C1823" s="642" t="s">
        <v>411</v>
      </c>
      <c r="D1823" s="594" t="s">
        <v>73</v>
      </c>
      <c r="E1823" s="594" t="s">
        <v>276</v>
      </c>
      <c r="F1823" s="594" t="s">
        <v>1316</v>
      </c>
      <c r="G1823" s="594" t="s">
        <v>240</v>
      </c>
      <c r="H1823" s="594" t="s">
        <v>242</v>
      </c>
      <c r="I1823" s="620" t="s">
        <v>243</v>
      </c>
      <c r="J1823" s="643">
        <v>10910600</v>
      </c>
    </row>
    <row r="1824" spans="1:10">
      <c r="A1824" s="595" t="s">
        <v>411</v>
      </c>
      <c r="B1824" s="644" t="s">
        <v>411</v>
      </c>
      <c r="C1824" s="642" t="s">
        <v>411</v>
      </c>
      <c r="D1824" s="594" t="s">
        <v>73</v>
      </c>
      <c r="E1824" s="594" t="s">
        <v>276</v>
      </c>
      <c r="F1824" s="594" t="s">
        <v>1316</v>
      </c>
      <c r="G1824" s="594" t="s">
        <v>240</v>
      </c>
      <c r="H1824" s="594" t="s">
        <v>728</v>
      </c>
      <c r="I1824" s="620" t="s">
        <v>729</v>
      </c>
      <c r="J1824" s="643">
        <v>4200000</v>
      </c>
    </row>
    <row r="1825" spans="1:10">
      <c r="A1825" s="595" t="s">
        <v>411</v>
      </c>
      <c r="B1825" s="644" t="s">
        <v>411</v>
      </c>
      <c r="C1825" s="642" t="s">
        <v>411</v>
      </c>
      <c r="D1825" s="594" t="s">
        <v>73</v>
      </c>
      <c r="E1825" s="594" t="s">
        <v>276</v>
      </c>
      <c r="F1825" s="594" t="s">
        <v>1316</v>
      </c>
      <c r="G1825" s="594" t="s">
        <v>240</v>
      </c>
      <c r="H1825" s="594" t="s">
        <v>730</v>
      </c>
      <c r="I1825" s="620" t="s">
        <v>186</v>
      </c>
      <c r="J1825" s="643">
        <v>6750000</v>
      </c>
    </row>
    <row r="1826" spans="1:10">
      <c r="A1826" s="595" t="s">
        <v>411</v>
      </c>
      <c r="B1826" s="644" t="s">
        <v>411</v>
      </c>
      <c r="C1826" s="642" t="s">
        <v>411</v>
      </c>
      <c r="D1826" s="594" t="s">
        <v>73</v>
      </c>
      <c r="E1826" s="594" t="s">
        <v>276</v>
      </c>
      <c r="F1826" s="594" t="s">
        <v>1316</v>
      </c>
      <c r="G1826" s="594" t="s">
        <v>240</v>
      </c>
      <c r="H1826" s="594" t="s">
        <v>731</v>
      </c>
      <c r="I1826" s="620" t="s">
        <v>732</v>
      </c>
      <c r="J1826" s="643">
        <v>10000000</v>
      </c>
    </row>
    <row r="1827" spans="1:10">
      <c r="A1827" s="595" t="s">
        <v>411</v>
      </c>
      <c r="B1827" s="644" t="s">
        <v>411</v>
      </c>
      <c r="C1827" s="642" t="s">
        <v>411</v>
      </c>
      <c r="D1827" s="594" t="s">
        <v>73</v>
      </c>
      <c r="E1827" s="594" t="s">
        <v>276</v>
      </c>
      <c r="F1827" s="594" t="s">
        <v>1316</v>
      </c>
      <c r="G1827" s="594" t="s">
        <v>240</v>
      </c>
      <c r="H1827" s="594" t="s">
        <v>597</v>
      </c>
      <c r="I1827" s="620" t="s">
        <v>2682</v>
      </c>
      <c r="J1827" s="643">
        <v>2000000</v>
      </c>
    </row>
    <row r="1828" spans="1:10">
      <c r="A1828" s="595" t="s">
        <v>411</v>
      </c>
      <c r="B1828" s="644" t="s">
        <v>411</v>
      </c>
      <c r="C1828" s="642" t="s">
        <v>411</v>
      </c>
      <c r="D1828" s="594" t="s">
        <v>73</v>
      </c>
      <c r="E1828" s="594" t="s">
        <v>276</v>
      </c>
      <c r="F1828" s="594" t="s">
        <v>1316</v>
      </c>
      <c r="G1828" s="594" t="s">
        <v>240</v>
      </c>
      <c r="H1828" s="594" t="s">
        <v>733</v>
      </c>
      <c r="I1828" s="620" t="s">
        <v>734</v>
      </c>
      <c r="J1828" s="643">
        <v>54820000</v>
      </c>
    </row>
    <row r="1829" spans="1:10">
      <c r="A1829" s="595" t="s">
        <v>411</v>
      </c>
      <c r="B1829" s="644" t="s">
        <v>411</v>
      </c>
      <c r="C1829" s="642" t="s">
        <v>411</v>
      </c>
      <c r="D1829" s="594" t="s">
        <v>73</v>
      </c>
      <c r="E1829" s="594" t="s">
        <v>276</v>
      </c>
      <c r="F1829" s="594" t="s">
        <v>1316</v>
      </c>
      <c r="G1829" s="594" t="s">
        <v>240</v>
      </c>
      <c r="H1829" s="594" t="s">
        <v>735</v>
      </c>
      <c r="I1829" s="620" t="s">
        <v>193</v>
      </c>
      <c r="J1829" s="643">
        <v>30156000</v>
      </c>
    </row>
    <row r="1830" spans="1:10">
      <c r="A1830" s="595" t="s">
        <v>411</v>
      </c>
      <c r="B1830" s="644" t="s">
        <v>411</v>
      </c>
      <c r="C1830" s="642" t="s">
        <v>411</v>
      </c>
      <c r="D1830" s="594" t="s">
        <v>73</v>
      </c>
      <c r="E1830" s="594" t="s">
        <v>276</v>
      </c>
      <c r="F1830" s="594" t="s">
        <v>1316</v>
      </c>
      <c r="G1830" s="594" t="s">
        <v>183</v>
      </c>
      <c r="H1830" s="595" t="s">
        <v>411</v>
      </c>
      <c r="I1830" s="620" t="s">
        <v>184</v>
      </c>
      <c r="J1830" s="643">
        <v>10260000</v>
      </c>
    </row>
    <row r="1831" spans="1:10">
      <c r="A1831" s="595" t="s">
        <v>411</v>
      </c>
      <c r="B1831" s="644" t="s">
        <v>411</v>
      </c>
      <c r="C1831" s="642" t="s">
        <v>411</v>
      </c>
      <c r="D1831" s="594" t="s">
        <v>73</v>
      </c>
      <c r="E1831" s="594" t="s">
        <v>276</v>
      </c>
      <c r="F1831" s="594" t="s">
        <v>1316</v>
      </c>
      <c r="G1831" s="594" t="s">
        <v>183</v>
      </c>
      <c r="H1831" s="594" t="s">
        <v>587</v>
      </c>
      <c r="I1831" s="620" t="s">
        <v>588</v>
      </c>
      <c r="J1831" s="643">
        <v>760000</v>
      </c>
    </row>
    <row r="1832" spans="1:10">
      <c r="A1832" s="595" t="s">
        <v>411</v>
      </c>
      <c r="B1832" s="644" t="s">
        <v>411</v>
      </c>
      <c r="C1832" s="642" t="s">
        <v>411</v>
      </c>
      <c r="D1832" s="594" t="s">
        <v>73</v>
      </c>
      <c r="E1832" s="594" t="s">
        <v>276</v>
      </c>
      <c r="F1832" s="594" t="s">
        <v>1316</v>
      </c>
      <c r="G1832" s="594" t="s">
        <v>183</v>
      </c>
      <c r="H1832" s="594" t="s">
        <v>736</v>
      </c>
      <c r="I1832" s="620" t="s">
        <v>737</v>
      </c>
      <c r="J1832" s="643">
        <v>1200000</v>
      </c>
    </row>
    <row r="1833" spans="1:10">
      <c r="A1833" s="595" t="s">
        <v>411</v>
      </c>
      <c r="B1833" s="644" t="s">
        <v>411</v>
      </c>
      <c r="C1833" s="642" t="s">
        <v>411</v>
      </c>
      <c r="D1833" s="594" t="s">
        <v>73</v>
      </c>
      <c r="E1833" s="594" t="s">
        <v>276</v>
      </c>
      <c r="F1833" s="594" t="s">
        <v>1316</v>
      </c>
      <c r="G1833" s="594" t="s">
        <v>183</v>
      </c>
      <c r="H1833" s="594" t="s">
        <v>185</v>
      </c>
      <c r="I1833" s="620" t="s">
        <v>186</v>
      </c>
      <c r="J1833" s="643">
        <v>2000000</v>
      </c>
    </row>
    <row r="1834" spans="1:10">
      <c r="A1834" s="595" t="s">
        <v>411</v>
      </c>
      <c r="B1834" s="644" t="s">
        <v>411</v>
      </c>
      <c r="C1834" s="642" t="s">
        <v>411</v>
      </c>
      <c r="D1834" s="594" t="s">
        <v>73</v>
      </c>
      <c r="E1834" s="594" t="s">
        <v>276</v>
      </c>
      <c r="F1834" s="594" t="s">
        <v>1316</v>
      </c>
      <c r="G1834" s="594" t="s">
        <v>183</v>
      </c>
      <c r="H1834" s="594" t="s">
        <v>772</v>
      </c>
      <c r="I1834" s="620" t="s">
        <v>195</v>
      </c>
      <c r="J1834" s="643">
        <v>6300000</v>
      </c>
    </row>
    <row r="1835" spans="1:10">
      <c r="A1835" s="595" t="s">
        <v>411</v>
      </c>
      <c r="B1835" s="644" t="s">
        <v>411</v>
      </c>
      <c r="C1835" s="642" t="s">
        <v>411</v>
      </c>
      <c r="D1835" s="594" t="s">
        <v>73</v>
      </c>
      <c r="E1835" s="594" t="s">
        <v>276</v>
      </c>
      <c r="F1835" s="594" t="s">
        <v>1316</v>
      </c>
      <c r="G1835" s="594" t="s">
        <v>738</v>
      </c>
      <c r="H1835" s="595" t="s">
        <v>411</v>
      </c>
      <c r="I1835" s="620" t="s">
        <v>739</v>
      </c>
      <c r="J1835" s="643">
        <v>10200000</v>
      </c>
    </row>
    <row r="1836" spans="1:10">
      <c r="A1836" s="595" t="s">
        <v>411</v>
      </c>
      <c r="B1836" s="644" t="s">
        <v>411</v>
      </c>
      <c r="C1836" s="642" t="s">
        <v>411</v>
      </c>
      <c r="D1836" s="594" t="s">
        <v>73</v>
      </c>
      <c r="E1836" s="594" t="s">
        <v>276</v>
      </c>
      <c r="F1836" s="594" t="s">
        <v>1316</v>
      </c>
      <c r="G1836" s="594" t="s">
        <v>738</v>
      </c>
      <c r="H1836" s="594" t="s">
        <v>740</v>
      </c>
      <c r="I1836" s="620" t="s">
        <v>741</v>
      </c>
      <c r="J1836" s="643">
        <v>10200000</v>
      </c>
    </row>
    <row r="1837" spans="1:10">
      <c r="A1837" s="595" t="s">
        <v>411</v>
      </c>
      <c r="B1837" s="644" t="s">
        <v>411</v>
      </c>
      <c r="C1837" s="642" t="s">
        <v>411</v>
      </c>
      <c r="D1837" s="594" t="s">
        <v>73</v>
      </c>
      <c r="E1837" s="594" t="s">
        <v>276</v>
      </c>
      <c r="F1837" s="594" t="s">
        <v>1316</v>
      </c>
      <c r="G1837" s="594" t="s">
        <v>194</v>
      </c>
      <c r="H1837" s="595" t="s">
        <v>411</v>
      </c>
      <c r="I1837" s="620" t="s">
        <v>195</v>
      </c>
      <c r="J1837" s="643">
        <v>14003400</v>
      </c>
    </row>
    <row r="1838" spans="1:10">
      <c r="A1838" s="595" t="s">
        <v>411</v>
      </c>
      <c r="B1838" s="644" t="s">
        <v>411</v>
      </c>
      <c r="C1838" s="642" t="s">
        <v>411</v>
      </c>
      <c r="D1838" s="594" t="s">
        <v>73</v>
      </c>
      <c r="E1838" s="594" t="s">
        <v>276</v>
      </c>
      <c r="F1838" s="594" t="s">
        <v>1316</v>
      </c>
      <c r="G1838" s="594" t="s">
        <v>194</v>
      </c>
      <c r="H1838" s="594" t="s">
        <v>198</v>
      </c>
      <c r="I1838" s="620" t="s">
        <v>199</v>
      </c>
      <c r="J1838" s="643">
        <v>13463400</v>
      </c>
    </row>
    <row r="1839" spans="1:10">
      <c r="A1839" s="595" t="s">
        <v>411</v>
      </c>
      <c r="B1839" s="644" t="s">
        <v>411</v>
      </c>
      <c r="C1839" s="642" t="s">
        <v>411</v>
      </c>
      <c r="D1839" s="594" t="s">
        <v>73</v>
      </c>
      <c r="E1839" s="594" t="s">
        <v>276</v>
      </c>
      <c r="F1839" s="594" t="s">
        <v>1316</v>
      </c>
      <c r="G1839" s="594" t="s">
        <v>194</v>
      </c>
      <c r="H1839" s="594" t="s">
        <v>200</v>
      </c>
      <c r="I1839" s="620" t="s">
        <v>201</v>
      </c>
      <c r="J1839" s="643">
        <v>540000</v>
      </c>
    </row>
    <row r="1840" spans="1:10" ht="25.5">
      <c r="A1840" s="595" t="s">
        <v>411</v>
      </c>
      <c r="B1840" s="644" t="s">
        <v>411</v>
      </c>
      <c r="C1840" s="642" t="s">
        <v>411</v>
      </c>
      <c r="D1840" s="594" t="s">
        <v>73</v>
      </c>
      <c r="E1840" s="594" t="s">
        <v>322</v>
      </c>
      <c r="F1840" s="595" t="s">
        <v>411</v>
      </c>
      <c r="G1840" s="595" t="s">
        <v>411</v>
      </c>
      <c r="H1840" s="595" t="s">
        <v>411</v>
      </c>
      <c r="I1840" s="620" t="s">
        <v>2661</v>
      </c>
      <c r="J1840" s="643">
        <v>973000000</v>
      </c>
    </row>
    <row r="1841" spans="1:10">
      <c r="A1841" s="595" t="s">
        <v>411</v>
      </c>
      <c r="B1841" s="644" t="s">
        <v>411</v>
      </c>
      <c r="C1841" s="642" t="s">
        <v>411</v>
      </c>
      <c r="D1841" s="594" t="s">
        <v>73</v>
      </c>
      <c r="E1841" s="594" t="s">
        <v>322</v>
      </c>
      <c r="F1841" s="594" t="s">
        <v>2662</v>
      </c>
      <c r="G1841" s="595" t="s">
        <v>411</v>
      </c>
      <c r="H1841" s="595" t="s">
        <v>411</v>
      </c>
      <c r="I1841" s="620" t="s">
        <v>2663</v>
      </c>
      <c r="J1841" s="643">
        <v>973000000</v>
      </c>
    </row>
    <row r="1842" spans="1:10">
      <c r="A1842" s="595" t="s">
        <v>411</v>
      </c>
      <c r="B1842" s="644" t="s">
        <v>411</v>
      </c>
      <c r="C1842" s="642" t="s">
        <v>411</v>
      </c>
      <c r="D1842" s="594" t="s">
        <v>73</v>
      </c>
      <c r="E1842" s="594" t="s">
        <v>322</v>
      </c>
      <c r="F1842" s="594" t="s">
        <v>2662</v>
      </c>
      <c r="G1842" s="594" t="s">
        <v>148</v>
      </c>
      <c r="H1842" s="595" t="s">
        <v>411</v>
      </c>
      <c r="I1842" s="620" t="s">
        <v>149</v>
      </c>
      <c r="J1842" s="643">
        <v>40480000</v>
      </c>
    </row>
    <row r="1843" spans="1:10">
      <c r="A1843" s="595" t="s">
        <v>411</v>
      </c>
      <c r="B1843" s="644" t="s">
        <v>411</v>
      </c>
      <c r="C1843" s="642" t="s">
        <v>411</v>
      </c>
      <c r="D1843" s="594" t="s">
        <v>73</v>
      </c>
      <c r="E1843" s="594" t="s">
        <v>322</v>
      </c>
      <c r="F1843" s="594" t="s">
        <v>2662</v>
      </c>
      <c r="G1843" s="594" t="s">
        <v>148</v>
      </c>
      <c r="H1843" s="594" t="s">
        <v>1075</v>
      </c>
      <c r="I1843" s="620" t="s">
        <v>2666</v>
      </c>
      <c r="J1843" s="643">
        <v>40480000</v>
      </c>
    </row>
    <row r="1844" spans="1:10">
      <c r="A1844" s="595" t="s">
        <v>411</v>
      </c>
      <c r="B1844" s="644" t="s">
        <v>411</v>
      </c>
      <c r="C1844" s="642" t="s">
        <v>411</v>
      </c>
      <c r="D1844" s="594" t="s">
        <v>73</v>
      </c>
      <c r="E1844" s="594" t="s">
        <v>322</v>
      </c>
      <c r="F1844" s="594" t="s">
        <v>2662</v>
      </c>
      <c r="G1844" s="594" t="s">
        <v>152</v>
      </c>
      <c r="H1844" s="595" t="s">
        <v>411</v>
      </c>
      <c r="I1844" s="620" t="s">
        <v>153</v>
      </c>
      <c r="J1844" s="643">
        <v>3740000</v>
      </c>
    </row>
    <row r="1845" spans="1:10">
      <c r="A1845" s="595" t="s">
        <v>411</v>
      </c>
      <c r="B1845" s="644" t="s">
        <v>411</v>
      </c>
      <c r="C1845" s="642" t="s">
        <v>411</v>
      </c>
      <c r="D1845" s="594" t="s">
        <v>73</v>
      </c>
      <c r="E1845" s="594" t="s">
        <v>322</v>
      </c>
      <c r="F1845" s="594" t="s">
        <v>2662</v>
      </c>
      <c r="G1845" s="594" t="s">
        <v>152</v>
      </c>
      <c r="H1845" s="594" t="s">
        <v>606</v>
      </c>
      <c r="I1845" s="620" t="s">
        <v>195</v>
      </c>
      <c r="J1845" s="643">
        <v>3740000</v>
      </c>
    </row>
    <row r="1846" spans="1:10">
      <c r="A1846" s="595" t="s">
        <v>411</v>
      </c>
      <c r="B1846" s="644" t="s">
        <v>411</v>
      </c>
      <c r="C1846" s="642" t="s">
        <v>411</v>
      </c>
      <c r="D1846" s="594" t="s">
        <v>73</v>
      </c>
      <c r="E1846" s="594" t="s">
        <v>322</v>
      </c>
      <c r="F1846" s="594" t="s">
        <v>2662</v>
      </c>
      <c r="G1846" s="594" t="s">
        <v>167</v>
      </c>
      <c r="H1846" s="595" t="s">
        <v>411</v>
      </c>
      <c r="I1846" s="620" t="s">
        <v>168</v>
      </c>
      <c r="J1846" s="643">
        <v>2538000</v>
      </c>
    </row>
    <row r="1847" spans="1:10">
      <c r="A1847" s="595" t="s">
        <v>411</v>
      </c>
      <c r="B1847" s="644" t="s">
        <v>411</v>
      </c>
      <c r="C1847" s="642" t="s">
        <v>411</v>
      </c>
      <c r="D1847" s="594" t="s">
        <v>73</v>
      </c>
      <c r="E1847" s="594" t="s">
        <v>322</v>
      </c>
      <c r="F1847" s="594" t="s">
        <v>2662</v>
      </c>
      <c r="G1847" s="594" t="s">
        <v>167</v>
      </c>
      <c r="H1847" s="594" t="s">
        <v>230</v>
      </c>
      <c r="I1847" s="620" t="s">
        <v>2675</v>
      </c>
      <c r="J1847" s="643">
        <v>2538000</v>
      </c>
    </row>
    <row r="1848" spans="1:10">
      <c r="A1848" s="595" t="s">
        <v>411</v>
      </c>
      <c r="B1848" s="644" t="s">
        <v>411</v>
      </c>
      <c r="C1848" s="642" t="s">
        <v>411</v>
      </c>
      <c r="D1848" s="594" t="s">
        <v>73</v>
      </c>
      <c r="E1848" s="594" t="s">
        <v>322</v>
      </c>
      <c r="F1848" s="594" t="s">
        <v>2662</v>
      </c>
      <c r="G1848" s="594" t="s">
        <v>171</v>
      </c>
      <c r="H1848" s="595" t="s">
        <v>411</v>
      </c>
      <c r="I1848" s="620" t="s">
        <v>2677</v>
      </c>
      <c r="J1848" s="643">
        <v>24089000</v>
      </c>
    </row>
    <row r="1849" spans="1:10">
      <c r="A1849" s="595" t="s">
        <v>411</v>
      </c>
      <c r="B1849" s="644" t="s">
        <v>411</v>
      </c>
      <c r="C1849" s="642" t="s">
        <v>411</v>
      </c>
      <c r="D1849" s="594" t="s">
        <v>73</v>
      </c>
      <c r="E1849" s="594" t="s">
        <v>322</v>
      </c>
      <c r="F1849" s="594" t="s">
        <v>2662</v>
      </c>
      <c r="G1849" s="594" t="s">
        <v>171</v>
      </c>
      <c r="H1849" s="594" t="s">
        <v>173</v>
      </c>
      <c r="I1849" s="620" t="s">
        <v>174</v>
      </c>
      <c r="J1849" s="643">
        <v>21739000</v>
      </c>
    </row>
    <row r="1850" spans="1:10">
      <c r="A1850" s="595" t="s">
        <v>411</v>
      </c>
      <c r="B1850" s="644" t="s">
        <v>411</v>
      </c>
      <c r="C1850" s="642" t="s">
        <v>411</v>
      </c>
      <c r="D1850" s="594" t="s">
        <v>73</v>
      </c>
      <c r="E1850" s="594" t="s">
        <v>322</v>
      </c>
      <c r="F1850" s="594" t="s">
        <v>2662</v>
      </c>
      <c r="G1850" s="594" t="s">
        <v>171</v>
      </c>
      <c r="H1850" s="594" t="s">
        <v>175</v>
      </c>
      <c r="I1850" s="620" t="s">
        <v>176</v>
      </c>
      <c r="J1850" s="643">
        <v>2350000</v>
      </c>
    </row>
    <row r="1851" spans="1:10">
      <c r="A1851" s="595" t="s">
        <v>411</v>
      </c>
      <c r="B1851" s="644" t="s">
        <v>411</v>
      </c>
      <c r="C1851" s="642" t="s">
        <v>411</v>
      </c>
      <c r="D1851" s="594" t="s">
        <v>73</v>
      </c>
      <c r="E1851" s="594" t="s">
        <v>322</v>
      </c>
      <c r="F1851" s="594" t="s">
        <v>2662</v>
      </c>
      <c r="G1851" s="594" t="s">
        <v>177</v>
      </c>
      <c r="H1851" s="595" t="s">
        <v>411</v>
      </c>
      <c r="I1851" s="620" t="s">
        <v>178</v>
      </c>
      <c r="J1851" s="643">
        <v>50000000</v>
      </c>
    </row>
    <row r="1852" spans="1:10">
      <c r="A1852" s="595" t="s">
        <v>411</v>
      </c>
      <c r="B1852" s="644" t="s">
        <v>411</v>
      </c>
      <c r="C1852" s="642" t="s">
        <v>411</v>
      </c>
      <c r="D1852" s="594" t="s">
        <v>73</v>
      </c>
      <c r="E1852" s="594" t="s">
        <v>322</v>
      </c>
      <c r="F1852" s="594" t="s">
        <v>2662</v>
      </c>
      <c r="G1852" s="594" t="s">
        <v>177</v>
      </c>
      <c r="H1852" s="594" t="s">
        <v>441</v>
      </c>
      <c r="I1852" s="620" t="s">
        <v>2728</v>
      </c>
      <c r="J1852" s="643">
        <v>50000000</v>
      </c>
    </row>
    <row r="1853" spans="1:10">
      <c r="A1853" s="595" t="s">
        <v>411</v>
      </c>
      <c r="B1853" s="644" t="s">
        <v>411</v>
      </c>
      <c r="C1853" s="642" t="s">
        <v>411</v>
      </c>
      <c r="D1853" s="594" t="s">
        <v>73</v>
      </c>
      <c r="E1853" s="594" t="s">
        <v>322</v>
      </c>
      <c r="F1853" s="594" t="s">
        <v>2662</v>
      </c>
      <c r="G1853" s="594" t="s">
        <v>240</v>
      </c>
      <c r="H1853" s="595" t="s">
        <v>411</v>
      </c>
      <c r="I1853" s="620" t="s">
        <v>241</v>
      </c>
      <c r="J1853" s="643">
        <v>517428000</v>
      </c>
    </row>
    <row r="1854" spans="1:10">
      <c r="A1854" s="595" t="s">
        <v>411</v>
      </c>
      <c r="B1854" s="644" t="s">
        <v>411</v>
      </c>
      <c r="C1854" s="642" t="s">
        <v>411</v>
      </c>
      <c r="D1854" s="594" t="s">
        <v>73</v>
      </c>
      <c r="E1854" s="594" t="s">
        <v>322</v>
      </c>
      <c r="F1854" s="594" t="s">
        <v>2662</v>
      </c>
      <c r="G1854" s="594" t="s">
        <v>240</v>
      </c>
      <c r="H1854" s="594" t="s">
        <v>242</v>
      </c>
      <c r="I1854" s="620" t="s">
        <v>243</v>
      </c>
      <c r="J1854" s="643">
        <v>80468000</v>
      </c>
    </row>
    <row r="1855" spans="1:10">
      <c r="A1855" s="595" t="s">
        <v>411</v>
      </c>
      <c r="B1855" s="644" t="s">
        <v>411</v>
      </c>
      <c r="C1855" s="642" t="s">
        <v>411</v>
      </c>
      <c r="D1855" s="594" t="s">
        <v>73</v>
      </c>
      <c r="E1855" s="594" t="s">
        <v>322</v>
      </c>
      <c r="F1855" s="594" t="s">
        <v>2662</v>
      </c>
      <c r="G1855" s="594" t="s">
        <v>240</v>
      </c>
      <c r="H1855" s="594" t="s">
        <v>728</v>
      </c>
      <c r="I1855" s="620" t="s">
        <v>729</v>
      </c>
      <c r="J1855" s="643">
        <v>42600000</v>
      </c>
    </row>
    <row r="1856" spans="1:10">
      <c r="A1856" s="595" t="s">
        <v>411</v>
      </c>
      <c r="B1856" s="644" t="s">
        <v>411</v>
      </c>
      <c r="C1856" s="642" t="s">
        <v>411</v>
      </c>
      <c r="D1856" s="594" t="s">
        <v>73</v>
      </c>
      <c r="E1856" s="594" t="s">
        <v>322</v>
      </c>
      <c r="F1856" s="594" t="s">
        <v>2662</v>
      </c>
      <c r="G1856" s="594" t="s">
        <v>240</v>
      </c>
      <c r="H1856" s="594" t="s">
        <v>1268</v>
      </c>
      <c r="I1856" s="620" t="s">
        <v>1267</v>
      </c>
      <c r="J1856" s="643">
        <v>13200000</v>
      </c>
    </row>
    <row r="1857" spans="1:10">
      <c r="A1857" s="595" t="s">
        <v>411</v>
      </c>
      <c r="B1857" s="644" t="s">
        <v>411</v>
      </c>
      <c r="C1857" s="642" t="s">
        <v>411</v>
      </c>
      <c r="D1857" s="594" t="s">
        <v>73</v>
      </c>
      <c r="E1857" s="594" t="s">
        <v>322</v>
      </c>
      <c r="F1857" s="594" t="s">
        <v>2662</v>
      </c>
      <c r="G1857" s="594" t="s">
        <v>240</v>
      </c>
      <c r="H1857" s="594" t="s">
        <v>731</v>
      </c>
      <c r="I1857" s="620" t="s">
        <v>732</v>
      </c>
      <c r="J1857" s="643">
        <v>28000000</v>
      </c>
    </row>
    <row r="1858" spans="1:10">
      <c r="A1858" s="595" t="s">
        <v>411</v>
      </c>
      <c r="B1858" s="644" t="s">
        <v>411</v>
      </c>
      <c r="C1858" s="642" t="s">
        <v>411</v>
      </c>
      <c r="D1858" s="594" t="s">
        <v>73</v>
      </c>
      <c r="E1858" s="594" t="s">
        <v>322</v>
      </c>
      <c r="F1858" s="594" t="s">
        <v>2662</v>
      </c>
      <c r="G1858" s="594" t="s">
        <v>240</v>
      </c>
      <c r="H1858" s="594" t="s">
        <v>597</v>
      </c>
      <c r="I1858" s="620" t="s">
        <v>2682</v>
      </c>
      <c r="J1858" s="643">
        <v>28100000</v>
      </c>
    </row>
    <row r="1859" spans="1:10">
      <c r="A1859" s="595" t="s">
        <v>411</v>
      </c>
      <c r="B1859" s="644" t="s">
        <v>411</v>
      </c>
      <c r="C1859" s="642" t="s">
        <v>411</v>
      </c>
      <c r="D1859" s="594" t="s">
        <v>73</v>
      </c>
      <c r="E1859" s="594" t="s">
        <v>322</v>
      </c>
      <c r="F1859" s="594" t="s">
        <v>2662</v>
      </c>
      <c r="G1859" s="594" t="s">
        <v>240</v>
      </c>
      <c r="H1859" s="594" t="s">
        <v>733</v>
      </c>
      <c r="I1859" s="620" t="s">
        <v>734</v>
      </c>
      <c r="J1859" s="643">
        <v>210100000</v>
      </c>
    </row>
    <row r="1860" spans="1:10">
      <c r="A1860" s="595" t="s">
        <v>411</v>
      </c>
      <c r="B1860" s="644" t="s">
        <v>411</v>
      </c>
      <c r="C1860" s="642" t="s">
        <v>411</v>
      </c>
      <c r="D1860" s="594" t="s">
        <v>73</v>
      </c>
      <c r="E1860" s="594" t="s">
        <v>322</v>
      </c>
      <c r="F1860" s="594" t="s">
        <v>2662</v>
      </c>
      <c r="G1860" s="594" t="s">
        <v>240</v>
      </c>
      <c r="H1860" s="594" t="s">
        <v>735</v>
      </c>
      <c r="I1860" s="620" t="s">
        <v>193</v>
      </c>
      <c r="J1860" s="643">
        <v>114960000</v>
      </c>
    </row>
    <row r="1861" spans="1:10">
      <c r="A1861" s="595" t="s">
        <v>411</v>
      </c>
      <c r="B1861" s="644" t="s">
        <v>411</v>
      </c>
      <c r="C1861" s="642" t="s">
        <v>411</v>
      </c>
      <c r="D1861" s="594" t="s">
        <v>73</v>
      </c>
      <c r="E1861" s="594" t="s">
        <v>322</v>
      </c>
      <c r="F1861" s="594" t="s">
        <v>2662</v>
      </c>
      <c r="G1861" s="594" t="s">
        <v>183</v>
      </c>
      <c r="H1861" s="595" t="s">
        <v>411</v>
      </c>
      <c r="I1861" s="620" t="s">
        <v>184</v>
      </c>
      <c r="J1861" s="643">
        <v>83627000</v>
      </c>
    </row>
    <row r="1862" spans="1:10">
      <c r="A1862" s="595" t="s">
        <v>411</v>
      </c>
      <c r="B1862" s="644" t="s">
        <v>411</v>
      </c>
      <c r="C1862" s="642" t="s">
        <v>411</v>
      </c>
      <c r="D1862" s="594" t="s">
        <v>73</v>
      </c>
      <c r="E1862" s="594" t="s">
        <v>322</v>
      </c>
      <c r="F1862" s="594" t="s">
        <v>2662</v>
      </c>
      <c r="G1862" s="594" t="s">
        <v>183</v>
      </c>
      <c r="H1862" s="594" t="s">
        <v>587</v>
      </c>
      <c r="I1862" s="620" t="s">
        <v>588</v>
      </c>
      <c r="J1862" s="643">
        <v>8288000</v>
      </c>
    </row>
    <row r="1863" spans="1:10">
      <c r="A1863" s="595" t="s">
        <v>411</v>
      </c>
      <c r="B1863" s="644" t="s">
        <v>411</v>
      </c>
      <c r="C1863" s="642" t="s">
        <v>411</v>
      </c>
      <c r="D1863" s="594" t="s">
        <v>73</v>
      </c>
      <c r="E1863" s="594" t="s">
        <v>322</v>
      </c>
      <c r="F1863" s="594" t="s">
        <v>2662</v>
      </c>
      <c r="G1863" s="594" t="s">
        <v>183</v>
      </c>
      <c r="H1863" s="594" t="s">
        <v>736</v>
      </c>
      <c r="I1863" s="620" t="s">
        <v>737</v>
      </c>
      <c r="J1863" s="643">
        <v>28550000</v>
      </c>
    </row>
    <row r="1864" spans="1:10">
      <c r="A1864" s="595" t="s">
        <v>411</v>
      </c>
      <c r="B1864" s="644" t="s">
        <v>411</v>
      </c>
      <c r="C1864" s="642" t="s">
        <v>411</v>
      </c>
      <c r="D1864" s="594" t="s">
        <v>73</v>
      </c>
      <c r="E1864" s="594" t="s">
        <v>322</v>
      </c>
      <c r="F1864" s="594" t="s">
        <v>2662</v>
      </c>
      <c r="G1864" s="594" t="s">
        <v>183</v>
      </c>
      <c r="H1864" s="594" t="s">
        <v>185</v>
      </c>
      <c r="I1864" s="620" t="s">
        <v>186</v>
      </c>
      <c r="J1864" s="643">
        <v>46789000</v>
      </c>
    </row>
    <row r="1865" spans="1:10">
      <c r="A1865" s="595" t="s">
        <v>411</v>
      </c>
      <c r="B1865" s="644" t="s">
        <v>411</v>
      </c>
      <c r="C1865" s="642" t="s">
        <v>411</v>
      </c>
      <c r="D1865" s="594" t="s">
        <v>73</v>
      </c>
      <c r="E1865" s="594" t="s">
        <v>322</v>
      </c>
      <c r="F1865" s="594" t="s">
        <v>2662</v>
      </c>
      <c r="G1865" s="594" t="s">
        <v>738</v>
      </c>
      <c r="H1865" s="595" t="s">
        <v>411</v>
      </c>
      <c r="I1865" s="620" t="s">
        <v>739</v>
      </c>
      <c r="J1865" s="643">
        <v>83200000</v>
      </c>
    </row>
    <row r="1866" spans="1:10">
      <c r="A1866" s="595" t="s">
        <v>411</v>
      </c>
      <c r="B1866" s="644" t="s">
        <v>411</v>
      </c>
      <c r="C1866" s="642" t="s">
        <v>411</v>
      </c>
      <c r="D1866" s="594" t="s">
        <v>73</v>
      </c>
      <c r="E1866" s="594" t="s">
        <v>322</v>
      </c>
      <c r="F1866" s="594" t="s">
        <v>2662</v>
      </c>
      <c r="G1866" s="594" t="s">
        <v>738</v>
      </c>
      <c r="H1866" s="594" t="s">
        <v>740</v>
      </c>
      <c r="I1866" s="620" t="s">
        <v>741</v>
      </c>
      <c r="J1866" s="643">
        <v>67400000</v>
      </c>
    </row>
    <row r="1867" spans="1:10">
      <c r="A1867" s="595" t="s">
        <v>411</v>
      </c>
      <c r="B1867" s="644" t="s">
        <v>411</v>
      </c>
      <c r="C1867" s="642" t="s">
        <v>411</v>
      </c>
      <c r="D1867" s="594" t="s">
        <v>73</v>
      </c>
      <c r="E1867" s="594" t="s">
        <v>322</v>
      </c>
      <c r="F1867" s="594" t="s">
        <v>2662</v>
      </c>
      <c r="G1867" s="594" t="s">
        <v>738</v>
      </c>
      <c r="H1867" s="594" t="s">
        <v>742</v>
      </c>
      <c r="I1867" s="620" t="s">
        <v>743</v>
      </c>
      <c r="J1867" s="643">
        <v>15800000</v>
      </c>
    </row>
    <row r="1868" spans="1:10" ht="25.5">
      <c r="A1868" s="595" t="s">
        <v>411</v>
      </c>
      <c r="B1868" s="644" t="s">
        <v>411</v>
      </c>
      <c r="C1868" s="642" t="s">
        <v>411</v>
      </c>
      <c r="D1868" s="594" t="s">
        <v>73</v>
      </c>
      <c r="E1868" s="594" t="s">
        <v>322</v>
      </c>
      <c r="F1868" s="594" t="s">
        <v>2662</v>
      </c>
      <c r="G1868" s="594" t="s">
        <v>744</v>
      </c>
      <c r="H1868" s="595" t="s">
        <v>411</v>
      </c>
      <c r="I1868" s="620" t="s">
        <v>2686</v>
      </c>
      <c r="J1868" s="643">
        <v>8623000</v>
      </c>
    </row>
    <row r="1869" spans="1:10">
      <c r="A1869" s="595" t="s">
        <v>411</v>
      </c>
      <c r="B1869" s="644" t="s">
        <v>411</v>
      </c>
      <c r="C1869" s="642" t="s">
        <v>411</v>
      </c>
      <c r="D1869" s="594" t="s">
        <v>73</v>
      </c>
      <c r="E1869" s="594" t="s">
        <v>322</v>
      </c>
      <c r="F1869" s="594" t="s">
        <v>2662</v>
      </c>
      <c r="G1869" s="594" t="s">
        <v>744</v>
      </c>
      <c r="H1869" s="594" t="s">
        <v>572</v>
      </c>
      <c r="I1869" s="620" t="s">
        <v>2689</v>
      </c>
      <c r="J1869" s="643">
        <v>8623000</v>
      </c>
    </row>
    <row r="1870" spans="1:10">
      <c r="A1870" s="595" t="s">
        <v>411</v>
      </c>
      <c r="B1870" s="644" t="s">
        <v>411</v>
      </c>
      <c r="C1870" s="642" t="s">
        <v>411</v>
      </c>
      <c r="D1870" s="594" t="s">
        <v>73</v>
      </c>
      <c r="E1870" s="594" t="s">
        <v>322</v>
      </c>
      <c r="F1870" s="594" t="s">
        <v>2662</v>
      </c>
      <c r="G1870" s="594" t="s">
        <v>189</v>
      </c>
      <c r="H1870" s="595" t="s">
        <v>411</v>
      </c>
      <c r="I1870" s="620" t="s">
        <v>190</v>
      </c>
      <c r="J1870" s="643">
        <v>112039000</v>
      </c>
    </row>
    <row r="1871" spans="1:10">
      <c r="A1871" s="595" t="s">
        <v>411</v>
      </c>
      <c r="B1871" s="644" t="s">
        <v>411</v>
      </c>
      <c r="C1871" s="642" t="s">
        <v>411</v>
      </c>
      <c r="D1871" s="594" t="s">
        <v>73</v>
      </c>
      <c r="E1871" s="594" t="s">
        <v>322</v>
      </c>
      <c r="F1871" s="594" t="s">
        <v>2662</v>
      </c>
      <c r="G1871" s="594" t="s">
        <v>189</v>
      </c>
      <c r="H1871" s="594" t="s">
        <v>773</v>
      </c>
      <c r="I1871" s="620" t="s">
        <v>2695</v>
      </c>
      <c r="J1871" s="643">
        <v>44415000</v>
      </c>
    </row>
    <row r="1872" spans="1:10">
      <c r="A1872" s="595" t="s">
        <v>411</v>
      </c>
      <c r="B1872" s="644" t="s">
        <v>411</v>
      </c>
      <c r="C1872" s="642" t="s">
        <v>411</v>
      </c>
      <c r="D1872" s="594" t="s">
        <v>73</v>
      </c>
      <c r="E1872" s="594" t="s">
        <v>322</v>
      </c>
      <c r="F1872" s="594" t="s">
        <v>2662</v>
      </c>
      <c r="G1872" s="594" t="s">
        <v>189</v>
      </c>
      <c r="H1872" s="594" t="s">
        <v>192</v>
      </c>
      <c r="I1872" s="620" t="s">
        <v>195</v>
      </c>
      <c r="J1872" s="643">
        <v>67624000</v>
      </c>
    </row>
    <row r="1873" spans="1:10">
      <c r="A1873" s="595" t="s">
        <v>411</v>
      </c>
      <c r="B1873" s="644" t="s">
        <v>411</v>
      </c>
      <c r="C1873" s="642" t="s">
        <v>411</v>
      </c>
      <c r="D1873" s="594" t="s">
        <v>73</v>
      </c>
      <c r="E1873" s="594" t="s">
        <v>322</v>
      </c>
      <c r="F1873" s="594" t="s">
        <v>2662</v>
      </c>
      <c r="G1873" s="594" t="s">
        <v>194</v>
      </c>
      <c r="H1873" s="595" t="s">
        <v>411</v>
      </c>
      <c r="I1873" s="620" t="s">
        <v>195</v>
      </c>
      <c r="J1873" s="643">
        <v>47236000</v>
      </c>
    </row>
    <row r="1874" spans="1:10">
      <c r="A1874" s="595" t="s">
        <v>411</v>
      </c>
      <c r="B1874" s="644" t="s">
        <v>411</v>
      </c>
      <c r="C1874" s="642" t="s">
        <v>411</v>
      </c>
      <c r="D1874" s="594" t="s">
        <v>73</v>
      </c>
      <c r="E1874" s="594" t="s">
        <v>322</v>
      </c>
      <c r="F1874" s="594" t="s">
        <v>2662</v>
      </c>
      <c r="G1874" s="594" t="s">
        <v>194</v>
      </c>
      <c r="H1874" s="594" t="s">
        <v>198</v>
      </c>
      <c r="I1874" s="620" t="s">
        <v>199</v>
      </c>
      <c r="J1874" s="643">
        <v>35386000</v>
      </c>
    </row>
    <row r="1875" spans="1:10">
      <c r="A1875" s="595" t="s">
        <v>411</v>
      </c>
      <c r="B1875" s="644" t="s">
        <v>411</v>
      </c>
      <c r="C1875" s="642" t="s">
        <v>411</v>
      </c>
      <c r="D1875" s="594" t="s">
        <v>73</v>
      </c>
      <c r="E1875" s="594" t="s">
        <v>322</v>
      </c>
      <c r="F1875" s="594" t="s">
        <v>2662</v>
      </c>
      <c r="G1875" s="594" t="s">
        <v>194</v>
      </c>
      <c r="H1875" s="594" t="s">
        <v>200</v>
      </c>
      <c r="I1875" s="620" t="s">
        <v>201</v>
      </c>
      <c r="J1875" s="643">
        <v>11850000</v>
      </c>
    </row>
    <row r="1876" spans="1:10">
      <c r="A1876" s="595" t="s">
        <v>411</v>
      </c>
      <c r="B1876" s="644" t="s">
        <v>411</v>
      </c>
      <c r="C1876" s="642" t="s">
        <v>411</v>
      </c>
      <c r="D1876" s="594" t="s">
        <v>1298</v>
      </c>
      <c r="E1876" s="595" t="s">
        <v>411</v>
      </c>
      <c r="F1876" s="595" t="s">
        <v>411</v>
      </c>
      <c r="G1876" s="595" t="s">
        <v>411</v>
      </c>
      <c r="H1876" s="595" t="s">
        <v>411</v>
      </c>
      <c r="I1876" s="620" t="s">
        <v>2922</v>
      </c>
      <c r="J1876" s="643">
        <v>142000000</v>
      </c>
    </row>
    <row r="1877" spans="1:10">
      <c r="A1877" s="595" t="s">
        <v>411</v>
      </c>
      <c r="B1877" s="644" t="s">
        <v>411</v>
      </c>
      <c r="C1877" s="642" t="s">
        <v>411</v>
      </c>
      <c r="D1877" s="594" t="s">
        <v>1298</v>
      </c>
      <c r="E1877" s="594" t="s">
        <v>276</v>
      </c>
      <c r="F1877" s="595" t="s">
        <v>411</v>
      </c>
      <c r="G1877" s="595" t="s">
        <v>411</v>
      </c>
      <c r="H1877" s="595" t="s">
        <v>411</v>
      </c>
      <c r="I1877" s="620" t="s">
        <v>1966</v>
      </c>
      <c r="J1877" s="643">
        <v>115000000</v>
      </c>
    </row>
    <row r="1878" spans="1:10">
      <c r="A1878" s="595" t="s">
        <v>411</v>
      </c>
      <c r="B1878" s="644" t="s">
        <v>411</v>
      </c>
      <c r="C1878" s="642" t="s">
        <v>411</v>
      </c>
      <c r="D1878" s="594" t="s">
        <v>1298</v>
      </c>
      <c r="E1878" s="594" t="s">
        <v>276</v>
      </c>
      <c r="F1878" s="594" t="s">
        <v>1316</v>
      </c>
      <c r="G1878" s="595" t="s">
        <v>411</v>
      </c>
      <c r="H1878" s="595" t="s">
        <v>411</v>
      </c>
      <c r="I1878" s="620" t="s">
        <v>2760</v>
      </c>
      <c r="J1878" s="643">
        <v>115000000</v>
      </c>
    </row>
    <row r="1879" spans="1:10">
      <c r="A1879" s="595" t="s">
        <v>411</v>
      </c>
      <c r="B1879" s="644" t="s">
        <v>411</v>
      </c>
      <c r="C1879" s="642" t="s">
        <v>411</v>
      </c>
      <c r="D1879" s="594" t="s">
        <v>1298</v>
      </c>
      <c r="E1879" s="594" t="s">
        <v>276</v>
      </c>
      <c r="F1879" s="594" t="s">
        <v>1316</v>
      </c>
      <c r="G1879" s="594" t="s">
        <v>167</v>
      </c>
      <c r="H1879" s="595" t="s">
        <v>411</v>
      </c>
      <c r="I1879" s="620" t="s">
        <v>168</v>
      </c>
      <c r="J1879" s="643">
        <v>1950000</v>
      </c>
    </row>
    <row r="1880" spans="1:10">
      <c r="A1880" s="595" t="s">
        <v>411</v>
      </c>
      <c r="B1880" s="644" t="s">
        <v>411</v>
      </c>
      <c r="C1880" s="642" t="s">
        <v>411</v>
      </c>
      <c r="D1880" s="594" t="s">
        <v>1298</v>
      </c>
      <c r="E1880" s="594" t="s">
        <v>276</v>
      </c>
      <c r="F1880" s="594" t="s">
        <v>1316</v>
      </c>
      <c r="G1880" s="594" t="s">
        <v>167</v>
      </c>
      <c r="H1880" s="594" t="s">
        <v>354</v>
      </c>
      <c r="I1880" s="620" t="s">
        <v>2736</v>
      </c>
      <c r="J1880" s="643">
        <v>1950000</v>
      </c>
    </row>
    <row r="1881" spans="1:10">
      <c r="A1881" s="595" t="s">
        <v>411</v>
      </c>
      <c r="B1881" s="644" t="s">
        <v>411</v>
      </c>
      <c r="C1881" s="642" t="s">
        <v>411</v>
      </c>
      <c r="D1881" s="594" t="s">
        <v>1298</v>
      </c>
      <c r="E1881" s="594" t="s">
        <v>276</v>
      </c>
      <c r="F1881" s="594" t="s">
        <v>1316</v>
      </c>
      <c r="G1881" s="594" t="s">
        <v>171</v>
      </c>
      <c r="H1881" s="595" t="s">
        <v>411</v>
      </c>
      <c r="I1881" s="620" t="s">
        <v>2677</v>
      </c>
      <c r="J1881" s="643">
        <v>1040000</v>
      </c>
    </row>
    <row r="1882" spans="1:10">
      <c r="A1882" s="595" t="s">
        <v>411</v>
      </c>
      <c r="B1882" s="644" t="s">
        <v>411</v>
      </c>
      <c r="C1882" s="642" t="s">
        <v>411</v>
      </c>
      <c r="D1882" s="594" t="s">
        <v>1298</v>
      </c>
      <c r="E1882" s="594" t="s">
        <v>276</v>
      </c>
      <c r="F1882" s="594" t="s">
        <v>1316</v>
      </c>
      <c r="G1882" s="594" t="s">
        <v>171</v>
      </c>
      <c r="H1882" s="594" t="s">
        <v>173</v>
      </c>
      <c r="I1882" s="620" t="s">
        <v>174</v>
      </c>
      <c r="J1882" s="643">
        <v>1040000</v>
      </c>
    </row>
    <row r="1883" spans="1:10">
      <c r="A1883" s="595" t="s">
        <v>411</v>
      </c>
      <c r="B1883" s="644" t="s">
        <v>411</v>
      </c>
      <c r="C1883" s="642" t="s">
        <v>411</v>
      </c>
      <c r="D1883" s="594" t="s">
        <v>1298</v>
      </c>
      <c r="E1883" s="594" t="s">
        <v>276</v>
      </c>
      <c r="F1883" s="594" t="s">
        <v>1316</v>
      </c>
      <c r="G1883" s="594" t="s">
        <v>177</v>
      </c>
      <c r="H1883" s="595" t="s">
        <v>411</v>
      </c>
      <c r="I1883" s="620" t="s">
        <v>178</v>
      </c>
      <c r="J1883" s="643">
        <v>15000000</v>
      </c>
    </row>
    <row r="1884" spans="1:10">
      <c r="A1884" s="595" t="s">
        <v>411</v>
      </c>
      <c r="B1884" s="644" t="s">
        <v>411</v>
      </c>
      <c r="C1884" s="642" t="s">
        <v>411</v>
      </c>
      <c r="D1884" s="594" t="s">
        <v>1298</v>
      </c>
      <c r="E1884" s="594" t="s">
        <v>276</v>
      </c>
      <c r="F1884" s="594" t="s">
        <v>1316</v>
      </c>
      <c r="G1884" s="594" t="s">
        <v>177</v>
      </c>
      <c r="H1884" s="594" t="s">
        <v>441</v>
      </c>
      <c r="I1884" s="620" t="s">
        <v>2728</v>
      </c>
      <c r="J1884" s="643">
        <v>15000000</v>
      </c>
    </row>
    <row r="1885" spans="1:10">
      <c r="A1885" s="595" t="s">
        <v>411</v>
      </c>
      <c r="B1885" s="644" t="s">
        <v>411</v>
      </c>
      <c r="C1885" s="642" t="s">
        <v>411</v>
      </c>
      <c r="D1885" s="594" t="s">
        <v>1298</v>
      </c>
      <c r="E1885" s="594" t="s">
        <v>276</v>
      </c>
      <c r="F1885" s="594" t="s">
        <v>1316</v>
      </c>
      <c r="G1885" s="594" t="s">
        <v>240</v>
      </c>
      <c r="H1885" s="595" t="s">
        <v>411</v>
      </c>
      <c r="I1885" s="620" t="s">
        <v>241</v>
      </c>
      <c r="J1885" s="643">
        <v>67300000</v>
      </c>
    </row>
    <row r="1886" spans="1:10">
      <c r="A1886" s="595" t="s">
        <v>411</v>
      </c>
      <c r="B1886" s="644" t="s">
        <v>411</v>
      </c>
      <c r="C1886" s="642" t="s">
        <v>411</v>
      </c>
      <c r="D1886" s="594" t="s">
        <v>1298</v>
      </c>
      <c r="E1886" s="594" t="s">
        <v>276</v>
      </c>
      <c r="F1886" s="594" t="s">
        <v>1316</v>
      </c>
      <c r="G1886" s="594" t="s">
        <v>240</v>
      </c>
      <c r="H1886" s="594" t="s">
        <v>242</v>
      </c>
      <c r="I1886" s="620" t="s">
        <v>243</v>
      </c>
      <c r="J1886" s="643">
        <v>19948000</v>
      </c>
    </row>
    <row r="1887" spans="1:10">
      <c r="A1887" s="595" t="s">
        <v>411</v>
      </c>
      <c r="B1887" s="644" t="s">
        <v>411</v>
      </c>
      <c r="C1887" s="642" t="s">
        <v>411</v>
      </c>
      <c r="D1887" s="594" t="s">
        <v>1298</v>
      </c>
      <c r="E1887" s="594" t="s">
        <v>276</v>
      </c>
      <c r="F1887" s="594" t="s">
        <v>1316</v>
      </c>
      <c r="G1887" s="594" t="s">
        <v>240</v>
      </c>
      <c r="H1887" s="594" t="s">
        <v>728</v>
      </c>
      <c r="I1887" s="620" t="s">
        <v>729</v>
      </c>
      <c r="J1887" s="643">
        <v>5400000</v>
      </c>
    </row>
    <row r="1888" spans="1:10">
      <c r="A1888" s="595" t="s">
        <v>411</v>
      </c>
      <c r="B1888" s="644" t="s">
        <v>411</v>
      </c>
      <c r="C1888" s="642" t="s">
        <v>411</v>
      </c>
      <c r="D1888" s="594" t="s">
        <v>1298</v>
      </c>
      <c r="E1888" s="594" t="s">
        <v>276</v>
      </c>
      <c r="F1888" s="594" t="s">
        <v>1316</v>
      </c>
      <c r="G1888" s="594" t="s">
        <v>240</v>
      </c>
      <c r="H1888" s="594" t="s">
        <v>731</v>
      </c>
      <c r="I1888" s="620" t="s">
        <v>732</v>
      </c>
      <c r="J1888" s="643">
        <v>4500000</v>
      </c>
    </row>
    <row r="1889" spans="1:10">
      <c r="A1889" s="595" t="s">
        <v>411</v>
      </c>
      <c r="B1889" s="644" t="s">
        <v>411</v>
      </c>
      <c r="C1889" s="642" t="s">
        <v>411</v>
      </c>
      <c r="D1889" s="594" t="s">
        <v>1298</v>
      </c>
      <c r="E1889" s="594" t="s">
        <v>276</v>
      </c>
      <c r="F1889" s="594" t="s">
        <v>1316</v>
      </c>
      <c r="G1889" s="594" t="s">
        <v>240</v>
      </c>
      <c r="H1889" s="594" t="s">
        <v>597</v>
      </c>
      <c r="I1889" s="620" t="s">
        <v>2682</v>
      </c>
      <c r="J1889" s="643">
        <v>4832000</v>
      </c>
    </row>
    <row r="1890" spans="1:10">
      <c r="A1890" s="595" t="s">
        <v>411</v>
      </c>
      <c r="B1890" s="644" t="s">
        <v>411</v>
      </c>
      <c r="C1890" s="642" t="s">
        <v>411</v>
      </c>
      <c r="D1890" s="594" t="s">
        <v>1298</v>
      </c>
      <c r="E1890" s="594" t="s">
        <v>276</v>
      </c>
      <c r="F1890" s="594" t="s">
        <v>1316</v>
      </c>
      <c r="G1890" s="594" t="s">
        <v>240</v>
      </c>
      <c r="H1890" s="594" t="s">
        <v>733</v>
      </c>
      <c r="I1890" s="620" t="s">
        <v>734</v>
      </c>
      <c r="J1890" s="643">
        <v>22600000</v>
      </c>
    </row>
    <row r="1891" spans="1:10">
      <c r="A1891" s="595" t="s">
        <v>411</v>
      </c>
      <c r="B1891" s="644" t="s">
        <v>411</v>
      </c>
      <c r="C1891" s="642" t="s">
        <v>411</v>
      </c>
      <c r="D1891" s="594" t="s">
        <v>1298</v>
      </c>
      <c r="E1891" s="594" t="s">
        <v>276</v>
      </c>
      <c r="F1891" s="594" t="s">
        <v>1316</v>
      </c>
      <c r="G1891" s="594" t="s">
        <v>240</v>
      </c>
      <c r="H1891" s="594" t="s">
        <v>735</v>
      </c>
      <c r="I1891" s="620" t="s">
        <v>193</v>
      </c>
      <c r="J1891" s="643">
        <v>10020000</v>
      </c>
    </row>
    <row r="1892" spans="1:10">
      <c r="A1892" s="595" t="s">
        <v>411</v>
      </c>
      <c r="B1892" s="644" t="s">
        <v>411</v>
      </c>
      <c r="C1892" s="642" t="s">
        <v>411</v>
      </c>
      <c r="D1892" s="594" t="s">
        <v>1298</v>
      </c>
      <c r="E1892" s="594" t="s">
        <v>276</v>
      </c>
      <c r="F1892" s="594" t="s">
        <v>1316</v>
      </c>
      <c r="G1892" s="594" t="s">
        <v>183</v>
      </c>
      <c r="H1892" s="595" t="s">
        <v>411</v>
      </c>
      <c r="I1892" s="620" t="s">
        <v>184</v>
      </c>
      <c r="J1892" s="643">
        <v>10750000</v>
      </c>
    </row>
    <row r="1893" spans="1:10">
      <c r="A1893" s="595" t="s">
        <v>411</v>
      </c>
      <c r="B1893" s="644" t="s">
        <v>411</v>
      </c>
      <c r="C1893" s="642" t="s">
        <v>411</v>
      </c>
      <c r="D1893" s="594" t="s">
        <v>1298</v>
      </c>
      <c r="E1893" s="594" t="s">
        <v>276</v>
      </c>
      <c r="F1893" s="594" t="s">
        <v>1316</v>
      </c>
      <c r="G1893" s="594" t="s">
        <v>183</v>
      </c>
      <c r="H1893" s="594" t="s">
        <v>736</v>
      </c>
      <c r="I1893" s="620" t="s">
        <v>737</v>
      </c>
      <c r="J1893" s="643">
        <v>5850000</v>
      </c>
    </row>
    <row r="1894" spans="1:10">
      <c r="A1894" s="595" t="s">
        <v>411</v>
      </c>
      <c r="B1894" s="644" t="s">
        <v>411</v>
      </c>
      <c r="C1894" s="642" t="s">
        <v>411</v>
      </c>
      <c r="D1894" s="594" t="s">
        <v>1298</v>
      </c>
      <c r="E1894" s="594" t="s">
        <v>276</v>
      </c>
      <c r="F1894" s="594" t="s">
        <v>1316</v>
      </c>
      <c r="G1894" s="594" t="s">
        <v>183</v>
      </c>
      <c r="H1894" s="594" t="s">
        <v>185</v>
      </c>
      <c r="I1894" s="620" t="s">
        <v>186</v>
      </c>
      <c r="J1894" s="643">
        <v>4900000</v>
      </c>
    </row>
    <row r="1895" spans="1:10">
      <c r="A1895" s="595" t="s">
        <v>411</v>
      </c>
      <c r="B1895" s="644" t="s">
        <v>411</v>
      </c>
      <c r="C1895" s="642" t="s">
        <v>411</v>
      </c>
      <c r="D1895" s="594" t="s">
        <v>1298</v>
      </c>
      <c r="E1895" s="594" t="s">
        <v>276</v>
      </c>
      <c r="F1895" s="594" t="s">
        <v>1316</v>
      </c>
      <c r="G1895" s="594" t="s">
        <v>738</v>
      </c>
      <c r="H1895" s="595" t="s">
        <v>411</v>
      </c>
      <c r="I1895" s="620" t="s">
        <v>739</v>
      </c>
      <c r="J1895" s="643">
        <v>2400000</v>
      </c>
    </row>
    <row r="1896" spans="1:10">
      <c r="A1896" s="595" t="s">
        <v>411</v>
      </c>
      <c r="B1896" s="644" t="s">
        <v>411</v>
      </c>
      <c r="C1896" s="642" t="s">
        <v>411</v>
      </c>
      <c r="D1896" s="594" t="s">
        <v>1298</v>
      </c>
      <c r="E1896" s="594" t="s">
        <v>276</v>
      </c>
      <c r="F1896" s="594" t="s">
        <v>1316</v>
      </c>
      <c r="G1896" s="594" t="s">
        <v>738</v>
      </c>
      <c r="H1896" s="594" t="s">
        <v>740</v>
      </c>
      <c r="I1896" s="620" t="s">
        <v>741</v>
      </c>
      <c r="J1896" s="643">
        <v>2400000</v>
      </c>
    </row>
    <row r="1897" spans="1:10">
      <c r="A1897" s="595" t="s">
        <v>411</v>
      </c>
      <c r="B1897" s="644" t="s">
        <v>411</v>
      </c>
      <c r="C1897" s="642" t="s">
        <v>411</v>
      </c>
      <c r="D1897" s="594" t="s">
        <v>1298</v>
      </c>
      <c r="E1897" s="594" t="s">
        <v>276</v>
      </c>
      <c r="F1897" s="594" t="s">
        <v>1316</v>
      </c>
      <c r="G1897" s="594" t="s">
        <v>189</v>
      </c>
      <c r="H1897" s="595" t="s">
        <v>411</v>
      </c>
      <c r="I1897" s="620" t="s">
        <v>190</v>
      </c>
      <c r="J1897" s="643">
        <v>16560000</v>
      </c>
    </row>
    <row r="1898" spans="1:10">
      <c r="A1898" s="595" t="s">
        <v>411</v>
      </c>
      <c r="B1898" s="644" t="s">
        <v>411</v>
      </c>
      <c r="C1898" s="642" t="s">
        <v>411</v>
      </c>
      <c r="D1898" s="594" t="s">
        <v>1298</v>
      </c>
      <c r="E1898" s="594" t="s">
        <v>276</v>
      </c>
      <c r="F1898" s="594" t="s">
        <v>1316</v>
      </c>
      <c r="G1898" s="594" t="s">
        <v>189</v>
      </c>
      <c r="H1898" s="594" t="s">
        <v>773</v>
      </c>
      <c r="I1898" s="620" t="s">
        <v>2695</v>
      </c>
      <c r="J1898" s="643">
        <v>16560000</v>
      </c>
    </row>
    <row r="1899" spans="1:10" ht="25.5">
      <c r="A1899" s="595" t="s">
        <v>411</v>
      </c>
      <c r="B1899" s="644" t="s">
        <v>411</v>
      </c>
      <c r="C1899" s="642" t="s">
        <v>411</v>
      </c>
      <c r="D1899" s="594" t="s">
        <v>1298</v>
      </c>
      <c r="E1899" s="594" t="s">
        <v>322</v>
      </c>
      <c r="F1899" s="595" t="s">
        <v>411</v>
      </c>
      <c r="G1899" s="595" t="s">
        <v>411</v>
      </c>
      <c r="H1899" s="595" t="s">
        <v>411</v>
      </c>
      <c r="I1899" s="620" t="s">
        <v>2661</v>
      </c>
      <c r="J1899" s="643">
        <v>27000000</v>
      </c>
    </row>
    <row r="1900" spans="1:10">
      <c r="A1900" s="595" t="s">
        <v>411</v>
      </c>
      <c r="B1900" s="644" t="s">
        <v>411</v>
      </c>
      <c r="C1900" s="642" t="s">
        <v>411</v>
      </c>
      <c r="D1900" s="594" t="s">
        <v>1298</v>
      </c>
      <c r="E1900" s="594" t="s">
        <v>322</v>
      </c>
      <c r="F1900" s="594" t="s">
        <v>2662</v>
      </c>
      <c r="G1900" s="595" t="s">
        <v>411</v>
      </c>
      <c r="H1900" s="595" t="s">
        <v>411</v>
      </c>
      <c r="I1900" s="620" t="s">
        <v>2663</v>
      </c>
      <c r="J1900" s="643">
        <v>27000000</v>
      </c>
    </row>
    <row r="1901" spans="1:10">
      <c r="A1901" s="595" t="s">
        <v>411</v>
      </c>
      <c r="B1901" s="644" t="s">
        <v>411</v>
      </c>
      <c r="C1901" s="642" t="s">
        <v>411</v>
      </c>
      <c r="D1901" s="594" t="s">
        <v>1298</v>
      </c>
      <c r="E1901" s="594" t="s">
        <v>322</v>
      </c>
      <c r="F1901" s="594" t="s">
        <v>2662</v>
      </c>
      <c r="G1901" s="594" t="s">
        <v>148</v>
      </c>
      <c r="H1901" s="595" t="s">
        <v>411</v>
      </c>
      <c r="I1901" s="620" t="s">
        <v>149</v>
      </c>
      <c r="J1901" s="643">
        <v>6784000</v>
      </c>
    </row>
    <row r="1902" spans="1:10">
      <c r="A1902" s="595" t="s">
        <v>411</v>
      </c>
      <c r="B1902" s="644" t="s">
        <v>411</v>
      </c>
      <c r="C1902" s="642" t="s">
        <v>411</v>
      </c>
      <c r="D1902" s="594" t="s">
        <v>1298</v>
      </c>
      <c r="E1902" s="594" t="s">
        <v>322</v>
      </c>
      <c r="F1902" s="594" t="s">
        <v>2662</v>
      </c>
      <c r="G1902" s="594" t="s">
        <v>148</v>
      </c>
      <c r="H1902" s="594" t="s">
        <v>1075</v>
      </c>
      <c r="I1902" s="620" t="s">
        <v>2666</v>
      </c>
      <c r="J1902" s="643">
        <v>6784000</v>
      </c>
    </row>
    <row r="1903" spans="1:10">
      <c r="A1903" s="595" t="s">
        <v>411</v>
      </c>
      <c r="B1903" s="644" t="s">
        <v>411</v>
      </c>
      <c r="C1903" s="642" t="s">
        <v>411</v>
      </c>
      <c r="D1903" s="594" t="s">
        <v>1298</v>
      </c>
      <c r="E1903" s="594" t="s">
        <v>322</v>
      </c>
      <c r="F1903" s="594" t="s">
        <v>2662</v>
      </c>
      <c r="G1903" s="594" t="s">
        <v>171</v>
      </c>
      <c r="H1903" s="595" t="s">
        <v>411</v>
      </c>
      <c r="I1903" s="620" t="s">
        <v>2677</v>
      </c>
      <c r="J1903" s="643">
        <v>1130000</v>
      </c>
    </row>
    <row r="1904" spans="1:10">
      <c r="A1904" s="595" t="s">
        <v>411</v>
      </c>
      <c r="B1904" s="644" t="s">
        <v>411</v>
      </c>
      <c r="C1904" s="642" t="s">
        <v>411</v>
      </c>
      <c r="D1904" s="594" t="s">
        <v>1298</v>
      </c>
      <c r="E1904" s="594" t="s">
        <v>322</v>
      </c>
      <c r="F1904" s="594" t="s">
        <v>2662</v>
      </c>
      <c r="G1904" s="594" t="s">
        <v>171</v>
      </c>
      <c r="H1904" s="594" t="s">
        <v>173</v>
      </c>
      <c r="I1904" s="620" t="s">
        <v>174</v>
      </c>
      <c r="J1904" s="643">
        <v>1130000</v>
      </c>
    </row>
    <row r="1905" spans="1:10">
      <c r="A1905" s="595" t="s">
        <v>411</v>
      </c>
      <c r="B1905" s="644" t="s">
        <v>411</v>
      </c>
      <c r="C1905" s="642" t="s">
        <v>411</v>
      </c>
      <c r="D1905" s="594" t="s">
        <v>1298</v>
      </c>
      <c r="E1905" s="594" t="s">
        <v>322</v>
      </c>
      <c r="F1905" s="594" t="s">
        <v>2662</v>
      </c>
      <c r="G1905" s="594" t="s">
        <v>177</v>
      </c>
      <c r="H1905" s="595" t="s">
        <v>411</v>
      </c>
      <c r="I1905" s="620" t="s">
        <v>178</v>
      </c>
      <c r="J1905" s="643">
        <v>15000000</v>
      </c>
    </row>
    <row r="1906" spans="1:10">
      <c r="A1906" s="595" t="s">
        <v>411</v>
      </c>
      <c r="B1906" s="644" t="s">
        <v>411</v>
      </c>
      <c r="C1906" s="642" t="s">
        <v>411</v>
      </c>
      <c r="D1906" s="594" t="s">
        <v>1298</v>
      </c>
      <c r="E1906" s="594" t="s">
        <v>322</v>
      </c>
      <c r="F1906" s="594" t="s">
        <v>2662</v>
      </c>
      <c r="G1906" s="594" t="s">
        <v>177</v>
      </c>
      <c r="H1906" s="594" t="s">
        <v>441</v>
      </c>
      <c r="I1906" s="620" t="s">
        <v>2728</v>
      </c>
      <c r="J1906" s="643">
        <v>15000000</v>
      </c>
    </row>
    <row r="1907" spans="1:10">
      <c r="A1907" s="595" t="s">
        <v>411</v>
      </c>
      <c r="B1907" s="644" t="s">
        <v>411</v>
      </c>
      <c r="C1907" s="642" t="s">
        <v>411</v>
      </c>
      <c r="D1907" s="594" t="s">
        <v>1298</v>
      </c>
      <c r="E1907" s="594" t="s">
        <v>322</v>
      </c>
      <c r="F1907" s="594" t="s">
        <v>2662</v>
      </c>
      <c r="G1907" s="594" t="s">
        <v>189</v>
      </c>
      <c r="H1907" s="595" t="s">
        <v>411</v>
      </c>
      <c r="I1907" s="620" t="s">
        <v>190</v>
      </c>
      <c r="J1907" s="643">
        <v>4086000</v>
      </c>
    </row>
    <row r="1908" spans="1:10">
      <c r="A1908" s="595" t="s">
        <v>411</v>
      </c>
      <c r="B1908" s="644" t="s">
        <v>411</v>
      </c>
      <c r="C1908" s="642" t="s">
        <v>411</v>
      </c>
      <c r="D1908" s="594" t="s">
        <v>1298</v>
      </c>
      <c r="E1908" s="594" t="s">
        <v>322</v>
      </c>
      <c r="F1908" s="594" t="s">
        <v>2662</v>
      </c>
      <c r="G1908" s="594" t="s">
        <v>189</v>
      </c>
      <c r="H1908" s="594" t="s">
        <v>192</v>
      </c>
      <c r="I1908" s="620" t="s">
        <v>195</v>
      </c>
      <c r="J1908" s="643">
        <v>4086000</v>
      </c>
    </row>
    <row r="1909" spans="1:10">
      <c r="A1909" s="595" t="s">
        <v>411</v>
      </c>
      <c r="B1909" s="644" t="s">
        <v>411</v>
      </c>
      <c r="C1909" s="642" t="s">
        <v>411</v>
      </c>
      <c r="D1909" s="594" t="s">
        <v>300</v>
      </c>
      <c r="E1909" s="595" t="s">
        <v>411</v>
      </c>
      <c r="F1909" s="595" t="s">
        <v>411</v>
      </c>
      <c r="G1909" s="595" t="s">
        <v>411</v>
      </c>
      <c r="H1909" s="595" t="s">
        <v>411</v>
      </c>
      <c r="I1909" s="620" t="s">
        <v>2934</v>
      </c>
      <c r="J1909" s="643">
        <v>30000000</v>
      </c>
    </row>
    <row r="1910" spans="1:10">
      <c r="A1910" s="595" t="s">
        <v>411</v>
      </c>
      <c r="B1910" s="644" t="s">
        <v>411</v>
      </c>
      <c r="C1910" s="642" t="s">
        <v>411</v>
      </c>
      <c r="D1910" s="594" t="s">
        <v>300</v>
      </c>
      <c r="E1910" s="594" t="s">
        <v>1963</v>
      </c>
      <c r="F1910" s="595" t="s">
        <v>411</v>
      </c>
      <c r="G1910" s="595" t="s">
        <v>411</v>
      </c>
      <c r="H1910" s="595" t="s">
        <v>411</v>
      </c>
      <c r="I1910" s="620" t="s">
        <v>1964</v>
      </c>
      <c r="J1910" s="643">
        <v>30000000</v>
      </c>
    </row>
    <row r="1911" spans="1:10">
      <c r="A1911" s="595" t="s">
        <v>411</v>
      </c>
      <c r="B1911" s="644" t="s">
        <v>411</v>
      </c>
      <c r="C1911" s="642" t="s">
        <v>411</v>
      </c>
      <c r="D1911" s="594" t="s">
        <v>300</v>
      </c>
      <c r="E1911" s="594" t="s">
        <v>1963</v>
      </c>
      <c r="F1911" s="594" t="s">
        <v>2935</v>
      </c>
      <c r="G1911" s="595" t="s">
        <v>411</v>
      </c>
      <c r="H1911" s="595" t="s">
        <v>411</v>
      </c>
      <c r="I1911" s="620" t="s">
        <v>2936</v>
      </c>
      <c r="J1911" s="643">
        <v>30000000</v>
      </c>
    </row>
    <row r="1912" spans="1:10">
      <c r="A1912" s="595" t="s">
        <v>411</v>
      </c>
      <c r="B1912" s="644" t="s">
        <v>411</v>
      </c>
      <c r="C1912" s="642" t="s">
        <v>411</v>
      </c>
      <c r="D1912" s="594" t="s">
        <v>300</v>
      </c>
      <c r="E1912" s="594" t="s">
        <v>1963</v>
      </c>
      <c r="F1912" s="594" t="s">
        <v>2935</v>
      </c>
      <c r="G1912" s="594" t="s">
        <v>171</v>
      </c>
      <c r="H1912" s="595" t="s">
        <v>411</v>
      </c>
      <c r="I1912" s="620" t="s">
        <v>2677</v>
      </c>
      <c r="J1912" s="643">
        <v>4900000</v>
      </c>
    </row>
    <row r="1913" spans="1:10">
      <c r="A1913" s="595" t="s">
        <v>411</v>
      </c>
      <c r="B1913" s="644" t="s">
        <v>411</v>
      </c>
      <c r="C1913" s="642" t="s">
        <v>411</v>
      </c>
      <c r="D1913" s="594" t="s">
        <v>300</v>
      </c>
      <c r="E1913" s="594" t="s">
        <v>1963</v>
      </c>
      <c r="F1913" s="594" t="s">
        <v>2935</v>
      </c>
      <c r="G1913" s="594" t="s">
        <v>171</v>
      </c>
      <c r="H1913" s="594" t="s">
        <v>173</v>
      </c>
      <c r="I1913" s="620" t="s">
        <v>174</v>
      </c>
      <c r="J1913" s="643">
        <v>4900000</v>
      </c>
    </row>
    <row r="1914" spans="1:10">
      <c r="A1914" s="595" t="s">
        <v>411</v>
      </c>
      <c r="B1914" s="644" t="s">
        <v>411</v>
      </c>
      <c r="C1914" s="642" t="s">
        <v>411</v>
      </c>
      <c r="D1914" s="594" t="s">
        <v>300</v>
      </c>
      <c r="E1914" s="594" t="s">
        <v>1963</v>
      </c>
      <c r="F1914" s="594" t="s">
        <v>2935</v>
      </c>
      <c r="G1914" s="594" t="s">
        <v>189</v>
      </c>
      <c r="H1914" s="595" t="s">
        <v>411</v>
      </c>
      <c r="I1914" s="620" t="s">
        <v>190</v>
      </c>
      <c r="J1914" s="643">
        <v>25100000</v>
      </c>
    </row>
    <row r="1915" spans="1:10">
      <c r="A1915" s="595" t="s">
        <v>411</v>
      </c>
      <c r="B1915" s="644" t="s">
        <v>411</v>
      </c>
      <c r="C1915" s="642" t="s">
        <v>411</v>
      </c>
      <c r="D1915" s="594" t="s">
        <v>300</v>
      </c>
      <c r="E1915" s="594" t="s">
        <v>1963</v>
      </c>
      <c r="F1915" s="594" t="s">
        <v>2935</v>
      </c>
      <c r="G1915" s="594" t="s">
        <v>189</v>
      </c>
      <c r="H1915" s="594" t="s">
        <v>773</v>
      </c>
      <c r="I1915" s="620" t="s">
        <v>2695</v>
      </c>
      <c r="J1915" s="643">
        <v>5440000</v>
      </c>
    </row>
    <row r="1916" spans="1:10">
      <c r="A1916" s="595" t="s">
        <v>411</v>
      </c>
      <c r="B1916" s="644" t="s">
        <v>411</v>
      </c>
      <c r="C1916" s="642" t="s">
        <v>411</v>
      </c>
      <c r="D1916" s="594" t="s">
        <v>300</v>
      </c>
      <c r="E1916" s="594" t="s">
        <v>1963</v>
      </c>
      <c r="F1916" s="594" t="s">
        <v>2935</v>
      </c>
      <c r="G1916" s="594" t="s">
        <v>189</v>
      </c>
      <c r="H1916" s="594" t="s">
        <v>37</v>
      </c>
      <c r="I1916" s="620" t="s">
        <v>2696</v>
      </c>
      <c r="J1916" s="643">
        <v>19660000</v>
      </c>
    </row>
    <row r="1917" spans="1:10">
      <c r="A1917" s="595" t="s">
        <v>411</v>
      </c>
      <c r="B1917" s="644" t="s">
        <v>411</v>
      </c>
      <c r="C1917" s="642" t="s">
        <v>411</v>
      </c>
      <c r="D1917" s="594" t="s">
        <v>359</v>
      </c>
      <c r="E1917" s="595" t="s">
        <v>411</v>
      </c>
      <c r="F1917" s="595" t="s">
        <v>411</v>
      </c>
      <c r="G1917" s="595" t="s">
        <v>411</v>
      </c>
      <c r="H1917" s="595" t="s">
        <v>411</v>
      </c>
      <c r="I1917" s="642" t="s">
        <v>411</v>
      </c>
      <c r="J1917" s="643">
        <v>1645452341</v>
      </c>
    </row>
    <row r="1918" spans="1:10">
      <c r="A1918" s="595" t="s">
        <v>411</v>
      </c>
      <c r="B1918" s="644" t="s">
        <v>411</v>
      </c>
      <c r="C1918" s="642" t="s">
        <v>411</v>
      </c>
      <c r="D1918" s="594" t="s">
        <v>359</v>
      </c>
      <c r="E1918" s="594" t="s">
        <v>570</v>
      </c>
      <c r="F1918" s="595" t="s">
        <v>411</v>
      </c>
      <c r="G1918" s="595" t="s">
        <v>411</v>
      </c>
      <c r="H1918" s="595" t="s">
        <v>411</v>
      </c>
      <c r="I1918" s="620" t="s">
        <v>2711</v>
      </c>
      <c r="J1918" s="643">
        <v>22000000</v>
      </c>
    </row>
    <row r="1919" spans="1:10" ht="25.5">
      <c r="A1919" s="595" t="s">
        <v>411</v>
      </c>
      <c r="B1919" s="644" t="s">
        <v>411</v>
      </c>
      <c r="C1919" s="642" t="s">
        <v>411</v>
      </c>
      <c r="D1919" s="594" t="s">
        <v>359</v>
      </c>
      <c r="E1919" s="594" t="s">
        <v>570</v>
      </c>
      <c r="F1919" s="594" t="s">
        <v>2742</v>
      </c>
      <c r="G1919" s="595" t="s">
        <v>411</v>
      </c>
      <c r="H1919" s="595" t="s">
        <v>411</v>
      </c>
      <c r="I1919" s="620" t="s">
        <v>2743</v>
      </c>
      <c r="J1919" s="643">
        <v>22000000</v>
      </c>
    </row>
    <row r="1920" spans="1:10">
      <c r="A1920" s="595" t="s">
        <v>411</v>
      </c>
      <c r="B1920" s="644" t="s">
        <v>411</v>
      </c>
      <c r="C1920" s="642" t="s">
        <v>411</v>
      </c>
      <c r="D1920" s="594" t="s">
        <v>359</v>
      </c>
      <c r="E1920" s="594" t="s">
        <v>570</v>
      </c>
      <c r="F1920" s="594" t="s">
        <v>2742</v>
      </c>
      <c r="G1920" s="594" t="s">
        <v>240</v>
      </c>
      <c r="H1920" s="595" t="s">
        <v>411</v>
      </c>
      <c r="I1920" s="620" t="s">
        <v>241</v>
      </c>
      <c r="J1920" s="643">
        <v>10000000</v>
      </c>
    </row>
    <row r="1921" spans="1:10">
      <c r="A1921" s="595" t="s">
        <v>411</v>
      </c>
      <c r="B1921" s="644" t="s">
        <v>411</v>
      </c>
      <c r="C1921" s="642" t="s">
        <v>411</v>
      </c>
      <c r="D1921" s="594" t="s">
        <v>359</v>
      </c>
      <c r="E1921" s="594" t="s">
        <v>570</v>
      </c>
      <c r="F1921" s="594" t="s">
        <v>2742</v>
      </c>
      <c r="G1921" s="594" t="s">
        <v>240</v>
      </c>
      <c r="H1921" s="594" t="s">
        <v>733</v>
      </c>
      <c r="I1921" s="620" t="s">
        <v>734</v>
      </c>
      <c r="J1921" s="643">
        <v>8680000</v>
      </c>
    </row>
    <row r="1922" spans="1:10">
      <c r="A1922" s="595" t="s">
        <v>411</v>
      </c>
      <c r="B1922" s="644" t="s">
        <v>411</v>
      </c>
      <c r="C1922" s="642" t="s">
        <v>411</v>
      </c>
      <c r="D1922" s="594" t="s">
        <v>359</v>
      </c>
      <c r="E1922" s="594" t="s">
        <v>570</v>
      </c>
      <c r="F1922" s="594" t="s">
        <v>2742</v>
      </c>
      <c r="G1922" s="594" t="s">
        <v>240</v>
      </c>
      <c r="H1922" s="594" t="s">
        <v>735</v>
      </c>
      <c r="I1922" s="620" t="s">
        <v>193</v>
      </c>
      <c r="J1922" s="643">
        <v>1320000</v>
      </c>
    </row>
    <row r="1923" spans="1:10">
      <c r="A1923" s="595" t="s">
        <v>411</v>
      </c>
      <c r="B1923" s="644" t="s">
        <v>411</v>
      </c>
      <c r="C1923" s="642" t="s">
        <v>411</v>
      </c>
      <c r="D1923" s="594" t="s">
        <v>359</v>
      </c>
      <c r="E1923" s="594" t="s">
        <v>570</v>
      </c>
      <c r="F1923" s="594" t="s">
        <v>2742</v>
      </c>
      <c r="G1923" s="594" t="s">
        <v>194</v>
      </c>
      <c r="H1923" s="595" t="s">
        <v>411</v>
      </c>
      <c r="I1923" s="620" t="s">
        <v>195</v>
      </c>
      <c r="J1923" s="643">
        <v>12000000</v>
      </c>
    </row>
    <row r="1924" spans="1:10">
      <c r="A1924" s="595" t="s">
        <v>411</v>
      </c>
      <c r="B1924" s="644" t="s">
        <v>411</v>
      </c>
      <c r="C1924" s="642" t="s">
        <v>411</v>
      </c>
      <c r="D1924" s="594" t="s">
        <v>359</v>
      </c>
      <c r="E1924" s="594" t="s">
        <v>570</v>
      </c>
      <c r="F1924" s="594" t="s">
        <v>2742</v>
      </c>
      <c r="G1924" s="594" t="s">
        <v>194</v>
      </c>
      <c r="H1924" s="594" t="s">
        <v>200</v>
      </c>
      <c r="I1924" s="620" t="s">
        <v>201</v>
      </c>
      <c r="J1924" s="643">
        <v>12000000</v>
      </c>
    </row>
    <row r="1925" spans="1:10">
      <c r="A1925" s="595" t="s">
        <v>411</v>
      </c>
      <c r="B1925" s="644" t="s">
        <v>411</v>
      </c>
      <c r="C1925" s="642" t="s">
        <v>411</v>
      </c>
      <c r="D1925" s="594" t="s">
        <v>359</v>
      </c>
      <c r="E1925" s="594" t="s">
        <v>276</v>
      </c>
      <c r="F1925" s="595" t="s">
        <v>411</v>
      </c>
      <c r="G1925" s="595" t="s">
        <v>411</v>
      </c>
      <c r="H1925" s="595" t="s">
        <v>411</v>
      </c>
      <c r="I1925" s="620" t="s">
        <v>1966</v>
      </c>
      <c r="J1925" s="643">
        <v>327496000</v>
      </c>
    </row>
    <row r="1926" spans="1:10">
      <c r="A1926" s="595" t="s">
        <v>411</v>
      </c>
      <c r="B1926" s="644" t="s">
        <v>411</v>
      </c>
      <c r="C1926" s="642" t="s">
        <v>411</v>
      </c>
      <c r="D1926" s="594" t="s">
        <v>359</v>
      </c>
      <c r="E1926" s="594" t="s">
        <v>276</v>
      </c>
      <c r="F1926" s="594" t="s">
        <v>2802</v>
      </c>
      <c r="G1926" s="595" t="s">
        <v>411</v>
      </c>
      <c r="H1926" s="595" t="s">
        <v>411</v>
      </c>
      <c r="I1926" s="620" t="s">
        <v>274</v>
      </c>
      <c r="J1926" s="643">
        <v>28000000</v>
      </c>
    </row>
    <row r="1927" spans="1:10">
      <c r="A1927" s="595" t="s">
        <v>411</v>
      </c>
      <c r="B1927" s="644" t="s">
        <v>411</v>
      </c>
      <c r="C1927" s="642" t="s">
        <v>411</v>
      </c>
      <c r="D1927" s="594" t="s">
        <v>359</v>
      </c>
      <c r="E1927" s="594" t="s">
        <v>276</v>
      </c>
      <c r="F1927" s="594" t="s">
        <v>2802</v>
      </c>
      <c r="G1927" s="594" t="s">
        <v>240</v>
      </c>
      <c r="H1927" s="595" t="s">
        <v>411</v>
      </c>
      <c r="I1927" s="620" t="s">
        <v>241</v>
      </c>
      <c r="J1927" s="643">
        <v>10000000</v>
      </c>
    </row>
    <row r="1928" spans="1:10">
      <c r="A1928" s="595" t="s">
        <v>411</v>
      </c>
      <c r="B1928" s="644" t="s">
        <v>411</v>
      </c>
      <c r="C1928" s="642" t="s">
        <v>411</v>
      </c>
      <c r="D1928" s="594" t="s">
        <v>359</v>
      </c>
      <c r="E1928" s="594" t="s">
        <v>276</v>
      </c>
      <c r="F1928" s="594" t="s">
        <v>2802</v>
      </c>
      <c r="G1928" s="594" t="s">
        <v>240</v>
      </c>
      <c r="H1928" s="594" t="s">
        <v>242</v>
      </c>
      <c r="I1928" s="620" t="s">
        <v>243</v>
      </c>
      <c r="J1928" s="643">
        <v>1200000</v>
      </c>
    </row>
    <row r="1929" spans="1:10">
      <c r="A1929" s="595" t="s">
        <v>411</v>
      </c>
      <c r="B1929" s="644" t="s">
        <v>411</v>
      </c>
      <c r="C1929" s="642" t="s">
        <v>411</v>
      </c>
      <c r="D1929" s="594" t="s">
        <v>359</v>
      </c>
      <c r="E1929" s="594" t="s">
        <v>276</v>
      </c>
      <c r="F1929" s="594" t="s">
        <v>2802</v>
      </c>
      <c r="G1929" s="594" t="s">
        <v>240</v>
      </c>
      <c r="H1929" s="594" t="s">
        <v>728</v>
      </c>
      <c r="I1929" s="620" t="s">
        <v>729</v>
      </c>
      <c r="J1929" s="643">
        <v>300000</v>
      </c>
    </row>
    <row r="1930" spans="1:10">
      <c r="A1930" s="595" t="s">
        <v>411</v>
      </c>
      <c r="B1930" s="644" t="s">
        <v>411</v>
      </c>
      <c r="C1930" s="642" t="s">
        <v>411</v>
      </c>
      <c r="D1930" s="594" t="s">
        <v>359</v>
      </c>
      <c r="E1930" s="594" t="s">
        <v>276</v>
      </c>
      <c r="F1930" s="594" t="s">
        <v>2802</v>
      </c>
      <c r="G1930" s="594" t="s">
        <v>240</v>
      </c>
      <c r="H1930" s="594" t="s">
        <v>733</v>
      </c>
      <c r="I1930" s="620" t="s">
        <v>734</v>
      </c>
      <c r="J1930" s="643">
        <v>6000000</v>
      </c>
    </row>
    <row r="1931" spans="1:10">
      <c r="A1931" s="595" t="s">
        <v>411</v>
      </c>
      <c r="B1931" s="644" t="s">
        <v>411</v>
      </c>
      <c r="C1931" s="642" t="s">
        <v>411</v>
      </c>
      <c r="D1931" s="594" t="s">
        <v>359</v>
      </c>
      <c r="E1931" s="594" t="s">
        <v>276</v>
      </c>
      <c r="F1931" s="594" t="s">
        <v>2802</v>
      </c>
      <c r="G1931" s="594" t="s">
        <v>240</v>
      </c>
      <c r="H1931" s="594" t="s">
        <v>735</v>
      </c>
      <c r="I1931" s="620" t="s">
        <v>193</v>
      </c>
      <c r="J1931" s="643">
        <v>2500000</v>
      </c>
    </row>
    <row r="1932" spans="1:10">
      <c r="A1932" s="595" t="s">
        <v>411</v>
      </c>
      <c r="B1932" s="644" t="s">
        <v>411</v>
      </c>
      <c r="C1932" s="642" t="s">
        <v>411</v>
      </c>
      <c r="D1932" s="594" t="s">
        <v>359</v>
      </c>
      <c r="E1932" s="594" t="s">
        <v>276</v>
      </c>
      <c r="F1932" s="594" t="s">
        <v>2802</v>
      </c>
      <c r="G1932" s="594" t="s">
        <v>194</v>
      </c>
      <c r="H1932" s="595" t="s">
        <v>411</v>
      </c>
      <c r="I1932" s="620" t="s">
        <v>195</v>
      </c>
      <c r="J1932" s="643">
        <v>18000000</v>
      </c>
    </row>
    <row r="1933" spans="1:10">
      <c r="A1933" s="595" t="s">
        <v>411</v>
      </c>
      <c r="B1933" s="644" t="s">
        <v>411</v>
      </c>
      <c r="C1933" s="642" t="s">
        <v>411</v>
      </c>
      <c r="D1933" s="594" t="s">
        <v>359</v>
      </c>
      <c r="E1933" s="594" t="s">
        <v>276</v>
      </c>
      <c r="F1933" s="594" t="s">
        <v>2802</v>
      </c>
      <c r="G1933" s="594" t="s">
        <v>194</v>
      </c>
      <c r="H1933" s="594" t="s">
        <v>200</v>
      </c>
      <c r="I1933" s="620" t="s">
        <v>201</v>
      </c>
      <c r="J1933" s="643">
        <v>18000000</v>
      </c>
    </row>
    <row r="1934" spans="1:10" ht="25.5">
      <c r="A1934" s="595" t="s">
        <v>411</v>
      </c>
      <c r="B1934" s="644" t="s">
        <v>411</v>
      </c>
      <c r="C1934" s="642" t="s">
        <v>411</v>
      </c>
      <c r="D1934" s="594" t="s">
        <v>359</v>
      </c>
      <c r="E1934" s="594" t="s">
        <v>276</v>
      </c>
      <c r="F1934" s="594" t="s">
        <v>2734</v>
      </c>
      <c r="G1934" s="595" t="s">
        <v>411</v>
      </c>
      <c r="H1934" s="595" t="s">
        <v>411</v>
      </c>
      <c r="I1934" s="620" t="s">
        <v>2735</v>
      </c>
      <c r="J1934" s="643">
        <v>299496000</v>
      </c>
    </row>
    <row r="1935" spans="1:10">
      <c r="A1935" s="595" t="s">
        <v>411</v>
      </c>
      <c r="B1935" s="644" t="s">
        <v>411</v>
      </c>
      <c r="C1935" s="642" t="s">
        <v>411</v>
      </c>
      <c r="D1935" s="594" t="s">
        <v>359</v>
      </c>
      <c r="E1935" s="594" t="s">
        <v>276</v>
      </c>
      <c r="F1935" s="594" t="s">
        <v>2734</v>
      </c>
      <c r="G1935" s="594" t="s">
        <v>582</v>
      </c>
      <c r="H1935" s="595" t="s">
        <v>411</v>
      </c>
      <c r="I1935" s="620" t="s">
        <v>583</v>
      </c>
      <c r="J1935" s="643">
        <v>3800000</v>
      </c>
    </row>
    <row r="1936" spans="1:10">
      <c r="A1936" s="595" t="s">
        <v>411</v>
      </c>
      <c r="B1936" s="644" t="s">
        <v>411</v>
      </c>
      <c r="C1936" s="642" t="s">
        <v>411</v>
      </c>
      <c r="D1936" s="594" t="s">
        <v>359</v>
      </c>
      <c r="E1936" s="594" t="s">
        <v>276</v>
      </c>
      <c r="F1936" s="594" t="s">
        <v>2734</v>
      </c>
      <c r="G1936" s="594" t="s">
        <v>582</v>
      </c>
      <c r="H1936" s="594" t="s">
        <v>584</v>
      </c>
      <c r="I1936" s="620" t="s">
        <v>2670</v>
      </c>
      <c r="J1936" s="643">
        <v>3800000</v>
      </c>
    </row>
    <row r="1937" spans="1:10">
      <c r="A1937" s="595" t="s">
        <v>411</v>
      </c>
      <c r="B1937" s="644" t="s">
        <v>411</v>
      </c>
      <c r="C1937" s="642" t="s">
        <v>411</v>
      </c>
      <c r="D1937" s="594" t="s">
        <v>359</v>
      </c>
      <c r="E1937" s="594" t="s">
        <v>276</v>
      </c>
      <c r="F1937" s="594" t="s">
        <v>2734</v>
      </c>
      <c r="G1937" s="594" t="s">
        <v>171</v>
      </c>
      <c r="H1937" s="595" t="s">
        <v>411</v>
      </c>
      <c r="I1937" s="620" t="s">
        <v>2677</v>
      </c>
      <c r="J1937" s="643">
        <v>19851000</v>
      </c>
    </row>
    <row r="1938" spans="1:10">
      <c r="A1938" s="595" t="s">
        <v>411</v>
      </c>
      <c r="B1938" s="644" t="s">
        <v>411</v>
      </c>
      <c r="C1938" s="642" t="s">
        <v>411</v>
      </c>
      <c r="D1938" s="594" t="s">
        <v>359</v>
      </c>
      <c r="E1938" s="594" t="s">
        <v>276</v>
      </c>
      <c r="F1938" s="594" t="s">
        <v>2734</v>
      </c>
      <c r="G1938" s="594" t="s">
        <v>171</v>
      </c>
      <c r="H1938" s="594" t="s">
        <v>173</v>
      </c>
      <c r="I1938" s="620" t="s">
        <v>174</v>
      </c>
      <c r="J1938" s="643">
        <v>19851000</v>
      </c>
    </row>
    <row r="1939" spans="1:10">
      <c r="A1939" s="595" t="s">
        <v>411</v>
      </c>
      <c r="B1939" s="644" t="s">
        <v>411</v>
      </c>
      <c r="C1939" s="642" t="s">
        <v>411</v>
      </c>
      <c r="D1939" s="594" t="s">
        <v>359</v>
      </c>
      <c r="E1939" s="594" t="s">
        <v>276</v>
      </c>
      <c r="F1939" s="594" t="s">
        <v>2734</v>
      </c>
      <c r="G1939" s="594" t="s">
        <v>177</v>
      </c>
      <c r="H1939" s="595" t="s">
        <v>411</v>
      </c>
      <c r="I1939" s="620" t="s">
        <v>178</v>
      </c>
      <c r="J1939" s="643">
        <v>18250000</v>
      </c>
    </row>
    <row r="1940" spans="1:10">
      <c r="A1940" s="595" t="s">
        <v>411</v>
      </c>
      <c r="B1940" s="644" t="s">
        <v>411</v>
      </c>
      <c r="C1940" s="642" t="s">
        <v>411</v>
      </c>
      <c r="D1940" s="594" t="s">
        <v>359</v>
      </c>
      <c r="E1940" s="594" t="s">
        <v>276</v>
      </c>
      <c r="F1940" s="594" t="s">
        <v>2734</v>
      </c>
      <c r="G1940" s="594" t="s">
        <v>177</v>
      </c>
      <c r="H1940" s="594" t="s">
        <v>441</v>
      </c>
      <c r="I1940" s="620" t="s">
        <v>2728</v>
      </c>
      <c r="J1940" s="643">
        <v>18250000</v>
      </c>
    </row>
    <row r="1941" spans="1:10">
      <c r="A1941" s="595" t="s">
        <v>411</v>
      </c>
      <c r="B1941" s="644" t="s">
        <v>411</v>
      </c>
      <c r="C1941" s="642" t="s">
        <v>411</v>
      </c>
      <c r="D1941" s="594" t="s">
        <v>359</v>
      </c>
      <c r="E1941" s="594" t="s">
        <v>276</v>
      </c>
      <c r="F1941" s="594" t="s">
        <v>2734</v>
      </c>
      <c r="G1941" s="594" t="s">
        <v>240</v>
      </c>
      <c r="H1941" s="595" t="s">
        <v>411</v>
      </c>
      <c r="I1941" s="620" t="s">
        <v>241</v>
      </c>
      <c r="J1941" s="643">
        <v>150361000</v>
      </c>
    </row>
    <row r="1942" spans="1:10">
      <c r="A1942" s="595" t="s">
        <v>411</v>
      </c>
      <c r="B1942" s="644" t="s">
        <v>411</v>
      </c>
      <c r="C1942" s="642" t="s">
        <v>411</v>
      </c>
      <c r="D1942" s="594" t="s">
        <v>359</v>
      </c>
      <c r="E1942" s="594" t="s">
        <v>276</v>
      </c>
      <c r="F1942" s="594" t="s">
        <v>2734</v>
      </c>
      <c r="G1942" s="594" t="s">
        <v>240</v>
      </c>
      <c r="H1942" s="594" t="s">
        <v>242</v>
      </c>
      <c r="I1942" s="620" t="s">
        <v>243</v>
      </c>
      <c r="J1942" s="643">
        <v>9200000</v>
      </c>
    </row>
    <row r="1943" spans="1:10">
      <c r="A1943" s="595" t="s">
        <v>411</v>
      </c>
      <c r="B1943" s="644" t="s">
        <v>411</v>
      </c>
      <c r="C1943" s="642" t="s">
        <v>411</v>
      </c>
      <c r="D1943" s="594" t="s">
        <v>359</v>
      </c>
      <c r="E1943" s="594" t="s">
        <v>276</v>
      </c>
      <c r="F1943" s="594" t="s">
        <v>2734</v>
      </c>
      <c r="G1943" s="594" t="s">
        <v>240</v>
      </c>
      <c r="H1943" s="594" t="s">
        <v>728</v>
      </c>
      <c r="I1943" s="620" t="s">
        <v>729</v>
      </c>
      <c r="J1943" s="643">
        <v>800000</v>
      </c>
    </row>
    <row r="1944" spans="1:10">
      <c r="A1944" s="595" t="s">
        <v>411</v>
      </c>
      <c r="B1944" s="644" t="s">
        <v>411</v>
      </c>
      <c r="C1944" s="642" t="s">
        <v>411</v>
      </c>
      <c r="D1944" s="594" t="s">
        <v>359</v>
      </c>
      <c r="E1944" s="594" t="s">
        <v>276</v>
      </c>
      <c r="F1944" s="594" t="s">
        <v>2734</v>
      </c>
      <c r="G1944" s="594" t="s">
        <v>240</v>
      </c>
      <c r="H1944" s="594" t="s">
        <v>597</v>
      </c>
      <c r="I1944" s="620" t="s">
        <v>2682</v>
      </c>
      <c r="J1944" s="643">
        <v>1940000</v>
      </c>
    </row>
    <row r="1945" spans="1:10">
      <c r="A1945" s="595" t="s">
        <v>411</v>
      </c>
      <c r="B1945" s="644" t="s">
        <v>411</v>
      </c>
      <c r="C1945" s="642" t="s">
        <v>411</v>
      </c>
      <c r="D1945" s="594" t="s">
        <v>359</v>
      </c>
      <c r="E1945" s="594" t="s">
        <v>276</v>
      </c>
      <c r="F1945" s="594" t="s">
        <v>2734</v>
      </c>
      <c r="G1945" s="594" t="s">
        <v>240</v>
      </c>
      <c r="H1945" s="594" t="s">
        <v>733</v>
      </c>
      <c r="I1945" s="620" t="s">
        <v>734</v>
      </c>
      <c r="J1945" s="643">
        <v>95450000</v>
      </c>
    </row>
    <row r="1946" spans="1:10">
      <c r="A1946" s="595" t="s">
        <v>411</v>
      </c>
      <c r="B1946" s="644" t="s">
        <v>411</v>
      </c>
      <c r="C1946" s="642" t="s">
        <v>411</v>
      </c>
      <c r="D1946" s="594" t="s">
        <v>359</v>
      </c>
      <c r="E1946" s="594" t="s">
        <v>276</v>
      </c>
      <c r="F1946" s="594" t="s">
        <v>2734</v>
      </c>
      <c r="G1946" s="594" t="s">
        <v>240</v>
      </c>
      <c r="H1946" s="594" t="s">
        <v>735</v>
      </c>
      <c r="I1946" s="620" t="s">
        <v>193</v>
      </c>
      <c r="J1946" s="643">
        <v>42971000</v>
      </c>
    </row>
    <row r="1947" spans="1:10">
      <c r="A1947" s="595" t="s">
        <v>411</v>
      </c>
      <c r="B1947" s="644" t="s">
        <v>411</v>
      </c>
      <c r="C1947" s="642" t="s">
        <v>411</v>
      </c>
      <c r="D1947" s="594" t="s">
        <v>359</v>
      </c>
      <c r="E1947" s="594" t="s">
        <v>276</v>
      </c>
      <c r="F1947" s="594" t="s">
        <v>2734</v>
      </c>
      <c r="G1947" s="594" t="s">
        <v>183</v>
      </c>
      <c r="H1947" s="595" t="s">
        <v>411</v>
      </c>
      <c r="I1947" s="620" t="s">
        <v>184</v>
      </c>
      <c r="J1947" s="643">
        <v>21000000</v>
      </c>
    </row>
    <row r="1948" spans="1:10">
      <c r="A1948" s="595" t="s">
        <v>411</v>
      </c>
      <c r="B1948" s="644" t="s">
        <v>411</v>
      </c>
      <c r="C1948" s="642" t="s">
        <v>411</v>
      </c>
      <c r="D1948" s="594" t="s">
        <v>359</v>
      </c>
      <c r="E1948" s="594" t="s">
        <v>276</v>
      </c>
      <c r="F1948" s="594" t="s">
        <v>2734</v>
      </c>
      <c r="G1948" s="594" t="s">
        <v>183</v>
      </c>
      <c r="H1948" s="594" t="s">
        <v>772</v>
      </c>
      <c r="I1948" s="620" t="s">
        <v>195</v>
      </c>
      <c r="J1948" s="643">
        <v>21000000</v>
      </c>
    </row>
    <row r="1949" spans="1:10">
      <c r="A1949" s="595" t="s">
        <v>411</v>
      </c>
      <c r="B1949" s="644" t="s">
        <v>411</v>
      </c>
      <c r="C1949" s="642" t="s">
        <v>411</v>
      </c>
      <c r="D1949" s="594" t="s">
        <v>359</v>
      </c>
      <c r="E1949" s="594" t="s">
        <v>276</v>
      </c>
      <c r="F1949" s="594" t="s">
        <v>2734</v>
      </c>
      <c r="G1949" s="594" t="s">
        <v>189</v>
      </c>
      <c r="H1949" s="595" t="s">
        <v>411</v>
      </c>
      <c r="I1949" s="620" t="s">
        <v>190</v>
      </c>
      <c r="J1949" s="643">
        <v>2158000</v>
      </c>
    </row>
    <row r="1950" spans="1:10">
      <c r="A1950" s="595" t="s">
        <v>411</v>
      </c>
      <c r="B1950" s="644" t="s">
        <v>411</v>
      </c>
      <c r="C1950" s="642" t="s">
        <v>411</v>
      </c>
      <c r="D1950" s="594" t="s">
        <v>359</v>
      </c>
      <c r="E1950" s="594" t="s">
        <v>276</v>
      </c>
      <c r="F1950" s="594" t="s">
        <v>2734</v>
      </c>
      <c r="G1950" s="594" t="s">
        <v>189</v>
      </c>
      <c r="H1950" s="594" t="s">
        <v>773</v>
      </c>
      <c r="I1950" s="620" t="s">
        <v>2695</v>
      </c>
      <c r="J1950" s="643">
        <v>2158000</v>
      </c>
    </row>
    <row r="1951" spans="1:10">
      <c r="A1951" s="595" t="s">
        <v>411</v>
      </c>
      <c r="B1951" s="644" t="s">
        <v>411</v>
      </c>
      <c r="C1951" s="642" t="s">
        <v>411</v>
      </c>
      <c r="D1951" s="594" t="s">
        <v>359</v>
      </c>
      <c r="E1951" s="594" t="s">
        <v>276</v>
      </c>
      <c r="F1951" s="594" t="s">
        <v>2734</v>
      </c>
      <c r="G1951" s="594" t="s">
        <v>194</v>
      </c>
      <c r="H1951" s="595" t="s">
        <v>411</v>
      </c>
      <c r="I1951" s="620" t="s">
        <v>195</v>
      </c>
      <c r="J1951" s="643">
        <v>84076000</v>
      </c>
    </row>
    <row r="1952" spans="1:10">
      <c r="A1952" s="595" t="s">
        <v>411</v>
      </c>
      <c r="B1952" s="644" t="s">
        <v>411</v>
      </c>
      <c r="C1952" s="642" t="s">
        <v>411</v>
      </c>
      <c r="D1952" s="594" t="s">
        <v>359</v>
      </c>
      <c r="E1952" s="594" t="s">
        <v>276</v>
      </c>
      <c r="F1952" s="594" t="s">
        <v>2734</v>
      </c>
      <c r="G1952" s="594" t="s">
        <v>194</v>
      </c>
      <c r="H1952" s="594" t="s">
        <v>198</v>
      </c>
      <c r="I1952" s="620" t="s">
        <v>199</v>
      </c>
      <c r="J1952" s="643">
        <v>3726000</v>
      </c>
    </row>
    <row r="1953" spans="1:10">
      <c r="A1953" s="595" t="s">
        <v>411</v>
      </c>
      <c r="B1953" s="644" t="s">
        <v>411</v>
      </c>
      <c r="C1953" s="642" t="s">
        <v>411</v>
      </c>
      <c r="D1953" s="594" t="s">
        <v>359</v>
      </c>
      <c r="E1953" s="594" t="s">
        <v>276</v>
      </c>
      <c r="F1953" s="594" t="s">
        <v>2734</v>
      </c>
      <c r="G1953" s="594" t="s">
        <v>194</v>
      </c>
      <c r="H1953" s="594" t="s">
        <v>200</v>
      </c>
      <c r="I1953" s="620" t="s">
        <v>201</v>
      </c>
      <c r="J1953" s="643">
        <v>80350000</v>
      </c>
    </row>
    <row r="1954" spans="1:10" ht="25.5">
      <c r="A1954" s="595" t="s">
        <v>411</v>
      </c>
      <c r="B1954" s="644" t="s">
        <v>411</v>
      </c>
      <c r="C1954" s="642" t="s">
        <v>411</v>
      </c>
      <c r="D1954" s="594" t="s">
        <v>359</v>
      </c>
      <c r="E1954" s="594" t="s">
        <v>322</v>
      </c>
      <c r="F1954" s="595" t="s">
        <v>411</v>
      </c>
      <c r="G1954" s="595" t="s">
        <v>411</v>
      </c>
      <c r="H1954" s="595" t="s">
        <v>411</v>
      </c>
      <c r="I1954" s="620" t="s">
        <v>2661</v>
      </c>
      <c r="J1954" s="643">
        <v>1238488000</v>
      </c>
    </row>
    <row r="1955" spans="1:10">
      <c r="A1955" s="595" t="s">
        <v>411</v>
      </c>
      <c r="B1955" s="644" t="s">
        <v>411</v>
      </c>
      <c r="C1955" s="642" t="s">
        <v>411</v>
      </c>
      <c r="D1955" s="594" t="s">
        <v>359</v>
      </c>
      <c r="E1955" s="594" t="s">
        <v>322</v>
      </c>
      <c r="F1955" s="594" t="s">
        <v>2662</v>
      </c>
      <c r="G1955" s="595" t="s">
        <v>411</v>
      </c>
      <c r="H1955" s="595" t="s">
        <v>411</v>
      </c>
      <c r="I1955" s="620" t="s">
        <v>2663</v>
      </c>
      <c r="J1955" s="643">
        <v>1238488000</v>
      </c>
    </row>
    <row r="1956" spans="1:10">
      <c r="A1956" s="595" t="s">
        <v>411</v>
      </c>
      <c r="B1956" s="644" t="s">
        <v>411</v>
      </c>
      <c r="C1956" s="642" t="s">
        <v>411</v>
      </c>
      <c r="D1956" s="594" t="s">
        <v>359</v>
      </c>
      <c r="E1956" s="594" t="s">
        <v>322</v>
      </c>
      <c r="F1956" s="594" t="s">
        <v>2662</v>
      </c>
      <c r="G1956" s="594" t="s">
        <v>148</v>
      </c>
      <c r="H1956" s="595" t="s">
        <v>411</v>
      </c>
      <c r="I1956" s="620" t="s">
        <v>149</v>
      </c>
      <c r="J1956" s="643">
        <v>18346736</v>
      </c>
    </row>
    <row r="1957" spans="1:10">
      <c r="A1957" s="595" t="s">
        <v>411</v>
      </c>
      <c r="B1957" s="644" t="s">
        <v>411</v>
      </c>
      <c r="C1957" s="642" t="s">
        <v>411</v>
      </c>
      <c r="D1957" s="594" t="s">
        <v>359</v>
      </c>
      <c r="E1957" s="594" t="s">
        <v>322</v>
      </c>
      <c r="F1957" s="594" t="s">
        <v>2662</v>
      </c>
      <c r="G1957" s="594" t="s">
        <v>148</v>
      </c>
      <c r="H1957" s="594" t="s">
        <v>1075</v>
      </c>
      <c r="I1957" s="620" t="s">
        <v>2666</v>
      </c>
      <c r="J1957" s="643">
        <v>18346736</v>
      </c>
    </row>
    <row r="1958" spans="1:10">
      <c r="A1958" s="595" t="s">
        <v>411</v>
      </c>
      <c r="B1958" s="644" t="s">
        <v>411</v>
      </c>
      <c r="C1958" s="642" t="s">
        <v>411</v>
      </c>
      <c r="D1958" s="594" t="s">
        <v>359</v>
      </c>
      <c r="E1958" s="594" t="s">
        <v>322</v>
      </c>
      <c r="F1958" s="594" t="s">
        <v>2662</v>
      </c>
      <c r="G1958" s="594" t="s">
        <v>582</v>
      </c>
      <c r="H1958" s="595" t="s">
        <v>411</v>
      </c>
      <c r="I1958" s="620" t="s">
        <v>583</v>
      </c>
      <c r="J1958" s="643">
        <v>2100000</v>
      </c>
    </row>
    <row r="1959" spans="1:10">
      <c r="A1959" s="595" t="s">
        <v>411</v>
      </c>
      <c r="B1959" s="644" t="s">
        <v>411</v>
      </c>
      <c r="C1959" s="642" t="s">
        <v>411</v>
      </c>
      <c r="D1959" s="594" t="s">
        <v>359</v>
      </c>
      <c r="E1959" s="594" t="s">
        <v>322</v>
      </c>
      <c r="F1959" s="594" t="s">
        <v>2662</v>
      </c>
      <c r="G1959" s="594" t="s">
        <v>582</v>
      </c>
      <c r="H1959" s="594" t="s">
        <v>478</v>
      </c>
      <c r="I1959" s="620" t="s">
        <v>2775</v>
      </c>
      <c r="J1959" s="643">
        <v>2100000</v>
      </c>
    </row>
    <row r="1960" spans="1:10">
      <c r="A1960" s="595" t="s">
        <v>411</v>
      </c>
      <c r="B1960" s="644" t="s">
        <v>411</v>
      </c>
      <c r="C1960" s="642" t="s">
        <v>411</v>
      </c>
      <c r="D1960" s="594" t="s">
        <v>359</v>
      </c>
      <c r="E1960" s="594" t="s">
        <v>322</v>
      </c>
      <c r="F1960" s="594" t="s">
        <v>2662</v>
      </c>
      <c r="G1960" s="594" t="s">
        <v>152</v>
      </c>
      <c r="H1960" s="595" t="s">
        <v>411</v>
      </c>
      <c r="I1960" s="620" t="s">
        <v>153</v>
      </c>
      <c r="J1960" s="643">
        <v>630000</v>
      </c>
    </row>
    <row r="1961" spans="1:10">
      <c r="A1961" s="595" t="s">
        <v>411</v>
      </c>
      <c r="B1961" s="644" t="s">
        <v>411</v>
      </c>
      <c r="C1961" s="642" t="s">
        <v>411</v>
      </c>
      <c r="D1961" s="594" t="s">
        <v>359</v>
      </c>
      <c r="E1961" s="594" t="s">
        <v>322</v>
      </c>
      <c r="F1961" s="594" t="s">
        <v>2662</v>
      </c>
      <c r="G1961" s="594" t="s">
        <v>152</v>
      </c>
      <c r="H1961" s="594" t="s">
        <v>606</v>
      </c>
      <c r="I1961" s="620" t="s">
        <v>195</v>
      </c>
      <c r="J1961" s="643">
        <v>630000</v>
      </c>
    </row>
    <row r="1962" spans="1:10">
      <c r="A1962" s="595" t="s">
        <v>411</v>
      </c>
      <c r="B1962" s="644" t="s">
        <v>411</v>
      </c>
      <c r="C1962" s="642" t="s">
        <v>411</v>
      </c>
      <c r="D1962" s="594" t="s">
        <v>359</v>
      </c>
      <c r="E1962" s="594" t="s">
        <v>322</v>
      </c>
      <c r="F1962" s="594" t="s">
        <v>2662</v>
      </c>
      <c r="G1962" s="594" t="s">
        <v>171</v>
      </c>
      <c r="H1962" s="595" t="s">
        <v>411</v>
      </c>
      <c r="I1962" s="620" t="s">
        <v>2677</v>
      </c>
      <c r="J1962" s="643">
        <v>81135900</v>
      </c>
    </row>
    <row r="1963" spans="1:10">
      <c r="A1963" s="595" t="s">
        <v>411</v>
      </c>
      <c r="B1963" s="644" t="s">
        <v>411</v>
      </c>
      <c r="C1963" s="642" t="s">
        <v>411</v>
      </c>
      <c r="D1963" s="594" t="s">
        <v>359</v>
      </c>
      <c r="E1963" s="594" t="s">
        <v>322</v>
      </c>
      <c r="F1963" s="594" t="s">
        <v>2662</v>
      </c>
      <c r="G1963" s="594" t="s">
        <v>171</v>
      </c>
      <c r="H1963" s="594" t="s">
        <v>173</v>
      </c>
      <c r="I1963" s="620" t="s">
        <v>174</v>
      </c>
      <c r="J1963" s="643">
        <v>74460900</v>
      </c>
    </row>
    <row r="1964" spans="1:10">
      <c r="A1964" s="595" t="s">
        <v>411</v>
      </c>
      <c r="B1964" s="644" t="s">
        <v>411</v>
      </c>
      <c r="C1964" s="642" t="s">
        <v>411</v>
      </c>
      <c r="D1964" s="594" t="s">
        <v>359</v>
      </c>
      <c r="E1964" s="594" t="s">
        <v>322</v>
      </c>
      <c r="F1964" s="594" t="s">
        <v>2662</v>
      </c>
      <c r="G1964" s="594" t="s">
        <v>171</v>
      </c>
      <c r="H1964" s="594" t="s">
        <v>175</v>
      </c>
      <c r="I1964" s="620" t="s">
        <v>176</v>
      </c>
      <c r="J1964" s="643">
        <v>6675000</v>
      </c>
    </row>
    <row r="1965" spans="1:10">
      <c r="A1965" s="595" t="s">
        <v>411</v>
      </c>
      <c r="B1965" s="644" t="s">
        <v>411</v>
      </c>
      <c r="C1965" s="642" t="s">
        <v>411</v>
      </c>
      <c r="D1965" s="594" t="s">
        <v>359</v>
      </c>
      <c r="E1965" s="594" t="s">
        <v>322</v>
      </c>
      <c r="F1965" s="594" t="s">
        <v>2662</v>
      </c>
      <c r="G1965" s="594" t="s">
        <v>177</v>
      </c>
      <c r="H1965" s="595" t="s">
        <v>411</v>
      </c>
      <c r="I1965" s="620" t="s">
        <v>178</v>
      </c>
      <c r="J1965" s="643">
        <v>52110000</v>
      </c>
    </row>
    <row r="1966" spans="1:10">
      <c r="A1966" s="595" t="s">
        <v>411</v>
      </c>
      <c r="B1966" s="644" t="s">
        <v>411</v>
      </c>
      <c r="C1966" s="642" t="s">
        <v>411</v>
      </c>
      <c r="D1966" s="594" t="s">
        <v>359</v>
      </c>
      <c r="E1966" s="594" t="s">
        <v>322</v>
      </c>
      <c r="F1966" s="594" t="s">
        <v>2662</v>
      </c>
      <c r="G1966" s="594" t="s">
        <v>177</v>
      </c>
      <c r="H1966" s="594" t="s">
        <v>441</v>
      </c>
      <c r="I1966" s="620" t="s">
        <v>2728</v>
      </c>
      <c r="J1966" s="643">
        <v>52110000</v>
      </c>
    </row>
    <row r="1967" spans="1:10">
      <c r="A1967" s="595" t="s">
        <v>411</v>
      </c>
      <c r="B1967" s="644" t="s">
        <v>411</v>
      </c>
      <c r="C1967" s="642" t="s">
        <v>411</v>
      </c>
      <c r="D1967" s="594" t="s">
        <v>359</v>
      </c>
      <c r="E1967" s="594" t="s">
        <v>322</v>
      </c>
      <c r="F1967" s="594" t="s">
        <v>2662</v>
      </c>
      <c r="G1967" s="594" t="s">
        <v>240</v>
      </c>
      <c r="H1967" s="595" t="s">
        <v>411</v>
      </c>
      <c r="I1967" s="620" t="s">
        <v>241</v>
      </c>
      <c r="J1967" s="643">
        <v>475030364</v>
      </c>
    </row>
    <row r="1968" spans="1:10">
      <c r="A1968" s="595" t="s">
        <v>411</v>
      </c>
      <c r="B1968" s="644" t="s">
        <v>411</v>
      </c>
      <c r="C1968" s="642" t="s">
        <v>411</v>
      </c>
      <c r="D1968" s="594" t="s">
        <v>359</v>
      </c>
      <c r="E1968" s="594" t="s">
        <v>322</v>
      </c>
      <c r="F1968" s="594" t="s">
        <v>2662</v>
      </c>
      <c r="G1968" s="594" t="s">
        <v>240</v>
      </c>
      <c r="H1968" s="594" t="s">
        <v>242</v>
      </c>
      <c r="I1968" s="620" t="s">
        <v>243</v>
      </c>
      <c r="J1968" s="643">
        <v>17134000</v>
      </c>
    </row>
    <row r="1969" spans="1:10">
      <c r="A1969" s="595" t="s">
        <v>411</v>
      </c>
      <c r="B1969" s="644" t="s">
        <v>411</v>
      </c>
      <c r="C1969" s="642" t="s">
        <v>411</v>
      </c>
      <c r="D1969" s="594" t="s">
        <v>359</v>
      </c>
      <c r="E1969" s="594" t="s">
        <v>322</v>
      </c>
      <c r="F1969" s="594" t="s">
        <v>2662</v>
      </c>
      <c r="G1969" s="594" t="s">
        <v>240</v>
      </c>
      <c r="H1969" s="594" t="s">
        <v>728</v>
      </c>
      <c r="I1969" s="620" t="s">
        <v>729</v>
      </c>
      <c r="J1969" s="643">
        <v>1500000</v>
      </c>
    </row>
    <row r="1970" spans="1:10">
      <c r="A1970" s="595" t="s">
        <v>411</v>
      </c>
      <c r="B1970" s="644" t="s">
        <v>411</v>
      </c>
      <c r="C1970" s="642" t="s">
        <v>411</v>
      </c>
      <c r="D1970" s="594" t="s">
        <v>359</v>
      </c>
      <c r="E1970" s="594" t="s">
        <v>322</v>
      </c>
      <c r="F1970" s="594" t="s">
        <v>2662</v>
      </c>
      <c r="G1970" s="594" t="s">
        <v>240</v>
      </c>
      <c r="H1970" s="594" t="s">
        <v>733</v>
      </c>
      <c r="I1970" s="620" t="s">
        <v>734</v>
      </c>
      <c r="J1970" s="643">
        <v>274260000</v>
      </c>
    </row>
    <row r="1971" spans="1:10">
      <c r="A1971" s="595" t="s">
        <v>411</v>
      </c>
      <c r="B1971" s="644" t="s">
        <v>411</v>
      </c>
      <c r="C1971" s="642" t="s">
        <v>411</v>
      </c>
      <c r="D1971" s="594" t="s">
        <v>359</v>
      </c>
      <c r="E1971" s="594" t="s">
        <v>322</v>
      </c>
      <c r="F1971" s="594" t="s">
        <v>2662</v>
      </c>
      <c r="G1971" s="594" t="s">
        <v>240</v>
      </c>
      <c r="H1971" s="594" t="s">
        <v>735</v>
      </c>
      <c r="I1971" s="620" t="s">
        <v>193</v>
      </c>
      <c r="J1971" s="643">
        <v>182136364</v>
      </c>
    </row>
    <row r="1972" spans="1:10">
      <c r="A1972" s="595" t="s">
        <v>411</v>
      </c>
      <c r="B1972" s="644" t="s">
        <v>411</v>
      </c>
      <c r="C1972" s="642" t="s">
        <v>411</v>
      </c>
      <c r="D1972" s="594" t="s">
        <v>359</v>
      </c>
      <c r="E1972" s="594" t="s">
        <v>322</v>
      </c>
      <c r="F1972" s="594" t="s">
        <v>2662</v>
      </c>
      <c r="G1972" s="594" t="s">
        <v>183</v>
      </c>
      <c r="H1972" s="595" t="s">
        <v>411</v>
      </c>
      <c r="I1972" s="620" t="s">
        <v>184</v>
      </c>
      <c r="J1972" s="643">
        <v>6600000</v>
      </c>
    </row>
    <row r="1973" spans="1:10">
      <c r="A1973" s="595" t="s">
        <v>411</v>
      </c>
      <c r="B1973" s="644" t="s">
        <v>411</v>
      </c>
      <c r="C1973" s="642" t="s">
        <v>411</v>
      </c>
      <c r="D1973" s="594" t="s">
        <v>359</v>
      </c>
      <c r="E1973" s="594" t="s">
        <v>322</v>
      </c>
      <c r="F1973" s="594" t="s">
        <v>2662</v>
      </c>
      <c r="G1973" s="594" t="s">
        <v>183</v>
      </c>
      <c r="H1973" s="594" t="s">
        <v>736</v>
      </c>
      <c r="I1973" s="620" t="s">
        <v>737</v>
      </c>
      <c r="J1973" s="643">
        <v>6600000</v>
      </c>
    </row>
    <row r="1974" spans="1:10">
      <c r="A1974" s="595" t="s">
        <v>411</v>
      </c>
      <c r="B1974" s="644" t="s">
        <v>411</v>
      </c>
      <c r="C1974" s="642" t="s">
        <v>411</v>
      </c>
      <c r="D1974" s="594" t="s">
        <v>359</v>
      </c>
      <c r="E1974" s="594" t="s">
        <v>322</v>
      </c>
      <c r="F1974" s="594" t="s">
        <v>2662</v>
      </c>
      <c r="G1974" s="594" t="s">
        <v>738</v>
      </c>
      <c r="H1974" s="595" t="s">
        <v>411</v>
      </c>
      <c r="I1974" s="620" t="s">
        <v>739</v>
      </c>
      <c r="J1974" s="643">
        <v>24120000</v>
      </c>
    </row>
    <row r="1975" spans="1:10">
      <c r="A1975" s="595" t="s">
        <v>411</v>
      </c>
      <c r="B1975" s="644" t="s">
        <v>411</v>
      </c>
      <c r="C1975" s="642" t="s">
        <v>411</v>
      </c>
      <c r="D1975" s="594" t="s">
        <v>359</v>
      </c>
      <c r="E1975" s="594" t="s">
        <v>322</v>
      </c>
      <c r="F1975" s="594" t="s">
        <v>2662</v>
      </c>
      <c r="G1975" s="594" t="s">
        <v>738</v>
      </c>
      <c r="H1975" s="594" t="s">
        <v>740</v>
      </c>
      <c r="I1975" s="620" t="s">
        <v>741</v>
      </c>
      <c r="J1975" s="643">
        <v>8250000</v>
      </c>
    </row>
    <row r="1976" spans="1:10">
      <c r="A1976" s="595" t="s">
        <v>411</v>
      </c>
      <c r="B1976" s="644" t="s">
        <v>411</v>
      </c>
      <c r="C1976" s="642" t="s">
        <v>411</v>
      </c>
      <c r="D1976" s="594" t="s">
        <v>359</v>
      </c>
      <c r="E1976" s="594" t="s">
        <v>322</v>
      </c>
      <c r="F1976" s="594" t="s">
        <v>2662</v>
      </c>
      <c r="G1976" s="594" t="s">
        <v>738</v>
      </c>
      <c r="H1976" s="594" t="s">
        <v>296</v>
      </c>
      <c r="I1976" s="620" t="s">
        <v>297</v>
      </c>
      <c r="J1976" s="643">
        <v>13470000</v>
      </c>
    </row>
    <row r="1977" spans="1:10">
      <c r="A1977" s="595" t="s">
        <v>411</v>
      </c>
      <c r="B1977" s="644" t="s">
        <v>411</v>
      </c>
      <c r="C1977" s="642" t="s">
        <v>411</v>
      </c>
      <c r="D1977" s="594" t="s">
        <v>359</v>
      </c>
      <c r="E1977" s="594" t="s">
        <v>322</v>
      </c>
      <c r="F1977" s="594" t="s">
        <v>2662</v>
      </c>
      <c r="G1977" s="594" t="s">
        <v>738</v>
      </c>
      <c r="H1977" s="594" t="s">
        <v>742</v>
      </c>
      <c r="I1977" s="620" t="s">
        <v>743</v>
      </c>
      <c r="J1977" s="643">
        <v>2400000</v>
      </c>
    </row>
    <row r="1978" spans="1:10" ht="25.5">
      <c r="A1978" s="595" t="s">
        <v>411</v>
      </c>
      <c r="B1978" s="644" t="s">
        <v>411</v>
      </c>
      <c r="C1978" s="642" t="s">
        <v>411</v>
      </c>
      <c r="D1978" s="594" t="s">
        <v>359</v>
      </c>
      <c r="E1978" s="594" t="s">
        <v>322</v>
      </c>
      <c r="F1978" s="594" t="s">
        <v>2662</v>
      </c>
      <c r="G1978" s="594" t="s">
        <v>744</v>
      </c>
      <c r="H1978" s="595" t="s">
        <v>411</v>
      </c>
      <c r="I1978" s="620" t="s">
        <v>2686</v>
      </c>
      <c r="J1978" s="643">
        <v>4000000</v>
      </c>
    </row>
    <row r="1979" spans="1:10">
      <c r="A1979" s="595" t="s">
        <v>411</v>
      </c>
      <c r="B1979" s="644" t="s">
        <v>411</v>
      </c>
      <c r="C1979" s="642" t="s">
        <v>411</v>
      </c>
      <c r="D1979" s="594" t="s">
        <v>359</v>
      </c>
      <c r="E1979" s="594" t="s">
        <v>322</v>
      </c>
      <c r="F1979" s="594" t="s">
        <v>2662</v>
      </c>
      <c r="G1979" s="594" t="s">
        <v>744</v>
      </c>
      <c r="H1979" s="594" t="s">
        <v>572</v>
      </c>
      <c r="I1979" s="620" t="s">
        <v>2689</v>
      </c>
      <c r="J1979" s="643">
        <v>4000000</v>
      </c>
    </row>
    <row r="1980" spans="1:10">
      <c r="A1980" s="595" t="s">
        <v>411</v>
      </c>
      <c r="B1980" s="644" t="s">
        <v>411</v>
      </c>
      <c r="C1980" s="642" t="s">
        <v>411</v>
      </c>
      <c r="D1980" s="594" t="s">
        <v>359</v>
      </c>
      <c r="E1980" s="594" t="s">
        <v>322</v>
      </c>
      <c r="F1980" s="594" t="s">
        <v>2662</v>
      </c>
      <c r="G1980" s="594" t="s">
        <v>189</v>
      </c>
      <c r="H1980" s="595" t="s">
        <v>411</v>
      </c>
      <c r="I1980" s="620" t="s">
        <v>190</v>
      </c>
      <c r="J1980" s="643">
        <v>35220000</v>
      </c>
    </row>
    <row r="1981" spans="1:10">
      <c r="A1981" s="595" t="s">
        <v>411</v>
      </c>
      <c r="B1981" s="644" t="s">
        <v>411</v>
      </c>
      <c r="C1981" s="642" t="s">
        <v>411</v>
      </c>
      <c r="D1981" s="594" t="s">
        <v>359</v>
      </c>
      <c r="E1981" s="594" t="s">
        <v>322</v>
      </c>
      <c r="F1981" s="594" t="s">
        <v>2662</v>
      </c>
      <c r="G1981" s="594" t="s">
        <v>189</v>
      </c>
      <c r="H1981" s="594" t="s">
        <v>773</v>
      </c>
      <c r="I1981" s="620" t="s">
        <v>2695</v>
      </c>
      <c r="J1981" s="643">
        <v>10270000</v>
      </c>
    </row>
    <row r="1982" spans="1:10">
      <c r="A1982" s="595" t="s">
        <v>411</v>
      </c>
      <c r="B1982" s="644" t="s">
        <v>411</v>
      </c>
      <c r="C1982" s="642" t="s">
        <v>411</v>
      </c>
      <c r="D1982" s="594" t="s">
        <v>359</v>
      </c>
      <c r="E1982" s="594" t="s">
        <v>322</v>
      </c>
      <c r="F1982" s="594" t="s">
        <v>2662</v>
      </c>
      <c r="G1982" s="594" t="s">
        <v>189</v>
      </c>
      <c r="H1982" s="594" t="s">
        <v>192</v>
      </c>
      <c r="I1982" s="620" t="s">
        <v>195</v>
      </c>
      <c r="J1982" s="643">
        <v>24950000</v>
      </c>
    </row>
    <row r="1983" spans="1:10">
      <c r="A1983" s="595" t="s">
        <v>411</v>
      </c>
      <c r="B1983" s="644" t="s">
        <v>411</v>
      </c>
      <c r="C1983" s="642" t="s">
        <v>411</v>
      </c>
      <c r="D1983" s="594" t="s">
        <v>359</v>
      </c>
      <c r="E1983" s="594" t="s">
        <v>322</v>
      </c>
      <c r="F1983" s="594" t="s">
        <v>2662</v>
      </c>
      <c r="G1983" s="594" t="s">
        <v>194</v>
      </c>
      <c r="H1983" s="595" t="s">
        <v>411</v>
      </c>
      <c r="I1983" s="620" t="s">
        <v>195</v>
      </c>
      <c r="J1983" s="643">
        <v>511643341</v>
      </c>
    </row>
    <row r="1984" spans="1:10">
      <c r="A1984" s="595" t="s">
        <v>411</v>
      </c>
      <c r="B1984" s="644" t="s">
        <v>411</v>
      </c>
      <c r="C1984" s="642" t="s">
        <v>411</v>
      </c>
      <c r="D1984" s="594" t="s">
        <v>359</v>
      </c>
      <c r="E1984" s="594" t="s">
        <v>322</v>
      </c>
      <c r="F1984" s="594" t="s">
        <v>2662</v>
      </c>
      <c r="G1984" s="594" t="s">
        <v>194</v>
      </c>
      <c r="H1984" s="594" t="s">
        <v>198</v>
      </c>
      <c r="I1984" s="620" t="s">
        <v>199</v>
      </c>
      <c r="J1984" s="643">
        <v>7880000</v>
      </c>
    </row>
    <row r="1985" spans="1:10">
      <c r="A1985" s="595" t="s">
        <v>411</v>
      </c>
      <c r="B1985" s="644" t="s">
        <v>411</v>
      </c>
      <c r="C1985" s="642" t="s">
        <v>411</v>
      </c>
      <c r="D1985" s="594" t="s">
        <v>359</v>
      </c>
      <c r="E1985" s="594" t="s">
        <v>322</v>
      </c>
      <c r="F1985" s="594" t="s">
        <v>2662</v>
      </c>
      <c r="G1985" s="594" t="s">
        <v>194</v>
      </c>
      <c r="H1985" s="594" t="s">
        <v>200</v>
      </c>
      <c r="I1985" s="620" t="s">
        <v>201</v>
      </c>
      <c r="J1985" s="643">
        <v>503763341</v>
      </c>
    </row>
    <row r="1986" spans="1:10">
      <c r="A1986" s="595" t="s">
        <v>411</v>
      </c>
      <c r="B1986" s="644" t="s">
        <v>411</v>
      </c>
      <c r="C1986" s="642" t="s">
        <v>411</v>
      </c>
      <c r="D1986" s="594" t="s">
        <v>359</v>
      </c>
      <c r="E1986" s="594" t="s">
        <v>322</v>
      </c>
      <c r="F1986" s="594" t="s">
        <v>2662</v>
      </c>
      <c r="G1986" s="594" t="s">
        <v>580</v>
      </c>
      <c r="H1986" s="595" t="s">
        <v>411</v>
      </c>
      <c r="I1986" s="620" t="s">
        <v>581</v>
      </c>
      <c r="J1986" s="643">
        <v>72000000</v>
      </c>
    </row>
    <row r="1987" spans="1:10">
      <c r="A1987" s="595" t="s">
        <v>411</v>
      </c>
      <c r="B1987" s="644" t="s">
        <v>411</v>
      </c>
      <c r="C1987" s="642" t="s">
        <v>411</v>
      </c>
      <c r="D1987" s="594" t="s">
        <v>359</v>
      </c>
      <c r="E1987" s="594" t="s">
        <v>322</v>
      </c>
      <c r="F1987" s="594" t="s">
        <v>2662</v>
      </c>
      <c r="G1987" s="594" t="s">
        <v>580</v>
      </c>
      <c r="H1987" s="594" t="s">
        <v>373</v>
      </c>
      <c r="I1987" s="620" t="s">
        <v>640</v>
      </c>
      <c r="J1987" s="643">
        <v>12000000</v>
      </c>
    </row>
    <row r="1988" spans="1:10">
      <c r="A1988" s="595" t="s">
        <v>411</v>
      </c>
      <c r="B1988" s="644" t="s">
        <v>411</v>
      </c>
      <c r="C1988" s="642" t="s">
        <v>411</v>
      </c>
      <c r="D1988" s="594" t="s">
        <v>359</v>
      </c>
      <c r="E1988" s="594" t="s">
        <v>322</v>
      </c>
      <c r="F1988" s="594" t="s">
        <v>2662</v>
      </c>
      <c r="G1988" s="594" t="s">
        <v>580</v>
      </c>
      <c r="H1988" s="594" t="s">
        <v>293</v>
      </c>
      <c r="I1988" s="620" t="s">
        <v>195</v>
      </c>
      <c r="J1988" s="643">
        <v>60000000</v>
      </c>
    </row>
    <row r="1989" spans="1:10" ht="38.25">
      <c r="A1989" s="598" t="s">
        <v>1117</v>
      </c>
      <c r="B1989" s="639" t="s">
        <v>3213</v>
      </c>
      <c r="C1989" s="640" t="s">
        <v>3214</v>
      </c>
      <c r="D1989" s="599" t="s">
        <v>411</v>
      </c>
      <c r="E1989" s="599" t="s">
        <v>411</v>
      </c>
      <c r="F1989" s="599" t="s">
        <v>411</v>
      </c>
      <c r="G1989" s="599" t="s">
        <v>411</v>
      </c>
      <c r="H1989" s="599" t="s">
        <v>411</v>
      </c>
      <c r="I1989" s="640" t="s">
        <v>411</v>
      </c>
      <c r="J1989" s="641">
        <v>29000000</v>
      </c>
    </row>
    <row r="1990" spans="1:10" ht="38.25">
      <c r="A1990" s="595" t="s">
        <v>411</v>
      </c>
      <c r="B1990" s="596" t="s">
        <v>3213</v>
      </c>
      <c r="C1990" s="620" t="s">
        <v>3214</v>
      </c>
      <c r="D1990" s="595" t="s">
        <v>411</v>
      </c>
      <c r="E1990" s="595" t="s">
        <v>411</v>
      </c>
      <c r="F1990" s="595" t="s">
        <v>411</v>
      </c>
      <c r="G1990" s="595" t="s">
        <v>411</v>
      </c>
      <c r="H1990" s="595" t="s">
        <v>411</v>
      </c>
      <c r="I1990" s="642" t="s">
        <v>411</v>
      </c>
      <c r="J1990" s="643">
        <v>29000000</v>
      </c>
    </row>
    <row r="1991" spans="1:10">
      <c r="A1991" s="595" t="s">
        <v>411</v>
      </c>
      <c r="B1991" s="644" t="s">
        <v>411</v>
      </c>
      <c r="C1991" s="642" t="s">
        <v>411</v>
      </c>
      <c r="D1991" s="594" t="s">
        <v>401</v>
      </c>
      <c r="E1991" s="595" t="s">
        <v>411</v>
      </c>
      <c r="F1991" s="595" t="s">
        <v>411</v>
      </c>
      <c r="G1991" s="595" t="s">
        <v>411</v>
      </c>
      <c r="H1991" s="595" t="s">
        <v>411</v>
      </c>
      <c r="I1991" s="620" t="s">
        <v>402</v>
      </c>
      <c r="J1991" s="643">
        <v>29000000</v>
      </c>
    </row>
    <row r="1992" spans="1:10">
      <c r="A1992" s="595" t="s">
        <v>411</v>
      </c>
      <c r="B1992" s="644" t="s">
        <v>411</v>
      </c>
      <c r="C1992" s="642" t="s">
        <v>411</v>
      </c>
      <c r="D1992" s="594" t="s">
        <v>401</v>
      </c>
      <c r="E1992" s="594" t="s">
        <v>301</v>
      </c>
      <c r="F1992" s="595" t="s">
        <v>411</v>
      </c>
      <c r="G1992" s="595" t="s">
        <v>411</v>
      </c>
      <c r="H1992" s="595" t="s">
        <v>411</v>
      </c>
      <c r="I1992" s="620" t="s">
        <v>1965</v>
      </c>
      <c r="J1992" s="643">
        <v>29000000</v>
      </c>
    </row>
    <row r="1993" spans="1:10">
      <c r="A1993" s="595" t="s">
        <v>411</v>
      </c>
      <c r="B1993" s="644" t="s">
        <v>411</v>
      </c>
      <c r="C1993" s="642" t="s">
        <v>411</v>
      </c>
      <c r="D1993" s="594" t="s">
        <v>401</v>
      </c>
      <c r="E1993" s="594" t="s">
        <v>301</v>
      </c>
      <c r="F1993" s="594" t="s">
        <v>2751</v>
      </c>
      <c r="G1993" s="595" t="s">
        <v>411</v>
      </c>
      <c r="H1993" s="595" t="s">
        <v>411</v>
      </c>
      <c r="I1993" s="620" t="s">
        <v>2752</v>
      </c>
      <c r="J1993" s="643">
        <v>29000000</v>
      </c>
    </row>
    <row r="1994" spans="1:10">
      <c r="A1994" s="595" t="s">
        <v>411</v>
      </c>
      <c r="B1994" s="644" t="s">
        <v>411</v>
      </c>
      <c r="C1994" s="642" t="s">
        <v>411</v>
      </c>
      <c r="D1994" s="594" t="s">
        <v>401</v>
      </c>
      <c r="E1994" s="594" t="s">
        <v>301</v>
      </c>
      <c r="F1994" s="594" t="s">
        <v>2751</v>
      </c>
      <c r="G1994" s="594" t="s">
        <v>53</v>
      </c>
      <c r="H1994" s="595" t="s">
        <v>411</v>
      </c>
      <c r="I1994" s="620" t="s">
        <v>193</v>
      </c>
      <c r="J1994" s="643">
        <v>29000000</v>
      </c>
    </row>
    <row r="1995" spans="1:10">
      <c r="A1995" s="595" t="s">
        <v>411</v>
      </c>
      <c r="B1995" s="644" t="s">
        <v>411</v>
      </c>
      <c r="C1995" s="642" t="s">
        <v>411</v>
      </c>
      <c r="D1995" s="594" t="s">
        <v>401</v>
      </c>
      <c r="E1995" s="594" t="s">
        <v>301</v>
      </c>
      <c r="F1995" s="594" t="s">
        <v>2751</v>
      </c>
      <c r="G1995" s="594" t="s">
        <v>53</v>
      </c>
      <c r="H1995" s="594" t="s">
        <v>54</v>
      </c>
      <c r="I1995" s="620" t="s">
        <v>55</v>
      </c>
      <c r="J1995" s="643">
        <v>29000000</v>
      </c>
    </row>
    <row r="1996" spans="1:10">
      <c r="A1996" s="605" t="s">
        <v>411</v>
      </c>
      <c r="B1996" s="645" t="s">
        <v>411</v>
      </c>
      <c r="C1996" s="646" t="s">
        <v>411</v>
      </c>
      <c r="D1996" s="602" t="s">
        <v>359</v>
      </c>
      <c r="E1996" s="602" t="s">
        <v>218</v>
      </c>
      <c r="F1996" s="602" t="s">
        <v>219</v>
      </c>
      <c r="G1996" s="602" t="s">
        <v>171</v>
      </c>
      <c r="H1996" s="602" t="s">
        <v>173</v>
      </c>
      <c r="I1996" s="647" t="s">
        <v>174</v>
      </c>
      <c r="J1996" s="648">
        <v>38650000</v>
      </c>
    </row>
    <row r="1997" spans="1:10">
      <c r="A1997" s="605" t="s">
        <v>411</v>
      </c>
      <c r="B1997" s="645" t="s">
        <v>411</v>
      </c>
      <c r="C1997" s="646" t="s">
        <v>411</v>
      </c>
      <c r="D1997" s="602" t="s">
        <v>359</v>
      </c>
      <c r="E1997" s="602" t="s">
        <v>218</v>
      </c>
      <c r="F1997" s="602" t="s">
        <v>219</v>
      </c>
      <c r="G1997" s="602" t="s">
        <v>177</v>
      </c>
      <c r="H1997" s="605" t="s">
        <v>411</v>
      </c>
      <c r="I1997" s="647" t="s">
        <v>178</v>
      </c>
      <c r="J1997" s="648">
        <v>7900000</v>
      </c>
    </row>
    <row r="1998" spans="1:10">
      <c r="A1998" s="605" t="s">
        <v>411</v>
      </c>
      <c r="B1998" s="645" t="s">
        <v>411</v>
      </c>
      <c r="C1998" s="646" t="s">
        <v>411</v>
      </c>
      <c r="D1998" s="602" t="s">
        <v>359</v>
      </c>
      <c r="E1998" s="602" t="s">
        <v>218</v>
      </c>
      <c r="F1998" s="602" t="s">
        <v>219</v>
      </c>
      <c r="G1998" s="602" t="s">
        <v>177</v>
      </c>
      <c r="H1998" s="602" t="s">
        <v>441</v>
      </c>
      <c r="I1998" s="647" t="s">
        <v>442</v>
      </c>
      <c r="J1998" s="648">
        <v>7900000</v>
      </c>
    </row>
    <row r="1999" spans="1:10">
      <c r="A1999" s="605" t="s">
        <v>411</v>
      </c>
      <c r="B1999" s="645" t="s">
        <v>411</v>
      </c>
      <c r="C1999" s="646" t="s">
        <v>411</v>
      </c>
      <c r="D1999" s="602" t="s">
        <v>359</v>
      </c>
      <c r="E1999" s="602" t="s">
        <v>218</v>
      </c>
      <c r="F1999" s="602" t="s">
        <v>219</v>
      </c>
      <c r="G1999" s="602" t="s">
        <v>240</v>
      </c>
      <c r="H1999" s="605" t="s">
        <v>411</v>
      </c>
      <c r="I1999" s="647" t="s">
        <v>241</v>
      </c>
      <c r="J1999" s="648">
        <v>144910000</v>
      </c>
    </row>
    <row r="2000" spans="1:10">
      <c r="A2000" s="605" t="s">
        <v>411</v>
      </c>
      <c r="B2000" s="645" t="s">
        <v>411</v>
      </c>
      <c r="C2000" s="646" t="s">
        <v>411</v>
      </c>
      <c r="D2000" s="602" t="s">
        <v>359</v>
      </c>
      <c r="E2000" s="602" t="s">
        <v>218</v>
      </c>
      <c r="F2000" s="602" t="s">
        <v>219</v>
      </c>
      <c r="G2000" s="602" t="s">
        <v>240</v>
      </c>
      <c r="H2000" s="602" t="s">
        <v>242</v>
      </c>
      <c r="I2000" s="647" t="s">
        <v>243</v>
      </c>
      <c r="J2000" s="648">
        <v>5025000</v>
      </c>
    </row>
    <row r="2001" spans="1:10">
      <c r="A2001" s="605" t="s">
        <v>411</v>
      </c>
      <c r="B2001" s="645" t="s">
        <v>411</v>
      </c>
      <c r="C2001" s="646" t="s">
        <v>411</v>
      </c>
      <c r="D2001" s="602" t="s">
        <v>359</v>
      </c>
      <c r="E2001" s="602" t="s">
        <v>218</v>
      </c>
      <c r="F2001" s="602" t="s">
        <v>219</v>
      </c>
      <c r="G2001" s="602" t="s">
        <v>240</v>
      </c>
      <c r="H2001" s="602" t="s">
        <v>597</v>
      </c>
      <c r="I2001" s="647" t="s">
        <v>598</v>
      </c>
      <c r="J2001" s="648">
        <v>200000</v>
      </c>
    </row>
    <row r="2002" spans="1:10">
      <c r="A2002" s="605" t="s">
        <v>411</v>
      </c>
      <c r="B2002" s="645" t="s">
        <v>411</v>
      </c>
      <c r="C2002" s="646" t="s">
        <v>411</v>
      </c>
      <c r="D2002" s="602" t="s">
        <v>359</v>
      </c>
      <c r="E2002" s="602" t="s">
        <v>218</v>
      </c>
      <c r="F2002" s="602" t="s">
        <v>219</v>
      </c>
      <c r="G2002" s="602" t="s">
        <v>240</v>
      </c>
      <c r="H2002" s="602" t="s">
        <v>733</v>
      </c>
      <c r="I2002" s="647" t="s">
        <v>734</v>
      </c>
      <c r="J2002" s="648">
        <v>97000000</v>
      </c>
    </row>
    <row r="2003" spans="1:10">
      <c r="A2003" s="605" t="s">
        <v>411</v>
      </c>
      <c r="B2003" s="645" t="s">
        <v>411</v>
      </c>
      <c r="C2003" s="646" t="s">
        <v>411</v>
      </c>
      <c r="D2003" s="602" t="s">
        <v>359</v>
      </c>
      <c r="E2003" s="602" t="s">
        <v>218</v>
      </c>
      <c r="F2003" s="602" t="s">
        <v>219</v>
      </c>
      <c r="G2003" s="602" t="s">
        <v>240</v>
      </c>
      <c r="H2003" s="602" t="s">
        <v>735</v>
      </c>
      <c r="I2003" s="647" t="s">
        <v>193</v>
      </c>
      <c r="J2003" s="648">
        <v>42685000</v>
      </c>
    </row>
    <row r="2004" spans="1:10">
      <c r="A2004" s="605" t="s">
        <v>411</v>
      </c>
      <c r="B2004" s="645" t="s">
        <v>411</v>
      </c>
      <c r="C2004" s="646" t="s">
        <v>411</v>
      </c>
      <c r="D2004" s="602" t="s">
        <v>359</v>
      </c>
      <c r="E2004" s="602" t="s">
        <v>218</v>
      </c>
      <c r="F2004" s="602" t="s">
        <v>219</v>
      </c>
      <c r="G2004" s="602" t="s">
        <v>738</v>
      </c>
      <c r="H2004" s="605" t="s">
        <v>411</v>
      </c>
      <c r="I2004" s="647" t="s">
        <v>739</v>
      </c>
      <c r="J2004" s="648">
        <v>4000000</v>
      </c>
    </row>
    <row r="2005" spans="1:10">
      <c r="A2005" s="605" t="s">
        <v>411</v>
      </c>
      <c r="B2005" s="645" t="s">
        <v>411</v>
      </c>
      <c r="C2005" s="646" t="s">
        <v>411</v>
      </c>
      <c r="D2005" s="602" t="s">
        <v>359</v>
      </c>
      <c r="E2005" s="602" t="s">
        <v>218</v>
      </c>
      <c r="F2005" s="602" t="s">
        <v>219</v>
      </c>
      <c r="G2005" s="602" t="s">
        <v>738</v>
      </c>
      <c r="H2005" s="602" t="s">
        <v>296</v>
      </c>
      <c r="I2005" s="647" t="s">
        <v>297</v>
      </c>
      <c r="J2005" s="648">
        <v>4000000</v>
      </c>
    </row>
    <row r="2006" spans="1:10">
      <c r="A2006" s="605" t="s">
        <v>411</v>
      </c>
      <c r="B2006" s="645" t="s">
        <v>411</v>
      </c>
      <c r="C2006" s="646" t="s">
        <v>411</v>
      </c>
      <c r="D2006" s="602" t="s">
        <v>359</v>
      </c>
      <c r="E2006" s="602" t="s">
        <v>218</v>
      </c>
      <c r="F2006" s="602" t="s">
        <v>219</v>
      </c>
      <c r="G2006" s="602" t="s">
        <v>189</v>
      </c>
      <c r="H2006" s="605" t="s">
        <v>411</v>
      </c>
      <c r="I2006" s="647" t="s">
        <v>190</v>
      </c>
      <c r="J2006" s="648">
        <v>93050000</v>
      </c>
    </row>
    <row r="2007" spans="1:10" ht="25.5">
      <c r="A2007" s="605" t="s">
        <v>411</v>
      </c>
      <c r="B2007" s="645" t="s">
        <v>411</v>
      </c>
      <c r="C2007" s="646" t="s">
        <v>411</v>
      </c>
      <c r="D2007" s="602" t="s">
        <v>359</v>
      </c>
      <c r="E2007" s="602" t="s">
        <v>218</v>
      </c>
      <c r="F2007" s="602" t="s">
        <v>219</v>
      </c>
      <c r="G2007" s="602" t="s">
        <v>189</v>
      </c>
      <c r="H2007" s="602" t="s">
        <v>773</v>
      </c>
      <c r="I2007" s="647" t="s">
        <v>774</v>
      </c>
      <c r="J2007" s="648">
        <v>1650000</v>
      </c>
    </row>
    <row r="2008" spans="1:10" ht="25.5">
      <c r="A2008" s="605" t="s">
        <v>411</v>
      </c>
      <c r="B2008" s="645" t="s">
        <v>411</v>
      </c>
      <c r="C2008" s="646" t="s">
        <v>411</v>
      </c>
      <c r="D2008" s="602" t="s">
        <v>359</v>
      </c>
      <c r="E2008" s="602" t="s">
        <v>218</v>
      </c>
      <c r="F2008" s="602" t="s">
        <v>219</v>
      </c>
      <c r="G2008" s="602" t="s">
        <v>189</v>
      </c>
      <c r="H2008" s="602" t="s">
        <v>191</v>
      </c>
      <c r="I2008" s="647" t="s">
        <v>36</v>
      </c>
      <c r="J2008" s="648">
        <v>1500000</v>
      </c>
    </row>
    <row r="2009" spans="1:10">
      <c r="A2009" s="605" t="s">
        <v>411</v>
      </c>
      <c r="B2009" s="645" t="s">
        <v>411</v>
      </c>
      <c r="C2009" s="646" t="s">
        <v>411</v>
      </c>
      <c r="D2009" s="602" t="s">
        <v>359</v>
      </c>
      <c r="E2009" s="602" t="s">
        <v>218</v>
      </c>
      <c r="F2009" s="602" t="s">
        <v>219</v>
      </c>
      <c r="G2009" s="602" t="s">
        <v>189</v>
      </c>
      <c r="H2009" s="602" t="s">
        <v>192</v>
      </c>
      <c r="I2009" s="647" t="s">
        <v>193</v>
      </c>
      <c r="J2009" s="648">
        <v>89900000</v>
      </c>
    </row>
    <row r="2010" spans="1:10">
      <c r="A2010" s="605" t="s">
        <v>411</v>
      </c>
      <c r="B2010" s="645" t="s">
        <v>411</v>
      </c>
      <c r="C2010" s="646" t="s">
        <v>411</v>
      </c>
      <c r="D2010" s="602" t="s">
        <v>359</v>
      </c>
      <c r="E2010" s="602" t="s">
        <v>218</v>
      </c>
      <c r="F2010" s="602" t="s">
        <v>219</v>
      </c>
      <c r="G2010" s="602" t="s">
        <v>194</v>
      </c>
      <c r="H2010" s="605" t="s">
        <v>411</v>
      </c>
      <c r="I2010" s="647" t="s">
        <v>195</v>
      </c>
      <c r="J2010" s="648">
        <v>162190000</v>
      </c>
    </row>
    <row r="2011" spans="1:10">
      <c r="A2011" s="605" t="s">
        <v>411</v>
      </c>
      <c r="B2011" s="645" t="s">
        <v>411</v>
      </c>
      <c r="C2011" s="646" t="s">
        <v>411</v>
      </c>
      <c r="D2011" s="602" t="s">
        <v>359</v>
      </c>
      <c r="E2011" s="602" t="s">
        <v>218</v>
      </c>
      <c r="F2011" s="602" t="s">
        <v>219</v>
      </c>
      <c r="G2011" s="602" t="s">
        <v>194</v>
      </c>
      <c r="H2011" s="602" t="s">
        <v>196</v>
      </c>
      <c r="I2011" s="647" t="s">
        <v>197</v>
      </c>
      <c r="J2011" s="648">
        <v>142690000</v>
      </c>
    </row>
    <row r="2012" spans="1:10">
      <c r="A2012" s="605" t="s">
        <v>411</v>
      </c>
      <c r="B2012" s="645" t="s">
        <v>411</v>
      </c>
      <c r="C2012" s="646" t="s">
        <v>411</v>
      </c>
      <c r="D2012" s="602" t="s">
        <v>359</v>
      </c>
      <c r="E2012" s="602" t="s">
        <v>218</v>
      </c>
      <c r="F2012" s="602" t="s">
        <v>219</v>
      </c>
      <c r="G2012" s="602" t="s">
        <v>194</v>
      </c>
      <c r="H2012" s="602" t="s">
        <v>200</v>
      </c>
      <c r="I2012" s="647" t="s">
        <v>201</v>
      </c>
      <c r="J2012" s="648">
        <v>19500000</v>
      </c>
    </row>
    <row r="2013" spans="1:10">
      <c r="A2013" s="605" t="s">
        <v>411</v>
      </c>
      <c r="B2013" s="645" t="s">
        <v>411</v>
      </c>
      <c r="C2013" s="646" t="s">
        <v>411</v>
      </c>
      <c r="D2013" s="602" t="s">
        <v>359</v>
      </c>
      <c r="E2013" s="602" t="s">
        <v>218</v>
      </c>
      <c r="F2013" s="602" t="s">
        <v>219</v>
      </c>
      <c r="G2013" s="602" t="s">
        <v>580</v>
      </c>
      <c r="H2013" s="605" t="s">
        <v>411</v>
      </c>
      <c r="I2013" s="647" t="s">
        <v>581</v>
      </c>
      <c r="J2013" s="648">
        <v>42000000</v>
      </c>
    </row>
    <row r="2014" spans="1:10">
      <c r="A2014" s="605" t="s">
        <v>411</v>
      </c>
      <c r="B2014" s="645" t="s">
        <v>411</v>
      </c>
      <c r="C2014" s="646" t="s">
        <v>411</v>
      </c>
      <c r="D2014" s="602" t="s">
        <v>359</v>
      </c>
      <c r="E2014" s="602" t="s">
        <v>218</v>
      </c>
      <c r="F2014" s="602" t="s">
        <v>219</v>
      </c>
      <c r="G2014" s="602" t="s">
        <v>580</v>
      </c>
      <c r="H2014" s="602" t="s">
        <v>293</v>
      </c>
      <c r="I2014" s="647" t="s">
        <v>205</v>
      </c>
      <c r="J2014" s="648">
        <v>42000000</v>
      </c>
    </row>
    <row r="2015" spans="1:10">
      <c r="A2015" s="605" t="s">
        <v>411</v>
      </c>
      <c r="B2015" s="645" t="s">
        <v>411</v>
      </c>
      <c r="C2015" s="646" t="s">
        <v>411</v>
      </c>
      <c r="D2015" s="602" t="s">
        <v>359</v>
      </c>
      <c r="E2015" s="602" t="s">
        <v>67</v>
      </c>
      <c r="F2015" s="605" t="s">
        <v>411</v>
      </c>
      <c r="G2015" s="605" t="s">
        <v>411</v>
      </c>
      <c r="H2015" s="605" t="s">
        <v>411</v>
      </c>
      <c r="I2015" s="647" t="s">
        <v>68</v>
      </c>
      <c r="J2015" s="648">
        <v>6000000</v>
      </c>
    </row>
    <row r="2016" spans="1:10" ht="25.5">
      <c r="A2016" s="605" t="s">
        <v>411</v>
      </c>
      <c r="B2016" s="645" t="s">
        <v>411</v>
      </c>
      <c r="C2016" s="646" t="s">
        <v>411</v>
      </c>
      <c r="D2016" s="602" t="s">
        <v>359</v>
      </c>
      <c r="E2016" s="602" t="s">
        <v>67</v>
      </c>
      <c r="F2016" s="602" t="s">
        <v>427</v>
      </c>
      <c r="G2016" s="605" t="s">
        <v>411</v>
      </c>
      <c r="H2016" s="605" t="s">
        <v>411</v>
      </c>
      <c r="I2016" s="647" t="s">
        <v>623</v>
      </c>
      <c r="J2016" s="648">
        <v>6000000</v>
      </c>
    </row>
    <row r="2017" spans="1:10">
      <c r="A2017" s="605" t="s">
        <v>411</v>
      </c>
      <c r="B2017" s="645" t="s">
        <v>411</v>
      </c>
      <c r="C2017" s="646" t="s">
        <v>411</v>
      </c>
      <c r="D2017" s="602" t="s">
        <v>359</v>
      </c>
      <c r="E2017" s="602" t="s">
        <v>67</v>
      </c>
      <c r="F2017" s="602" t="s">
        <v>427</v>
      </c>
      <c r="G2017" s="602" t="s">
        <v>194</v>
      </c>
      <c r="H2017" s="605" t="s">
        <v>411</v>
      </c>
      <c r="I2017" s="647" t="s">
        <v>195</v>
      </c>
      <c r="J2017" s="648">
        <v>6000000</v>
      </c>
    </row>
    <row r="2018" spans="1:10">
      <c r="A2018" s="605" t="s">
        <v>411</v>
      </c>
      <c r="B2018" s="645" t="s">
        <v>411</v>
      </c>
      <c r="C2018" s="646" t="s">
        <v>411</v>
      </c>
      <c r="D2018" s="602" t="s">
        <v>359</v>
      </c>
      <c r="E2018" s="602" t="s">
        <v>67</v>
      </c>
      <c r="F2018" s="602" t="s">
        <v>427</v>
      </c>
      <c r="G2018" s="602" t="s">
        <v>194</v>
      </c>
      <c r="H2018" s="602" t="s">
        <v>196</v>
      </c>
      <c r="I2018" s="647" t="s">
        <v>197</v>
      </c>
      <c r="J2018" s="648">
        <v>6000000</v>
      </c>
    </row>
    <row r="2019" spans="1:10">
      <c r="A2019" s="1320" t="s">
        <v>1589</v>
      </c>
      <c r="B2019" s="1320"/>
      <c r="C2019" s="1320"/>
      <c r="D2019" s="1320"/>
      <c r="E2019" s="1320"/>
      <c r="F2019" s="1320"/>
      <c r="G2019" s="1320"/>
      <c r="H2019" s="1320"/>
      <c r="I2019" s="1320"/>
      <c r="J2019" s="649">
        <v>236683071331</v>
      </c>
    </row>
    <row r="2020" spans="1:10" ht="18" customHeight="1">
      <c r="A2020" s="1320" t="s">
        <v>1590</v>
      </c>
      <c r="B2020" s="1320"/>
      <c r="C2020" s="1320"/>
      <c r="D2020" s="1320"/>
      <c r="E2020" s="1320"/>
      <c r="F2020" s="1320"/>
      <c r="G2020" s="1320"/>
      <c r="H2020" s="1320"/>
      <c r="I2020" s="1320"/>
      <c r="J2020" s="650">
        <f>J2021+J2022</f>
        <v>236683071331</v>
      </c>
    </row>
    <row r="2021" spans="1:10" ht="18" customHeight="1">
      <c r="A2021" s="1318" t="s">
        <v>1592</v>
      </c>
      <c r="B2021" s="1318"/>
      <c r="C2021" s="1318"/>
      <c r="D2021" s="1318"/>
      <c r="E2021" s="1318"/>
      <c r="F2021" s="1318"/>
      <c r="G2021" s="1318"/>
      <c r="H2021" s="1318"/>
      <c r="I2021" s="1318"/>
      <c r="J2021" s="651">
        <v>46277187628</v>
      </c>
    </row>
    <row r="2022" spans="1:10" ht="18.75" customHeight="1">
      <c r="A2022" s="1318" t="s">
        <v>1593</v>
      </c>
      <c r="B2022" s="1318"/>
      <c r="C2022" s="1318"/>
      <c r="D2022" s="1318"/>
      <c r="E2022" s="1318"/>
      <c r="F2022" s="1318"/>
      <c r="G2022" s="1318"/>
      <c r="H2022" s="1318"/>
      <c r="I2022" s="1318"/>
      <c r="J2022" s="652">
        <v>190405883703</v>
      </c>
    </row>
    <row r="2023" spans="1:10" ht="18" customHeight="1">
      <c r="A2023" s="1321" t="s">
        <v>1591</v>
      </c>
      <c r="B2023" s="1321"/>
      <c r="C2023" s="1321"/>
      <c r="D2023" s="1321"/>
      <c r="E2023" s="1321"/>
      <c r="F2023" s="1321"/>
      <c r="G2023" s="1321"/>
      <c r="H2023" s="1321"/>
      <c r="I2023" s="1321"/>
      <c r="J2023" s="649">
        <f>SUM(J2024:J2030)</f>
        <v>236683071331</v>
      </c>
    </row>
    <row r="2024" spans="1:10" ht="15.75" customHeight="1">
      <c r="A2024" s="653"/>
      <c r="B2024" s="1318" t="s">
        <v>1594</v>
      </c>
      <c r="C2024" s="1318"/>
      <c r="D2024" s="1318"/>
      <c r="E2024" s="1318"/>
      <c r="F2024" s="1318"/>
      <c r="G2024" s="1318"/>
      <c r="H2024" s="1318"/>
      <c r="I2024" s="1318"/>
      <c r="J2024" s="648">
        <v>210051145</v>
      </c>
    </row>
    <row r="2025" spans="1:10" ht="15.75" customHeight="1">
      <c r="A2025" s="653"/>
      <c r="B2025" s="1318" t="s">
        <v>1595</v>
      </c>
      <c r="C2025" s="1318"/>
      <c r="D2025" s="1318"/>
      <c r="E2025" s="1318"/>
      <c r="F2025" s="1318"/>
      <c r="G2025" s="1318"/>
      <c r="H2025" s="1318"/>
      <c r="I2025" s="1318"/>
      <c r="J2025" s="648">
        <v>17042432993</v>
      </c>
    </row>
    <row r="2026" spans="1:10" ht="17.25" customHeight="1">
      <c r="A2026" s="653"/>
      <c r="B2026" s="1318" t="s">
        <v>1596</v>
      </c>
      <c r="C2026" s="1318"/>
      <c r="D2026" s="1318"/>
      <c r="E2026" s="1318"/>
      <c r="F2026" s="1318"/>
      <c r="G2026" s="1318"/>
      <c r="H2026" s="1318"/>
      <c r="I2026" s="1318"/>
      <c r="J2026" s="648">
        <v>11248168310</v>
      </c>
    </row>
    <row r="2027" spans="1:10" ht="17.25" customHeight="1">
      <c r="A2027" s="653"/>
      <c r="B2027" s="1318" t="s">
        <v>1597</v>
      </c>
      <c r="C2027" s="1318"/>
      <c r="D2027" s="1318"/>
      <c r="E2027" s="1318"/>
      <c r="F2027" s="1318"/>
      <c r="G2027" s="1318"/>
      <c r="H2027" s="1318"/>
      <c r="I2027" s="1318"/>
      <c r="J2027" s="648">
        <v>17776535180</v>
      </c>
    </row>
    <row r="2028" spans="1:10" ht="17.25" customHeight="1">
      <c r="A2028" s="653"/>
      <c r="B2028" s="1318" t="s">
        <v>1598</v>
      </c>
      <c r="C2028" s="1318"/>
      <c r="D2028" s="1318"/>
      <c r="E2028" s="1318"/>
      <c r="F2028" s="1318"/>
      <c r="G2028" s="1318"/>
      <c r="H2028" s="1318"/>
      <c r="I2028" s="1318"/>
      <c r="J2028" s="648"/>
    </row>
    <row r="2029" spans="1:10" ht="17.25" customHeight="1">
      <c r="A2029" s="653"/>
      <c r="B2029" s="1318" t="s">
        <v>1599</v>
      </c>
      <c r="C2029" s="1318"/>
      <c r="D2029" s="1318"/>
      <c r="E2029" s="1318"/>
      <c r="F2029" s="1318"/>
      <c r="G2029" s="1318"/>
      <c r="H2029" s="1318"/>
      <c r="I2029" s="1318"/>
      <c r="J2029" s="648">
        <v>4912057600</v>
      </c>
    </row>
    <row r="2030" spans="1:10" ht="17.25" customHeight="1">
      <c r="A2030" s="654"/>
      <c r="B2030" s="1326" t="s">
        <v>1600</v>
      </c>
      <c r="C2030" s="1326"/>
      <c r="D2030" s="1326"/>
      <c r="E2030" s="1326"/>
      <c r="F2030" s="1326"/>
      <c r="G2030" s="1326"/>
      <c r="H2030" s="1326"/>
      <c r="I2030" s="1326"/>
      <c r="J2030" s="655">
        <v>185493826103</v>
      </c>
    </row>
    <row r="2032" spans="1:10" ht="15.75">
      <c r="B2032" s="1325" t="s">
        <v>1601</v>
      </c>
      <c r="C2032" s="1325"/>
      <c r="D2032" s="584"/>
      <c r="E2032" s="584"/>
      <c r="F2032" s="584"/>
      <c r="G2032" s="584"/>
      <c r="H2032" s="584"/>
      <c r="I2032" s="1325" t="s">
        <v>1601</v>
      </c>
      <c r="J2032" s="1325"/>
    </row>
    <row r="2033" spans="2:14" ht="18" customHeight="1">
      <c r="B2033" s="1322" t="s">
        <v>1135</v>
      </c>
      <c r="C2033" s="1322"/>
      <c r="I2033" s="1324" t="s">
        <v>1111</v>
      </c>
      <c r="J2033" s="1324"/>
      <c r="K2033" s="154"/>
      <c r="L2033" s="154"/>
      <c r="M2033" s="154"/>
      <c r="N2033" s="154"/>
    </row>
  </sheetData>
  <mergeCells count="19">
    <mergeCell ref="B2033:C2033"/>
    <mergeCell ref="I2033:J2033"/>
    <mergeCell ref="B2032:C2032"/>
    <mergeCell ref="I2032:J2032"/>
    <mergeCell ref="B2030:I2030"/>
    <mergeCell ref="A1:C1"/>
    <mergeCell ref="I1:J1"/>
    <mergeCell ref="B2024:I2024"/>
    <mergeCell ref="B2025:I2025"/>
    <mergeCell ref="B2026:I2026"/>
    <mergeCell ref="B2027:I2027"/>
    <mergeCell ref="B2028:I2028"/>
    <mergeCell ref="B2029:I2029"/>
    <mergeCell ref="A4:J4"/>
    <mergeCell ref="A2019:I2019"/>
    <mergeCell ref="A2020:I2020"/>
    <mergeCell ref="A2021:I2021"/>
    <mergeCell ref="A2022:I2022"/>
    <mergeCell ref="A2023:I2023"/>
  </mergeCells>
  <pageMargins left="0.25" right="0.23" top="0.5" bottom="0.25" header="0.1" footer="0.4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21"/>
  <sheetViews>
    <sheetView workbookViewId="0">
      <selection activeCell="D11" sqref="D11:E11"/>
    </sheetView>
  </sheetViews>
  <sheetFormatPr defaultColWidth="8.81640625" defaultRowHeight="18.75"/>
  <cols>
    <col min="1" max="1" width="34.26953125" style="57" customWidth="1"/>
    <col min="2" max="2" width="14.453125" style="57" customWidth="1"/>
    <col min="3" max="3" width="12" style="57" customWidth="1"/>
    <col min="4" max="4" width="13.7265625" style="57" customWidth="1"/>
    <col min="5" max="5" width="14.7265625" style="57" customWidth="1"/>
    <col min="6" max="6" width="15.6328125" style="57" customWidth="1"/>
    <col min="7" max="7" width="13.6328125" style="57" customWidth="1"/>
    <col min="8" max="8" width="14.453125" style="57" customWidth="1"/>
    <col min="9" max="16384" width="8.81640625" style="57"/>
  </cols>
  <sheetData>
    <row r="1" spans="1:13">
      <c r="A1" s="227" t="s">
        <v>3215</v>
      </c>
      <c r="B1" s="1327" t="s">
        <v>1093</v>
      </c>
      <c r="C1" s="1327"/>
      <c r="D1" s="1327"/>
      <c r="E1" s="1327"/>
    </row>
    <row r="2" spans="1:13">
      <c r="A2" s="78"/>
    </row>
    <row r="3" spans="1:13" ht="27.75" customHeight="1">
      <c r="A3" s="1328" t="s">
        <v>3216</v>
      </c>
      <c r="B3" s="1158"/>
      <c r="C3" s="1158"/>
      <c r="D3" s="1158"/>
      <c r="E3" s="1158"/>
    </row>
    <row r="4" spans="1:13">
      <c r="D4" s="1329" t="s">
        <v>531</v>
      </c>
      <c r="E4" s="1329"/>
    </row>
    <row r="5" spans="1:13" s="60" customFormat="1">
      <c r="A5" s="1330" t="s">
        <v>413</v>
      </c>
      <c r="B5" s="1331" t="s">
        <v>414</v>
      </c>
      <c r="C5" s="1331" t="s">
        <v>532</v>
      </c>
      <c r="D5" s="1331"/>
      <c r="E5" s="1331"/>
    </row>
    <row r="6" spans="1:13">
      <c r="A6" s="1330"/>
      <c r="B6" s="1331"/>
      <c r="C6" s="656" t="s">
        <v>1133</v>
      </c>
      <c r="D6" s="657" t="s">
        <v>420</v>
      </c>
      <c r="E6" s="657" t="s">
        <v>419</v>
      </c>
    </row>
    <row r="7" spans="1:13" ht="32.25" customHeight="1">
      <c r="A7" s="658" t="s">
        <v>3217</v>
      </c>
      <c r="B7" s="659">
        <f>D7+E7+C7</f>
        <v>67841647218</v>
      </c>
      <c r="C7" s="660">
        <v>13739000000</v>
      </c>
      <c r="D7" s="660">
        <f>'[6]Bieu 66'!$E$11+'[7]66'!$D$12+[8]PL66!$E$11+'[9]MAU 66_TT342'!$F$8+'[10]Bieu 66 (2)'!$D$13+'[11]biểu 66'!$D$10+'[12]Bieu 66'!$D$11+'[13]B66-TM tang chi QLNNok'!$D$10+'[11]biểu 66'!$D$16+'[13]B66-TM tang chi QLNNok'!$D$18</f>
        <v>11503631990</v>
      </c>
      <c r="E7" s="660">
        <f>'[6]Bieu 66'!$F$11+'[9]MAU 66_TT342'!$E$7+'[10]Bieu 66 (2)'!$E$13+'[11]biểu 66'!$E$10+'[11]biểu 66'!$E$16+'[12]Bieu 66'!$E$10+'[13]B66-TM tang chi QLNNok'!$E$10+'[7]66'!$E$12+[8]PL66!$F$11-'[9]MAU 66_TT342'!$G$9</f>
        <v>42599015228</v>
      </c>
      <c r="F7" s="661"/>
    </row>
    <row r="8" spans="1:13" s="665" customFormat="1" ht="32.25" customHeight="1">
      <c r="A8" s="662" t="s">
        <v>3218</v>
      </c>
      <c r="B8" s="663"/>
      <c r="C8" s="663">
        <f>'[14]MAU 66_TT342 (2)'!C8</f>
        <v>23440000000</v>
      </c>
      <c r="D8" s="663">
        <f>'[14]MAU 66_TT342 (2)'!D8</f>
        <v>11503631990</v>
      </c>
      <c r="E8" s="663">
        <f>'[14]MAU 66_TT342 (2)'!E8</f>
        <v>42889508228</v>
      </c>
      <c r="F8" s="664"/>
    </row>
    <row r="9" spans="1:13" s="665" customFormat="1" ht="32.25" customHeight="1">
      <c r="A9" s="662" t="s">
        <v>3219</v>
      </c>
      <c r="B9" s="663"/>
      <c r="C9" s="663">
        <f>'[14]MAU 66_TT342 (2)'!C9</f>
        <v>0</v>
      </c>
      <c r="D9" s="663">
        <f>'[14]MAU 66_TT342 (2)'!D9</f>
        <v>0</v>
      </c>
      <c r="E9" s="663">
        <f>'[14]MAU 66_TT342 (2)'!E9</f>
        <v>290493000</v>
      </c>
      <c r="F9" s="664"/>
    </row>
    <row r="10" spans="1:13" ht="32.25" customHeight="1">
      <c r="A10" s="666" t="s">
        <v>3220</v>
      </c>
      <c r="B10" s="667">
        <f t="shared" ref="B10:B11" si="0">D10+E10+C10</f>
        <v>208372547221</v>
      </c>
      <c r="C10" s="668">
        <f>13843000000+5205000000+59612803636</f>
        <v>78660803636</v>
      </c>
      <c r="D10" s="668">
        <f>'[6]Bieu 66'!$E$15+'[9]MAU 66_TT342'!$D$10+'[10]Bieu 66 (2)'!$D$16+'[11]biểu 66'!$D$14+'[12]Bieu 66'!$D$12+'[13]B66-TM tang chi QLNNok'!$D$13+'[7]66'!$D$13+[8]PL66!$E$15</f>
        <v>59845375399</v>
      </c>
      <c r="E10" s="668">
        <f>'[6]Bieu 66'!$F$15+'[7]66'!$E$13+[8]PL66!$F$15+'[9]MAU 66_TT342'!$E$10+'[10]Bieu 66 (2)'!$E$16+'[10]Bieu 66 (2)'!$E$28+'[11]biểu 66'!$E$14+'[12]Bieu 66'!$E$12+'[13]B66-TM tang chi QLNNok'!$E$13</f>
        <v>69866368186</v>
      </c>
      <c r="F10" s="661"/>
      <c r="G10" s="669"/>
      <c r="H10" s="669"/>
    </row>
    <row r="11" spans="1:13" ht="32.25" customHeight="1">
      <c r="A11" s="670" t="s">
        <v>3221</v>
      </c>
      <c r="B11" s="667">
        <f t="shared" si="0"/>
        <v>26308128887</v>
      </c>
      <c r="C11" s="668">
        <v>1400000000</v>
      </c>
      <c r="D11" s="668">
        <f>D12+D13</f>
        <v>10228909000</v>
      </c>
      <c r="E11" s="668">
        <f>E12+E13</f>
        <v>14679219887</v>
      </c>
      <c r="F11" s="661"/>
    </row>
    <row r="12" spans="1:13" s="665" customFormat="1" ht="32.25" customHeight="1">
      <c r="A12" s="671" t="s">
        <v>3222</v>
      </c>
      <c r="B12" s="663"/>
      <c r="C12" s="663">
        <f>'[14]MAU 66_TT342 (2)'!C12</f>
        <v>0</v>
      </c>
      <c r="D12" s="663">
        <f>'[14]MAU 66_TT342 (2)'!D12</f>
        <v>5068979000</v>
      </c>
      <c r="E12" s="663">
        <f>'[14]MAU 66_TT342 (2)'!E12</f>
        <v>6706677000</v>
      </c>
      <c r="F12" s="664"/>
    </row>
    <row r="13" spans="1:13" s="665" customFormat="1" ht="32.25" customHeight="1">
      <c r="A13" s="672" t="s">
        <v>3223</v>
      </c>
      <c r="B13" s="663"/>
      <c r="C13" s="673">
        <f>'[14]MAU 66_TT342 (2)'!C13</f>
        <v>0</v>
      </c>
      <c r="D13" s="673">
        <f>'[14]MAU 66_TT342 (2)'!D13</f>
        <v>5159930000</v>
      </c>
      <c r="E13" s="663">
        <f>'[14]MAU 66_TT342 (2)'!E13</f>
        <v>7972542887</v>
      </c>
      <c r="F13" s="674"/>
    </row>
    <row r="14" spans="1:13" s="60" customFormat="1" ht="18" customHeight="1">
      <c r="A14" s="675" t="s">
        <v>708</v>
      </c>
      <c r="B14" s="676">
        <f>B7+B10+B11</f>
        <v>302522323326</v>
      </c>
      <c r="C14" s="677">
        <f>C7+C10+C11</f>
        <v>93799803636</v>
      </c>
      <c r="D14" s="676">
        <f>D7+D10+D11</f>
        <v>81577916389</v>
      </c>
      <c r="E14" s="677">
        <f>E7+E10+E11</f>
        <v>127144603301</v>
      </c>
      <c r="F14" s="678"/>
      <c r="G14" s="678"/>
      <c r="H14" s="679"/>
    </row>
    <row r="15" spans="1:13" s="60" customFormat="1" ht="18" customHeight="1">
      <c r="A15" s="680"/>
      <c r="B15" s="681"/>
      <c r="C15" s="682"/>
      <c r="D15" s="683"/>
      <c r="E15" s="682"/>
    </row>
    <row r="16" spans="1:13">
      <c r="C16" s="1332" t="s">
        <v>3224</v>
      </c>
      <c r="D16" s="1332"/>
      <c r="E16" s="1332"/>
      <c r="F16" s="684"/>
      <c r="M16" s="685"/>
    </row>
    <row r="17" spans="1:13" s="21" customFormat="1">
      <c r="A17" s="579" t="s">
        <v>1111</v>
      </c>
      <c r="B17" s="1333"/>
      <c r="C17" s="1284"/>
      <c r="D17" s="1334" t="s">
        <v>1132</v>
      </c>
      <c r="E17" s="1334"/>
      <c r="F17" s="684"/>
      <c r="G17" s="686"/>
      <c r="M17" s="685"/>
    </row>
    <row r="18" spans="1:13" s="21" customFormat="1">
      <c r="A18" s="687"/>
      <c r="B18" s="60"/>
      <c r="C18" s="111"/>
      <c r="D18" s="685"/>
      <c r="E18" s="685"/>
      <c r="F18" s="684"/>
      <c r="M18" s="685"/>
    </row>
    <row r="19" spans="1:13" s="21" customFormat="1">
      <c r="A19" s="687"/>
      <c r="B19" s="60"/>
      <c r="C19" s="111"/>
      <c r="D19" s="685"/>
      <c r="E19" s="685"/>
      <c r="F19" s="684"/>
      <c r="M19" s="685"/>
    </row>
    <row r="20" spans="1:13" s="21" customFormat="1">
      <c r="A20" s="582"/>
      <c r="B20" s="60"/>
      <c r="C20" s="111"/>
      <c r="D20" s="685"/>
      <c r="E20" s="685"/>
      <c r="F20" s="684"/>
      <c r="M20" s="685"/>
    </row>
    <row r="21" spans="1:13" s="21" customFormat="1">
      <c r="A21" s="582"/>
      <c r="B21" s="1333"/>
      <c r="C21" s="1284"/>
      <c r="D21" s="1335"/>
      <c r="E21" s="1335"/>
      <c r="F21" s="684"/>
      <c r="M21" s="685"/>
    </row>
  </sheetData>
  <mergeCells count="11">
    <mergeCell ref="C16:E16"/>
    <mergeCell ref="B17:C17"/>
    <mergeCell ref="D17:E17"/>
    <mergeCell ref="B21:C21"/>
    <mergeCell ref="D21:E21"/>
    <mergeCell ref="B1:E1"/>
    <mergeCell ref="A3:E3"/>
    <mergeCell ref="D4:E4"/>
    <mergeCell ref="A5:A6"/>
    <mergeCell ref="B5:B6"/>
    <mergeCell ref="C5:E5"/>
  </mergeCells>
  <phoneticPr fontId="43" type="noConversion"/>
  <pageMargins left="0.59" right="0.27559055118110237" top="0.6692913385826772" bottom="0.15748031496062992" header="0.27559055118110237" footer="0.15748031496062992"/>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4" workbookViewId="0">
      <pane xSplit="2" ySplit="6" topLeftCell="C13" activePane="bottomRight" state="frozen"/>
      <selection activeCell="A4" sqref="A4"/>
      <selection pane="topRight" activeCell="C4" sqref="C4"/>
      <selection pane="bottomLeft" activeCell="A10" sqref="A10"/>
      <selection pane="bottomRight" activeCell="E25" sqref="E25"/>
    </sheetView>
  </sheetViews>
  <sheetFormatPr defaultColWidth="8.81640625" defaultRowHeight="15.75"/>
  <cols>
    <col min="1" max="1" width="4.36328125" style="691" customWidth="1"/>
    <col min="2" max="2" width="27" style="691" customWidth="1"/>
    <col min="3" max="3" width="13.08984375" style="691" customWidth="1"/>
    <col min="4" max="4" width="12.36328125" style="692" customWidth="1"/>
    <col min="5" max="5" width="12.36328125" style="691" customWidth="1"/>
    <col min="6" max="6" width="11.7265625" style="691" customWidth="1"/>
    <col min="7" max="7" width="8.90625" style="691" bestFit="1" customWidth="1"/>
    <col min="8" max="16384" width="8.81640625" style="691"/>
  </cols>
  <sheetData>
    <row r="1" spans="1:6" s="688" customFormat="1">
      <c r="A1" s="1336" t="s">
        <v>1099</v>
      </c>
      <c r="B1" s="1336"/>
      <c r="D1" s="689"/>
      <c r="F1" s="690" t="s">
        <v>1094</v>
      </c>
    </row>
    <row r="2" spans="1:6">
      <c r="A2" s="1337"/>
      <c r="B2" s="1337"/>
    </row>
    <row r="3" spans="1:6">
      <c r="A3" s="693"/>
    </row>
    <row r="4" spans="1:6">
      <c r="A4" s="1337" t="s">
        <v>871</v>
      </c>
      <c r="B4" s="1337"/>
      <c r="C4" s="1337"/>
      <c r="D4" s="1337"/>
      <c r="E4" s="1337"/>
      <c r="F4" s="1337"/>
    </row>
    <row r="5" spans="1:6">
      <c r="A5" s="1337" t="s">
        <v>3225</v>
      </c>
      <c r="B5" s="1337"/>
      <c r="C5" s="1337"/>
      <c r="D5" s="1337"/>
      <c r="E5" s="1337"/>
      <c r="F5" s="1337"/>
    </row>
    <row r="6" spans="1:6">
      <c r="A6" s="1338"/>
      <c r="B6" s="1338"/>
      <c r="C6" s="1338"/>
      <c r="D6" s="1338"/>
      <c r="E6" s="1338"/>
      <c r="F6" s="1338"/>
    </row>
    <row r="7" spans="1:6">
      <c r="F7" s="690" t="s">
        <v>818</v>
      </c>
    </row>
    <row r="8" spans="1:6" s="695" customFormat="1" ht="19.5" customHeight="1">
      <c r="A8" s="694" t="s">
        <v>428</v>
      </c>
      <c r="B8" s="694" t="s">
        <v>413</v>
      </c>
      <c r="C8" s="694" t="s">
        <v>414</v>
      </c>
      <c r="D8" s="169" t="s">
        <v>872</v>
      </c>
      <c r="E8" s="694" t="s">
        <v>873</v>
      </c>
      <c r="F8" s="694" t="s">
        <v>874</v>
      </c>
    </row>
    <row r="9" spans="1:6" ht="15.75" customHeight="1">
      <c r="A9" s="696" t="s">
        <v>416</v>
      </c>
      <c r="B9" s="696" t="s">
        <v>417</v>
      </c>
      <c r="C9" s="696">
        <v>1</v>
      </c>
      <c r="D9" s="170">
        <v>2</v>
      </c>
      <c r="E9" s="696">
        <v>3</v>
      </c>
      <c r="F9" s="696">
        <v>4</v>
      </c>
    </row>
    <row r="10" spans="1:6" s="695" customFormat="1" ht="19.5" customHeight="1">
      <c r="A10" s="694" t="s">
        <v>416</v>
      </c>
      <c r="B10" s="697" t="s">
        <v>875</v>
      </c>
      <c r="C10" s="698">
        <f>C11+C21</f>
        <v>146682809670.95599</v>
      </c>
      <c r="D10" s="698">
        <f t="shared" ref="D10:F10" si="0">D11+D21</f>
        <v>67700000000</v>
      </c>
      <c r="E10" s="698">
        <f t="shared" si="0"/>
        <v>51000631670.956001</v>
      </c>
      <c r="F10" s="698">
        <f t="shared" si="0"/>
        <v>27982178000</v>
      </c>
    </row>
    <row r="11" spans="1:6" s="695" customFormat="1" ht="19.5" customHeight="1">
      <c r="A11" s="694" t="s">
        <v>421</v>
      </c>
      <c r="B11" s="697" t="s">
        <v>876</v>
      </c>
      <c r="C11" s="698">
        <f>C12+C13+C14+C20</f>
        <v>146682809670.95599</v>
      </c>
      <c r="D11" s="698">
        <f t="shared" ref="D11:F11" si="1">D12+D13+D14+D20</f>
        <v>67700000000</v>
      </c>
      <c r="E11" s="698">
        <f t="shared" si="1"/>
        <v>51000631670.956001</v>
      </c>
      <c r="F11" s="698">
        <f t="shared" si="1"/>
        <v>27982178000</v>
      </c>
    </row>
    <row r="12" spans="1:6" s="695" customFormat="1" ht="19.5" customHeight="1">
      <c r="A12" s="694">
        <v>1</v>
      </c>
      <c r="B12" s="699" t="s">
        <v>3226</v>
      </c>
      <c r="C12" s="698">
        <f t="shared" ref="C12:C32" si="2">D12+E12+F12</f>
        <v>43041960000</v>
      </c>
      <c r="D12" s="700"/>
      <c r="E12" s="701">
        <f>'[15]MAU 67_TT342'!$E$12+'[16]Bieu 67'!$D$11+'[17]B67- thiên tai 0k'!$D$10</f>
        <v>21013782000</v>
      </c>
      <c r="F12" s="702">
        <f>'[16]Bieu 67'!$E$11+'[17]B67- thiên tai 0k'!$E$10</f>
        <v>22028178000</v>
      </c>
    </row>
    <row r="13" spans="1:6" s="695" customFormat="1" ht="19.5" customHeight="1">
      <c r="A13" s="694">
        <v>2</v>
      </c>
      <c r="B13" s="697" t="s">
        <v>877</v>
      </c>
      <c r="C13" s="698">
        <f t="shared" si="2"/>
        <v>0</v>
      </c>
      <c r="D13" s="169"/>
      <c r="E13" s="698"/>
      <c r="F13" s="694"/>
    </row>
    <row r="14" spans="1:6" s="695" customFormat="1">
      <c r="A14" s="694">
        <v>3</v>
      </c>
      <c r="B14" s="699" t="s">
        <v>878</v>
      </c>
      <c r="C14" s="698">
        <f>D14+E14+F14</f>
        <v>84931843914.356003</v>
      </c>
      <c r="D14" s="169">
        <f>SUM(D15:D19)</f>
        <v>67700000000</v>
      </c>
      <c r="E14" s="169">
        <f t="shared" ref="E14:F14" si="3">SUM(E15:E19)</f>
        <v>15411843914.355999</v>
      </c>
      <c r="F14" s="169">
        <f t="shared" si="3"/>
        <v>1820000000</v>
      </c>
    </row>
    <row r="15" spans="1:6">
      <c r="A15" s="696"/>
      <c r="B15" s="703" t="s">
        <v>879</v>
      </c>
      <c r="C15" s="704">
        <f t="shared" si="2"/>
        <v>76627004914.356003</v>
      </c>
      <c r="D15" s="170">
        <f>[18]ĐPHUONG!$H$16*1000000</f>
        <v>67580000000</v>
      </c>
      <c r="E15" s="704">
        <f>'[19]Bieu 67'!$E$15+'[20]67'!$D$16+'[15]MAU 67_TT342'!$E$24+'[16]Bieu 67'!$D$17+'[21]biểu 67'!$D$15+'[17]B67- thiên tai 0k'!$D$13+'[22]Bieu 67'!$D$20</f>
        <v>7227004914.3559999</v>
      </c>
      <c r="F15" s="705">
        <f>'[16]Bieu 67'!$E$17</f>
        <v>1820000000</v>
      </c>
    </row>
    <row r="16" spans="1:6" s="695" customFormat="1">
      <c r="A16" s="694"/>
      <c r="B16" s="706" t="s">
        <v>3227</v>
      </c>
      <c r="C16" s="704">
        <f t="shared" si="2"/>
        <v>6620000000</v>
      </c>
      <c r="D16" s="169"/>
      <c r="E16" s="707">
        <v>6620000000</v>
      </c>
      <c r="F16" s="694"/>
    </row>
    <row r="17" spans="1:7" s="695" customFormat="1">
      <c r="A17" s="694"/>
      <c r="B17" s="703" t="s">
        <v>880</v>
      </c>
      <c r="C17" s="704">
        <f t="shared" si="2"/>
        <v>0</v>
      </c>
      <c r="D17" s="700"/>
      <c r="E17" s="698"/>
      <c r="F17" s="694"/>
    </row>
    <row r="18" spans="1:7" s="695" customFormat="1">
      <c r="A18" s="694"/>
      <c r="B18" s="703" t="s">
        <v>881</v>
      </c>
      <c r="C18" s="704">
        <f t="shared" si="2"/>
        <v>0</v>
      </c>
      <c r="D18" s="700"/>
      <c r="E18" s="704"/>
      <c r="F18" s="694"/>
    </row>
    <row r="19" spans="1:7">
      <c r="A19" s="696"/>
      <c r="B19" s="703" t="s">
        <v>882</v>
      </c>
      <c r="C19" s="704">
        <f t="shared" si="2"/>
        <v>1684839000</v>
      </c>
      <c r="D19" s="708">
        <v>120000000</v>
      </c>
      <c r="E19" s="704">
        <f>'[16]Bieu 67'!$D$18</f>
        <v>1564839000</v>
      </c>
      <c r="F19" s="696"/>
    </row>
    <row r="20" spans="1:7" s="695" customFormat="1">
      <c r="A20" s="694">
        <v>4</v>
      </c>
      <c r="B20" s="699" t="s">
        <v>883</v>
      </c>
      <c r="C20" s="698">
        <f t="shared" si="2"/>
        <v>18709005756.599998</v>
      </c>
      <c r="D20" s="700"/>
      <c r="E20" s="698">
        <f>'[20]67'!$D$21+'[21]biểu 67'!$D$20</f>
        <v>14575005756.6</v>
      </c>
      <c r="F20" s="698">
        <v>4134000000</v>
      </c>
      <c r="G20" s="709"/>
    </row>
    <row r="21" spans="1:7" s="695" customFormat="1">
      <c r="A21" s="694" t="s">
        <v>422</v>
      </c>
      <c r="B21" s="697" t="s">
        <v>884</v>
      </c>
      <c r="C21" s="710">
        <f t="shared" si="2"/>
        <v>0</v>
      </c>
      <c r="D21" s="169"/>
      <c r="E21" s="710"/>
      <c r="F21" s="694"/>
    </row>
    <row r="22" spans="1:7" s="695" customFormat="1" ht="31.5">
      <c r="A22" s="694" t="s">
        <v>417</v>
      </c>
      <c r="B22" s="697" t="s">
        <v>885</v>
      </c>
      <c r="C22" s="711">
        <f>C23+C24+C33+C34</f>
        <v>112915488284.46599</v>
      </c>
      <c r="D22" s="711">
        <f>D23+D24+D33+D34</f>
        <v>61920000000</v>
      </c>
      <c r="E22" s="711">
        <f t="shared" ref="E22:F22" si="4">E23+E24+E33+E34</f>
        <v>17043329711.736</v>
      </c>
      <c r="F22" s="711">
        <f t="shared" si="4"/>
        <v>34817158572.729996</v>
      </c>
    </row>
    <row r="23" spans="1:7" s="715" customFormat="1">
      <c r="A23" s="712" t="s">
        <v>421</v>
      </c>
      <c r="B23" s="713" t="s">
        <v>540</v>
      </c>
      <c r="C23" s="714">
        <f t="shared" si="2"/>
        <v>80550520548.735992</v>
      </c>
      <c r="D23" s="714">
        <f>61800000000</f>
        <v>61800000000</v>
      </c>
      <c r="E23" s="714">
        <f>'[20]67'!$D$27+'[15]MAU 67_TT342'!$E$34+'[21]biểu 67'!$D$23+'[17]B67- thiên tai 0k'!$D$19+'[22]Bieu 67'!$D$28</f>
        <v>11876528711.736</v>
      </c>
      <c r="F23" s="714">
        <f>'[16]Bieu 67'!$E$22+'[17]B67- thiên tai 0k'!$E$19</f>
        <v>6873991837</v>
      </c>
    </row>
    <row r="24" spans="1:7" s="715" customFormat="1">
      <c r="A24" s="712" t="s">
        <v>422</v>
      </c>
      <c r="B24" s="713" t="s">
        <v>505</v>
      </c>
      <c r="C24" s="714">
        <f>SUM(C25:C32)</f>
        <v>32364967735.73</v>
      </c>
      <c r="D24" s="714">
        <f>SUM(D25:D32)</f>
        <v>120000000</v>
      </c>
      <c r="E24" s="714">
        <f>SUM(E25:E32)</f>
        <v>4301801000</v>
      </c>
      <c r="F24" s="714">
        <f t="shared" ref="F24" si="5">SUM(F25:F32)</f>
        <v>27943166735.73</v>
      </c>
    </row>
    <row r="25" spans="1:7" s="715" customFormat="1">
      <c r="A25" s="716">
        <v>1</v>
      </c>
      <c r="B25" s="717" t="s">
        <v>870</v>
      </c>
      <c r="C25" s="718">
        <f t="shared" si="2"/>
        <v>21932181735.73</v>
      </c>
      <c r="D25" s="718"/>
      <c r="E25" s="718"/>
      <c r="F25" s="718">
        <f>'[20]67'!$E$29+'[16]Bieu 67'!$E$24+'[21]biểu 67'!$E$25+'[17]B67- thiên tai 0k'!$E$21</f>
        <v>21932181735.73</v>
      </c>
    </row>
    <row r="26" spans="1:7" s="715" customFormat="1">
      <c r="A26" s="716">
        <v>2</v>
      </c>
      <c r="B26" s="717" t="s">
        <v>886</v>
      </c>
      <c r="C26" s="718">
        <f t="shared" si="2"/>
        <v>3301801000</v>
      </c>
      <c r="D26" s="718"/>
      <c r="E26" s="718">
        <f>'[16]Bieu 67'!$D$25+'[17]B67- thiên tai 0k'!$D$24</f>
        <v>3301801000</v>
      </c>
      <c r="F26" s="718"/>
    </row>
    <row r="27" spans="1:7" s="719" customFormat="1">
      <c r="A27" s="716">
        <v>3</v>
      </c>
      <c r="B27" s="717" t="s">
        <v>3228</v>
      </c>
      <c r="C27" s="718">
        <f t="shared" si="2"/>
        <v>120000000</v>
      </c>
      <c r="D27" s="718">
        <v>120000000</v>
      </c>
      <c r="E27" s="718"/>
      <c r="F27" s="718"/>
    </row>
    <row r="28" spans="1:7" s="715" customFormat="1">
      <c r="A28" s="716">
        <v>4</v>
      </c>
      <c r="B28" s="717" t="s">
        <v>3229</v>
      </c>
      <c r="C28" s="718">
        <f t="shared" si="2"/>
        <v>179000000</v>
      </c>
      <c r="D28" s="718">
        <f>SUBTOTAL(9,D29:D32)</f>
        <v>0</v>
      </c>
      <c r="E28" s="718">
        <v>179000000</v>
      </c>
      <c r="F28" s="718"/>
    </row>
    <row r="29" spans="1:7" s="719" customFormat="1">
      <c r="A29" s="716">
        <v>5</v>
      </c>
      <c r="B29" s="717" t="s">
        <v>3230</v>
      </c>
      <c r="C29" s="718">
        <f t="shared" si="2"/>
        <v>226000000</v>
      </c>
      <c r="D29" s="718"/>
      <c r="E29" s="718">
        <v>226000000</v>
      </c>
      <c r="F29" s="718"/>
    </row>
    <row r="30" spans="1:7" s="719" customFormat="1">
      <c r="A30" s="716">
        <v>6</v>
      </c>
      <c r="B30" s="717" t="s">
        <v>3231</v>
      </c>
      <c r="C30" s="718">
        <f t="shared" si="2"/>
        <v>0</v>
      </c>
      <c r="D30" s="718"/>
      <c r="E30" s="718"/>
      <c r="F30" s="718"/>
    </row>
    <row r="31" spans="1:7" s="719" customFormat="1">
      <c r="A31" s="716">
        <v>7</v>
      </c>
      <c r="B31" s="717" t="s">
        <v>3232</v>
      </c>
      <c r="C31" s="718">
        <f t="shared" si="2"/>
        <v>595000000</v>
      </c>
      <c r="D31" s="718"/>
      <c r="E31" s="718">
        <v>595000000</v>
      </c>
      <c r="F31" s="718"/>
    </row>
    <row r="32" spans="1:7" s="719" customFormat="1" ht="25.5" customHeight="1">
      <c r="A32" s="716">
        <v>8</v>
      </c>
      <c r="B32" s="717" t="s">
        <v>195</v>
      </c>
      <c r="C32" s="718">
        <f t="shared" si="2"/>
        <v>6010985000</v>
      </c>
      <c r="D32" s="718"/>
      <c r="E32" s="718"/>
      <c r="F32" s="718">
        <f>'[16]Bieu 67'!$E$26</f>
        <v>6010985000</v>
      </c>
    </row>
    <row r="33" spans="1:6" s="695" customFormat="1">
      <c r="A33" s="694" t="s">
        <v>423</v>
      </c>
      <c r="B33" s="697" t="s">
        <v>721</v>
      </c>
      <c r="C33" s="710">
        <f>SUBTOTAL(9,C34:C34)</f>
        <v>0</v>
      </c>
      <c r="D33" s="710">
        <f>SUBTOTAL(9,D34:D34)</f>
        <v>0</v>
      </c>
      <c r="E33" s="714">
        <v>865000000</v>
      </c>
      <c r="F33" s="710"/>
    </row>
    <row r="34" spans="1:6" s="695" customFormat="1">
      <c r="A34" s="694" t="s">
        <v>424</v>
      </c>
      <c r="B34" s="697" t="s">
        <v>3233</v>
      </c>
      <c r="C34" s="698"/>
      <c r="D34" s="700"/>
      <c r="E34" s="698"/>
      <c r="F34" s="698"/>
    </row>
    <row r="35" spans="1:6">
      <c r="A35" s="720"/>
    </row>
    <row r="36" spans="1:6">
      <c r="A36" s="721"/>
      <c r="D36" s="1339" t="s">
        <v>3234</v>
      </c>
      <c r="E36" s="1339"/>
      <c r="F36" s="1339"/>
    </row>
    <row r="37" spans="1:6">
      <c r="A37" s="1340" t="s">
        <v>1111</v>
      </c>
      <c r="B37" s="1340"/>
      <c r="D37" s="1340" t="s">
        <v>1131</v>
      </c>
      <c r="E37" s="1340"/>
      <c r="F37" s="1340"/>
    </row>
    <row r="38" spans="1:6" ht="41.25" customHeight="1">
      <c r="A38" s="1339"/>
      <c r="B38" s="1339"/>
      <c r="D38" s="1339" t="s">
        <v>887</v>
      </c>
      <c r="E38" s="1339"/>
      <c r="F38" s="1339"/>
    </row>
    <row r="42" spans="1:6" ht="41.25" customHeight="1"/>
    <row r="52" ht="15.75" customHeight="1"/>
    <row r="53" ht="15.75" customHeight="1"/>
    <row r="54" ht="15.75" customHeight="1"/>
  </sheetData>
  <mergeCells count="10">
    <mergeCell ref="D36:F36"/>
    <mergeCell ref="A37:B37"/>
    <mergeCell ref="D37:F37"/>
    <mergeCell ref="A38:B38"/>
    <mergeCell ref="D38:F38"/>
    <mergeCell ref="A1:B1"/>
    <mergeCell ref="A2:B2"/>
    <mergeCell ref="A6:F6"/>
    <mergeCell ref="A4:F4"/>
    <mergeCell ref="A5:F5"/>
  </mergeCells>
  <pageMargins left="0.39370078740157483" right="0.31496062992125984" top="0.62992125984251968" bottom="0.6692913385826772" header="0.31496062992125984" footer="0.31496062992125984"/>
  <pageSetup paperSize="9" orientation="portrait" verticalDpi="0"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32"/>
  <sheetViews>
    <sheetView workbookViewId="0">
      <selection activeCell="C11" sqref="C11:C12"/>
    </sheetView>
  </sheetViews>
  <sheetFormatPr defaultColWidth="8.81640625" defaultRowHeight="15.75"/>
  <cols>
    <col min="1" max="1" width="43" style="724" customWidth="1"/>
    <col min="2" max="2" width="16" style="723" customWidth="1"/>
    <col min="3" max="3" width="15" style="724" customWidth="1"/>
    <col min="4" max="4" width="13.26953125" style="724" customWidth="1"/>
    <col min="5" max="5" width="13.1796875" style="724" customWidth="1"/>
    <col min="6" max="6" width="8.453125" style="724" customWidth="1"/>
    <col min="7" max="16384" width="8.81640625" style="724"/>
  </cols>
  <sheetData>
    <row r="1" spans="1:6">
      <c r="A1" s="722" t="s">
        <v>1097</v>
      </c>
    </row>
    <row r="2" spans="1:6">
      <c r="A2" s="725"/>
      <c r="E2" s="1344" t="s">
        <v>1095</v>
      </c>
      <c r="F2" s="1344"/>
    </row>
    <row r="3" spans="1:6" ht="9" customHeight="1">
      <c r="A3" s="726"/>
    </row>
    <row r="4" spans="1:6">
      <c r="A4" s="1345" t="s">
        <v>516</v>
      </c>
      <c r="B4" s="1346"/>
      <c r="C4" s="1346"/>
      <c r="D4" s="1346"/>
      <c r="E4" s="1346"/>
      <c r="F4" s="1346"/>
    </row>
    <row r="5" spans="1:6">
      <c r="A5" s="1345" t="s">
        <v>3235</v>
      </c>
      <c r="B5" s="1346"/>
      <c r="C5" s="1346"/>
      <c r="D5" s="1346"/>
      <c r="E5" s="1346"/>
      <c r="F5" s="1346"/>
    </row>
    <row r="6" spans="1:6">
      <c r="A6" s="727"/>
      <c r="B6" s="728"/>
      <c r="C6" s="728"/>
      <c r="D6" s="728"/>
      <c r="E6" s="728"/>
      <c r="F6" s="728"/>
    </row>
    <row r="7" spans="1:6" ht="15" customHeight="1">
      <c r="E7" s="691" t="s">
        <v>1612</v>
      </c>
    </row>
    <row r="8" spans="1:6">
      <c r="A8" s="1347" t="s">
        <v>413</v>
      </c>
      <c r="B8" s="1347" t="s">
        <v>414</v>
      </c>
      <c r="C8" s="1347" t="s">
        <v>611</v>
      </c>
      <c r="D8" s="1348"/>
      <c r="E8" s="1348"/>
      <c r="F8" s="1347" t="s">
        <v>464</v>
      </c>
    </row>
    <row r="9" spans="1:6" s="730" customFormat="1" ht="31.5">
      <c r="A9" s="1349"/>
      <c r="B9" s="1349"/>
      <c r="C9" s="729" t="s">
        <v>1609</v>
      </c>
      <c r="D9" s="729" t="s">
        <v>1610</v>
      </c>
      <c r="E9" s="729" t="s">
        <v>1611</v>
      </c>
      <c r="F9" s="1349"/>
    </row>
    <row r="10" spans="1:6">
      <c r="A10" s="731" t="s">
        <v>613</v>
      </c>
      <c r="B10" s="732">
        <f>SUM(C10:E10)</f>
        <v>339865000000</v>
      </c>
      <c r="C10" s="732">
        <f>'[19]68 xa'!$C$11+'[20]68'!$C$11+[23]PL68!$C$9+'[15]MAU 68_TT342'!$B$9+'[16]Bieu 68'!$D$10+'[21]biểu 68'!$D$11+'[17]B68 DP-tang thu)-ok'!$D$9+'[22]Bieu 68'!$D$10+99780000000</f>
        <v>165819000000</v>
      </c>
      <c r="D10" s="732">
        <f>'[24]huyện đề nghị'!$F$25*1000000-'[24]huyện đề nghị'!$J$25*1000000</f>
        <v>174046000000</v>
      </c>
      <c r="E10" s="732">
        <f>E11</f>
        <v>0</v>
      </c>
      <c r="F10" s="733"/>
    </row>
    <row r="11" spans="1:6">
      <c r="A11" s="734" t="s">
        <v>517</v>
      </c>
      <c r="B11" s="735">
        <f t="shared" ref="B11:B24" si="0">SUM(C11:E11)</f>
        <v>83107765000</v>
      </c>
      <c r="C11" s="735">
        <v>77422665000</v>
      </c>
      <c r="D11" s="735">
        <f>D12+D13+D14</f>
        <v>5685100000.000001</v>
      </c>
      <c r="E11" s="735">
        <f>E12+E13+E14</f>
        <v>0</v>
      </c>
      <c r="F11" s="736"/>
    </row>
    <row r="12" spans="1:6" s="723" customFormat="1">
      <c r="A12" s="734" t="s">
        <v>518</v>
      </c>
      <c r="B12" s="735">
        <f t="shared" si="0"/>
        <v>1997000000</v>
      </c>
      <c r="C12" s="735">
        <v>1997000000</v>
      </c>
      <c r="D12" s="735"/>
      <c r="E12" s="735"/>
      <c r="F12" s="737"/>
    </row>
    <row r="13" spans="1:6" s="723" customFormat="1">
      <c r="A13" s="734" t="s">
        <v>519</v>
      </c>
      <c r="B13" s="735">
        <f t="shared" si="0"/>
        <v>1997000000</v>
      </c>
      <c r="C13" s="735">
        <f>'[19]68 xa'!$D$14</f>
        <v>1997000000</v>
      </c>
      <c r="D13" s="735"/>
      <c r="E13" s="735"/>
      <c r="F13" s="737"/>
    </row>
    <row r="14" spans="1:6" s="723" customFormat="1">
      <c r="A14" s="734" t="s">
        <v>520</v>
      </c>
      <c r="B14" s="735">
        <f t="shared" si="0"/>
        <v>34932796000</v>
      </c>
      <c r="C14" s="735">
        <f>SUM(C15:C24)</f>
        <v>29247696000</v>
      </c>
      <c r="D14" s="735">
        <f>SUM(D15:D24)</f>
        <v>5685100000.000001</v>
      </c>
      <c r="E14" s="735">
        <f>SUM(E15:E24)</f>
        <v>0</v>
      </c>
      <c r="F14" s="735">
        <f>SUM(F15:F24)</f>
        <v>0</v>
      </c>
    </row>
    <row r="15" spans="1:6" s="742" customFormat="1">
      <c r="A15" s="738" t="s">
        <v>521</v>
      </c>
      <c r="B15" s="739">
        <f t="shared" si="0"/>
        <v>471982000</v>
      </c>
      <c r="C15" s="740">
        <f>'[21]biểu 68'!$D$17+'[17]B68 DP-tang thu)-ok'!$D$16</f>
        <v>24600000</v>
      </c>
      <c r="D15" s="740">
        <f>'[22]Bieu 68'!$E$17</f>
        <v>447382000</v>
      </c>
      <c r="E15" s="740"/>
      <c r="F15" s="741"/>
    </row>
    <row r="16" spans="1:6" s="742" customFormat="1">
      <c r="A16" s="738" t="s">
        <v>522</v>
      </c>
      <c r="B16" s="739">
        <f t="shared" si="0"/>
        <v>813258000</v>
      </c>
      <c r="C16" s="740">
        <f>'[17]B68 DP-tang thu)-ok'!$D$25+'[21]biểu 68'!$D$19+'[15]MAU 68_TT342'!$C$15+[23]PL68!$D$18</f>
        <v>813258000</v>
      </c>
      <c r="D16" s="740">
        <f>'[22]Bieu 68'!$E$19</f>
        <v>0</v>
      </c>
      <c r="E16" s="740"/>
      <c r="F16" s="741"/>
    </row>
    <row r="17" spans="1:12" s="742" customFormat="1">
      <c r="A17" s="743" t="s">
        <v>412</v>
      </c>
      <c r="B17" s="739">
        <f t="shared" si="0"/>
        <v>9283293300</v>
      </c>
      <c r="C17" s="740">
        <f>'[17]B68 DP-tang thu)-ok'!$D$14+'[17]B68 DP-tang thu)-ok'!$D$15+'[21]biểu 68'!$D$20+'[15]MAU 68_TT342'!$C$16+[23]PL68!$D$13+[23]PL68!$D$14</f>
        <v>9283293300</v>
      </c>
      <c r="D17" s="740">
        <f>'[22]Bieu 68'!$E$14</f>
        <v>0</v>
      </c>
      <c r="E17" s="740"/>
      <c r="F17" s="741"/>
    </row>
    <row r="18" spans="1:12" s="742" customFormat="1">
      <c r="A18" s="738" t="s">
        <v>523</v>
      </c>
      <c r="B18" s="739">
        <f t="shared" si="0"/>
        <v>5826918700</v>
      </c>
      <c r="C18" s="740">
        <f>'[19]68 xa'!$D$25+'[20]68'!$D$19+[23]PL68!$D$20+'[15]MAU 68_TT342'!$C$17+'[21]biểu 68'!$D$21+'[17]B68 DP-tang thu)-ok'!$D$24</f>
        <v>5553758700</v>
      </c>
      <c r="D18" s="740">
        <f>'[22]Bieu 68'!$E$20</f>
        <v>273160000</v>
      </c>
      <c r="E18" s="740"/>
      <c r="F18" s="741"/>
    </row>
    <row r="19" spans="1:12" s="742" customFormat="1">
      <c r="A19" s="738" t="s">
        <v>524</v>
      </c>
      <c r="B19" s="739">
        <f t="shared" si="0"/>
        <v>518026000</v>
      </c>
      <c r="C19" s="740">
        <f>[23]PL68!$D$21+'[17]B68 DP-tang thu)-ok'!$D$26</f>
        <v>518026000</v>
      </c>
      <c r="D19" s="740">
        <f>'[22]Bieu 68'!$E$24</f>
        <v>0</v>
      </c>
      <c r="E19" s="740"/>
      <c r="F19" s="741"/>
    </row>
    <row r="20" spans="1:12" s="742" customFormat="1">
      <c r="A20" s="738" t="s">
        <v>525</v>
      </c>
      <c r="B20" s="739">
        <f t="shared" si="0"/>
        <v>11932057000</v>
      </c>
      <c r="C20" s="740">
        <f>5780000000+'[19]68 xa'!$D$16+[23]PL68!$D$19+'[15]MAU 68_TT342'!$C$19+'[15]MAU 68_TT342'!$D$19+'[16]Bieu 68'!$D$13+'[21]biểu 68'!$D$16+'[17]B68 DP-tang thu)-ok'!$D$23</f>
        <v>11763697000</v>
      </c>
      <c r="D20" s="740">
        <f>'[22]Bieu 68'!$E$16</f>
        <v>168360000</v>
      </c>
      <c r="E20" s="740"/>
      <c r="F20" s="741"/>
    </row>
    <row r="21" spans="1:12" s="742" customFormat="1">
      <c r="A21" s="738" t="s">
        <v>527</v>
      </c>
      <c r="B21" s="739">
        <f t="shared" si="0"/>
        <v>593000000</v>
      </c>
      <c r="C21" s="740">
        <f>'[19]68 xa'!$D$19+'[15]MAU 68_TT342'!$C$20+'[17]B68 DP-tang thu)-ok'!$D$22</f>
        <v>593000000</v>
      </c>
      <c r="D21" s="740">
        <f>'[22]Bieu 68'!$E$23</f>
        <v>0</v>
      </c>
      <c r="E21" s="740"/>
      <c r="F21" s="741"/>
    </row>
    <row r="22" spans="1:12" s="744" customFormat="1">
      <c r="A22" s="738" t="s">
        <v>526</v>
      </c>
      <c r="B22" s="739">
        <f t="shared" si="0"/>
        <v>207698000</v>
      </c>
      <c r="C22" s="740">
        <f>[23]PL68!$D$15+'[21]biểu 68'!$D$18+'[17]B68 DP-tang thu)-ok'!$D$18</f>
        <v>187740000</v>
      </c>
      <c r="D22" s="740">
        <f>'[22]Bieu 68'!$E$18</f>
        <v>19958000</v>
      </c>
      <c r="E22" s="740"/>
      <c r="F22" s="741"/>
    </row>
    <row r="23" spans="1:12" s="745" customFormat="1">
      <c r="A23" s="738" t="s">
        <v>3236</v>
      </c>
      <c r="B23" s="739">
        <f t="shared" si="0"/>
        <v>613123000</v>
      </c>
      <c r="C23" s="740">
        <f>'[17]B68 DP-tang thu)-ok'!$D$19+[23]PL68!$D$16+[23]PL68!$D$17+'[22]Bieu 68'!$D$21+'[19]68 xa'!$D$24</f>
        <v>510323000</v>
      </c>
      <c r="D23" s="740">
        <f>'[22]Bieu 68'!$E$21</f>
        <v>102800000</v>
      </c>
      <c r="E23" s="740"/>
      <c r="F23" s="741"/>
    </row>
    <row r="24" spans="1:12" s="746" customFormat="1">
      <c r="A24" s="738" t="s">
        <v>3237</v>
      </c>
      <c r="B24" s="739">
        <f t="shared" si="0"/>
        <v>4673440000.000001</v>
      </c>
      <c r="C24" s="740"/>
      <c r="D24" s="740">
        <f>'[22]Bieu 68'!$E$26</f>
        <v>4673440000.000001</v>
      </c>
      <c r="E24" s="740"/>
      <c r="F24" s="741"/>
    </row>
    <row r="25" spans="1:12">
      <c r="A25" s="747" t="s">
        <v>3238</v>
      </c>
      <c r="B25" s="748"/>
      <c r="C25" s="748"/>
      <c r="D25" s="749">
        <f>D10-D11</f>
        <v>168360900000</v>
      </c>
      <c r="E25" s="748"/>
      <c r="F25" s="750"/>
    </row>
    <row r="26" spans="1:12">
      <c r="B26" s="751"/>
      <c r="C26" s="723"/>
      <c r="D26" s="1342" t="s">
        <v>3239</v>
      </c>
      <c r="E26" s="1342"/>
      <c r="F26" s="1342"/>
      <c r="L26" s="752"/>
    </row>
    <row r="27" spans="1:12" ht="20.25" customHeight="1">
      <c r="A27" s="727" t="s">
        <v>1111</v>
      </c>
      <c r="B27" s="753"/>
      <c r="D27" s="1342" t="s">
        <v>1130</v>
      </c>
      <c r="E27" s="1342"/>
      <c r="F27" s="1342"/>
      <c r="L27" s="752"/>
    </row>
    <row r="28" spans="1:12">
      <c r="A28" s="753"/>
      <c r="C28" s="754"/>
      <c r="D28" s="754"/>
      <c r="E28" s="755"/>
      <c r="F28" s="755"/>
      <c r="L28" s="752"/>
    </row>
    <row r="29" spans="1:12">
      <c r="A29" s="753"/>
      <c r="C29" s="754"/>
      <c r="D29" s="754"/>
      <c r="E29" s="755"/>
      <c r="F29" s="755"/>
      <c r="L29" s="752"/>
    </row>
    <row r="30" spans="1:12">
      <c r="A30" s="753"/>
      <c r="C30" s="754"/>
      <c r="D30" s="754"/>
      <c r="E30" s="755"/>
      <c r="F30" s="755"/>
      <c r="L30" s="752"/>
    </row>
    <row r="31" spans="1:12">
      <c r="A31" s="753"/>
      <c r="C31" s="754"/>
      <c r="D31" s="754"/>
      <c r="E31" s="755"/>
      <c r="F31" s="755"/>
      <c r="L31" s="752"/>
    </row>
    <row r="32" spans="1:12">
      <c r="A32" s="753"/>
      <c r="B32" s="1341"/>
      <c r="C32" s="1341"/>
      <c r="D32" s="753"/>
      <c r="E32" s="1342"/>
      <c r="F32" s="1343"/>
      <c r="L32" s="752"/>
    </row>
  </sheetData>
  <mergeCells count="11">
    <mergeCell ref="B32:C32"/>
    <mergeCell ref="E32:F32"/>
    <mergeCell ref="E2:F2"/>
    <mergeCell ref="A4:F4"/>
    <mergeCell ref="A5:F5"/>
    <mergeCell ref="C8:E8"/>
    <mergeCell ref="D26:F26"/>
    <mergeCell ref="A8:A9"/>
    <mergeCell ref="B8:B9"/>
    <mergeCell ref="F8:F9"/>
    <mergeCell ref="D27:F27"/>
  </mergeCells>
  <phoneticPr fontId="43" type="noConversion"/>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4"/>
  <sheetViews>
    <sheetView workbookViewId="0">
      <selection sqref="A1:XFD1048576"/>
    </sheetView>
  </sheetViews>
  <sheetFormatPr defaultRowHeight="18"/>
  <cols>
    <col min="1" max="1" width="4.08984375" style="758" customWidth="1"/>
    <col min="2" max="2" width="46.453125" style="758" customWidth="1"/>
    <col min="3" max="8" width="13.1796875" style="758" customWidth="1"/>
    <col min="9" max="9" width="9.7265625" style="758" customWidth="1"/>
    <col min="10" max="10" width="8.81640625" style="758"/>
    <col min="11" max="11" width="7" style="758" bestFit="1" customWidth="1"/>
    <col min="12" max="256" width="8.81640625" style="758"/>
    <col min="257" max="257" width="4.08984375" style="758" customWidth="1"/>
    <col min="258" max="258" width="42" style="758" customWidth="1"/>
    <col min="259" max="259" width="8.81640625" style="758" customWidth="1"/>
    <col min="260" max="260" width="11" style="758" customWidth="1"/>
    <col min="261" max="261" width="8.90625" style="758" customWidth="1"/>
    <col min="262" max="262" width="10.90625" style="758" customWidth="1"/>
    <col min="263" max="263" width="9.453125" style="758" customWidth="1"/>
    <col min="264" max="264" width="10.26953125" style="758" customWidth="1"/>
    <col min="265" max="265" width="5.7265625" style="758" customWidth="1"/>
    <col min="266" max="512" width="8.81640625" style="758"/>
    <col min="513" max="513" width="4.08984375" style="758" customWidth="1"/>
    <col min="514" max="514" width="42" style="758" customWidth="1"/>
    <col min="515" max="515" width="8.81640625" style="758" customWidth="1"/>
    <col min="516" max="516" width="11" style="758" customWidth="1"/>
    <col min="517" max="517" width="8.90625" style="758" customWidth="1"/>
    <col min="518" max="518" width="10.90625" style="758" customWidth="1"/>
    <col min="519" max="519" width="9.453125" style="758" customWidth="1"/>
    <col min="520" max="520" width="10.26953125" style="758" customWidth="1"/>
    <col min="521" max="521" width="5.7265625" style="758" customWidth="1"/>
    <col min="522" max="768" width="8.81640625" style="758"/>
    <col min="769" max="769" width="4.08984375" style="758" customWidth="1"/>
    <col min="770" max="770" width="42" style="758" customWidth="1"/>
    <col min="771" max="771" width="8.81640625" style="758" customWidth="1"/>
    <col min="772" max="772" width="11" style="758" customWidth="1"/>
    <col min="773" max="773" width="8.90625" style="758" customWidth="1"/>
    <col min="774" max="774" width="10.90625" style="758" customWidth="1"/>
    <col min="775" max="775" width="9.453125" style="758" customWidth="1"/>
    <col min="776" max="776" width="10.26953125" style="758" customWidth="1"/>
    <col min="777" max="777" width="5.7265625" style="758" customWidth="1"/>
    <col min="778" max="1024" width="8.81640625" style="758"/>
    <col min="1025" max="1025" width="4.08984375" style="758" customWidth="1"/>
    <col min="1026" max="1026" width="42" style="758" customWidth="1"/>
    <col min="1027" max="1027" width="8.81640625" style="758" customWidth="1"/>
    <col min="1028" max="1028" width="11" style="758" customWidth="1"/>
    <col min="1029" max="1029" width="8.90625" style="758" customWidth="1"/>
    <col min="1030" max="1030" width="10.90625" style="758" customWidth="1"/>
    <col min="1031" max="1031" width="9.453125" style="758" customWidth="1"/>
    <col min="1032" max="1032" width="10.26953125" style="758" customWidth="1"/>
    <col min="1033" max="1033" width="5.7265625" style="758" customWidth="1"/>
    <col min="1034" max="1280" width="8.81640625" style="758"/>
    <col min="1281" max="1281" width="4.08984375" style="758" customWidth="1"/>
    <col min="1282" max="1282" width="42" style="758" customWidth="1"/>
    <col min="1283" max="1283" width="8.81640625" style="758" customWidth="1"/>
    <col min="1284" max="1284" width="11" style="758" customWidth="1"/>
    <col min="1285" max="1285" width="8.90625" style="758" customWidth="1"/>
    <col min="1286" max="1286" width="10.90625" style="758" customWidth="1"/>
    <col min="1287" max="1287" width="9.453125" style="758" customWidth="1"/>
    <col min="1288" max="1288" width="10.26953125" style="758" customWidth="1"/>
    <col min="1289" max="1289" width="5.7265625" style="758" customWidth="1"/>
    <col min="1290" max="1536" width="8.81640625" style="758"/>
    <col min="1537" max="1537" width="4.08984375" style="758" customWidth="1"/>
    <col min="1538" max="1538" width="42" style="758" customWidth="1"/>
    <col min="1539" max="1539" width="8.81640625" style="758" customWidth="1"/>
    <col min="1540" max="1540" width="11" style="758" customWidth="1"/>
    <col min="1541" max="1541" width="8.90625" style="758" customWidth="1"/>
    <col min="1542" max="1542" width="10.90625" style="758" customWidth="1"/>
    <col min="1543" max="1543" width="9.453125" style="758" customWidth="1"/>
    <col min="1544" max="1544" width="10.26953125" style="758" customWidth="1"/>
    <col min="1545" max="1545" width="5.7265625" style="758" customWidth="1"/>
    <col min="1546" max="1792" width="8.81640625" style="758"/>
    <col min="1793" max="1793" width="4.08984375" style="758" customWidth="1"/>
    <col min="1794" max="1794" width="42" style="758" customWidth="1"/>
    <col min="1795" max="1795" width="8.81640625" style="758" customWidth="1"/>
    <col min="1796" max="1796" width="11" style="758" customWidth="1"/>
    <col min="1797" max="1797" width="8.90625" style="758" customWidth="1"/>
    <col min="1798" max="1798" width="10.90625" style="758" customWidth="1"/>
    <col min="1799" max="1799" width="9.453125" style="758" customWidth="1"/>
    <col min="1800" max="1800" width="10.26953125" style="758" customWidth="1"/>
    <col min="1801" max="1801" width="5.7265625" style="758" customWidth="1"/>
    <col min="1802" max="2048" width="8.81640625" style="758"/>
    <col min="2049" max="2049" width="4.08984375" style="758" customWidth="1"/>
    <col min="2050" max="2050" width="42" style="758" customWidth="1"/>
    <col min="2051" max="2051" width="8.81640625" style="758" customWidth="1"/>
    <col min="2052" max="2052" width="11" style="758" customWidth="1"/>
    <col min="2053" max="2053" width="8.90625" style="758" customWidth="1"/>
    <col min="2054" max="2054" width="10.90625" style="758" customWidth="1"/>
    <col min="2055" max="2055" width="9.453125" style="758" customWidth="1"/>
    <col min="2056" max="2056" width="10.26953125" style="758" customWidth="1"/>
    <col min="2057" max="2057" width="5.7265625" style="758" customWidth="1"/>
    <col min="2058" max="2304" width="8.81640625" style="758"/>
    <col min="2305" max="2305" width="4.08984375" style="758" customWidth="1"/>
    <col min="2306" max="2306" width="42" style="758" customWidth="1"/>
    <col min="2307" max="2307" width="8.81640625" style="758" customWidth="1"/>
    <col min="2308" max="2308" width="11" style="758" customWidth="1"/>
    <col min="2309" max="2309" width="8.90625" style="758" customWidth="1"/>
    <col min="2310" max="2310" width="10.90625" style="758" customWidth="1"/>
    <col min="2311" max="2311" width="9.453125" style="758" customWidth="1"/>
    <col min="2312" max="2312" width="10.26953125" style="758" customWidth="1"/>
    <col min="2313" max="2313" width="5.7265625" style="758" customWidth="1"/>
    <col min="2314" max="2560" width="8.81640625" style="758"/>
    <col min="2561" max="2561" width="4.08984375" style="758" customWidth="1"/>
    <col min="2562" max="2562" width="42" style="758" customWidth="1"/>
    <col min="2563" max="2563" width="8.81640625" style="758" customWidth="1"/>
    <col min="2564" max="2564" width="11" style="758" customWidth="1"/>
    <col min="2565" max="2565" width="8.90625" style="758" customWidth="1"/>
    <col min="2566" max="2566" width="10.90625" style="758" customWidth="1"/>
    <col min="2567" max="2567" width="9.453125" style="758" customWidth="1"/>
    <col min="2568" max="2568" width="10.26953125" style="758" customWidth="1"/>
    <col min="2569" max="2569" width="5.7265625" style="758" customWidth="1"/>
    <col min="2570" max="2816" width="8.81640625" style="758"/>
    <col min="2817" max="2817" width="4.08984375" style="758" customWidth="1"/>
    <col min="2818" max="2818" width="42" style="758" customWidth="1"/>
    <col min="2819" max="2819" width="8.81640625" style="758" customWidth="1"/>
    <col min="2820" max="2820" width="11" style="758" customWidth="1"/>
    <col min="2821" max="2821" width="8.90625" style="758" customWidth="1"/>
    <col min="2822" max="2822" width="10.90625" style="758" customWidth="1"/>
    <col min="2823" max="2823" width="9.453125" style="758" customWidth="1"/>
    <col min="2824" max="2824" width="10.26953125" style="758" customWidth="1"/>
    <col min="2825" max="2825" width="5.7265625" style="758" customWidth="1"/>
    <col min="2826" max="3072" width="8.81640625" style="758"/>
    <col min="3073" max="3073" width="4.08984375" style="758" customWidth="1"/>
    <col min="3074" max="3074" width="42" style="758" customWidth="1"/>
    <col min="3075" max="3075" width="8.81640625" style="758" customWidth="1"/>
    <col min="3076" max="3076" width="11" style="758" customWidth="1"/>
    <col min="3077" max="3077" width="8.90625" style="758" customWidth="1"/>
    <col min="3078" max="3078" width="10.90625" style="758" customWidth="1"/>
    <col min="3079" max="3079" width="9.453125" style="758" customWidth="1"/>
    <col min="3080" max="3080" width="10.26953125" style="758" customWidth="1"/>
    <col min="3081" max="3081" width="5.7265625" style="758" customWidth="1"/>
    <col min="3082" max="3328" width="8.81640625" style="758"/>
    <col min="3329" max="3329" width="4.08984375" style="758" customWidth="1"/>
    <col min="3330" max="3330" width="42" style="758" customWidth="1"/>
    <col min="3331" max="3331" width="8.81640625" style="758" customWidth="1"/>
    <col min="3332" max="3332" width="11" style="758" customWidth="1"/>
    <col min="3333" max="3333" width="8.90625" style="758" customWidth="1"/>
    <col min="3334" max="3334" width="10.90625" style="758" customWidth="1"/>
    <col min="3335" max="3335" width="9.453125" style="758" customWidth="1"/>
    <col min="3336" max="3336" width="10.26953125" style="758" customWidth="1"/>
    <col min="3337" max="3337" width="5.7265625" style="758" customWidth="1"/>
    <col min="3338" max="3584" width="8.81640625" style="758"/>
    <col min="3585" max="3585" width="4.08984375" style="758" customWidth="1"/>
    <col min="3586" max="3586" width="42" style="758" customWidth="1"/>
    <col min="3587" max="3587" width="8.81640625" style="758" customWidth="1"/>
    <col min="3588" max="3588" width="11" style="758" customWidth="1"/>
    <col min="3589" max="3589" width="8.90625" style="758" customWidth="1"/>
    <col min="3590" max="3590" width="10.90625" style="758" customWidth="1"/>
    <col min="3591" max="3591" width="9.453125" style="758" customWidth="1"/>
    <col min="3592" max="3592" width="10.26953125" style="758" customWidth="1"/>
    <col min="3593" max="3593" width="5.7265625" style="758" customWidth="1"/>
    <col min="3594" max="3840" width="8.81640625" style="758"/>
    <col min="3841" max="3841" width="4.08984375" style="758" customWidth="1"/>
    <col min="3842" max="3842" width="42" style="758" customWidth="1"/>
    <col min="3843" max="3843" width="8.81640625" style="758" customWidth="1"/>
    <col min="3844" max="3844" width="11" style="758" customWidth="1"/>
    <col min="3845" max="3845" width="8.90625" style="758" customWidth="1"/>
    <col min="3846" max="3846" width="10.90625" style="758" customWidth="1"/>
    <col min="3847" max="3847" width="9.453125" style="758" customWidth="1"/>
    <col min="3848" max="3848" width="10.26953125" style="758" customWidth="1"/>
    <col min="3849" max="3849" width="5.7265625" style="758" customWidth="1"/>
    <col min="3850" max="4096" width="8.81640625" style="758"/>
    <col min="4097" max="4097" width="4.08984375" style="758" customWidth="1"/>
    <col min="4098" max="4098" width="42" style="758" customWidth="1"/>
    <col min="4099" max="4099" width="8.81640625" style="758" customWidth="1"/>
    <col min="4100" max="4100" width="11" style="758" customWidth="1"/>
    <col min="4101" max="4101" width="8.90625" style="758" customWidth="1"/>
    <col min="4102" max="4102" width="10.90625" style="758" customWidth="1"/>
    <col min="4103" max="4103" width="9.453125" style="758" customWidth="1"/>
    <col min="4104" max="4104" width="10.26953125" style="758" customWidth="1"/>
    <col min="4105" max="4105" width="5.7265625" style="758" customWidth="1"/>
    <col min="4106" max="4352" width="8.81640625" style="758"/>
    <col min="4353" max="4353" width="4.08984375" style="758" customWidth="1"/>
    <col min="4354" max="4354" width="42" style="758" customWidth="1"/>
    <col min="4355" max="4355" width="8.81640625" style="758" customWidth="1"/>
    <col min="4356" max="4356" width="11" style="758" customWidth="1"/>
    <col min="4357" max="4357" width="8.90625" style="758" customWidth="1"/>
    <col min="4358" max="4358" width="10.90625" style="758" customWidth="1"/>
    <col min="4359" max="4359" width="9.453125" style="758" customWidth="1"/>
    <col min="4360" max="4360" width="10.26953125" style="758" customWidth="1"/>
    <col min="4361" max="4361" width="5.7265625" style="758" customWidth="1"/>
    <col min="4362" max="4608" width="8.81640625" style="758"/>
    <col min="4609" max="4609" width="4.08984375" style="758" customWidth="1"/>
    <col min="4610" max="4610" width="42" style="758" customWidth="1"/>
    <col min="4611" max="4611" width="8.81640625" style="758" customWidth="1"/>
    <col min="4612" max="4612" width="11" style="758" customWidth="1"/>
    <col min="4613" max="4613" width="8.90625" style="758" customWidth="1"/>
    <col min="4614" max="4614" width="10.90625" style="758" customWidth="1"/>
    <col min="4615" max="4615" width="9.453125" style="758" customWidth="1"/>
    <col min="4616" max="4616" width="10.26953125" style="758" customWidth="1"/>
    <col min="4617" max="4617" width="5.7265625" style="758" customWidth="1"/>
    <col min="4618" max="4864" width="8.81640625" style="758"/>
    <col min="4865" max="4865" width="4.08984375" style="758" customWidth="1"/>
    <col min="4866" max="4866" width="42" style="758" customWidth="1"/>
    <col min="4867" max="4867" width="8.81640625" style="758" customWidth="1"/>
    <col min="4868" max="4868" width="11" style="758" customWidth="1"/>
    <col min="4869" max="4869" width="8.90625" style="758" customWidth="1"/>
    <col min="4870" max="4870" width="10.90625" style="758" customWidth="1"/>
    <col min="4871" max="4871" width="9.453125" style="758" customWidth="1"/>
    <col min="4872" max="4872" width="10.26953125" style="758" customWidth="1"/>
    <col min="4873" max="4873" width="5.7265625" style="758" customWidth="1"/>
    <col min="4874" max="5120" width="8.81640625" style="758"/>
    <col min="5121" max="5121" width="4.08984375" style="758" customWidth="1"/>
    <col min="5122" max="5122" width="42" style="758" customWidth="1"/>
    <col min="5123" max="5123" width="8.81640625" style="758" customWidth="1"/>
    <col min="5124" max="5124" width="11" style="758" customWidth="1"/>
    <col min="5125" max="5125" width="8.90625" style="758" customWidth="1"/>
    <col min="5126" max="5126" width="10.90625" style="758" customWidth="1"/>
    <col min="5127" max="5127" width="9.453125" style="758" customWidth="1"/>
    <col min="5128" max="5128" width="10.26953125" style="758" customWidth="1"/>
    <col min="5129" max="5129" width="5.7265625" style="758" customWidth="1"/>
    <col min="5130" max="5376" width="8.81640625" style="758"/>
    <col min="5377" max="5377" width="4.08984375" style="758" customWidth="1"/>
    <col min="5378" max="5378" width="42" style="758" customWidth="1"/>
    <col min="5379" max="5379" width="8.81640625" style="758" customWidth="1"/>
    <col min="5380" max="5380" width="11" style="758" customWidth="1"/>
    <col min="5381" max="5381" width="8.90625" style="758" customWidth="1"/>
    <col min="5382" max="5382" width="10.90625" style="758" customWidth="1"/>
    <col min="5383" max="5383" width="9.453125" style="758" customWidth="1"/>
    <col min="5384" max="5384" width="10.26953125" style="758" customWidth="1"/>
    <col min="5385" max="5385" width="5.7265625" style="758" customWidth="1"/>
    <col min="5386" max="5632" width="8.81640625" style="758"/>
    <col min="5633" max="5633" width="4.08984375" style="758" customWidth="1"/>
    <col min="5634" max="5634" width="42" style="758" customWidth="1"/>
    <col min="5635" max="5635" width="8.81640625" style="758" customWidth="1"/>
    <col min="5636" max="5636" width="11" style="758" customWidth="1"/>
    <col min="5637" max="5637" width="8.90625" style="758" customWidth="1"/>
    <col min="5638" max="5638" width="10.90625" style="758" customWidth="1"/>
    <col min="5639" max="5639" width="9.453125" style="758" customWidth="1"/>
    <col min="5640" max="5640" width="10.26953125" style="758" customWidth="1"/>
    <col min="5641" max="5641" width="5.7265625" style="758" customWidth="1"/>
    <col min="5642" max="5888" width="8.81640625" style="758"/>
    <col min="5889" max="5889" width="4.08984375" style="758" customWidth="1"/>
    <col min="5890" max="5890" width="42" style="758" customWidth="1"/>
    <col min="5891" max="5891" width="8.81640625" style="758" customWidth="1"/>
    <col min="5892" max="5892" width="11" style="758" customWidth="1"/>
    <col min="5893" max="5893" width="8.90625" style="758" customWidth="1"/>
    <col min="5894" max="5894" width="10.90625" style="758" customWidth="1"/>
    <col min="5895" max="5895" width="9.453125" style="758" customWidth="1"/>
    <col min="5896" max="5896" width="10.26953125" style="758" customWidth="1"/>
    <col min="5897" max="5897" width="5.7265625" style="758" customWidth="1"/>
    <col min="5898" max="6144" width="8.81640625" style="758"/>
    <col min="6145" max="6145" width="4.08984375" style="758" customWidth="1"/>
    <col min="6146" max="6146" width="42" style="758" customWidth="1"/>
    <col min="6147" max="6147" width="8.81640625" style="758" customWidth="1"/>
    <col min="6148" max="6148" width="11" style="758" customWidth="1"/>
    <col min="6149" max="6149" width="8.90625" style="758" customWidth="1"/>
    <col min="6150" max="6150" width="10.90625" style="758" customWidth="1"/>
    <col min="6151" max="6151" width="9.453125" style="758" customWidth="1"/>
    <col min="6152" max="6152" width="10.26953125" style="758" customWidth="1"/>
    <col min="6153" max="6153" width="5.7265625" style="758" customWidth="1"/>
    <col min="6154" max="6400" width="8.81640625" style="758"/>
    <col min="6401" max="6401" width="4.08984375" style="758" customWidth="1"/>
    <col min="6402" max="6402" width="42" style="758" customWidth="1"/>
    <col min="6403" max="6403" width="8.81640625" style="758" customWidth="1"/>
    <col min="6404" max="6404" width="11" style="758" customWidth="1"/>
    <col min="6405" max="6405" width="8.90625" style="758" customWidth="1"/>
    <col min="6406" max="6406" width="10.90625" style="758" customWidth="1"/>
    <col min="6407" max="6407" width="9.453125" style="758" customWidth="1"/>
    <col min="6408" max="6408" width="10.26953125" style="758" customWidth="1"/>
    <col min="6409" max="6409" width="5.7265625" style="758" customWidth="1"/>
    <col min="6410" max="6656" width="8.81640625" style="758"/>
    <col min="6657" max="6657" width="4.08984375" style="758" customWidth="1"/>
    <col min="6658" max="6658" width="42" style="758" customWidth="1"/>
    <col min="6659" max="6659" width="8.81640625" style="758" customWidth="1"/>
    <col min="6660" max="6660" width="11" style="758" customWidth="1"/>
    <col min="6661" max="6661" width="8.90625" style="758" customWidth="1"/>
    <col min="6662" max="6662" width="10.90625" style="758" customWidth="1"/>
    <col min="6663" max="6663" width="9.453125" style="758" customWidth="1"/>
    <col min="6664" max="6664" width="10.26953125" style="758" customWidth="1"/>
    <col min="6665" max="6665" width="5.7265625" style="758" customWidth="1"/>
    <col min="6666" max="6912" width="8.81640625" style="758"/>
    <col min="6913" max="6913" width="4.08984375" style="758" customWidth="1"/>
    <col min="6914" max="6914" width="42" style="758" customWidth="1"/>
    <col min="6915" max="6915" width="8.81640625" style="758" customWidth="1"/>
    <col min="6916" max="6916" width="11" style="758" customWidth="1"/>
    <col min="6917" max="6917" width="8.90625" style="758" customWidth="1"/>
    <col min="6918" max="6918" width="10.90625" style="758" customWidth="1"/>
    <col min="6919" max="6919" width="9.453125" style="758" customWidth="1"/>
    <col min="6920" max="6920" width="10.26953125" style="758" customWidth="1"/>
    <col min="6921" max="6921" width="5.7265625" style="758" customWidth="1"/>
    <col min="6922" max="7168" width="8.81640625" style="758"/>
    <col min="7169" max="7169" width="4.08984375" style="758" customWidth="1"/>
    <col min="7170" max="7170" width="42" style="758" customWidth="1"/>
    <col min="7171" max="7171" width="8.81640625" style="758" customWidth="1"/>
    <col min="7172" max="7172" width="11" style="758" customWidth="1"/>
    <col min="7173" max="7173" width="8.90625" style="758" customWidth="1"/>
    <col min="7174" max="7174" width="10.90625" style="758" customWidth="1"/>
    <col min="7175" max="7175" width="9.453125" style="758" customWidth="1"/>
    <col min="7176" max="7176" width="10.26953125" style="758" customWidth="1"/>
    <col min="7177" max="7177" width="5.7265625" style="758" customWidth="1"/>
    <col min="7178" max="7424" width="8.81640625" style="758"/>
    <col min="7425" max="7425" width="4.08984375" style="758" customWidth="1"/>
    <col min="7426" max="7426" width="42" style="758" customWidth="1"/>
    <col min="7427" max="7427" width="8.81640625" style="758" customWidth="1"/>
    <col min="7428" max="7428" width="11" style="758" customWidth="1"/>
    <col min="7429" max="7429" width="8.90625" style="758" customWidth="1"/>
    <col min="7430" max="7430" width="10.90625" style="758" customWidth="1"/>
    <col min="7431" max="7431" width="9.453125" style="758" customWidth="1"/>
    <col min="7432" max="7432" width="10.26953125" style="758" customWidth="1"/>
    <col min="7433" max="7433" width="5.7265625" style="758" customWidth="1"/>
    <col min="7434" max="7680" width="8.81640625" style="758"/>
    <col min="7681" max="7681" width="4.08984375" style="758" customWidth="1"/>
    <col min="7682" max="7682" width="42" style="758" customWidth="1"/>
    <col min="7683" max="7683" width="8.81640625" style="758" customWidth="1"/>
    <col min="7684" max="7684" width="11" style="758" customWidth="1"/>
    <col min="7685" max="7685" width="8.90625" style="758" customWidth="1"/>
    <col min="7686" max="7686" width="10.90625" style="758" customWidth="1"/>
    <col min="7687" max="7687" width="9.453125" style="758" customWidth="1"/>
    <col min="7688" max="7688" width="10.26953125" style="758" customWidth="1"/>
    <col min="7689" max="7689" width="5.7265625" style="758" customWidth="1"/>
    <col min="7690" max="7936" width="8.81640625" style="758"/>
    <col min="7937" max="7937" width="4.08984375" style="758" customWidth="1"/>
    <col min="7938" max="7938" width="42" style="758" customWidth="1"/>
    <col min="7939" max="7939" width="8.81640625" style="758" customWidth="1"/>
    <col min="7940" max="7940" width="11" style="758" customWidth="1"/>
    <col min="7941" max="7941" width="8.90625" style="758" customWidth="1"/>
    <col min="7942" max="7942" width="10.90625" style="758" customWidth="1"/>
    <col min="7943" max="7943" width="9.453125" style="758" customWidth="1"/>
    <col min="7944" max="7944" width="10.26953125" style="758" customWidth="1"/>
    <col min="7945" max="7945" width="5.7265625" style="758" customWidth="1"/>
    <col min="7946" max="8192" width="8.81640625" style="758"/>
    <col min="8193" max="8193" width="4.08984375" style="758" customWidth="1"/>
    <col min="8194" max="8194" width="42" style="758" customWidth="1"/>
    <col min="8195" max="8195" width="8.81640625" style="758" customWidth="1"/>
    <col min="8196" max="8196" width="11" style="758" customWidth="1"/>
    <col min="8197" max="8197" width="8.90625" style="758" customWidth="1"/>
    <col min="8198" max="8198" width="10.90625" style="758" customWidth="1"/>
    <col min="8199" max="8199" width="9.453125" style="758" customWidth="1"/>
    <col min="8200" max="8200" width="10.26953125" style="758" customWidth="1"/>
    <col min="8201" max="8201" width="5.7265625" style="758" customWidth="1"/>
    <col min="8202" max="8448" width="8.81640625" style="758"/>
    <col min="8449" max="8449" width="4.08984375" style="758" customWidth="1"/>
    <col min="8450" max="8450" width="42" style="758" customWidth="1"/>
    <col min="8451" max="8451" width="8.81640625" style="758" customWidth="1"/>
    <col min="8452" max="8452" width="11" style="758" customWidth="1"/>
    <col min="8453" max="8453" width="8.90625" style="758" customWidth="1"/>
    <col min="8454" max="8454" width="10.90625" style="758" customWidth="1"/>
    <col min="8455" max="8455" width="9.453125" style="758" customWidth="1"/>
    <col min="8456" max="8456" width="10.26953125" style="758" customWidth="1"/>
    <col min="8457" max="8457" width="5.7265625" style="758" customWidth="1"/>
    <col min="8458" max="8704" width="8.81640625" style="758"/>
    <col min="8705" max="8705" width="4.08984375" style="758" customWidth="1"/>
    <col min="8706" max="8706" width="42" style="758" customWidth="1"/>
    <col min="8707" max="8707" width="8.81640625" style="758" customWidth="1"/>
    <col min="8708" max="8708" width="11" style="758" customWidth="1"/>
    <col min="8709" max="8709" width="8.90625" style="758" customWidth="1"/>
    <col min="8710" max="8710" width="10.90625" style="758" customWidth="1"/>
    <col min="8711" max="8711" width="9.453125" style="758" customWidth="1"/>
    <col min="8712" max="8712" width="10.26953125" style="758" customWidth="1"/>
    <col min="8713" max="8713" width="5.7265625" style="758" customWidth="1"/>
    <col min="8714" max="8960" width="8.81640625" style="758"/>
    <col min="8961" max="8961" width="4.08984375" style="758" customWidth="1"/>
    <col min="8962" max="8962" width="42" style="758" customWidth="1"/>
    <col min="8963" max="8963" width="8.81640625" style="758" customWidth="1"/>
    <col min="8964" max="8964" width="11" style="758" customWidth="1"/>
    <col min="8965" max="8965" width="8.90625" style="758" customWidth="1"/>
    <col min="8966" max="8966" width="10.90625" style="758" customWidth="1"/>
    <col min="8967" max="8967" width="9.453125" style="758" customWidth="1"/>
    <col min="8968" max="8968" width="10.26953125" style="758" customWidth="1"/>
    <col min="8969" max="8969" width="5.7265625" style="758" customWidth="1"/>
    <col min="8970" max="9216" width="8.81640625" style="758"/>
    <col min="9217" max="9217" width="4.08984375" style="758" customWidth="1"/>
    <col min="9218" max="9218" width="42" style="758" customWidth="1"/>
    <col min="9219" max="9219" width="8.81640625" style="758" customWidth="1"/>
    <col min="9220" max="9220" width="11" style="758" customWidth="1"/>
    <col min="9221" max="9221" width="8.90625" style="758" customWidth="1"/>
    <col min="9222" max="9222" width="10.90625" style="758" customWidth="1"/>
    <col min="9223" max="9223" width="9.453125" style="758" customWidth="1"/>
    <col min="9224" max="9224" width="10.26953125" style="758" customWidth="1"/>
    <col min="9225" max="9225" width="5.7265625" style="758" customWidth="1"/>
    <col min="9226" max="9472" width="8.81640625" style="758"/>
    <col min="9473" max="9473" width="4.08984375" style="758" customWidth="1"/>
    <col min="9474" max="9474" width="42" style="758" customWidth="1"/>
    <col min="9475" max="9475" width="8.81640625" style="758" customWidth="1"/>
    <col min="9476" max="9476" width="11" style="758" customWidth="1"/>
    <col min="9477" max="9477" width="8.90625" style="758" customWidth="1"/>
    <col min="9478" max="9478" width="10.90625" style="758" customWidth="1"/>
    <col min="9479" max="9479" width="9.453125" style="758" customWidth="1"/>
    <col min="9480" max="9480" width="10.26953125" style="758" customWidth="1"/>
    <col min="9481" max="9481" width="5.7265625" style="758" customWidth="1"/>
    <col min="9482" max="9728" width="8.81640625" style="758"/>
    <col min="9729" max="9729" width="4.08984375" style="758" customWidth="1"/>
    <col min="9730" max="9730" width="42" style="758" customWidth="1"/>
    <col min="9731" max="9731" width="8.81640625" style="758" customWidth="1"/>
    <col min="9732" max="9732" width="11" style="758" customWidth="1"/>
    <col min="9733" max="9733" width="8.90625" style="758" customWidth="1"/>
    <col min="9734" max="9734" width="10.90625" style="758" customWidth="1"/>
    <col min="9735" max="9735" width="9.453125" style="758" customWidth="1"/>
    <col min="9736" max="9736" width="10.26953125" style="758" customWidth="1"/>
    <col min="9737" max="9737" width="5.7265625" style="758" customWidth="1"/>
    <col min="9738" max="9984" width="8.81640625" style="758"/>
    <col min="9985" max="9985" width="4.08984375" style="758" customWidth="1"/>
    <col min="9986" max="9986" width="42" style="758" customWidth="1"/>
    <col min="9987" max="9987" width="8.81640625" style="758" customWidth="1"/>
    <col min="9988" max="9988" width="11" style="758" customWidth="1"/>
    <col min="9989" max="9989" width="8.90625" style="758" customWidth="1"/>
    <col min="9990" max="9990" width="10.90625" style="758" customWidth="1"/>
    <col min="9991" max="9991" width="9.453125" style="758" customWidth="1"/>
    <col min="9992" max="9992" width="10.26953125" style="758" customWidth="1"/>
    <col min="9993" max="9993" width="5.7265625" style="758" customWidth="1"/>
    <col min="9994" max="10240" width="8.81640625" style="758"/>
    <col min="10241" max="10241" width="4.08984375" style="758" customWidth="1"/>
    <col min="10242" max="10242" width="42" style="758" customWidth="1"/>
    <col min="10243" max="10243" width="8.81640625" style="758" customWidth="1"/>
    <col min="10244" max="10244" width="11" style="758" customWidth="1"/>
    <col min="10245" max="10245" width="8.90625" style="758" customWidth="1"/>
    <col min="10246" max="10246" width="10.90625" style="758" customWidth="1"/>
    <col min="10247" max="10247" width="9.453125" style="758" customWidth="1"/>
    <col min="10248" max="10248" width="10.26953125" style="758" customWidth="1"/>
    <col min="10249" max="10249" width="5.7265625" style="758" customWidth="1"/>
    <col min="10250" max="10496" width="8.81640625" style="758"/>
    <col min="10497" max="10497" width="4.08984375" style="758" customWidth="1"/>
    <col min="10498" max="10498" width="42" style="758" customWidth="1"/>
    <col min="10499" max="10499" width="8.81640625" style="758" customWidth="1"/>
    <col min="10500" max="10500" width="11" style="758" customWidth="1"/>
    <col min="10501" max="10501" width="8.90625" style="758" customWidth="1"/>
    <col min="10502" max="10502" width="10.90625" style="758" customWidth="1"/>
    <col min="10503" max="10503" width="9.453125" style="758" customWidth="1"/>
    <col min="10504" max="10504" width="10.26953125" style="758" customWidth="1"/>
    <col min="10505" max="10505" width="5.7265625" style="758" customWidth="1"/>
    <col min="10506" max="10752" width="8.81640625" style="758"/>
    <col min="10753" max="10753" width="4.08984375" style="758" customWidth="1"/>
    <col min="10754" max="10754" width="42" style="758" customWidth="1"/>
    <col min="10755" max="10755" width="8.81640625" style="758" customWidth="1"/>
    <col min="10756" max="10756" width="11" style="758" customWidth="1"/>
    <col min="10757" max="10757" width="8.90625" style="758" customWidth="1"/>
    <col min="10758" max="10758" width="10.90625" style="758" customWidth="1"/>
    <col min="10759" max="10759" width="9.453125" style="758" customWidth="1"/>
    <col min="10760" max="10760" width="10.26953125" style="758" customWidth="1"/>
    <col min="10761" max="10761" width="5.7265625" style="758" customWidth="1"/>
    <col min="10762" max="11008" width="8.81640625" style="758"/>
    <col min="11009" max="11009" width="4.08984375" style="758" customWidth="1"/>
    <col min="11010" max="11010" width="42" style="758" customWidth="1"/>
    <col min="11011" max="11011" width="8.81640625" style="758" customWidth="1"/>
    <col min="11012" max="11012" width="11" style="758" customWidth="1"/>
    <col min="11013" max="11013" width="8.90625" style="758" customWidth="1"/>
    <col min="11014" max="11014" width="10.90625" style="758" customWidth="1"/>
    <col min="11015" max="11015" width="9.453125" style="758" customWidth="1"/>
    <col min="11016" max="11016" width="10.26953125" style="758" customWidth="1"/>
    <col min="11017" max="11017" width="5.7265625" style="758" customWidth="1"/>
    <col min="11018" max="11264" width="8.81640625" style="758"/>
    <col min="11265" max="11265" width="4.08984375" style="758" customWidth="1"/>
    <col min="11266" max="11266" width="42" style="758" customWidth="1"/>
    <col min="11267" max="11267" width="8.81640625" style="758" customWidth="1"/>
    <col min="11268" max="11268" width="11" style="758" customWidth="1"/>
    <col min="11269" max="11269" width="8.90625" style="758" customWidth="1"/>
    <col min="11270" max="11270" width="10.90625" style="758" customWidth="1"/>
    <col min="11271" max="11271" width="9.453125" style="758" customWidth="1"/>
    <col min="11272" max="11272" width="10.26953125" style="758" customWidth="1"/>
    <col min="11273" max="11273" width="5.7265625" style="758" customWidth="1"/>
    <col min="11274" max="11520" width="8.81640625" style="758"/>
    <col min="11521" max="11521" width="4.08984375" style="758" customWidth="1"/>
    <col min="11522" max="11522" width="42" style="758" customWidth="1"/>
    <col min="11523" max="11523" width="8.81640625" style="758" customWidth="1"/>
    <col min="11524" max="11524" width="11" style="758" customWidth="1"/>
    <col min="11525" max="11525" width="8.90625" style="758" customWidth="1"/>
    <col min="11526" max="11526" width="10.90625" style="758" customWidth="1"/>
    <col min="11527" max="11527" width="9.453125" style="758" customWidth="1"/>
    <col min="11528" max="11528" width="10.26953125" style="758" customWidth="1"/>
    <col min="11529" max="11529" width="5.7265625" style="758" customWidth="1"/>
    <col min="11530" max="11776" width="8.81640625" style="758"/>
    <col min="11777" max="11777" width="4.08984375" style="758" customWidth="1"/>
    <col min="11778" max="11778" width="42" style="758" customWidth="1"/>
    <col min="11779" max="11779" width="8.81640625" style="758" customWidth="1"/>
    <col min="11780" max="11780" width="11" style="758" customWidth="1"/>
    <col min="11781" max="11781" width="8.90625" style="758" customWidth="1"/>
    <col min="11782" max="11782" width="10.90625" style="758" customWidth="1"/>
    <col min="11783" max="11783" width="9.453125" style="758" customWidth="1"/>
    <col min="11784" max="11784" width="10.26953125" style="758" customWidth="1"/>
    <col min="11785" max="11785" width="5.7265625" style="758" customWidth="1"/>
    <col min="11786" max="12032" width="8.81640625" style="758"/>
    <col min="12033" max="12033" width="4.08984375" style="758" customWidth="1"/>
    <col min="12034" max="12034" width="42" style="758" customWidth="1"/>
    <col min="12035" max="12035" width="8.81640625" style="758" customWidth="1"/>
    <col min="12036" max="12036" width="11" style="758" customWidth="1"/>
    <col min="12037" max="12037" width="8.90625" style="758" customWidth="1"/>
    <col min="12038" max="12038" width="10.90625" style="758" customWidth="1"/>
    <col min="12039" max="12039" width="9.453125" style="758" customWidth="1"/>
    <col min="12040" max="12040" width="10.26953125" style="758" customWidth="1"/>
    <col min="12041" max="12041" width="5.7265625" style="758" customWidth="1"/>
    <col min="12042" max="12288" width="8.81640625" style="758"/>
    <col min="12289" max="12289" width="4.08984375" style="758" customWidth="1"/>
    <col min="12290" max="12290" width="42" style="758" customWidth="1"/>
    <col min="12291" max="12291" width="8.81640625" style="758" customWidth="1"/>
    <col min="12292" max="12292" width="11" style="758" customWidth="1"/>
    <col min="12293" max="12293" width="8.90625" style="758" customWidth="1"/>
    <col min="12294" max="12294" width="10.90625" style="758" customWidth="1"/>
    <col min="12295" max="12295" width="9.453125" style="758" customWidth="1"/>
    <col min="12296" max="12296" width="10.26953125" style="758" customWidth="1"/>
    <col min="12297" max="12297" width="5.7265625" style="758" customWidth="1"/>
    <col min="12298" max="12544" width="8.81640625" style="758"/>
    <col min="12545" max="12545" width="4.08984375" style="758" customWidth="1"/>
    <col min="12546" max="12546" width="42" style="758" customWidth="1"/>
    <col min="12547" max="12547" width="8.81640625" style="758" customWidth="1"/>
    <col min="12548" max="12548" width="11" style="758" customWidth="1"/>
    <col min="12549" max="12549" width="8.90625" style="758" customWidth="1"/>
    <col min="12550" max="12550" width="10.90625" style="758" customWidth="1"/>
    <col min="12551" max="12551" width="9.453125" style="758" customWidth="1"/>
    <col min="12552" max="12552" width="10.26953125" style="758" customWidth="1"/>
    <col min="12553" max="12553" width="5.7265625" style="758" customWidth="1"/>
    <col min="12554" max="12800" width="8.81640625" style="758"/>
    <col min="12801" max="12801" width="4.08984375" style="758" customWidth="1"/>
    <col min="12802" max="12802" width="42" style="758" customWidth="1"/>
    <col min="12803" max="12803" width="8.81640625" style="758" customWidth="1"/>
    <col min="12804" max="12804" width="11" style="758" customWidth="1"/>
    <col min="12805" max="12805" width="8.90625" style="758" customWidth="1"/>
    <col min="12806" max="12806" width="10.90625" style="758" customWidth="1"/>
    <col min="12807" max="12807" width="9.453125" style="758" customWidth="1"/>
    <col min="12808" max="12808" width="10.26953125" style="758" customWidth="1"/>
    <col min="12809" max="12809" width="5.7265625" style="758" customWidth="1"/>
    <col min="12810" max="13056" width="8.81640625" style="758"/>
    <col min="13057" max="13057" width="4.08984375" style="758" customWidth="1"/>
    <col min="13058" max="13058" width="42" style="758" customWidth="1"/>
    <col min="13059" max="13059" width="8.81640625" style="758" customWidth="1"/>
    <col min="13060" max="13060" width="11" style="758" customWidth="1"/>
    <col min="13061" max="13061" width="8.90625" style="758" customWidth="1"/>
    <col min="13062" max="13062" width="10.90625" style="758" customWidth="1"/>
    <col min="13063" max="13063" width="9.453125" style="758" customWidth="1"/>
    <col min="13064" max="13064" width="10.26953125" style="758" customWidth="1"/>
    <col min="13065" max="13065" width="5.7265625" style="758" customWidth="1"/>
    <col min="13066" max="13312" width="8.81640625" style="758"/>
    <col min="13313" max="13313" width="4.08984375" style="758" customWidth="1"/>
    <col min="13314" max="13314" width="42" style="758" customWidth="1"/>
    <col min="13315" max="13315" width="8.81640625" style="758" customWidth="1"/>
    <col min="13316" max="13316" width="11" style="758" customWidth="1"/>
    <col min="13317" max="13317" width="8.90625" style="758" customWidth="1"/>
    <col min="13318" max="13318" width="10.90625" style="758" customWidth="1"/>
    <col min="13319" max="13319" width="9.453125" style="758" customWidth="1"/>
    <col min="13320" max="13320" width="10.26953125" style="758" customWidth="1"/>
    <col min="13321" max="13321" width="5.7265625" style="758" customWidth="1"/>
    <col min="13322" max="13568" width="8.81640625" style="758"/>
    <col min="13569" max="13569" width="4.08984375" style="758" customWidth="1"/>
    <col min="13570" max="13570" width="42" style="758" customWidth="1"/>
    <col min="13571" max="13571" width="8.81640625" style="758" customWidth="1"/>
    <col min="13572" max="13572" width="11" style="758" customWidth="1"/>
    <col min="13573" max="13573" width="8.90625" style="758" customWidth="1"/>
    <col min="13574" max="13574" width="10.90625" style="758" customWidth="1"/>
    <col min="13575" max="13575" width="9.453125" style="758" customWidth="1"/>
    <col min="13576" max="13576" width="10.26953125" style="758" customWidth="1"/>
    <col min="13577" max="13577" width="5.7265625" style="758" customWidth="1"/>
    <col min="13578" max="13824" width="8.81640625" style="758"/>
    <col min="13825" max="13825" width="4.08984375" style="758" customWidth="1"/>
    <col min="13826" max="13826" width="42" style="758" customWidth="1"/>
    <col min="13827" max="13827" width="8.81640625" style="758" customWidth="1"/>
    <col min="13828" max="13828" width="11" style="758" customWidth="1"/>
    <col min="13829" max="13829" width="8.90625" style="758" customWidth="1"/>
    <col min="13830" max="13830" width="10.90625" style="758" customWidth="1"/>
    <col min="13831" max="13831" width="9.453125" style="758" customWidth="1"/>
    <col min="13832" max="13832" width="10.26953125" style="758" customWidth="1"/>
    <col min="13833" max="13833" width="5.7265625" style="758" customWidth="1"/>
    <col min="13834" max="14080" width="8.81640625" style="758"/>
    <col min="14081" max="14081" width="4.08984375" style="758" customWidth="1"/>
    <col min="14082" max="14082" width="42" style="758" customWidth="1"/>
    <col min="14083" max="14083" width="8.81640625" style="758" customWidth="1"/>
    <col min="14084" max="14084" width="11" style="758" customWidth="1"/>
    <col min="14085" max="14085" width="8.90625" style="758" customWidth="1"/>
    <col min="14086" max="14086" width="10.90625" style="758" customWidth="1"/>
    <col min="14087" max="14087" width="9.453125" style="758" customWidth="1"/>
    <col min="14088" max="14088" width="10.26953125" style="758" customWidth="1"/>
    <col min="14089" max="14089" width="5.7265625" style="758" customWidth="1"/>
    <col min="14090" max="14336" width="8.81640625" style="758"/>
    <col min="14337" max="14337" width="4.08984375" style="758" customWidth="1"/>
    <col min="14338" max="14338" width="42" style="758" customWidth="1"/>
    <col min="14339" max="14339" width="8.81640625" style="758" customWidth="1"/>
    <col min="14340" max="14340" width="11" style="758" customWidth="1"/>
    <col min="14341" max="14341" width="8.90625" style="758" customWidth="1"/>
    <col min="14342" max="14342" width="10.90625" style="758" customWidth="1"/>
    <col min="14343" max="14343" width="9.453125" style="758" customWidth="1"/>
    <col min="14344" max="14344" width="10.26953125" style="758" customWidth="1"/>
    <col min="14345" max="14345" width="5.7265625" style="758" customWidth="1"/>
    <col min="14346" max="14592" width="8.81640625" style="758"/>
    <col min="14593" max="14593" width="4.08984375" style="758" customWidth="1"/>
    <col min="14594" max="14594" width="42" style="758" customWidth="1"/>
    <col min="14595" max="14595" width="8.81640625" style="758" customWidth="1"/>
    <col min="14596" max="14596" width="11" style="758" customWidth="1"/>
    <col min="14597" max="14597" width="8.90625" style="758" customWidth="1"/>
    <col min="14598" max="14598" width="10.90625" style="758" customWidth="1"/>
    <col min="14599" max="14599" width="9.453125" style="758" customWidth="1"/>
    <col min="14600" max="14600" width="10.26953125" style="758" customWidth="1"/>
    <col min="14601" max="14601" width="5.7265625" style="758" customWidth="1"/>
    <col min="14602" max="14848" width="8.81640625" style="758"/>
    <col min="14849" max="14849" width="4.08984375" style="758" customWidth="1"/>
    <col min="14850" max="14850" width="42" style="758" customWidth="1"/>
    <col min="14851" max="14851" width="8.81640625" style="758" customWidth="1"/>
    <col min="14852" max="14852" width="11" style="758" customWidth="1"/>
    <col min="14853" max="14853" width="8.90625" style="758" customWidth="1"/>
    <col min="14854" max="14854" width="10.90625" style="758" customWidth="1"/>
    <col min="14855" max="14855" width="9.453125" style="758" customWidth="1"/>
    <col min="14856" max="14856" width="10.26953125" style="758" customWidth="1"/>
    <col min="14857" max="14857" width="5.7265625" style="758" customWidth="1"/>
    <col min="14858" max="15104" width="8.81640625" style="758"/>
    <col min="15105" max="15105" width="4.08984375" style="758" customWidth="1"/>
    <col min="15106" max="15106" width="42" style="758" customWidth="1"/>
    <col min="15107" max="15107" width="8.81640625" style="758" customWidth="1"/>
    <col min="15108" max="15108" width="11" style="758" customWidth="1"/>
    <col min="15109" max="15109" width="8.90625" style="758" customWidth="1"/>
    <col min="15110" max="15110" width="10.90625" style="758" customWidth="1"/>
    <col min="15111" max="15111" width="9.453125" style="758" customWidth="1"/>
    <col min="15112" max="15112" width="10.26953125" style="758" customWidth="1"/>
    <col min="15113" max="15113" width="5.7265625" style="758" customWidth="1"/>
    <col min="15114" max="15360" width="8.81640625" style="758"/>
    <col min="15361" max="15361" width="4.08984375" style="758" customWidth="1"/>
    <col min="15362" max="15362" width="42" style="758" customWidth="1"/>
    <col min="15363" max="15363" width="8.81640625" style="758" customWidth="1"/>
    <col min="15364" max="15364" width="11" style="758" customWidth="1"/>
    <col min="15365" max="15365" width="8.90625" style="758" customWidth="1"/>
    <col min="15366" max="15366" width="10.90625" style="758" customWidth="1"/>
    <col min="15367" max="15367" width="9.453125" style="758" customWidth="1"/>
    <col min="15368" max="15368" width="10.26953125" style="758" customWidth="1"/>
    <col min="15369" max="15369" width="5.7265625" style="758" customWidth="1"/>
    <col min="15370" max="15616" width="8.81640625" style="758"/>
    <col min="15617" max="15617" width="4.08984375" style="758" customWidth="1"/>
    <col min="15618" max="15618" width="42" style="758" customWidth="1"/>
    <col min="15619" max="15619" width="8.81640625" style="758" customWidth="1"/>
    <col min="15620" max="15620" width="11" style="758" customWidth="1"/>
    <col min="15621" max="15621" width="8.90625" style="758" customWidth="1"/>
    <col min="15622" max="15622" width="10.90625" style="758" customWidth="1"/>
    <col min="15623" max="15623" width="9.453125" style="758" customWidth="1"/>
    <col min="15624" max="15624" width="10.26953125" style="758" customWidth="1"/>
    <col min="15625" max="15625" width="5.7265625" style="758" customWidth="1"/>
    <col min="15626" max="15872" width="8.81640625" style="758"/>
    <col min="15873" max="15873" width="4.08984375" style="758" customWidth="1"/>
    <col min="15874" max="15874" width="42" style="758" customWidth="1"/>
    <col min="15875" max="15875" width="8.81640625" style="758" customWidth="1"/>
    <col min="15876" max="15876" width="11" style="758" customWidth="1"/>
    <col min="15877" max="15877" width="8.90625" style="758" customWidth="1"/>
    <col min="15878" max="15878" width="10.90625" style="758" customWidth="1"/>
    <col min="15879" max="15879" width="9.453125" style="758" customWidth="1"/>
    <col min="15880" max="15880" width="10.26953125" style="758" customWidth="1"/>
    <col min="15881" max="15881" width="5.7265625" style="758" customWidth="1"/>
    <col min="15882" max="16128" width="8.81640625" style="758"/>
    <col min="16129" max="16129" width="4.08984375" style="758" customWidth="1"/>
    <col min="16130" max="16130" width="42" style="758" customWidth="1"/>
    <col min="16131" max="16131" width="8.81640625" style="758" customWidth="1"/>
    <col min="16132" max="16132" width="11" style="758" customWidth="1"/>
    <col min="16133" max="16133" width="8.90625" style="758" customWidth="1"/>
    <col min="16134" max="16134" width="10.90625" style="758" customWidth="1"/>
    <col min="16135" max="16135" width="9.453125" style="758" customWidth="1"/>
    <col min="16136" max="16136" width="10.26953125" style="758" customWidth="1"/>
    <col min="16137" max="16137" width="5.7265625" style="758" customWidth="1"/>
    <col min="16138" max="16384" width="8.81640625" style="758"/>
  </cols>
  <sheetData>
    <row r="1" spans="1:9" s="756" customFormat="1">
      <c r="A1" s="1356" t="s">
        <v>3215</v>
      </c>
      <c r="B1" s="1356"/>
      <c r="F1" s="1354" t="s">
        <v>1096</v>
      </c>
      <c r="G1" s="1354"/>
      <c r="H1" s="1354"/>
      <c r="I1" s="1354"/>
    </row>
    <row r="2" spans="1:9">
      <c r="A2" s="757"/>
    </row>
    <row r="3" spans="1:9" ht="18.75">
      <c r="A3" s="1355" t="s">
        <v>3240</v>
      </c>
      <c r="B3" s="1355"/>
      <c r="C3" s="1355"/>
      <c r="D3" s="1355"/>
      <c r="E3" s="1355"/>
      <c r="F3" s="1355"/>
      <c r="G3" s="1355"/>
      <c r="H3" s="1355"/>
      <c r="I3" s="1355"/>
    </row>
    <row r="4" spans="1:9">
      <c r="H4" s="1357" t="s">
        <v>818</v>
      </c>
      <c r="I4" s="1357"/>
    </row>
    <row r="5" spans="1:9" s="759" customFormat="1" ht="31.5" customHeight="1">
      <c r="A5" s="1350" t="s">
        <v>428</v>
      </c>
      <c r="B5" s="1350" t="s">
        <v>413</v>
      </c>
      <c r="C5" s="1350" t="s">
        <v>3241</v>
      </c>
      <c r="D5" s="1350"/>
      <c r="E5" s="1350" t="s">
        <v>3242</v>
      </c>
      <c r="F5" s="1350"/>
      <c r="G5" s="1350" t="s">
        <v>888</v>
      </c>
      <c r="H5" s="1350"/>
      <c r="I5" s="1350" t="s">
        <v>464</v>
      </c>
    </row>
    <row r="6" spans="1:9" s="759" customFormat="1">
      <c r="A6" s="1350"/>
      <c r="B6" s="1350"/>
      <c r="C6" s="760" t="s">
        <v>889</v>
      </c>
      <c r="D6" s="760" t="s">
        <v>890</v>
      </c>
      <c r="E6" s="760" t="s">
        <v>889</v>
      </c>
      <c r="F6" s="760" t="s">
        <v>890</v>
      </c>
      <c r="G6" s="760" t="s">
        <v>889</v>
      </c>
      <c r="H6" s="760" t="s">
        <v>890</v>
      </c>
      <c r="I6" s="1350"/>
    </row>
    <row r="7" spans="1:9">
      <c r="A7" s="760" t="s">
        <v>421</v>
      </c>
      <c r="B7" s="761" t="s">
        <v>891</v>
      </c>
      <c r="C7" s="762">
        <f>C8+C9+C10+C15</f>
        <v>72000000</v>
      </c>
      <c r="D7" s="762">
        <f t="shared" ref="D7:H7" si="0">D8+D9+D10+D15</f>
        <v>5000400000</v>
      </c>
      <c r="E7" s="762">
        <f t="shared" si="0"/>
        <v>72000000</v>
      </c>
      <c r="F7" s="762">
        <f t="shared" si="0"/>
        <v>132300000</v>
      </c>
      <c r="G7" s="762">
        <f t="shared" si="0"/>
        <v>0</v>
      </c>
      <c r="H7" s="762">
        <f t="shared" si="0"/>
        <v>4868100000</v>
      </c>
      <c r="I7" s="762"/>
    </row>
    <row r="8" spans="1:9" s="759" customFormat="1">
      <c r="A8" s="760">
        <v>1</v>
      </c>
      <c r="B8" s="761" t="s">
        <v>892</v>
      </c>
      <c r="C8" s="762">
        <f>C48+C82+C117+C151+C185+C219+C253+C288</f>
        <v>0</v>
      </c>
      <c r="D8" s="762">
        <f t="shared" ref="D8:H8" si="1">D48+D82+D117+D151+D185+D219+D253+D288</f>
        <v>0</v>
      </c>
      <c r="E8" s="762">
        <f t="shared" si="1"/>
        <v>0</v>
      </c>
      <c r="F8" s="762">
        <f t="shared" si="1"/>
        <v>0</v>
      </c>
      <c r="G8" s="762">
        <f t="shared" si="1"/>
        <v>0</v>
      </c>
      <c r="H8" s="762">
        <f t="shared" si="1"/>
        <v>0</v>
      </c>
      <c r="I8" s="763"/>
    </row>
    <row r="9" spans="1:9" s="759" customFormat="1">
      <c r="A9" s="760">
        <v>2</v>
      </c>
      <c r="B9" s="761" t="s">
        <v>3243</v>
      </c>
      <c r="C9" s="762">
        <f t="shared" ref="C9:H24" si="2">C49+C83+C118+C152+C186+C220+C254+C289</f>
        <v>0</v>
      </c>
      <c r="D9" s="762">
        <f t="shared" si="2"/>
        <v>0</v>
      </c>
      <c r="E9" s="762">
        <f t="shared" si="2"/>
        <v>0</v>
      </c>
      <c r="F9" s="762">
        <f t="shared" si="2"/>
        <v>0</v>
      </c>
      <c r="G9" s="762">
        <f t="shared" si="2"/>
        <v>0</v>
      </c>
      <c r="H9" s="762">
        <f t="shared" si="2"/>
        <v>0</v>
      </c>
      <c r="I9" s="764"/>
    </row>
    <row r="10" spans="1:9" s="759" customFormat="1">
      <c r="A10" s="760">
        <v>3</v>
      </c>
      <c r="B10" s="761" t="s">
        <v>3244</v>
      </c>
      <c r="C10" s="762">
        <f t="shared" si="2"/>
        <v>72000000</v>
      </c>
      <c r="D10" s="762">
        <f t="shared" si="2"/>
        <v>5000400000</v>
      </c>
      <c r="E10" s="762">
        <f t="shared" si="2"/>
        <v>72000000</v>
      </c>
      <c r="F10" s="762">
        <f t="shared" si="2"/>
        <v>132300000</v>
      </c>
      <c r="G10" s="762">
        <f t="shared" si="2"/>
        <v>0</v>
      </c>
      <c r="H10" s="762">
        <f t="shared" si="2"/>
        <v>4868100000</v>
      </c>
      <c r="I10" s="763"/>
    </row>
    <row r="11" spans="1:9" s="766" customFormat="1">
      <c r="A11" s="764" t="s">
        <v>3245</v>
      </c>
      <c r="B11" s="765" t="s">
        <v>3246</v>
      </c>
      <c r="C11" s="763">
        <f t="shared" si="2"/>
        <v>0</v>
      </c>
      <c r="D11" s="763">
        <f t="shared" si="2"/>
        <v>86900000</v>
      </c>
      <c r="E11" s="763">
        <f t="shared" si="2"/>
        <v>0</v>
      </c>
      <c r="F11" s="763">
        <f t="shared" si="2"/>
        <v>86900000</v>
      </c>
      <c r="G11" s="763">
        <f t="shared" si="2"/>
        <v>0</v>
      </c>
      <c r="H11" s="763">
        <f t="shared" si="2"/>
        <v>0</v>
      </c>
      <c r="I11" s="764"/>
    </row>
    <row r="12" spans="1:9" s="766" customFormat="1">
      <c r="A12" s="764"/>
      <c r="B12" s="767" t="s">
        <v>3247</v>
      </c>
      <c r="C12" s="763">
        <f t="shared" si="2"/>
        <v>0</v>
      </c>
      <c r="D12" s="763">
        <f t="shared" si="2"/>
        <v>0</v>
      </c>
      <c r="E12" s="763">
        <f t="shared" si="2"/>
        <v>0</v>
      </c>
      <c r="F12" s="763">
        <f t="shared" si="2"/>
        <v>0</v>
      </c>
      <c r="G12" s="763">
        <f t="shared" si="2"/>
        <v>0</v>
      </c>
      <c r="H12" s="763">
        <f t="shared" si="2"/>
        <v>0</v>
      </c>
      <c r="I12" s="764"/>
    </row>
    <row r="13" spans="1:9" s="766" customFormat="1">
      <c r="A13" s="764"/>
      <c r="B13" s="767" t="s">
        <v>3248</v>
      </c>
      <c r="C13" s="763">
        <f t="shared" si="2"/>
        <v>72000000</v>
      </c>
      <c r="D13" s="763">
        <f t="shared" si="2"/>
        <v>86900000</v>
      </c>
      <c r="E13" s="763">
        <f t="shared" si="2"/>
        <v>72000000</v>
      </c>
      <c r="F13" s="763">
        <f t="shared" si="2"/>
        <v>86900000</v>
      </c>
      <c r="G13" s="763">
        <f t="shared" si="2"/>
        <v>0</v>
      </c>
      <c r="H13" s="763">
        <f t="shared" si="2"/>
        <v>0</v>
      </c>
      <c r="I13" s="763"/>
    </row>
    <row r="14" spans="1:9" s="766" customFormat="1">
      <c r="A14" s="764" t="s">
        <v>3249</v>
      </c>
      <c r="B14" s="765" t="s">
        <v>3250</v>
      </c>
      <c r="C14" s="763">
        <f t="shared" si="2"/>
        <v>0</v>
      </c>
      <c r="D14" s="763">
        <f t="shared" si="2"/>
        <v>4913500000</v>
      </c>
      <c r="E14" s="763">
        <f t="shared" si="2"/>
        <v>0</v>
      </c>
      <c r="F14" s="763">
        <f t="shared" si="2"/>
        <v>45400000</v>
      </c>
      <c r="G14" s="763">
        <f t="shared" si="2"/>
        <v>0</v>
      </c>
      <c r="H14" s="763">
        <f t="shared" si="2"/>
        <v>4868100000</v>
      </c>
      <c r="I14" s="763"/>
    </row>
    <row r="15" spans="1:9" s="759" customFormat="1">
      <c r="A15" s="760">
        <v>4</v>
      </c>
      <c r="B15" s="761" t="s">
        <v>3251</v>
      </c>
      <c r="C15" s="762">
        <f t="shared" si="2"/>
        <v>0</v>
      </c>
      <c r="D15" s="762">
        <f t="shared" si="2"/>
        <v>0</v>
      </c>
      <c r="E15" s="762">
        <f t="shared" si="2"/>
        <v>0</v>
      </c>
      <c r="F15" s="762">
        <f t="shared" si="2"/>
        <v>0</v>
      </c>
      <c r="G15" s="762">
        <f t="shared" si="2"/>
        <v>0</v>
      </c>
      <c r="H15" s="762">
        <f t="shared" si="2"/>
        <v>0</v>
      </c>
      <c r="I15" s="763"/>
    </row>
    <row r="16" spans="1:9" s="766" customFormat="1">
      <c r="A16" s="764"/>
      <c r="B16" s="767" t="s">
        <v>3247</v>
      </c>
      <c r="C16" s="763">
        <f t="shared" si="2"/>
        <v>0</v>
      </c>
      <c r="D16" s="763">
        <f t="shared" si="2"/>
        <v>0</v>
      </c>
      <c r="E16" s="763">
        <f t="shared" si="2"/>
        <v>0</v>
      </c>
      <c r="F16" s="763">
        <f t="shared" si="2"/>
        <v>0</v>
      </c>
      <c r="G16" s="763">
        <f t="shared" si="2"/>
        <v>0</v>
      </c>
      <c r="H16" s="763">
        <f t="shared" si="2"/>
        <v>0</v>
      </c>
      <c r="I16" s="763"/>
    </row>
    <row r="17" spans="1:11" s="766" customFormat="1">
      <c r="A17" s="764"/>
      <c r="B17" s="767" t="s">
        <v>3248</v>
      </c>
      <c r="C17" s="763">
        <f t="shared" si="2"/>
        <v>0</v>
      </c>
      <c r="D17" s="763">
        <f t="shared" si="2"/>
        <v>0</v>
      </c>
      <c r="E17" s="763">
        <f t="shared" si="2"/>
        <v>0</v>
      </c>
      <c r="F17" s="763">
        <f t="shared" si="2"/>
        <v>0</v>
      </c>
      <c r="G17" s="763">
        <f t="shared" si="2"/>
        <v>0</v>
      </c>
      <c r="H17" s="763">
        <f t="shared" si="2"/>
        <v>0</v>
      </c>
      <c r="I17" s="763"/>
    </row>
    <row r="18" spans="1:11">
      <c r="A18" s="760" t="s">
        <v>422</v>
      </c>
      <c r="B18" s="761" t="s">
        <v>893</v>
      </c>
      <c r="C18" s="762">
        <f>C19+C25+C32+C35</f>
        <v>6913357170</v>
      </c>
      <c r="D18" s="762">
        <f t="shared" ref="D18:H18" si="3">D19+D25+D32+D35</f>
        <v>40879876820</v>
      </c>
      <c r="E18" s="762">
        <f t="shared" si="3"/>
        <v>14190255170</v>
      </c>
      <c r="F18" s="762">
        <f t="shared" si="3"/>
        <v>35757076820</v>
      </c>
      <c r="G18" s="762">
        <f t="shared" si="3"/>
        <v>7276898000</v>
      </c>
      <c r="H18" s="762">
        <f t="shared" si="3"/>
        <v>5122800000</v>
      </c>
      <c r="I18" s="760"/>
    </row>
    <row r="19" spans="1:11" s="771" customFormat="1" ht="18.75">
      <c r="A19" s="768">
        <v>1</v>
      </c>
      <c r="B19" s="769" t="s">
        <v>894</v>
      </c>
      <c r="C19" s="762">
        <f>C20+C23</f>
        <v>58279250</v>
      </c>
      <c r="D19" s="762">
        <f t="shared" ref="D19:H19" si="4">D20+D23</f>
        <v>168343820</v>
      </c>
      <c r="E19" s="762">
        <f t="shared" si="4"/>
        <v>58279250</v>
      </c>
      <c r="F19" s="762">
        <f t="shared" si="4"/>
        <v>168343820</v>
      </c>
      <c r="G19" s="762">
        <f t="shared" si="4"/>
        <v>0</v>
      </c>
      <c r="H19" s="762">
        <f t="shared" si="4"/>
        <v>0</v>
      </c>
      <c r="I19" s="770"/>
    </row>
    <row r="20" spans="1:11" s="772" customFormat="1" ht="18.75">
      <c r="A20" s="770" t="s">
        <v>515</v>
      </c>
      <c r="B20" s="767" t="s">
        <v>3252</v>
      </c>
      <c r="C20" s="763">
        <f t="shared" si="2"/>
        <v>58279250</v>
      </c>
      <c r="D20" s="763">
        <f t="shared" si="2"/>
        <v>140286517</v>
      </c>
      <c r="E20" s="763">
        <f t="shared" si="2"/>
        <v>58279250</v>
      </c>
      <c r="F20" s="763">
        <f t="shared" si="2"/>
        <v>140286517</v>
      </c>
      <c r="G20" s="763">
        <f t="shared" si="2"/>
        <v>0</v>
      </c>
      <c r="H20" s="763">
        <f t="shared" si="2"/>
        <v>0</v>
      </c>
      <c r="I20" s="770"/>
    </row>
    <row r="21" spans="1:11" s="766" customFormat="1">
      <c r="A21" s="764"/>
      <c r="B21" s="765" t="s">
        <v>3253</v>
      </c>
      <c r="C21" s="763">
        <f t="shared" si="2"/>
        <v>38165300</v>
      </c>
      <c r="D21" s="763">
        <f t="shared" si="2"/>
        <v>89856699</v>
      </c>
      <c r="E21" s="763">
        <f t="shared" si="2"/>
        <v>38165300</v>
      </c>
      <c r="F21" s="763">
        <f t="shared" si="2"/>
        <v>89856699</v>
      </c>
      <c r="G21" s="763">
        <f t="shared" si="2"/>
        <v>0</v>
      </c>
      <c r="H21" s="763">
        <f t="shared" si="2"/>
        <v>0</v>
      </c>
      <c r="I21" s="763"/>
    </row>
    <row r="22" spans="1:11" s="766" customFormat="1">
      <c r="A22" s="764"/>
      <c r="B22" s="765" t="s">
        <v>3254</v>
      </c>
      <c r="C22" s="763">
        <f t="shared" si="2"/>
        <v>20113950</v>
      </c>
      <c r="D22" s="763">
        <f t="shared" si="2"/>
        <v>50429818</v>
      </c>
      <c r="E22" s="763">
        <f t="shared" si="2"/>
        <v>20113950</v>
      </c>
      <c r="F22" s="763">
        <f t="shared" si="2"/>
        <v>50429818</v>
      </c>
      <c r="G22" s="763">
        <f t="shared" si="2"/>
        <v>0</v>
      </c>
      <c r="H22" s="763">
        <f t="shared" si="2"/>
        <v>0</v>
      </c>
      <c r="I22" s="763"/>
    </row>
    <row r="23" spans="1:11" s="772" customFormat="1" ht="18.75">
      <c r="A23" s="770" t="s">
        <v>692</v>
      </c>
      <c r="B23" s="767" t="s">
        <v>3255</v>
      </c>
      <c r="C23" s="763">
        <f t="shared" si="2"/>
        <v>0</v>
      </c>
      <c r="D23" s="763">
        <f t="shared" si="2"/>
        <v>28057303</v>
      </c>
      <c r="E23" s="763">
        <f t="shared" si="2"/>
        <v>0</v>
      </c>
      <c r="F23" s="763">
        <f t="shared" si="2"/>
        <v>28057303</v>
      </c>
      <c r="G23" s="763">
        <f t="shared" si="2"/>
        <v>0</v>
      </c>
      <c r="H23" s="763">
        <f t="shared" si="2"/>
        <v>0</v>
      </c>
      <c r="I23" s="763"/>
    </row>
    <row r="24" spans="1:11" s="771" customFormat="1" ht="18.75">
      <c r="A24" s="768">
        <v>2</v>
      </c>
      <c r="B24" s="769" t="s">
        <v>3243</v>
      </c>
      <c r="C24" s="762">
        <f t="shared" si="2"/>
        <v>0</v>
      </c>
      <c r="D24" s="762">
        <f t="shared" si="2"/>
        <v>0</v>
      </c>
      <c r="E24" s="762">
        <f t="shared" si="2"/>
        <v>0</v>
      </c>
      <c r="F24" s="762">
        <f t="shared" si="2"/>
        <v>0</v>
      </c>
      <c r="G24" s="762">
        <f t="shared" si="2"/>
        <v>0</v>
      </c>
      <c r="H24" s="762">
        <f t="shared" si="2"/>
        <v>0</v>
      </c>
      <c r="I24" s="763"/>
    </row>
    <row r="25" spans="1:11" s="771" customFormat="1" ht="18.75">
      <c r="A25" s="768">
        <v>3</v>
      </c>
      <c r="B25" s="769" t="s">
        <v>3256</v>
      </c>
      <c r="C25" s="762">
        <f>C26+C29</f>
        <v>6855077920</v>
      </c>
      <c r="D25" s="762">
        <f t="shared" ref="D25:H25" si="5">D26+D29</f>
        <v>32942901000</v>
      </c>
      <c r="E25" s="762">
        <f t="shared" si="5"/>
        <v>13959334920</v>
      </c>
      <c r="F25" s="762">
        <f t="shared" si="5"/>
        <v>27820101000</v>
      </c>
      <c r="G25" s="762">
        <f t="shared" si="5"/>
        <v>7104257000</v>
      </c>
      <c r="H25" s="762">
        <f t="shared" si="5"/>
        <v>5122800000</v>
      </c>
      <c r="I25" s="763"/>
      <c r="K25" s="773"/>
    </row>
    <row r="26" spans="1:11" s="766" customFormat="1">
      <c r="A26" s="764" t="s">
        <v>3245</v>
      </c>
      <c r="B26" s="765" t="s">
        <v>3246</v>
      </c>
      <c r="C26" s="763">
        <f t="shared" ref="C26:H36" si="6">C66+C100+C135+C169+C203+C237+C271+C306</f>
        <v>6855077920</v>
      </c>
      <c r="D26" s="763">
        <f t="shared" si="6"/>
        <v>2240384000</v>
      </c>
      <c r="E26" s="763">
        <f t="shared" si="6"/>
        <v>6855077920</v>
      </c>
      <c r="F26" s="763">
        <f t="shared" si="6"/>
        <v>388684000</v>
      </c>
      <c r="G26" s="763">
        <f t="shared" si="6"/>
        <v>0</v>
      </c>
      <c r="H26" s="763">
        <f t="shared" si="6"/>
        <v>1851700000</v>
      </c>
      <c r="I26" s="763"/>
    </row>
    <row r="27" spans="1:11" s="766" customFormat="1">
      <c r="A27" s="764"/>
      <c r="B27" s="765" t="s">
        <v>3247</v>
      </c>
      <c r="C27" s="763">
        <f t="shared" si="6"/>
        <v>300700000</v>
      </c>
      <c r="D27" s="763">
        <f t="shared" si="6"/>
        <v>68684000</v>
      </c>
      <c r="E27" s="763">
        <f t="shared" si="6"/>
        <v>300700000</v>
      </c>
      <c r="F27" s="763">
        <f t="shared" si="6"/>
        <v>68684000</v>
      </c>
      <c r="G27" s="763">
        <f t="shared" si="6"/>
        <v>0</v>
      </c>
      <c r="H27" s="763">
        <f t="shared" si="6"/>
        <v>0</v>
      </c>
      <c r="I27" s="763"/>
    </row>
    <row r="28" spans="1:11" s="766" customFormat="1">
      <c r="A28" s="764"/>
      <c r="B28" s="765" t="s">
        <v>3257</v>
      </c>
      <c r="C28" s="763">
        <f t="shared" si="6"/>
        <v>6554377920</v>
      </c>
      <c r="D28" s="763">
        <f t="shared" si="6"/>
        <v>2171700000</v>
      </c>
      <c r="E28" s="763">
        <f t="shared" si="6"/>
        <v>6554377920</v>
      </c>
      <c r="F28" s="763">
        <f t="shared" si="6"/>
        <v>320000000</v>
      </c>
      <c r="G28" s="763">
        <f t="shared" si="6"/>
        <v>0</v>
      </c>
      <c r="H28" s="763">
        <f t="shared" si="6"/>
        <v>1851700000</v>
      </c>
      <c r="I28" s="763"/>
    </row>
    <row r="29" spans="1:11" s="766" customFormat="1">
      <c r="A29" s="764" t="s">
        <v>3249</v>
      </c>
      <c r="B29" s="765" t="s">
        <v>3258</v>
      </c>
      <c r="C29" s="763">
        <f t="shared" si="6"/>
        <v>0</v>
      </c>
      <c r="D29" s="763">
        <f t="shared" si="6"/>
        <v>30702517000</v>
      </c>
      <c r="E29" s="763">
        <f t="shared" si="6"/>
        <v>7104257000</v>
      </c>
      <c r="F29" s="763">
        <f t="shared" si="6"/>
        <v>27431417000</v>
      </c>
      <c r="G29" s="763">
        <f t="shared" si="6"/>
        <v>7104257000</v>
      </c>
      <c r="H29" s="763">
        <f t="shared" si="6"/>
        <v>3271100000</v>
      </c>
      <c r="I29" s="763"/>
    </row>
    <row r="30" spans="1:11" s="766" customFormat="1">
      <c r="A30" s="764"/>
      <c r="B30" s="765" t="s">
        <v>3247</v>
      </c>
      <c r="C30" s="763">
        <f t="shared" si="6"/>
        <v>0</v>
      </c>
      <c r="D30" s="763">
        <f t="shared" si="6"/>
        <v>3325217000</v>
      </c>
      <c r="E30" s="763">
        <f t="shared" si="6"/>
        <v>0</v>
      </c>
      <c r="F30" s="763">
        <f t="shared" si="6"/>
        <v>54117000</v>
      </c>
      <c r="G30" s="763">
        <f t="shared" si="6"/>
        <v>0</v>
      </c>
      <c r="H30" s="763">
        <f t="shared" si="6"/>
        <v>3271100000</v>
      </c>
      <c r="I30" s="763"/>
    </row>
    <row r="31" spans="1:11" s="766" customFormat="1">
      <c r="A31" s="764"/>
      <c r="B31" s="765" t="s">
        <v>3257</v>
      </c>
      <c r="C31" s="763">
        <f t="shared" si="6"/>
        <v>0</v>
      </c>
      <c r="D31" s="763">
        <f t="shared" si="6"/>
        <v>27377300000</v>
      </c>
      <c r="E31" s="763">
        <f t="shared" si="6"/>
        <v>7104257000</v>
      </c>
      <c r="F31" s="763">
        <f t="shared" si="6"/>
        <v>27377300000</v>
      </c>
      <c r="G31" s="763">
        <f t="shared" si="6"/>
        <v>7104257000</v>
      </c>
      <c r="H31" s="763">
        <f t="shared" si="6"/>
        <v>0</v>
      </c>
      <c r="I31" s="763"/>
    </row>
    <row r="32" spans="1:11">
      <c r="A32" s="768">
        <v>4</v>
      </c>
      <c r="B32" s="769" t="s">
        <v>3250</v>
      </c>
      <c r="C32" s="762">
        <f>C33+C34</f>
        <v>0</v>
      </c>
      <c r="D32" s="762">
        <f t="shared" ref="D32:H32" si="7">D33+D34</f>
        <v>7768632000</v>
      </c>
      <c r="E32" s="762">
        <f t="shared" si="7"/>
        <v>172641000</v>
      </c>
      <c r="F32" s="762">
        <f t="shared" si="7"/>
        <v>7768632000</v>
      </c>
      <c r="G32" s="762">
        <f t="shared" si="7"/>
        <v>172641000</v>
      </c>
      <c r="H32" s="762">
        <f t="shared" si="7"/>
        <v>0</v>
      </c>
      <c r="I32" s="763"/>
    </row>
    <row r="33" spans="1:13" s="766" customFormat="1">
      <c r="A33" s="770"/>
      <c r="B33" s="765" t="s">
        <v>3259</v>
      </c>
      <c r="C33" s="763">
        <f t="shared" si="6"/>
        <v>0</v>
      </c>
      <c r="D33" s="763">
        <f t="shared" si="6"/>
        <v>7257341000</v>
      </c>
      <c r="E33" s="763">
        <f t="shared" si="6"/>
        <v>0</v>
      </c>
      <c r="F33" s="763">
        <f t="shared" si="6"/>
        <v>7257341000</v>
      </c>
      <c r="G33" s="763">
        <f t="shared" si="6"/>
        <v>0</v>
      </c>
      <c r="H33" s="763">
        <f t="shared" si="6"/>
        <v>0</v>
      </c>
      <c r="I33" s="763"/>
    </row>
    <row r="34" spans="1:13" s="766" customFormat="1">
      <c r="A34" s="770"/>
      <c r="B34" s="765" t="s">
        <v>3260</v>
      </c>
      <c r="C34" s="763">
        <f t="shared" si="6"/>
        <v>0</v>
      </c>
      <c r="D34" s="763">
        <f t="shared" si="6"/>
        <v>511291000</v>
      </c>
      <c r="E34" s="763">
        <f t="shared" si="6"/>
        <v>172641000</v>
      </c>
      <c r="F34" s="763">
        <f t="shared" si="6"/>
        <v>511291000</v>
      </c>
      <c r="G34" s="763">
        <f t="shared" si="6"/>
        <v>172641000</v>
      </c>
      <c r="H34" s="763">
        <f t="shared" si="6"/>
        <v>0</v>
      </c>
      <c r="I34" s="763"/>
    </row>
    <row r="35" spans="1:13" s="771" customFormat="1" ht="18.75">
      <c r="A35" s="768">
        <v>5</v>
      </c>
      <c r="B35" s="769" t="s">
        <v>895</v>
      </c>
      <c r="C35" s="762">
        <f t="shared" si="6"/>
        <v>0</v>
      </c>
      <c r="D35" s="762">
        <f t="shared" si="6"/>
        <v>0</v>
      </c>
      <c r="E35" s="762">
        <f t="shared" si="6"/>
        <v>0</v>
      </c>
      <c r="F35" s="762">
        <f t="shared" si="6"/>
        <v>0</v>
      </c>
      <c r="G35" s="762">
        <f t="shared" si="6"/>
        <v>0</v>
      </c>
      <c r="H35" s="762">
        <f t="shared" si="6"/>
        <v>0</v>
      </c>
      <c r="I35" s="763"/>
    </row>
    <row r="36" spans="1:13">
      <c r="A36" s="760" t="s">
        <v>423</v>
      </c>
      <c r="B36" s="761" t="s">
        <v>896</v>
      </c>
      <c r="C36" s="762">
        <f t="shared" si="6"/>
        <v>0</v>
      </c>
      <c r="D36" s="762">
        <f t="shared" si="6"/>
        <v>0</v>
      </c>
      <c r="E36" s="762">
        <f t="shared" si="6"/>
        <v>0</v>
      </c>
      <c r="F36" s="762">
        <f t="shared" si="6"/>
        <v>0</v>
      </c>
      <c r="G36" s="762">
        <f t="shared" si="6"/>
        <v>0</v>
      </c>
      <c r="H36" s="762">
        <f t="shared" si="6"/>
        <v>0</v>
      </c>
      <c r="I36" s="763"/>
    </row>
    <row r="37" spans="1:13">
      <c r="A37" s="774"/>
    </row>
    <row r="38" spans="1:13" s="775" customFormat="1" ht="18.75">
      <c r="B38" s="776" t="s">
        <v>3261</v>
      </c>
      <c r="C38" s="1351" t="s">
        <v>3262</v>
      </c>
      <c r="D38" s="1351"/>
      <c r="E38" s="1351"/>
      <c r="F38" s="1351"/>
      <c r="G38" s="1351"/>
      <c r="H38" s="1351"/>
      <c r="I38" s="1351"/>
      <c r="M38" s="777"/>
    </row>
    <row r="39" spans="1:13" s="778" customFormat="1" ht="15.75">
      <c r="B39" s="779" t="s">
        <v>1111</v>
      </c>
      <c r="C39" s="780"/>
      <c r="D39" s="1352" t="s">
        <v>1132</v>
      </c>
      <c r="E39" s="1352"/>
      <c r="F39" s="1352"/>
      <c r="G39" s="1352"/>
      <c r="H39" s="1352"/>
      <c r="I39" s="1352"/>
      <c r="M39" s="781"/>
    </row>
    <row r="40" spans="1:13" s="778" customFormat="1" ht="15.75">
      <c r="A40" s="779"/>
      <c r="B40" s="779"/>
      <c r="C40" s="779"/>
      <c r="D40" s="782"/>
      <c r="E40" s="782"/>
      <c r="F40" s="782"/>
      <c r="G40" s="782"/>
      <c r="H40" s="782"/>
      <c r="I40" s="782"/>
      <c r="M40" s="781"/>
    </row>
    <row r="41" spans="1:13" s="778" customFormat="1" ht="15.75">
      <c r="A41" s="779"/>
      <c r="B41" s="779"/>
      <c r="C41" s="779"/>
      <c r="D41" s="782"/>
      <c r="E41" s="782"/>
      <c r="F41" s="782"/>
      <c r="G41" s="782"/>
      <c r="H41" s="782"/>
      <c r="I41" s="782"/>
      <c r="M41" s="781"/>
    </row>
    <row r="42" spans="1:13" ht="18" customHeight="1">
      <c r="A42" s="774"/>
    </row>
    <row r="43" spans="1:13">
      <c r="A43" s="774"/>
    </row>
    <row r="44" spans="1:13" s="786" customFormat="1">
      <c r="A44" s="783" t="s">
        <v>122</v>
      </c>
      <c r="B44" s="784" t="s">
        <v>3263</v>
      </c>
      <c r="C44" s="785"/>
      <c r="D44" s="1353"/>
      <c r="E44" s="1353"/>
      <c r="F44" s="1353"/>
      <c r="G44" s="1353"/>
      <c r="H44" s="1353"/>
      <c r="I44" s="1353"/>
      <c r="K44" s="758"/>
    </row>
    <row r="45" spans="1:13" s="787" customFormat="1">
      <c r="A45" s="1350" t="s">
        <v>428</v>
      </c>
      <c r="B45" s="1350" t="s">
        <v>413</v>
      </c>
      <c r="C45" s="1350" t="s">
        <v>3241</v>
      </c>
      <c r="D45" s="1350"/>
      <c r="E45" s="1350" t="s">
        <v>3242</v>
      </c>
      <c r="F45" s="1350"/>
      <c r="G45" s="1350" t="s">
        <v>888</v>
      </c>
      <c r="H45" s="1350"/>
      <c r="I45" s="1350" t="s">
        <v>464</v>
      </c>
      <c r="K45" s="758"/>
    </row>
    <row r="46" spans="1:13" s="786" customFormat="1">
      <c r="A46" s="1350"/>
      <c r="B46" s="1350"/>
      <c r="C46" s="760" t="s">
        <v>889</v>
      </c>
      <c r="D46" s="760" t="s">
        <v>890</v>
      </c>
      <c r="E46" s="760" t="s">
        <v>889</v>
      </c>
      <c r="F46" s="760" t="s">
        <v>890</v>
      </c>
      <c r="G46" s="760" t="s">
        <v>889</v>
      </c>
      <c r="H46" s="760" t="s">
        <v>890</v>
      </c>
      <c r="I46" s="1350"/>
      <c r="K46" s="758"/>
    </row>
    <row r="47" spans="1:13" s="786" customFormat="1">
      <c r="A47" s="760" t="s">
        <v>421</v>
      </c>
      <c r="B47" s="761" t="s">
        <v>891</v>
      </c>
      <c r="C47" s="762">
        <f>C48+C49+C50+C55</f>
        <v>0</v>
      </c>
      <c r="D47" s="762">
        <f t="shared" ref="D47:H47" si="8">D48+D49+D50+D55</f>
        <v>0</v>
      </c>
      <c r="E47" s="762">
        <f t="shared" si="8"/>
        <v>0</v>
      </c>
      <c r="F47" s="762">
        <f t="shared" si="8"/>
        <v>0</v>
      </c>
      <c r="G47" s="762">
        <f t="shared" si="8"/>
        <v>0</v>
      </c>
      <c r="H47" s="762">
        <f t="shared" si="8"/>
        <v>0</v>
      </c>
      <c r="I47" s="764"/>
      <c r="K47" s="758"/>
    </row>
    <row r="48" spans="1:13" s="786" customFormat="1" ht="25.5" customHeight="1">
      <c r="A48" s="760">
        <v>1</v>
      </c>
      <c r="B48" s="761" t="s">
        <v>892</v>
      </c>
      <c r="C48" s="762"/>
      <c r="D48" s="760"/>
      <c r="E48" s="762"/>
      <c r="F48" s="760"/>
      <c r="G48" s="760"/>
      <c r="H48" s="760"/>
      <c r="I48" s="760"/>
      <c r="K48" s="758"/>
    </row>
    <row r="49" spans="1:11" s="786" customFormat="1" ht="16.5" customHeight="1">
      <c r="A49" s="760">
        <v>2</v>
      </c>
      <c r="B49" s="761" t="s">
        <v>3243</v>
      </c>
      <c r="C49" s="760"/>
      <c r="D49" s="760"/>
      <c r="E49" s="760"/>
      <c r="F49" s="760"/>
      <c r="G49" s="760"/>
      <c r="H49" s="760"/>
      <c r="I49" s="760"/>
      <c r="K49" s="758"/>
    </row>
    <row r="50" spans="1:11" s="786" customFormat="1" ht="15" customHeight="1">
      <c r="A50" s="760">
        <v>3</v>
      </c>
      <c r="B50" s="761" t="s">
        <v>3244</v>
      </c>
      <c r="C50" s="788">
        <f>C51+C54</f>
        <v>0</v>
      </c>
      <c r="D50" s="788">
        <f t="shared" ref="D50:H50" si="9">D51+D54</f>
        <v>0</v>
      </c>
      <c r="E50" s="788">
        <f t="shared" si="9"/>
        <v>0</v>
      </c>
      <c r="F50" s="788">
        <f t="shared" si="9"/>
        <v>0</v>
      </c>
      <c r="G50" s="788">
        <f t="shared" si="9"/>
        <v>0</v>
      </c>
      <c r="H50" s="788">
        <f t="shared" si="9"/>
        <v>0</v>
      </c>
      <c r="I50" s="760"/>
      <c r="K50" s="758"/>
    </row>
    <row r="51" spans="1:11" s="786" customFormat="1" ht="12.75" customHeight="1">
      <c r="A51" s="764" t="s">
        <v>3245</v>
      </c>
      <c r="B51" s="765" t="s">
        <v>3246</v>
      </c>
      <c r="C51" s="764"/>
      <c r="D51" s="764"/>
      <c r="E51" s="764"/>
      <c r="F51" s="764"/>
      <c r="G51" s="764"/>
      <c r="H51" s="764"/>
      <c r="I51" s="764"/>
      <c r="K51" s="758"/>
    </row>
    <row r="52" spans="1:11" s="786" customFormat="1">
      <c r="A52" s="764"/>
      <c r="B52" s="767" t="s">
        <v>3247</v>
      </c>
      <c r="C52" s="764"/>
      <c r="D52" s="764"/>
      <c r="E52" s="764"/>
      <c r="F52" s="764"/>
      <c r="G52" s="764"/>
      <c r="H52" s="764"/>
      <c r="I52" s="764"/>
      <c r="K52" s="758"/>
    </row>
    <row r="53" spans="1:11" s="786" customFormat="1" ht="17.25" customHeight="1">
      <c r="A53" s="764"/>
      <c r="B53" s="767" t="s">
        <v>3248</v>
      </c>
      <c r="C53" s="764"/>
      <c r="D53" s="764"/>
      <c r="E53" s="764"/>
      <c r="F53" s="764"/>
      <c r="G53" s="764"/>
      <c r="H53" s="764"/>
      <c r="I53" s="764"/>
      <c r="K53" s="758"/>
    </row>
    <row r="54" spans="1:11" ht="18" customHeight="1">
      <c r="A54" s="764" t="s">
        <v>3249</v>
      </c>
      <c r="B54" s="765" t="s">
        <v>3250</v>
      </c>
      <c r="C54" s="764"/>
      <c r="D54" s="764"/>
      <c r="E54" s="764"/>
      <c r="F54" s="764"/>
      <c r="G54" s="764"/>
      <c r="H54" s="764"/>
      <c r="I54" s="764"/>
    </row>
    <row r="55" spans="1:11">
      <c r="A55" s="760">
        <v>4</v>
      </c>
      <c r="B55" s="761" t="s">
        <v>3251</v>
      </c>
      <c r="C55" s="760">
        <f>C56+C57</f>
        <v>0</v>
      </c>
      <c r="D55" s="760">
        <f t="shared" ref="D55:H55" si="10">D56+D57</f>
        <v>0</v>
      </c>
      <c r="E55" s="760">
        <f t="shared" si="10"/>
        <v>0</v>
      </c>
      <c r="F55" s="760">
        <f t="shared" si="10"/>
        <v>0</v>
      </c>
      <c r="G55" s="760">
        <f t="shared" si="10"/>
        <v>0</v>
      </c>
      <c r="H55" s="760">
        <f t="shared" si="10"/>
        <v>0</v>
      </c>
      <c r="I55" s="760"/>
    </row>
    <row r="56" spans="1:11">
      <c r="A56" s="764"/>
      <c r="B56" s="767" t="s">
        <v>3247</v>
      </c>
      <c r="C56" s="764"/>
      <c r="D56" s="764"/>
      <c r="E56" s="764"/>
      <c r="F56" s="764"/>
      <c r="G56" s="764"/>
      <c r="H56" s="764"/>
      <c r="I56" s="764"/>
    </row>
    <row r="57" spans="1:11">
      <c r="A57" s="764"/>
      <c r="B57" s="767" t="s">
        <v>3248</v>
      </c>
      <c r="C57" s="764"/>
      <c r="D57" s="764"/>
      <c r="E57" s="764"/>
      <c r="F57" s="764"/>
      <c r="G57" s="764"/>
      <c r="H57" s="764"/>
      <c r="I57" s="764"/>
    </row>
    <row r="58" spans="1:11">
      <c r="A58" s="760" t="s">
        <v>422</v>
      </c>
      <c r="B58" s="761" t="s">
        <v>893</v>
      </c>
      <c r="C58" s="764"/>
      <c r="D58" s="762">
        <f>D59+D64+D65+D72+D75</f>
        <v>8059776820</v>
      </c>
      <c r="E58" s="762">
        <f>E59+E64+E65+E72+E75</f>
        <v>0</v>
      </c>
      <c r="F58" s="762">
        <f>F59+F64+F65+F72+F75</f>
        <v>8059776820</v>
      </c>
      <c r="G58" s="762">
        <f>G59+G64+G65+G72+G75</f>
        <v>0</v>
      </c>
      <c r="H58" s="762">
        <f>H59+H64+H65+H72+H75</f>
        <v>0</v>
      </c>
      <c r="I58" s="764"/>
    </row>
    <row r="59" spans="1:11">
      <c r="A59" s="768">
        <v>1</v>
      </c>
      <c r="B59" s="769" t="s">
        <v>894</v>
      </c>
      <c r="C59" s="768"/>
      <c r="D59" s="789">
        <f>D60+D63</f>
        <v>168343820</v>
      </c>
      <c r="E59" s="789">
        <f>E60+E63</f>
        <v>0</v>
      </c>
      <c r="F59" s="789">
        <f>F60+F63</f>
        <v>168343820</v>
      </c>
      <c r="G59" s="789">
        <f>G60+G63</f>
        <v>0</v>
      </c>
      <c r="H59" s="789">
        <f>H60+H63</f>
        <v>0</v>
      </c>
      <c r="I59" s="768"/>
    </row>
    <row r="60" spans="1:11">
      <c r="A60" s="768" t="s">
        <v>515</v>
      </c>
      <c r="B60" s="769" t="s">
        <v>3252</v>
      </c>
      <c r="C60" s="768"/>
      <c r="D60" s="789">
        <f>D61+D62</f>
        <v>140286517</v>
      </c>
      <c r="E60" s="789">
        <f>E61+E62</f>
        <v>0</v>
      </c>
      <c r="F60" s="789">
        <f>F61+F62</f>
        <v>140286517</v>
      </c>
      <c r="G60" s="789">
        <f>G61+G62</f>
        <v>0</v>
      </c>
      <c r="H60" s="789">
        <f>H61+H62</f>
        <v>0</v>
      </c>
      <c r="I60" s="768"/>
    </row>
    <row r="61" spans="1:11">
      <c r="A61" s="764"/>
      <c r="B61" s="765" t="s">
        <v>3253</v>
      </c>
      <c r="C61" s="764"/>
      <c r="D61" s="763">
        <v>89856699</v>
      </c>
      <c r="E61" s="764"/>
      <c r="F61" s="763">
        <f>D61</f>
        <v>89856699</v>
      </c>
      <c r="G61" s="764"/>
      <c r="H61" s="764"/>
      <c r="I61" s="764"/>
    </row>
    <row r="62" spans="1:11">
      <c r="A62" s="764"/>
      <c r="B62" s="765" t="s">
        <v>3254</v>
      </c>
      <c r="C62" s="764"/>
      <c r="D62" s="763">
        <v>50429818</v>
      </c>
      <c r="E62" s="764"/>
      <c r="F62" s="763">
        <f>D62</f>
        <v>50429818</v>
      </c>
      <c r="G62" s="764"/>
      <c r="H62" s="764"/>
      <c r="I62" s="764"/>
    </row>
    <row r="63" spans="1:11">
      <c r="A63" s="768" t="s">
        <v>692</v>
      </c>
      <c r="B63" s="769" t="s">
        <v>3255</v>
      </c>
      <c r="C63" s="768"/>
      <c r="D63" s="789">
        <v>28057303</v>
      </c>
      <c r="E63" s="768"/>
      <c r="F63" s="789">
        <f>D63</f>
        <v>28057303</v>
      </c>
      <c r="G63" s="768"/>
      <c r="H63" s="768"/>
      <c r="I63" s="768"/>
    </row>
    <row r="64" spans="1:11">
      <c r="A64" s="768">
        <v>2</v>
      </c>
      <c r="B64" s="769" t="s">
        <v>3243</v>
      </c>
      <c r="C64" s="768"/>
      <c r="D64" s="790"/>
      <c r="E64" s="768"/>
      <c r="F64" s="768"/>
      <c r="G64" s="768"/>
      <c r="H64" s="768"/>
      <c r="I64" s="768"/>
    </row>
    <row r="65" spans="1:9">
      <c r="A65" s="768">
        <v>3</v>
      </c>
      <c r="B65" s="769" t="s">
        <v>3256</v>
      </c>
      <c r="C65" s="768"/>
      <c r="D65" s="789">
        <f>D66+D69</f>
        <v>122801000</v>
      </c>
      <c r="E65" s="789">
        <f>E66+E69</f>
        <v>0</v>
      </c>
      <c r="F65" s="789">
        <f>F66+F69</f>
        <v>122801000</v>
      </c>
      <c r="G65" s="789">
        <f>G66+G69</f>
        <v>0</v>
      </c>
      <c r="H65" s="789">
        <f>H66+H69</f>
        <v>0</v>
      </c>
      <c r="I65" s="768"/>
    </row>
    <row r="66" spans="1:9">
      <c r="A66" s="764" t="s">
        <v>3245</v>
      </c>
      <c r="B66" s="765" t="s">
        <v>3246</v>
      </c>
      <c r="C66" s="764"/>
      <c r="D66" s="763">
        <f>D67+D68</f>
        <v>68684000</v>
      </c>
      <c r="E66" s="763">
        <f>E67+E68</f>
        <v>0</v>
      </c>
      <c r="F66" s="763">
        <f>F67+F68</f>
        <v>68684000</v>
      </c>
      <c r="G66" s="763">
        <f>G67+G68</f>
        <v>0</v>
      </c>
      <c r="H66" s="763">
        <f>H67+H68</f>
        <v>0</v>
      </c>
      <c r="I66" s="764"/>
    </row>
    <row r="67" spans="1:9">
      <c r="A67" s="764"/>
      <c r="B67" s="765" t="s">
        <v>3247</v>
      </c>
      <c r="C67" s="764"/>
      <c r="D67" s="763">
        <v>68684000</v>
      </c>
      <c r="E67" s="763"/>
      <c r="F67" s="763">
        <f>D67</f>
        <v>68684000</v>
      </c>
      <c r="G67" s="763">
        <v>0</v>
      </c>
      <c r="H67" s="763">
        <v>0</v>
      </c>
      <c r="I67" s="764"/>
    </row>
    <row r="68" spans="1:9">
      <c r="A68" s="764"/>
      <c r="B68" s="765" t="s">
        <v>3257</v>
      </c>
      <c r="C68" s="763"/>
      <c r="D68" s="791"/>
      <c r="E68" s="763"/>
      <c r="F68" s="764"/>
      <c r="G68" s="764"/>
      <c r="H68" s="764"/>
      <c r="I68" s="764"/>
    </row>
    <row r="69" spans="1:9">
      <c r="A69" s="764" t="s">
        <v>3249</v>
      </c>
      <c r="B69" s="765" t="s">
        <v>3258</v>
      </c>
      <c r="C69" s="764"/>
      <c r="D69" s="763">
        <f>D70+D71</f>
        <v>54117000</v>
      </c>
      <c r="E69" s="763">
        <f>E70+E71</f>
        <v>0</v>
      </c>
      <c r="F69" s="763">
        <f>F70+F71</f>
        <v>54117000</v>
      </c>
      <c r="G69" s="763">
        <f>G70+G71</f>
        <v>0</v>
      </c>
      <c r="H69" s="763">
        <f>H70+H71</f>
        <v>0</v>
      </c>
      <c r="I69" s="764"/>
    </row>
    <row r="70" spans="1:9">
      <c r="A70" s="764"/>
      <c r="B70" s="765" t="s">
        <v>3247</v>
      </c>
      <c r="C70" s="764"/>
      <c r="D70" s="763">
        <v>54117000</v>
      </c>
      <c r="E70" s="763"/>
      <c r="F70" s="763">
        <f>D70</f>
        <v>54117000</v>
      </c>
      <c r="G70" s="763">
        <v>0</v>
      </c>
      <c r="H70" s="763">
        <v>0</v>
      </c>
      <c r="I70" s="764"/>
    </row>
    <row r="71" spans="1:9">
      <c r="A71" s="764"/>
      <c r="B71" s="765" t="s">
        <v>3257</v>
      </c>
      <c r="C71" s="763"/>
      <c r="D71" s="791"/>
      <c r="E71" s="763"/>
      <c r="F71" s="764"/>
      <c r="G71" s="764"/>
      <c r="H71" s="764"/>
      <c r="I71" s="764"/>
    </row>
    <row r="72" spans="1:9">
      <c r="A72" s="768">
        <v>4</v>
      </c>
      <c r="B72" s="769" t="s">
        <v>3250</v>
      </c>
      <c r="C72" s="764"/>
      <c r="D72" s="789">
        <f>D73+D74</f>
        <v>7768632000</v>
      </c>
      <c r="E72" s="789">
        <f>E73+E74</f>
        <v>0</v>
      </c>
      <c r="F72" s="792">
        <f>F73+F74</f>
        <v>7768632000</v>
      </c>
      <c r="G72" s="789">
        <f>G73+G74</f>
        <v>0</v>
      </c>
      <c r="H72" s="789">
        <f>H73+H74</f>
        <v>0</v>
      </c>
      <c r="I72" s="764"/>
    </row>
    <row r="73" spans="1:9">
      <c r="A73" s="768"/>
      <c r="B73" s="765" t="s">
        <v>3259</v>
      </c>
      <c r="C73" s="764"/>
      <c r="D73" s="763">
        <v>7257341000</v>
      </c>
      <c r="E73" s="764"/>
      <c r="F73" s="793">
        <f>D73</f>
        <v>7257341000</v>
      </c>
      <c r="G73" s="764"/>
      <c r="H73" s="794"/>
      <c r="I73" s="764"/>
    </row>
    <row r="74" spans="1:9">
      <c r="A74" s="768"/>
      <c r="B74" s="765" t="s">
        <v>3260</v>
      </c>
      <c r="C74" s="764"/>
      <c r="D74" s="763">
        <v>511291000</v>
      </c>
      <c r="E74" s="764"/>
      <c r="F74" s="793">
        <f>D74</f>
        <v>511291000</v>
      </c>
      <c r="G74" s="764"/>
      <c r="H74" s="794"/>
      <c r="I74" s="764"/>
    </row>
    <row r="75" spans="1:9">
      <c r="A75" s="768">
        <v>5</v>
      </c>
      <c r="B75" s="769" t="s">
        <v>895</v>
      </c>
      <c r="C75" s="768"/>
      <c r="D75" s="768"/>
      <c r="E75" s="768"/>
      <c r="F75" s="768"/>
      <c r="G75" s="768"/>
      <c r="H75" s="768"/>
      <c r="I75" s="768"/>
    </row>
    <row r="76" spans="1:9">
      <c r="A76" s="760" t="s">
        <v>423</v>
      </c>
      <c r="B76" s="761" t="s">
        <v>896</v>
      </c>
      <c r="C76" s="764"/>
      <c r="D76" s="764"/>
      <c r="E76" s="764"/>
      <c r="F76" s="764"/>
      <c r="G76" s="764"/>
      <c r="H76" s="764"/>
      <c r="I76" s="764"/>
    </row>
    <row r="78" spans="1:9">
      <c r="B78" s="795" t="s">
        <v>3264</v>
      </c>
    </row>
    <row r="79" spans="1:9">
      <c r="A79" s="1350" t="s">
        <v>428</v>
      </c>
      <c r="B79" s="1350" t="s">
        <v>413</v>
      </c>
      <c r="C79" s="1350" t="s">
        <v>3241</v>
      </c>
      <c r="D79" s="1350"/>
      <c r="E79" s="1350" t="s">
        <v>3242</v>
      </c>
      <c r="F79" s="1350"/>
      <c r="G79" s="1350" t="s">
        <v>888</v>
      </c>
      <c r="H79" s="1350"/>
      <c r="I79" s="1350" t="s">
        <v>464</v>
      </c>
    </row>
    <row r="80" spans="1:9">
      <c r="A80" s="1350"/>
      <c r="B80" s="1350"/>
      <c r="C80" s="760" t="s">
        <v>889</v>
      </c>
      <c r="D80" s="760" t="s">
        <v>890</v>
      </c>
      <c r="E80" s="760" t="s">
        <v>889</v>
      </c>
      <c r="F80" s="760" t="s">
        <v>890</v>
      </c>
      <c r="G80" s="760" t="s">
        <v>889</v>
      </c>
      <c r="H80" s="760" t="s">
        <v>890</v>
      </c>
      <c r="I80" s="1350"/>
    </row>
    <row r="81" spans="1:9">
      <c r="A81" s="760" t="s">
        <v>421</v>
      </c>
      <c r="B81" s="761" t="s">
        <v>891</v>
      </c>
      <c r="C81" s="762">
        <f>C82+C83+C84+C89</f>
        <v>72000000</v>
      </c>
      <c r="D81" s="762">
        <f t="shared" ref="D81:H81" si="11">D82+D83+D84+D89</f>
        <v>0</v>
      </c>
      <c r="E81" s="762">
        <f t="shared" si="11"/>
        <v>72000000</v>
      </c>
      <c r="F81" s="762">
        <f t="shared" si="11"/>
        <v>0</v>
      </c>
      <c r="G81" s="762">
        <f t="shared" si="11"/>
        <v>0</v>
      </c>
      <c r="H81" s="762">
        <f t="shared" si="11"/>
        <v>0</v>
      </c>
      <c r="I81" s="764"/>
    </row>
    <row r="82" spans="1:9">
      <c r="A82" s="760">
        <v>1</v>
      </c>
      <c r="B82" s="761" t="s">
        <v>892</v>
      </c>
      <c r="C82" s="762"/>
      <c r="D82" s="760"/>
      <c r="E82" s="762"/>
      <c r="F82" s="760"/>
      <c r="G82" s="760"/>
      <c r="H82" s="760"/>
      <c r="I82" s="760"/>
    </row>
    <row r="83" spans="1:9">
      <c r="A83" s="760">
        <v>2</v>
      </c>
      <c r="B83" s="761" t="s">
        <v>3243</v>
      </c>
      <c r="C83" s="760"/>
      <c r="D83" s="760"/>
      <c r="E83" s="760"/>
      <c r="F83" s="760"/>
      <c r="G83" s="760"/>
      <c r="H83" s="760"/>
      <c r="I83" s="760"/>
    </row>
    <row r="84" spans="1:9">
      <c r="A84" s="760">
        <v>3</v>
      </c>
      <c r="B84" s="761" t="s">
        <v>3244</v>
      </c>
      <c r="C84" s="796">
        <f>C87</f>
        <v>72000000</v>
      </c>
      <c r="D84" s="796">
        <f t="shared" ref="D84:E84" si="12">D87</f>
        <v>0</v>
      </c>
      <c r="E84" s="796">
        <f t="shared" si="12"/>
        <v>72000000</v>
      </c>
      <c r="F84" s="760"/>
      <c r="G84" s="760"/>
      <c r="H84" s="760"/>
      <c r="I84" s="760"/>
    </row>
    <row r="85" spans="1:9">
      <c r="A85" s="764" t="s">
        <v>3245</v>
      </c>
      <c r="B85" s="765" t="s">
        <v>3246</v>
      </c>
      <c r="C85" s="791"/>
      <c r="D85" s="791"/>
      <c r="E85" s="791"/>
      <c r="F85" s="764"/>
      <c r="G85" s="764"/>
      <c r="H85" s="764"/>
      <c r="I85" s="764"/>
    </row>
    <row r="86" spans="1:9">
      <c r="A86" s="764"/>
      <c r="B86" s="767" t="s">
        <v>3247</v>
      </c>
      <c r="C86" s="791"/>
      <c r="D86" s="791"/>
      <c r="E86" s="791"/>
      <c r="F86" s="764"/>
      <c r="G86" s="764"/>
      <c r="H86" s="764"/>
      <c r="I86" s="764"/>
    </row>
    <row r="87" spans="1:9">
      <c r="A87" s="764"/>
      <c r="B87" s="767" t="s">
        <v>3248</v>
      </c>
      <c r="C87" s="763">
        <v>72000000</v>
      </c>
      <c r="D87" s="763"/>
      <c r="E87" s="763">
        <f>C87</f>
        <v>72000000</v>
      </c>
      <c r="F87" s="764"/>
      <c r="G87" s="764"/>
      <c r="H87" s="764"/>
      <c r="I87" s="764"/>
    </row>
    <row r="88" spans="1:9">
      <c r="A88" s="764" t="s">
        <v>3249</v>
      </c>
      <c r="B88" s="765" t="s">
        <v>3250</v>
      </c>
      <c r="C88" s="791"/>
      <c r="D88" s="791"/>
      <c r="E88" s="791"/>
      <c r="F88" s="764"/>
      <c r="G88" s="764"/>
      <c r="H88" s="764"/>
      <c r="I88" s="764"/>
    </row>
    <row r="89" spans="1:9">
      <c r="A89" s="760">
        <v>4</v>
      </c>
      <c r="B89" s="761" t="s">
        <v>3251</v>
      </c>
      <c r="C89" s="760"/>
      <c r="D89" s="760"/>
      <c r="E89" s="760"/>
      <c r="F89" s="760"/>
      <c r="G89" s="760"/>
      <c r="H89" s="760"/>
      <c r="I89" s="760"/>
    </row>
    <row r="90" spans="1:9">
      <c r="A90" s="764"/>
      <c r="B90" s="767" t="s">
        <v>3247</v>
      </c>
      <c r="C90" s="764"/>
      <c r="D90" s="764"/>
      <c r="E90" s="764"/>
      <c r="F90" s="764"/>
      <c r="G90" s="764"/>
      <c r="H90" s="764"/>
      <c r="I90" s="764"/>
    </row>
    <row r="91" spans="1:9">
      <c r="A91" s="764"/>
      <c r="B91" s="767" t="s">
        <v>3248</v>
      </c>
      <c r="C91" s="764"/>
      <c r="D91" s="764"/>
      <c r="E91" s="764"/>
      <c r="F91" s="764"/>
      <c r="G91" s="764"/>
      <c r="H91" s="764"/>
      <c r="I91" s="764"/>
    </row>
    <row r="92" spans="1:9">
      <c r="A92" s="760" t="s">
        <v>422</v>
      </c>
      <c r="B92" s="761" t="s">
        <v>893</v>
      </c>
      <c r="C92" s="762">
        <f t="shared" ref="C92:H92" si="13">C93+C98+C99+C106+C109</f>
        <v>6685500000</v>
      </c>
      <c r="D92" s="762">
        <f t="shared" si="13"/>
        <v>19708400000</v>
      </c>
      <c r="E92" s="762">
        <f t="shared" si="13"/>
        <v>6685500000</v>
      </c>
      <c r="F92" s="762">
        <f t="shared" si="13"/>
        <v>16437300000</v>
      </c>
      <c r="G92" s="762">
        <f t="shared" si="13"/>
        <v>0</v>
      </c>
      <c r="H92" s="762">
        <f t="shared" si="13"/>
        <v>3271100000</v>
      </c>
      <c r="I92" s="764"/>
    </row>
    <row r="93" spans="1:9">
      <c r="A93" s="768">
        <v>1</v>
      </c>
      <c r="B93" s="769" t="s">
        <v>894</v>
      </c>
      <c r="C93" s="768"/>
      <c r="D93" s="789">
        <f>D94+D97</f>
        <v>0</v>
      </c>
      <c r="E93" s="789">
        <f>E94+E97</f>
        <v>0</v>
      </c>
      <c r="F93" s="789">
        <f>F94+F97</f>
        <v>0</v>
      </c>
      <c r="G93" s="789">
        <f>G94+G97</f>
        <v>0</v>
      </c>
      <c r="H93" s="789">
        <f>H94+H97</f>
        <v>0</v>
      </c>
      <c r="I93" s="768"/>
    </row>
    <row r="94" spans="1:9">
      <c r="A94" s="768" t="s">
        <v>515</v>
      </c>
      <c r="B94" s="769" t="s">
        <v>3252</v>
      </c>
      <c r="C94" s="768"/>
      <c r="D94" s="789">
        <f>D95+D96</f>
        <v>0</v>
      </c>
      <c r="E94" s="789">
        <f>E95+E96</f>
        <v>0</v>
      </c>
      <c r="F94" s="789">
        <f>F95+F96</f>
        <v>0</v>
      </c>
      <c r="G94" s="789">
        <f>G95+G96</f>
        <v>0</v>
      </c>
      <c r="H94" s="789">
        <f>H95+H96</f>
        <v>0</v>
      </c>
      <c r="I94" s="768"/>
    </row>
    <row r="95" spans="1:9">
      <c r="A95" s="764"/>
      <c r="B95" s="765" t="s">
        <v>3253</v>
      </c>
      <c r="C95" s="764"/>
      <c r="D95" s="763"/>
      <c r="E95" s="764"/>
      <c r="F95" s="763"/>
      <c r="G95" s="764"/>
      <c r="H95" s="764"/>
      <c r="I95" s="764"/>
    </row>
    <row r="96" spans="1:9">
      <c r="A96" s="764"/>
      <c r="B96" s="765" t="s">
        <v>3254</v>
      </c>
      <c r="C96" s="764"/>
      <c r="D96" s="763"/>
      <c r="E96" s="764"/>
      <c r="F96" s="763"/>
      <c r="G96" s="764"/>
      <c r="H96" s="764"/>
      <c r="I96" s="764"/>
    </row>
    <row r="97" spans="1:9">
      <c r="A97" s="768" t="s">
        <v>692</v>
      </c>
      <c r="B97" s="769" t="s">
        <v>3255</v>
      </c>
      <c r="C97" s="768"/>
      <c r="D97" s="789"/>
      <c r="E97" s="768"/>
      <c r="F97" s="789"/>
      <c r="G97" s="768"/>
      <c r="H97" s="768"/>
      <c r="I97" s="768"/>
    </row>
    <row r="98" spans="1:9">
      <c r="A98" s="768">
        <v>2</v>
      </c>
      <c r="B98" s="769" t="s">
        <v>3243</v>
      </c>
      <c r="C98" s="768"/>
      <c r="D98" s="790"/>
      <c r="E98" s="768"/>
      <c r="F98" s="768"/>
      <c r="G98" s="768"/>
      <c r="H98" s="768"/>
      <c r="I98" s="768"/>
    </row>
    <row r="99" spans="1:9">
      <c r="A99" s="768">
        <v>3</v>
      </c>
      <c r="B99" s="769" t="s">
        <v>3256</v>
      </c>
      <c r="C99" s="789">
        <f t="shared" ref="C99:H99" si="14">C100+C103</f>
        <v>6685500000</v>
      </c>
      <c r="D99" s="789">
        <f t="shared" si="14"/>
        <v>19708400000</v>
      </c>
      <c r="E99" s="789">
        <f t="shared" si="14"/>
        <v>6685500000</v>
      </c>
      <c r="F99" s="789">
        <f t="shared" si="14"/>
        <v>16437300000</v>
      </c>
      <c r="G99" s="789">
        <f t="shared" si="14"/>
        <v>0</v>
      </c>
      <c r="H99" s="789">
        <f t="shared" si="14"/>
        <v>3271100000</v>
      </c>
      <c r="I99" s="768"/>
    </row>
    <row r="100" spans="1:9">
      <c r="A100" s="764" t="s">
        <v>3245</v>
      </c>
      <c r="B100" s="765" t="s">
        <v>3246</v>
      </c>
      <c r="C100" s="763">
        <f t="shared" ref="C100:D100" si="15">C101+C102</f>
        <v>6685500000</v>
      </c>
      <c r="D100" s="763">
        <f t="shared" si="15"/>
        <v>0</v>
      </c>
      <c r="E100" s="763">
        <f>E101+E102</f>
        <v>6685500000</v>
      </c>
      <c r="F100" s="763">
        <f>F101+F102</f>
        <v>0</v>
      </c>
      <c r="G100" s="763">
        <f>G101+G102</f>
        <v>0</v>
      </c>
      <c r="H100" s="763">
        <f>H101+H102</f>
        <v>0</v>
      </c>
      <c r="I100" s="764"/>
    </row>
    <row r="101" spans="1:9">
      <c r="A101" s="764"/>
      <c r="B101" s="765" t="s">
        <v>3247</v>
      </c>
      <c r="C101" s="797">
        <v>300700000</v>
      </c>
      <c r="D101" s="763"/>
      <c r="E101" s="763">
        <f>C101</f>
        <v>300700000</v>
      </c>
      <c r="F101" s="763"/>
      <c r="G101" s="763"/>
      <c r="H101" s="763"/>
      <c r="I101" s="764"/>
    </row>
    <row r="102" spans="1:9">
      <c r="A102" s="764"/>
      <c r="B102" s="765" t="s">
        <v>3257</v>
      </c>
      <c r="C102" s="763">
        <v>6384800000</v>
      </c>
      <c r="D102" s="791"/>
      <c r="E102" s="763">
        <f>C102</f>
        <v>6384800000</v>
      </c>
      <c r="F102" s="764"/>
      <c r="G102" s="764"/>
      <c r="H102" s="764"/>
      <c r="I102" s="764"/>
    </row>
    <row r="103" spans="1:9">
      <c r="A103" s="764" t="s">
        <v>3249</v>
      </c>
      <c r="B103" s="765" t="s">
        <v>3258</v>
      </c>
      <c r="C103" s="764"/>
      <c r="D103" s="763">
        <f>D104+D105</f>
        <v>19708400000</v>
      </c>
      <c r="E103" s="763">
        <f>E104+E105</f>
        <v>0</v>
      </c>
      <c r="F103" s="763">
        <f>F104+F105</f>
        <v>16437300000</v>
      </c>
      <c r="G103" s="763">
        <f>G104+G105</f>
        <v>0</v>
      </c>
      <c r="H103" s="763">
        <f>H104+H105</f>
        <v>3271100000</v>
      </c>
      <c r="I103" s="764"/>
    </row>
    <row r="104" spans="1:9">
      <c r="A104" s="764"/>
      <c r="B104" s="765" t="s">
        <v>3247</v>
      </c>
      <c r="C104" s="764"/>
      <c r="D104" s="763">
        <v>3271100000</v>
      </c>
      <c r="E104" s="763"/>
      <c r="F104" s="763"/>
      <c r="G104" s="763"/>
      <c r="H104" s="763">
        <f>D104</f>
        <v>3271100000</v>
      </c>
      <c r="I104" s="764"/>
    </row>
    <row r="105" spans="1:9">
      <c r="A105" s="764"/>
      <c r="B105" s="765" t="s">
        <v>3257</v>
      </c>
      <c r="C105" s="763"/>
      <c r="D105" s="793">
        <v>16437300000</v>
      </c>
      <c r="E105" s="793"/>
      <c r="F105" s="793">
        <f>D105</f>
        <v>16437300000</v>
      </c>
      <c r="G105" s="764"/>
      <c r="H105" s="764"/>
      <c r="I105" s="764"/>
    </row>
    <row r="106" spans="1:9">
      <c r="A106" s="768">
        <v>4</v>
      </c>
      <c r="B106" s="769" t="s">
        <v>3250</v>
      </c>
      <c r="C106" s="764"/>
      <c r="D106" s="789">
        <f>D107+D108</f>
        <v>0</v>
      </c>
      <c r="E106" s="789">
        <f>E107+E108</f>
        <v>0</v>
      </c>
      <c r="F106" s="792">
        <f>F107+F108</f>
        <v>0</v>
      </c>
      <c r="G106" s="789">
        <f>G107+G108</f>
        <v>0</v>
      </c>
      <c r="H106" s="789">
        <f>H107+H108</f>
        <v>0</v>
      </c>
      <c r="I106" s="764"/>
    </row>
    <row r="107" spans="1:9">
      <c r="A107" s="768"/>
      <c r="B107" s="765" t="s">
        <v>3259</v>
      </c>
      <c r="C107" s="764"/>
      <c r="D107" s="763"/>
      <c r="E107" s="764"/>
      <c r="F107" s="793"/>
      <c r="G107" s="764"/>
      <c r="H107" s="794"/>
      <c r="I107" s="764"/>
    </row>
    <row r="108" spans="1:9">
      <c r="A108" s="768"/>
      <c r="B108" s="765" t="s">
        <v>3260</v>
      </c>
      <c r="C108" s="764"/>
      <c r="D108" s="763"/>
      <c r="E108" s="764"/>
      <c r="F108" s="793"/>
      <c r="G108" s="764"/>
      <c r="H108" s="794"/>
      <c r="I108" s="764"/>
    </row>
    <row r="109" spans="1:9">
      <c r="A109" s="768">
        <v>5</v>
      </c>
      <c r="B109" s="769" t="s">
        <v>895</v>
      </c>
      <c r="C109" s="768"/>
      <c r="D109" s="768"/>
      <c r="E109" s="768"/>
      <c r="F109" s="768"/>
      <c r="G109" s="768"/>
      <c r="H109" s="768"/>
      <c r="I109" s="768"/>
    </row>
    <row r="110" spans="1:9">
      <c r="A110" s="760" t="s">
        <v>423</v>
      </c>
      <c r="B110" s="761" t="s">
        <v>896</v>
      </c>
      <c r="C110" s="764"/>
      <c r="D110" s="764"/>
      <c r="E110" s="764"/>
      <c r="F110" s="764"/>
      <c r="G110" s="764"/>
      <c r="H110" s="764"/>
      <c r="I110" s="764"/>
    </row>
    <row r="112" spans="1:9">
      <c r="B112" s="795" t="s">
        <v>3265</v>
      </c>
    </row>
    <row r="114" spans="1:9">
      <c r="A114" s="1350" t="s">
        <v>428</v>
      </c>
      <c r="B114" s="1350" t="s">
        <v>413</v>
      </c>
      <c r="C114" s="1350" t="s">
        <v>3241</v>
      </c>
      <c r="D114" s="1350"/>
      <c r="E114" s="1350" t="s">
        <v>3242</v>
      </c>
      <c r="F114" s="1350"/>
      <c r="G114" s="1350" t="s">
        <v>888</v>
      </c>
      <c r="H114" s="1350"/>
      <c r="I114" s="1350" t="s">
        <v>464</v>
      </c>
    </row>
    <row r="115" spans="1:9">
      <c r="A115" s="1350"/>
      <c r="B115" s="1350"/>
      <c r="C115" s="760" t="s">
        <v>889</v>
      </c>
      <c r="D115" s="760" t="s">
        <v>890</v>
      </c>
      <c r="E115" s="760" t="s">
        <v>889</v>
      </c>
      <c r="F115" s="760" t="s">
        <v>890</v>
      </c>
      <c r="G115" s="760" t="s">
        <v>889</v>
      </c>
      <c r="H115" s="760" t="s">
        <v>890</v>
      </c>
      <c r="I115" s="1350"/>
    </row>
    <row r="116" spans="1:9">
      <c r="A116" s="760" t="s">
        <v>421</v>
      </c>
      <c r="B116" s="761" t="s">
        <v>891</v>
      </c>
      <c r="C116" s="762"/>
      <c r="D116" s="762"/>
      <c r="E116" s="762"/>
      <c r="F116" s="762"/>
      <c r="G116" s="762"/>
      <c r="H116" s="762"/>
      <c r="I116" s="764"/>
    </row>
    <row r="117" spans="1:9">
      <c r="A117" s="760">
        <v>1</v>
      </c>
      <c r="B117" s="761" t="s">
        <v>892</v>
      </c>
      <c r="C117" s="762"/>
      <c r="D117" s="760"/>
      <c r="E117" s="762"/>
      <c r="F117" s="760"/>
      <c r="G117" s="760"/>
      <c r="H117" s="760"/>
      <c r="I117" s="760"/>
    </row>
    <row r="118" spans="1:9">
      <c r="A118" s="760">
        <v>2</v>
      </c>
      <c r="B118" s="761" t="s">
        <v>3243</v>
      </c>
      <c r="C118" s="760"/>
      <c r="D118" s="760"/>
      <c r="E118" s="760"/>
      <c r="F118" s="760"/>
      <c r="G118" s="760"/>
      <c r="H118" s="760"/>
      <c r="I118" s="760"/>
    </row>
    <row r="119" spans="1:9">
      <c r="A119" s="760">
        <v>3</v>
      </c>
      <c r="B119" s="761" t="s">
        <v>3244</v>
      </c>
      <c r="C119" s="788"/>
      <c r="D119" s="760"/>
      <c r="E119" s="788"/>
      <c r="F119" s="760"/>
      <c r="G119" s="760"/>
      <c r="H119" s="760"/>
      <c r="I119" s="760"/>
    </row>
    <row r="120" spans="1:9">
      <c r="A120" s="764" t="s">
        <v>3245</v>
      </c>
      <c r="B120" s="765" t="s">
        <v>3246</v>
      </c>
      <c r="C120" s="764"/>
      <c r="D120" s="764"/>
      <c r="E120" s="764"/>
      <c r="F120" s="764"/>
      <c r="G120" s="764"/>
      <c r="H120" s="764"/>
      <c r="I120" s="764"/>
    </row>
    <row r="121" spans="1:9">
      <c r="A121" s="764"/>
      <c r="B121" s="767" t="s">
        <v>3247</v>
      </c>
      <c r="C121" s="764"/>
      <c r="D121" s="764"/>
      <c r="E121" s="764"/>
      <c r="F121" s="764"/>
      <c r="G121" s="764"/>
      <c r="H121" s="764"/>
      <c r="I121" s="764"/>
    </row>
    <row r="122" spans="1:9">
      <c r="A122" s="764"/>
      <c r="B122" s="767" t="s">
        <v>3248</v>
      </c>
      <c r="C122" s="764"/>
      <c r="D122" s="764"/>
      <c r="E122" s="764"/>
      <c r="F122" s="764"/>
      <c r="G122" s="764"/>
      <c r="H122" s="764"/>
      <c r="I122" s="764"/>
    </row>
    <row r="123" spans="1:9">
      <c r="A123" s="764" t="s">
        <v>3249</v>
      </c>
      <c r="B123" s="765" t="s">
        <v>3250</v>
      </c>
      <c r="C123" s="764"/>
      <c r="D123" s="764"/>
      <c r="E123" s="764"/>
      <c r="F123" s="764"/>
      <c r="G123" s="764"/>
      <c r="H123" s="764"/>
      <c r="I123" s="764"/>
    </row>
    <row r="124" spans="1:9">
      <c r="A124" s="760">
        <v>4</v>
      </c>
      <c r="B124" s="761" t="s">
        <v>3251</v>
      </c>
      <c r="C124" s="760"/>
      <c r="D124" s="760"/>
      <c r="E124" s="760"/>
      <c r="F124" s="760"/>
      <c r="G124" s="760"/>
      <c r="H124" s="760"/>
      <c r="I124" s="760"/>
    </row>
    <row r="125" spans="1:9">
      <c r="A125" s="764"/>
      <c r="B125" s="767" t="s">
        <v>3247</v>
      </c>
      <c r="C125" s="764"/>
      <c r="D125" s="764"/>
      <c r="E125" s="764"/>
      <c r="F125" s="764"/>
      <c r="G125" s="764"/>
      <c r="H125" s="764"/>
      <c r="I125" s="764"/>
    </row>
    <row r="126" spans="1:9">
      <c r="A126" s="764"/>
      <c r="B126" s="767" t="s">
        <v>3248</v>
      </c>
      <c r="C126" s="764"/>
      <c r="D126" s="764"/>
      <c r="E126" s="764"/>
      <c r="F126" s="764"/>
      <c r="G126" s="764"/>
      <c r="H126" s="764"/>
      <c r="I126" s="764"/>
    </row>
    <row r="127" spans="1:9">
      <c r="A127" s="760" t="s">
        <v>422</v>
      </c>
      <c r="B127" s="761" t="s">
        <v>893</v>
      </c>
      <c r="C127" s="762">
        <f t="shared" ref="C127:H127" si="16">C128+C133+C134+C141+C144</f>
        <v>48000000</v>
      </c>
      <c r="D127" s="762">
        <f t="shared" si="16"/>
        <v>11260000000</v>
      </c>
      <c r="E127" s="762">
        <f t="shared" si="16"/>
        <v>48000000</v>
      </c>
      <c r="F127" s="762">
        <f t="shared" si="16"/>
        <v>11260000000</v>
      </c>
      <c r="G127" s="762">
        <f t="shared" si="16"/>
        <v>0</v>
      </c>
      <c r="H127" s="762">
        <f t="shared" si="16"/>
        <v>0</v>
      </c>
      <c r="I127" s="764"/>
    </row>
    <row r="128" spans="1:9">
      <c r="A128" s="768">
        <v>1</v>
      </c>
      <c r="B128" s="769" t="s">
        <v>894</v>
      </c>
      <c r="C128" s="768"/>
      <c r="D128" s="789">
        <f>D129+D132</f>
        <v>0</v>
      </c>
      <c r="E128" s="789">
        <f>E129+E132</f>
        <v>0</v>
      </c>
      <c r="F128" s="789">
        <f>F129+F132</f>
        <v>0</v>
      </c>
      <c r="G128" s="789">
        <f>G129+G132</f>
        <v>0</v>
      </c>
      <c r="H128" s="789">
        <f>H129+H132</f>
        <v>0</v>
      </c>
      <c r="I128" s="768"/>
    </row>
    <row r="129" spans="1:9">
      <c r="A129" s="768" t="s">
        <v>515</v>
      </c>
      <c r="B129" s="769" t="s">
        <v>3252</v>
      </c>
      <c r="C129" s="768"/>
      <c r="D129" s="789">
        <f>D130+D131</f>
        <v>0</v>
      </c>
      <c r="E129" s="789">
        <f>E130+E131</f>
        <v>0</v>
      </c>
      <c r="F129" s="789">
        <f>F130+F131</f>
        <v>0</v>
      </c>
      <c r="G129" s="789">
        <f>G130+G131</f>
        <v>0</v>
      </c>
      <c r="H129" s="789">
        <f>H130+H131</f>
        <v>0</v>
      </c>
      <c r="I129" s="768"/>
    </row>
    <row r="130" spans="1:9">
      <c r="A130" s="764"/>
      <c r="B130" s="765" t="s">
        <v>3253</v>
      </c>
      <c r="C130" s="764"/>
      <c r="D130" s="763"/>
      <c r="E130" s="764"/>
      <c r="F130" s="763"/>
      <c r="G130" s="764"/>
      <c r="H130" s="764"/>
      <c r="I130" s="764"/>
    </row>
    <row r="131" spans="1:9">
      <c r="A131" s="764"/>
      <c r="B131" s="765" t="s">
        <v>3254</v>
      </c>
      <c r="C131" s="764"/>
      <c r="D131" s="763"/>
      <c r="E131" s="764"/>
      <c r="F131" s="763"/>
      <c r="G131" s="764"/>
      <c r="H131" s="764"/>
      <c r="I131" s="764"/>
    </row>
    <row r="132" spans="1:9">
      <c r="A132" s="768" t="s">
        <v>692</v>
      </c>
      <c r="B132" s="769" t="s">
        <v>3255</v>
      </c>
      <c r="C132" s="768"/>
      <c r="D132" s="789"/>
      <c r="E132" s="768"/>
      <c r="F132" s="789"/>
      <c r="G132" s="768"/>
      <c r="H132" s="768"/>
      <c r="I132" s="768"/>
    </row>
    <row r="133" spans="1:9">
      <c r="A133" s="768">
        <v>2</v>
      </c>
      <c r="B133" s="769" t="s">
        <v>3243</v>
      </c>
      <c r="C133" s="768"/>
      <c r="D133" s="790"/>
      <c r="E133" s="768"/>
      <c r="F133" s="768"/>
      <c r="G133" s="768"/>
      <c r="H133" s="768"/>
      <c r="I133" s="768"/>
    </row>
    <row r="134" spans="1:9">
      <c r="A134" s="768">
        <v>3</v>
      </c>
      <c r="B134" s="769" t="s">
        <v>3256</v>
      </c>
      <c r="C134" s="789">
        <f t="shared" ref="C134:H134" si="17">C135+C138</f>
        <v>48000000</v>
      </c>
      <c r="D134" s="789">
        <f t="shared" si="17"/>
        <v>11260000000</v>
      </c>
      <c r="E134" s="789">
        <f t="shared" si="17"/>
        <v>48000000</v>
      </c>
      <c r="F134" s="789">
        <f t="shared" si="17"/>
        <v>11260000000</v>
      </c>
      <c r="G134" s="789">
        <f t="shared" si="17"/>
        <v>0</v>
      </c>
      <c r="H134" s="789">
        <f t="shared" si="17"/>
        <v>0</v>
      </c>
      <c r="I134" s="768"/>
    </row>
    <row r="135" spans="1:9">
      <c r="A135" s="764" t="s">
        <v>3245</v>
      </c>
      <c r="B135" s="765" t="s">
        <v>3246</v>
      </c>
      <c r="C135" s="763">
        <f t="shared" ref="C135:H135" si="18">C136+C137</f>
        <v>48000000</v>
      </c>
      <c r="D135" s="763">
        <f t="shared" si="18"/>
        <v>320000000</v>
      </c>
      <c r="E135" s="763">
        <f t="shared" si="18"/>
        <v>48000000</v>
      </c>
      <c r="F135" s="763">
        <f t="shared" si="18"/>
        <v>320000000</v>
      </c>
      <c r="G135" s="763">
        <f t="shared" si="18"/>
        <v>0</v>
      </c>
      <c r="H135" s="763">
        <f t="shared" si="18"/>
        <v>0</v>
      </c>
      <c r="I135" s="764"/>
    </row>
    <row r="136" spans="1:9">
      <c r="A136" s="764"/>
      <c r="B136" s="765" t="s">
        <v>3247</v>
      </c>
      <c r="C136" s="763"/>
      <c r="D136" s="763"/>
      <c r="E136" s="763"/>
      <c r="F136" s="763"/>
      <c r="G136" s="763"/>
      <c r="H136" s="763"/>
      <c r="I136" s="764"/>
    </row>
    <row r="137" spans="1:9">
      <c r="A137" s="764"/>
      <c r="B137" s="765" t="s">
        <v>3257</v>
      </c>
      <c r="C137" s="763">
        <v>48000000</v>
      </c>
      <c r="D137" s="763">
        <v>320000000</v>
      </c>
      <c r="E137" s="763">
        <f>C137</f>
        <v>48000000</v>
      </c>
      <c r="F137" s="763">
        <f>D137</f>
        <v>320000000</v>
      </c>
      <c r="G137" s="764"/>
      <c r="H137" s="764"/>
      <c r="I137" s="764"/>
    </row>
    <row r="138" spans="1:9">
      <c r="A138" s="764" t="s">
        <v>3249</v>
      </c>
      <c r="B138" s="765" t="s">
        <v>3258</v>
      </c>
      <c r="C138" s="763"/>
      <c r="D138" s="763">
        <f>D139+D140</f>
        <v>10940000000</v>
      </c>
      <c r="E138" s="763">
        <f>E139+E140</f>
        <v>0</v>
      </c>
      <c r="F138" s="763">
        <f>F139+F140</f>
        <v>10940000000</v>
      </c>
      <c r="G138" s="763">
        <f>G139+G140</f>
        <v>0</v>
      </c>
      <c r="H138" s="763">
        <f>H139+H140</f>
        <v>0</v>
      </c>
      <c r="I138" s="764"/>
    </row>
    <row r="139" spans="1:9">
      <c r="A139" s="764"/>
      <c r="B139" s="765" t="s">
        <v>3247</v>
      </c>
      <c r="C139" s="763"/>
      <c r="D139" s="763"/>
      <c r="E139" s="763"/>
      <c r="F139" s="763"/>
      <c r="G139" s="763"/>
      <c r="H139" s="763"/>
      <c r="I139" s="764"/>
    </row>
    <row r="140" spans="1:9">
      <c r="A140" s="764"/>
      <c r="B140" s="765" t="s">
        <v>3257</v>
      </c>
      <c r="C140" s="763"/>
      <c r="D140" s="763">
        <v>10940000000</v>
      </c>
      <c r="E140" s="763"/>
      <c r="F140" s="763">
        <f>D140</f>
        <v>10940000000</v>
      </c>
      <c r="G140" s="764"/>
      <c r="H140" s="764"/>
      <c r="I140" s="764"/>
    </row>
    <row r="141" spans="1:9">
      <c r="A141" s="768">
        <v>4</v>
      </c>
      <c r="B141" s="769" t="s">
        <v>3250</v>
      </c>
      <c r="C141" s="794"/>
      <c r="D141" s="789">
        <f>D142+D143</f>
        <v>0</v>
      </c>
      <c r="E141" s="789">
        <f>E142+E143</f>
        <v>0</v>
      </c>
      <c r="F141" s="792">
        <f>F142+F143</f>
        <v>0</v>
      </c>
      <c r="G141" s="789">
        <f>G142+G143</f>
        <v>0</v>
      </c>
      <c r="H141" s="789">
        <f>H142+H143</f>
        <v>0</v>
      </c>
      <c r="I141" s="764"/>
    </row>
    <row r="142" spans="1:9">
      <c r="A142" s="768"/>
      <c r="B142" s="765" t="s">
        <v>3259</v>
      </c>
      <c r="C142" s="764"/>
      <c r="D142" s="763"/>
      <c r="E142" s="764"/>
      <c r="F142" s="793"/>
      <c r="G142" s="764"/>
      <c r="H142" s="794"/>
      <c r="I142" s="764"/>
    </row>
    <row r="143" spans="1:9">
      <c r="A143" s="768"/>
      <c r="B143" s="765" t="s">
        <v>3260</v>
      </c>
      <c r="C143" s="764"/>
      <c r="D143" s="763"/>
      <c r="E143" s="764"/>
      <c r="F143" s="793"/>
      <c r="G143" s="764"/>
      <c r="H143" s="794"/>
      <c r="I143" s="764"/>
    </row>
    <row r="144" spans="1:9">
      <c r="A144" s="768">
        <v>5</v>
      </c>
      <c r="B144" s="769" t="s">
        <v>895</v>
      </c>
      <c r="C144" s="768"/>
      <c r="D144" s="768"/>
      <c r="E144" s="768"/>
      <c r="F144" s="768"/>
      <c r="G144" s="768"/>
      <c r="H144" s="768"/>
      <c r="I144" s="768"/>
    </row>
    <row r="145" spans="1:9">
      <c r="A145" s="760" t="s">
        <v>423</v>
      </c>
      <c r="B145" s="761" t="s">
        <v>896</v>
      </c>
      <c r="C145" s="764"/>
      <c r="D145" s="764"/>
      <c r="E145" s="764"/>
      <c r="F145" s="764"/>
      <c r="G145" s="764"/>
      <c r="H145" s="764"/>
      <c r="I145" s="764"/>
    </row>
    <row r="147" spans="1:9">
      <c r="B147" s="795" t="s">
        <v>3266</v>
      </c>
    </row>
    <row r="148" spans="1:9">
      <c r="A148" s="1350" t="s">
        <v>428</v>
      </c>
      <c r="B148" s="1350" t="s">
        <v>413</v>
      </c>
      <c r="C148" s="1350" t="s">
        <v>3241</v>
      </c>
      <c r="D148" s="1350"/>
      <c r="E148" s="1350" t="s">
        <v>3242</v>
      </c>
      <c r="F148" s="1350"/>
      <c r="G148" s="1350" t="s">
        <v>888</v>
      </c>
      <c r="H148" s="1350"/>
      <c r="I148" s="1350" t="s">
        <v>464</v>
      </c>
    </row>
    <row r="149" spans="1:9">
      <c r="A149" s="1350"/>
      <c r="B149" s="1350"/>
      <c r="C149" s="760" t="s">
        <v>889</v>
      </c>
      <c r="D149" s="760" t="s">
        <v>890</v>
      </c>
      <c r="E149" s="760" t="s">
        <v>889</v>
      </c>
      <c r="F149" s="760" t="s">
        <v>890</v>
      </c>
      <c r="G149" s="760" t="s">
        <v>889</v>
      </c>
      <c r="H149" s="760" t="s">
        <v>890</v>
      </c>
      <c r="I149" s="1350"/>
    </row>
    <row r="150" spans="1:9">
      <c r="A150" s="760" t="s">
        <v>421</v>
      </c>
      <c r="B150" s="761" t="s">
        <v>891</v>
      </c>
      <c r="C150" s="762"/>
      <c r="D150" s="762"/>
      <c r="E150" s="762"/>
      <c r="F150" s="762"/>
      <c r="G150" s="762"/>
      <c r="H150" s="762"/>
      <c r="I150" s="764"/>
    </row>
    <row r="151" spans="1:9">
      <c r="A151" s="760">
        <v>1</v>
      </c>
      <c r="B151" s="761" t="s">
        <v>892</v>
      </c>
      <c r="C151" s="762"/>
      <c r="D151" s="760"/>
      <c r="E151" s="762"/>
      <c r="F151" s="760"/>
      <c r="G151" s="760"/>
      <c r="H151" s="760"/>
      <c r="I151" s="760"/>
    </row>
    <row r="152" spans="1:9">
      <c r="A152" s="760">
        <v>2</v>
      </c>
      <c r="B152" s="761" t="s">
        <v>3243</v>
      </c>
      <c r="C152" s="760"/>
      <c r="D152" s="760"/>
      <c r="E152" s="760"/>
      <c r="F152" s="760"/>
      <c r="G152" s="760"/>
      <c r="H152" s="760"/>
      <c r="I152" s="760"/>
    </row>
    <row r="153" spans="1:9">
      <c r="A153" s="760">
        <v>3</v>
      </c>
      <c r="B153" s="761" t="s">
        <v>3244</v>
      </c>
      <c r="C153" s="788"/>
      <c r="D153" s="760"/>
      <c r="E153" s="788"/>
      <c r="F153" s="760"/>
      <c r="G153" s="760"/>
      <c r="H153" s="760"/>
      <c r="I153" s="760"/>
    </row>
    <row r="154" spans="1:9">
      <c r="A154" s="764" t="s">
        <v>3245</v>
      </c>
      <c r="B154" s="765" t="s">
        <v>3246</v>
      </c>
      <c r="C154" s="764"/>
      <c r="D154" s="764"/>
      <c r="E154" s="764"/>
      <c r="F154" s="764"/>
      <c r="G154" s="764"/>
      <c r="H154" s="764"/>
      <c r="I154" s="764"/>
    </row>
    <row r="155" spans="1:9">
      <c r="A155" s="764"/>
      <c r="B155" s="767" t="s">
        <v>3247</v>
      </c>
      <c r="C155" s="764"/>
      <c r="D155" s="764"/>
      <c r="E155" s="764"/>
      <c r="F155" s="764"/>
      <c r="G155" s="764"/>
      <c r="H155" s="764"/>
      <c r="I155" s="764"/>
    </row>
    <row r="156" spans="1:9">
      <c r="A156" s="764"/>
      <c r="B156" s="767" t="s">
        <v>3248</v>
      </c>
      <c r="C156" s="764"/>
      <c r="D156" s="764"/>
      <c r="E156" s="764"/>
      <c r="F156" s="764"/>
      <c r="G156" s="764"/>
      <c r="H156" s="764"/>
      <c r="I156" s="764"/>
    </row>
    <row r="157" spans="1:9">
      <c r="A157" s="764" t="s">
        <v>3249</v>
      </c>
      <c r="B157" s="765" t="s">
        <v>3250</v>
      </c>
      <c r="C157" s="764"/>
      <c r="D157" s="764"/>
      <c r="E157" s="764"/>
      <c r="F157" s="764"/>
      <c r="G157" s="764"/>
      <c r="H157" s="764"/>
      <c r="I157" s="764"/>
    </row>
    <row r="158" spans="1:9">
      <c r="A158" s="760">
        <v>4</v>
      </c>
      <c r="B158" s="761" t="s">
        <v>3251</v>
      </c>
      <c r="C158" s="760"/>
      <c r="D158" s="760"/>
      <c r="E158" s="760"/>
      <c r="F158" s="760"/>
      <c r="G158" s="760"/>
      <c r="H158" s="760"/>
      <c r="I158" s="760"/>
    </row>
    <row r="159" spans="1:9">
      <c r="A159" s="764"/>
      <c r="B159" s="767" t="s">
        <v>3247</v>
      </c>
      <c r="C159" s="764"/>
      <c r="D159" s="764"/>
      <c r="E159" s="764"/>
      <c r="F159" s="764"/>
      <c r="G159" s="764"/>
      <c r="H159" s="764"/>
      <c r="I159" s="764"/>
    </row>
    <row r="160" spans="1:9">
      <c r="A160" s="764"/>
      <c r="B160" s="767" t="s">
        <v>3248</v>
      </c>
      <c r="C160" s="764"/>
      <c r="D160" s="764"/>
      <c r="E160" s="764"/>
      <c r="F160" s="764"/>
      <c r="G160" s="764"/>
      <c r="H160" s="764"/>
      <c r="I160" s="764"/>
    </row>
    <row r="161" spans="1:9">
      <c r="A161" s="760" t="s">
        <v>422</v>
      </c>
      <c r="B161" s="761" t="s">
        <v>893</v>
      </c>
      <c r="C161" s="762">
        <f t="shared" ref="C161:D161" si="19">C162+C167+C168+C175+C178</f>
        <v>0</v>
      </c>
      <c r="D161" s="762">
        <f t="shared" si="19"/>
        <v>0</v>
      </c>
      <c r="E161" s="762">
        <f>E162+E167+E168+E175+E178</f>
        <v>7276898000</v>
      </c>
      <c r="F161" s="762">
        <f>F162+F167+F168+F175+F178</f>
        <v>0</v>
      </c>
      <c r="G161" s="762">
        <f>G162+G167+G168+G175+G178</f>
        <v>7276898000</v>
      </c>
      <c r="H161" s="762">
        <f>H162+H167+H168+H175+H178</f>
        <v>0</v>
      </c>
      <c r="I161" s="764"/>
    </row>
    <row r="162" spans="1:9">
      <c r="A162" s="768">
        <v>1</v>
      </c>
      <c r="B162" s="769" t="s">
        <v>894</v>
      </c>
      <c r="C162" s="768"/>
      <c r="D162" s="789">
        <f>D163+D166</f>
        <v>0</v>
      </c>
      <c r="E162" s="789">
        <f>E163+E166</f>
        <v>0</v>
      </c>
      <c r="F162" s="789">
        <f>F163+F166</f>
        <v>0</v>
      </c>
      <c r="G162" s="789">
        <f>G163+G166</f>
        <v>0</v>
      </c>
      <c r="H162" s="789">
        <f>H163+H166</f>
        <v>0</v>
      </c>
      <c r="I162" s="768"/>
    </row>
    <row r="163" spans="1:9">
      <c r="A163" s="768" t="s">
        <v>515</v>
      </c>
      <c r="B163" s="769" t="s">
        <v>3252</v>
      </c>
      <c r="C163" s="768"/>
      <c r="D163" s="789">
        <f>D164+D165</f>
        <v>0</v>
      </c>
      <c r="E163" s="789">
        <f>E164+E165</f>
        <v>0</v>
      </c>
      <c r="F163" s="789">
        <f>F164+F165</f>
        <v>0</v>
      </c>
      <c r="G163" s="789">
        <f>G164+G165</f>
        <v>0</v>
      </c>
      <c r="H163" s="789">
        <f>H164+H165</f>
        <v>0</v>
      </c>
      <c r="I163" s="768"/>
    </row>
    <row r="164" spans="1:9">
      <c r="A164" s="764"/>
      <c r="B164" s="765" t="s">
        <v>3253</v>
      </c>
      <c r="C164" s="764"/>
      <c r="D164" s="763"/>
      <c r="E164" s="764"/>
      <c r="F164" s="763"/>
      <c r="G164" s="764"/>
      <c r="H164" s="764"/>
      <c r="I164" s="764"/>
    </row>
    <row r="165" spans="1:9">
      <c r="A165" s="764"/>
      <c r="B165" s="765" t="s">
        <v>3254</v>
      </c>
      <c r="C165" s="764"/>
      <c r="D165" s="763"/>
      <c r="E165" s="764"/>
      <c r="F165" s="763"/>
      <c r="G165" s="764"/>
      <c r="H165" s="764"/>
      <c r="I165" s="764"/>
    </row>
    <row r="166" spans="1:9">
      <c r="A166" s="768" t="s">
        <v>692</v>
      </c>
      <c r="B166" s="769" t="s">
        <v>3255</v>
      </c>
      <c r="C166" s="768"/>
      <c r="D166" s="789"/>
      <c r="E166" s="768"/>
      <c r="F166" s="789"/>
      <c r="G166" s="768"/>
      <c r="H166" s="768"/>
      <c r="I166" s="768"/>
    </row>
    <row r="167" spans="1:9">
      <c r="A167" s="768">
        <v>2</v>
      </c>
      <c r="B167" s="769" t="s">
        <v>3243</v>
      </c>
      <c r="C167" s="768"/>
      <c r="D167" s="790"/>
      <c r="E167" s="768"/>
      <c r="F167" s="768"/>
      <c r="G167" s="768"/>
      <c r="H167" s="768"/>
      <c r="I167" s="768"/>
    </row>
    <row r="168" spans="1:9">
      <c r="A168" s="768">
        <v>3</v>
      </c>
      <c r="B168" s="769" t="s">
        <v>3256</v>
      </c>
      <c r="C168" s="789">
        <f t="shared" ref="C168:H168" si="20">C169+C172</f>
        <v>0</v>
      </c>
      <c r="D168" s="789">
        <f t="shared" si="20"/>
        <v>0</v>
      </c>
      <c r="E168" s="789">
        <f t="shared" si="20"/>
        <v>7104257000</v>
      </c>
      <c r="F168" s="789">
        <f t="shared" si="20"/>
        <v>0</v>
      </c>
      <c r="G168" s="789">
        <f t="shared" si="20"/>
        <v>7104257000</v>
      </c>
      <c r="H168" s="789">
        <f t="shared" si="20"/>
        <v>0</v>
      </c>
      <c r="I168" s="768"/>
    </row>
    <row r="169" spans="1:9">
      <c r="A169" s="764" t="s">
        <v>3245</v>
      </c>
      <c r="B169" s="765" t="s">
        <v>3246</v>
      </c>
      <c r="C169" s="764"/>
      <c r="D169" s="763">
        <f>D170+D171</f>
        <v>0</v>
      </c>
      <c r="E169" s="763">
        <f>E170+E171</f>
        <v>0</v>
      </c>
      <c r="F169" s="763">
        <f>F170+F171</f>
        <v>0</v>
      </c>
      <c r="G169" s="763">
        <f>G170+G171</f>
        <v>0</v>
      </c>
      <c r="H169" s="763">
        <f>H170+H171</f>
        <v>0</v>
      </c>
      <c r="I169" s="764"/>
    </row>
    <row r="170" spans="1:9">
      <c r="A170" s="764"/>
      <c r="B170" s="765" t="s">
        <v>3247</v>
      </c>
      <c r="C170" s="764"/>
      <c r="D170" s="763"/>
      <c r="E170" s="763"/>
      <c r="F170" s="763"/>
      <c r="G170" s="763"/>
      <c r="H170" s="763"/>
      <c r="I170" s="764"/>
    </row>
    <row r="171" spans="1:9">
      <c r="A171" s="764"/>
      <c r="B171" s="765" t="s">
        <v>3257</v>
      </c>
      <c r="C171" s="763"/>
      <c r="D171" s="791"/>
      <c r="E171" s="763"/>
      <c r="F171" s="764"/>
      <c r="G171" s="764"/>
      <c r="H171" s="764"/>
      <c r="I171" s="764"/>
    </row>
    <row r="172" spans="1:9">
      <c r="A172" s="764" t="s">
        <v>3249</v>
      </c>
      <c r="B172" s="765" t="s">
        <v>3258</v>
      </c>
      <c r="C172" s="764"/>
      <c r="D172" s="763"/>
      <c r="E172" s="762">
        <f>E174</f>
        <v>7104257000</v>
      </c>
      <c r="F172" s="762">
        <f t="shared" ref="F172:G172" si="21">F174</f>
        <v>0</v>
      </c>
      <c r="G172" s="762">
        <f t="shared" si="21"/>
        <v>7104257000</v>
      </c>
      <c r="H172" s="763"/>
      <c r="I172" s="764"/>
    </row>
    <row r="173" spans="1:9">
      <c r="A173" s="764"/>
      <c r="B173" s="765" t="s">
        <v>3247</v>
      </c>
      <c r="C173" s="764"/>
      <c r="D173" s="763"/>
      <c r="E173" s="763"/>
      <c r="F173" s="763"/>
      <c r="G173" s="763"/>
      <c r="H173" s="763"/>
      <c r="I173" s="764"/>
    </row>
    <row r="174" spans="1:9">
      <c r="A174" s="764"/>
      <c r="B174" s="765" t="s">
        <v>3257</v>
      </c>
      <c r="C174" s="763"/>
      <c r="D174" s="791"/>
      <c r="E174" s="763">
        <v>7104257000</v>
      </c>
      <c r="F174" s="764"/>
      <c r="G174" s="763">
        <f>E174</f>
        <v>7104257000</v>
      </c>
      <c r="H174" s="764"/>
      <c r="I174" s="764"/>
    </row>
    <row r="175" spans="1:9">
      <c r="A175" s="768">
        <v>4</v>
      </c>
      <c r="B175" s="769" t="s">
        <v>3250</v>
      </c>
      <c r="C175" s="789">
        <f t="shared" ref="C175:H175" si="22">C176+C177</f>
        <v>0</v>
      </c>
      <c r="D175" s="789">
        <f t="shared" si="22"/>
        <v>0</v>
      </c>
      <c r="E175" s="789">
        <f t="shared" si="22"/>
        <v>172641000</v>
      </c>
      <c r="F175" s="792">
        <f t="shared" si="22"/>
        <v>0</v>
      </c>
      <c r="G175" s="789">
        <f t="shared" si="22"/>
        <v>172641000</v>
      </c>
      <c r="H175" s="789">
        <f t="shared" si="22"/>
        <v>0</v>
      </c>
      <c r="I175" s="764"/>
    </row>
    <row r="176" spans="1:9">
      <c r="A176" s="768"/>
      <c r="B176" s="765" t="s">
        <v>3259</v>
      </c>
      <c r="C176" s="764"/>
      <c r="D176" s="763"/>
      <c r="E176" s="764"/>
      <c r="F176" s="793"/>
      <c r="G176" s="764"/>
      <c r="H176" s="794"/>
      <c r="I176" s="764"/>
    </row>
    <row r="177" spans="1:9">
      <c r="A177" s="768"/>
      <c r="B177" s="765" t="s">
        <v>3260</v>
      </c>
      <c r="C177" s="764"/>
      <c r="D177" s="763"/>
      <c r="E177" s="763">
        <v>172641000</v>
      </c>
      <c r="F177" s="793"/>
      <c r="G177" s="763">
        <f>E177</f>
        <v>172641000</v>
      </c>
      <c r="H177" s="794"/>
      <c r="I177" s="764"/>
    </row>
    <row r="178" spans="1:9">
      <c r="A178" s="768">
        <v>5</v>
      </c>
      <c r="B178" s="769" t="s">
        <v>895</v>
      </c>
      <c r="C178" s="768"/>
      <c r="D178" s="768"/>
      <c r="E178" s="768"/>
      <c r="F178" s="768"/>
      <c r="G178" s="768"/>
      <c r="H178" s="768"/>
      <c r="I178" s="768"/>
    </row>
    <row r="179" spans="1:9">
      <c r="A179" s="760" t="s">
        <v>423</v>
      </c>
      <c r="B179" s="761" t="s">
        <v>896</v>
      </c>
      <c r="C179" s="764"/>
      <c r="D179" s="764"/>
      <c r="E179" s="764"/>
      <c r="F179" s="764"/>
      <c r="G179" s="764"/>
      <c r="H179" s="764"/>
      <c r="I179" s="764"/>
    </row>
    <row r="181" spans="1:9">
      <c r="B181" s="795" t="s">
        <v>3267</v>
      </c>
    </row>
    <row r="182" spans="1:9">
      <c r="A182" s="1350" t="s">
        <v>428</v>
      </c>
      <c r="B182" s="1350" t="s">
        <v>413</v>
      </c>
      <c r="C182" s="1350" t="s">
        <v>3241</v>
      </c>
      <c r="D182" s="1350"/>
      <c r="E182" s="1350" t="s">
        <v>3242</v>
      </c>
      <c r="F182" s="1350"/>
      <c r="G182" s="1350" t="s">
        <v>888</v>
      </c>
      <c r="H182" s="1350"/>
      <c r="I182" s="1350" t="s">
        <v>464</v>
      </c>
    </row>
    <row r="183" spans="1:9">
      <c r="A183" s="1350"/>
      <c r="B183" s="1350"/>
      <c r="C183" s="760" t="s">
        <v>889</v>
      </c>
      <c r="D183" s="760" t="s">
        <v>890</v>
      </c>
      <c r="E183" s="760" t="s">
        <v>889</v>
      </c>
      <c r="F183" s="760" t="s">
        <v>890</v>
      </c>
      <c r="G183" s="760" t="s">
        <v>889</v>
      </c>
      <c r="H183" s="760" t="s">
        <v>890</v>
      </c>
      <c r="I183" s="1350"/>
    </row>
    <row r="184" spans="1:9">
      <c r="A184" s="760" t="s">
        <v>421</v>
      </c>
      <c r="B184" s="761" t="s">
        <v>891</v>
      </c>
      <c r="C184" s="762"/>
      <c r="D184" s="762"/>
      <c r="E184" s="762"/>
      <c r="F184" s="762"/>
      <c r="G184" s="762"/>
      <c r="H184" s="762"/>
      <c r="I184" s="764"/>
    </row>
    <row r="185" spans="1:9">
      <c r="A185" s="760">
        <v>1</v>
      </c>
      <c r="B185" s="761" t="s">
        <v>892</v>
      </c>
      <c r="C185" s="762"/>
      <c r="D185" s="760"/>
      <c r="E185" s="762"/>
      <c r="F185" s="760"/>
      <c r="G185" s="760"/>
      <c r="H185" s="760"/>
      <c r="I185" s="760"/>
    </row>
    <row r="186" spans="1:9">
      <c r="A186" s="760">
        <v>2</v>
      </c>
      <c r="B186" s="761" t="s">
        <v>3243</v>
      </c>
      <c r="C186" s="760"/>
      <c r="D186" s="760"/>
      <c r="E186" s="760"/>
      <c r="F186" s="760"/>
      <c r="G186" s="760"/>
      <c r="H186" s="760"/>
      <c r="I186" s="760"/>
    </row>
    <row r="187" spans="1:9">
      <c r="A187" s="760">
        <v>3</v>
      </c>
      <c r="B187" s="761" t="s">
        <v>3244</v>
      </c>
      <c r="C187" s="788"/>
      <c r="D187" s="760"/>
      <c r="E187" s="788"/>
      <c r="F187" s="760"/>
      <c r="G187" s="760"/>
      <c r="H187" s="760"/>
      <c r="I187" s="760"/>
    </row>
    <row r="188" spans="1:9">
      <c r="A188" s="764" t="s">
        <v>3245</v>
      </c>
      <c r="B188" s="765" t="s">
        <v>3246</v>
      </c>
      <c r="C188" s="764"/>
      <c r="D188" s="764"/>
      <c r="E188" s="764"/>
      <c r="F188" s="764"/>
      <c r="G188" s="764"/>
      <c r="H188" s="764"/>
      <c r="I188" s="764"/>
    </row>
    <row r="189" spans="1:9">
      <c r="A189" s="764"/>
      <c r="B189" s="767" t="s">
        <v>3247</v>
      </c>
      <c r="C189" s="764"/>
      <c r="D189" s="764"/>
      <c r="E189" s="764"/>
      <c r="F189" s="764"/>
      <c r="G189" s="764"/>
      <c r="H189" s="764"/>
      <c r="I189" s="764"/>
    </row>
    <row r="190" spans="1:9">
      <c r="A190" s="764"/>
      <c r="B190" s="767" t="s">
        <v>3248</v>
      </c>
      <c r="C190" s="764"/>
      <c r="D190" s="764"/>
      <c r="E190" s="764"/>
      <c r="F190" s="764"/>
      <c r="G190" s="764"/>
      <c r="H190" s="764"/>
      <c r="I190" s="764"/>
    </row>
    <row r="191" spans="1:9">
      <c r="A191" s="764" t="s">
        <v>3249</v>
      </c>
      <c r="B191" s="765" t="s">
        <v>3250</v>
      </c>
      <c r="C191" s="764"/>
      <c r="D191" s="764"/>
      <c r="E191" s="764"/>
      <c r="F191" s="764"/>
      <c r="G191" s="764"/>
      <c r="H191" s="764"/>
      <c r="I191" s="764"/>
    </row>
    <row r="192" spans="1:9">
      <c r="A192" s="760">
        <v>4</v>
      </c>
      <c r="B192" s="761" t="s">
        <v>3251</v>
      </c>
      <c r="C192" s="760"/>
      <c r="D192" s="760"/>
      <c r="E192" s="760"/>
      <c r="F192" s="760"/>
      <c r="G192" s="760"/>
      <c r="H192" s="760"/>
      <c r="I192" s="760"/>
    </row>
    <row r="193" spans="1:9">
      <c r="A193" s="764"/>
      <c r="B193" s="767" t="s">
        <v>3247</v>
      </c>
      <c r="C193" s="764"/>
      <c r="D193" s="764"/>
      <c r="E193" s="764"/>
      <c r="F193" s="764"/>
      <c r="G193" s="764"/>
      <c r="H193" s="764"/>
      <c r="I193" s="764"/>
    </row>
    <row r="194" spans="1:9">
      <c r="A194" s="764"/>
      <c r="B194" s="767" t="s">
        <v>3248</v>
      </c>
      <c r="C194" s="764"/>
      <c r="D194" s="764"/>
      <c r="E194" s="764"/>
      <c r="F194" s="764"/>
      <c r="G194" s="764"/>
      <c r="H194" s="764"/>
      <c r="I194" s="764"/>
    </row>
    <row r="195" spans="1:9">
      <c r="A195" s="760" t="s">
        <v>422</v>
      </c>
      <c r="B195" s="761" t="s">
        <v>893</v>
      </c>
      <c r="C195" s="762">
        <f t="shared" ref="C195:H195" si="23">C196+C201+C202+C209+C212</f>
        <v>179857170</v>
      </c>
      <c r="D195" s="762">
        <f t="shared" si="23"/>
        <v>0</v>
      </c>
      <c r="E195" s="762">
        <f t="shared" si="23"/>
        <v>179857170</v>
      </c>
      <c r="F195" s="762">
        <f t="shared" si="23"/>
        <v>0</v>
      </c>
      <c r="G195" s="762">
        <f t="shared" si="23"/>
        <v>0</v>
      </c>
      <c r="H195" s="762">
        <f t="shared" si="23"/>
        <v>0</v>
      </c>
      <c r="I195" s="764"/>
    </row>
    <row r="196" spans="1:9">
      <c r="A196" s="768">
        <v>1</v>
      </c>
      <c r="B196" s="769" t="s">
        <v>894</v>
      </c>
      <c r="C196" s="789">
        <f t="shared" ref="C196:H196" si="24">C197+C200</f>
        <v>58279250</v>
      </c>
      <c r="D196" s="789">
        <f t="shared" si="24"/>
        <v>0</v>
      </c>
      <c r="E196" s="789">
        <f t="shared" si="24"/>
        <v>58279250</v>
      </c>
      <c r="F196" s="789">
        <f t="shared" si="24"/>
        <v>0</v>
      </c>
      <c r="G196" s="789">
        <f t="shared" si="24"/>
        <v>0</v>
      </c>
      <c r="H196" s="789">
        <f t="shared" si="24"/>
        <v>0</v>
      </c>
      <c r="I196" s="768"/>
    </row>
    <row r="197" spans="1:9">
      <c r="A197" s="768" t="s">
        <v>515</v>
      </c>
      <c r="B197" s="769" t="s">
        <v>3252</v>
      </c>
      <c r="C197" s="789">
        <f>C198+C199</f>
        <v>58279250</v>
      </c>
      <c r="D197" s="789"/>
      <c r="E197" s="789">
        <f>E198+E199</f>
        <v>58279250</v>
      </c>
      <c r="F197" s="789">
        <f>F198+F199</f>
        <v>0</v>
      </c>
      <c r="G197" s="789">
        <f>G198+G199</f>
        <v>0</v>
      </c>
      <c r="H197" s="789">
        <f>H198+H199</f>
        <v>0</v>
      </c>
      <c r="I197" s="768"/>
    </row>
    <row r="198" spans="1:9">
      <c r="A198" s="764"/>
      <c r="B198" s="765" t="s">
        <v>3253</v>
      </c>
      <c r="C198" s="797">
        <v>38165300</v>
      </c>
      <c r="D198" s="763"/>
      <c r="E198" s="797">
        <f>C198</f>
        <v>38165300</v>
      </c>
      <c r="F198" s="763"/>
      <c r="G198" s="764"/>
      <c r="H198" s="764"/>
      <c r="I198" s="764"/>
    </row>
    <row r="199" spans="1:9">
      <c r="A199" s="764"/>
      <c r="B199" s="765" t="s">
        <v>3254</v>
      </c>
      <c r="C199" s="763">
        <v>20113950</v>
      </c>
      <c r="E199" s="763">
        <f>C199</f>
        <v>20113950</v>
      </c>
      <c r="F199" s="763"/>
      <c r="G199" s="764"/>
      <c r="H199" s="764"/>
      <c r="I199" s="764"/>
    </row>
    <row r="200" spans="1:9">
      <c r="A200" s="768" t="s">
        <v>692</v>
      </c>
      <c r="B200" s="769" t="s">
        <v>3255</v>
      </c>
      <c r="C200" s="768"/>
      <c r="D200" s="789"/>
      <c r="E200" s="768"/>
      <c r="F200" s="789"/>
      <c r="G200" s="768"/>
      <c r="H200" s="768"/>
      <c r="I200" s="768"/>
    </row>
    <row r="201" spans="1:9">
      <c r="A201" s="768">
        <v>2</v>
      </c>
      <c r="B201" s="769" t="s">
        <v>3243</v>
      </c>
      <c r="C201" s="768"/>
      <c r="D201" s="790"/>
      <c r="E201" s="768"/>
      <c r="F201" s="768"/>
      <c r="G201" s="768"/>
      <c r="H201" s="768"/>
      <c r="I201" s="768"/>
    </row>
    <row r="202" spans="1:9">
      <c r="A202" s="768">
        <v>3</v>
      </c>
      <c r="B202" s="769" t="s">
        <v>3256</v>
      </c>
      <c r="C202" s="789">
        <f t="shared" ref="C202:H202" si="25">C203+C206</f>
        <v>121577920</v>
      </c>
      <c r="D202" s="789">
        <f t="shared" si="25"/>
        <v>0</v>
      </c>
      <c r="E202" s="789">
        <f t="shared" si="25"/>
        <v>121577920</v>
      </c>
      <c r="F202" s="789">
        <f t="shared" si="25"/>
        <v>0</v>
      </c>
      <c r="G202" s="789">
        <f t="shared" si="25"/>
        <v>0</v>
      </c>
      <c r="H202" s="789">
        <f t="shared" si="25"/>
        <v>0</v>
      </c>
      <c r="I202" s="768"/>
    </row>
    <row r="203" spans="1:9">
      <c r="A203" s="764" t="s">
        <v>3245</v>
      </c>
      <c r="B203" s="765" t="s">
        <v>3246</v>
      </c>
      <c r="C203" s="763">
        <f>C204+C205</f>
        <v>121577920</v>
      </c>
      <c r="D203" s="763">
        <f t="shared" ref="D203:I203" si="26">D204+D205</f>
        <v>0</v>
      </c>
      <c r="E203" s="763">
        <f t="shared" si="26"/>
        <v>121577920</v>
      </c>
      <c r="F203" s="763">
        <f t="shared" si="26"/>
        <v>0</v>
      </c>
      <c r="G203" s="763">
        <f t="shared" si="26"/>
        <v>0</v>
      </c>
      <c r="H203" s="763">
        <f t="shared" si="26"/>
        <v>0</v>
      </c>
      <c r="I203" s="763">
        <f t="shared" si="26"/>
        <v>0</v>
      </c>
    </row>
    <row r="204" spans="1:9">
      <c r="A204" s="764"/>
      <c r="B204" s="765" t="s">
        <v>3247</v>
      </c>
      <c r="C204" s="764"/>
      <c r="D204" s="763"/>
      <c r="E204" s="763"/>
      <c r="F204" s="763"/>
      <c r="G204" s="763"/>
      <c r="H204" s="763"/>
      <c r="I204" s="764"/>
    </row>
    <row r="205" spans="1:9">
      <c r="A205" s="764"/>
      <c r="B205" s="765" t="s">
        <v>3257</v>
      </c>
      <c r="C205" s="763">
        <v>121577920</v>
      </c>
      <c r="D205" s="791"/>
      <c r="E205" s="763">
        <f>C205</f>
        <v>121577920</v>
      </c>
      <c r="F205" s="764"/>
      <c r="G205" s="764"/>
      <c r="H205" s="764"/>
      <c r="I205" s="764"/>
    </row>
    <row r="206" spans="1:9">
      <c r="A206" s="764" t="s">
        <v>3249</v>
      </c>
      <c r="B206" s="765" t="s">
        <v>3258</v>
      </c>
      <c r="C206" s="764"/>
      <c r="D206" s="763"/>
      <c r="E206" s="763"/>
      <c r="F206" s="763"/>
      <c r="G206" s="763"/>
      <c r="H206" s="763"/>
      <c r="I206" s="764"/>
    </row>
    <row r="207" spans="1:9">
      <c r="A207" s="764"/>
      <c r="B207" s="765" t="s">
        <v>3247</v>
      </c>
      <c r="C207" s="764"/>
      <c r="D207" s="763"/>
      <c r="E207" s="763"/>
      <c r="F207" s="763"/>
      <c r="G207" s="763"/>
      <c r="H207" s="763"/>
      <c r="I207" s="764"/>
    </row>
    <row r="208" spans="1:9">
      <c r="A208" s="764"/>
      <c r="B208" s="765" t="s">
        <v>3257</v>
      </c>
      <c r="C208" s="763"/>
      <c r="D208" s="791"/>
      <c r="E208" s="763"/>
      <c r="F208" s="764"/>
      <c r="G208" s="764"/>
      <c r="H208" s="764"/>
      <c r="I208" s="764"/>
    </row>
    <row r="209" spans="1:9">
      <c r="A209" s="768">
        <v>4</v>
      </c>
      <c r="B209" s="769" t="s">
        <v>3250</v>
      </c>
      <c r="C209" s="764"/>
      <c r="D209" s="789">
        <f>D210+D211</f>
        <v>0</v>
      </c>
      <c r="E209" s="789">
        <f>E210+E211</f>
        <v>0</v>
      </c>
      <c r="F209" s="792">
        <f>F210+F211</f>
        <v>0</v>
      </c>
      <c r="G209" s="789">
        <f>G210+G211</f>
        <v>0</v>
      </c>
      <c r="H209" s="789">
        <f>H210+H211</f>
        <v>0</v>
      </c>
      <c r="I209" s="764"/>
    </row>
    <row r="210" spans="1:9">
      <c r="A210" s="768"/>
      <c r="B210" s="765" t="s">
        <v>3259</v>
      </c>
      <c r="C210" s="764"/>
      <c r="D210" s="763"/>
      <c r="E210" s="764"/>
      <c r="F210" s="793"/>
      <c r="G210" s="764"/>
      <c r="H210" s="794"/>
      <c r="I210" s="764"/>
    </row>
    <row r="211" spans="1:9">
      <c r="A211" s="768"/>
      <c r="B211" s="765" t="s">
        <v>3260</v>
      </c>
      <c r="C211" s="764"/>
      <c r="D211" s="763"/>
      <c r="E211" s="764"/>
      <c r="F211" s="793"/>
      <c r="G211" s="764"/>
      <c r="H211" s="794"/>
      <c r="I211" s="764"/>
    </row>
    <row r="212" spans="1:9">
      <c r="A212" s="768">
        <v>5</v>
      </c>
      <c r="B212" s="769" t="s">
        <v>895</v>
      </c>
      <c r="C212" s="768"/>
      <c r="D212" s="768"/>
      <c r="E212" s="768"/>
      <c r="F212" s="768"/>
      <c r="G212" s="768"/>
      <c r="H212" s="768"/>
      <c r="I212" s="768"/>
    </row>
    <row r="213" spans="1:9">
      <c r="A213" s="760" t="s">
        <v>423</v>
      </c>
      <c r="B213" s="761" t="s">
        <v>896</v>
      </c>
      <c r="C213" s="764"/>
      <c r="D213" s="764"/>
      <c r="E213" s="764"/>
      <c r="F213" s="764"/>
      <c r="G213" s="764"/>
      <c r="H213" s="764"/>
      <c r="I213" s="764"/>
    </row>
    <row r="215" spans="1:9">
      <c r="B215" s="795" t="s">
        <v>3268</v>
      </c>
    </row>
    <row r="216" spans="1:9">
      <c r="A216" s="1350" t="s">
        <v>428</v>
      </c>
      <c r="B216" s="1350" t="s">
        <v>413</v>
      </c>
      <c r="C216" s="1350" t="s">
        <v>3241</v>
      </c>
      <c r="D216" s="1350"/>
      <c r="E216" s="1350" t="s">
        <v>3242</v>
      </c>
      <c r="F216" s="1350"/>
      <c r="G216" s="1350" t="s">
        <v>888</v>
      </c>
      <c r="H216" s="1350"/>
      <c r="I216" s="1350" t="s">
        <v>464</v>
      </c>
    </row>
    <row r="217" spans="1:9">
      <c r="A217" s="1350"/>
      <c r="B217" s="1350"/>
      <c r="C217" s="760" t="s">
        <v>889</v>
      </c>
      <c r="D217" s="760" t="s">
        <v>890</v>
      </c>
      <c r="E217" s="760" t="s">
        <v>889</v>
      </c>
      <c r="F217" s="760" t="s">
        <v>890</v>
      </c>
      <c r="G217" s="760" t="s">
        <v>889</v>
      </c>
      <c r="H217" s="760" t="s">
        <v>890</v>
      </c>
      <c r="I217" s="1350"/>
    </row>
    <row r="218" spans="1:9">
      <c r="A218" s="760" t="s">
        <v>421</v>
      </c>
      <c r="B218" s="761" t="s">
        <v>891</v>
      </c>
      <c r="C218" s="762">
        <f>C219+C220+C221+C226</f>
        <v>0</v>
      </c>
      <c r="D218" s="762">
        <f t="shared" ref="D218:H218" si="27">D219+D220+D221+D226</f>
        <v>5000400000</v>
      </c>
      <c r="E218" s="762">
        <f t="shared" si="27"/>
        <v>0</v>
      </c>
      <c r="F218" s="762">
        <f t="shared" si="27"/>
        <v>132300000</v>
      </c>
      <c r="G218" s="762">
        <f t="shared" si="27"/>
        <v>0</v>
      </c>
      <c r="H218" s="762">
        <f t="shared" si="27"/>
        <v>4868100000</v>
      </c>
      <c r="I218" s="764"/>
    </row>
    <row r="219" spans="1:9">
      <c r="A219" s="760">
        <v>1</v>
      </c>
      <c r="B219" s="761" t="s">
        <v>892</v>
      </c>
      <c r="C219" s="762"/>
      <c r="D219" s="760"/>
      <c r="E219" s="762"/>
      <c r="F219" s="760"/>
      <c r="G219" s="760"/>
      <c r="H219" s="760"/>
      <c r="I219" s="760"/>
    </row>
    <row r="220" spans="1:9">
      <c r="A220" s="760">
        <v>2</v>
      </c>
      <c r="B220" s="761" t="s">
        <v>3243</v>
      </c>
      <c r="C220" s="760"/>
      <c r="D220" s="760"/>
      <c r="E220" s="760"/>
      <c r="F220" s="760"/>
      <c r="G220" s="760"/>
      <c r="H220" s="760"/>
      <c r="I220" s="760"/>
    </row>
    <row r="221" spans="1:9">
      <c r="A221" s="760">
        <v>3</v>
      </c>
      <c r="B221" s="761" t="s">
        <v>3244</v>
      </c>
      <c r="C221" s="788">
        <f>C222+C225</f>
        <v>0</v>
      </c>
      <c r="D221" s="788">
        <f t="shared" ref="D221:H221" si="28">D222+D225</f>
        <v>5000400000</v>
      </c>
      <c r="E221" s="788">
        <f t="shared" si="28"/>
        <v>0</v>
      </c>
      <c r="F221" s="788">
        <f t="shared" si="28"/>
        <v>132300000</v>
      </c>
      <c r="G221" s="788">
        <f t="shared" si="28"/>
        <v>0</v>
      </c>
      <c r="H221" s="788">
        <f t="shared" si="28"/>
        <v>4868100000</v>
      </c>
      <c r="I221" s="760"/>
    </row>
    <row r="222" spans="1:9">
      <c r="A222" s="764" t="s">
        <v>3245</v>
      </c>
      <c r="B222" s="765" t="s">
        <v>3246</v>
      </c>
      <c r="C222" s="764"/>
      <c r="D222" s="763">
        <f>D223+D224</f>
        <v>86900000</v>
      </c>
      <c r="E222" s="763">
        <f t="shared" ref="E222:H222" si="29">E223+E224</f>
        <v>0</v>
      </c>
      <c r="F222" s="763">
        <f t="shared" si="29"/>
        <v>86900000</v>
      </c>
      <c r="G222" s="763">
        <f t="shared" si="29"/>
        <v>0</v>
      </c>
      <c r="H222" s="763">
        <f t="shared" si="29"/>
        <v>0</v>
      </c>
      <c r="I222" s="764"/>
    </row>
    <row r="223" spans="1:9">
      <c r="A223" s="764"/>
      <c r="B223" s="767" t="s">
        <v>3247</v>
      </c>
      <c r="C223" s="764"/>
      <c r="D223" s="764"/>
      <c r="E223" s="764"/>
      <c r="F223" s="764"/>
      <c r="G223" s="764"/>
      <c r="H223" s="764"/>
      <c r="I223" s="764"/>
    </row>
    <row r="224" spans="1:9">
      <c r="A224" s="764"/>
      <c r="B224" s="767" t="s">
        <v>3248</v>
      </c>
      <c r="D224" s="794">
        <v>86900000</v>
      </c>
      <c r="E224" s="794"/>
      <c r="F224" s="794">
        <f>D224</f>
        <v>86900000</v>
      </c>
      <c r="G224" s="764"/>
      <c r="H224" s="764"/>
      <c r="I224" s="764"/>
    </row>
    <row r="225" spans="1:9">
      <c r="A225" s="764" t="s">
        <v>3249</v>
      </c>
      <c r="B225" s="765" t="s">
        <v>3250</v>
      </c>
      <c r="C225" s="764"/>
      <c r="D225" s="794">
        <v>4913500000</v>
      </c>
      <c r="E225" s="794"/>
      <c r="F225" s="794">
        <v>45400000</v>
      </c>
      <c r="G225" s="764"/>
      <c r="H225" s="794">
        <f>D225-F225</f>
        <v>4868100000</v>
      </c>
      <c r="I225" s="764"/>
    </row>
    <row r="226" spans="1:9">
      <c r="A226" s="760">
        <v>4</v>
      </c>
      <c r="B226" s="761" t="s">
        <v>3251</v>
      </c>
      <c r="C226" s="760"/>
      <c r="D226" s="760"/>
      <c r="E226" s="760"/>
      <c r="F226" s="760"/>
      <c r="G226" s="760"/>
      <c r="H226" s="760"/>
      <c r="I226" s="760"/>
    </row>
    <row r="227" spans="1:9">
      <c r="A227" s="764"/>
      <c r="B227" s="767" t="s">
        <v>3247</v>
      </c>
      <c r="C227" s="764"/>
      <c r="D227" s="764"/>
      <c r="E227" s="764"/>
      <c r="F227" s="764"/>
      <c r="G227" s="764"/>
      <c r="H227" s="764"/>
      <c r="I227" s="764"/>
    </row>
    <row r="228" spans="1:9">
      <c r="A228" s="764"/>
      <c r="B228" s="767" t="s">
        <v>3248</v>
      </c>
      <c r="C228" s="764"/>
      <c r="D228" s="764"/>
      <c r="E228" s="764"/>
      <c r="F228" s="764"/>
      <c r="G228" s="764"/>
      <c r="H228" s="764"/>
      <c r="I228" s="764"/>
    </row>
    <row r="229" spans="1:9">
      <c r="A229" s="760" t="s">
        <v>422</v>
      </c>
      <c r="B229" s="761" t="s">
        <v>893</v>
      </c>
      <c r="C229" s="764"/>
      <c r="D229" s="762">
        <f>D230+D235+D236+D243+D246</f>
        <v>1851700000</v>
      </c>
      <c r="E229" s="762">
        <f>E230+E235+E236+E243+E246</f>
        <v>0</v>
      </c>
      <c r="F229" s="762">
        <f>F230+F235+F236+F243+F246</f>
        <v>0</v>
      </c>
      <c r="G229" s="762">
        <f>G230+G235+G236+G243+G246</f>
        <v>0</v>
      </c>
      <c r="H229" s="762">
        <f>H230+H235+H236+H243+H246</f>
        <v>1851700000</v>
      </c>
      <c r="I229" s="764"/>
    </row>
    <row r="230" spans="1:9">
      <c r="A230" s="768">
        <v>1</v>
      </c>
      <c r="B230" s="769" t="s">
        <v>894</v>
      </c>
      <c r="C230" s="768"/>
      <c r="D230" s="789">
        <f>D231+D234</f>
        <v>0</v>
      </c>
      <c r="E230" s="789">
        <f>E231+E234</f>
        <v>0</v>
      </c>
      <c r="F230" s="789">
        <f>F231+F234</f>
        <v>0</v>
      </c>
      <c r="G230" s="789">
        <f>G231+G234</f>
        <v>0</v>
      </c>
      <c r="H230" s="789">
        <f>H231+H234</f>
        <v>0</v>
      </c>
      <c r="I230" s="768"/>
    </row>
    <row r="231" spans="1:9">
      <c r="A231" s="768" t="s">
        <v>515</v>
      </c>
      <c r="B231" s="769" t="s">
        <v>3252</v>
      </c>
      <c r="C231" s="768"/>
      <c r="D231" s="789">
        <f>D232+D233</f>
        <v>0</v>
      </c>
      <c r="E231" s="789">
        <f>E232+E233</f>
        <v>0</v>
      </c>
      <c r="F231" s="789">
        <f>F232+F233</f>
        <v>0</v>
      </c>
      <c r="G231" s="789">
        <f>G232+G233</f>
        <v>0</v>
      </c>
      <c r="H231" s="789">
        <f>H232+H233</f>
        <v>0</v>
      </c>
      <c r="I231" s="768"/>
    </row>
    <row r="232" spans="1:9">
      <c r="A232" s="764"/>
      <c r="B232" s="765" t="s">
        <v>3253</v>
      </c>
      <c r="C232" s="764"/>
      <c r="D232" s="763"/>
      <c r="E232" s="764"/>
      <c r="F232" s="763"/>
      <c r="G232" s="764"/>
      <c r="H232" s="764"/>
      <c r="I232" s="764"/>
    </row>
    <row r="233" spans="1:9">
      <c r="A233" s="764"/>
      <c r="B233" s="765" t="s">
        <v>3254</v>
      </c>
      <c r="C233" s="764"/>
      <c r="D233" s="763"/>
      <c r="E233" s="764"/>
      <c r="F233" s="763"/>
      <c r="G233" s="764"/>
      <c r="H233" s="764"/>
      <c r="I233" s="764"/>
    </row>
    <row r="234" spans="1:9">
      <c r="A234" s="768" t="s">
        <v>692</v>
      </c>
      <c r="B234" s="769" t="s">
        <v>3255</v>
      </c>
      <c r="C234" s="768"/>
      <c r="D234" s="789"/>
      <c r="E234" s="768"/>
      <c r="F234" s="789"/>
      <c r="G234" s="768"/>
      <c r="H234" s="768"/>
      <c r="I234" s="768"/>
    </row>
    <row r="235" spans="1:9">
      <c r="A235" s="768">
        <v>2</v>
      </c>
      <c r="B235" s="769" t="s">
        <v>3243</v>
      </c>
      <c r="C235" s="768"/>
      <c r="D235" s="790"/>
      <c r="E235" s="768"/>
      <c r="F235" s="768"/>
      <c r="G235" s="768"/>
      <c r="H235" s="768"/>
      <c r="I235" s="768"/>
    </row>
    <row r="236" spans="1:9">
      <c r="A236" s="768">
        <v>3</v>
      </c>
      <c r="B236" s="769" t="s">
        <v>3256</v>
      </c>
      <c r="C236" s="768"/>
      <c r="D236" s="789">
        <f>D237+D240</f>
        <v>1851700000</v>
      </c>
      <c r="E236" s="789">
        <f>E237+E240</f>
        <v>0</v>
      </c>
      <c r="F236" s="789">
        <f>F237+F240</f>
        <v>0</v>
      </c>
      <c r="G236" s="789">
        <f>G237+G240</f>
        <v>0</v>
      </c>
      <c r="H236" s="789">
        <f>H237+H240</f>
        <v>1851700000</v>
      </c>
      <c r="I236" s="768"/>
    </row>
    <row r="237" spans="1:9">
      <c r="A237" s="764" t="s">
        <v>3245</v>
      </c>
      <c r="B237" s="765" t="s">
        <v>3246</v>
      </c>
      <c r="C237" s="764"/>
      <c r="D237" s="763">
        <f>D238+D239</f>
        <v>1851700000</v>
      </c>
      <c r="E237" s="763">
        <f>E238+E239</f>
        <v>0</v>
      </c>
      <c r="F237" s="763">
        <f>F238+F239</f>
        <v>0</v>
      </c>
      <c r="G237" s="763">
        <f>G238+G239</f>
        <v>0</v>
      </c>
      <c r="H237" s="763">
        <f>H238+H239</f>
        <v>1851700000</v>
      </c>
      <c r="I237" s="764"/>
    </row>
    <row r="238" spans="1:9">
      <c r="A238" s="764"/>
      <c r="B238" s="765" t="s">
        <v>3247</v>
      </c>
      <c r="C238" s="764"/>
      <c r="D238" s="763"/>
      <c r="E238" s="763"/>
      <c r="F238" s="763"/>
      <c r="G238" s="763"/>
      <c r="H238" s="763"/>
      <c r="I238" s="764"/>
    </row>
    <row r="239" spans="1:9">
      <c r="A239" s="764"/>
      <c r="B239" s="765" t="s">
        <v>3257</v>
      </c>
      <c r="C239" s="763"/>
      <c r="D239" s="763">
        <v>1851700000</v>
      </c>
      <c r="E239" s="763"/>
      <c r="F239" s="794"/>
      <c r="G239" s="794"/>
      <c r="H239" s="763">
        <f>D239-F239</f>
        <v>1851700000</v>
      </c>
      <c r="I239" s="764"/>
    </row>
    <row r="240" spans="1:9">
      <c r="A240" s="764" t="s">
        <v>3249</v>
      </c>
      <c r="B240" s="765" t="s">
        <v>3258</v>
      </c>
      <c r="C240" s="764"/>
      <c r="D240" s="763">
        <f>D241+D242</f>
        <v>0</v>
      </c>
      <c r="E240" s="763">
        <f>E241+E242</f>
        <v>0</v>
      </c>
      <c r="F240" s="763">
        <f>F241+F242</f>
        <v>0</v>
      </c>
      <c r="G240" s="763">
        <f>G241+G242</f>
        <v>0</v>
      </c>
      <c r="H240" s="763">
        <f>H241+H242</f>
        <v>0</v>
      </c>
      <c r="I240" s="764"/>
    </row>
    <row r="241" spans="1:9">
      <c r="A241" s="764"/>
      <c r="B241" s="765" t="s">
        <v>3247</v>
      </c>
      <c r="C241" s="764"/>
      <c r="D241" s="763"/>
      <c r="E241" s="763"/>
      <c r="F241" s="763"/>
      <c r="G241" s="763"/>
      <c r="H241" s="763"/>
      <c r="I241" s="764"/>
    </row>
    <row r="242" spans="1:9">
      <c r="A242" s="764"/>
      <c r="B242" s="765" t="s">
        <v>3257</v>
      </c>
      <c r="C242" s="763"/>
      <c r="D242" s="791"/>
      <c r="E242" s="763"/>
      <c r="F242" s="764"/>
      <c r="G242" s="764"/>
      <c r="H242" s="764"/>
      <c r="I242" s="764"/>
    </row>
    <row r="243" spans="1:9">
      <c r="A243" s="768">
        <v>4</v>
      </c>
      <c r="B243" s="769" t="s">
        <v>3250</v>
      </c>
      <c r="C243" s="764"/>
      <c r="D243" s="789">
        <f>D244+D245</f>
        <v>0</v>
      </c>
      <c r="E243" s="789">
        <f>E244+E245</f>
        <v>0</v>
      </c>
      <c r="F243" s="792">
        <f>F244+F245</f>
        <v>0</v>
      </c>
      <c r="G243" s="789">
        <f>G244+G245</f>
        <v>0</v>
      </c>
      <c r="H243" s="789">
        <f>H244+H245</f>
        <v>0</v>
      </c>
      <c r="I243" s="764"/>
    </row>
    <row r="244" spans="1:9">
      <c r="A244" s="768"/>
      <c r="B244" s="765" t="s">
        <v>3259</v>
      </c>
      <c r="C244" s="764"/>
      <c r="D244" s="763"/>
      <c r="E244" s="764"/>
      <c r="F244" s="793"/>
      <c r="G244" s="764"/>
      <c r="H244" s="794"/>
      <c r="I244" s="764"/>
    </row>
    <row r="245" spans="1:9">
      <c r="A245" s="768"/>
      <c r="B245" s="765" t="s">
        <v>3260</v>
      </c>
      <c r="C245" s="764"/>
      <c r="D245" s="763"/>
      <c r="E245" s="764"/>
      <c r="F245" s="793"/>
      <c r="G245" s="764"/>
      <c r="H245" s="794"/>
      <c r="I245" s="764"/>
    </row>
    <row r="246" spans="1:9">
      <c r="A246" s="768">
        <v>5</v>
      </c>
      <c r="B246" s="769" t="s">
        <v>895</v>
      </c>
      <c r="C246" s="768"/>
      <c r="D246" s="768"/>
      <c r="E246" s="768"/>
      <c r="F246" s="768"/>
      <c r="G246" s="768"/>
      <c r="H246" s="768"/>
      <c r="I246" s="768"/>
    </row>
    <row r="247" spans="1:9">
      <c r="A247" s="760" t="s">
        <v>423</v>
      </c>
      <c r="B247" s="761" t="s">
        <v>896</v>
      </c>
      <c r="C247" s="764"/>
      <c r="D247" s="764"/>
      <c r="E247" s="764"/>
      <c r="F247" s="764"/>
      <c r="G247" s="764"/>
      <c r="H247" s="764"/>
      <c r="I247" s="764"/>
    </row>
    <row r="249" spans="1:9">
      <c r="B249" s="798" t="s">
        <v>3269</v>
      </c>
    </row>
    <row r="250" spans="1:9">
      <c r="A250" s="1350" t="s">
        <v>428</v>
      </c>
      <c r="B250" s="1350" t="s">
        <v>413</v>
      </c>
      <c r="C250" s="1350" t="s">
        <v>3241</v>
      </c>
      <c r="D250" s="1350"/>
      <c r="E250" s="1350" t="s">
        <v>3242</v>
      </c>
      <c r="F250" s="1350"/>
      <c r="G250" s="1350" t="s">
        <v>888</v>
      </c>
      <c r="H250" s="1350"/>
      <c r="I250" s="1350" t="s">
        <v>464</v>
      </c>
    </row>
    <row r="251" spans="1:9">
      <c r="A251" s="1350"/>
      <c r="B251" s="1350"/>
      <c r="C251" s="760" t="s">
        <v>889</v>
      </c>
      <c r="D251" s="760" t="s">
        <v>890</v>
      </c>
      <c r="E251" s="760" t="s">
        <v>889</v>
      </c>
      <c r="F251" s="760" t="s">
        <v>890</v>
      </c>
      <c r="G251" s="760" t="s">
        <v>889</v>
      </c>
      <c r="H251" s="760" t="s">
        <v>890</v>
      </c>
      <c r="I251" s="1350"/>
    </row>
    <row r="252" spans="1:9">
      <c r="A252" s="760" t="s">
        <v>421</v>
      </c>
      <c r="B252" s="761" t="s">
        <v>891</v>
      </c>
      <c r="C252" s="762">
        <f>C253+C254+C255+C260</f>
        <v>0</v>
      </c>
      <c r="D252" s="762">
        <f t="shared" ref="D252:H252" si="30">D253+D254+D255+D260</f>
        <v>0</v>
      </c>
      <c r="E252" s="762">
        <f t="shared" si="30"/>
        <v>0</v>
      </c>
      <c r="F252" s="762">
        <f t="shared" si="30"/>
        <v>0</v>
      </c>
      <c r="G252" s="762">
        <f t="shared" si="30"/>
        <v>0</v>
      </c>
      <c r="H252" s="762">
        <f t="shared" si="30"/>
        <v>0</v>
      </c>
      <c r="I252" s="764"/>
    </row>
    <row r="253" spans="1:9">
      <c r="A253" s="760">
        <v>1</v>
      </c>
      <c r="B253" s="761" t="s">
        <v>892</v>
      </c>
      <c r="C253" s="762"/>
      <c r="D253" s="760"/>
      <c r="E253" s="762"/>
      <c r="F253" s="760"/>
      <c r="G253" s="760"/>
      <c r="H253" s="760"/>
      <c r="I253" s="760"/>
    </row>
    <row r="254" spans="1:9">
      <c r="A254" s="760">
        <v>2</v>
      </c>
      <c r="B254" s="761" t="s">
        <v>3243</v>
      </c>
      <c r="C254" s="760"/>
      <c r="D254" s="760"/>
      <c r="E254" s="760"/>
      <c r="F254" s="760"/>
      <c r="G254" s="760"/>
      <c r="H254" s="760"/>
      <c r="I254" s="760"/>
    </row>
    <row r="255" spans="1:9">
      <c r="A255" s="760">
        <v>3</v>
      </c>
      <c r="B255" s="761" t="s">
        <v>3244</v>
      </c>
      <c r="C255" s="788"/>
      <c r="D255" s="760"/>
      <c r="E255" s="788"/>
      <c r="F255" s="760"/>
      <c r="G255" s="760"/>
      <c r="H255" s="760"/>
      <c r="I255" s="760"/>
    </row>
    <row r="256" spans="1:9">
      <c r="A256" s="764" t="s">
        <v>3245</v>
      </c>
      <c r="B256" s="765" t="s">
        <v>3246</v>
      </c>
      <c r="C256" s="764"/>
      <c r="D256" s="764"/>
      <c r="E256" s="764"/>
      <c r="F256" s="764"/>
      <c r="G256" s="764"/>
      <c r="H256" s="764"/>
      <c r="I256" s="764"/>
    </row>
    <row r="257" spans="1:9">
      <c r="A257" s="764"/>
      <c r="B257" s="767" t="s">
        <v>3247</v>
      </c>
      <c r="C257" s="764"/>
      <c r="D257" s="764"/>
      <c r="E257" s="764"/>
      <c r="F257" s="764"/>
      <c r="G257" s="764"/>
      <c r="H257" s="764"/>
      <c r="I257" s="764"/>
    </row>
    <row r="258" spans="1:9">
      <c r="A258" s="764"/>
      <c r="B258" s="767" t="s">
        <v>3248</v>
      </c>
      <c r="C258" s="764"/>
      <c r="D258" s="764"/>
      <c r="E258" s="764"/>
      <c r="F258" s="764"/>
      <c r="G258" s="764"/>
      <c r="H258" s="764"/>
      <c r="I258" s="764"/>
    </row>
    <row r="259" spans="1:9">
      <c r="A259" s="764" t="s">
        <v>3249</v>
      </c>
      <c r="B259" s="765" t="s">
        <v>3250</v>
      </c>
      <c r="C259" s="764"/>
      <c r="D259" s="764"/>
      <c r="E259" s="764"/>
      <c r="F259" s="764"/>
      <c r="G259" s="764"/>
      <c r="H259" s="764"/>
      <c r="I259" s="764"/>
    </row>
    <row r="260" spans="1:9">
      <c r="A260" s="760">
        <v>4</v>
      </c>
      <c r="B260" s="761" t="s">
        <v>3251</v>
      </c>
      <c r="C260" s="760"/>
      <c r="D260" s="760"/>
      <c r="E260" s="760"/>
      <c r="F260" s="760"/>
      <c r="G260" s="760"/>
      <c r="H260" s="760"/>
      <c r="I260" s="760"/>
    </row>
    <row r="261" spans="1:9">
      <c r="A261" s="764"/>
      <c r="B261" s="767" t="s">
        <v>3247</v>
      </c>
      <c r="C261" s="764"/>
      <c r="D261" s="764"/>
      <c r="E261" s="764"/>
      <c r="F261" s="764"/>
      <c r="G261" s="764"/>
      <c r="H261" s="764"/>
      <c r="I261" s="764"/>
    </row>
    <row r="262" spans="1:9">
      <c r="A262" s="764"/>
      <c r="B262" s="767" t="s">
        <v>3248</v>
      </c>
      <c r="C262" s="764"/>
      <c r="D262" s="764"/>
      <c r="E262" s="764"/>
      <c r="F262" s="764"/>
      <c r="G262" s="764"/>
      <c r="H262" s="764"/>
      <c r="I262" s="764"/>
    </row>
    <row r="263" spans="1:9">
      <c r="A263" s="760" t="s">
        <v>422</v>
      </c>
      <c r="B263" s="761" t="s">
        <v>893</v>
      </c>
      <c r="C263" s="764"/>
      <c r="D263" s="762">
        <f>D264+D269+D270+D277+D280</f>
        <v>0</v>
      </c>
      <c r="E263" s="762">
        <f>E264+E269+E270+E277+E280</f>
        <v>0</v>
      </c>
      <c r="F263" s="762">
        <f>F264+F269+F270+F277+F280</f>
        <v>0</v>
      </c>
      <c r="G263" s="762">
        <f>G264+G269+G270+G277+G280</f>
        <v>0</v>
      </c>
      <c r="H263" s="762">
        <f>H264+H269+H270+H277+H280</f>
        <v>0</v>
      </c>
      <c r="I263" s="764"/>
    </row>
    <row r="264" spans="1:9">
      <c r="A264" s="768">
        <v>1</v>
      </c>
      <c r="B264" s="769" t="s">
        <v>894</v>
      </c>
      <c r="C264" s="768"/>
      <c r="D264" s="789"/>
      <c r="E264" s="789"/>
      <c r="F264" s="789"/>
      <c r="G264" s="789">
        <f>G265+G268</f>
        <v>0</v>
      </c>
      <c r="H264" s="789">
        <f>H265+H268</f>
        <v>0</v>
      </c>
      <c r="I264" s="768"/>
    </row>
    <row r="265" spans="1:9">
      <c r="A265" s="768" t="s">
        <v>515</v>
      </c>
      <c r="B265" s="769" t="s">
        <v>3252</v>
      </c>
      <c r="C265" s="768"/>
      <c r="D265" s="789">
        <f>D266+D267</f>
        <v>0</v>
      </c>
      <c r="E265" s="789">
        <f>E266+E267</f>
        <v>0</v>
      </c>
      <c r="F265" s="789">
        <f>F266+F267</f>
        <v>0</v>
      </c>
      <c r="G265" s="789">
        <f>G266+G267</f>
        <v>0</v>
      </c>
      <c r="H265" s="789">
        <f>H266+H267</f>
        <v>0</v>
      </c>
      <c r="I265" s="768"/>
    </row>
    <row r="266" spans="1:9">
      <c r="A266" s="764"/>
      <c r="B266" s="765" t="s">
        <v>3253</v>
      </c>
      <c r="C266" s="764"/>
      <c r="D266" s="763"/>
      <c r="E266" s="764"/>
      <c r="F266" s="763"/>
      <c r="G266" s="764"/>
      <c r="H266" s="764"/>
      <c r="I266" s="764"/>
    </row>
    <row r="267" spans="1:9">
      <c r="A267" s="764"/>
      <c r="B267" s="765" t="s">
        <v>3254</v>
      </c>
      <c r="C267" s="764"/>
      <c r="D267" s="763"/>
      <c r="E267" s="764"/>
      <c r="F267" s="763"/>
      <c r="G267" s="764"/>
      <c r="H267" s="764"/>
      <c r="I267" s="764"/>
    </row>
    <row r="268" spans="1:9">
      <c r="A268" s="768" t="s">
        <v>692</v>
      </c>
      <c r="B268" s="769" t="s">
        <v>3255</v>
      </c>
      <c r="C268" s="768"/>
      <c r="D268" s="789"/>
      <c r="E268" s="768"/>
      <c r="F268" s="789"/>
      <c r="G268" s="768"/>
      <c r="H268" s="768"/>
      <c r="I268" s="768"/>
    </row>
    <row r="269" spans="1:9">
      <c r="A269" s="768">
        <v>2</v>
      </c>
      <c r="B269" s="769" t="s">
        <v>3243</v>
      </c>
      <c r="C269" s="768"/>
      <c r="D269" s="790"/>
      <c r="E269" s="768"/>
      <c r="F269" s="768"/>
      <c r="G269" s="768"/>
      <c r="H269" s="768"/>
      <c r="I269" s="768"/>
    </row>
    <row r="270" spans="1:9">
      <c r="A270" s="768">
        <v>3</v>
      </c>
      <c r="B270" s="769" t="s">
        <v>3256</v>
      </c>
      <c r="C270" s="768"/>
      <c r="D270" s="789">
        <f>D271+D274</f>
        <v>0</v>
      </c>
      <c r="E270" s="789">
        <f>E271+E274</f>
        <v>0</v>
      </c>
      <c r="F270" s="789">
        <f>F271+F274</f>
        <v>0</v>
      </c>
      <c r="G270" s="789">
        <f>G271+G274</f>
        <v>0</v>
      </c>
      <c r="H270" s="789">
        <f>H271+H274</f>
        <v>0</v>
      </c>
      <c r="I270" s="768"/>
    </row>
    <row r="271" spans="1:9">
      <c r="A271" s="764" t="s">
        <v>3245</v>
      </c>
      <c r="B271" s="765" t="s">
        <v>3246</v>
      </c>
      <c r="C271" s="764"/>
      <c r="D271" s="763"/>
      <c r="E271" s="763"/>
      <c r="F271" s="763"/>
      <c r="G271" s="763"/>
      <c r="H271" s="763"/>
      <c r="I271" s="764"/>
    </row>
    <row r="272" spans="1:9">
      <c r="A272" s="764"/>
      <c r="B272" s="765" t="s">
        <v>3247</v>
      </c>
      <c r="C272" s="764"/>
      <c r="D272" s="763"/>
      <c r="E272" s="763"/>
      <c r="F272" s="763"/>
      <c r="G272" s="763"/>
      <c r="H272" s="763"/>
      <c r="I272" s="764"/>
    </row>
    <row r="273" spans="1:9">
      <c r="A273" s="764"/>
      <c r="B273" s="765" t="s">
        <v>3257</v>
      </c>
      <c r="C273" s="763"/>
      <c r="D273" s="791"/>
      <c r="E273" s="763"/>
      <c r="F273" s="764"/>
      <c r="G273" s="764"/>
      <c r="H273" s="764"/>
      <c r="I273" s="764"/>
    </row>
    <row r="274" spans="1:9">
      <c r="A274" s="764" t="s">
        <v>3249</v>
      </c>
      <c r="B274" s="765" t="s">
        <v>3258</v>
      </c>
      <c r="C274" s="764"/>
      <c r="D274" s="763"/>
      <c r="E274" s="763"/>
      <c r="F274" s="763"/>
      <c r="G274" s="763"/>
      <c r="H274" s="763"/>
      <c r="I274" s="764"/>
    </row>
    <row r="275" spans="1:9">
      <c r="A275" s="764"/>
      <c r="B275" s="765" t="s">
        <v>3247</v>
      </c>
      <c r="C275" s="764"/>
      <c r="D275" s="763"/>
      <c r="E275" s="763"/>
      <c r="F275" s="763"/>
      <c r="G275" s="763"/>
      <c r="H275" s="763"/>
      <c r="I275" s="764"/>
    </row>
    <row r="276" spans="1:9">
      <c r="A276" s="764"/>
      <c r="B276" s="765" t="s">
        <v>3257</v>
      </c>
      <c r="C276" s="763"/>
      <c r="D276" s="791"/>
      <c r="E276" s="763"/>
      <c r="F276" s="764"/>
      <c r="G276" s="764"/>
      <c r="H276" s="764"/>
      <c r="I276" s="764"/>
    </row>
    <row r="277" spans="1:9">
      <c r="A277" s="768">
        <v>4</v>
      </c>
      <c r="B277" s="769" t="s">
        <v>3250</v>
      </c>
      <c r="C277" s="764"/>
      <c r="D277" s="789">
        <f>D278+D279</f>
        <v>0</v>
      </c>
      <c r="E277" s="789">
        <f>E278+E279</f>
        <v>0</v>
      </c>
      <c r="F277" s="792">
        <f>F278+F279</f>
        <v>0</v>
      </c>
      <c r="G277" s="789">
        <f>G278+G279</f>
        <v>0</v>
      </c>
      <c r="H277" s="789">
        <f>H278+H279</f>
        <v>0</v>
      </c>
      <c r="I277" s="764"/>
    </row>
    <row r="278" spans="1:9">
      <c r="A278" s="768"/>
      <c r="B278" s="765" t="s">
        <v>3259</v>
      </c>
      <c r="C278" s="764"/>
      <c r="D278" s="763"/>
      <c r="E278" s="764"/>
      <c r="F278" s="793"/>
      <c r="G278" s="764"/>
      <c r="H278" s="794"/>
      <c r="I278" s="764"/>
    </row>
    <row r="279" spans="1:9">
      <c r="A279" s="768"/>
      <c r="B279" s="765" t="s">
        <v>3260</v>
      </c>
      <c r="C279" s="764"/>
      <c r="D279" s="763"/>
      <c r="E279" s="764"/>
      <c r="F279" s="793"/>
      <c r="G279" s="764"/>
      <c r="H279" s="794"/>
      <c r="I279" s="764"/>
    </row>
    <row r="280" spans="1:9">
      <c r="A280" s="768">
        <v>5</v>
      </c>
      <c r="B280" s="769" t="s">
        <v>895</v>
      </c>
      <c r="C280" s="768"/>
      <c r="D280" s="768"/>
      <c r="E280" s="768"/>
      <c r="F280" s="768"/>
      <c r="G280" s="768"/>
      <c r="H280" s="768"/>
      <c r="I280" s="768"/>
    </row>
    <row r="281" spans="1:9">
      <c r="A281" s="760" t="s">
        <v>423</v>
      </c>
      <c r="B281" s="761" t="s">
        <v>896</v>
      </c>
      <c r="C281" s="764"/>
      <c r="D281" s="764"/>
      <c r="E281" s="764"/>
      <c r="F281" s="764"/>
      <c r="G281" s="764"/>
      <c r="H281" s="764"/>
      <c r="I281" s="764"/>
    </row>
    <row r="283" spans="1:9">
      <c r="B283" s="798" t="s">
        <v>3270</v>
      </c>
    </row>
    <row r="285" spans="1:9">
      <c r="A285" s="1350" t="s">
        <v>428</v>
      </c>
      <c r="B285" s="1350" t="s">
        <v>413</v>
      </c>
      <c r="C285" s="1350" t="s">
        <v>3241</v>
      </c>
      <c r="D285" s="1350"/>
      <c r="E285" s="1350" t="s">
        <v>3242</v>
      </c>
      <c r="F285" s="1350"/>
      <c r="G285" s="1350" t="s">
        <v>888</v>
      </c>
      <c r="H285" s="1350"/>
      <c r="I285" s="1350" t="s">
        <v>464</v>
      </c>
    </row>
    <row r="286" spans="1:9">
      <c r="A286" s="1350"/>
      <c r="B286" s="1350"/>
      <c r="C286" s="760" t="s">
        <v>889</v>
      </c>
      <c r="D286" s="760" t="s">
        <v>890</v>
      </c>
      <c r="E286" s="760" t="s">
        <v>889</v>
      </c>
      <c r="F286" s="760" t="s">
        <v>890</v>
      </c>
      <c r="G286" s="760" t="s">
        <v>889</v>
      </c>
      <c r="H286" s="760" t="s">
        <v>890</v>
      </c>
      <c r="I286" s="1350"/>
    </row>
    <row r="287" spans="1:9">
      <c r="A287" s="760" t="s">
        <v>421</v>
      </c>
      <c r="B287" s="761" t="s">
        <v>891</v>
      </c>
      <c r="C287" s="762"/>
      <c r="D287" s="762"/>
      <c r="E287" s="762"/>
      <c r="F287" s="762"/>
      <c r="G287" s="762"/>
      <c r="H287" s="762"/>
      <c r="I287" s="764"/>
    </row>
    <row r="288" spans="1:9">
      <c r="A288" s="760">
        <v>1</v>
      </c>
      <c r="B288" s="761" t="s">
        <v>892</v>
      </c>
      <c r="C288" s="762"/>
      <c r="D288" s="760"/>
      <c r="E288" s="762"/>
      <c r="F288" s="760"/>
      <c r="G288" s="760"/>
      <c r="H288" s="760"/>
      <c r="I288" s="760"/>
    </row>
    <row r="289" spans="1:9">
      <c r="A289" s="760">
        <v>2</v>
      </c>
      <c r="B289" s="761" t="s">
        <v>3243</v>
      </c>
      <c r="C289" s="760"/>
      <c r="D289" s="760"/>
      <c r="E289" s="760"/>
      <c r="F289" s="760"/>
      <c r="G289" s="760"/>
      <c r="H289" s="760"/>
      <c r="I289" s="760"/>
    </row>
    <row r="290" spans="1:9">
      <c r="A290" s="760">
        <v>3</v>
      </c>
      <c r="B290" s="761" t="s">
        <v>3244</v>
      </c>
      <c r="C290" s="788"/>
      <c r="D290" s="760"/>
      <c r="E290" s="788"/>
      <c r="F290" s="760"/>
      <c r="G290" s="760"/>
      <c r="H290" s="760"/>
      <c r="I290" s="760"/>
    </row>
    <row r="291" spans="1:9">
      <c r="A291" s="764" t="s">
        <v>3245</v>
      </c>
      <c r="B291" s="765" t="s">
        <v>3246</v>
      </c>
      <c r="C291" s="764"/>
      <c r="D291" s="764"/>
      <c r="E291" s="764"/>
      <c r="F291" s="764"/>
      <c r="G291" s="764"/>
      <c r="H291" s="764"/>
      <c r="I291" s="764"/>
    </row>
    <row r="292" spans="1:9">
      <c r="A292" s="764" t="s">
        <v>3249</v>
      </c>
      <c r="B292" s="765" t="s">
        <v>3250</v>
      </c>
      <c r="C292" s="764"/>
      <c r="D292" s="764"/>
      <c r="E292" s="764"/>
      <c r="F292" s="764"/>
      <c r="G292" s="764"/>
      <c r="H292" s="764"/>
      <c r="I292" s="764"/>
    </row>
    <row r="293" spans="1:9">
      <c r="A293" s="760">
        <v>4</v>
      </c>
      <c r="B293" s="761" t="s">
        <v>3251</v>
      </c>
      <c r="C293" s="760"/>
      <c r="D293" s="760"/>
      <c r="E293" s="760"/>
      <c r="F293" s="760"/>
      <c r="G293" s="760"/>
      <c r="H293" s="760"/>
      <c r="I293" s="760"/>
    </row>
    <row r="294" spans="1:9">
      <c r="A294" s="764"/>
      <c r="B294" s="767" t="s">
        <v>3247</v>
      </c>
      <c r="C294" s="764"/>
      <c r="D294" s="764"/>
      <c r="E294" s="764"/>
      <c r="F294" s="764"/>
      <c r="G294" s="764"/>
      <c r="H294" s="764"/>
      <c r="I294" s="764"/>
    </row>
    <row r="295" spans="1:9">
      <c r="A295" s="764"/>
      <c r="B295" s="767" t="s">
        <v>3248</v>
      </c>
      <c r="C295" s="764"/>
      <c r="D295" s="764"/>
      <c r="E295" s="764"/>
      <c r="F295" s="764"/>
      <c r="G295" s="764"/>
      <c r="H295" s="764"/>
      <c r="I295" s="764"/>
    </row>
    <row r="296" spans="1:9">
      <c r="A296" s="760" t="s">
        <v>422</v>
      </c>
      <c r="B296" s="761" t="s">
        <v>893</v>
      </c>
      <c r="C296" s="764"/>
      <c r="D296" s="762">
        <f>D297+D302+D303+D310+D313</f>
        <v>0</v>
      </c>
      <c r="E296" s="762">
        <f>E297+E302+E303+E310+E313</f>
        <v>0</v>
      </c>
      <c r="F296" s="762">
        <f>F297+F302+F303+F310+F313</f>
        <v>0</v>
      </c>
      <c r="G296" s="762">
        <f>G297+G302+G303+G310+G313</f>
        <v>0</v>
      </c>
      <c r="H296" s="762">
        <f>H297+H302+H303+H310+H313</f>
        <v>0</v>
      </c>
      <c r="I296" s="764"/>
    </row>
    <row r="297" spans="1:9">
      <c r="A297" s="768">
        <v>1</v>
      </c>
      <c r="B297" s="769" t="s">
        <v>894</v>
      </c>
      <c r="C297" s="768"/>
      <c r="D297" s="789">
        <f>D298+D301</f>
        <v>0</v>
      </c>
      <c r="E297" s="789">
        <f>E298+E301</f>
        <v>0</v>
      </c>
      <c r="F297" s="789">
        <f>F298+F301</f>
        <v>0</v>
      </c>
      <c r="G297" s="789">
        <f>G298+G301</f>
        <v>0</v>
      </c>
      <c r="H297" s="789">
        <f>H298+H301</f>
        <v>0</v>
      </c>
      <c r="I297" s="768"/>
    </row>
    <row r="298" spans="1:9">
      <c r="A298" s="768" t="s">
        <v>515</v>
      </c>
      <c r="B298" s="769" t="s">
        <v>3252</v>
      </c>
      <c r="C298" s="768"/>
      <c r="D298" s="789">
        <f>D299+D300</f>
        <v>0</v>
      </c>
      <c r="E298" s="789">
        <f>E299+E300</f>
        <v>0</v>
      </c>
      <c r="F298" s="789">
        <f>F299+F300</f>
        <v>0</v>
      </c>
      <c r="G298" s="789">
        <f>G299+G300</f>
        <v>0</v>
      </c>
      <c r="H298" s="789">
        <f>H299+H300</f>
        <v>0</v>
      </c>
      <c r="I298" s="768"/>
    </row>
    <row r="299" spans="1:9">
      <c r="A299" s="764"/>
      <c r="B299" s="765" t="s">
        <v>3253</v>
      </c>
      <c r="C299" s="764"/>
      <c r="D299" s="763"/>
      <c r="E299" s="764"/>
      <c r="F299" s="763"/>
      <c r="G299" s="764"/>
      <c r="H299" s="764"/>
      <c r="I299" s="764"/>
    </row>
    <row r="300" spans="1:9">
      <c r="A300" s="764"/>
      <c r="B300" s="765" t="s">
        <v>3254</v>
      </c>
      <c r="C300" s="764"/>
      <c r="D300" s="763"/>
      <c r="E300" s="764"/>
      <c r="F300" s="763"/>
      <c r="G300" s="764"/>
      <c r="H300" s="764"/>
      <c r="I300" s="764"/>
    </row>
    <row r="301" spans="1:9">
      <c r="A301" s="768" t="s">
        <v>692</v>
      </c>
      <c r="B301" s="769" t="s">
        <v>3255</v>
      </c>
      <c r="C301" s="768"/>
      <c r="D301" s="789"/>
      <c r="E301" s="768"/>
      <c r="F301" s="789"/>
      <c r="G301" s="768"/>
      <c r="H301" s="768"/>
      <c r="I301" s="768"/>
    </row>
    <row r="302" spans="1:9">
      <c r="A302" s="768">
        <v>2</v>
      </c>
      <c r="B302" s="769" t="s">
        <v>3243</v>
      </c>
      <c r="C302" s="768"/>
      <c r="D302" s="790"/>
      <c r="E302" s="768"/>
      <c r="F302" s="768"/>
      <c r="G302" s="768"/>
      <c r="H302" s="768"/>
      <c r="I302" s="768"/>
    </row>
    <row r="303" spans="1:9">
      <c r="A303" s="768">
        <v>3</v>
      </c>
      <c r="B303" s="769" t="s">
        <v>3256</v>
      </c>
      <c r="C303" s="768"/>
      <c r="D303" s="789">
        <f>D304+D307</f>
        <v>0</v>
      </c>
      <c r="E303" s="789">
        <f>E304+E307</f>
        <v>0</v>
      </c>
      <c r="F303" s="789">
        <f>F304+F307</f>
        <v>0</v>
      </c>
      <c r="G303" s="789">
        <f>G304+G307</f>
        <v>0</v>
      </c>
      <c r="H303" s="789">
        <f>H304+H307</f>
        <v>0</v>
      </c>
      <c r="I303" s="768"/>
    </row>
    <row r="304" spans="1:9">
      <c r="A304" s="764" t="s">
        <v>3245</v>
      </c>
      <c r="B304" s="765" t="s">
        <v>3246</v>
      </c>
      <c r="C304" s="764"/>
      <c r="D304" s="763"/>
      <c r="E304" s="763"/>
      <c r="F304" s="763"/>
      <c r="G304" s="763"/>
      <c r="H304" s="763"/>
      <c r="I304" s="764"/>
    </row>
    <row r="305" spans="1:9">
      <c r="A305" s="764"/>
      <c r="B305" s="765" t="s">
        <v>3247</v>
      </c>
      <c r="C305" s="764"/>
      <c r="D305" s="763"/>
      <c r="E305" s="763"/>
      <c r="F305" s="763"/>
      <c r="G305" s="763"/>
      <c r="H305" s="763"/>
      <c r="I305" s="764"/>
    </row>
    <row r="306" spans="1:9">
      <c r="A306" s="764"/>
      <c r="B306" s="765" t="s">
        <v>3257</v>
      </c>
      <c r="C306" s="763"/>
      <c r="D306" s="791"/>
      <c r="E306" s="763"/>
      <c r="F306" s="764"/>
      <c r="G306" s="764"/>
      <c r="H306" s="764"/>
      <c r="I306" s="764"/>
    </row>
    <row r="307" spans="1:9">
      <c r="A307" s="764" t="s">
        <v>3249</v>
      </c>
      <c r="B307" s="765" t="s">
        <v>3258</v>
      </c>
      <c r="C307" s="764"/>
      <c r="D307" s="763"/>
      <c r="E307" s="763"/>
      <c r="F307" s="763"/>
      <c r="G307" s="763"/>
      <c r="H307" s="763"/>
      <c r="I307" s="764"/>
    </row>
    <row r="308" spans="1:9">
      <c r="A308" s="764"/>
      <c r="B308" s="765" t="s">
        <v>3247</v>
      </c>
      <c r="C308" s="764"/>
      <c r="D308" s="763"/>
      <c r="E308" s="763"/>
      <c r="F308" s="763"/>
      <c r="G308" s="763"/>
      <c r="H308" s="763"/>
      <c r="I308" s="764"/>
    </row>
    <row r="309" spans="1:9">
      <c r="A309" s="764"/>
      <c r="B309" s="765" t="s">
        <v>3257</v>
      </c>
      <c r="C309" s="763"/>
      <c r="D309" s="791"/>
      <c r="E309" s="763"/>
      <c r="F309" s="764"/>
      <c r="G309" s="764"/>
      <c r="H309" s="764"/>
      <c r="I309" s="764"/>
    </row>
    <row r="310" spans="1:9">
      <c r="A310" s="768">
        <v>4</v>
      </c>
      <c r="B310" s="769" t="s">
        <v>3250</v>
      </c>
      <c r="C310" s="764"/>
      <c r="D310" s="789">
        <f>D311+D312</f>
        <v>0</v>
      </c>
      <c r="E310" s="789">
        <f>E311+E312</f>
        <v>0</v>
      </c>
      <c r="F310" s="792">
        <f>F311+F312</f>
        <v>0</v>
      </c>
      <c r="G310" s="789">
        <f>G311+G312</f>
        <v>0</v>
      </c>
      <c r="H310" s="789">
        <f>H311+H312</f>
        <v>0</v>
      </c>
      <c r="I310" s="764"/>
    </row>
    <row r="311" spans="1:9">
      <c r="A311" s="768"/>
      <c r="B311" s="765" t="s">
        <v>3259</v>
      </c>
      <c r="C311" s="764"/>
      <c r="D311" s="763"/>
      <c r="E311" s="764"/>
      <c r="F311" s="793"/>
      <c r="G311" s="764"/>
      <c r="H311" s="794"/>
      <c r="I311" s="764"/>
    </row>
    <row r="312" spans="1:9">
      <c r="A312" s="768"/>
      <c r="B312" s="765" t="s">
        <v>3260</v>
      </c>
      <c r="C312" s="764"/>
      <c r="D312" s="763"/>
      <c r="E312" s="764"/>
      <c r="F312" s="793"/>
      <c r="G312" s="764"/>
      <c r="H312" s="794"/>
      <c r="I312" s="764"/>
    </row>
    <row r="313" spans="1:9">
      <c r="A313" s="768">
        <v>5</v>
      </c>
      <c r="B313" s="769" t="s">
        <v>895</v>
      </c>
      <c r="C313" s="768"/>
      <c r="D313" s="768"/>
      <c r="E313" s="768"/>
      <c r="F313" s="768"/>
      <c r="G313" s="768"/>
      <c r="H313" s="768"/>
      <c r="I313" s="768"/>
    </row>
    <row r="314" spans="1:9">
      <c r="A314" s="760" t="s">
        <v>423</v>
      </c>
      <c r="B314" s="761" t="s">
        <v>896</v>
      </c>
      <c r="C314" s="764"/>
      <c r="D314" s="764"/>
      <c r="E314" s="764"/>
      <c r="F314" s="764"/>
      <c r="G314" s="764"/>
      <c r="H314" s="764"/>
      <c r="I314" s="764"/>
    </row>
  </sheetData>
  <mergeCells count="62">
    <mergeCell ref="F1:I1"/>
    <mergeCell ref="A3:I3"/>
    <mergeCell ref="A5:A6"/>
    <mergeCell ref="B5:B6"/>
    <mergeCell ref="C5:D5"/>
    <mergeCell ref="E5:F5"/>
    <mergeCell ref="G5:H5"/>
    <mergeCell ref="I5:I6"/>
    <mergeCell ref="A1:B1"/>
    <mergeCell ref="H4:I4"/>
    <mergeCell ref="C38:I38"/>
    <mergeCell ref="D39:I39"/>
    <mergeCell ref="D44:F44"/>
    <mergeCell ref="A45:A46"/>
    <mergeCell ref="B45:B46"/>
    <mergeCell ref="C45:D45"/>
    <mergeCell ref="E45:F45"/>
    <mergeCell ref="G45:H45"/>
    <mergeCell ref="I45:I46"/>
    <mergeCell ref="G44:I44"/>
    <mergeCell ref="I79:I80"/>
    <mergeCell ref="A114:A115"/>
    <mergeCell ref="B114:B115"/>
    <mergeCell ref="C114:D114"/>
    <mergeCell ref="E114:F114"/>
    <mergeCell ref="G114:H114"/>
    <mergeCell ref="I114:I115"/>
    <mergeCell ref="A79:A80"/>
    <mergeCell ref="B79:B80"/>
    <mergeCell ref="C79:D79"/>
    <mergeCell ref="E79:F79"/>
    <mergeCell ref="G79:H79"/>
    <mergeCell ref="I148:I149"/>
    <mergeCell ref="A182:A183"/>
    <mergeCell ref="B182:B183"/>
    <mergeCell ref="C182:D182"/>
    <mergeCell ref="E182:F182"/>
    <mergeCell ref="G182:H182"/>
    <mergeCell ref="I182:I183"/>
    <mergeCell ref="A148:A149"/>
    <mergeCell ref="B148:B149"/>
    <mergeCell ref="C148:D148"/>
    <mergeCell ref="E148:F148"/>
    <mergeCell ref="G148:H148"/>
    <mergeCell ref="I216:I217"/>
    <mergeCell ref="A250:A251"/>
    <mergeCell ref="B250:B251"/>
    <mergeCell ref="C250:D250"/>
    <mergeCell ref="E250:F250"/>
    <mergeCell ref="G250:H250"/>
    <mergeCell ref="I250:I251"/>
    <mergeCell ref="A216:A217"/>
    <mergeCell ref="B216:B217"/>
    <mergeCell ref="C216:D216"/>
    <mergeCell ref="E216:F216"/>
    <mergeCell ref="G216:H216"/>
    <mergeCell ref="I285:I286"/>
    <mergeCell ref="A285:A286"/>
    <mergeCell ref="B285:B286"/>
    <mergeCell ref="C285:D285"/>
    <mergeCell ref="E285:F285"/>
    <mergeCell ref="G285:H285"/>
  </mergeCells>
  <pageMargins left="0.31496062992125984" right="0.19685039370078741" top="0.47244094488188981" bottom="0.59055118110236227" header="0.31496062992125984" footer="0.31496062992125984"/>
  <pageSetup paperSize="9" orientation="landscape" verticalDpi="0"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9"/>
  <sheetViews>
    <sheetView zoomScale="80" zoomScaleNormal="80" workbookViewId="0">
      <selection activeCell="C9" sqref="C9"/>
    </sheetView>
  </sheetViews>
  <sheetFormatPr defaultRowHeight="15"/>
  <cols>
    <col min="1" max="1" width="4.26953125" style="806" customWidth="1"/>
    <col min="2" max="2" width="39.36328125" style="806" customWidth="1"/>
    <col min="3" max="3" width="13.7265625" style="806" customWidth="1"/>
    <col min="4" max="4" width="13.6328125" style="806" customWidth="1"/>
    <col min="5" max="5" width="13.453125" style="806" customWidth="1"/>
    <col min="6" max="6" width="12.6328125" style="806" customWidth="1"/>
    <col min="7" max="7" width="12.6328125" style="807" customWidth="1"/>
    <col min="8" max="8" width="13.36328125" style="806" customWidth="1"/>
    <col min="9" max="9" width="10.7265625" style="806" customWidth="1"/>
    <col min="10" max="10" width="8.81640625" style="806"/>
    <col min="11" max="11" width="9.7265625" style="806" bestFit="1" customWidth="1"/>
    <col min="12" max="258" width="8.81640625" style="806"/>
    <col min="259" max="259" width="33" style="806" customWidth="1"/>
    <col min="260" max="263" width="12.6328125" style="806" customWidth="1"/>
    <col min="264" max="264" width="13.36328125" style="806" customWidth="1"/>
    <col min="265" max="265" width="9.90625" style="806" customWidth="1"/>
    <col min="266" max="266" width="8.81640625" style="806"/>
    <col min="267" max="267" width="9.7265625" style="806" bestFit="1" customWidth="1"/>
    <col min="268" max="514" width="8.81640625" style="806"/>
    <col min="515" max="515" width="33" style="806" customWidth="1"/>
    <col min="516" max="519" width="12.6328125" style="806" customWidth="1"/>
    <col min="520" max="520" width="13.36328125" style="806" customWidth="1"/>
    <col min="521" max="521" width="9.90625" style="806" customWidth="1"/>
    <col min="522" max="522" width="8.81640625" style="806"/>
    <col min="523" max="523" width="9.7265625" style="806" bestFit="1" customWidth="1"/>
    <col min="524" max="770" width="8.81640625" style="806"/>
    <col min="771" max="771" width="33" style="806" customWidth="1"/>
    <col min="772" max="775" width="12.6328125" style="806" customWidth="1"/>
    <col min="776" max="776" width="13.36328125" style="806" customWidth="1"/>
    <col min="777" max="777" width="9.90625" style="806" customWidth="1"/>
    <col min="778" max="778" width="8.81640625" style="806"/>
    <col min="779" max="779" width="9.7265625" style="806" bestFit="1" customWidth="1"/>
    <col min="780" max="1026" width="8.81640625" style="806"/>
    <col min="1027" max="1027" width="33" style="806" customWidth="1"/>
    <col min="1028" max="1031" width="12.6328125" style="806" customWidth="1"/>
    <col min="1032" max="1032" width="13.36328125" style="806" customWidth="1"/>
    <col min="1033" max="1033" width="9.90625" style="806" customWidth="1"/>
    <col min="1034" max="1034" width="8.81640625" style="806"/>
    <col min="1035" max="1035" width="9.7265625" style="806" bestFit="1" customWidth="1"/>
    <col min="1036" max="1282" width="8.81640625" style="806"/>
    <col min="1283" max="1283" width="33" style="806" customWidth="1"/>
    <col min="1284" max="1287" width="12.6328125" style="806" customWidth="1"/>
    <col min="1288" max="1288" width="13.36328125" style="806" customWidth="1"/>
    <col min="1289" max="1289" width="9.90625" style="806" customWidth="1"/>
    <col min="1290" max="1290" width="8.81640625" style="806"/>
    <col min="1291" max="1291" width="9.7265625" style="806" bestFit="1" customWidth="1"/>
    <col min="1292" max="1538" width="8.81640625" style="806"/>
    <col min="1539" max="1539" width="33" style="806" customWidth="1"/>
    <col min="1540" max="1543" width="12.6328125" style="806" customWidth="1"/>
    <col min="1544" max="1544" width="13.36328125" style="806" customWidth="1"/>
    <col min="1545" max="1545" width="9.90625" style="806" customWidth="1"/>
    <col min="1546" max="1546" width="8.81640625" style="806"/>
    <col min="1547" max="1547" width="9.7265625" style="806" bestFit="1" customWidth="1"/>
    <col min="1548" max="1794" width="8.81640625" style="806"/>
    <col min="1795" max="1795" width="33" style="806" customWidth="1"/>
    <col min="1796" max="1799" width="12.6328125" style="806" customWidth="1"/>
    <col min="1800" max="1800" width="13.36328125" style="806" customWidth="1"/>
    <col min="1801" max="1801" width="9.90625" style="806" customWidth="1"/>
    <col min="1802" max="1802" width="8.81640625" style="806"/>
    <col min="1803" max="1803" width="9.7265625" style="806" bestFit="1" customWidth="1"/>
    <col min="1804" max="2050" width="8.81640625" style="806"/>
    <col min="2051" max="2051" width="33" style="806" customWidth="1"/>
    <col min="2052" max="2055" width="12.6328125" style="806" customWidth="1"/>
    <col min="2056" max="2056" width="13.36328125" style="806" customWidth="1"/>
    <col min="2057" max="2057" width="9.90625" style="806" customWidth="1"/>
    <col min="2058" max="2058" width="8.81640625" style="806"/>
    <col min="2059" max="2059" width="9.7265625" style="806" bestFit="1" customWidth="1"/>
    <col min="2060" max="2306" width="8.81640625" style="806"/>
    <col min="2307" max="2307" width="33" style="806" customWidth="1"/>
    <col min="2308" max="2311" width="12.6328125" style="806" customWidth="1"/>
    <col min="2312" max="2312" width="13.36328125" style="806" customWidth="1"/>
    <col min="2313" max="2313" width="9.90625" style="806" customWidth="1"/>
    <col min="2314" max="2314" width="8.81640625" style="806"/>
    <col min="2315" max="2315" width="9.7265625" style="806" bestFit="1" customWidth="1"/>
    <col min="2316" max="2562" width="8.81640625" style="806"/>
    <col min="2563" max="2563" width="33" style="806" customWidth="1"/>
    <col min="2564" max="2567" width="12.6328125" style="806" customWidth="1"/>
    <col min="2568" max="2568" width="13.36328125" style="806" customWidth="1"/>
    <col min="2569" max="2569" width="9.90625" style="806" customWidth="1"/>
    <col min="2570" max="2570" width="8.81640625" style="806"/>
    <col min="2571" max="2571" width="9.7265625" style="806" bestFit="1" customWidth="1"/>
    <col min="2572" max="2818" width="8.81640625" style="806"/>
    <col min="2819" max="2819" width="33" style="806" customWidth="1"/>
    <col min="2820" max="2823" width="12.6328125" style="806" customWidth="1"/>
    <col min="2824" max="2824" width="13.36328125" style="806" customWidth="1"/>
    <col min="2825" max="2825" width="9.90625" style="806" customWidth="1"/>
    <col min="2826" max="2826" width="8.81640625" style="806"/>
    <col min="2827" max="2827" width="9.7265625" style="806" bestFit="1" customWidth="1"/>
    <col min="2828" max="3074" width="8.81640625" style="806"/>
    <col min="3075" max="3075" width="33" style="806" customWidth="1"/>
    <col min="3076" max="3079" width="12.6328125" style="806" customWidth="1"/>
    <col min="3080" max="3080" width="13.36328125" style="806" customWidth="1"/>
    <col min="3081" max="3081" width="9.90625" style="806" customWidth="1"/>
    <col min="3082" max="3082" width="8.81640625" style="806"/>
    <col min="3083" max="3083" width="9.7265625" style="806" bestFit="1" customWidth="1"/>
    <col min="3084" max="3330" width="8.81640625" style="806"/>
    <col min="3331" max="3331" width="33" style="806" customWidth="1"/>
    <col min="3332" max="3335" width="12.6328125" style="806" customWidth="1"/>
    <col min="3336" max="3336" width="13.36328125" style="806" customWidth="1"/>
    <col min="3337" max="3337" width="9.90625" style="806" customWidth="1"/>
    <col min="3338" max="3338" width="8.81640625" style="806"/>
    <col min="3339" max="3339" width="9.7265625" style="806" bestFit="1" customWidth="1"/>
    <col min="3340" max="3586" width="8.81640625" style="806"/>
    <col min="3587" max="3587" width="33" style="806" customWidth="1"/>
    <col min="3588" max="3591" width="12.6328125" style="806" customWidth="1"/>
    <col min="3592" max="3592" width="13.36328125" style="806" customWidth="1"/>
    <col min="3593" max="3593" width="9.90625" style="806" customWidth="1"/>
    <col min="3594" max="3594" width="8.81640625" style="806"/>
    <col min="3595" max="3595" width="9.7265625" style="806" bestFit="1" customWidth="1"/>
    <col min="3596" max="3842" width="8.81640625" style="806"/>
    <col min="3843" max="3843" width="33" style="806" customWidth="1"/>
    <col min="3844" max="3847" width="12.6328125" style="806" customWidth="1"/>
    <col min="3848" max="3848" width="13.36328125" style="806" customWidth="1"/>
    <col min="3849" max="3849" width="9.90625" style="806" customWidth="1"/>
    <col min="3850" max="3850" width="8.81640625" style="806"/>
    <col min="3851" max="3851" width="9.7265625" style="806" bestFit="1" customWidth="1"/>
    <col min="3852" max="4098" width="8.81640625" style="806"/>
    <col min="4099" max="4099" width="33" style="806" customWidth="1"/>
    <col min="4100" max="4103" width="12.6328125" style="806" customWidth="1"/>
    <col min="4104" max="4104" width="13.36328125" style="806" customWidth="1"/>
    <col min="4105" max="4105" width="9.90625" style="806" customWidth="1"/>
    <col min="4106" max="4106" width="8.81640625" style="806"/>
    <col min="4107" max="4107" width="9.7265625" style="806" bestFit="1" customWidth="1"/>
    <col min="4108" max="4354" width="8.81640625" style="806"/>
    <col min="4355" max="4355" width="33" style="806" customWidth="1"/>
    <col min="4356" max="4359" width="12.6328125" style="806" customWidth="1"/>
    <col min="4360" max="4360" width="13.36328125" style="806" customWidth="1"/>
    <col min="4361" max="4361" width="9.90625" style="806" customWidth="1"/>
    <col min="4362" max="4362" width="8.81640625" style="806"/>
    <col min="4363" max="4363" width="9.7265625" style="806" bestFit="1" customWidth="1"/>
    <col min="4364" max="4610" width="8.81640625" style="806"/>
    <col min="4611" max="4611" width="33" style="806" customWidth="1"/>
    <col min="4612" max="4615" width="12.6328125" style="806" customWidth="1"/>
    <col min="4616" max="4616" width="13.36328125" style="806" customWidth="1"/>
    <col min="4617" max="4617" width="9.90625" style="806" customWidth="1"/>
    <col min="4618" max="4618" width="8.81640625" style="806"/>
    <col min="4619" max="4619" width="9.7265625" style="806" bestFit="1" customWidth="1"/>
    <col min="4620" max="4866" width="8.81640625" style="806"/>
    <col min="4867" max="4867" width="33" style="806" customWidth="1"/>
    <col min="4868" max="4871" width="12.6328125" style="806" customWidth="1"/>
    <col min="4872" max="4872" width="13.36328125" style="806" customWidth="1"/>
    <col min="4873" max="4873" width="9.90625" style="806" customWidth="1"/>
    <col min="4874" max="4874" width="8.81640625" style="806"/>
    <col min="4875" max="4875" width="9.7265625" style="806" bestFit="1" customWidth="1"/>
    <col min="4876" max="5122" width="8.81640625" style="806"/>
    <col min="5123" max="5123" width="33" style="806" customWidth="1"/>
    <col min="5124" max="5127" width="12.6328125" style="806" customWidth="1"/>
    <col min="5128" max="5128" width="13.36328125" style="806" customWidth="1"/>
    <col min="5129" max="5129" width="9.90625" style="806" customWidth="1"/>
    <col min="5130" max="5130" width="8.81640625" style="806"/>
    <col min="5131" max="5131" width="9.7265625" style="806" bestFit="1" customWidth="1"/>
    <col min="5132" max="5378" width="8.81640625" style="806"/>
    <col min="5379" max="5379" width="33" style="806" customWidth="1"/>
    <col min="5380" max="5383" width="12.6328125" style="806" customWidth="1"/>
    <col min="5384" max="5384" width="13.36328125" style="806" customWidth="1"/>
    <col min="5385" max="5385" width="9.90625" style="806" customWidth="1"/>
    <col min="5386" max="5386" width="8.81640625" style="806"/>
    <col min="5387" max="5387" width="9.7265625" style="806" bestFit="1" customWidth="1"/>
    <col min="5388" max="5634" width="8.81640625" style="806"/>
    <col min="5635" max="5635" width="33" style="806" customWidth="1"/>
    <col min="5636" max="5639" width="12.6328125" style="806" customWidth="1"/>
    <col min="5640" max="5640" width="13.36328125" style="806" customWidth="1"/>
    <col min="5641" max="5641" width="9.90625" style="806" customWidth="1"/>
    <col min="5642" max="5642" width="8.81640625" style="806"/>
    <col min="5643" max="5643" width="9.7265625" style="806" bestFit="1" customWidth="1"/>
    <col min="5644" max="5890" width="8.81640625" style="806"/>
    <col min="5891" max="5891" width="33" style="806" customWidth="1"/>
    <col min="5892" max="5895" width="12.6328125" style="806" customWidth="1"/>
    <col min="5896" max="5896" width="13.36328125" style="806" customWidth="1"/>
    <col min="5897" max="5897" width="9.90625" style="806" customWidth="1"/>
    <col min="5898" max="5898" width="8.81640625" style="806"/>
    <col min="5899" max="5899" width="9.7265625" style="806" bestFit="1" customWidth="1"/>
    <col min="5900" max="6146" width="8.81640625" style="806"/>
    <col min="6147" max="6147" width="33" style="806" customWidth="1"/>
    <col min="6148" max="6151" width="12.6328125" style="806" customWidth="1"/>
    <col min="6152" max="6152" width="13.36328125" style="806" customWidth="1"/>
    <col min="6153" max="6153" width="9.90625" style="806" customWidth="1"/>
    <col min="6154" max="6154" width="8.81640625" style="806"/>
    <col min="6155" max="6155" width="9.7265625" style="806" bestFit="1" customWidth="1"/>
    <col min="6156" max="6402" width="8.81640625" style="806"/>
    <col min="6403" max="6403" width="33" style="806" customWidth="1"/>
    <col min="6404" max="6407" width="12.6328125" style="806" customWidth="1"/>
    <col min="6408" max="6408" width="13.36328125" style="806" customWidth="1"/>
    <col min="6409" max="6409" width="9.90625" style="806" customWidth="1"/>
    <col min="6410" max="6410" width="8.81640625" style="806"/>
    <col min="6411" max="6411" width="9.7265625" style="806" bestFit="1" customWidth="1"/>
    <col min="6412" max="6658" width="8.81640625" style="806"/>
    <col min="6659" max="6659" width="33" style="806" customWidth="1"/>
    <col min="6660" max="6663" width="12.6328125" style="806" customWidth="1"/>
    <col min="6664" max="6664" width="13.36328125" style="806" customWidth="1"/>
    <col min="6665" max="6665" width="9.90625" style="806" customWidth="1"/>
    <col min="6666" max="6666" width="8.81640625" style="806"/>
    <col min="6667" max="6667" width="9.7265625" style="806" bestFit="1" customWidth="1"/>
    <col min="6668" max="6914" width="8.81640625" style="806"/>
    <col min="6915" max="6915" width="33" style="806" customWidth="1"/>
    <col min="6916" max="6919" width="12.6328125" style="806" customWidth="1"/>
    <col min="6920" max="6920" width="13.36328125" style="806" customWidth="1"/>
    <col min="6921" max="6921" width="9.90625" style="806" customWidth="1"/>
    <col min="6922" max="6922" width="8.81640625" style="806"/>
    <col min="6923" max="6923" width="9.7265625" style="806" bestFit="1" customWidth="1"/>
    <col min="6924" max="7170" width="8.81640625" style="806"/>
    <col min="7171" max="7171" width="33" style="806" customWidth="1"/>
    <col min="7172" max="7175" width="12.6328125" style="806" customWidth="1"/>
    <col min="7176" max="7176" width="13.36328125" style="806" customWidth="1"/>
    <col min="7177" max="7177" width="9.90625" style="806" customWidth="1"/>
    <col min="7178" max="7178" width="8.81640625" style="806"/>
    <col min="7179" max="7179" width="9.7265625" style="806" bestFit="1" customWidth="1"/>
    <col min="7180" max="7426" width="8.81640625" style="806"/>
    <col min="7427" max="7427" width="33" style="806" customWidth="1"/>
    <col min="7428" max="7431" width="12.6328125" style="806" customWidth="1"/>
    <col min="7432" max="7432" width="13.36328125" style="806" customWidth="1"/>
    <col min="7433" max="7433" width="9.90625" style="806" customWidth="1"/>
    <col min="7434" max="7434" width="8.81640625" style="806"/>
    <col min="7435" max="7435" width="9.7265625" style="806" bestFit="1" customWidth="1"/>
    <col min="7436" max="7682" width="8.81640625" style="806"/>
    <col min="7683" max="7683" width="33" style="806" customWidth="1"/>
    <col min="7684" max="7687" width="12.6328125" style="806" customWidth="1"/>
    <col min="7688" max="7688" width="13.36328125" style="806" customWidth="1"/>
    <col min="7689" max="7689" width="9.90625" style="806" customWidth="1"/>
    <col min="7690" max="7690" width="8.81640625" style="806"/>
    <col min="7691" max="7691" width="9.7265625" style="806" bestFit="1" customWidth="1"/>
    <col min="7692" max="7938" width="8.81640625" style="806"/>
    <col min="7939" max="7939" width="33" style="806" customWidth="1"/>
    <col min="7940" max="7943" width="12.6328125" style="806" customWidth="1"/>
    <col min="7944" max="7944" width="13.36328125" style="806" customWidth="1"/>
    <col min="7945" max="7945" width="9.90625" style="806" customWidth="1"/>
    <col min="7946" max="7946" width="8.81640625" style="806"/>
    <col min="7947" max="7947" width="9.7265625" style="806" bestFit="1" customWidth="1"/>
    <col min="7948" max="8194" width="8.81640625" style="806"/>
    <col min="8195" max="8195" width="33" style="806" customWidth="1"/>
    <col min="8196" max="8199" width="12.6328125" style="806" customWidth="1"/>
    <col min="8200" max="8200" width="13.36328125" style="806" customWidth="1"/>
    <col min="8201" max="8201" width="9.90625" style="806" customWidth="1"/>
    <col min="8202" max="8202" width="8.81640625" style="806"/>
    <col min="8203" max="8203" width="9.7265625" style="806" bestFit="1" customWidth="1"/>
    <col min="8204" max="8450" width="8.81640625" style="806"/>
    <col min="8451" max="8451" width="33" style="806" customWidth="1"/>
    <col min="8452" max="8455" width="12.6328125" style="806" customWidth="1"/>
    <col min="8456" max="8456" width="13.36328125" style="806" customWidth="1"/>
    <col min="8457" max="8457" width="9.90625" style="806" customWidth="1"/>
    <col min="8458" max="8458" width="8.81640625" style="806"/>
    <col min="8459" max="8459" width="9.7265625" style="806" bestFit="1" customWidth="1"/>
    <col min="8460" max="8706" width="8.81640625" style="806"/>
    <col min="8707" max="8707" width="33" style="806" customWidth="1"/>
    <col min="8708" max="8711" width="12.6328125" style="806" customWidth="1"/>
    <col min="8712" max="8712" width="13.36328125" style="806" customWidth="1"/>
    <col min="8713" max="8713" width="9.90625" style="806" customWidth="1"/>
    <col min="8714" max="8714" width="8.81640625" style="806"/>
    <col min="8715" max="8715" width="9.7265625" style="806" bestFit="1" customWidth="1"/>
    <col min="8716" max="8962" width="8.81640625" style="806"/>
    <col min="8963" max="8963" width="33" style="806" customWidth="1"/>
    <col min="8964" max="8967" width="12.6328125" style="806" customWidth="1"/>
    <col min="8968" max="8968" width="13.36328125" style="806" customWidth="1"/>
    <col min="8969" max="8969" width="9.90625" style="806" customWidth="1"/>
    <col min="8970" max="8970" width="8.81640625" style="806"/>
    <col min="8971" max="8971" width="9.7265625" style="806" bestFit="1" customWidth="1"/>
    <col min="8972" max="9218" width="8.81640625" style="806"/>
    <col min="9219" max="9219" width="33" style="806" customWidth="1"/>
    <col min="9220" max="9223" width="12.6328125" style="806" customWidth="1"/>
    <col min="9224" max="9224" width="13.36328125" style="806" customWidth="1"/>
    <col min="9225" max="9225" width="9.90625" style="806" customWidth="1"/>
    <col min="9226" max="9226" width="8.81640625" style="806"/>
    <col min="9227" max="9227" width="9.7265625" style="806" bestFit="1" customWidth="1"/>
    <col min="9228" max="9474" width="8.81640625" style="806"/>
    <col min="9475" max="9475" width="33" style="806" customWidth="1"/>
    <col min="9476" max="9479" width="12.6328125" style="806" customWidth="1"/>
    <col min="9480" max="9480" width="13.36328125" style="806" customWidth="1"/>
    <col min="9481" max="9481" width="9.90625" style="806" customWidth="1"/>
    <col min="9482" max="9482" width="8.81640625" style="806"/>
    <col min="9483" max="9483" width="9.7265625" style="806" bestFit="1" customWidth="1"/>
    <col min="9484" max="9730" width="8.81640625" style="806"/>
    <col min="9731" max="9731" width="33" style="806" customWidth="1"/>
    <col min="9732" max="9735" width="12.6328125" style="806" customWidth="1"/>
    <col min="9736" max="9736" width="13.36328125" style="806" customWidth="1"/>
    <col min="9737" max="9737" width="9.90625" style="806" customWidth="1"/>
    <col min="9738" max="9738" width="8.81640625" style="806"/>
    <col min="9739" max="9739" width="9.7265625" style="806" bestFit="1" customWidth="1"/>
    <col min="9740" max="9986" width="8.81640625" style="806"/>
    <col min="9987" max="9987" width="33" style="806" customWidth="1"/>
    <col min="9988" max="9991" width="12.6328125" style="806" customWidth="1"/>
    <col min="9992" max="9992" width="13.36328125" style="806" customWidth="1"/>
    <col min="9993" max="9993" width="9.90625" style="806" customWidth="1"/>
    <col min="9994" max="9994" width="8.81640625" style="806"/>
    <col min="9995" max="9995" width="9.7265625" style="806" bestFit="1" customWidth="1"/>
    <col min="9996" max="10242" width="8.81640625" style="806"/>
    <col min="10243" max="10243" width="33" style="806" customWidth="1"/>
    <col min="10244" max="10247" width="12.6328125" style="806" customWidth="1"/>
    <col min="10248" max="10248" width="13.36328125" style="806" customWidth="1"/>
    <col min="10249" max="10249" width="9.90625" style="806" customWidth="1"/>
    <col min="10250" max="10250" width="8.81640625" style="806"/>
    <col min="10251" max="10251" width="9.7265625" style="806" bestFit="1" customWidth="1"/>
    <col min="10252" max="10498" width="8.81640625" style="806"/>
    <col min="10499" max="10499" width="33" style="806" customWidth="1"/>
    <col min="10500" max="10503" width="12.6328125" style="806" customWidth="1"/>
    <col min="10504" max="10504" width="13.36328125" style="806" customWidth="1"/>
    <col min="10505" max="10505" width="9.90625" style="806" customWidth="1"/>
    <col min="10506" max="10506" width="8.81640625" style="806"/>
    <col min="10507" max="10507" width="9.7265625" style="806" bestFit="1" customWidth="1"/>
    <col min="10508" max="10754" width="8.81640625" style="806"/>
    <col min="10755" max="10755" width="33" style="806" customWidth="1"/>
    <col min="10756" max="10759" width="12.6328125" style="806" customWidth="1"/>
    <col min="10760" max="10760" width="13.36328125" style="806" customWidth="1"/>
    <col min="10761" max="10761" width="9.90625" style="806" customWidth="1"/>
    <col min="10762" max="10762" width="8.81640625" style="806"/>
    <col min="10763" max="10763" width="9.7265625" style="806" bestFit="1" customWidth="1"/>
    <col min="10764" max="11010" width="8.81640625" style="806"/>
    <col min="11011" max="11011" width="33" style="806" customWidth="1"/>
    <col min="11012" max="11015" width="12.6328125" style="806" customWidth="1"/>
    <col min="11016" max="11016" width="13.36328125" style="806" customWidth="1"/>
    <col min="11017" max="11017" width="9.90625" style="806" customWidth="1"/>
    <col min="11018" max="11018" width="8.81640625" style="806"/>
    <col min="11019" max="11019" width="9.7265625" style="806" bestFit="1" customWidth="1"/>
    <col min="11020" max="11266" width="8.81640625" style="806"/>
    <col min="11267" max="11267" width="33" style="806" customWidth="1"/>
    <col min="11268" max="11271" width="12.6328125" style="806" customWidth="1"/>
    <col min="11272" max="11272" width="13.36328125" style="806" customWidth="1"/>
    <col min="11273" max="11273" width="9.90625" style="806" customWidth="1"/>
    <col min="11274" max="11274" width="8.81640625" style="806"/>
    <col min="11275" max="11275" width="9.7265625" style="806" bestFit="1" customWidth="1"/>
    <col min="11276" max="11522" width="8.81640625" style="806"/>
    <col min="11523" max="11523" width="33" style="806" customWidth="1"/>
    <col min="11524" max="11527" width="12.6328125" style="806" customWidth="1"/>
    <col min="11528" max="11528" width="13.36328125" style="806" customWidth="1"/>
    <col min="11529" max="11529" width="9.90625" style="806" customWidth="1"/>
    <col min="11530" max="11530" width="8.81640625" style="806"/>
    <col min="11531" max="11531" width="9.7265625" style="806" bestFit="1" customWidth="1"/>
    <col min="11532" max="11778" width="8.81640625" style="806"/>
    <col min="11779" max="11779" width="33" style="806" customWidth="1"/>
    <col min="11780" max="11783" width="12.6328125" style="806" customWidth="1"/>
    <col min="11784" max="11784" width="13.36328125" style="806" customWidth="1"/>
    <col min="11785" max="11785" width="9.90625" style="806" customWidth="1"/>
    <col min="11786" max="11786" width="8.81640625" style="806"/>
    <col min="11787" max="11787" width="9.7265625" style="806" bestFit="1" customWidth="1"/>
    <col min="11788" max="12034" width="8.81640625" style="806"/>
    <col min="12035" max="12035" width="33" style="806" customWidth="1"/>
    <col min="12036" max="12039" width="12.6328125" style="806" customWidth="1"/>
    <col min="12040" max="12040" width="13.36328125" style="806" customWidth="1"/>
    <col min="12041" max="12041" width="9.90625" style="806" customWidth="1"/>
    <col min="12042" max="12042" width="8.81640625" style="806"/>
    <col min="12043" max="12043" width="9.7265625" style="806" bestFit="1" customWidth="1"/>
    <col min="12044" max="12290" width="8.81640625" style="806"/>
    <col min="12291" max="12291" width="33" style="806" customWidth="1"/>
    <col min="12292" max="12295" width="12.6328125" style="806" customWidth="1"/>
    <col min="12296" max="12296" width="13.36328125" style="806" customWidth="1"/>
    <col min="12297" max="12297" width="9.90625" style="806" customWidth="1"/>
    <col min="12298" max="12298" width="8.81640625" style="806"/>
    <col min="12299" max="12299" width="9.7265625" style="806" bestFit="1" customWidth="1"/>
    <col min="12300" max="12546" width="8.81640625" style="806"/>
    <col min="12547" max="12547" width="33" style="806" customWidth="1"/>
    <col min="12548" max="12551" width="12.6328125" style="806" customWidth="1"/>
    <col min="12552" max="12552" width="13.36328125" style="806" customWidth="1"/>
    <col min="12553" max="12553" width="9.90625" style="806" customWidth="1"/>
    <col min="12554" max="12554" width="8.81640625" style="806"/>
    <col min="12555" max="12555" width="9.7265625" style="806" bestFit="1" customWidth="1"/>
    <col min="12556" max="12802" width="8.81640625" style="806"/>
    <col min="12803" max="12803" width="33" style="806" customWidth="1"/>
    <col min="12804" max="12807" width="12.6328125" style="806" customWidth="1"/>
    <col min="12808" max="12808" width="13.36328125" style="806" customWidth="1"/>
    <col min="12809" max="12809" width="9.90625" style="806" customWidth="1"/>
    <col min="12810" max="12810" width="8.81640625" style="806"/>
    <col min="12811" max="12811" width="9.7265625" style="806" bestFit="1" customWidth="1"/>
    <col min="12812" max="13058" width="8.81640625" style="806"/>
    <col min="13059" max="13059" width="33" style="806" customWidth="1"/>
    <col min="13060" max="13063" width="12.6328125" style="806" customWidth="1"/>
    <col min="13064" max="13064" width="13.36328125" style="806" customWidth="1"/>
    <col min="13065" max="13065" width="9.90625" style="806" customWidth="1"/>
    <col min="13066" max="13066" width="8.81640625" style="806"/>
    <col min="13067" max="13067" width="9.7265625" style="806" bestFit="1" customWidth="1"/>
    <col min="13068" max="13314" width="8.81640625" style="806"/>
    <col min="13315" max="13315" width="33" style="806" customWidth="1"/>
    <col min="13316" max="13319" width="12.6328125" style="806" customWidth="1"/>
    <col min="13320" max="13320" width="13.36328125" style="806" customWidth="1"/>
    <col min="13321" max="13321" width="9.90625" style="806" customWidth="1"/>
    <col min="13322" max="13322" width="8.81640625" style="806"/>
    <col min="13323" max="13323" width="9.7265625" style="806" bestFit="1" customWidth="1"/>
    <col min="13324" max="13570" width="8.81640625" style="806"/>
    <col min="13571" max="13571" width="33" style="806" customWidth="1"/>
    <col min="13572" max="13575" width="12.6328125" style="806" customWidth="1"/>
    <col min="13576" max="13576" width="13.36328125" style="806" customWidth="1"/>
    <col min="13577" max="13577" width="9.90625" style="806" customWidth="1"/>
    <col min="13578" max="13578" width="8.81640625" style="806"/>
    <col min="13579" max="13579" width="9.7265625" style="806" bestFit="1" customWidth="1"/>
    <col min="13580" max="13826" width="8.81640625" style="806"/>
    <col min="13827" max="13827" width="33" style="806" customWidth="1"/>
    <col min="13828" max="13831" width="12.6328125" style="806" customWidth="1"/>
    <col min="13832" max="13832" width="13.36328125" style="806" customWidth="1"/>
    <col min="13833" max="13833" width="9.90625" style="806" customWidth="1"/>
    <col min="13834" max="13834" width="8.81640625" style="806"/>
    <col min="13835" max="13835" width="9.7265625" style="806" bestFit="1" customWidth="1"/>
    <col min="13836" max="14082" width="8.81640625" style="806"/>
    <col min="14083" max="14083" width="33" style="806" customWidth="1"/>
    <col min="14084" max="14087" width="12.6328125" style="806" customWidth="1"/>
    <col min="14088" max="14088" width="13.36328125" style="806" customWidth="1"/>
    <col min="14089" max="14089" width="9.90625" style="806" customWidth="1"/>
    <col min="14090" max="14090" width="8.81640625" style="806"/>
    <col min="14091" max="14091" width="9.7265625" style="806" bestFit="1" customWidth="1"/>
    <col min="14092" max="14338" width="8.81640625" style="806"/>
    <col min="14339" max="14339" width="33" style="806" customWidth="1"/>
    <col min="14340" max="14343" width="12.6328125" style="806" customWidth="1"/>
    <col min="14344" max="14344" width="13.36328125" style="806" customWidth="1"/>
    <col min="14345" max="14345" width="9.90625" style="806" customWidth="1"/>
    <col min="14346" max="14346" width="8.81640625" style="806"/>
    <col min="14347" max="14347" width="9.7265625" style="806" bestFit="1" customWidth="1"/>
    <col min="14348" max="14594" width="8.81640625" style="806"/>
    <col min="14595" max="14595" width="33" style="806" customWidth="1"/>
    <col min="14596" max="14599" width="12.6328125" style="806" customWidth="1"/>
    <col min="14600" max="14600" width="13.36328125" style="806" customWidth="1"/>
    <col min="14601" max="14601" width="9.90625" style="806" customWidth="1"/>
    <col min="14602" max="14602" width="8.81640625" style="806"/>
    <col min="14603" max="14603" width="9.7265625" style="806" bestFit="1" customWidth="1"/>
    <col min="14604" max="14850" width="8.81640625" style="806"/>
    <col min="14851" max="14851" width="33" style="806" customWidth="1"/>
    <col min="14852" max="14855" width="12.6328125" style="806" customWidth="1"/>
    <col min="14856" max="14856" width="13.36328125" style="806" customWidth="1"/>
    <col min="14857" max="14857" width="9.90625" style="806" customWidth="1"/>
    <col min="14858" max="14858" width="8.81640625" style="806"/>
    <col min="14859" max="14859" width="9.7265625" style="806" bestFit="1" customWidth="1"/>
    <col min="14860" max="15106" width="8.81640625" style="806"/>
    <col min="15107" max="15107" width="33" style="806" customWidth="1"/>
    <col min="15108" max="15111" width="12.6328125" style="806" customWidth="1"/>
    <col min="15112" max="15112" width="13.36328125" style="806" customWidth="1"/>
    <col min="15113" max="15113" width="9.90625" style="806" customWidth="1"/>
    <col min="15114" max="15114" width="8.81640625" style="806"/>
    <col min="15115" max="15115" width="9.7265625" style="806" bestFit="1" customWidth="1"/>
    <col min="15116" max="15362" width="8.81640625" style="806"/>
    <col min="15363" max="15363" width="33" style="806" customWidth="1"/>
    <col min="15364" max="15367" width="12.6328125" style="806" customWidth="1"/>
    <col min="15368" max="15368" width="13.36328125" style="806" customWidth="1"/>
    <col min="15369" max="15369" width="9.90625" style="806" customWidth="1"/>
    <col min="15370" max="15370" width="8.81640625" style="806"/>
    <col min="15371" max="15371" width="9.7265625" style="806" bestFit="1" customWidth="1"/>
    <col min="15372" max="15618" width="8.81640625" style="806"/>
    <col min="15619" max="15619" width="33" style="806" customWidth="1"/>
    <col min="15620" max="15623" width="12.6328125" style="806" customWidth="1"/>
    <col min="15624" max="15624" width="13.36328125" style="806" customWidth="1"/>
    <col min="15625" max="15625" width="9.90625" style="806" customWidth="1"/>
    <col min="15626" max="15626" width="8.81640625" style="806"/>
    <col min="15627" max="15627" width="9.7265625" style="806" bestFit="1" customWidth="1"/>
    <col min="15628" max="15874" width="8.81640625" style="806"/>
    <col min="15875" max="15875" width="33" style="806" customWidth="1"/>
    <col min="15876" max="15879" width="12.6328125" style="806" customWidth="1"/>
    <col min="15880" max="15880" width="13.36328125" style="806" customWidth="1"/>
    <col min="15881" max="15881" width="9.90625" style="806" customWidth="1"/>
    <col min="15882" max="15882" width="8.81640625" style="806"/>
    <col min="15883" max="15883" width="9.7265625" style="806" bestFit="1" customWidth="1"/>
    <col min="15884" max="16130" width="8.81640625" style="806"/>
    <col min="16131" max="16131" width="33" style="806" customWidth="1"/>
    <col min="16132" max="16135" width="12.6328125" style="806" customWidth="1"/>
    <col min="16136" max="16136" width="13.36328125" style="806" customWidth="1"/>
    <col min="16137" max="16137" width="9.90625" style="806" customWidth="1"/>
    <col min="16138" max="16138" width="8.81640625" style="806"/>
    <col min="16139" max="16139" width="9.7265625" style="806" bestFit="1" customWidth="1"/>
    <col min="16140" max="16384" width="8.81640625" style="806"/>
  </cols>
  <sheetData>
    <row r="1" spans="1:11" s="802" customFormat="1" ht="18">
      <c r="A1" s="1345" t="s">
        <v>3215</v>
      </c>
      <c r="B1" s="1345"/>
      <c r="C1" s="799"/>
      <c r="D1" s="800"/>
      <c r="E1" s="800"/>
      <c r="F1" s="800"/>
      <c r="G1" s="801"/>
      <c r="J1" s="803" t="s">
        <v>1615</v>
      </c>
    </row>
    <row r="2" spans="1:11" s="802" customFormat="1" ht="18">
      <c r="A2" s="804"/>
      <c r="G2" s="805"/>
    </row>
    <row r="3" spans="1:11" ht="15.75">
      <c r="A3" s="1368" t="s">
        <v>3271</v>
      </c>
      <c r="B3" s="1368"/>
      <c r="C3" s="1368"/>
      <c r="D3" s="1368"/>
      <c r="E3" s="1368"/>
      <c r="F3" s="1368"/>
      <c r="G3" s="1368"/>
      <c r="H3" s="1368"/>
      <c r="I3" s="1368"/>
      <c r="J3" s="1368"/>
    </row>
    <row r="4" spans="1:11" ht="15.75">
      <c r="J4" s="808" t="s">
        <v>126</v>
      </c>
    </row>
    <row r="5" spans="1:11" ht="31.5" customHeight="1">
      <c r="J5" s="808"/>
    </row>
    <row r="6" spans="1:11" ht="40.5" customHeight="1">
      <c r="A6" s="1360" t="s">
        <v>428</v>
      </c>
      <c r="B6" s="1360" t="s">
        <v>413</v>
      </c>
      <c r="C6" s="1361" t="s">
        <v>1616</v>
      </c>
      <c r="D6" s="1360" t="s">
        <v>3272</v>
      </c>
      <c r="E6" s="1361" t="s">
        <v>3273</v>
      </c>
      <c r="F6" s="1361" t="s">
        <v>3274</v>
      </c>
      <c r="G6" s="1365" t="s">
        <v>3275</v>
      </c>
      <c r="H6" s="1360" t="s">
        <v>1617</v>
      </c>
      <c r="I6" s="1360"/>
      <c r="J6" s="1360" t="s">
        <v>464</v>
      </c>
    </row>
    <row r="7" spans="1:11" ht="31.5">
      <c r="A7" s="1360"/>
      <c r="B7" s="1360"/>
      <c r="C7" s="1362"/>
      <c r="D7" s="1360"/>
      <c r="E7" s="1362"/>
      <c r="F7" s="1362"/>
      <c r="G7" s="1366"/>
      <c r="H7" s="809" t="s">
        <v>1618</v>
      </c>
      <c r="I7" s="809" t="s">
        <v>1619</v>
      </c>
      <c r="J7" s="1360"/>
    </row>
    <row r="8" spans="1:11" ht="15.75">
      <c r="A8" s="810" t="s">
        <v>416</v>
      </c>
      <c r="B8" s="810" t="s">
        <v>417</v>
      </c>
      <c r="C8" s="810">
        <v>1</v>
      </c>
      <c r="D8" s="810">
        <v>2</v>
      </c>
      <c r="E8" s="810"/>
      <c r="F8" s="810"/>
      <c r="G8" s="811"/>
      <c r="H8" s="810" t="s">
        <v>836</v>
      </c>
      <c r="I8" s="810" t="s">
        <v>1634</v>
      </c>
      <c r="J8" s="810">
        <v>5</v>
      </c>
    </row>
    <row r="9" spans="1:11" ht="75.75" customHeight="1">
      <c r="A9" s="810"/>
      <c r="B9" s="809" t="s">
        <v>708</v>
      </c>
      <c r="C9" s="812">
        <f>SUM(C10:C16)</f>
        <v>1836547319177</v>
      </c>
      <c r="D9" s="812">
        <f>SUM(D10:D17)</f>
        <v>2294299844360.8047</v>
      </c>
      <c r="E9" s="812">
        <f>SUM(E10:E17)</f>
        <v>1690215336020.8047</v>
      </c>
      <c r="F9" s="812">
        <f>SUM(F10:F17)</f>
        <v>383737834856</v>
      </c>
      <c r="G9" s="812">
        <f>SUM(G10:G17)</f>
        <v>220346673484</v>
      </c>
      <c r="H9" s="812">
        <f>SUM(H10:H16)</f>
        <v>306427375020.80457</v>
      </c>
      <c r="I9" s="813">
        <f>D9/C9*100</f>
        <v>124.92462461511388</v>
      </c>
      <c r="J9" s="814"/>
      <c r="K9" s="807"/>
    </row>
    <row r="10" spans="1:11" ht="41.25" customHeight="1">
      <c r="A10" s="810">
        <v>1</v>
      </c>
      <c r="B10" s="815" t="s">
        <v>1620</v>
      </c>
      <c r="C10" s="816">
        <f>C34+C49+C64+C79+C95+C112+C127+C142+'[25]70'!$D$9+171124817108</f>
        <v>1132605261244</v>
      </c>
      <c r="D10" s="816">
        <f>F10+G10+E10</f>
        <v>1396780651776</v>
      </c>
      <c r="E10" s="816">
        <f>[26]kb2!$C$8+[26]kb2!$C$9</f>
        <v>1032209464651</v>
      </c>
      <c r="F10" s="816">
        <f t="shared" ref="F10:G10" si="0">F34+F49+F64+F79+F95+F112+F127+F142</f>
        <v>193510156038</v>
      </c>
      <c r="G10" s="816">
        <f t="shared" si="0"/>
        <v>171061031087</v>
      </c>
      <c r="H10" s="816">
        <f>D10-C10</f>
        <v>264175390532</v>
      </c>
      <c r="I10" s="817">
        <f>D10/C10*100</f>
        <v>123.32457737675016</v>
      </c>
      <c r="J10" s="818"/>
      <c r="K10" s="807"/>
    </row>
    <row r="11" spans="1:11" ht="40.5" customHeight="1">
      <c r="A11" s="810">
        <v>2</v>
      </c>
      <c r="B11" s="815" t="s">
        <v>1621</v>
      </c>
      <c r="C11" s="816">
        <f t="shared" ref="C11:G17" si="1">C35+C50+C65+C80+C96+C113+C128+C143</f>
        <v>200000000</v>
      </c>
      <c r="D11" s="816">
        <f t="shared" ref="D11:D17" si="2">F11+G11+E11</f>
        <v>280000000</v>
      </c>
      <c r="E11" s="816"/>
      <c r="F11" s="816">
        <f t="shared" si="1"/>
        <v>0</v>
      </c>
      <c r="G11" s="816">
        <f t="shared" si="1"/>
        <v>280000000</v>
      </c>
      <c r="H11" s="816">
        <f t="shared" ref="H11:H17" si="3">D11-C11</f>
        <v>80000000</v>
      </c>
      <c r="I11" s="817"/>
      <c r="J11" s="814"/>
    </row>
    <row r="12" spans="1:11" ht="60" customHeight="1">
      <c r="A12" s="810">
        <v>3</v>
      </c>
      <c r="B12" s="815" t="s">
        <v>1622</v>
      </c>
      <c r="C12" s="816">
        <f t="shared" si="1"/>
        <v>60972010175</v>
      </c>
      <c r="D12" s="816">
        <f t="shared" si="2"/>
        <v>56481389870</v>
      </c>
      <c r="E12" s="816"/>
      <c r="F12" s="816">
        <f t="shared" si="1"/>
        <v>54644002375</v>
      </c>
      <c r="G12" s="816">
        <f t="shared" si="1"/>
        <v>1837387495</v>
      </c>
      <c r="H12" s="816">
        <f t="shared" si="3"/>
        <v>-4490620305</v>
      </c>
      <c r="I12" s="817">
        <f t="shared" ref="I12:I16" si="4">D12/C12*100</f>
        <v>92.634947917722968</v>
      </c>
      <c r="J12" s="814"/>
    </row>
    <row r="13" spans="1:11" ht="66" customHeight="1">
      <c r="A13" s="810">
        <v>4</v>
      </c>
      <c r="B13" s="815" t="s">
        <v>1623</v>
      </c>
      <c r="C13" s="816">
        <f>C37+C52+C67+C82+C98+C115+C130+C145+'[25]70'!$D$12</f>
        <v>10291441441</v>
      </c>
      <c r="D13" s="816">
        <f t="shared" si="2"/>
        <v>8015828322</v>
      </c>
      <c r="E13" s="816">
        <f>[26]kb2!$C$14+[26]kb2!$C$15+[26]kb2!$C$18</f>
        <v>4816366893</v>
      </c>
      <c r="F13" s="816">
        <f t="shared" si="1"/>
        <v>3199461429</v>
      </c>
      <c r="G13" s="816">
        <f t="shared" si="1"/>
        <v>0</v>
      </c>
      <c r="H13" s="816">
        <f t="shared" si="3"/>
        <v>-2275613119</v>
      </c>
      <c r="I13" s="817">
        <f t="shared" si="4"/>
        <v>77.888295511897866</v>
      </c>
      <c r="J13" s="814"/>
    </row>
    <row r="14" spans="1:11" ht="42" customHeight="1">
      <c r="A14" s="810">
        <v>5</v>
      </c>
      <c r="B14" s="815" t="s">
        <v>1624</v>
      </c>
      <c r="C14" s="816">
        <f>C38+C53+C68+C83+C99+C116+C131+C146+'[25]70'!$D$13</f>
        <v>99408412285</v>
      </c>
      <c r="D14" s="816">
        <f t="shared" si="2"/>
        <v>93491869445</v>
      </c>
      <c r="E14" s="816">
        <f>[26]kb2!$C$16</f>
        <v>26196390922</v>
      </c>
      <c r="F14" s="816">
        <f t="shared" si="1"/>
        <v>40322039392</v>
      </c>
      <c r="G14" s="816">
        <f t="shared" si="1"/>
        <v>26973439131</v>
      </c>
      <c r="H14" s="816">
        <f t="shared" si="3"/>
        <v>-5916542840</v>
      </c>
      <c r="I14" s="817">
        <f t="shared" si="4"/>
        <v>94.048247322331733</v>
      </c>
      <c r="J14" s="814"/>
    </row>
    <row r="15" spans="1:11" ht="58.5" customHeight="1">
      <c r="A15" s="810">
        <v>6</v>
      </c>
      <c r="B15" s="815" t="s">
        <v>1625</v>
      </c>
      <c r="C15" s="816">
        <f>'[25]70'!$D$14</f>
        <v>1244049289</v>
      </c>
      <c r="D15" s="816">
        <f t="shared" si="2"/>
        <v>17577488289</v>
      </c>
      <c r="E15" s="816">
        <f>[26]kb2!$C$17+[26]kb2!$C$12</f>
        <v>17577488289</v>
      </c>
      <c r="F15" s="816">
        <f t="shared" si="1"/>
        <v>0</v>
      </c>
      <c r="G15" s="816">
        <f t="shared" si="1"/>
        <v>0</v>
      </c>
      <c r="H15" s="816">
        <f t="shared" si="3"/>
        <v>16333439000</v>
      </c>
      <c r="I15" s="817"/>
      <c r="J15" s="814"/>
    </row>
    <row r="16" spans="1:11" ht="47.25">
      <c r="A16" s="810">
        <v>7</v>
      </c>
      <c r="B16" s="815" t="s">
        <v>1626</v>
      </c>
      <c r="C16" s="816">
        <f>C40+C55+C70+C85+C101+C118+C133+C148+'[25]70'!$D$15</f>
        <v>531826144743</v>
      </c>
      <c r="D16" s="816">
        <f t="shared" si="2"/>
        <v>570347466495.80457</v>
      </c>
      <c r="E16" s="816">
        <f>[26]KB1!$C$9-E17+[26]Sheet4!$C$9</f>
        <v>527915625265.80457</v>
      </c>
      <c r="F16" s="816">
        <f t="shared" si="1"/>
        <v>40162435828</v>
      </c>
      <c r="G16" s="816">
        <f>G40+G55+G70+G85+G101+G118+G133+G148+2054791869</f>
        <v>2269405402</v>
      </c>
      <c r="H16" s="816">
        <f t="shared" si="3"/>
        <v>38521321752.804565</v>
      </c>
      <c r="I16" s="817">
        <f t="shared" si="4"/>
        <v>107.2432170049518</v>
      </c>
      <c r="J16" s="814"/>
    </row>
    <row r="17" spans="1:14" ht="15" customHeight="1">
      <c r="A17" s="810">
        <v>8</v>
      </c>
      <c r="B17" s="815" t="s">
        <v>3276</v>
      </c>
      <c r="C17" s="816">
        <f t="shared" si="1"/>
        <v>171271886106</v>
      </c>
      <c r="D17" s="816">
        <f t="shared" si="2"/>
        <v>151325150163</v>
      </c>
      <c r="E17" s="816">
        <f>[26]KB1!$C$15+[26]KB1!$C$16</f>
        <v>81500000000</v>
      </c>
      <c r="F17" s="816">
        <f t="shared" si="1"/>
        <v>51899739794</v>
      </c>
      <c r="G17" s="816">
        <f t="shared" si="1"/>
        <v>17925410369</v>
      </c>
      <c r="H17" s="816">
        <f t="shared" si="3"/>
        <v>-19946735943</v>
      </c>
      <c r="I17" s="817"/>
      <c r="J17" s="814"/>
    </row>
    <row r="18" spans="1:14" s="824" customFormat="1" ht="15" customHeight="1">
      <c r="A18" s="819"/>
      <c r="B18" s="820"/>
      <c r="C18" s="821"/>
      <c r="D18" s="821"/>
      <c r="E18" s="821"/>
      <c r="F18" s="821"/>
      <c r="G18" s="821"/>
      <c r="H18" s="821"/>
      <c r="I18" s="822"/>
      <c r="J18" s="823"/>
    </row>
    <row r="19" spans="1:14" s="825" customFormat="1" ht="20.25" customHeight="1">
      <c r="B19" s="778" t="s">
        <v>3262</v>
      </c>
      <c r="C19" s="1367" t="s">
        <v>3262</v>
      </c>
      <c r="D19" s="1367"/>
      <c r="E19" s="1367"/>
      <c r="F19" s="1367"/>
      <c r="G19" s="1367"/>
      <c r="H19" s="1367"/>
      <c r="I19" s="1367"/>
      <c r="J19" s="1367"/>
      <c r="N19" s="781"/>
    </row>
    <row r="20" spans="1:14" s="778" customFormat="1" ht="15.75">
      <c r="B20" s="779" t="s">
        <v>1111</v>
      </c>
      <c r="C20" s="780"/>
      <c r="D20" s="1352" t="s">
        <v>1132</v>
      </c>
      <c r="E20" s="1352"/>
      <c r="F20" s="1352"/>
      <c r="G20" s="1352"/>
      <c r="H20" s="1352"/>
      <c r="I20" s="1352"/>
      <c r="J20" s="1352"/>
      <c r="N20" s="781"/>
    </row>
    <row r="21" spans="1:14" s="824" customFormat="1" ht="15.75">
      <c r="A21" s="819"/>
      <c r="B21" s="820"/>
      <c r="C21" s="821"/>
      <c r="D21" s="821"/>
      <c r="E21" s="821"/>
      <c r="F21" s="821"/>
      <c r="G21" s="821"/>
      <c r="H21" s="821"/>
      <c r="I21" s="822"/>
      <c r="J21" s="823"/>
    </row>
    <row r="22" spans="1:14" s="824" customFormat="1" ht="15.75">
      <c r="A22" s="819"/>
      <c r="B22" s="820"/>
      <c r="C22" s="821"/>
      <c r="D22" s="821"/>
      <c r="E22" s="821"/>
      <c r="F22" s="821"/>
      <c r="G22" s="821"/>
      <c r="H22" s="821"/>
      <c r="I22" s="822"/>
      <c r="J22" s="823"/>
    </row>
    <row r="23" spans="1:14" s="824" customFormat="1" ht="15.75">
      <c r="A23" s="819"/>
      <c r="B23" s="820"/>
      <c r="C23" s="821"/>
      <c r="D23" s="821"/>
      <c r="E23" s="821"/>
      <c r="F23" s="821"/>
      <c r="G23" s="821"/>
      <c r="H23" s="821"/>
      <c r="I23" s="822"/>
      <c r="J23" s="823"/>
    </row>
    <row r="24" spans="1:14" s="824" customFormat="1" ht="15.75">
      <c r="A24" s="819"/>
      <c r="B24" s="820"/>
      <c r="C24" s="821"/>
      <c r="D24" s="821"/>
      <c r="E24" s="821"/>
      <c r="F24" s="821"/>
      <c r="G24" s="821"/>
      <c r="H24" s="821"/>
      <c r="I24" s="822"/>
      <c r="J24" s="823"/>
    </row>
    <row r="25" spans="1:14" s="824" customFormat="1" ht="15.75">
      <c r="A25" s="819"/>
      <c r="B25" s="820"/>
      <c r="C25" s="821"/>
      <c r="D25" s="821"/>
      <c r="E25" s="821"/>
      <c r="F25" s="821"/>
      <c r="G25" s="821"/>
      <c r="H25" s="821"/>
      <c r="I25" s="822"/>
      <c r="J25" s="823"/>
    </row>
    <row r="26" spans="1:14" s="824" customFormat="1" ht="15.75">
      <c r="A26" s="819"/>
      <c r="B26" s="820"/>
      <c r="C26" s="821"/>
      <c r="D26" s="821"/>
      <c r="E26" s="821"/>
      <c r="F26" s="821"/>
      <c r="G26" s="821"/>
      <c r="H26" s="821"/>
      <c r="I26" s="822"/>
      <c r="J26" s="823"/>
    </row>
    <row r="27" spans="1:14" s="824" customFormat="1" ht="15.75">
      <c r="A27" s="819"/>
      <c r="B27" s="820"/>
      <c r="C27" s="821"/>
      <c r="D27" s="821"/>
      <c r="E27" s="821"/>
      <c r="F27" s="821"/>
      <c r="G27" s="821"/>
      <c r="H27" s="821"/>
      <c r="I27" s="822"/>
      <c r="J27" s="823"/>
    </row>
    <row r="28" spans="1:14" s="824" customFormat="1" ht="15.75">
      <c r="A28" s="819"/>
      <c r="B28" s="826" t="s">
        <v>3277</v>
      </c>
      <c r="C28" s="821"/>
      <c r="D28" s="821"/>
      <c r="E28" s="821"/>
      <c r="F28" s="821"/>
      <c r="G28" s="821"/>
      <c r="H28" s="821"/>
      <c r="I28" s="822"/>
      <c r="J28" s="823"/>
    </row>
    <row r="29" spans="1:14" s="824" customFormat="1" ht="15.75">
      <c r="A29" s="819"/>
      <c r="B29" s="820"/>
      <c r="C29" s="821"/>
      <c r="D29" s="821"/>
      <c r="E29" s="821"/>
      <c r="F29" s="821"/>
      <c r="G29" s="821"/>
      <c r="H29" s="821"/>
      <c r="I29" s="822"/>
      <c r="J29" s="823"/>
    </row>
    <row r="30" spans="1:14" ht="15.75">
      <c r="A30" s="1360" t="s">
        <v>428</v>
      </c>
      <c r="B30" s="1360" t="s">
        <v>413</v>
      </c>
      <c r="C30" s="1361" t="s">
        <v>1616</v>
      </c>
      <c r="D30" s="1360" t="s">
        <v>3272</v>
      </c>
      <c r="E30" s="827"/>
      <c r="F30" s="1361" t="s">
        <v>3274</v>
      </c>
      <c r="G30" s="1365" t="s">
        <v>3275</v>
      </c>
      <c r="H30" s="1360" t="s">
        <v>1617</v>
      </c>
      <c r="I30" s="1360"/>
      <c r="J30" s="1360" t="s">
        <v>464</v>
      </c>
    </row>
    <row r="31" spans="1:14" ht="31.5">
      <c r="A31" s="1360"/>
      <c r="B31" s="1360"/>
      <c r="C31" s="1362"/>
      <c r="D31" s="1360"/>
      <c r="E31" s="828"/>
      <c r="F31" s="1362"/>
      <c r="G31" s="1366"/>
      <c r="H31" s="809" t="s">
        <v>1618</v>
      </c>
      <c r="I31" s="809" t="s">
        <v>1619</v>
      </c>
      <c r="J31" s="1360"/>
    </row>
    <row r="32" spans="1:14" ht="15.75">
      <c r="A32" s="810" t="s">
        <v>416</v>
      </c>
      <c r="B32" s="810" t="s">
        <v>417</v>
      </c>
      <c r="C32" s="810">
        <v>1</v>
      </c>
      <c r="D32" s="810">
        <v>2</v>
      </c>
      <c r="E32" s="810"/>
      <c r="F32" s="810"/>
      <c r="G32" s="811"/>
      <c r="H32" s="810" t="s">
        <v>836</v>
      </c>
      <c r="I32" s="810" t="s">
        <v>1634</v>
      </c>
      <c r="J32" s="810">
        <v>5</v>
      </c>
    </row>
    <row r="33" spans="1:10" ht="15.75">
      <c r="A33" s="810"/>
      <c r="B33" s="809" t="s">
        <v>708</v>
      </c>
      <c r="C33" s="812">
        <f>SUM(C34:C41)</f>
        <v>100798406992</v>
      </c>
      <c r="D33" s="829">
        <f t="shared" ref="D33:G33" si="5">SUM(D34:D41)</f>
        <v>90517612455</v>
      </c>
      <c r="E33" s="829"/>
      <c r="F33" s="812">
        <f t="shared" si="5"/>
        <v>67472779272</v>
      </c>
      <c r="G33" s="812">
        <f t="shared" si="5"/>
        <v>23044833183</v>
      </c>
      <c r="H33" s="812">
        <f>SUM(H34:H41)</f>
        <v>-10280794537</v>
      </c>
      <c r="I33" s="813">
        <f>D33/C33*100</f>
        <v>89.800637883279293</v>
      </c>
      <c r="J33" s="814"/>
    </row>
    <row r="34" spans="1:10" ht="78.75">
      <c r="A34" s="810">
        <v>1</v>
      </c>
      <c r="B34" s="815" t="s">
        <v>1620</v>
      </c>
      <c r="C34" s="816">
        <v>45681636307</v>
      </c>
      <c r="D34" s="816">
        <f>F34+G34</f>
        <v>18934797533</v>
      </c>
      <c r="E34" s="816"/>
      <c r="F34" s="816">
        <v>1398036145</v>
      </c>
      <c r="G34" s="816">
        <v>17536761388</v>
      </c>
      <c r="H34" s="816">
        <f>D34-C34</f>
        <v>-26746838774</v>
      </c>
      <c r="I34" s="817">
        <f>D34/C34*100</f>
        <v>41.449473056854004</v>
      </c>
      <c r="J34" s="818"/>
    </row>
    <row r="35" spans="1:10" ht="31.5">
      <c r="A35" s="810">
        <v>2</v>
      </c>
      <c r="B35" s="815" t="s">
        <v>1621</v>
      </c>
      <c r="C35" s="814"/>
      <c r="D35" s="816">
        <f t="shared" ref="D35:D41" si="6">F35+G35</f>
        <v>280000000</v>
      </c>
      <c r="E35" s="816"/>
      <c r="F35" s="814"/>
      <c r="G35" s="816">
        <v>280000000</v>
      </c>
      <c r="H35" s="816">
        <f t="shared" ref="H35:H41" si="7">D35-C35</f>
        <v>280000000</v>
      </c>
      <c r="I35" s="817"/>
      <c r="J35" s="814"/>
    </row>
    <row r="36" spans="1:10" ht="31.5">
      <c r="A36" s="810">
        <v>3</v>
      </c>
      <c r="B36" s="815" t="s">
        <v>1622</v>
      </c>
      <c r="C36" s="816">
        <v>4967891194</v>
      </c>
      <c r="D36" s="816">
        <f t="shared" si="6"/>
        <v>14400367993</v>
      </c>
      <c r="E36" s="816"/>
      <c r="F36" s="816">
        <v>14400367993</v>
      </c>
      <c r="G36" s="816"/>
      <c r="H36" s="816">
        <f t="shared" si="7"/>
        <v>9432476799</v>
      </c>
      <c r="I36" s="817">
        <f t="shared" ref="I36:I38" si="8">D36/C36*100</f>
        <v>289.8688282543734</v>
      </c>
      <c r="J36" s="814"/>
    </row>
    <row r="37" spans="1:10" ht="47.25">
      <c r="A37" s="810">
        <v>4</v>
      </c>
      <c r="B37" s="815" t="s">
        <v>1623</v>
      </c>
      <c r="C37" s="816">
        <v>1410496533</v>
      </c>
      <c r="D37" s="816">
        <f t="shared" si="6"/>
        <v>1097428251</v>
      </c>
      <c r="E37" s="816"/>
      <c r="F37" s="816">
        <v>1097428251</v>
      </c>
      <c r="G37" s="816"/>
      <c r="H37" s="816">
        <f t="shared" si="7"/>
        <v>-313068282</v>
      </c>
      <c r="I37" s="817">
        <f t="shared" si="8"/>
        <v>77.804391951667412</v>
      </c>
      <c r="J37" s="814"/>
    </row>
    <row r="38" spans="1:10" ht="63">
      <c r="A38" s="810">
        <v>5</v>
      </c>
      <c r="B38" s="815" t="s">
        <v>1624</v>
      </c>
      <c r="C38" s="816">
        <f>26977382783-22591841977+14994000175</f>
        <v>19379540981</v>
      </c>
      <c r="D38" s="816">
        <f t="shared" si="6"/>
        <v>29704563850</v>
      </c>
      <c r="E38" s="816"/>
      <c r="F38" s="816">
        <v>24586911055</v>
      </c>
      <c r="G38" s="816">
        <v>5117652795</v>
      </c>
      <c r="H38" s="816">
        <f t="shared" si="7"/>
        <v>10325022869</v>
      </c>
      <c r="I38" s="817">
        <f t="shared" si="8"/>
        <v>153.27795368901053</v>
      </c>
      <c r="J38" s="814"/>
    </row>
    <row r="39" spans="1:10" ht="47.25">
      <c r="A39" s="810">
        <v>6</v>
      </c>
      <c r="B39" s="815" t="s">
        <v>1625</v>
      </c>
      <c r="C39" s="814"/>
      <c r="D39" s="816">
        <f t="shared" si="6"/>
        <v>0</v>
      </c>
      <c r="E39" s="816"/>
      <c r="F39" s="814"/>
      <c r="G39" s="816"/>
      <c r="H39" s="816">
        <f t="shared" si="7"/>
        <v>0</v>
      </c>
      <c r="I39" s="817"/>
      <c r="J39" s="814"/>
    </row>
    <row r="40" spans="1:10" ht="47.25">
      <c r="A40" s="810">
        <v>7</v>
      </c>
      <c r="B40" s="815" t="s">
        <v>1626</v>
      </c>
      <c r="C40" s="816">
        <f>22591841977+7756000000-989000000</f>
        <v>29358841977</v>
      </c>
      <c r="D40" s="816">
        <f t="shared" si="6"/>
        <v>26009454828</v>
      </c>
      <c r="E40" s="816"/>
      <c r="F40" s="816">
        <f>26270035828-G35</f>
        <v>25990035828</v>
      </c>
      <c r="G40" s="816">
        <v>19419000</v>
      </c>
      <c r="H40" s="816">
        <f t="shared" si="7"/>
        <v>-3349387149</v>
      </c>
      <c r="I40" s="817">
        <f t="shared" ref="I40" si="9">D40/C40*100</f>
        <v>88.591555649150123</v>
      </c>
      <c r="J40" s="814"/>
    </row>
    <row r="41" spans="1:10" ht="15.75">
      <c r="A41" s="810">
        <v>8</v>
      </c>
      <c r="B41" s="815" t="s">
        <v>3276</v>
      </c>
      <c r="C41" s="816"/>
      <c r="D41" s="816">
        <f t="shared" si="6"/>
        <v>91000000</v>
      </c>
      <c r="E41" s="816"/>
      <c r="F41" s="816"/>
      <c r="G41" s="816">
        <v>91000000</v>
      </c>
      <c r="H41" s="816">
        <f t="shared" si="7"/>
        <v>91000000</v>
      </c>
      <c r="I41" s="817"/>
      <c r="J41" s="814"/>
    </row>
    <row r="43" spans="1:10" ht="15.75">
      <c r="B43" s="826" t="s">
        <v>3264</v>
      </c>
    </row>
    <row r="45" spans="1:10" ht="15.75">
      <c r="A45" s="1360" t="s">
        <v>428</v>
      </c>
      <c r="B45" s="1360" t="s">
        <v>413</v>
      </c>
      <c r="C45" s="1361" t="s">
        <v>1616</v>
      </c>
      <c r="D45" s="1360" t="s">
        <v>3272</v>
      </c>
      <c r="E45" s="827"/>
      <c r="F45" s="1361" t="s">
        <v>3274</v>
      </c>
      <c r="G45" s="1365" t="s">
        <v>3275</v>
      </c>
      <c r="H45" s="1360" t="s">
        <v>1617</v>
      </c>
      <c r="I45" s="1360"/>
      <c r="J45" s="1360" t="s">
        <v>464</v>
      </c>
    </row>
    <row r="46" spans="1:10" ht="31.5">
      <c r="A46" s="1360"/>
      <c r="B46" s="1360"/>
      <c r="C46" s="1362"/>
      <c r="D46" s="1360"/>
      <c r="E46" s="828"/>
      <c r="F46" s="1362"/>
      <c r="G46" s="1366"/>
      <c r="H46" s="809" t="s">
        <v>1618</v>
      </c>
      <c r="I46" s="809" t="s">
        <v>1619</v>
      </c>
      <c r="J46" s="1360"/>
    </row>
    <row r="47" spans="1:10" ht="15.75">
      <c r="A47" s="810" t="s">
        <v>416</v>
      </c>
      <c r="B47" s="810" t="s">
        <v>417</v>
      </c>
      <c r="C47" s="810">
        <v>1</v>
      </c>
      <c r="D47" s="810">
        <v>2</v>
      </c>
      <c r="E47" s="810"/>
      <c r="F47" s="810"/>
      <c r="G47" s="811"/>
      <c r="H47" s="810" t="s">
        <v>836</v>
      </c>
      <c r="I47" s="810" t="s">
        <v>1634</v>
      </c>
      <c r="J47" s="810">
        <v>5</v>
      </c>
    </row>
    <row r="48" spans="1:10" ht="15.75">
      <c r="A48" s="810"/>
      <c r="B48" s="809" t="s">
        <v>708</v>
      </c>
      <c r="C48" s="812">
        <f>SUM(C49:C56)</f>
        <v>93451000000</v>
      </c>
      <c r="D48" s="829">
        <f t="shared" ref="D48:H48" si="10">SUM(D49:D56)</f>
        <v>43685219260</v>
      </c>
      <c r="E48" s="829"/>
      <c r="F48" s="812">
        <f t="shared" si="10"/>
        <v>31925493207</v>
      </c>
      <c r="G48" s="812">
        <f t="shared" si="10"/>
        <v>11759726053</v>
      </c>
      <c r="H48" s="812">
        <f t="shared" si="10"/>
        <v>-49765780740</v>
      </c>
      <c r="I48" s="813">
        <f>D48/C48*100</f>
        <v>46.746657884880847</v>
      </c>
      <c r="J48" s="814"/>
    </row>
    <row r="49" spans="1:10" ht="78.75">
      <c r="A49" s="810">
        <v>1</v>
      </c>
      <c r="B49" s="815" t="s">
        <v>1620</v>
      </c>
      <c r="C49" s="816">
        <v>52357000000</v>
      </c>
      <c r="D49" s="816">
        <f>F49+G49</f>
        <v>26933756068</v>
      </c>
      <c r="E49" s="816"/>
      <c r="F49" s="816">
        <f>26933756068-G49</f>
        <v>19851724068</v>
      </c>
      <c r="G49" s="816">
        <v>7082032000</v>
      </c>
      <c r="H49" s="816">
        <f>D49-C49</f>
        <v>-25423243932</v>
      </c>
      <c r="I49" s="817">
        <f>D49/C49*100</f>
        <v>51.442512114903451</v>
      </c>
      <c r="J49" s="818"/>
    </row>
    <row r="50" spans="1:10" ht="31.5">
      <c r="A50" s="810">
        <v>2</v>
      </c>
      <c r="B50" s="815" t="s">
        <v>1621</v>
      </c>
      <c r="C50" s="816">
        <v>200000000</v>
      </c>
      <c r="D50" s="816"/>
      <c r="E50" s="816"/>
      <c r="F50" s="814"/>
      <c r="G50" s="816"/>
      <c r="H50" s="816">
        <f t="shared" ref="H50:H56" si="11">D50-C50</f>
        <v>-200000000</v>
      </c>
      <c r="I50" s="817"/>
      <c r="J50" s="814"/>
    </row>
    <row r="51" spans="1:10" ht="31.5">
      <c r="A51" s="810">
        <v>3</v>
      </c>
      <c r="B51" s="815" t="s">
        <v>1622</v>
      </c>
      <c r="C51" s="816">
        <v>15817000000</v>
      </c>
      <c r="D51" s="816">
        <f t="shared" ref="D51:D56" si="12">F51+G51</f>
        <v>1364205547</v>
      </c>
      <c r="E51" s="816"/>
      <c r="F51" s="816">
        <f>1364205547-G51</f>
        <v>116971027</v>
      </c>
      <c r="G51" s="816">
        <v>1247234520</v>
      </c>
      <c r="H51" s="816">
        <f t="shared" si="11"/>
        <v>-14452794453</v>
      </c>
      <c r="I51" s="817">
        <f t="shared" ref="I51:I53" si="13">D51/C51*100</f>
        <v>8.6249323323006895</v>
      </c>
      <c r="J51" s="814"/>
    </row>
    <row r="52" spans="1:10" ht="47.25">
      <c r="A52" s="810">
        <v>4</v>
      </c>
      <c r="B52" s="815" t="s">
        <v>1623</v>
      </c>
      <c r="C52" s="816">
        <v>160000000</v>
      </c>
      <c r="D52" s="816">
        <f t="shared" si="12"/>
        <v>1327471862</v>
      </c>
      <c r="E52" s="816"/>
      <c r="F52" s="816">
        <v>1327471862</v>
      </c>
      <c r="G52" s="816"/>
      <c r="H52" s="816">
        <f t="shared" si="11"/>
        <v>1167471862</v>
      </c>
      <c r="I52" s="817">
        <f t="shared" si="13"/>
        <v>829.66991374999998</v>
      </c>
      <c r="J52" s="814"/>
    </row>
    <row r="53" spans="1:10" ht="63">
      <c r="A53" s="810">
        <v>5</v>
      </c>
      <c r="B53" s="815" t="s">
        <v>1624</v>
      </c>
      <c r="C53" s="816">
        <v>12819000000</v>
      </c>
      <c r="D53" s="816">
        <f t="shared" si="12"/>
        <v>7464591250</v>
      </c>
      <c r="E53" s="816"/>
      <c r="F53" s="816">
        <f>7464591250-G53</f>
        <v>4229326250</v>
      </c>
      <c r="G53" s="816">
        <v>3235265000</v>
      </c>
      <c r="H53" s="816">
        <f t="shared" si="11"/>
        <v>-5354408750</v>
      </c>
      <c r="I53" s="817">
        <f t="shared" si="13"/>
        <v>58.230682970590529</v>
      </c>
      <c r="J53" s="814"/>
    </row>
    <row r="54" spans="1:10" ht="47.25">
      <c r="A54" s="810">
        <v>6</v>
      </c>
      <c r="B54" s="815" t="s">
        <v>1625</v>
      </c>
      <c r="C54" s="814"/>
      <c r="D54" s="816">
        <f t="shared" si="12"/>
        <v>0</v>
      </c>
      <c r="E54" s="816"/>
      <c r="F54" s="814"/>
      <c r="G54" s="816"/>
      <c r="H54" s="816">
        <f t="shared" si="11"/>
        <v>0</v>
      </c>
      <c r="I54" s="817"/>
      <c r="J54" s="814"/>
    </row>
    <row r="55" spans="1:10" ht="47.25">
      <c r="A55" s="810">
        <v>7</v>
      </c>
      <c r="B55" s="815" t="s">
        <v>1626</v>
      </c>
      <c r="C55" s="816">
        <v>97000000</v>
      </c>
      <c r="D55" s="816">
        <f t="shared" si="12"/>
        <v>195194533</v>
      </c>
      <c r="E55" s="816"/>
      <c r="F55" s="816"/>
      <c r="G55" s="816">
        <v>195194533</v>
      </c>
      <c r="H55" s="816">
        <f t="shared" si="11"/>
        <v>98194533</v>
      </c>
      <c r="I55" s="817">
        <f t="shared" ref="I55:I56" si="14">D55/C55*100</f>
        <v>201.23147731958761</v>
      </c>
      <c r="J55" s="814"/>
    </row>
    <row r="56" spans="1:10" ht="15.75">
      <c r="A56" s="810">
        <v>8</v>
      </c>
      <c r="B56" s="815" t="s">
        <v>3276</v>
      </c>
      <c r="C56" s="816">
        <v>12001000000</v>
      </c>
      <c r="D56" s="816">
        <f t="shared" si="12"/>
        <v>6400000000</v>
      </c>
      <c r="E56" s="816"/>
      <c r="F56" s="816">
        <v>6400000000</v>
      </c>
      <c r="G56" s="816"/>
      <c r="H56" s="816">
        <f t="shared" si="11"/>
        <v>-5601000000</v>
      </c>
      <c r="I56" s="817">
        <f t="shared" si="14"/>
        <v>53.328889259228397</v>
      </c>
      <c r="J56" s="814"/>
    </row>
    <row r="58" spans="1:10" ht="15.75">
      <c r="B58" s="826" t="s">
        <v>3278</v>
      </c>
    </row>
    <row r="59" spans="1:10">
      <c r="D59" s="807"/>
      <c r="E59" s="807"/>
    </row>
    <row r="60" spans="1:10" ht="15.75">
      <c r="A60" s="1360" t="s">
        <v>428</v>
      </c>
      <c r="B60" s="1360" t="s">
        <v>413</v>
      </c>
      <c r="C60" s="1361" t="s">
        <v>1616</v>
      </c>
      <c r="D60" s="1360" t="s">
        <v>3272</v>
      </c>
      <c r="E60" s="827"/>
      <c r="F60" s="1361" t="s">
        <v>3274</v>
      </c>
      <c r="G60" s="1365" t="s">
        <v>3275</v>
      </c>
      <c r="H60" s="1360" t="s">
        <v>1617</v>
      </c>
      <c r="I60" s="1360"/>
      <c r="J60" s="1360" t="s">
        <v>464</v>
      </c>
    </row>
    <row r="61" spans="1:10" ht="31.5">
      <c r="A61" s="1360"/>
      <c r="B61" s="1360"/>
      <c r="C61" s="1362"/>
      <c r="D61" s="1360"/>
      <c r="E61" s="828"/>
      <c r="F61" s="1362"/>
      <c r="G61" s="1366"/>
      <c r="H61" s="809" t="s">
        <v>1618</v>
      </c>
      <c r="I61" s="809" t="s">
        <v>1619</v>
      </c>
      <c r="J61" s="1360"/>
    </row>
    <row r="62" spans="1:10" ht="15.75">
      <c r="A62" s="810" t="s">
        <v>416</v>
      </c>
      <c r="B62" s="810" t="s">
        <v>417</v>
      </c>
      <c r="C62" s="810">
        <v>1</v>
      </c>
      <c r="D62" s="810">
        <v>2</v>
      </c>
      <c r="E62" s="810"/>
      <c r="F62" s="810"/>
      <c r="G62" s="811"/>
      <c r="H62" s="810" t="s">
        <v>836</v>
      </c>
      <c r="I62" s="810" t="s">
        <v>1634</v>
      </c>
      <c r="J62" s="810">
        <v>5</v>
      </c>
    </row>
    <row r="63" spans="1:10" ht="15.75">
      <c r="A63" s="810"/>
      <c r="B63" s="809" t="s">
        <v>708</v>
      </c>
      <c r="C63" s="812">
        <f>SUM(C64:C71)</f>
        <v>133221916492</v>
      </c>
      <c r="D63" s="812">
        <f t="shared" ref="D63:H63" si="15">SUM(D64:D71)</f>
        <v>160835531393</v>
      </c>
      <c r="E63" s="812"/>
      <c r="F63" s="812">
        <f t="shared" si="15"/>
        <v>53733257835</v>
      </c>
      <c r="G63" s="812">
        <f t="shared" si="15"/>
        <v>107102273558</v>
      </c>
      <c r="H63" s="812">
        <f t="shared" si="15"/>
        <v>27613614901</v>
      </c>
      <c r="I63" s="813">
        <f>D63/C63*100</f>
        <v>120.7275316465352</v>
      </c>
      <c r="J63" s="814"/>
    </row>
    <row r="64" spans="1:10" ht="78.75">
      <c r="A64" s="810">
        <v>1</v>
      </c>
      <c r="B64" s="815" t="s">
        <v>1620</v>
      </c>
      <c r="C64" s="816">
        <f>23728424172+62134732344</f>
        <v>85863156516</v>
      </c>
      <c r="D64" s="816">
        <f>F64+G64</f>
        <v>120828915283</v>
      </c>
      <c r="E64" s="816"/>
      <c r="F64" s="816">
        <v>32601202732</v>
      </c>
      <c r="G64" s="816">
        <v>88227712551</v>
      </c>
      <c r="H64" s="816">
        <f>D64-C64</f>
        <v>34965758767</v>
      </c>
      <c r="I64" s="817">
        <f>D64/C64*100</f>
        <v>140.72265705778517</v>
      </c>
      <c r="J64" s="818"/>
    </row>
    <row r="65" spans="1:10" ht="31.5">
      <c r="A65" s="810">
        <v>2</v>
      </c>
      <c r="B65" s="815" t="s">
        <v>1621</v>
      </c>
      <c r="C65" s="816"/>
      <c r="D65" s="816"/>
      <c r="E65" s="816"/>
      <c r="F65" s="814"/>
      <c r="G65" s="816"/>
      <c r="H65" s="816">
        <f t="shared" ref="H65:H71" si="16">D65-C65</f>
        <v>0</v>
      </c>
      <c r="I65" s="817"/>
      <c r="J65" s="814"/>
    </row>
    <row r="66" spans="1:10" ht="31.5">
      <c r="A66" s="810">
        <v>3</v>
      </c>
      <c r="B66" s="815" t="s">
        <v>1622</v>
      </c>
      <c r="C66" s="816"/>
      <c r="D66" s="816">
        <f t="shared" ref="D66:D71" si="17">F66+G66</f>
        <v>2437318676</v>
      </c>
      <c r="E66" s="816"/>
      <c r="F66" s="816">
        <v>2437318676</v>
      </c>
      <c r="G66" s="816"/>
      <c r="H66" s="816">
        <f t="shared" si="16"/>
        <v>2437318676</v>
      </c>
      <c r="I66" s="817"/>
      <c r="J66" s="814"/>
    </row>
    <row r="67" spans="1:10" ht="47.25">
      <c r="A67" s="810">
        <v>4</v>
      </c>
      <c r="B67" s="815" t="s">
        <v>1623</v>
      </c>
      <c r="C67" s="816">
        <v>696005401</v>
      </c>
      <c r="D67" s="816">
        <f t="shared" si="17"/>
        <v>617000000</v>
      </c>
      <c r="E67" s="816"/>
      <c r="F67" s="816">
        <v>617000000</v>
      </c>
      <c r="G67" s="816"/>
      <c r="H67" s="816">
        <f t="shared" si="16"/>
        <v>-79005401</v>
      </c>
      <c r="I67" s="817">
        <f t="shared" ref="I67:I68" si="18">D67/C67*100</f>
        <v>88.648737368059599</v>
      </c>
      <c r="J67" s="814"/>
    </row>
    <row r="68" spans="1:10" ht="63">
      <c r="A68" s="810">
        <v>5</v>
      </c>
      <c r="B68" s="815" t="s">
        <v>1624</v>
      </c>
      <c r="C68" s="816">
        <v>936869272</v>
      </c>
      <c r="D68" s="816">
        <f t="shared" si="17"/>
        <v>5120991520</v>
      </c>
      <c r="E68" s="816"/>
      <c r="F68" s="816"/>
      <c r="G68" s="816">
        <v>5120991520</v>
      </c>
      <c r="H68" s="816">
        <f t="shared" si="16"/>
        <v>4184122248</v>
      </c>
      <c r="I68" s="817">
        <f t="shared" si="18"/>
        <v>546.60683972139066</v>
      </c>
      <c r="J68" s="814"/>
    </row>
    <row r="69" spans="1:10" ht="47.25">
      <c r="A69" s="810">
        <v>6</v>
      </c>
      <c r="B69" s="815" t="s">
        <v>1625</v>
      </c>
      <c r="C69" s="814"/>
      <c r="D69" s="816">
        <f t="shared" si="17"/>
        <v>0</v>
      </c>
      <c r="E69" s="816"/>
      <c r="F69" s="814"/>
      <c r="G69" s="816"/>
      <c r="H69" s="816">
        <f t="shared" si="16"/>
        <v>0</v>
      </c>
      <c r="I69" s="817"/>
      <c r="J69" s="814"/>
    </row>
    <row r="70" spans="1:10" ht="47.25">
      <c r="A70" s="810">
        <v>7</v>
      </c>
      <c r="B70" s="815" t="s">
        <v>1626</v>
      </c>
      <c r="C70" s="816"/>
      <c r="D70" s="816">
        <f t="shared" si="17"/>
        <v>0</v>
      </c>
      <c r="E70" s="816"/>
      <c r="F70" s="816"/>
      <c r="G70" s="816"/>
      <c r="H70" s="816">
        <f t="shared" si="16"/>
        <v>0</v>
      </c>
      <c r="I70" s="817"/>
      <c r="J70" s="814"/>
    </row>
    <row r="71" spans="1:10" ht="15.75">
      <c r="A71" s="810">
        <v>8</v>
      </c>
      <c r="B71" s="815" t="s">
        <v>3276</v>
      </c>
      <c r="C71" s="816">
        <f>38592823557+7133061746</f>
        <v>45725885303</v>
      </c>
      <c r="D71" s="816">
        <f t="shared" si="17"/>
        <v>31831305914</v>
      </c>
      <c r="E71" s="816"/>
      <c r="F71" s="816">
        <v>18077736427</v>
      </c>
      <c r="G71" s="816">
        <v>13753569487</v>
      </c>
      <c r="H71" s="816">
        <f t="shared" si="16"/>
        <v>-13894579389</v>
      </c>
      <c r="I71" s="817">
        <f t="shared" ref="I71" si="19">D71/C71*100</f>
        <v>69.613317933751631</v>
      </c>
      <c r="J71" s="814"/>
    </row>
    <row r="73" spans="1:10" ht="15.75">
      <c r="B73" s="826" t="s">
        <v>3279</v>
      </c>
    </row>
    <row r="75" spans="1:10" ht="15.75">
      <c r="A75" s="1360" t="s">
        <v>428</v>
      </c>
      <c r="B75" s="1360" t="s">
        <v>413</v>
      </c>
      <c r="C75" s="1361" t="s">
        <v>1616</v>
      </c>
      <c r="D75" s="1360" t="s">
        <v>3272</v>
      </c>
      <c r="E75" s="827"/>
      <c r="F75" s="1361" t="s">
        <v>3274</v>
      </c>
      <c r="G75" s="1365" t="s">
        <v>3275</v>
      </c>
      <c r="H75" s="1360" t="s">
        <v>1617</v>
      </c>
      <c r="I75" s="1360"/>
      <c r="J75" s="1360" t="s">
        <v>464</v>
      </c>
    </row>
    <row r="76" spans="1:10" ht="31.5">
      <c r="A76" s="1360"/>
      <c r="B76" s="1360"/>
      <c r="C76" s="1362"/>
      <c r="D76" s="1360"/>
      <c r="E76" s="828"/>
      <c r="F76" s="1362"/>
      <c r="G76" s="1366"/>
      <c r="H76" s="809" t="s">
        <v>1618</v>
      </c>
      <c r="I76" s="809" t="s">
        <v>1619</v>
      </c>
      <c r="J76" s="1360"/>
    </row>
    <row r="77" spans="1:10" ht="15.75">
      <c r="A77" s="810" t="s">
        <v>416</v>
      </c>
      <c r="B77" s="810" t="s">
        <v>417</v>
      </c>
      <c r="C77" s="810">
        <v>1</v>
      </c>
      <c r="D77" s="810">
        <v>2</v>
      </c>
      <c r="E77" s="810"/>
      <c r="F77" s="810"/>
      <c r="G77" s="811"/>
      <c r="H77" s="810" t="s">
        <v>836</v>
      </c>
      <c r="I77" s="810" t="s">
        <v>1634</v>
      </c>
      <c r="J77" s="810">
        <v>5</v>
      </c>
    </row>
    <row r="78" spans="1:10" ht="15.75">
      <c r="A78" s="810"/>
      <c r="B78" s="809" t="s">
        <v>708</v>
      </c>
      <c r="C78" s="812">
        <f>SUM(C79:C86)</f>
        <v>124048885303</v>
      </c>
      <c r="D78" s="812">
        <f t="shared" ref="D78:H78" si="20">SUM(D79:D86)</f>
        <v>129996109892</v>
      </c>
      <c r="E78" s="812"/>
      <c r="F78" s="812">
        <f>SUM(F79:F86)</f>
        <v>105680381793</v>
      </c>
      <c r="G78" s="812">
        <f>SUM(G79:G86)</f>
        <v>24315728099</v>
      </c>
      <c r="H78" s="812">
        <f t="shared" si="20"/>
        <v>5947224589</v>
      </c>
      <c r="I78" s="813">
        <f>D78/C78*100</f>
        <v>104.7942587911801</v>
      </c>
      <c r="J78" s="814"/>
    </row>
    <row r="79" spans="1:10" ht="78.75">
      <c r="A79" s="810">
        <v>1</v>
      </c>
      <c r="B79" s="815" t="s">
        <v>1620</v>
      </c>
      <c r="C79" s="816">
        <f>24654000000+38975000000</f>
        <v>63629000000</v>
      </c>
      <c r="D79" s="816">
        <f>F79+G79</f>
        <v>115320821892</v>
      </c>
      <c r="E79" s="816"/>
      <c r="F79" s="816">
        <f>91293618207-236414</f>
        <v>91293381793</v>
      </c>
      <c r="G79" s="816">
        <v>24027440099</v>
      </c>
      <c r="H79" s="816">
        <f>D79-C79</f>
        <v>51691821892</v>
      </c>
      <c r="I79" s="817">
        <f>D79/C79*100</f>
        <v>181.239406390168</v>
      </c>
      <c r="J79" s="818"/>
    </row>
    <row r="80" spans="1:10" ht="31.5">
      <c r="A80" s="810">
        <v>2</v>
      </c>
      <c r="B80" s="815" t="s">
        <v>1621</v>
      </c>
      <c r="C80" s="816"/>
      <c r="D80" s="816"/>
      <c r="E80" s="816"/>
      <c r="F80" s="814"/>
      <c r="G80" s="816"/>
      <c r="H80" s="816">
        <f t="shared" ref="H80:H86" si="21">D80-C80</f>
        <v>0</v>
      </c>
      <c r="I80" s="817"/>
      <c r="J80" s="814"/>
    </row>
    <row r="81" spans="1:10" ht="31.5">
      <c r="A81" s="810">
        <v>3</v>
      </c>
      <c r="B81" s="815" t="s">
        <v>1622</v>
      </c>
      <c r="C81" s="816">
        <v>14330000000</v>
      </c>
      <c r="D81" s="816">
        <f t="shared" ref="D81:D86" si="22">F81+G81</f>
        <v>11827000000</v>
      </c>
      <c r="E81" s="816"/>
      <c r="F81" s="816">
        <v>11827000000</v>
      </c>
      <c r="G81" s="816"/>
      <c r="H81" s="816">
        <f t="shared" si="21"/>
        <v>-2503000000</v>
      </c>
      <c r="I81" s="817">
        <f t="shared" ref="I81:I82" si="23">D81/C81*100</f>
        <v>82.533147243545017</v>
      </c>
      <c r="J81" s="814"/>
    </row>
    <row r="82" spans="1:10" ht="47.25">
      <c r="A82" s="810">
        <v>4</v>
      </c>
      <c r="B82" s="815" t="s">
        <v>1623</v>
      </c>
      <c r="C82" s="816">
        <v>364000000</v>
      </c>
      <c r="D82" s="816">
        <f t="shared" si="22"/>
        <v>3000000</v>
      </c>
      <c r="E82" s="816"/>
      <c r="F82" s="816">
        <v>3000000</v>
      </c>
      <c r="G82" s="816"/>
      <c r="H82" s="816">
        <f t="shared" si="21"/>
        <v>-361000000</v>
      </c>
      <c r="I82" s="817">
        <f t="shared" si="23"/>
        <v>0.82417582417582425</v>
      </c>
      <c r="J82" s="814"/>
    </row>
    <row r="83" spans="1:10" ht="63">
      <c r="A83" s="810">
        <v>5</v>
      </c>
      <c r="B83" s="815" t="s">
        <v>1624</v>
      </c>
      <c r="C83" s="816"/>
      <c r="D83" s="816">
        <f t="shared" si="22"/>
        <v>2845288000</v>
      </c>
      <c r="E83" s="816"/>
      <c r="F83" s="816">
        <v>2557000000</v>
      </c>
      <c r="G83" s="816">
        <v>288288000</v>
      </c>
      <c r="H83" s="816">
        <f t="shared" si="21"/>
        <v>2845288000</v>
      </c>
      <c r="I83" s="817"/>
      <c r="J83" s="814"/>
    </row>
    <row r="84" spans="1:10" ht="47.25">
      <c r="A84" s="810">
        <v>6</v>
      </c>
      <c r="B84" s="815" t="s">
        <v>1625</v>
      </c>
      <c r="C84" s="814"/>
      <c r="D84" s="816">
        <f t="shared" si="22"/>
        <v>0</v>
      </c>
      <c r="E84" s="816"/>
      <c r="F84" s="814"/>
      <c r="G84" s="816"/>
      <c r="H84" s="816">
        <f t="shared" si="21"/>
        <v>0</v>
      </c>
      <c r="I84" s="817"/>
      <c r="J84" s="814"/>
    </row>
    <row r="85" spans="1:10" ht="47.25">
      <c r="A85" s="810">
        <v>7</v>
      </c>
      <c r="B85" s="815" t="s">
        <v>1626</v>
      </c>
      <c r="C85" s="816"/>
      <c r="D85" s="816">
        <f t="shared" si="22"/>
        <v>0</v>
      </c>
      <c r="E85" s="816"/>
      <c r="F85" s="816"/>
      <c r="G85" s="816"/>
      <c r="H85" s="816">
        <f t="shared" si="21"/>
        <v>0</v>
      </c>
      <c r="I85" s="817"/>
      <c r="J85" s="814"/>
    </row>
    <row r="86" spans="1:10" ht="15.75">
      <c r="A86" s="810">
        <v>8</v>
      </c>
      <c r="B86" s="815" t="s">
        <v>3276</v>
      </c>
      <c r="C86" s="816">
        <f>38592823557+7133061746</f>
        <v>45725885303</v>
      </c>
      <c r="D86" s="816">
        <f t="shared" si="22"/>
        <v>0</v>
      </c>
      <c r="E86" s="816"/>
      <c r="F86" s="816"/>
      <c r="G86" s="816"/>
      <c r="H86" s="816">
        <f t="shared" si="21"/>
        <v>-45725885303</v>
      </c>
      <c r="I86" s="817">
        <f t="shared" ref="I86" si="24">D86/C86*100</f>
        <v>0</v>
      </c>
      <c r="J86" s="814"/>
    </row>
    <row r="89" spans="1:10" ht="15.75">
      <c r="B89" s="826" t="s">
        <v>3280</v>
      </c>
    </row>
    <row r="91" spans="1:10" ht="15.75">
      <c r="A91" s="1360" t="s">
        <v>428</v>
      </c>
      <c r="B91" s="1360" t="s">
        <v>413</v>
      </c>
      <c r="C91" s="1361" t="s">
        <v>1616</v>
      </c>
      <c r="D91" s="1360" t="s">
        <v>3272</v>
      </c>
      <c r="E91" s="827"/>
      <c r="F91" s="1361" t="s">
        <v>3274</v>
      </c>
      <c r="G91" s="1363" t="s">
        <v>3275</v>
      </c>
      <c r="H91" s="1360" t="s">
        <v>1617</v>
      </c>
      <c r="I91" s="1360"/>
      <c r="J91" s="1360" t="s">
        <v>464</v>
      </c>
    </row>
    <row r="92" spans="1:10" ht="31.5">
      <c r="A92" s="1360"/>
      <c r="B92" s="1360"/>
      <c r="C92" s="1362"/>
      <c r="D92" s="1360"/>
      <c r="E92" s="828"/>
      <c r="F92" s="1362"/>
      <c r="G92" s="1364"/>
      <c r="H92" s="809" t="s">
        <v>1618</v>
      </c>
      <c r="I92" s="809" t="s">
        <v>1619</v>
      </c>
      <c r="J92" s="1360"/>
    </row>
    <row r="93" spans="1:10" ht="15.75">
      <c r="A93" s="810" t="s">
        <v>416</v>
      </c>
      <c r="B93" s="810" t="s">
        <v>417</v>
      </c>
      <c r="C93" s="810">
        <v>1</v>
      </c>
      <c r="D93" s="810">
        <v>2</v>
      </c>
      <c r="E93" s="810"/>
      <c r="F93" s="810"/>
      <c r="G93" s="811"/>
      <c r="H93" s="810" t="s">
        <v>836</v>
      </c>
      <c r="I93" s="810" t="s">
        <v>1634</v>
      </c>
      <c r="J93" s="810">
        <v>5</v>
      </c>
    </row>
    <row r="94" spans="1:10" ht="15.75">
      <c r="A94" s="810"/>
      <c r="B94" s="809" t="s">
        <v>708</v>
      </c>
      <c r="C94" s="812">
        <f>SUM(C95:C102)</f>
        <v>60489421353</v>
      </c>
      <c r="D94" s="812">
        <f t="shared" ref="D94:H94" si="25">SUM(D95:D102)</f>
        <v>73308769438</v>
      </c>
      <c r="E94" s="812"/>
      <c r="F94" s="812">
        <f t="shared" si="25"/>
        <v>54453233959</v>
      </c>
      <c r="G94" s="812">
        <f t="shared" si="25"/>
        <v>18855535479</v>
      </c>
      <c r="H94" s="812">
        <f t="shared" si="25"/>
        <v>12819348085</v>
      </c>
      <c r="I94" s="813">
        <f>D94/C94*100</f>
        <v>121.19271072240836</v>
      </c>
      <c r="J94" s="814"/>
    </row>
    <row r="95" spans="1:10" ht="78.75">
      <c r="A95" s="810">
        <v>1</v>
      </c>
      <c r="B95" s="815" t="s">
        <v>1620</v>
      </c>
      <c r="C95" s="816">
        <v>21372193372</v>
      </c>
      <c r="D95" s="816">
        <f>F95+G95</f>
        <v>23863001491</v>
      </c>
      <c r="E95" s="816"/>
      <c r="F95" s="816">
        <v>8102245042</v>
      </c>
      <c r="G95" s="816">
        <v>15760756449</v>
      </c>
      <c r="H95" s="816">
        <f>D95-C95</f>
        <v>2490808119</v>
      </c>
      <c r="I95" s="817">
        <f>D95/C95*100</f>
        <v>111.65443375719799</v>
      </c>
      <c r="J95" s="818"/>
    </row>
    <row r="96" spans="1:10" ht="31.5">
      <c r="A96" s="810">
        <v>2</v>
      </c>
      <c r="B96" s="815" t="s">
        <v>1621</v>
      </c>
      <c r="C96" s="816"/>
      <c r="D96" s="816"/>
      <c r="E96" s="816"/>
      <c r="F96" s="814"/>
      <c r="G96" s="816"/>
      <c r="H96" s="816">
        <f t="shared" ref="H96:H102" si="26">D96-C96</f>
        <v>0</v>
      </c>
      <c r="I96" s="817"/>
      <c r="J96" s="814"/>
    </row>
    <row r="97" spans="1:10" ht="31.5">
      <c r="A97" s="810">
        <v>3</v>
      </c>
      <c r="B97" s="815" t="s">
        <v>1622</v>
      </c>
      <c r="C97" s="816">
        <v>13293549981</v>
      </c>
      <c r="D97" s="816">
        <f t="shared" ref="D97:D102" si="27">F97+G97</f>
        <v>18711587525</v>
      </c>
      <c r="E97" s="816"/>
      <c r="F97" s="816">
        <v>18121434550</v>
      </c>
      <c r="G97" s="816">
        <v>590152975</v>
      </c>
      <c r="H97" s="816">
        <f t="shared" si="26"/>
        <v>5418037544</v>
      </c>
      <c r="I97" s="817">
        <f t="shared" ref="I97:I98" si="28">D97/C97*100</f>
        <v>140.75689000864185</v>
      </c>
      <c r="J97" s="814"/>
    </row>
    <row r="98" spans="1:10" ht="47.25">
      <c r="A98" s="810">
        <v>4</v>
      </c>
      <c r="B98" s="815" t="s">
        <v>1623</v>
      </c>
      <c r="C98" s="816"/>
      <c r="D98" s="816">
        <f t="shared" si="27"/>
        <v>0</v>
      </c>
      <c r="E98" s="816"/>
      <c r="F98" s="816"/>
      <c r="G98" s="816"/>
      <c r="H98" s="816">
        <f t="shared" si="26"/>
        <v>0</v>
      </c>
      <c r="I98" s="817" t="e">
        <f t="shared" si="28"/>
        <v>#DIV/0!</v>
      </c>
      <c r="J98" s="814"/>
    </row>
    <row r="99" spans="1:10" ht="63">
      <c r="A99" s="810">
        <v>5</v>
      </c>
      <c r="B99" s="815" t="s">
        <v>1624</v>
      </c>
      <c r="C99" s="816">
        <v>746685000</v>
      </c>
      <c r="D99" s="816">
        <f t="shared" si="27"/>
        <v>3260739545</v>
      </c>
      <c r="E99" s="816"/>
      <c r="F99" s="816">
        <v>807551000</v>
      </c>
      <c r="G99" s="816">
        <v>2453188545</v>
      </c>
      <c r="H99" s="816">
        <f t="shared" si="26"/>
        <v>2514054545</v>
      </c>
      <c r="I99" s="817"/>
      <c r="J99" s="814"/>
    </row>
    <row r="100" spans="1:10" ht="47.25">
      <c r="A100" s="810">
        <v>6</v>
      </c>
      <c r="B100" s="815" t="s">
        <v>1625</v>
      </c>
      <c r="C100" s="814"/>
      <c r="D100" s="816">
        <f t="shared" si="27"/>
        <v>0</v>
      </c>
      <c r="E100" s="816"/>
      <c r="F100" s="814"/>
      <c r="G100" s="816"/>
      <c r="H100" s="816">
        <f t="shared" si="26"/>
        <v>0</v>
      </c>
      <c r="I100" s="817"/>
      <c r="J100" s="814"/>
    </row>
    <row r="101" spans="1:10" ht="47.25">
      <c r="A101" s="810">
        <v>7</v>
      </c>
      <c r="B101" s="815" t="s">
        <v>1626</v>
      </c>
      <c r="C101" s="816"/>
      <c r="D101" s="816">
        <f t="shared" si="27"/>
        <v>0</v>
      </c>
      <c r="E101" s="816"/>
      <c r="F101" s="816"/>
      <c r="G101" s="816"/>
      <c r="H101" s="816">
        <f t="shared" si="26"/>
        <v>0</v>
      </c>
      <c r="I101" s="817"/>
      <c r="J101" s="814"/>
    </row>
    <row r="102" spans="1:10" ht="15.75">
      <c r="A102" s="810">
        <v>8</v>
      </c>
      <c r="B102" s="815" t="s">
        <v>3276</v>
      </c>
      <c r="C102" s="816">
        <v>25076993000</v>
      </c>
      <c r="D102" s="816">
        <f t="shared" si="27"/>
        <v>27473440877</v>
      </c>
      <c r="E102" s="816"/>
      <c r="F102" s="816">
        <v>27422003367</v>
      </c>
      <c r="G102" s="816">
        <v>51437510</v>
      </c>
      <c r="H102" s="816">
        <f t="shared" si="26"/>
        <v>2396447877</v>
      </c>
      <c r="I102" s="817">
        <f t="shared" ref="I102" si="29">D102/C102*100</f>
        <v>109.55636059315405</v>
      </c>
      <c r="J102" s="814"/>
    </row>
    <row r="106" spans="1:10">
      <c r="B106" s="830" t="s">
        <v>3266</v>
      </c>
    </row>
    <row r="108" spans="1:10" ht="15.75">
      <c r="A108" s="1360" t="s">
        <v>428</v>
      </c>
      <c r="B108" s="1360" t="s">
        <v>413</v>
      </c>
      <c r="C108" s="1361" t="s">
        <v>1616</v>
      </c>
      <c r="D108" s="1360" t="s">
        <v>3272</v>
      </c>
      <c r="E108" s="827"/>
      <c r="F108" s="1361" t="s">
        <v>3274</v>
      </c>
      <c r="G108" s="1363" t="s">
        <v>3275</v>
      </c>
      <c r="H108" s="1360" t="s">
        <v>1617</v>
      </c>
      <c r="I108" s="1360"/>
      <c r="J108" s="1360" t="s">
        <v>464</v>
      </c>
    </row>
    <row r="109" spans="1:10" ht="31.5">
      <c r="A109" s="1360"/>
      <c r="B109" s="1360"/>
      <c r="C109" s="1362"/>
      <c r="D109" s="1360"/>
      <c r="E109" s="828"/>
      <c r="F109" s="1362"/>
      <c r="G109" s="1364"/>
      <c r="H109" s="809" t="s">
        <v>1618</v>
      </c>
      <c r="I109" s="809" t="s">
        <v>1619</v>
      </c>
      <c r="J109" s="1360"/>
    </row>
    <row r="110" spans="1:10" ht="15.75">
      <c r="A110" s="810" t="s">
        <v>416</v>
      </c>
      <c r="B110" s="810" t="s">
        <v>417</v>
      </c>
      <c r="C110" s="810">
        <v>1</v>
      </c>
      <c r="D110" s="810">
        <v>2</v>
      </c>
      <c r="E110" s="810"/>
      <c r="F110" s="810"/>
      <c r="G110" s="811"/>
      <c r="H110" s="810" t="s">
        <v>836</v>
      </c>
      <c r="I110" s="810" t="s">
        <v>1634</v>
      </c>
      <c r="J110" s="810">
        <v>5</v>
      </c>
    </row>
    <row r="111" spans="1:10" ht="15.75">
      <c r="A111" s="810"/>
      <c r="B111" s="809" t="s">
        <v>708</v>
      </c>
      <c r="C111" s="812">
        <f>SUM(C112:C119)</f>
        <v>42536928000</v>
      </c>
      <c r="D111" s="812">
        <f t="shared" ref="D111:H111" si="30">SUM(D112:D119)</f>
        <v>33947101377</v>
      </c>
      <c r="E111" s="812"/>
      <c r="F111" s="812">
        <f t="shared" si="30"/>
        <v>15758486277</v>
      </c>
      <c r="G111" s="812">
        <f t="shared" si="30"/>
        <v>18188615100</v>
      </c>
      <c r="H111" s="812">
        <f t="shared" si="30"/>
        <v>-8589826623</v>
      </c>
      <c r="I111" s="813">
        <f>D111/C111*100</f>
        <v>79.806189523136226</v>
      </c>
      <c r="J111" s="814"/>
    </row>
    <row r="112" spans="1:10" ht="78.75">
      <c r="A112" s="810">
        <v>1</v>
      </c>
      <c r="B112" s="815" t="s">
        <v>1620</v>
      </c>
      <c r="C112" s="816">
        <v>5558920000</v>
      </c>
      <c r="D112" s="816">
        <f>F112+G112</f>
        <v>24825697000</v>
      </c>
      <c r="E112" s="816"/>
      <c r="F112" s="816">
        <f>24825697000-G112</f>
        <v>10601809000</v>
      </c>
      <c r="G112" s="816">
        <v>14223888000</v>
      </c>
      <c r="H112" s="816">
        <f>D112-C112</f>
        <v>19266777000</v>
      </c>
      <c r="I112" s="817">
        <f>D112/C112*100</f>
        <v>446.59208983039872</v>
      </c>
      <c r="J112" s="818"/>
    </row>
    <row r="113" spans="1:10" ht="31.5">
      <c r="A113" s="810">
        <v>2</v>
      </c>
      <c r="B113" s="815" t="s">
        <v>1621</v>
      </c>
      <c r="C113" s="816"/>
      <c r="D113" s="816"/>
      <c r="E113" s="816"/>
      <c r="F113" s="814"/>
      <c r="G113" s="816"/>
      <c r="H113" s="816">
        <f t="shared" ref="H113:H119" si="31">D113-C113</f>
        <v>0</v>
      </c>
      <c r="I113" s="817"/>
      <c r="J113" s="814"/>
    </row>
    <row r="114" spans="1:10" ht="31.5">
      <c r="A114" s="810">
        <v>3</v>
      </c>
      <c r="B114" s="815" t="s">
        <v>1622</v>
      </c>
      <c r="C114" s="816">
        <v>11154330000</v>
      </c>
      <c r="D114" s="816">
        <f t="shared" ref="D114:D119" si="32">F114+G114</f>
        <v>4346677000</v>
      </c>
      <c r="E114" s="816"/>
      <c r="F114" s="816">
        <v>4346677000</v>
      </c>
      <c r="G114" s="816"/>
      <c r="H114" s="816">
        <f t="shared" si="31"/>
        <v>-6807653000</v>
      </c>
      <c r="I114" s="817">
        <f t="shared" ref="I114" si="33">D114/C114*100</f>
        <v>38.968517158807387</v>
      </c>
      <c r="J114" s="814"/>
    </row>
    <row r="115" spans="1:10" ht="47.25">
      <c r="A115" s="810">
        <v>4</v>
      </c>
      <c r="B115" s="815" t="s">
        <v>1623</v>
      </c>
      <c r="C115" s="816"/>
      <c r="D115" s="816">
        <f t="shared" si="32"/>
        <v>0</v>
      </c>
      <c r="E115" s="816"/>
      <c r="F115" s="816"/>
      <c r="G115" s="816"/>
      <c r="H115" s="816">
        <f t="shared" si="31"/>
        <v>0</v>
      </c>
      <c r="I115" s="817"/>
      <c r="J115" s="814"/>
    </row>
    <row r="116" spans="1:10" ht="63">
      <c r="A116" s="810">
        <v>5</v>
      </c>
      <c r="B116" s="815" t="s">
        <v>1624</v>
      </c>
      <c r="C116" s="816">
        <v>746685000</v>
      </c>
      <c r="D116" s="816">
        <f t="shared" si="32"/>
        <v>4774727377</v>
      </c>
      <c r="E116" s="816"/>
      <c r="F116" s="816">
        <f>4774727377-G116</f>
        <v>810000277</v>
      </c>
      <c r="G116" s="816">
        <v>3964727100</v>
      </c>
      <c r="H116" s="816">
        <f t="shared" si="31"/>
        <v>4028042377</v>
      </c>
      <c r="I116" s="817"/>
      <c r="J116" s="814"/>
    </row>
    <row r="117" spans="1:10" ht="47.25">
      <c r="A117" s="810">
        <v>6</v>
      </c>
      <c r="B117" s="815" t="s">
        <v>1625</v>
      </c>
      <c r="C117" s="814"/>
      <c r="D117" s="816">
        <f t="shared" si="32"/>
        <v>0</v>
      </c>
      <c r="E117" s="816"/>
      <c r="F117" s="814"/>
      <c r="G117" s="816"/>
      <c r="H117" s="816">
        <f t="shared" si="31"/>
        <v>0</v>
      </c>
      <c r="I117" s="817"/>
      <c r="J117" s="814"/>
    </row>
    <row r="118" spans="1:10" ht="47.25">
      <c r="A118" s="810">
        <v>7</v>
      </c>
      <c r="B118" s="815" t="s">
        <v>1626</v>
      </c>
      <c r="C118" s="816"/>
      <c r="D118" s="816">
        <f t="shared" si="32"/>
        <v>0</v>
      </c>
      <c r="E118" s="816"/>
      <c r="F118" s="816"/>
      <c r="G118" s="816"/>
      <c r="H118" s="816">
        <f t="shared" si="31"/>
        <v>0</v>
      </c>
      <c r="I118" s="817"/>
      <c r="J118" s="814"/>
    </row>
    <row r="119" spans="1:10" ht="15.75">
      <c r="A119" s="810">
        <v>8</v>
      </c>
      <c r="B119" s="815" t="s">
        <v>3276</v>
      </c>
      <c r="C119" s="816">
        <v>25076993000</v>
      </c>
      <c r="D119" s="816">
        <f t="shared" si="32"/>
        <v>0</v>
      </c>
      <c r="E119" s="816"/>
      <c r="F119" s="816"/>
      <c r="G119" s="816"/>
      <c r="H119" s="816">
        <f t="shared" si="31"/>
        <v>-25076993000</v>
      </c>
      <c r="I119" s="817">
        <f t="shared" ref="I119" si="34">D119/C119*100</f>
        <v>0</v>
      </c>
      <c r="J119" s="814"/>
    </row>
    <row r="121" spans="1:10" ht="15.75">
      <c r="B121" s="826" t="s">
        <v>3267</v>
      </c>
    </row>
    <row r="123" spans="1:10" ht="15.75">
      <c r="A123" s="1360" t="s">
        <v>428</v>
      </c>
      <c r="B123" s="1360" t="s">
        <v>413</v>
      </c>
      <c r="C123" s="1361" t="s">
        <v>1616</v>
      </c>
      <c r="D123" s="1360" t="s">
        <v>3272</v>
      </c>
      <c r="E123" s="827"/>
      <c r="F123" s="1361" t="s">
        <v>3274</v>
      </c>
      <c r="G123" s="1358" t="s">
        <v>3275</v>
      </c>
      <c r="H123" s="1360" t="s">
        <v>1617</v>
      </c>
      <c r="I123" s="1360"/>
      <c r="J123" s="1360" t="s">
        <v>464</v>
      </c>
    </row>
    <row r="124" spans="1:10" ht="31.5">
      <c r="A124" s="1360"/>
      <c r="B124" s="1360"/>
      <c r="C124" s="1362"/>
      <c r="D124" s="1360"/>
      <c r="E124" s="828"/>
      <c r="F124" s="1362"/>
      <c r="G124" s="1359"/>
      <c r="H124" s="809" t="s">
        <v>1618</v>
      </c>
      <c r="I124" s="809" t="s">
        <v>1619</v>
      </c>
      <c r="J124" s="1360"/>
    </row>
    <row r="125" spans="1:10" ht="15.75">
      <c r="A125" s="810" t="s">
        <v>416</v>
      </c>
      <c r="B125" s="810" t="s">
        <v>417</v>
      </c>
      <c r="C125" s="810">
        <v>1</v>
      </c>
      <c r="D125" s="810">
        <v>2</v>
      </c>
      <c r="E125" s="810"/>
      <c r="F125" s="810"/>
      <c r="G125" s="811"/>
      <c r="H125" s="810" t="s">
        <v>836</v>
      </c>
      <c r="I125" s="810" t="s">
        <v>1634</v>
      </c>
      <c r="J125" s="810">
        <v>5</v>
      </c>
    </row>
    <row r="126" spans="1:10" ht="15.75">
      <c r="A126" s="810"/>
      <c r="B126" s="809" t="s">
        <v>708</v>
      </c>
      <c r="C126" s="812">
        <f>SUM(C127:C134)</f>
        <v>43714110920</v>
      </c>
      <c r="D126" s="812">
        <f t="shared" ref="D126:H126" si="35">SUM(D127:D134)</f>
        <v>27804041965</v>
      </c>
      <c r="E126" s="812"/>
      <c r="F126" s="812">
        <f t="shared" si="35"/>
        <v>26636479794</v>
      </c>
      <c r="G126" s="812">
        <f t="shared" si="35"/>
        <v>1167562171</v>
      </c>
      <c r="H126" s="812">
        <f t="shared" si="35"/>
        <v>-15910068955</v>
      </c>
      <c r="I126" s="813">
        <f>D126/C126*100</f>
        <v>63.604271892623906</v>
      </c>
      <c r="J126" s="814"/>
    </row>
    <row r="127" spans="1:10" ht="78.75">
      <c r="A127" s="810">
        <v>1</v>
      </c>
      <c r="B127" s="815" t="s">
        <v>1620</v>
      </c>
      <c r="C127" s="816">
        <v>2170000000</v>
      </c>
      <c r="D127" s="816">
        <f>F127+G127</f>
        <v>24324064539</v>
      </c>
      <c r="E127" s="816"/>
      <c r="F127" s="816">
        <v>24324064539</v>
      </c>
      <c r="G127" s="816"/>
      <c r="H127" s="816">
        <f>D127-C127</f>
        <v>22154064539</v>
      </c>
      <c r="I127" s="817">
        <f>D127/C127*100</f>
        <v>1120.9246331336406</v>
      </c>
      <c r="J127" s="818"/>
    </row>
    <row r="128" spans="1:10" ht="31.5">
      <c r="A128" s="810">
        <v>2</v>
      </c>
      <c r="B128" s="815" t="s">
        <v>1621</v>
      </c>
      <c r="C128" s="816"/>
      <c r="D128" s="816"/>
      <c r="E128" s="816"/>
      <c r="F128" s="814"/>
      <c r="G128" s="816"/>
      <c r="H128" s="816">
        <f t="shared" ref="H128:H134" si="36">D128-C128</f>
        <v>0</v>
      </c>
      <c r="I128" s="817"/>
      <c r="J128" s="814"/>
    </row>
    <row r="129" spans="1:10" ht="31.5">
      <c r="A129" s="810">
        <v>3</v>
      </c>
      <c r="B129" s="815" t="s">
        <v>1622</v>
      </c>
      <c r="C129" s="816">
        <v>106389000</v>
      </c>
      <c r="D129" s="816">
        <f t="shared" ref="D129:D134" si="37">F129+G129</f>
        <v>26603129</v>
      </c>
      <c r="E129" s="816"/>
      <c r="F129" s="816">
        <v>26603129</v>
      </c>
      <c r="G129" s="816"/>
      <c r="H129" s="816">
        <f t="shared" si="36"/>
        <v>-79785871</v>
      </c>
      <c r="I129" s="817">
        <f t="shared" ref="I129" si="38">D129/C129*100</f>
        <v>25.005525947231387</v>
      </c>
      <c r="J129" s="814"/>
    </row>
    <row r="130" spans="1:10" ht="47.25">
      <c r="A130" s="810">
        <v>4</v>
      </c>
      <c r="B130" s="815" t="s">
        <v>1623</v>
      </c>
      <c r="C130" s="816">
        <v>390634420</v>
      </c>
      <c r="D130" s="816">
        <f>F130+G130</f>
        <v>154561316</v>
      </c>
      <c r="E130" s="816"/>
      <c r="F130" s="816">
        <v>154561316</v>
      </c>
      <c r="G130" s="816"/>
      <c r="H130" s="816">
        <f t="shared" si="36"/>
        <v>-236073104</v>
      </c>
      <c r="I130" s="817"/>
      <c r="J130" s="814"/>
    </row>
    <row r="131" spans="1:10" ht="63">
      <c r="A131" s="810">
        <v>5</v>
      </c>
      <c r="B131" s="815" t="s">
        <v>1624</v>
      </c>
      <c r="C131" s="816">
        <v>23381958000</v>
      </c>
      <c r="D131" s="816">
        <f t="shared" si="37"/>
        <v>3298812981</v>
      </c>
      <c r="E131" s="816"/>
      <c r="F131" s="816">
        <v>2131250810</v>
      </c>
      <c r="G131" s="816">
        <v>1167562171</v>
      </c>
      <c r="H131" s="816">
        <f t="shared" si="36"/>
        <v>-20083145019</v>
      </c>
      <c r="I131" s="817"/>
      <c r="J131" s="814"/>
    </row>
    <row r="132" spans="1:10" ht="47.25">
      <c r="A132" s="810">
        <v>6</v>
      </c>
      <c r="B132" s="815" t="s">
        <v>1625</v>
      </c>
      <c r="C132" s="814"/>
      <c r="D132" s="816">
        <f t="shared" si="37"/>
        <v>0</v>
      </c>
      <c r="E132" s="816"/>
      <c r="F132" s="814"/>
      <c r="G132" s="816"/>
      <c r="H132" s="816">
        <f t="shared" si="36"/>
        <v>0</v>
      </c>
      <c r="I132" s="817"/>
      <c r="J132" s="814"/>
    </row>
    <row r="133" spans="1:10" ht="47.25">
      <c r="A133" s="810">
        <v>7</v>
      </c>
      <c r="B133" s="815" t="s">
        <v>1626</v>
      </c>
      <c r="C133" s="816"/>
      <c r="D133" s="816">
        <f t="shared" si="37"/>
        <v>0</v>
      </c>
      <c r="E133" s="816"/>
      <c r="F133" s="816"/>
      <c r="G133" s="816"/>
      <c r="H133" s="816">
        <f t="shared" si="36"/>
        <v>0</v>
      </c>
      <c r="I133" s="817"/>
      <c r="J133" s="814"/>
    </row>
    <row r="134" spans="1:10" ht="15.75">
      <c r="A134" s="810">
        <v>8</v>
      </c>
      <c r="B134" s="815" t="s">
        <v>3276</v>
      </c>
      <c r="C134" s="816">
        <v>17665129500</v>
      </c>
      <c r="D134" s="816">
        <f t="shared" si="37"/>
        <v>0</v>
      </c>
      <c r="E134" s="816"/>
      <c r="F134" s="816"/>
      <c r="G134" s="816"/>
      <c r="H134" s="816">
        <f t="shared" si="36"/>
        <v>-17665129500</v>
      </c>
      <c r="I134" s="817">
        <f t="shared" ref="I134" si="39">D134/C134*100</f>
        <v>0</v>
      </c>
      <c r="J134" s="814"/>
    </row>
    <row r="136" spans="1:10" ht="15.75">
      <c r="B136" s="826" t="s">
        <v>3270</v>
      </c>
    </row>
    <row r="138" spans="1:10" ht="15.75">
      <c r="A138" s="1360" t="s">
        <v>428</v>
      </c>
      <c r="B138" s="1360" t="s">
        <v>413</v>
      </c>
      <c r="C138" s="1361" t="s">
        <v>1616</v>
      </c>
      <c r="D138" s="1360" t="s">
        <v>3272</v>
      </c>
      <c r="E138" s="827"/>
      <c r="F138" s="1361" t="s">
        <v>3274</v>
      </c>
      <c r="G138" s="1358" t="s">
        <v>3275</v>
      </c>
      <c r="H138" s="1360" t="s">
        <v>1617</v>
      </c>
      <c r="I138" s="1360"/>
      <c r="J138" s="1360" t="s">
        <v>464</v>
      </c>
    </row>
    <row r="139" spans="1:10" ht="31.5">
      <c r="A139" s="1360"/>
      <c r="B139" s="1360"/>
      <c r="C139" s="1362"/>
      <c r="D139" s="1360"/>
      <c r="E139" s="828"/>
      <c r="F139" s="1362"/>
      <c r="G139" s="1359"/>
      <c r="H139" s="809" t="s">
        <v>1618</v>
      </c>
      <c r="I139" s="809" t="s">
        <v>1619</v>
      </c>
      <c r="J139" s="1360"/>
    </row>
    <row r="140" spans="1:10" ht="15.75">
      <c r="A140" s="810" t="s">
        <v>416</v>
      </c>
      <c r="B140" s="810" t="s">
        <v>417</v>
      </c>
      <c r="C140" s="810">
        <v>1</v>
      </c>
      <c r="D140" s="810">
        <v>2</v>
      </c>
      <c r="E140" s="810"/>
      <c r="F140" s="810"/>
      <c r="G140" s="811"/>
      <c r="H140" s="810" t="s">
        <v>836</v>
      </c>
      <c r="I140" s="810" t="s">
        <v>1634</v>
      </c>
      <c r="J140" s="810">
        <v>5</v>
      </c>
    </row>
    <row r="141" spans="1:10" ht="15.75">
      <c r="A141" s="810"/>
      <c r="B141" s="809" t="s">
        <v>708</v>
      </c>
      <c r="C141" s="812">
        <f>SUM(C142:C149)</f>
        <v>26826920000</v>
      </c>
      <c r="D141" s="812">
        <f t="shared" ref="D141:H141" si="40">SUM(D142:D149)</f>
        <v>41935330691</v>
      </c>
      <c r="E141" s="812"/>
      <c r="F141" s="812">
        <f t="shared" si="40"/>
        <v>28077722719</v>
      </c>
      <c r="G141" s="812">
        <f t="shared" si="40"/>
        <v>13857607972</v>
      </c>
      <c r="H141" s="812">
        <f t="shared" si="40"/>
        <v>15108410691</v>
      </c>
      <c r="I141" s="813">
        <f>D141/C141*100</f>
        <v>156.31809649039099</v>
      </c>
      <c r="J141" s="814"/>
    </row>
    <row r="142" spans="1:10" ht="78.75">
      <c r="A142" s="810">
        <v>1</v>
      </c>
      <c r="B142" s="815" t="s">
        <v>1620</v>
      </c>
      <c r="C142" s="816">
        <v>14068020000</v>
      </c>
      <c r="D142" s="816">
        <f>F142+G142</f>
        <v>9540133319</v>
      </c>
      <c r="E142" s="816"/>
      <c r="F142" s="816">
        <f>5337640000+52719</f>
        <v>5337692719</v>
      </c>
      <c r="G142" s="816">
        <v>4202440600</v>
      </c>
      <c r="H142" s="816">
        <f>D142-C142</f>
        <v>-4527886681</v>
      </c>
      <c r="I142" s="817">
        <f>D142/C142*100</f>
        <v>67.814328661744867</v>
      </c>
      <c r="J142" s="818"/>
    </row>
    <row r="143" spans="1:10" ht="31.5">
      <c r="A143" s="810">
        <v>2</v>
      </c>
      <c r="B143" s="815" t="s">
        <v>1621</v>
      </c>
      <c r="C143" s="816"/>
      <c r="D143" s="816"/>
      <c r="E143" s="816"/>
      <c r="F143" s="814"/>
      <c r="G143" s="816"/>
      <c r="H143" s="816">
        <f t="shared" ref="H143:H149" si="41">D143-C143</f>
        <v>0</v>
      </c>
      <c r="I143" s="817"/>
      <c r="J143" s="814"/>
    </row>
    <row r="144" spans="1:10" ht="31.5">
      <c r="A144" s="810">
        <v>3</v>
      </c>
      <c r="B144" s="815" t="s">
        <v>1622</v>
      </c>
      <c r="C144" s="816">
        <v>1302850000</v>
      </c>
      <c r="D144" s="816">
        <f t="shared" ref="D144:D149" si="42">F144+G144</f>
        <v>3367630000</v>
      </c>
      <c r="E144" s="816"/>
      <c r="F144" s="816">
        <v>3367630000</v>
      </c>
      <c r="G144" s="816"/>
      <c r="H144" s="816">
        <f t="shared" si="41"/>
        <v>2064780000</v>
      </c>
      <c r="I144" s="817">
        <f t="shared" ref="I144:I148" si="43">D144/C144*100</f>
        <v>258.48178992209387</v>
      </c>
      <c r="J144" s="814"/>
    </row>
    <row r="145" spans="1:10" ht="47.25">
      <c r="A145" s="810">
        <v>4</v>
      </c>
      <c r="B145" s="815" t="s">
        <v>1623</v>
      </c>
      <c r="C145" s="816"/>
      <c r="D145" s="816">
        <f t="shared" si="42"/>
        <v>0</v>
      </c>
      <c r="E145" s="816"/>
      <c r="F145" s="816"/>
      <c r="G145" s="816"/>
      <c r="H145" s="816">
        <f t="shared" si="41"/>
        <v>0</v>
      </c>
      <c r="I145" s="817"/>
      <c r="J145" s="814"/>
    </row>
    <row r="146" spans="1:10" ht="63">
      <c r="A146" s="810">
        <v>5</v>
      </c>
      <c r="B146" s="815" t="s">
        <v>1624</v>
      </c>
      <c r="C146" s="816"/>
      <c r="D146" s="816">
        <f t="shared" si="42"/>
        <v>10825764000</v>
      </c>
      <c r="E146" s="816"/>
      <c r="F146" s="816">
        <v>5200000000</v>
      </c>
      <c r="G146" s="816">
        <v>5625764000</v>
      </c>
      <c r="H146" s="816">
        <f t="shared" si="41"/>
        <v>10825764000</v>
      </c>
      <c r="I146" s="817"/>
      <c r="J146" s="814"/>
    </row>
    <row r="147" spans="1:10" ht="47.25">
      <c r="A147" s="810">
        <v>6</v>
      </c>
      <c r="B147" s="815" t="s">
        <v>1625</v>
      </c>
      <c r="C147" s="814"/>
      <c r="D147" s="816">
        <f t="shared" si="42"/>
        <v>0</v>
      </c>
      <c r="E147" s="816"/>
      <c r="F147" s="814"/>
      <c r="G147" s="816"/>
      <c r="H147" s="816">
        <f t="shared" si="41"/>
        <v>0</v>
      </c>
      <c r="I147" s="817"/>
      <c r="J147" s="814"/>
    </row>
    <row r="148" spans="1:10" ht="47.25">
      <c r="A148" s="810">
        <v>7</v>
      </c>
      <c r="B148" s="815" t="s">
        <v>1626</v>
      </c>
      <c r="C148" s="816">
        <v>11456050000</v>
      </c>
      <c r="D148" s="816">
        <f t="shared" si="42"/>
        <v>14172400000</v>
      </c>
      <c r="E148" s="816"/>
      <c r="F148" s="816">
        <v>14172400000</v>
      </c>
      <c r="G148" s="816"/>
      <c r="H148" s="816">
        <f t="shared" si="41"/>
        <v>2716350000</v>
      </c>
      <c r="I148" s="817">
        <f t="shared" si="43"/>
        <v>123.71105223877339</v>
      </c>
      <c r="J148" s="814"/>
    </row>
    <row r="149" spans="1:10" ht="15.75">
      <c r="A149" s="810">
        <v>8</v>
      </c>
      <c r="B149" s="815" t="s">
        <v>3276</v>
      </c>
      <c r="C149" s="816"/>
      <c r="D149" s="816">
        <f t="shared" si="42"/>
        <v>4029403372</v>
      </c>
      <c r="E149" s="816"/>
      <c r="F149" s="816"/>
      <c r="G149" s="816">
        <v>4029403372</v>
      </c>
      <c r="H149" s="816">
        <f t="shared" si="41"/>
        <v>4029403372</v>
      </c>
      <c r="I149" s="817"/>
      <c r="J149" s="814"/>
    </row>
  </sheetData>
  <mergeCells count="77">
    <mergeCell ref="C19:J19"/>
    <mergeCell ref="A1:B1"/>
    <mergeCell ref="A3:J3"/>
    <mergeCell ref="A6:A7"/>
    <mergeCell ref="B6:B7"/>
    <mergeCell ref="C6:C7"/>
    <mergeCell ref="D6:D7"/>
    <mergeCell ref="E6:E7"/>
    <mergeCell ref="F6:F7"/>
    <mergeCell ref="G6:G7"/>
    <mergeCell ref="H6:I6"/>
    <mergeCell ref="J6:J7"/>
    <mergeCell ref="D20:J20"/>
    <mergeCell ref="A30:A31"/>
    <mergeCell ref="B30:B31"/>
    <mergeCell ref="C30:C31"/>
    <mergeCell ref="D30:D31"/>
    <mergeCell ref="F30:F31"/>
    <mergeCell ref="G30:G31"/>
    <mergeCell ref="H30:I30"/>
    <mergeCell ref="J30:J31"/>
    <mergeCell ref="G45:G46"/>
    <mergeCell ref="H45:I45"/>
    <mergeCell ref="J45:J46"/>
    <mergeCell ref="A60:A61"/>
    <mergeCell ref="B60:B61"/>
    <mergeCell ref="C60:C61"/>
    <mergeCell ref="D60:D61"/>
    <mergeCell ref="F60:F61"/>
    <mergeCell ref="G60:G61"/>
    <mergeCell ref="H60:I60"/>
    <mergeCell ref="J60:J61"/>
    <mergeCell ref="A45:A46"/>
    <mergeCell ref="B45:B46"/>
    <mergeCell ref="C45:C46"/>
    <mergeCell ref="D45:D46"/>
    <mergeCell ref="F45:F46"/>
    <mergeCell ref="G75:G76"/>
    <mergeCell ref="H75:I75"/>
    <mergeCell ref="J75:J76"/>
    <mergeCell ref="A91:A92"/>
    <mergeCell ref="B91:B92"/>
    <mergeCell ref="C91:C92"/>
    <mergeCell ref="D91:D92"/>
    <mergeCell ref="F91:F92"/>
    <mergeCell ref="G91:G92"/>
    <mergeCell ref="H91:I91"/>
    <mergeCell ref="J91:J92"/>
    <mergeCell ref="A75:A76"/>
    <mergeCell ref="B75:B76"/>
    <mergeCell ref="C75:C76"/>
    <mergeCell ref="D75:D76"/>
    <mergeCell ref="F75:F76"/>
    <mergeCell ref="G108:G109"/>
    <mergeCell ref="H108:I108"/>
    <mergeCell ref="J108:J109"/>
    <mergeCell ref="A123:A124"/>
    <mergeCell ref="B123:B124"/>
    <mergeCell ref="C123:C124"/>
    <mergeCell ref="D123:D124"/>
    <mergeCell ref="F123:F124"/>
    <mergeCell ref="G123:G124"/>
    <mergeCell ref="H123:I123"/>
    <mergeCell ref="J123:J124"/>
    <mergeCell ref="A108:A109"/>
    <mergeCell ref="B108:B109"/>
    <mergeCell ref="C108:C109"/>
    <mergeCell ref="D108:D109"/>
    <mergeCell ref="F108:F109"/>
    <mergeCell ref="G138:G139"/>
    <mergeCell ref="H138:I138"/>
    <mergeCell ref="J138:J139"/>
    <mergeCell ref="A138:A139"/>
    <mergeCell ref="B138:B139"/>
    <mergeCell ref="C138:C139"/>
    <mergeCell ref="D138:D139"/>
    <mergeCell ref="F138:F139"/>
  </mergeCells>
  <pageMargins left="0.39370078740157483" right="0.27559055118110237" top="0.47" bottom="0.4" header="0.2" footer="0.2"/>
  <pageSetup paperSize="9" scale="9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topLeftCell="A4" workbookViewId="0">
      <selection activeCell="H52" sqref="H52"/>
    </sheetView>
  </sheetViews>
  <sheetFormatPr defaultColWidth="8.81640625" defaultRowHeight="15.75"/>
  <cols>
    <col min="1" max="1" width="3.90625" style="342" customWidth="1"/>
    <col min="2" max="2" width="29" style="340" customWidth="1"/>
    <col min="3" max="4" width="15" style="341" customWidth="1"/>
    <col min="5" max="5" width="15.453125" style="341" customWidth="1"/>
    <col min="6" max="6" width="15.453125" style="341" hidden="1" customWidth="1"/>
    <col min="7" max="7" width="15.1796875" style="341" customWidth="1"/>
    <col min="8" max="8" width="8.1796875" style="346" customWidth="1"/>
    <col min="9" max="9" width="7.6328125" style="346" customWidth="1"/>
    <col min="10" max="10" width="15.81640625" style="341" bestFit="1" customWidth="1"/>
    <col min="11" max="11" width="8.81640625" style="341"/>
    <col min="12" max="16384" width="8.81640625" style="340"/>
  </cols>
  <sheetData>
    <row r="1" spans="1:11">
      <c r="I1" s="236" t="s">
        <v>1666</v>
      </c>
    </row>
    <row r="2" spans="1:11">
      <c r="A2" s="1149" t="s">
        <v>3851</v>
      </c>
      <c r="B2" s="1149"/>
      <c r="C2" s="1149"/>
      <c r="D2" s="1149"/>
      <c r="E2" s="1149"/>
      <c r="F2" s="1149"/>
      <c r="G2" s="1149"/>
      <c r="H2" s="1149"/>
      <c r="I2" s="1149"/>
    </row>
    <row r="3" spans="1:11" s="354" customFormat="1">
      <c r="A3" s="1154" t="s">
        <v>3850</v>
      </c>
      <c r="B3" s="1154"/>
      <c r="C3" s="1154"/>
      <c r="D3" s="1154"/>
      <c r="E3" s="1154"/>
      <c r="F3" s="1154"/>
      <c r="G3" s="1154"/>
      <c r="H3" s="1154"/>
      <c r="I3" s="1154"/>
      <c r="J3" s="353"/>
      <c r="K3" s="353"/>
    </row>
    <row r="4" spans="1:11">
      <c r="C4" s="341">
        <f>C8-'61.342'!D8</f>
        <v>0</v>
      </c>
      <c r="I4" s="237" t="s">
        <v>1667</v>
      </c>
    </row>
    <row r="5" spans="1:11">
      <c r="A5" s="1151" t="s">
        <v>428</v>
      </c>
      <c r="B5" s="1151" t="s">
        <v>413</v>
      </c>
      <c r="C5" s="1152" t="s">
        <v>796</v>
      </c>
      <c r="D5" s="1152"/>
      <c r="E5" s="1152" t="s">
        <v>790</v>
      </c>
      <c r="F5" s="1152"/>
      <c r="G5" s="1152"/>
      <c r="H5" s="1155" t="s">
        <v>791</v>
      </c>
      <c r="I5" s="1155"/>
    </row>
    <row r="6" spans="1:11" ht="31.5">
      <c r="A6" s="1151"/>
      <c r="B6" s="1151"/>
      <c r="C6" s="249" t="s">
        <v>379</v>
      </c>
      <c r="D6" s="249" t="s">
        <v>797</v>
      </c>
      <c r="E6" s="249" t="s">
        <v>379</v>
      </c>
      <c r="F6" s="975" t="s">
        <v>1396</v>
      </c>
      <c r="G6" s="249" t="s">
        <v>797</v>
      </c>
      <c r="H6" s="238" t="s">
        <v>379</v>
      </c>
      <c r="I6" s="238" t="s">
        <v>797</v>
      </c>
    </row>
    <row r="7" spans="1:11">
      <c r="A7" s="246" t="s">
        <v>416</v>
      </c>
      <c r="B7" s="246" t="s">
        <v>417</v>
      </c>
      <c r="C7" s="249">
        <v>1</v>
      </c>
      <c r="D7" s="249">
        <v>2</v>
      </c>
      <c r="E7" s="249">
        <v>3</v>
      </c>
      <c r="F7" s="975"/>
      <c r="G7" s="249">
        <v>4</v>
      </c>
      <c r="H7" s="238" t="s">
        <v>798</v>
      </c>
      <c r="I7" s="238" t="s">
        <v>799</v>
      </c>
    </row>
    <row r="8" spans="1:11" ht="31.5">
      <c r="A8" s="348"/>
      <c r="B8" s="349" t="s">
        <v>1708</v>
      </c>
      <c r="C8" s="350">
        <f>SUBTOTAL(9,C9:C77)</f>
        <v>10886873000000</v>
      </c>
      <c r="D8" s="350">
        <f t="shared" ref="D8:G8" si="0">SUBTOTAL(9,D9:D77)</f>
        <v>10446203000000</v>
      </c>
      <c r="E8" s="350">
        <f t="shared" si="0"/>
        <v>14270293438157</v>
      </c>
      <c r="F8" s="350">
        <f t="shared" si="0"/>
        <v>658768193650</v>
      </c>
      <c r="G8" s="350">
        <f t="shared" si="0"/>
        <v>13611525244507</v>
      </c>
      <c r="H8" s="351">
        <f t="shared" ref="H8:H13" si="1">E8/C8</f>
        <v>1.3107798206295784</v>
      </c>
      <c r="I8" s="352">
        <f>G8/D8</f>
        <v>1.3030117492936908</v>
      </c>
      <c r="J8" s="341">
        <f>'61.342'!E8</f>
        <v>20182081710650</v>
      </c>
    </row>
    <row r="9" spans="1:11">
      <c r="A9" s="250" t="s">
        <v>416</v>
      </c>
      <c r="B9" s="251" t="s">
        <v>800</v>
      </c>
      <c r="C9" s="259">
        <f>SUBTOTAL(9,C10:C65)</f>
        <v>3380000000000</v>
      </c>
      <c r="D9" s="259">
        <f t="shared" ref="D9" si="2">SUBTOTAL(9,D10:D65)</f>
        <v>2939330000000</v>
      </c>
      <c r="E9" s="259">
        <f>SUBTOTAL(9,E10:E66)</f>
        <v>4131416386654</v>
      </c>
      <c r="F9" s="259">
        <f>SUBTOTAL(9,F10:F66)</f>
        <v>632283193650</v>
      </c>
      <c r="G9" s="259">
        <f>SUBTOTAL(9,G10:G66)</f>
        <v>3499133193004</v>
      </c>
      <c r="H9" s="279">
        <f t="shared" si="1"/>
        <v>1.2223125404301776</v>
      </c>
      <c r="I9" s="276">
        <f t="shared" ref="I9:I53" si="3">G9/D9</f>
        <v>1.1904526517961576</v>
      </c>
      <c r="J9" s="341">
        <f>J8-E79</f>
        <v>20182081710650</v>
      </c>
    </row>
    <row r="10" spans="1:11">
      <c r="A10" s="250" t="s">
        <v>421</v>
      </c>
      <c r="B10" s="251" t="s">
        <v>659</v>
      </c>
      <c r="C10" s="259">
        <f>SUBTOTAL(9,C11:C56)</f>
        <v>3250000000000</v>
      </c>
      <c r="D10" s="259">
        <f t="shared" ref="D10:G10" si="4">SUBTOTAL(9,D11:D56)</f>
        <v>2939330000000</v>
      </c>
      <c r="E10" s="259">
        <f t="shared" si="4"/>
        <v>3855677810243</v>
      </c>
      <c r="F10" s="259">
        <f t="shared" si="4"/>
        <v>431016181409</v>
      </c>
      <c r="G10" s="259">
        <f t="shared" si="4"/>
        <v>3424661628834</v>
      </c>
      <c r="H10" s="279">
        <f t="shared" si="1"/>
        <v>1.1863624031516924</v>
      </c>
      <c r="I10" s="276">
        <f t="shared" si="3"/>
        <v>1.1651164138881991</v>
      </c>
      <c r="J10" s="341">
        <f>J9-E8</f>
        <v>5911788272493</v>
      </c>
    </row>
    <row r="11" spans="1:11" s="344" customFormat="1">
      <c r="A11" s="1153">
        <v>1</v>
      </c>
      <c r="B11" s="251" t="s">
        <v>1669</v>
      </c>
      <c r="C11" s="254">
        <f>SUBTOTAL(9,C12:C16)</f>
        <v>151000000000</v>
      </c>
      <c r="D11" s="254">
        <f t="shared" ref="D11:G11" si="5">SUBTOTAL(9,D12:D16)</f>
        <v>151000000000</v>
      </c>
      <c r="E11" s="254">
        <f t="shared" si="5"/>
        <v>135757730018</v>
      </c>
      <c r="F11" s="254">
        <f t="shared" si="5"/>
        <v>498131</v>
      </c>
      <c r="G11" s="254">
        <f t="shared" si="5"/>
        <v>135757231887</v>
      </c>
      <c r="H11" s="279">
        <f t="shared" si="1"/>
        <v>0.89905781468874169</v>
      </c>
      <c r="I11" s="276">
        <f t="shared" si="3"/>
        <v>0.89905451580794704</v>
      </c>
      <c r="J11" s="355"/>
      <c r="K11" s="355"/>
    </row>
    <row r="12" spans="1:11">
      <c r="A12" s="1153"/>
      <c r="B12" s="255" t="s">
        <v>909</v>
      </c>
      <c r="C12" s="256">
        <f>'61.342'!C11</f>
        <v>122000000000</v>
      </c>
      <c r="D12" s="256">
        <f>C12</f>
        <v>122000000000</v>
      </c>
      <c r="E12" s="256">
        <f>'61.342'!E11</f>
        <v>117959900535</v>
      </c>
      <c r="F12" s="350">
        <f t="shared" ref="F12:F72" si="6">E12-G12</f>
        <v>130819</v>
      </c>
      <c r="G12" s="256">
        <f>E12-'61.342'!F11</f>
        <v>117959769716</v>
      </c>
      <c r="H12" s="280">
        <f t="shared" si="1"/>
        <v>0.96688443061475415</v>
      </c>
      <c r="I12" s="273">
        <f t="shared" si="3"/>
        <v>0.96688335832786887</v>
      </c>
    </row>
    <row r="13" spans="1:11">
      <c r="A13" s="1153"/>
      <c r="B13" s="255" t="s">
        <v>911</v>
      </c>
      <c r="C13" s="256">
        <f>'61.342'!C13</f>
        <v>9000000000</v>
      </c>
      <c r="D13" s="256">
        <f t="shared" ref="D13:D34" si="7">C13</f>
        <v>9000000000</v>
      </c>
      <c r="E13" s="256">
        <f>'61.342'!E13</f>
        <v>7406168125</v>
      </c>
      <c r="F13" s="350">
        <f t="shared" si="6"/>
        <v>367312</v>
      </c>
      <c r="G13" s="256">
        <f>E13-'61.342'!F13</f>
        <v>7405800813</v>
      </c>
      <c r="H13" s="280">
        <f t="shared" si="1"/>
        <v>0.82290756944444443</v>
      </c>
      <c r="I13" s="273">
        <f t="shared" si="3"/>
        <v>0.822866757</v>
      </c>
    </row>
    <row r="14" spans="1:11">
      <c r="A14" s="1153"/>
      <c r="B14" s="255" t="s">
        <v>912</v>
      </c>
      <c r="C14" s="256">
        <f>'61.342'!C14</f>
        <v>0</v>
      </c>
      <c r="D14" s="256">
        <f t="shared" si="7"/>
        <v>0</v>
      </c>
      <c r="E14" s="256"/>
      <c r="F14" s="350">
        <f t="shared" si="6"/>
        <v>0</v>
      </c>
      <c r="G14" s="256"/>
      <c r="H14" s="275"/>
      <c r="I14" s="273"/>
    </row>
    <row r="15" spans="1:11">
      <c r="A15" s="1153"/>
      <c r="B15" s="255" t="s">
        <v>914</v>
      </c>
      <c r="C15" s="256">
        <f>'61.342'!C16</f>
        <v>20000000000</v>
      </c>
      <c r="D15" s="256">
        <f t="shared" si="7"/>
        <v>20000000000</v>
      </c>
      <c r="E15" s="256">
        <f>'61.342'!E16</f>
        <v>10391661358</v>
      </c>
      <c r="F15" s="350">
        <f t="shared" si="6"/>
        <v>0</v>
      </c>
      <c r="G15" s="256">
        <f>E15-'61.342'!F16</f>
        <v>10391661358</v>
      </c>
      <c r="H15" s="280">
        <f>E15/C15</f>
        <v>0.51958306789999997</v>
      </c>
      <c r="I15" s="273">
        <f t="shared" si="3"/>
        <v>0.51958306789999997</v>
      </c>
      <c r="J15" s="341">
        <f>G8-'48.31'!D8</f>
        <v>91184191480</v>
      </c>
    </row>
    <row r="16" spans="1:11">
      <c r="A16" s="253"/>
      <c r="B16" s="258" t="s">
        <v>1128</v>
      </c>
      <c r="C16" s="252"/>
      <c r="D16" s="256">
        <f t="shared" si="7"/>
        <v>0</v>
      </c>
      <c r="E16" s="252">
        <f>'61.342'!E18</f>
        <v>0</v>
      </c>
      <c r="F16" s="350">
        <f t="shared" si="6"/>
        <v>0</v>
      </c>
      <c r="G16" s="252">
        <f>E16-'61.342'!F18</f>
        <v>0</v>
      </c>
      <c r="H16" s="273"/>
      <c r="I16" s="276"/>
    </row>
    <row r="17" spans="1:11" s="344" customFormat="1">
      <c r="A17" s="1153">
        <v>2</v>
      </c>
      <c r="B17" s="251" t="s">
        <v>1670</v>
      </c>
      <c r="C17" s="254">
        <f t="shared" ref="C17:D17" si="8">SUBTOTAL(9,C18:C22)</f>
        <v>171000000000</v>
      </c>
      <c r="D17" s="254">
        <f t="shared" si="8"/>
        <v>171000000000</v>
      </c>
      <c r="E17" s="254">
        <f t="shared" ref="E17:F17" si="9">SUBTOTAL(9,E18:E22)</f>
        <v>132350370898</v>
      </c>
      <c r="F17" s="254">
        <f t="shared" si="9"/>
        <v>0</v>
      </c>
      <c r="G17" s="254">
        <f t="shared" ref="G17" si="10">SUBTOTAL(9,G18:G22)</f>
        <v>132350370898</v>
      </c>
      <c r="H17" s="279">
        <f>E17/C17</f>
        <v>0.7739787771812866</v>
      </c>
      <c r="I17" s="276">
        <f t="shared" si="3"/>
        <v>0.7739787771812866</v>
      </c>
      <c r="J17" s="355"/>
      <c r="K17" s="355"/>
    </row>
    <row r="18" spans="1:11">
      <c r="A18" s="1153"/>
      <c r="B18" s="255" t="s">
        <v>909</v>
      </c>
      <c r="C18" s="256">
        <f>'61.342'!C20</f>
        <v>47000000000</v>
      </c>
      <c r="D18" s="256">
        <f t="shared" si="7"/>
        <v>47000000000</v>
      </c>
      <c r="E18" s="256">
        <f>'61.342'!E20</f>
        <v>51102282353</v>
      </c>
      <c r="F18" s="350">
        <f t="shared" si="6"/>
        <v>0</v>
      </c>
      <c r="G18" s="256">
        <f>E18</f>
        <v>51102282353</v>
      </c>
      <c r="H18" s="280">
        <f>E18/C18</f>
        <v>1.0872826032553191</v>
      </c>
      <c r="I18" s="273">
        <f t="shared" si="3"/>
        <v>1.0872826032553191</v>
      </c>
    </row>
    <row r="19" spans="1:11">
      <c r="A19" s="1153"/>
      <c r="B19" s="255" t="s">
        <v>911</v>
      </c>
      <c r="C19" s="256">
        <f>'61.342'!C21</f>
        <v>13000000000</v>
      </c>
      <c r="D19" s="256">
        <f t="shared" si="7"/>
        <v>13000000000</v>
      </c>
      <c r="E19" s="256">
        <f>'61.342'!E21</f>
        <v>16967962581</v>
      </c>
      <c r="F19" s="350">
        <f t="shared" si="6"/>
        <v>0</v>
      </c>
      <c r="G19" s="256">
        <f>E19</f>
        <v>16967962581</v>
      </c>
      <c r="H19" s="280">
        <f>E19/C19</f>
        <v>1.3052278908461539</v>
      </c>
      <c r="I19" s="273">
        <f t="shared" si="3"/>
        <v>1.3052278908461539</v>
      </c>
    </row>
    <row r="20" spans="1:11">
      <c r="A20" s="1153"/>
      <c r="B20" s="255" t="s">
        <v>912</v>
      </c>
      <c r="C20" s="256">
        <f>'61.342'!C22</f>
        <v>105000000000</v>
      </c>
      <c r="D20" s="256">
        <f t="shared" si="7"/>
        <v>105000000000</v>
      </c>
      <c r="E20" s="256">
        <f>'61.342'!E22</f>
        <v>63868637117</v>
      </c>
      <c r="F20" s="350">
        <f t="shared" si="6"/>
        <v>0</v>
      </c>
      <c r="G20" s="256">
        <f>E20</f>
        <v>63868637117</v>
      </c>
      <c r="H20" s="280">
        <f>E20/C20</f>
        <v>0.60827273444761909</v>
      </c>
      <c r="I20" s="273">
        <f t="shared" si="3"/>
        <v>0.60827273444761909</v>
      </c>
    </row>
    <row r="21" spans="1:11">
      <c r="A21" s="1153"/>
      <c r="B21" s="255" t="s">
        <v>914</v>
      </c>
      <c r="C21" s="256">
        <f>'61.342'!C24</f>
        <v>6000000000</v>
      </c>
      <c r="D21" s="256">
        <f t="shared" si="7"/>
        <v>6000000000</v>
      </c>
      <c r="E21" s="256">
        <f>'61.342'!E24</f>
        <v>411488847</v>
      </c>
      <c r="F21" s="350">
        <f t="shared" si="6"/>
        <v>0</v>
      </c>
      <c r="G21" s="256">
        <f>E21</f>
        <v>411488847</v>
      </c>
      <c r="H21" s="280">
        <f>E21/C21</f>
        <v>6.8581474500000003E-2</v>
      </c>
      <c r="I21" s="273">
        <f t="shared" si="3"/>
        <v>6.8581474500000003E-2</v>
      </c>
    </row>
    <row r="22" spans="1:11">
      <c r="A22" s="1153"/>
      <c r="B22" s="258" t="s">
        <v>1128</v>
      </c>
      <c r="C22" s="256"/>
      <c r="D22" s="256"/>
      <c r="E22" s="256">
        <f>'61.342'!E25</f>
        <v>0</v>
      </c>
      <c r="F22" s="350">
        <f t="shared" si="6"/>
        <v>0</v>
      </c>
      <c r="G22" s="256">
        <f>E22-'61.342'!F25</f>
        <v>0</v>
      </c>
      <c r="H22" s="275"/>
      <c r="I22" s="273"/>
    </row>
    <row r="23" spans="1:11" s="344" customFormat="1" ht="31.5">
      <c r="A23" s="250">
        <v>3</v>
      </c>
      <c r="B23" s="251" t="s">
        <v>1671</v>
      </c>
      <c r="C23" s="254">
        <f>SUBTOTAL(9,C24:C28)</f>
        <v>10000000000</v>
      </c>
      <c r="D23" s="254">
        <f t="shared" ref="D23" si="11">SUBTOTAL(9,D24:D28)</f>
        <v>10000000000</v>
      </c>
      <c r="E23" s="254">
        <f t="shared" ref="E23:F23" si="12">SUBTOTAL(9,E24:E28)</f>
        <v>48819029072</v>
      </c>
      <c r="F23" s="254">
        <f t="shared" si="12"/>
        <v>3636986</v>
      </c>
      <c r="G23" s="254">
        <f t="shared" ref="G23" si="13">SUBTOTAL(9,G24:G28)</f>
        <v>48815392086</v>
      </c>
      <c r="H23" s="279">
        <f>E23/C23</f>
        <v>4.8819029071999998</v>
      </c>
      <c r="I23" s="276">
        <f t="shared" si="3"/>
        <v>4.8815392085999996</v>
      </c>
      <c r="J23" s="355">
        <f>E23+'61.342'!E36</f>
        <v>48819029072</v>
      </c>
      <c r="K23" s="355"/>
    </row>
    <row r="24" spans="1:11">
      <c r="A24" s="253"/>
      <c r="B24" s="255" t="s">
        <v>909</v>
      </c>
      <c r="C24" s="252">
        <f>'61.342'!C27</f>
        <v>4700000000</v>
      </c>
      <c r="D24" s="256">
        <f t="shared" si="7"/>
        <v>4700000000</v>
      </c>
      <c r="E24" s="252">
        <f>'61.342'!E27</f>
        <v>29492653354</v>
      </c>
      <c r="F24" s="350">
        <f t="shared" si="6"/>
        <v>3636986</v>
      </c>
      <c r="G24" s="252">
        <f>E24-'61.342'!F27</f>
        <v>29489016368</v>
      </c>
      <c r="H24" s="280">
        <f>E24/C24</f>
        <v>6.2750326285106386</v>
      </c>
      <c r="I24" s="273">
        <f t="shared" si="3"/>
        <v>6.2742588017021275</v>
      </c>
    </row>
    <row r="25" spans="1:11">
      <c r="A25" s="253"/>
      <c r="B25" s="255" t="s">
        <v>911</v>
      </c>
      <c r="C25" s="252">
        <f>'61.342'!C29</f>
        <v>4000000000</v>
      </c>
      <c r="D25" s="256">
        <f t="shared" si="7"/>
        <v>4000000000</v>
      </c>
      <c r="E25" s="252">
        <f>'61.342'!E29</f>
        <v>11747080141</v>
      </c>
      <c r="F25" s="350">
        <f t="shared" si="6"/>
        <v>0</v>
      </c>
      <c r="G25" s="252">
        <f>E25-'61.342'!F29</f>
        <v>11747080141</v>
      </c>
      <c r="H25" s="280">
        <f>E25/C25</f>
        <v>2.9367700352499999</v>
      </c>
      <c r="I25" s="273">
        <f t="shared" si="3"/>
        <v>2.9367700352499999</v>
      </c>
    </row>
    <row r="26" spans="1:11">
      <c r="A26" s="253"/>
      <c r="B26" s="255" t="s">
        <v>912</v>
      </c>
      <c r="C26" s="252"/>
      <c r="D26" s="256">
        <f t="shared" si="7"/>
        <v>0</v>
      </c>
      <c r="E26" s="252"/>
      <c r="F26" s="350">
        <f t="shared" si="6"/>
        <v>0</v>
      </c>
      <c r="G26" s="252"/>
      <c r="H26" s="273"/>
      <c r="I26" s="276"/>
    </row>
    <row r="27" spans="1:11">
      <c r="A27" s="253"/>
      <c r="B27" s="255" t="s">
        <v>914</v>
      </c>
      <c r="C27" s="252"/>
      <c r="D27" s="256">
        <f t="shared" si="7"/>
        <v>0</v>
      </c>
      <c r="E27" s="252">
        <f>'61.342'!E34</f>
        <v>7579295577</v>
      </c>
      <c r="F27" s="350">
        <f t="shared" si="6"/>
        <v>0</v>
      </c>
      <c r="G27" s="252">
        <f>E27</f>
        <v>7579295577</v>
      </c>
      <c r="H27" s="279"/>
      <c r="I27" s="276"/>
    </row>
    <row r="28" spans="1:11">
      <c r="A28" s="253"/>
      <c r="B28" s="258" t="s">
        <v>1128</v>
      </c>
      <c r="C28" s="252">
        <f>'61.342'!C38</f>
        <v>1300000000</v>
      </c>
      <c r="D28" s="256">
        <f t="shared" si="7"/>
        <v>1300000000</v>
      </c>
      <c r="E28" s="252">
        <f>'61.342'!E38</f>
        <v>0</v>
      </c>
      <c r="F28" s="350">
        <f t="shared" si="6"/>
        <v>0</v>
      </c>
      <c r="G28" s="252">
        <f>E28-'61.342'!F38</f>
        <v>0</v>
      </c>
      <c r="H28" s="279"/>
      <c r="I28" s="276"/>
    </row>
    <row r="29" spans="1:11" s="344" customFormat="1">
      <c r="A29" s="250">
        <v>4</v>
      </c>
      <c r="B29" s="251" t="s">
        <v>923</v>
      </c>
      <c r="C29" s="254">
        <f>SUBTOTAL(9,C30:C34)</f>
        <v>597000000000</v>
      </c>
      <c r="D29" s="254">
        <f t="shared" ref="D29" si="14">SUBTOTAL(9,D30:D34)</f>
        <v>597000000000</v>
      </c>
      <c r="E29" s="254">
        <f t="shared" ref="E29:F29" si="15">SUBTOTAL(9,E30:E34)</f>
        <v>509931112148</v>
      </c>
      <c r="F29" s="254">
        <f t="shared" si="15"/>
        <v>527969</v>
      </c>
      <c r="G29" s="254">
        <f t="shared" ref="G29" si="16">SUBTOTAL(9,G30:G34)</f>
        <v>509930584179</v>
      </c>
      <c r="H29" s="279">
        <f>E29/C29</f>
        <v>0.85415596674706873</v>
      </c>
      <c r="I29" s="276">
        <f t="shared" si="3"/>
        <v>0.85415508237688442</v>
      </c>
      <c r="J29" s="355">
        <f>G29-256000000000</f>
        <v>253930584179</v>
      </c>
      <c r="K29" s="355"/>
    </row>
    <row r="30" spans="1:11">
      <c r="A30" s="253"/>
      <c r="B30" s="255" t="s">
        <v>909</v>
      </c>
      <c r="C30" s="252">
        <f>'61.342'!C40</f>
        <v>499500000000</v>
      </c>
      <c r="D30" s="256">
        <f t="shared" si="7"/>
        <v>499500000000</v>
      </c>
      <c r="E30" s="252">
        <f>'61.342'!E40</f>
        <v>390035187684</v>
      </c>
      <c r="F30" s="350">
        <f t="shared" si="6"/>
        <v>0</v>
      </c>
      <c r="G30" s="252">
        <f>E30</f>
        <v>390035187684</v>
      </c>
      <c r="H30" s="280">
        <f>E30/C30</f>
        <v>0.78085122659459461</v>
      </c>
      <c r="I30" s="273">
        <f t="shared" si="3"/>
        <v>0.78085122659459461</v>
      </c>
      <c r="J30" s="371">
        <f>J29/D29</f>
        <v>0.42534436210887772</v>
      </c>
    </row>
    <row r="31" spans="1:11">
      <c r="A31" s="253"/>
      <c r="B31" s="255" t="s">
        <v>911</v>
      </c>
      <c r="C31" s="252">
        <f>'61.342'!C41</f>
        <v>46000000000</v>
      </c>
      <c r="D31" s="256">
        <f t="shared" si="7"/>
        <v>46000000000</v>
      </c>
      <c r="E31" s="252">
        <f>'61.342'!E41</f>
        <v>43928204345</v>
      </c>
      <c r="F31" s="350">
        <f t="shared" si="6"/>
        <v>350000</v>
      </c>
      <c r="G31" s="252">
        <f>'61.342'!E41-'61.342'!F41</f>
        <v>43927854345</v>
      </c>
      <c r="H31" s="280">
        <f>E31/C31</f>
        <v>0.95496096402173913</v>
      </c>
      <c r="I31" s="273">
        <f t="shared" si="3"/>
        <v>0.95495335532608694</v>
      </c>
    </row>
    <row r="32" spans="1:11">
      <c r="A32" s="253"/>
      <c r="B32" s="255" t="s">
        <v>912</v>
      </c>
      <c r="C32" s="252">
        <f>'61.342'!C42</f>
        <v>1500000000</v>
      </c>
      <c r="D32" s="256">
        <f t="shared" si="7"/>
        <v>1500000000</v>
      </c>
      <c r="E32" s="252">
        <f>'61.342'!E42</f>
        <v>1016535587</v>
      </c>
      <c r="F32" s="350">
        <f t="shared" si="6"/>
        <v>177969</v>
      </c>
      <c r="G32" s="252">
        <f>E32-'61.342'!F42</f>
        <v>1016357618</v>
      </c>
      <c r="H32" s="280">
        <f>E32/C32</f>
        <v>0.67769039133333331</v>
      </c>
      <c r="I32" s="273">
        <f t="shared" si="3"/>
        <v>0.67757174533333331</v>
      </c>
    </row>
    <row r="33" spans="1:11">
      <c r="A33" s="253"/>
      <c r="B33" s="255" t="s">
        <v>914</v>
      </c>
      <c r="C33" s="252">
        <f>'61.342'!C45</f>
        <v>50000000000</v>
      </c>
      <c r="D33" s="256">
        <f t="shared" si="7"/>
        <v>50000000000</v>
      </c>
      <c r="E33" s="252">
        <f>'61.342'!E45</f>
        <v>74951184532</v>
      </c>
      <c r="F33" s="350">
        <f t="shared" si="6"/>
        <v>0</v>
      </c>
      <c r="G33" s="252">
        <f>E33</f>
        <v>74951184532</v>
      </c>
      <c r="H33" s="280">
        <f>E33/C33</f>
        <v>1.4990236906400001</v>
      </c>
      <c r="I33" s="273">
        <f t="shared" si="3"/>
        <v>1.4990236906400001</v>
      </c>
    </row>
    <row r="34" spans="1:11">
      <c r="A34" s="253"/>
      <c r="B34" s="258" t="s">
        <v>1128</v>
      </c>
      <c r="C34" s="252"/>
      <c r="D34" s="256">
        <f t="shared" si="7"/>
        <v>0</v>
      </c>
      <c r="E34" s="252">
        <f>'61.342'!E44+'61.342'!E46</f>
        <v>0</v>
      </c>
      <c r="F34" s="350">
        <f t="shared" si="6"/>
        <v>0</v>
      </c>
      <c r="G34" s="252">
        <f>E34-'61.342'!F46</f>
        <v>0</v>
      </c>
      <c r="H34" s="280"/>
      <c r="I34" s="273"/>
    </row>
    <row r="35" spans="1:11" s="344" customFormat="1">
      <c r="A35" s="250">
        <v>5</v>
      </c>
      <c r="B35" s="251" t="s">
        <v>315</v>
      </c>
      <c r="C35" s="259">
        <f>'61.342'!C50</f>
        <v>85000000000</v>
      </c>
      <c r="D35" s="259">
        <f>C35</f>
        <v>85000000000</v>
      </c>
      <c r="E35" s="259">
        <f>'61.342'!E50</f>
        <v>124070962310</v>
      </c>
      <c r="F35" s="350">
        <f t="shared" si="6"/>
        <v>11099505</v>
      </c>
      <c r="G35" s="259">
        <f>E35-'61.342'!F50</f>
        <v>124059862805</v>
      </c>
      <c r="H35" s="279">
        <f t="shared" ref="H35:H42" si="17">E35/C35</f>
        <v>1.459658380117647</v>
      </c>
      <c r="I35" s="276">
        <f t="shared" si="3"/>
        <v>1.4595277977058823</v>
      </c>
      <c r="J35" s="355"/>
      <c r="K35" s="355"/>
    </row>
    <row r="36" spans="1:11" s="344" customFormat="1">
      <c r="A36" s="250">
        <v>6</v>
      </c>
      <c r="B36" s="251" t="s">
        <v>801</v>
      </c>
      <c r="C36" s="254">
        <f>SUBTOTAL(9,C37:C38)</f>
        <v>390000000000</v>
      </c>
      <c r="D36" s="254">
        <f t="shared" ref="D36:G36" si="18">SUBTOTAL(9,D37:D38)</f>
        <v>145080000000</v>
      </c>
      <c r="E36" s="254">
        <f t="shared" si="18"/>
        <v>502057837036</v>
      </c>
      <c r="F36" s="254">
        <f t="shared" si="18"/>
        <v>315301959884</v>
      </c>
      <c r="G36" s="254">
        <f t="shared" si="18"/>
        <v>186755877152</v>
      </c>
      <c r="H36" s="279">
        <f t="shared" si="17"/>
        <v>1.287327787271795</v>
      </c>
      <c r="I36" s="276">
        <f t="shared" si="3"/>
        <v>1.2872613534050179</v>
      </c>
      <c r="J36" s="355"/>
      <c r="K36" s="355"/>
    </row>
    <row r="37" spans="1:11">
      <c r="A37" s="253" t="s">
        <v>802</v>
      </c>
      <c r="B37" s="260" t="s">
        <v>803</v>
      </c>
      <c r="C37" s="252">
        <f>'61.342'!D52</f>
        <v>244920000000</v>
      </c>
      <c r="D37" s="252"/>
      <c r="E37" s="252">
        <f>'61.342'!E52</f>
        <v>315244652546</v>
      </c>
      <c r="F37" s="350">
        <f t="shared" si="6"/>
        <v>315244652546</v>
      </c>
      <c r="G37" s="252"/>
      <c r="H37" s="280">
        <f t="shared" si="17"/>
        <v>1.2871331559121346</v>
      </c>
      <c r="I37" s="276"/>
    </row>
    <row r="38" spans="1:11" ht="31.5">
      <c r="A38" s="253" t="s">
        <v>802</v>
      </c>
      <c r="B38" s="260" t="s">
        <v>3880</v>
      </c>
      <c r="C38" s="252">
        <f>'61.342'!D53</f>
        <v>145080000000</v>
      </c>
      <c r="D38" s="252">
        <f>'61.342'!D53</f>
        <v>145080000000</v>
      </c>
      <c r="E38" s="252">
        <f>'61.342'!E53</f>
        <v>186813184490</v>
      </c>
      <c r="F38" s="350">
        <f t="shared" si="6"/>
        <v>57307338</v>
      </c>
      <c r="G38" s="252">
        <f>'61.342'!E53-'61.342'!F53</f>
        <v>186755877152</v>
      </c>
      <c r="H38" s="280">
        <f t="shared" si="17"/>
        <v>1.2876563584918665</v>
      </c>
      <c r="I38" s="273">
        <f t="shared" si="3"/>
        <v>1.2872613534050179</v>
      </c>
    </row>
    <row r="39" spans="1:11" s="344" customFormat="1">
      <c r="A39" s="250">
        <v>7</v>
      </c>
      <c r="B39" s="251" t="s">
        <v>316</v>
      </c>
      <c r="C39" s="259">
        <f>'61.342'!C47</f>
        <v>195000000000</v>
      </c>
      <c r="D39" s="259">
        <f>C39</f>
        <v>195000000000</v>
      </c>
      <c r="E39" s="259">
        <f>'61.342'!E47</f>
        <v>253664300843</v>
      </c>
      <c r="F39" s="350">
        <f t="shared" si="6"/>
        <v>0</v>
      </c>
      <c r="G39" s="259">
        <f>E39</f>
        <v>253664300843</v>
      </c>
      <c r="H39" s="279">
        <f t="shared" si="17"/>
        <v>1.3008425684256411</v>
      </c>
      <c r="I39" s="276">
        <f t="shared" si="3"/>
        <v>1.3008425684256411</v>
      </c>
      <c r="J39" s="355"/>
      <c r="K39" s="355"/>
    </row>
    <row r="40" spans="1:11" s="344" customFormat="1">
      <c r="A40" s="250">
        <v>8</v>
      </c>
      <c r="B40" s="251" t="s">
        <v>804</v>
      </c>
      <c r="C40" s="254">
        <f>SUBTOTAL(9,C41:C42)</f>
        <v>220000000000</v>
      </c>
      <c r="D40" s="254">
        <f>SUBTOTAL(9,D41:D43)</f>
        <v>200250000000</v>
      </c>
      <c r="E40" s="254">
        <f>SUBTOTAL(9,E41:E43)</f>
        <v>228313630070</v>
      </c>
      <c r="F40" s="254">
        <f>SUBTOTAL(9,F41:F43)</f>
        <v>32831055134</v>
      </c>
      <c r="G40" s="254">
        <f>SUBTOTAL(9,G41:G43)</f>
        <v>195482574936</v>
      </c>
      <c r="H40" s="279">
        <f t="shared" si="17"/>
        <v>1.0377892275909091</v>
      </c>
      <c r="I40" s="276">
        <f t="shared" si="3"/>
        <v>0.97619263388764044</v>
      </c>
      <c r="J40" s="355"/>
      <c r="K40" s="355"/>
    </row>
    <row r="41" spans="1:11">
      <c r="A41" s="253" t="s">
        <v>802</v>
      </c>
      <c r="B41" s="260" t="s">
        <v>805</v>
      </c>
      <c r="C41" s="252">
        <f>'61.342'!D55</f>
        <v>19750000000</v>
      </c>
      <c r="D41" s="252"/>
      <c r="E41" s="252">
        <f>'61.342'!E55</f>
        <v>38558334346</v>
      </c>
      <c r="F41" s="350">
        <f t="shared" si="6"/>
        <v>32819025059</v>
      </c>
      <c r="G41" s="252">
        <f>E41-'61.342'!F55</f>
        <v>5739309287</v>
      </c>
      <c r="H41" s="280">
        <f t="shared" si="17"/>
        <v>1.9523207263797469</v>
      </c>
      <c r="I41" s="273"/>
    </row>
    <row r="42" spans="1:11">
      <c r="A42" s="253" t="s">
        <v>802</v>
      </c>
      <c r="B42" s="260" t="s">
        <v>1675</v>
      </c>
      <c r="C42" s="252">
        <f>D42</f>
        <v>200250000000</v>
      </c>
      <c r="D42" s="252">
        <f>'61.342'!D54-'61.342'!D55</f>
        <v>200250000000</v>
      </c>
      <c r="E42" s="252">
        <f>'61.342'!E56</f>
        <v>189755295724</v>
      </c>
      <c r="F42" s="350">
        <f t="shared" si="6"/>
        <v>12030075</v>
      </c>
      <c r="G42" s="252">
        <f>E42-'61.342'!F56</f>
        <v>189743265649</v>
      </c>
      <c r="H42" s="280">
        <f t="shared" si="17"/>
        <v>0.94759198863420724</v>
      </c>
      <c r="I42" s="273">
        <f t="shared" si="3"/>
        <v>0.94753191335330833</v>
      </c>
    </row>
    <row r="43" spans="1:11" s="344" customFormat="1">
      <c r="A43" s="250">
        <v>9</v>
      </c>
      <c r="B43" s="251" t="s">
        <v>314</v>
      </c>
      <c r="C43" s="259">
        <f>'61.342'!C48</f>
        <v>0</v>
      </c>
      <c r="D43" s="259"/>
      <c r="E43" s="259"/>
      <c r="F43" s="350">
        <f t="shared" si="6"/>
        <v>0</v>
      </c>
      <c r="G43" s="259"/>
      <c r="H43" s="276"/>
      <c r="I43" s="276"/>
      <c r="J43" s="355"/>
      <c r="K43" s="355"/>
    </row>
    <row r="44" spans="1:11" s="344" customFormat="1">
      <c r="A44" s="250">
        <v>10</v>
      </c>
      <c r="B44" s="251" t="s">
        <v>667</v>
      </c>
      <c r="C44" s="259">
        <f>'61.342'!D49</f>
        <v>6000000000</v>
      </c>
      <c r="D44" s="259">
        <f>C44</f>
        <v>6000000000</v>
      </c>
      <c r="E44" s="259">
        <f>'61.342'!E49</f>
        <v>7591878648</v>
      </c>
      <c r="F44" s="350">
        <f t="shared" si="6"/>
        <v>0</v>
      </c>
      <c r="G44" s="259">
        <f>E44</f>
        <v>7591878648</v>
      </c>
      <c r="H44" s="279">
        <f>E44/C44</f>
        <v>1.265313108</v>
      </c>
      <c r="I44" s="276">
        <f t="shared" si="3"/>
        <v>1.265313108</v>
      </c>
      <c r="J44" s="355"/>
      <c r="K44" s="355"/>
    </row>
    <row r="45" spans="1:11" s="344" customFormat="1">
      <c r="A45" s="250">
        <v>11</v>
      </c>
      <c r="B45" s="251" t="s">
        <v>806</v>
      </c>
      <c r="C45" s="259">
        <f>'61.342'!D61</f>
        <v>100000000000</v>
      </c>
      <c r="D45" s="259">
        <f>C45</f>
        <v>100000000000</v>
      </c>
      <c r="E45" s="259">
        <f>'61.342'!E61+'61.342'!E36</f>
        <v>122539109697</v>
      </c>
      <c r="F45" s="350">
        <f t="shared" si="6"/>
        <v>0</v>
      </c>
      <c r="G45" s="259">
        <f>E45</f>
        <v>122539109697</v>
      </c>
      <c r="H45" s="279">
        <f>E45/C45</f>
        <v>1.2253910969699999</v>
      </c>
      <c r="I45" s="276">
        <f t="shared" si="3"/>
        <v>1.2253910969699999</v>
      </c>
      <c r="J45" s="355"/>
      <c r="K45" s="355"/>
    </row>
    <row r="46" spans="1:11" s="344" customFormat="1">
      <c r="A46" s="250">
        <v>12</v>
      </c>
      <c r="B46" s="251" t="s">
        <v>279</v>
      </c>
      <c r="C46" s="259">
        <f>'61.342'!D58</f>
        <v>1100000000000</v>
      </c>
      <c r="D46" s="259">
        <f>C46</f>
        <v>1100000000000</v>
      </c>
      <c r="E46" s="259">
        <f>'61.342'!E58</f>
        <v>1520907087495</v>
      </c>
      <c r="F46" s="350">
        <f t="shared" si="6"/>
        <v>0</v>
      </c>
      <c r="G46" s="259">
        <f>E46</f>
        <v>1520907087495</v>
      </c>
      <c r="H46" s="279">
        <f>E46/C46</f>
        <v>1.3826428068136363</v>
      </c>
      <c r="I46" s="276">
        <f t="shared" si="3"/>
        <v>1.3826428068136363</v>
      </c>
      <c r="J46" s="355"/>
      <c r="K46" s="355"/>
    </row>
    <row r="47" spans="1:11" s="344" customFormat="1" ht="31.5">
      <c r="A47" s="250">
        <v>13</v>
      </c>
      <c r="B47" s="251" t="s">
        <v>807</v>
      </c>
      <c r="C47" s="259">
        <f>'61.342'!C71</f>
        <v>0</v>
      </c>
      <c r="D47" s="259"/>
      <c r="E47" s="259">
        <f>'61.342'!E71</f>
        <v>2000000</v>
      </c>
      <c r="F47" s="350">
        <f t="shared" si="6"/>
        <v>0</v>
      </c>
      <c r="G47" s="259">
        <f>E47-'61.342'!F65</f>
        <v>2000000</v>
      </c>
      <c r="H47" s="274"/>
      <c r="I47" s="276"/>
      <c r="J47" s="355"/>
      <c r="K47" s="355"/>
    </row>
    <row r="48" spans="1:11" s="344" customFormat="1">
      <c r="A48" s="253">
        <v>14</v>
      </c>
      <c r="B48" s="251" t="s">
        <v>808</v>
      </c>
      <c r="C48" s="254">
        <f>'61.342'!C80</f>
        <v>40000000000</v>
      </c>
      <c r="D48" s="254">
        <f>C48</f>
        <v>40000000000</v>
      </c>
      <c r="E48" s="254">
        <f>'61.342'!E80</f>
        <v>41974975451</v>
      </c>
      <c r="F48" s="350">
        <f t="shared" si="6"/>
        <v>0</v>
      </c>
      <c r="G48" s="254">
        <f>E48</f>
        <v>41974975451</v>
      </c>
      <c r="H48" s="279">
        <f t="shared" ref="H48:H53" si="19">E48/C48</f>
        <v>1.049374386275</v>
      </c>
      <c r="I48" s="276">
        <f t="shared" si="3"/>
        <v>1.049374386275</v>
      </c>
      <c r="J48" s="355"/>
      <c r="K48" s="355"/>
    </row>
    <row r="49" spans="1:11" s="344" customFormat="1">
      <c r="A49" s="250">
        <v>15</v>
      </c>
      <c r="B49" s="251" t="s">
        <v>809</v>
      </c>
      <c r="C49" s="259">
        <f>SUBTOTAL(9,C50:C51)</f>
        <v>50000000000</v>
      </c>
      <c r="D49" s="259">
        <f t="shared" ref="D49:G49" si="20">SUBTOTAL(9,D50:D51)</f>
        <v>37000000000</v>
      </c>
      <c r="E49" s="259">
        <f t="shared" si="20"/>
        <v>47456391327</v>
      </c>
      <c r="F49" s="259">
        <f t="shared" si="20"/>
        <v>7935498600</v>
      </c>
      <c r="G49" s="259">
        <f t="shared" si="20"/>
        <v>39520892727</v>
      </c>
      <c r="H49" s="279">
        <f t="shared" si="19"/>
        <v>0.94912782654000005</v>
      </c>
      <c r="I49" s="276">
        <f t="shared" si="3"/>
        <v>1.0681322358648648</v>
      </c>
      <c r="J49" s="355"/>
      <c r="K49" s="355"/>
    </row>
    <row r="50" spans="1:11" s="354" customFormat="1">
      <c r="A50" s="268"/>
      <c r="B50" s="347" t="s">
        <v>945</v>
      </c>
      <c r="C50" s="269">
        <f>'61.342'!D76</f>
        <v>13000000000</v>
      </c>
      <c r="D50" s="269"/>
      <c r="E50" s="269">
        <f>'61.342'!E76</f>
        <v>11789944049</v>
      </c>
      <c r="F50" s="350">
        <f t="shared" si="6"/>
        <v>7829479730</v>
      </c>
      <c r="G50" s="269">
        <f>E50-'61.342'!F76</f>
        <v>3960464319</v>
      </c>
      <c r="H50" s="281">
        <f t="shared" si="19"/>
        <v>0.90691877300000001</v>
      </c>
      <c r="I50" s="277"/>
      <c r="J50" s="353"/>
      <c r="K50" s="353"/>
    </row>
    <row r="51" spans="1:11" s="354" customFormat="1">
      <c r="A51" s="268"/>
      <c r="B51" s="347" t="s">
        <v>946</v>
      </c>
      <c r="C51" s="269">
        <f>'61.342'!D77</f>
        <v>37000000000</v>
      </c>
      <c r="D51" s="269">
        <f>C51</f>
        <v>37000000000</v>
      </c>
      <c r="E51" s="269">
        <f>'61.342'!E77</f>
        <v>35666447278</v>
      </c>
      <c r="F51" s="350">
        <f t="shared" si="6"/>
        <v>106018870</v>
      </c>
      <c r="G51" s="269">
        <f>E51-'61.342'!F77</f>
        <v>35560428408</v>
      </c>
      <c r="H51" s="281">
        <f t="shared" si="19"/>
        <v>0.96395803454054052</v>
      </c>
      <c r="I51" s="277">
        <f t="shared" si="3"/>
        <v>0.9610926596756757</v>
      </c>
      <c r="J51" s="353"/>
      <c r="K51" s="353"/>
    </row>
    <row r="52" spans="1:11" s="344" customFormat="1">
      <c r="A52" s="250">
        <v>16</v>
      </c>
      <c r="B52" s="251" t="s">
        <v>352</v>
      </c>
      <c r="C52" s="259">
        <f>'61.342'!D72</f>
        <v>112000000000</v>
      </c>
      <c r="D52" s="259">
        <f>C52-'61.342'!D73</f>
        <v>79000000000</v>
      </c>
      <c r="E52" s="259">
        <f>'61.342'!E72</f>
        <v>159620830007</v>
      </c>
      <c r="F52" s="350">
        <f t="shared" si="6"/>
        <v>74931905200</v>
      </c>
      <c r="G52" s="259">
        <f>E52-'61.342'!F72</f>
        <v>84688924807</v>
      </c>
      <c r="H52" s="279">
        <f t="shared" si="19"/>
        <v>1.4251859822053572</v>
      </c>
      <c r="I52" s="276">
        <f t="shared" si="3"/>
        <v>1.0720117064177215</v>
      </c>
      <c r="J52" s="355"/>
      <c r="K52" s="355"/>
    </row>
    <row r="53" spans="1:11" s="344" customFormat="1" ht="31.5">
      <c r="A53" s="250">
        <v>17</v>
      </c>
      <c r="B53" s="251" t="s">
        <v>810</v>
      </c>
      <c r="C53" s="259">
        <f>'61.342'!C78</f>
        <v>23000000000</v>
      </c>
      <c r="D53" s="259">
        <f>C53</f>
        <v>23000000000</v>
      </c>
      <c r="E53" s="259">
        <f>'61.342'!E78</f>
        <v>19107196790</v>
      </c>
      <c r="F53" s="350">
        <f t="shared" si="6"/>
        <v>0</v>
      </c>
      <c r="G53" s="259">
        <f>E53</f>
        <v>19107196790</v>
      </c>
      <c r="H53" s="279">
        <f t="shared" si="19"/>
        <v>0.83074768652173914</v>
      </c>
      <c r="I53" s="276">
        <f t="shared" si="3"/>
        <v>0.83074768652173914</v>
      </c>
      <c r="J53" s="355"/>
      <c r="K53" s="355"/>
    </row>
    <row r="54" spans="1:11" s="344" customFormat="1">
      <c r="A54" s="250">
        <v>18</v>
      </c>
      <c r="B54" s="251" t="s">
        <v>1672</v>
      </c>
      <c r="C54" s="259"/>
      <c r="D54" s="259"/>
      <c r="E54" s="259"/>
      <c r="F54" s="350">
        <f t="shared" si="6"/>
        <v>0</v>
      </c>
      <c r="G54" s="259"/>
      <c r="H54" s="276"/>
      <c r="I54" s="276"/>
      <c r="J54" s="355"/>
      <c r="K54" s="355"/>
    </row>
    <row r="55" spans="1:11" s="344" customFormat="1" ht="47.25">
      <c r="A55" s="250">
        <v>19</v>
      </c>
      <c r="B55" s="251" t="s">
        <v>1673</v>
      </c>
      <c r="C55" s="259"/>
      <c r="D55" s="259"/>
      <c r="E55" s="259">
        <f>'61.342'!E79</f>
        <v>1513368433</v>
      </c>
      <c r="F55" s="350">
        <f t="shared" si="6"/>
        <v>0</v>
      </c>
      <c r="G55" s="259">
        <f>E55</f>
        <v>1513368433</v>
      </c>
      <c r="H55" s="274"/>
      <c r="I55" s="276"/>
      <c r="J55" s="355"/>
      <c r="K55" s="355"/>
    </row>
    <row r="56" spans="1:11" s="344" customFormat="1">
      <c r="A56" s="250">
        <v>20</v>
      </c>
      <c r="B56" s="251" t="s">
        <v>1674</v>
      </c>
      <c r="C56" s="259"/>
      <c r="D56" s="259"/>
      <c r="E56" s="259"/>
      <c r="F56" s="350">
        <f t="shared" si="6"/>
        <v>0</v>
      </c>
      <c r="G56" s="259"/>
      <c r="H56" s="276"/>
      <c r="I56" s="276"/>
      <c r="J56" s="355"/>
      <c r="K56" s="355"/>
    </row>
    <row r="57" spans="1:11">
      <c r="A57" s="250" t="s">
        <v>422</v>
      </c>
      <c r="B57" s="251" t="s">
        <v>811</v>
      </c>
      <c r="C57" s="252"/>
      <c r="D57" s="252"/>
      <c r="E57" s="252"/>
      <c r="F57" s="350">
        <f t="shared" si="6"/>
        <v>0</v>
      </c>
      <c r="G57" s="252"/>
      <c r="H57" s="273"/>
      <c r="I57" s="273"/>
    </row>
    <row r="58" spans="1:11">
      <c r="A58" s="250" t="s">
        <v>423</v>
      </c>
      <c r="B58" s="251" t="s">
        <v>812</v>
      </c>
      <c r="C58" s="254">
        <f>'61.342'!D92</f>
        <v>130000000000</v>
      </c>
      <c r="D58" s="256">
        <f t="shared" ref="D58" si="21">SUBTOTAL(9,D59:D63)</f>
        <v>0</v>
      </c>
      <c r="E58" s="254">
        <f>SUBTOTAL(9,E59:E64)</f>
        <v>201312012241</v>
      </c>
      <c r="F58" s="254">
        <f>SUBTOTAL(9,F59:F64)</f>
        <v>201267012241</v>
      </c>
      <c r="G58" s="254">
        <f>SUBTOTAL(9,G59:G64)</f>
        <v>45000000</v>
      </c>
      <c r="H58" s="279">
        <f>E58/C58</f>
        <v>1.5485539403153845</v>
      </c>
      <c r="I58" s="276"/>
    </row>
    <row r="59" spans="1:11">
      <c r="A59" s="253">
        <v>1</v>
      </c>
      <c r="B59" s="257" t="s">
        <v>653</v>
      </c>
      <c r="C59" s="252"/>
      <c r="D59" s="252"/>
      <c r="E59" s="252">
        <f>'61.342'!E93</f>
        <v>79053292240</v>
      </c>
      <c r="F59" s="350">
        <f t="shared" si="6"/>
        <v>79053292240</v>
      </c>
      <c r="G59" s="252"/>
      <c r="H59" s="273"/>
      <c r="I59" s="273"/>
    </row>
    <row r="60" spans="1:11">
      <c r="A60" s="253">
        <v>2</v>
      </c>
      <c r="B60" s="257" t="s">
        <v>654</v>
      </c>
      <c r="C60" s="252"/>
      <c r="D60" s="252"/>
      <c r="E60" s="252">
        <f>'61.342'!E94</f>
        <v>697536455</v>
      </c>
      <c r="F60" s="350">
        <f t="shared" si="6"/>
        <v>697536455</v>
      </c>
      <c r="G60" s="252"/>
      <c r="H60" s="273"/>
      <c r="I60" s="273"/>
    </row>
    <row r="61" spans="1:11">
      <c r="A61" s="253">
        <v>3</v>
      </c>
      <c r="B61" s="257" t="s">
        <v>813</v>
      </c>
      <c r="C61" s="252"/>
      <c r="D61" s="252"/>
      <c r="E61" s="252">
        <f>'61.342'!E95</f>
        <v>27297921</v>
      </c>
      <c r="F61" s="350">
        <f t="shared" si="6"/>
        <v>27297921</v>
      </c>
      <c r="G61" s="252"/>
      <c r="H61" s="273"/>
      <c r="I61" s="273"/>
    </row>
    <row r="62" spans="1:11" ht="31.5">
      <c r="A62" s="253">
        <v>4</v>
      </c>
      <c r="B62" s="257" t="s">
        <v>814</v>
      </c>
      <c r="C62" s="252"/>
      <c r="D62" s="252"/>
      <c r="E62" s="252"/>
      <c r="F62" s="350">
        <f t="shared" si="6"/>
        <v>0</v>
      </c>
      <c r="G62" s="252"/>
      <c r="H62" s="273"/>
      <c r="I62" s="273"/>
    </row>
    <row r="63" spans="1:11">
      <c r="A63" s="253">
        <v>5</v>
      </c>
      <c r="B63" s="257" t="s">
        <v>815</v>
      </c>
      <c r="C63" s="252"/>
      <c r="D63" s="252"/>
      <c r="E63" s="252">
        <f>'61.342'!E96</f>
        <v>120423102547</v>
      </c>
      <c r="F63" s="350">
        <f t="shared" si="6"/>
        <v>120423102547</v>
      </c>
      <c r="G63" s="252"/>
      <c r="H63" s="273"/>
      <c r="I63" s="273"/>
    </row>
    <row r="64" spans="1:11">
      <c r="A64" s="253">
        <v>6</v>
      </c>
      <c r="B64" s="257" t="s">
        <v>254</v>
      </c>
      <c r="C64" s="252"/>
      <c r="D64" s="252"/>
      <c r="E64" s="252">
        <f>'61.342'!E101</f>
        <v>1110783078</v>
      </c>
      <c r="F64" s="350">
        <f t="shared" si="6"/>
        <v>1065783078</v>
      </c>
      <c r="G64" s="252">
        <f>'61.342'!G101</f>
        <v>45000000</v>
      </c>
      <c r="H64" s="273"/>
      <c r="I64" s="273"/>
    </row>
    <row r="65" spans="1:11">
      <c r="A65" s="250" t="s">
        <v>424</v>
      </c>
      <c r="B65" s="251" t="s">
        <v>114</v>
      </c>
      <c r="C65" s="252"/>
      <c r="D65" s="252"/>
      <c r="E65" s="259">
        <f>'61.342'!E102</f>
        <v>568603213</v>
      </c>
      <c r="F65" s="350">
        <f t="shared" si="6"/>
        <v>0</v>
      </c>
      <c r="G65" s="259">
        <f>E65</f>
        <v>568603213</v>
      </c>
      <c r="H65" s="276"/>
      <c r="I65" s="276"/>
    </row>
    <row r="66" spans="1:11">
      <c r="A66" s="250" t="s">
        <v>425</v>
      </c>
      <c r="B66" s="251" t="s">
        <v>1676</v>
      </c>
      <c r="C66" s="259">
        <f>'61.342'!D112</f>
        <v>120000000000</v>
      </c>
      <c r="D66" s="259">
        <f>C66</f>
        <v>120000000000</v>
      </c>
      <c r="E66" s="259">
        <f>'61.342'!E103</f>
        <v>73857960957</v>
      </c>
      <c r="F66" s="350">
        <f t="shared" si="6"/>
        <v>0</v>
      </c>
      <c r="G66" s="259">
        <f>E66</f>
        <v>73857960957</v>
      </c>
      <c r="H66" s="276"/>
      <c r="I66" s="276"/>
    </row>
    <row r="67" spans="1:11">
      <c r="A67" s="250" t="s">
        <v>417</v>
      </c>
      <c r="B67" s="251" t="s">
        <v>1668</v>
      </c>
      <c r="C67" s="252"/>
      <c r="D67" s="252"/>
      <c r="E67" s="259"/>
      <c r="F67" s="350">
        <f t="shared" si="6"/>
        <v>0</v>
      </c>
      <c r="G67" s="259"/>
      <c r="H67" s="276"/>
      <c r="I67" s="276"/>
    </row>
    <row r="68" spans="1:11">
      <c r="A68" s="250" t="s">
        <v>418</v>
      </c>
      <c r="B68" s="251" t="s">
        <v>816</v>
      </c>
      <c r="C68" s="252"/>
      <c r="D68" s="252"/>
      <c r="E68" s="259">
        <f>'48.31'!D16</f>
        <v>336663626775</v>
      </c>
      <c r="F68" s="350">
        <f t="shared" si="6"/>
        <v>0</v>
      </c>
      <c r="G68" s="259">
        <f>E68</f>
        <v>336663626775</v>
      </c>
      <c r="H68" s="276"/>
      <c r="I68" s="276"/>
    </row>
    <row r="69" spans="1:11" ht="31.5">
      <c r="A69" s="261" t="s">
        <v>374</v>
      </c>
      <c r="B69" s="262" t="s">
        <v>817</v>
      </c>
      <c r="C69" s="263"/>
      <c r="D69" s="263"/>
      <c r="E69" s="270">
        <f>'48.31'!D17</f>
        <v>1836547319177</v>
      </c>
      <c r="F69" s="350">
        <f t="shared" si="6"/>
        <v>0</v>
      </c>
      <c r="G69" s="270">
        <f>E69</f>
        <v>1836547319177</v>
      </c>
      <c r="H69" s="278"/>
      <c r="I69" s="278"/>
    </row>
    <row r="70" spans="1:11" s="344" customFormat="1">
      <c r="A70" s="356" t="s">
        <v>820</v>
      </c>
      <c r="B70" s="357" t="s">
        <v>978</v>
      </c>
      <c r="C70" s="358">
        <f>SUBTOTAL(9,C71:C76)</f>
        <v>7283273000000</v>
      </c>
      <c r="D70" s="358">
        <f>SUBTOTAL(9,D71:D76)</f>
        <v>7283273000000</v>
      </c>
      <c r="E70" s="358">
        <f>SUBTOTAL(9,E71:E76)</f>
        <v>7874481914071</v>
      </c>
      <c r="F70" s="358">
        <f>SUBTOTAL(9,F71:F76)</f>
        <v>26485000000</v>
      </c>
      <c r="G70" s="358">
        <f>SUBTOTAL(9,G71:G76)</f>
        <v>7847996914071</v>
      </c>
      <c r="H70" s="279">
        <f t="shared" ref="H70:H71" si="22">E70/C70</f>
        <v>1.0811735210352544</v>
      </c>
      <c r="I70" s="276">
        <f t="shared" ref="I70:I71" si="23">G70/D70</f>
        <v>1.0775371064727355</v>
      </c>
      <c r="J70" s="355"/>
      <c r="K70" s="355"/>
    </row>
    <row r="71" spans="1:11" s="344" customFormat="1">
      <c r="A71" s="356" t="s">
        <v>421</v>
      </c>
      <c r="B71" s="357" t="s">
        <v>657</v>
      </c>
      <c r="C71" s="358">
        <f>SUBTOTAL(9,C72:C75)</f>
        <v>7283273000000</v>
      </c>
      <c r="D71" s="358">
        <f t="shared" ref="D71:G71" si="24">SUBTOTAL(9,D72:D75)</f>
        <v>7283273000000</v>
      </c>
      <c r="E71" s="358">
        <f t="shared" si="24"/>
        <v>7768570046596</v>
      </c>
      <c r="F71" s="358">
        <f t="shared" si="24"/>
        <v>0</v>
      </c>
      <c r="G71" s="358">
        <f t="shared" si="24"/>
        <v>7768570046596</v>
      </c>
      <c r="H71" s="279">
        <f t="shared" si="22"/>
        <v>1.066631725406421</v>
      </c>
      <c r="I71" s="276">
        <f t="shared" si="23"/>
        <v>1.066631725406421</v>
      </c>
      <c r="J71" s="355">
        <f>G71-D71</f>
        <v>485297046596</v>
      </c>
      <c r="K71" s="355"/>
    </row>
    <row r="72" spans="1:11">
      <c r="A72" s="359" t="s">
        <v>979</v>
      </c>
      <c r="B72" s="360" t="s">
        <v>980</v>
      </c>
      <c r="C72" s="361">
        <f>'61.342'!D122</f>
        <v>4456742000000</v>
      </c>
      <c r="D72" s="361">
        <f>C72</f>
        <v>4456742000000</v>
      </c>
      <c r="E72" s="361">
        <f>'61.342'!G122</f>
        <v>4568443000000</v>
      </c>
      <c r="F72" s="350">
        <f t="shared" si="6"/>
        <v>0</v>
      </c>
      <c r="G72" s="361">
        <f>E72</f>
        <v>4568443000000</v>
      </c>
      <c r="H72" s="362"/>
      <c r="I72" s="362"/>
    </row>
    <row r="73" spans="1:11">
      <c r="A73" s="359" t="s">
        <v>981</v>
      </c>
      <c r="B73" s="360" t="s">
        <v>725</v>
      </c>
      <c r="C73" s="361">
        <f>SUBTOTAL(9,C74:C75)</f>
        <v>2826531000000</v>
      </c>
      <c r="D73" s="361">
        <f t="shared" ref="D73:G73" si="25">SUBTOTAL(9,D74:D75)</f>
        <v>2826531000000</v>
      </c>
      <c r="E73" s="361">
        <f t="shared" si="25"/>
        <v>3200127046596</v>
      </c>
      <c r="F73" s="350">
        <f t="shared" ref="F73:F76" si="26">E73-G73</f>
        <v>0</v>
      </c>
      <c r="G73" s="361">
        <f t="shared" si="25"/>
        <v>3200127046596</v>
      </c>
      <c r="H73" s="361"/>
      <c r="I73" s="361"/>
    </row>
    <row r="74" spans="1:11" ht="31.5">
      <c r="A74" s="363" t="s">
        <v>704</v>
      </c>
      <c r="B74" s="347" t="s">
        <v>982</v>
      </c>
      <c r="C74" s="361">
        <f>'61.342'!D124</f>
        <v>2455424000000</v>
      </c>
      <c r="D74" s="361">
        <f>C74</f>
        <v>2455424000000</v>
      </c>
      <c r="E74" s="361">
        <f>'61.342'!G124</f>
        <v>2936246796000</v>
      </c>
      <c r="F74" s="350">
        <f t="shared" si="26"/>
        <v>0</v>
      </c>
      <c r="G74" s="361">
        <f>E74</f>
        <v>2936246796000</v>
      </c>
      <c r="H74" s="279">
        <f t="shared" ref="H74" si="27">E74/C74</f>
        <v>1.1958206794427357</v>
      </c>
      <c r="I74" s="276">
        <f t="shared" ref="I74" si="28">G74/D74</f>
        <v>1.1958206794427357</v>
      </c>
    </row>
    <row r="75" spans="1:11" ht="31.5">
      <c r="A75" s="363" t="s">
        <v>705</v>
      </c>
      <c r="B75" s="347" t="s">
        <v>727</v>
      </c>
      <c r="C75" s="361">
        <f>'61.342'!D125</f>
        <v>371107000000</v>
      </c>
      <c r="D75" s="361">
        <f>C75</f>
        <v>371107000000</v>
      </c>
      <c r="E75" s="361">
        <f>'61.342'!G125</f>
        <v>263880250596</v>
      </c>
      <c r="F75" s="350">
        <f t="shared" si="26"/>
        <v>0</v>
      </c>
      <c r="G75" s="361">
        <f>E75</f>
        <v>263880250596</v>
      </c>
      <c r="H75" s="362"/>
      <c r="I75" s="362"/>
    </row>
    <row r="76" spans="1:11" s="344" customFormat="1">
      <c r="A76" s="364" t="s">
        <v>422</v>
      </c>
      <c r="B76" s="365" t="s">
        <v>375</v>
      </c>
      <c r="C76" s="366"/>
      <c r="D76" s="366"/>
      <c r="E76" s="366">
        <f>'61.342'!E126</f>
        <v>105911867475</v>
      </c>
      <c r="F76" s="350">
        <f t="shared" si="26"/>
        <v>26485000000</v>
      </c>
      <c r="G76" s="366">
        <f>'61.342'!E126-'61.342'!F126</f>
        <v>79426867475</v>
      </c>
      <c r="H76" s="367"/>
      <c r="I76" s="367"/>
      <c r="J76" s="355"/>
      <c r="K76" s="355"/>
    </row>
    <row r="77" spans="1:11" s="344" customFormat="1">
      <c r="A77" s="978" t="s">
        <v>1127</v>
      </c>
      <c r="B77" s="80" t="s">
        <v>973</v>
      </c>
      <c r="C77" s="368">
        <f>'61.342'!C113</f>
        <v>103600000000</v>
      </c>
      <c r="D77" s="368">
        <f>C77</f>
        <v>103600000000</v>
      </c>
      <c r="E77" s="368">
        <f>'61.342'!E113</f>
        <v>91184191480</v>
      </c>
      <c r="F77" s="368">
        <f>'61.342'!F113</f>
        <v>0</v>
      </c>
      <c r="G77" s="368">
        <f>E77</f>
        <v>91184191480</v>
      </c>
      <c r="H77" s="369"/>
      <c r="I77" s="369"/>
      <c r="J77" s="355"/>
      <c r="K77" s="355"/>
    </row>
    <row r="78" spans="1:11">
      <c r="E78" s="341">
        <f>E8-E77</f>
        <v>14179109246677</v>
      </c>
      <c r="F78" s="341">
        <f t="shared" ref="F78:G78" si="29">F8-F77</f>
        <v>658768193650</v>
      </c>
      <c r="G78" s="341">
        <f t="shared" si="29"/>
        <v>13520341053027</v>
      </c>
    </row>
    <row r="80" spans="1:11" ht="24" customHeight="1"/>
  </sheetData>
  <mergeCells count="9">
    <mergeCell ref="A11:A15"/>
    <mergeCell ref="A17:A22"/>
    <mergeCell ref="A2:I2"/>
    <mergeCell ref="A3:I3"/>
    <mergeCell ref="A5:A6"/>
    <mergeCell ref="B5:B6"/>
    <mergeCell ref="C5:D5"/>
    <mergeCell ref="E5:G5"/>
    <mergeCell ref="H5:I5"/>
  </mergeCells>
  <pageMargins left="0.51181102362204722" right="0.31496062992125984" top="0.43307086614173229" bottom="0.43" header="0.31496062992125984" footer="0.21"/>
  <pageSetup paperSize="9" orientation="landscape" verticalDpi="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35"/>
  <sheetViews>
    <sheetView showFormulas="1" topLeftCell="B12" workbookViewId="0">
      <selection activeCell="C26" sqref="C26"/>
    </sheetView>
  </sheetViews>
  <sheetFormatPr defaultColWidth="5.453125" defaultRowHeight="12.75"/>
  <cols>
    <col min="1" max="1" width="18" style="1" customWidth="1"/>
    <col min="2" max="2" width="0.81640625" style="1" customWidth="1"/>
    <col min="3" max="3" width="19.36328125" style="1" customWidth="1"/>
    <col min="4" max="16384" width="5.453125" style="1"/>
  </cols>
  <sheetData>
    <row r="1" spans="1:3" ht="18.75" thickBot="1">
      <c r="A1" t="s">
        <v>411</v>
      </c>
    </row>
    <row r="2" spans="1:3" ht="13.5" thickBot="1">
      <c r="A2" s="2" t="s">
        <v>648</v>
      </c>
      <c r="C2" s="2" t="s">
        <v>649</v>
      </c>
    </row>
    <row r="3" spans="1:3">
      <c r="A3" s="3" t="s">
        <v>650</v>
      </c>
    </row>
    <row r="4" spans="1:3">
      <c r="A4" s="4" t="s">
        <v>651</v>
      </c>
    </row>
    <row r="5" spans="1:3">
      <c r="A5" s="5" t="s">
        <v>407</v>
      </c>
    </row>
    <row r="6" spans="1:3" ht="13.5" thickBot="1">
      <c r="A6" s="6">
        <v>3</v>
      </c>
    </row>
    <row r="8" spans="1:3" ht="13.5" thickBot="1"/>
    <row r="9" spans="1:3" ht="13.5" thickBot="1">
      <c r="A9" s="2" t="s">
        <v>408</v>
      </c>
    </row>
    <row r="10" spans="1:3" ht="13.5" thickBot="1">
      <c r="C10" s="2" t="s">
        <v>409</v>
      </c>
    </row>
    <row r="20" spans="3:3" ht="13.5" thickBot="1"/>
    <row r="21" spans="3:3" ht="13.5" thickBot="1"/>
    <row r="22" spans="3:3" ht="13.5" thickBot="1">
      <c r="C22" s="2" t="s">
        <v>410</v>
      </c>
    </row>
    <row r="30" spans="3:3" ht="13.5" thickBot="1"/>
    <row r="32" spans="3:3" ht="13.5" thickBot="1"/>
    <row r="35" ht="13.5" thickBot="1"/>
  </sheetData>
  <sheetProtection password="CFB0" sheet="1" objects="1"/>
  <phoneticPr fontId="27" type="noConversion"/>
  <pageMargins left="0.75" right="0.75" top="0.41" bottom="0.5" header="0.22" footer="0.27"/>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E11" sqref="E11"/>
    </sheetView>
  </sheetViews>
  <sheetFormatPr defaultColWidth="8.81640625" defaultRowHeight="15.75"/>
  <cols>
    <col min="1" max="1" width="4.6328125" style="340" customWidth="1"/>
    <col min="2" max="2" width="24.26953125" style="340" customWidth="1"/>
    <col min="3" max="8" width="12.08984375" style="340" customWidth="1"/>
    <col min="9" max="16384" width="8.81640625" style="340"/>
  </cols>
  <sheetData>
    <row r="1" spans="1:8">
      <c r="A1" s="344" t="s">
        <v>1099</v>
      </c>
    </row>
    <row r="3" spans="1:8">
      <c r="A3" s="1369" t="s">
        <v>3281</v>
      </c>
      <c r="B3" s="1369"/>
      <c r="C3" s="1369"/>
      <c r="D3" s="1369"/>
      <c r="E3" s="1369"/>
      <c r="F3" s="1369"/>
      <c r="G3" s="1369"/>
      <c r="H3" s="1369"/>
    </row>
    <row r="4" spans="1:8">
      <c r="A4" s="580"/>
      <c r="B4" s="580"/>
      <c r="C4" s="580"/>
      <c r="D4" s="580"/>
      <c r="E4" s="580"/>
      <c r="F4" s="580"/>
      <c r="G4" s="580"/>
      <c r="H4" s="580"/>
    </row>
    <row r="5" spans="1:8">
      <c r="G5" s="340" t="s">
        <v>3282</v>
      </c>
    </row>
    <row r="6" spans="1:8" s="831" customFormat="1">
      <c r="A6" s="1370" t="s">
        <v>428</v>
      </c>
      <c r="B6" s="1370" t="s">
        <v>3283</v>
      </c>
      <c r="C6" s="1370" t="s">
        <v>3284</v>
      </c>
      <c r="D6" s="1370" t="s">
        <v>3285</v>
      </c>
      <c r="E6" s="1371" t="s">
        <v>3286</v>
      </c>
      <c r="F6" s="1370" t="s">
        <v>790</v>
      </c>
      <c r="G6" s="1370" t="s">
        <v>3287</v>
      </c>
      <c r="H6" s="1370"/>
    </row>
    <row r="7" spans="1:8" s="831" customFormat="1">
      <c r="A7" s="1370"/>
      <c r="B7" s="1370"/>
      <c r="C7" s="1370"/>
      <c r="D7" s="1370"/>
      <c r="E7" s="1372"/>
      <c r="F7" s="1370"/>
      <c r="G7" s="832" t="s">
        <v>3288</v>
      </c>
      <c r="H7" s="832" t="s">
        <v>3289</v>
      </c>
    </row>
    <row r="8" spans="1:8" s="831" customFormat="1">
      <c r="A8" s="832" t="s">
        <v>416</v>
      </c>
      <c r="B8" s="832" t="s">
        <v>417</v>
      </c>
      <c r="C8" s="832">
        <v>1</v>
      </c>
      <c r="D8" s="832">
        <v>2</v>
      </c>
      <c r="E8" s="832"/>
      <c r="F8" s="832">
        <v>3</v>
      </c>
      <c r="G8" s="832">
        <v>4</v>
      </c>
      <c r="H8" s="832">
        <v>5</v>
      </c>
    </row>
    <row r="9" spans="1:8" ht="24" customHeight="1">
      <c r="A9" s="833">
        <v>1</v>
      </c>
      <c r="B9" s="833" t="s">
        <v>3290</v>
      </c>
      <c r="C9" s="834">
        <f>'[27]PL III'!$C$11</f>
        <v>263638.71629299998</v>
      </c>
      <c r="D9" s="834">
        <f>C9</f>
        <v>263638.71629299998</v>
      </c>
      <c r="E9" s="834">
        <f>D9</f>
        <v>263638.71629299998</v>
      </c>
      <c r="F9" s="834">
        <f>D9</f>
        <v>263638.71629299998</v>
      </c>
      <c r="G9" s="835">
        <f>F9/C9</f>
        <v>1</v>
      </c>
      <c r="H9" s="835">
        <f>F9/C9</f>
        <v>1</v>
      </c>
    </row>
    <row r="10" spans="1:8" ht="24" customHeight="1">
      <c r="A10" s="374">
        <v>2</v>
      </c>
      <c r="B10" s="374" t="s">
        <v>3291</v>
      </c>
      <c r="C10" s="361">
        <v>103600</v>
      </c>
      <c r="D10" s="361">
        <f>C10</f>
        <v>103600</v>
      </c>
      <c r="E10" s="361">
        <f>F10</f>
        <v>91184.191479999994</v>
      </c>
      <c r="F10" s="361">
        <f>'61.342'!G113/1000000</f>
        <v>91184.191479999994</v>
      </c>
      <c r="G10" s="835">
        <f t="shared" ref="G10:G12" si="0">F10/C10</f>
        <v>0.88015628841698834</v>
      </c>
      <c r="H10" s="835">
        <f t="shared" ref="H10:H12" si="1">F10/C10</f>
        <v>0.88015628841698834</v>
      </c>
    </row>
    <row r="11" spans="1:8" ht="24" customHeight="1">
      <c r="A11" s="374">
        <v>3</v>
      </c>
      <c r="B11" s="374" t="s">
        <v>3292</v>
      </c>
      <c r="C11" s="361">
        <v>90000</v>
      </c>
      <c r="D11" s="361">
        <v>111200</v>
      </c>
      <c r="E11" s="361">
        <f>F11</f>
        <v>107800</v>
      </c>
      <c r="F11" s="361">
        <f>'[27]PL III'!$E$11</f>
        <v>107800</v>
      </c>
      <c r="G11" s="835">
        <f t="shared" si="0"/>
        <v>1.1977777777777778</v>
      </c>
      <c r="H11" s="835">
        <f t="shared" si="1"/>
        <v>1.1977777777777778</v>
      </c>
    </row>
    <row r="12" spans="1:8" ht="24" customHeight="1">
      <c r="A12" s="836">
        <v>4</v>
      </c>
      <c r="B12" s="836" t="s">
        <v>3293</v>
      </c>
      <c r="C12" s="375">
        <f>C9+C10-C11</f>
        <v>277238.71629299998</v>
      </c>
      <c r="D12" s="375">
        <f t="shared" ref="D12:F12" si="2">D9+D10-D11</f>
        <v>256038.71629299998</v>
      </c>
      <c r="E12" s="375">
        <f t="shared" si="2"/>
        <v>247022.90777299996</v>
      </c>
      <c r="F12" s="375">
        <f t="shared" si="2"/>
        <v>247022.90777299996</v>
      </c>
      <c r="G12" s="837">
        <f t="shared" si="0"/>
        <v>0.89101158408168935</v>
      </c>
      <c r="H12" s="837">
        <f t="shared" si="1"/>
        <v>0.89101158408168935</v>
      </c>
    </row>
    <row r="14" spans="1:8" ht="31.5" customHeight="1">
      <c r="A14" s="1373" t="s">
        <v>3294</v>
      </c>
      <c r="B14" s="1373"/>
      <c r="C14" s="1373"/>
      <c r="D14" s="1373"/>
      <c r="E14" s="1373"/>
      <c r="F14" s="1373"/>
      <c r="G14" s="1373"/>
      <c r="H14" s="1373"/>
    </row>
    <row r="15" spans="1:8" ht="31.5" customHeight="1">
      <c r="A15" s="838"/>
      <c r="B15" s="838"/>
      <c r="C15" s="838"/>
      <c r="D15" s="838"/>
      <c r="E15" s="838"/>
      <c r="F15" s="838"/>
      <c r="G15" s="838"/>
      <c r="H15" s="838"/>
    </row>
    <row r="16" spans="1:8" s="354" customFormat="1" ht="18" customHeight="1">
      <c r="B16" s="839" t="s">
        <v>3295</v>
      </c>
      <c r="C16" s="1374" t="s">
        <v>3296</v>
      </c>
      <c r="D16" s="1374"/>
      <c r="E16" s="1374"/>
      <c r="F16" s="1374" t="s">
        <v>3296</v>
      </c>
      <c r="G16" s="1374"/>
      <c r="H16" s="1374"/>
    </row>
    <row r="17" spans="2:8">
      <c r="B17" s="580" t="s">
        <v>3297</v>
      </c>
      <c r="C17" s="1369" t="s">
        <v>1100</v>
      </c>
      <c r="D17" s="1369"/>
      <c r="E17" s="1369"/>
      <c r="F17" s="1369" t="s">
        <v>3298</v>
      </c>
      <c r="G17" s="1369"/>
      <c r="H17" s="1369"/>
    </row>
    <row r="18" spans="2:8">
      <c r="F18" s="1369" t="s">
        <v>3299</v>
      </c>
      <c r="G18" s="1369"/>
      <c r="H18" s="1369"/>
    </row>
  </sheetData>
  <mergeCells count="14">
    <mergeCell ref="F18:H18"/>
    <mergeCell ref="A3:H3"/>
    <mergeCell ref="A6:A7"/>
    <mergeCell ref="B6:B7"/>
    <mergeCell ref="C6:C7"/>
    <mergeCell ref="D6:D7"/>
    <mergeCell ref="E6:E7"/>
    <mergeCell ref="F6:F7"/>
    <mergeCell ref="G6:H6"/>
    <mergeCell ref="A14:H14"/>
    <mergeCell ref="C16:E16"/>
    <mergeCell ref="F16:H16"/>
    <mergeCell ref="C17:E17"/>
    <mergeCell ref="F17:H1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activeCell="B1" sqref="B1:B1048576"/>
    </sheetView>
  </sheetViews>
  <sheetFormatPr defaultColWidth="8.81640625" defaultRowHeight="18.75"/>
  <cols>
    <col min="1" max="2" width="15.1796875" style="287" customWidth="1"/>
    <col min="3" max="3" width="16.81640625" style="288" bestFit="1" customWidth="1"/>
    <col min="4" max="4" width="16" style="288" bestFit="1" customWidth="1"/>
    <col min="5" max="5" width="15" style="288" bestFit="1" customWidth="1"/>
    <col min="6" max="6" width="17.26953125" style="288" bestFit="1" customWidth="1"/>
    <col min="7" max="7" width="12.6328125" style="287" bestFit="1" customWidth="1"/>
    <col min="8" max="16384" width="8.81640625" style="287"/>
  </cols>
  <sheetData>
    <row r="1" spans="1:7">
      <c r="C1" s="288" t="s">
        <v>3864</v>
      </c>
      <c r="D1" s="288" t="s">
        <v>3856</v>
      </c>
      <c r="E1" s="288" t="s">
        <v>3857</v>
      </c>
    </row>
    <row r="2" spans="1:7">
      <c r="A2" s="287" t="s">
        <v>1718</v>
      </c>
      <c r="C2" s="972">
        <v>11653568291</v>
      </c>
      <c r="D2" s="288">
        <v>11653568291</v>
      </c>
    </row>
    <row r="3" spans="1:7">
      <c r="A3" s="287" t="s">
        <v>3855</v>
      </c>
      <c r="C3" s="972">
        <v>26021152620</v>
      </c>
      <c r="D3" s="288">
        <v>26021152620</v>
      </c>
      <c r="E3" s="288">
        <f>1958581380+1484000000+861000000</f>
        <v>4303581380</v>
      </c>
      <c r="F3" s="288">
        <f>E3</f>
        <v>4303581380</v>
      </c>
    </row>
    <row r="4" spans="1:7">
      <c r="A4" s="287" t="s">
        <v>3858</v>
      </c>
      <c r="C4" s="972">
        <v>4116772703</v>
      </c>
      <c r="D4" s="288">
        <v>4116772703</v>
      </c>
    </row>
    <row r="5" spans="1:7">
      <c r="A5" s="287" t="s">
        <v>3859</v>
      </c>
      <c r="C5" s="972">
        <v>28202300000</v>
      </c>
      <c r="D5" s="288">
        <v>28202300000</v>
      </c>
      <c r="E5" s="288">
        <v>7050575000</v>
      </c>
      <c r="F5" s="288">
        <f>E5</f>
        <v>7050575000</v>
      </c>
    </row>
    <row r="6" spans="1:7">
      <c r="A6" s="287" t="s">
        <v>3860</v>
      </c>
      <c r="C6" s="972">
        <v>38352840600</v>
      </c>
      <c r="D6" s="288">
        <v>38352840600</v>
      </c>
    </row>
    <row r="7" spans="1:7">
      <c r="A7" s="287" t="s">
        <v>3861</v>
      </c>
      <c r="C7" s="972">
        <v>25971140000</v>
      </c>
      <c r="D7" s="288">
        <v>28668446000</v>
      </c>
      <c r="E7" s="288">
        <v>6264035100</v>
      </c>
      <c r="F7" s="288">
        <v>4997456600</v>
      </c>
      <c r="G7" s="973">
        <f>E7-F7</f>
        <v>1266578500</v>
      </c>
    </row>
    <row r="8" spans="1:7">
      <c r="A8" s="287" t="s">
        <v>3862</v>
      </c>
      <c r="C8" s="972">
        <v>48806719500</v>
      </c>
      <c r="D8" s="288">
        <v>48806719500</v>
      </c>
    </row>
    <row r="9" spans="1:7">
      <c r="A9" s="287" t="s">
        <v>3861</v>
      </c>
      <c r="C9" s="972">
        <v>41740052672</v>
      </c>
      <c r="D9" s="288">
        <v>41740052672</v>
      </c>
    </row>
    <row r="10" spans="1:7">
      <c r="A10" s="287" t="s">
        <v>3873</v>
      </c>
      <c r="C10" s="972"/>
      <c r="E10" s="288">
        <v>28400000000</v>
      </c>
    </row>
    <row r="11" spans="1:7">
      <c r="A11" s="287" t="s">
        <v>3874</v>
      </c>
      <c r="C11" s="972"/>
      <c r="E11" s="288">
        <v>45166000000</v>
      </c>
    </row>
    <row r="12" spans="1:7">
      <c r="A12" s="287" t="s">
        <v>3863</v>
      </c>
      <c r="C12" s="972">
        <v>126085364</v>
      </c>
      <c r="D12" s="288">
        <v>126085364</v>
      </c>
    </row>
    <row r="13" spans="1:7" s="970" customFormat="1">
      <c r="C13" s="971">
        <f>SUM(C2:C12)</f>
        <v>224990631750</v>
      </c>
      <c r="D13" s="971">
        <f>SUM(D2:D12)</f>
        <v>227687937750</v>
      </c>
      <c r="E13" s="971">
        <f>SUM(E2:E12)</f>
        <v>91184191480</v>
      </c>
      <c r="F13" s="971">
        <f>SUM(F2:F12)</f>
        <v>16351612980</v>
      </c>
    </row>
    <row r="14" spans="1:7">
      <c r="C14" s="288">
        <v>5029312846</v>
      </c>
      <c r="D14" s="288">
        <v>5029312846</v>
      </c>
    </row>
    <row r="15" spans="1:7">
      <c r="C15" s="288">
        <f>C13+C14</f>
        <v>230019944596</v>
      </c>
      <c r="D15" s="288">
        <f t="shared" ref="D15:E15" si="0">D13+D14</f>
        <v>232717250596</v>
      </c>
      <c r="E15" s="288">
        <f t="shared" si="0"/>
        <v>91184191480</v>
      </c>
    </row>
    <row r="16" spans="1:7">
      <c r="D16" s="288">
        <f>D15-C15</f>
        <v>2697306000</v>
      </c>
      <c r="E16" s="288">
        <v>14006612980</v>
      </c>
    </row>
    <row r="17" spans="4:5">
      <c r="D17" s="288">
        <f>D16/0.8</f>
        <v>3371632500</v>
      </c>
      <c r="E17" s="288">
        <f>E15-E16</f>
        <v>77177578500</v>
      </c>
    </row>
    <row r="18" spans="4:5">
      <c r="D18" s="288">
        <f>D17*0.2</f>
        <v>674326500</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A11" sqref="A11"/>
    </sheetView>
  </sheetViews>
  <sheetFormatPr defaultColWidth="8.81640625" defaultRowHeight="18.75"/>
  <cols>
    <col min="1" max="1" width="106" style="287" bestFit="1" customWidth="1"/>
    <col min="2" max="16384" width="8.81640625" style="287"/>
  </cols>
  <sheetData>
    <row r="1" spans="1:1">
      <c r="A1" s="287" t="s">
        <v>3865</v>
      </c>
    </row>
    <row r="2" spans="1:1">
      <c r="A2" s="287" t="s">
        <v>3866</v>
      </c>
    </row>
    <row r="3" spans="1:1">
      <c r="A3" s="287" t="s">
        <v>3867</v>
      </c>
    </row>
    <row r="4" spans="1:1">
      <c r="A4" s="287" t="s">
        <v>3868</v>
      </c>
    </row>
    <row r="5" spans="1:1">
      <c r="A5" s="287" t="s">
        <v>3869</v>
      </c>
    </row>
    <row r="6" spans="1:1">
      <c r="A6" s="287" t="s">
        <v>3870</v>
      </c>
    </row>
    <row r="7" spans="1:1">
      <c r="A7" s="287" t="s">
        <v>3871</v>
      </c>
    </row>
    <row r="8" spans="1:1">
      <c r="A8" s="287" t="s">
        <v>3872</v>
      </c>
    </row>
  </sheetData>
  <pageMargins left="0.7" right="0.7" top="0.75" bottom="0.75" header="0.3" footer="0.3"/>
  <pageSetup paperSize="9"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topLeftCell="J1" workbookViewId="0">
      <selection activeCell="D19" sqref="D19"/>
    </sheetView>
  </sheetViews>
  <sheetFormatPr defaultColWidth="8.81640625" defaultRowHeight="18.75"/>
  <cols>
    <col min="1" max="1" width="4.453125" style="287" customWidth="1"/>
    <col min="2" max="2" width="35.6328125" style="287" customWidth="1"/>
    <col min="3" max="3" width="15.81640625" style="288" customWidth="1"/>
    <col min="4" max="4" width="15.453125" style="288" customWidth="1"/>
    <col min="5" max="5" width="7.453125" style="295" customWidth="1"/>
    <col min="6" max="6" width="19.81640625" style="288" bestFit="1" customWidth="1"/>
    <col min="7" max="7" width="15.90625" style="288" bestFit="1" customWidth="1"/>
    <col min="8" max="9" width="14.7265625" style="287" bestFit="1" customWidth="1"/>
    <col min="10" max="12" width="15.7265625" style="287" bestFit="1" customWidth="1"/>
    <col min="13" max="14" width="14.7265625" style="287" bestFit="1" customWidth="1"/>
    <col min="15" max="15" width="19" style="287" bestFit="1" customWidth="1"/>
    <col min="16" max="16384" width="8.81640625" style="287"/>
  </cols>
  <sheetData>
    <row r="1" spans="1:15">
      <c r="D1" s="293" t="s">
        <v>1677</v>
      </c>
    </row>
    <row r="2" spans="1:15" ht="22.5" customHeight="1">
      <c r="A2" s="1149" t="s">
        <v>3847</v>
      </c>
      <c r="B2" s="1149"/>
      <c r="C2" s="1149"/>
      <c r="D2" s="1149"/>
      <c r="E2" s="1149"/>
    </row>
    <row r="3" spans="1:15" s="290" customFormat="1" ht="34.5" customHeight="1">
      <c r="A3" s="1150" t="s">
        <v>3850</v>
      </c>
      <c r="B3" s="1150"/>
      <c r="C3" s="1150"/>
      <c r="D3" s="1150"/>
      <c r="E3" s="1150"/>
      <c r="F3" s="289"/>
      <c r="G3" s="289"/>
    </row>
    <row r="4" spans="1:15">
      <c r="C4" s="288">
        <f>C7-'48.31'!C20</f>
        <v>0</v>
      </c>
      <c r="E4" s="294" t="s">
        <v>897</v>
      </c>
    </row>
    <row r="5" spans="1:15" ht="41.25" customHeight="1">
      <c r="A5" s="246" t="s">
        <v>428</v>
      </c>
      <c r="B5" s="246" t="s">
        <v>1678</v>
      </c>
      <c r="C5" s="249" t="s">
        <v>796</v>
      </c>
      <c r="D5" s="249" t="s">
        <v>790</v>
      </c>
      <c r="E5" s="238" t="s">
        <v>791</v>
      </c>
    </row>
    <row r="6" spans="1:15">
      <c r="A6" s="246" t="s">
        <v>416</v>
      </c>
      <c r="B6" s="246" t="s">
        <v>417</v>
      </c>
      <c r="C6" s="249">
        <v>1</v>
      </c>
      <c r="D6" s="249">
        <v>2</v>
      </c>
      <c r="E6" s="238" t="s">
        <v>821</v>
      </c>
    </row>
    <row r="7" spans="1:15">
      <c r="A7" s="246"/>
      <c r="B7" s="68" t="s">
        <v>792</v>
      </c>
      <c r="C7" s="73">
        <f>C8+C29+C35</f>
        <v>10335003000000</v>
      </c>
      <c r="D7" s="73">
        <f>D8+D29+D35</f>
        <v>12891644618041</v>
      </c>
      <c r="E7" s="238">
        <f>D7/C7</f>
        <v>1.2473769594494555</v>
      </c>
      <c r="F7" s="288">
        <f>'48.31'!D20</f>
        <v>13006546563516</v>
      </c>
      <c r="G7" s="288">
        <f>F7-D7</f>
        <v>114901945475</v>
      </c>
    </row>
    <row r="8" spans="1:15">
      <c r="A8" s="246" t="s">
        <v>416</v>
      </c>
      <c r="B8" s="68" t="s">
        <v>793</v>
      </c>
      <c r="C8" s="73">
        <f>C9+C20+C24+C25+C26+C27+C28</f>
        <v>10063423000000</v>
      </c>
      <c r="D8" s="73">
        <f>D9+D20+D24+D25+D26+D27</f>
        <v>10192329544971</v>
      </c>
      <c r="E8" s="238">
        <f t="shared" ref="E8:E32" si="0">D8/C8</f>
        <v>1.01280941335478</v>
      </c>
    </row>
    <row r="9" spans="1:15">
      <c r="A9" s="246" t="s">
        <v>421</v>
      </c>
      <c r="B9" s="68" t="s">
        <v>501</v>
      </c>
      <c r="C9" s="73">
        <f>C10+C18+C19</f>
        <v>3344077000000</v>
      </c>
      <c r="D9" s="73">
        <f>D10+D18+D19</f>
        <v>3893319000655</v>
      </c>
      <c r="E9" s="238">
        <f t="shared" si="0"/>
        <v>1.1642432278488204</v>
      </c>
      <c r="F9" s="983"/>
      <c r="G9" s="983"/>
    </row>
    <row r="10" spans="1:15">
      <c r="A10" s="69">
        <v>1</v>
      </c>
      <c r="B10" s="70" t="s">
        <v>822</v>
      </c>
      <c r="C10" s="72">
        <f>'62.342'!D13</f>
        <v>1575500000000</v>
      </c>
      <c r="D10" s="72">
        <f>'62.342'!E12-D18-D19-F33</f>
        <v>3779304000655</v>
      </c>
      <c r="E10" s="239">
        <f t="shared" si="0"/>
        <v>2.3987965729324023</v>
      </c>
      <c r="F10" s="983">
        <f>'48.31'!D22</f>
        <v>4114185774349</v>
      </c>
      <c r="G10" s="983"/>
    </row>
    <row r="11" spans="1:15">
      <c r="A11" s="69"/>
      <c r="B11" s="70" t="s">
        <v>823</v>
      </c>
      <c r="C11" s="72"/>
      <c r="D11" s="72"/>
      <c r="E11" s="239"/>
    </row>
    <row r="12" spans="1:15" s="292" customFormat="1">
      <c r="A12" s="284" t="s">
        <v>802</v>
      </c>
      <c r="B12" s="71" t="s">
        <v>824</v>
      </c>
      <c r="C12" s="285">
        <v>134124000000</v>
      </c>
      <c r="D12" s="285">
        <f>'62.342'!E16</f>
        <v>819215361113</v>
      </c>
      <c r="E12" s="239">
        <f t="shared" si="0"/>
        <v>6.1078953886925529</v>
      </c>
      <c r="F12" s="982"/>
      <c r="G12" s="291"/>
    </row>
    <row r="13" spans="1:15" s="292" customFormat="1">
      <c r="A13" s="284" t="s">
        <v>802</v>
      </c>
      <c r="B13" s="71" t="s">
        <v>825</v>
      </c>
      <c r="C13" s="285">
        <v>21558000000</v>
      </c>
      <c r="D13" s="285">
        <f>'62.342'!E17</f>
        <v>11280648200</v>
      </c>
      <c r="E13" s="239">
        <f t="shared" si="0"/>
        <v>0.52326970034326004</v>
      </c>
      <c r="F13" s="982"/>
      <c r="G13" s="291"/>
    </row>
    <row r="14" spans="1:15">
      <c r="A14" s="69"/>
      <c r="B14" s="70" t="s">
        <v>826</v>
      </c>
      <c r="C14" s="72"/>
      <c r="D14" s="72"/>
      <c r="E14" s="239"/>
      <c r="F14" s="983" t="s">
        <v>3884</v>
      </c>
      <c r="G14" s="288" t="s">
        <v>3886</v>
      </c>
      <c r="H14" s="287" t="s">
        <v>3887</v>
      </c>
      <c r="I14" s="287" t="s">
        <v>1690</v>
      </c>
      <c r="J14" s="287" t="s">
        <v>1691</v>
      </c>
      <c r="K14" s="287" t="s">
        <v>1692</v>
      </c>
      <c r="L14" s="287" t="s">
        <v>1693</v>
      </c>
      <c r="M14" s="287" t="s">
        <v>1694</v>
      </c>
      <c r="N14" s="287" t="s">
        <v>1695</v>
      </c>
      <c r="O14" s="287" t="s">
        <v>3888</v>
      </c>
    </row>
    <row r="15" spans="1:15" s="292" customFormat="1">
      <c r="A15" s="286" t="s">
        <v>802</v>
      </c>
      <c r="B15" s="71" t="s">
        <v>1686</v>
      </c>
      <c r="C15" s="285">
        <v>455400000000</v>
      </c>
      <c r="D15" s="285">
        <f>SUM(F15:N15)</f>
        <v>510274650492</v>
      </c>
      <c r="E15" s="239">
        <f t="shared" si="0"/>
        <v>1.1204976954150199</v>
      </c>
      <c r="F15" s="291">
        <f>'[2]chi iết hà'!$Q$31</f>
        <v>274792285755</v>
      </c>
      <c r="G15" s="7">
        <v>35423045992</v>
      </c>
      <c r="H15" s="7">
        <v>21580666145</v>
      </c>
      <c r="I15" s="7">
        <v>27761920391</v>
      </c>
      <c r="J15" s="7">
        <v>28966960723</v>
      </c>
      <c r="K15" s="7">
        <v>32766764483</v>
      </c>
      <c r="L15" s="7">
        <v>31904561000</v>
      </c>
      <c r="M15" s="7">
        <v>20299399750</v>
      </c>
      <c r="N15" s="7">
        <v>36779046253</v>
      </c>
    </row>
    <row r="16" spans="1:15" s="292" customFormat="1">
      <c r="A16" s="284" t="s">
        <v>802</v>
      </c>
      <c r="B16" s="71" t="s">
        <v>827</v>
      </c>
      <c r="C16" s="285">
        <v>934000000000</v>
      </c>
      <c r="D16" s="285">
        <f>SUM(F16:O16)</f>
        <v>1123034623651</v>
      </c>
      <c r="E16" s="239">
        <f t="shared" si="0"/>
        <v>1.2023925306755889</v>
      </c>
      <c r="F16" s="291">
        <f>'[2]chi iết hà'!$Q$203</f>
        <v>282634121508</v>
      </c>
      <c r="G16" s="7">
        <v>1846507000</v>
      </c>
      <c r="H16" s="7">
        <v>6608917916</v>
      </c>
      <c r="I16" s="7">
        <v>77582628902</v>
      </c>
      <c r="J16" s="7">
        <v>101115198465</v>
      </c>
      <c r="K16" s="7">
        <v>171729035131</v>
      </c>
      <c r="L16" s="7">
        <v>219705877923</v>
      </c>
      <c r="M16" s="7">
        <v>57803899540</v>
      </c>
      <c r="N16" s="7">
        <v>77769145549</v>
      </c>
      <c r="O16" s="291">
        <v>126239291717</v>
      </c>
    </row>
    <row r="17" spans="1:8" s="292" customFormat="1">
      <c r="A17" s="284" t="s">
        <v>802</v>
      </c>
      <c r="B17" s="71" t="s">
        <v>828</v>
      </c>
      <c r="C17" s="285">
        <v>40000000000</v>
      </c>
      <c r="D17" s="285">
        <f>'[2]chi iết hà'!$Q$359</f>
        <v>38387167338</v>
      </c>
      <c r="E17" s="239">
        <f t="shared" si="0"/>
        <v>0.95967918345000003</v>
      </c>
      <c r="F17" s="291"/>
      <c r="G17" s="291"/>
    </row>
    <row r="18" spans="1:8" ht="63" customHeight="1">
      <c r="A18" s="69">
        <v>2</v>
      </c>
      <c r="B18" s="70" t="s">
        <v>829</v>
      </c>
      <c r="C18" s="72">
        <f>'62.342'!D27</f>
        <v>1000000000</v>
      </c>
      <c r="D18" s="72">
        <f>'62.342'!E27</f>
        <v>5925000000</v>
      </c>
      <c r="E18" s="239">
        <f t="shared" si="0"/>
        <v>5.9249999999999998</v>
      </c>
    </row>
    <row r="19" spans="1:8" ht="18" customHeight="1">
      <c r="A19" s="69">
        <v>3</v>
      </c>
      <c r="B19" s="70" t="s">
        <v>1685</v>
      </c>
      <c r="C19" s="72">
        <f>'62.342'!D28-C29</f>
        <v>1767577000000</v>
      </c>
      <c r="D19" s="285">
        <f>'62.342'!E28</f>
        <v>108090000000</v>
      </c>
      <c r="E19" s="239">
        <f t="shared" si="0"/>
        <v>6.1151508533998804E-2</v>
      </c>
    </row>
    <row r="20" spans="1:8">
      <c r="A20" s="246" t="s">
        <v>422</v>
      </c>
      <c r="B20" s="68" t="s">
        <v>505</v>
      </c>
      <c r="C20" s="73">
        <f>'62.342'!D30</f>
        <v>6450406000000</v>
      </c>
      <c r="D20" s="73">
        <f>'62.342'!E30-G33</f>
        <v>6298010544316</v>
      </c>
      <c r="E20" s="238">
        <f t="shared" si="0"/>
        <v>0.97637428470642007</v>
      </c>
      <c r="F20" s="288">
        <f>'62.342'!E30</f>
        <v>6375084999331</v>
      </c>
      <c r="G20" s="288">
        <f>F20-D20</f>
        <v>77074455015</v>
      </c>
    </row>
    <row r="21" spans="1:8">
      <c r="A21" s="69"/>
      <c r="B21" s="71" t="s">
        <v>502</v>
      </c>
      <c r="C21" s="72"/>
      <c r="D21" s="72"/>
      <c r="E21" s="239"/>
    </row>
    <row r="22" spans="1:8">
      <c r="A22" s="69">
        <v>1</v>
      </c>
      <c r="B22" s="71" t="s">
        <v>824</v>
      </c>
      <c r="C22" s="72">
        <f>'62.342'!D33</f>
        <v>2702351000000</v>
      </c>
      <c r="D22" s="72">
        <f>'62.342'!E33</f>
        <v>2463298753337</v>
      </c>
      <c r="E22" s="239">
        <f t="shared" si="0"/>
        <v>0.91153915732523272</v>
      </c>
    </row>
    <row r="23" spans="1:8">
      <c r="A23" s="69">
        <v>2</v>
      </c>
      <c r="B23" s="71" t="s">
        <v>831</v>
      </c>
      <c r="C23" s="72">
        <f>'62.342'!D35</f>
        <v>30000000000</v>
      </c>
      <c r="D23" s="72">
        <f>'62.342'!E35</f>
        <v>17663237450</v>
      </c>
      <c r="E23" s="239">
        <f t="shared" si="0"/>
        <v>0.58877458166666663</v>
      </c>
    </row>
    <row r="24" spans="1:8">
      <c r="A24" s="246" t="s">
        <v>423</v>
      </c>
      <c r="B24" s="68" t="s">
        <v>794</v>
      </c>
      <c r="C24" s="981">
        <f>'48.31'!C24</f>
        <v>2000000000</v>
      </c>
      <c r="D24" s="73">
        <f>'62.342'!E29</f>
        <v>0</v>
      </c>
      <c r="E24" s="238">
        <f t="shared" si="0"/>
        <v>0</v>
      </c>
    </row>
    <row r="25" spans="1:8">
      <c r="A25" s="246" t="s">
        <v>424</v>
      </c>
      <c r="B25" s="68" t="s">
        <v>115</v>
      </c>
      <c r="C25" s="981">
        <f>'62.342'!D45</f>
        <v>1000000000</v>
      </c>
      <c r="D25" s="73">
        <f>'62.342'!E45</f>
        <v>1000000000</v>
      </c>
      <c r="E25" s="238">
        <f t="shared" si="0"/>
        <v>1</v>
      </c>
    </row>
    <row r="26" spans="1:8">
      <c r="A26" s="246" t="s">
        <v>425</v>
      </c>
      <c r="B26" s="68" t="s">
        <v>720</v>
      </c>
      <c r="C26" s="981">
        <f>'62.342'!D44</f>
        <v>145940000000</v>
      </c>
      <c r="D26" s="72"/>
      <c r="E26" s="239"/>
    </row>
    <row r="27" spans="1:8">
      <c r="A27" s="246" t="s">
        <v>426</v>
      </c>
      <c r="B27" s="68" t="s">
        <v>787</v>
      </c>
      <c r="C27" s="72"/>
      <c r="D27" s="72"/>
      <c r="E27" s="239"/>
    </row>
    <row r="28" spans="1:8">
      <c r="A28" s="246" t="s">
        <v>844</v>
      </c>
      <c r="B28" s="68" t="s">
        <v>1689</v>
      </c>
      <c r="C28" s="73">
        <f>'62.342'!D47</f>
        <v>120000000000</v>
      </c>
      <c r="D28" s="72"/>
      <c r="E28" s="239"/>
    </row>
    <row r="29" spans="1:8">
      <c r="A29" s="246" t="s">
        <v>417</v>
      </c>
      <c r="B29" s="68" t="s">
        <v>795</v>
      </c>
      <c r="C29" s="73">
        <f>C30+C33</f>
        <v>271580000000</v>
      </c>
      <c r="D29" s="73">
        <f>D30+D33</f>
        <v>297941228709</v>
      </c>
      <c r="E29" s="238">
        <f t="shared" si="0"/>
        <v>1.0970661635945209</v>
      </c>
    </row>
    <row r="30" spans="1:8">
      <c r="A30" s="246" t="s">
        <v>421</v>
      </c>
      <c r="B30" s="68" t="s">
        <v>788</v>
      </c>
      <c r="C30" s="73">
        <f>SUM(C31:C32)</f>
        <v>271580000000</v>
      </c>
      <c r="D30" s="73">
        <f>SUM(D31:D32)</f>
        <v>297941228709</v>
      </c>
      <c r="E30" s="238">
        <f t="shared" si="0"/>
        <v>1.0970661635945209</v>
      </c>
      <c r="F30" s="288" t="s">
        <v>3881</v>
      </c>
      <c r="G30" s="288" t="s">
        <v>3882</v>
      </c>
    </row>
    <row r="31" spans="1:8">
      <c r="A31" s="69"/>
      <c r="B31" s="70" t="s">
        <v>1687</v>
      </c>
      <c r="C31" s="72">
        <v>159300000000</v>
      </c>
      <c r="D31" s="72">
        <f>'61.31'!I18+'61.31'!I41</f>
        <v>155680547667</v>
      </c>
      <c r="E31" s="239">
        <f t="shared" si="0"/>
        <v>0.97727901862523536</v>
      </c>
      <c r="F31" s="288">
        <f>'61.31'!J18+'61.31'!J41</f>
        <v>124259049068</v>
      </c>
      <c r="G31" s="288">
        <f>'61.31'!M18+'61.31'!M41</f>
        <v>31421498599</v>
      </c>
      <c r="H31" s="973">
        <f>G31+F31-D31</f>
        <v>0</v>
      </c>
    </row>
    <row r="32" spans="1:8">
      <c r="A32" s="69"/>
      <c r="B32" s="70" t="s">
        <v>1688</v>
      </c>
      <c r="C32" s="72">
        <v>112280000000</v>
      </c>
      <c r="D32" s="72">
        <f>'61.31'!I11+'61.31'!I32</f>
        <v>142260681042</v>
      </c>
      <c r="E32" s="239">
        <f t="shared" si="0"/>
        <v>1.2670171093872462</v>
      </c>
      <c r="F32" s="288">
        <f>'61.31'!J11+'61.31'!J32</f>
        <v>96607724626</v>
      </c>
      <c r="G32" s="288">
        <f>'61.31'!M11+'61.31'!M32</f>
        <v>45652956416</v>
      </c>
      <c r="H32" s="973">
        <f>G32+F32-D32</f>
        <v>0</v>
      </c>
    </row>
    <row r="33" spans="1:7">
      <c r="A33" s="246" t="s">
        <v>422</v>
      </c>
      <c r="B33" s="68" t="s">
        <v>832</v>
      </c>
      <c r="C33" s="72"/>
      <c r="D33" s="72"/>
      <c r="E33" s="239"/>
      <c r="F33" s="288">
        <f>SUM(F31:F32)</f>
        <v>220866773694</v>
      </c>
      <c r="G33" s="288">
        <f>SUM(G31:G32)</f>
        <v>77074455015</v>
      </c>
    </row>
    <row r="34" spans="1:7">
      <c r="A34" s="69"/>
      <c r="B34" s="70" t="s">
        <v>833</v>
      </c>
      <c r="C34" s="72"/>
      <c r="D34" s="72"/>
      <c r="E34" s="239"/>
      <c r="F34" s="288" t="s">
        <v>3884</v>
      </c>
      <c r="G34" s="288" t="s">
        <v>3885</v>
      </c>
    </row>
    <row r="35" spans="1:7">
      <c r="A35" s="246" t="s">
        <v>418</v>
      </c>
      <c r="B35" s="68" t="s">
        <v>834</v>
      </c>
      <c r="C35" s="72"/>
      <c r="D35" s="73">
        <f>'62.342'!E46</f>
        <v>2401373844361</v>
      </c>
      <c r="E35" s="239"/>
      <c r="F35" s="288">
        <f>'61.31'!J10</f>
        <v>16456813449</v>
      </c>
      <c r="G35" s="288">
        <f>'61.31'!J31</f>
        <v>204409960245</v>
      </c>
    </row>
    <row r="36" spans="1:7" ht="50.25" customHeight="1">
      <c r="A36" s="1156" t="s">
        <v>1679</v>
      </c>
      <c r="B36" s="1156"/>
      <c r="C36" s="1156"/>
      <c r="D36" s="1156"/>
      <c r="E36" s="1156"/>
      <c r="F36" s="288">
        <f>'61.31'!M10</f>
        <v>18190183458</v>
      </c>
      <c r="G36" s="288">
        <f>'61.31'!M31</f>
        <v>58884271557</v>
      </c>
    </row>
    <row r="37" spans="1:7">
      <c r="F37" s="288">
        <f>SUM(F35:F36)</f>
        <v>34646996907</v>
      </c>
      <c r="G37" s="288">
        <f>SUM(G35:G36)</f>
        <v>263294231802</v>
      </c>
    </row>
    <row r="38" spans="1:7">
      <c r="F38" s="288">
        <f>F37+G37</f>
        <v>297941228709</v>
      </c>
    </row>
  </sheetData>
  <mergeCells count="3">
    <mergeCell ref="A3:E3"/>
    <mergeCell ref="A2:E2"/>
    <mergeCell ref="A36:E36"/>
  </mergeCells>
  <pageMargins left="0.68" right="0.19685039370078741" top="0.74803149606299213" bottom="0.74803149606299213" header="0.31496062992125984" footer="0.31496062992125984"/>
  <pageSetup paperSize="9" scale="90"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0"/>
  <sheetViews>
    <sheetView workbookViewId="0">
      <selection activeCell="B7" sqref="B7"/>
    </sheetView>
  </sheetViews>
  <sheetFormatPr defaultColWidth="8.81640625" defaultRowHeight="15"/>
  <cols>
    <col min="1" max="1" width="4.36328125" style="265" customWidth="1"/>
    <col min="2" max="2" width="34.08984375" style="265" customWidth="1"/>
    <col min="3" max="3" width="14.453125" style="266" customWidth="1"/>
    <col min="4" max="4" width="15.7265625" style="266" customWidth="1"/>
    <col min="5" max="5" width="15.08984375" style="265" customWidth="1"/>
    <col min="6" max="6" width="7.6328125" style="272" customWidth="1"/>
    <col min="7" max="7" width="16.6328125" style="266" bestFit="1" customWidth="1"/>
    <col min="8" max="9" width="13.81640625" style="265" bestFit="1" customWidth="1"/>
    <col min="10" max="16384" width="8.81640625" style="265"/>
  </cols>
  <sheetData>
    <row r="1" spans="1:7" ht="15.75">
      <c r="F1" s="236" t="s">
        <v>1680</v>
      </c>
    </row>
    <row r="2" spans="1:7" ht="15.75">
      <c r="A2" s="1149" t="s">
        <v>3849</v>
      </c>
      <c r="B2" s="1149"/>
      <c r="C2" s="1149"/>
      <c r="D2" s="1149"/>
      <c r="E2" s="1149"/>
      <c r="F2" s="1149"/>
    </row>
    <row r="3" spans="1:7" ht="15.75">
      <c r="A3" s="1150" t="s">
        <v>3850</v>
      </c>
      <c r="B3" s="1150"/>
      <c r="C3" s="1150"/>
      <c r="D3" s="1150"/>
      <c r="E3" s="1150"/>
      <c r="F3" s="1150"/>
    </row>
    <row r="4" spans="1:7" ht="15.75">
      <c r="F4" s="237" t="s">
        <v>818</v>
      </c>
    </row>
    <row r="5" spans="1:7" ht="15.75">
      <c r="A5" s="1151" t="s">
        <v>428</v>
      </c>
      <c r="B5" s="1151" t="s">
        <v>413</v>
      </c>
      <c r="C5" s="1152" t="s">
        <v>796</v>
      </c>
      <c r="D5" s="1152" t="s">
        <v>790</v>
      </c>
      <c r="E5" s="1151" t="s">
        <v>779</v>
      </c>
      <c r="F5" s="1151"/>
    </row>
    <row r="6" spans="1:7" ht="31.5">
      <c r="A6" s="1151"/>
      <c r="B6" s="1151"/>
      <c r="C6" s="1152"/>
      <c r="D6" s="1152"/>
      <c r="E6" s="1025" t="s">
        <v>835</v>
      </c>
      <c r="F6" s="1028" t="s">
        <v>1633</v>
      </c>
    </row>
    <row r="7" spans="1:7" ht="15.75">
      <c r="A7" s="1025" t="s">
        <v>416</v>
      </c>
      <c r="B7" s="1025" t="s">
        <v>417</v>
      </c>
      <c r="C7" s="1026">
        <v>1</v>
      </c>
      <c r="D7" s="1026">
        <v>2</v>
      </c>
      <c r="E7" s="1025" t="s">
        <v>836</v>
      </c>
      <c r="F7" s="1028" t="s">
        <v>1634</v>
      </c>
    </row>
    <row r="8" spans="1:7" ht="20.25" customHeight="1">
      <c r="A8" s="348"/>
      <c r="B8" s="349" t="s">
        <v>780</v>
      </c>
      <c r="C8" s="350">
        <f>C9+C10+C46+C47</f>
        <v>9120973000000</v>
      </c>
      <c r="D8" s="350">
        <f>D9+D10+D46+D47</f>
        <v>10775599589897</v>
      </c>
      <c r="E8" s="1029">
        <f>D8-C8</f>
        <v>1654626589897</v>
      </c>
      <c r="F8" s="1030">
        <f>D8/C8</f>
        <v>1.1814089998837842</v>
      </c>
      <c r="G8" s="266">
        <f>'62.342'!F10</f>
        <v>10775599589897</v>
      </c>
    </row>
    <row r="9" spans="1:7" ht="33" customHeight="1">
      <c r="A9" s="250" t="s">
        <v>416</v>
      </c>
      <c r="B9" s="251" t="s">
        <v>1696</v>
      </c>
      <c r="C9" s="259">
        <f>'49.31'!C20</f>
        <v>3506631000000</v>
      </c>
      <c r="D9" s="259">
        <f>'60.342'!J18</f>
        <v>4779784015069</v>
      </c>
      <c r="E9" s="297">
        <f>D9-C9</f>
        <v>1273153015069</v>
      </c>
      <c r="F9" s="273">
        <f>D9/C9</f>
        <v>1.363070141987851</v>
      </c>
      <c r="G9" s="266">
        <v>5675078000000</v>
      </c>
    </row>
    <row r="10" spans="1:7" ht="33" customHeight="1">
      <c r="A10" s="250" t="s">
        <v>417</v>
      </c>
      <c r="B10" s="251" t="s">
        <v>1681</v>
      </c>
      <c r="C10" s="259">
        <f>C11+C28+C42+C43+C44+C45</f>
        <v>5614342000000</v>
      </c>
      <c r="D10" s="259">
        <f>D11+D28+D42+D43+D44+D45</f>
        <v>4172041238807</v>
      </c>
      <c r="E10" s="297">
        <f>D10-C10</f>
        <v>-1442300761193</v>
      </c>
      <c r="F10" s="273">
        <f>D10/C10</f>
        <v>0.74310422108361052</v>
      </c>
      <c r="G10" s="266">
        <f>G9-C10</f>
        <v>60736000000</v>
      </c>
    </row>
    <row r="11" spans="1:7" ht="20.25" customHeight="1">
      <c r="A11" s="250" t="s">
        <v>421</v>
      </c>
      <c r="B11" s="251" t="s">
        <v>837</v>
      </c>
      <c r="C11" s="259">
        <f>C12+C26+C27</f>
        <v>2767037000000</v>
      </c>
      <c r="D11" s="259">
        <f>D12+D26+D27</f>
        <v>2209482157449</v>
      </c>
      <c r="E11" s="297">
        <f>D11-C11</f>
        <v>-557554842551</v>
      </c>
      <c r="F11" s="273">
        <f>D11/C11</f>
        <v>0.79850112501170023</v>
      </c>
    </row>
    <row r="12" spans="1:7" s="267" customFormat="1" ht="20.25" customHeight="1">
      <c r="A12" s="250">
        <v>1</v>
      </c>
      <c r="B12" s="251" t="s">
        <v>838</v>
      </c>
      <c r="C12" s="259">
        <v>726880000000</v>
      </c>
      <c r="D12" s="259">
        <f>SUM(D13:D24)</f>
        <v>2095467157449</v>
      </c>
      <c r="E12" s="297">
        <f>D12-C12</f>
        <v>1368587157449</v>
      </c>
      <c r="F12" s="273">
        <f>D12/C12</f>
        <v>2.8828240664882787</v>
      </c>
      <c r="G12" s="986"/>
    </row>
    <row r="13" spans="1:7" ht="20.25" customHeight="1">
      <c r="A13" s="1027" t="s">
        <v>515</v>
      </c>
      <c r="B13" s="299" t="s">
        <v>541</v>
      </c>
      <c r="C13" s="252"/>
      <c r="D13" s="252">
        <f>'62.342'!F14</f>
        <v>32728661000</v>
      </c>
      <c r="E13" s="1027"/>
      <c r="F13" s="273"/>
    </row>
    <row r="14" spans="1:7" ht="20.25" customHeight="1">
      <c r="A14" s="1027" t="s">
        <v>692</v>
      </c>
      <c r="B14" s="299" t="s">
        <v>839</v>
      </c>
      <c r="C14" s="252"/>
      <c r="D14" s="252">
        <f>'62.342'!F15</f>
        <v>6234665000</v>
      </c>
      <c r="E14" s="1027"/>
      <c r="F14" s="273"/>
    </row>
    <row r="15" spans="1:7" ht="20.25" customHeight="1">
      <c r="A15" s="1027" t="s">
        <v>255</v>
      </c>
      <c r="B15" s="299" t="s">
        <v>847</v>
      </c>
      <c r="C15" s="252"/>
      <c r="D15" s="252">
        <f>'62.342'!F16</f>
        <v>432156991524</v>
      </c>
      <c r="E15" s="1027"/>
      <c r="F15" s="273"/>
    </row>
    <row r="16" spans="1:7" ht="20.25" customHeight="1">
      <c r="A16" s="1027" t="s">
        <v>528</v>
      </c>
      <c r="B16" s="299" t="s">
        <v>848</v>
      </c>
      <c r="C16" s="252"/>
      <c r="D16" s="252">
        <f>'62.342'!F17</f>
        <v>11280648200</v>
      </c>
      <c r="E16" s="1027"/>
      <c r="F16" s="273"/>
    </row>
    <row r="17" spans="1:9" ht="20.25" customHeight="1">
      <c r="A17" s="1027" t="s">
        <v>529</v>
      </c>
      <c r="B17" s="299" t="s">
        <v>849</v>
      </c>
      <c r="C17" s="252"/>
      <c r="D17" s="252">
        <f>'62.342'!F18</f>
        <v>51311697245</v>
      </c>
      <c r="E17" s="1027"/>
      <c r="F17" s="273"/>
    </row>
    <row r="18" spans="1:9" ht="20.25" customHeight="1">
      <c r="A18" s="1027" t="s">
        <v>530</v>
      </c>
      <c r="B18" s="299" t="s">
        <v>850</v>
      </c>
      <c r="C18" s="252"/>
      <c r="D18" s="252">
        <f>'62.342'!F19</f>
        <v>47158552000</v>
      </c>
      <c r="E18" s="1027"/>
      <c r="F18" s="273"/>
    </row>
    <row r="19" spans="1:9" ht="20.25" customHeight="1">
      <c r="A19" s="1027" t="s">
        <v>851</v>
      </c>
      <c r="B19" s="299" t="s">
        <v>852</v>
      </c>
      <c r="C19" s="252"/>
      <c r="D19" s="252">
        <f>'62.342'!F20</f>
        <v>3767000000</v>
      </c>
      <c r="E19" s="1027"/>
      <c r="F19" s="273"/>
    </row>
    <row r="20" spans="1:9" ht="20.25" customHeight="1">
      <c r="A20" s="1027" t="s">
        <v>853</v>
      </c>
      <c r="B20" s="299" t="s">
        <v>854</v>
      </c>
      <c r="C20" s="252"/>
      <c r="D20" s="252">
        <f>'62.342'!F21</f>
        <v>100000000</v>
      </c>
      <c r="E20" s="1027"/>
      <c r="F20" s="273"/>
    </row>
    <row r="21" spans="1:9" ht="20.25" customHeight="1">
      <c r="A21" s="1027" t="s">
        <v>855</v>
      </c>
      <c r="B21" s="299" t="s">
        <v>856</v>
      </c>
      <c r="C21" s="252"/>
      <c r="D21" s="252">
        <f>'62.342'!F22</f>
        <v>92717491027</v>
      </c>
      <c r="E21" s="1027"/>
      <c r="F21" s="273"/>
    </row>
    <row r="22" spans="1:9" ht="20.25" customHeight="1">
      <c r="A22" s="1027" t="s">
        <v>857</v>
      </c>
      <c r="B22" s="299" t="s">
        <v>840</v>
      </c>
      <c r="C22" s="252"/>
      <c r="D22" s="252">
        <f>'62.342'!F23</f>
        <v>1228020858384</v>
      </c>
      <c r="E22" s="1027"/>
      <c r="F22" s="273"/>
    </row>
    <row r="23" spans="1:9" ht="20.25" customHeight="1">
      <c r="A23" s="1027" t="s">
        <v>858</v>
      </c>
      <c r="B23" s="299" t="s">
        <v>859</v>
      </c>
      <c r="C23" s="252"/>
      <c r="D23" s="252">
        <f>'62.342'!F24</f>
        <v>171577233927</v>
      </c>
      <c r="E23" s="1027"/>
      <c r="F23" s="273"/>
    </row>
    <row r="24" spans="1:9" ht="20.25" customHeight="1">
      <c r="A24" s="1027" t="s">
        <v>860</v>
      </c>
      <c r="B24" s="299" t="s">
        <v>861</v>
      </c>
      <c r="C24" s="252"/>
      <c r="D24" s="252">
        <f>'62.342'!F25</f>
        <v>18413359142</v>
      </c>
      <c r="E24" s="1027"/>
      <c r="F24" s="273"/>
    </row>
    <row r="25" spans="1:9" ht="20.25" customHeight="1">
      <c r="A25" s="1027" t="s">
        <v>862</v>
      </c>
      <c r="B25" s="299" t="s">
        <v>863</v>
      </c>
      <c r="C25" s="252"/>
      <c r="D25" s="252">
        <f>'62.342'!F26</f>
        <v>0</v>
      </c>
      <c r="E25" s="1027"/>
      <c r="F25" s="273"/>
    </row>
    <row r="26" spans="1:9" s="267" customFormat="1" ht="82.5" customHeight="1">
      <c r="A26" s="250">
        <v>2</v>
      </c>
      <c r="B26" s="251" t="s">
        <v>829</v>
      </c>
      <c r="C26" s="259">
        <f>'62.342'!D27</f>
        <v>1000000000</v>
      </c>
      <c r="D26" s="259">
        <f>'62.342'!E27</f>
        <v>5925000000</v>
      </c>
      <c r="E26" s="297">
        <f>D26-C26</f>
        <v>4925000000</v>
      </c>
      <c r="F26" s="273">
        <f>D26/C26</f>
        <v>5.9249999999999998</v>
      </c>
      <c r="G26" s="986"/>
    </row>
    <row r="27" spans="1:9" s="267" customFormat="1" ht="15.75">
      <c r="A27" s="250">
        <v>3</v>
      </c>
      <c r="B27" s="251" t="s">
        <v>1697</v>
      </c>
      <c r="C27" s="259">
        <f>'62.342'!D28</f>
        <v>2039157000000</v>
      </c>
      <c r="D27" s="259">
        <f>'62.342'!F28</f>
        <v>108090000000</v>
      </c>
      <c r="E27" s="250"/>
      <c r="F27" s="273">
        <f t="shared" ref="F27:F44" si="0">E27/C27</f>
        <v>0</v>
      </c>
      <c r="G27" s="986"/>
    </row>
    <row r="28" spans="1:9" ht="17.25" customHeight="1">
      <c r="A28" s="250" t="s">
        <v>422</v>
      </c>
      <c r="B28" s="251" t="s">
        <v>505</v>
      </c>
      <c r="C28" s="259">
        <f>SUM(C29:C41)</f>
        <v>2655065000000</v>
      </c>
      <c r="D28" s="259">
        <f>SUM(D29:D41)</f>
        <v>1961559081358</v>
      </c>
      <c r="E28" s="297">
        <f t="shared" ref="E28:E38" si="1">D28-C28</f>
        <v>-693505918642</v>
      </c>
      <c r="F28" s="273">
        <f t="shared" ref="F28:F38" si="2">D28/C28</f>
        <v>0.73879889244067476</v>
      </c>
    </row>
    <row r="29" spans="1:9" ht="17.25" customHeight="1">
      <c r="A29" s="1027" t="s">
        <v>704</v>
      </c>
      <c r="B29" s="300" t="s">
        <v>541</v>
      </c>
      <c r="C29" s="252">
        <f>66003000000-C30</f>
        <v>55933000000</v>
      </c>
      <c r="D29" s="252">
        <f>'62.342'!F31</f>
        <v>72705906000</v>
      </c>
      <c r="E29" s="301">
        <f t="shared" si="1"/>
        <v>16772906000</v>
      </c>
      <c r="F29" s="273">
        <f t="shared" si="2"/>
        <v>1.2998749575384836</v>
      </c>
      <c r="H29" s="266"/>
      <c r="I29" s="298"/>
    </row>
    <row r="30" spans="1:9" ht="17.25" customHeight="1">
      <c r="A30" s="1027" t="s">
        <v>705</v>
      </c>
      <c r="B30" s="299" t="s">
        <v>782</v>
      </c>
      <c r="C30" s="252">
        <f>(5500+1500+3070)*1000000</f>
        <v>10070000000</v>
      </c>
      <c r="D30" s="252">
        <f>'62.342'!F32</f>
        <v>31107000000</v>
      </c>
      <c r="E30" s="301">
        <f t="shared" si="1"/>
        <v>21037000000</v>
      </c>
      <c r="F30" s="273">
        <f t="shared" si="2"/>
        <v>3.0890764647467726</v>
      </c>
      <c r="I30" s="298"/>
    </row>
    <row r="31" spans="1:9" ht="17.25" customHeight="1">
      <c r="A31" s="1027" t="s">
        <v>256</v>
      </c>
      <c r="B31" s="300" t="s">
        <v>783</v>
      </c>
      <c r="C31" s="252">
        <v>646434000000</v>
      </c>
      <c r="D31" s="252">
        <f>'62.342'!F33</f>
        <v>511838789298</v>
      </c>
      <c r="E31" s="301">
        <f t="shared" si="1"/>
        <v>-134595210702</v>
      </c>
      <c r="F31" s="273">
        <f t="shared" si="2"/>
        <v>0.79178816290294141</v>
      </c>
      <c r="H31" s="266"/>
      <c r="I31" s="298"/>
    </row>
    <row r="32" spans="1:9" ht="17.25" customHeight="1">
      <c r="A32" s="1027" t="s">
        <v>257</v>
      </c>
      <c r="B32" s="300" t="s">
        <v>781</v>
      </c>
      <c r="C32" s="252">
        <v>292081000000</v>
      </c>
      <c r="D32" s="252">
        <f>'62.342'!F34</f>
        <v>282729644424</v>
      </c>
      <c r="E32" s="301">
        <f t="shared" si="1"/>
        <v>-9351355576</v>
      </c>
      <c r="F32" s="273">
        <f t="shared" si="2"/>
        <v>0.96798369090765912</v>
      </c>
      <c r="H32" s="266"/>
      <c r="I32" s="298"/>
    </row>
    <row r="33" spans="1:9" ht="17.25" customHeight="1">
      <c r="A33" s="1027" t="s">
        <v>258</v>
      </c>
      <c r="B33" s="300" t="s">
        <v>1113</v>
      </c>
      <c r="C33" s="252">
        <v>30000000000</v>
      </c>
      <c r="D33" s="252">
        <f>'62.342'!F35</f>
        <v>17663237450</v>
      </c>
      <c r="E33" s="301">
        <f t="shared" si="1"/>
        <v>-12336762550</v>
      </c>
      <c r="F33" s="273">
        <f t="shared" si="2"/>
        <v>0.58877458166666663</v>
      </c>
      <c r="H33" s="266"/>
      <c r="I33" s="298"/>
    </row>
    <row r="34" spans="1:9" ht="17.25" customHeight="1">
      <c r="A34" s="1027" t="s">
        <v>1116</v>
      </c>
      <c r="B34" s="300" t="s">
        <v>785</v>
      </c>
      <c r="C34" s="252">
        <v>31597000000</v>
      </c>
      <c r="D34" s="252">
        <f>'62.342'!F36</f>
        <v>64965314196</v>
      </c>
      <c r="E34" s="301">
        <f t="shared" si="1"/>
        <v>33368314196</v>
      </c>
      <c r="F34" s="273">
        <f t="shared" si="2"/>
        <v>2.0560595688198249</v>
      </c>
      <c r="H34" s="266"/>
      <c r="I34" s="298"/>
    </row>
    <row r="35" spans="1:9" ht="17.25" customHeight="1">
      <c r="A35" s="1027" t="s">
        <v>1698</v>
      </c>
      <c r="B35" s="300" t="s">
        <v>784</v>
      </c>
      <c r="C35" s="252">
        <v>17400000000</v>
      </c>
      <c r="D35" s="252">
        <f>'62.342'!F37</f>
        <v>19018000000</v>
      </c>
      <c r="E35" s="301">
        <f t="shared" si="1"/>
        <v>1618000000</v>
      </c>
      <c r="F35" s="273">
        <f t="shared" si="2"/>
        <v>1.0929885057471265</v>
      </c>
      <c r="H35" s="266"/>
      <c r="I35" s="298"/>
    </row>
    <row r="36" spans="1:9" ht="17.25" customHeight="1">
      <c r="A36" s="1027" t="s">
        <v>1699</v>
      </c>
      <c r="B36" s="300" t="s">
        <v>718</v>
      </c>
      <c r="C36" s="252">
        <v>60561000000</v>
      </c>
      <c r="D36" s="252">
        <f>'62.342'!F38</f>
        <v>41767207691</v>
      </c>
      <c r="E36" s="301">
        <f t="shared" si="1"/>
        <v>-18793792309</v>
      </c>
      <c r="F36" s="273">
        <f t="shared" si="2"/>
        <v>0.68967169780882087</v>
      </c>
      <c r="H36" s="266"/>
      <c r="I36" s="298"/>
    </row>
    <row r="37" spans="1:9" ht="17.25" customHeight="1">
      <c r="A37" s="1027" t="s">
        <v>1700</v>
      </c>
      <c r="B37" s="300" t="s">
        <v>715</v>
      </c>
      <c r="C37" s="252">
        <v>868901000000</v>
      </c>
      <c r="D37" s="252">
        <f>'62.342'!F39</f>
        <v>313499037540</v>
      </c>
      <c r="E37" s="301">
        <f t="shared" si="1"/>
        <v>-555401962460</v>
      </c>
      <c r="F37" s="273">
        <f t="shared" si="2"/>
        <v>0.36079948986133059</v>
      </c>
      <c r="H37" s="266"/>
      <c r="I37" s="298"/>
    </row>
    <row r="38" spans="1:9" ht="17.25" customHeight="1">
      <c r="A38" s="1027" t="s">
        <v>1701</v>
      </c>
      <c r="B38" s="300" t="s">
        <v>716</v>
      </c>
      <c r="C38" s="252">
        <v>400120000000</v>
      </c>
      <c r="D38" s="252">
        <f>'62.342'!F40</f>
        <v>488070302883</v>
      </c>
      <c r="E38" s="301">
        <f t="shared" si="1"/>
        <v>87950302883</v>
      </c>
      <c r="F38" s="273">
        <f t="shared" si="2"/>
        <v>1.219809814263221</v>
      </c>
      <c r="H38" s="266"/>
      <c r="I38" s="298"/>
    </row>
    <row r="39" spans="1:9" ht="17.25" customHeight="1">
      <c r="A39" s="1027" t="s">
        <v>1702</v>
      </c>
      <c r="B39" s="300" t="s">
        <v>717</v>
      </c>
      <c r="C39" s="252"/>
      <c r="D39" s="252">
        <f>'62.342'!F41</f>
        <v>0</v>
      </c>
      <c r="E39" s="1027"/>
      <c r="F39" s="273"/>
      <c r="I39" s="298"/>
    </row>
    <row r="40" spans="1:9" ht="17.25" customHeight="1">
      <c r="A40" s="1027" t="s">
        <v>1703</v>
      </c>
      <c r="B40" s="300" t="s">
        <v>714</v>
      </c>
      <c r="C40" s="252">
        <v>71496000000</v>
      </c>
      <c r="D40" s="252">
        <f>'62.342'!F42</f>
        <v>28935023847</v>
      </c>
      <c r="E40" s="301">
        <f>D40-C40</f>
        <v>-42560976153</v>
      </c>
      <c r="F40" s="273">
        <f>D40/C40</f>
        <v>0.40470828923296409</v>
      </c>
      <c r="H40" s="266"/>
      <c r="I40" s="298"/>
    </row>
    <row r="41" spans="1:9" ht="17.25" customHeight="1">
      <c r="A41" s="1027" t="s">
        <v>1704</v>
      </c>
      <c r="B41" s="300" t="s">
        <v>719</v>
      </c>
      <c r="C41" s="252">
        <f>150867000000+21605000000-C42</f>
        <v>170472000000</v>
      </c>
      <c r="D41" s="252">
        <f>'62.342'!F43</f>
        <v>89259618029</v>
      </c>
      <c r="E41" s="301">
        <f>D41-C41</f>
        <v>-81212381971</v>
      </c>
      <c r="F41" s="273">
        <f>D41/C41</f>
        <v>0.52360280884250787</v>
      </c>
      <c r="H41" s="298"/>
      <c r="I41" s="298"/>
    </row>
    <row r="42" spans="1:9" ht="31.5">
      <c r="A42" s="250" t="s">
        <v>423</v>
      </c>
      <c r="B42" s="251" t="s">
        <v>841</v>
      </c>
      <c r="C42" s="259">
        <f>'51.31'!C24</f>
        <v>2000000000</v>
      </c>
      <c r="D42" s="259">
        <f>'62.342'!F29</f>
        <v>0</v>
      </c>
      <c r="E42" s="297">
        <f>D42-C42</f>
        <v>-2000000000</v>
      </c>
      <c r="F42" s="273">
        <f>D42/C42</f>
        <v>0</v>
      </c>
      <c r="H42" s="298"/>
      <c r="I42" s="298"/>
    </row>
    <row r="43" spans="1:9" ht="15.75">
      <c r="A43" s="250" t="s">
        <v>424</v>
      </c>
      <c r="B43" s="251" t="s">
        <v>842</v>
      </c>
      <c r="C43" s="259">
        <f>'62.342'!D45</f>
        <v>1000000000</v>
      </c>
      <c r="D43" s="259">
        <f>'62.342'!F45</f>
        <v>1000000000</v>
      </c>
      <c r="E43" s="297">
        <f>D43-C43</f>
        <v>0</v>
      </c>
      <c r="F43" s="273">
        <f t="shared" si="0"/>
        <v>0</v>
      </c>
    </row>
    <row r="44" spans="1:9" ht="15.75">
      <c r="A44" s="250" t="s">
        <v>425</v>
      </c>
      <c r="B44" s="251" t="s">
        <v>720</v>
      </c>
      <c r="C44" s="259">
        <v>69240000000</v>
      </c>
      <c r="D44" s="259"/>
      <c r="E44" s="297"/>
      <c r="F44" s="273">
        <f t="shared" si="0"/>
        <v>0</v>
      </c>
    </row>
    <row r="45" spans="1:9" ht="15.75">
      <c r="A45" s="250" t="s">
        <v>426</v>
      </c>
      <c r="B45" s="251" t="s">
        <v>3883</v>
      </c>
      <c r="C45" s="259">
        <v>120000000000</v>
      </c>
      <c r="D45" s="259"/>
      <c r="E45" s="1027"/>
      <c r="F45" s="273"/>
    </row>
    <row r="46" spans="1:9" ht="15.75">
      <c r="A46" s="250" t="s">
        <v>418</v>
      </c>
      <c r="B46" s="251" t="s">
        <v>834</v>
      </c>
      <c r="C46" s="259"/>
      <c r="D46" s="259">
        <f>'62.342'!F46</f>
        <v>1797289336021</v>
      </c>
      <c r="E46" s="1027"/>
      <c r="F46" s="273"/>
    </row>
    <row r="47" spans="1:9" ht="15.75">
      <c r="A47" s="261" t="s">
        <v>374</v>
      </c>
      <c r="B47" s="262" t="s">
        <v>1706</v>
      </c>
      <c r="C47" s="270"/>
      <c r="D47" s="270">
        <f>'62.342'!F56</f>
        <v>26485000000</v>
      </c>
      <c r="E47" s="264"/>
      <c r="F47" s="296"/>
    </row>
    <row r="48" spans="1:9" ht="34.5" customHeight="1">
      <c r="A48" s="282" t="s">
        <v>1682</v>
      </c>
    </row>
    <row r="49" spans="1:6" ht="34.5" customHeight="1">
      <c r="A49" s="283" t="s">
        <v>1683</v>
      </c>
    </row>
    <row r="50" spans="1:6" ht="29.25" customHeight="1">
      <c r="A50" s="1157" t="s">
        <v>1684</v>
      </c>
      <c r="B50" s="1157"/>
      <c r="C50" s="1157"/>
      <c r="D50" s="1157"/>
      <c r="E50" s="1157"/>
      <c r="F50" s="1157"/>
    </row>
  </sheetData>
  <mergeCells count="8">
    <mergeCell ref="A2:F2"/>
    <mergeCell ref="A50:F50"/>
    <mergeCell ref="A3:F3"/>
    <mergeCell ref="A5:A6"/>
    <mergeCell ref="B5:B6"/>
    <mergeCell ref="C5:C6"/>
    <mergeCell ref="D5:D6"/>
    <mergeCell ref="E5:F5"/>
  </mergeCells>
  <pageMargins left="0.52" right="0.19685039370078741" top="0.55118110236220474" bottom="0.47244094488188981" header="0.2" footer="0.19685039370078741"/>
  <pageSetup paperSize="9" scale="75" orientation="portrait" verticalDpi="0" r:id="rId1"/>
  <headerFooter>
    <oddFooter>&amp;C&amp;P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39"/>
  <sheetViews>
    <sheetView workbookViewId="0">
      <selection activeCell="A5" sqref="A5:K5"/>
    </sheetView>
  </sheetViews>
  <sheetFormatPr defaultColWidth="11.6328125" defaultRowHeight="15.75"/>
  <cols>
    <col min="1" max="1" width="4.453125" style="9" customWidth="1"/>
    <col min="2" max="2" width="27.81640625" style="9" customWidth="1"/>
    <col min="3" max="3" width="12.6328125" style="9" customWidth="1"/>
    <col min="4" max="4" width="12" style="9" customWidth="1"/>
    <col min="5" max="5" width="12.1796875" style="9" customWidth="1"/>
    <col min="6" max="6" width="13" style="233" customWidth="1"/>
    <col min="7" max="7" width="12.453125" style="9" customWidth="1"/>
    <col min="8" max="8" width="11.81640625" style="9" customWidth="1"/>
    <col min="9" max="9" width="6" style="9" customWidth="1"/>
    <col min="10" max="10" width="5.7265625" style="9" customWidth="1"/>
    <col min="11" max="11" width="5.08984375" style="9" customWidth="1"/>
    <col min="12" max="12" width="14.81640625" style="9" customWidth="1"/>
    <col min="13" max="16384" width="11.6328125" style="9"/>
  </cols>
  <sheetData>
    <row r="1" spans="1:12">
      <c r="A1" s="1158"/>
      <c r="B1" s="1158"/>
      <c r="E1" s="1159"/>
      <c r="F1" s="1159"/>
    </row>
    <row r="2" spans="1:12">
      <c r="A2" s="1158"/>
      <c r="B2" s="1158"/>
      <c r="F2" s="334"/>
      <c r="G2" s="1160" t="s">
        <v>1707</v>
      </c>
      <c r="H2" s="1160"/>
      <c r="I2" s="1160"/>
      <c r="J2" s="1160"/>
      <c r="K2" s="1160"/>
    </row>
    <row r="3" spans="1:12" ht="7.5" customHeight="1">
      <c r="A3" s="18"/>
      <c r="C3" s="335"/>
    </row>
    <row r="4" spans="1:12" s="336" customFormat="1">
      <c r="A4" s="1158" t="s">
        <v>3847</v>
      </c>
      <c r="B4" s="1158"/>
      <c r="C4" s="1158"/>
      <c r="D4" s="1158"/>
      <c r="E4" s="1158"/>
      <c r="F4" s="1158"/>
      <c r="G4" s="1158"/>
      <c r="H4" s="1158"/>
      <c r="I4" s="1158"/>
      <c r="J4" s="1158"/>
      <c r="K4" s="1158"/>
    </row>
    <row r="5" spans="1:12" s="336" customFormat="1">
      <c r="A5" s="1161" t="s">
        <v>3850</v>
      </c>
      <c r="B5" s="1161"/>
      <c r="C5" s="1161"/>
      <c r="D5" s="1161"/>
      <c r="E5" s="1161"/>
      <c r="F5" s="1161"/>
      <c r="G5" s="1161"/>
      <c r="H5" s="1161"/>
      <c r="I5" s="1161"/>
      <c r="J5" s="1161"/>
      <c r="K5" s="1161"/>
    </row>
    <row r="6" spans="1:12" ht="18" customHeight="1">
      <c r="F6" s="334"/>
      <c r="G6" s="10"/>
      <c r="H6" s="10"/>
      <c r="I6" s="1165" t="s">
        <v>511</v>
      </c>
      <c r="J6" s="1165"/>
      <c r="K6" s="1165"/>
    </row>
    <row r="7" spans="1:12" s="21" customFormat="1" ht="16.5" customHeight="1">
      <c r="A7" s="1163" t="s">
        <v>415</v>
      </c>
      <c r="B7" s="1162" t="s">
        <v>413</v>
      </c>
      <c r="C7" s="1164" t="s">
        <v>3848</v>
      </c>
      <c r="D7" s="1164"/>
      <c r="E7" s="1164"/>
      <c r="F7" s="1164" t="s">
        <v>2651</v>
      </c>
      <c r="G7" s="1164"/>
      <c r="H7" s="1164"/>
      <c r="I7" s="19" t="s">
        <v>510</v>
      </c>
      <c r="J7" s="19"/>
      <c r="K7" s="20"/>
    </row>
    <row r="8" spans="1:12" s="21" customFormat="1">
      <c r="A8" s="1163"/>
      <c r="B8" s="1162"/>
      <c r="C8" s="22" t="s">
        <v>658</v>
      </c>
      <c r="D8" s="22" t="s">
        <v>1629</v>
      </c>
      <c r="E8" s="22" t="s">
        <v>509</v>
      </c>
      <c r="F8" s="232" t="s">
        <v>658</v>
      </c>
      <c r="G8" s="22" t="s">
        <v>1629</v>
      </c>
      <c r="H8" s="22" t="s">
        <v>509</v>
      </c>
      <c r="I8" s="22" t="s">
        <v>658</v>
      </c>
      <c r="J8" s="22" t="s">
        <v>707</v>
      </c>
      <c r="K8" s="22" t="s">
        <v>420</v>
      </c>
    </row>
    <row r="9" spans="1:12" s="307" customFormat="1">
      <c r="A9" s="303"/>
      <c r="B9" s="338" t="s">
        <v>792</v>
      </c>
      <c r="C9" s="339">
        <f>C10+C22+C25+C26+C27+C28</f>
        <v>10446203000000</v>
      </c>
      <c r="D9" s="339">
        <f t="shared" ref="D9:H9" si="0">D10+D22+D25+D26+D27+D28</f>
        <v>5675078000000</v>
      </c>
      <c r="E9" s="339">
        <f t="shared" si="0"/>
        <v>4771125000000</v>
      </c>
      <c r="F9" s="339">
        <f t="shared" si="0"/>
        <v>12891644618041</v>
      </c>
      <c r="G9" s="339">
        <f t="shared" si="0"/>
        <v>5969330574828</v>
      </c>
      <c r="H9" s="339">
        <f t="shared" si="0"/>
        <v>6922314043213</v>
      </c>
      <c r="I9" s="304">
        <f>F9/C9*100</f>
        <v>123.40986115281314</v>
      </c>
      <c r="J9" s="305">
        <f t="shared" ref="I9:K11" si="1">G9/D9*100</f>
        <v>105.18499613270514</v>
      </c>
      <c r="K9" s="305">
        <f t="shared" si="1"/>
        <v>145.08766890854884</v>
      </c>
      <c r="L9" s="306">
        <f>'62.342'!G10-G9</f>
        <v>193477542352</v>
      </c>
    </row>
    <row r="10" spans="1:12" s="307" customFormat="1" ht="31.5">
      <c r="A10" s="308" t="s">
        <v>416</v>
      </c>
      <c r="B10" s="312" t="s">
        <v>793</v>
      </c>
      <c r="C10" s="313">
        <f>C11+C15+C19+C20+C21</f>
        <v>8175846000000</v>
      </c>
      <c r="D10" s="313">
        <f t="shared" ref="D10:H10" si="2">D11+D15+D19+D20+D21</f>
        <v>3455185000000</v>
      </c>
      <c r="E10" s="313">
        <f t="shared" si="2"/>
        <v>4720661000000</v>
      </c>
      <c r="F10" s="313">
        <f t="shared" si="2"/>
        <v>10192329544971</v>
      </c>
      <c r="G10" s="313">
        <f t="shared" si="2"/>
        <v>4137394241900</v>
      </c>
      <c r="H10" s="313">
        <f t="shared" si="2"/>
        <v>6054935303071</v>
      </c>
      <c r="I10" s="310"/>
      <c r="J10" s="311"/>
      <c r="K10" s="311"/>
      <c r="L10" s="306"/>
    </row>
    <row r="11" spans="1:12" s="315" customFormat="1">
      <c r="A11" s="302" t="s">
        <v>421</v>
      </c>
      <c r="B11" s="312" t="s">
        <v>501</v>
      </c>
      <c r="C11" s="313">
        <f t="shared" ref="C11:C25" si="3">D11+E11</f>
        <v>1576500000000</v>
      </c>
      <c r="D11" s="313">
        <v>727880000000</v>
      </c>
      <c r="E11" s="313">
        <v>848620000000</v>
      </c>
      <c r="F11" s="314">
        <f>G11+H11</f>
        <v>3893319000655</v>
      </c>
      <c r="G11" s="313">
        <f>'62.342'!F12-'51.31'!F35</f>
        <v>2193025344000</v>
      </c>
      <c r="H11" s="313">
        <f>'62.342'!G12+'62.342'!H12-'51.31'!G35</f>
        <v>1700293656655</v>
      </c>
      <c r="I11" s="310">
        <f t="shared" si="1"/>
        <v>246.95965751062482</v>
      </c>
      <c r="J11" s="311">
        <f t="shared" si="1"/>
        <v>301.28940814419963</v>
      </c>
      <c r="K11" s="311">
        <f t="shared" si="1"/>
        <v>200.35983793158306</v>
      </c>
    </row>
    <row r="12" spans="1:12" s="320" customFormat="1">
      <c r="A12" s="316"/>
      <c r="B12" s="299" t="s">
        <v>502</v>
      </c>
      <c r="C12" s="313">
        <f t="shared" si="3"/>
        <v>0</v>
      </c>
      <c r="D12" s="317"/>
      <c r="E12" s="317"/>
      <c r="F12" s="314">
        <f t="shared" ref="F12:F26" si="4">G12+H12</f>
        <v>0</v>
      </c>
      <c r="G12" s="317"/>
      <c r="H12" s="317"/>
      <c r="I12" s="318"/>
      <c r="J12" s="319"/>
      <c r="K12" s="319"/>
    </row>
    <row r="13" spans="1:12" s="320" customFormat="1">
      <c r="A13" s="316">
        <v>1</v>
      </c>
      <c r="B13" s="299" t="s">
        <v>503</v>
      </c>
      <c r="C13" s="317">
        <f>D13+E13</f>
        <v>134124000000</v>
      </c>
      <c r="D13" s="317">
        <f>134124000000-E13</f>
        <v>27806000000</v>
      </c>
      <c r="E13" s="317">
        <v>106318000000</v>
      </c>
      <c r="F13" s="321">
        <f>G13+H13</f>
        <v>819215361113</v>
      </c>
      <c r="G13" s="317">
        <f>'62.342'!F16</f>
        <v>432156991524</v>
      </c>
      <c r="H13" s="317">
        <f>'62.342'!G16+'62.342'!H16</f>
        <v>387058369589</v>
      </c>
      <c r="I13" s="318"/>
      <c r="J13" s="319"/>
      <c r="K13" s="319"/>
    </row>
    <row r="14" spans="1:12" s="320" customFormat="1">
      <c r="A14" s="316">
        <v>2</v>
      </c>
      <c r="B14" s="299" t="s">
        <v>504</v>
      </c>
      <c r="C14" s="313">
        <f t="shared" si="3"/>
        <v>21558000000</v>
      </c>
      <c r="D14" s="317">
        <f>21558000000-E14</f>
        <v>10926000000</v>
      </c>
      <c r="E14" s="317">
        <v>10632000000</v>
      </c>
      <c r="F14" s="314">
        <f t="shared" si="4"/>
        <v>11280648200</v>
      </c>
      <c r="G14" s="317">
        <f>'62.342'!F17</f>
        <v>11280648200</v>
      </c>
      <c r="H14" s="317"/>
      <c r="I14" s="318"/>
      <c r="J14" s="319"/>
      <c r="K14" s="319"/>
    </row>
    <row r="15" spans="1:12" s="315" customFormat="1">
      <c r="A15" s="302" t="s">
        <v>422</v>
      </c>
      <c r="B15" s="312" t="s">
        <v>505</v>
      </c>
      <c r="C15" s="313">
        <f>D15+E15</f>
        <v>6450406000000</v>
      </c>
      <c r="D15" s="313">
        <f>2657065000000-D19</f>
        <v>2655065000000</v>
      </c>
      <c r="E15" s="313">
        <v>3795341000000</v>
      </c>
      <c r="F15" s="314">
        <f>G15+H15</f>
        <v>6298010544316</v>
      </c>
      <c r="G15" s="313">
        <f>'62.342'!F30-'51.31'!F36</f>
        <v>1943368897900</v>
      </c>
      <c r="H15" s="313">
        <f>'62.342'!G30+'62.342'!H30-'51.31'!G36</f>
        <v>4354641646416</v>
      </c>
      <c r="I15" s="310">
        <f>F15/C15*100</f>
        <v>97.637428470642007</v>
      </c>
      <c r="J15" s="311">
        <f>G15/D15*100</f>
        <v>73.194776696615719</v>
      </c>
      <c r="K15" s="311">
        <f>H15/E15*100</f>
        <v>114.73650579528953</v>
      </c>
    </row>
    <row r="16" spans="1:12" s="320" customFormat="1">
      <c r="A16" s="316"/>
      <c r="B16" s="299" t="s">
        <v>502</v>
      </c>
      <c r="C16" s="313">
        <f t="shared" si="3"/>
        <v>0</v>
      </c>
      <c r="D16" s="317"/>
      <c r="E16" s="317"/>
      <c r="F16" s="314">
        <f t="shared" si="4"/>
        <v>0</v>
      </c>
      <c r="G16" s="317"/>
      <c r="H16" s="317"/>
      <c r="I16" s="318"/>
      <c r="J16" s="319"/>
      <c r="K16" s="319"/>
    </row>
    <row r="17" spans="1:13" s="320" customFormat="1">
      <c r="A17" s="316">
        <v>1</v>
      </c>
      <c r="B17" s="299" t="s">
        <v>503</v>
      </c>
      <c r="C17" s="317">
        <f t="shared" si="3"/>
        <v>0</v>
      </c>
      <c r="D17" s="317"/>
      <c r="E17" s="317"/>
      <c r="F17" s="321">
        <f>G17+H17</f>
        <v>2463298753337</v>
      </c>
      <c r="G17" s="317">
        <f>'62.342'!F33</f>
        <v>511838789298</v>
      </c>
      <c r="H17" s="317">
        <f>'62.342'!G33+'62.342'!H33</f>
        <v>1951459964039</v>
      </c>
      <c r="I17" s="318" t="e">
        <f>F17/C17*100</f>
        <v>#DIV/0!</v>
      </c>
      <c r="J17" s="319" t="e">
        <f>G17/D17*100</f>
        <v>#DIV/0!</v>
      </c>
      <c r="K17" s="311"/>
    </row>
    <row r="18" spans="1:13" s="320" customFormat="1">
      <c r="A18" s="316">
        <v>2</v>
      </c>
      <c r="B18" s="299" t="s">
        <v>504</v>
      </c>
      <c r="C18" s="322">
        <f t="shared" si="3"/>
        <v>0</v>
      </c>
      <c r="D18" s="322"/>
      <c r="E18" s="322"/>
      <c r="F18" s="323">
        <f t="shared" si="4"/>
        <v>0</v>
      </c>
      <c r="G18" s="317"/>
      <c r="H18" s="317"/>
      <c r="I18" s="318"/>
      <c r="J18" s="319"/>
      <c r="K18" s="319"/>
      <c r="M18" s="324"/>
    </row>
    <row r="19" spans="1:13" s="315" customFormat="1" ht="33" customHeight="1">
      <c r="A19" s="302" t="s">
        <v>423</v>
      </c>
      <c r="B19" s="312" t="s">
        <v>794</v>
      </c>
      <c r="C19" s="987">
        <f t="shared" si="3"/>
        <v>2000000000</v>
      </c>
      <c r="D19" s="987">
        <f>'48.31'!C24</f>
        <v>2000000000</v>
      </c>
      <c r="E19" s="325"/>
      <c r="F19" s="323">
        <f t="shared" si="4"/>
        <v>0</v>
      </c>
      <c r="G19" s="313"/>
      <c r="H19" s="313"/>
      <c r="I19" s="318"/>
      <c r="J19" s="319"/>
      <c r="K19" s="319"/>
    </row>
    <row r="20" spans="1:13" s="315" customFormat="1">
      <c r="A20" s="302" t="s">
        <v>424</v>
      </c>
      <c r="B20" s="312" t="s">
        <v>506</v>
      </c>
      <c r="C20" s="323">
        <f t="shared" si="3"/>
        <v>1000000000</v>
      </c>
      <c r="D20" s="323">
        <v>1000000000</v>
      </c>
      <c r="E20" s="323"/>
      <c r="F20" s="323">
        <f t="shared" si="4"/>
        <v>1000000000</v>
      </c>
      <c r="G20" s="313">
        <f>'62.342'!F45</f>
        <v>1000000000</v>
      </c>
      <c r="H20" s="313"/>
      <c r="I20" s="318"/>
      <c r="J20" s="319"/>
      <c r="K20" s="319"/>
    </row>
    <row r="21" spans="1:13" s="315" customFormat="1">
      <c r="A21" s="302" t="s">
        <v>425</v>
      </c>
      <c r="B21" s="312" t="s">
        <v>507</v>
      </c>
      <c r="C21" s="313">
        <f t="shared" si="3"/>
        <v>145940000000</v>
      </c>
      <c r="D21" s="313">
        <v>69240000000</v>
      </c>
      <c r="E21" s="313">
        <v>76700000000</v>
      </c>
      <c r="F21" s="314">
        <f t="shared" si="4"/>
        <v>0</v>
      </c>
      <c r="G21" s="313"/>
      <c r="H21" s="313"/>
      <c r="I21" s="318"/>
      <c r="J21" s="319"/>
      <c r="K21" s="319"/>
    </row>
    <row r="22" spans="1:13" s="315" customFormat="1">
      <c r="A22" s="302" t="s">
        <v>417</v>
      </c>
      <c r="B22" s="312" t="s">
        <v>795</v>
      </c>
      <c r="C22" s="313">
        <f>SUM(C23:C24)</f>
        <v>2039157000000</v>
      </c>
      <c r="D22" s="313">
        <f>'52.31'!C27</f>
        <v>2039157000000</v>
      </c>
      <c r="E22" s="313">
        <f t="shared" ref="E22:H22" si="5">SUM(E23:E24)</f>
        <v>0</v>
      </c>
      <c r="F22" s="313">
        <f t="shared" si="5"/>
        <v>297941228709</v>
      </c>
      <c r="G22" s="313">
        <f t="shared" si="5"/>
        <v>34646996907</v>
      </c>
      <c r="H22" s="313">
        <f t="shared" si="5"/>
        <v>263294231802</v>
      </c>
      <c r="I22" s="318"/>
      <c r="J22" s="319"/>
      <c r="K22" s="319"/>
    </row>
    <row r="23" spans="1:13" s="315" customFormat="1">
      <c r="A23" s="326" t="s">
        <v>421</v>
      </c>
      <c r="B23" s="327" t="s">
        <v>788</v>
      </c>
      <c r="C23" s="313">
        <f t="shared" si="3"/>
        <v>271580000000</v>
      </c>
      <c r="D23" s="313">
        <f>'51.31'!C29</f>
        <v>271580000000</v>
      </c>
      <c r="E23" s="313"/>
      <c r="F23" s="323">
        <f t="shared" si="4"/>
        <v>297941228709</v>
      </c>
      <c r="G23" s="313">
        <f>'61.31'!I10</f>
        <v>34646996907</v>
      </c>
      <c r="H23" s="313">
        <f>'61.31'!I31</f>
        <v>263294231802</v>
      </c>
      <c r="I23" s="310"/>
      <c r="J23" s="311"/>
      <c r="K23" s="311"/>
    </row>
    <row r="24" spans="1:13" s="315" customFormat="1">
      <c r="A24" s="326" t="s">
        <v>422</v>
      </c>
      <c r="B24" s="327" t="s">
        <v>789</v>
      </c>
      <c r="C24" s="313">
        <f t="shared" si="3"/>
        <v>1767577000000</v>
      </c>
      <c r="D24" s="313">
        <f>D22-D23</f>
        <v>1767577000000</v>
      </c>
      <c r="E24" s="313"/>
      <c r="F24" s="314"/>
      <c r="G24" s="313"/>
      <c r="H24" s="313"/>
      <c r="I24" s="310"/>
      <c r="J24" s="311"/>
      <c r="K24" s="311"/>
    </row>
    <row r="25" spans="1:13" s="315" customFormat="1">
      <c r="A25" s="326" t="s">
        <v>418</v>
      </c>
      <c r="B25" s="327" t="s">
        <v>1630</v>
      </c>
      <c r="C25" s="313">
        <f t="shared" si="3"/>
        <v>120000000000</v>
      </c>
      <c r="D25" s="313">
        <v>120000000000</v>
      </c>
      <c r="E25" s="313"/>
      <c r="F25" s="314"/>
      <c r="G25" s="313"/>
      <c r="H25" s="313"/>
      <c r="I25" s="310"/>
      <c r="J25" s="311"/>
      <c r="K25" s="311"/>
    </row>
    <row r="26" spans="1:13" s="315" customFormat="1">
      <c r="A26" s="302" t="s">
        <v>374</v>
      </c>
      <c r="B26" s="312" t="s">
        <v>508</v>
      </c>
      <c r="C26" s="313"/>
      <c r="D26" s="313"/>
      <c r="E26" s="313"/>
      <c r="F26" s="314">
        <f t="shared" si="4"/>
        <v>2401373844361</v>
      </c>
      <c r="G26" s="313">
        <f>'62.342'!F46</f>
        <v>1797289336021</v>
      </c>
      <c r="H26" s="313">
        <f>'62.342'!G46+'62.342'!H46</f>
        <v>604084508340</v>
      </c>
      <c r="I26" s="318"/>
      <c r="J26" s="319"/>
      <c r="K26" s="319"/>
    </row>
    <row r="27" spans="1:13" s="315" customFormat="1">
      <c r="A27" s="302" t="s">
        <v>376</v>
      </c>
      <c r="B27" s="312" t="s">
        <v>124</v>
      </c>
      <c r="C27" s="313"/>
      <c r="D27" s="313"/>
      <c r="E27" s="313"/>
      <c r="F27" s="314"/>
      <c r="G27" s="313"/>
      <c r="H27" s="313"/>
      <c r="I27" s="318"/>
      <c r="J27" s="319"/>
      <c r="K27" s="319"/>
    </row>
    <row r="28" spans="1:13" s="315" customFormat="1" ht="31.5">
      <c r="A28" s="328" t="s">
        <v>820</v>
      </c>
      <c r="B28" s="329" t="s">
        <v>1631</v>
      </c>
      <c r="C28" s="330">
        <f>D28+E28</f>
        <v>111200000000</v>
      </c>
      <c r="D28" s="330">
        <v>60736000000</v>
      </c>
      <c r="E28" s="330">
        <v>50464000000</v>
      </c>
      <c r="F28" s="331">
        <f>G28+H28</f>
        <v>0</v>
      </c>
      <c r="G28" s="330"/>
      <c r="H28" s="330"/>
      <c r="I28" s="332"/>
      <c r="J28" s="333"/>
      <c r="K28" s="333"/>
      <c r="L28" s="315" t="s">
        <v>495</v>
      </c>
    </row>
    <row r="29" spans="1:13">
      <c r="A29" s="14"/>
      <c r="B29" s="21" t="s">
        <v>95</v>
      </c>
    </row>
    <row r="30" spans="1:13">
      <c r="A30" s="14"/>
      <c r="B30" s="21" t="s">
        <v>1628</v>
      </c>
    </row>
    <row r="32" spans="1:13">
      <c r="H32" s="247"/>
      <c r="I32" s="247"/>
      <c r="J32" s="247"/>
    </row>
    <row r="33" spans="2:10">
      <c r="H33" s="23"/>
      <c r="I33" s="23"/>
      <c r="J33" s="23"/>
    </row>
    <row r="34" spans="2:10">
      <c r="B34" s="10"/>
      <c r="H34" s="23"/>
      <c r="I34" s="23"/>
      <c r="J34" s="23"/>
    </row>
    <row r="35" spans="2:10">
      <c r="B35" s="11"/>
      <c r="I35" s="337"/>
      <c r="J35" s="337"/>
    </row>
    <row r="39" spans="2:10">
      <c r="H39" s="248"/>
      <c r="I39" s="248"/>
      <c r="J39" s="248"/>
    </row>
  </sheetData>
  <mergeCells count="11">
    <mergeCell ref="A5:K5"/>
    <mergeCell ref="B7:B8"/>
    <mergeCell ref="A7:A8"/>
    <mergeCell ref="C7:E7"/>
    <mergeCell ref="F7:H7"/>
    <mergeCell ref="I6:K6"/>
    <mergeCell ref="A1:B1"/>
    <mergeCell ref="E1:F1"/>
    <mergeCell ref="A2:B2"/>
    <mergeCell ref="A4:K4"/>
    <mergeCell ref="G2:K2"/>
  </mergeCells>
  <phoneticPr fontId="43"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HY267"/>
  <sheetViews>
    <sheetView zoomScale="90" zoomScaleNormal="90" workbookViewId="0">
      <selection sqref="A1:B1"/>
    </sheetView>
  </sheetViews>
  <sheetFormatPr defaultColWidth="8.81640625" defaultRowHeight="12.75"/>
  <cols>
    <col min="1" max="1" width="4" style="54" customWidth="1"/>
    <col min="2" max="2" width="19.36328125" style="851" customWidth="1"/>
    <col min="3" max="3" width="7.81640625" style="852" customWidth="1"/>
    <col min="4" max="4" width="7.81640625" style="851" customWidth="1"/>
    <col min="5" max="5" width="7.81640625" style="58" customWidth="1"/>
    <col min="6" max="11" width="7.81640625" style="851" customWidth="1"/>
    <col min="12" max="12" width="7.81640625" style="54" customWidth="1"/>
    <col min="13" max="20" width="7.81640625" style="851" customWidth="1"/>
    <col min="21" max="25" width="8.81640625" style="851"/>
    <col min="26" max="233" width="8.81640625" style="54"/>
    <col min="234" max="16384" width="8.81640625" style="851"/>
  </cols>
  <sheetData>
    <row r="1" spans="1:233">
      <c r="A1" s="1169"/>
      <c r="B1" s="1169"/>
      <c r="C1" s="915"/>
      <c r="E1" s="916"/>
    </row>
    <row r="2" spans="1:233" ht="15.75">
      <c r="A2" s="1170"/>
      <c r="B2" s="1170"/>
      <c r="C2" s="915"/>
      <c r="E2" s="916"/>
      <c r="L2" s="126"/>
      <c r="Q2" s="574"/>
      <c r="R2" s="1166" t="s">
        <v>1709</v>
      </c>
      <c r="S2" s="1166"/>
      <c r="T2" s="1166"/>
    </row>
    <row r="3" spans="1:233" ht="15.75">
      <c r="A3" s="1167" t="s">
        <v>3816</v>
      </c>
      <c r="B3" s="1167"/>
      <c r="C3" s="1167"/>
      <c r="D3" s="1167"/>
      <c r="E3" s="1167"/>
      <c r="F3" s="1167"/>
      <c r="G3" s="1167"/>
      <c r="H3" s="1167"/>
      <c r="I3" s="1167"/>
      <c r="J3" s="1167"/>
      <c r="K3" s="1167"/>
      <c r="L3" s="1168"/>
      <c r="M3" s="1167"/>
      <c r="N3" s="1167"/>
      <c r="O3" s="1167"/>
      <c r="P3" s="1167"/>
      <c r="Q3" s="1167"/>
      <c r="R3" s="1167"/>
      <c r="S3" s="1167"/>
      <c r="T3" s="1167"/>
    </row>
    <row r="4" spans="1:233" ht="15.75">
      <c r="A4" s="1174"/>
      <c r="B4" s="1174"/>
      <c r="C4" s="1174"/>
      <c r="D4" s="1174"/>
      <c r="E4" s="1174"/>
      <c r="F4" s="1174"/>
      <c r="G4" s="1174"/>
      <c r="H4" s="1174"/>
      <c r="I4" s="1174"/>
      <c r="J4" s="1174"/>
      <c r="K4" s="1174"/>
      <c r="L4" s="917"/>
      <c r="M4" s="918"/>
      <c r="N4" s="918"/>
      <c r="O4" s="918"/>
      <c r="P4" s="918"/>
      <c r="Q4" s="1181" t="s">
        <v>1667</v>
      </c>
      <c r="R4" s="1181"/>
      <c r="S4" s="1181"/>
      <c r="T4" s="1181"/>
    </row>
    <row r="5" spans="1:233" s="54" customFormat="1">
      <c r="A5" s="1171" t="s">
        <v>415</v>
      </c>
      <c r="B5" s="1171" t="s">
        <v>1710</v>
      </c>
      <c r="C5" s="1175" t="s">
        <v>796</v>
      </c>
      <c r="D5" s="1176"/>
      <c r="E5" s="1176"/>
      <c r="F5" s="1176"/>
      <c r="G5" s="1176"/>
      <c r="H5" s="1176"/>
      <c r="I5" s="1177"/>
      <c r="J5" s="1175" t="s">
        <v>790</v>
      </c>
      <c r="K5" s="1176"/>
      <c r="L5" s="1176"/>
      <c r="M5" s="1176"/>
      <c r="N5" s="1176"/>
      <c r="O5" s="1176"/>
      <c r="P5" s="1177"/>
      <c r="Q5" s="1182" t="s">
        <v>721</v>
      </c>
      <c r="R5" s="1175" t="s">
        <v>779</v>
      </c>
      <c r="S5" s="1176"/>
      <c r="T5" s="1177"/>
    </row>
    <row r="6" spans="1:233" s="54" customFormat="1">
      <c r="A6" s="1172"/>
      <c r="B6" s="1172"/>
      <c r="C6" s="1171" t="s">
        <v>414</v>
      </c>
      <c r="D6" s="1171" t="s">
        <v>1715</v>
      </c>
      <c r="E6" s="1171" t="s">
        <v>1713</v>
      </c>
      <c r="F6" s="1171" t="s">
        <v>1714</v>
      </c>
      <c r="G6" s="1178" t="s">
        <v>1711</v>
      </c>
      <c r="H6" s="1179"/>
      <c r="I6" s="1180"/>
      <c r="J6" s="1171" t="s">
        <v>414</v>
      </c>
      <c r="K6" s="1171" t="s">
        <v>1715</v>
      </c>
      <c r="L6" s="1171" t="s">
        <v>1713</v>
      </c>
      <c r="M6" s="1171" t="s">
        <v>1714</v>
      </c>
      <c r="N6" s="1178" t="s">
        <v>1711</v>
      </c>
      <c r="O6" s="1179"/>
      <c r="P6" s="1180"/>
      <c r="Q6" s="1183"/>
      <c r="R6" s="1171" t="s">
        <v>414</v>
      </c>
      <c r="S6" s="1171" t="s">
        <v>1712</v>
      </c>
      <c r="T6" s="1182"/>
    </row>
    <row r="7" spans="1:233" s="54" customFormat="1">
      <c r="A7" s="1172"/>
      <c r="B7" s="1172"/>
      <c r="C7" s="1172"/>
      <c r="D7" s="1172"/>
      <c r="E7" s="1172"/>
      <c r="F7" s="1172"/>
      <c r="G7" s="1171" t="s">
        <v>414</v>
      </c>
      <c r="H7" s="1171" t="s">
        <v>1715</v>
      </c>
      <c r="I7" s="1171" t="s">
        <v>505</v>
      </c>
      <c r="J7" s="1172"/>
      <c r="K7" s="1172"/>
      <c r="L7" s="1172"/>
      <c r="M7" s="1172"/>
      <c r="N7" s="1171" t="s">
        <v>414</v>
      </c>
      <c r="O7" s="1171" t="s">
        <v>3817</v>
      </c>
      <c r="P7" s="1171" t="s">
        <v>505</v>
      </c>
      <c r="Q7" s="1183"/>
      <c r="R7" s="1172"/>
      <c r="S7" s="1172"/>
      <c r="T7" s="1183"/>
    </row>
    <row r="8" spans="1:233" s="54" customFormat="1">
      <c r="A8" s="1172"/>
      <c r="B8" s="1172"/>
      <c r="C8" s="1172"/>
      <c r="D8" s="1172"/>
      <c r="E8" s="1172"/>
      <c r="F8" s="1172"/>
      <c r="G8" s="1172"/>
      <c r="H8" s="1172"/>
      <c r="I8" s="1172"/>
      <c r="J8" s="1172"/>
      <c r="K8" s="1172"/>
      <c r="L8" s="1172"/>
      <c r="M8" s="1172"/>
      <c r="N8" s="1172"/>
      <c r="O8" s="1172"/>
      <c r="P8" s="1172"/>
      <c r="Q8" s="1183"/>
      <c r="R8" s="1172"/>
      <c r="S8" s="1172"/>
      <c r="T8" s="1183"/>
    </row>
    <row r="9" spans="1:233" s="54" customFormat="1">
      <c r="A9" s="1173"/>
      <c r="B9" s="1173"/>
      <c r="C9" s="1173"/>
      <c r="D9" s="1173"/>
      <c r="E9" s="1173"/>
      <c r="F9" s="1173"/>
      <c r="G9" s="1173"/>
      <c r="H9" s="1173"/>
      <c r="I9" s="1173"/>
      <c r="J9" s="1173"/>
      <c r="K9" s="1173"/>
      <c r="L9" s="1173"/>
      <c r="M9" s="1173"/>
      <c r="N9" s="1173"/>
      <c r="O9" s="1173"/>
      <c r="P9" s="1173"/>
      <c r="Q9" s="1184"/>
      <c r="R9" s="1173"/>
      <c r="S9" s="1173"/>
      <c r="T9" s="1184"/>
    </row>
    <row r="10" spans="1:233" s="921" customFormat="1">
      <c r="A10" s="919"/>
      <c r="B10" s="920" t="s">
        <v>869</v>
      </c>
      <c r="C10" s="309">
        <f>SUBTOTAL(9,C11:C267)</f>
        <v>1514585</v>
      </c>
      <c r="D10" s="309"/>
      <c r="E10" s="309">
        <f>SUBTOTAL(9,E11:E267)</f>
        <v>1493185</v>
      </c>
      <c r="F10" s="309"/>
      <c r="G10" s="309">
        <f>SUBTOTAL(9,G11:G267)</f>
        <v>21400</v>
      </c>
      <c r="H10" s="309"/>
      <c r="I10" s="309">
        <f>SUBTOTAL(9,I11:I267)</f>
        <v>21400</v>
      </c>
      <c r="J10" s="309">
        <f>SUBTOTAL(9,J11:J267)</f>
        <v>1449948</v>
      </c>
      <c r="K10" s="309"/>
      <c r="L10" s="309">
        <f>SUBTOTAL(9,L11:L267)</f>
        <v>1432612</v>
      </c>
      <c r="M10" s="309"/>
      <c r="N10" s="309">
        <f>SUBTOTAL(9,N11:N267)</f>
        <v>17336</v>
      </c>
      <c r="O10" s="309"/>
      <c r="P10" s="309">
        <f>SUBTOTAL(9,P11:P267)</f>
        <v>17336</v>
      </c>
      <c r="Q10" s="309">
        <f>SUBTOTAL(9,Q11:Q267)</f>
        <v>61910</v>
      </c>
      <c r="R10" s="309"/>
      <c r="S10" s="309"/>
      <c r="T10" s="309"/>
      <c r="V10" s="922"/>
      <c r="W10" s="923"/>
      <c r="Z10" s="924"/>
      <c r="AA10" s="924"/>
      <c r="AB10" s="924"/>
      <c r="AC10" s="924"/>
      <c r="AD10" s="924"/>
      <c r="AE10" s="924"/>
      <c r="AF10" s="924"/>
      <c r="AG10" s="924"/>
      <c r="AH10" s="924"/>
      <c r="AI10" s="924"/>
      <c r="AJ10" s="924"/>
      <c r="AK10" s="924"/>
      <c r="AL10" s="924"/>
      <c r="AM10" s="924"/>
      <c r="AN10" s="924"/>
      <c r="AO10" s="924"/>
      <c r="AP10" s="924"/>
      <c r="AQ10" s="924"/>
      <c r="AR10" s="924"/>
      <c r="AS10" s="924"/>
      <c r="AT10" s="924"/>
      <c r="AU10" s="924"/>
      <c r="AV10" s="924"/>
      <c r="AW10" s="924"/>
      <c r="AX10" s="924"/>
      <c r="AY10" s="924"/>
      <c r="AZ10" s="924"/>
      <c r="BA10" s="924"/>
      <c r="BB10" s="924"/>
      <c r="BC10" s="924"/>
      <c r="BD10" s="924"/>
      <c r="BE10" s="924"/>
      <c r="BF10" s="924"/>
      <c r="BG10" s="924"/>
      <c r="BH10" s="924"/>
      <c r="BI10" s="924"/>
      <c r="BJ10" s="924"/>
      <c r="BK10" s="924"/>
      <c r="BL10" s="924"/>
      <c r="BM10" s="924"/>
      <c r="BN10" s="924"/>
      <c r="BO10" s="924"/>
      <c r="BP10" s="924"/>
      <c r="BQ10" s="924"/>
      <c r="BR10" s="924"/>
      <c r="BS10" s="924"/>
      <c r="BT10" s="924"/>
      <c r="BU10" s="924"/>
      <c r="BV10" s="924"/>
      <c r="BW10" s="924"/>
      <c r="BX10" s="924"/>
      <c r="BY10" s="924"/>
      <c r="BZ10" s="924"/>
      <c r="CA10" s="924"/>
      <c r="CB10" s="924"/>
      <c r="CC10" s="924"/>
      <c r="CD10" s="924"/>
      <c r="CE10" s="924"/>
      <c r="CF10" s="924"/>
      <c r="CG10" s="924"/>
      <c r="CH10" s="924"/>
      <c r="CI10" s="924"/>
      <c r="CJ10" s="924"/>
      <c r="CK10" s="924"/>
      <c r="CL10" s="924"/>
      <c r="CM10" s="924"/>
      <c r="CN10" s="924"/>
      <c r="CO10" s="924"/>
      <c r="CP10" s="924"/>
      <c r="CQ10" s="924"/>
      <c r="CR10" s="924"/>
      <c r="CS10" s="924"/>
      <c r="CT10" s="924"/>
      <c r="CU10" s="924"/>
      <c r="CV10" s="924"/>
      <c r="CW10" s="924"/>
      <c r="CX10" s="924"/>
      <c r="CY10" s="924"/>
      <c r="CZ10" s="924"/>
      <c r="DA10" s="924"/>
      <c r="DB10" s="924"/>
      <c r="DC10" s="924"/>
      <c r="DD10" s="924"/>
      <c r="DE10" s="924"/>
      <c r="DF10" s="924"/>
      <c r="DG10" s="924"/>
      <c r="DH10" s="924"/>
      <c r="DI10" s="924"/>
      <c r="DJ10" s="924"/>
      <c r="DK10" s="924"/>
      <c r="DL10" s="924"/>
      <c r="DM10" s="924"/>
      <c r="DN10" s="924"/>
      <c r="DO10" s="924"/>
      <c r="DP10" s="924"/>
      <c r="DQ10" s="924"/>
      <c r="DR10" s="924"/>
      <c r="DS10" s="924"/>
      <c r="DT10" s="924"/>
      <c r="DU10" s="924"/>
      <c r="DV10" s="924"/>
      <c r="DW10" s="924"/>
      <c r="DX10" s="924"/>
      <c r="DY10" s="924"/>
      <c r="DZ10" s="924"/>
      <c r="EA10" s="924"/>
      <c r="EB10" s="924"/>
      <c r="EC10" s="924"/>
      <c r="ED10" s="924"/>
      <c r="EE10" s="924"/>
      <c r="EF10" s="924"/>
      <c r="EG10" s="924"/>
      <c r="EH10" s="924"/>
      <c r="EI10" s="924"/>
      <c r="EJ10" s="924"/>
      <c r="EK10" s="924"/>
      <c r="EL10" s="924"/>
      <c r="EM10" s="924"/>
      <c r="EN10" s="924"/>
      <c r="EO10" s="924"/>
      <c r="EP10" s="924"/>
      <c r="EQ10" s="924"/>
      <c r="ER10" s="924"/>
      <c r="ES10" s="924"/>
      <c r="ET10" s="924"/>
      <c r="EU10" s="924"/>
      <c r="EV10" s="924"/>
      <c r="EW10" s="924"/>
      <c r="EX10" s="924"/>
      <c r="EY10" s="924"/>
      <c r="EZ10" s="924"/>
      <c r="FA10" s="924"/>
      <c r="FB10" s="924"/>
      <c r="FC10" s="924"/>
      <c r="FD10" s="924"/>
      <c r="FE10" s="924"/>
      <c r="FF10" s="924"/>
      <c r="FG10" s="924"/>
      <c r="FH10" s="924"/>
      <c r="FI10" s="924"/>
      <c r="FJ10" s="924"/>
      <c r="FK10" s="924"/>
      <c r="FL10" s="924"/>
      <c r="FM10" s="924"/>
      <c r="FN10" s="924"/>
      <c r="FO10" s="924"/>
      <c r="FP10" s="924"/>
      <c r="FQ10" s="924"/>
      <c r="FR10" s="924"/>
      <c r="FS10" s="924"/>
      <c r="FT10" s="924"/>
      <c r="FU10" s="924"/>
      <c r="FV10" s="924"/>
      <c r="FW10" s="924"/>
      <c r="FX10" s="924"/>
      <c r="FY10" s="924"/>
      <c r="FZ10" s="924"/>
      <c r="GA10" s="924"/>
      <c r="GB10" s="924"/>
      <c r="GC10" s="924"/>
      <c r="GD10" s="924"/>
      <c r="GE10" s="924"/>
      <c r="GF10" s="924"/>
      <c r="GG10" s="924"/>
      <c r="GH10" s="924"/>
      <c r="GI10" s="924"/>
      <c r="GJ10" s="924"/>
      <c r="GK10" s="924"/>
      <c r="GL10" s="924"/>
      <c r="GM10" s="924"/>
      <c r="GN10" s="924"/>
      <c r="GO10" s="924"/>
      <c r="GP10" s="924"/>
      <c r="GQ10" s="924"/>
      <c r="GR10" s="924"/>
      <c r="GS10" s="924"/>
      <c r="GT10" s="924"/>
      <c r="GU10" s="924"/>
      <c r="GV10" s="924"/>
      <c r="GW10" s="924"/>
      <c r="GX10" s="924"/>
      <c r="GY10" s="924"/>
      <c r="GZ10" s="924"/>
      <c r="HA10" s="924"/>
      <c r="HB10" s="924"/>
      <c r="HC10" s="924"/>
      <c r="HD10" s="924"/>
      <c r="HE10" s="924"/>
      <c r="HF10" s="924"/>
      <c r="HG10" s="924"/>
      <c r="HH10" s="924"/>
      <c r="HI10" s="924"/>
      <c r="HJ10" s="924"/>
      <c r="HK10" s="924"/>
      <c r="HL10" s="924"/>
      <c r="HM10" s="924"/>
      <c r="HN10" s="924"/>
      <c r="HO10" s="924"/>
      <c r="HP10" s="924"/>
      <c r="HQ10" s="924"/>
      <c r="HR10" s="924"/>
      <c r="HS10" s="924"/>
      <c r="HT10" s="924"/>
      <c r="HU10" s="924"/>
      <c r="HV10" s="924"/>
      <c r="HW10" s="924"/>
      <c r="HX10" s="924"/>
      <c r="HY10" s="924"/>
    </row>
    <row r="11" spans="1:233" s="927" customFormat="1">
      <c r="A11" s="925" t="s">
        <v>421</v>
      </c>
      <c r="B11" s="926" t="s">
        <v>1724</v>
      </c>
      <c r="C11" s="309">
        <f>SUBTOTAL(9,C12:C98)</f>
        <v>678816</v>
      </c>
      <c r="D11" s="309"/>
      <c r="E11" s="309">
        <f>SUBTOTAL(9,E12:E98)</f>
        <v>662463</v>
      </c>
      <c r="F11" s="309"/>
      <c r="G11" s="309">
        <f>SUBTOTAL(9,G12:G98)</f>
        <v>16353</v>
      </c>
      <c r="H11" s="309"/>
      <c r="I11" s="309">
        <f>SUBTOTAL(9,I12:I98)</f>
        <v>16353</v>
      </c>
      <c r="J11" s="309">
        <f>SUBTOTAL(9,J12:J98)</f>
        <v>625943</v>
      </c>
      <c r="K11" s="309"/>
      <c r="L11" s="309">
        <f>SUBTOTAL(9,L12:L98)</f>
        <v>613654</v>
      </c>
      <c r="M11" s="309"/>
      <c r="N11" s="309">
        <f>SUBTOTAL(9,N12:N98)</f>
        <v>12289</v>
      </c>
      <c r="O11" s="309"/>
      <c r="P11" s="309">
        <f>SUBTOTAL(9,P12:P98)</f>
        <v>12289</v>
      </c>
      <c r="Q11" s="309">
        <f>SUBTOTAL(9,Q12:Q98)</f>
        <v>51876</v>
      </c>
      <c r="R11" s="309"/>
      <c r="S11" s="309"/>
      <c r="T11" s="309"/>
      <c r="V11" s="922"/>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row>
    <row r="12" spans="1:233" s="927" customFormat="1">
      <c r="A12" s="925" t="s">
        <v>416</v>
      </c>
      <c r="B12" s="926" t="s">
        <v>1716</v>
      </c>
      <c r="C12" s="309">
        <f>SUBTOTAL(9,C13:C56)</f>
        <v>615296</v>
      </c>
      <c r="D12" s="309"/>
      <c r="E12" s="309">
        <f>SUBTOTAL(9,E13:E56)</f>
        <v>599018</v>
      </c>
      <c r="F12" s="309"/>
      <c r="G12" s="309">
        <f>SUBTOTAL(9,G13:G56)</f>
        <v>16278</v>
      </c>
      <c r="H12" s="309"/>
      <c r="I12" s="309">
        <f>SUBTOTAL(9,I13:I56)</f>
        <v>16278</v>
      </c>
      <c r="J12" s="309">
        <f>SUBTOTAL(9,J13:J56)</f>
        <v>562560</v>
      </c>
      <c r="K12" s="309"/>
      <c r="L12" s="309">
        <f>SUBTOTAL(9,L13:L56)</f>
        <v>550346</v>
      </c>
      <c r="M12" s="309"/>
      <c r="N12" s="309">
        <f>SUBTOTAL(9,N13:N56)</f>
        <v>12214</v>
      </c>
      <c r="O12" s="309"/>
      <c r="P12" s="309">
        <f>SUBTOTAL(9,P13:P56)</f>
        <v>12214</v>
      </c>
      <c r="Q12" s="309">
        <f>SUBTOTAL(9,Q13:Q56)</f>
        <v>51739</v>
      </c>
      <c r="R12" s="309"/>
      <c r="S12" s="309"/>
      <c r="T12" s="309"/>
      <c r="V12" s="922"/>
      <c r="Z12" s="928"/>
      <c r="AA12" s="928"/>
      <c r="AB12" s="928"/>
      <c r="AC12" s="928"/>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928"/>
      <c r="AZ12" s="928"/>
      <c r="BA12" s="928"/>
      <c r="BB12" s="928"/>
      <c r="BC12" s="928"/>
      <c r="BD12" s="928"/>
      <c r="BE12" s="928"/>
      <c r="BF12" s="928"/>
      <c r="BG12" s="928"/>
      <c r="BH12" s="928"/>
      <c r="BI12" s="928"/>
      <c r="BJ12" s="928"/>
      <c r="BK12" s="928"/>
      <c r="BL12" s="928"/>
      <c r="BM12" s="928"/>
      <c r="BN12" s="928"/>
      <c r="BO12" s="928"/>
      <c r="BP12" s="928"/>
      <c r="BQ12" s="928"/>
      <c r="BR12" s="928"/>
      <c r="BS12" s="928"/>
      <c r="BT12" s="928"/>
      <c r="BU12" s="928"/>
      <c r="BV12" s="928"/>
      <c r="BW12" s="928"/>
      <c r="BX12" s="928"/>
      <c r="BY12" s="928"/>
      <c r="BZ12" s="928"/>
      <c r="CA12" s="928"/>
      <c r="CB12" s="928"/>
      <c r="CC12" s="928"/>
      <c r="CD12" s="928"/>
      <c r="CE12" s="928"/>
      <c r="CF12" s="928"/>
      <c r="CG12" s="928"/>
      <c r="CH12" s="928"/>
      <c r="CI12" s="928"/>
      <c r="CJ12" s="928"/>
      <c r="CK12" s="928"/>
      <c r="CL12" s="928"/>
      <c r="CM12" s="928"/>
      <c r="CN12" s="928"/>
      <c r="CO12" s="928"/>
      <c r="CP12" s="928"/>
      <c r="CQ12" s="928"/>
      <c r="CR12" s="928"/>
      <c r="CS12" s="928"/>
      <c r="CT12" s="928"/>
      <c r="CU12" s="928"/>
      <c r="CV12" s="928"/>
      <c r="CW12" s="928"/>
      <c r="CX12" s="928"/>
      <c r="CY12" s="928"/>
      <c r="CZ12" s="928"/>
      <c r="DA12" s="928"/>
      <c r="DB12" s="928"/>
      <c r="DC12" s="928"/>
      <c r="DD12" s="928"/>
      <c r="DE12" s="928"/>
      <c r="DF12" s="928"/>
      <c r="DG12" s="928"/>
      <c r="DH12" s="928"/>
      <c r="DI12" s="928"/>
      <c r="DJ12" s="928"/>
      <c r="DK12" s="928"/>
      <c r="DL12" s="928"/>
      <c r="DM12" s="928"/>
      <c r="DN12" s="928"/>
      <c r="DO12" s="928"/>
      <c r="DP12" s="928"/>
      <c r="DQ12" s="928"/>
      <c r="DR12" s="928"/>
      <c r="DS12" s="928"/>
      <c r="DT12" s="928"/>
      <c r="DU12" s="928"/>
      <c r="DV12" s="928"/>
      <c r="DW12" s="928"/>
      <c r="DX12" s="928"/>
      <c r="DY12" s="928"/>
      <c r="DZ12" s="928"/>
      <c r="EA12" s="928"/>
      <c r="EB12" s="928"/>
      <c r="EC12" s="928"/>
      <c r="ED12" s="928"/>
      <c r="EE12" s="928"/>
      <c r="EF12" s="928"/>
      <c r="EG12" s="928"/>
      <c r="EH12" s="928"/>
      <c r="EI12" s="928"/>
      <c r="EJ12" s="928"/>
      <c r="EK12" s="928"/>
      <c r="EL12" s="928"/>
      <c r="EM12" s="928"/>
      <c r="EN12" s="928"/>
      <c r="EO12" s="928"/>
      <c r="EP12" s="928"/>
      <c r="EQ12" s="928"/>
      <c r="ER12" s="928"/>
      <c r="ES12" s="928"/>
      <c r="ET12" s="928"/>
      <c r="EU12" s="928"/>
      <c r="EV12" s="928"/>
      <c r="EW12" s="928"/>
      <c r="EX12" s="928"/>
      <c r="EY12" s="928"/>
      <c r="EZ12" s="928"/>
      <c r="FA12" s="928"/>
      <c r="FB12" s="928"/>
      <c r="FC12" s="928"/>
      <c r="FD12" s="928"/>
      <c r="FE12" s="928"/>
      <c r="FF12" s="928"/>
      <c r="FG12" s="928"/>
      <c r="FH12" s="928"/>
      <c r="FI12" s="928"/>
      <c r="FJ12" s="928"/>
      <c r="FK12" s="928"/>
      <c r="FL12" s="928"/>
      <c r="FM12" s="928"/>
      <c r="FN12" s="928"/>
      <c r="FO12" s="928"/>
      <c r="FP12" s="928"/>
      <c r="FQ12" s="928"/>
      <c r="FR12" s="928"/>
      <c r="FS12" s="928"/>
      <c r="FT12" s="928"/>
      <c r="FU12" s="928"/>
      <c r="FV12" s="928"/>
      <c r="FW12" s="928"/>
      <c r="FX12" s="928"/>
      <c r="FY12" s="928"/>
      <c r="FZ12" s="928"/>
      <c r="GA12" s="928"/>
      <c r="GB12" s="928"/>
      <c r="GC12" s="928"/>
      <c r="GD12" s="928"/>
      <c r="GE12" s="928"/>
      <c r="GF12" s="928"/>
      <c r="GG12" s="928"/>
      <c r="GH12" s="928"/>
      <c r="GI12" s="928"/>
      <c r="GJ12" s="928"/>
      <c r="GK12" s="928"/>
      <c r="GL12" s="928"/>
      <c r="GM12" s="928"/>
      <c r="GN12" s="928"/>
      <c r="GO12" s="928"/>
      <c r="GP12" s="928"/>
      <c r="GQ12" s="928"/>
      <c r="GR12" s="928"/>
      <c r="GS12" s="928"/>
      <c r="GT12" s="928"/>
      <c r="GU12" s="928"/>
      <c r="GV12" s="928"/>
      <c r="GW12" s="928"/>
      <c r="GX12" s="928"/>
      <c r="GY12" s="928"/>
      <c r="GZ12" s="928"/>
      <c r="HA12" s="928"/>
      <c r="HB12" s="928"/>
      <c r="HC12" s="928"/>
      <c r="HD12" s="928"/>
      <c r="HE12" s="928"/>
      <c r="HF12" s="928"/>
      <c r="HG12" s="928"/>
      <c r="HH12" s="928"/>
      <c r="HI12" s="928"/>
      <c r="HJ12" s="928"/>
      <c r="HK12" s="928"/>
      <c r="HL12" s="928"/>
      <c r="HM12" s="928"/>
      <c r="HN12" s="928"/>
      <c r="HO12" s="928"/>
      <c r="HP12" s="928"/>
      <c r="HQ12" s="928"/>
      <c r="HR12" s="928"/>
      <c r="HS12" s="928"/>
      <c r="HT12" s="928"/>
      <c r="HU12" s="928"/>
      <c r="HV12" s="928"/>
      <c r="HW12" s="928"/>
      <c r="HX12" s="928"/>
      <c r="HY12" s="928"/>
    </row>
    <row r="13" spans="1:233" s="927" customFormat="1">
      <c r="A13" s="929">
        <v>1</v>
      </c>
      <c r="B13" s="930" t="s">
        <v>1725</v>
      </c>
      <c r="C13" s="213">
        <f t="shared" ref="C13:C56" si="0">SUM(D13:F13)+G13</f>
        <v>21249</v>
      </c>
      <c r="D13" s="931"/>
      <c r="E13" s="213">
        <v>18178</v>
      </c>
      <c r="F13" s="931"/>
      <c r="G13" s="931">
        <f t="shared" ref="G13:G56" si="1">SUM(H13:I13)</f>
        <v>3071</v>
      </c>
      <c r="H13" s="931"/>
      <c r="I13" s="931">
        <v>3071</v>
      </c>
      <c r="J13" s="213">
        <f t="shared" ref="J13:J56" si="2">SUM(K13:M13)+N13</f>
        <v>17841</v>
      </c>
      <c r="K13" s="931"/>
      <c r="L13" s="213">
        <v>16986</v>
      </c>
      <c r="M13" s="931"/>
      <c r="N13" s="931">
        <f t="shared" ref="N13:N56" si="3">SUM(O13:P13)</f>
        <v>855</v>
      </c>
      <c r="O13" s="931"/>
      <c r="P13" s="931">
        <v>855</v>
      </c>
      <c r="Q13" s="931">
        <f>C13-J13</f>
        <v>3408</v>
      </c>
      <c r="R13" s="931"/>
      <c r="S13" s="931"/>
      <c r="T13" s="931"/>
      <c r="V13" s="922"/>
      <c r="W13" s="922"/>
      <c r="X13" s="922"/>
      <c r="Z13" s="92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row>
    <row r="14" spans="1:233" s="928" customFormat="1">
      <c r="A14" s="929">
        <v>2</v>
      </c>
      <c r="B14" s="321" t="s">
        <v>1726</v>
      </c>
      <c r="C14" s="213">
        <f t="shared" si="0"/>
        <v>9489</v>
      </c>
      <c r="D14" s="932"/>
      <c r="E14" s="213">
        <v>9109</v>
      </c>
      <c r="F14" s="932"/>
      <c r="G14" s="931">
        <f t="shared" si="1"/>
        <v>380</v>
      </c>
      <c r="H14" s="932"/>
      <c r="I14" s="932">
        <v>380</v>
      </c>
      <c r="J14" s="213">
        <f t="shared" si="2"/>
        <v>9465</v>
      </c>
      <c r="K14" s="932"/>
      <c r="L14" s="213">
        <v>9075</v>
      </c>
      <c r="M14" s="932"/>
      <c r="N14" s="931">
        <f t="shared" si="3"/>
        <v>390</v>
      </c>
      <c r="O14" s="932"/>
      <c r="P14" s="932">
        <v>390</v>
      </c>
      <c r="Q14" s="931"/>
      <c r="R14" s="932"/>
      <c r="S14" s="932"/>
      <c r="T14" s="932"/>
      <c r="V14" s="922"/>
      <c r="W14" s="922"/>
      <c r="X14" s="922"/>
    </row>
    <row r="15" spans="1:233" s="928" customFormat="1">
      <c r="A15" s="929">
        <v>3</v>
      </c>
      <c r="B15" s="321" t="s">
        <v>3818</v>
      </c>
      <c r="C15" s="213">
        <f t="shared" si="0"/>
        <v>12056</v>
      </c>
      <c r="D15" s="932"/>
      <c r="E15" s="213">
        <v>12056</v>
      </c>
      <c r="F15" s="932"/>
      <c r="G15" s="931">
        <f t="shared" si="1"/>
        <v>0</v>
      </c>
      <c r="H15" s="932"/>
      <c r="I15" s="932"/>
      <c r="J15" s="213">
        <f t="shared" si="2"/>
        <v>11369</v>
      </c>
      <c r="K15" s="932"/>
      <c r="L15" s="213">
        <v>11369</v>
      </c>
      <c r="M15" s="932"/>
      <c r="N15" s="931">
        <f t="shared" si="3"/>
        <v>0</v>
      </c>
      <c r="O15" s="932"/>
      <c r="P15" s="932"/>
      <c r="Q15" s="931">
        <f t="shared" ref="Q15:Q78" si="4">C15-J15</f>
        <v>687</v>
      </c>
      <c r="R15" s="932"/>
      <c r="S15" s="932"/>
      <c r="T15" s="932"/>
      <c r="V15" s="922"/>
      <c r="W15" s="922"/>
      <c r="X15" s="922"/>
    </row>
    <row r="16" spans="1:233" s="928" customFormat="1">
      <c r="A16" s="929">
        <v>4</v>
      </c>
      <c r="B16" s="321" t="s">
        <v>3819</v>
      </c>
      <c r="C16" s="213">
        <f t="shared" si="0"/>
        <v>7834</v>
      </c>
      <c r="D16" s="932"/>
      <c r="E16" s="213">
        <v>7834</v>
      </c>
      <c r="F16" s="932"/>
      <c r="G16" s="931">
        <f t="shared" si="1"/>
        <v>0</v>
      </c>
      <c r="H16" s="932"/>
      <c r="I16" s="932"/>
      <c r="J16" s="213">
        <f t="shared" si="2"/>
        <v>6165</v>
      </c>
      <c r="K16" s="932"/>
      <c r="L16" s="213">
        <v>5765</v>
      </c>
      <c r="M16" s="932"/>
      <c r="N16" s="931">
        <f t="shared" si="3"/>
        <v>400</v>
      </c>
      <c r="O16" s="932"/>
      <c r="P16" s="932">
        <v>400</v>
      </c>
      <c r="Q16" s="931">
        <f t="shared" si="4"/>
        <v>1669</v>
      </c>
      <c r="R16" s="932"/>
      <c r="S16" s="932"/>
      <c r="T16" s="932"/>
      <c r="W16" s="922"/>
      <c r="X16" s="922"/>
    </row>
    <row r="17" spans="1:233" s="927" customFormat="1" ht="25.5">
      <c r="A17" s="929">
        <v>5</v>
      </c>
      <c r="B17" s="930" t="s">
        <v>1727</v>
      </c>
      <c r="C17" s="213">
        <f t="shared" si="0"/>
        <v>3851</v>
      </c>
      <c r="D17" s="931"/>
      <c r="E17" s="213">
        <v>3501</v>
      </c>
      <c r="F17" s="931"/>
      <c r="G17" s="931">
        <f t="shared" si="1"/>
        <v>350</v>
      </c>
      <c r="H17" s="931"/>
      <c r="I17" s="931">
        <v>350</v>
      </c>
      <c r="J17" s="213">
        <f>SUM(K17:M17)+N17</f>
        <v>3851</v>
      </c>
      <c r="K17" s="931"/>
      <c r="L17" s="213">
        <v>3501</v>
      </c>
      <c r="M17" s="931"/>
      <c r="N17" s="931">
        <f t="shared" si="3"/>
        <v>350</v>
      </c>
      <c r="O17" s="931"/>
      <c r="P17" s="931">
        <v>350</v>
      </c>
      <c r="Q17" s="931">
        <f t="shared" si="4"/>
        <v>0</v>
      </c>
      <c r="R17" s="931"/>
      <c r="S17" s="931"/>
      <c r="T17" s="933"/>
      <c r="W17" s="922"/>
      <c r="X17" s="922"/>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c r="DI17" s="928"/>
      <c r="DJ17" s="928"/>
      <c r="DK17" s="928"/>
      <c r="DL17" s="928"/>
      <c r="DM17" s="928"/>
      <c r="DN17" s="928"/>
      <c r="DO17" s="928"/>
      <c r="DP17" s="928"/>
      <c r="DQ17" s="928"/>
      <c r="DR17" s="928"/>
      <c r="DS17" s="928"/>
      <c r="DT17" s="928"/>
      <c r="DU17" s="928"/>
      <c r="DV17" s="928"/>
      <c r="DW17" s="928"/>
      <c r="DX17" s="928"/>
      <c r="DY17" s="928"/>
      <c r="DZ17" s="928"/>
      <c r="EA17" s="928"/>
      <c r="EB17" s="928"/>
      <c r="EC17" s="928"/>
      <c r="ED17" s="928"/>
      <c r="EE17" s="928"/>
      <c r="EF17" s="928"/>
      <c r="EG17" s="928"/>
      <c r="EH17" s="928"/>
      <c r="EI17" s="928"/>
      <c r="EJ17" s="928"/>
      <c r="EK17" s="928"/>
      <c r="EL17" s="928"/>
      <c r="EM17" s="928"/>
      <c r="EN17" s="928"/>
      <c r="EO17" s="928"/>
      <c r="EP17" s="928"/>
      <c r="EQ17" s="928"/>
      <c r="ER17" s="928"/>
      <c r="ES17" s="928"/>
      <c r="ET17" s="928"/>
      <c r="EU17" s="928"/>
      <c r="EV17" s="928"/>
      <c r="EW17" s="928"/>
      <c r="EX17" s="928"/>
      <c r="EY17" s="928"/>
      <c r="EZ17" s="928"/>
      <c r="FA17" s="928"/>
      <c r="FB17" s="928"/>
      <c r="FC17" s="928"/>
      <c r="FD17" s="928"/>
      <c r="FE17" s="928"/>
      <c r="FF17" s="928"/>
      <c r="FG17" s="928"/>
      <c r="FH17" s="928"/>
      <c r="FI17" s="928"/>
      <c r="FJ17" s="928"/>
      <c r="FK17" s="928"/>
      <c r="FL17" s="928"/>
      <c r="FM17" s="928"/>
      <c r="FN17" s="928"/>
      <c r="FO17" s="928"/>
      <c r="FP17" s="928"/>
      <c r="FQ17" s="928"/>
      <c r="FR17" s="928"/>
      <c r="FS17" s="928"/>
      <c r="FT17" s="928"/>
      <c r="FU17" s="928"/>
      <c r="FV17" s="928"/>
      <c r="FW17" s="928"/>
      <c r="FX17" s="928"/>
      <c r="FY17" s="928"/>
      <c r="FZ17" s="928"/>
      <c r="GA17" s="928"/>
      <c r="GB17" s="928"/>
      <c r="GC17" s="928"/>
      <c r="GD17" s="928"/>
      <c r="GE17" s="928"/>
      <c r="GF17" s="928"/>
      <c r="GG17" s="928"/>
      <c r="GH17" s="928"/>
      <c r="GI17" s="928"/>
      <c r="GJ17" s="928"/>
      <c r="GK17" s="928"/>
      <c r="GL17" s="928"/>
      <c r="GM17" s="928"/>
      <c r="GN17" s="928"/>
      <c r="GO17" s="928"/>
      <c r="GP17" s="928"/>
      <c r="GQ17" s="928"/>
      <c r="GR17" s="928"/>
      <c r="GS17" s="928"/>
      <c r="GT17" s="928"/>
      <c r="GU17" s="928"/>
      <c r="GV17" s="928"/>
      <c r="GW17" s="928"/>
      <c r="GX17" s="928"/>
      <c r="GY17" s="928"/>
      <c r="GZ17" s="928"/>
      <c r="HA17" s="928"/>
      <c r="HB17" s="928"/>
      <c r="HC17" s="928"/>
      <c r="HD17" s="928"/>
      <c r="HE17" s="928"/>
      <c r="HF17" s="928"/>
      <c r="HG17" s="928"/>
      <c r="HH17" s="928"/>
      <c r="HI17" s="928"/>
      <c r="HJ17" s="928"/>
      <c r="HK17" s="928"/>
      <c r="HL17" s="928"/>
      <c r="HM17" s="928"/>
      <c r="HN17" s="928"/>
      <c r="HO17" s="928"/>
      <c r="HP17" s="928"/>
      <c r="HQ17" s="928"/>
      <c r="HR17" s="928"/>
      <c r="HS17" s="928"/>
      <c r="HT17" s="928"/>
      <c r="HU17" s="928"/>
      <c r="HV17" s="928"/>
      <c r="HW17" s="928"/>
      <c r="HX17" s="928"/>
      <c r="HY17" s="928"/>
    </row>
    <row r="18" spans="1:233" s="927" customFormat="1">
      <c r="A18" s="929">
        <v>6</v>
      </c>
      <c r="B18" s="930" t="s">
        <v>1728</v>
      </c>
      <c r="C18" s="213">
        <f t="shared" si="0"/>
        <v>5878</v>
      </c>
      <c r="D18" s="931"/>
      <c r="E18" s="213">
        <v>4188</v>
      </c>
      <c r="F18" s="931"/>
      <c r="G18" s="931">
        <f t="shared" si="1"/>
        <v>1690</v>
      </c>
      <c r="H18" s="931"/>
      <c r="I18" s="931">
        <v>1690</v>
      </c>
      <c r="J18" s="213">
        <f t="shared" si="2"/>
        <v>4868</v>
      </c>
      <c r="K18" s="931"/>
      <c r="L18" s="213">
        <v>4188</v>
      </c>
      <c r="M18" s="931"/>
      <c r="N18" s="931">
        <f t="shared" si="3"/>
        <v>680</v>
      </c>
      <c r="O18" s="931"/>
      <c r="P18" s="931">
        <v>680</v>
      </c>
      <c r="Q18" s="931">
        <f t="shared" si="4"/>
        <v>1010</v>
      </c>
      <c r="R18" s="931"/>
      <c r="S18" s="931"/>
      <c r="T18" s="931"/>
      <c r="W18" s="922"/>
      <c r="X18" s="922"/>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c r="DI18" s="928"/>
      <c r="DJ18" s="928"/>
      <c r="DK18" s="928"/>
      <c r="DL18" s="928"/>
      <c r="DM18" s="928"/>
      <c r="DN18" s="928"/>
      <c r="DO18" s="928"/>
      <c r="DP18" s="928"/>
      <c r="DQ18" s="928"/>
      <c r="DR18" s="928"/>
      <c r="DS18" s="928"/>
      <c r="DT18" s="928"/>
      <c r="DU18" s="928"/>
      <c r="DV18" s="928"/>
      <c r="DW18" s="928"/>
      <c r="DX18" s="928"/>
      <c r="DY18" s="928"/>
      <c r="DZ18" s="928"/>
      <c r="EA18" s="928"/>
      <c r="EB18" s="928"/>
      <c r="EC18" s="928"/>
      <c r="ED18" s="928"/>
      <c r="EE18" s="928"/>
      <c r="EF18" s="928"/>
      <c r="EG18" s="928"/>
      <c r="EH18" s="928"/>
      <c r="EI18" s="928"/>
      <c r="EJ18" s="928"/>
      <c r="EK18" s="928"/>
      <c r="EL18" s="928"/>
      <c r="EM18" s="928"/>
      <c r="EN18" s="928"/>
      <c r="EO18" s="928"/>
      <c r="EP18" s="928"/>
      <c r="EQ18" s="928"/>
      <c r="ER18" s="928"/>
      <c r="ES18" s="928"/>
      <c r="ET18" s="928"/>
      <c r="EU18" s="928"/>
      <c r="EV18" s="928"/>
      <c r="EW18" s="928"/>
      <c r="EX18" s="928"/>
      <c r="EY18" s="928"/>
      <c r="EZ18" s="928"/>
      <c r="FA18" s="928"/>
      <c r="FB18" s="928"/>
      <c r="FC18" s="928"/>
      <c r="FD18" s="928"/>
      <c r="FE18" s="928"/>
      <c r="FF18" s="928"/>
      <c r="FG18" s="928"/>
      <c r="FH18" s="928"/>
      <c r="FI18" s="928"/>
      <c r="FJ18" s="928"/>
      <c r="FK18" s="928"/>
      <c r="FL18" s="928"/>
      <c r="FM18" s="928"/>
      <c r="FN18" s="928"/>
      <c r="FO18" s="928"/>
      <c r="FP18" s="928"/>
      <c r="FQ18" s="928"/>
      <c r="FR18" s="928"/>
      <c r="FS18" s="928"/>
      <c r="FT18" s="928"/>
      <c r="FU18" s="928"/>
      <c r="FV18" s="928"/>
      <c r="FW18" s="928"/>
      <c r="FX18" s="928"/>
      <c r="FY18" s="928"/>
      <c r="FZ18" s="928"/>
      <c r="GA18" s="928"/>
      <c r="GB18" s="928"/>
      <c r="GC18" s="928"/>
      <c r="GD18" s="928"/>
      <c r="GE18" s="928"/>
      <c r="GF18" s="928"/>
      <c r="GG18" s="928"/>
      <c r="GH18" s="928"/>
      <c r="GI18" s="928"/>
      <c r="GJ18" s="928"/>
      <c r="GK18" s="928"/>
      <c r="GL18" s="928"/>
      <c r="GM18" s="928"/>
      <c r="GN18" s="928"/>
      <c r="GO18" s="928"/>
      <c r="GP18" s="928"/>
      <c r="GQ18" s="928"/>
      <c r="GR18" s="928"/>
      <c r="GS18" s="928"/>
      <c r="GT18" s="928"/>
      <c r="GU18" s="928"/>
      <c r="GV18" s="928"/>
      <c r="GW18" s="928"/>
      <c r="GX18" s="928"/>
      <c r="GY18" s="928"/>
      <c r="GZ18" s="928"/>
      <c r="HA18" s="928"/>
      <c r="HB18" s="928"/>
      <c r="HC18" s="928"/>
      <c r="HD18" s="928"/>
      <c r="HE18" s="928"/>
      <c r="HF18" s="928"/>
      <c r="HG18" s="928"/>
      <c r="HH18" s="928"/>
      <c r="HI18" s="928"/>
      <c r="HJ18" s="928"/>
      <c r="HK18" s="928"/>
      <c r="HL18" s="928"/>
      <c r="HM18" s="928"/>
      <c r="HN18" s="928"/>
      <c r="HO18" s="928"/>
      <c r="HP18" s="928"/>
      <c r="HQ18" s="928"/>
      <c r="HR18" s="928"/>
      <c r="HS18" s="928"/>
      <c r="HT18" s="928"/>
      <c r="HU18" s="928"/>
      <c r="HV18" s="928"/>
      <c r="HW18" s="928"/>
      <c r="HX18" s="928"/>
      <c r="HY18" s="928"/>
    </row>
    <row r="19" spans="1:233" s="927" customFormat="1">
      <c r="A19" s="929">
        <v>7</v>
      </c>
      <c r="B19" s="930" t="s">
        <v>3820</v>
      </c>
      <c r="C19" s="213">
        <f t="shared" si="0"/>
        <v>6409</v>
      </c>
      <c r="D19" s="931"/>
      <c r="E19" s="213">
        <v>6409</v>
      </c>
      <c r="F19" s="931"/>
      <c r="G19" s="931">
        <f t="shared" si="1"/>
        <v>0</v>
      </c>
      <c r="H19" s="931"/>
      <c r="I19" s="931"/>
      <c r="J19" s="213">
        <f t="shared" si="2"/>
        <v>5909</v>
      </c>
      <c r="K19" s="931"/>
      <c r="L19" s="213">
        <v>5909</v>
      </c>
      <c r="M19" s="931"/>
      <c r="N19" s="931">
        <f t="shared" si="3"/>
        <v>0</v>
      </c>
      <c r="O19" s="931"/>
      <c r="P19" s="931"/>
      <c r="Q19" s="931">
        <f t="shared" si="4"/>
        <v>500</v>
      </c>
      <c r="R19" s="931"/>
      <c r="S19" s="931"/>
      <c r="T19" s="931"/>
      <c r="W19" s="922"/>
      <c r="X19" s="922"/>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c r="DI19" s="928"/>
      <c r="DJ19" s="928"/>
      <c r="DK19" s="928"/>
      <c r="DL19" s="928"/>
      <c r="DM19" s="928"/>
      <c r="DN19" s="928"/>
      <c r="DO19" s="928"/>
      <c r="DP19" s="928"/>
      <c r="DQ19" s="928"/>
      <c r="DR19" s="928"/>
      <c r="DS19" s="928"/>
      <c r="DT19" s="928"/>
      <c r="DU19" s="928"/>
      <c r="DV19" s="928"/>
      <c r="DW19" s="928"/>
      <c r="DX19" s="928"/>
      <c r="DY19" s="928"/>
      <c r="DZ19" s="928"/>
      <c r="EA19" s="928"/>
      <c r="EB19" s="928"/>
      <c r="EC19" s="928"/>
      <c r="ED19" s="928"/>
      <c r="EE19" s="928"/>
      <c r="EF19" s="928"/>
      <c r="EG19" s="928"/>
      <c r="EH19" s="928"/>
      <c r="EI19" s="928"/>
      <c r="EJ19" s="928"/>
      <c r="EK19" s="928"/>
      <c r="EL19" s="928"/>
      <c r="EM19" s="928"/>
      <c r="EN19" s="928"/>
      <c r="EO19" s="928"/>
      <c r="EP19" s="928"/>
      <c r="EQ19" s="928"/>
      <c r="ER19" s="928"/>
      <c r="ES19" s="928"/>
      <c r="ET19" s="928"/>
      <c r="EU19" s="928"/>
      <c r="EV19" s="928"/>
      <c r="EW19" s="928"/>
      <c r="EX19" s="928"/>
      <c r="EY19" s="928"/>
      <c r="EZ19" s="928"/>
      <c r="FA19" s="928"/>
      <c r="FB19" s="928"/>
      <c r="FC19" s="928"/>
      <c r="FD19" s="928"/>
      <c r="FE19" s="928"/>
      <c r="FF19" s="928"/>
      <c r="FG19" s="928"/>
      <c r="FH19" s="928"/>
      <c r="FI19" s="928"/>
      <c r="FJ19" s="928"/>
      <c r="FK19" s="928"/>
      <c r="FL19" s="928"/>
      <c r="FM19" s="928"/>
      <c r="FN19" s="928"/>
      <c r="FO19" s="928"/>
      <c r="FP19" s="928"/>
      <c r="FQ19" s="928"/>
      <c r="FR19" s="928"/>
      <c r="FS19" s="928"/>
      <c r="FT19" s="928"/>
      <c r="FU19" s="928"/>
      <c r="FV19" s="928"/>
      <c r="FW19" s="928"/>
      <c r="FX19" s="928"/>
      <c r="FY19" s="928"/>
      <c r="FZ19" s="928"/>
      <c r="GA19" s="928"/>
      <c r="GB19" s="928"/>
      <c r="GC19" s="928"/>
      <c r="GD19" s="928"/>
      <c r="GE19" s="928"/>
      <c r="GF19" s="928"/>
      <c r="GG19" s="928"/>
      <c r="GH19" s="928"/>
      <c r="GI19" s="928"/>
      <c r="GJ19" s="928"/>
      <c r="GK19" s="928"/>
      <c r="GL19" s="928"/>
      <c r="GM19" s="928"/>
      <c r="GN19" s="928"/>
      <c r="GO19" s="928"/>
      <c r="GP19" s="928"/>
      <c r="GQ19" s="928"/>
      <c r="GR19" s="928"/>
      <c r="GS19" s="928"/>
      <c r="GT19" s="928"/>
      <c r="GU19" s="928"/>
      <c r="GV19" s="928"/>
      <c r="GW19" s="928"/>
      <c r="GX19" s="928"/>
      <c r="GY19" s="928"/>
      <c r="GZ19" s="928"/>
      <c r="HA19" s="928"/>
      <c r="HB19" s="928"/>
      <c r="HC19" s="928"/>
      <c r="HD19" s="928"/>
      <c r="HE19" s="928"/>
      <c r="HF19" s="928"/>
      <c r="HG19" s="928"/>
      <c r="HH19" s="928"/>
      <c r="HI19" s="928"/>
      <c r="HJ19" s="928"/>
      <c r="HK19" s="928"/>
      <c r="HL19" s="928"/>
      <c r="HM19" s="928"/>
      <c r="HN19" s="928"/>
      <c r="HO19" s="928"/>
      <c r="HP19" s="928"/>
      <c r="HQ19" s="928"/>
      <c r="HR19" s="928"/>
      <c r="HS19" s="928"/>
      <c r="HT19" s="928"/>
      <c r="HU19" s="928"/>
      <c r="HV19" s="928"/>
      <c r="HW19" s="928"/>
      <c r="HX19" s="928"/>
      <c r="HY19" s="928"/>
    </row>
    <row r="20" spans="1:233" s="928" customFormat="1">
      <c r="A20" s="929">
        <v>8</v>
      </c>
      <c r="B20" s="321" t="s">
        <v>1729</v>
      </c>
      <c r="C20" s="213">
        <f t="shared" si="0"/>
        <v>56406</v>
      </c>
      <c r="D20" s="932"/>
      <c r="E20" s="213">
        <f>12847+4747+7432+3439+6701+5768+3466+5127+2394+2295+2190</f>
        <v>56406</v>
      </c>
      <c r="F20" s="932"/>
      <c r="G20" s="932">
        <f t="shared" si="1"/>
        <v>0</v>
      </c>
      <c r="H20" s="932"/>
      <c r="I20" s="932"/>
      <c r="J20" s="213">
        <f t="shared" si="2"/>
        <v>55720</v>
      </c>
      <c r="K20" s="932"/>
      <c r="L20" s="213">
        <f>12472+4747+7322+3439+6501+5768+3466+5127+2393+2295+2190</f>
        <v>55720</v>
      </c>
      <c r="M20" s="932"/>
      <c r="N20" s="932">
        <f t="shared" si="3"/>
        <v>0</v>
      </c>
      <c r="O20" s="932"/>
      <c r="P20" s="932"/>
      <c r="Q20" s="931">
        <f t="shared" si="4"/>
        <v>686</v>
      </c>
      <c r="R20" s="932"/>
      <c r="S20" s="932"/>
      <c r="T20" s="932"/>
      <c r="W20" s="934"/>
      <c r="X20" s="934"/>
    </row>
    <row r="21" spans="1:233" s="928" customFormat="1">
      <c r="A21" s="929">
        <v>9</v>
      </c>
      <c r="B21" s="321" t="s">
        <v>1730</v>
      </c>
      <c r="C21" s="213">
        <f t="shared" si="0"/>
        <v>5433</v>
      </c>
      <c r="D21" s="932"/>
      <c r="E21" s="213">
        <v>5433</v>
      </c>
      <c r="F21" s="932"/>
      <c r="G21" s="931">
        <f t="shared" si="1"/>
        <v>0</v>
      </c>
      <c r="H21" s="932"/>
      <c r="I21" s="932"/>
      <c r="J21" s="213">
        <f t="shared" si="2"/>
        <v>4783</v>
      </c>
      <c r="K21" s="932"/>
      <c r="L21" s="213">
        <v>4783</v>
      </c>
      <c r="M21" s="932"/>
      <c r="N21" s="931">
        <f t="shared" si="3"/>
        <v>0</v>
      </c>
      <c r="O21" s="932"/>
      <c r="P21" s="932"/>
      <c r="Q21" s="931">
        <f t="shared" si="4"/>
        <v>650</v>
      </c>
      <c r="R21" s="932"/>
      <c r="S21" s="932"/>
      <c r="T21" s="932"/>
      <c r="W21" s="922"/>
      <c r="X21" s="922"/>
    </row>
    <row r="22" spans="1:233" s="928" customFormat="1">
      <c r="A22" s="929">
        <v>10</v>
      </c>
      <c r="B22" s="321" t="s">
        <v>1731</v>
      </c>
      <c r="C22" s="213">
        <f t="shared" si="0"/>
        <v>12529</v>
      </c>
      <c r="D22" s="932"/>
      <c r="E22" s="213">
        <v>12529</v>
      </c>
      <c r="F22" s="932"/>
      <c r="G22" s="931">
        <f t="shared" si="1"/>
        <v>0</v>
      </c>
      <c r="H22" s="932"/>
      <c r="I22" s="932"/>
      <c r="J22" s="213">
        <f t="shared" si="2"/>
        <v>12459</v>
      </c>
      <c r="K22" s="932"/>
      <c r="L22" s="213">
        <v>12459</v>
      </c>
      <c r="M22" s="932"/>
      <c r="N22" s="931">
        <f t="shared" si="3"/>
        <v>0</v>
      </c>
      <c r="O22" s="932"/>
      <c r="P22" s="932"/>
      <c r="Q22" s="931">
        <f t="shared" si="4"/>
        <v>70</v>
      </c>
      <c r="R22" s="932"/>
      <c r="S22" s="932"/>
      <c r="T22" s="932"/>
      <c r="W22" s="922"/>
      <c r="X22" s="922"/>
    </row>
    <row r="23" spans="1:233" s="927" customFormat="1">
      <c r="A23" s="929">
        <v>11</v>
      </c>
      <c r="B23" s="930" t="s">
        <v>1732</v>
      </c>
      <c r="C23" s="213">
        <f t="shared" si="0"/>
        <v>10550</v>
      </c>
      <c r="D23" s="931"/>
      <c r="E23" s="213">
        <v>7709</v>
      </c>
      <c r="F23" s="931"/>
      <c r="G23" s="931">
        <f t="shared" si="1"/>
        <v>2841</v>
      </c>
      <c r="H23" s="931"/>
      <c r="I23" s="931">
        <v>2841</v>
      </c>
      <c r="J23" s="213">
        <f t="shared" si="2"/>
        <v>8886</v>
      </c>
      <c r="K23" s="931"/>
      <c r="L23" s="213">
        <v>7212</v>
      </c>
      <c r="M23" s="931"/>
      <c r="N23" s="931">
        <f t="shared" si="3"/>
        <v>1674</v>
      </c>
      <c r="O23" s="931"/>
      <c r="P23" s="931">
        <v>1674</v>
      </c>
      <c r="Q23" s="931">
        <f t="shared" si="4"/>
        <v>1664</v>
      </c>
      <c r="R23" s="931"/>
      <c r="S23" s="931"/>
      <c r="T23" s="931"/>
      <c r="W23" s="922"/>
      <c r="X23" s="922"/>
      <c r="Z23" s="928"/>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8"/>
      <c r="BO23" s="928"/>
      <c r="BP23" s="928"/>
      <c r="BQ23" s="928"/>
      <c r="BR23" s="928"/>
      <c r="BS23" s="928"/>
      <c r="BT23" s="928"/>
      <c r="BU23" s="928"/>
      <c r="BV23" s="928"/>
      <c r="BW23" s="928"/>
      <c r="BX23" s="928"/>
      <c r="BY23" s="928"/>
      <c r="BZ23" s="928"/>
      <c r="CA23" s="928"/>
      <c r="CB23" s="928"/>
      <c r="CC23" s="928"/>
      <c r="CD23" s="928"/>
      <c r="CE23" s="928"/>
      <c r="CF23" s="928"/>
      <c r="CG23" s="928"/>
      <c r="CH23" s="928"/>
      <c r="CI23" s="928"/>
      <c r="CJ23" s="928"/>
      <c r="CK23" s="928"/>
      <c r="CL23" s="928"/>
      <c r="CM23" s="928"/>
      <c r="CN23" s="928"/>
      <c r="CO23" s="928"/>
      <c r="CP23" s="928"/>
      <c r="CQ23" s="928"/>
      <c r="CR23" s="928"/>
      <c r="CS23" s="928"/>
      <c r="CT23" s="928"/>
      <c r="CU23" s="928"/>
      <c r="CV23" s="928"/>
      <c r="CW23" s="928"/>
      <c r="CX23" s="928"/>
      <c r="CY23" s="928"/>
      <c r="CZ23" s="928"/>
      <c r="DA23" s="928"/>
      <c r="DB23" s="928"/>
      <c r="DC23" s="928"/>
      <c r="DD23" s="928"/>
      <c r="DE23" s="928"/>
      <c r="DF23" s="928"/>
      <c r="DG23" s="928"/>
      <c r="DH23" s="928"/>
      <c r="DI23" s="928"/>
      <c r="DJ23" s="928"/>
      <c r="DK23" s="928"/>
      <c r="DL23" s="928"/>
      <c r="DM23" s="928"/>
      <c r="DN23" s="928"/>
      <c r="DO23" s="928"/>
      <c r="DP23" s="928"/>
      <c r="DQ23" s="928"/>
      <c r="DR23" s="928"/>
      <c r="DS23" s="928"/>
      <c r="DT23" s="928"/>
      <c r="DU23" s="928"/>
      <c r="DV23" s="928"/>
      <c r="DW23" s="928"/>
      <c r="DX23" s="928"/>
      <c r="DY23" s="928"/>
      <c r="DZ23" s="928"/>
      <c r="EA23" s="928"/>
      <c r="EB23" s="928"/>
      <c r="EC23" s="928"/>
      <c r="ED23" s="928"/>
      <c r="EE23" s="928"/>
      <c r="EF23" s="928"/>
      <c r="EG23" s="928"/>
      <c r="EH23" s="928"/>
      <c r="EI23" s="928"/>
      <c r="EJ23" s="928"/>
      <c r="EK23" s="928"/>
      <c r="EL23" s="928"/>
      <c r="EM23" s="928"/>
      <c r="EN23" s="928"/>
      <c r="EO23" s="928"/>
      <c r="EP23" s="928"/>
      <c r="EQ23" s="928"/>
      <c r="ER23" s="928"/>
      <c r="ES23" s="928"/>
      <c r="ET23" s="928"/>
      <c r="EU23" s="928"/>
      <c r="EV23" s="928"/>
      <c r="EW23" s="928"/>
      <c r="EX23" s="928"/>
      <c r="EY23" s="928"/>
      <c r="EZ23" s="928"/>
      <c r="FA23" s="928"/>
      <c r="FB23" s="928"/>
      <c r="FC23" s="928"/>
      <c r="FD23" s="928"/>
      <c r="FE23" s="928"/>
      <c r="FF23" s="928"/>
      <c r="FG23" s="928"/>
      <c r="FH23" s="928"/>
      <c r="FI23" s="928"/>
      <c r="FJ23" s="928"/>
      <c r="FK23" s="928"/>
      <c r="FL23" s="928"/>
      <c r="FM23" s="928"/>
      <c r="FN23" s="928"/>
      <c r="FO23" s="928"/>
      <c r="FP23" s="928"/>
      <c r="FQ23" s="928"/>
      <c r="FR23" s="928"/>
      <c r="FS23" s="928"/>
      <c r="FT23" s="928"/>
      <c r="FU23" s="928"/>
      <c r="FV23" s="928"/>
      <c r="FW23" s="928"/>
      <c r="FX23" s="928"/>
      <c r="FY23" s="928"/>
      <c r="FZ23" s="928"/>
      <c r="GA23" s="928"/>
      <c r="GB23" s="928"/>
      <c r="GC23" s="928"/>
      <c r="GD23" s="928"/>
      <c r="GE23" s="928"/>
      <c r="GF23" s="928"/>
      <c r="GG23" s="928"/>
      <c r="GH23" s="928"/>
      <c r="GI23" s="928"/>
      <c r="GJ23" s="928"/>
      <c r="GK23" s="928"/>
      <c r="GL23" s="928"/>
      <c r="GM23" s="928"/>
      <c r="GN23" s="928"/>
      <c r="GO23" s="928"/>
      <c r="GP23" s="928"/>
      <c r="GQ23" s="928"/>
      <c r="GR23" s="928"/>
      <c r="GS23" s="928"/>
      <c r="GT23" s="928"/>
      <c r="GU23" s="928"/>
      <c r="GV23" s="928"/>
      <c r="GW23" s="928"/>
      <c r="GX23" s="928"/>
      <c r="GY23" s="928"/>
      <c r="GZ23" s="928"/>
      <c r="HA23" s="928"/>
      <c r="HB23" s="928"/>
      <c r="HC23" s="928"/>
      <c r="HD23" s="928"/>
      <c r="HE23" s="928"/>
      <c r="HF23" s="928"/>
      <c r="HG23" s="928"/>
      <c r="HH23" s="928"/>
      <c r="HI23" s="928"/>
      <c r="HJ23" s="928"/>
      <c r="HK23" s="928"/>
      <c r="HL23" s="928"/>
      <c r="HM23" s="928"/>
      <c r="HN23" s="928"/>
      <c r="HO23" s="928"/>
      <c r="HP23" s="928"/>
      <c r="HQ23" s="928"/>
      <c r="HR23" s="928"/>
      <c r="HS23" s="928"/>
      <c r="HT23" s="928"/>
      <c r="HU23" s="928"/>
      <c r="HV23" s="928"/>
      <c r="HW23" s="928"/>
      <c r="HX23" s="928"/>
      <c r="HY23" s="928"/>
    </row>
    <row r="24" spans="1:233" s="927" customFormat="1">
      <c r="A24" s="929">
        <v>12</v>
      </c>
      <c r="B24" s="930" t="s">
        <v>1361</v>
      </c>
      <c r="C24" s="213">
        <f t="shared" si="0"/>
        <v>8785</v>
      </c>
      <c r="D24" s="931"/>
      <c r="E24" s="213">
        <v>8385</v>
      </c>
      <c r="F24" s="931"/>
      <c r="G24" s="931">
        <f t="shared" si="1"/>
        <v>400</v>
      </c>
      <c r="H24" s="931"/>
      <c r="I24" s="931">
        <v>400</v>
      </c>
      <c r="J24" s="213">
        <f t="shared" si="2"/>
        <v>8785</v>
      </c>
      <c r="K24" s="931"/>
      <c r="L24" s="213">
        <v>8385</v>
      </c>
      <c r="M24" s="931"/>
      <c r="N24" s="931">
        <f t="shared" si="3"/>
        <v>400</v>
      </c>
      <c r="O24" s="931"/>
      <c r="P24" s="931">
        <v>400</v>
      </c>
      <c r="Q24" s="931">
        <f t="shared" si="4"/>
        <v>0</v>
      </c>
      <c r="R24" s="931"/>
      <c r="S24" s="931"/>
      <c r="T24" s="931"/>
      <c r="W24" s="922"/>
      <c r="X24" s="922"/>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8"/>
      <c r="AZ24" s="928"/>
      <c r="BA24" s="928"/>
      <c r="BB24" s="928"/>
      <c r="BC24" s="928"/>
      <c r="BD24" s="928"/>
      <c r="BE24" s="928"/>
      <c r="BF24" s="928"/>
      <c r="BG24" s="928"/>
      <c r="BH24" s="928"/>
      <c r="BI24" s="928"/>
      <c r="BJ24" s="928"/>
      <c r="BK24" s="928"/>
      <c r="BL24" s="928"/>
      <c r="BM24" s="928"/>
      <c r="BN24" s="928"/>
      <c r="BO24" s="928"/>
      <c r="BP24" s="928"/>
      <c r="BQ24" s="928"/>
      <c r="BR24" s="928"/>
      <c r="BS24" s="928"/>
      <c r="BT24" s="928"/>
      <c r="BU24" s="928"/>
      <c r="BV24" s="928"/>
      <c r="BW24" s="928"/>
      <c r="BX24" s="928"/>
      <c r="BY24" s="928"/>
      <c r="BZ24" s="928"/>
      <c r="CA24" s="928"/>
      <c r="CB24" s="928"/>
      <c r="CC24" s="928"/>
      <c r="CD24" s="928"/>
      <c r="CE24" s="928"/>
      <c r="CF24" s="928"/>
      <c r="CG24" s="928"/>
      <c r="CH24" s="928"/>
      <c r="CI24" s="928"/>
      <c r="CJ24" s="928"/>
      <c r="CK24" s="928"/>
      <c r="CL24" s="928"/>
      <c r="CM24" s="928"/>
      <c r="CN24" s="928"/>
      <c r="CO24" s="928"/>
      <c r="CP24" s="928"/>
      <c r="CQ24" s="928"/>
      <c r="CR24" s="928"/>
      <c r="CS24" s="928"/>
      <c r="CT24" s="928"/>
      <c r="CU24" s="928"/>
      <c r="CV24" s="928"/>
      <c r="CW24" s="928"/>
      <c r="CX24" s="928"/>
      <c r="CY24" s="928"/>
      <c r="CZ24" s="928"/>
      <c r="DA24" s="928"/>
      <c r="DB24" s="928"/>
      <c r="DC24" s="928"/>
      <c r="DD24" s="928"/>
      <c r="DE24" s="928"/>
      <c r="DF24" s="928"/>
      <c r="DG24" s="928"/>
      <c r="DH24" s="928"/>
      <c r="DI24" s="928"/>
      <c r="DJ24" s="928"/>
      <c r="DK24" s="928"/>
      <c r="DL24" s="928"/>
      <c r="DM24" s="928"/>
      <c r="DN24" s="928"/>
      <c r="DO24" s="928"/>
      <c r="DP24" s="928"/>
      <c r="DQ24" s="928"/>
      <c r="DR24" s="928"/>
      <c r="DS24" s="928"/>
      <c r="DT24" s="928"/>
      <c r="DU24" s="928"/>
      <c r="DV24" s="928"/>
      <c r="DW24" s="928"/>
      <c r="DX24" s="928"/>
      <c r="DY24" s="928"/>
      <c r="DZ24" s="928"/>
      <c r="EA24" s="928"/>
      <c r="EB24" s="928"/>
      <c r="EC24" s="928"/>
      <c r="ED24" s="928"/>
      <c r="EE24" s="928"/>
      <c r="EF24" s="928"/>
      <c r="EG24" s="928"/>
      <c r="EH24" s="928"/>
      <c r="EI24" s="928"/>
      <c r="EJ24" s="928"/>
      <c r="EK24" s="928"/>
      <c r="EL24" s="928"/>
      <c r="EM24" s="928"/>
      <c r="EN24" s="928"/>
      <c r="EO24" s="928"/>
      <c r="EP24" s="928"/>
      <c r="EQ24" s="928"/>
      <c r="ER24" s="928"/>
      <c r="ES24" s="928"/>
      <c r="ET24" s="928"/>
      <c r="EU24" s="928"/>
      <c r="EV24" s="928"/>
      <c r="EW24" s="928"/>
      <c r="EX24" s="928"/>
      <c r="EY24" s="928"/>
      <c r="EZ24" s="928"/>
      <c r="FA24" s="928"/>
      <c r="FB24" s="928"/>
      <c r="FC24" s="928"/>
      <c r="FD24" s="928"/>
      <c r="FE24" s="928"/>
      <c r="FF24" s="928"/>
      <c r="FG24" s="928"/>
      <c r="FH24" s="928"/>
      <c r="FI24" s="928"/>
      <c r="FJ24" s="928"/>
      <c r="FK24" s="928"/>
      <c r="FL24" s="928"/>
      <c r="FM24" s="928"/>
      <c r="FN24" s="928"/>
      <c r="FO24" s="928"/>
      <c r="FP24" s="928"/>
      <c r="FQ24" s="928"/>
      <c r="FR24" s="928"/>
      <c r="FS24" s="928"/>
      <c r="FT24" s="928"/>
      <c r="FU24" s="928"/>
      <c r="FV24" s="928"/>
      <c r="FW24" s="928"/>
      <c r="FX24" s="928"/>
      <c r="FY24" s="928"/>
      <c r="FZ24" s="928"/>
      <c r="GA24" s="928"/>
      <c r="GB24" s="928"/>
      <c r="GC24" s="928"/>
      <c r="GD24" s="928"/>
      <c r="GE24" s="928"/>
      <c r="GF24" s="928"/>
      <c r="GG24" s="928"/>
      <c r="GH24" s="928"/>
      <c r="GI24" s="928"/>
      <c r="GJ24" s="928"/>
      <c r="GK24" s="928"/>
      <c r="GL24" s="928"/>
      <c r="GM24" s="928"/>
      <c r="GN24" s="928"/>
      <c r="GO24" s="928"/>
      <c r="GP24" s="928"/>
      <c r="GQ24" s="928"/>
      <c r="GR24" s="928"/>
      <c r="GS24" s="928"/>
      <c r="GT24" s="928"/>
      <c r="GU24" s="928"/>
      <c r="GV24" s="928"/>
      <c r="GW24" s="928"/>
      <c r="GX24" s="928"/>
      <c r="GY24" s="928"/>
      <c r="GZ24" s="928"/>
      <c r="HA24" s="928"/>
      <c r="HB24" s="928"/>
      <c r="HC24" s="928"/>
      <c r="HD24" s="928"/>
      <c r="HE24" s="928"/>
      <c r="HF24" s="928"/>
      <c r="HG24" s="928"/>
      <c r="HH24" s="928"/>
      <c r="HI24" s="928"/>
      <c r="HJ24" s="928"/>
      <c r="HK24" s="928"/>
      <c r="HL24" s="928"/>
      <c r="HM24" s="928"/>
      <c r="HN24" s="928"/>
      <c r="HO24" s="928"/>
      <c r="HP24" s="928"/>
      <c r="HQ24" s="928"/>
      <c r="HR24" s="928"/>
      <c r="HS24" s="928"/>
      <c r="HT24" s="928"/>
      <c r="HU24" s="928"/>
      <c r="HV24" s="928"/>
      <c r="HW24" s="928"/>
      <c r="HX24" s="928"/>
      <c r="HY24" s="928"/>
    </row>
    <row r="25" spans="1:233" s="928" customFormat="1">
      <c r="A25" s="929">
        <v>13</v>
      </c>
      <c r="B25" s="321" t="s">
        <v>1733</v>
      </c>
      <c r="C25" s="213">
        <f t="shared" si="0"/>
        <v>2515</v>
      </c>
      <c r="D25" s="932"/>
      <c r="E25" s="213">
        <v>2515</v>
      </c>
      <c r="F25" s="932"/>
      <c r="G25" s="931">
        <f t="shared" si="1"/>
        <v>0</v>
      </c>
      <c r="H25" s="932"/>
      <c r="I25" s="932"/>
      <c r="J25" s="213">
        <f t="shared" si="2"/>
        <v>2515</v>
      </c>
      <c r="K25" s="932"/>
      <c r="L25" s="213">
        <v>2515</v>
      </c>
      <c r="M25" s="932"/>
      <c r="N25" s="931">
        <f t="shared" si="3"/>
        <v>0</v>
      </c>
      <c r="O25" s="932"/>
      <c r="P25" s="932"/>
      <c r="Q25" s="931">
        <f t="shared" si="4"/>
        <v>0</v>
      </c>
      <c r="R25" s="932"/>
      <c r="S25" s="932"/>
      <c r="T25" s="932"/>
      <c r="W25" s="922"/>
      <c r="X25" s="922"/>
    </row>
    <row r="26" spans="1:233" s="928" customFormat="1">
      <c r="A26" s="929">
        <v>14</v>
      </c>
      <c r="B26" s="321" t="s">
        <v>1734</v>
      </c>
      <c r="C26" s="213">
        <f t="shared" si="0"/>
        <v>14667</v>
      </c>
      <c r="D26" s="932"/>
      <c r="E26" s="213">
        <v>14667</v>
      </c>
      <c r="F26" s="932"/>
      <c r="G26" s="931">
        <f t="shared" si="1"/>
        <v>0</v>
      </c>
      <c r="H26" s="932"/>
      <c r="I26" s="932"/>
      <c r="J26" s="213">
        <f t="shared" si="2"/>
        <v>14641</v>
      </c>
      <c r="K26" s="932"/>
      <c r="L26" s="213">
        <v>14641</v>
      </c>
      <c r="M26" s="932"/>
      <c r="N26" s="931">
        <f t="shared" si="3"/>
        <v>0</v>
      </c>
      <c r="O26" s="932"/>
      <c r="P26" s="932"/>
      <c r="Q26" s="931">
        <f t="shared" si="4"/>
        <v>26</v>
      </c>
      <c r="R26" s="932"/>
      <c r="S26" s="932"/>
      <c r="T26" s="932"/>
      <c r="W26" s="922"/>
      <c r="X26" s="922"/>
    </row>
    <row r="27" spans="1:233" s="928" customFormat="1">
      <c r="A27" s="929">
        <v>15</v>
      </c>
      <c r="B27" s="321" t="s">
        <v>1735</v>
      </c>
      <c r="C27" s="213">
        <f t="shared" si="0"/>
        <v>1880</v>
      </c>
      <c r="D27" s="932"/>
      <c r="E27" s="213">
        <v>1880</v>
      </c>
      <c r="F27" s="932"/>
      <c r="G27" s="931">
        <f t="shared" si="1"/>
        <v>0</v>
      </c>
      <c r="H27" s="932"/>
      <c r="I27" s="932"/>
      <c r="J27" s="213">
        <f t="shared" si="2"/>
        <v>1880</v>
      </c>
      <c r="K27" s="932"/>
      <c r="L27" s="213">
        <v>1880</v>
      </c>
      <c r="M27" s="932"/>
      <c r="N27" s="931">
        <f t="shared" si="3"/>
        <v>0</v>
      </c>
      <c r="O27" s="932"/>
      <c r="P27" s="932"/>
      <c r="Q27" s="931">
        <f t="shared" si="4"/>
        <v>0</v>
      </c>
      <c r="R27" s="932"/>
      <c r="S27" s="932"/>
      <c r="T27" s="932"/>
      <c r="W27" s="922"/>
      <c r="X27" s="922"/>
    </row>
    <row r="28" spans="1:233" s="928" customFormat="1">
      <c r="A28" s="929">
        <v>16</v>
      </c>
      <c r="B28" s="321" t="s">
        <v>1736</v>
      </c>
      <c r="C28" s="213">
        <f t="shared" si="0"/>
        <v>6817</v>
      </c>
      <c r="D28" s="932"/>
      <c r="E28" s="213">
        <v>6817</v>
      </c>
      <c r="F28" s="932"/>
      <c r="G28" s="931">
        <f t="shared" si="1"/>
        <v>0</v>
      </c>
      <c r="H28" s="932"/>
      <c r="I28" s="932"/>
      <c r="J28" s="213">
        <f t="shared" si="2"/>
        <v>6782</v>
      </c>
      <c r="K28" s="932"/>
      <c r="L28" s="213">
        <v>6782</v>
      </c>
      <c r="M28" s="932"/>
      <c r="N28" s="931">
        <f t="shared" si="3"/>
        <v>0</v>
      </c>
      <c r="O28" s="932"/>
      <c r="P28" s="932"/>
      <c r="Q28" s="931">
        <f t="shared" si="4"/>
        <v>35</v>
      </c>
      <c r="R28" s="932"/>
      <c r="S28" s="932"/>
      <c r="T28" s="935"/>
      <c r="W28" s="922"/>
      <c r="X28" s="922"/>
    </row>
    <row r="29" spans="1:233" s="927" customFormat="1">
      <c r="A29" s="929">
        <v>17</v>
      </c>
      <c r="B29" s="930" t="s">
        <v>1737</v>
      </c>
      <c r="C29" s="213">
        <f t="shared" si="0"/>
        <v>15536</v>
      </c>
      <c r="D29" s="931"/>
      <c r="E29" s="213">
        <v>15536</v>
      </c>
      <c r="F29" s="931"/>
      <c r="G29" s="931">
        <f t="shared" si="1"/>
        <v>0</v>
      </c>
      <c r="H29" s="931"/>
      <c r="I29" s="931"/>
      <c r="J29" s="213">
        <f t="shared" si="2"/>
        <v>15135</v>
      </c>
      <c r="K29" s="931"/>
      <c r="L29" s="213">
        <v>15135</v>
      </c>
      <c r="M29" s="931"/>
      <c r="N29" s="931">
        <f t="shared" si="3"/>
        <v>0</v>
      </c>
      <c r="O29" s="931"/>
      <c r="P29" s="931"/>
      <c r="Q29" s="931">
        <f t="shared" si="4"/>
        <v>401</v>
      </c>
      <c r="R29" s="931"/>
      <c r="S29" s="931"/>
      <c r="T29" s="931"/>
      <c r="W29" s="922"/>
      <c r="X29" s="922"/>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8"/>
      <c r="BG29" s="928"/>
      <c r="BH29" s="928"/>
      <c r="BI29" s="928"/>
      <c r="BJ29" s="928"/>
      <c r="BK29" s="928"/>
      <c r="BL29" s="928"/>
      <c r="BM29" s="928"/>
      <c r="BN29" s="928"/>
      <c r="BO29" s="928"/>
      <c r="BP29" s="928"/>
      <c r="BQ29" s="928"/>
      <c r="BR29" s="928"/>
      <c r="BS29" s="928"/>
      <c r="BT29" s="928"/>
      <c r="BU29" s="928"/>
      <c r="BV29" s="928"/>
      <c r="BW29" s="928"/>
      <c r="BX29" s="928"/>
      <c r="BY29" s="928"/>
      <c r="BZ29" s="928"/>
      <c r="CA29" s="928"/>
      <c r="CB29" s="928"/>
      <c r="CC29" s="928"/>
      <c r="CD29" s="928"/>
      <c r="CE29" s="928"/>
      <c r="CF29" s="928"/>
      <c r="CG29" s="928"/>
      <c r="CH29" s="928"/>
      <c r="CI29" s="928"/>
      <c r="CJ29" s="928"/>
      <c r="CK29" s="928"/>
      <c r="CL29" s="928"/>
      <c r="CM29" s="928"/>
      <c r="CN29" s="928"/>
      <c r="CO29" s="928"/>
      <c r="CP29" s="928"/>
      <c r="CQ29" s="928"/>
      <c r="CR29" s="928"/>
      <c r="CS29" s="928"/>
      <c r="CT29" s="928"/>
      <c r="CU29" s="928"/>
      <c r="CV29" s="928"/>
      <c r="CW29" s="928"/>
      <c r="CX29" s="928"/>
      <c r="CY29" s="928"/>
      <c r="CZ29" s="928"/>
      <c r="DA29" s="928"/>
      <c r="DB29" s="928"/>
      <c r="DC29" s="928"/>
      <c r="DD29" s="928"/>
      <c r="DE29" s="928"/>
      <c r="DF29" s="928"/>
      <c r="DG29" s="928"/>
      <c r="DH29" s="928"/>
      <c r="DI29" s="928"/>
      <c r="DJ29" s="928"/>
      <c r="DK29" s="928"/>
      <c r="DL29" s="928"/>
      <c r="DM29" s="928"/>
      <c r="DN29" s="928"/>
      <c r="DO29" s="928"/>
      <c r="DP29" s="928"/>
      <c r="DQ29" s="928"/>
      <c r="DR29" s="928"/>
      <c r="DS29" s="928"/>
      <c r="DT29" s="928"/>
      <c r="DU29" s="928"/>
      <c r="DV29" s="928"/>
      <c r="DW29" s="928"/>
      <c r="DX29" s="928"/>
      <c r="DY29" s="928"/>
      <c r="DZ29" s="928"/>
      <c r="EA29" s="928"/>
      <c r="EB29" s="928"/>
      <c r="EC29" s="928"/>
      <c r="ED29" s="928"/>
      <c r="EE29" s="928"/>
      <c r="EF29" s="928"/>
      <c r="EG29" s="928"/>
      <c r="EH29" s="928"/>
      <c r="EI29" s="928"/>
      <c r="EJ29" s="928"/>
      <c r="EK29" s="928"/>
      <c r="EL29" s="928"/>
      <c r="EM29" s="928"/>
      <c r="EN29" s="928"/>
      <c r="EO29" s="928"/>
      <c r="EP29" s="928"/>
      <c r="EQ29" s="928"/>
      <c r="ER29" s="928"/>
      <c r="ES29" s="928"/>
      <c r="ET29" s="928"/>
      <c r="EU29" s="928"/>
      <c r="EV29" s="928"/>
      <c r="EW29" s="928"/>
      <c r="EX29" s="928"/>
      <c r="EY29" s="928"/>
      <c r="EZ29" s="928"/>
      <c r="FA29" s="928"/>
      <c r="FB29" s="928"/>
      <c r="FC29" s="928"/>
      <c r="FD29" s="928"/>
      <c r="FE29" s="928"/>
      <c r="FF29" s="928"/>
      <c r="FG29" s="928"/>
      <c r="FH29" s="928"/>
      <c r="FI29" s="928"/>
      <c r="FJ29" s="928"/>
      <c r="FK29" s="928"/>
      <c r="FL29" s="928"/>
      <c r="FM29" s="928"/>
      <c r="FN29" s="928"/>
      <c r="FO29" s="928"/>
      <c r="FP29" s="928"/>
      <c r="FQ29" s="928"/>
      <c r="FR29" s="928"/>
      <c r="FS29" s="928"/>
      <c r="FT29" s="928"/>
      <c r="FU29" s="928"/>
      <c r="FV29" s="928"/>
      <c r="FW29" s="928"/>
      <c r="FX29" s="928"/>
      <c r="FY29" s="928"/>
      <c r="FZ29" s="928"/>
      <c r="GA29" s="928"/>
      <c r="GB29" s="928"/>
      <c r="GC29" s="928"/>
      <c r="GD29" s="928"/>
      <c r="GE29" s="928"/>
      <c r="GF29" s="928"/>
      <c r="GG29" s="928"/>
      <c r="GH29" s="928"/>
      <c r="GI29" s="928"/>
      <c r="GJ29" s="928"/>
      <c r="GK29" s="928"/>
      <c r="GL29" s="928"/>
      <c r="GM29" s="928"/>
      <c r="GN29" s="928"/>
      <c r="GO29" s="928"/>
      <c r="GP29" s="928"/>
      <c r="GQ29" s="928"/>
      <c r="GR29" s="928"/>
      <c r="GS29" s="928"/>
      <c r="GT29" s="928"/>
      <c r="GU29" s="928"/>
      <c r="GV29" s="928"/>
      <c r="GW29" s="928"/>
      <c r="GX29" s="928"/>
      <c r="GY29" s="928"/>
      <c r="GZ29" s="928"/>
      <c r="HA29" s="928"/>
      <c r="HB29" s="928"/>
      <c r="HC29" s="928"/>
      <c r="HD29" s="928"/>
      <c r="HE29" s="928"/>
      <c r="HF29" s="928"/>
      <c r="HG29" s="928"/>
      <c r="HH29" s="928"/>
      <c r="HI29" s="928"/>
      <c r="HJ29" s="928"/>
      <c r="HK29" s="928"/>
      <c r="HL29" s="928"/>
      <c r="HM29" s="928"/>
      <c r="HN29" s="928"/>
      <c r="HO29" s="928"/>
      <c r="HP29" s="928"/>
      <c r="HQ29" s="928"/>
      <c r="HR29" s="928"/>
      <c r="HS29" s="928"/>
      <c r="HT29" s="928"/>
      <c r="HU29" s="928"/>
      <c r="HV29" s="928"/>
      <c r="HW29" s="928"/>
      <c r="HX29" s="928"/>
      <c r="HY29" s="928"/>
    </row>
    <row r="30" spans="1:233" s="927" customFormat="1">
      <c r="A30" s="929">
        <v>18</v>
      </c>
      <c r="B30" s="930" t="s">
        <v>1738</v>
      </c>
      <c r="C30" s="213">
        <f t="shared" si="0"/>
        <v>23162</v>
      </c>
      <c r="D30" s="931"/>
      <c r="E30" s="213">
        <v>23112</v>
      </c>
      <c r="F30" s="931"/>
      <c r="G30" s="931">
        <f t="shared" si="1"/>
        <v>50</v>
      </c>
      <c r="H30" s="931"/>
      <c r="I30" s="931">
        <v>50</v>
      </c>
      <c r="J30" s="213">
        <f t="shared" si="2"/>
        <v>22553</v>
      </c>
      <c r="K30" s="931"/>
      <c r="L30" s="213">
        <v>22503</v>
      </c>
      <c r="M30" s="931"/>
      <c r="N30" s="931">
        <f t="shared" si="3"/>
        <v>50</v>
      </c>
      <c r="O30" s="931"/>
      <c r="P30" s="931">
        <v>50</v>
      </c>
      <c r="Q30" s="931">
        <f t="shared" si="4"/>
        <v>609</v>
      </c>
      <c r="R30" s="931"/>
      <c r="S30" s="931"/>
      <c r="T30" s="931"/>
      <c r="W30" s="922"/>
      <c r="X30" s="922"/>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928"/>
      <c r="BA30" s="928"/>
      <c r="BB30" s="928"/>
      <c r="BC30" s="928"/>
      <c r="BD30" s="928"/>
      <c r="BE30" s="928"/>
      <c r="BF30" s="928"/>
      <c r="BG30" s="928"/>
      <c r="BH30" s="928"/>
      <c r="BI30" s="928"/>
      <c r="BJ30" s="928"/>
      <c r="BK30" s="928"/>
      <c r="BL30" s="928"/>
      <c r="BM30" s="928"/>
      <c r="BN30" s="928"/>
      <c r="BO30" s="928"/>
      <c r="BP30" s="928"/>
      <c r="BQ30" s="928"/>
      <c r="BR30" s="928"/>
      <c r="BS30" s="928"/>
      <c r="BT30" s="928"/>
      <c r="BU30" s="928"/>
      <c r="BV30" s="928"/>
      <c r="BW30" s="928"/>
      <c r="BX30" s="928"/>
      <c r="BY30" s="928"/>
      <c r="BZ30" s="928"/>
      <c r="CA30" s="928"/>
      <c r="CB30" s="928"/>
      <c r="CC30" s="928"/>
      <c r="CD30" s="928"/>
      <c r="CE30" s="928"/>
      <c r="CF30" s="928"/>
      <c r="CG30" s="928"/>
      <c r="CH30" s="928"/>
      <c r="CI30" s="928"/>
      <c r="CJ30" s="928"/>
      <c r="CK30" s="928"/>
      <c r="CL30" s="928"/>
      <c r="CM30" s="928"/>
      <c r="CN30" s="928"/>
      <c r="CO30" s="928"/>
      <c r="CP30" s="928"/>
      <c r="CQ30" s="928"/>
      <c r="CR30" s="928"/>
      <c r="CS30" s="928"/>
      <c r="CT30" s="928"/>
      <c r="CU30" s="928"/>
      <c r="CV30" s="928"/>
      <c r="CW30" s="928"/>
      <c r="CX30" s="928"/>
      <c r="CY30" s="928"/>
      <c r="CZ30" s="928"/>
      <c r="DA30" s="928"/>
      <c r="DB30" s="928"/>
      <c r="DC30" s="928"/>
      <c r="DD30" s="928"/>
      <c r="DE30" s="928"/>
      <c r="DF30" s="928"/>
      <c r="DG30" s="928"/>
      <c r="DH30" s="928"/>
      <c r="DI30" s="928"/>
      <c r="DJ30" s="928"/>
      <c r="DK30" s="928"/>
      <c r="DL30" s="928"/>
      <c r="DM30" s="928"/>
      <c r="DN30" s="928"/>
      <c r="DO30" s="928"/>
      <c r="DP30" s="928"/>
      <c r="DQ30" s="928"/>
      <c r="DR30" s="928"/>
      <c r="DS30" s="928"/>
      <c r="DT30" s="928"/>
      <c r="DU30" s="928"/>
      <c r="DV30" s="928"/>
      <c r="DW30" s="928"/>
      <c r="DX30" s="928"/>
      <c r="DY30" s="928"/>
      <c r="DZ30" s="928"/>
      <c r="EA30" s="928"/>
      <c r="EB30" s="928"/>
      <c r="EC30" s="928"/>
      <c r="ED30" s="928"/>
      <c r="EE30" s="928"/>
      <c r="EF30" s="928"/>
      <c r="EG30" s="928"/>
      <c r="EH30" s="928"/>
      <c r="EI30" s="928"/>
      <c r="EJ30" s="928"/>
      <c r="EK30" s="928"/>
      <c r="EL30" s="928"/>
      <c r="EM30" s="928"/>
      <c r="EN30" s="928"/>
      <c r="EO30" s="928"/>
      <c r="EP30" s="928"/>
      <c r="EQ30" s="928"/>
      <c r="ER30" s="928"/>
      <c r="ES30" s="928"/>
      <c r="ET30" s="928"/>
      <c r="EU30" s="928"/>
      <c r="EV30" s="928"/>
      <c r="EW30" s="928"/>
      <c r="EX30" s="928"/>
      <c r="EY30" s="928"/>
      <c r="EZ30" s="928"/>
      <c r="FA30" s="928"/>
      <c r="FB30" s="928"/>
      <c r="FC30" s="928"/>
      <c r="FD30" s="928"/>
      <c r="FE30" s="928"/>
      <c r="FF30" s="928"/>
      <c r="FG30" s="928"/>
      <c r="FH30" s="928"/>
      <c r="FI30" s="928"/>
      <c r="FJ30" s="928"/>
      <c r="FK30" s="928"/>
      <c r="FL30" s="928"/>
      <c r="FM30" s="928"/>
      <c r="FN30" s="928"/>
      <c r="FO30" s="928"/>
      <c r="FP30" s="928"/>
      <c r="FQ30" s="928"/>
      <c r="FR30" s="928"/>
      <c r="FS30" s="928"/>
      <c r="FT30" s="928"/>
      <c r="FU30" s="928"/>
      <c r="FV30" s="928"/>
      <c r="FW30" s="928"/>
      <c r="FX30" s="928"/>
      <c r="FY30" s="928"/>
      <c r="FZ30" s="928"/>
      <c r="GA30" s="928"/>
      <c r="GB30" s="928"/>
      <c r="GC30" s="928"/>
      <c r="GD30" s="928"/>
      <c r="GE30" s="928"/>
      <c r="GF30" s="928"/>
      <c r="GG30" s="928"/>
      <c r="GH30" s="928"/>
      <c r="GI30" s="928"/>
      <c r="GJ30" s="928"/>
      <c r="GK30" s="928"/>
      <c r="GL30" s="928"/>
      <c r="GM30" s="928"/>
      <c r="GN30" s="928"/>
      <c r="GO30" s="928"/>
      <c r="GP30" s="928"/>
      <c r="GQ30" s="928"/>
      <c r="GR30" s="928"/>
      <c r="GS30" s="928"/>
      <c r="GT30" s="928"/>
      <c r="GU30" s="928"/>
      <c r="GV30" s="928"/>
      <c r="GW30" s="928"/>
      <c r="GX30" s="928"/>
      <c r="GY30" s="928"/>
      <c r="GZ30" s="928"/>
      <c r="HA30" s="928"/>
      <c r="HB30" s="928"/>
      <c r="HC30" s="928"/>
      <c r="HD30" s="928"/>
      <c r="HE30" s="928"/>
      <c r="HF30" s="928"/>
      <c r="HG30" s="928"/>
      <c r="HH30" s="928"/>
      <c r="HI30" s="928"/>
      <c r="HJ30" s="928"/>
      <c r="HK30" s="928"/>
      <c r="HL30" s="928"/>
      <c r="HM30" s="928"/>
      <c r="HN30" s="928"/>
      <c r="HO30" s="928"/>
      <c r="HP30" s="928"/>
      <c r="HQ30" s="928"/>
      <c r="HR30" s="928"/>
      <c r="HS30" s="928"/>
      <c r="HT30" s="928"/>
      <c r="HU30" s="928"/>
      <c r="HV30" s="928"/>
      <c r="HW30" s="928"/>
      <c r="HX30" s="928"/>
      <c r="HY30" s="928"/>
    </row>
    <row r="31" spans="1:233" s="927" customFormat="1">
      <c r="A31" s="929">
        <v>19</v>
      </c>
      <c r="B31" s="930" t="s">
        <v>492</v>
      </c>
      <c r="C31" s="213">
        <f t="shared" si="0"/>
        <v>34363</v>
      </c>
      <c r="D31" s="931"/>
      <c r="E31" s="213">
        <v>34313</v>
      </c>
      <c r="F31" s="931"/>
      <c r="G31" s="931">
        <f t="shared" si="1"/>
        <v>50</v>
      </c>
      <c r="H31" s="931"/>
      <c r="I31" s="931">
        <v>50</v>
      </c>
      <c r="J31" s="213">
        <f t="shared" si="2"/>
        <v>34228</v>
      </c>
      <c r="K31" s="931"/>
      <c r="L31" s="213">
        <v>34228</v>
      </c>
      <c r="M31" s="931"/>
      <c r="N31" s="931">
        <f t="shared" si="3"/>
        <v>0</v>
      </c>
      <c r="O31" s="931"/>
      <c r="P31" s="931"/>
      <c r="Q31" s="931">
        <f t="shared" si="4"/>
        <v>135</v>
      </c>
      <c r="R31" s="931"/>
      <c r="S31" s="931"/>
      <c r="T31" s="931"/>
      <c r="W31" s="922"/>
      <c r="X31" s="922"/>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928"/>
      <c r="AZ31" s="928"/>
      <c r="BA31" s="928"/>
      <c r="BB31" s="928"/>
      <c r="BC31" s="928"/>
      <c r="BD31" s="928"/>
      <c r="BE31" s="928"/>
      <c r="BF31" s="928"/>
      <c r="BG31" s="928"/>
      <c r="BH31" s="928"/>
      <c r="BI31" s="928"/>
      <c r="BJ31" s="928"/>
      <c r="BK31" s="928"/>
      <c r="BL31" s="928"/>
      <c r="BM31" s="928"/>
      <c r="BN31" s="928"/>
      <c r="BO31" s="928"/>
      <c r="BP31" s="928"/>
      <c r="BQ31" s="928"/>
      <c r="BR31" s="928"/>
      <c r="BS31" s="928"/>
      <c r="BT31" s="928"/>
      <c r="BU31" s="928"/>
      <c r="BV31" s="928"/>
      <c r="BW31" s="928"/>
      <c r="BX31" s="928"/>
      <c r="BY31" s="928"/>
      <c r="BZ31" s="928"/>
      <c r="CA31" s="928"/>
      <c r="CB31" s="928"/>
      <c r="CC31" s="928"/>
      <c r="CD31" s="928"/>
      <c r="CE31" s="928"/>
      <c r="CF31" s="928"/>
      <c r="CG31" s="928"/>
      <c r="CH31" s="928"/>
      <c r="CI31" s="928"/>
      <c r="CJ31" s="928"/>
      <c r="CK31" s="928"/>
      <c r="CL31" s="928"/>
      <c r="CM31" s="928"/>
      <c r="CN31" s="928"/>
      <c r="CO31" s="928"/>
      <c r="CP31" s="928"/>
      <c r="CQ31" s="928"/>
      <c r="CR31" s="928"/>
      <c r="CS31" s="928"/>
      <c r="CT31" s="928"/>
      <c r="CU31" s="928"/>
      <c r="CV31" s="928"/>
      <c r="CW31" s="928"/>
      <c r="CX31" s="928"/>
      <c r="CY31" s="928"/>
      <c r="CZ31" s="928"/>
      <c r="DA31" s="928"/>
      <c r="DB31" s="928"/>
      <c r="DC31" s="928"/>
      <c r="DD31" s="928"/>
      <c r="DE31" s="928"/>
      <c r="DF31" s="928"/>
      <c r="DG31" s="928"/>
      <c r="DH31" s="928"/>
      <c r="DI31" s="928"/>
      <c r="DJ31" s="928"/>
      <c r="DK31" s="928"/>
      <c r="DL31" s="928"/>
      <c r="DM31" s="928"/>
      <c r="DN31" s="928"/>
      <c r="DO31" s="928"/>
      <c r="DP31" s="928"/>
      <c r="DQ31" s="928"/>
      <c r="DR31" s="928"/>
      <c r="DS31" s="928"/>
      <c r="DT31" s="928"/>
      <c r="DU31" s="928"/>
      <c r="DV31" s="928"/>
      <c r="DW31" s="928"/>
      <c r="DX31" s="928"/>
      <c r="DY31" s="928"/>
      <c r="DZ31" s="928"/>
      <c r="EA31" s="928"/>
      <c r="EB31" s="928"/>
      <c r="EC31" s="928"/>
      <c r="ED31" s="928"/>
      <c r="EE31" s="928"/>
      <c r="EF31" s="928"/>
      <c r="EG31" s="928"/>
      <c r="EH31" s="928"/>
      <c r="EI31" s="928"/>
      <c r="EJ31" s="928"/>
      <c r="EK31" s="928"/>
      <c r="EL31" s="928"/>
      <c r="EM31" s="928"/>
      <c r="EN31" s="928"/>
      <c r="EO31" s="928"/>
      <c r="EP31" s="928"/>
      <c r="EQ31" s="928"/>
      <c r="ER31" s="928"/>
      <c r="ES31" s="928"/>
      <c r="ET31" s="928"/>
      <c r="EU31" s="928"/>
      <c r="EV31" s="928"/>
      <c r="EW31" s="928"/>
      <c r="EX31" s="928"/>
      <c r="EY31" s="928"/>
      <c r="EZ31" s="928"/>
      <c r="FA31" s="928"/>
      <c r="FB31" s="928"/>
      <c r="FC31" s="928"/>
      <c r="FD31" s="928"/>
      <c r="FE31" s="928"/>
      <c r="FF31" s="928"/>
      <c r="FG31" s="928"/>
      <c r="FH31" s="928"/>
      <c r="FI31" s="928"/>
      <c r="FJ31" s="928"/>
      <c r="FK31" s="928"/>
      <c r="FL31" s="928"/>
      <c r="FM31" s="928"/>
      <c r="FN31" s="928"/>
      <c r="FO31" s="928"/>
      <c r="FP31" s="928"/>
      <c r="FQ31" s="928"/>
      <c r="FR31" s="928"/>
      <c r="FS31" s="928"/>
      <c r="FT31" s="928"/>
      <c r="FU31" s="928"/>
      <c r="FV31" s="928"/>
      <c r="FW31" s="928"/>
      <c r="FX31" s="928"/>
      <c r="FY31" s="928"/>
      <c r="FZ31" s="928"/>
      <c r="GA31" s="928"/>
      <c r="GB31" s="928"/>
      <c r="GC31" s="928"/>
      <c r="GD31" s="928"/>
      <c r="GE31" s="928"/>
      <c r="GF31" s="928"/>
      <c r="GG31" s="928"/>
      <c r="GH31" s="928"/>
      <c r="GI31" s="928"/>
      <c r="GJ31" s="928"/>
      <c r="GK31" s="928"/>
      <c r="GL31" s="928"/>
      <c r="GM31" s="928"/>
      <c r="GN31" s="928"/>
      <c r="GO31" s="928"/>
      <c r="GP31" s="928"/>
      <c r="GQ31" s="928"/>
      <c r="GR31" s="928"/>
      <c r="GS31" s="928"/>
      <c r="GT31" s="928"/>
      <c r="GU31" s="928"/>
      <c r="GV31" s="928"/>
      <c r="GW31" s="928"/>
      <c r="GX31" s="928"/>
      <c r="GY31" s="928"/>
      <c r="GZ31" s="928"/>
      <c r="HA31" s="928"/>
      <c r="HB31" s="928"/>
      <c r="HC31" s="928"/>
      <c r="HD31" s="928"/>
      <c r="HE31" s="928"/>
      <c r="HF31" s="928"/>
      <c r="HG31" s="928"/>
      <c r="HH31" s="928"/>
      <c r="HI31" s="928"/>
      <c r="HJ31" s="928"/>
      <c r="HK31" s="928"/>
      <c r="HL31" s="928"/>
      <c r="HM31" s="928"/>
      <c r="HN31" s="928"/>
      <c r="HO31" s="928"/>
      <c r="HP31" s="928"/>
      <c r="HQ31" s="928"/>
      <c r="HR31" s="928"/>
      <c r="HS31" s="928"/>
      <c r="HT31" s="928"/>
      <c r="HU31" s="928"/>
      <c r="HV31" s="928"/>
      <c r="HW31" s="928"/>
      <c r="HX31" s="928"/>
      <c r="HY31" s="928"/>
    </row>
    <row r="32" spans="1:233" s="927" customFormat="1">
      <c r="A32" s="929">
        <v>20</v>
      </c>
      <c r="B32" s="930" t="s">
        <v>1739</v>
      </c>
      <c r="C32" s="213">
        <f t="shared" si="0"/>
        <v>13567</v>
      </c>
      <c r="D32" s="931"/>
      <c r="E32" s="213">
        <v>12567</v>
      </c>
      <c r="F32" s="931"/>
      <c r="G32" s="931">
        <f t="shared" si="1"/>
        <v>1000</v>
      </c>
      <c r="H32" s="931"/>
      <c r="I32" s="931">
        <v>1000</v>
      </c>
      <c r="J32" s="213">
        <f t="shared" si="2"/>
        <v>12328</v>
      </c>
      <c r="K32" s="931"/>
      <c r="L32" s="213">
        <v>11329</v>
      </c>
      <c r="M32" s="931"/>
      <c r="N32" s="931">
        <f t="shared" si="3"/>
        <v>999</v>
      </c>
      <c r="O32" s="931"/>
      <c r="P32" s="931">
        <v>999</v>
      </c>
      <c r="Q32" s="931">
        <f t="shared" si="4"/>
        <v>1239</v>
      </c>
      <c r="R32" s="931"/>
      <c r="S32" s="931"/>
      <c r="T32" s="931"/>
      <c r="W32" s="922"/>
      <c r="X32" s="922"/>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c r="DI32" s="928"/>
      <c r="DJ32" s="928"/>
      <c r="DK32" s="928"/>
      <c r="DL32" s="928"/>
      <c r="DM32" s="928"/>
      <c r="DN32" s="928"/>
      <c r="DO32" s="928"/>
      <c r="DP32" s="928"/>
      <c r="DQ32" s="928"/>
      <c r="DR32" s="928"/>
      <c r="DS32" s="928"/>
      <c r="DT32" s="928"/>
      <c r="DU32" s="928"/>
      <c r="DV32" s="928"/>
      <c r="DW32" s="928"/>
      <c r="DX32" s="928"/>
      <c r="DY32" s="928"/>
      <c r="DZ32" s="928"/>
      <c r="EA32" s="928"/>
      <c r="EB32" s="928"/>
      <c r="EC32" s="928"/>
      <c r="ED32" s="928"/>
      <c r="EE32" s="928"/>
      <c r="EF32" s="928"/>
      <c r="EG32" s="928"/>
      <c r="EH32" s="928"/>
      <c r="EI32" s="928"/>
      <c r="EJ32" s="928"/>
      <c r="EK32" s="928"/>
      <c r="EL32" s="928"/>
      <c r="EM32" s="928"/>
      <c r="EN32" s="928"/>
      <c r="EO32" s="928"/>
      <c r="EP32" s="928"/>
      <c r="EQ32" s="928"/>
      <c r="ER32" s="928"/>
      <c r="ES32" s="928"/>
      <c r="ET32" s="928"/>
      <c r="EU32" s="928"/>
      <c r="EV32" s="928"/>
      <c r="EW32" s="928"/>
      <c r="EX32" s="928"/>
      <c r="EY32" s="928"/>
      <c r="EZ32" s="928"/>
      <c r="FA32" s="928"/>
      <c r="FB32" s="928"/>
      <c r="FC32" s="928"/>
      <c r="FD32" s="928"/>
      <c r="FE32" s="928"/>
      <c r="FF32" s="928"/>
      <c r="FG32" s="928"/>
      <c r="FH32" s="928"/>
      <c r="FI32" s="928"/>
      <c r="FJ32" s="928"/>
      <c r="FK32" s="928"/>
      <c r="FL32" s="928"/>
      <c r="FM32" s="928"/>
      <c r="FN32" s="928"/>
      <c r="FO32" s="928"/>
      <c r="FP32" s="928"/>
      <c r="FQ32" s="928"/>
      <c r="FR32" s="928"/>
      <c r="FS32" s="928"/>
      <c r="FT32" s="928"/>
      <c r="FU32" s="928"/>
      <c r="FV32" s="928"/>
      <c r="FW32" s="928"/>
      <c r="FX32" s="928"/>
      <c r="FY32" s="928"/>
      <c r="FZ32" s="928"/>
      <c r="GA32" s="928"/>
      <c r="GB32" s="928"/>
      <c r="GC32" s="928"/>
      <c r="GD32" s="928"/>
      <c r="GE32" s="928"/>
      <c r="GF32" s="928"/>
      <c r="GG32" s="928"/>
      <c r="GH32" s="928"/>
      <c r="GI32" s="928"/>
      <c r="GJ32" s="928"/>
      <c r="GK32" s="928"/>
      <c r="GL32" s="928"/>
      <c r="GM32" s="928"/>
      <c r="GN32" s="928"/>
      <c r="GO32" s="928"/>
      <c r="GP32" s="928"/>
      <c r="GQ32" s="928"/>
      <c r="GR32" s="928"/>
      <c r="GS32" s="928"/>
      <c r="GT32" s="928"/>
      <c r="GU32" s="928"/>
      <c r="GV32" s="928"/>
      <c r="GW32" s="928"/>
      <c r="GX32" s="928"/>
      <c r="GY32" s="928"/>
      <c r="GZ32" s="928"/>
      <c r="HA32" s="928"/>
      <c r="HB32" s="928"/>
      <c r="HC32" s="928"/>
      <c r="HD32" s="928"/>
      <c r="HE32" s="928"/>
      <c r="HF32" s="928"/>
      <c r="HG32" s="928"/>
      <c r="HH32" s="928"/>
      <c r="HI32" s="928"/>
      <c r="HJ32" s="928"/>
      <c r="HK32" s="928"/>
      <c r="HL32" s="928"/>
      <c r="HM32" s="928"/>
      <c r="HN32" s="928"/>
      <c r="HO32" s="928"/>
      <c r="HP32" s="928"/>
      <c r="HQ32" s="928"/>
      <c r="HR32" s="928"/>
      <c r="HS32" s="928"/>
      <c r="HT32" s="928"/>
      <c r="HU32" s="928"/>
      <c r="HV32" s="928"/>
      <c r="HW32" s="928"/>
      <c r="HX32" s="928"/>
      <c r="HY32" s="928"/>
    </row>
    <row r="33" spans="1:233" s="927" customFormat="1">
      <c r="A33" s="929">
        <v>21</v>
      </c>
      <c r="B33" s="930" t="s">
        <v>1740</v>
      </c>
      <c r="C33" s="213">
        <f t="shared" si="0"/>
        <v>18627</v>
      </c>
      <c r="D33" s="931"/>
      <c r="E33" s="213">
        <v>18627</v>
      </c>
      <c r="F33" s="931"/>
      <c r="G33" s="931">
        <f t="shared" si="1"/>
        <v>0</v>
      </c>
      <c r="H33" s="931"/>
      <c r="I33" s="931"/>
      <c r="J33" s="213">
        <f t="shared" si="2"/>
        <v>15295</v>
      </c>
      <c r="K33" s="931"/>
      <c r="L33" s="213">
        <v>15295</v>
      </c>
      <c r="M33" s="931"/>
      <c r="N33" s="931">
        <f t="shared" si="3"/>
        <v>0</v>
      </c>
      <c r="O33" s="931"/>
      <c r="P33" s="931"/>
      <c r="Q33" s="931">
        <f t="shared" si="4"/>
        <v>3332</v>
      </c>
      <c r="R33" s="931"/>
      <c r="S33" s="931"/>
      <c r="T33" s="931"/>
      <c r="W33" s="922"/>
      <c r="X33" s="922"/>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c r="DI33" s="928"/>
      <c r="DJ33" s="928"/>
      <c r="DK33" s="928"/>
      <c r="DL33" s="928"/>
      <c r="DM33" s="928"/>
      <c r="DN33" s="928"/>
      <c r="DO33" s="928"/>
      <c r="DP33" s="928"/>
      <c r="DQ33" s="928"/>
      <c r="DR33" s="928"/>
      <c r="DS33" s="928"/>
      <c r="DT33" s="928"/>
      <c r="DU33" s="928"/>
      <c r="DV33" s="928"/>
      <c r="DW33" s="928"/>
      <c r="DX33" s="928"/>
      <c r="DY33" s="928"/>
      <c r="DZ33" s="928"/>
      <c r="EA33" s="928"/>
      <c r="EB33" s="928"/>
      <c r="EC33" s="928"/>
      <c r="ED33" s="928"/>
      <c r="EE33" s="928"/>
      <c r="EF33" s="928"/>
      <c r="EG33" s="928"/>
      <c r="EH33" s="928"/>
      <c r="EI33" s="928"/>
      <c r="EJ33" s="928"/>
      <c r="EK33" s="928"/>
      <c r="EL33" s="928"/>
      <c r="EM33" s="928"/>
      <c r="EN33" s="928"/>
      <c r="EO33" s="928"/>
      <c r="EP33" s="928"/>
      <c r="EQ33" s="928"/>
      <c r="ER33" s="928"/>
      <c r="ES33" s="928"/>
      <c r="ET33" s="928"/>
      <c r="EU33" s="928"/>
      <c r="EV33" s="928"/>
      <c r="EW33" s="928"/>
      <c r="EX33" s="928"/>
      <c r="EY33" s="928"/>
      <c r="EZ33" s="928"/>
      <c r="FA33" s="928"/>
      <c r="FB33" s="928"/>
      <c r="FC33" s="928"/>
      <c r="FD33" s="928"/>
      <c r="FE33" s="928"/>
      <c r="FF33" s="928"/>
      <c r="FG33" s="928"/>
      <c r="FH33" s="928"/>
      <c r="FI33" s="928"/>
      <c r="FJ33" s="928"/>
      <c r="FK33" s="928"/>
      <c r="FL33" s="928"/>
      <c r="FM33" s="928"/>
      <c r="FN33" s="928"/>
      <c r="FO33" s="928"/>
      <c r="FP33" s="928"/>
      <c r="FQ33" s="928"/>
      <c r="FR33" s="928"/>
      <c r="FS33" s="928"/>
      <c r="FT33" s="928"/>
      <c r="FU33" s="928"/>
      <c r="FV33" s="928"/>
      <c r="FW33" s="928"/>
      <c r="FX33" s="928"/>
      <c r="FY33" s="928"/>
      <c r="FZ33" s="928"/>
      <c r="GA33" s="928"/>
      <c r="GB33" s="928"/>
      <c r="GC33" s="928"/>
      <c r="GD33" s="928"/>
      <c r="GE33" s="928"/>
      <c r="GF33" s="928"/>
      <c r="GG33" s="928"/>
      <c r="GH33" s="928"/>
      <c r="GI33" s="928"/>
      <c r="GJ33" s="928"/>
      <c r="GK33" s="928"/>
      <c r="GL33" s="928"/>
      <c r="GM33" s="928"/>
      <c r="GN33" s="928"/>
      <c r="GO33" s="928"/>
      <c r="GP33" s="928"/>
      <c r="GQ33" s="928"/>
      <c r="GR33" s="928"/>
      <c r="GS33" s="928"/>
      <c r="GT33" s="928"/>
      <c r="GU33" s="928"/>
      <c r="GV33" s="928"/>
      <c r="GW33" s="928"/>
      <c r="GX33" s="928"/>
      <c r="GY33" s="928"/>
      <c r="GZ33" s="928"/>
      <c r="HA33" s="928"/>
      <c r="HB33" s="928"/>
      <c r="HC33" s="928"/>
      <c r="HD33" s="928"/>
      <c r="HE33" s="928"/>
      <c r="HF33" s="928"/>
      <c r="HG33" s="928"/>
      <c r="HH33" s="928"/>
      <c r="HI33" s="928"/>
      <c r="HJ33" s="928"/>
      <c r="HK33" s="928"/>
      <c r="HL33" s="928"/>
      <c r="HM33" s="928"/>
      <c r="HN33" s="928"/>
      <c r="HO33" s="928"/>
      <c r="HP33" s="928"/>
      <c r="HQ33" s="928"/>
      <c r="HR33" s="928"/>
      <c r="HS33" s="928"/>
      <c r="HT33" s="928"/>
      <c r="HU33" s="928"/>
      <c r="HV33" s="928"/>
      <c r="HW33" s="928"/>
      <c r="HX33" s="928"/>
      <c r="HY33" s="928"/>
    </row>
    <row r="34" spans="1:233" s="928" customFormat="1">
      <c r="A34" s="929">
        <v>22</v>
      </c>
      <c r="B34" s="321" t="s">
        <v>400</v>
      </c>
      <c r="C34" s="213">
        <f t="shared" si="0"/>
        <v>9011</v>
      </c>
      <c r="D34" s="932"/>
      <c r="E34" s="213">
        <v>9011</v>
      </c>
      <c r="F34" s="932"/>
      <c r="G34" s="931">
        <f t="shared" si="1"/>
        <v>0</v>
      </c>
      <c r="H34" s="932"/>
      <c r="I34" s="932"/>
      <c r="J34" s="213">
        <f t="shared" si="2"/>
        <v>8947</v>
      </c>
      <c r="K34" s="932"/>
      <c r="L34" s="213">
        <v>8947</v>
      </c>
      <c r="M34" s="932"/>
      <c r="N34" s="931">
        <f t="shared" si="3"/>
        <v>0</v>
      </c>
      <c r="O34" s="932"/>
      <c r="P34" s="932"/>
      <c r="Q34" s="931">
        <f t="shared" si="4"/>
        <v>64</v>
      </c>
      <c r="R34" s="932"/>
      <c r="S34" s="932"/>
      <c r="T34" s="932"/>
      <c r="W34" s="922"/>
      <c r="X34" s="922"/>
    </row>
    <row r="35" spans="1:233" s="928" customFormat="1">
      <c r="A35" s="929">
        <v>23</v>
      </c>
      <c r="B35" s="321" t="s">
        <v>1376</v>
      </c>
      <c r="C35" s="213">
        <f t="shared" si="0"/>
        <v>16334</v>
      </c>
      <c r="D35" s="932"/>
      <c r="E35" s="213">
        <v>16334</v>
      </c>
      <c r="F35" s="932"/>
      <c r="G35" s="931">
        <f t="shared" si="1"/>
        <v>0</v>
      </c>
      <c r="H35" s="932"/>
      <c r="I35" s="932"/>
      <c r="J35" s="213">
        <f t="shared" si="2"/>
        <v>16192</v>
      </c>
      <c r="K35" s="932"/>
      <c r="L35" s="213">
        <v>16192</v>
      </c>
      <c r="M35" s="932"/>
      <c r="N35" s="931">
        <f t="shared" si="3"/>
        <v>0</v>
      </c>
      <c r="O35" s="932"/>
      <c r="P35" s="932"/>
      <c r="Q35" s="931">
        <f>C35-J35</f>
        <v>142</v>
      </c>
      <c r="R35" s="932"/>
      <c r="S35" s="932"/>
      <c r="T35" s="932"/>
      <c r="W35" s="922"/>
      <c r="X35" s="922"/>
    </row>
    <row r="36" spans="1:233" s="936" customFormat="1">
      <c r="A36" s="929">
        <v>24</v>
      </c>
      <c r="B36" s="321" t="s">
        <v>1741</v>
      </c>
      <c r="C36" s="213">
        <f t="shared" si="0"/>
        <v>8806</v>
      </c>
      <c r="D36" s="932"/>
      <c r="E36" s="213">
        <v>8806</v>
      </c>
      <c r="F36" s="932"/>
      <c r="G36" s="931">
        <f t="shared" si="1"/>
        <v>0</v>
      </c>
      <c r="H36" s="932"/>
      <c r="I36" s="932"/>
      <c r="J36" s="213">
        <f t="shared" si="2"/>
        <v>8621</v>
      </c>
      <c r="K36" s="932"/>
      <c r="L36" s="213">
        <v>8621</v>
      </c>
      <c r="M36" s="932"/>
      <c r="N36" s="931">
        <f t="shared" si="3"/>
        <v>0</v>
      </c>
      <c r="O36" s="932"/>
      <c r="P36" s="932"/>
      <c r="Q36" s="931">
        <f t="shared" si="4"/>
        <v>185</v>
      </c>
      <c r="R36" s="932"/>
      <c r="S36" s="932"/>
      <c r="T36" s="932"/>
      <c r="W36" s="922"/>
      <c r="X36" s="922"/>
    </row>
    <row r="37" spans="1:233" s="928" customFormat="1">
      <c r="A37" s="929">
        <v>25</v>
      </c>
      <c r="B37" s="937" t="s">
        <v>1378</v>
      </c>
      <c r="C37" s="213">
        <f t="shared" si="0"/>
        <v>10813</v>
      </c>
      <c r="D37" s="932"/>
      <c r="E37" s="213">
        <v>10763</v>
      </c>
      <c r="F37" s="932"/>
      <c r="G37" s="931">
        <f t="shared" si="1"/>
        <v>50</v>
      </c>
      <c r="H37" s="932"/>
      <c r="I37" s="932">
        <v>50</v>
      </c>
      <c r="J37" s="213">
        <f t="shared" si="2"/>
        <v>10804</v>
      </c>
      <c r="K37" s="932"/>
      <c r="L37" s="213">
        <v>10754</v>
      </c>
      <c r="M37" s="932"/>
      <c r="N37" s="931">
        <f t="shared" si="3"/>
        <v>50</v>
      </c>
      <c r="O37" s="932"/>
      <c r="P37" s="932">
        <v>50</v>
      </c>
      <c r="Q37" s="931"/>
      <c r="R37" s="932"/>
      <c r="S37" s="932"/>
      <c r="T37" s="932"/>
      <c r="W37" s="922"/>
      <c r="X37" s="922"/>
    </row>
    <row r="38" spans="1:233" s="928" customFormat="1">
      <c r="A38" s="929">
        <v>26</v>
      </c>
      <c r="B38" s="321" t="s">
        <v>1742</v>
      </c>
      <c r="C38" s="213">
        <f t="shared" si="0"/>
        <v>14135</v>
      </c>
      <c r="D38" s="932"/>
      <c r="E38" s="213">
        <v>13829</v>
      </c>
      <c r="F38" s="932"/>
      <c r="G38" s="931">
        <f t="shared" si="1"/>
        <v>306</v>
      </c>
      <c r="H38" s="932"/>
      <c r="I38" s="932">
        <v>306</v>
      </c>
      <c r="J38" s="213">
        <f t="shared" si="2"/>
        <v>13981</v>
      </c>
      <c r="K38" s="932"/>
      <c r="L38" s="213">
        <v>13675</v>
      </c>
      <c r="M38" s="932"/>
      <c r="N38" s="931">
        <f t="shared" si="3"/>
        <v>306</v>
      </c>
      <c r="O38" s="932"/>
      <c r="P38" s="932">
        <v>306</v>
      </c>
      <c r="Q38" s="931">
        <f t="shared" si="4"/>
        <v>154</v>
      </c>
      <c r="R38" s="932"/>
      <c r="S38" s="932"/>
      <c r="T38" s="932"/>
      <c r="W38" s="922"/>
      <c r="X38" s="922"/>
    </row>
    <row r="39" spans="1:233" s="928" customFormat="1">
      <c r="A39" s="929">
        <v>27</v>
      </c>
      <c r="B39" s="321" t="s">
        <v>1743</v>
      </c>
      <c r="C39" s="213">
        <f t="shared" si="0"/>
        <v>74423</v>
      </c>
      <c r="D39" s="932"/>
      <c r="E39" s="213">
        <v>71823</v>
      </c>
      <c r="F39" s="932"/>
      <c r="G39" s="931">
        <f t="shared" si="1"/>
        <v>2600</v>
      </c>
      <c r="H39" s="935"/>
      <c r="I39" s="932">
        <v>2600</v>
      </c>
      <c r="J39" s="213">
        <f t="shared" si="2"/>
        <v>73908</v>
      </c>
      <c r="K39" s="932"/>
      <c r="L39" s="213">
        <v>71308</v>
      </c>
      <c r="M39" s="932"/>
      <c r="N39" s="931">
        <f t="shared" si="3"/>
        <v>2600</v>
      </c>
      <c r="O39" s="935"/>
      <c r="P39" s="932">
        <v>2600</v>
      </c>
      <c r="Q39" s="931">
        <f t="shared" si="4"/>
        <v>515</v>
      </c>
      <c r="R39" s="932"/>
      <c r="S39" s="932"/>
      <c r="T39" s="935"/>
      <c r="W39" s="922"/>
      <c r="X39" s="922"/>
    </row>
    <row r="40" spans="1:233" s="928" customFormat="1">
      <c r="A40" s="929">
        <v>28</v>
      </c>
      <c r="B40" s="321" t="s">
        <v>1744</v>
      </c>
      <c r="C40" s="213">
        <f t="shared" si="0"/>
        <v>105997</v>
      </c>
      <c r="D40" s="932"/>
      <c r="E40" s="213">
        <v>105997</v>
      </c>
      <c r="F40" s="932"/>
      <c r="G40" s="931">
        <f t="shared" si="1"/>
        <v>0</v>
      </c>
      <c r="H40" s="935"/>
      <c r="I40" s="932"/>
      <c r="J40" s="213">
        <f t="shared" si="2"/>
        <v>76352</v>
      </c>
      <c r="K40" s="932"/>
      <c r="L40" s="213">
        <v>76352</v>
      </c>
      <c r="M40" s="932"/>
      <c r="N40" s="931">
        <f t="shared" si="3"/>
        <v>0</v>
      </c>
      <c r="O40" s="935"/>
      <c r="P40" s="932"/>
      <c r="Q40" s="931">
        <f t="shared" si="4"/>
        <v>29645</v>
      </c>
      <c r="R40" s="932"/>
      <c r="S40" s="932"/>
      <c r="T40" s="935"/>
      <c r="W40" s="922"/>
      <c r="X40" s="922"/>
    </row>
    <row r="41" spans="1:233" s="928" customFormat="1">
      <c r="A41" s="929">
        <v>29</v>
      </c>
      <c r="B41" s="321" t="s">
        <v>1745</v>
      </c>
      <c r="C41" s="213">
        <f t="shared" si="0"/>
        <v>10167</v>
      </c>
      <c r="D41" s="932"/>
      <c r="E41" s="213">
        <v>10167</v>
      </c>
      <c r="F41" s="932"/>
      <c r="G41" s="931">
        <f t="shared" si="1"/>
        <v>0</v>
      </c>
      <c r="H41" s="932"/>
      <c r="I41" s="932"/>
      <c r="J41" s="213">
        <f t="shared" si="2"/>
        <v>10020</v>
      </c>
      <c r="K41" s="932"/>
      <c r="L41" s="213">
        <v>10020</v>
      </c>
      <c r="M41" s="932"/>
      <c r="N41" s="931">
        <f t="shared" si="3"/>
        <v>0</v>
      </c>
      <c r="O41" s="932"/>
      <c r="P41" s="932"/>
      <c r="Q41" s="931">
        <f t="shared" si="4"/>
        <v>147</v>
      </c>
      <c r="R41" s="932"/>
      <c r="S41" s="932"/>
      <c r="T41" s="932"/>
      <c r="W41" s="922"/>
      <c r="X41" s="922"/>
    </row>
    <row r="42" spans="1:233" s="928" customFormat="1">
      <c r="A42" s="929">
        <v>30</v>
      </c>
      <c r="B42" s="321" t="s">
        <v>1746</v>
      </c>
      <c r="C42" s="213">
        <f t="shared" si="0"/>
        <v>3825</v>
      </c>
      <c r="D42" s="932"/>
      <c r="E42" s="213">
        <v>3825</v>
      </c>
      <c r="F42" s="932"/>
      <c r="G42" s="931">
        <f t="shared" si="1"/>
        <v>0</v>
      </c>
      <c r="H42" s="932"/>
      <c r="I42" s="932"/>
      <c r="J42" s="213">
        <f t="shared" si="2"/>
        <v>3795</v>
      </c>
      <c r="K42" s="932"/>
      <c r="L42" s="213">
        <v>3795</v>
      </c>
      <c r="M42" s="932"/>
      <c r="N42" s="931">
        <f t="shared" si="3"/>
        <v>0</v>
      </c>
      <c r="O42" s="932"/>
      <c r="P42" s="932"/>
      <c r="Q42" s="931">
        <f t="shared" si="4"/>
        <v>30</v>
      </c>
      <c r="R42" s="932"/>
      <c r="S42" s="932"/>
      <c r="T42" s="932"/>
      <c r="W42" s="922"/>
      <c r="X42" s="922"/>
    </row>
    <row r="43" spans="1:233" s="928" customFormat="1">
      <c r="A43" s="929">
        <v>31</v>
      </c>
      <c r="B43" s="321" t="s">
        <v>1747</v>
      </c>
      <c r="C43" s="213">
        <f t="shared" si="0"/>
        <v>1971</v>
      </c>
      <c r="D43" s="932"/>
      <c r="E43" s="213">
        <v>1971</v>
      </c>
      <c r="F43" s="932"/>
      <c r="G43" s="931">
        <f t="shared" si="1"/>
        <v>0</v>
      </c>
      <c r="H43" s="932"/>
      <c r="I43" s="932"/>
      <c r="J43" s="213">
        <f t="shared" si="2"/>
        <v>1971</v>
      </c>
      <c r="K43" s="932"/>
      <c r="L43" s="213">
        <v>1971</v>
      </c>
      <c r="M43" s="932"/>
      <c r="N43" s="931">
        <f t="shared" si="3"/>
        <v>0</v>
      </c>
      <c r="O43" s="932"/>
      <c r="P43" s="932"/>
      <c r="Q43" s="931">
        <f t="shared" si="4"/>
        <v>0</v>
      </c>
      <c r="R43" s="932"/>
      <c r="S43" s="932"/>
      <c r="T43" s="932"/>
      <c r="W43" s="922"/>
      <c r="X43" s="922"/>
    </row>
    <row r="44" spans="1:233" s="927" customFormat="1">
      <c r="A44" s="929">
        <v>32</v>
      </c>
      <c r="B44" s="938" t="s">
        <v>1390</v>
      </c>
      <c r="C44" s="213">
        <f t="shared" si="0"/>
        <v>6236</v>
      </c>
      <c r="D44" s="931"/>
      <c r="E44" s="213">
        <v>6236</v>
      </c>
      <c r="F44" s="931"/>
      <c r="G44" s="931">
        <f t="shared" si="1"/>
        <v>0</v>
      </c>
      <c r="H44" s="931"/>
      <c r="I44" s="931"/>
      <c r="J44" s="213">
        <f t="shared" si="2"/>
        <v>6236</v>
      </c>
      <c r="K44" s="931"/>
      <c r="L44" s="213">
        <v>6236</v>
      </c>
      <c r="M44" s="931"/>
      <c r="N44" s="931">
        <f t="shared" si="3"/>
        <v>0</v>
      </c>
      <c r="O44" s="931"/>
      <c r="P44" s="931"/>
      <c r="Q44" s="931">
        <f t="shared" si="4"/>
        <v>0</v>
      </c>
      <c r="R44" s="931"/>
      <c r="S44" s="931"/>
      <c r="T44" s="931"/>
      <c r="W44" s="922"/>
      <c r="X44" s="922"/>
      <c r="Z44" s="928"/>
      <c r="AA44" s="928"/>
      <c r="AB44" s="928"/>
      <c r="AC44" s="928"/>
      <c r="AD44" s="928"/>
      <c r="AE44" s="928"/>
      <c r="AF44" s="928"/>
      <c r="AG44" s="928"/>
      <c r="AH44" s="928"/>
      <c r="AI44" s="928"/>
      <c r="AJ44" s="928"/>
      <c r="AK44" s="928"/>
      <c r="AL44" s="928"/>
      <c r="AM44" s="928"/>
      <c r="AN44" s="928"/>
      <c r="AO44" s="928"/>
      <c r="AP44" s="928"/>
      <c r="AQ44" s="928"/>
      <c r="AR44" s="928"/>
      <c r="AS44" s="928"/>
      <c r="AT44" s="928"/>
      <c r="AU44" s="928"/>
      <c r="AV44" s="928"/>
      <c r="AW44" s="928"/>
      <c r="AX44" s="928"/>
      <c r="AY44" s="928"/>
      <c r="AZ44" s="928"/>
      <c r="BA44" s="928"/>
      <c r="BB44" s="928"/>
      <c r="BC44" s="928"/>
      <c r="BD44" s="928"/>
      <c r="BE44" s="928"/>
      <c r="BF44" s="928"/>
      <c r="BG44" s="928"/>
      <c r="BH44" s="928"/>
      <c r="BI44" s="928"/>
      <c r="BJ44" s="928"/>
      <c r="BK44" s="928"/>
      <c r="BL44" s="928"/>
      <c r="BM44" s="928"/>
      <c r="BN44" s="928"/>
      <c r="BO44" s="928"/>
      <c r="BP44" s="928"/>
      <c r="BQ44" s="928"/>
      <c r="BR44" s="928"/>
      <c r="BS44" s="928"/>
      <c r="BT44" s="928"/>
      <c r="BU44" s="928"/>
      <c r="BV44" s="928"/>
      <c r="BW44" s="928"/>
      <c r="BX44" s="928"/>
      <c r="BY44" s="928"/>
      <c r="BZ44" s="928"/>
      <c r="CA44" s="928"/>
      <c r="CB44" s="928"/>
      <c r="CC44" s="928"/>
      <c r="CD44" s="928"/>
      <c r="CE44" s="928"/>
      <c r="CF44" s="928"/>
      <c r="CG44" s="928"/>
      <c r="CH44" s="928"/>
      <c r="CI44" s="928"/>
      <c r="CJ44" s="928"/>
      <c r="CK44" s="928"/>
      <c r="CL44" s="928"/>
      <c r="CM44" s="928"/>
      <c r="CN44" s="928"/>
      <c r="CO44" s="928"/>
      <c r="CP44" s="928"/>
      <c r="CQ44" s="928"/>
      <c r="CR44" s="928"/>
      <c r="CS44" s="928"/>
      <c r="CT44" s="928"/>
      <c r="CU44" s="928"/>
      <c r="CV44" s="928"/>
      <c r="CW44" s="928"/>
      <c r="CX44" s="928"/>
      <c r="CY44" s="928"/>
      <c r="CZ44" s="928"/>
      <c r="DA44" s="928"/>
      <c r="DB44" s="928"/>
      <c r="DC44" s="928"/>
      <c r="DD44" s="928"/>
      <c r="DE44" s="928"/>
      <c r="DF44" s="928"/>
      <c r="DG44" s="928"/>
      <c r="DH44" s="928"/>
      <c r="DI44" s="928"/>
      <c r="DJ44" s="928"/>
      <c r="DK44" s="928"/>
      <c r="DL44" s="928"/>
      <c r="DM44" s="928"/>
      <c r="DN44" s="928"/>
      <c r="DO44" s="928"/>
      <c r="DP44" s="928"/>
      <c r="DQ44" s="928"/>
      <c r="DR44" s="928"/>
      <c r="DS44" s="928"/>
      <c r="DT44" s="928"/>
      <c r="DU44" s="928"/>
      <c r="DV44" s="928"/>
      <c r="DW44" s="928"/>
      <c r="DX44" s="928"/>
      <c r="DY44" s="928"/>
      <c r="DZ44" s="928"/>
      <c r="EA44" s="928"/>
      <c r="EB44" s="928"/>
      <c r="EC44" s="928"/>
      <c r="ED44" s="928"/>
      <c r="EE44" s="928"/>
      <c r="EF44" s="928"/>
      <c r="EG44" s="928"/>
      <c r="EH44" s="928"/>
      <c r="EI44" s="928"/>
      <c r="EJ44" s="928"/>
      <c r="EK44" s="928"/>
      <c r="EL44" s="928"/>
      <c r="EM44" s="928"/>
      <c r="EN44" s="928"/>
      <c r="EO44" s="928"/>
      <c r="EP44" s="928"/>
      <c r="EQ44" s="928"/>
      <c r="ER44" s="928"/>
      <c r="ES44" s="928"/>
      <c r="ET44" s="928"/>
      <c r="EU44" s="928"/>
      <c r="EV44" s="928"/>
      <c r="EW44" s="928"/>
      <c r="EX44" s="928"/>
      <c r="EY44" s="928"/>
      <c r="EZ44" s="928"/>
      <c r="FA44" s="928"/>
      <c r="FB44" s="928"/>
      <c r="FC44" s="928"/>
      <c r="FD44" s="928"/>
      <c r="FE44" s="928"/>
      <c r="FF44" s="928"/>
      <c r="FG44" s="928"/>
      <c r="FH44" s="928"/>
      <c r="FI44" s="928"/>
      <c r="FJ44" s="928"/>
      <c r="FK44" s="928"/>
      <c r="FL44" s="928"/>
      <c r="FM44" s="928"/>
      <c r="FN44" s="928"/>
      <c r="FO44" s="928"/>
      <c r="FP44" s="928"/>
      <c r="FQ44" s="928"/>
      <c r="FR44" s="928"/>
      <c r="FS44" s="928"/>
      <c r="FT44" s="928"/>
      <c r="FU44" s="928"/>
      <c r="FV44" s="928"/>
      <c r="FW44" s="928"/>
      <c r="FX44" s="928"/>
      <c r="FY44" s="928"/>
      <c r="FZ44" s="928"/>
      <c r="GA44" s="928"/>
      <c r="GB44" s="928"/>
      <c r="GC44" s="928"/>
      <c r="GD44" s="928"/>
      <c r="GE44" s="928"/>
      <c r="GF44" s="928"/>
      <c r="GG44" s="928"/>
      <c r="GH44" s="928"/>
      <c r="GI44" s="928"/>
      <c r="GJ44" s="928"/>
      <c r="GK44" s="928"/>
      <c r="GL44" s="928"/>
      <c r="GM44" s="928"/>
      <c r="GN44" s="928"/>
      <c r="GO44" s="928"/>
      <c r="GP44" s="928"/>
      <c r="GQ44" s="928"/>
      <c r="GR44" s="928"/>
      <c r="GS44" s="928"/>
      <c r="GT44" s="928"/>
      <c r="GU44" s="928"/>
      <c r="GV44" s="928"/>
      <c r="GW44" s="928"/>
      <c r="GX44" s="928"/>
      <c r="GY44" s="928"/>
      <c r="GZ44" s="928"/>
      <c r="HA44" s="928"/>
      <c r="HB44" s="928"/>
      <c r="HC44" s="928"/>
      <c r="HD44" s="928"/>
      <c r="HE44" s="928"/>
      <c r="HF44" s="928"/>
      <c r="HG44" s="928"/>
      <c r="HH44" s="928"/>
      <c r="HI44" s="928"/>
      <c r="HJ44" s="928"/>
      <c r="HK44" s="928"/>
      <c r="HL44" s="928"/>
      <c r="HM44" s="928"/>
      <c r="HN44" s="928"/>
      <c r="HO44" s="928"/>
      <c r="HP44" s="928"/>
      <c r="HQ44" s="928"/>
      <c r="HR44" s="928"/>
      <c r="HS44" s="928"/>
      <c r="HT44" s="928"/>
      <c r="HU44" s="928"/>
      <c r="HV44" s="928"/>
      <c r="HW44" s="928"/>
      <c r="HX44" s="928"/>
      <c r="HY44" s="928"/>
    </row>
    <row r="45" spans="1:233" s="927" customFormat="1">
      <c r="A45" s="929">
        <v>33</v>
      </c>
      <c r="B45" s="930" t="s">
        <v>1363</v>
      </c>
      <c r="C45" s="213">
        <f t="shared" si="0"/>
        <v>13987</v>
      </c>
      <c r="D45" s="931"/>
      <c r="E45" s="213">
        <v>10497</v>
      </c>
      <c r="F45" s="931"/>
      <c r="G45" s="931">
        <f t="shared" si="1"/>
        <v>3490</v>
      </c>
      <c r="H45" s="931"/>
      <c r="I45" s="931">
        <v>3490</v>
      </c>
      <c r="J45" s="213">
        <f t="shared" si="2"/>
        <v>12642</v>
      </c>
      <c r="K45" s="931"/>
      <c r="L45" s="213">
        <v>9182</v>
      </c>
      <c r="M45" s="931"/>
      <c r="N45" s="931">
        <f t="shared" si="3"/>
        <v>3460</v>
      </c>
      <c r="O45" s="931"/>
      <c r="P45" s="931">
        <v>3460</v>
      </c>
      <c r="Q45" s="931">
        <f t="shared" si="4"/>
        <v>1345</v>
      </c>
      <c r="R45" s="931"/>
      <c r="S45" s="931"/>
      <c r="T45" s="931"/>
      <c r="W45" s="922"/>
      <c r="X45" s="922"/>
      <c r="Z45" s="928"/>
      <c r="AA45" s="928"/>
      <c r="AB45" s="928"/>
      <c r="AC45" s="928"/>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928"/>
      <c r="AZ45" s="928"/>
      <c r="BA45" s="928"/>
      <c r="BB45" s="928"/>
      <c r="BC45" s="928"/>
      <c r="BD45" s="928"/>
      <c r="BE45" s="928"/>
      <c r="BF45" s="928"/>
      <c r="BG45" s="928"/>
      <c r="BH45" s="928"/>
      <c r="BI45" s="928"/>
      <c r="BJ45" s="928"/>
      <c r="BK45" s="928"/>
      <c r="BL45" s="928"/>
      <c r="BM45" s="928"/>
      <c r="BN45" s="928"/>
      <c r="BO45" s="928"/>
      <c r="BP45" s="928"/>
      <c r="BQ45" s="928"/>
      <c r="BR45" s="928"/>
      <c r="BS45" s="928"/>
      <c r="BT45" s="928"/>
      <c r="BU45" s="928"/>
      <c r="BV45" s="928"/>
      <c r="BW45" s="928"/>
      <c r="BX45" s="928"/>
      <c r="BY45" s="928"/>
      <c r="BZ45" s="928"/>
      <c r="CA45" s="928"/>
      <c r="CB45" s="928"/>
      <c r="CC45" s="928"/>
      <c r="CD45" s="928"/>
      <c r="CE45" s="928"/>
      <c r="CF45" s="928"/>
      <c r="CG45" s="928"/>
      <c r="CH45" s="928"/>
      <c r="CI45" s="928"/>
      <c r="CJ45" s="928"/>
      <c r="CK45" s="928"/>
      <c r="CL45" s="928"/>
      <c r="CM45" s="928"/>
      <c r="CN45" s="928"/>
      <c r="CO45" s="928"/>
      <c r="CP45" s="928"/>
      <c r="CQ45" s="928"/>
      <c r="CR45" s="928"/>
      <c r="CS45" s="928"/>
      <c r="CT45" s="928"/>
      <c r="CU45" s="928"/>
      <c r="CV45" s="928"/>
      <c r="CW45" s="928"/>
      <c r="CX45" s="928"/>
      <c r="CY45" s="928"/>
      <c r="CZ45" s="928"/>
      <c r="DA45" s="928"/>
      <c r="DB45" s="928"/>
      <c r="DC45" s="928"/>
      <c r="DD45" s="928"/>
      <c r="DE45" s="928"/>
      <c r="DF45" s="928"/>
      <c r="DG45" s="928"/>
      <c r="DH45" s="928"/>
      <c r="DI45" s="928"/>
      <c r="DJ45" s="928"/>
      <c r="DK45" s="928"/>
      <c r="DL45" s="928"/>
      <c r="DM45" s="928"/>
      <c r="DN45" s="928"/>
      <c r="DO45" s="928"/>
      <c r="DP45" s="928"/>
      <c r="DQ45" s="928"/>
      <c r="DR45" s="928"/>
      <c r="DS45" s="928"/>
      <c r="DT45" s="928"/>
      <c r="DU45" s="928"/>
      <c r="DV45" s="928"/>
      <c r="DW45" s="928"/>
      <c r="DX45" s="928"/>
      <c r="DY45" s="928"/>
      <c r="DZ45" s="928"/>
      <c r="EA45" s="928"/>
      <c r="EB45" s="928"/>
      <c r="EC45" s="928"/>
      <c r="ED45" s="928"/>
      <c r="EE45" s="928"/>
      <c r="EF45" s="928"/>
      <c r="EG45" s="928"/>
      <c r="EH45" s="928"/>
      <c r="EI45" s="928"/>
      <c r="EJ45" s="928"/>
      <c r="EK45" s="928"/>
      <c r="EL45" s="928"/>
      <c r="EM45" s="928"/>
      <c r="EN45" s="928"/>
      <c r="EO45" s="928"/>
      <c r="EP45" s="928"/>
      <c r="EQ45" s="928"/>
      <c r="ER45" s="928"/>
      <c r="ES45" s="928"/>
      <c r="ET45" s="928"/>
      <c r="EU45" s="928"/>
      <c r="EV45" s="928"/>
      <c r="EW45" s="928"/>
      <c r="EX45" s="928"/>
      <c r="EY45" s="928"/>
      <c r="EZ45" s="928"/>
      <c r="FA45" s="928"/>
      <c r="FB45" s="928"/>
      <c r="FC45" s="928"/>
      <c r="FD45" s="928"/>
      <c r="FE45" s="928"/>
      <c r="FF45" s="928"/>
      <c r="FG45" s="928"/>
      <c r="FH45" s="928"/>
      <c r="FI45" s="928"/>
      <c r="FJ45" s="928"/>
      <c r="FK45" s="928"/>
      <c r="FL45" s="928"/>
      <c r="FM45" s="928"/>
      <c r="FN45" s="928"/>
      <c r="FO45" s="928"/>
      <c r="FP45" s="928"/>
      <c r="FQ45" s="928"/>
      <c r="FR45" s="928"/>
      <c r="FS45" s="928"/>
      <c r="FT45" s="928"/>
      <c r="FU45" s="928"/>
      <c r="FV45" s="928"/>
      <c r="FW45" s="928"/>
      <c r="FX45" s="928"/>
      <c r="FY45" s="928"/>
      <c r="FZ45" s="928"/>
      <c r="GA45" s="928"/>
      <c r="GB45" s="928"/>
      <c r="GC45" s="928"/>
      <c r="GD45" s="928"/>
      <c r="GE45" s="928"/>
      <c r="GF45" s="928"/>
      <c r="GG45" s="928"/>
      <c r="GH45" s="928"/>
      <c r="GI45" s="928"/>
      <c r="GJ45" s="928"/>
      <c r="GK45" s="928"/>
      <c r="GL45" s="928"/>
      <c r="GM45" s="928"/>
      <c r="GN45" s="928"/>
      <c r="GO45" s="928"/>
      <c r="GP45" s="928"/>
      <c r="GQ45" s="928"/>
      <c r="GR45" s="928"/>
      <c r="GS45" s="928"/>
      <c r="GT45" s="928"/>
      <c r="GU45" s="928"/>
      <c r="GV45" s="928"/>
      <c r="GW45" s="928"/>
      <c r="GX45" s="928"/>
      <c r="GY45" s="928"/>
      <c r="GZ45" s="928"/>
      <c r="HA45" s="928"/>
      <c r="HB45" s="928"/>
      <c r="HC45" s="928"/>
      <c r="HD45" s="928"/>
      <c r="HE45" s="928"/>
      <c r="HF45" s="928"/>
      <c r="HG45" s="928"/>
      <c r="HH45" s="928"/>
      <c r="HI45" s="928"/>
      <c r="HJ45" s="928"/>
      <c r="HK45" s="928"/>
      <c r="HL45" s="928"/>
      <c r="HM45" s="928"/>
      <c r="HN45" s="928"/>
      <c r="HO45" s="928"/>
      <c r="HP45" s="928"/>
      <c r="HQ45" s="928"/>
      <c r="HR45" s="928"/>
      <c r="HS45" s="928"/>
      <c r="HT45" s="928"/>
      <c r="HU45" s="928"/>
      <c r="HV45" s="928"/>
      <c r="HW45" s="928"/>
      <c r="HX45" s="928"/>
      <c r="HY45" s="928"/>
    </row>
    <row r="46" spans="1:233" s="928" customFormat="1">
      <c r="A46" s="929">
        <v>34</v>
      </c>
      <c r="B46" s="321" t="s">
        <v>1748</v>
      </c>
      <c r="C46" s="213">
        <f t="shared" si="0"/>
        <v>9300</v>
      </c>
      <c r="D46" s="932"/>
      <c r="E46" s="213">
        <v>9300</v>
      </c>
      <c r="F46" s="932"/>
      <c r="G46" s="931">
        <f t="shared" si="1"/>
        <v>0</v>
      </c>
      <c r="H46" s="932"/>
      <c r="I46" s="932"/>
      <c r="J46" s="213">
        <f t="shared" si="2"/>
        <v>5941</v>
      </c>
      <c r="K46" s="932"/>
      <c r="L46" s="213">
        <v>5941</v>
      </c>
      <c r="M46" s="932"/>
      <c r="N46" s="931">
        <f t="shared" si="3"/>
        <v>0</v>
      </c>
      <c r="O46" s="932"/>
      <c r="P46" s="932"/>
      <c r="Q46" s="931">
        <f t="shared" si="4"/>
        <v>3359</v>
      </c>
      <c r="R46" s="932"/>
      <c r="S46" s="932"/>
      <c r="T46" s="932"/>
      <c r="W46" s="922"/>
      <c r="X46" s="922"/>
    </row>
    <row r="47" spans="1:233" s="928" customFormat="1">
      <c r="A47" s="929">
        <v>35</v>
      </c>
      <c r="B47" s="321" t="s">
        <v>1749</v>
      </c>
      <c r="C47" s="213">
        <f t="shared" si="0"/>
        <v>8315</v>
      </c>
      <c r="D47" s="932"/>
      <c r="E47" s="213">
        <v>8315</v>
      </c>
      <c r="F47" s="932"/>
      <c r="G47" s="931">
        <f t="shared" si="1"/>
        <v>0</v>
      </c>
      <c r="H47" s="935"/>
      <c r="I47" s="932"/>
      <c r="J47" s="213">
        <f t="shared" si="2"/>
        <v>8283</v>
      </c>
      <c r="K47" s="932"/>
      <c r="L47" s="213">
        <v>8283</v>
      </c>
      <c r="M47" s="932"/>
      <c r="N47" s="931">
        <f t="shared" si="3"/>
        <v>0</v>
      </c>
      <c r="O47" s="935"/>
      <c r="P47" s="932"/>
      <c r="Q47" s="931">
        <f>C47-J47</f>
        <v>32</v>
      </c>
      <c r="R47" s="932"/>
      <c r="S47" s="932"/>
      <c r="T47" s="932"/>
      <c r="W47" s="922"/>
      <c r="X47" s="922"/>
    </row>
    <row r="48" spans="1:233" s="928" customFormat="1">
      <c r="A48" s="929">
        <v>36</v>
      </c>
      <c r="B48" s="321" t="s">
        <v>1750</v>
      </c>
      <c r="C48" s="213">
        <f t="shared" si="0"/>
        <v>1162</v>
      </c>
      <c r="D48" s="932"/>
      <c r="E48" s="213">
        <v>1162</v>
      </c>
      <c r="F48" s="932"/>
      <c r="G48" s="931">
        <f t="shared" si="1"/>
        <v>0</v>
      </c>
      <c r="H48" s="935"/>
      <c r="I48" s="935"/>
      <c r="J48" s="213">
        <f t="shared" si="2"/>
        <v>1162</v>
      </c>
      <c r="K48" s="932"/>
      <c r="L48" s="213">
        <v>1162</v>
      </c>
      <c r="M48" s="932"/>
      <c r="N48" s="931">
        <f t="shared" si="3"/>
        <v>0</v>
      </c>
      <c r="O48" s="935"/>
      <c r="P48" s="935"/>
      <c r="Q48" s="931">
        <f t="shared" si="4"/>
        <v>0</v>
      </c>
      <c r="R48" s="932"/>
      <c r="S48" s="932"/>
      <c r="T48" s="932"/>
      <c r="W48" s="922"/>
      <c r="X48" s="922"/>
    </row>
    <row r="49" spans="1:233" s="927" customFormat="1">
      <c r="A49" s="929">
        <v>37</v>
      </c>
      <c r="B49" s="938" t="s">
        <v>1751</v>
      </c>
      <c r="C49" s="213">
        <f t="shared" si="0"/>
        <v>1584</v>
      </c>
      <c r="D49" s="931"/>
      <c r="E49" s="213">
        <v>1584</v>
      </c>
      <c r="F49" s="931"/>
      <c r="G49" s="931">
        <f t="shared" si="1"/>
        <v>0</v>
      </c>
      <c r="H49" s="931"/>
      <c r="I49" s="931"/>
      <c r="J49" s="213">
        <f t="shared" si="2"/>
        <v>1584</v>
      </c>
      <c r="K49" s="931"/>
      <c r="L49" s="213">
        <v>1584</v>
      </c>
      <c r="M49" s="931"/>
      <c r="N49" s="931">
        <f t="shared" si="3"/>
        <v>0</v>
      </c>
      <c r="O49" s="931"/>
      <c r="P49" s="931"/>
      <c r="Q49" s="931">
        <f t="shared" si="4"/>
        <v>0</v>
      </c>
      <c r="R49" s="931"/>
      <c r="S49" s="931"/>
      <c r="T49" s="931"/>
      <c r="W49" s="922"/>
      <c r="X49" s="922"/>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c r="BE49" s="928"/>
      <c r="BF49" s="928"/>
      <c r="BG49" s="928"/>
      <c r="BH49" s="928"/>
      <c r="BI49" s="928"/>
      <c r="BJ49" s="928"/>
      <c r="BK49" s="928"/>
      <c r="BL49" s="928"/>
      <c r="BM49" s="928"/>
      <c r="BN49" s="928"/>
      <c r="BO49" s="928"/>
      <c r="BP49" s="928"/>
      <c r="BQ49" s="928"/>
      <c r="BR49" s="928"/>
      <c r="BS49" s="928"/>
      <c r="BT49" s="928"/>
      <c r="BU49" s="928"/>
      <c r="BV49" s="928"/>
      <c r="BW49" s="928"/>
      <c r="BX49" s="928"/>
      <c r="BY49" s="928"/>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c r="DI49" s="928"/>
      <c r="DJ49" s="928"/>
      <c r="DK49" s="928"/>
      <c r="DL49" s="928"/>
      <c r="DM49" s="928"/>
      <c r="DN49" s="928"/>
      <c r="DO49" s="928"/>
      <c r="DP49" s="928"/>
      <c r="DQ49" s="928"/>
      <c r="DR49" s="928"/>
      <c r="DS49" s="928"/>
      <c r="DT49" s="928"/>
      <c r="DU49" s="928"/>
      <c r="DV49" s="928"/>
      <c r="DW49" s="928"/>
      <c r="DX49" s="928"/>
      <c r="DY49" s="928"/>
      <c r="DZ49" s="928"/>
      <c r="EA49" s="928"/>
      <c r="EB49" s="928"/>
      <c r="EC49" s="928"/>
      <c r="ED49" s="928"/>
      <c r="EE49" s="928"/>
      <c r="EF49" s="928"/>
      <c r="EG49" s="928"/>
      <c r="EH49" s="928"/>
      <c r="EI49" s="928"/>
      <c r="EJ49" s="928"/>
      <c r="EK49" s="928"/>
      <c r="EL49" s="928"/>
      <c r="EM49" s="928"/>
      <c r="EN49" s="928"/>
      <c r="EO49" s="928"/>
      <c r="EP49" s="928"/>
      <c r="EQ49" s="928"/>
      <c r="ER49" s="928"/>
      <c r="ES49" s="928"/>
      <c r="ET49" s="928"/>
      <c r="EU49" s="928"/>
      <c r="EV49" s="928"/>
      <c r="EW49" s="928"/>
      <c r="EX49" s="928"/>
      <c r="EY49" s="928"/>
      <c r="EZ49" s="928"/>
      <c r="FA49" s="928"/>
      <c r="FB49" s="928"/>
      <c r="FC49" s="928"/>
      <c r="FD49" s="928"/>
      <c r="FE49" s="928"/>
      <c r="FF49" s="928"/>
      <c r="FG49" s="928"/>
      <c r="FH49" s="928"/>
      <c r="FI49" s="928"/>
      <c r="FJ49" s="928"/>
      <c r="FK49" s="928"/>
      <c r="FL49" s="928"/>
      <c r="FM49" s="928"/>
      <c r="FN49" s="928"/>
      <c r="FO49" s="928"/>
      <c r="FP49" s="928"/>
      <c r="FQ49" s="928"/>
      <c r="FR49" s="928"/>
      <c r="FS49" s="928"/>
      <c r="FT49" s="928"/>
      <c r="FU49" s="928"/>
      <c r="FV49" s="928"/>
      <c r="FW49" s="928"/>
      <c r="FX49" s="928"/>
      <c r="FY49" s="928"/>
      <c r="FZ49" s="928"/>
      <c r="GA49" s="928"/>
      <c r="GB49" s="928"/>
      <c r="GC49" s="928"/>
      <c r="GD49" s="928"/>
      <c r="GE49" s="928"/>
      <c r="GF49" s="928"/>
      <c r="GG49" s="928"/>
      <c r="GH49" s="928"/>
      <c r="GI49" s="928"/>
      <c r="GJ49" s="928"/>
      <c r="GK49" s="928"/>
      <c r="GL49" s="928"/>
      <c r="GM49" s="928"/>
      <c r="GN49" s="928"/>
      <c r="GO49" s="928"/>
      <c r="GP49" s="928"/>
      <c r="GQ49" s="928"/>
      <c r="GR49" s="928"/>
      <c r="GS49" s="928"/>
      <c r="GT49" s="928"/>
      <c r="GU49" s="928"/>
      <c r="GV49" s="928"/>
      <c r="GW49" s="928"/>
      <c r="GX49" s="928"/>
      <c r="GY49" s="928"/>
      <c r="GZ49" s="928"/>
      <c r="HA49" s="928"/>
      <c r="HB49" s="928"/>
      <c r="HC49" s="928"/>
      <c r="HD49" s="928"/>
      <c r="HE49" s="928"/>
      <c r="HF49" s="928"/>
      <c r="HG49" s="928"/>
      <c r="HH49" s="928"/>
      <c r="HI49" s="928"/>
      <c r="HJ49" s="928"/>
      <c r="HK49" s="928"/>
      <c r="HL49" s="928"/>
      <c r="HM49" s="928"/>
      <c r="HN49" s="928"/>
      <c r="HO49" s="928"/>
      <c r="HP49" s="928"/>
      <c r="HQ49" s="928"/>
      <c r="HR49" s="928"/>
      <c r="HS49" s="928"/>
      <c r="HT49" s="928"/>
      <c r="HU49" s="928"/>
      <c r="HV49" s="928"/>
      <c r="HW49" s="928"/>
      <c r="HX49" s="928"/>
      <c r="HY49" s="928"/>
    </row>
    <row r="50" spans="1:233" s="927" customFormat="1" ht="25.5">
      <c r="A50" s="929">
        <v>38</v>
      </c>
      <c r="B50" s="938" t="s">
        <v>1752</v>
      </c>
      <c r="C50" s="213">
        <f t="shared" si="0"/>
        <v>3302</v>
      </c>
      <c r="D50" s="931"/>
      <c r="E50" s="213">
        <v>3302</v>
      </c>
      <c r="F50" s="931"/>
      <c r="G50" s="931">
        <f t="shared" si="1"/>
        <v>0</v>
      </c>
      <c r="H50" s="931"/>
      <c r="I50" s="931"/>
      <c r="J50" s="213">
        <f t="shared" si="2"/>
        <v>3302</v>
      </c>
      <c r="K50" s="931"/>
      <c r="L50" s="213">
        <v>3302</v>
      </c>
      <c r="M50" s="931"/>
      <c r="N50" s="931">
        <f t="shared" si="3"/>
        <v>0</v>
      </c>
      <c r="O50" s="931"/>
      <c r="P50" s="931"/>
      <c r="Q50" s="931">
        <f t="shared" si="4"/>
        <v>0</v>
      </c>
      <c r="R50" s="931"/>
      <c r="S50" s="931"/>
      <c r="T50" s="931"/>
      <c r="W50" s="922"/>
      <c r="X50" s="922"/>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c r="BE50" s="928"/>
      <c r="BF50" s="928"/>
      <c r="BG50" s="928"/>
      <c r="BH50" s="928"/>
      <c r="BI50" s="928"/>
      <c r="BJ50" s="928"/>
      <c r="BK50" s="928"/>
      <c r="BL50" s="928"/>
      <c r="BM50" s="928"/>
      <c r="BN50" s="928"/>
      <c r="BO50" s="928"/>
      <c r="BP50" s="928"/>
      <c r="BQ50" s="928"/>
      <c r="BR50" s="928"/>
      <c r="BS50" s="928"/>
      <c r="BT50" s="928"/>
      <c r="BU50" s="928"/>
      <c r="BV50" s="928"/>
      <c r="BW50" s="928"/>
      <c r="BX50" s="928"/>
      <c r="BY50" s="928"/>
      <c r="BZ50" s="928"/>
      <c r="CA50" s="928"/>
      <c r="CB50" s="928"/>
      <c r="CC50" s="928"/>
      <c r="CD50" s="928"/>
      <c r="CE50" s="928"/>
      <c r="CF50" s="928"/>
      <c r="CG50" s="928"/>
      <c r="CH50" s="928"/>
      <c r="CI50" s="928"/>
      <c r="CJ50" s="928"/>
      <c r="CK50" s="928"/>
      <c r="CL50" s="928"/>
      <c r="CM50" s="928"/>
      <c r="CN50" s="928"/>
      <c r="CO50" s="928"/>
      <c r="CP50" s="928"/>
      <c r="CQ50" s="928"/>
      <c r="CR50" s="928"/>
      <c r="CS50" s="928"/>
      <c r="CT50" s="928"/>
      <c r="CU50" s="928"/>
      <c r="CV50" s="928"/>
      <c r="CW50" s="928"/>
      <c r="CX50" s="928"/>
      <c r="CY50" s="928"/>
      <c r="CZ50" s="928"/>
      <c r="DA50" s="928"/>
      <c r="DB50" s="928"/>
      <c r="DC50" s="928"/>
      <c r="DD50" s="928"/>
      <c r="DE50" s="928"/>
      <c r="DF50" s="928"/>
      <c r="DG50" s="928"/>
      <c r="DH50" s="928"/>
      <c r="DI50" s="928"/>
      <c r="DJ50" s="928"/>
      <c r="DK50" s="928"/>
      <c r="DL50" s="928"/>
      <c r="DM50" s="928"/>
      <c r="DN50" s="928"/>
      <c r="DO50" s="928"/>
      <c r="DP50" s="928"/>
      <c r="DQ50" s="928"/>
      <c r="DR50" s="928"/>
      <c r="DS50" s="928"/>
      <c r="DT50" s="928"/>
      <c r="DU50" s="928"/>
      <c r="DV50" s="928"/>
      <c r="DW50" s="928"/>
      <c r="DX50" s="928"/>
      <c r="DY50" s="928"/>
      <c r="DZ50" s="928"/>
      <c r="EA50" s="928"/>
      <c r="EB50" s="928"/>
      <c r="EC50" s="928"/>
      <c r="ED50" s="928"/>
      <c r="EE50" s="928"/>
      <c r="EF50" s="928"/>
      <c r="EG50" s="928"/>
      <c r="EH50" s="928"/>
      <c r="EI50" s="928"/>
      <c r="EJ50" s="928"/>
      <c r="EK50" s="928"/>
      <c r="EL50" s="928"/>
      <c r="EM50" s="928"/>
      <c r="EN50" s="928"/>
      <c r="EO50" s="928"/>
      <c r="EP50" s="928"/>
      <c r="EQ50" s="928"/>
      <c r="ER50" s="928"/>
      <c r="ES50" s="928"/>
      <c r="ET50" s="928"/>
      <c r="EU50" s="928"/>
      <c r="EV50" s="928"/>
      <c r="EW50" s="928"/>
      <c r="EX50" s="928"/>
      <c r="EY50" s="928"/>
      <c r="EZ50" s="928"/>
      <c r="FA50" s="928"/>
      <c r="FB50" s="928"/>
      <c r="FC50" s="928"/>
      <c r="FD50" s="928"/>
      <c r="FE50" s="928"/>
      <c r="FF50" s="928"/>
      <c r="FG50" s="928"/>
      <c r="FH50" s="928"/>
      <c r="FI50" s="928"/>
      <c r="FJ50" s="928"/>
      <c r="FK50" s="928"/>
      <c r="FL50" s="928"/>
      <c r="FM50" s="928"/>
      <c r="FN50" s="928"/>
      <c r="FO50" s="928"/>
      <c r="FP50" s="928"/>
      <c r="FQ50" s="928"/>
      <c r="FR50" s="928"/>
      <c r="FS50" s="928"/>
      <c r="FT50" s="928"/>
      <c r="FU50" s="928"/>
      <c r="FV50" s="928"/>
      <c r="FW50" s="928"/>
      <c r="FX50" s="928"/>
      <c r="FY50" s="928"/>
      <c r="FZ50" s="928"/>
      <c r="GA50" s="928"/>
      <c r="GB50" s="928"/>
      <c r="GC50" s="928"/>
      <c r="GD50" s="928"/>
      <c r="GE50" s="928"/>
      <c r="GF50" s="928"/>
      <c r="GG50" s="928"/>
      <c r="GH50" s="928"/>
      <c r="GI50" s="928"/>
      <c r="GJ50" s="928"/>
      <c r="GK50" s="928"/>
      <c r="GL50" s="928"/>
      <c r="GM50" s="928"/>
      <c r="GN50" s="928"/>
      <c r="GO50" s="928"/>
      <c r="GP50" s="928"/>
      <c r="GQ50" s="928"/>
      <c r="GR50" s="928"/>
      <c r="GS50" s="928"/>
      <c r="GT50" s="928"/>
      <c r="GU50" s="928"/>
      <c r="GV50" s="928"/>
      <c r="GW50" s="928"/>
      <c r="GX50" s="928"/>
      <c r="GY50" s="928"/>
      <c r="GZ50" s="928"/>
      <c r="HA50" s="928"/>
      <c r="HB50" s="928"/>
      <c r="HC50" s="928"/>
      <c r="HD50" s="928"/>
      <c r="HE50" s="928"/>
      <c r="HF50" s="928"/>
      <c r="HG50" s="928"/>
      <c r="HH50" s="928"/>
      <c r="HI50" s="928"/>
      <c r="HJ50" s="928"/>
      <c r="HK50" s="928"/>
      <c r="HL50" s="928"/>
      <c r="HM50" s="928"/>
      <c r="HN50" s="928"/>
      <c r="HO50" s="928"/>
      <c r="HP50" s="928"/>
      <c r="HQ50" s="928"/>
      <c r="HR50" s="928"/>
      <c r="HS50" s="928"/>
      <c r="HT50" s="928"/>
      <c r="HU50" s="928"/>
      <c r="HV50" s="928"/>
      <c r="HW50" s="928"/>
      <c r="HX50" s="928"/>
      <c r="HY50" s="928"/>
    </row>
    <row r="51" spans="1:233" s="939" customFormat="1">
      <c r="A51" s="929">
        <v>39</v>
      </c>
      <c r="B51" s="321" t="s">
        <v>1753</v>
      </c>
      <c r="C51" s="213">
        <f t="shared" si="0"/>
        <v>2544</v>
      </c>
      <c r="D51" s="932"/>
      <c r="E51" s="213">
        <v>2544</v>
      </c>
      <c r="F51" s="932"/>
      <c r="G51" s="931">
        <f t="shared" si="1"/>
        <v>0</v>
      </c>
      <c r="H51" s="932"/>
      <c r="I51" s="932"/>
      <c r="J51" s="213">
        <f t="shared" si="2"/>
        <v>2544</v>
      </c>
      <c r="K51" s="932"/>
      <c r="L51" s="213">
        <v>2544</v>
      </c>
      <c r="M51" s="932"/>
      <c r="N51" s="931">
        <f t="shared" si="3"/>
        <v>0</v>
      </c>
      <c r="O51" s="932"/>
      <c r="P51" s="932"/>
      <c r="Q51" s="931">
        <f t="shared" si="4"/>
        <v>0</v>
      </c>
      <c r="R51" s="932"/>
      <c r="S51" s="932"/>
      <c r="T51" s="932"/>
      <c r="W51" s="922"/>
      <c r="X51" s="922"/>
    </row>
    <row r="52" spans="1:233" s="939" customFormat="1">
      <c r="A52" s="929">
        <v>40</v>
      </c>
      <c r="B52" s="321" t="s">
        <v>1923</v>
      </c>
      <c r="C52" s="213">
        <f>SUM(D52:F52)+G52</f>
        <v>1407</v>
      </c>
      <c r="D52" s="932"/>
      <c r="E52" s="213">
        <v>1407</v>
      </c>
      <c r="F52" s="932"/>
      <c r="G52" s="931">
        <f>SUM(H52:I52)</f>
        <v>0</v>
      </c>
      <c r="H52" s="932"/>
      <c r="I52" s="932"/>
      <c r="J52" s="213">
        <f>SUM(K52:M52)+N52</f>
        <v>1407</v>
      </c>
      <c r="K52" s="932"/>
      <c r="L52" s="213">
        <v>1407</v>
      </c>
      <c r="M52" s="932"/>
      <c r="N52" s="931">
        <f>SUM(O52:P52)</f>
        <v>0</v>
      </c>
      <c r="O52" s="932"/>
      <c r="P52" s="932"/>
      <c r="Q52" s="931">
        <f t="shared" si="4"/>
        <v>0</v>
      </c>
      <c r="R52" s="932"/>
      <c r="S52" s="932"/>
      <c r="T52" s="932"/>
      <c r="W52" s="922"/>
      <c r="X52" s="922"/>
    </row>
    <row r="53" spans="1:233" s="939" customFormat="1">
      <c r="A53" s="929">
        <v>41</v>
      </c>
      <c r="B53" s="321" t="s">
        <v>3821</v>
      </c>
      <c r="C53" s="213">
        <f>SUM(D53:F53)+G53</f>
        <v>2172</v>
      </c>
      <c r="D53" s="932"/>
      <c r="E53" s="213">
        <v>2172</v>
      </c>
      <c r="F53" s="932"/>
      <c r="G53" s="931">
        <f>SUM(H53:I53)</f>
        <v>0</v>
      </c>
      <c r="H53" s="932"/>
      <c r="I53" s="932"/>
      <c r="J53" s="213">
        <f>SUM(K53:M53)+N53</f>
        <v>2172</v>
      </c>
      <c r="K53" s="932"/>
      <c r="L53" s="213">
        <v>2172</v>
      </c>
      <c r="M53" s="932"/>
      <c r="N53" s="931">
        <f>SUM(O53:P53)</f>
        <v>0</v>
      </c>
      <c r="O53" s="932"/>
      <c r="P53" s="932"/>
      <c r="Q53" s="931">
        <f t="shared" si="4"/>
        <v>0</v>
      </c>
      <c r="R53" s="932"/>
      <c r="S53" s="932"/>
      <c r="T53" s="932"/>
      <c r="W53" s="922"/>
      <c r="X53" s="922"/>
    </row>
    <row r="54" spans="1:233" s="928" customFormat="1">
      <c r="A54" s="929">
        <v>42</v>
      </c>
      <c r="B54" s="321" t="s">
        <v>1754</v>
      </c>
      <c r="C54" s="213">
        <f t="shared" si="0"/>
        <v>6375</v>
      </c>
      <c r="D54" s="932"/>
      <c r="E54" s="213">
        <v>6375</v>
      </c>
      <c r="F54" s="932"/>
      <c r="G54" s="931">
        <f t="shared" si="1"/>
        <v>0</v>
      </c>
      <c r="H54" s="932"/>
      <c r="I54" s="932"/>
      <c r="J54" s="213">
        <f t="shared" si="2"/>
        <v>5411</v>
      </c>
      <c r="K54" s="932"/>
      <c r="L54" s="213">
        <v>5411</v>
      </c>
      <c r="M54" s="932"/>
      <c r="N54" s="931">
        <f t="shared" si="3"/>
        <v>0</v>
      </c>
      <c r="O54" s="932"/>
      <c r="P54" s="932"/>
      <c r="Q54" s="931"/>
      <c r="R54" s="932"/>
      <c r="S54" s="932"/>
      <c r="T54" s="932"/>
      <c r="W54" s="922"/>
      <c r="X54" s="922"/>
    </row>
    <row r="55" spans="1:233" s="928" customFormat="1">
      <c r="A55" s="929">
        <v>43</v>
      </c>
      <c r="B55" s="321" t="s">
        <v>1755</v>
      </c>
      <c r="C55" s="213">
        <f t="shared" si="0"/>
        <v>1365</v>
      </c>
      <c r="D55" s="932"/>
      <c r="E55" s="213">
        <v>1365</v>
      </c>
      <c r="F55" s="932"/>
      <c r="G55" s="931">
        <f t="shared" si="1"/>
        <v>0</v>
      </c>
      <c r="H55" s="932"/>
      <c r="I55" s="932"/>
      <c r="J55" s="213">
        <f t="shared" si="2"/>
        <v>1365</v>
      </c>
      <c r="K55" s="932"/>
      <c r="L55" s="213">
        <v>1365</v>
      </c>
      <c r="M55" s="932"/>
      <c r="N55" s="931">
        <f t="shared" si="3"/>
        <v>0</v>
      </c>
      <c r="O55" s="932"/>
      <c r="P55" s="932"/>
      <c r="Q55" s="931">
        <f t="shared" si="4"/>
        <v>0</v>
      </c>
      <c r="R55" s="932"/>
      <c r="S55" s="932"/>
      <c r="T55" s="932"/>
      <c r="W55" s="922"/>
      <c r="X55" s="922"/>
    </row>
    <row r="56" spans="1:233" s="928" customFormat="1">
      <c r="A56" s="929">
        <v>44</v>
      </c>
      <c r="B56" s="321" t="s">
        <v>1756</v>
      </c>
      <c r="C56" s="213">
        <f t="shared" si="0"/>
        <v>10462</v>
      </c>
      <c r="D56" s="932"/>
      <c r="E56" s="213">
        <v>10462</v>
      </c>
      <c r="F56" s="932"/>
      <c r="G56" s="932">
        <f t="shared" si="1"/>
        <v>0</v>
      </c>
      <c r="H56" s="932"/>
      <c r="I56" s="932"/>
      <c r="J56" s="213">
        <f t="shared" si="2"/>
        <v>10462</v>
      </c>
      <c r="K56" s="932"/>
      <c r="L56" s="213">
        <v>10462</v>
      </c>
      <c r="M56" s="932"/>
      <c r="N56" s="932">
        <f t="shared" si="3"/>
        <v>0</v>
      </c>
      <c r="O56" s="932"/>
      <c r="P56" s="932"/>
      <c r="Q56" s="931">
        <f t="shared" si="4"/>
        <v>0</v>
      </c>
      <c r="R56" s="932"/>
      <c r="S56" s="932"/>
      <c r="T56" s="932"/>
      <c r="W56" s="934"/>
      <c r="X56" s="934"/>
    </row>
    <row r="57" spans="1:233" s="927" customFormat="1">
      <c r="A57" s="925" t="s">
        <v>417</v>
      </c>
      <c r="B57" s="926" t="s">
        <v>1757</v>
      </c>
      <c r="C57" s="309">
        <f>SUBTOTAL(9,C58:C58)</f>
        <v>13210</v>
      </c>
      <c r="D57" s="309">
        <f>SUBTOTAL(9,D58:D58)</f>
        <v>0</v>
      </c>
      <c r="E57" s="309">
        <f>SUBTOTAL(9,E58:E58)</f>
        <v>13135</v>
      </c>
      <c r="F57" s="309"/>
      <c r="G57" s="309">
        <f>SUBTOTAL(9,G58:G58)</f>
        <v>75</v>
      </c>
      <c r="H57" s="309"/>
      <c r="I57" s="309">
        <f>SUBTOTAL(9,I58:I58)</f>
        <v>75</v>
      </c>
      <c r="J57" s="309">
        <f>SUBTOTAL(9,J58:J58)</f>
        <v>13210</v>
      </c>
      <c r="K57" s="309">
        <f>SUBTOTAL(9,K58:K58)</f>
        <v>0</v>
      </c>
      <c r="L57" s="309">
        <f>SUBTOTAL(9,L58:L58)</f>
        <v>13135</v>
      </c>
      <c r="M57" s="309"/>
      <c r="N57" s="309">
        <f>SUBTOTAL(9,N58:N58)</f>
        <v>75</v>
      </c>
      <c r="O57" s="309"/>
      <c r="P57" s="309">
        <f>SUBTOTAL(9,P58:P58)</f>
        <v>75</v>
      </c>
      <c r="Q57" s="309">
        <f>SUBTOTAL(9,Q58:Q58)</f>
        <v>0</v>
      </c>
      <c r="R57" s="309"/>
      <c r="S57" s="309"/>
      <c r="T57" s="309"/>
      <c r="V57" s="922">
        <f>C57-L57-Q57</f>
        <v>75</v>
      </c>
      <c r="W57" s="922"/>
      <c r="X57" s="922"/>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8"/>
      <c r="AY57" s="928"/>
      <c r="AZ57" s="928"/>
      <c r="BA57" s="928"/>
      <c r="BB57" s="928"/>
      <c r="BC57" s="928"/>
      <c r="BD57" s="928"/>
      <c r="BE57" s="928"/>
      <c r="BF57" s="928"/>
      <c r="BG57" s="928"/>
      <c r="BH57" s="928"/>
      <c r="BI57" s="928"/>
      <c r="BJ57" s="928"/>
      <c r="BK57" s="928"/>
      <c r="BL57" s="928"/>
      <c r="BM57" s="928"/>
      <c r="BN57" s="928"/>
      <c r="BO57" s="928"/>
      <c r="BP57" s="928"/>
      <c r="BQ57" s="928"/>
      <c r="BR57" s="928"/>
      <c r="BS57" s="928"/>
      <c r="BT57" s="928"/>
      <c r="BU57" s="928"/>
      <c r="BV57" s="928"/>
      <c r="BW57" s="928"/>
      <c r="BX57" s="928"/>
      <c r="BY57" s="928"/>
      <c r="BZ57" s="928"/>
      <c r="CA57" s="928"/>
      <c r="CB57" s="928"/>
      <c r="CC57" s="928"/>
      <c r="CD57" s="928"/>
      <c r="CE57" s="928"/>
      <c r="CF57" s="928"/>
      <c r="CG57" s="928"/>
      <c r="CH57" s="928"/>
      <c r="CI57" s="928"/>
      <c r="CJ57" s="928"/>
      <c r="CK57" s="928"/>
      <c r="CL57" s="928"/>
      <c r="CM57" s="928"/>
      <c r="CN57" s="928"/>
      <c r="CO57" s="928"/>
      <c r="CP57" s="928"/>
      <c r="CQ57" s="928"/>
      <c r="CR57" s="928"/>
      <c r="CS57" s="928"/>
      <c r="CT57" s="928"/>
      <c r="CU57" s="928"/>
      <c r="CV57" s="928"/>
      <c r="CW57" s="928"/>
      <c r="CX57" s="928"/>
      <c r="CY57" s="928"/>
      <c r="CZ57" s="928"/>
      <c r="DA57" s="928"/>
      <c r="DB57" s="928"/>
      <c r="DC57" s="928"/>
      <c r="DD57" s="928"/>
      <c r="DE57" s="928"/>
      <c r="DF57" s="928"/>
      <c r="DG57" s="928"/>
      <c r="DH57" s="928"/>
      <c r="DI57" s="928"/>
      <c r="DJ57" s="928"/>
      <c r="DK57" s="928"/>
      <c r="DL57" s="928"/>
      <c r="DM57" s="928"/>
      <c r="DN57" s="928"/>
      <c r="DO57" s="928"/>
      <c r="DP57" s="928"/>
      <c r="DQ57" s="928"/>
      <c r="DR57" s="928"/>
      <c r="DS57" s="928"/>
      <c r="DT57" s="928"/>
      <c r="DU57" s="928"/>
      <c r="DV57" s="928"/>
      <c r="DW57" s="928"/>
      <c r="DX57" s="928"/>
      <c r="DY57" s="928"/>
      <c r="DZ57" s="928"/>
      <c r="EA57" s="928"/>
      <c r="EB57" s="928"/>
      <c r="EC57" s="928"/>
      <c r="ED57" s="928"/>
      <c r="EE57" s="928"/>
      <c r="EF57" s="928"/>
      <c r="EG57" s="928"/>
      <c r="EH57" s="928"/>
      <c r="EI57" s="928"/>
      <c r="EJ57" s="928"/>
      <c r="EK57" s="928"/>
      <c r="EL57" s="928"/>
      <c r="EM57" s="928"/>
      <c r="EN57" s="928"/>
      <c r="EO57" s="928"/>
      <c r="EP57" s="928"/>
      <c r="EQ57" s="928"/>
      <c r="ER57" s="928"/>
      <c r="ES57" s="928"/>
      <c r="ET57" s="928"/>
      <c r="EU57" s="928"/>
      <c r="EV57" s="928"/>
      <c r="EW57" s="928"/>
      <c r="EX57" s="928"/>
      <c r="EY57" s="928"/>
      <c r="EZ57" s="928"/>
      <c r="FA57" s="928"/>
      <c r="FB57" s="928"/>
      <c r="FC57" s="928"/>
      <c r="FD57" s="928"/>
      <c r="FE57" s="928"/>
      <c r="FF57" s="928"/>
      <c r="FG57" s="928"/>
      <c r="FH57" s="928"/>
      <c r="FI57" s="928"/>
      <c r="FJ57" s="928"/>
      <c r="FK57" s="928"/>
      <c r="FL57" s="928"/>
      <c r="FM57" s="928"/>
      <c r="FN57" s="928"/>
      <c r="FO57" s="928"/>
      <c r="FP57" s="928"/>
      <c r="FQ57" s="928"/>
      <c r="FR57" s="928"/>
      <c r="FS57" s="928"/>
      <c r="FT57" s="928"/>
      <c r="FU57" s="928"/>
      <c r="FV57" s="928"/>
      <c r="FW57" s="928"/>
      <c r="FX57" s="928"/>
      <c r="FY57" s="928"/>
      <c r="FZ57" s="928"/>
      <c r="GA57" s="928"/>
      <c r="GB57" s="928"/>
      <c r="GC57" s="928"/>
      <c r="GD57" s="928"/>
      <c r="GE57" s="928"/>
      <c r="GF57" s="928"/>
      <c r="GG57" s="928"/>
      <c r="GH57" s="928"/>
      <c r="GI57" s="928"/>
      <c r="GJ57" s="928"/>
      <c r="GK57" s="928"/>
      <c r="GL57" s="928"/>
      <c r="GM57" s="928"/>
      <c r="GN57" s="928"/>
      <c r="GO57" s="928"/>
      <c r="GP57" s="928"/>
      <c r="GQ57" s="928"/>
      <c r="GR57" s="928"/>
      <c r="GS57" s="928"/>
      <c r="GT57" s="928"/>
      <c r="GU57" s="928"/>
      <c r="GV57" s="928"/>
      <c r="GW57" s="928"/>
      <c r="GX57" s="928"/>
      <c r="GY57" s="928"/>
      <c r="GZ57" s="928"/>
      <c r="HA57" s="928"/>
      <c r="HB57" s="928"/>
      <c r="HC57" s="928"/>
      <c r="HD57" s="928"/>
      <c r="HE57" s="928"/>
      <c r="HF57" s="928"/>
      <c r="HG57" s="928"/>
      <c r="HH57" s="928"/>
      <c r="HI57" s="928"/>
      <c r="HJ57" s="928"/>
      <c r="HK57" s="928"/>
      <c r="HL57" s="928"/>
      <c r="HM57" s="928"/>
      <c r="HN57" s="928"/>
      <c r="HO57" s="928"/>
      <c r="HP57" s="928"/>
      <c r="HQ57" s="928"/>
      <c r="HR57" s="928"/>
      <c r="HS57" s="928"/>
      <c r="HT57" s="928"/>
      <c r="HU57" s="928"/>
      <c r="HV57" s="928"/>
      <c r="HW57" s="928"/>
      <c r="HX57" s="928"/>
      <c r="HY57" s="928"/>
    </row>
    <row r="58" spans="1:233" s="928" customFormat="1">
      <c r="A58" s="929">
        <v>4</v>
      </c>
      <c r="B58" s="321" t="s">
        <v>1758</v>
      </c>
      <c r="C58" s="321">
        <f>SUM(D58:F58)+G58</f>
        <v>13210</v>
      </c>
      <c r="D58" s="940"/>
      <c r="E58" s="321">
        <v>13135</v>
      </c>
      <c r="F58" s="940"/>
      <c r="G58" s="941">
        <v>75</v>
      </c>
      <c r="H58" s="940"/>
      <c r="I58" s="940">
        <v>75</v>
      </c>
      <c r="J58" s="321">
        <f>SUM(K58:M58)+N58</f>
        <v>13210</v>
      </c>
      <c r="K58" s="940"/>
      <c r="L58" s="321">
        <v>13135</v>
      </c>
      <c r="M58" s="940"/>
      <c r="N58" s="941">
        <f>SUM(O58:P58)</f>
        <v>75</v>
      </c>
      <c r="O58" s="940"/>
      <c r="P58" s="940">
        <v>75</v>
      </c>
      <c r="Q58" s="931">
        <f t="shared" si="4"/>
        <v>0</v>
      </c>
      <c r="R58" s="940"/>
      <c r="S58" s="940"/>
      <c r="T58" s="940"/>
      <c r="V58" s="922">
        <f>C58-L58-Q58</f>
        <v>75</v>
      </c>
      <c r="W58" s="922"/>
      <c r="X58" s="922"/>
    </row>
    <row r="59" spans="1:233" s="927" customFormat="1">
      <c r="A59" s="925" t="s">
        <v>418</v>
      </c>
      <c r="B59" s="926" t="s">
        <v>1759</v>
      </c>
      <c r="C59" s="309">
        <f>SUBTOTAL(9,C60:C98)</f>
        <v>50310</v>
      </c>
      <c r="D59" s="309">
        <f>SUBTOTAL(9,D60:D98)</f>
        <v>0</v>
      </c>
      <c r="E59" s="309">
        <f>SUBTOTAL(9,E60:E98)</f>
        <v>50310</v>
      </c>
      <c r="F59" s="309"/>
      <c r="G59" s="309">
        <f>SUBTOTAL(9,G60:G98)</f>
        <v>0</v>
      </c>
      <c r="H59" s="309"/>
      <c r="I59" s="309">
        <f>SUBTOTAL(9,I60:I98)</f>
        <v>0</v>
      </c>
      <c r="J59" s="309">
        <f>SUBTOTAL(9,J60:J98)</f>
        <v>50173</v>
      </c>
      <c r="K59" s="309">
        <f>SUBTOTAL(9,K60:K98)</f>
        <v>0</v>
      </c>
      <c r="L59" s="309">
        <f>SUBTOTAL(9,L60:L98)</f>
        <v>50173</v>
      </c>
      <c r="M59" s="309"/>
      <c r="N59" s="309">
        <f>SUBTOTAL(9,N60:N98)</f>
        <v>0</v>
      </c>
      <c r="O59" s="309"/>
      <c r="P59" s="309">
        <f>SUBTOTAL(9,P60:P98)</f>
        <v>0</v>
      </c>
      <c r="Q59" s="309">
        <f>SUBTOTAL(9,Q60:Q98)</f>
        <v>137</v>
      </c>
      <c r="R59" s="309"/>
      <c r="S59" s="309"/>
      <c r="T59" s="309"/>
      <c r="V59" s="922">
        <f>C59-L59-Q59</f>
        <v>0</v>
      </c>
      <c r="W59" s="922"/>
      <c r="X59" s="922"/>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928"/>
      <c r="DZ59" s="928"/>
      <c r="EA59" s="928"/>
      <c r="EB59" s="928"/>
      <c r="EC59" s="928"/>
      <c r="ED59" s="928"/>
      <c r="EE59" s="928"/>
      <c r="EF59" s="928"/>
      <c r="EG59" s="928"/>
      <c r="EH59" s="928"/>
      <c r="EI59" s="928"/>
      <c r="EJ59" s="928"/>
      <c r="EK59" s="928"/>
      <c r="EL59" s="928"/>
      <c r="EM59" s="928"/>
      <c r="EN59" s="928"/>
      <c r="EO59" s="928"/>
      <c r="EP59" s="928"/>
      <c r="EQ59" s="928"/>
      <c r="ER59" s="928"/>
      <c r="ES59" s="928"/>
      <c r="ET59" s="928"/>
      <c r="EU59" s="928"/>
      <c r="EV59" s="928"/>
      <c r="EW59" s="928"/>
      <c r="EX59" s="928"/>
      <c r="EY59" s="928"/>
      <c r="EZ59" s="928"/>
      <c r="FA59" s="928"/>
      <c r="FB59" s="928"/>
      <c r="FC59" s="928"/>
      <c r="FD59" s="928"/>
      <c r="FE59" s="928"/>
      <c r="FF59" s="928"/>
      <c r="FG59" s="928"/>
      <c r="FH59" s="928"/>
      <c r="FI59" s="928"/>
      <c r="FJ59" s="928"/>
      <c r="FK59" s="928"/>
      <c r="FL59" s="928"/>
      <c r="FM59" s="928"/>
      <c r="FN59" s="928"/>
      <c r="FO59" s="928"/>
      <c r="FP59" s="928"/>
      <c r="FQ59" s="928"/>
      <c r="FR59" s="928"/>
      <c r="FS59" s="928"/>
      <c r="FT59" s="928"/>
      <c r="FU59" s="928"/>
      <c r="FV59" s="928"/>
      <c r="FW59" s="928"/>
      <c r="FX59" s="928"/>
      <c r="FY59" s="928"/>
      <c r="FZ59" s="928"/>
      <c r="GA59" s="928"/>
      <c r="GB59" s="928"/>
      <c r="GC59" s="928"/>
      <c r="GD59" s="928"/>
      <c r="GE59" s="928"/>
      <c r="GF59" s="928"/>
      <c r="GG59" s="928"/>
      <c r="GH59" s="928"/>
      <c r="GI59" s="928"/>
      <c r="GJ59" s="928"/>
      <c r="GK59" s="928"/>
      <c r="GL59" s="928"/>
      <c r="GM59" s="928"/>
      <c r="GN59" s="928"/>
      <c r="GO59" s="928"/>
      <c r="GP59" s="928"/>
      <c r="GQ59" s="928"/>
      <c r="GR59" s="928"/>
      <c r="GS59" s="928"/>
      <c r="GT59" s="928"/>
      <c r="GU59" s="928"/>
      <c r="GV59" s="928"/>
      <c r="GW59" s="928"/>
      <c r="GX59" s="928"/>
      <c r="GY59" s="928"/>
      <c r="GZ59" s="928"/>
      <c r="HA59" s="928"/>
      <c r="HB59" s="928"/>
      <c r="HC59" s="928"/>
      <c r="HD59" s="928"/>
      <c r="HE59" s="928"/>
      <c r="HF59" s="928"/>
      <c r="HG59" s="928"/>
      <c r="HH59" s="928"/>
      <c r="HI59" s="928"/>
      <c r="HJ59" s="928"/>
      <c r="HK59" s="928"/>
      <c r="HL59" s="928"/>
      <c r="HM59" s="928"/>
      <c r="HN59" s="928"/>
      <c r="HO59" s="928"/>
      <c r="HP59" s="928"/>
      <c r="HQ59" s="928"/>
      <c r="HR59" s="928"/>
      <c r="HS59" s="928"/>
      <c r="HT59" s="928"/>
      <c r="HU59" s="928"/>
      <c r="HV59" s="928"/>
      <c r="HW59" s="928"/>
      <c r="HX59" s="928"/>
      <c r="HY59" s="928"/>
    </row>
    <row r="60" spans="1:233" s="928" customFormat="1">
      <c r="A60" s="929">
        <v>1</v>
      </c>
      <c r="B60" s="321" t="s">
        <v>1760</v>
      </c>
      <c r="C60" s="931">
        <f t="shared" ref="C60:C98" si="5">SUM(D60:F60)+G60</f>
        <v>5979</v>
      </c>
      <c r="D60" s="931"/>
      <c r="E60" s="931">
        <v>5979</v>
      </c>
      <c r="F60" s="931"/>
      <c r="G60" s="931">
        <f t="shared" ref="G60:G98" si="6">SUM(H60:I60)</f>
        <v>0</v>
      </c>
      <c r="H60" s="931"/>
      <c r="I60" s="931"/>
      <c r="J60" s="931">
        <f t="shared" ref="J60:J98" si="7">SUM(K60:M60)+N60</f>
        <v>5979</v>
      </c>
      <c r="K60" s="931"/>
      <c r="L60" s="931">
        <v>5979</v>
      </c>
      <c r="M60" s="931"/>
      <c r="N60" s="931">
        <f t="shared" ref="N60:N98" si="8">SUM(O60:P60)</f>
        <v>0</v>
      </c>
      <c r="O60" s="931"/>
      <c r="P60" s="931"/>
      <c r="Q60" s="931">
        <f t="shared" si="4"/>
        <v>0</v>
      </c>
      <c r="R60" s="931"/>
      <c r="S60" s="931"/>
      <c r="T60" s="931"/>
      <c r="V60" s="922">
        <f>C60-L60-Q60</f>
        <v>0</v>
      </c>
      <c r="W60" s="922"/>
      <c r="X60" s="922"/>
    </row>
    <row r="61" spans="1:233" s="936" customFormat="1">
      <c r="A61" s="929">
        <v>2</v>
      </c>
      <c r="B61" s="321" t="s">
        <v>1761</v>
      </c>
      <c r="C61" s="931">
        <f t="shared" si="5"/>
        <v>6081</v>
      </c>
      <c r="D61" s="931"/>
      <c r="E61" s="931">
        <v>6081</v>
      </c>
      <c r="F61" s="931"/>
      <c r="G61" s="931">
        <f t="shared" si="6"/>
        <v>0</v>
      </c>
      <c r="H61" s="931"/>
      <c r="I61" s="931"/>
      <c r="J61" s="931">
        <f t="shared" si="7"/>
        <v>6081</v>
      </c>
      <c r="K61" s="931"/>
      <c r="L61" s="931">
        <v>6081</v>
      </c>
      <c r="M61" s="931"/>
      <c r="N61" s="931">
        <f t="shared" si="8"/>
        <v>0</v>
      </c>
      <c r="O61" s="931"/>
      <c r="P61" s="931"/>
      <c r="Q61" s="931">
        <f t="shared" si="4"/>
        <v>0</v>
      </c>
      <c r="R61" s="931"/>
      <c r="S61" s="931"/>
      <c r="T61" s="931"/>
      <c r="W61" s="922"/>
      <c r="X61" s="922"/>
    </row>
    <row r="62" spans="1:233" s="927" customFormat="1">
      <c r="A62" s="929">
        <v>3</v>
      </c>
      <c r="B62" s="930" t="s">
        <v>1762</v>
      </c>
      <c r="C62" s="931">
        <f t="shared" si="5"/>
        <v>678</v>
      </c>
      <c r="D62" s="931"/>
      <c r="E62" s="931">
        <v>678</v>
      </c>
      <c r="F62" s="931"/>
      <c r="G62" s="931">
        <f t="shared" si="6"/>
        <v>0</v>
      </c>
      <c r="H62" s="931"/>
      <c r="I62" s="931"/>
      <c r="J62" s="931">
        <f t="shared" si="7"/>
        <v>678</v>
      </c>
      <c r="K62" s="931"/>
      <c r="L62" s="931">
        <v>678</v>
      </c>
      <c r="M62" s="931"/>
      <c r="N62" s="931">
        <f t="shared" si="8"/>
        <v>0</v>
      </c>
      <c r="O62" s="931"/>
      <c r="P62" s="931"/>
      <c r="Q62" s="931">
        <f t="shared" si="4"/>
        <v>0</v>
      </c>
      <c r="R62" s="931"/>
      <c r="S62" s="931"/>
      <c r="T62" s="931"/>
      <c r="W62" s="922"/>
      <c r="X62" s="922"/>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8"/>
      <c r="CC62" s="928"/>
      <c r="CD62" s="928"/>
      <c r="CE62" s="928"/>
      <c r="CF62" s="928"/>
      <c r="CG62" s="928"/>
      <c r="CH62" s="928"/>
      <c r="CI62" s="928"/>
      <c r="CJ62" s="928"/>
      <c r="CK62" s="928"/>
      <c r="CL62" s="928"/>
      <c r="CM62" s="928"/>
      <c r="CN62" s="928"/>
      <c r="CO62" s="928"/>
      <c r="CP62" s="928"/>
      <c r="CQ62" s="928"/>
      <c r="CR62" s="928"/>
      <c r="CS62" s="928"/>
      <c r="CT62" s="928"/>
      <c r="CU62" s="928"/>
      <c r="CV62" s="928"/>
      <c r="CW62" s="928"/>
      <c r="CX62" s="928"/>
      <c r="CY62" s="928"/>
      <c r="CZ62" s="928"/>
      <c r="DA62" s="928"/>
      <c r="DB62" s="928"/>
      <c r="DC62" s="928"/>
      <c r="DD62" s="928"/>
      <c r="DE62" s="928"/>
      <c r="DF62" s="928"/>
      <c r="DG62" s="928"/>
      <c r="DH62" s="928"/>
      <c r="DI62" s="928"/>
      <c r="DJ62" s="928"/>
      <c r="DK62" s="928"/>
      <c r="DL62" s="928"/>
      <c r="DM62" s="928"/>
      <c r="DN62" s="928"/>
      <c r="DO62" s="928"/>
      <c r="DP62" s="928"/>
      <c r="DQ62" s="928"/>
      <c r="DR62" s="928"/>
      <c r="DS62" s="928"/>
      <c r="DT62" s="928"/>
      <c r="DU62" s="928"/>
      <c r="DV62" s="928"/>
      <c r="DW62" s="928"/>
      <c r="DX62" s="928"/>
      <c r="DY62" s="928"/>
      <c r="DZ62" s="928"/>
      <c r="EA62" s="928"/>
      <c r="EB62" s="928"/>
      <c r="EC62" s="928"/>
      <c r="ED62" s="928"/>
      <c r="EE62" s="928"/>
      <c r="EF62" s="928"/>
      <c r="EG62" s="928"/>
      <c r="EH62" s="928"/>
      <c r="EI62" s="928"/>
      <c r="EJ62" s="928"/>
      <c r="EK62" s="928"/>
      <c r="EL62" s="928"/>
      <c r="EM62" s="928"/>
      <c r="EN62" s="928"/>
      <c r="EO62" s="928"/>
      <c r="EP62" s="928"/>
      <c r="EQ62" s="928"/>
      <c r="ER62" s="928"/>
      <c r="ES62" s="928"/>
      <c r="ET62" s="928"/>
      <c r="EU62" s="928"/>
      <c r="EV62" s="928"/>
      <c r="EW62" s="928"/>
      <c r="EX62" s="928"/>
      <c r="EY62" s="928"/>
      <c r="EZ62" s="928"/>
      <c r="FA62" s="928"/>
      <c r="FB62" s="928"/>
      <c r="FC62" s="928"/>
      <c r="FD62" s="928"/>
      <c r="FE62" s="928"/>
      <c r="FF62" s="928"/>
      <c r="FG62" s="928"/>
      <c r="FH62" s="928"/>
      <c r="FI62" s="928"/>
      <c r="FJ62" s="928"/>
      <c r="FK62" s="928"/>
      <c r="FL62" s="928"/>
      <c r="FM62" s="928"/>
      <c r="FN62" s="928"/>
      <c r="FO62" s="928"/>
      <c r="FP62" s="928"/>
      <c r="FQ62" s="928"/>
      <c r="FR62" s="928"/>
      <c r="FS62" s="928"/>
      <c r="FT62" s="928"/>
      <c r="FU62" s="928"/>
      <c r="FV62" s="928"/>
      <c r="FW62" s="928"/>
      <c r="FX62" s="928"/>
      <c r="FY62" s="928"/>
      <c r="FZ62" s="928"/>
      <c r="GA62" s="928"/>
      <c r="GB62" s="928"/>
      <c r="GC62" s="928"/>
      <c r="GD62" s="928"/>
      <c r="GE62" s="928"/>
      <c r="GF62" s="928"/>
      <c r="GG62" s="928"/>
      <c r="GH62" s="928"/>
      <c r="GI62" s="928"/>
      <c r="GJ62" s="928"/>
      <c r="GK62" s="928"/>
      <c r="GL62" s="928"/>
      <c r="GM62" s="928"/>
      <c r="GN62" s="928"/>
      <c r="GO62" s="928"/>
      <c r="GP62" s="928"/>
      <c r="GQ62" s="928"/>
      <c r="GR62" s="928"/>
      <c r="GS62" s="928"/>
      <c r="GT62" s="928"/>
      <c r="GU62" s="928"/>
      <c r="GV62" s="928"/>
      <c r="GW62" s="928"/>
      <c r="GX62" s="928"/>
      <c r="GY62" s="928"/>
      <c r="GZ62" s="928"/>
      <c r="HA62" s="928"/>
      <c r="HB62" s="928"/>
      <c r="HC62" s="928"/>
      <c r="HD62" s="928"/>
      <c r="HE62" s="928"/>
      <c r="HF62" s="928"/>
      <c r="HG62" s="928"/>
      <c r="HH62" s="928"/>
      <c r="HI62" s="928"/>
      <c r="HJ62" s="928"/>
      <c r="HK62" s="928"/>
      <c r="HL62" s="928"/>
      <c r="HM62" s="928"/>
      <c r="HN62" s="928"/>
      <c r="HO62" s="928"/>
      <c r="HP62" s="928"/>
      <c r="HQ62" s="928"/>
      <c r="HR62" s="928"/>
      <c r="HS62" s="928"/>
      <c r="HT62" s="928"/>
      <c r="HU62" s="928"/>
      <c r="HV62" s="928"/>
      <c r="HW62" s="928"/>
      <c r="HX62" s="928"/>
      <c r="HY62" s="928"/>
    </row>
    <row r="63" spans="1:233" s="928" customFormat="1">
      <c r="A63" s="929">
        <v>4</v>
      </c>
      <c r="B63" s="321" t="s">
        <v>1763</v>
      </c>
      <c r="C63" s="931">
        <f t="shared" si="5"/>
        <v>2995</v>
      </c>
      <c r="D63" s="931"/>
      <c r="E63" s="931">
        <v>2995</v>
      </c>
      <c r="F63" s="931"/>
      <c r="G63" s="931">
        <f t="shared" si="6"/>
        <v>0</v>
      </c>
      <c r="H63" s="931"/>
      <c r="I63" s="931"/>
      <c r="J63" s="931">
        <f t="shared" si="7"/>
        <v>2995</v>
      </c>
      <c r="K63" s="931"/>
      <c r="L63" s="931">
        <v>2995</v>
      </c>
      <c r="M63" s="931"/>
      <c r="N63" s="931">
        <f t="shared" si="8"/>
        <v>0</v>
      </c>
      <c r="O63" s="931"/>
      <c r="P63" s="931"/>
      <c r="Q63" s="931">
        <f t="shared" si="4"/>
        <v>0</v>
      </c>
      <c r="R63" s="931"/>
      <c r="S63" s="931"/>
      <c r="T63" s="931"/>
      <c r="W63" s="922"/>
      <c r="X63" s="922"/>
    </row>
    <row r="64" spans="1:233" s="927" customFormat="1">
      <c r="A64" s="929">
        <v>5</v>
      </c>
      <c r="B64" s="930" t="s">
        <v>1764</v>
      </c>
      <c r="C64" s="931">
        <f t="shared" si="5"/>
        <v>5340</v>
      </c>
      <c r="D64" s="931"/>
      <c r="E64" s="931">
        <v>5340</v>
      </c>
      <c r="F64" s="931"/>
      <c r="G64" s="931">
        <f t="shared" si="6"/>
        <v>0</v>
      </c>
      <c r="H64" s="931"/>
      <c r="I64" s="931"/>
      <c r="J64" s="931">
        <f t="shared" si="7"/>
        <v>5340</v>
      </c>
      <c r="K64" s="931"/>
      <c r="L64" s="931">
        <v>5340</v>
      </c>
      <c r="M64" s="931"/>
      <c r="N64" s="931">
        <f t="shared" si="8"/>
        <v>0</v>
      </c>
      <c r="O64" s="931"/>
      <c r="P64" s="931"/>
      <c r="Q64" s="931">
        <f t="shared" si="4"/>
        <v>0</v>
      </c>
      <c r="R64" s="931"/>
      <c r="S64" s="931"/>
      <c r="T64" s="931"/>
      <c r="W64" s="922"/>
      <c r="X64" s="922"/>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928"/>
      <c r="EY64" s="928"/>
      <c r="EZ64" s="928"/>
      <c r="FA64" s="928"/>
      <c r="FB64" s="928"/>
      <c r="FC64" s="928"/>
      <c r="FD64" s="928"/>
      <c r="FE64" s="928"/>
      <c r="FF64" s="928"/>
      <c r="FG64" s="928"/>
      <c r="FH64" s="928"/>
      <c r="FI64" s="928"/>
      <c r="FJ64" s="928"/>
      <c r="FK64" s="928"/>
      <c r="FL64" s="928"/>
      <c r="FM64" s="928"/>
      <c r="FN64" s="928"/>
      <c r="FO64" s="928"/>
      <c r="FP64" s="928"/>
      <c r="FQ64" s="928"/>
      <c r="FR64" s="928"/>
      <c r="FS64" s="928"/>
      <c r="FT64" s="928"/>
      <c r="FU64" s="928"/>
      <c r="FV64" s="928"/>
      <c r="FW64" s="928"/>
      <c r="FX64" s="928"/>
      <c r="FY64" s="928"/>
      <c r="FZ64" s="928"/>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928"/>
      <c r="HT64" s="928"/>
      <c r="HU64" s="928"/>
      <c r="HV64" s="928"/>
      <c r="HW64" s="928"/>
      <c r="HX64" s="928"/>
      <c r="HY64" s="928"/>
    </row>
    <row r="65" spans="1:233" s="928" customFormat="1">
      <c r="A65" s="929">
        <v>6</v>
      </c>
      <c r="B65" s="321" t="s">
        <v>1765</v>
      </c>
      <c r="C65" s="931">
        <f t="shared" si="5"/>
        <v>717</v>
      </c>
      <c r="D65" s="931"/>
      <c r="E65" s="931">
        <v>717</v>
      </c>
      <c r="F65" s="931"/>
      <c r="G65" s="931">
        <f t="shared" si="6"/>
        <v>0</v>
      </c>
      <c r="H65" s="931"/>
      <c r="I65" s="931"/>
      <c r="J65" s="931">
        <f t="shared" si="7"/>
        <v>717</v>
      </c>
      <c r="K65" s="931"/>
      <c r="L65" s="931">
        <v>717</v>
      </c>
      <c r="M65" s="931"/>
      <c r="N65" s="931">
        <f t="shared" si="8"/>
        <v>0</v>
      </c>
      <c r="O65" s="931"/>
      <c r="P65" s="931"/>
      <c r="Q65" s="931">
        <f t="shared" si="4"/>
        <v>0</v>
      </c>
      <c r="R65" s="931"/>
      <c r="S65" s="931"/>
      <c r="T65" s="931"/>
      <c r="W65" s="922"/>
      <c r="X65" s="922"/>
    </row>
    <row r="66" spans="1:233" s="928" customFormat="1">
      <c r="A66" s="929">
        <v>7</v>
      </c>
      <c r="B66" s="321" t="s">
        <v>1766</v>
      </c>
      <c r="C66" s="931">
        <f t="shared" si="5"/>
        <v>10838</v>
      </c>
      <c r="D66" s="931"/>
      <c r="E66" s="931">
        <v>10838</v>
      </c>
      <c r="F66" s="931"/>
      <c r="G66" s="931">
        <f t="shared" si="6"/>
        <v>0</v>
      </c>
      <c r="H66" s="931"/>
      <c r="I66" s="931"/>
      <c r="J66" s="931">
        <f t="shared" si="7"/>
        <v>10838</v>
      </c>
      <c r="K66" s="931"/>
      <c r="L66" s="931">
        <v>10838</v>
      </c>
      <c r="M66" s="931"/>
      <c r="N66" s="931">
        <f t="shared" si="8"/>
        <v>0</v>
      </c>
      <c r="O66" s="931"/>
      <c r="P66" s="931"/>
      <c r="Q66" s="931"/>
      <c r="R66" s="931"/>
      <c r="S66" s="931"/>
      <c r="T66" s="931"/>
      <c r="W66" s="922"/>
      <c r="X66" s="922"/>
    </row>
    <row r="67" spans="1:233" s="928" customFormat="1">
      <c r="A67" s="929">
        <v>8</v>
      </c>
      <c r="B67" s="321" t="s">
        <v>1767</v>
      </c>
      <c r="C67" s="931">
        <f t="shared" si="5"/>
        <v>1596</v>
      </c>
      <c r="D67" s="931"/>
      <c r="E67" s="931">
        <v>1596</v>
      </c>
      <c r="F67" s="931"/>
      <c r="G67" s="931">
        <f t="shared" si="6"/>
        <v>0</v>
      </c>
      <c r="H67" s="931"/>
      <c r="I67" s="931"/>
      <c r="J67" s="931">
        <f t="shared" si="7"/>
        <v>1596</v>
      </c>
      <c r="K67" s="931"/>
      <c r="L67" s="931">
        <v>1596</v>
      </c>
      <c r="M67" s="931"/>
      <c r="N67" s="931">
        <f t="shared" si="8"/>
        <v>0</v>
      </c>
      <c r="O67" s="931"/>
      <c r="P67" s="931"/>
      <c r="Q67" s="931">
        <f t="shared" si="4"/>
        <v>0</v>
      </c>
      <c r="R67" s="931"/>
      <c r="S67" s="931"/>
      <c r="T67" s="931"/>
      <c r="W67" s="922"/>
      <c r="X67" s="922"/>
    </row>
    <row r="68" spans="1:233" s="928" customFormat="1">
      <c r="A68" s="929">
        <v>9</v>
      </c>
      <c r="B68" s="321" t="s">
        <v>1768</v>
      </c>
      <c r="C68" s="931">
        <f t="shared" si="5"/>
        <v>315</v>
      </c>
      <c r="D68" s="931"/>
      <c r="E68" s="931">
        <v>315</v>
      </c>
      <c r="F68" s="931"/>
      <c r="G68" s="931">
        <f t="shared" si="6"/>
        <v>0</v>
      </c>
      <c r="H68" s="931"/>
      <c r="I68" s="931"/>
      <c r="J68" s="931">
        <f t="shared" si="7"/>
        <v>315</v>
      </c>
      <c r="K68" s="931"/>
      <c r="L68" s="931">
        <v>315</v>
      </c>
      <c r="M68" s="931"/>
      <c r="N68" s="931">
        <f t="shared" si="8"/>
        <v>0</v>
      </c>
      <c r="O68" s="931"/>
      <c r="P68" s="931"/>
      <c r="Q68" s="931">
        <f t="shared" si="4"/>
        <v>0</v>
      </c>
      <c r="R68" s="931"/>
      <c r="S68" s="931"/>
      <c r="T68" s="931"/>
      <c r="W68" s="922"/>
      <c r="X68" s="922"/>
    </row>
    <row r="69" spans="1:233" s="928" customFormat="1">
      <c r="A69" s="929">
        <v>10</v>
      </c>
      <c r="B69" s="321" t="s">
        <v>1331</v>
      </c>
      <c r="C69" s="931">
        <f t="shared" si="5"/>
        <v>1132</v>
      </c>
      <c r="D69" s="931"/>
      <c r="E69" s="931">
        <v>1132</v>
      </c>
      <c r="F69" s="931"/>
      <c r="G69" s="931">
        <f t="shared" si="6"/>
        <v>0</v>
      </c>
      <c r="H69" s="931"/>
      <c r="I69" s="931"/>
      <c r="J69" s="931">
        <f t="shared" si="7"/>
        <v>1122</v>
      </c>
      <c r="K69" s="931"/>
      <c r="L69" s="931">
        <v>1122</v>
      </c>
      <c r="M69" s="931"/>
      <c r="N69" s="931">
        <f t="shared" si="8"/>
        <v>0</v>
      </c>
      <c r="O69" s="931"/>
      <c r="P69" s="931"/>
      <c r="Q69" s="931">
        <f t="shared" si="4"/>
        <v>10</v>
      </c>
      <c r="R69" s="931"/>
      <c r="S69" s="931"/>
      <c r="T69" s="931"/>
      <c r="W69" s="922"/>
      <c r="X69" s="922"/>
    </row>
    <row r="70" spans="1:233" s="928" customFormat="1">
      <c r="A70" s="929">
        <v>11</v>
      </c>
      <c r="B70" s="321" t="s">
        <v>1769</v>
      </c>
      <c r="C70" s="931">
        <f t="shared" si="5"/>
        <v>493</v>
      </c>
      <c r="D70" s="931"/>
      <c r="E70" s="931">
        <v>493</v>
      </c>
      <c r="F70" s="931"/>
      <c r="G70" s="931">
        <f t="shared" si="6"/>
        <v>0</v>
      </c>
      <c r="H70" s="931"/>
      <c r="I70" s="931"/>
      <c r="J70" s="931">
        <f t="shared" si="7"/>
        <v>493</v>
      </c>
      <c r="K70" s="931"/>
      <c r="L70" s="931">
        <v>493</v>
      </c>
      <c r="M70" s="931"/>
      <c r="N70" s="931">
        <f t="shared" si="8"/>
        <v>0</v>
      </c>
      <c r="O70" s="931"/>
      <c r="P70" s="931"/>
      <c r="Q70" s="931">
        <f t="shared" si="4"/>
        <v>0</v>
      </c>
      <c r="R70" s="931"/>
      <c r="S70" s="931"/>
      <c r="T70" s="931"/>
      <c r="W70" s="922"/>
      <c r="X70" s="922"/>
    </row>
    <row r="71" spans="1:233" s="928" customFormat="1">
      <c r="A71" s="929">
        <v>12</v>
      </c>
      <c r="B71" s="321" t="s">
        <v>1770</v>
      </c>
      <c r="C71" s="931">
        <f t="shared" si="5"/>
        <v>2421</v>
      </c>
      <c r="D71" s="931"/>
      <c r="E71" s="931">
        <v>2421</v>
      </c>
      <c r="F71" s="931"/>
      <c r="G71" s="931">
        <f t="shared" si="6"/>
        <v>0</v>
      </c>
      <c r="H71" s="931"/>
      <c r="I71" s="931"/>
      <c r="J71" s="931">
        <f t="shared" si="7"/>
        <v>2421</v>
      </c>
      <c r="K71" s="931"/>
      <c r="L71" s="931">
        <v>2421</v>
      </c>
      <c r="M71" s="931"/>
      <c r="N71" s="931">
        <f t="shared" si="8"/>
        <v>0</v>
      </c>
      <c r="O71" s="931"/>
      <c r="P71" s="931"/>
      <c r="Q71" s="931">
        <f t="shared" si="4"/>
        <v>0</v>
      </c>
      <c r="R71" s="931"/>
      <c r="S71" s="931"/>
      <c r="T71" s="931"/>
      <c r="W71" s="922"/>
      <c r="X71" s="922"/>
    </row>
    <row r="72" spans="1:233" s="927" customFormat="1">
      <c r="A72" s="929">
        <v>13</v>
      </c>
      <c r="B72" s="930" t="s">
        <v>329</v>
      </c>
      <c r="C72" s="931">
        <f t="shared" si="5"/>
        <v>484</v>
      </c>
      <c r="D72" s="931"/>
      <c r="E72" s="931">
        <v>484</v>
      </c>
      <c r="F72" s="931"/>
      <c r="G72" s="931">
        <f t="shared" si="6"/>
        <v>0</v>
      </c>
      <c r="H72" s="931"/>
      <c r="I72" s="931"/>
      <c r="J72" s="931">
        <f t="shared" si="7"/>
        <v>484</v>
      </c>
      <c r="K72" s="931"/>
      <c r="L72" s="931">
        <v>484</v>
      </c>
      <c r="M72" s="931"/>
      <c r="N72" s="931">
        <f t="shared" si="8"/>
        <v>0</v>
      </c>
      <c r="O72" s="931"/>
      <c r="P72" s="931"/>
      <c r="Q72" s="931">
        <f t="shared" si="4"/>
        <v>0</v>
      </c>
      <c r="R72" s="931"/>
      <c r="S72" s="931"/>
      <c r="T72" s="931"/>
      <c r="W72" s="922"/>
      <c r="X72" s="922"/>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928"/>
      <c r="EY72" s="928"/>
      <c r="EZ72" s="928"/>
      <c r="FA72" s="928"/>
      <c r="FB72" s="928"/>
      <c r="FC72" s="928"/>
      <c r="FD72" s="928"/>
      <c r="FE72" s="928"/>
      <c r="FF72" s="928"/>
      <c r="FG72" s="928"/>
      <c r="FH72" s="928"/>
      <c r="FI72" s="928"/>
      <c r="FJ72" s="928"/>
      <c r="FK72" s="928"/>
      <c r="FL72" s="928"/>
      <c r="FM72" s="928"/>
      <c r="FN72" s="928"/>
      <c r="FO72" s="928"/>
      <c r="FP72" s="928"/>
      <c r="FQ72" s="928"/>
      <c r="FR72" s="928"/>
      <c r="FS72" s="928"/>
      <c r="FT72" s="928"/>
      <c r="FU72" s="928"/>
      <c r="FV72" s="928"/>
      <c r="FW72" s="928"/>
      <c r="FX72" s="928"/>
      <c r="FY72" s="928"/>
      <c r="FZ72" s="928"/>
      <c r="GA72" s="928"/>
      <c r="GB72" s="928"/>
      <c r="GC72" s="928"/>
      <c r="GD72" s="928"/>
      <c r="GE72" s="928"/>
      <c r="GF72" s="928"/>
      <c r="GG72" s="928"/>
      <c r="GH72" s="928"/>
      <c r="GI72" s="928"/>
      <c r="GJ72" s="928"/>
      <c r="GK72" s="928"/>
      <c r="GL72" s="928"/>
      <c r="GM72" s="928"/>
      <c r="GN72" s="928"/>
      <c r="GO72" s="928"/>
      <c r="GP72" s="928"/>
      <c r="GQ72" s="928"/>
      <c r="GR72" s="928"/>
      <c r="GS72" s="928"/>
      <c r="GT72" s="928"/>
      <c r="GU72" s="928"/>
      <c r="GV72" s="928"/>
      <c r="GW72" s="928"/>
      <c r="GX72" s="928"/>
      <c r="GY72" s="928"/>
      <c r="GZ72" s="928"/>
      <c r="HA72" s="928"/>
      <c r="HB72" s="928"/>
      <c r="HC72" s="928"/>
      <c r="HD72" s="928"/>
      <c r="HE72" s="928"/>
      <c r="HF72" s="928"/>
      <c r="HG72" s="928"/>
      <c r="HH72" s="928"/>
      <c r="HI72" s="928"/>
      <c r="HJ72" s="928"/>
      <c r="HK72" s="928"/>
      <c r="HL72" s="928"/>
      <c r="HM72" s="928"/>
      <c r="HN72" s="928"/>
      <c r="HO72" s="928"/>
      <c r="HP72" s="928"/>
      <c r="HQ72" s="928"/>
      <c r="HR72" s="928"/>
      <c r="HS72" s="928"/>
      <c r="HT72" s="928"/>
      <c r="HU72" s="928"/>
      <c r="HV72" s="928"/>
      <c r="HW72" s="928"/>
      <c r="HX72" s="928"/>
      <c r="HY72" s="928"/>
    </row>
    <row r="73" spans="1:233" s="928" customFormat="1">
      <c r="A73" s="929">
        <v>14</v>
      </c>
      <c r="B73" s="321" t="s">
        <v>1771</v>
      </c>
      <c r="C73" s="931">
        <f t="shared" si="5"/>
        <v>1429</v>
      </c>
      <c r="D73" s="931"/>
      <c r="E73" s="931">
        <v>1429</v>
      </c>
      <c r="F73" s="931"/>
      <c r="G73" s="931">
        <f t="shared" si="6"/>
        <v>0</v>
      </c>
      <c r="H73" s="931"/>
      <c r="I73" s="931"/>
      <c r="J73" s="931">
        <f t="shared" si="7"/>
        <v>1329</v>
      </c>
      <c r="K73" s="931"/>
      <c r="L73" s="931">
        <v>1329</v>
      </c>
      <c r="M73" s="931"/>
      <c r="N73" s="931">
        <f t="shared" si="8"/>
        <v>0</v>
      </c>
      <c r="O73" s="931"/>
      <c r="P73" s="931"/>
      <c r="Q73" s="931">
        <f t="shared" si="4"/>
        <v>100</v>
      </c>
      <c r="R73" s="931"/>
      <c r="S73" s="931"/>
      <c r="T73" s="931"/>
      <c r="W73" s="922"/>
      <c r="X73" s="922"/>
    </row>
    <row r="74" spans="1:233" s="928" customFormat="1">
      <c r="A74" s="929">
        <v>15</v>
      </c>
      <c r="B74" s="321" t="s">
        <v>1330</v>
      </c>
      <c r="C74" s="931">
        <f t="shared" si="5"/>
        <v>385</v>
      </c>
      <c r="D74" s="931"/>
      <c r="E74" s="931">
        <v>385</v>
      </c>
      <c r="F74" s="931"/>
      <c r="G74" s="931">
        <f t="shared" si="6"/>
        <v>0</v>
      </c>
      <c r="H74" s="931"/>
      <c r="I74" s="931"/>
      <c r="J74" s="931">
        <f t="shared" si="7"/>
        <v>385</v>
      </c>
      <c r="K74" s="931"/>
      <c r="L74" s="931">
        <v>385</v>
      </c>
      <c r="M74" s="931"/>
      <c r="N74" s="931">
        <f t="shared" si="8"/>
        <v>0</v>
      </c>
      <c r="O74" s="931"/>
      <c r="P74" s="931"/>
      <c r="Q74" s="931">
        <f t="shared" si="4"/>
        <v>0</v>
      </c>
      <c r="R74" s="931"/>
      <c r="S74" s="931"/>
      <c r="T74" s="931"/>
      <c r="W74" s="922"/>
      <c r="X74" s="922"/>
    </row>
    <row r="75" spans="1:233" s="928" customFormat="1">
      <c r="A75" s="929">
        <v>16</v>
      </c>
      <c r="B75" s="321" t="s">
        <v>1772</v>
      </c>
      <c r="C75" s="931">
        <f t="shared" si="5"/>
        <v>810</v>
      </c>
      <c r="D75" s="931"/>
      <c r="E75" s="931">
        <v>810</v>
      </c>
      <c r="F75" s="931"/>
      <c r="G75" s="931">
        <f t="shared" si="6"/>
        <v>0</v>
      </c>
      <c r="H75" s="931"/>
      <c r="I75" s="931"/>
      <c r="J75" s="931">
        <f t="shared" si="7"/>
        <v>810</v>
      </c>
      <c r="K75" s="931"/>
      <c r="L75" s="931">
        <v>810</v>
      </c>
      <c r="M75" s="931"/>
      <c r="N75" s="931">
        <f t="shared" si="8"/>
        <v>0</v>
      </c>
      <c r="O75" s="931"/>
      <c r="P75" s="931"/>
      <c r="Q75" s="931">
        <f t="shared" si="4"/>
        <v>0</v>
      </c>
      <c r="R75" s="931"/>
      <c r="S75" s="931"/>
      <c r="T75" s="931"/>
      <c r="W75" s="922"/>
      <c r="X75" s="922"/>
    </row>
    <row r="76" spans="1:233" s="942" customFormat="1">
      <c r="A76" s="929">
        <v>17</v>
      </c>
      <c r="B76" s="930" t="s">
        <v>1773</v>
      </c>
      <c r="C76" s="931">
        <f t="shared" si="5"/>
        <v>670</v>
      </c>
      <c r="D76" s="931"/>
      <c r="E76" s="931">
        <v>670</v>
      </c>
      <c r="F76" s="931"/>
      <c r="G76" s="931">
        <f t="shared" si="6"/>
        <v>0</v>
      </c>
      <c r="H76" s="931"/>
      <c r="I76" s="931"/>
      <c r="J76" s="931">
        <f t="shared" si="7"/>
        <v>670</v>
      </c>
      <c r="K76" s="931"/>
      <c r="L76" s="931">
        <v>670</v>
      </c>
      <c r="M76" s="931"/>
      <c r="N76" s="931">
        <f t="shared" si="8"/>
        <v>0</v>
      </c>
      <c r="O76" s="931"/>
      <c r="P76" s="931"/>
      <c r="Q76" s="931">
        <f t="shared" si="4"/>
        <v>0</v>
      </c>
      <c r="R76" s="931"/>
      <c r="S76" s="931"/>
      <c r="T76" s="931"/>
      <c r="U76" s="927"/>
      <c r="W76" s="922"/>
      <c r="X76" s="922"/>
      <c r="Z76" s="943"/>
      <c r="AA76" s="943"/>
      <c r="AB76" s="943"/>
      <c r="AC76" s="943"/>
      <c r="AD76" s="943"/>
      <c r="AE76" s="943"/>
      <c r="AF76" s="943"/>
      <c r="AG76" s="943"/>
      <c r="AH76" s="943"/>
      <c r="AI76" s="943"/>
      <c r="AJ76" s="943"/>
      <c r="AK76" s="943"/>
      <c r="AL76" s="943"/>
      <c r="AM76" s="943"/>
      <c r="AN76" s="943"/>
      <c r="AO76" s="943"/>
      <c r="AP76" s="943"/>
      <c r="AQ76" s="943"/>
      <c r="AR76" s="943"/>
      <c r="AS76" s="943"/>
      <c r="AT76" s="943"/>
      <c r="AU76" s="943"/>
      <c r="AV76" s="943"/>
      <c r="AW76" s="943"/>
      <c r="AX76" s="943"/>
      <c r="AY76" s="943"/>
      <c r="AZ76" s="943"/>
      <c r="BA76" s="943"/>
      <c r="BB76" s="943"/>
      <c r="BC76" s="943"/>
      <c r="BD76" s="943"/>
      <c r="BE76" s="943"/>
      <c r="BF76" s="943"/>
      <c r="BG76" s="943"/>
      <c r="BH76" s="943"/>
      <c r="BI76" s="943"/>
      <c r="BJ76" s="943"/>
      <c r="BK76" s="943"/>
      <c r="BL76" s="943"/>
      <c r="BM76" s="943"/>
      <c r="BN76" s="943"/>
      <c r="BO76" s="943"/>
      <c r="BP76" s="943"/>
      <c r="BQ76" s="943"/>
      <c r="BR76" s="943"/>
      <c r="BS76" s="943"/>
      <c r="BT76" s="943"/>
      <c r="BU76" s="943"/>
      <c r="BV76" s="943"/>
      <c r="BW76" s="943"/>
      <c r="BX76" s="943"/>
      <c r="BY76" s="943"/>
      <c r="BZ76" s="943"/>
      <c r="CA76" s="943"/>
      <c r="CB76" s="943"/>
      <c r="CC76" s="943"/>
      <c r="CD76" s="943"/>
      <c r="CE76" s="943"/>
      <c r="CF76" s="943"/>
      <c r="CG76" s="943"/>
      <c r="CH76" s="943"/>
      <c r="CI76" s="943"/>
      <c r="CJ76" s="943"/>
      <c r="CK76" s="943"/>
      <c r="CL76" s="943"/>
      <c r="CM76" s="943"/>
      <c r="CN76" s="943"/>
      <c r="CO76" s="943"/>
      <c r="CP76" s="943"/>
      <c r="CQ76" s="943"/>
      <c r="CR76" s="943"/>
      <c r="CS76" s="943"/>
      <c r="CT76" s="943"/>
      <c r="CU76" s="943"/>
      <c r="CV76" s="943"/>
      <c r="CW76" s="943"/>
      <c r="CX76" s="943"/>
      <c r="CY76" s="943"/>
      <c r="CZ76" s="943"/>
      <c r="DA76" s="943"/>
      <c r="DB76" s="943"/>
      <c r="DC76" s="943"/>
      <c r="DD76" s="943"/>
      <c r="DE76" s="943"/>
      <c r="DF76" s="943"/>
      <c r="DG76" s="943"/>
      <c r="DH76" s="943"/>
      <c r="DI76" s="943"/>
      <c r="DJ76" s="943"/>
      <c r="DK76" s="943"/>
      <c r="DL76" s="943"/>
      <c r="DM76" s="943"/>
      <c r="DN76" s="943"/>
      <c r="DO76" s="943"/>
      <c r="DP76" s="943"/>
      <c r="DQ76" s="943"/>
      <c r="DR76" s="943"/>
      <c r="DS76" s="943"/>
      <c r="DT76" s="943"/>
      <c r="DU76" s="943"/>
      <c r="DV76" s="943"/>
      <c r="DW76" s="943"/>
      <c r="DX76" s="943"/>
      <c r="DY76" s="943"/>
      <c r="DZ76" s="943"/>
      <c r="EA76" s="943"/>
      <c r="EB76" s="943"/>
      <c r="EC76" s="943"/>
      <c r="ED76" s="943"/>
      <c r="EE76" s="943"/>
      <c r="EF76" s="943"/>
      <c r="EG76" s="943"/>
      <c r="EH76" s="943"/>
      <c r="EI76" s="943"/>
      <c r="EJ76" s="943"/>
      <c r="EK76" s="943"/>
      <c r="EL76" s="943"/>
      <c r="EM76" s="943"/>
      <c r="EN76" s="943"/>
      <c r="EO76" s="943"/>
      <c r="EP76" s="943"/>
      <c r="EQ76" s="943"/>
      <c r="ER76" s="943"/>
      <c r="ES76" s="943"/>
      <c r="ET76" s="943"/>
      <c r="EU76" s="943"/>
      <c r="EV76" s="943"/>
      <c r="EW76" s="943"/>
      <c r="EX76" s="943"/>
      <c r="EY76" s="943"/>
      <c r="EZ76" s="943"/>
      <c r="FA76" s="943"/>
      <c r="FB76" s="943"/>
      <c r="FC76" s="943"/>
      <c r="FD76" s="943"/>
      <c r="FE76" s="943"/>
      <c r="FF76" s="943"/>
      <c r="FG76" s="943"/>
      <c r="FH76" s="943"/>
      <c r="FI76" s="943"/>
      <c r="FJ76" s="943"/>
      <c r="FK76" s="943"/>
      <c r="FL76" s="943"/>
      <c r="FM76" s="943"/>
      <c r="FN76" s="943"/>
      <c r="FO76" s="943"/>
      <c r="FP76" s="943"/>
      <c r="FQ76" s="943"/>
      <c r="FR76" s="943"/>
      <c r="FS76" s="943"/>
      <c r="FT76" s="943"/>
      <c r="FU76" s="943"/>
      <c r="FV76" s="943"/>
      <c r="FW76" s="943"/>
      <c r="FX76" s="943"/>
      <c r="FY76" s="943"/>
      <c r="FZ76" s="943"/>
      <c r="GA76" s="943"/>
      <c r="GB76" s="943"/>
      <c r="GC76" s="943"/>
      <c r="GD76" s="943"/>
      <c r="GE76" s="943"/>
      <c r="GF76" s="943"/>
      <c r="GG76" s="943"/>
      <c r="GH76" s="943"/>
      <c r="GI76" s="943"/>
      <c r="GJ76" s="943"/>
      <c r="GK76" s="943"/>
      <c r="GL76" s="943"/>
      <c r="GM76" s="943"/>
      <c r="GN76" s="943"/>
      <c r="GO76" s="943"/>
      <c r="GP76" s="943"/>
      <c r="GQ76" s="943"/>
      <c r="GR76" s="943"/>
      <c r="GS76" s="943"/>
      <c r="GT76" s="943"/>
      <c r="GU76" s="943"/>
      <c r="GV76" s="943"/>
      <c r="GW76" s="943"/>
      <c r="GX76" s="943"/>
      <c r="GY76" s="943"/>
      <c r="GZ76" s="943"/>
      <c r="HA76" s="943"/>
      <c r="HB76" s="943"/>
      <c r="HC76" s="943"/>
      <c r="HD76" s="943"/>
      <c r="HE76" s="943"/>
      <c r="HF76" s="943"/>
      <c r="HG76" s="943"/>
      <c r="HH76" s="943"/>
      <c r="HI76" s="943"/>
      <c r="HJ76" s="943"/>
      <c r="HK76" s="943"/>
      <c r="HL76" s="943"/>
      <c r="HM76" s="943"/>
      <c r="HN76" s="943"/>
      <c r="HO76" s="943"/>
      <c r="HP76" s="943"/>
      <c r="HQ76" s="943"/>
      <c r="HR76" s="943"/>
      <c r="HS76" s="943"/>
      <c r="HT76" s="943"/>
      <c r="HU76" s="943"/>
      <c r="HV76" s="943"/>
      <c r="HW76" s="943"/>
      <c r="HX76" s="943"/>
      <c r="HY76" s="943"/>
    </row>
    <row r="77" spans="1:233" s="928" customFormat="1">
      <c r="A77" s="929">
        <v>18</v>
      </c>
      <c r="B77" s="321" t="s">
        <v>1774</v>
      </c>
      <c r="C77" s="931">
        <f t="shared" si="5"/>
        <v>1015</v>
      </c>
      <c r="D77" s="931"/>
      <c r="E77" s="931">
        <v>1015</v>
      </c>
      <c r="F77" s="931"/>
      <c r="G77" s="931">
        <f t="shared" si="6"/>
        <v>0</v>
      </c>
      <c r="H77" s="931"/>
      <c r="I77" s="931"/>
      <c r="J77" s="931">
        <f t="shared" si="7"/>
        <v>1015</v>
      </c>
      <c r="K77" s="931"/>
      <c r="L77" s="931">
        <v>1015</v>
      </c>
      <c r="M77" s="931"/>
      <c r="N77" s="931">
        <f t="shared" si="8"/>
        <v>0</v>
      </c>
      <c r="O77" s="931"/>
      <c r="P77" s="931"/>
      <c r="Q77" s="931">
        <f t="shared" si="4"/>
        <v>0</v>
      </c>
      <c r="R77" s="931"/>
      <c r="S77" s="931"/>
      <c r="T77" s="931"/>
      <c r="W77" s="922"/>
      <c r="X77" s="922"/>
    </row>
    <row r="78" spans="1:233" s="927" customFormat="1">
      <c r="A78" s="929">
        <v>19</v>
      </c>
      <c r="B78" s="930" t="s">
        <v>1775</v>
      </c>
      <c r="C78" s="931">
        <f t="shared" si="5"/>
        <v>496</v>
      </c>
      <c r="D78" s="931"/>
      <c r="E78" s="931">
        <v>496</v>
      </c>
      <c r="F78" s="931"/>
      <c r="G78" s="931">
        <f t="shared" si="6"/>
        <v>0</v>
      </c>
      <c r="H78" s="931"/>
      <c r="I78" s="931"/>
      <c r="J78" s="931">
        <f t="shared" si="7"/>
        <v>496</v>
      </c>
      <c r="K78" s="931"/>
      <c r="L78" s="931">
        <v>496</v>
      </c>
      <c r="M78" s="931"/>
      <c r="N78" s="931">
        <f t="shared" si="8"/>
        <v>0</v>
      </c>
      <c r="O78" s="931"/>
      <c r="P78" s="931"/>
      <c r="Q78" s="931">
        <f t="shared" si="4"/>
        <v>0</v>
      </c>
      <c r="R78" s="931"/>
      <c r="S78" s="931"/>
      <c r="T78" s="931"/>
      <c r="W78" s="922"/>
      <c r="X78" s="922"/>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c r="BE78" s="928"/>
      <c r="BF78" s="928"/>
      <c r="BG78" s="928"/>
      <c r="BH78" s="928"/>
      <c r="BI78" s="928"/>
      <c r="BJ78" s="928"/>
      <c r="BK78" s="928"/>
      <c r="BL78" s="928"/>
      <c r="BM78" s="928"/>
      <c r="BN78" s="928"/>
      <c r="BO78" s="928"/>
      <c r="BP78" s="928"/>
      <c r="BQ78" s="928"/>
      <c r="BR78" s="928"/>
      <c r="BS78" s="928"/>
      <c r="BT78" s="928"/>
      <c r="BU78" s="928"/>
      <c r="BV78" s="928"/>
      <c r="BW78" s="928"/>
      <c r="BX78" s="928"/>
      <c r="BY78" s="928"/>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c r="DI78" s="928"/>
      <c r="DJ78" s="928"/>
      <c r="DK78" s="928"/>
      <c r="DL78" s="928"/>
      <c r="DM78" s="928"/>
      <c r="DN78" s="928"/>
      <c r="DO78" s="928"/>
      <c r="DP78" s="928"/>
      <c r="DQ78" s="928"/>
      <c r="DR78" s="928"/>
      <c r="DS78" s="928"/>
      <c r="DT78" s="928"/>
      <c r="DU78" s="928"/>
      <c r="DV78" s="928"/>
      <c r="DW78" s="928"/>
      <c r="DX78" s="928"/>
      <c r="DY78" s="928"/>
      <c r="DZ78" s="928"/>
      <c r="EA78" s="928"/>
      <c r="EB78" s="928"/>
      <c r="EC78" s="928"/>
      <c r="ED78" s="928"/>
      <c r="EE78" s="928"/>
      <c r="EF78" s="928"/>
      <c r="EG78" s="928"/>
      <c r="EH78" s="928"/>
      <c r="EI78" s="928"/>
      <c r="EJ78" s="928"/>
      <c r="EK78" s="928"/>
      <c r="EL78" s="928"/>
      <c r="EM78" s="928"/>
      <c r="EN78" s="928"/>
      <c r="EO78" s="928"/>
      <c r="EP78" s="928"/>
      <c r="EQ78" s="928"/>
      <c r="ER78" s="928"/>
      <c r="ES78" s="928"/>
      <c r="ET78" s="928"/>
      <c r="EU78" s="928"/>
      <c r="EV78" s="928"/>
      <c r="EW78" s="928"/>
      <c r="EX78" s="928"/>
      <c r="EY78" s="928"/>
      <c r="EZ78" s="928"/>
      <c r="FA78" s="928"/>
      <c r="FB78" s="928"/>
      <c r="FC78" s="928"/>
      <c r="FD78" s="928"/>
      <c r="FE78" s="928"/>
      <c r="FF78" s="928"/>
      <c r="FG78" s="928"/>
      <c r="FH78" s="928"/>
      <c r="FI78" s="928"/>
      <c r="FJ78" s="928"/>
      <c r="FK78" s="928"/>
      <c r="FL78" s="928"/>
      <c r="FM78" s="928"/>
      <c r="FN78" s="928"/>
      <c r="FO78" s="928"/>
      <c r="FP78" s="928"/>
      <c r="FQ78" s="928"/>
      <c r="FR78" s="928"/>
      <c r="FS78" s="928"/>
      <c r="FT78" s="928"/>
      <c r="FU78" s="928"/>
      <c r="FV78" s="928"/>
      <c r="FW78" s="928"/>
      <c r="FX78" s="928"/>
      <c r="FY78" s="928"/>
      <c r="FZ78" s="928"/>
      <c r="GA78" s="928"/>
      <c r="GB78" s="928"/>
      <c r="GC78" s="928"/>
      <c r="GD78" s="928"/>
      <c r="GE78" s="928"/>
      <c r="GF78" s="928"/>
      <c r="GG78" s="928"/>
      <c r="GH78" s="928"/>
      <c r="GI78" s="928"/>
      <c r="GJ78" s="928"/>
      <c r="GK78" s="928"/>
      <c r="GL78" s="928"/>
      <c r="GM78" s="928"/>
      <c r="GN78" s="928"/>
      <c r="GO78" s="928"/>
      <c r="GP78" s="928"/>
      <c r="GQ78" s="928"/>
      <c r="GR78" s="928"/>
      <c r="GS78" s="928"/>
      <c r="GT78" s="928"/>
      <c r="GU78" s="928"/>
      <c r="GV78" s="928"/>
      <c r="GW78" s="928"/>
      <c r="GX78" s="928"/>
      <c r="GY78" s="928"/>
      <c r="GZ78" s="928"/>
      <c r="HA78" s="928"/>
      <c r="HB78" s="928"/>
      <c r="HC78" s="928"/>
      <c r="HD78" s="928"/>
      <c r="HE78" s="928"/>
      <c r="HF78" s="928"/>
      <c r="HG78" s="928"/>
      <c r="HH78" s="928"/>
      <c r="HI78" s="928"/>
      <c r="HJ78" s="928"/>
      <c r="HK78" s="928"/>
      <c r="HL78" s="928"/>
      <c r="HM78" s="928"/>
      <c r="HN78" s="928"/>
      <c r="HO78" s="928"/>
      <c r="HP78" s="928"/>
      <c r="HQ78" s="928"/>
      <c r="HR78" s="928"/>
      <c r="HS78" s="928"/>
      <c r="HT78" s="928"/>
      <c r="HU78" s="928"/>
      <c r="HV78" s="928"/>
      <c r="HW78" s="928"/>
      <c r="HX78" s="928"/>
      <c r="HY78" s="928"/>
    </row>
    <row r="79" spans="1:233" s="927" customFormat="1">
      <c r="A79" s="929">
        <v>20</v>
      </c>
      <c r="B79" s="944" t="s">
        <v>1776</v>
      </c>
      <c r="C79" s="931">
        <f t="shared" si="5"/>
        <v>380</v>
      </c>
      <c r="D79" s="931"/>
      <c r="E79" s="931">
        <v>380</v>
      </c>
      <c r="F79" s="931"/>
      <c r="G79" s="931">
        <f t="shared" si="6"/>
        <v>0</v>
      </c>
      <c r="H79" s="931"/>
      <c r="I79" s="931"/>
      <c r="J79" s="931">
        <f t="shared" si="7"/>
        <v>380</v>
      </c>
      <c r="K79" s="931"/>
      <c r="L79" s="931">
        <v>380</v>
      </c>
      <c r="M79" s="931"/>
      <c r="N79" s="931">
        <f t="shared" si="8"/>
        <v>0</v>
      </c>
      <c r="O79" s="931"/>
      <c r="P79" s="931"/>
      <c r="Q79" s="931">
        <f t="shared" ref="Q79:Q98" si="9">C79-J79</f>
        <v>0</v>
      </c>
      <c r="R79" s="931"/>
      <c r="S79" s="931"/>
      <c r="T79" s="931"/>
      <c r="W79" s="922"/>
      <c r="X79" s="922"/>
      <c r="Z79" s="928"/>
      <c r="AA79" s="928"/>
      <c r="AB79" s="928"/>
      <c r="AC79" s="928"/>
      <c r="AD79" s="928"/>
      <c r="AE79" s="928"/>
      <c r="AF79" s="928"/>
      <c r="AG79" s="928"/>
      <c r="AH79" s="928"/>
      <c r="AI79" s="928"/>
      <c r="AJ79" s="928"/>
      <c r="AK79" s="928"/>
      <c r="AL79" s="928"/>
      <c r="AM79" s="928"/>
      <c r="AN79" s="928"/>
      <c r="AO79" s="928"/>
      <c r="AP79" s="928"/>
      <c r="AQ79" s="928"/>
      <c r="AR79" s="928"/>
      <c r="AS79" s="928"/>
      <c r="AT79" s="928"/>
      <c r="AU79" s="928"/>
      <c r="AV79" s="928"/>
      <c r="AW79" s="928"/>
      <c r="AX79" s="928"/>
      <c r="AY79" s="928"/>
      <c r="AZ79" s="928"/>
      <c r="BA79" s="928"/>
      <c r="BB79" s="928"/>
      <c r="BC79" s="928"/>
      <c r="BD79" s="928"/>
      <c r="BE79" s="928"/>
      <c r="BF79" s="928"/>
      <c r="BG79" s="928"/>
      <c r="BH79" s="928"/>
      <c r="BI79" s="928"/>
      <c r="BJ79" s="928"/>
      <c r="BK79" s="928"/>
      <c r="BL79" s="928"/>
      <c r="BM79" s="928"/>
      <c r="BN79" s="928"/>
      <c r="BO79" s="928"/>
      <c r="BP79" s="928"/>
      <c r="BQ79" s="928"/>
      <c r="BR79" s="928"/>
      <c r="BS79" s="928"/>
      <c r="BT79" s="928"/>
      <c r="BU79" s="928"/>
      <c r="BV79" s="928"/>
      <c r="BW79" s="928"/>
      <c r="BX79" s="928"/>
      <c r="BY79" s="928"/>
      <c r="BZ79" s="928"/>
      <c r="CA79" s="928"/>
      <c r="CB79" s="928"/>
      <c r="CC79" s="928"/>
      <c r="CD79" s="928"/>
      <c r="CE79" s="928"/>
      <c r="CF79" s="928"/>
      <c r="CG79" s="928"/>
      <c r="CH79" s="928"/>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c r="DI79" s="928"/>
      <c r="DJ79" s="928"/>
      <c r="DK79" s="928"/>
      <c r="DL79" s="928"/>
      <c r="DM79" s="928"/>
      <c r="DN79" s="928"/>
      <c r="DO79" s="928"/>
      <c r="DP79" s="928"/>
      <c r="DQ79" s="928"/>
      <c r="DR79" s="928"/>
      <c r="DS79" s="928"/>
      <c r="DT79" s="928"/>
      <c r="DU79" s="928"/>
      <c r="DV79" s="928"/>
      <c r="DW79" s="928"/>
      <c r="DX79" s="928"/>
      <c r="DY79" s="928"/>
      <c r="DZ79" s="928"/>
      <c r="EA79" s="928"/>
      <c r="EB79" s="928"/>
      <c r="EC79" s="928"/>
      <c r="ED79" s="928"/>
      <c r="EE79" s="928"/>
      <c r="EF79" s="928"/>
      <c r="EG79" s="928"/>
      <c r="EH79" s="928"/>
      <c r="EI79" s="928"/>
      <c r="EJ79" s="928"/>
      <c r="EK79" s="928"/>
      <c r="EL79" s="928"/>
      <c r="EM79" s="928"/>
      <c r="EN79" s="928"/>
      <c r="EO79" s="928"/>
      <c r="EP79" s="928"/>
      <c r="EQ79" s="928"/>
      <c r="ER79" s="928"/>
      <c r="ES79" s="928"/>
      <c r="ET79" s="928"/>
      <c r="EU79" s="928"/>
      <c r="EV79" s="928"/>
      <c r="EW79" s="928"/>
      <c r="EX79" s="928"/>
      <c r="EY79" s="928"/>
      <c r="EZ79" s="928"/>
      <c r="FA79" s="928"/>
      <c r="FB79" s="928"/>
      <c r="FC79" s="928"/>
      <c r="FD79" s="928"/>
      <c r="FE79" s="928"/>
      <c r="FF79" s="928"/>
      <c r="FG79" s="928"/>
      <c r="FH79" s="928"/>
      <c r="FI79" s="928"/>
      <c r="FJ79" s="928"/>
      <c r="FK79" s="928"/>
      <c r="FL79" s="928"/>
      <c r="FM79" s="928"/>
      <c r="FN79" s="928"/>
      <c r="FO79" s="928"/>
      <c r="FP79" s="928"/>
      <c r="FQ79" s="928"/>
      <c r="FR79" s="928"/>
      <c r="FS79" s="928"/>
      <c r="FT79" s="928"/>
      <c r="FU79" s="928"/>
      <c r="FV79" s="928"/>
      <c r="FW79" s="928"/>
      <c r="FX79" s="928"/>
      <c r="FY79" s="928"/>
      <c r="FZ79" s="928"/>
      <c r="GA79" s="928"/>
      <c r="GB79" s="928"/>
      <c r="GC79" s="928"/>
      <c r="GD79" s="928"/>
      <c r="GE79" s="928"/>
      <c r="GF79" s="928"/>
      <c r="GG79" s="928"/>
      <c r="GH79" s="928"/>
      <c r="GI79" s="928"/>
      <c r="GJ79" s="928"/>
      <c r="GK79" s="928"/>
      <c r="GL79" s="928"/>
      <c r="GM79" s="928"/>
      <c r="GN79" s="928"/>
      <c r="GO79" s="928"/>
      <c r="GP79" s="928"/>
      <c r="GQ79" s="928"/>
      <c r="GR79" s="928"/>
      <c r="GS79" s="928"/>
      <c r="GT79" s="928"/>
      <c r="GU79" s="928"/>
      <c r="GV79" s="928"/>
      <c r="GW79" s="928"/>
      <c r="GX79" s="928"/>
      <c r="GY79" s="928"/>
      <c r="GZ79" s="928"/>
      <c r="HA79" s="928"/>
      <c r="HB79" s="928"/>
      <c r="HC79" s="928"/>
      <c r="HD79" s="928"/>
      <c r="HE79" s="928"/>
      <c r="HF79" s="928"/>
      <c r="HG79" s="928"/>
      <c r="HH79" s="928"/>
      <c r="HI79" s="928"/>
      <c r="HJ79" s="928"/>
      <c r="HK79" s="928"/>
      <c r="HL79" s="928"/>
      <c r="HM79" s="928"/>
      <c r="HN79" s="928"/>
      <c r="HO79" s="928"/>
      <c r="HP79" s="928"/>
      <c r="HQ79" s="928"/>
      <c r="HR79" s="928"/>
      <c r="HS79" s="928"/>
      <c r="HT79" s="928"/>
      <c r="HU79" s="928"/>
      <c r="HV79" s="928"/>
      <c r="HW79" s="928"/>
      <c r="HX79" s="928"/>
      <c r="HY79" s="928"/>
    </row>
    <row r="80" spans="1:233" s="928" customFormat="1">
      <c r="A80" s="929">
        <v>21</v>
      </c>
      <c r="B80" s="321" t="s">
        <v>1283</v>
      </c>
      <c r="C80" s="931">
        <f t="shared" si="5"/>
        <v>2743</v>
      </c>
      <c r="D80" s="931"/>
      <c r="E80" s="931">
        <v>2743</v>
      </c>
      <c r="F80" s="931"/>
      <c r="G80" s="931">
        <f t="shared" si="6"/>
        <v>0</v>
      </c>
      <c r="H80" s="931"/>
      <c r="I80" s="931"/>
      <c r="J80" s="931">
        <f t="shared" si="7"/>
        <v>2743</v>
      </c>
      <c r="K80" s="931"/>
      <c r="L80" s="931">
        <v>2743</v>
      </c>
      <c r="M80" s="931"/>
      <c r="N80" s="931">
        <f t="shared" si="8"/>
        <v>0</v>
      </c>
      <c r="O80" s="931"/>
      <c r="P80" s="931"/>
      <c r="Q80" s="931">
        <f t="shared" si="9"/>
        <v>0</v>
      </c>
      <c r="R80" s="931"/>
      <c r="S80" s="931"/>
      <c r="T80" s="931"/>
      <c r="W80" s="922"/>
      <c r="X80" s="922"/>
    </row>
    <row r="81" spans="1:233" s="928" customFormat="1">
      <c r="A81" s="929">
        <v>22</v>
      </c>
      <c r="B81" s="321" t="s">
        <v>1777</v>
      </c>
      <c r="C81" s="931">
        <f t="shared" si="5"/>
        <v>610</v>
      </c>
      <c r="D81" s="931"/>
      <c r="E81" s="931">
        <v>610</v>
      </c>
      <c r="F81" s="931"/>
      <c r="G81" s="931">
        <f t="shared" si="6"/>
        <v>0</v>
      </c>
      <c r="H81" s="931"/>
      <c r="I81" s="931"/>
      <c r="J81" s="931">
        <f t="shared" si="7"/>
        <v>610</v>
      </c>
      <c r="K81" s="931"/>
      <c r="L81" s="931">
        <v>610</v>
      </c>
      <c r="M81" s="931"/>
      <c r="N81" s="931">
        <f t="shared" si="8"/>
        <v>0</v>
      </c>
      <c r="O81" s="931"/>
      <c r="P81" s="931"/>
      <c r="Q81" s="931">
        <f t="shared" si="9"/>
        <v>0</v>
      </c>
      <c r="R81" s="931"/>
      <c r="S81" s="931"/>
      <c r="T81" s="931"/>
      <c r="W81" s="922"/>
      <c r="X81" s="922"/>
    </row>
    <row r="82" spans="1:233" s="927" customFormat="1">
      <c r="A82" s="929">
        <v>23</v>
      </c>
      <c r="B82" s="930" t="s">
        <v>1279</v>
      </c>
      <c r="C82" s="931">
        <f t="shared" si="5"/>
        <v>382</v>
      </c>
      <c r="D82" s="931"/>
      <c r="E82" s="931">
        <v>382</v>
      </c>
      <c r="F82" s="931"/>
      <c r="G82" s="931">
        <f t="shared" si="6"/>
        <v>0</v>
      </c>
      <c r="H82" s="931"/>
      <c r="I82" s="931"/>
      <c r="J82" s="931">
        <f t="shared" si="7"/>
        <v>382</v>
      </c>
      <c r="K82" s="931"/>
      <c r="L82" s="931">
        <v>382</v>
      </c>
      <c r="M82" s="931"/>
      <c r="N82" s="931">
        <f t="shared" si="8"/>
        <v>0</v>
      </c>
      <c r="O82" s="931"/>
      <c r="P82" s="931"/>
      <c r="Q82" s="931">
        <f t="shared" si="9"/>
        <v>0</v>
      </c>
      <c r="R82" s="931"/>
      <c r="S82" s="931"/>
      <c r="T82" s="931"/>
      <c r="W82" s="922"/>
      <c r="X82" s="922"/>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928"/>
      <c r="DJ82" s="928"/>
      <c r="DK82" s="928"/>
      <c r="DL82" s="928"/>
      <c r="DM82" s="928"/>
      <c r="DN82" s="928"/>
      <c r="DO82" s="928"/>
      <c r="DP82" s="928"/>
      <c r="DQ82" s="928"/>
      <c r="DR82" s="928"/>
      <c r="DS82" s="928"/>
      <c r="DT82" s="928"/>
      <c r="DU82" s="928"/>
      <c r="DV82" s="928"/>
      <c r="DW82" s="928"/>
      <c r="DX82" s="928"/>
      <c r="DY82" s="928"/>
      <c r="DZ82" s="928"/>
      <c r="EA82" s="928"/>
      <c r="EB82" s="928"/>
      <c r="EC82" s="928"/>
      <c r="ED82" s="928"/>
      <c r="EE82" s="928"/>
      <c r="EF82" s="928"/>
      <c r="EG82" s="928"/>
      <c r="EH82" s="928"/>
      <c r="EI82" s="928"/>
      <c r="EJ82" s="928"/>
      <c r="EK82" s="928"/>
      <c r="EL82" s="928"/>
      <c r="EM82" s="928"/>
      <c r="EN82" s="928"/>
      <c r="EO82" s="928"/>
      <c r="EP82" s="928"/>
      <c r="EQ82" s="928"/>
      <c r="ER82" s="928"/>
      <c r="ES82" s="928"/>
      <c r="ET82" s="928"/>
      <c r="EU82" s="928"/>
      <c r="EV82" s="928"/>
      <c r="EW82" s="928"/>
      <c r="EX82" s="928"/>
      <c r="EY82" s="928"/>
      <c r="EZ82" s="928"/>
      <c r="FA82" s="928"/>
      <c r="FB82" s="928"/>
      <c r="FC82" s="928"/>
      <c r="FD82" s="928"/>
      <c r="FE82" s="928"/>
      <c r="FF82" s="928"/>
      <c r="FG82" s="928"/>
      <c r="FH82" s="928"/>
      <c r="FI82" s="928"/>
      <c r="FJ82" s="928"/>
      <c r="FK82" s="928"/>
      <c r="FL82" s="928"/>
      <c r="FM82" s="928"/>
      <c r="FN82" s="928"/>
      <c r="FO82" s="928"/>
      <c r="FP82" s="928"/>
      <c r="FQ82" s="928"/>
      <c r="FR82" s="928"/>
      <c r="FS82" s="928"/>
      <c r="FT82" s="928"/>
      <c r="FU82" s="928"/>
      <c r="FV82" s="928"/>
      <c r="FW82" s="928"/>
      <c r="FX82" s="928"/>
      <c r="FY82" s="928"/>
      <c r="FZ82" s="928"/>
      <c r="GA82" s="928"/>
      <c r="GB82" s="928"/>
      <c r="GC82" s="928"/>
      <c r="GD82" s="928"/>
      <c r="GE82" s="928"/>
      <c r="GF82" s="928"/>
      <c r="GG82" s="928"/>
      <c r="GH82" s="928"/>
      <c r="GI82" s="928"/>
      <c r="GJ82" s="928"/>
      <c r="GK82" s="928"/>
      <c r="GL82" s="928"/>
      <c r="GM82" s="928"/>
      <c r="GN82" s="928"/>
      <c r="GO82" s="928"/>
      <c r="GP82" s="928"/>
      <c r="GQ82" s="928"/>
      <c r="GR82" s="928"/>
      <c r="GS82" s="928"/>
      <c r="GT82" s="928"/>
      <c r="GU82" s="928"/>
      <c r="GV82" s="928"/>
      <c r="GW82" s="928"/>
      <c r="GX82" s="928"/>
      <c r="GY82" s="928"/>
      <c r="GZ82" s="928"/>
      <c r="HA82" s="928"/>
      <c r="HB82" s="928"/>
      <c r="HC82" s="928"/>
      <c r="HD82" s="928"/>
      <c r="HE82" s="928"/>
      <c r="HF82" s="928"/>
      <c r="HG82" s="928"/>
      <c r="HH82" s="928"/>
      <c r="HI82" s="928"/>
      <c r="HJ82" s="928"/>
      <c r="HK82" s="928"/>
      <c r="HL82" s="928"/>
      <c r="HM82" s="928"/>
      <c r="HN82" s="928"/>
      <c r="HO82" s="928"/>
      <c r="HP82" s="928"/>
      <c r="HQ82" s="928"/>
      <c r="HR82" s="928"/>
      <c r="HS82" s="928"/>
      <c r="HT82" s="928"/>
      <c r="HU82" s="928"/>
      <c r="HV82" s="928"/>
      <c r="HW82" s="928"/>
      <c r="HX82" s="928"/>
      <c r="HY82" s="928"/>
    </row>
    <row r="83" spans="1:233" s="928" customFormat="1">
      <c r="A83" s="929">
        <v>24</v>
      </c>
      <c r="B83" s="321" t="s">
        <v>1778</v>
      </c>
      <c r="C83" s="931">
        <f t="shared" si="5"/>
        <v>534</v>
      </c>
      <c r="D83" s="931"/>
      <c r="E83" s="931">
        <v>534</v>
      </c>
      <c r="F83" s="931"/>
      <c r="G83" s="931">
        <f t="shared" si="6"/>
        <v>0</v>
      </c>
      <c r="H83" s="931"/>
      <c r="I83" s="931"/>
      <c r="J83" s="931">
        <f t="shared" si="7"/>
        <v>534</v>
      </c>
      <c r="K83" s="931"/>
      <c r="L83" s="931">
        <v>534</v>
      </c>
      <c r="M83" s="931"/>
      <c r="N83" s="931">
        <f t="shared" si="8"/>
        <v>0</v>
      </c>
      <c r="O83" s="931"/>
      <c r="P83" s="931"/>
      <c r="Q83" s="931">
        <f t="shared" si="9"/>
        <v>0</v>
      </c>
      <c r="R83" s="931"/>
      <c r="S83" s="931"/>
      <c r="T83" s="931"/>
      <c r="W83" s="922"/>
      <c r="X83" s="922"/>
    </row>
    <row r="84" spans="1:233" s="928" customFormat="1">
      <c r="A84" s="929">
        <v>25</v>
      </c>
      <c r="B84" s="321" t="s">
        <v>1779</v>
      </c>
      <c r="C84" s="931">
        <f t="shared" si="5"/>
        <v>132</v>
      </c>
      <c r="D84" s="931"/>
      <c r="E84" s="931">
        <v>132</v>
      </c>
      <c r="F84" s="931"/>
      <c r="G84" s="931">
        <f t="shared" si="6"/>
        <v>0</v>
      </c>
      <c r="H84" s="931"/>
      <c r="I84" s="931"/>
      <c r="J84" s="931">
        <f t="shared" si="7"/>
        <v>132</v>
      </c>
      <c r="K84" s="931"/>
      <c r="L84" s="931">
        <v>132</v>
      </c>
      <c r="M84" s="931"/>
      <c r="N84" s="931">
        <f t="shared" si="8"/>
        <v>0</v>
      </c>
      <c r="O84" s="931"/>
      <c r="P84" s="931"/>
      <c r="Q84" s="931">
        <f t="shared" si="9"/>
        <v>0</v>
      </c>
      <c r="R84" s="931"/>
      <c r="S84" s="931"/>
      <c r="T84" s="931"/>
      <c r="W84" s="922"/>
      <c r="X84" s="922"/>
    </row>
    <row r="85" spans="1:233" s="927" customFormat="1">
      <c r="A85" s="929">
        <v>26</v>
      </c>
      <c r="B85" s="930" t="s">
        <v>1780</v>
      </c>
      <c r="C85" s="931">
        <f t="shared" si="5"/>
        <v>305</v>
      </c>
      <c r="D85" s="931"/>
      <c r="E85" s="931">
        <v>305</v>
      </c>
      <c r="F85" s="931"/>
      <c r="G85" s="931">
        <f t="shared" si="6"/>
        <v>0</v>
      </c>
      <c r="H85" s="931"/>
      <c r="I85" s="931"/>
      <c r="J85" s="931">
        <f t="shared" si="7"/>
        <v>305</v>
      </c>
      <c r="K85" s="931"/>
      <c r="L85" s="931">
        <v>305</v>
      </c>
      <c r="M85" s="931"/>
      <c r="N85" s="931">
        <f t="shared" si="8"/>
        <v>0</v>
      </c>
      <c r="O85" s="931"/>
      <c r="P85" s="931"/>
      <c r="Q85" s="931">
        <f t="shared" si="9"/>
        <v>0</v>
      </c>
      <c r="R85" s="931"/>
      <c r="S85" s="931"/>
      <c r="T85" s="931"/>
      <c r="W85" s="922"/>
      <c r="X85" s="922"/>
      <c r="Z85" s="928"/>
      <c r="AA85" s="928"/>
      <c r="AB85" s="928"/>
      <c r="AC85" s="928"/>
      <c r="AD85" s="928"/>
      <c r="AE85" s="928"/>
      <c r="AF85" s="928"/>
      <c r="AG85" s="928"/>
      <c r="AH85" s="928"/>
      <c r="AI85" s="928"/>
      <c r="AJ85" s="928"/>
      <c r="AK85" s="928"/>
      <c r="AL85" s="928"/>
      <c r="AM85" s="928"/>
      <c r="AN85" s="928"/>
      <c r="AO85" s="928"/>
      <c r="AP85" s="928"/>
      <c r="AQ85" s="928"/>
      <c r="AR85" s="928"/>
      <c r="AS85" s="928"/>
      <c r="AT85" s="928"/>
      <c r="AU85" s="928"/>
      <c r="AV85" s="928"/>
      <c r="AW85" s="928"/>
      <c r="AX85" s="928"/>
      <c r="AY85" s="928"/>
      <c r="AZ85" s="928"/>
      <c r="BA85" s="928"/>
      <c r="BB85" s="928"/>
      <c r="BC85" s="928"/>
      <c r="BD85" s="928"/>
      <c r="BE85" s="928"/>
      <c r="BF85" s="928"/>
      <c r="BG85" s="928"/>
      <c r="BH85" s="928"/>
      <c r="BI85" s="928"/>
      <c r="BJ85" s="928"/>
      <c r="BK85" s="928"/>
      <c r="BL85" s="928"/>
      <c r="BM85" s="928"/>
      <c r="BN85" s="928"/>
      <c r="BO85" s="928"/>
      <c r="BP85" s="928"/>
      <c r="BQ85" s="928"/>
      <c r="BR85" s="928"/>
      <c r="BS85" s="928"/>
      <c r="BT85" s="928"/>
      <c r="BU85" s="928"/>
      <c r="BV85" s="928"/>
      <c r="BW85" s="928"/>
      <c r="BX85" s="928"/>
      <c r="BY85" s="928"/>
      <c r="BZ85" s="928"/>
      <c r="CA85" s="928"/>
      <c r="CB85" s="928"/>
      <c r="CC85" s="928"/>
      <c r="CD85" s="928"/>
      <c r="CE85" s="928"/>
      <c r="CF85" s="928"/>
      <c r="CG85" s="928"/>
      <c r="CH85" s="928"/>
      <c r="CI85" s="928"/>
      <c r="CJ85" s="928"/>
      <c r="CK85" s="928"/>
      <c r="CL85" s="928"/>
      <c r="CM85" s="928"/>
      <c r="CN85" s="928"/>
      <c r="CO85" s="928"/>
      <c r="CP85" s="928"/>
      <c r="CQ85" s="928"/>
      <c r="CR85" s="928"/>
      <c r="CS85" s="928"/>
      <c r="CT85" s="928"/>
      <c r="CU85" s="928"/>
      <c r="CV85" s="928"/>
      <c r="CW85" s="928"/>
      <c r="CX85" s="928"/>
      <c r="CY85" s="928"/>
      <c r="CZ85" s="928"/>
      <c r="DA85" s="928"/>
      <c r="DB85" s="928"/>
      <c r="DC85" s="928"/>
      <c r="DD85" s="928"/>
      <c r="DE85" s="928"/>
      <c r="DF85" s="928"/>
      <c r="DG85" s="928"/>
      <c r="DH85" s="928"/>
      <c r="DI85" s="928"/>
      <c r="DJ85" s="928"/>
      <c r="DK85" s="928"/>
      <c r="DL85" s="928"/>
      <c r="DM85" s="928"/>
      <c r="DN85" s="928"/>
      <c r="DO85" s="928"/>
      <c r="DP85" s="928"/>
      <c r="DQ85" s="928"/>
      <c r="DR85" s="928"/>
      <c r="DS85" s="928"/>
      <c r="DT85" s="928"/>
      <c r="DU85" s="928"/>
      <c r="DV85" s="928"/>
      <c r="DW85" s="928"/>
      <c r="DX85" s="928"/>
      <c r="DY85" s="928"/>
      <c r="DZ85" s="928"/>
      <c r="EA85" s="928"/>
      <c r="EB85" s="928"/>
      <c r="EC85" s="928"/>
      <c r="ED85" s="928"/>
      <c r="EE85" s="928"/>
      <c r="EF85" s="928"/>
      <c r="EG85" s="928"/>
      <c r="EH85" s="928"/>
      <c r="EI85" s="928"/>
      <c r="EJ85" s="928"/>
      <c r="EK85" s="928"/>
      <c r="EL85" s="928"/>
      <c r="EM85" s="928"/>
      <c r="EN85" s="928"/>
      <c r="EO85" s="928"/>
      <c r="EP85" s="928"/>
      <c r="EQ85" s="928"/>
      <c r="ER85" s="928"/>
      <c r="ES85" s="928"/>
      <c r="ET85" s="928"/>
      <c r="EU85" s="928"/>
      <c r="EV85" s="928"/>
      <c r="EW85" s="928"/>
      <c r="EX85" s="928"/>
      <c r="EY85" s="928"/>
      <c r="EZ85" s="928"/>
      <c r="FA85" s="928"/>
      <c r="FB85" s="928"/>
      <c r="FC85" s="928"/>
      <c r="FD85" s="928"/>
      <c r="FE85" s="928"/>
      <c r="FF85" s="928"/>
      <c r="FG85" s="928"/>
      <c r="FH85" s="928"/>
      <c r="FI85" s="928"/>
      <c r="FJ85" s="928"/>
      <c r="FK85" s="928"/>
      <c r="FL85" s="928"/>
      <c r="FM85" s="928"/>
      <c r="FN85" s="928"/>
      <c r="FO85" s="928"/>
      <c r="FP85" s="928"/>
      <c r="FQ85" s="928"/>
      <c r="FR85" s="928"/>
      <c r="FS85" s="928"/>
      <c r="FT85" s="928"/>
      <c r="FU85" s="928"/>
      <c r="FV85" s="928"/>
      <c r="FW85" s="928"/>
      <c r="FX85" s="928"/>
      <c r="FY85" s="928"/>
      <c r="FZ85" s="928"/>
      <c r="GA85" s="928"/>
      <c r="GB85" s="928"/>
      <c r="GC85" s="928"/>
      <c r="GD85" s="928"/>
      <c r="GE85" s="928"/>
      <c r="GF85" s="928"/>
      <c r="GG85" s="928"/>
      <c r="GH85" s="928"/>
      <c r="GI85" s="928"/>
      <c r="GJ85" s="928"/>
      <c r="GK85" s="928"/>
      <c r="GL85" s="928"/>
      <c r="GM85" s="928"/>
      <c r="GN85" s="928"/>
      <c r="GO85" s="928"/>
      <c r="GP85" s="928"/>
      <c r="GQ85" s="928"/>
      <c r="GR85" s="928"/>
      <c r="GS85" s="928"/>
      <c r="GT85" s="928"/>
      <c r="GU85" s="928"/>
      <c r="GV85" s="928"/>
      <c r="GW85" s="928"/>
      <c r="GX85" s="928"/>
      <c r="GY85" s="928"/>
      <c r="GZ85" s="928"/>
      <c r="HA85" s="928"/>
      <c r="HB85" s="928"/>
      <c r="HC85" s="928"/>
      <c r="HD85" s="928"/>
      <c r="HE85" s="928"/>
      <c r="HF85" s="928"/>
      <c r="HG85" s="928"/>
      <c r="HH85" s="928"/>
      <c r="HI85" s="928"/>
      <c r="HJ85" s="928"/>
      <c r="HK85" s="928"/>
      <c r="HL85" s="928"/>
      <c r="HM85" s="928"/>
      <c r="HN85" s="928"/>
      <c r="HO85" s="928"/>
      <c r="HP85" s="928"/>
      <c r="HQ85" s="928"/>
      <c r="HR85" s="928"/>
      <c r="HS85" s="928"/>
      <c r="HT85" s="928"/>
      <c r="HU85" s="928"/>
      <c r="HV85" s="928"/>
      <c r="HW85" s="928"/>
      <c r="HX85" s="928"/>
      <c r="HY85" s="928"/>
    </row>
    <row r="86" spans="1:233" s="927" customFormat="1">
      <c r="A86" s="929">
        <v>27</v>
      </c>
      <c r="B86" s="930" t="s">
        <v>1781</v>
      </c>
      <c r="C86" s="931">
        <f t="shared" si="5"/>
        <v>170</v>
      </c>
      <c r="D86" s="931"/>
      <c r="E86" s="931">
        <v>170</v>
      </c>
      <c r="F86" s="931"/>
      <c r="G86" s="931">
        <f t="shared" si="6"/>
        <v>0</v>
      </c>
      <c r="H86" s="931"/>
      <c r="I86" s="931"/>
      <c r="J86" s="931">
        <f t="shared" si="7"/>
        <v>170</v>
      </c>
      <c r="K86" s="931"/>
      <c r="L86" s="931">
        <v>170</v>
      </c>
      <c r="M86" s="931"/>
      <c r="N86" s="931">
        <f t="shared" si="8"/>
        <v>0</v>
      </c>
      <c r="O86" s="931"/>
      <c r="P86" s="931"/>
      <c r="Q86" s="931">
        <f t="shared" si="9"/>
        <v>0</v>
      </c>
      <c r="R86" s="931"/>
      <c r="S86" s="931"/>
      <c r="T86" s="931"/>
      <c r="W86" s="922"/>
      <c r="X86" s="922"/>
      <c r="Z86" s="928"/>
      <c r="AA86" s="928"/>
      <c r="AB86" s="928"/>
      <c r="AC86" s="928"/>
      <c r="AD86" s="928"/>
      <c r="AE86" s="928"/>
      <c r="AF86" s="928"/>
      <c r="AG86" s="928"/>
      <c r="AH86" s="928"/>
      <c r="AI86" s="928"/>
      <c r="AJ86" s="928"/>
      <c r="AK86" s="928"/>
      <c r="AL86" s="928"/>
      <c r="AM86" s="928"/>
      <c r="AN86" s="928"/>
      <c r="AO86" s="928"/>
      <c r="AP86" s="928"/>
      <c r="AQ86" s="928"/>
      <c r="AR86" s="928"/>
      <c r="AS86" s="928"/>
      <c r="AT86" s="928"/>
      <c r="AU86" s="928"/>
      <c r="AV86" s="928"/>
      <c r="AW86" s="928"/>
      <c r="AX86" s="928"/>
      <c r="AY86" s="928"/>
      <c r="AZ86" s="928"/>
      <c r="BA86" s="928"/>
      <c r="BB86" s="928"/>
      <c r="BC86" s="928"/>
      <c r="BD86" s="928"/>
      <c r="BE86" s="928"/>
      <c r="BF86" s="928"/>
      <c r="BG86" s="928"/>
      <c r="BH86" s="928"/>
      <c r="BI86" s="928"/>
      <c r="BJ86" s="928"/>
      <c r="BK86" s="928"/>
      <c r="BL86" s="928"/>
      <c r="BM86" s="928"/>
      <c r="BN86" s="928"/>
      <c r="BO86" s="928"/>
      <c r="BP86" s="928"/>
      <c r="BQ86" s="928"/>
      <c r="BR86" s="928"/>
      <c r="BS86" s="928"/>
      <c r="BT86" s="928"/>
      <c r="BU86" s="928"/>
      <c r="BV86" s="928"/>
      <c r="BW86" s="928"/>
      <c r="BX86" s="928"/>
      <c r="BY86" s="928"/>
      <c r="BZ86" s="928"/>
      <c r="CA86" s="928"/>
      <c r="CB86" s="928"/>
      <c r="CC86" s="928"/>
      <c r="CD86" s="928"/>
      <c r="CE86" s="928"/>
      <c r="CF86" s="928"/>
      <c r="CG86" s="928"/>
      <c r="CH86" s="928"/>
      <c r="CI86" s="928"/>
      <c r="CJ86" s="928"/>
      <c r="CK86" s="928"/>
      <c r="CL86" s="928"/>
      <c r="CM86" s="928"/>
      <c r="CN86" s="928"/>
      <c r="CO86" s="928"/>
      <c r="CP86" s="928"/>
      <c r="CQ86" s="928"/>
      <c r="CR86" s="928"/>
      <c r="CS86" s="928"/>
      <c r="CT86" s="928"/>
      <c r="CU86" s="928"/>
      <c r="CV86" s="928"/>
      <c r="CW86" s="928"/>
      <c r="CX86" s="928"/>
      <c r="CY86" s="928"/>
      <c r="CZ86" s="928"/>
      <c r="DA86" s="928"/>
      <c r="DB86" s="928"/>
      <c r="DC86" s="928"/>
      <c r="DD86" s="928"/>
      <c r="DE86" s="928"/>
      <c r="DF86" s="928"/>
      <c r="DG86" s="928"/>
      <c r="DH86" s="928"/>
      <c r="DI86" s="928"/>
      <c r="DJ86" s="928"/>
      <c r="DK86" s="928"/>
      <c r="DL86" s="928"/>
      <c r="DM86" s="928"/>
      <c r="DN86" s="928"/>
      <c r="DO86" s="928"/>
      <c r="DP86" s="928"/>
      <c r="DQ86" s="928"/>
      <c r="DR86" s="928"/>
      <c r="DS86" s="928"/>
      <c r="DT86" s="928"/>
      <c r="DU86" s="928"/>
      <c r="DV86" s="928"/>
      <c r="DW86" s="928"/>
      <c r="DX86" s="928"/>
      <c r="DY86" s="928"/>
      <c r="DZ86" s="928"/>
      <c r="EA86" s="928"/>
      <c r="EB86" s="928"/>
      <c r="EC86" s="928"/>
      <c r="ED86" s="928"/>
      <c r="EE86" s="928"/>
      <c r="EF86" s="928"/>
      <c r="EG86" s="928"/>
      <c r="EH86" s="928"/>
      <c r="EI86" s="928"/>
      <c r="EJ86" s="928"/>
      <c r="EK86" s="928"/>
      <c r="EL86" s="928"/>
      <c r="EM86" s="928"/>
      <c r="EN86" s="928"/>
      <c r="EO86" s="928"/>
      <c r="EP86" s="928"/>
      <c r="EQ86" s="928"/>
      <c r="ER86" s="928"/>
      <c r="ES86" s="928"/>
      <c r="ET86" s="928"/>
      <c r="EU86" s="928"/>
      <c r="EV86" s="928"/>
      <c r="EW86" s="928"/>
      <c r="EX86" s="928"/>
      <c r="EY86" s="928"/>
      <c r="EZ86" s="928"/>
      <c r="FA86" s="928"/>
      <c r="FB86" s="928"/>
      <c r="FC86" s="928"/>
      <c r="FD86" s="928"/>
      <c r="FE86" s="928"/>
      <c r="FF86" s="928"/>
      <c r="FG86" s="928"/>
      <c r="FH86" s="928"/>
      <c r="FI86" s="928"/>
      <c r="FJ86" s="928"/>
      <c r="FK86" s="928"/>
      <c r="FL86" s="928"/>
      <c r="FM86" s="928"/>
      <c r="FN86" s="928"/>
      <c r="FO86" s="928"/>
      <c r="FP86" s="928"/>
      <c r="FQ86" s="928"/>
      <c r="FR86" s="928"/>
      <c r="FS86" s="928"/>
      <c r="FT86" s="928"/>
      <c r="FU86" s="928"/>
      <c r="FV86" s="928"/>
      <c r="FW86" s="928"/>
      <c r="FX86" s="928"/>
      <c r="FY86" s="928"/>
      <c r="FZ86" s="928"/>
      <c r="GA86" s="928"/>
      <c r="GB86" s="928"/>
      <c r="GC86" s="928"/>
      <c r="GD86" s="928"/>
      <c r="GE86" s="928"/>
      <c r="GF86" s="928"/>
      <c r="GG86" s="928"/>
      <c r="GH86" s="928"/>
      <c r="GI86" s="928"/>
      <c r="GJ86" s="928"/>
      <c r="GK86" s="928"/>
      <c r="GL86" s="928"/>
      <c r="GM86" s="928"/>
      <c r="GN86" s="928"/>
      <c r="GO86" s="928"/>
      <c r="GP86" s="928"/>
      <c r="GQ86" s="928"/>
      <c r="GR86" s="928"/>
      <c r="GS86" s="928"/>
      <c r="GT86" s="928"/>
      <c r="GU86" s="928"/>
      <c r="GV86" s="928"/>
      <c r="GW86" s="928"/>
      <c r="GX86" s="928"/>
      <c r="GY86" s="928"/>
      <c r="GZ86" s="928"/>
      <c r="HA86" s="928"/>
      <c r="HB86" s="928"/>
      <c r="HC86" s="928"/>
      <c r="HD86" s="928"/>
      <c r="HE86" s="928"/>
      <c r="HF86" s="928"/>
      <c r="HG86" s="928"/>
      <c r="HH86" s="928"/>
      <c r="HI86" s="928"/>
      <c r="HJ86" s="928"/>
      <c r="HK86" s="928"/>
      <c r="HL86" s="928"/>
      <c r="HM86" s="928"/>
      <c r="HN86" s="928"/>
      <c r="HO86" s="928"/>
      <c r="HP86" s="928"/>
      <c r="HQ86" s="928"/>
      <c r="HR86" s="928"/>
      <c r="HS86" s="928"/>
      <c r="HT86" s="928"/>
      <c r="HU86" s="928"/>
      <c r="HV86" s="928"/>
      <c r="HW86" s="928"/>
      <c r="HX86" s="928"/>
      <c r="HY86" s="928"/>
    </row>
    <row r="87" spans="1:233" s="928" customFormat="1">
      <c r="A87" s="929">
        <v>28</v>
      </c>
      <c r="B87" s="321" t="s">
        <v>1782</v>
      </c>
      <c r="C87" s="931">
        <f t="shared" si="5"/>
        <v>105</v>
      </c>
      <c r="D87" s="931"/>
      <c r="E87" s="931">
        <v>105</v>
      </c>
      <c r="F87" s="931"/>
      <c r="G87" s="931">
        <f t="shared" si="6"/>
        <v>0</v>
      </c>
      <c r="H87" s="931"/>
      <c r="I87" s="931"/>
      <c r="J87" s="931">
        <f t="shared" si="7"/>
        <v>105</v>
      </c>
      <c r="K87" s="931"/>
      <c r="L87" s="931">
        <v>105</v>
      </c>
      <c r="M87" s="931"/>
      <c r="N87" s="931">
        <f t="shared" si="8"/>
        <v>0</v>
      </c>
      <c r="O87" s="931"/>
      <c r="P87" s="931"/>
      <c r="Q87" s="931">
        <f t="shared" si="9"/>
        <v>0</v>
      </c>
      <c r="R87" s="931"/>
      <c r="S87" s="931"/>
      <c r="T87" s="931"/>
      <c r="W87" s="922"/>
      <c r="X87" s="922"/>
    </row>
    <row r="88" spans="1:233" s="927" customFormat="1">
      <c r="A88" s="929">
        <v>29</v>
      </c>
      <c r="B88" s="930" t="s">
        <v>1783</v>
      </c>
      <c r="C88" s="931">
        <f t="shared" si="5"/>
        <v>105</v>
      </c>
      <c r="D88" s="931"/>
      <c r="E88" s="931">
        <v>105</v>
      </c>
      <c r="F88" s="931"/>
      <c r="G88" s="931">
        <f t="shared" si="6"/>
        <v>0</v>
      </c>
      <c r="H88" s="931"/>
      <c r="I88" s="931"/>
      <c r="J88" s="931">
        <f t="shared" si="7"/>
        <v>105</v>
      </c>
      <c r="K88" s="931"/>
      <c r="L88" s="931">
        <v>105</v>
      </c>
      <c r="M88" s="931"/>
      <c r="N88" s="931">
        <f t="shared" si="8"/>
        <v>0</v>
      </c>
      <c r="O88" s="931"/>
      <c r="P88" s="931"/>
      <c r="Q88" s="931">
        <f t="shared" si="9"/>
        <v>0</v>
      </c>
      <c r="R88" s="931"/>
      <c r="S88" s="931"/>
      <c r="T88" s="931"/>
      <c r="W88" s="922"/>
      <c r="X88" s="922"/>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c r="DI88" s="928"/>
      <c r="DJ88" s="928"/>
      <c r="DK88" s="928"/>
      <c r="DL88" s="928"/>
      <c r="DM88" s="928"/>
      <c r="DN88" s="928"/>
      <c r="DO88" s="928"/>
      <c r="DP88" s="928"/>
      <c r="DQ88" s="928"/>
      <c r="DR88" s="928"/>
      <c r="DS88" s="928"/>
      <c r="DT88" s="928"/>
      <c r="DU88" s="928"/>
      <c r="DV88" s="928"/>
      <c r="DW88" s="928"/>
      <c r="DX88" s="928"/>
      <c r="DY88" s="928"/>
      <c r="DZ88" s="928"/>
      <c r="EA88" s="928"/>
      <c r="EB88" s="928"/>
      <c r="EC88" s="928"/>
      <c r="ED88" s="928"/>
      <c r="EE88" s="928"/>
      <c r="EF88" s="928"/>
      <c r="EG88" s="928"/>
      <c r="EH88" s="928"/>
      <c r="EI88" s="928"/>
      <c r="EJ88" s="928"/>
      <c r="EK88" s="928"/>
      <c r="EL88" s="928"/>
      <c r="EM88" s="928"/>
      <c r="EN88" s="928"/>
      <c r="EO88" s="928"/>
      <c r="EP88" s="928"/>
      <c r="EQ88" s="928"/>
      <c r="ER88" s="928"/>
      <c r="ES88" s="928"/>
      <c r="ET88" s="928"/>
      <c r="EU88" s="928"/>
      <c r="EV88" s="928"/>
      <c r="EW88" s="928"/>
      <c r="EX88" s="928"/>
      <c r="EY88" s="928"/>
      <c r="EZ88" s="928"/>
      <c r="FA88" s="928"/>
      <c r="FB88" s="928"/>
      <c r="FC88" s="928"/>
      <c r="FD88" s="928"/>
      <c r="FE88" s="928"/>
      <c r="FF88" s="928"/>
      <c r="FG88" s="928"/>
      <c r="FH88" s="928"/>
      <c r="FI88" s="928"/>
      <c r="FJ88" s="928"/>
      <c r="FK88" s="928"/>
      <c r="FL88" s="928"/>
      <c r="FM88" s="928"/>
      <c r="FN88" s="928"/>
      <c r="FO88" s="928"/>
      <c r="FP88" s="928"/>
      <c r="FQ88" s="928"/>
      <c r="FR88" s="928"/>
      <c r="FS88" s="928"/>
      <c r="FT88" s="928"/>
      <c r="FU88" s="928"/>
      <c r="FV88" s="928"/>
      <c r="FW88" s="928"/>
      <c r="FX88" s="928"/>
      <c r="FY88" s="928"/>
      <c r="FZ88" s="928"/>
      <c r="GA88" s="928"/>
      <c r="GB88" s="928"/>
      <c r="GC88" s="928"/>
      <c r="GD88" s="928"/>
      <c r="GE88" s="928"/>
      <c r="GF88" s="928"/>
      <c r="GG88" s="928"/>
      <c r="GH88" s="928"/>
      <c r="GI88" s="928"/>
      <c r="GJ88" s="928"/>
      <c r="GK88" s="928"/>
      <c r="GL88" s="928"/>
      <c r="GM88" s="928"/>
      <c r="GN88" s="928"/>
      <c r="GO88" s="928"/>
      <c r="GP88" s="928"/>
      <c r="GQ88" s="928"/>
      <c r="GR88" s="928"/>
      <c r="GS88" s="928"/>
      <c r="GT88" s="928"/>
      <c r="GU88" s="928"/>
      <c r="GV88" s="928"/>
      <c r="GW88" s="928"/>
      <c r="GX88" s="928"/>
      <c r="GY88" s="928"/>
      <c r="GZ88" s="928"/>
      <c r="HA88" s="928"/>
      <c r="HB88" s="928"/>
      <c r="HC88" s="928"/>
      <c r="HD88" s="928"/>
      <c r="HE88" s="928"/>
      <c r="HF88" s="928"/>
      <c r="HG88" s="928"/>
      <c r="HH88" s="928"/>
      <c r="HI88" s="928"/>
      <c r="HJ88" s="928"/>
      <c r="HK88" s="928"/>
      <c r="HL88" s="928"/>
      <c r="HM88" s="928"/>
      <c r="HN88" s="928"/>
      <c r="HO88" s="928"/>
      <c r="HP88" s="928"/>
      <c r="HQ88" s="928"/>
      <c r="HR88" s="928"/>
      <c r="HS88" s="928"/>
      <c r="HT88" s="928"/>
      <c r="HU88" s="928"/>
      <c r="HV88" s="928"/>
      <c r="HW88" s="928"/>
      <c r="HX88" s="928"/>
      <c r="HY88" s="928"/>
    </row>
    <row r="89" spans="1:233" s="928" customFormat="1">
      <c r="A89" s="929">
        <v>30</v>
      </c>
      <c r="B89" s="321" t="s">
        <v>1784</v>
      </c>
      <c r="C89" s="931">
        <f t="shared" si="5"/>
        <v>105</v>
      </c>
      <c r="D89" s="931"/>
      <c r="E89" s="931">
        <v>105</v>
      </c>
      <c r="F89" s="931"/>
      <c r="G89" s="931">
        <f t="shared" si="6"/>
        <v>0</v>
      </c>
      <c r="H89" s="931"/>
      <c r="I89" s="931"/>
      <c r="J89" s="931">
        <f t="shared" si="7"/>
        <v>105</v>
      </c>
      <c r="K89" s="931"/>
      <c r="L89" s="931">
        <v>105</v>
      </c>
      <c r="M89" s="931"/>
      <c r="N89" s="931">
        <f t="shared" si="8"/>
        <v>0</v>
      </c>
      <c r="O89" s="931"/>
      <c r="P89" s="931"/>
      <c r="Q89" s="931">
        <f t="shared" si="9"/>
        <v>0</v>
      </c>
      <c r="R89" s="931"/>
      <c r="S89" s="931"/>
      <c r="T89" s="931"/>
      <c r="W89" s="922"/>
      <c r="X89" s="922"/>
    </row>
    <row r="90" spans="1:233" s="928" customFormat="1">
      <c r="A90" s="929">
        <v>31</v>
      </c>
      <c r="B90" s="321" t="s">
        <v>1785</v>
      </c>
      <c r="C90" s="931">
        <f t="shared" si="5"/>
        <v>105</v>
      </c>
      <c r="D90" s="931"/>
      <c r="E90" s="931">
        <v>105</v>
      </c>
      <c r="F90" s="931"/>
      <c r="G90" s="931">
        <f t="shared" si="6"/>
        <v>0</v>
      </c>
      <c r="H90" s="931"/>
      <c r="I90" s="931"/>
      <c r="J90" s="931">
        <f t="shared" si="7"/>
        <v>105</v>
      </c>
      <c r="K90" s="931"/>
      <c r="L90" s="931">
        <v>105</v>
      </c>
      <c r="M90" s="931"/>
      <c r="N90" s="931">
        <f t="shared" si="8"/>
        <v>0</v>
      </c>
      <c r="O90" s="931"/>
      <c r="P90" s="931"/>
      <c r="Q90" s="931">
        <f t="shared" si="9"/>
        <v>0</v>
      </c>
      <c r="R90" s="931"/>
      <c r="S90" s="931"/>
      <c r="T90" s="931"/>
      <c r="W90" s="922"/>
      <c r="X90" s="922"/>
    </row>
    <row r="91" spans="1:233" s="928" customFormat="1">
      <c r="A91" s="929">
        <v>32</v>
      </c>
      <c r="B91" s="321" t="s">
        <v>1786</v>
      </c>
      <c r="C91" s="931">
        <f t="shared" si="5"/>
        <v>135</v>
      </c>
      <c r="D91" s="931"/>
      <c r="E91" s="931">
        <v>135</v>
      </c>
      <c r="F91" s="931"/>
      <c r="G91" s="931">
        <f t="shared" si="6"/>
        <v>0</v>
      </c>
      <c r="H91" s="931"/>
      <c r="I91" s="931"/>
      <c r="J91" s="931">
        <f t="shared" si="7"/>
        <v>135</v>
      </c>
      <c r="K91" s="931"/>
      <c r="L91" s="931">
        <v>135</v>
      </c>
      <c r="M91" s="931"/>
      <c r="N91" s="931">
        <f t="shared" si="8"/>
        <v>0</v>
      </c>
      <c r="O91" s="931"/>
      <c r="P91" s="931"/>
      <c r="Q91" s="931">
        <f t="shared" si="9"/>
        <v>0</v>
      </c>
      <c r="R91" s="931"/>
      <c r="S91" s="931"/>
      <c r="T91" s="931"/>
      <c r="W91" s="922"/>
      <c r="X91" s="922"/>
    </row>
    <row r="92" spans="1:233" s="928" customFormat="1">
      <c r="A92" s="929">
        <v>33</v>
      </c>
      <c r="B92" s="321" t="s">
        <v>1787</v>
      </c>
      <c r="C92" s="931">
        <f t="shared" si="5"/>
        <v>105</v>
      </c>
      <c r="D92" s="931"/>
      <c r="E92" s="931">
        <v>105</v>
      </c>
      <c r="F92" s="931"/>
      <c r="G92" s="931">
        <f t="shared" si="6"/>
        <v>0</v>
      </c>
      <c r="H92" s="931"/>
      <c r="I92" s="931"/>
      <c r="J92" s="931">
        <f t="shared" si="7"/>
        <v>105</v>
      </c>
      <c r="K92" s="931"/>
      <c r="L92" s="931">
        <v>105</v>
      </c>
      <c r="M92" s="931"/>
      <c r="N92" s="931">
        <f t="shared" si="8"/>
        <v>0</v>
      </c>
      <c r="O92" s="931"/>
      <c r="P92" s="931"/>
      <c r="Q92" s="931">
        <f t="shared" si="9"/>
        <v>0</v>
      </c>
      <c r="R92" s="931"/>
      <c r="S92" s="931"/>
      <c r="T92" s="931"/>
      <c r="W92" s="922"/>
      <c r="X92" s="922"/>
    </row>
    <row r="93" spans="1:233" s="928" customFormat="1">
      <c r="A93" s="929">
        <v>34</v>
      </c>
      <c r="B93" s="321" t="s">
        <v>1788</v>
      </c>
      <c r="C93" s="931">
        <f t="shared" si="5"/>
        <v>105</v>
      </c>
      <c r="D93" s="931"/>
      <c r="E93" s="931">
        <v>105</v>
      </c>
      <c r="F93" s="931"/>
      <c r="G93" s="931">
        <f t="shared" si="6"/>
        <v>0</v>
      </c>
      <c r="H93" s="931"/>
      <c r="I93" s="931"/>
      <c r="J93" s="931">
        <f t="shared" si="7"/>
        <v>105</v>
      </c>
      <c r="K93" s="931"/>
      <c r="L93" s="931">
        <v>105</v>
      </c>
      <c r="M93" s="931"/>
      <c r="N93" s="931">
        <f t="shared" si="8"/>
        <v>0</v>
      </c>
      <c r="O93" s="931"/>
      <c r="P93" s="931"/>
      <c r="Q93" s="931">
        <f t="shared" si="9"/>
        <v>0</v>
      </c>
      <c r="R93" s="931"/>
      <c r="S93" s="931"/>
      <c r="T93" s="931"/>
      <c r="W93" s="922"/>
      <c r="X93" s="922"/>
    </row>
    <row r="94" spans="1:233" s="928" customFormat="1">
      <c r="A94" s="929">
        <v>35</v>
      </c>
      <c r="B94" s="321" t="s">
        <v>1789</v>
      </c>
      <c r="C94" s="931">
        <f t="shared" si="5"/>
        <v>105</v>
      </c>
      <c r="D94" s="931"/>
      <c r="E94" s="931">
        <v>105</v>
      </c>
      <c r="F94" s="931"/>
      <c r="G94" s="931">
        <f t="shared" si="6"/>
        <v>0</v>
      </c>
      <c r="H94" s="931"/>
      <c r="I94" s="931"/>
      <c r="J94" s="931">
        <f t="shared" si="7"/>
        <v>105</v>
      </c>
      <c r="K94" s="931"/>
      <c r="L94" s="931">
        <v>105</v>
      </c>
      <c r="M94" s="931"/>
      <c r="N94" s="931">
        <f t="shared" si="8"/>
        <v>0</v>
      </c>
      <c r="O94" s="931"/>
      <c r="P94" s="931"/>
      <c r="Q94" s="931">
        <f t="shared" si="9"/>
        <v>0</v>
      </c>
      <c r="R94" s="931"/>
      <c r="S94" s="931"/>
      <c r="T94" s="931"/>
      <c r="W94" s="922"/>
      <c r="X94" s="922"/>
    </row>
    <row r="95" spans="1:233" s="927" customFormat="1">
      <c r="A95" s="929">
        <v>36</v>
      </c>
      <c r="B95" s="930" t="s">
        <v>1790</v>
      </c>
      <c r="C95" s="931">
        <f t="shared" si="5"/>
        <v>0</v>
      </c>
      <c r="D95" s="931"/>
      <c r="E95" s="931"/>
      <c r="F95" s="931"/>
      <c r="G95" s="931">
        <f t="shared" si="6"/>
        <v>0</v>
      </c>
      <c r="H95" s="931"/>
      <c r="I95" s="931"/>
      <c r="J95" s="931">
        <f t="shared" si="7"/>
        <v>0</v>
      </c>
      <c r="K95" s="931"/>
      <c r="L95" s="931"/>
      <c r="M95" s="931"/>
      <c r="N95" s="931">
        <f t="shared" si="8"/>
        <v>0</v>
      </c>
      <c r="O95" s="931"/>
      <c r="P95" s="931"/>
      <c r="Q95" s="931">
        <f t="shared" si="9"/>
        <v>0</v>
      </c>
      <c r="R95" s="931"/>
      <c r="S95" s="931"/>
      <c r="T95" s="931"/>
      <c r="W95" s="922"/>
      <c r="X95" s="922"/>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928"/>
      <c r="EV95" s="928"/>
      <c r="EW95" s="928"/>
      <c r="EX95" s="928"/>
      <c r="EY95" s="928"/>
      <c r="EZ95" s="928"/>
      <c r="FA95" s="928"/>
      <c r="FB95" s="928"/>
      <c r="FC95" s="928"/>
      <c r="FD95" s="928"/>
      <c r="FE95" s="928"/>
      <c r="FF95" s="928"/>
      <c r="FG95" s="928"/>
      <c r="FH95" s="928"/>
      <c r="FI95" s="928"/>
      <c r="FJ95" s="928"/>
      <c r="FK95" s="928"/>
      <c r="FL95" s="928"/>
      <c r="FM95" s="928"/>
      <c r="FN95" s="928"/>
      <c r="FO95" s="928"/>
      <c r="FP95" s="928"/>
      <c r="FQ95" s="928"/>
      <c r="FR95" s="928"/>
      <c r="FS95" s="928"/>
      <c r="FT95" s="928"/>
      <c r="FU95" s="928"/>
      <c r="FV95" s="928"/>
      <c r="FW95" s="928"/>
      <c r="FX95" s="928"/>
      <c r="FY95" s="928"/>
      <c r="FZ95" s="928"/>
      <c r="GA95" s="928"/>
      <c r="GB95" s="928"/>
      <c r="GC95" s="928"/>
      <c r="GD95" s="928"/>
      <c r="GE95" s="928"/>
      <c r="GF95" s="928"/>
      <c r="GG95" s="928"/>
      <c r="GH95" s="928"/>
      <c r="GI95" s="928"/>
      <c r="GJ95" s="928"/>
      <c r="GK95" s="928"/>
      <c r="GL95" s="928"/>
      <c r="GM95" s="928"/>
      <c r="GN95" s="928"/>
      <c r="GO95" s="928"/>
      <c r="GP95" s="928"/>
      <c r="GQ95" s="928"/>
      <c r="GR95" s="928"/>
      <c r="GS95" s="928"/>
      <c r="GT95" s="928"/>
      <c r="GU95" s="928"/>
      <c r="GV95" s="928"/>
      <c r="GW95" s="928"/>
      <c r="GX95" s="928"/>
      <c r="GY95" s="928"/>
      <c r="GZ95" s="928"/>
      <c r="HA95" s="928"/>
      <c r="HB95" s="928"/>
      <c r="HC95" s="928"/>
      <c r="HD95" s="928"/>
      <c r="HE95" s="928"/>
      <c r="HF95" s="928"/>
      <c r="HG95" s="928"/>
      <c r="HH95" s="928"/>
      <c r="HI95" s="928"/>
      <c r="HJ95" s="928"/>
      <c r="HK95" s="928"/>
      <c r="HL95" s="928"/>
      <c r="HM95" s="928"/>
      <c r="HN95" s="928"/>
      <c r="HO95" s="928"/>
      <c r="HP95" s="928"/>
      <c r="HQ95" s="928"/>
      <c r="HR95" s="928"/>
      <c r="HS95" s="928"/>
      <c r="HT95" s="928"/>
      <c r="HU95" s="928"/>
      <c r="HV95" s="928"/>
      <c r="HW95" s="928"/>
      <c r="HX95" s="928"/>
      <c r="HY95" s="928"/>
    </row>
    <row r="96" spans="1:233" s="927" customFormat="1">
      <c r="A96" s="929">
        <v>37</v>
      </c>
      <c r="B96" s="930" t="s">
        <v>3822</v>
      </c>
      <c r="C96" s="931">
        <f t="shared" si="5"/>
        <v>100</v>
      </c>
      <c r="D96" s="931"/>
      <c r="E96" s="931">
        <v>100</v>
      </c>
      <c r="F96" s="931"/>
      <c r="G96" s="931">
        <f t="shared" si="6"/>
        <v>0</v>
      </c>
      <c r="H96" s="931"/>
      <c r="I96" s="931"/>
      <c r="J96" s="931">
        <f t="shared" si="7"/>
        <v>100</v>
      </c>
      <c r="K96" s="931"/>
      <c r="L96" s="931">
        <v>100</v>
      </c>
      <c r="M96" s="931"/>
      <c r="N96" s="931">
        <f t="shared" si="8"/>
        <v>0</v>
      </c>
      <c r="O96" s="931"/>
      <c r="P96" s="931"/>
      <c r="Q96" s="931">
        <f t="shared" si="9"/>
        <v>0</v>
      </c>
      <c r="R96" s="931"/>
      <c r="S96" s="931"/>
      <c r="T96" s="931"/>
      <c r="W96" s="922"/>
      <c r="X96" s="922"/>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c r="DI96" s="928"/>
      <c r="DJ96" s="928"/>
      <c r="DK96" s="928"/>
      <c r="DL96" s="928"/>
      <c r="DM96" s="928"/>
      <c r="DN96" s="928"/>
      <c r="DO96" s="928"/>
      <c r="DP96" s="928"/>
      <c r="DQ96" s="928"/>
      <c r="DR96" s="928"/>
      <c r="DS96" s="928"/>
      <c r="DT96" s="928"/>
      <c r="DU96" s="928"/>
      <c r="DV96" s="928"/>
      <c r="DW96" s="928"/>
      <c r="DX96" s="928"/>
      <c r="DY96" s="928"/>
      <c r="DZ96" s="928"/>
      <c r="EA96" s="928"/>
      <c r="EB96" s="928"/>
      <c r="EC96" s="928"/>
      <c r="ED96" s="928"/>
      <c r="EE96" s="928"/>
      <c r="EF96" s="928"/>
      <c r="EG96" s="928"/>
      <c r="EH96" s="928"/>
      <c r="EI96" s="928"/>
      <c r="EJ96" s="928"/>
      <c r="EK96" s="928"/>
      <c r="EL96" s="928"/>
      <c r="EM96" s="928"/>
      <c r="EN96" s="928"/>
      <c r="EO96" s="928"/>
      <c r="EP96" s="928"/>
      <c r="EQ96" s="928"/>
      <c r="ER96" s="928"/>
      <c r="ES96" s="928"/>
      <c r="ET96" s="928"/>
      <c r="EU96" s="928"/>
      <c r="EV96" s="928"/>
      <c r="EW96" s="928"/>
      <c r="EX96" s="928"/>
      <c r="EY96" s="928"/>
      <c r="EZ96" s="928"/>
      <c r="FA96" s="928"/>
      <c r="FB96" s="928"/>
      <c r="FC96" s="928"/>
      <c r="FD96" s="928"/>
      <c r="FE96" s="928"/>
      <c r="FF96" s="928"/>
      <c r="FG96" s="928"/>
      <c r="FH96" s="928"/>
      <c r="FI96" s="928"/>
      <c r="FJ96" s="928"/>
      <c r="FK96" s="928"/>
      <c r="FL96" s="928"/>
      <c r="FM96" s="928"/>
      <c r="FN96" s="928"/>
      <c r="FO96" s="928"/>
      <c r="FP96" s="928"/>
      <c r="FQ96" s="928"/>
      <c r="FR96" s="928"/>
      <c r="FS96" s="928"/>
      <c r="FT96" s="928"/>
      <c r="FU96" s="928"/>
      <c r="FV96" s="928"/>
      <c r="FW96" s="928"/>
      <c r="FX96" s="928"/>
      <c r="FY96" s="928"/>
      <c r="FZ96" s="928"/>
      <c r="GA96" s="928"/>
      <c r="GB96" s="928"/>
      <c r="GC96" s="928"/>
      <c r="GD96" s="928"/>
      <c r="GE96" s="928"/>
      <c r="GF96" s="928"/>
      <c r="GG96" s="928"/>
      <c r="GH96" s="928"/>
      <c r="GI96" s="928"/>
      <c r="GJ96" s="928"/>
      <c r="GK96" s="928"/>
      <c r="GL96" s="928"/>
      <c r="GM96" s="928"/>
      <c r="GN96" s="928"/>
      <c r="GO96" s="928"/>
      <c r="GP96" s="928"/>
      <c r="GQ96" s="928"/>
      <c r="GR96" s="928"/>
      <c r="GS96" s="928"/>
      <c r="GT96" s="928"/>
      <c r="GU96" s="928"/>
      <c r="GV96" s="928"/>
      <c r="GW96" s="928"/>
      <c r="GX96" s="928"/>
      <c r="GY96" s="928"/>
      <c r="GZ96" s="928"/>
      <c r="HA96" s="928"/>
      <c r="HB96" s="928"/>
      <c r="HC96" s="928"/>
      <c r="HD96" s="928"/>
      <c r="HE96" s="928"/>
      <c r="HF96" s="928"/>
      <c r="HG96" s="928"/>
      <c r="HH96" s="928"/>
      <c r="HI96" s="928"/>
      <c r="HJ96" s="928"/>
      <c r="HK96" s="928"/>
      <c r="HL96" s="928"/>
      <c r="HM96" s="928"/>
      <c r="HN96" s="928"/>
      <c r="HO96" s="928"/>
      <c r="HP96" s="928"/>
      <c r="HQ96" s="928"/>
      <c r="HR96" s="928"/>
      <c r="HS96" s="928"/>
      <c r="HT96" s="928"/>
      <c r="HU96" s="928"/>
      <c r="HV96" s="928"/>
      <c r="HW96" s="928"/>
      <c r="HX96" s="928"/>
      <c r="HY96" s="928"/>
    </row>
    <row r="97" spans="1:233" s="928" customFormat="1">
      <c r="A97" s="929">
        <v>38</v>
      </c>
      <c r="B97" s="321" t="s">
        <v>1791</v>
      </c>
      <c r="C97" s="931">
        <f t="shared" si="5"/>
        <v>105</v>
      </c>
      <c r="D97" s="931"/>
      <c r="E97" s="931">
        <v>105</v>
      </c>
      <c r="F97" s="931"/>
      <c r="G97" s="931">
        <f t="shared" si="6"/>
        <v>0</v>
      </c>
      <c r="H97" s="931"/>
      <c r="I97" s="931"/>
      <c r="J97" s="931">
        <f t="shared" si="7"/>
        <v>105</v>
      </c>
      <c r="K97" s="931"/>
      <c r="L97" s="931">
        <v>105</v>
      </c>
      <c r="M97" s="931"/>
      <c r="N97" s="931">
        <f t="shared" si="8"/>
        <v>0</v>
      </c>
      <c r="O97" s="931"/>
      <c r="P97" s="931"/>
      <c r="Q97" s="931">
        <f t="shared" si="9"/>
        <v>0</v>
      </c>
      <c r="R97" s="931"/>
      <c r="S97" s="931"/>
      <c r="T97" s="931"/>
      <c r="W97" s="922"/>
      <c r="X97" s="922"/>
    </row>
    <row r="98" spans="1:233" s="928" customFormat="1">
      <c r="A98" s="929">
        <v>39</v>
      </c>
      <c r="B98" s="945" t="s">
        <v>1792</v>
      </c>
      <c r="C98" s="931">
        <f t="shared" si="5"/>
        <v>105</v>
      </c>
      <c r="D98" s="931"/>
      <c r="E98" s="931">
        <v>105</v>
      </c>
      <c r="F98" s="931"/>
      <c r="G98" s="931">
        <f t="shared" si="6"/>
        <v>0</v>
      </c>
      <c r="H98" s="931"/>
      <c r="I98" s="931"/>
      <c r="J98" s="931">
        <f t="shared" si="7"/>
        <v>78</v>
      </c>
      <c r="K98" s="931"/>
      <c r="L98" s="931">
        <v>78</v>
      </c>
      <c r="M98" s="931"/>
      <c r="N98" s="931">
        <f t="shared" si="8"/>
        <v>0</v>
      </c>
      <c r="O98" s="931"/>
      <c r="P98" s="931"/>
      <c r="Q98" s="931">
        <f t="shared" si="9"/>
        <v>27</v>
      </c>
      <c r="R98" s="931"/>
      <c r="S98" s="931"/>
      <c r="T98" s="931"/>
      <c r="W98" s="922"/>
      <c r="X98" s="922"/>
    </row>
    <row r="99" spans="1:233" s="927" customFormat="1">
      <c r="A99" s="946" t="s">
        <v>422</v>
      </c>
      <c r="B99" s="947" t="s">
        <v>1793</v>
      </c>
      <c r="C99" s="309">
        <f>SUBTOTAL(9,C100:C137)</f>
        <v>312694</v>
      </c>
      <c r="D99" s="309">
        <f>SUBTOTAL(9,D100:D137)</f>
        <v>0</v>
      </c>
      <c r="E99" s="309">
        <f>SUBTOTAL(9,E100:E137)</f>
        <v>312694</v>
      </c>
      <c r="F99" s="309"/>
      <c r="G99" s="309">
        <f t="shared" ref="G99:T99" si="10">SUBTOTAL(9,G100:G137)</f>
        <v>0</v>
      </c>
      <c r="H99" s="309">
        <f t="shared" si="10"/>
        <v>0</v>
      </c>
      <c r="I99" s="309">
        <f t="shared" si="10"/>
        <v>0</v>
      </c>
      <c r="J99" s="309">
        <f t="shared" si="10"/>
        <v>309839</v>
      </c>
      <c r="K99" s="309">
        <f t="shared" si="10"/>
        <v>0</v>
      </c>
      <c r="L99" s="309">
        <f t="shared" si="10"/>
        <v>309839</v>
      </c>
      <c r="M99" s="309">
        <f t="shared" si="10"/>
        <v>0</v>
      </c>
      <c r="N99" s="309">
        <f t="shared" si="10"/>
        <v>0</v>
      </c>
      <c r="O99" s="309">
        <f t="shared" si="10"/>
        <v>0</v>
      </c>
      <c r="P99" s="309">
        <f t="shared" si="10"/>
        <v>0</v>
      </c>
      <c r="Q99" s="309">
        <f t="shared" si="10"/>
        <v>2855</v>
      </c>
      <c r="R99" s="309">
        <f t="shared" si="10"/>
        <v>0</v>
      </c>
      <c r="S99" s="309">
        <f t="shared" si="10"/>
        <v>0</v>
      </c>
      <c r="T99" s="309">
        <f t="shared" si="10"/>
        <v>0</v>
      </c>
      <c r="V99" s="922">
        <f>C99-L99-Q99</f>
        <v>0</v>
      </c>
      <c r="W99" s="922"/>
      <c r="X99" s="922"/>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c r="DI99" s="928"/>
      <c r="DJ99" s="928"/>
      <c r="DK99" s="928"/>
      <c r="DL99" s="928"/>
      <c r="DM99" s="928"/>
      <c r="DN99" s="928"/>
      <c r="DO99" s="928"/>
      <c r="DP99" s="928"/>
      <c r="DQ99" s="928"/>
      <c r="DR99" s="928"/>
      <c r="DS99" s="928"/>
      <c r="DT99" s="928"/>
      <c r="DU99" s="928"/>
      <c r="DV99" s="928"/>
      <c r="DW99" s="928"/>
      <c r="DX99" s="928"/>
      <c r="DY99" s="928"/>
      <c r="DZ99" s="928"/>
      <c r="EA99" s="928"/>
      <c r="EB99" s="928"/>
      <c r="EC99" s="928"/>
      <c r="ED99" s="928"/>
      <c r="EE99" s="928"/>
      <c r="EF99" s="928"/>
      <c r="EG99" s="928"/>
      <c r="EH99" s="928"/>
      <c r="EI99" s="928"/>
      <c r="EJ99" s="928"/>
      <c r="EK99" s="928"/>
      <c r="EL99" s="928"/>
      <c r="EM99" s="928"/>
      <c r="EN99" s="928"/>
      <c r="EO99" s="928"/>
      <c r="EP99" s="928"/>
      <c r="EQ99" s="928"/>
      <c r="ER99" s="928"/>
      <c r="ES99" s="928"/>
      <c r="ET99" s="928"/>
      <c r="EU99" s="928"/>
      <c r="EV99" s="928"/>
      <c r="EW99" s="928"/>
      <c r="EX99" s="928"/>
      <c r="EY99" s="928"/>
      <c r="EZ99" s="928"/>
      <c r="FA99" s="928"/>
      <c r="FB99" s="928"/>
      <c r="FC99" s="928"/>
      <c r="FD99" s="928"/>
      <c r="FE99" s="928"/>
      <c r="FF99" s="928"/>
      <c r="FG99" s="928"/>
      <c r="FH99" s="928"/>
      <c r="FI99" s="928"/>
      <c r="FJ99" s="928"/>
      <c r="FK99" s="928"/>
      <c r="FL99" s="928"/>
      <c r="FM99" s="928"/>
      <c r="FN99" s="928"/>
      <c r="FO99" s="928"/>
      <c r="FP99" s="928"/>
      <c r="FQ99" s="928"/>
      <c r="FR99" s="928"/>
      <c r="FS99" s="928"/>
      <c r="FT99" s="928"/>
      <c r="FU99" s="928"/>
      <c r="FV99" s="928"/>
      <c r="FW99" s="928"/>
      <c r="FX99" s="928"/>
      <c r="FY99" s="928"/>
      <c r="FZ99" s="928"/>
      <c r="GA99" s="928"/>
      <c r="GB99" s="928"/>
      <c r="GC99" s="928"/>
      <c r="GD99" s="928"/>
      <c r="GE99" s="928"/>
      <c r="GF99" s="928"/>
      <c r="GG99" s="928"/>
      <c r="GH99" s="928"/>
      <c r="GI99" s="928"/>
      <c r="GJ99" s="928"/>
      <c r="GK99" s="928"/>
      <c r="GL99" s="928"/>
      <c r="GM99" s="928"/>
      <c r="GN99" s="928"/>
      <c r="GO99" s="928"/>
      <c r="GP99" s="928"/>
      <c r="GQ99" s="928"/>
      <c r="GR99" s="928"/>
      <c r="GS99" s="928"/>
      <c r="GT99" s="928"/>
      <c r="GU99" s="928"/>
      <c r="GV99" s="928"/>
      <c r="GW99" s="928"/>
      <c r="GX99" s="928"/>
      <c r="GY99" s="928"/>
      <c r="GZ99" s="928"/>
      <c r="HA99" s="928"/>
      <c r="HB99" s="928"/>
      <c r="HC99" s="928"/>
      <c r="HD99" s="928"/>
      <c r="HE99" s="928"/>
      <c r="HF99" s="928"/>
      <c r="HG99" s="928"/>
      <c r="HH99" s="928"/>
      <c r="HI99" s="928"/>
      <c r="HJ99" s="928"/>
      <c r="HK99" s="928"/>
      <c r="HL99" s="928"/>
      <c r="HM99" s="928"/>
      <c r="HN99" s="928"/>
      <c r="HO99" s="928"/>
      <c r="HP99" s="928"/>
      <c r="HQ99" s="928"/>
      <c r="HR99" s="928"/>
      <c r="HS99" s="928"/>
      <c r="HT99" s="928"/>
      <c r="HU99" s="928"/>
      <c r="HV99" s="928"/>
      <c r="HW99" s="928"/>
      <c r="HX99" s="928"/>
      <c r="HY99" s="928"/>
    </row>
    <row r="100" spans="1:233" s="927" customFormat="1" ht="15">
      <c r="A100" s="925" t="s">
        <v>1717</v>
      </c>
      <c r="B100" s="948" t="s">
        <v>1794</v>
      </c>
      <c r="C100" s="949">
        <f>SUM(D100:F100)+G100</f>
        <v>0</v>
      </c>
      <c r="D100" s="941"/>
      <c r="E100" s="309"/>
      <c r="F100" s="941"/>
      <c r="G100" s="950"/>
      <c r="H100" s="941"/>
      <c r="I100" s="950"/>
      <c r="J100" s="309"/>
      <c r="K100" s="941"/>
      <c r="L100" s="309"/>
      <c r="M100" s="941"/>
      <c r="N100" s="941">
        <f>SUM(O100:P100)</f>
        <v>0</v>
      </c>
      <c r="O100" s="941"/>
      <c r="P100" s="950"/>
      <c r="Q100" s="951"/>
      <c r="R100" s="950"/>
      <c r="S100" s="950"/>
      <c r="T100" s="950"/>
      <c r="W100" s="922"/>
      <c r="X100" s="922"/>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c r="DI100" s="928"/>
      <c r="DJ100" s="928"/>
      <c r="DK100" s="928"/>
      <c r="DL100" s="928"/>
      <c r="DM100" s="928"/>
      <c r="DN100" s="928"/>
      <c r="DO100" s="928"/>
      <c r="DP100" s="928"/>
      <c r="DQ100" s="928"/>
      <c r="DR100" s="928"/>
      <c r="DS100" s="928"/>
      <c r="DT100" s="928"/>
      <c r="DU100" s="928"/>
      <c r="DV100" s="928"/>
      <c r="DW100" s="928"/>
      <c r="DX100" s="928"/>
      <c r="DY100" s="928"/>
      <c r="DZ100" s="928"/>
      <c r="EA100" s="928"/>
      <c r="EB100" s="928"/>
      <c r="EC100" s="928"/>
      <c r="ED100" s="928"/>
      <c r="EE100" s="928"/>
      <c r="EF100" s="928"/>
      <c r="EG100" s="928"/>
      <c r="EH100" s="928"/>
      <c r="EI100" s="928"/>
      <c r="EJ100" s="928"/>
      <c r="EK100" s="928"/>
      <c r="EL100" s="928"/>
      <c r="EM100" s="928"/>
      <c r="EN100" s="928"/>
      <c r="EO100" s="928"/>
      <c r="EP100" s="928"/>
      <c r="EQ100" s="928"/>
      <c r="ER100" s="928"/>
      <c r="ES100" s="928"/>
      <c r="ET100" s="928"/>
      <c r="EU100" s="928"/>
      <c r="EV100" s="928"/>
      <c r="EW100" s="928"/>
      <c r="EX100" s="928"/>
      <c r="EY100" s="928"/>
      <c r="EZ100" s="928"/>
      <c r="FA100" s="928"/>
      <c r="FB100" s="928"/>
      <c r="FC100" s="928"/>
      <c r="FD100" s="928"/>
      <c r="FE100" s="928"/>
      <c r="FF100" s="928"/>
      <c r="FG100" s="928"/>
      <c r="FH100" s="928"/>
      <c r="FI100" s="928"/>
      <c r="FJ100" s="928"/>
      <c r="FK100" s="928"/>
      <c r="FL100" s="928"/>
      <c r="FM100" s="928"/>
      <c r="FN100" s="928"/>
      <c r="FO100" s="928"/>
      <c r="FP100" s="928"/>
      <c r="FQ100" s="928"/>
      <c r="FR100" s="928"/>
      <c r="FS100" s="928"/>
      <c r="FT100" s="928"/>
      <c r="FU100" s="928"/>
      <c r="FV100" s="928"/>
      <c r="FW100" s="928"/>
      <c r="FX100" s="928"/>
      <c r="FY100" s="928"/>
      <c r="FZ100" s="928"/>
      <c r="GA100" s="928"/>
      <c r="GB100" s="928"/>
      <c r="GC100" s="928"/>
      <c r="GD100" s="928"/>
      <c r="GE100" s="928"/>
      <c r="GF100" s="928"/>
      <c r="GG100" s="928"/>
      <c r="GH100" s="928"/>
      <c r="GI100" s="928"/>
      <c r="GJ100" s="928"/>
      <c r="GK100" s="928"/>
      <c r="GL100" s="928"/>
      <c r="GM100" s="928"/>
      <c r="GN100" s="928"/>
      <c r="GO100" s="928"/>
      <c r="GP100" s="928"/>
      <c r="GQ100" s="928"/>
      <c r="GR100" s="928"/>
      <c r="GS100" s="928"/>
      <c r="GT100" s="928"/>
      <c r="GU100" s="928"/>
      <c r="GV100" s="928"/>
      <c r="GW100" s="928"/>
      <c r="GX100" s="928"/>
      <c r="GY100" s="928"/>
      <c r="GZ100" s="928"/>
      <c r="HA100" s="928"/>
      <c r="HB100" s="928"/>
      <c r="HC100" s="928"/>
      <c r="HD100" s="928"/>
      <c r="HE100" s="928"/>
      <c r="HF100" s="928"/>
      <c r="HG100" s="928"/>
      <c r="HH100" s="928"/>
      <c r="HI100" s="928"/>
      <c r="HJ100" s="928"/>
      <c r="HK100" s="928"/>
      <c r="HL100" s="928"/>
      <c r="HM100" s="928"/>
      <c r="HN100" s="928"/>
      <c r="HO100" s="928"/>
      <c r="HP100" s="928"/>
      <c r="HQ100" s="928"/>
      <c r="HR100" s="928"/>
      <c r="HS100" s="928"/>
      <c r="HT100" s="928"/>
      <c r="HU100" s="928"/>
      <c r="HV100" s="928"/>
      <c r="HW100" s="928"/>
      <c r="HX100" s="928"/>
      <c r="HY100" s="928"/>
    </row>
    <row r="101" spans="1:233" s="927" customFormat="1" ht="15">
      <c r="A101" s="925" t="s">
        <v>417</v>
      </c>
      <c r="B101" s="948" t="s">
        <v>1725</v>
      </c>
      <c r="C101" s="949">
        <f>SUM(D101:F101)+G101</f>
        <v>0</v>
      </c>
      <c r="D101" s="941"/>
      <c r="E101" s="321"/>
      <c r="F101" s="941"/>
      <c r="G101" s="950"/>
      <c r="H101" s="941"/>
      <c r="I101" s="950"/>
      <c r="J101" s="309"/>
      <c r="K101" s="941"/>
      <c r="L101" s="309"/>
      <c r="M101" s="941"/>
      <c r="N101" s="941"/>
      <c r="O101" s="941"/>
      <c r="P101" s="950"/>
      <c r="Q101" s="950"/>
      <c r="R101" s="950"/>
      <c r="S101" s="950"/>
      <c r="T101" s="950"/>
      <c r="W101" s="922"/>
      <c r="X101" s="922"/>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c r="DI101" s="928"/>
      <c r="DJ101" s="928"/>
      <c r="DK101" s="928"/>
      <c r="DL101" s="928"/>
      <c r="DM101" s="928"/>
      <c r="DN101" s="928"/>
      <c r="DO101" s="928"/>
      <c r="DP101" s="928"/>
      <c r="DQ101" s="928"/>
      <c r="DR101" s="928"/>
      <c r="DS101" s="928"/>
      <c r="DT101" s="928"/>
      <c r="DU101" s="928"/>
      <c r="DV101" s="928"/>
      <c r="DW101" s="928"/>
      <c r="DX101" s="928"/>
      <c r="DY101" s="928"/>
      <c r="DZ101" s="928"/>
      <c r="EA101" s="928"/>
      <c r="EB101" s="928"/>
      <c r="EC101" s="928"/>
      <c r="ED101" s="928"/>
      <c r="EE101" s="928"/>
      <c r="EF101" s="928"/>
      <c r="EG101" s="928"/>
      <c r="EH101" s="928"/>
      <c r="EI101" s="928"/>
      <c r="EJ101" s="928"/>
      <c r="EK101" s="928"/>
      <c r="EL101" s="928"/>
      <c r="EM101" s="928"/>
      <c r="EN101" s="928"/>
      <c r="EO101" s="928"/>
      <c r="EP101" s="928"/>
      <c r="EQ101" s="928"/>
      <c r="ER101" s="928"/>
      <c r="ES101" s="928"/>
      <c r="ET101" s="928"/>
      <c r="EU101" s="928"/>
      <c r="EV101" s="928"/>
      <c r="EW101" s="928"/>
      <c r="EX101" s="928"/>
      <c r="EY101" s="928"/>
      <c r="EZ101" s="928"/>
      <c r="FA101" s="928"/>
      <c r="FB101" s="928"/>
      <c r="FC101" s="928"/>
      <c r="FD101" s="928"/>
      <c r="FE101" s="928"/>
      <c r="FF101" s="928"/>
      <c r="FG101" s="928"/>
      <c r="FH101" s="928"/>
      <c r="FI101" s="928"/>
      <c r="FJ101" s="928"/>
      <c r="FK101" s="928"/>
      <c r="FL101" s="928"/>
      <c r="FM101" s="928"/>
      <c r="FN101" s="928"/>
      <c r="FO101" s="928"/>
      <c r="FP101" s="928"/>
      <c r="FQ101" s="928"/>
      <c r="FR101" s="928"/>
      <c r="FS101" s="928"/>
      <c r="FT101" s="928"/>
      <c r="FU101" s="928"/>
      <c r="FV101" s="928"/>
      <c r="FW101" s="928"/>
      <c r="FX101" s="928"/>
      <c r="FY101" s="928"/>
      <c r="FZ101" s="928"/>
      <c r="GA101" s="928"/>
      <c r="GB101" s="928"/>
      <c r="GC101" s="928"/>
      <c r="GD101" s="928"/>
      <c r="GE101" s="928"/>
      <c r="GF101" s="928"/>
      <c r="GG101" s="928"/>
      <c r="GH101" s="928"/>
      <c r="GI101" s="928"/>
      <c r="GJ101" s="928"/>
      <c r="GK101" s="928"/>
      <c r="GL101" s="928"/>
      <c r="GM101" s="928"/>
      <c r="GN101" s="928"/>
      <c r="GO101" s="928"/>
      <c r="GP101" s="928"/>
      <c r="GQ101" s="928"/>
      <c r="GR101" s="928"/>
      <c r="GS101" s="928"/>
      <c r="GT101" s="928"/>
      <c r="GU101" s="928"/>
      <c r="GV101" s="928"/>
      <c r="GW101" s="928"/>
      <c r="GX101" s="928"/>
      <c r="GY101" s="928"/>
      <c r="GZ101" s="928"/>
      <c r="HA101" s="928"/>
      <c r="HB101" s="928"/>
      <c r="HC101" s="928"/>
      <c r="HD101" s="928"/>
      <c r="HE101" s="928"/>
      <c r="HF101" s="928"/>
      <c r="HG101" s="928"/>
      <c r="HH101" s="928"/>
      <c r="HI101" s="928"/>
      <c r="HJ101" s="928"/>
      <c r="HK101" s="928"/>
      <c r="HL101" s="928"/>
      <c r="HM101" s="928"/>
      <c r="HN101" s="928"/>
      <c r="HO101" s="928"/>
      <c r="HP101" s="928"/>
      <c r="HQ101" s="928"/>
      <c r="HR101" s="928"/>
      <c r="HS101" s="928"/>
      <c r="HT101" s="928"/>
      <c r="HU101" s="928"/>
      <c r="HV101" s="928"/>
      <c r="HW101" s="928"/>
      <c r="HX101" s="928"/>
      <c r="HY101" s="928"/>
    </row>
    <row r="102" spans="1:233" s="927" customFormat="1">
      <c r="A102" s="946" t="s">
        <v>418</v>
      </c>
      <c r="B102" s="947" t="s">
        <v>1795</v>
      </c>
      <c r="C102" s="309">
        <f>SUBTOTAL(9,C103:C134)</f>
        <v>308181</v>
      </c>
      <c r="D102" s="309">
        <f>SUBTOTAL(9,D103:D134)</f>
        <v>0</v>
      </c>
      <c r="E102" s="309">
        <f>SUBTOTAL(9,E103:E134)</f>
        <v>308181</v>
      </c>
      <c r="F102" s="309"/>
      <c r="G102" s="309">
        <f t="shared" ref="G102:T102" si="11">SUBTOTAL(9,G103:G134)</f>
        <v>0</v>
      </c>
      <c r="H102" s="309">
        <f t="shared" si="11"/>
        <v>0</v>
      </c>
      <c r="I102" s="309">
        <f t="shared" si="11"/>
        <v>0</v>
      </c>
      <c r="J102" s="309">
        <f t="shared" si="11"/>
        <v>305391</v>
      </c>
      <c r="K102" s="309">
        <f t="shared" si="11"/>
        <v>0</v>
      </c>
      <c r="L102" s="309">
        <f t="shared" si="11"/>
        <v>305391</v>
      </c>
      <c r="M102" s="309">
        <f t="shared" si="11"/>
        <v>0</v>
      </c>
      <c r="N102" s="309">
        <f t="shared" si="11"/>
        <v>0</v>
      </c>
      <c r="O102" s="309">
        <f t="shared" si="11"/>
        <v>0</v>
      </c>
      <c r="P102" s="309">
        <f t="shared" si="11"/>
        <v>0</v>
      </c>
      <c r="Q102" s="309">
        <f t="shared" si="11"/>
        <v>2790</v>
      </c>
      <c r="R102" s="309">
        <f t="shared" si="11"/>
        <v>0</v>
      </c>
      <c r="S102" s="309">
        <f t="shared" si="11"/>
        <v>0</v>
      </c>
      <c r="T102" s="309">
        <f t="shared" si="11"/>
        <v>0</v>
      </c>
      <c r="W102" s="922"/>
      <c r="X102" s="922"/>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928"/>
      <c r="DZ102" s="928"/>
      <c r="EA102" s="928"/>
      <c r="EB102" s="928"/>
      <c r="EC102" s="928"/>
      <c r="ED102" s="928"/>
      <c r="EE102" s="928"/>
      <c r="EF102" s="928"/>
      <c r="EG102" s="928"/>
      <c r="EH102" s="928"/>
      <c r="EI102" s="928"/>
      <c r="EJ102" s="928"/>
      <c r="EK102" s="928"/>
      <c r="EL102" s="928"/>
      <c r="EM102" s="928"/>
      <c r="EN102" s="928"/>
      <c r="EO102" s="928"/>
      <c r="EP102" s="928"/>
      <c r="EQ102" s="928"/>
      <c r="ER102" s="928"/>
      <c r="ES102" s="928"/>
      <c r="ET102" s="928"/>
      <c r="EU102" s="928"/>
      <c r="EV102" s="928"/>
      <c r="EW102" s="928"/>
      <c r="EX102" s="928"/>
      <c r="EY102" s="928"/>
      <c r="EZ102" s="928"/>
      <c r="FA102" s="928"/>
      <c r="FB102" s="928"/>
      <c r="FC102" s="928"/>
      <c r="FD102" s="928"/>
      <c r="FE102" s="928"/>
      <c r="FF102" s="928"/>
      <c r="FG102" s="928"/>
      <c r="FH102" s="928"/>
      <c r="FI102" s="928"/>
      <c r="FJ102" s="928"/>
      <c r="FK102" s="928"/>
      <c r="FL102" s="928"/>
      <c r="FM102" s="928"/>
      <c r="FN102" s="928"/>
      <c r="FO102" s="928"/>
      <c r="FP102" s="928"/>
      <c r="FQ102" s="928"/>
      <c r="FR102" s="928"/>
      <c r="FS102" s="928"/>
      <c r="FT102" s="928"/>
      <c r="FU102" s="928"/>
      <c r="FV102" s="928"/>
      <c r="FW102" s="928"/>
      <c r="FX102" s="928"/>
      <c r="FY102" s="928"/>
      <c r="FZ102" s="928"/>
      <c r="GA102" s="928"/>
      <c r="GB102" s="928"/>
      <c r="GC102" s="928"/>
      <c r="GD102" s="928"/>
      <c r="GE102" s="928"/>
      <c r="GF102" s="928"/>
      <c r="GG102" s="928"/>
      <c r="GH102" s="928"/>
      <c r="GI102" s="928"/>
      <c r="GJ102" s="928"/>
      <c r="GK102" s="928"/>
      <c r="GL102" s="928"/>
      <c r="GM102" s="928"/>
      <c r="GN102" s="928"/>
      <c r="GO102" s="928"/>
      <c r="GP102" s="928"/>
      <c r="GQ102" s="928"/>
      <c r="GR102" s="928"/>
      <c r="GS102" s="928"/>
      <c r="GT102" s="928"/>
      <c r="GU102" s="928"/>
      <c r="GV102" s="928"/>
      <c r="GW102" s="928"/>
      <c r="GX102" s="928"/>
      <c r="GY102" s="928"/>
      <c r="GZ102" s="928"/>
      <c r="HA102" s="928"/>
      <c r="HB102" s="928"/>
      <c r="HC102" s="928"/>
      <c r="HD102" s="928"/>
      <c r="HE102" s="928"/>
      <c r="HF102" s="928"/>
      <c r="HG102" s="928"/>
      <c r="HH102" s="928"/>
      <c r="HI102" s="928"/>
      <c r="HJ102" s="928"/>
      <c r="HK102" s="928"/>
      <c r="HL102" s="928"/>
      <c r="HM102" s="928"/>
      <c r="HN102" s="928"/>
      <c r="HO102" s="928"/>
      <c r="HP102" s="928"/>
      <c r="HQ102" s="928"/>
      <c r="HR102" s="928"/>
      <c r="HS102" s="928"/>
      <c r="HT102" s="928"/>
      <c r="HU102" s="928"/>
      <c r="HV102" s="928"/>
      <c r="HW102" s="928"/>
      <c r="HX102" s="928"/>
      <c r="HY102" s="928"/>
    </row>
    <row r="103" spans="1:233" s="928" customFormat="1">
      <c r="A103" s="929">
        <v>1</v>
      </c>
      <c r="B103" s="937" t="s">
        <v>1796</v>
      </c>
      <c r="C103" s="931">
        <f t="shared" ref="C103:C134" si="12">SUM(D103:F103)+G103</f>
        <v>13191</v>
      </c>
      <c r="D103" s="931"/>
      <c r="E103" s="931">
        <v>13191</v>
      </c>
      <c r="F103" s="931"/>
      <c r="G103" s="931">
        <f t="shared" ref="G103:G134" si="13">SUM(H103:I103)</f>
        <v>0</v>
      </c>
      <c r="H103" s="931"/>
      <c r="I103" s="931"/>
      <c r="J103" s="931">
        <f t="shared" ref="J103:J134" si="14">SUM(K103:M103)+N103</f>
        <v>12988</v>
      </c>
      <c r="K103" s="931"/>
      <c r="L103" s="931">
        <v>12988</v>
      </c>
      <c r="M103" s="931"/>
      <c r="N103" s="931">
        <f t="shared" ref="N103:N134" si="15">SUM(O103:P103)</f>
        <v>0</v>
      </c>
      <c r="O103" s="931"/>
      <c r="P103" s="931"/>
      <c r="Q103" s="931">
        <f t="shared" ref="Q103:Q136" si="16">C103-J103</f>
        <v>203</v>
      </c>
      <c r="R103" s="931"/>
      <c r="S103" s="931"/>
      <c r="T103" s="931"/>
      <c r="W103" s="922"/>
      <c r="X103" s="922"/>
    </row>
    <row r="104" spans="1:233" s="927" customFormat="1">
      <c r="A104" s="929">
        <v>2</v>
      </c>
      <c r="B104" s="952" t="s">
        <v>1797</v>
      </c>
      <c r="C104" s="931">
        <f t="shared" si="12"/>
        <v>11696</v>
      </c>
      <c r="D104" s="931"/>
      <c r="E104" s="931">
        <v>11696</v>
      </c>
      <c r="F104" s="931"/>
      <c r="G104" s="931">
        <f t="shared" si="13"/>
        <v>0</v>
      </c>
      <c r="H104" s="931"/>
      <c r="I104" s="931"/>
      <c r="J104" s="931">
        <f t="shared" si="14"/>
        <v>11696</v>
      </c>
      <c r="K104" s="931"/>
      <c r="L104" s="931">
        <v>11696</v>
      </c>
      <c r="M104" s="931"/>
      <c r="N104" s="931">
        <f t="shared" si="15"/>
        <v>0</v>
      </c>
      <c r="O104" s="931"/>
      <c r="P104" s="931"/>
      <c r="Q104" s="931">
        <f t="shared" si="16"/>
        <v>0</v>
      </c>
      <c r="R104" s="931"/>
      <c r="S104" s="931"/>
      <c r="T104" s="931"/>
      <c r="W104" s="922"/>
      <c r="X104" s="922"/>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928"/>
      <c r="FR104" s="928"/>
      <c r="FS104" s="928"/>
      <c r="FT104" s="928"/>
      <c r="FU104" s="928"/>
      <c r="FV104" s="928"/>
      <c r="FW104" s="928"/>
      <c r="FX104" s="928"/>
      <c r="FY104" s="928"/>
      <c r="FZ104" s="928"/>
      <c r="GA104" s="928"/>
      <c r="GB104" s="928"/>
      <c r="GC104" s="928"/>
      <c r="GD104" s="928"/>
      <c r="GE104" s="928"/>
      <c r="GF104" s="928"/>
      <c r="GG104" s="928"/>
      <c r="GH104" s="928"/>
      <c r="GI104" s="928"/>
      <c r="GJ104" s="928"/>
      <c r="GK104" s="928"/>
      <c r="GL104" s="928"/>
      <c r="GM104" s="928"/>
      <c r="GN104" s="928"/>
      <c r="GO104" s="928"/>
      <c r="GP104" s="928"/>
      <c r="GQ104" s="928"/>
      <c r="GR104" s="928"/>
      <c r="GS104" s="928"/>
      <c r="GT104" s="928"/>
      <c r="GU104" s="928"/>
      <c r="GV104" s="928"/>
      <c r="GW104" s="928"/>
      <c r="GX104" s="928"/>
      <c r="GY104" s="928"/>
      <c r="GZ104" s="928"/>
      <c r="HA104" s="928"/>
      <c r="HB104" s="928"/>
      <c r="HC104" s="928"/>
      <c r="HD104" s="928"/>
      <c r="HE104" s="928"/>
      <c r="HF104" s="928"/>
      <c r="HG104" s="928"/>
      <c r="HH104" s="928"/>
      <c r="HI104" s="928"/>
      <c r="HJ104" s="928"/>
      <c r="HK104" s="928"/>
      <c r="HL104" s="928"/>
      <c r="HM104" s="928"/>
      <c r="HN104" s="928"/>
      <c r="HO104" s="928"/>
      <c r="HP104" s="928"/>
      <c r="HQ104" s="928"/>
      <c r="HR104" s="928"/>
      <c r="HS104" s="928"/>
      <c r="HT104" s="928"/>
      <c r="HU104" s="928"/>
      <c r="HV104" s="928"/>
      <c r="HW104" s="928"/>
      <c r="HX104" s="928"/>
      <c r="HY104" s="928"/>
    </row>
    <row r="105" spans="1:233" s="927" customFormat="1">
      <c r="A105" s="929">
        <v>3</v>
      </c>
      <c r="B105" s="952" t="s">
        <v>1798</v>
      </c>
      <c r="C105" s="931">
        <f t="shared" si="12"/>
        <v>7932</v>
      </c>
      <c r="D105" s="931"/>
      <c r="E105" s="931">
        <v>7932</v>
      </c>
      <c r="F105" s="931"/>
      <c r="G105" s="931">
        <f t="shared" si="13"/>
        <v>0</v>
      </c>
      <c r="H105" s="931"/>
      <c r="I105" s="931"/>
      <c r="J105" s="931">
        <f t="shared" si="14"/>
        <v>7932</v>
      </c>
      <c r="K105" s="931"/>
      <c r="L105" s="931">
        <v>7932</v>
      </c>
      <c r="M105" s="931"/>
      <c r="N105" s="931">
        <f t="shared" si="15"/>
        <v>0</v>
      </c>
      <c r="O105" s="931"/>
      <c r="P105" s="931"/>
      <c r="Q105" s="931">
        <f t="shared" si="16"/>
        <v>0</v>
      </c>
      <c r="R105" s="931"/>
      <c r="S105" s="931"/>
      <c r="T105" s="931"/>
      <c r="W105" s="922"/>
      <c r="X105" s="922"/>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928"/>
      <c r="FR105" s="928"/>
      <c r="FS105" s="928"/>
      <c r="FT105" s="928"/>
      <c r="FU105" s="928"/>
      <c r="FV105" s="928"/>
      <c r="FW105" s="928"/>
      <c r="FX105" s="928"/>
      <c r="FY105" s="928"/>
      <c r="FZ105" s="928"/>
      <c r="GA105" s="928"/>
      <c r="GB105" s="928"/>
      <c r="GC105" s="928"/>
      <c r="GD105" s="928"/>
      <c r="GE105" s="928"/>
      <c r="GF105" s="928"/>
      <c r="GG105" s="928"/>
      <c r="GH105" s="928"/>
      <c r="GI105" s="928"/>
      <c r="GJ105" s="928"/>
      <c r="GK105" s="928"/>
      <c r="GL105" s="928"/>
      <c r="GM105" s="928"/>
      <c r="GN105" s="928"/>
      <c r="GO105" s="928"/>
      <c r="GP105" s="928"/>
      <c r="GQ105" s="928"/>
      <c r="GR105" s="928"/>
      <c r="GS105" s="928"/>
      <c r="GT105" s="928"/>
      <c r="GU105" s="928"/>
      <c r="GV105" s="928"/>
      <c r="GW105" s="928"/>
      <c r="GX105" s="928"/>
      <c r="GY105" s="928"/>
      <c r="GZ105" s="928"/>
      <c r="HA105" s="928"/>
      <c r="HB105" s="928"/>
      <c r="HC105" s="928"/>
      <c r="HD105" s="928"/>
      <c r="HE105" s="928"/>
      <c r="HF105" s="928"/>
      <c r="HG105" s="928"/>
      <c r="HH105" s="928"/>
      <c r="HI105" s="928"/>
      <c r="HJ105" s="928"/>
      <c r="HK105" s="928"/>
      <c r="HL105" s="928"/>
      <c r="HM105" s="928"/>
      <c r="HN105" s="928"/>
      <c r="HO105" s="928"/>
      <c r="HP105" s="928"/>
      <c r="HQ105" s="928"/>
      <c r="HR105" s="928"/>
      <c r="HS105" s="928"/>
      <c r="HT105" s="928"/>
      <c r="HU105" s="928"/>
      <c r="HV105" s="928"/>
      <c r="HW105" s="928"/>
      <c r="HX105" s="928"/>
      <c r="HY105" s="928"/>
    </row>
    <row r="106" spans="1:233" s="927" customFormat="1">
      <c r="A106" s="929">
        <v>4</v>
      </c>
      <c r="B106" s="952" t="s">
        <v>1799</v>
      </c>
      <c r="C106" s="931">
        <f t="shared" si="12"/>
        <v>9961</v>
      </c>
      <c r="D106" s="931"/>
      <c r="E106" s="931">
        <v>9961</v>
      </c>
      <c r="F106" s="931"/>
      <c r="G106" s="931">
        <f t="shared" si="13"/>
        <v>0</v>
      </c>
      <c r="H106" s="931"/>
      <c r="I106" s="931"/>
      <c r="J106" s="931">
        <f t="shared" si="14"/>
        <v>9961</v>
      </c>
      <c r="K106" s="931"/>
      <c r="L106" s="931">
        <v>9961</v>
      </c>
      <c r="M106" s="931"/>
      <c r="N106" s="931">
        <f t="shared" si="15"/>
        <v>0</v>
      </c>
      <c r="O106" s="931"/>
      <c r="P106" s="931"/>
      <c r="Q106" s="931">
        <f t="shared" si="16"/>
        <v>0</v>
      </c>
      <c r="R106" s="931"/>
      <c r="S106" s="931"/>
      <c r="T106" s="931"/>
      <c r="W106" s="922"/>
      <c r="X106" s="922"/>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928"/>
      <c r="FR106" s="928"/>
      <c r="FS106" s="928"/>
      <c r="FT106" s="928"/>
      <c r="FU106" s="928"/>
      <c r="FV106" s="928"/>
      <c r="FW106" s="928"/>
      <c r="FX106" s="928"/>
      <c r="FY106" s="928"/>
      <c r="FZ106" s="928"/>
      <c r="GA106" s="928"/>
      <c r="GB106" s="928"/>
      <c r="GC106" s="928"/>
      <c r="GD106" s="928"/>
      <c r="GE106" s="928"/>
      <c r="GF106" s="928"/>
      <c r="GG106" s="928"/>
      <c r="GH106" s="928"/>
      <c r="GI106" s="928"/>
      <c r="GJ106" s="928"/>
      <c r="GK106" s="928"/>
      <c r="GL106" s="928"/>
      <c r="GM106" s="928"/>
      <c r="GN106" s="928"/>
      <c r="GO106" s="928"/>
      <c r="GP106" s="928"/>
      <c r="GQ106" s="928"/>
      <c r="GR106" s="928"/>
      <c r="GS106" s="928"/>
      <c r="GT106" s="928"/>
      <c r="GU106" s="928"/>
      <c r="GV106" s="928"/>
      <c r="GW106" s="928"/>
      <c r="GX106" s="928"/>
      <c r="GY106" s="928"/>
      <c r="GZ106" s="928"/>
      <c r="HA106" s="928"/>
      <c r="HB106" s="928"/>
      <c r="HC106" s="928"/>
      <c r="HD106" s="928"/>
      <c r="HE106" s="928"/>
      <c r="HF106" s="928"/>
      <c r="HG106" s="928"/>
      <c r="HH106" s="928"/>
      <c r="HI106" s="928"/>
      <c r="HJ106" s="928"/>
      <c r="HK106" s="928"/>
      <c r="HL106" s="928"/>
      <c r="HM106" s="928"/>
      <c r="HN106" s="928"/>
      <c r="HO106" s="928"/>
      <c r="HP106" s="928"/>
      <c r="HQ106" s="928"/>
      <c r="HR106" s="928"/>
      <c r="HS106" s="928"/>
      <c r="HT106" s="928"/>
      <c r="HU106" s="928"/>
      <c r="HV106" s="928"/>
      <c r="HW106" s="928"/>
      <c r="HX106" s="928"/>
      <c r="HY106" s="928"/>
    </row>
    <row r="107" spans="1:233" s="928" customFormat="1">
      <c r="A107" s="929">
        <v>5</v>
      </c>
      <c r="B107" s="937" t="s">
        <v>1800</v>
      </c>
      <c r="C107" s="931">
        <f t="shared" si="12"/>
        <v>7677</v>
      </c>
      <c r="D107" s="931"/>
      <c r="E107" s="931">
        <v>7677</v>
      </c>
      <c r="F107" s="931"/>
      <c r="G107" s="931">
        <f t="shared" si="13"/>
        <v>0</v>
      </c>
      <c r="H107" s="931"/>
      <c r="I107" s="931"/>
      <c r="J107" s="931">
        <f t="shared" si="14"/>
        <v>7677</v>
      </c>
      <c r="K107" s="931"/>
      <c r="L107" s="931">
        <v>7677</v>
      </c>
      <c r="M107" s="931"/>
      <c r="N107" s="931">
        <f t="shared" si="15"/>
        <v>0</v>
      </c>
      <c r="O107" s="931"/>
      <c r="P107" s="931"/>
      <c r="Q107" s="931">
        <f t="shared" si="16"/>
        <v>0</v>
      </c>
      <c r="R107" s="931"/>
      <c r="S107" s="931"/>
      <c r="T107" s="931"/>
      <c r="W107" s="922"/>
      <c r="X107" s="922"/>
    </row>
    <row r="108" spans="1:233" s="927" customFormat="1">
      <c r="A108" s="929">
        <v>6</v>
      </c>
      <c r="B108" s="953" t="s">
        <v>3823</v>
      </c>
      <c r="C108" s="931">
        <f t="shared" si="12"/>
        <v>12005</v>
      </c>
      <c r="D108" s="931"/>
      <c r="E108" s="931">
        <v>12005</v>
      </c>
      <c r="F108" s="931"/>
      <c r="G108" s="931">
        <f t="shared" si="13"/>
        <v>0</v>
      </c>
      <c r="H108" s="931"/>
      <c r="I108" s="931"/>
      <c r="J108" s="931">
        <f t="shared" si="14"/>
        <v>12005</v>
      </c>
      <c r="K108" s="931"/>
      <c r="L108" s="931">
        <v>12005</v>
      </c>
      <c r="M108" s="931"/>
      <c r="N108" s="931">
        <f t="shared" si="15"/>
        <v>0</v>
      </c>
      <c r="O108" s="931"/>
      <c r="P108" s="931"/>
      <c r="Q108" s="931">
        <f t="shared" si="16"/>
        <v>0</v>
      </c>
      <c r="R108" s="931"/>
      <c r="S108" s="931"/>
      <c r="T108" s="931"/>
      <c r="W108" s="922"/>
      <c r="X108" s="922"/>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c r="DI108" s="928"/>
      <c r="DJ108" s="928"/>
      <c r="DK108" s="928"/>
      <c r="DL108" s="928"/>
      <c r="DM108" s="928"/>
      <c r="DN108" s="928"/>
      <c r="DO108" s="928"/>
      <c r="DP108" s="928"/>
      <c r="DQ108" s="928"/>
      <c r="DR108" s="928"/>
      <c r="DS108" s="928"/>
      <c r="DT108" s="928"/>
      <c r="DU108" s="928"/>
      <c r="DV108" s="928"/>
      <c r="DW108" s="928"/>
      <c r="DX108" s="928"/>
      <c r="DY108" s="928"/>
      <c r="DZ108" s="928"/>
      <c r="EA108" s="928"/>
      <c r="EB108" s="928"/>
      <c r="EC108" s="928"/>
      <c r="ED108" s="928"/>
      <c r="EE108" s="928"/>
      <c r="EF108" s="928"/>
      <c r="EG108" s="928"/>
      <c r="EH108" s="928"/>
      <c r="EI108" s="928"/>
      <c r="EJ108" s="928"/>
      <c r="EK108" s="928"/>
      <c r="EL108" s="928"/>
      <c r="EM108" s="928"/>
      <c r="EN108" s="928"/>
      <c r="EO108" s="928"/>
      <c r="EP108" s="928"/>
      <c r="EQ108" s="928"/>
      <c r="ER108" s="928"/>
      <c r="ES108" s="928"/>
      <c r="ET108" s="928"/>
      <c r="EU108" s="928"/>
      <c r="EV108" s="928"/>
      <c r="EW108" s="928"/>
      <c r="EX108" s="928"/>
      <c r="EY108" s="928"/>
      <c r="EZ108" s="928"/>
      <c r="FA108" s="928"/>
      <c r="FB108" s="928"/>
      <c r="FC108" s="928"/>
      <c r="FD108" s="928"/>
      <c r="FE108" s="928"/>
      <c r="FF108" s="928"/>
      <c r="FG108" s="928"/>
      <c r="FH108" s="928"/>
      <c r="FI108" s="928"/>
      <c r="FJ108" s="928"/>
      <c r="FK108" s="928"/>
      <c r="FL108" s="928"/>
      <c r="FM108" s="928"/>
      <c r="FN108" s="928"/>
      <c r="FO108" s="928"/>
      <c r="FP108" s="928"/>
      <c r="FQ108" s="928"/>
      <c r="FR108" s="928"/>
      <c r="FS108" s="928"/>
      <c r="FT108" s="928"/>
      <c r="FU108" s="928"/>
      <c r="FV108" s="928"/>
      <c r="FW108" s="928"/>
      <c r="FX108" s="928"/>
      <c r="FY108" s="928"/>
      <c r="FZ108" s="928"/>
      <c r="GA108" s="928"/>
      <c r="GB108" s="928"/>
      <c r="GC108" s="928"/>
      <c r="GD108" s="928"/>
      <c r="GE108" s="928"/>
      <c r="GF108" s="928"/>
      <c r="GG108" s="928"/>
      <c r="GH108" s="928"/>
      <c r="GI108" s="928"/>
      <c r="GJ108" s="928"/>
      <c r="GK108" s="928"/>
      <c r="GL108" s="928"/>
      <c r="GM108" s="928"/>
      <c r="GN108" s="928"/>
      <c r="GO108" s="928"/>
      <c r="GP108" s="928"/>
      <c r="GQ108" s="928"/>
      <c r="GR108" s="928"/>
      <c r="GS108" s="928"/>
      <c r="GT108" s="928"/>
      <c r="GU108" s="928"/>
      <c r="GV108" s="928"/>
      <c r="GW108" s="928"/>
      <c r="GX108" s="928"/>
      <c r="GY108" s="928"/>
      <c r="GZ108" s="928"/>
      <c r="HA108" s="928"/>
      <c r="HB108" s="928"/>
      <c r="HC108" s="928"/>
      <c r="HD108" s="928"/>
      <c r="HE108" s="928"/>
      <c r="HF108" s="928"/>
      <c r="HG108" s="928"/>
      <c r="HH108" s="928"/>
      <c r="HI108" s="928"/>
      <c r="HJ108" s="928"/>
      <c r="HK108" s="928"/>
      <c r="HL108" s="928"/>
      <c r="HM108" s="928"/>
      <c r="HN108" s="928"/>
      <c r="HO108" s="928"/>
      <c r="HP108" s="928"/>
      <c r="HQ108" s="928"/>
      <c r="HR108" s="928"/>
      <c r="HS108" s="928"/>
      <c r="HT108" s="928"/>
      <c r="HU108" s="928"/>
      <c r="HV108" s="928"/>
      <c r="HW108" s="928"/>
      <c r="HX108" s="928"/>
      <c r="HY108" s="928"/>
    </row>
    <row r="109" spans="1:233" s="927" customFormat="1">
      <c r="A109" s="929">
        <v>7</v>
      </c>
      <c r="B109" s="953" t="s">
        <v>3824</v>
      </c>
      <c r="C109" s="931">
        <f t="shared" si="12"/>
        <v>10053</v>
      </c>
      <c r="D109" s="931"/>
      <c r="E109" s="931">
        <v>10053</v>
      </c>
      <c r="F109" s="931"/>
      <c r="G109" s="931">
        <f t="shared" si="13"/>
        <v>0</v>
      </c>
      <c r="H109" s="931"/>
      <c r="I109" s="931"/>
      <c r="J109" s="931">
        <f t="shared" si="14"/>
        <v>10053</v>
      </c>
      <c r="K109" s="931"/>
      <c r="L109" s="931">
        <v>10053</v>
      </c>
      <c r="M109" s="931"/>
      <c r="N109" s="931">
        <f t="shared" si="15"/>
        <v>0</v>
      </c>
      <c r="O109" s="931"/>
      <c r="P109" s="931"/>
      <c r="Q109" s="931">
        <f t="shared" si="16"/>
        <v>0</v>
      </c>
      <c r="R109" s="931"/>
      <c r="S109" s="931"/>
      <c r="T109" s="931"/>
      <c r="W109" s="922"/>
      <c r="X109" s="922"/>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c r="DI109" s="928"/>
      <c r="DJ109" s="928"/>
      <c r="DK109" s="928"/>
      <c r="DL109" s="928"/>
      <c r="DM109" s="928"/>
      <c r="DN109" s="928"/>
      <c r="DO109" s="928"/>
      <c r="DP109" s="928"/>
      <c r="DQ109" s="928"/>
      <c r="DR109" s="928"/>
      <c r="DS109" s="928"/>
      <c r="DT109" s="928"/>
      <c r="DU109" s="928"/>
      <c r="DV109" s="928"/>
      <c r="DW109" s="928"/>
      <c r="DX109" s="928"/>
      <c r="DY109" s="928"/>
      <c r="DZ109" s="928"/>
      <c r="EA109" s="928"/>
      <c r="EB109" s="928"/>
      <c r="EC109" s="928"/>
      <c r="ED109" s="928"/>
      <c r="EE109" s="928"/>
      <c r="EF109" s="928"/>
      <c r="EG109" s="928"/>
      <c r="EH109" s="928"/>
      <c r="EI109" s="928"/>
      <c r="EJ109" s="928"/>
      <c r="EK109" s="928"/>
      <c r="EL109" s="928"/>
      <c r="EM109" s="928"/>
      <c r="EN109" s="928"/>
      <c r="EO109" s="928"/>
      <c r="EP109" s="928"/>
      <c r="EQ109" s="928"/>
      <c r="ER109" s="928"/>
      <c r="ES109" s="928"/>
      <c r="ET109" s="928"/>
      <c r="EU109" s="928"/>
      <c r="EV109" s="928"/>
      <c r="EW109" s="928"/>
      <c r="EX109" s="928"/>
      <c r="EY109" s="928"/>
      <c r="EZ109" s="928"/>
      <c r="FA109" s="928"/>
      <c r="FB109" s="928"/>
      <c r="FC109" s="928"/>
      <c r="FD109" s="928"/>
      <c r="FE109" s="928"/>
      <c r="FF109" s="928"/>
      <c r="FG109" s="928"/>
      <c r="FH109" s="928"/>
      <c r="FI109" s="928"/>
      <c r="FJ109" s="928"/>
      <c r="FK109" s="928"/>
      <c r="FL109" s="928"/>
      <c r="FM109" s="928"/>
      <c r="FN109" s="928"/>
      <c r="FO109" s="928"/>
      <c r="FP109" s="928"/>
      <c r="FQ109" s="928"/>
      <c r="FR109" s="928"/>
      <c r="FS109" s="928"/>
      <c r="FT109" s="928"/>
      <c r="FU109" s="928"/>
      <c r="FV109" s="928"/>
      <c r="FW109" s="928"/>
      <c r="FX109" s="928"/>
      <c r="FY109" s="928"/>
      <c r="FZ109" s="928"/>
      <c r="GA109" s="928"/>
      <c r="GB109" s="928"/>
      <c r="GC109" s="928"/>
      <c r="GD109" s="928"/>
      <c r="GE109" s="928"/>
      <c r="GF109" s="928"/>
      <c r="GG109" s="928"/>
      <c r="GH109" s="928"/>
      <c r="GI109" s="928"/>
      <c r="GJ109" s="928"/>
      <c r="GK109" s="928"/>
      <c r="GL109" s="928"/>
      <c r="GM109" s="928"/>
      <c r="GN109" s="928"/>
      <c r="GO109" s="928"/>
      <c r="GP109" s="928"/>
      <c r="GQ109" s="928"/>
      <c r="GR109" s="928"/>
      <c r="GS109" s="928"/>
      <c r="GT109" s="928"/>
      <c r="GU109" s="928"/>
      <c r="GV109" s="928"/>
      <c r="GW109" s="928"/>
      <c r="GX109" s="928"/>
      <c r="GY109" s="928"/>
      <c r="GZ109" s="928"/>
      <c r="HA109" s="928"/>
      <c r="HB109" s="928"/>
      <c r="HC109" s="928"/>
      <c r="HD109" s="928"/>
      <c r="HE109" s="928"/>
      <c r="HF109" s="928"/>
      <c r="HG109" s="928"/>
      <c r="HH109" s="928"/>
      <c r="HI109" s="928"/>
      <c r="HJ109" s="928"/>
      <c r="HK109" s="928"/>
      <c r="HL109" s="928"/>
      <c r="HM109" s="928"/>
      <c r="HN109" s="928"/>
      <c r="HO109" s="928"/>
      <c r="HP109" s="928"/>
      <c r="HQ109" s="928"/>
      <c r="HR109" s="928"/>
      <c r="HS109" s="928"/>
      <c r="HT109" s="928"/>
      <c r="HU109" s="928"/>
      <c r="HV109" s="928"/>
      <c r="HW109" s="928"/>
      <c r="HX109" s="928"/>
      <c r="HY109" s="928"/>
    </row>
    <row r="110" spans="1:233" s="927" customFormat="1" ht="25.5">
      <c r="A110" s="929">
        <v>8</v>
      </c>
      <c r="B110" s="953" t="s">
        <v>1801</v>
      </c>
      <c r="C110" s="931">
        <f t="shared" si="12"/>
        <v>11094</v>
      </c>
      <c r="D110" s="931"/>
      <c r="E110" s="931">
        <v>11094</v>
      </c>
      <c r="F110" s="931"/>
      <c r="G110" s="931">
        <f t="shared" si="13"/>
        <v>0</v>
      </c>
      <c r="H110" s="931"/>
      <c r="I110" s="931"/>
      <c r="J110" s="931">
        <f t="shared" si="14"/>
        <v>11094</v>
      </c>
      <c r="K110" s="931"/>
      <c r="L110" s="931">
        <v>11094</v>
      </c>
      <c r="M110" s="931"/>
      <c r="N110" s="931">
        <f t="shared" si="15"/>
        <v>0</v>
      </c>
      <c r="O110" s="931"/>
      <c r="P110" s="931"/>
      <c r="Q110" s="931">
        <f t="shared" si="16"/>
        <v>0</v>
      </c>
      <c r="R110" s="931"/>
      <c r="S110" s="931"/>
      <c r="T110" s="931"/>
      <c r="W110" s="922"/>
      <c r="X110" s="922"/>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c r="FH110" s="928"/>
      <c r="FI110" s="928"/>
      <c r="FJ110" s="928"/>
      <c r="FK110" s="928"/>
      <c r="FL110" s="928"/>
      <c r="FM110" s="928"/>
      <c r="FN110" s="928"/>
      <c r="FO110" s="928"/>
      <c r="FP110" s="928"/>
      <c r="FQ110" s="928"/>
      <c r="FR110" s="928"/>
      <c r="FS110" s="928"/>
      <c r="FT110" s="928"/>
      <c r="FU110" s="928"/>
      <c r="FV110" s="928"/>
      <c r="FW110" s="928"/>
      <c r="FX110" s="928"/>
      <c r="FY110" s="928"/>
      <c r="FZ110" s="928"/>
      <c r="GA110" s="928"/>
      <c r="GB110" s="928"/>
      <c r="GC110" s="928"/>
      <c r="GD110" s="928"/>
      <c r="GE110" s="928"/>
      <c r="GF110" s="928"/>
      <c r="GG110" s="928"/>
      <c r="GH110" s="928"/>
      <c r="GI110" s="928"/>
      <c r="GJ110" s="928"/>
      <c r="GK110" s="928"/>
      <c r="GL110" s="928"/>
      <c r="GM110" s="928"/>
      <c r="GN110" s="928"/>
      <c r="GO110" s="928"/>
      <c r="GP110" s="928"/>
      <c r="GQ110" s="928"/>
      <c r="GR110" s="928"/>
      <c r="GS110" s="928"/>
      <c r="GT110" s="928"/>
      <c r="GU110" s="928"/>
      <c r="GV110" s="928"/>
      <c r="GW110" s="928"/>
      <c r="GX110" s="928"/>
      <c r="GY110" s="928"/>
      <c r="GZ110" s="928"/>
      <c r="HA110" s="928"/>
      <c r="HB110" s="928"/>
      <c r="HC110" s="928"/>
      <c r="HD110" s="928"/>
      <c r="HE110" s="928"/>
      <c r="HF110" s="928"/>
      <c r="HG110" s="928"/>
      <c r="HH110" s="928"/>
      <c r="HI110" s="928"/>
      <c r="HJ110" s="928"/>
      <c r="HK110" s="928"/>
      <c r="HL110" s="928"/>
      <c r="HM110" s="928"/>
      <c r="HN110" s="928"/>
      <c r="HO110" s="928"/>
      <c r="HP110" s="928"/>
      <c r="HQ110" s="928"/>
      <c r="HR110" s="928"/>
      <c r="HS110" s="928"/>
      <c r="HT110" s="928"/>
      <c r="HU110" s="928"/>
      <c r="HV110" s="928"/>
      <c r="HW110" s="928"/>
      <c r="HX110" s="928"/>
      <c r="HY110" s="928"/>
    </row>
    <row r="111" spans="1:233" s="927" customFormat="1" ht="25.5">
      <c r="A111" s="929">
        <v>9</v>
      </c>
      <c r="B111" s="952" t="s">
        <v>1802</v>
      </c>
      <c r="C111" s="931">
        <f t="shared" si="12"/>
        <v>8401</v>
      </c>
      <c r="D111" s="931"/>
      <c r="E111" s="931">
        <v>8401</v>
      </c>
      <c r="F111" s="931"/>
      <c r="G111" s="931">
        <f t="shared" si="13"/>
        <v>0</v>
      </c>
      <c r="H111" s="931"/>
      <c r="I111" s="931"/>
      <c r="J111" s="931">
        <f t="shared" si="14"/>
        <v>8401</v>
      </c>
      <c r="K111" s="931"/>
      <c r="L111" s="931">
        <v>8401</v>
      </c>
      <c r="M111" s="931"/>
      <c r="N111" s="931">
        <f t="shared" si="15"/>
        <v>0</v>
      </c>
      <c r="O111" s="931"/>
      <c r="P111" s="931"/>
      <c r="Q111" s="931">
        <f t="shared" si="16"/>
        <v>0</v>
      </c>
      <c r="R111" s="931"/>
      <c r="S111" s="931"/>
      <c r="T111" s="931"/>
      <c r="W111" s="922"/>
      <c r="X111" s="922"/>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c r="FH111" s="928"/>
      <c r="FI111" s="928"/>
      <c r="FJ111" s="928"/>
      <c r="FK111" s="928"/>
      <c r="FL111" s="928"/>
      <c r="FM111" s="928"/>
      <c r="FN111" s="928"/>
      <c r="FO111" s="928"/>
      <c r="FP111" s="928"/>
      <c r="FQ111" s="928"/>
      <c r="FR111" s="928"/>
      <c r="FS111" s="928"/>
      <c r="FT111" s="928"/>
      <c r="FU111" s="928"/>
      <c r="FV111" s="928"/>
      <c r="FW111" s="928"/>
      <c r="FX111" s="928"/>
      <c r="FY111" s="928"/>
      <c r="FZ111" s="928"/>
      <c r="GA111" s="928"/>
      <c r="GB111" s="928"/>
      <c r="GC111" s="928"/>
      <c r="GD111" s="928"/>
      <c r="GE111" s="928"/>
      <c r="GF111" s="928"/>
      <c r="GG111" s="928"/>
      <c r="GH111" s="928"/>
      <c r="GI111" s="928"/>
      <c r="GJ111" s="928"/>
      <c r="GK111" s="928"/>
      <c r="GL111" s="928"/>
      <c r="GM111" s="928"/>
      <c r="GN111" s="928"/>
      <c r="GO111" s="928"/>
      <c r="GP111" s="928"/>
      <c r="GQ111" s="928"/>
      <c r="GR111" s="928"/>
      <c r="GS111" s="928"/>
      <c r="GT111" s="928"/>
      <c r="GU111" s="928"/>
      <c r="GV111" s="928"/>
      <c r="GW111" s="928"/>
      <c r="GX111" s="928"/>
      <c r="GY111" s="928"/>
      <c r="GZ111" s="928"/>
      <c r="HA111" s="928"/>
      <c r="HB111" s="928"/>
      <c r="HC111" s="928"/>
      <c r="HD111" s="928"/>
      <c r="HE111" s="928"/>
      <c r="HF111" s="928"/>
      <c r="HG111" s="928"/>
      <c r="HH111" s="928"/>
      <c r="HI111" s="928"/>
      <c r="HJ111" s="928"/>
      <c r="HK111" s="928"/>
      <c r="HL111" s="928"/>
      <c r="HM111" s="928"/>
      <c r="HN111" s="928"/>
      <c r="HO111" s="928"/>
      <c r="HP111" s="928"/>
      <c r="HQ111" s="928"/>
      <c r="HR111" s="928"/>
      <c r="HS111" s="928"/>
      <c r="HT111" s="928"/>
      <c r="HU111" s="928"/>
      <c r="HV111" s="928"/>
      <c r="HW111" s="928"/>
      <c r="HX111" s="928"/>
      <c r="HY111" s="928"/>
    </row>
    <row r="112" spans="1:233" s="928" customFormat="1" ht="25.5">
      <c r="A112" s="929">
        <v>10</v>
      </c>
      <c r="B112" s="937" t="s">
        <v>1803</v>
      </c>
      <c r="C112" s="931">
        <f t="shared" si="12"/>
        <v>7697</v>
      </c>
      <c r="D112" s="931"/>
      <c r="E112" s="931">
        <v>7697</v>
      </c>
      <c r="F112" s="931"/>
      <c r="G112" s="931">
        <f t="shared" si="13"/>
        <v>0</v>
      </c>
      <c r="H112" s="931"/>
      <c r="I112" s="931"/>
      <c r="J112" s="931">
        <f t="shared" si="14"/>
        <v>7688</v>
      </c>
      <c r="K112" s="931"/>
      <c r="L112" s="931">
        <v>7688</v>
      </c>
      <c r="M112" s="931"/>
      <c r="N112" s="931">
        <f t="shared" si="15"/>
        <v>0</v>
      </c>
      <c r="O112" s="931"/>
      <c r="P112" s="931"/>
      <c r="Q112" s="931">
        <f t="shared" si="16"/>
        <v>9</v>
      </c>
      <c r="R112" s="931"/>
      <c r="S112" s="931"/>
      <c r="T112" s="931"/>
      <c r="W112" s="922"/>
      <c r="X112" s="922"/>
    </row>
    <row r="113" spans="1:233" s="927" customFormat="1">
      <c r="A113" s="929">
        <v>11</v>
      </c>
      <c r="B113" s="952" t="s">
        <v>1804</v>
      </c>
      <c r="C113" s="931">
        <f t="shared" si="12"/>
        <v>12835</v>
      </c>
      <c r="D113" s="931"/>
      <c r="E113" s="931">
        <v>12835</v>
      </c>
      <c r="F113" s="931"/>
      <c r="G113" s="931">
        <f t="shared" si="13"/>
        <v>0</v>
      </c>
      <c r="H113" s="931"/>
      <c r="I113" s="931"/>
      <c r="J113" s="931">
        <f t="shared" si="14"/>
        <v>12829</v>
      </c>
      <c r="K113" s="931"/>
      <c r="L113" s="931">
        <v>12829</v>
      </c>
      <c r="M113" s="931"/>
      <c r="N113" s="931">
        <f t="shared" si="15"/>
        <v>0</v>
      </c>
      <c r="O113" s="931"/>
      <c r="P113" s="931"/>
      <c r="Q113" s="931">
        <f t="shared" si="16"/>
        <v>6</v>
      </c>
      <c r="R113" s="931"/>
      <c r="S113" s="931"/>
      <c r="T113" s="931"/>
      <c r="W113" s="922"/>
      <c r="X113" s="922"/>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c r="FH113" s="928"/>
      <c r="FI113" s="928"/>
      <c r="FJ113" s="928"/>
      <c r="FK113" s="928"/>
      <c r="FL113" s="928"/>
      <c r="FM113" s="928"/>
      <c r="FN113" s="928"/>
      <c r="FO113" s="928"/>
      <c r="FP113" s="928"/>
      <c r="FQ113" s="928"/>
      <c r="FR113" s="928"/>
      <c r="FS113" s="928"/>
      <c r="FT113" s="928"/>
      <c r="FU113" s="928"/>
      <c r="FV113" s="928"/>
      <c r="FW113" s="928"/>
      <c r="FX113" s="928"/>
      <c r="FY113" s="928"/>
      <c r="FZ113" s="928"/>
      <c r="GA113" s="928"/>
      <c r="GB113" s="928"/>
      <c r="GC113" s="928"/>
      <c r="GD113" s="928"/>
      <c r="GE113" s="928"/>
      <c r="GF113" s="928"/>
      <c r="GG113" s="928"/>
      <c r="GH113" s="928"/>
      <c r="GI113" s="928"/>
      <c r="GJ113" s="928"/>
      <c r="GK113" s="928"/>
      <c r="GL113" s="928"/>
      <c r="GM113" s="928"/>
      <c r="GN113" s="928"/>
      <c r="GO113" s="928"/>
      <c r="GP113" s="928"/>
      <c r="GQ113" s="928"/>
      <c r="GR113" s="928"/>
      <c r="GS113" s="928"/>
      <c r="GT113" s="928"/>
      <c r="GU113" s="928"/>
      <c r="GV113" s="928"/>
      <c r="GW113" s="928"/>
      <c r="GX113" s="928"/>
      <c r="GY113" s="928"/>
      <c r="GZ113" s="928"/>
      <c r="HA113" s="928"/>
      <c r="HB113" s="928"/>
      <c r="HC113" s="928"/>
      <c r="HD113" s="928"/>
      <c r="HE113" s="928"/>
      <c r="HF113" s="928"/>
      <c r="HG113" s="928"/>
      <c r="HH113" s="928"/>
      <c r="HI113" s="928"/>
      <c r="HJ113" s="928"/>
      <c r="HK113" s="928"/>
      <c r="HL113" s="928"/>
      <c r="HM113" s="928"/>
      <c r="HN113" s="928"/>
      <c r="HO113" s="928"/>
      <c r="HP113" s="928"/>
      <c r="HQ113" s="928"/>
      <c r="HR113" s="928"/>
      <c r="HS113" s="928"/>
      <c r="HT113" s="928"/>
      <c r="HU113" s="928"/>
      <c r="HV113" s="928"/>
      <c r="HW113" s="928"/>
      <c r="HX113" s="928"/>
      <c r="HY113" s="928"/>
    </row>
    <row r="114" spans="1:233" s="927" customFormat="1">
      <c r="A114" s="929">
        <v>12</v>
      </c>
      <c r="B114" s="952" t="s">
        <v>1805</v>
      </c>
      <c r="C114" s="931">
        <f t="shared" si="12"/>
        <v>7088</v>
      </c>
      <c r="D114" s="931"/>
      <c r="E114" s="931">
        <v>7088</v>
      </c>
      <c r="F114" s="931"/>
      <c r="G114" s="931">
        <f t="shared" si="13"/>
        <v>0</v>
      </c>
      <c r="H114" s="931"/>
      <c r="I114" s="931"/>
      <c r="J114" s="931">
        <f t="shared" si="14"/>
        <v>7088</v>
      </c>
      <c r="K114" s="931"/>
      <c r="L114" s="931">
        <v>7088</v>
      </c>
      <c r="M114" s="931"/>
      <c r="N114" s="931">
        <f t="shared" si="15"/>
        <v>0</v>
      </c>
      <c r="O114" s="931"/>
      <c r="P114" s="931"/>
      <c r="Q114" s="931">
        <f t="shared" si="16"/>
        <v>0</v>
      </c>
      <c r="R114" s="931"/>
      <c r="S114" s="931"/>
      <c r="T114" s="931"/>
      <c r="W114" s="922"/>
      <c r="X114" s="922"/>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c r="FH114" s="928"/>
      <c r="FI114" s="928"/>
      <c r="FJ114" s="928"/>
      <c r="FK114" s="928"/>
      <c r="FL114" s="928"/>
      <c r="FM114" s="928"/>
      <c r="FN114" s="928"/>
      <c r="FO114" s="928"/>
      <c r="FP114" s="928"/>
      <c r="FQ114" s="928"/>
      <c r="FR114" s="928"/>
      <c r="FS114" s="928"/>
      <c r="FT114" s="928"/>
      <c r="FU114" s="928"/>
      <c r="FV114" s="928"/>
      <c r="FW114" s="928"/>
      <c r="FX114" s="928"/>
      <c r="FY114" s="928"/>
      <c r="FZ114" s="928"/>
      <c r="GA114" s="928"/>
      <c r="GB114" s="928"/>
      <c r="GC114" s="928"/>
      <c r="GD114" s="928"/>
      <c r="GE114" s="928"/>
      <c r="GF114" s="928"/>
      <c r="GG114" s="928"/>
      <c r="GH114" s="928"/>
      <c r="GI114" s="928"/>
      <c r="GJ114" s="928"/>
      <c r="GK114" s="928"/>
      <c r="GL114" s="928"/>
      <c r="GM114" s="928"/>
      <c r="GN114" s="928"/>
      <c r="GO114" s="928"/>
      <c r="GP114" s="928"/>
      <c r="GQ114" s="928"/>
      <c r="GR114" s="928"/>
      <c r="GS114" s="928"/>
      <c r="GT114" s="928"/>
      <c r="GU114" s="928"/>
      <c r="GV114" s="928"/>
      <c r="GW114" s="928"/>
      <c r="GX114" s="928"/>
      <c r="GY114" s="928"/>
      <c r="GZ114" s="928"/>
      <c r="HA114" s="928"/>
      <c r="HB114" s="928"/>
      <c r="HC114" s="928"/>
      <c r="HD114" s="928"/>
      <c r="HE114" s="928"/>
      <c r="HF114" s="928"/>
      <c r="HG114" s="928"/>
      <c r="HH114" s="928"/>
      <c r="HI114" s="928"/>
      <c r="HJ114" s="928"/>
      <c r="HK114" s="928"/>
      <c r="HL114" s="928"/>
      <c r="HM114" s="928"/>
      <c r="HN114" s="928"/>
      <c r="HO114" s="928"/>
      <c r="HP114" s="928"/>
      <c r="HQ114" s="928"/>
      <c r="HR114" s="928"/>
      <c r="HS114" s="928"/>
      <c r="HT114" s="928"/>
      <c r="HU114" s="928"/>
      <c r="HV114" s="928"/>
      <c r="HW114" s="928"/>
      <c r="HX114" s="928"/>
      <c r="HY114" s="928"/>
    </row>
    <row r="115" spans="1:233" s="927" customFormat="1">
      <c r="A115" s="929">
        <v>13</v>
      </c>
      <c r="B115" s="952" t="s">
        <v>1806</v>
      </c>
      <c r="C115" s="931">
        <f t="shared" si="12"/>
        <v>8182</v>
      </c>
      <c r="D115" s="931"/>
      <c r="E115" s="931">
        <v>8182</v>
      </c>
      <c r="F115" s="931"/>
      <c r="G115" s="931">
        <f t="shared" si="13"/>
        <v>0</v>
      </c>
      <c r="H115" s="931"/>
      <c r="I115" s="931"/>
      <c r="J115" s="931">
        <f t="shared" si="14"/>
        <v>8182</v>
      </c>
      <c r="K115" s="931"/>
      <c r="L115" s="931">
        <v>8182</v>
      </c>
      <c r="M115" s="931"/>
      <c r="N115" s="931">
        <f t="shared" si="15"/>
        <v>0</v>
      </c>
      <c r="O115" s="931"/>
      <c r="P115" s="931"/>
      <c r="Q115" s="931">
        <f t="shared" si="16"/>
        <v>0</v>
      </c>
      <c r="R115" s="931"/>
      <c r="S115" s="931"/>
      <c r="T115" s="931"/>
      <c r="W115" s="922"/>
      <c r="X115" s="922"/>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928"/>
      <c r="BI115" s="928"/>
      <c r="BJ115" s="928"/>
      <c r="BK115" s="928"/>
      <c r="BL115" s="928"/>
      <c r="BM115" s="928"/>
      <c r="BN115" s="928"/>
      <c r="BO115" s="928"/>
      <c r="BP115" s="928"/>
      <c r="BQ115" s="928"/>
      <c r="BR115" s="928"/>
      <c r="BS115" s="928"/>
      <c r="BT115" s="928"/>
      <c r="BU115" s="928"/>
      <c r="BV115" s="928"/>
      <c r="BW115" s="928"/>
      <c r="BX115" s="928"/>
      <c r="BY115" s="928"/>
      <c r="BZ115" s="928"/>
      <c r="CA115" s="928"/>
      <c r="CB115" s="928"/>
      <c r="CC115" s="928"/>
      <c r="CD115" s="928"/>
      <c r="CE115" s="928"/>
      <c r="CF115" s="928"/>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c r="DI115" s="928"/>
      <c r="DJ115" s="928"/>
      <c r="DK115" s="928"/>
      <c r="DL115" s="928"/>
      <c r="DM115" s="928"/>
      <c r="DN115" s="928"/>
      <c r="DO115" s="928"/>
      <c r="DP115" s="928"/>
      <c r="DQ115" s="928"/>
      <c r="DR115" s="928"/>
      <c r="DS115" s="928"/>
      <c r="DT115" s="928"/>
      <c r="DU115" s="928"/>
      <c r="DV115" s="928"/>
      <c r="DW115" s="928"/>
      <c r="DX115" s="928"/>
      <c r="DY115" s="928"/>
      <c r="DZ115" s="928"/>
      <c r="EA115" s="928"/>
      <c r="EB115" s="928"/>
      <c r="EC115" s="928"/>
      <c r="ED115" s="928"/>
      <c r="EE115" s="928"/>
      <c r="EF115" s="928"/>
      <c r="EG115" s="928"/>
      <c r="EH115" s="928"/>
      <c r="EI115" s="928"/>
      <c r="EJ115" s="928"/>
      <c r="EK115" s="928"/>
      <c r="EL115" s="928"/>
      <c r="EM115" s="928"/>
      <c r="EN115" s="928"/>
      <c r="EO115" s="928"/>
      <c r="EP115" s="928"/>
      <c r="EQ115" s="928"/>
      <c r="ER115" s="928"/>
      <c r="ES115" s="928"/>
      <c r="ET115" s="928"/>
      <c r="EU115" s="928"/>
      <c r="EV115" s="928"/>
      <c r="EW115" s="928"/>
      <c r="EX115" s="928"/>
      <c r="EY115" s="928"/>
      <c r="EZ115" s="928"/>
      <c r="FA115" s="928"/>
      <c r="FB115" s="928"/>
      <c r="FC115" s="928"/>
      <c r="FD115" s="928"/>
      <c r="FE115" s="928"/>
      <c r="FF115" s="928"/>
      <c r="FG115" s="928"/>
      <c r="FH115" s="928"/>
      <c r="FI115" s="928"/>
      <c r="FJ115" s="928"/>
      <c r="FK115" s="928"/>
      <c r="FL115" s="928"/>
      <c r="FM115" s="928"/>
      <c r="FN115" s="928"/>
      <c r="FO115" s="928"/>
      <c r="FP115" s="928"/>
      <c r="FQ115" s="928"/>
      <c r="FR115" s="928"/>
      <c r="FS115" s="928"/>
      <c r="FT115" s="928"/>
      <c r="FU115" s="928"/>
      <c r="FV115" s="928"/>
      <c r="FW115" s="928"/>
      <c r="FX115" s="928"/>
      <c r="FY115" s="928"/>
      <c r="FZ115" s="928"/>
      <c r="GA115" s="928"/>
      <c r="GB115" s="928"/>
      <c r="GC115" s="928"/>
      <c r="GD115" s="928"/>
      <c r="GE115" s="928"/>
      <c r="GF115" s="928"/>
      <c r="GG115" s="928"/>
      <c r="GH115" s="928"/>
      <c r="GI115" s="928"/>
      <c r="GJ115" s="928"/>
      <c r="GK115" s="928"/>
      <c r="GL115" s="928"/>
      <c r="GM115" s="928"/>
      <c r="GN115" s="928"/>
      <c r="GO115" s="928"/>
      <c r="GP115" s="928"/>
      <c r="GQ115" s="928"/>
      <c r="GR115" s="928"/>
      <c r="GS115" s="928"/>
      <c r="GT115" s="928"/>
      <c r="GU115" s="928"/>
      <c r="GV115" s="928"/>
      <c r="GW115" s="928"/>
      <c r="GX115" s="928"/>
      <c r="GY115" s="928"/>
      <c r="GZ115" s="928"/>
      <c r="HA115" s="928"/>
      <c r="HB115" s="928"/>
      <c r="HC115" s="928"/>
      <c r="HD115" s="928"/>
      <c r="HE115" s="928"/>
      <c r="HF115" s="928"/>
      <c r="HG115" s="928"/>
      <c r="HH115" s="928"/>
      <c r="HI115" s="928"/>
      <c r="HJ115" s="928"/>
      <c r="HK115" s="928"/>
      <c r="HL115" s="928"/>
      <c r="HM115" s="928"/>
      <c r="HN115" s="928"/>
      <c r="HO115" s="928"/>
      <c r="HP115" s="928"/>
      <c r="HQ115" s="928"/>
      <c r="HR115" s="928"/>
      <c r="HS115" s="928"/>
      <c r="HT115" s="928"/>
      <c r="HU115" s="928"/>
      <c r="HV115" s="928"/>
      <c r="HW115" s="928"/>
      <c r="HX115" s="928"/>
      <c r="HY115" s="928"/>
    </row>
    <row r="116" spans="1:233" s="928" customFormat="1">
      <c r="A116" s="929">
        <v>14</v>
      </c>
      <c r="B116" s="937" t="s">
        <v>1807</v>
      </c>
      <c r="C116" s="931">
        <f t="shared" si="12"/>
        <v>11132</v>
      </c>
      <c r="D116" s="931"/>
      <c r="E116" s="931">
        <v>11132</v>
      </c>
      <c r="F116" s="931"/>
      <c r="G116" s="931">
        <f t="shared" si="13"/>
        <v>0</v>
      </c>
      <c r="H116" s="931"/>
      <c r="I116" s="931"/>
      <c r="J116" s="931">
        <f t="shared" si="14"/>
        <v>11132</v>
      </c>
      <c r="K116" s="931"/>
      <c r="L116" s="931">
        <v>11132</v>
      </c>
      <c r="M116" s="931"/>
      <c r="N116" s="931">
        <f t="shared" si="15"/>
        <v>0</v>
      </c>
      <c r="O116" s="931"/>
      <c r="P116" s="931"/>
      <c r="Q116" s="931">
        <f t="shared" si="16"/>
        <v>0</v>
      </c>
      <c r="R116" s="931"/>
      <c r="S116" s="931"/>
      <c r="T116" s="931"/>
      <c r="W116" s="922"/>
      <c r="X116" s="922"/>
    </row>
    <row r="117" spans="1:233" s="927" customFormat="1">
      <c r="A117" s="929">
        <v>15</v>
      </c>
      <c r="B117" s="952" t="s">
        <v>1808</v>
      </c>
      <c r="C117" s="931">
        <f t="shared" si="12"/>
        <v>7043</v>
      </c>
      <c r="D117" s="931"/>
      <c r="E117" s="931">
        <v>7043</v>
      </c>
      <c r="F117" s="931"/>
      <c r="G117" s="931">
        <f t="shared" si="13"/>
        <v>0</v>
      </c>
      <c r="H117" s="931"/>
      <c r="I117" s="931"/>
      <c r="J117" s="931">
        <f t="shared" si="14"/>
        <v>7043</v>
      </c>
      <c r="K117" s="931"/>
      <c r="L117" s="931">
        <v>7043</v>
      </c>
      <c r="M117" s="931"/>
      <c r="N117" s="931">
        <f t="shared" si="15"/>
        <v>0</v>
      </c>
      <c r="O117" s="931"/>
      <c r="P117" s="931"/>
      <c r="Q117" s="931">
        <f t="shared" si="16"/>
        <v>0</v>
      </c>
      <c r="R117" s="931"/>
      <c r="S117" s="931"/>
      <c r="T117" s="931"/>
      <c r="W117" s="922"/>
      <c r="X117" s="922"/>
      <c r="Z117" s="928"/>
      <c r="AA117" s="928"/>
      <c r="AB117" s="928"/>
      <c r="AC117" s="928"/>
      <c r="AD117" s="928"/>
      <c r="AE117" s="928"/>
      <c r="AF117" s="928"/>
      <c r="AG117" s="928"/>
      <c r="AH117" s="928"/>
      <c r="AI117" s="928"/>
      <c r="AJ117" s="928"/>
      <c r="AK117" s="928"/>
      <c r="AL117" s="928"/>
      <c r="AM117" s="928"/>
      <c r="AN117" s="928"/>
      <c r="AO117" s="928"/>
      <c r="AP117" s="928"/>
      <c r="AQ117" s="928"/>
      <c r="AR117" s="928"/>
      <c r="AS117" s="928"/>
      <c r="AT117" s="928"/>
      <c r="AU117" s="928"/>
      <c r="AV117" s="928"/>
      <c r="AW117" s="928"/>
      <c r="AX117" s="928"/>
      <c r="AY117" s="928"/>
      <c r="AZ117" s="928"/>
      <c r="BA117" s="928"/>
      <c r="BB117" s="928"/>
      <c r="BC117" s="928"/>
      <c r="BD117" s="928"/>
      <c r="BE117" s="928"/>
      <c r="BF117" s="928"/>
      <c r="BG117" s="928"/>
      <c r="BH117" s="928"/>
      <c r="BI117" s="928"/>
      <c r="BJ117" s="928"/>
      <c r="BK117" s="928"/>
      <c r="BL117" s="928"/>
      <c r="BM117" s="928"/>
      <c r="BN117" s="928"/>
      <c r="BO117" s="928"/>
      <c r="BP117" s="928"/>
      <c r="BQ117" s="928"/>
      <c r="BR117" s="928"/>
      <c r="BS117" s="928"/>
      <c r="BT117" s="928"/>
      <c r="BU117" s="928"/>
      <c r="BV117" s="928"/>
      <c r="BW117" s="928"/>
      <c r="BX117" s="928"/>
      <c r="BY117" s="928"/>
      <c r="BZ117" s="928"/>
      <c r="CA117" s="928"/>
      <c r="CB117" s="928"/>
      <c r="CC117" s="928"/>
      <c r="CD117" s="928"/>
      <c r="CE117" s="928"/>
      <c r="CF117" s="928"/>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c r="DI117" s="928"/>
      <c r="DJ117" s="928"/>
      <c r="DK117" s="928"/>
      <c r="DL117" s="928"/>
      <c r="DM117" s="928"/>
      <c r="DN117" s="928"/>
      <c r="DO117" s="928"/>
      <c r="DP117" s="928"/>
      <c r="DQ117" s="928"/>
      <c r="DR117" s="928"/>
      <c r="DS117" s="928"/>
      <c r="DT117" s="928"/>
      <c r="DU117" s="928"/>
      <c r="DV117" s="928"/>
      <c r="DW117" s="928"/>
      <c r="DX117" s="928"/>
      <c r="DY117" s="928"/>
      <c r="DZ117" s="928"/>
      <c r="EA117" s="928"/>
      <c r="EB117" s="928"/>
      <c r="EC117" s="928"/>
      <c r="ED117" s="928"/>
      <c r="EE117" s="928"/>
      <c r="EF117" s="928"/>
      <c r="EG117" s="928"/>
      <c r="EH117" s="928"/>
      <c r="EI117" s="928"/>
      <c r="EJ117" s="928"/>
      <c r="EK117" s="928"/>
      <c r="EL117" s="928"/>
      <c r="EM117" s="928"/>
      <c r="EN117" s="928"/>
      <c r="EO117" s="928"/>
      <c r="EP117" s="928"/>
      <c r="EQ117" s="928"/>
      <c r="ER117" s="928"/>
      <c r="ES117" s="928"/>
      <c r="ET117" s="928"/>
      <c r="EU117" s="928"/>
      <c r="EV117" s="928"/>
      <c r="EW117" s="928"/>
      <c r="EX117" s="928"/>
      <c r="EY117" s="928"/>
      <c r="EZ117" s="928"/>
      <c r="FA117" s="928"/>
      <c r="FB117" s="928"/>
      <c r="FC117" s="928"/>
      <c r="FD117" s="928"/>
      <c r="FE117" s="928"/>
      <c r="FF117" s="928"/>
      <c r="FG117" s="928"/>
      <c r="FH117" s="928"/>
      <c r="FI117" s="928"/>
      <c r="FJ117" s="928"/>
      <c r="FK117" s="928"/>
      <c r="FL117" s="928"/>
      <c r="FM117" s="928"/>
      <c r="FN117" s="928"/>
      <c r="FO117" s="928"/>
      <c r="FP117" s="928"/>
      <c r="FQ117" s="928"/>
      <c r="FR117" s="928"/>
      <c r="FS117" s="928"/>
      <c r="FT117" s="928"/>
      <c r="FU117" s="928"/>
      <c r="FV117" s="928"/>
      <c r="FW117" s="928"/>
      <c r="FX117" s="928"/>
      <c r="FY117" s="928"/>
      <c r="FZ117" s="928"/>
      <c r="GA117" s="928"/>
      <c r="GB117" s="928"/>
      <c r="GC117" s="928"/>
      <c r="GD117" s="928"/>
      <c r="GE117" s="928"/>
      <c r="GF117" s="928"/>
      <c r="GG117" s="928"/>
      <c r="GH117" s="928"/>
      <c r="GI117" s="928"/>
      <c r="GJ117" s="928"/>
      <c r="GK117" s="928"/>
      <c r="GL117" s="928"/>
      <c r="GM117" s="928"/>
      <c r="GN117" s="928"/>
      <c r="GO117" s="928"/>
      <c r="GP117" s="928"/>
      <c r="GQ117" s="928"/>
      <c r="GR117" s="928"/>
      <c r="GS117" s="928"/>
      <c r="GT117" s="928"/>
      <c r="GU117" s="928"/>
      <c r="GV117" s="928"/>
      <c r="GW117" s="928"/>
      <c r="GX117" s="928"/>
      <c r="GY117" s="928"/>
      <c r="GZ117" s="928"/>
      <c r="HA117" s="928"/>
      <c r="HB117" s="928"/>
      <c r="HC117" s="928"/>
      <c r="HD117" s="928"/>
      <c r="HE117" s="928"/>
      <c r="HF117" s="928"/>
      <c r="HG117" s="928"/>
      <c r="HH117" s="928"/>
      <c r="HI117" s="928"/>
      <c r="HJ117" s="928"/>
      <c r="HK117" s="928"/>
      <c r="HL117" s="928"/>
      <c r="HM117" s="928"/>
      <c r="HN117" s="928"/>
      <c r="HO117" s="928"/>
      <c r="HP117" s="928"/>
      <c r="HQ117" s="928"/>
      <c r="HR117" s="928"/>
      <c r="HS117" s="928"/>
      <c r="HT117" s="928"/>
      <c r="HU117" s="928"/>
      <c r="HV117" s="928"/>
      <c r="HW117" s="928"/>
      <c r="HX117" s="928"/>
      <c r="HY117" s="928"/>
    </row>
    <row r="118" spans="1:233" s="927" customFormat="1" ht="25.5">
      <c r="A118" s="929">
        <v>16</v>
      </c>
      <c r="B118" s="953" t="s">
        <v>1809</v>
      </c>
      <c r="C118" s="931">
        <f t="shared" si="12"/>
        <v>20612</v>
      </c>
      <c r="D118" s="931"/>
      <c r="E118" s="931">
        <v>20612</v>
      </c>
      <c r="F118" s="931"/>
      <c r="G118" s="931">
        <f t="shared" si="13"/>
        <v>0</v>
      </c>
      <c r="H118" s="931"/>
      <c r="I118" s="931"/>
      <c r="J118" s="931">
        <f t="shared" si="14"/>
        <v>20112</v>
      </c>
      <c r="K118" s="931"/>
      <c r="L118" s="931">
        <v>20112</v>
      </c>
      <c r="M118" s="931"/>
      <c r="N118" s="931">
        <f t="shared" si="15"/>
        <v>0</v>
      </c>
      <c r="O118" s="931"/>
      <c r="P118" s="931"/>
      <c r="Q118" s="931">
        <f t="shared" si="16"/>
        <v>500</v>
      </c>
      <c r="R118" s="931"/>
      <c r="S118" s="931"/>
      <c r="T118" s="931"/>
      <c r="W118" s="922"/>
      <c r="X118" s="922"/>
      <c r="Z118" s="928"/>
      <c r="AA118" s="928"/>
      <c r="AB118" s="928"/>
      <c r="AC118" s="928"/>
      <c r="AD118" s="928"/>
      <c r="AE118" s="928"/>
      <c r="AF118" s="928"/>
      <c r="AG118" s="928"/>
      <c r="AH118" s="928"/>
      <c r="AI118" s="928"/>
      <c r="AJ118" s="928"/>
      <c r="AK118" s="928"/>
      <c r="AL118" s="928"/>
      <c r="AM118" s="928"/>
      <c r="AN118" s="928"/>
      <c r="AO118" s="928"/>
      <c r="AP118" s="928"/>
      <c r="AQ118" s="928"/>
      <c r="AR118" s="928"/>
      <c r="AS118" s="928"/>
      <c r="AT118" s="928"/>
      <c r="AU118" s="928"/>
      <c r="AV118" s="928"/>
      <c r="AW118" s="928"/>
      <c r="AX118" s="928"/>
      <c r="AY118" s="928"/>
      <c r="AZ118" s="928"/>
      <c r="BA118" s="928"/>
      <c r="BB118" s="928"/>
      <c r="BC118" s="928"/>
      <c r="BD118" s="928"/>
      <c r="BE118" s="928"/>
      <c r="BF118" s="928"/>
      <c r="BG118" s="928"/>
      <c r="BH118" s="928"/>
      <c r="BI118" s="928"/>
      <c r="BJ118" s="928"/>
      <c r="BK118" s="928"/>
      <c r="BL118" s="928"/>
      <c r="BM118" s="928"/>
      <c r="BN118" s="928"/>
      <c r="BO118" s="928"/>
      <c r="BP118" s="928"/>
      <c r="BQ118" s="928"/>
      <c r="BR118" s="928"/>
      <c r="BS118" s="928"/>
      <c r="BT118" s="928"/>
      <c r="BU118" s="928"/>
      <c r="BV118" s="928"/>
      <c r="BW118" s="928"/>
      <c r="BX118" s="928"/>
      <c r="BY118" s="928"/>
      <c r="BZ118" s="928"/>
      <c r="CA118" s="928"/>
      <c r="CB118" s="928"/>
      <c r="CC118" s="928"/>
      <c r="CD118" s="928"/>
      <c r="CE118" s="928"/>
      <c r="CF118" s="928"/>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c r="DI118" s="928"/>
      <c r="DJ118" s="928"/>
      <c r="DK118" s="928"/>
      <c r="DL118" s="928"/>
      <c r="DM118" s="928"/>
      <c r="DN118" s="928"/>
      <c r="DO118" s="928"/>
      <c r="DP118" s="928"/>
      <c r="DQ118" s="928"/>
      <c r="DR118" s="928"/>
      <c r="DS118" s="928"/>
      <c r="DT118" s="928"/>
      <c r="DU118" s="928"/>
      <c r="DV118" s="928"/>
      <c r="DW118" s="928"/>
      <c r="DX118" s="928"/>
      <c r="DY118" s="928"/>
      <c r="DZ118" s="928"/>
      <c r="EA118" s="928"/>
      <c r="EB118" s="928"/>
      <c r="EC118" s="928"/>
      <c r="ED118" s="928"/>
      <c r="EE118" s="928"/>
      <c r="EF118" s="928"/>
      <c r="EG118" s="928"/>
      <c r="EH118" s="928"/>
      <c r="EI118" s="928"/>
      <c r="EJ118" s="928"/>
      <c r="EK118" s="928"/>
      <c r="EL118" s="928"/>
      <c r="EM118" s="928"/>
      <c r="EN118" s="928"/>
      <c r="EO118" s="928"/>
      <c r="EP118" s="928"/>
      <c r="EQ118" s="928"/>
      <c r="ER118" s="928"/>
      <c r="ES118" s="928"/>
      <c r="ET118" s="928"/>
      <c r="EU118" s="928"/>
      <c r="EV118" s="928"/>
      <c r="EW118" s="928"/>
      <c r="EX118" s="928"/>
      <c r="EY118" s="928"/>
      <c r="EZ118" s="928"/>
      <c r="FA118" s="928"/>
      <c r="FB118" s="928"/>
      <c r="FC118" s="928"/>
      <c r="FD118" s="928"/>
      <c r="FE118" s="928"/>
      <c r="FF118" s="928"/>
      <c r="FG118" s="928"/>
      <c r="FH118" s="928"/>
      <c r="FI118" s="928"/>
      <c r="FJ118" s="928"/>
      <c r="FK118" s="928"/>
      <c r="FL118" s="928"/>
      <c r="FM118" s="928"/>
      <c r="FN118" s="928"/>
      <c r="FO118" s="928"/>
      <c r="FP118" s="928"/>
      <c r="FQ118" s="928"/>
      <c r="FR118" s="928"/>
      <c r="FS118" s="928"/>
      <c r="FT118" s="928"/>
      <c r="FU118" s="928"/>
      <c r="FV118" s="928"/>
      <c r="FW118" s="928"/>
      <c r="FX118" s="928"/>
      <c r="FY118" s="928"/>
      <c r="FZ118" s="928"/>
      <c r="GA118" s="928"/>
      <c r="GB118" s="928"/>
      <c r="GC118" s="928"/>
      <c r="GD118" s="928"/>
      <c r="GE118" s="928"/>
      <c r="GF118" s="928"/>
      <c r="GG118" s="928"/>
      <c r="GH118" s="928"/>
      <c r="GI118" s="928"/>
      <c r="GJ118" s="928"/>
      <c r="GK118" s="928"/>
      <c r="GL118" s="928"/>
      <c r="GM118" s="928"/>
      <c r="GN118" s="928"/>
      <c r="GO118" s="928"/>
      <c r="GP118" s="928"/>
      <c r="GQ118" s="928"/>
      <c r="GR118" s="928"/>
      <c r="GS118" s="928"/>
      <c r="GT118" s="928"/>
      <c r="GU118" s="928"/>
      <c r="GV118" s="928"/>
      <c r="GW118" s="928"/>
      <c r="GX118" s="928"/>
      <c r="GY118" s="928"/>
      <c r="GZ118" s="928"/>
      <c r="HA118" s="928"/>
      <c r="HB118" s="928"/>
      <c r="HC118" s="928"/>
      <c r="HD118" s="928"/>
      <c r="HE118" s="928"/>
      <c r="HF118" s="928"/>
      <c r="HG118" s="928"/>
      <c r="HH118" s="928"/>
      <c r="HI118" s="928"/>
      <c r="HJ118" s="928"/>
      <c r="HK118" s="928"/>
      <c r="HL118" s="928"/>
      <c r="HM118" s="928"/>
      <c r="HN118" s="928"/>
      <c r="HO118" s="928"/>
      <c r="HP118" s="928"/>
      <c r="HQ118" s="928"/>
      <c r="HR118" s="928"/>
      <c r="HS118" s="928"/>
      <c r="HT118" s="928"/>
      <c r="HU118" s="928"/>
      <c r="HV118" s="928"/>
      <c r="HW118" s="928"/>
      <c r="HX118" s="928"/>
      <c r="HY118" s="928"/>
    </row>
    <row r="119" spans="1:233" s="927" customFormat="1">
      <c r="A119" s="929">
        <v>17</v>
      </c>
      <c r="B119" s="952" t="s">
        <v>1810</v>
      </c>
      <c r="C119" s="931">
        <f t="shared" si="12"/>
        <v>11712</v>
      </c>
      <c r="D119" s="931"/>
      <c r="E119" s="931">
        <v>11712</v>
      </c>
      <c r="F119" s="931"/>
      <c r="G119" s="931">
        <f t="shared" si="13"/>
        <v>0</v>
      </c>
      <c r="H119" s="931"/>
      <c r="I119" s="931"/>
      <c r="J119" s="931">
        <f t="shared" si="14"/>
        <v>11712</v>
      </c>
      <c r="K119" s="931"/>
      <c r="L119" s="931">
        <v>11712</v>
      </c>
      <c r="M119" s="931"/>
      <c r="N119" s="931">
        <f t="shared" si="15"/>
        <v>0</v>
      </c>
      <c r="O119" s="931"/>
      <c r="P119" s="931"/>
      <c r="Q119" s="931">
        <f t="shared" si="16"/>
        <v>0</v>
      </c>
      <c r="R119" s="931"/>
      <c r="S119" s="931"/>
      <c r="T119" s="931"/>
      <c r="W119" s="922"/>
      <c r="X119" s="922"/>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c r="DI119" s="928"/>
      <c r="DJ119" s="928"/>
      <c r="DK119" s="928"/>
      <c r="DL119" s="928"/>
      <c r="DM119" s="928"/>
      <c r="DN119" s="928"/>
      <c r="DO119" s="928"/>
      <c r="DP119" s="928"/>
      <c r="DQ119" s="928"/>
      <c r="DR119" s="928"/>
      <c r="DS119" s="928"/>
      <c r="DT119" s="928"/>
      <c r="DU119" s="928"/>
      <c r="DV119" s="928"/>
      <c r="DW119" s="928"/>
      <c r="DX119" s="928"/>
      <c r="DY119" s="928"/>
      <c r="DZ119" s="928"/>
      <c r="EA119" s="928"/>
      <c r="EB119" s="928"/>
      <c r="EC119" s="928"/>
      <c r="ED119" s="928"/>
      <c r="EE119" s="928"/>
      <c r="EF119" s="928"/>
      <c r="EG119" s="928"/>
      <c r="EH119" s="928"/>
      <c r="EI119" s="928"/>
      <c r="EJ119" s="928"/>
      <c r="EK119" s="928"/>
      <c r="EL119" s="928"/>
      <c r="EM119" s="928"/>
      <c r="EN119" s="928"/>
      <c r="EO119" s="928"/>
      <c r="EP119" s="928"/>
      <c r="EQ119" s="928"/>
      <c r="ER119" s="928"/>
      <c r="ES119" s="928"/>
      <c r="ET119" s="928"/>
      <c r="EU119" s="928"/>
      <c r="EV119" s="928"/>
      <c r="EW119" s="928"/>
      <c r="EX119" s="928"/>
      <c r="EY119" s="928"/>
      <c r="EZ119" s="928"/>
      <c r="FA119" s="928"/>
      <c r="FB119" s="928"/>
      <c r="FC119" s="928"/>
      <c r="FD119" s="928"/>
      <c r="FE119" s="928"/>
      <c r="FF119" s="928"/>
      <c r="FG119" s="928"/>
      <c r="FH119" s="928"/>
      <c r="FI119" s="928"/>
      <c r="FJ119" s="928"/>
      <c r="FK119" s="928"/>
      <c r="FL119" s="928"/>
      <c r="FM119" s="928"/>
      <c r="FN119" s="928"/>
      <c r="FO119" s="928"/>
      <c r="FP119" s="928"/>
      <c r="FQ119" s="928"/>
      <c r="FR119" s="928"/>
      <c r="FS119" s="928"/>
      <c r="FT119" s="928"/>
      <c r="FU119" s="928"/>
      <c r="FV119" s="928"/>
      <c r="FW119" s="928"/>
      <c r="FX119" s="928"/>
      <c r="FY119" s="928"/>
      <c r="FZ119" s="928"/>
      <c r="GA119" s="928"/>
      <c r="GB119" s="928"/>
      <c r="GC119" s="928"/>
      <c r="GD119" s="928"/>
      <c r="GE119" s="928"/>
      <c r="GF119" s="928"/>
      <c r="GG119" s="928"/>
      <c r="GH119" s="928"/>
      <c r="GI119" s="928"/>
      <c r="GJ119" s="928"/>
      <c r="GK119" s="928"/>
      <c r="GL119" s="928"/>
      <c r="GM119" s="928"/>
      <c r="GN119" s="928"/>
      <c r="GO119" s="928"/>
      <c r="GP119" s="928"/>
      <c r="GQ119" s="928"/>
      <c r="GR119" s="928"/>
      <c r="GS119" s="928"/>
      <c r="GT119" s="928"/>
      <c r="GU119" s="928"/>
      <c r="GV119" s="928"/>
      <c r="GW119" s="928"/>
      <c r="GX119" s="928"/>
      <c r="GY119" s="928"/>
      <c r="GZ119" s="928"/>
      <c r="HA119" s="928"/>
      <c r="HB119" s="928"/>
      <c r="HC119" s="928"/>
      <c r="HD119" s="928"/>
      <c r="HE119" s="928"/>
      <c r="HF119" s="928"/>
      <c r="HG119" s="928"/>
      <c r="HH119" s="928"/>
      <c r="HI119" s="928"/>
      <c r="HJ119" s="928"/>
      <c r="HK119" s="928"/>
      <c r="HL119" s="928"/>
      <c r="HM119" s="928"/>
      <c r="HN119" s="928"/>
      <c r="HO119" s="928"/>
      <c r="HP119" s="928"/>
      <c r="HQ119" s="928"/>
      <c r="HR119" s="928"/>
      <c r="HS119" s="928"/>
      <c r="HT119" s="928"/>
      <c r="HU119" s="928"/>
      <c r="HV119" s="928"/>
      <c r="HW119" s="928"/>
      <c r="HX119" s="928"/>
      <c r="HY119" s="928"/>
    </row>
    <row r="120" spans="1:233" s="927" customFormat="1">
      <c r="A120" s="929">
        <v>18</v>
      </c>
      <c r="B120" s="952" t="s">
        <v>1811</v>
      </c>
      <c r="C120" s="931">
        <f t="shared" si="12"/>
        <v>7415</v>
      </c>
      <c r="D120" s="931"/>
      <c r="E120" s="931">
        <v>7415</v>
      </c>
      <c r="F120" s="931"/>
      <c r="G120" s="931">
        <f t="shared" si="13"/>
        <v>0</v>
      </c>
      <c r="H120" s="931"/>
      <c r="I120" s="931"/>
      <c r="J120" s="931">
        <f t="shared" si="14"/>
        <v>7415</v>
      </c>
      <c r="K120" s="931"/>
      <c r="L120" s="931">
        <v>7415</v>
      </c>
      <c r="M120" s="931"/>
      <c r="N120" s="931">
        <f t="shared" si="15"/>
        <v>0</v>
      </c>
      <c r="O120" s="931"/>
      <c r="P120" s="931"/>
      <c r="Q120" s="931">
        <f t="shared" si="16"/>
        <v>0</v>
      </c>
      <c r="R120" s="931"/>
      <c r="S120" s="931"/>
      <c r="T120" s="931"/>
      <c r="W120" s="922"/>
      <c r="X120" s="922"/>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c r="DI120" s="928"/>
      <c r="DJ120" s="928"/>
      <c r="DK120" s="928"/>
      <c r="DL120" s="928"/>
      <c r="DM120" s="928"/>
      <c r="DN120" s="928"/>
      <c r="DO120" s="928"/>
      <c r="DP120" s="928"/>
      <c r="DQ120" s="928"/>
      <c r="DR120" s="928"/>
      <c r="DS120" s="928"/>
      <c r="DT120" s="928"/>
      <c r="DU120" s="928"/>
      <c r="DV120" s="928"/>
      <c r="DW120" s="928"/>
      <c r="DX120" s="928"/>
      <c r="DY120" s="928"/>
      <c r="DZ120" s="928"/>
      <c r="EA120" s="928"/>
      <c r="EB120" s="928"/>
      <c r="EC120" s="928"/>
      <c r="ED120" s="928"/>
      <c r="EE120" s="928"/>
      <c r="EF120" s="928"/>
      <c r="EG120" s="928"/>
      <c r="EH120" s="928"/>
      <c r="EI120" s="928"/>
      <c r="EJ120" s="928"/>
      <c r="EK120" s="928"/>
      <c r="EL120" s="928"/>
      <c r="EM120" s="928"/>
      <c r="EN120" s="928"/>
      <c r="EO120" s="928"/>
      <c r="EP120" s="928"/>
      <c r="EQ120" s="928"/>
      <c r="ER120" s="928"/>
      <c r="ES120" s="928"/>
      <c r="ET120" s="928"/>
      <c r="EU120" s="928"/>
      <c r="EV120" s="928"/>
      <c r="EW120" s="928"/>
      <c r="EX120" s="928"/>
      <c r="EY120" s="928"/>
      <c r="EZ120" s="928"/>
      <c r="FA120" s="928"/>
      <c r="FB120" s="928"/>
      <c r="FC120" s="928"/>
      <c r="FD120" s="928"/>
      <c r="FE120" s="928"/>
      <c r="FF120" s="928"/>
      <c r="FG120" s="928"/>
      <c r="FH120" s="928"/>
      <c r="FI120" s="928"/>
      <c r="FJ120" s="928"/>
      <c r="FK120" s="928"/>
      <c r="FL120" s="928"/>
      <c r="FM120" s="928"/>
      <c r="FN120" s="928"/>
      <c r="FO120" s="928"/>
      <c r="FP120" s="928"/>
      <c r="FQ120" s="928"/>
      <c r="FR120" s="928"/>
      <c r="FS120" s="928"/>
      <c r="FT120" s="928"/>
      <c r="FU120" s="928"/>
      <c r="FV120" s="928"/>
      <c r="FW120" s="928"/>
      <c r="FX120" s="928"/>
      <c r="FY120" s="928"/>
      <c r="FZ120" s="928"/>
      <c r="GA120" s="928"/>
      <c r="GB120" s="928"/>
      <c r="GC120" s="928"/>
      <c r="GD120" s="928"/>
      <c r="GE120" s="928"/>
      <c r="GF120" s="928"/>
      <c r="GG120" s="928"/>
      <c r="GH120" s="928"/>
      <c r="GI120" s="928"/>
      <c r="GJ120" s="928"/>
      <c r="GK120" s="928"/>
      <c r="GL120" s="928"/>
      <c r="GM120" s="928"/>
      <c r="GN120" s="928"/>
      <c r="GO120" s="928"/>
      <c r="GP120" s="928"/>
      <c r="GQ120" s="928"/>
      <c r="GR120" s="928"/>
      <c r="GS120" s="928"/>
      <c r="GT120" s="928"/>
      <c r="GU120" s="928"/>
      <c r="GV120" s="928"/>
      <c r="GW120" s="928"/>
      <c r="GX120" s="928"/>
      <c r="GY120" s="928"/>
      <c r="GZ120" s="928"/>
      <c r="HA120" s="928"/>
      <c r="HB120" s="928"/>
      <c r="HC120" s="928"/>
      <c r="HD120" s="928"/>
      <c r="HE120" s="928"/>
      <c r="HF120" s="928"/>
      <c r="HG120" s="928"/>
      <c r="HH120" s="928"/>
      <c r="HI120" s="928"/>
      <c r="HJ120" s="928"/>
      <c r="HK120" s="928"/>
      <c r="HL120" s="928"/>
      <c r="HM120" s="928"/>
      <c r="HN120" s="928"/>
      <c r="HO120" s="928"/>
      <c r="HP120" s="928"/>
      <c r="HQ120" s="928"/>
      <c r="HR120" s="928"/>
      <c r="HS120" s="928"/>
      <c r="HT120" s="928"/>
      <c r="HU120" s="928"/>
      <c r="HV120" s="928"/>
      <c r="HW120" s="928"/>
      <c r="HX120" s="928"/>
      <c r="HY120" s="928"/>
    </row>
    <row r="121" spans="1:233" s="927" customFormat="1">
      <c r="A121" s="929">
        <v>19</v>
      </c>
      <c r="B121" s="952" t="s">
        <v>1812</v>
      </c>
      <c r="C121" s="931">
        <f t="shared" si="12"/>
        <v>9842</v>
      </c>
      <c r="D121" s="931"/>
      <c r="E121" s="931">
        <v>9842</v>
      </c>
      <c r="F121" s="931"/>
      <c r="G121" s="931">
        <f t="shared" si="13"/>
        <v>0</v>
      </c>
      <c r="H121" s="931"/>
      <c r="I121" s="931"/>
      <c r="J121" s="931">
        <f t="shared" si="14"/>
        <v>9842</v>
      </c>
      <c r="K121" s="931"/>
      <c r="L121" s="931">
        <v>9842</v>
      </c>
      <c r="M121" s="931"/>
      <c r="N121" s="931">
        <f t="shared" si="15"/>
        <v>0</v>
      </c>
      <c r="O121" s="931"/>
      <c r="P121" s="931"/>
      <c r="Q121" s="931">
        <f t="shared" si="16"/>
        <v>0</v>
      </c>
      <c r="R121" s="931"/>
      <c r="S121" s="931"/>
      <c r="T121" s="931"/>
      <c r="W121" s="922"/>
      <c r="X121" s="922"/>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c r="DI121" s="928"/>
      <c r="DJ121" s="928"/>
      <c r="DK121" s="928"/>
      <c r="DL121" s="928"/>
      <c r="DM121" s="928"/>
      <c r="DN121" s="928"/>
      <c r="DO121" s="928"/>
      <c r="DP121" s="928"/>
      <c r="DQ121" s="928"/>
      <c r="DR121" s="928"/>
      <c r="DS121" s="928"/>
      <c r="DT121" s="928"/>
      <c r="DU121" s="928"/>
      <c r="DV121" s="928"/>
      <c r="DW121" s="928"/>
      <c r="DX121" s="928"/>
      <c r="DY121" s="928"/>
      <c r="DZ121" s="928"/>
      <c r="EA121" s="928"/>
      <c r="EB121" s="928"/>
      <c r="EC121" s="928"/>
      <c r="ED121" s="928"/>
      <c r="EE121" s="928"/>
      <c r="EF121" s="928"/>
      <c r="EG121" s="928"/>
      <c r="EH121" s="928"/>
      <c r="EI121" s="928"/>
      <c r="EJ121" s="928"/>
      <c r="EK121" s="928"/>
      <c r="EL121" s="928"/>
      <c r="EM121" s="928"/>
      <c r="EN121" s="928"/>
      <c r="EO121" s="928"/>
      <c r="EP121" s="928"/>
      <c r="EQ121" s="928"/>
      <c r="ER121" s="928"/>
      <c r="ES121" s="928"/>
      <c r="ET121" s="928"/>
      <c r="EU121" s="928"/>
      <c r="EV121" s="928"/>
      <c r="EW121" s="928"/>
      <c r="EX121" s="928"/>
      <c r="EY121" s="928"/>
      <c r="EZ121" s="928"/>
      <c r="FA121" s="928"/>
      <c r="FB121" s="928"/>
      <c r="FC121" s="928"/>
      <c r="FD121" s="928"/>
      <c r="FE121" s="928"/>
      <c r="FF121" s="928"/>
      <c r="FG121" s="928"/>
      <c r="FH121" s="928"/>
      <c r="FI121" s="928"/>
      <c r="FJ121" s="928"/>
      <c r="FK121" s="928"/>
      <c r="FL121" s="928"/>
      <c r="FM121" s="928"/>
      <c r="FN121" s="928"/>
      <c r="FO121" s="928"/>
      <c r="FP121" s="928"/>
      <c r="FQ121" s="928"/>
      <c r="FR121" s="928"/>
      <c r="FS121" s="928"/>
      <c r="FT121" s="928"/>
      <c r="FU121" s="928"/>
      <c r="FV121" s="928"/>
      <c r="FW121" s="928"/>
      <c r="FX121" s="928"/>
      <c r="FY121" s="928"/>
      <c r="FZ121" s="928"/>
      <c r="GA121" s="928"/>
      <c r="GB121" s="928"/>
      <c r="GC121" s="928"/>
      <c r="GD121" s="928"/>
      <c r="GE121" s="928"/>
      <c r="GF121" s="928"/>
      <c r="GG121" s="928"/>
      <c r="GH121" s="928"/>
      <c r="GI121" s="928"/>
      <c r="GJ121" s="928"/>
      <c r="GK121" s="928"/>
      <c r="GL121" s="928"/>
      <c r="GM121" s="928"/>
      <c r="GN121" s="928"/>
      <c r="GO121" s="928"/>
      <c r="GP121" s="928"/>
      <c r="GQ121" s="928"/>
      <c r="GR121" s="928"/>
      <c r="GS121" s="928"/>
      <c r="GT121" s="928"/>
      <c r="GU121" s="928"/>
      <c r="GV121" s="928"/>
      <c r="GW121" s="928"/>
      <c r="GX121" s="928"/>
      <c r="GY121" s="928"/>
      <c r="GZ121" s="928"/>
      <c r="HA121" s="928"/>
      <c r="HB121" s="928"/>
      <c r="HC121" s="928"/>
      <c r="HD121" s="928"/>
      <c r="HE121" s="928"/>
      <c r="HF121" s="928"/>
      <c r="HG121" s="928"/>
      <c r="HH121" s="928"/>
      <c r="HI121" s="928"/>
      <c r="HJ121" s="928"/>
      <c r="HK121" s="928"/>
      <c r="HL121" s="928"/>
      <c r="HM121" s="928"/>
      <c r="HN121" s="928"/>
      <c r="HO121" s="928"/>
      <c r="HP121" s="928"/>
      <c r="HQ121" s="928"/>
      <c r="HR121" s="928"/>
      <c r="HS121" s="928"/>
      <c r="HT121" s="928"/>
      <c r="HU121" s="928"/>
      <c r="HV121" s="928"/>
      <c r="HW121" s="928"/>
      <c r="HX121" s="928"/>
      <c r="HY121" s="928"/>
    </row>
    <row r="122" spans="1:233" s="927" customFormat="1">
      <c r="A122" s="929">
        <v>20</v>
      </c>
      <c r="B122" s="952" t="s">
        <v>1813</v>
      </c>
      <c r="C122" s="931">
        <f t="shared" si="12"/>
        <v>9275</v>
      </c>
      <c r="D122" s="931"/>
      <c r="E122" s="931">
        <v>9275</v>
      </c>
      <c r="F122" s="931"/>
      <c r="G122" s="931">
        <f t="shared" si="13"/>
        <v>0</v>
      </c>
      <c r="H122" s="931"/>
      <c r="I122" s="931"/>
      <c r="J122" s="931">
        <f t="shared" si="14"/>
        <v>9246</v>
      </c>
      <c r="K122" s="931"/>
      <c r="L122" s="931">
        <v>9246</v>
      </c>
      <c r="M122" s="931"/>
      <c r="N122" s="931">
        <f t="shared" si="15"/>
        <v>0</v>
      </c>
      <c r="O122" s="931"/>
      <c r="P122" s="931"/>
      <c r="Q122" s="931">
        <f t="shared" si="16"/>
        <v>29</v>
      </c>
      <c r="R122" s="931"/>
      <c r="S122" s="931"/>
      <c r="T122" s="931"/>
      <c r="W122" s="922"/>
      <c r="X122" s="922"/>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c r="DI122" s="928"/>
      <c r="DJ122" s="928"/>
      <c r="DK122" s="928"/>
      <c r="DL122" s="928"/>
      <c r="DM122" s="928"/>
      <c r="DN122" s="928"/>
      <c r="DO122" s="928"/>
      <c r="DP122" s="928"/>
      <c r="DQ122" s="928"/>
      <c r="DR122" s="928"/>
      <c r="DS122" s="928"/>
      <c r="DT122" s="928"/>
      <c r="DU122" s="928"/>
      <c r="DV122" s="928"/>
      <c r="DW122" s="928"/>
      <c r="DX122" s="928"/>
      <c r="DY122" s="928"/>
      <c r="DZ122" s="928"/>
      <c r="EA122" s="928"/>
      <c r="EB122" s="928"/>
      <c r="EC122" s="928"/>
      <c r="ED122" s="928"/>
      <c r="EE122" s="928"/>
      <c r="EF122" s="928"/>
      <c r="EG122" s="928"/>
      <c r="EH122" s="928"/>
      <c r="EI122" s="928"/>
      <c r="EJ122" s="928"/>
      <c r="EK122" s="928"/>
      <c r="EL122" s="928"/>
      <c r="EM122" s="928"/>
      <c r="EN122" s="928"/>
      <c r="EO122" s="928"/>
      <c r="EP122" s="928"/>
      <c r="EQ122" s="928"/>
      <c r="ER122" s="928"/>
      <c r="ES122" s="928"/>
      <c r="ET122" s="928"/>
      <c r="EU122" s="928"/>
      <c r="EV122" s="928"/>
      <c r="EW122" s="928"/>
      <c r="EX122" s="928"/>
      <c r="EY122" s="928"/>
      <c r="EZ122" s="928"/>
      <c r="FA122" s="928"/>
      <c r="FB122" s="928"/>
      <c r="FC122" s="928"/>
      <c r="FD122" s="928"/>
      <c r="FE122" s="928"/>
      <c r="FF122" s="928"/>
      <c r="FG122" s="928"/>
      <c r="FH122" s="928"/>
      <c r="FI122" s="928"/>
      <c r="FJ122" s="928"/>
      <c r="FK122" s="928"/>
      <c r="FL122" s="928"/>
      <c r="FM122" s="928"/>
      <c r="FN122" s="928"/>
      <c r="FO122" s="928"/>
      <c r="FP122" s="928"/>
      <c r="FQ122" s="928"/>
      <c r="FR122" s="928"/>
      <c r="FS122" s="928"/>
      <c r="FT122" s="928"/>
      <c r="FU122" s="928"/>
      <c r="FV122" s="928"/>
      <c r="FW122" s="928"/>
      <c r="FX122" s="928"/>
      <c r="FY122" s="928"/>
      <c r="FZ122" s="928"/>
      <c r="GA122" s="928"/>
      <c r="GB122" s="928"/>
      <c r="GC122" s="928"/>
      <c r="GD122" s="928"/>
      <c r="GE122" s="928"/>
      <c r="GF122" s="928"/>
      <c r="GG122" s="928"/>
      <c r="GH122" s="928"/>
      <c r="GI122" s="928"/>
      <c r="GJ122" s="928"/>
      <c r="GK122" s="928"/>
      <c r="GL122" s="928"/>
      <c r="GM122" s="928"/>
      <c r="GN122" s="928"/>
      <c r="GO122" s="928"/>
      <c r="GP122" s="928"/>
      <c r="GQ122" s="928"/>
      <c r="GR122" s="928"/>
      <c r="GS122" s="928"/>
      <c r="GT122" s="928"/>
      <c r="GU122" s="928"/>
      <c r="GV122" s="928"/>
      <c r="GW122" s="928"/>
      <c r="GX122" s="928"/>
      <c r="GY122" s="928"/>
      <c r="GZ122" s="928"/>
      <c r="HA122" s="928"/>
      <c r="HB122" s="928"/>
      <c r="HC122" s="928"/>
      <c r="HD122" s="928"/>
      <c r="HE122" s="928"/>
      <c r="HF122" s="928"/>
      <c r="HG122" s="928"/>
      <c r="HH122" s="928"/>
      <c r="HI122" s="928"/>
      <c r="HJ122" s="928"/>
      <c r="HK122" s="928"/>
      <c r="HL122" s="928"/>
      <c r="HM122" s="928"/>
      <c r="HN122" s="928"/>
      <c r="HO122" s="928"/>
      <c r="HP122" s="928"/>
      <c r="HQ122" s="928"/>
      <c r="HR122" s="928"/>
      <c r="HS122" s="928"/>
      <c r="HT122" s="928"/>
      <c r="HU122" s="928"/>
      <c r="HV122" s="928"/>
      <c r="HW122" s="928"/>
      <c r="HX122" s="928"/>
      <c r="HY122" s="928"/>
    </row>
    <row r="123" spans="1:233" s="928" customFormat="1">
      <c r="A123" s="929">
        <v>21</v>
      </c>
      <c r="B123" s="937" t="s">
        <v>1814</v>
      </c>
      <c r="C123" s="931">
        <f t="shared" si="12"/>
        <v>8656</v>
      </c>
      <c r="D123" s="931"/>
      <c r="E123" s="931">
        <v>8656</v>
      </c>
      <c r="F123" s="931"/>
      <c r="G123" s="931">
        <f t="shared" si="13"/>
        <v>0</v>
      </c>
      <c r="H123" s="931"/>
      <c r="I123" s="931"/>
      <c r="J123" s="931">
        <f t="shared" si="14"/>
        <v>8640</v>
      </c>
      <c r="K123" s="931"/>
      <c r="L123" s="931">
        <v>8640</v>
      </c>
      <c r="M123" s="931"/>
      <c r="N123" s="931">
        <f t="shared" si="15"/>
        <v>0</v>
      </c>
      <c r="O123" s="931"/>
      <c r="P123" s="931"/>
      <c r="Q123" s="931">
        <f t="shared" si="16"/>
        <v>16</v>
      </c>
      <c r="R123" s="931"/>
      <c r="S123" s="931"/>
      <c r="T123" s="931"/>
      <c r="W123" s="922"/>
      <c r="X123" s="922"/>
    </row>
    <row r="124" spans="1:233" s="927" customFormat="1">
      <c r="A124" s="929">
        <v>22</v>
      </c>
      <c r="B124" s="952" t="s">
        <v>1815</v>
      </c>
      <c r="C124" s="931">
        <f t="shared" si="12"/>
        <v>9153</v>
      </c>
      <c r="D124" s="931"/>
      <c r="E124" s="931">
        <v>9153</v>
      </c>
      <c r="F124" s="931"/>
      <c r="G124" s="931">
        <f t="shared" si="13"/>
        <v>0</v>
      </c>
      <c r="H124" s="931"/>
      <c r="I124" s="931"/>
      <c r="J124" s="931">
        <f t="shared" si="14"/>
        <v>9153</v>
      </c>
      <c r="K124" s="931"/>
      <c r="L124" s="931">
        <v>9153</v>
      </c>
      <c r="M124" s="931"/>
      <c r="N124" s="931">
        <f t="shared" si="15"/>
        <v>0</v>
      </c>
      <c r="O124" s="931"/>
      <c r="P124" s="931"/>
      <c r="Q124" s="931">
        <f t="shared" si="16"/>
        <v>0</v>
      </c>
      <c r="R124" s="931"/>
      <c r="S124" s="931"/>
      <c r="T124" s="931"/>
      <c r="W124" s="922"/>
      <c r="X124" s="922"/>
      <c r="Z124" s="928"/>
      <c r="AA124" s="928"/>
      <c r="AB124" s="928"/>
      <c r="AC124" s="928"/>
      <c r="AD124" s="928"/>
      <c r="AE124" s="928"/>
      <c r="AF124" s="928"/>
      <c r="AG124" s="928"/>
      <c r="AH124" s="928"/>
      <c r="AI124" s="928"/>
      <c r="AJ124" s="928"/>
      <c r="AK124" s="928"/>
      <c r="AL124" s="928"/>
      <c r="AM124" s="928"/>
      <c r="AN124" s="928"/>
      <c r="AO124" s="928"/>
      <c r="AP124" s="928"/>
      <c r="AQ124" s="928"/>
      <c r="AR124" s="928"/>
      <c r="AS124" s="928"/>
      <c r="AT124" s="928"/>
      <c r="AU124" s="928"/>
      <c r="AV124" s="928"/>
      <c r="AW124" s="928"/>
      <c r="AX124" s="928"/>
      <c r="AY124" s="928"/>
      <c r="AZ124" s="928"/>
      <c r="BA124" s="928"/>
      <c r="BB124" s="928"/>
      <c r="BC124" s="928"/>
      <c r="BD124" s="928"/>
      <c r="BE124" s="928"/>
      <c r="BF124" s="928"/>
      <c r="BG124" s="928"/>
      <c r="BH124" s="928"/>
      <c r="BI124" s="928"/>
      <c r="BJ124" s="928"/>
      <c r="BK124" s="928"/>
      <c r="BL124" s="928"/>
      <c r="BM124" s="928"/>
      <c r="BN124" s="928"/>
      <c r="BO124" s="928"/>
      <c r="BP124" s="928"/>
      <c r="BQ124" s="928"/>
      <c r="BR124" s="928"/>
      <c r="BS124" s="928"/>
      <c r="BT124" s="928"/>
      <c r="BU124" s="928"/>
      <c r="BV124" s="928"/>
      <c r="BW124" s="928"/>
      <c r="BX124" s="928"/>
      <c r="BY124" s="928"/>
      <c r="BZ124" s="928"/>
      <c r="CA124" s="928"/>
      <c r="CB124" s="928"/>
      <c r="CC124" s="928"/>
      <c r="CD124" s="928"/>
      <c r="CE124" s="928"/>
      <c r="CF124" s="928"/>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c r="DI124" s="928"/>
      <c r="DJ124" s="928"/>
      <c r="DK124" s="928"/>
      <c r="DL124" s="928"/>
      <c r="DM124" s="928"/>
      <c r="DN124" s="928"/>
      <c r="DO124" s="928"/>
      <c r="DP124" s="928"/>
      <c r="DQ124" s="928"/>
      <c r="DR124" s="928"/>
      <c r="DS124" s="928"/>
      <c r="DT124" s="928"/>
      <c r="DU124" s="928"/>
      <c r="DV124" s="928"/>
      <c r="DW124" s="928"/>
      <c r="DX124" s="928"/>
      <c r="DY124" s="928"/>
      <c r="DZ124" s="928"/>
      <c r="EA124" s="928"/>
      <c r="EB124" s="928"/>
      <c r="EC124" s="928"/>
      <c r="ED124" s="928"/>
      <c r="EE124" s="928"/>
      <c r="EF124" s="928"/>
      <c r="EG124" s="928"/>
      <c r="EH124" s="928"/>
      <c r="EI124" s="928"/>
      <c r="EJ124" s="928"/>
      <c r="EK124" s="928"/>
      <c r="EL124" s="928"/>
      <c r="EM124" s="928"/>
      <c r="EN124" s="928"/>
      <c r="EO124" s="928"/>
      <c r="EP124" s="928"/>
      <c r="EQ124" s="928"/>
      <c r="ER124" s="928"/>
      <c r="ES124" s="928"/>
      <c r="ET124" s="928"/>
      <c r="EU124" s="928"/>
      <c r="EV124" s="928"/>
      <c r="EW124" s="928"/>
      <c r="EX124" s="928"/>
      <c r="EY124" s="928"/>
      <c r="EZ124" s="928"/>
      <c r="FA124" s="928"/>
      <c r="FB124" s="928"/>
      <c r="FC124" s="928"/>
      <c r="FD124" s="928"/>
      <c r="FE124" s="928"/>
      <c r="FF124" s="928"/>
      <c r="FG124" s="928"/>
      <c r="FH124" s="928"/>
      <c r="FI124" s="928"/>
      <c r="FJ124" s="928"/>
      <c r="FK124" s="928"/>
      <c r="FL124" s="928"/>
      <c r="FM124" s="928"/>
      <c r="FN124" s="928"/>
      <c r="FO124" s="928"/>
      <c r="FP124" s="928"/>
      <c r="FQ124" s="928"/>
      <c r="FR124" s="928"/>
      <c r="FS124" s="928"/>
      <c r="FT124" s="928"/>
      <c r="FU124" s="928"/>
      <c r="FV124" s="928"/>
      <c r="FW124" s="928"/>
      <c r="FX124" s="928"/>
      <c r="FY124" s="928"/>
      <c r="FZ124" s="928"/>
      <c r="GA124" s="928"/>
      <c r="GB124" s="928"/>
      <c r="GC124" s="928"/>
      <c r="GD124" s="928"/>
      <c r="GE124" s="928"/>
      <c r="GF124" s="928"/>
      <c r="GG124" s="928"/>
      <c r="GH124" s="928"/>
      <c r="GI124" s="928"/>
      <c r="GJ124" s="928"/>
      <c r="GK124" s="928"/>
      <c r="GL124" s="928"/>
      <c r="GM124" s="928"/>
      <c r="GN124" s="928"/>
      <c r="GO124" s="928"/>
      <c r="GP124" s="928"/>
      <c r="GQ124" s="928"/>
      <c r="GR124" s="928"/>
      <c r="GS124" s="928"/>
      <c r="GT124" s="928"/>
      <c r="GU124" s="928"/>
      <c r="GV124" s="928"/>
      <c r="GW124" s="928"/>
      <c r="GX124" s="928"/>
      <c r="GY124" s="928"/>
      <c r="GZ124" s="928"/>
      <c r="HA124" s="928"/>
      <c r="HB124" s="928"/>
      <c r="HC124" s="928"/>
      <c r="HD124" s="928"/>
      <c r="HE124" s="928"/>
      <c r="HF124" s="928"/>
      <c r="HG124" s="928"/>
      <c r="HH124" s="928"/>
      <c r="HI124" s="928"/>
      <c r="HJ124" s="928"/>
      <c r="HK124" s="928"/>
      <c r="HL124" s="928"/>
      <c r="HM124" s="928"/>
      <c r="HN124" s="928"/>
      <c r="HO124" s="928"/>
      <c r="HP124" s="928"/>
      <c r="HQ124" s="928"/>
      <c r="HR124" s="928"/>
      <c r="HS124" s="928"/>
      <c r="HT124" s="928"/>
      <c r="HU124" s="928"/>
      <c r="HV124" s="928"/>
      <c r="HW124" s="928"/>
      <c r="HX124" s="928"/>
      <c r="HY124" s="928"/>
    </row>
    <row r="125" spans="1:233" s="927" customFormat="1">
      <c r="A125" s="929">
        <v>23</v>
      </c>
      <c r="B125" s="952" t="s">
        <v>1816</v>
      </c>
      <c r="C125" s="931">
        <f t="shared" si="12"/>
        <v>9756</v>
      </c>
      <c r="D125" s="931"/>
      <c r="E125" s="931">
        <v>9756</v>
      </c>
      <c r="F125" s="931"/>
      <c r="G125" s="931">
        <f t="shared" si="13"/>
        <v>0</v>
      </c>
      <c r="H125" s="931"/>
      <c r="I125" s="931"/>
      <c r="J125" s="931">
        <f t="shared" si="14"/>
        <v>9256</v>
      </c>
      <c r="K125" s="931"/>
      <c r="L125" s="931">
        <v>9256</v>
      </c>
      <c r="M125" s="931"/>
      <c r="N125" s="931">
        <f t="shared" si="15"/>
        <v>0</v>
      </c>
      <c r="O125" s="931"/>
      <c r="P125" s="931"/>
      <c r="Q125" s="931">
        <f t="shared" si="16"/>
        <v>500</v>
      </c>
      <c r="R125" s="931"/>
      <c r="S125" s="931"/>
      <c r="T125" s="931"/>
      <c r="W125" s="922"/>
      <c r="X125" s="922"/>
      <c r="Z125" s="928"/>
      <c r="AA125" s="928"/>
      <c r="AB125" s="928"/>
      <c r="AC125" s="928"/>
      <c r="AD125" s="928"/>
      <c r="AE125" s="928"/>
      <c r="AF125" s="928"/>
      <c r="AG125" s="928"/>
      <c r="AH125" s="928"/>
      <c r="AI125" s="928"/>
      <c r="AJ125" s="928"/>
      <c r="AK125" s="928"/>
      <c r="AL125" s="928"/>
      <c r="AM125" s="928"/>
      <c r="AN125" s="928"/>
      <c r="AO125" s="928"/>
      <c r="AP125" s="928"/>
      <c r="AQ125" s="928"/>
      <c r="AR125" s="928"/>
      <c r="AS125" s="928"/>
      <c r="AT125" s="928"/>
      <c r="AU125" s="928"/>
      <c r="AV125" s="928"/>
      <c r="AW125" s="928"/>
      <c r="AX125" s="928"/>
      <c r="AY125" s="928"/>
      <c r="AZ125" s="928"/>
      <c r="BA125" s="928"/>
      <c r="BB125" s="928"/>
      <c r="BC125" s="928"/>
      <c r="BD125" s="928"/>
      <c r="BE125" s="928"/>
      <c r="BF125" s="928"/>
      <c r="BG125" s="928"/>
      <c r="BH125" s="928"/>
      <c r="BI125" s="928"/>
      <c r="BJ125" s="928"/>
      <c r="BK125" s="928"/>
      <c r="BL125" s="928"/>
      <c r="BM125" s="928"/>
      <c r="BN125" s="928"/>
      <c r="BO125" s="928"/>
      <c r="BP125" s="928"/>
      <c r="BQ125" s="928"/>
      <c r="BR125" s="928"/>
      <c r="BS125" s="928"/>
      <c r="BT125" s="928"/>
      <c r="BU125" s="928"/>
      <c r="BV125" s="928"/>
      <c r="BW125" s="928"/>
      <c r="BX125" s="928"/>
      <c r="BY125" s="928"/>
      <c r="BZ125" s="928"/>
      <c r="CA125" s="928"/>
      <c r="CB125" s="928"/>
      <c r="CC125" s="928"/>
      <c r="CD125" s="928"/>
      <c r="CE125" s="928"/>
      <c r="CF125" s="928"/>
      <c r="CG125" s="928"/>
      <c r="CH125" s="928"/>
      <c r="CI125" s="928"/>
      <c r="CJ125" s="928"/>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c r="DI125" s="928"/>
      <c r="DJ125" s="928"/>
      <c r="DK125" s="928"/>
      <c r="DL125" s="928"/>
      <c r="DM125" s="928"/>
      <c r="DN125" s="928"/>
      <c r="DO125" s="928"/>
      <c r="DP125" s="928"/>
      <c r="DQ125" s="928"/>
      <c r="DR125" s="928"/>
      <c r="DS125" s="928"/>
      <c r="DT125" s="928"/>
      <c r="DU125" s="928"/>
      <c r="DV125" s="928"/>
      <c r="DW125" s="928"/>
      <c r="DX125" s="928"/>
      <c r="DY125" s="928"/>
      <c r="DZ125" s="928"/>
      <c r="EA125" s="928"/>
      <c r="EB125" s="928"/>
      <c r="EC125" s="928"/>
      <c r="ED125" s="928"/>
      <c r="EE125" s="928"/>
      <c r="EF125" s="928"/>
      <c r="EG125" s="928"/>
      <c r="EH125" s="928"/>
      <c r="EI125" s="928"/>
      <c r="EJ125" s="928"/>
      <c r="EK125" s="928"/>
      <c r="EL125" s="928"/>
      <c r="EM125" s="928"/>
      <c r="EN125" s="928"/>
      <c r="EO125" s="928"/>
      <c r="EP125" s="928"/>
      <c r="EQ125" s="928"/>
      <c r="ER125" s="928"/>
      <c r="ES125" s="928"/>
      <c r="ET125" s="928"/>
      <c r="EU125" s="928"/>
      <c r="EV125" s="928"/>
      <c r="EW125" s="928"/>
      <c r="EX125" s="928"/>
      <c r="EY125" s="928"/>
      <c r="EZ125" s="928"/>
      <c r="FA125" s="928"/>
      <c r="FB125" s="928"/>
      <c r="FC125" s="928"/>
      <c r="FD125" s="928"/>
      <c r="FE125" s="928"/>
      <c r="FF125" s="928"/>
      <c r="FG125" s="928"/>
      <c r="FH125" s="928"/>
      <c r="FI125" s="928"/>
      <c r="FJ125" s="928"/>
      <c r="FK125" s="928"/>
      <c r="FL125" s="928"/>
      <c r="FM125" s="928"/>
      <c r="FN125" s="928"/>
      <c r="FO125" s="928"/>
      <c r="FP125" s="928"/>
      <c r="FQ125" s="928"/>
      <c r="FR125" s="928"/>
      <c r="FS125" s="928"/>
      <c r="FT125" s="928"/>
      <c r="FU125" s="928"/>
      <c r="FV125" s="928"/>
      <c r="FW125" s="928"/>
      <c r="FX125" s="928"/>
      <c r="FY125" s="928"/>
      <c r="FZ125" s="928"/>
      <c r="GA125" s="928"/>
      <c r="GB125" s="928"/>
      <c r="GC125" s="928"/>
      <c r="GD125" s="928"/>
      <c r="GE125" s="928"/>
      <c r="GF125" s="928"/>
      <c r="GG125" s="928"/>
      <c r="GH125" s="928"/>
      <c r="GI125" s="928"/>
      <c r="GJ125" s="928"/>
      <c r="GK125" s="928"/>
      <c r="GL125" s="928"/>
      <c r="GM125" s="928"/>
      <c r="GN125" s="928"/>
      <c r="GO125" s="928"/>
      <c r="GP125" s="928"/>
      <c r="GQ125" s="928"/>
      <c r="GR125" s="928"/>
      <c r="GS125" s="928"/>
      <c r="GT125" s="928"/>
      <c r="GU125" s="928"/>
      <c r="GV125" s="928"/>
      <c r="GW125" s="928"/>
      <c r="GX125" s="928"/>
      <c r="GY125" s="928"/>
      <c r="GZ125" s="928"/>
      <c r="HA125" s="928"/>
      <c r="HB125" s="928"/>
      <c r="HC125" s="928"/>
      <c r="HD125" s="928"/>
      <c r="HE125" s="928"/>
      <c r="HF125" s="928"/>
      <c r="HG125" s="928"/>
      <c r="HH125" s="928"/>
      <c r="HI125" s="928"/>
      <c r="HJ125" s="928"/>
      <c r="HK125" s="928"/>
      <c r="HL125" s="928"/>
      <c r="HM125" s="928"/>
      <c r="HN125" s="928"/>
      <c r="HO125" s="928"/>
      <c r="HP125" s="928"/>
      <c r="HQ125" s="928"/>
      <c r="HR125" s="928"/>
      <c r="HS125" s="928"/>
      <c r="HT125" s="928"/>
      <c r="HU125" s="928"/>
      <c r="HV125" s="928"/>
      <c r="HW125" s="928"/>
      <c r="HX125" s="928"/>
      <c r="HY125" s="928"/>
    </row>
    <row r="126" spans="1:233" s="928" customFormat="1">
      <c r="A126" s="929">
        <v>24</v>
      </c>
      <c r="B126" s="937" t="s">
        <v>1817</v>
      </c>
      <c r="C126" s="931">
        <f t="shared" si="12"/>
        <v>8302</v>
      </c>
      <c r="D126" s="931"/>
      <c r="E126" s="931">
        <v>8302</v>
      </c>
      <c r="F126" s="931"/>
      <c r="G126" s="931">
        <f t="shared" si="13"/>
        <v>0</v>
      </c>
      <c r="H126" s="931"/>
      <c r="I126" s="931"/>
      <c r="J126" s="931">
        <f t="shared" si="14"/>
        <v>8302</v>
      </c>
      <c r="K126" s="931"/>
      <c r="L126" s="931">
        <v>8302</v>
      </c>
      <c r="M126" s="931"/>
      <c r="N126" s="931">
        <f t="shared" si="15"/>
        <v>0</v>
      </c>
      <c r="O126" s="931"/>
      <c r="P126" s="931"/>
      <c r="Q126" s="931">
        <f t="shared" si="16"/>
        <v>0</v>
      </c>
      <c r="R126" s="931"/>
      <c r="S126" s="931"/>
      <c r="T126" s="931"/>
      <c r="W126" s="922"/>
      <c r="X126" s="922"/>
    </row>
    <row r="127" spans="1:233" s="928" customFormat="1">
      <c r="A127" s="929">
        <v>25</v>
      </c>
      <c r="B127" s="937" t="s">
        <v>1818</v>
      </c>
      <c r="C127" s="931">
        <f t="shared" si="12"/>
        <v>12311</v>
      </c>
      <c r="D127" s="931"/>
      <c r="E127" s="931">
        <v>12311</v>
      </c>
      <c r="F127" s="931"/>
      <c r="G127" s="931">
        <f t="shared" si="13"/>
        <v>0</v>
      </c>
      <c r="H127" s="931"/>
      <c r="I127" s="931"/>
      <c r="J127" s="931">
        <f t="shared" si="14"/>
        <v>12311</v>
      </c>
      <c r="K127" s="931"/>
      <c r="L127" s="931">
        <v>12311</v>
      </c>
      <c r="M127" s="931"/>
      <c r="N127" s="931">
        <f t="shared" si="15"/>
        <v>0</v>
      </c>
      <c r="O127" s="931"/>
      <c r="P127" s="931"/>
      <c r="Q127" s="931">
        <f t="shared" si="16"/>
        <v>0</v>
      </c>
      <c r="R127" s="931"/>
      <c r="S127" s="931"/>
      <c r="T127" s="931"/>
      <c r="W127" s="922"/>
      <c r="X127" s="922"/>
    </row>
    <row r="128" spans="1:233" s="927" customFormat="1">
      <c r="A128" s="929">
        <v>26</v>
      </c>
      <c r="B128" s="952" t="s">
        <v>1819</v>
      </c>
      <c r="C128" s="931">
        <f t="shared" si="12"/>
        <v>5013</v>
      </c>
      <c r="D128" s="931"/>
      <c r="E128" s="931">
        <v>5013</v>
      </c>
      <c r="F128" s="931"/>
      <c r="G128" s="931">
        <f t="shared" si="13"/>
        <v>0</v>
      </c>
      <c r="H128" s="931"/>
      <c r="I128" s="931"/>
      <c r="J128" s="931">
        <f t="shared" si="14"/>
        <v>5007</v>
      </c>
      <c r="K128" s="931"/>
      <c r="L128" s="931">
        <v>5007</v>
      </c>
      <c r="M128" s="931"/>
      <c r="N128" s="931">
        <f t="shared" si="15"/>
        <v>0</v>
      </c>
      <c r="O128" s="931"/>
      <c r="P128" s="931"/>
      <c r="Q128" s="931">
        <f t="shared" si="16"/>
        <v>6</v>
      </c>
      <c r="R128" s="931"/>
      <c r="S128" s="931"/>
      <c r="T128" s="931"/>
      <c r="W128" s="922"/>
      <c r="X128" s="922"/>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c r="DI128" s="928"/>
      <c r="DJ128" s="928"/>
      <c r="DK128" s="928"/>
      <c r="DL128" s="928"/>
      <c r="DM128" s="928"/>
      <c r="DN128" s="928"/>
      <c r="DO128" s="928"/>
      <c r="DP128" s="928"/>
      <c r="DQ128" s="928"/>
      <c r="DR128" s="928"/>
      <c r="DS128" s="928"/>
      <c r="DT128" s="928"/>
      <c r="DU128" s="928"/>
      <c r="DV128" s="928"/>
      <c r="DW128" s="928"/>
      <c r="DX128" s="928"/>
      <c r="DY128" s="928"/>
      <c r="DZ128" s="928"/>
      <c r="EA128" s="928"/>
      <c r="EB128" s="928"/>
      <c r="EC128" s="928"/>
      <c r="ED128" s="928"/>
      <c r="EE128" s="928"/>
      <c r="EF128" s="928"/>
      <c r="EG128" s="928"/>
      <c r="EH128" s="928"/>
      <c r="EI128" s="928"/>
      <c r="EJ128" s="928"/>
      <c r="EK128" s="928"/>
      <c r="EL128" s="928"/>
      <c r="EM128" s="928"/>
      <c r="EN128" s="928"/>
      <c r="EO128" s="928"/>
      <c r="EP128" s="928"/>
      <c r="EQ128" s="928"/>
      <c r="ER128" s="928"/>
      <c r="ES128" s="928"/>
      <c r="ET128" s="928"/>
      <c r="EU128" s="928"/>
      <c r="EV128" s="928"/>
      <c r="EW128" s="928"/>
      <c r="EX128" s="928"/>
      <c r="EY128" s="928"/>
      <c r="EZ128" s="928"/>
      <c r="FA128" s="928"/>
      <c r="FB128" s="928"/>
      <c r="FC128" s="928"/>
      <c r="FD128" s="928"/>
      <c r="FE128" s="928"/>
      <c r="FF128" s="928"/>
      <c r="FG128" s="928"/>
      <c r="FH128" s="928"/>
      <c r="FI128" s="928"/>
      <c r="FJ128" s="928"/>
      <c r="FK128" s="928"/>
      <c r="FL128" s="928"/>
      <c r="FM128" s="928"/>
      <c r="FN128" s="928"/>
      <c r="FO128" s="928"/>
      <c r="FP128" s="928"/>
      <c r="FQ128" s="928"/>
      <c r="FR128" s="928"/>
      <c r="FS128" s="928"/>
      <c r="FT128" s="928"/>
      <c r="FU128" s="928"/>
      <c r="FV128" s="928"/>
      <c r="FW128" s="928"/>
      <c r="FX128" s="928"/>
      <c r="FY128" s="928"/>
      <c r="FZ128" s="928"/>
      <c r="GA128" s="928"/>
      <c r="GB128" s="928"/>
      <c r="GC128" s="928"/>
      <c r="GD128" s="928"/>
      <c r="GE128" s="928"/>
      <c r="GF128" s="928"/>
      <c r="GG128" s="928"/>
      <c r="GH128" s="928"/>
      <c r="GI128" s="928"/>
      <c r="GJ128" s="928"/>
      <c r="GK128" s="928"/>
      <c r="GL128" s="928"/>
      <c r="GM128" s="928"/>
      <c r="GN128" s="928"/>
      <c r="GO128" s="928"/>
      <c r="GP128" s="928"/>
      <c r="GQ128" s="928"/>
      <c r="GR128" s="928"/>
      <c r="GS128" s="928"/>
      <c r="GT128" s="928"/>
      <c r="GU128" s="928"/>
      <c r="GV128" s="928"/>
      <c r="GW128" s="928"/>
      <c r="GX128" s="928"/>
      <c r="GY128" s="928"/>
      <c r="GZ128" s="928"/>
      <c r="HA128" s="928"/>
      <c r="HB128" s="928"/>
      <c r="HC128" s="928"/>
      <c r="HD128" s="928"/>
      <c r="HE128" s="928"/>
      <c r="HF128" s="928"/>
      <c r="HG128" s="928"/>
      <c r="HH128" s="928"/>
      <c r="HI128" s="928"/>
      <c r="HJ128" s="928"/>
      <c r="HK128" s="928"/>
      <c r="HL128" s="928"/>
      <c r="HM128" s="928"/>
      <c r="HN128" s="928"/>
      <c r="HO128" s="928"/>
      <c r="HP128" s="928"/>
      <c r="HQ128" s="928"/>
      <c r="HR128" s="928"/>
      <c r="HS128" s="928"/>
      <c r="HT128" s="928"/>
      <c r="HU128" s="928"/>
      <c r="HV128" s="928"/>
      <c r="HW128" s="928"/>
      <c r="HX128" s="928"/>
      <c r="HY128" s="928"/>
    </row>
    <row r="129" spans="1:233" s="927" customFormat="1">
      <c r="A129" s="929">
        <v>27</v>
      </c>
      <c r="B129" s="952" t="s">
        <v>1820</v>
      </c>
      <c r="C129" s="931">
        <f t="shared" si="12"/>
        <v>6926</v>
      </c>
      <c r="D129" s="931"/>
      <c r="E129" s="931">
        <v>6926</v>
      </c>
      <c r="F129" s="931"/>
      <c r="G129" s="931">
        <f t="shared" si="13"/>
        <v>0</v>
      </c>
      <c r="H129" s="931"/>
      <c r="I129" s="931"/>
      <c r="J129" s="931">
        <f t="shared" si="14"/>
        <v>6926</v>
      </c>
      <c r="K129" s="931"/>
      <c r="L129" s="931">
        <v>6926</v>
      </c>
      <c r="M129" s="931"/>
      <c r="N129" s="931">
        <f t="shared" si="15"/>
        <v>0</v>
      </c>
      <c r="O129" s="931"/>
      <c r="P129" s="931"/>
      <c r="Q129" s="931">
        <f t="shared" si="16"/>
        <v>0</v>
      </c>
      <c r="R129" s="931"/>
      <c r="S129" s="931"/>
      <c r="T129" s="931"/>
      <c r="W129" s="922"/>
      <c r="X129" s="922"/>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c r="DI129" s="928"/>
      <c r="DJ129" s="928"/>
      <c r="DK129" s="928"/>
      <c r="DL129" s="928"/>
      <c r="DM129" s="928"/>
      <c r="DN129" s="928"/>
      <c r="DO129" s="928"/>
      <c r="DP129" s="928"/>
      <c r="DQ129" s="928"/>
      <c r="DR129" s="928"/>
      <c r="DS129" s="928"/>
      <c r="DT129" s="928"/>
      <c r="DU129" s="928"/>
      <c r="DV129" s="928"/>
      <c r="DW129" s="928"/>
      <c r="DX129" s="928"/>
      <c r="DY129" s="928"/>
      <c r="DZ129" s="928"/>
      <c r="EA129" s="928"/>
      <c r="EB129" s="928"/>
      <c r="EC129" s="928"/>
      <c r="ED129" s="928"/>
      <c r="EE129" s="928"/>
      <c r="EF129" s="928"/>
      <c r="EG129" s="928"/>
      <c r="EH129" s="928"/>
      <c r="EI129" s="928"/>
      <c r="EJ129" s="928"/>
      <c r="EK129" s="928"/>
      <c r="EL129" s="928"/>
      <c r="EM129" s="928"/>
      <c r="EN129" s="928"/>
      <c r="EO129" s="928"/>
      <c r="EP129" s="928"/>
      <c r="EQ129" s="928"/>
      <c r="ER129" s="928"/>
      <c r="ES129" s="928"/>
      <c r="ET129" s="928"/>
      <c r="EU129" s="928"/>
      <c r="EV129" s="928"/>
      <c r="EW129" s="928"/>
      <c r="EX129" s="928"/>
      <c r="EY129" s="928"/>
      <c r="EZ129" s="928"/>
      <c r="FA129" s="928"/>
      <c r="FB129" s="928"/>
      <c r="FC129" s="928"/>
      <c r="FD129" s="928"/>
      <c r="FE129" s="928"/>
      <c r="FF129" s="928"/>
      <c r="FG129" s="928"/>
      <c r="FH129" s="928"/>
      <c r="FI129" s="928"/>
      <c r="FJ129" s="928"/>
      <c r="FK129" s="928"/>
      <c r="FL129" s="928"/>
      <c r="FM129" s="928"/>
      <c r="FN129" s="928"/>
      <c r="FO129" s="928"/>
      <c r="FP129" s="928"/>
      <c r="FQ129" s="928"/>
      <c r="FR129" s="928"/>
      <c r="FS129" s="928"/>
      <c r="FT129" s="928"/>
      <c r="FU129" s="928"/>
      <c r="FV129" s="928"/>
      <c r="FW129" s="928"/>
      <c r="FX129" s="928"/>
      <c r="FY129" s="928"/>
      <c r="FZ129" s="928"/>
      <c r="GA129" s="928"/>
      <c r="GB129" s="928"/>
      <c r="GC129" s="928"/>
      <c r="GD129" s="928"/>
      <c r="GE129" s="928"/>
      <c r="GF129" s="928"/>
      <c r="GG129" s="928"/>
      <c r="GH129" s="928"/>
      <c r="GI129" s="928"/>
      <c r="GJ129" s="928"/>
      <c r="GK129" s="928"/>
      <c r="GL129" s="928"/>
      <c r="GM129" s="928"/>
      <c r="GN129" s="928"/>
      <c r="GO129" s="928"/>
      <c r="GP129" s="928"/>
      <c r="GQ129" s="928"/>
      <c r="GR129" s="928"/>
      <c r="GS129" s="928"/>
      <c r="GT129" s="928"/>
      <c r="GU129" s="928"/>
      <c r="GV129" s="928"/>
      <c r="GW129" s="928"/>
      <c r="GX129" s="928"/>
      <c r="GY129" s="928"/>
      <c r="GZ129" s="928"/>
      <c r="HA129" s="928"/>
      <c r="HB129" s="928"/>
      <c r="HC129" s="928"/>
      <c r="HD129" s="928"/>
      <c r="HE129" s="928"/>
      <c r="HF129" s="928"/>
      <c r="HG129" s="928"/>
      <c r="HH129" s="928"/>
      <c r="HI129" s="928"/>
      <c r="HJ129" s="928"/>
      <c r="HK129" s="928"/>
      <c r="HL129" s="928"/>
      <c r="HM129" s="928"/>
      <c r="HN129" s="928"/>
      <c r="HO129" s="928"/>
      <c r="HP129" s="928"/>
      <c r="HQ129" s="928"/>
      <c r="HR129" s="928"/>
      <c r="HS129" s="928"/>
      <c r="HT129" s="928"/>
      <c r="HU129" s="928"/>
      <c r="HV129" s="928"/>
      <c r="HW129" s="928"/>
      <c r="HX129" s="928"/>
      <c r="HY129" s="928"/>
    </row>
    <row r="130" spans="1:233" s="954" customFormat="1">
      <c r="A130" s="929">
        <v>28</v>
      </c>
      <c r="B130" s="937" t="s">
        <v>1821</v>
      </c>
      <c r="C130" s="932">
        <f t="shared" si="12"/>
        <v>10243</v>
      </c>
      <c r="D130" s="932"/>
      <c r="E130" s="932">
        <v>10243</v>
      </c>
      <c r="F130" s="932"/>
      <c r="G130" s="932">
        <f t="shared" si="13"/>
        <v>0</v>
      </c>
      <c r="H130" s="932"/>
      <c r="I130" s="932"/>
      <c r="J130" s="932">
        <f t="shared" si="14"/>
        <v>8722</v>
      </c>
      <c r="K130" s="932"/>
      <c r="L130" s="932">
        <v>8722</v>
      </c>
      <c r="M130" s="932"/>
      <c r="N130" s="932">
        <f t="shared" si="15"/>
        <v>0</v>
      </c>
      <c r="O130" s="932"/>
      <c r="P130" s="932"/>
      <c r="Q130" s="931">
        <f t="shared" si="16"/>
        <v>1521</v>
      </c>
      <c r="R130" s="932"/>
      <c r="S130" s="932"/>
      <c r="T130" s="932"/>
      <c r="U130" s="928"/>
      <c r="V130" s="928"/>
      <c r="W130" s="934"/>
      <c r="X130" s="934"/>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c r="DI130" s="928"/>
      <c r="DJ130" s="928"/>
      <c r="DK130" s="928"/>
      <c r="DL130" s="928"/>
      <c r="DM130" s="928"/>
      <c r="DN130" s="928"/>
      <c r="DO130" s="928"/>
      <c r="DP130" s="928"/>
      <c r="DQ130" s="928"/>
      <c r="DR130" s="928"/>
      <c r="DS130" s="928"/>
      <c r="DT130" s="928"/>
      <c r="DU130" s="928"/>
      <c r="DV130" s="928"/>
      <c r="DW130" s="928"/>
      <c r="DX130" s="928"/>
      <c r="DY130" s="928"/>
      <c r="DZ130" s="928"/>
      <c r="EA130" s="928"/>
      <c r="EB130" s="928"/>
      <c r="EC130" s="928"/>
      <c r="ED130" s="928"/>
      <c r="EE130" s="928"/>
      <c r="EF130" s="928"/>
      <c r="EG130" s="928"/>
      <c r="EH130" s="928"/>
      <c r="EI130" s="928"/>
      <c r="EJ130" s="928"/>
      <c r="EK130" s="928"/>
      <c r="EL130" s="928"/>
      <c r="EM130" s="928"/>
      <c r="EN130" s="928"/>
      <c r="EO130" s="928"/>
      <c r="EP130" s="928"/>
      <c r="EQ130" s="928"/>
      <c r="ER130" s="928"/>
      <c r="ES130" s="928"/>
      <c r="ET130" s="928"/>
      <c r="EU130" s="928"/>
      <c r="EV130" s="928"/>
      <c r="EW130" s="928"/>
      <c r="EX130" s="928"/>
      <c r="EY130" s="928"/>
      <c r="EZ130" s="928"/>
      <c r="FA130" s="928"/>
      <c r="FB130" s="928"/>
      <c r="FC130" s="928"/>
      <c r="FD130" s="928"/>
      <c r="FE130" s="928"/>
      <c r="FF130" s="928"/>
      <c r="FG130" s="928"/>
      <c r="FH130" s="928"/>
      <c r="FI130" s="928"/>
      <c r="FJ130" s="928"/>
      <c r="FK130" s="928"/>
      <c r="FL130" s="928"/>
      <c r="FM130" s="928"/>
      <c r="FN130" s="928"/>
      <c r="FO130" s="928"/>
      <c r="FP130" s="928"/>
      <c r="FQ130" s="928"/>
      <c r="FR130" s="928"/>
      <c r="FS130" s="928"/>
      <c r="FT130" s="928"/>
      <c r="FU130" s="928"/>
      <c r="FV130" s="928"/>
      <c r="FW130" s="928"/>
      <c r="FX130" s="928"/>
      <c r="FY130" s="928"/>
      <c r="FZ130" s="928"/>
      <c r="GA130" s="928"/>
      <c r="GB130" s="928"/>
      <c r="GC130" s="928"/>
      <c r="GD130" s="928"/>
      <c r="GE130" s="928"/>
      <c r="GF130" s="928"/>
      <c r="GG130" s="928"/>
      <c r="GH130" s="928"/>
      <c r="GI130" s="928"/>
      <c r="GJ130" s="928"/>
      <c r="GK130" s="928"/>
      <c r="GL130" s="928"/>
      <c r="GM130" s="928"/>
      <c r="GN130" s="928"/>
      <c r="GO130" s="928"/>
      <c r="GP130" s="928"/>
      <c r="GQ130" s="928"/>
      <c r="GR130" s="928"/>
      <c r="GS130" s="928"/>
      <c r="GT130" s="928"/>
      <c r="GU130" s="928"/>
      <c r="GV130" s="928"/>
      <c r="GW130" s="928"/>
      <c r="GX130" s="928"/>
      <c r="GY130" s="928"/>
      <c r="GZ130" s="928"/>
      <c r="HA130" s="928"/>
      <c r="HB130" s="928"/>
      <c r="HC130" s="928"/>
      <c r="HD130" s="928"/>
      <c r="HE130" s="928"/>
      <c r="HF130" s="928"/>
      <c r="HG130" s="928"/>
      <c r="HH130" s="928"/>
      <c r="HI130" s="928"/>
      <c r="HJ130" s="928"/>
      <c r="HK130" s="928"/>
      <c r="HL130" s="928"/>
      <c r="HM130" s="928"/>
      <c r="HN130" s="928"/>
      <c r="HO130" s="928"/>
      <c r="HP130" s="928"/>
      <c r="HQ130" s="928"/>
      <c r="HR130" s="928"/>
      <c r="HS130" s="928"/>
      <c r="HT130" s="928"/>
      <c r="HU130" s="928"/>
      <c r="HV130" s="928"/>
      <c r="HW130" s="928"/>
      <c r="HX130" s="928"/>
      <c r="HY130" s="928"/>
    </row>
    <row r="131" spans="1:233" s="927" customFormat="1">
      <c r="A131" s="929">
        <v>29</v>
      </c>
      <c r="B131" s="952" t="s">
        <v>1822</v>
      </c>
      <c r="C131" s="931">
        <f t="shared" si="12"/>
        <v>8420</v>
      </c>
      <c r="D131" s="931"/>
      <c r="E131" s="931">
        <v>8420</v>
      </c>
      <c r="F131" s="931"/>
      <c r="G131" s="931">
        <f t="shared" si="13"/>
        <v>0</v>
      </c>
      <c r="H131" s="931"/>
      <c r="I131" s="931"/>
      <c r="J131" s="931">
        <f t="shared" si="14"/>
        <v>8420</v>
      </c>
      <c r="K131" s="931"/>
      <c r="L131" s="931">
        <v>8420</v>
      </c>
      <c r="M131" s="931"/>
      <c r="N131" s="931">
        <f t="shared" si="15"/>
        <v>0</v>
      </c>
      <c r="O131" s="931"/>
      <c r="P131" s="931"/>
      <c r="Q131" s="931">
        <f t="shared" si="16"/>
        <v>0</v>
      </c>
      <c r="R131" s="931"/>
      <c r="S131" s="931"/>
      <c r="T131" s="931"/>
      <c r="W131" s="922"/>
      <c r="X131" s="922"/>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c r="DI131" s="928"/>
      <c r="DJ131" s="928"/>
      <c r="DK131" s="928"/>
      <c r="DL131" s="928"/>
      <c r="DM131" s="928"/>
      <c r="DN131" s="928"/>
      <c r="DO131" s="928"/>
      <c r="DP131" s="928"/>
      <c r="DQ131" s="928"/>
      <c r="DR131" s="928"/>
      <c r="DS131" s="928"/>
      <c r="DT131" s="928"/>
      <c r="DU131" s="928"/>
      <c r="DV131" s="928"/>
      <c r="DW131" s="928"/>
      <c r="DX131" s="928"/>
      <c r="DY131" s="928"/>
      <c r="DZ131" s="928"/>
      <c r="EA131" s="928"/>
      <c r="EB131" s="928"/>
      <c r="EC131" s="928"/>
      <c r="ED131" s="928"/>
      <c r="EE131" s="928"/>
      <c r="EF131" s="928"/>
      <c r="EG131" s="928"/>
      <c r="EH131" s="928"/>
      <c r="EI131" s="928"/>
      <c r="EJ131" s="928"/>
      <c r="EK131" s="928"/>
      <c r="EL131" s="928"/>
      <c r="EM131" s="928"/>
      <c r="EN131" s="928"/>
      <c r="EO131" s="928"/>
      <c r="EP131" s="928"/>
      <c r="EQ131" s="928"/>
      <c r="ER131" s="928"/>
      <c r="ES131" s="928"/>
      <c r="ET131" s="928"/>
      <c r="EU131" s="928"/>
      <c r="EV131" s="928"/>
      <c r="EW131" s="928"/>
      <c r="EX131" s="928"/>
      <c r="EY131" s="928"/>
      <c r="EZ131" s="928"/>
      <c r="FA131" s="928"/>
      <c r="FB131" s="928"/>
      <c r="FC131" s="928"/>
      <c r="FD131" s="928"/>
      <c r="FE131" s="928"/>
      <c r="FF131" s="928"/>
      <c r="FG131" s="928"/>
      <c r="FH131" s="928"/>
      <c r="FI131" s="928"/>
      <c r="FJ131" s="928"/>
      <c r="FK131" s="928"/>
      <c r="FL131" s="928"/>
      <c r="FM131" s="928"/>
      <c r="FN131" s="928"/>
      <c r="FO131" s="928"/>
      <c r="FP131" s="928"/>
      <c r="FQ131" s="928"/>
      <c r="FR131" s="928"/>
      <c r="FS131" s="928"/>
      <c r="FT131" s="928"/>
      <c r="FU131" s="928"/>
      <c r="FV131" s="928"/>
      <c r="FW131" s="928"/>
      <c r="FX131" s="928"/>
      <c r="FY131" s="928"/>
      <c r="FZ131" s="928"/>
      <c r="GA131" s="928"/>
      <c r="GB131" s="928"/>
      <c r="GC131" s="928"/>
      <c r="GD131" s="928"/>
      <c r="GE131" s="928"/>
      <c r="GF131" s="928"/>
      <c r="GG131" s="928"/>
      <c r="GH131" s="928"/>
      <c r="GI131" s="928"/>
      <c r="GJ131" s="928"/>
      <c r="GK131" s="928"/>
      <c r="GL131" s="928"/>
      <c r="GM131" s="928"/>
      <c r="GN131" s="928"/>
      <c r="GO131" s="928"/>
      <c r="GP131" s="928"/>
      <c r="GQ131" s="928"/>
      <c r="GR131" s="928"/>
      <c r="GS131" s="928"/>
      <c r="GT131" s="928"/>
      <c r="GU131" s="928"/>
      <c r="GV131" s="928"/>
      <c r="GW131" s="928"/>
      <c r="GX131" s="928"/>
      <c r="GY131" s="928"/>
      <c r="GZ131" s="928"/>
      <c r="HA131" s="928"/>
      <c r="HB131" s="928"/>
      <c r="HC131" s="928"/>
      <c r="HD131" s="928"/>
      <c r="HE131" s="928"/>
      <c r="HF131" s="928"/>
      <c r="HG131" s="928"/>
      <c r="HH131" s="928"/>
      <c r="HI131" s="928"/>
      <c r="HJ131" s="928"/>
      <c r="HK131" s="928"/>
      <c r="HL131" s="928"/>
      <c r="HM131" s="928"/>
      <c r="HN131" s="928"/>
      <c r="HO131" s="928"/>
      <c r="HP131" s="928"/>
      <c r="HQ131" s="928"/>
      <c r="HR131" s="928"/>
      <c r="HS131" s="928"/>
      <c r="HT131" s="928"/>
      <c r="HU131" s="928"/>
      <c r="HV131" s="928"/>
      <c r="HW131" s="928"/>
      <c r="HX131" s="928"/>
      <c r="HY131" s="928"/>
    </row>
    <row r="132" spans="1:233" s="928" customFormat="1">
      <c r="A132" s="929">
        <v>30</v>
      </c>
      <c r="B132" s="937" t="s">
        <v>1823</v>
      </c>
      <c r="C132" s="931">
        <f t="shared" si="12"/>
        <v>8446</v>
      </c>
      <c r="D132" s="931"/>
      <c r="E132" s="931">
        <v>8446</v>
      </c>
      <c r="F132" s="931"/>
      <c r="G132" s="931">
        <f t="shared" si="13"/>
        <v>0</v>
      </c>
      <c r="H132" s="931"/>
      <c r="I132" s="931"/>
      <c r="J132" s="931">
        <f t="shared" si="14"/>
        <v>8446</v>
      </c>
      <c r="K132" s="931"/>
      <c r="L132" s="931">
        <v>8446</v>
      </c>
      <c r="M132" s="931"/>
      <c r="N132" s="931">
        <f t="shared" si="15"/>
        <v>0</v>
      </c>
      <c r="O132" s="931"/>
      <c r="P132" s="931"/>
      <c r="Q132" s="931">
        <f t="shared" si="16"/>
        <v>0</v>
      </c>
      <c r="R132" s="931"/>
      <c r="S132" s="931"/>
      <c r="T132" s="931"/>
      <c r="W132" s="922"/>
      <c r="X132" s="922"/>
    </row>
    <row r="133" spans="1:233" s="928" customFormat="1">
      <c r="A133" s="929">
        <v>31</v>
      </c>
      <c r="B133" s="937" t="s">
        <v>1824</v>
      </c>
      <c r="C133" s="931">
        <f t="shared" si="12"/>
        <v>10008</v>
      </c>
      <c r="D133" s="931"/>
      <c r="E133" s="931">
        <v>10008</v>
      </c>
      <c r="F133" s="931"/>
      <c r="G133" s="931">
        <f t="shared" si="13"/>
        <v>0</v>
      </c>
      <c r="H133" s="931"/>
      <c r="I133" s="931"/>
      <c r="J133" s="931">
        <f t="shared" si="14"/>
        <v>10008</v>
      </c>
      <c r="K133" s="931"/>
      <c r="L133" s="931">
        <v>10008</v>
      </c>
      <c r="M133" s="931"/>
      <c r="N133" s="931">
        <f t="shared" si="15"/>
        <v>0</v>
      </c>
      <c r="O133" s="931"/>
      <c r="P133" s="931"/>
      <c r="Q133" s="931">
        <f t="shared" si="16"/>
        <v>0</v>
      </c>
      <c r="R133" s="931"/>
      <c r="S133" s="931"/>
      <c r="T133" s="931"/>
      <c r="W133" s="922"/>
      <c r="X133" s="922"/>
    </row>
    <row r="134" spans="1:233" s="927" customFormat="1" ht="25.5">
      <c r="A134" s="929">
        <v>32</v>
      </c>
      <c r="B134" s="952" t="s">
        <v>1825</v>
      </c>
      <c r="C134" s="931">
        <f t="shared" si="12"/>
        <v>6104</v>
      </c>
      <c r="D134" s="931"/>
      <c r="E134" s="931">
        <v>6104</v>
      </c>
      <c r="F134" s="931"/>
      <c r="G134" s="931">
        <f t="shared" si="13"/>
        <v>0</v>
      </c>
      <c r="H134" s="931"/>
      <c r="I134" s="931"/>
      <c r="J134" s="931">
        <f t="shared" si="14"/>
        <v>6104</v>
      </c>
      <c r="K134" s="931"/>
      <c r="L134" s="931">
        <v>6104</v>
      </c>
      <c r="M134" s="931"/>
      <c r="N134" s="931">
        <f t="shared" si="15"/>
        <v>0</v>
      </c>
      <c r="O134" s="931"/>
      <c r="P134" s="931"/>
      <c r="Q134" s="931">
        <f t="shared" si="16"/>
        <v>0</v>
      </c>
      <c r="R134" s="931"/>
      <c r="S134" s="931"/>
      <c r="T134" s="931"/>
      <c r="W134" s="922"/>
      <c r="X134" s="922"/>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c r="DI134" s="928"/>
      <c r="DJ134" s="928"/>
      <c r="DK134" s="928"/>
      <c r="DL134" s="928"/>
      <c r="DM134" s="928"/>
      <c r="DN134" s="928"/>
      <c r="DO134" s="928"/>
      <c r="DP134" s="928"/>
      <c r="DQ134" s="928"/>
      <c r="DR134" s="928"/>
      <c r="DS134" s="928"/>
      <c r="DT134" s="928"/>
      <c r="DU134" s="928"/>
      <c r="DV134" s="928"/>
      <c r="DW134" s="928"/>
      <c r="DX134" s="928"/>
      <c r="DY134" s="928"/>
      <c r="DZ134" s="928"/>
      <c r="EA134" s="928"/>
      <c r="EB134" s="928"/>
      <c r="EC134" s="928"/>
      <c r="ED134" s="928"/>
      <c r="EE134" s="928"/>
      <c r="EF134" s="928"/>
      <c r="EG134" s="928"/>
      <c r="EH134" s="928"/>
      <c r="EI134" s="928"/>
      <c r="EJ134" s="928"/>
      <c r="EK134" s="928"/>
      <c r="EL134" s="928"/>
      <c r="EM134" s="928"/>
      <c r="EN134" s="928"/>
      <c r="EO134" s="928"/>
      <c r="EP134" s="928"/>
      <c r="EQ134" s="928"/>
      <c r="ER134" s="928"/>
      <c r="ES134" s="928"/>
      <c r="ET134" s="928"/>
      <c r="EU134" s="928"/>
      <c r="EV134" s="928"/>
      <c r="EW134" s="928"/>
      <c r="EX134" s="928"/>
      <c r="EY134" s="928"/>
      <c r="EZ134" s="928"/>
      <c r="FA134" s="928"/>
      <c r="FB134" s="928"/>
      <c r="FC134" s="928"/>
      <c r="FD134" s="928"/>
      <c r="FE134" s="928"/>
      <c r="FF134" s="928"/>
      <c r="FG134" s="928"/>
      <c r="FH134" s="928"/>
      <c r="FI134" s="928"/>
      <c r="FJ134" s="928"/>
      <c r="FK134" s="928"/>
      <c r="FL134" s="928"/>
      <c r="FM134" s="928"/>
      <c r="FN134" s="928"/>
      <c r="FO134" s="928"/>
      <c r="FP134" s="928"/>
      <c r="FQ134" s="928"/>
      <c r="FR134" s="928"/>
      <c r="FS134" s="928"/>
      <c r="FT134" s="928"/>
      <c r="FU134" s="928"/>
      <c r="FV134" s="928"/>
      <c r="FW134" s="928"/>
      <c r="FX134" s="928"/>
      <c r="FY134" s="928"/>
      <c r="FZ134" s="928"/>
      <c r="GA134" s="928"/>
      <c r="GB134" s="928"/>
      <c r="GC134" s="928"/>
      <c r="GD134" s="928"/>
      <c r="GE134" s="928"/>
      <c r="GF134" s="928"/>
      <c r="GG134" s="928"/>
      <c r="GH134" s="928"/>
      <c r="GI134" s="928"/>
      <c r="GJ134" s="928"/>
      <c r="GK134" s="928"/>
      <c r="GL134" s="928"/>
      <c r="GM134" s="928"/>
      <c r="GN134" s="928"/>
      <c r="GO134" s="928"/>
      <c r="GP134" s="928"/>
      <c r="GQ134" s="928"/>
      <c r="GR134" s="928"/>
      <c r="GS134" s="928"/>
      <c r="GT134" s="928"/>
      <c r="GU134" s="928"/>
      <c r="GV134" s="928"/>
      <c r="GW134" s="928"/>
      <c r="GX134" s="928"/>
      <c r="GY134" s="928"/>
      <c r="GZ134" s="928"/>
      <c r="HA134" s="928"/>
      <c r="HB134" s="928"/>
      <c r="HC134" s="928"/>
      <c r="HD134" s="928"/>
      <c r="HE134" s="928"/>
      <c r="HF134" s="928"/>
      <c r="HG134" s="928"/>
      <c r="HH134" s="928"/>
      <c r="HI134" s="928"/>
      <c r="HJ134" s="928"/>
      <c r="HK134" s="928"/>
      <c r="HL134" s="928"/>
      <c r="HM134" s="928"/>
      <c r="HN134" s="928"/>
      <c r="HO134" s="928"/>
      <c r="HP134" s="928"/>
      <c r="HQ134" s="928"/>
      <c r="HR134" s="928"/>
      <c r="HS134" s="928"/>
      <c r="HT134" s="928"/>
      <c r="HU134" s="928"/>
      <c r="HV134" s="928"/>
      <c r="HW134" s="928"/>
      <c r="HX134" s="928"/>
      <c r="HY134" s="928"/>
    </row>
    <row r="135" spans="1:233" s="927" customFormat="1">
      <c r="A135" s="925" t="s">
        <v>374</v>
      </c>
      <c r="B135" s="947" t="s">
        <v>1826</v>
      </c>
      <c r="C135" s="309">
        <f t="shared" ref="C135:T135" si="17">SUBTOTAL(9,C136:C137)</f>
        <v>4513</v>
      </c>
      <c r="D135" s="309">
        <f t="shared" si="17"/>
        <v>0</v>
      </c>
      <c r="E135" s="309">
        <f t="shared" si="17"/>
        <v>4513</v>
      </c>
      <c r="F135" s="309">
        <f t="shared" si="17"/>
        <v>0</v>
      </c>
      <c r="G135" s="309">
        <f t="shared" si="17"/>
        <v>0</v>
      </c>
      <c r="H135" s="309">
        <f t="shared" si="17"/>
        <v>0</v>
      </c>
      <c r="I135" s="309">
        <f t="shared" si="17"/>
        <v>0</v>
      </c>
      <c r="J135" s="309">
        <f t="shared" si="17"/>
        <v>4448</v>
      </c>
      <c r="K135" s="309">
        <f t="shared" si="17"/>
        <v>0</v>
      </c>
      <c r="L135" s="309">
        <f t="shared" si="17"/>
        <v>4448</v>
      </c>
      <c r="M135" s="309">
        <f t="shared" si="17"/>
        <v>0</v>
      </c>
      <c r="N135" s="309">
        <f t="shared" si="17"/>
        <v>0</v>
      </c>
      <c r="O135" s="309">
        <f t="shared" si="17"/>
        <v>0</v>
      </c>
      <c r="P135" s="309">
        <f t="shared" si="17"/>
        <v>0</v>
      </c>
      <c r="Q135" s="309">
        <f t="shared" si="17"/>
        <v>65</v>
      </c>
      <c r="R135" s="309">
        <f t="shared" si="17"/>
        <v>0</v>
      </c>
      <c r="S135" s="309">
        <f t="shared" si="17"/>
        <v>0</v>
      </c>
      <c r="T135" s="309">
        <f t="shared" si="17"/>
        <v>0</v>
      </c>
      <c r="W135" s="922"/>
      <c r="X135" s="922"/>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c r="DI135" s="928"/>
      <c r="DJ135" s="928"/>
      <c r="DK135" s="928"/>
      <c r="DL135" s="928"/>
      <c r="DM135" s="928"/>
      <c r="DN135" s="928"/>
      <c r="DO135" s="928"/>
      <c r="DP135" s="928"/>
      <c r="DQ135" s="928"/>
      <c r="DR135" s="928"/>
      <c r="DS135" s="928"/>
      <c r="DT135" s="928"/>
      <c r="DU135" s="928"/>
      <c r="DV135" s="928"/>
      <c r="DW135" s="928"/>
      <c r="DX135" s="928"/>
      <c r="DY135" s="928"/>
      <c r="DZ135" s="928"/>
      <c r="EA135" s="928"/>
      <c r="EB135" s="928"/>
      <c r="EC135" s="928"/>
      <c r="ED135" s="928"/>
      <c r="EE135" s="928"/>
      <c r="EF135" s="928"/>
      <c r="EG135" s="928"/>
      <c r="EH135" s="928"/>
      <c r="EI135" s="928"/>
      <c r="EJ135" s="928"/>
      <c r="EK135" s="928"/>
      <c r="EL135" s="928"/>
      <c r="EM135" s="928"/>
      <c r="EN135" s="928"/>
      <c r="EO135" s="928"/>
      <c r="EP135" s="928"/>
      <c r="EQ135" s="928"/>
      <c r="ER135" s="928"/>
      <c r="ES135" s="928"/>
      <c r="ET135" s="928"/>
      <c r="EU135" s="928"/>
      <c r="EV135" s="928"/>
      <c r="EW135" s="928"/>
      <c r="EX135" s="928"/>
      <c r="EY135" s="928"/>
      <c r="EZ135" s="928"/>
      <c r="FA135" s="928"/>
      <c r="FB135" s="928"/>
      <c r="FC135" s="928"/>
      <c r="FD135" s="928"/>
      <c r="FE135" s="928"/>
      <c r="FF135" s="928"/>
      <c r="FG135" s="928"/>
      <c r="FH135" s="928"/>
      <c r="FI135" s="928"/>
      <c r="FJ135" s="928"/>
      <c r="FK135" s="928"/>
      <c r="FL135" s="928"/>
      <c r="FM135" s="928"/>
      <c r="FN135" s="928"/>
      <c r="FO135" s="928"/>
      <c r="FP135" s="928"/>
      <c r="FQ135" s="928"/>
      <c r="FR135" s="928"/>
      <c r="FS135" s="928"/>
      <c r="FT135" s="928"/>
      <c r="FU135" s="928"/>
      <c r="FV135" s="928"/>
      <c r="FW135" s="928"/>
      <c r="FX135" s="928"/>
      <c r="FY135" s="928"/>
      <c r="FZ135" s="928"/>
      <c r="GA135" s="928"/>
      <c r="GB135" s="928"/>
      <c r="GC135" s="928"/>
      <c r="GD135" s="928"/>
      <c r="GE135" s="928"/>
      <c r="GF135" s="928"/>
      <c r="GG135" s="928"/>
      <c r="GH135" s="928"/>
      <c r="GI135" s="928"/>
      <c r="GJ135" s="928"/>
      <c r="GK135" s="928"/>
      <c r="GL135" s="928"/>
      <c r="GM135" s="928"/>
      <c r="GN135" s="928"/>
      <c r="GO135" s="928"/>
      <c r="GP135" s="928"/>
      <c r="GQ135" s="928"/>
      <c r="GR135" s="928"/>
      <c r="GS135" s="928"/>
      <c r="GT135" s="928"/>
      <c r="GU135" s="928"/>
      <c r="GV135" s="928"/>
      <c r="GW135" s="928"/>
      <c r="GX135" s="928"/>
      <c r="GY135" s="928"/>
      <c r="GZ135" s="928"/>
      <c r="HA135" s="928"/>
      <c r="HB135" s="928"/>
      <c r="HC135" s="928"/>
      <c r="HD135" s="928"/>
      <c r="HE135" s="928"/>
      <c r="HF135" s="928"/>
      <c r="HG135" s="928"/>
      <c r="HH135" s="928"/>
      <c r="HI135" s="928"/>
      <c r="HJ135" s="928"/>
      <c r="HK135" s="928"/>
      <c r="HL135" s="928"/>
      <c r="HM135" s="928"/>
      <c r="HN135" s="928"/>
      <c r="HO135" s="928"/>
      <c r="HP135" s="928"/>
      <c r="HQ135" s="928"/>
      <c r="HR135" s="928"/>
      <c r="HS135" s="928"/>
      <c r="HT135" s="928"/>
      <c r="HU135" s="928"/>
      <c r="HV135" s="928"/>
      <c r="HW135" s="928"/>
      <c r="HX135" s="928"/>
      <c r="HY135" s="928"/>
    </row>
    <row r="136" spans="1:233" s="927" customFormat="1">
      <c r="A136" s="929">
        <v>1</v>
      </c>
      <c r="B136" s="930" t="s">
        <v>1827</v>
      </c>
      <c r="C136" s="931">
        <f>SUM(D136:F136)+G136</f>
        <v>1402</v>
      </c>
      <c r="D136" s="931"/>
      <c r="E136" s="931">
        <v>1402</v>
      </c>
      <c r="F136" s="931"/>
      <c r="G136" s="931">
        <f>SUM(H136:I136)</f>
        <v>0</v>
      </c>
      <c r="H136" s="931"/>
      <c r="I136" s="931"/>
      <c r="J136" s="931">
        <f>SUM(K136:M136)+N136</f>
        <v>1337</v>
      </c>
      <c r="K136" s="931"/>
      <c r="L136" s="931">
        <v>1337</v>
      </c>
      <c r="M136" s="931"/>
      <c r="N136" s="931">
        <f>SUM(O136:P136)</f>
        <v>0</v>
      </c>
      <c r="O136" s="931"/>
      <c r="P136" s="931"/>
      <c r="Q136" s="931">
        <f t="shared" si="16"/>
        <v>65</v>
      </c>
      <c r="R136" s="931"/>
      <c r="S136" s="931"/>
      <c r="T136" s="931"/>
      <c r="W136" s="922"/>
      <c r="X136" s="922"/>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c r="DI136" s="928"/>
      <c r="DJ136" s="928"/>
      <c r="DK136" s="928"/>
      <c r="DL136" s="928"/>
      <c r="DM136" s="928"/>
      <c r="DN136" s="928"/>
      <c r="DO136" s="928"/>
      <c r="DP136" s="928"/>
      <c r="DQ136" s="928"/>
      <c r="DR136" s="928"/>
      <c r="DS136" s="928"/>
      <c r="DT136" s="928"/>
      <c r="DU136" s="928"/>
      <c r="DV136" s="928"/>
      <c r="DW136" s="928"/>
      <c r="DX136" s="928"/>
      <c r="DY136" s="928"/>
      <c r="DZ136" s="928"/>
      <c r="EA136" s="928"/>
      <c r="EB136" s="928"/>
      <c r="EC136" s="928"/>
      <c r="ED136" s="928"/>
      <c r="EE136" s="928"/>
      <c r="EF136" s="928"/>
      <c r="EG136" s="928"/>
      <c r="EH136" s="928"/>
      <c r="EI136" s="928"/>
      <c r="EJ136" s="928"/>
      <c r="EK136" s="928"/>
      <c r="EL136" s="928"/>
      <c r="EM136" s="928"/>
      <c r="EN136" s="928"/>
      <c r="EO136" s="928"/>
      <c r="EP136" s="928"/>
      <c r="EQ136" s="928"/>
      <c r="ER136" s="928"/>
      <c r="ES136" s="928"/>
      <c r="ET136" s="928"/>
      <c r="EU136" s="928"/>
      <c r="EV136" s="928"/>
      <c r="EW136" s="928"/>
      <c r="EX136" s="928"/>
      <c r="EY136" s="928"/>
      <c r="EZ136" s="928"/>
      <c r="FA136" s="928"/>
      <c r="FB136" s="928"/>
      <c r="FC136" s="928"/>
      <c r="FD136" s="928"/>
      <c r="FE136" s="928"/>
      <c r="FF136" s="928"/>
      <c r="FG136" s="928"/>
      <c r="FH136" s="928"/>
      <c r="FI136" s="928"/>
      <c r="FJ136" s="928"/>
      <c r="FK136" s="928"/>
      <c r="FL136" s="928"/>
      <c r="FM136" s="928"/>
      <c r="FN136" s="928"/>
      <c r="FO136" s="928"/>
      <c r="FP136" s="928"/>
      <c r="FQ136" s="928"/>
      <c r="FR136" s="928"/>
      <c r="FS136" s="928"/>
      <c r="FT136" s="928"/>
      <c r="FU136" s="928"/>
      <c r="FV136" s="928"/>
      <c r="FW136" s="928"/>
      <c r="FX136" s="928"/>
      <c r="FY136" s="928"/>
      <c r="FZ136" s="928"/>
      <c r="GA136" s="928"/>
      <c r="GB136" s="928"/>
      <c r="GC136" s="928"/>
      <c r="GD136" s="928"/>
      <c r="GE136" s="928"/>
      <c r="GF136" s="928"/>
      <c r="GG136" s="928"/>
      <c r="GH136" s="928"/>
      <c r="GI136" s="928"/>
      <c r="GJ136" s="928"/>
      <c r="GK136" s="928"/>
      <c r="GL136" s="928"/>
      <c r="GM136" s="928"/>
      <c r="GN136" s="928"/>
      <c r="GO136" s="928"/>
      <c r="GP136" s="928"/>
      <c r="GQ136" s="928"/>
      <c r="GR136" s="928"/>
      <c r="GS136" s="928"/>
      <c r="GT136" s="928"/>
      <c r="GU136" s="928"/>
      <c r="GV136" s="928"/>
      <c r="GW136" s="928"/>
      <c r="GX136" s="928"/>
      <c r="GY136" s="928"/>
      <c r="GZ136" s="928"/>
      <c r="HA136" s="928"/>
      <c r="HB136" s="928"/>
      <c r="HC136" s="928"/>
      <c r="HD136" s="928"/>
      <c r="HE136" s="928"/>
      <c r="HF136" s="928"/>
      <c r="HG136" s="928"/>
      <c r="HH136" s="928"/>
      <c r="HI136" s="928"/>
      <c r="HJ136" s="928"/>
      <c r="HK136" s="928"/>
      <c r="HL136" s="928"/>
      <c r="HM136" s="928"/>
      <c r="HN136" s="928"/>
      <c r="HO136" s="928"/>
      <c r="HP136" s="928"/>
      <c r="HQ136" s="928"/>
      <c r="HR136" s="928"/>
      <c r="HS136" s="928"/>
      <c r="HT136" s="928"/>
      <c r="HU136" s="928"/>
      <c r="HV136" s="928"/>
      <c r="HW136" s="928"/>
      <c r="HX136" s="928"/>
      <c r="HY136" s="928"/>
    </row>
    <row r="137" spans="1:233" s="927" customFormat="1">
      <c r="A137" s="929">
        <v>2</v>
      </c>
      <c r="B137" s="930" t="s">
        <v>1828</v>
      </c>
      <c r="C137" s="931">
        <f>SUM(D137:F137)+G137</f>
        <v>3111</v>
      </c>
      <c r="D137" s="931"/>
      <c r="E137" s="931">
        <v>3111</v>
      </c>
      <c r="F137" s="931"/>
      <c r="G137" s="931">
        <f>SUM(H137:I137)</f>
        <v>0</v>
      </c>
      <c r="H137" s="931"/>
      <c r="I137" s="931"/>
      <c r="J137" s="931">
        <f>SUM(K137:M137)+N137</f>
        <v>3111</v>
      </c>
      <c r="K137" s="931"/>
      <c r="L137" s="931">
        <v>3111</v>
      </c>
      <c r="M137" s="931"/>
      <c r="N137" s="931">
        <f>SUM(O137:P137)</f>
        <v>0</v>
      </c>
      <c r="O137" s="931"/>
      <c r="P137" s="931"/>
      <c r="Q137" s="931">
        <f>E137-L137</f>
        <v>0</v>
      </c>
      <c r="R137" s="931"/>
      <c r="S137" s="931"/>
      <c r="T137" s="931"/>
      <c r="W137" s="922"/>
      <c r="X137" s="922"/>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c r="DI137" s="928"/>
      <c r="DJ137" s="928"/>
      <c r="DK137" s="928"/>
      <c r="DL137" s="928"/>
      <c r="DM137" s="928"/>
      <c r="DN137" s="928"/>
      <c r="DO137" s="928"/>
      <c r="DP137" s="928"/>
      <c r="DQ137" s="928"/>
      <c r="DR137" s="928"/>
      <c r="DS137" s="928"/>
      <c r="DT137" s="928"/>
      <c r="DU137" s="928"/>
      <c r="DV137" s="928"/>
      <c r="DW137" s="928"/>
      <c r="DX137" s="928"/>
      <c r="DY137" s="928"/>
      <c r="DZ137" s="928"/>
      <c r="EA137" s="928"/>
      <c r="EB137" s="928"/>
      <c r="EC137" s="928"/>
      <c r="ED137" s="928"/>
      <c r="EE137" s="928"/>
      <c r="EF137" s="928"/>
      <c r="EG137" s="928"/>
      <c r="EH137" s="928"/>
      <c r="EI137" s="928"/>
      <c r="EJ137" s="928"/>
      <c r="EK137" s="928"/>
      <c r="EL137" s="928"/>
      <c r="EM137" s="928"/>
      <c r="EN137" s="928"/>
      <c r="EO137" s="928"/>
      <c r="EP137" s="928"/>
      <c r="EQ137" s="928"/>
      <c r="ER137" s="928"/>
      <c r="ES137" s="928"/>
      <c r="ET137" s="928"/>
      <c r="EU137" s="928"/>
      <c r="EV137" s="928"/>
      <c r="EW137" s="928"/>
      <c r="EX137" s="928"/>
      <c r="EY137" s="928"/>
      <c r="EZ137" s="928"/>
      <c r="FA137" s="928"/>
      <c r="FB137" s="928"/>
      <c r="FC137" s="928"/>
      <c r="FD137" s="928"/>
      <c r="FE137" s="928"/>
      <c r="FF137" s="928"/>
      <c r="FG137" s="928"/>
      <c r="FH137" s="928"/>
      <c r="FI137" s="928"/>
      <c r="FJ137" s="928"/>
      <c r="FK137" s="928"/>
      <c r="FL137" s="928"/>
      <c r="FM137" s="928"/>
      <c r="FN137" s="928"/>
      <c r="FO137" s="928"/>
      <c r="FP137" s="928"/>
      <c r="FQ137" s="928"/>
      <c r="FR137" s="928"/>
      <c r="FS137" s="928"/>
      <c r="FT137" s="928"/>
      <c r="FU137" s="928"/>
      <c r="FV137" s="928"/>
      <c r="FW137" s="928"/>
      <c r="FX137" s="928"/>
      <c r="FY137" s="928"/>
      <c r="FZ137" s="928"/>
      <c r="GA137" s="928"/>
      <c r="GB137" s="928"/>
      <c r="GC137" s="928"/>
      <c r="GD137" s="928"/>
      <c r="GE137" s="928"/>
      <c r="GF137" s="928"/>
      <c r="GG137" s="928"/>
      <c r="GH137" s="928"/>
      <c r="GI137" s="928"/>
      <c r="GJ137" s="928"/>
      <c r="GK137" s="928"/>
      <c r="GL137" s="928"/>
      <c r="GM137" s="928"/>
      <c r="GN137" s="928"/>
      <c r="GO137" s="928"/>
      <c r="GP137" s="928"/>
      <c r="GQ137" s="928"/>
      <c r="GR137" s="928"/>
      <c r="GS137" s="928"/>
      <c r="GT137" s="928"/>
      <c r="GU137" s="928"/>
      <c r="GV137" s="928"/>
      <c r="GW137" s="928"/>
      <c r="GX137" s="928"/>
      <c r="GY137" s="928"/>
      <c r="GZ137" s="928"/>
      <c r="HA137" s="928"/>
      <c r="HB137" s="928"/>
      <c r="HC137" s="928"/>
      <c r="HD137" s="928"/>
      <c r="HE137" s="928"/>
      <c r="HF137" s="928"/>
      <c r="HG137" s="928"/>
      <c r="HH137" s="928"/>
      <c r="HI137" s="928"/>
      <c r="HJ137" s="928"/>
      <c r="HK137" s="928"/>
      <c r="HL137" s="928"/>
      <c r="HM137" s="928"/>
      <c r="HN137" s="928"/>
      <c r="HO137" s="928"/>
      <c r="HP137" s="928"/>
      <c r="HQ137" s="928"/>
      <c r="HR137" s="928"/>
      <c r="HS137" s="928"/>
      <c r="HT137" s="928"/>
      <c r="HU137" s="928"/>
      <c r="HV137" s="928"/>
      <c r="HW137" s="928"/>
      <c r="HX137" s="928"/>
      <c r="HY137" s="928"/>
    </row>
    <row r="138" spans="1:233" s="927" customFormat="1">
      <c r="A138" s="946" t="s">
        <v>423</v>
      </c>
      <c r="B138" s="947" t="s">
        <v>1829</v>
      </c>
      <c r="C138" s="309">
        <f t="shared" ref="C138:T138" si="18">SUBTOTAL(9,C139:C155)</f>
        <v>119880</v>
      </c>
      <c r="D138" s="309">
        <f t="shared" si="18"/>
        <v>0</v>
      </c>
      <c r="E138" s="309">
        <f t="shared" si="18"/>
        <v>119880</v>
      </c>
      <c r="F138" s="309">
        <f t="shared" si="18"/>
        <v>0</v>
      </c>
      <c r="G138" s="309">
        <f t="shared" si="18"/>
        <v>0</v>
      </c>
      <c r="H138" s="309">
        <f t="shared" si="18"/>
        <v>0</v>
      </c>
      <c r="I138" s="309">
        <f t="shared" si="18"/>
        <v>0</v>
      </c>
      <c r="J138" s="309">
        <f t="shared" si="18"/>
        <v>119295</v>
      </c>
      <c r="K138" s="309">
        <f t="shared" si="18"/>
        <v>0</v>
      </c>
      <c r="L138" s="309">
        <f t="shared" si="18"/>
        <v>119295</v>
      </c>
      <c r="M138" s="309">
        <f t="shared" si="18"/>
        <v>0</v>
      </c>
      <c r="N138" s="309">
        <f t="shared" si="18"/>
        <v>0</v>
      </c>
      <c r="O138" s="309">
        <f t="shared" si="18"/>
        <v>0</v>
      </c>
      <c r="P138" s="309">
        <f t="shared" si="18"/>
        <v>0</v>
      </c>
      <c r="Q138" s="309">
        <f t="shared" si="18"/>
        <v>580</v>
      </c>
      <c r="R138" s="309">
        <f t="shared" si="18"/>
        <v>0</v>
      </c>
      <c r="S138" s="309">
        <f t="shared" si="18"/>
        <v>0</v>
      </c>
      <c r="T138" s="309">
        <f t="shared" si="18"/>
        <v>0</v>
      </c>
      <c r="W138" s="922"/>
      <c r="X138" s="922"/>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c r="DI138" s="928"/>
      <c r="DJ138" s="928"/>
      <c r="DK138" s="928"/>
      <c r="DL138" s="928"/>
      <c r="DM138" s="928"/>
      <c r="DN138" s="928"/>
      <c r="DO138" s="928"/>
      <c r="DP138" s="928"/>
      <c r="DQ138" s="928"/>
      <c r="DR138" s="928"/>
      <c r="DS138" s="928"/>
      <c r="DT138" s="928"/>
      <c r="DU138" s="928"/>
      <c r="DV138" s="928"/>
      <c r="DW138" s="928"/>
      <c r="DX138" s="928"/>
      <c r="DY138" s="928"/>
      <c r="DZ138" s="928"/>
      <c r="EA138" s="928"/>
      <c r="EB138" s="928"/>
      <c r="EC138" s="928"/>
      <c r="ED138" s="928"/>
      <c r="EE138" s="928"/>
      <c r="EF138" s="928"/>
      <c r="EG138" s="928"/>
      <c r="EH138" s="928"/>
      <c r="EI138" s="928"/>
      <c r="EJ138" s="928"/>
      <c r="EK138" s="928"/>
      <c r="EL138" s="928"/>
      <c r="EM138" s="928"/>
      <c r="EN138" s="928"/>
      <c r="EO138" s="928"/>
      <c r="EP138" s="928"/>
      <c r="EQ138" s="928"/>
      <c r="ER138" s="928"/>
      <c r="ES138" s="928"/>
      <c r="ET138" s="928"/>
      <c r="EU138" s="928"/>
      <c r="EV138" s="928"/>
      <c r="EW138" s="928"/>
      <c r="EX138" s="928"/>
      <c r="EY138" s="928"/>
      <c r="EZ138" s="928"/>
      <c r="FA138" s="928"/>
      <c r="FB138" s="928"/>
      <c r="FC138" s="928"/>
      <c r="FD138" s="928"/>
      <c r="FE138" s="928"/>
      <c r="FF138" s="928"/>
      <c r="FG138" s="928"/>
      <c r="FH138" s="928"/>
      <c r="FI138" s="928"/>
      <c r="FJ138" s="928"/>
      <c r="FK138" s="928"/>
      <c r="FL138" s="928"/>
      <c r="FM138" s="928"/>
      <c r="FN138" s="928"/>
      <c r="FO138" s="928"/>
      <c r="FP138" s="928"/>
      <c r="FQ138" s="928"/>
      <c r="FR138" s="928"/>
      <c r="FS138" s="928"/>
      <c r="FT138" s="928"/>
      <c r="FU138" s="928"/>
      <c r="FV138" s="928"/>
      <c r="FW138" s="928"/>
      <c r="FX138" s="928"/>
      <c r="FY138" s="928"/>
      <c r="FZ138" s="928"/>
      <c r="GA138" s="928"/>
      <c r="GB138" s="928"/>
      <c r="GC138" s="928"/>
      <c r="GD138" s="928"/>
      <c r="GE138" s="928"/>
      <c r="GF138" s="928"/>
      <c r="GG138" s="928"/>
      <c r="GH138" s="928"/>
      <c r="GI138" s="928"/>
      <c r="GJ138" s="928"/>
      <c r="GK138" s="928"/>
      <c r="GL138" s="928"/>
      <c r="GM138" s="928"/>
      <c r="GN138" s="928"/>
      <c r="GO138" s="928"/>
      <c r="GP138" s="928"/>
      <c r="GQ138" s="928"/>
      <c r="GR138" s="928"/>
      <c r="GS138" s="928"/>
      <c r="GT138" s="928"/>
      <c r="GU138" s="928"/>
      <c r="GV138" s="928"/>
      <c r="GW138" s="928"/>
      <c r="GX138" s="928"/>
      <c r="GY138" s="928"/>
      <c r="GZ138" s="928"/>
      <c r="HA138" s="928"/>
      <c r="HB138" s="928"/>
      <c r="HC138" s="928"/>
      <c r="HD138" s="928"/>
      <c r="HE138" s="928"/>
      <c r="HF138" s="928"/>
      <c r="HG138" s="928"/>
      <c r="HH138" s="928"/>
      <c r="HI138" s="928"/>
      <c r="HJ138" s="928"/>
      <c r="HK138" s="928"/>
      <c r="HL138" s="928"/>
      <c r="HM138" s="928"/>
      <c r="HN138" s="928"/>
      <c r="HO138" s="928"/>
      <c r="HP138" s="928"/>
      <c r="HQ138" s="928"/>
      <c r="HR138" s="928"/>
      <c r="HS138" s="928"/>
      <c r="HT138" s="928"/>
      <c r="HU138" s="928"/>
      <c r="HV138" s="928"/>
      <c r="HW138" s="928"/>
      <c r="HX138" s="928"/>
      <c r="HY138" s="928"/>
    </row>
    <row r="139" spans="1:233" s="928" customFormat="1">
      <c r="A139" s="955">
        <v>2</v>
      </c>
      <c r="B139" s="937" t="s">
        <v>1830</v>
      </c>
      <c r="C139" s="931">
        <f t="shared" ref="C139:C155" si="19">SUM(D139:F139)+G139</f>
        <v>9742</v>
      </c>
      <c r="D139" s="931"/>
      <c r="E139" s="931">
        <v>9742</v>
      </c>
      <c r="F139" s="931"/>
      <c r="G139" s="931">
        <f t="shared" ref="G139:G146" si="20">SUM(H139:I139)</f>
        <v>0</v>
      </c>
      <c r="H139" s="931"/>
      <c r="I139" s="931"/>
      <c r="J139" s="931">
        <f t="shared" ref="J139:J155" si="21">SUM(K139:M139)+N139</f>
        <v>9742</v>
      </c>
      <c r="K139" s="931"/>
      <c r="L139" s="931">
        <v>9742</v>
      </c>
      <c r="M139" s="931"/>
      <c r="N139" s="931">
        <f t="shared" ref="N139:N146" si="22">SUM(O139:P139)</f>
        <v>0</v>
      </c>
      <c r="O139" s="931"/>
      <c r="P139" s="931"/>
      <c r="Q139" s="931">
        <f t="shared" ref="Q139:Q155" si="23">C139-J139</f>
        <v>0</v>
      </c>
      <c r="R139" s="931"/>
      <c r="S139" s="931"/>
      <c r="T139" s="931"/>
      <c r="W139" s="922"/>
      <c r="X139" s="922"/>
    </row>
    <row r="140" spans="1:233" s="928" customFormat="1">
      <c r="A140" s="955">
        <v>3</v>
      </c>
      <c r="B140" s="937" t="s">
        <v>3825</v>
      </c>
      <c r="C140" s="931">
        <f t="shared" si="19"/>
        <v>19310</v>
      </c>
      <c r="D140" s="931"/>
      <c r="E140" s="931">
        <v>19310</v>
      </c>
      <c r="F140" s="931"/>
      <c r="G140" s="931">
        <f t="shared" si="20"/>
        <v>0</v>
      </c>
      <c r="H140" s="931"/>
      <c r="I140" s="931"/>
      <c r="J140" s="931">
        <f t="shared" si="21"/>
        <v>19210</v>
      </c>
      <c r="K140" s="931"/>
      <c r="L140" s="931">
        <v>19210</v>
      </c>
      <c r="M140" s="931"/>
      <c r="N140" s="931">
        <f t="shared" si="22"/>
        <v>0</v>
      </c>
      <c r="O140" s="931"/>
      <c r="P140" s="931"/>
      <c r="Q140" s="931">
        <f t="shared" si="23"/>
        <v>100</v>
      </c>
      <c r="R140" s="931"/>
      <c r="S140" s="931"/>
      <c r="T140" s="931"/>
      <c r="W140" s="922"/>
      <c r="X140" s="922"/>
    </row>
    <row r="141" spans="1:233" s="927" customFormat="1">
      <c r="A141" s="955">
        <v>4</v>
      </c>
      <c r="B141" s="952" t="s">
        <v>1831</v>
      </c>
      <c r="C141" s="931">
        <f t="shared" si="19"/>
        <v>34726</v>
      </c>
      <c r="D141" s="931"/>
      <c r="E141" s="931">
        <v>34726</v>
      </c>
      <c r="F141" s="931"/>
      <c r="G141" s="931">
        <f t="shared" si="20"/>
        <v>0</v>
      </c>
      <c r="H141" s="931"/>
      <c r="I141" s="931"/>
      <c r="J141" s="931">
        <f t="shared" si="21"/>
        <v>34265</v>
      </c>
      <c r="K141" s="931"/>
      <c r="L141" s="931">
        <v>34265</v>
      </c>
      <c r="M141" s="931"/>
      <c r="N141" s="931">
        <f t="shared" si="22"/>
        <v>0</v>
      </c>
      <c r="O141" s="931"/>
      <c r="P141" s="931"/>
      <c r="Q141" s="931">
        <f t="shared" si="23"/>
        <v>461</v>
      </c>
      <c r="R141" s="931"/>
      <c r="S141" s="931"/>
      <c r="T141" s="931"/>
      <c r="W141" s="922"/>
      <c r="X141" s="922"/>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c r="DI141" s="928"/>
      <c r="DJ141" s="928"/>
      <c r="DK141" s="928"/>
      <c r="DL141" s="928"/>
      <c r="DM141" s="928"/>
      <c r="DN141" s="928"/>
      <c r="DO141" s="928"/>
      <c r="DP141" s="928"/>
      <c r="DQ141" s="928"/>
      <c r="DR141" s="928"/>
      <c r="DS141" s="928"/>
      <c r="DT141" s="928"/>
      <c r="DU141" s="928"/>
      <c r="DV141" s="928"/>
      <c r="DW141" s="928"/>
      <c r="DX141" s="928"/>
      <c r="DY141" s="928"/>
      <c r="DZ141" s="928"/>
      <c r="EA141" s="928"/>
      <c r="EB141" s="928"/>
      <c r="EC141" s="928"/>
      <c r="ED141" s="928"/>
      <c r="EE141" s="928"/>
      <c r="EF141" s="928"/>
      <c r="EG141" s="928"/>
      <c r="EH141" s="928"/>
      <c r="EI141" s="928"/>
      <c r="EJ141" s="928"/>
      <c r="EK141" s="928"/>
      <c r="EL141" s="928"/>
      <c r="EM141" s="928"/>
      <c r="EN141" s="928"/>
      <c r="EO141" s="928"/>
      <c r="EP141" s="928"/>
      <c r="EQ141" s="928"/>
      <c r="ER141" s="928"/>
      <c r="ES141" s="928"/>
      <c r="ET141" s="928"/>
      <c r="EU141" s="928"/>
      <c r="EV141" s="928"/>
      <c r="EW141" s="928"/>
      <c r="EX141" s="928"/>
      <c r="EY141" s="928"/>
      <c r="EZ141" s="928"/>
      <c r="FA141" s="928"/>
      <c r="FB141" s="928"/>
      <c r="FC141" s="928"/>
      <c r="FD141" s="928"/>
      <c r="FE141" s="928"/>
      <c r="FF141" s="928"/>
      <c r="FG141" s="928"/>
      <c r="FH141" s="928"/>
      <c r="FI141" s="928"/>
      <c r="FJ141" s="928"/>
      <c r="FK141" s="928"/>
      <c r="FL141" s="928"/>
      <c r="FM141" s="928"/>
      <c r="FN141" s="928"/>
      <c r="FO141" s="928"/>
      <c r="FP141" s="928"/>
      <c r="FQ141" s="928"/>
      <c r="FR141" s="928"/>
      <c r="FS141" s="928"/>
      <c r="FT141" s="928"/>
      <c r="FU141" s="928"/>
      <c r="FV141" s="928"/>
      <c r="FW141" s="928"/>
      <c r="FX141" s="928"/>
      <c r="FY141" s="928"/>
      <c r="FZ141" s="928"/>
      <c r="GA141" s="928"/>
      <c r="GB141" s="928"/>
      <c r="GC141" s="928"/>
      <c r="GD141" s="928"/>
      <c r="GE141" s="928"/>
      <c r="GF141" s="928"/>
      <c r="GG141" s="928"/>
      <c r="GH141" s="928"/>
      <c r="GI141" s="928"/>
      <c r="GJ141" s="928"/>
      <c r="GK141" s="928"/>
      <c r="GL141" s="928"/>
      <c r="GM141" s="928"/>
      <c r="GN141" s="928"/>
      <c r="GO141" s="928"/>
      <c r="GP141" s="928"/>
      <c r="GQ141" s="928"/>
      <c r="GR141" s="928"/>
      <c r="GS141" s="928"/>
      <c r="GT141" s="928"/>
      <c r="GU141" s="928"/>
      <c r="GV141" s="928"/>
      <c r="GW141" s="928"/>
      <c r="GX141" s="928"/>
      <c r="GY141" s="928"/>
      <c r="GZ141" s="928"/>
      <c r="HA141" s="928"/>
      <c r="HB141" s="928"/>
      <c r="HC141" s="928"/>
      <c r="HD141" s="928"/>
      <c r="HE141" s="928"/>
      <c r="HF141" s="928"/>
      <c r="HG141" s="928"/>
      <c r="HH141" s="928"/>
      <c r="HI141" s="928"/>
      <c r="HJ141" s="928"/>
      <c r="HK141" s="928"/>
      <c r="HL141" s="928"/>
      <c r="HM141" s="928"/>
      <c r="HN141" s="928"/>
      <c r="HO141" s="928"/>
      <c r="HP141" s="928"/>
      <c r="HQ141" s="928"/>
      <c r="HR141" s="928"/>
      <c r="HS141" s="928"/>
      <c r="HT141" s="928"/>
      <c r="HU141" s="928"/>
      <c r="HV141" s="928"/>
      <c r="HW141" s="928"/>
      <c r="HX141" s="928"/>
      <c r="HY141" s="928"/>
    </row>
    <row r="142" spans="1:233" s="928" customFormat="1">
      <c r="A142" s="955">
        <v>5</v>
      </c>
      <c r="B142" s="937" t="s">
        <v>1832</v>
      </c>
      <c r="C142" s="931">
        <f t="shared" si="19"/>
        <v>1788</v>
      </c>
      <c r="D142" s="931"/>
      <c r="E142" s="931">
        <v>1788</v>
      </c>
      <c r="F142" s="931"/>
      <c r="G142" s="931">
        <f t="shared" si="20"/>
        <v>0</v>
      </c>
      <c r="H142" s="931"/>
      <c r="I142" s="931"/>
      <c r="J142" s="931">
        <f t="shared" si="21"/>
        <v>1788</v>
      </c>
      <c r="K142" s="931"/>
      <c r="L142" s="931">
        <v>1788</v>
      </c>
      <c r="M142" s="931"/>
      <c r="N142" s="931">
        <f t="shared" si="22"/>
        <v>0</v>
      </c>
      <c r="O142" s="931"/>
      <c r="P142" s="931"/>
      <c r="Q142" s="931">
        <f t="shared" si="23"/>
        <v>0</v>
      </c>
      <c r="R142" s="931"/>
      <c r="S142" s="931"/>
      <c r="T142" s="931"/>
      <c r="W142" s="922"/>
      <c r="X142" s="922"/>
    </row>
    <row r="143" spans="1:233" s="927" customFormat="1">
      <c r="A143" s="955">
        <v>6</v>
      </c>
      <c r="B143" s="938" t="s">
        <v>1833</v>
      </c>
      <c r="C143" s="931">
        <f t="shared" si="19"/>
        <v>11266</v>
      </c>
      <c r="D143" s="931"/>
      <c r="E143" s="931">
        <v>11266</v>
      </c>
      <c r="F143" s="931"/>
      <c r="G143" s="931">
        <f t="shared" si="20"/>
        <v>0</v>
      </c>
      <c r="H143" s="931"/>
      <c r="I143" s="931"/>
      <c r="J143" s="931">
        <f t="shared" si="21"/>
        <v>11266</v>
      </c>
      <c r="K143" s="931"/>
      <c r="L143" s="931">
        <v>11266</v>
      </c>
      <c r="M143" s="931"/>
      <c r="N143" s="931">
        <f t="shared" si="22"/>
        <v>0</v>
      </c>
      <c r="O143" s="931"/>
      <c r="P143" s="931"/>
      <c r="Q143" s="931">
        <f t="shared" si="23"/>
        <v>0</v>
      </c>
      <c r="R143" s="931"/>
      <c r="S143" s="931"/>
      <c r="T143" s="931"/>
      <c r="W143" s="922"/>
      <c r="X143" s="922"/>
      <c r="Z143" s="928"/>
      <c r="AA143" s="928"/>
      <c r="AB143" s="928"/>
      <c r="AC143" s="928"/>
      <c r="AD143" s="928"/>
      <c r="AE143" s="928"/>
      <c r="AF143" s="928"/>
      <c r="AG143" s="928"/>
      <c r="AH143" s="928"/>
      <c r="AI143" s="928"/>
      <c r="AJ143" s="928"/>
      <c r="AK143" s="928"/>
      <c r="AL143" s="928"/>
      <c r="AM143" s="928"/>
      <c r="AN143" s="928"/>
      <c r="AO143" s="928"/>
      <c r="AP143" s="928"/>
      <c r="AQ143" s="928"/>
      <c r="AR143" s="928"/>
      <c r="AS143" s="928"/>
      <c r="AT143" s="928"/>
      <c r="AU143" s="928"/>
      <c r="AV143" s="928"/>
      <c r="AW143" s="928"/>
      <c r="AX143" s="928"/>
      <c r="AY143" s="928"/>
      <c r="AZ143" s="928"/>
      <c r="BA143" s="928"/>
      <c r="BB143" s="928"/>
      <c r="BC143" s="928"/>
      <c r="BD143" s="928"/>
      <c r="BE143" s="928"/>
      <c r="BF143" s="928"/>
      <c r="BG143" s="928"/>
      <c r="BH143" s="928"/>
      <c r="BI143" s="928"/>
      <c r="BJ143" s="928"/>
      <c r="BK143" s="928"/>
      <c r="BL143" s="928"/>
      <c r="BM143" s="928"/>
      <c r="BN143" s="928"/>
      <c r="BO143" s="928"/>
      <c r="BP143" s="928"/>
      <c r="BQ143" s="928"/>
      <c r="BR143" s="928"/>
      <c r="BS143" s="928"/>
      <c r="BT143" s="928"/>
      <c r="BU143" s="928"/>
      <c r="BV143" s="928"/>
      <c r="BW143" s="928"/>
      <c r="BX143" s="928"/>
      <c r="BY143" s="928"/>
      <c r="BZ143" s="928"/>
      <c r="CA143" s="928"/>
      <c r="CB143" s="928"/>
      <c r="CC143" s="928"/>
      <c r="CD143" s="928"/>
      <c r="CE143" s="928"/>
      <c r="CF143" s="928"/>
      <c r="CG143" s="928"/>
      <c r="CH143" s="928"/>
      <c r="CI143" s="928"/>
      <c r="CJ143" s="928"/>
      <c r="CK143" s="928"/>
      <c r="CL143" s="928"/>
      <c r="CM143" s="928"/>
      <c r="CN143" s="928"/>
      <c r="CO143" s="928"/>
      <c r="CP143" s="928"/>
      <c r="CQ143" s="928"/>
      <c r="CR143" s="928"/>
      <c r="CS143" s="928"/>
      <c r="CT143" s="928"/>
      <c r="CU143" s="928"/>
      <c r="CV143" s="928"/>
      <c r="CW143" s="928"/>
      <c r="CX143" s="928"/>
      <c r="CY143" s="928"/>
      <c r="CZ143" s="928"/>
      <c r="DA143" s="928"/>
      <c r="DB143" s="928"/>
      <c r="DC143" s="928"/>
      <c r="DD143" s="928"/>
      <c r="DE143" s="928"/>
      <c r="DF143" s="928"/>
      <c r="DG143" s="928"/>
      <c r="DH143" s="928"/>
      <c r="DI143" s="928"/>
      <c r="DJ143" s="928"/>
      <c r="DK143" s="928"/>
      <c r="DL143" s="928"/>
      <c r="DM143" s="928"/>
      <c r="DN143" s="928"/>
      <c r="DO143" s="928"/>
      <c r="DP143" s="928"/>
      <c r="DQ143" s="928"/>
      <c r="DR143" s="928"/>
      <c r="DS143" s="928"/>
      <c r="DT143" s="928"/>
      <c r="DU143" s="928"/>
      <c r="DV143" s="928"/>
      <c r="DW143" s="928"/>
      <c r="DX143" s="928"/>
      <c r="DY143" s="928"/>
      <c r="DZ143" s="928"/>
      <c r="EA143" s="928"/>
      <c r="EB143" s="928"/>
      <c r="EC143" s="928"/>
      <c r="ED143" s="928"/>
      <c r="EE143" s="928"/>
      <c r="EF143" s="928"/>
      <c r="EG143" s="928"/>
      <c r="EH143" s="928"/>
      <c r="EI143" s="928"/>
      <c r="EJ143" s="928"/>
      <c r="EK143" s="928"/>
      <c r="EL143" s="928"/>
      <c r="EM143" s="928"/>
      <c r="EN143" s="928"/>
      <c r="EO143" s="928"/>
      <c r="EP143" s="928"/>
      <c r="EQ143" s="928"/>
      <c r="ER143" s="928"/>
      <c r="ES143" s="928"/>
      <c r="ET143" s="928"/>
      <c r="EU143" s="928"/>
      <c r="EV143" s="928"/>
      <c r="EW143" s="928"/>
      <c r="EX143" s="928"/>
      <c r="EY143" s="928"/>
      <c r="EZ143" s="928"/>
      <c r="FA143" s="928"/>
      <c r="FB143" s="928"/>
      <c r="FC143" s="928"/>
      <c r="FD143" s="928"/>
      <c r="FE143" s="928"/>
      <c r="FF143" s="928"/>
      <c r="FG143" s="928"/>
      <c r="FH143" s="928"/>
      <c r="FI143" s="928"/>
      <c r="FJ143" s="928"/>
      <c r="FK143" s="928"/>
      <c r="FL143" s="928"/>
      <c r="FM143" s="928"/>
      <c r="FN143" s="928"/>
      <c r="FO143" s="928"/>
      <c r="FP143" s="928"/>
      <c r="FQ143" s="928"/>
      <c r="FR143" s="928"/>
      <c r="FS143" s="928"/>
      <c r="FT143" s="928"/>
      <c r="FU143" s="928"/>
      <c r="FV143" s="928"/>
      <c r="FW143" s="928"/>
      <c r="FX143" s="928"/>
      <c r="FY143" s="928"/>
      <c r="FZ143" s="928"/>
      <c r="GA143" s="928"/>
      <c r="GB143" s="928"/>
      <c r="GC143" s="928"/>
      <c r="GD143" s="928"/>
      <c r="GE143" s="928"/>
      <c r="GF143" s="928"/>
      <c r="GG143" s="928"/>
      <c r="GH143" s="928"/>
      <c r="GI143" s="928"/>
      <c r="GJ143" s="928"/>
      <c r="GK143" s="928"/>
      <c r="GL143" s="928"/>
      <c r="GM143" s="928"/>
      <c r="GN143" s="928"/>
      <c r="GO143" s="928"/>
      <c r="GP143" s="928"/>
      <c r="GQ143" s="928"/>
      <c r="GR143" s="928"/>
      <c r="GS143" s="928"/>
      <c r="GT143" s="928"/>
      <c r="GU143" s="928"/>
      <c r="GV143" s="928"/>
      <c r="GW143" s="928"/>
      <c r="GX143" s="928"/>
      <c r="GY143" s="928"/>
      <c r="GZ143" s="928"/>
      <c r="HA143" s="928"/>
      <c r="HB143" s="928"/>
      <c r="HC143" s="928"/>
      <c r="HD143" s="928"/>
      <c r="HE143" s="928"/>
      <c r="HF143" s="928"/>
      <c r="HG143" s="928"/>
      <c r="HH143" s="928"/>
      <c r="HI143" s="928"/>
      <c r="HJ143" s="928"/>
      <c r="HK143" s="928"/>
      <c r="HL143" s="928"/>
      <c r="HM143" s="928"/>
      <c r="HN143" s="928"/>
      <c r="HO143" s="928"/>
      <c r="HP143" s="928"/>
      <c r="HQ143" s="928"/>
      <c r="HR143" s="928"/>
      <c r="HS143" s="928"/>
      <c r="HT143" s="928"/>
      <c r="HU143" s="928"/>
      <c r="HV143" s="928"/>
      <c r="HW143" s="928"/>
      <c r="HX143" s="928"/>
      <c r="HY143" s="928"/>
    </row>
    <row r="144" spans="1:233" s="927" customFormat="1">
      <c r="A144" s="955">
        <v>7</v>
      </c>
      <c r="B144" s="944" t="s">
        <v>3826</v>
      </c>
      <c r="C144" s="931">
        <f t="shared" si="19"/>
        <v>15177</v>
      </c>
      <c r="D144" s="931"/>
      <c r="E144" s="931">
        <v>15177</v>
      </c>
      <c r="F144" s="931"/>
      <c r="G144" s="931">
        <f t="shared" si="20"/>
        <v>0</v>
      </c>
      <c r="H144" s="931"/>
      <c r="I144" s="931"/>
      <c r="J144" s="931">
        <f t="shared" si="21"/>
        <v>15158</v>
      </c>
      <c r="K144" s="931"/>
      <c r="L144" s="931">
        <v>15158</v>
      </c>
      <c r="M144" s="931"/>
      <c r="N144" s="931">
        <f t="shared" si="22"/>
        <v>0</v>
      </c>
      <c r="O144" s="931"/>
      <c r="P144" s="931"/>
      <c r="Q144" s="931">
        <f t="shared" si="23"/>
        <v>19</v>
      </c>
      <c r="R144" s="931"/>
      <c r="S144" s="931"/>
      <c r="T144" s="931"/>
      <c r="W144" s="922"/>
      <c r="X144" s="922"/>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c r="DI144" s="928"/>
      <c r="DJ144" s="928"/>
      <c r="DK144" s="928"/>
      <c r="DL144" s="928"/>
      <c r="DM144" s="928"/>
      <c r="DN144" s="928"/>
      <c r="DO144" s="928"/>
      <c r="DP144" s="928"/>
      <c r="DQ144" s="928"/>
      <c r="DR144" s="928"/>
      <c r="DS144" s="928"/>
      <c r="DT144" s="928"/>
      <c r="DU144" s="928"/>
      <c r="DV144" s="928"/>
      <c r="DW144" s="928"/>
      <c r="DX144" s="928"/>
      <c r="DY144" s="928"/>
      <c r="DZ144" s="928"/>
      <c r="EA144" s="928"/>
      <c r="EB144" s="928"/>
      <c r="EC144" s="928"/>
      <c r="ED144" s="928"/>
      <c r="EE144" s="928"/>
      <c r="EF144" s="928"/>
      <c r="EG144" s="928"/>
      <c r="EH144" s="928"/>
      <c r="EI144" s="928"/>
      <c r="EJ144" s="928"/>
      <c r="EK144" s="928"/>
      <c r="EL144" s="928"/>
      <c r="EM144" s="928"/>
      <c r="EN144" s="928"/>
      <c r="EO144" s="928"/>
      <c r="EP144" s="928"/>
      <c r="EQ144" s="928"/>
      <c r="ER144" s="928"/>
      <c r="ES144" s="928"/>
      <c r="ET144" s="928"/>
      <c r="EU144" s="928"/>
      <c r="EV144" s="928"/>
      <c r="EW144" s="928"/>
      <c r="EX144" s="928"/>
      <c r="EY144" s="928"/>
      <c r="EZ144" s="928"/>
      <c r="FA144" s="928"/>
      <c r="FB144" s="928"/>
      <c r="FC144" s="928"/>
      <c r="FD144" s="928"/>
      <c r="FE144" s="928"/>
      <c r="FF144" s="928"/>
      <c r="FG144" s="928"/>
      <c r="FH144" s="928"/>
      <c r="FI144" s="928"/>
      <c r="FJ144" s="928"/>
      <c r="FK144" s="928"/>
      <c r="FL144" s="928"/>
      <c r="FM144" s="928"/>
      <c r="FN144" s="928"/>
      <c r="FO144" s="928"/>
      <c r="FP144" s="928"/>
      <c r="FQ144" s="928"/>
      <c r="FR144" s="928"/>
      <c r="FS144" s="928"/>
      <c r="FT144" s="928"/>
      <c r="FU144" s="928"/>
      <c r="FV144" s="928"/>
      <c r="FW144" s="928"/>
      <c r="FX144" s="928"/>
      <c r="FY144" s="928"/>
      <c r="FZ144" s="928"/>
      <c r="GA144" s="928"/>
      <c r="GB144" s="928"/>
      <c r="GC144" s="928"/>
      <c r="GD144" s="928"/>
      <c r="GE144" s="928"/>
      <c r="GF144" s="928"/>
      <c r="GG144" s="928"/>
      <c r="GH144" s="928"/>
      <c r="GI144" s="928"/>
      <c r="GJ144" s="928"/>
      <c r="GK144" s="928"/>
      <c r="GL144" s="928"/>
      <c r="GM144" s="928"/>
      <c r="GN144" s="928"/>
      <c r="GO144" s="928"/>
      <c r="GP144" s="928"/>
      <c r="GQ144" s="928"/>
      <c r="GR144" s="928"/>
      <c r="GS144" s="928"/>
      <c r="GT144" s="928"/>
      <c r="GU144" s="928"/>
      <c r="GV144" s="928"/>
      <c r="GW144" s="928"/>
      <c r="GX144" s="928"/>
      <c r="GY144" s="928"/>
      <c r="GZ144" s="928"/>
      <c r="HA144" s="928"/>
      <c r="HB144" s="928"/>
      <c r="HC144" s="928"/>
      <c r="HD144" s="928"/>
      <c r="HE144" s="928"/>
      <c r="HF144" s="928"/>
      <c r="HG144" s="928"/>
      <c r="HH144" s="928"/>
      <c r="HI144" s="928"/>
      <c r="HJ144" s="928"/>
      <c r="HK144" s="928"/>
      <c r="HL144" s="928"/>
      <c r="HM144" s="928"/>
      <c r="HN144" s="928"/>
      <c r="HO144" s="928"/>
      <c r="HP144" s="928"/>
      <c r="HQ144" s="928"/>
      <c r="HR144" s="928"/>
      <c r="HS144" s="928"/>
      <c r="HT144" s="928"/>
      <c r="HU144" s="928"/>
      <c r="HV144" s="928"/>
      <c r="HW144" s="928"/>
      <c r="HX144" s="928"/>
      <c r="HY144" s="928"/>
    </row>
    <row r="145" spans="1:233" s="928" customFormat="1">
      <c r="A145" s="955">
        <v>8</v>
      </c>
      <c r="B145" s="945" t="s">
        <v>3827</v>
      </c>
      <c r="C145" s="931">
        <f t="shared" si="19"/>
        <v>3180</v>
      </c>
      <c r="D145" s="931"/>
      <c r="E145" s="931">
        <v>3180</v>
      </c>
      <c r="F145" s="931"/>
      <c r="G145" s="931">
        <f t="shared" si="20"/>
        <v>0</v>
      </c>
      <c r="H145" s="931"/>
      <c r="I145" s="931"/>
      <c r="J145" s="931">
        <f t="shared" si="21"/>
        <v>3180</v>
      </c>
      <c r="K145" s="931"/>
      <c r="L145" s="931">
        <v>3180</v>
      </c>
      <c r="M145" s="931"/>
      <c r="N145" s="931">
        <f t="shared" si="22"/>
        <v>0</v>
      </c>
      <c r="O145" s="931"/>
      <c r="P145" s="931"/>
      <c r="Q145" s="931">
        <f t="shared" si="23"/>
        <v>0</v>
      </c>
      <c r="R145" s="931"/>
      <c r="S145" s="931"/>
      <c r="T145" s="931"/>
      <c r="W145" s="922"/>
      <c r="X145" s="922"/>
    </row>
    <row r="146" spans="1:233" s="928" customFormat="1">
      <c r="A146" s="955">
        <v>9</v>
      </c>
      <c r="B146" s="321" t="s">
        <v>1834</v>
      </c>
      <c r="C146" s="931">
        <f t="shared" si="19"/>
        <v>1314</v>
      </c>
      <c r="D146" s="931"/>
      <c r="E146" s="931">
        <v>1314</v>
      </c>
      <c r="F146" s="931"/>
      <c r="G146" s="931">
        <f t="shared" si="20"/>
        <v>0</v>
      </c>
      <c r="H146" s="931"/>
      <c r="I146" s="931"/>
      <c r="J146" s="931">
        <f t="shared" si="21"/>
        <v>1314</v>
      </c>
      <c r="K146" s="931"/>
      <c r="L146" s="931">
        <v>1314</v>
      </c>
      <c r="M146" s="931"/>
      <c r="N146" s="931">
        <f t="shared" si="22"/>
        <v>0</v>
      </c>
      <c r="O146" s="931"/>
      <c r="P146" s="931"/>
      <c r="Q146" s="931">
        <f t="shared" si="23"/>
        <v>0</v>
      </c>
      <c r="R146" s="931"/>
      <c r="S146" s="931"/>
      <c r="T146" s="931"/>
      <c r="W146" s="922"/>
      <c r="X146" s="922"/>
    </row>
    <row r="147" spans="1:233" s="928" customFormat="1" ht="25.5">
      <c r="A147" s="955"/>
      <c r="B147" s="321" t="s">
        <v>1835</v>
      </c>
      <c r="C147" s="931">
        <f t="shared" si="19"/>
        <v>724</v>
      </c>
      <c r="D147" s="931"/>
      <c r="E147" s="931">
        <v>724</v>
      </c>
      <c r="F147" s="931"/>
      <c r="G147" s="931"/>
      <c r="H147" s="931"/>
      <c r="I147" s="931"/>
      <c r="J147" s="931">
        <f t="shared" si="21"/>
        <v>724</v>
      </c>
      <c r="K147" s="931"/>
      <c r="L147" s="931">
        <v>724</v>
      </c>
      <c r="M147" s="931"/>
      <c r="N147" s="931"/>
      <c r="O147" s="931"/>
      <c r="P147" s="931"/>
      <c r="Q147" s="931">
        <f t="shared" si="23"/>
        <v>0</v>
      </c>
      <c r="R147" s="931"/>
      <c r="S147" s="931"/>
      <c r="T147" s="931"/>
      <c r="W147" s="922"/>
      <c r="X147" s="922"/>
    </row>
    <row r="148" spans="1:233" s="927" customFormat="1">
      <c r="A148" s="955">
        <v>10</v>
      </c>
      <c r="B148" s="930" t="s">
        <v>3828</v>
      </c>
      <c r="C148" s="931">
        <f t="shared" si="19"/>
        <v>915</v>
      </c>
      <c r="D148" s="931"/>
      <c r="E148" s="931">
        <v>915</v>
      </c>
      <c r="F148" s="931"/>
      <c r="G148" s="931">
        <f t="shared" ref="G148:G153" si="24">SUM(H148:I148)</f>
        <v>0</v>
      </c>
      <c r="H148" s="931"/>
      <c r="I148" s="931"/>
      <c r="J148" s="931">
        <f t="shared" si="21"/>
        <v>915</v>
      </c>
      <c r="K148" s="931"/>
      <c r="L148" s="931">
        <v>915</v>
      </c>
      <c r="M148" s="931"/>
      <c r="N148" s="931">
        <f t="shared" ref="N148:N153" si="25">SUM(O148:P148)</f>
        <v>0</v>
      </c>
      <c r="O148" s="931"/>
      <c r="P148" s="931"/>
      <c r="Q148" s="931">
        <f t="shared" si="23"/>
        <v>0</v>
      </c>
      <c r="R148" s="931"/>
      <c r="S148" s="931"/>
      <c r="T148" s="931"/>
      <c r="W148" s="922"/>
      <c r="X148" s="922"/>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c r="DI148" s="928"/>
      <c r="DJ148" s="928"/>
      <c r="DK148" s="928"/>
      <c r="DL148" s="928"/>
      <c r="DM148" s="928"/>
      <c r="DN148" s="928"/>
      <c r="DO148" s="928"/>
      <c r="DP148" s="928"/>
      <c r="DQ148" s="928"/>
      <c r="DR148" s="928"/>
      <c r="DS148" s="928"/>
      <c r="DT148" s="928"/>
      <c r="DU148" s="928"/>
      <c r="DV148" s="928"/>
      <c r="DW148" s="928"/>
      <c r="DX148" s="928"/>
      <c r="DY148" s="928"/>
      <c r="DZ148" s="928"/>
      <c r="EA148" s="928"/>
      <c r="EB148" s="928"/>
      <c r="EC148" s="928"/>
      <c r="ED148" s="928"/>
      <c r="EE148" s="928"/>
      <c r="EF148" s="928"/>
      <c r="EG148" s="928"/>
      <c r="EH148" s="928"/>
      <c r="EI148" s="928"/>
      <c r="EJ148" s="928"/>
      <c r="EK148" s="928"/>
      <c r="EL148" s="928"/>
      <c r="EM148" s="928"/>
      <c r="EN148" s="928"/>
      <c r="EO148" s="928"/>
      <c r="EP148" s="928"/>
      <c r="EQ148" s="928"/>
      <c r="ER148" s="928"/>
      <c r="ES148" s="928"/>
      <c r="ET148" s="928"/>
      <c r="EU148" s="928"/>
      <c r="EV148" s="928"/>
      <c r="EW148" s="928"/>
      <c r="EX148" s="928"/>
      <c r="EY148" s="928"/>
      <c r="EZ148" s="928"/>
      <c r="FA148" s="928"/>
      <c r="FB148" s="928"/>
      <c r="FC148" s="928"/>
      <c r="FD148" s="928"/>
      <c r="FE148" s="928"/>
      <c r="FF148" s="928"/>
      <c r="FG148" s="928"/>
      <c r="FH148" s="928"/>
      <c r="FI148" s="928"/>
      <c r="FJ148" s="928"/>
      <c r="FK148" s="928"/>
      <c r="FL148" s="928"/>
      <c r="FM148" s="928"/>
      <c r="FN148" s="928"/>
      <c r="FO148" s="928"/>
      <c r="FP148" s="928"/>
      <c r="FQ148" s="928"/>
      <c r="FR148" s="928"/>
      <c r="FS148" s="928"/>
      <c r="FT148" s="928"/>
      <c r="FU148" s="928"/>
      <c r="FV148" s="928"/>
      <c r="FW148" s="928"/>
      <c r="FX148" s="928"/>
      <c r="FY148" s="928"/>
      <c r="FZ148" s="928"/>
      <c r="GA148" s="928"/>
      <c r="GB148" s="928"/>
      <c r="GC148" s="928"/>
      <c r="GD148" s="928"/>
      <c r="GE148" s="928"/>
      <c r="GF148" s="928"/>
      <c r="GG148" s="928"/>
      <c r="GH148" s="928"/>
      <c r="GI148" s="928"/>
      <c r="GJ148" s="928"/>
      <c r="GK148" s="928"/>
      <c r="GL148" s="928"/>
      <c r="GM148" s="928"/>
      <c r="GN148" s="928"/>
      <c r="GO148" s="928"/>
      <c r="GP148" s="928"/>
      <c r="GQ148" s="928"/>
      <c r="GR148" s="928"/>
      <c r="GS148" s="928"/>
      <c r="GT148" s="928"/>
      <c r="GU148" s="928"/>
      <c r="GV148" s="928"/>
      <c r="GW148" s="928"/>
      <c r="GX148" s="928"/>
      <c r="GY148" s="928"/>
      <c r="GZ148" s="928"/>
      <c r="HA148" s="928"/>
      <c r="HB148" s="928"/>
      <c r="HC148" s="928"/>
      <c r="HD148" s="928"/>
      <c r="HE148" s="928"/>
      <c r="HF148" s="928"/>
      <c r="HG148" s="928"/>
      <c r="HH148" s="928"/>
      <c r="HI148" s="928"/>
      <c r="HJ148" s="928"/>
      <c r="HK148" s="928"/>
      <c r="HL148" s="928"/>
      <c r="HM148" s="928"/>
      <c r="HN148" s="928"/>
      <c r="HO148" s="928"/>
      <c r="HP148" s="928"/>
      <c r="HQ148" s="928"/>
      <c r="HR148" s="928"/>
      <c r="HS148" s="928"/>
      <c r="HT148" s="928"/>
      <c r="HU148" s="928"/>
      <c r="HV148" s="928"/>
      <c r="HW148" s="928"/>
      <c r="HX148" s="928"/>
      <c r="HY148" s="928"/>
    </row>
    <row r="149" spans="1:233" s="927" customFormat="1">
      <c r="A149" s="955">
        <v>12</v>
      </c>
      <c r="B149" s="930" t="s">
        <v>3829</v>
      </c>
      <c r="C149" s="931">
        <f t="shared" si="19"/>
        <v>5873</v>
      </c>
      <c r="D149" s="931"/>
      <c r="E149" s="931">
        <v>5873</v>
      </c>
      <c r="F149" s="931"/>
      <c r="G149" s="931">
        <f t="shared" si="24"/>
        <v>0</v>
      </c>
      <c r="H149" s="931"/>
      <c r="I149" s="931"/>
      <c r="J149" s="931">
        <f t="shared" si="21"/>
        <v>5873</v>
      </c>
      <c r="K149" s="931"/>
      <c r="L149" s="931">
        <v>5873</v>
      </c>
      <c r="M149" s="931"/>
      <c r="N149" s="931">
        <f t="shared" si="25"/>
        <v>0</v>
      </c>
      <c r="O149" s="931"/>
      <c r="P149" s="931"/>
      <c r="Q149" s="931">
        <f t="shared" si="23"/>
        <v>0</v>
      </c>
      <c r="R149" s="931"/>
      <c r="S149" s="931"/>
      <c r="T149" s="931"/>
      <c r="W149" s="922"/>
      <c r="X149" s="922"/>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c r="DI149" s="928"/>
      <c r="DJ149" s="928"/>
      <c r="DK149" s="928"/>
      <c r="DL149" s="928"/>
      <c r="DM149" s="928"/>
      <c r="DN149" s="928"/>
      <c r="DO149" s="928"/>
      <c r="DP149" s="928"/>
      <c r="DQ149" s="928"/>
      <c r="DR149" s="928"/>
      <c r="DS149" s="928"/>
      <c r="DT149" s="928"/>
      <c r="DU149" s="928"/>
      <c r="DV149" s="928"/>
      <c r="DW149" s="928"/>
      <c r="DX149" s="928"/>
      <c r="DY149" s="928"/>
      <c r="DZ149" s="928"/>
      <c r="EA149" s="928"/>
      <c r="EB149" s="928"/>
      <c r="EC149" s="928"/>
      <c r="ED149" s="928"/>
      <c r="EE149" s="928"/>
      <c r="EF149" s="928"/>
      <c r="EG149" s="928"/>
      <c r="EH149" s="928"/>
      <c r="EI149" s="928"/>
      <c r="EJ149" s="928"/>
      <c r="EK149" s="928"/>
      <c r="EL149" s="928"/>
      <c r="EM149" s="928"/>
      <c r="EN149" s="928"/>
      <c r="EO149" s="928"/>
      <c r="EP149" s="928"/>
      <c r="EQ149" s="928"/>
      <c r="ER149" s="928"/>
      <c r="ES149" s="928"/>
      <c r="ET149" s="928"/>
      <c r="EU149" s="928"/>
      <c r="EV149" s="928"/>
      <c r="EW149" s="928"/>
      <c r="EX149" s="928"/>
      <c r="EY149" s="928"/>
      <c r="EZ149" s="928"/>
      <c r="FA149" s="928"/>
      <c r="FB149" s="928"/>
      <c r="FC149" s="928"/>
      <c r="FD149" s="928"/>
      <c r="FE149" s="928"/>
      <c r="FF149" s="928"/>
      <c r="FG149" s="928"/>
      <c r="FH149" s="928"/>
      <c r="FI149" s="928"/>
      <c r="FJ149" s="928"/>
      <c r="FK149" s="928"/>
      <c r="FL149" s="928"/>
      <c r="FM149" s="928"/>
      <c r="FN149" s="928"/>
      <c r="FO149" s="928"/>
      <c r="FP149" s="928"/>
      <c r="FQ149" s="928"/>
      <c r="FR149" s="928"/>
      <c r="FS149" s="928"/>
      <c r="FT149" s="928"/>
      <c r="FU149" s="928"/>
      <c r="FV149" s="928"/>
      <c r="FW149" s="928"/>
      <c r="FX149" s="928"/>
      <c r="FY149" s="928"/>
      <c r="FZ149" s="928"/>
      <c r="GA149" s="928"/>
      <c r="GB149" s="928"/>
      <c r="GC149" s="928"/>
      <c r="GD149" s="928"/>
      <c r="GE149" s="928"/>
      <c r="GF149" s="928"/>
      <c r="GG149" s="928"/>
      <c r="GH149" s="928"/>
      <c r="GI149" s="928"/>
      <c r="GJ149" s="928"/>
      <c r="GK149" s="928"/>
      <c r="GL149" s="928"/>
      <c r="GM149" s="928"/>
      <c r="GN149" s="928"/>
      <c r="GO149" s="928"/>
      <c r="GP149" s="928"/>
      <c r="GQ149" s="928"/>
      <c r="GR149" s="928"/>
      <c r="GS149" s="928"/>
      <c r="GT149" s="928"/>
      <c r="GU149" s="928"/>
      <c r="GV149" s="928"/>
      <c r="GW149" s="928"/>
      <c r="GX149" s="928"/>
      <c r="GY149" s="928"/>
      <c r="GZ149" s="928"/>
      <c r="HA149" s="928"/>
      <c r="HB149" s="928"/>
      <c r="HC149" s="928"/>
      <c r="HD149" s="928"/>
      <c r="HE149" s="928"/>
      <c r="HF149" s="928"/>
      <c r="HG149" s="928"/>
      <c r="HH149" s="928"/>
      <c r="HI149" s="928"/>
      <c r="HJ149" s="928"/>
      <c r="HK149" s="928"/>
      <c r="HL149" s="928"/>
      <c r="HM149" s="928"/>
      <c r="HN149" s="928"/>
      <c r="HO149" s="928"/>
      <c r="HP149" s="928"/>
      <c r="HQ149" s="928"/>
      <c r="HR149" s="928"/>
      <c r="HS149" s="928"/>
      <c r="HT149" s="928"/>
      <c r="HU149" s="928"/>
      <c r="HV149" s="928"/>
      <c r="HW149" s="928"/>
      <c r="HX149" s="928"/>
      <c r="HY149" s="928"/>
    </row>
    <row r="150" spans="1:233" s="927" customFormat="1">
      <c r="A150" s="955">
        <v>13</v>
      </c>
      <c r="B150" s="930" t="s">
        <v>1836</v>
      </c>
      <c r="C150" s="931">
        <f t="shared" si="19"/>
        <v>0</v>
      </c>
      <c r="D150" s="931"/>
      <c r="E150" s="931"/>
      <c r="F150" s="931"/>
      <c r="G150" s="931">
        <f t="shared" si="24"/>
        <v>0</v>
      </c>
      <c r="H150" s="931"/>
      <c r="I150" s="931"/>
      <c r="J150" s="931">
        <f t="shared" si="21"/>
        <v>0</v>
      </c>
      <c r="K150" s="931"/>
      <c r="L150" s="931"/>
      <c r="M150" s="931"/>
      <c r="N150" s="931">
        <f t="shared" si="25"/>
        <v>0</v>
      </c>
      <c r="O150" s="931"/>
      <c r="P150" s="931"/>
      <c r="Q150" s="931">
        <f t="shared" si="23"/>
        <v>0</v>
      </c>
      <c r="R150" s="931"/>
      <c r="S150" s="931"/>
      <c r="T150" s="931"/>
      <c r="W150" s="922"/>
      <c r="X150" s="922"/>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c r="DI150" s="928"/>
      <c r="DJ150" s="928"/>
      <c r="DK150" s="928"/>
      <c r="DL150" s="928"/>
      <c r="DM150" s="928"/>
      <c r="DN150" s="928"/>
      <c r="DO150" s="928"/>
      <c r="DP150" s="928"/>
      <c r="DQ150" s="928"/>
      <c r="DR150" s="928"/>
      <c r="DS150" s="928"/>
      <c r="DT150" s="928"/>
      <c r="DU150" s="928"/>
      <c r="DV150" s="928"/>
      <c r="DW150" s="928"/>
      <c r="DX150" s="928"/>
      <c r="DY150" s="928"/>
      <c r="DZ150" s="928"/>
      <c r="EA150" s="928"/>
      <c r="EB150" s="928"/>
      <c r="EC150" s="928"/>
      <c r="ED150" s="928"/>
      <c r="EE150" s="928"/>
      <c r="EF150" s="928"/>
      <c r="EG150" s="928"/>
      <c r="EH150" s="928"/>
      <c r="EI150" s="928"/>
      <c r="EJ150" s="928"/>
      <c r="EK150" s="928"/>
      <c r="EL150" s="928"/>
      <c r="EM150" s="928"/>
      <c r="EN150" s="928"/>
      <c r="EO150" s="928"/>
      <c r="EP150" s="928"/>
      <c r="EQ150" s="928"/>
      <c r="ER150" s="928"/>
      <c r="ES150" s="928"/>
      <c r="ET150" s="928"/>
      <c r="EU150" s="928"/>
      <c r="EV150" s="928"/>
      <c r="EW150" s="928"/>
      <c r="EX150" s="928"/>
      <c r="EY150" s="928"/>
      <c r="EZ150" s="928"/>
      <c r="FA150" s="928"/>
      <c r="FB150" s="928"/>
      <c r="FC150" s="928"/>
      <c r="FD150" s="928"/>
      <c r="FE150" s="928"/>
      <c r="FF150" s="928"/>
      <c r="FG150" s="928"/>
      <c r="FH150" s="928"/>
      <c r="FI150" s="928"/>
      <c r="FJ150" s="928"/>
      <c r="FK150" s="928"/>
      <c r="FL150" s="928"/>
      <c r="FM150" s="928"/>
      <c r="FN150" s="928"/>
      <c r="FO150" s="928"/>
      <c r="FP150" s="928"/>
      <c r="FQ150" s="928"/>
      <c r="FR150" s="928"/>
      <c r="FS150" s="928"/>
      <c r="FT150" s="928"/>
      <c r="FU150" s="928"/>
      <c r="FV150" s="928"/>
      <c r="FW150" s="928"/>
      <c r="FX150" s="928"/>
      <c r="FY150" s="928"/>
      <c r="FZ150" s="928"/>
      <c r="GA150" s="928"/>
      <c r="GB150" s="928"/>
      <c r="GC150" s="928"/>
      <c r="GD150" s="928"/>
      <c r="GE150" s="928"/>
      <c r="GF150" s="928"/>
      <c r="GG150" s="928"/>
      <c r="GH150" s="928"/>
      <c r="GI150" s="928"/>
      <c r="GJ150" s="928"/>
      <c r="GK150" s="928"/>
      <c r="GL150" s="928"/>
      <c r="GM150" s="928"/>
      <c r="GN150" s="928"/>
      <c r="GO150" s="928"/>
      <c r="GP150" s="928"/>
      <c r="GQ150" s="928"/>
      <c r="GR150" s="928"/>
      <c r="GS150" s="928"/>
      <c r="GT150" s="928"/>
      <c r="GU150" s="928"/>
      <c r="GV150" s="928"/>
      <c r="GW150" s="928"/>
      <c r="GX150" s="928"/>
      <c r="GY150" s="928"/>
      <c r="GZ150" s="928"/>
      <c r="HA150" s="928"/>
      <c r="HB150" s="928"/>
      <c r="HC150" s="928"/>
      <c r="HD150" s="928"/>
      <c r="HE150" s="928"/>
      <c r="HF150" s="928"/>
      <c r="HG150" s="928"/>
      <c r="HH150" s="928"/>
      <c r="HI150" s="928"/>
      <c r="HJ150" s="928"/>
      <c r="HK150" s="928"/>
      <c r="HL150" s="928"/>
      <c r="HM150" s="928"/>
      <c r="HN150" s="928"/>
      <c r="HO150" s="928"/>
      <c r="HP150" s="928"/>
      <c r="HQ150" s="928"/>
      <c r="HR150" s="928"/>
      <c r="HS150" s="928"/>
      <c r="HT150" s="928"/>
      <c r="HU150" s="928"/>
      <c r="HV150" s="928"/>
      <c r="HW150" s="928"/>
      <c r="HX150" s="928"/>
      <c r="HY150" s="928"/>
    </row>
    <row r="151" spans="1:233" s="927" customFormat="1">
      <c r="A151" s="955">
        <v>14</v>
      </c>
      <c r="B151" s="930" t="s">
        <v>1837</v>
      </c>
      <c r="C151" s="931">
        <f t="shared" si="19"/>
        <v>11121</v>
      </c>
      <c r="D151" s="931"/>
      <c r="E151" s="931">
        <v>11121</v>
      </c>
      <c r="F151" s="931"/>
      <c r="G151" s="931">
        <f t="shared" si="24"/>
        <v>0</v>
      </c>
      <c r="H151" s="931"/>
      <c r="I151" s="931"/>
      <c r="J151" s="931">
        <f t="shared" si="21"/>
        <v>11116</v>
      </c>
      <c r="K151" s="931"/>
      <c r="L151" s="931">
        <v>11116</v>
      </c>
      <c r="M151" s="931"/>
      <c r="N151" s="931">
        <f t="shared" si="25"/>
        <v>0</v>
      </c>
      <c r="O151" s="931"/>
      <c r="P151" s="931"/>
      <c r="Q151" s="931"/>
      <c r="R151" s="931"/>
      <c r="S151" s="931"/>
      <c r="T151" s="931"/>
      <c r="W151" s="922"/>
      <c r="X151" s="922"/>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c r="DI151" s="928"/>
      <c r="DJ151" s="928"/>
      <c r="DK151" s="928"/>
      <c r="DL151" s="928"/>
      <c r="DM151" s="928"/>
      <c r="DN151" s="928"/>
      <c r="DO151" s="928"/>
      <c r="DP151" s="928"/>
      <c r="DQ151" s="928"/>
      <c r="DR151" s="928"/>
      <c r="DS151" s="928"/>
      <c r="DT151" s="928"/>
      <c r="DU151" s="928"/>
      <c r="DV151" s="928"/>
      <c r="DW151" s="928"/>
      <c r="DX151" s="928"/>
      <c r="DY151" s="928"/>
      <c r="DZ151" s="928"/>
      <c r="EA151" s="928"/>
      <c r="EB151" s="928"/>
      <c r="EC151" s="928"/>
      <c r="ED151" s="928"/>
      <c r="EE151" s="928"/>
      <c r="EF151" s="928"/>
      <c r="EG151" s="928"/>
      <c r="EH151" s="928"/>
      <c r="EI151" s="928"/>
      <c r="EJ151" s="928"/>
      <c r="EK151" s="928"/>
      <c r="EL151" s="928"/>
      <c r="EM151" s="928"/>
      <c r="EN151" s="928"/>
      <c r="EO151" s="928"/>
      <c r="EP151" s="928"/>
      <c r="EQ151" s="928"/>
      <c r="ER151" s="928"/>
      <c r="ES151" s="928"/>
      <c r="ET151" s="928"/>
      <c r="EU151" s="928"/>
      <c r="EV151" s="928"/>
      <c r="EW151" s="928"/>
      <c r="EX151" s="928"/>
      <c r="EY151" s="928"/>
      <c r="EZ151" s="928"/>
      <c r="FA151" s="928"/>
      <c r="FB151" s="928"/>
      <c r="FC151" s="928"/>
      <c r="FD151" s="928"/>
      <c r="FE151" s="928"/>
      <c r="FF151" s="928"/>
      <c r="FG151" s="928"/>
      <c r="FH151" s="928"/>
      <c r="FI151" s="928"/>
      <c r="FJ151" s="928"/>
      <c r="FK151" s="928"/>
      <c r="FL151" s="928"/>
      <c r="FM151" s="928"/>
      <c r="FN151" s="928"/>
      <c r="FO151" s="928"/>
      <c r="FP151" s="928"/>
      <c r="FQ151" s="928"/>
      <c r="FR151" s="928"/>
      <c r="FS151" s="928"/>
      <c r="FT151" s="928"/>
      <c r="FU151" s="928"/>
      <c r="FV151" s="928"/>
      <c r="FW151" s="928"/>
      <c r="FX151" s="928"/>
      <c r="FY151" s="928"/>
      <c r="FZ151" s="928"/>
      <c r="GA151" s="928"/>
      <c r="GB151" s="928"/>
      <c r="GC151" s="928"/>
      <c r="GD151" s="928"/>
      <c r="GE151" s="928"/>
      <c r="GF151" s="928"/>
      <c r="GG151" s="928"/>
      <c r="GH151" s="928"/>
      <c r="GI151" s="928"/>
      <c r="GJ151" s="928"/>
      <c r="GK151" s="928"/>
      <c r="GL151" s="928"/>
      <c r="GM151" s="928"/>
      <c r="GN151" s="928"/>
      <c r="GO151" s="928"/>
      <c r="GP151" s="928"/>
      <c r="GQ151" s="928"/>
      <c r="GR151" s="928"/>
      <c r="GS151" s="928"/>
      <c r="GT151" s="928"/>
      <c r="GU151" s="928"/>
      <c r="GV151" s="928"/>
      <c r="GW151" s="928"/>
      <c r="GX151" s="928"/>
      <c r="GY151" s="928"/>
      <c r="GZ151" s="928"/>
      <c r="HA151" s="928"/>
      <c r="HB151" s="928"/>
      <c r="HC151" s="928"/>
      <c r="HD151" s="928"/>
      <c r="HE151" s="928"/>
      <c r="HF151" s="928"/>
      <c r="HG151" s="928"/>
      <c r="HH151" s="928"/>
      <c r="HI151" s="928"/>
      <c r="HJ151" s="928"/>
      <c r="HK151" s="928"/>
      <c r="HL151" s="928"/>
      <c r="HM151" s="928"/>
      <c r="HN151" s="928"/>
      <c r="HO151" s="928"/>
      <c r="HP151" s="928"/>
      <c r="HQ151" s="928"/>
      <c r="HR151" s="928"/>
      <c r="HS151" s="928"/>
      <c r="HT151" s="928"/>
      <c r="HU151" s="928"/>
      <c r="HV151" s="928"/>
      <c r="HW151" s="928"/>
      <c r="HX151" s="928"/>
      <c r="HY151" s="928"/>
    </row>
    <row r="152" spans="1:233" s="928" customFormat="1">
      <c r="A152" s="955">
        <v>15</v>
      </c>
      <c r="B152" s="321" t="s">
        <v>1838</v>
      </c>
      <c r="C152" s="931">
        <f t="shared" si="19"/>
        <v>4744</v>
      </c>
      <c r="D152" s="931"/>
      <c r="E152" s="931">
        <v>4744</v>
      </c>
      <c r="F152" s="931"/>
      <c r="G152" s="931">
        <f t="shared" si="24"/>
        <v>0</v>
      </c>
      <c r="H152" s="931"/>
      <c r="I152" s="931"/>
      <c r="J152" s="931">
        <f t="shared" si="21"/>
        <v>4744</v>
      </c>
      <c r="K152" s="931"/>
      <c r="L152" s="931">
        <v>4744</v>
      </c>
      <c r="M152" s="931"/>
      <c r="N152" s="931">
        <f t="shared" si="25"/>
        <v>0</v>
      </c>
      <c r="O152" s="931"/>
      <c r="P152" s="931"/>
      <c r="Q152" s="931">
        <f t="shared" si="23"/>
        <v>0</v>
      </c>
      <c r="R152" s="931"/>
      <c r="S152" s="931"/>
      <c r="T152" s="931"/>
      <c r="W152" s="922"/>
      <c r="X152" s="922"/>
    </row>
    <row r="153" spans="1:233" s="927" customFormat="1" ht="25.5">
      <c r="A153" s="955">
        <v>16</v>
      </c>
      <c r="B153" s="930" t="s">
        <v>1839</v>
      </c>
      <c r="C153" s="931">
        <f t="shared" si="19"/>
        <v>0</v>
      </c>
      <c r="D153" s="931"/>
      <c r="E153" s="931"/>
      <c r="F153" s="931"/>
      <c r="G153" s="931">
        <f t="shared" si="24"/>
        <v>0</v>
      </c>
      <c r="H153" s="931"/>
      <c r="I153" s="931"/>
      <c r="J153" s="931">
        <f t="shared" si="21"/>
        <v>0</v>
      </c>
      <c r="K153" s="931"/>
      <c r="L153" s="931"/>
      <c r="M153" s="931"/>
      <c r="N153" s="931">
        <f t="shared" si="25"/>
        <v>0</v>
      </c>
      <c r="O153" s="931"/>
      <c r="P153" s="931"/>
      <c r="Q153" s="931">
        <f t="shared" si="23"/>
        <v>0</v>
      </c>
      <c r="R153" s="931"/>
      <c r="S153" s="931"/>
      <c r="T153" s="931"/>
      <c r="W153" s="922"/>
      <c r="X153" s="922"/>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c r="DI153" s="928"/>
      <c r="DJ153" s="928"/>
      <c r="DK153" s="928"/>
      <c r="DL153" s="928"/>
      <c r="DM153" s="928"/>
      <c r="DN153" s="928"/>
      <c r="DO153" s="928"/>
      <c r="DP153" s="928"/>
      <c r="DQ153" s="928"/>
      <c r="DR153" s="928"/>
      <c r="DS153" s="928"/>
      <c r="DT153" s="928"/>
      <c r="DU153" s="928"/>
      <c r="DV153" s="928"/>
      <c r="DW153" s="928"/>
      <c r="DX153" s="928"/>
      <c r="DY153" s="928"/>
      <c r="DZ153" s="928"/>
      <c r="EA153" s="928"/>
      <c r="EB153" s="928"/>
      <c r="EC153" s="928"/>
      <c r="ED153" s="928"/>
      <c r="EE153" s="928"/>
      <c r="EF153" s="928"/>
      <c r="EG153" s="928"/>
      <c r="EH153" s="928"/>
      <c r="EI153" s="928"/>
      <c r="EJ153" s="928"/>
      <c r="EK153" s="928"/>
      <c r="EL153" s="928"/>
      <c r="EM153" s="928"/>
      <c r="EN153" s="928"/>
      <c r="EO153" s="928"/>
      <c r="EP153" s="928"/>
      <c r="EQ153" s="928"/>
      <c r="ER153" s="928"/>
      <c r="ES153" s="928"/>
      <c r="ET153" s="928"/>
      <c r="EU153" s="928"/>
      <c r="EV153" s="928"/>
      <c r="EW153" s="928"/>
      <c r="EX153" s="928"/>
      <c r="EY153" s="928"/>
      <c r="EZ153" s="928"/>
      <c r="FA153" s="928"/>
      <c r="FB153" s="928"/>
      <c r="FC153" s="928"/>
      <c r="FD153" s="928"/>
      <c r="FE153" s="928"/>
      <c r="FF153" s="928"/>
      <c r="FG153" s="928"/>
      <c r="FH153" s="928"/>
      <c r="FI153" s="928"/>
      <c r="FJ153" s="928"/>
      <c r="FK153" s="928"/>
      <c r="FL153" s="928"/>
      <c r="FM153" s="928"/>
      <c r="FN153" s="928"/>
      <c r="FO153" s="928"/>
      <c r="FP153" s="928"/>
      <c r="FQ153" s="928"/>
      <c r="FR153" s="928"/>
      <c r="FS153" s="928"/>
      <c r="FT153" s="928"/>
      <c r="FU153" s="928"/>
      <c r="FV153" s="928"/>
      <c r="FW153" s="928"/>
      <c r="FX153" s="928"/>
      <c r="FY153" s="928"/>
      <c r="FZ153" s="928"/>
      <c r="GA153" s="928"/>
      <c r="GB153" s="928"/>
      <c r="GC153" s="928"/>
      <c r="GD153" s="928"/>
      <c r="GE153" s="928"/>
      <c r="GF153" s="928"/>
      <c r="GG153" s="928"/>
      <c r="GH153" s="928"/>
      <c r="GI153" s="928"/>
      <c r="GJ153" s="928"/>
      <c r="GK153" s="928"/>
      <c r="GL153" s="928"/>
      <c r="GM153" s="928"/>
      <c r="GN153" s="928"/>
      <c r="GO153" s="928"/>
      <c r="GP153" s="928"/>
      <c r="GQ153" s="928"/>
      <c r="GR153" s="928"/>
      <c r="GS153" s="928"/>
      <c r="GT153" s="928"/>
      <c r="GU153" s="928"/>
      <c r="GV153" s="928"/>
      <c r="GW153" s="928"/>
      <c r="GX153" s="928"/>
      <c r="GY153" s="928"/>
      <c r="GZ153" s="928"/>
      <c r="HA153" s="928"/>
      <c r="HB153" s="928"/>
      <c r="HC153" s="928"/>
      <c r="HD153" s="928"/>
      <c r="HE153" s="928"/>
      <c r="HF153" s="928"/>
      <c r="HG153" s="928"/>
      <c r="HH153" s="928"/>
      <c r="HI153" s="928"/>
      <c r="HJ153" s="928"/>
      <c r="HK153" s="928"/>
      <c r="HL153" s="928"/>
      <c r="HM153" s="928"/>
      <c r="HN153" s="928"/>
      <c r="HO153" s="928"/>
      <c r="HP153" s="928"/>
      <c r="HQ153" s="928"/>
      <c r="HR153" s="928"/>
      <c r="HS153" s="928"/>
      <c r="HT153" s="928"/>
      <c r="HU153" s="928"/>
      <c r="HV153" s="928"/>
      <c r="HW153" s="928"/>
      <c r="HX153" s="928"/>
      <c r="HY153" s="928"/>
    </row>
    <row r="154" spans="1:233" s="927" customFormat="1">
      <c r="A154" s="955">
        <v>17</v>
      </c>
      <c r="B154" s="930" t="s">
        <v>1361</v>
      </c>
      <c r="C154" s="931">
        <f t="shared" si="19"/>
        <v>0</v>
      </c>
      <c r="D154" s="931"/>
      <c r="E154" s="931"/>
      <c r="F154" s="931"/>
      <c r="G154" s="931"/>
      <c r="H154" s="931"/>
      <c r="I154" s="931"/>
      <c r="J154" s="931">
        <f t="shared" si="21"/>
        <v>0</v>
      </c>
      <c r="K154" s="931"/>
      <c r="L154" s="931"/>
      <c r="M154" s="931"/>
      <c r="N154" s="931"/>
      <c r="O154" s="931"/>
      <c r="P154" s="931"/>
      <c r="Q154" s="931">
        <f t="shared" si="23"/>
        <v>0</v>
      </c>
      <c r="R154" s="931"/>
      <c r="S154" s="931"/>
      <c r="T154" s="931"/>
      <c r="W154" s="922"/>
      <c r="X154" s="922"/>
      <c r="Z154" s="928"/>
      <c r="AA154" s="928"/>
      <c r="AB154" s="928"/>
      <c r="AC154" s="928"/>
      <c r="AD154" s="928"/>
      <c r="AE154" s="928"/>
      <c r="AF154" s="928"/>
      <c r="AG154" s="928"/>
      <c r="AH154" s="928"/>
      <c r="AI154" s="928"/>
      <c r="AJ154" s="928"/>
      <c r="AK154" s="928"/>
      <c r="AL154" s="928"/>
      <c r="AM154" s="928"/>
      <c r="AN154" s="928"/>
      <c r="AO154" s="928"/>
      <c r="AP154" s="928"/>
      <c r="AQ154" s="928"/>
      <c r="AR154" s="928"/>
      <c r="AS154" s="928"/>
      <c r="AT154" s="928"/>
      <c r="AU154" s="928"/>
      <c r="AV154" s="928"/>
      <c r="AW154" s="928"/>
      <c r="AX154" s="928"/>
      <c r="AY154" s="928"/>
      <c r="AZ154" s="928"/>
      <c r="BA154" s="928"/>
      <c r="BB154" s="928"/>
      <c r="BC154" s="928"/>
      <c r="BD154" s="928"/>
      <c r="BE154" s="928"/>
      <c r="BF154" s="928"/>
      <c r="BG154" s="928"/>
      <c r="BH154" s="928"/>
      <c r="BI154" s="928"/>
      <c r="BJ154" s="928"/>
      <c r="BK154" s="928"/>
      <c r="BL154" s="928"/>
      <c r="BM154" s="928"/>
      <c r="BN154" s="928"/>
      <c r="BO154" s="928"/>
      <c r="BP154" s="928"/>
      <c r="BQ154" s="928"/>
      <c r="BR154" s="928"/>
      <c r="BS154" s="928"/>
      <c r="BT154" s="928"/>
      <c r="BU154" s="928"/>
      <c r="BV154" s="928"/>
      <c r="BW154" s="928"/>
      <c r="BX154" s="928"/>
      <c r="BY154" s="928"/>
      <c r="BZ154" s="928"/>
      <c r="CA154" s="928"/>
      <c r="CB154" s="928"/>
      <c r="CC154" s="928"/>
      <c r="CD154" s="928"/>
      <c r="CE154" s="928"/>
      <c r="CF154" s="928"/>
      <c r="CG154" s="928"/>
      <c r="CH154" s="928"/>
      <c r="CI154" s="928"/>
      <c r="CJ154" s="928"/>
      <c r="CK154" s="928"/>
      <c r="CL154" s="928"/>
      <c r="CM154" s="928"/>
      <c r="CN154" s="928"/>
      <c r="CO154" s="928"/>
      <c r="CP154" s="928"/>
      <c r="CQ154" s="928"/>
      <c r="CR154" s="928"/>
      <c r="CS154" s="928"/>
      <c r="CT154" s="928"/>
      <c r="CU154" s="928"/>
      <c r="CV154" s="928"/>
      <c r="CW154" s="928"/>
      <c r="CX154" s="928"/>
      <c r="CY154" s="928"/>
      <c r="CZ154" s="928"/>
      <c r="DA154" s="928"/>
      <c r="DB154" s="928"/>
      <c r="DC154" s="928"/>
      <c r="DD154" s="928"/>
      <c r="DE154" s="928"/>
      <c r="DF154" s="928"/>
      <c r="DG154" s="928"/>
      <c r="DH154" s="928"/>
      <c r="DI154" s="928"/>
      <c r="DJ154" s="928"/>
      <c r="DK154" s="928"/>
      <c r="DL154" s="928"/>
      <c r="DM154" s="928"/>
      <c r="DN154" s="928"/>
      <c r="DO154" s="928"/>
      <c r="DP154" s="928"/>
      <c r="DQ154" s="928"/>
      <c r="DR154" s="928"/>
      <c r="DS154" s="928"/>
      <c r="DT154" s="928"/>
      <c r="DU154" s="928"/>
      <c r="DV154" s="928"/>
      <c r="DW154" s="928"/>
      <c r="DX154" s="928"/>
      <c r="DY154" s="928"/>
      <c r="DZ154" s="928"/>
      <c r="EA154" s="928"/>
      <c r="EB154" s="928"/>
      <c r="EC154" s="928"/>
      <c r="ED154" s="928"/>
      <c r="EE154" s="928"/>
      <c r="EF154" s="928"/>
      <c r="EG154" s="928"/>
      <c r="EH154" s="928"/>
      <c r="EI154" s="928"/>
      <c r="EJ154" s="928"/>
      <c r="EK154" s="928"/>
      <c r="EL154" s="928"/>
      <c r="EM154" s="928"/>
      <c r="EN154" s="928"/>
      <c r="EO154" s="928"/>
      <c r="EP154" s="928"/>
      <c r="EQ154" s="928"/>
      <c r="ER154" s="928"/>
      <c r="ES154" s="928"/>
      <c r="ET154" s="928"/>
      <c r="EU154" s="928"/>
      <c r="EV154" s="928"/>
      <c r="EW154" s="928"/>
      <c r="EX154" s="928"/>
      <c r="EY154" s="928"/>
      <c r="EZ154" s="928"/>
      <c r="FA154" s="928"/>
      <c r="FB154" s="928"/>
      <c r="FC154" s="928"/>
      <c r="FD154" s="928"/>
      <c r="FE154" s="928"/>
      <c r="FF154" s="928"/>
      <c r="FG154" s="928"/>
      <c r="FH154" s="928"/>
      <c r="FI154" s="928"/>
      <c r="FJ154" s="928"/>
      <c r="FK154" s="928"/>
      <c r="FL154" s="928"/>
      <c r="FM154" s="928"/>
      <c r="FN154" s="928"/>
      <c r="FO154" s="928"/>
      <c r="FP154" s="928"/>
      <c r="FQ154" s="928"/>
      <c r="FR154" s="928"/>
      <c r="FS154" s="928"/>
      <c r="FT154" s="928"/>
      <c r="FU154" s="928"/>
      <c r="FV154" s="928"/>
      <c r="FW154" s="928"/>
      <c r="FX154" s="928"/>
      <c r="FY154" s="928"/>
      <c r="FZ154" s="928"/>
      <c r="GA154" s="928"/>
      <c r="GB154" s="928"/>
      <c r="GC154" s="928"/>
      <c r="GD154" s="928"/>
      <c r="GE154" s="928"/>
      <c r="GF154" s="928"/>
      <c r="GG154" s="928"/>
      <c r="GH154" s="928"/>
      <c r="GI154" s="928"/>
      <c r="GJ154" s="928"/>
      <c r="GK154" s="928"/>
      <c r="GL154" s="928"/>
      <c r="GM154" s="928"/>
      <c r="GN154" s="928"/>
      <c r="GO154" s="928"/>
      <c r="GP154" s="928"/>
      <c r="GQ154" s="928"/>
      <c r="GR154" s="928"/>
      <c r="GS154" s="928"/>
      <c r="GT154" s="928"/>
      <c r="GU154" s="928"/>
      <c r="GV154" s="928"/>
      <c r="GW154" s="928"/>
      <c r="GX154" s="928"/>
      <c r="GY154" s="928"/>
      <c r="GZ154" s="928"/>
      <c r="HA154" s="928"/>
      <c r="HB154" s="928"/>
      <c r="HC154" s="928"/>
      <c r="HD154" s="928"/>
      <c r="HE154" s="928"/>
      <c r="HF154" s="928"/>
      <c r="HG154" s="928"/>
      <c r="HH154" s="928"/>
      <c r="HI154" s="928"/>
      <c r="HJ154" s="928"/>
      <c r="HK154" s="928"/>
      <c r="HL154" s="928"/>
      <c r="HM154" s="928"/>
      <c r="HN154" s="928"/>
      <c r="HO154" s="928"/>
      <c r="HP154" s="928"/>
      <c r="HQ154" s="928"/>
      <c r="HR154" s="928"/>
      <c r="HS154" s="928"/>
      <c r="HT154" s="928"/>
      <c r="HU154" s="928"/>
      <c r="HV154" s="928"/>
      <c r="HW154" s="928"/>
      <c r="HX154" s="928"/>
      <c r="HY154" s="928"/>
    </row>
    <row r="155" spans="1:233" s="927" customFormat="1">
      <c r="A155" s="955">
        <v>18</v>
      </c>
      <c r="B155" s="930" t="s">
        <v>1718</v>
      </c>
      <c r="C155" s="931">
        <f t="shared" si="19"/>
        <v>0</v>
      </c>
      <c r="D155" s="931"/>
      <c r="E155" s="931"/>
      <c r="F155" s="931"/>
      <c r="G155" s="931"/>
      <c r="H155" s="931"/>
      <c r="I155" s="931"/>
      <c r="J155" s="931">
        <f t="shared" si="21"/>
        <v>0</v>
      </c>
      <c r="K155" s="931"/>
      <c r="L155" s="931"/>
      <c r="M155" s="931"/>
      <c r="N155" s="931"/>
      <c r="O155" s="931"/>
      <c r="P155" s="931"/>
      <c r="Q155" s="931">
        <f t="shared" si="23"/>
        <v>0</v>
      </c>
      <c r="R155" s="931"/>
      <c r="S155" s="931"/>
      <c r="T155" s="931"/>
      <c r="W155" s="922"/>
      <c r="X155" s="922"/>
      <c r="Z155" s="928"/>
      <c r="AA155" s="928"/>
      <c r="AB155" s="928"/>
      <c r="AC155" s="928"/>
      <c r="AD155" s="928"/>
      <c r="AE155" s="928"/>
      <c r="AF155" s="928"/>
      <c r="AG155" s="928"/>
      <c r="AH155" s="928"/>
      <c r="AI155" s="928"/>
      <c r="AJ155" s="928"/>
      <c r="AK155" s="928"/>
      <c r="AL155" s="928"/>
      <c r="AM155" s="928"/>
      <c r="AN155" s="928"/>
      <c r="AO155" s="928"/>
      <c r="AP155" s="928"/>
      <c r="AQ155" s="928"/>
      <c r="AR155" s="928"/>
      <c r="AS155" s="928"/>
      <c r="AT155" s="928"/>
      <c r="AU155" s="928"/>
      <c r="AV155" s="928"/>
      <c r="AW155" s="928"/>
      <c r="AX155" s="928"/>
      <c r="AY155" s="928"/>
      <c r="AZ155" s="928"/>
      <c r="BA155" s="928"/>
      <c r="BB155" s="928"/>
      <c r="BC155" s="928"/>
      <c r="BD155" s="928"/>
      <c r="BE155" s="928"/>
      <c r="BF155" s="928"/>
      <c r="BG155" s="928"/>
      <c r="BH155" s="928"/>
      <c r="BI155" s="928"/>
      <c r="BJ155" s="928"/>
      <c r="BK155" s="928"/>
      <c r="BL155" s="928"/>
      <c r="BM155" s="928"/>
      <c r="BN155" s="928"/>
      <c r="BO155" s="928"/>
      <c r="BP155" s="928"/>
      <c r="BQ155" s="928"/>
      <c r="BR155" s="928"/>
      <c r="BS155" s="928"/>
      <c r="BT155" s="928"/>
      <c r="BU155" s="928"/>
      <c r="BV155" s="928"/>
      <c r="BW155" s="928"/>
      <c r="BX155" s="928"/>
      <c r="BY155" s="928"/>
      <c r="BZ155" s="928"/>
      <c r="CA155" s="928"/>
      <c r="CB155" s="928"/>
      <c r="CC155" s="928"/>
      <c r="CD155" s="928"/>
      <c r="CE155" s="928"/>
      <c r="CF155" s="928"/>
      <c r="CG155" s="928"/>
      <c r="CH155" s="928"/>
      <c r="CI155" s="928"/>
      <c r="CJ155" s="928"/>
      <c r="CK155" s="928"/>
      <c r="CL155" s="928"/>
      <c r="CM155" s="928"/>
      <c r="CN155" s="928"/>
      <c r="CO155" s="928"/>
      <c r="CP155" s="928"/>
      <c r="CQ155" s="928"/>
      <c r="CR155" s="928"/>
      <c r="CS155" s="928"/>
      <c r="CT155" s="928"/>
      <c r="CU155" s="928"/>
      <c r="CV155" s="928"/>
      <c r="CW155" s="928"/>
      <c r="CX155" s="928"/>
      <c r="CY155" s="928"/>
      <c r="CZ155" s="928"/>
      <c r="DA155" s="928"/>
      <c r="DB155" s="928"/>
      <c r="DC155" s="928"/>
      <c r="DD155" s="928"/>
      <c r="DE155" s="928"/>
      <c r="DF155" s="928"/>
      <c r="DG155" s="928"/>
      <c r="DH155" s="928"/>
      <c r="DI155" s="928"/>
      <c r="DJ155" s="928"/>
      <c r="DK155" s="928"/>
      <c r="DL155" s="928"/>
      <c r="DM155" s="928"/>
      <c r="DN155" s="928"/>
      <c r="DO155" s="928"/>
      <c r="DP155" s="928"/>
      <c r="DQ155" s="928"/>
      <c r="DR155" s="928"/>
      <c r="DS155" s="928"/>
      <c r="DT155" s="928"/>
      <c r="DU155" s="928"/>
      <c r="DV155" s="928"/>
      <c r="DW155" s="928"/>
      <c r="DX155" s="928"/>
      <c r="DY155" s="928"/>
      <c r="DZ155" s="928"/>
      <c r="EA155" s="928"/>
      <c r="EB155" s="928"/>
      <c r="EC155" s="928"/>
      <c r="ED155" s="928"/>
      <c r="EE155" s="928"/>
      <c r="EF155" s="928"/>
      <c r="EG155" s="928"/>
      <c r="EH155" s="928"/>
      <c r="EI155" s="928"/>
      <c r="EJ155" s="928"/>
      <c r="EK155" s="928"/>
      <c r="EL155" s="928"/>
      <c r="EM155" s="928"/>
      <c r="EN155" s="928"/>
      <c r="EO155" s="928"/>
      <c r="EP155" s="928"/>
      <c r="EQ155" s="928"/>
      <c r="ER155" s="928"/>
      <c r="ES155" s="928"/>
      <c r="ET155" s="928"/>
      <c r="EU155" s="928"/>
      <c r="EV155" s="928"/>
      <c r="EW155" s="928"/>
      <c r="EX155" s="928"/>
      <c r="EY155" s="928"/>
      <c r="EZ155" s="928"/>
      <c r="FA155" s="928"/>
      <c r="FB155" s="928"/>
      <c r="FC155" s="928"/>
      <c r="FD155" s="928"/>
      <c r="FE155" s="928"/>
      <c r="FF155" s="928"/>
      <c r="FG155" s="928"/>
      <c r="FH155" s="928"/>
      <c r="FI155" s="928"/>
      <c r="FJ155" s="928"/>
      <c r="FK155" s="928"/>
      <c r="FL155" s="928"/>
      <c r="FM155" s="928"/>
      <c r="FN155" s="928"/>
      <c r="FO155" s="928"/>
      <c r="FP155" s="928"/>
      <c r="FQ155" s="928"/>
      <c r="FR155" s="928"/>
      <c r="FS155" s="928"/>
      <c r="FT155" s="928"/>
      <c r="FU155" s="928"/>
      <c r="FV155" s="928"/>
      <c r="FW155" s="928"/>
      <c r="FX155" s="928"/>
      <c r="FY155" s="928"/>
      <c r="FZ155" s="928"/>
      <c r="GA155" s="928"/>
      <c r="GB155" s="928"/>
      <c r="GC155" s="928"/>
      <c r="GD155" s="928"/>
      <c r="GE155" s="928"/>
      <c r="GF155" s="928"/>
      <c r="GG155" s="928"/>
      <c r="GH155" s="928"/>
      <c r="GI155" s="928"/>
      <c r="GJ155" s="928"/>
      <c r="GK155" s="928"/>
      <c r="GL155" s="928"/>
      <c r="GM155" s="928"/>
      <c r="GN155" s="928"/>
      <c r="GO155" s="928"/>
      <c r="GP155" s="928"/>
      <c r="GQ155" s="928"/>
      <c r="GR155" s="928"/>
      <c r="GS155" s="928"/>
      <c r="GT155" s="928"/>
      <c r="GU155" s="928"/>
      <c r="GV155" s="928"/>
      <c r="GW155" s="928"/>
      <c r="GX155" s="928"/>
      <c r="GY155" s="928"/>
      <c r="GZ155" s="928"/>
      <c r="HA155" s="928"/>
      <c r="HB155" s="928"/>
      <c r="HC155" s="928"/>
      <c r="HD155" s="928"/>
      <c r="HE155" s="928"/>
      <c r="HF155" s="928"/>
      <c r="HG155" s="928"/>
      <c r="HH155" s="928"/>
      <c r="HI155" s="928"/>
      <c r="HJ155" s="928"/>
      <c r="HK155" s="928"/>
      <c r="HL155" s="928"/>
      <c r="HM155" s="928"/>
      <c r="HN155" s="928"/>
      <c r="HO155" s="928"/>
      <c r="HP155" s="928"/>
      <c r="HQ155" s="928"/>
      <c r="HR155" s="928"/>
      <c r="HS155" s="928"/>
      <c r="HT155" s="928"/>
      <c r="HU155" s="928"/>
      <c r="HV155" s="928"/>
      <c r="HW155" s="928"/>
      <c r="HX155" s="928"/>
      <c r="HY155" s="928"/>
    </row>
    <row r="156" spans="1:233" s="927" customFormat="1">
      <c r="A156" s="946" t="s">
        <v>424</v>
      </c>
      <c r="B156" s="926" t="s">
        <v>1840</v>
      </c>
      <c r="C156" s="309">
        <f t="shared" ref="C156:T156" si="26">SUBTOTAL(9,C157:C187)</f>
        <v>235090</v>
      </c>
      <c r="D156" s="309">
        <f t="shared" si="26"/>
        <v>0</v>
      </c>
      <c r="E156" s="309">
        <f t="shared" si="26"/>
        <v>234623</v>
      </c>
      <c r="F156" s="309">
        <f t="shared" si="26"/>
        <v>0</v>
      </c>
      <c r="G156" s="309">
        <f t="shared" si="26"/>
        <v>467</v>
      </c>
      <c r="H156" s="309">
        <f t="shared" si="26"/>
        <v>0</v>
      </c>
      <c r="I156" s="309">
        <f t="shared" si="26"/>
        <v>467</v>
      </c>
      <c r="J156" s="309">
        <f t="shared" si="26"/>
        <v>227837</v>
      </c>
      <c r="K156" s="309">
        <f t="shared" si="26"/>
        <v>0</v>
      </c>
      <c r="L156" s="309">
        <f t="shared" si="26"/>
        <v>227370</v>
      </c>
      <c r="M156" s="309">
        <f t="shared" si="26"/>
        <v>0</v>
      </c>
      <c r="N156" s="309">
        <f t="shared" si="26"/>
        <v>467</v>
      </c>
      <c r="O156" s="309">
        <f t="shared" si="26"/>
        <v>0</v>
      </c>
      <c r="P156" s="309">
        <f t="shared" si="26"/>
        <v>467</v>
      </c>
      <c r="Q156" s="309">
        <f t="shared" si="26"/>
        <v>5528</v>
      </c>
      <c r="R156" s="309">
        <f t="shared" si="26"/>
        <v>0</v>
      </c>
      <c r="S156" s="309">
        <f t="shared" si="26"/>
        <v>0</v>
      </c>
      <c r="T156" s="309">
        <f t="shared" si="26"/>
        <v>0</v>
      </c>
      <c r="W156" s="922"/>
      <c r="X156" s="922"/>
      <c r="Z156" s="928"/>
      <c r="AA156" s="928"/>
      <c r="AB156" s="928"/>
      <c r="AC156" s="928"/>
      <c r="AD156" s="928"/>
      <c r="AE156" s="928"/>
      <c r="AF156" s="928"/>
      <c r="AG156" s="928"/>
      <c r="AH156" s="928"/>
      <c r="AI156" s="928"/>
      <c r="AJ156" s="928"/>
      <c r="AK156" s="928"/>
      <c r="AL156" s="928"/>
      <c r="AM156" s="928"/>
      <c r="AN156" s="928"/>
      <c r="AO156" s="928"/>
      <c r="AP156" s="928"/>
      <c r="AQ156" s="928"/>
      <c r="AR156" s="928"/>
      <c r="AS156" s="928"/>
      <c r="AT156" s="928"/>
      <c r="AU156" s="928"/>
      <c r="AV156" s="928"/>
      <c r="AW156" s="928"/>
      <c r="AX156" s="928"/>
      <c r="AY156" s="928"/>
      <c r="AZ156" s="928"/>
      <c r="BA156" s="928"/>
      <c r="BB156" s="928"/>
      <c r="BC156" s="928"/>
      <c r="BD156" s="928"/>
      <c r="BE156" s="928"/>
      <c r="BF156" s="928"/>
      <c r="BG156" s="928"/>
      <c r="BH156" s="928"/>
      <c r="BI156" s="928"/>
      <c r="BJ156" s="928"/>
      <c r="BK156" s="928"/>
      <c r="BL156" s="928"/>
      <c r="BM156" s="928"/>
      <c r="BN156" s="928"/>
      <c r="BO156" s="928"/>
      <c r="BP156" s="928"/>
      <c r="BQ156" s="928"/>
      <c r="BR156" s="928"/>
      <c r="BS156" s="928"/>
      <c r="BT156" s="928"/>
      <c r="BU156" s="928"/>
      <c r="BV156" s="928"/>
      <c r="BW156" s="928"/>
      <c r="BX156" s="928"/>
      <c r="BY156" s="928"/>
      <c r="BZ156" s="928"/>
      <c r="CA156" s="928"/>
      <c r="CB156" s="928"/>
      <c r="CC156" s="928"/>
      <c r="CD156" s="928"/>
      <c r="CE156" s="928"/>
      <c r="CF156" s="928"/>
      <c r="CG156" s="928"/>
      <c r="CH156" s="928"/>
      <c r="CI156" s="928"/>
      <c r="CJ156" s="928"/>
      <c r="CK156" s="928"/>
      <c r="CL156" s="928"/>
      <c r="CM156" s="928"/>
      <c r="CN156" s="928"/>
      <c r="CO156" s="928"/>
      <c r="CP156" s="928"/>
      <c r="CQ156" s="928"/>
      <c r="CR156" s="928"/>
      <c r="CS156" s="928"/>
      <c r="CT156" s="928"/>
      <c r="CU156" s="928"/>
      <c r="CV156" s="928"/>
      <c r="CW156" s="928"/>
      <c r="CX156" s="928"/>
      <c r="CY156" s="928"/>
      <c r="CZ156" s="928"/>
      <c r="DA156" s="928"/>
      <c r="DB156" s="928"/>
      <c r="DC156" s="928"/>
      <c r="DD156" s="928"/>
      <c r="DE156" s="928"/>
      <c r="DF156" s="928"/>
      <c r="DG156" s="928"/>
      <c r="DH156" s="928"/>
      <c r="DI156" s="928"/>
      <c r="DJ156" s="928"/>
      <c r="DK156" s="928"/>
      <c r="DL156" s="928"/>
      <c r="DM156" s="928"/>
      <c r="DN156" s="928"/>
      <c r="DO156" s="928"/>
      <c r="DP156" s="928"/>
      <c r="DQ156" s="928"/>
      <c r="DR156" s="928"/>
      <c r="DS156" s="928"/>
      <c r="DT156" s="928"/>
      <c r="DU156" s="928"/>
      <c r="DV156" s="928"/>
      <c r="DW156" s="928"/>
      <c r="DX156" s="928"/>
      <c r="DY156" s="928"/>
      <c r="DZ156" s="928"/>
      <c r="EA156" s="928"/>
      <c r="EB156" s="928"/>
      <c r="EC156" s="928"/>
      <c r="ED156" s="928"/>
      <c r="EE156" s="928"/>
      <c r="EF156" s="928"/>
      <c r="EG156" s="928"/>
      <c r="EH156" s="928"/>
      <c r="EI156" s="928"/>
      <c r="EJ156" s="928"/>
      <c r="EK156" s="928"/>
      <c r="EL156" s="928"/>
      <c r="EM156" s="928"/>
      <c r="EN156" s="928"/>
      <c r="EO156" s="928"/>
      <c r="EP156" s="928"/>
      <c r="EQ156" s="928"/>
      <c r="ER156" s="928"/>
      <c r="ES156" s="928"/>
      <c r="ET156" s="928"/>
      <c r="EU156" s="928"/>
      <c r="EV156" s="928"/>
      <c r="EW156" s="928"/>
      <c r="EX156" s="928"/>
      <c r="EY156" s="928"/>
      <c r="EZ156" s="928"/>
      <c r="FA156" s="928"/>
      <c r="FB156" s="928"/>
      <c r="FC156" s="928"/>
      <c r="FD156" s="928"/>
      <c r="FE156" s="928"/>
      <c r="FF156" s="928"/>
      <c r="FG156" s="928"/>
      <c r="FH156" s="928"/>
      <c r="FI156" s="928"/>
      <c r="FJ156" s="928"/>
      <c r="FK156" s="928"/>
      <c r="FL156" s="928"/>
      <c r="FM156" s="928"/>
      <c r="FN156" s="928"/>
      <c r="FO156" s="928"/>
      <c r="FP156" s="928"/>
      <c r="FQ156" s="928"/>
      <c r="FR156" s="928"/>
      <c r="FS156" s="928"/>
      <c r="FT156" s="928"/>
      <c r="FU156" s="928"/>
      <c r="FV156" s="928"/>
      <c r="FW156" s="928"/>
      <c r="FX156" s="928"/>
      <c r="FY156" s="928"/>
      <c r="FZ156" s="928"/>
      <c r="GA156" s="928"/>
      <c r="GB156" s="928"/>
      <c r="GC156" s="928"/>
      <c r="GD156" s="928"/>
      <c r="GE156" s="928"/>
      <c r="GF156" s="928"/>
      <c r="GG156" s="928"/>
      <c r="GH156" s="928"/>
      <c r="GI156" s="928"/>
      <c r="GJ156" s="928"/>
      <c r="GK156" s="928"/>
      <c r="GL156" s="928"/>
      <c r="GM156" s="928"/>
      <c r="GN156" s="928"/>
      <c r="GO156" s="928"/>
      <c r="GP156" s="928"/>
      <c r="GQ156" s="928"/>
      <c r="GR156" s="928"/>
      <c r="GS156" s="928"/>
      <c r="GT156" s="928"/>
      <c r="GU156" s="928"/>
      <c r="GV156" s="928"/>
      <c r="GW156" s="928"/>
      <c r="GX156" s="928"/>
      <c r="GY156" s="928"/>
      <c r="GZ156" s="928"/>
      <c r="HA156" s="928"/>
      <c r="HB156" s="928"/>
      <c r="HC156" s="928"/>
      <c r="HD156" s="928"/>
      <c r="HE156" s="928"/>
      <c r="HF156" s="928"/>
      <c r="HG156" s="928"/>
      <c r="HH156" s="928"/>
      <c r="HI156" s="928"/>
      <c r="HJ156" s="928"/>
      <c r="HK156" s="928"/>
      <c r="HL156" s="928"/>
      <c r="HM156" s="928"/>
      <c r="HN156" s="928"/>
      <c r="HO156" s="928"/>
      <c r="HP156" s="928"/>
      <c r="HQ156" s="928"/>
      <c r="HR156" s="928"/>
      <c r="HS156" s="928"/>
      <c r="HT156" s="928"/>
      <c r="HU156" s="928"/>
      <c r="HV156" s="928"/>
      <c r="HW156" s="928"/>
      <c r="HX156" s="928"/>
      <c r="HY156" s="928"/>
    </row>
    <row r="157" spans="1:233" s="927" customFormat="1">
      <c r="A157" s="925" t="s">
        <v>1717</v>
      </c>
      <c r="B157" s="926" t="s">
        <v>1841</v>
      </c>
      <c r="C157" s="309">
        <f t="shared" ref="C157:T157" si="27">SUBTOTAL(9,C158:C183)</f>
        <v>225200</v>
      </c>
      <c r="D157" s="309">
        <f t="shared" si="27"/>
        <v>0</v>
      </c>
      <c r="E157" s="309">
        <f t="shared" si="27"/>
        <v>224733</v>
      </c>
      <c r="F157" s="309">
        <f t="shared" si="27"/>
        <v>0</v>
      </c>
      <c r="G157" s="309">
        <f t="shared" si="27"/>
        <v>467</v>
      </c>
      <c r="H157" s="309">
        <f t="shared" si="27"/>
        <v>0</v>
      </c>
      <c r="I157" s="309">
        <f t="shared" si="27"/>
        <v>467</v>
      </c>
      <c r="J157" s="309">
        <f t="shared" si="27"/>
        <v>218023</v>
      </c>
      <c r="K157" s="309">
        <f t="shared" si="27"/>
        <v>0</v>
      </c>
      <c r="L157" s="309">
        <f t="shared" si="27"/>
        <v>217556</v>
      </c>
      <c r="M157" s="309">
        <f t="shared" si="27"/>
        <v>0</v>
      </c>
      <c r="N157" s="309">
        <f t="shared" si="27"/>
        <v>467</v>
      </c>
      <c r="O157" s="309">
        <f t="shared" si="27"/>
        <v>0</v>
      </c>
      <c r="P157" s="309">
        <f t="shared" si="27"/>
        <v>467</v>
      </c>
      <c r="Q157" s="309">
        <f t="shared" si="27"/>
        <v>5528</v>
      </c>
      <c r="R157" s="309">
        <f t="shared" si="27"/>
        <v>0</v>
      </c>
      <c r="S157" s="309">
        <f t="shared" si="27"/>
        <v>0</v>
      </c>
      <c r="T157" s="309">
        <f t="shared" si="27"/>
        <v>0</v>
      </c>
      <c r="W157" s="922"/>
      <c r="X157" s="922"/>
      <c r="Z157" s="928"/>
      <c r="AA157" s="928"/>
      <c r="AB157" s="928"/>
      <c r="AC157" s="928"/>
      <c r="AD157" s="928"/>
      <c r="AE157" s="928"/>
      <c r="AF157" s="928"/>
      <c r="AG157" s="928"/>
      <c r="AH157" s="928"/>
      <c r="AI157" s="928"/>
      <c r="AJ157" s="928"/>
      <c r="AK157" s="928"/>
      <c r="AL157" s="928"/>
      <c r="AM157" s="928"/>
      <c r="AN157" s="928"/>
      <c r="AO157" s="928"/>
      <c r="AP157" s="928"/>
      <c r="AQ157" s="928"/>
      <c r="AR157" s="928"/>
      <c r="AS157" s="928"/>
      <c r="AT157" s="928"/>
      <c r="AU157" s="928"/>
      <c r="AV157" s="928"/>
      <c r="AW157" s="928"/>
      <c r="AX157" s="928"/>
      <c r="AY157" s="928"/>
      <c r="AZ157" s="928"/>
      <c r="BA157" s="928"/>
      <c r="BB157" s="928"/>
      <c r="BC157" s="928"/>
      <c r="BD157" s="928"/>
      <c r="BE157" s="928"/>
      <c r="BF157" s="928"/>
      <c r="BG157" s="928"/>
      <c r="BH157" s="928"/>
      <c r="BI157" s="928"/>
      <c r="BJ157" s="928"/>
      <c r="BK157" s="928"/>
      <c r="BL157" s="928"/>
      <c r="BM157" s="928"/>
      <c r="BN157" s="928"/>
      <c r="BO157" s="928"/>
      <c r="BP157" s="928"/>
      <c r="BQ157" s="928"/>
      <c r="BR157" s="928"/>
      <c r="BS157" s="928"/>
      <c r="BT157" s="928"/>
      <c r="BU157" s="928"/>
      <c r="BV157" s="928"/>
      <c r="BW157" s="928"/>
      <c r="BX157" s="928"/>
      <c r="BY157" s="928"/>
      <c r="BZ157" s="928"/>
      <c r="CA157" s="928"/>
      <c r="CB157" s="928"/>
      <c r="CC157" s="928"/>
      <c r="CD157" s="928"/>
      <c r="CE157" s="928"/>
      <c r="CF157" s="928"/>
      <c r="CG157" s="928"/>
      <c r="CH157" s="928"/>
      <c r="CI157" s="928"/>
      <c r="CJ157" s="928"/>
      <c r="CK157" s="928"/>
      <c r="CL157" s="928"/>
      <c r="CM157" s="928"/>
      <c r="CN157" s="928"/>
      <c r="CO157" s="928"/>
      <c r="CP157" s="928"/>
      <c r="CQ157" s="928"/>
      <c r="CR157" s="928"/>
      <c r="CS157" s="928"/>
      <c r="CT157" s="928"/>
      <c r="CU157" s="928"/>
      <c r="CV157" s="928"/>
      <c r="CW157" s="928"/>
      <c r="CX157" s="928"/>
      <c r="CY157" s="928"/>
      <c r="CZ157" s="928"/>
      <c r="DA157" s="928"/>
      <c r="DB157" s="928"/>
      <c r="DC157" s="928"/>
      <c r="DD157" s="928"/>
      <c r="DE157" s="928"/>
      <c r="DF157" s="928"/>
      <c r="DG157" s="928"/>
      <c r="DH157" s="928"/>
      <c r="DI157" s="928"/>
      <c r="DJ157" s="928"/>
      <c r="DK157" s="928"/>
      <c r="DL157" s="928"/>
      <c r="DM157" s="928"/>
      <c r="DN157" s="928"/>
      <c r="DO157" s="928"/>
      <c r="DP157" s="928"/>
      <c r="DQ157" s="928"/>
      <c r="DR157" s="928"/>
      <c r="DS157" s="928"/>
      <c r="DT157" s="928"/>
      <c r="DU157" s="928"/>
      <c r="DV157" s="928"/>
      <c r="DW157" s="928"/>
      <c r="DX157" s="928"/>
      <c r="DY157" s="928"/>
      <c r="DZ157" s="928"/>
      <c r="EA157" s="928"/>
      <c r="EB157" s="928"/>
      <c r="EC157" s="928"/>
      <c r="ED157" s="928"/>
      <c r="EE157" s="928"/>
      <c r="EF157" s="928"/>
      <c r="EG157" s="928"/>
      <c r="EH157" s="928"/>
      <c r="EI157" s="928"/>
      <c r="EJ157" s="928"/>
      <c r="EK157" s="928"/>
      <c r="EL157" s="928"/>
      <c r="EM157" s="928"/>
      <c r="EN157" s="928"/>
      <c r="EO157" s="928"/>
      <c r="EP157" s="928"/>
      <c r="EQ157" s="928"/>
      <c r="ER157" s="928"/>
      <c r="ES157" s="928"/>
      <c r="ET157" s="928"/>
      <c r="EU157" s="928"/>
      <c r="EV157" s="928"/>
      <c r="EW157" s="928"/>
      <c r="EX157" s="928"/>
      <c r="EY157" s="928"/>
      <c r="EZ157" s="928"/>
      <c r="FA157" s="928"/>
      <c r="FB157" s="928"/>
      <c r="FC157" s="928"/>
      <c r="FD157" s="928"/>
      <c r="FE157" s="928"/>
      <c r="FF157" s="928"/>
      <c r="FG157" s="928"/>
      <c r="FH157" s="928"/>
      <c r="FI157" s="928"/>
      <c r="FJ157" s="928"/>
      <c r="FK157" s="928"/>
      <c r="FL157" s="928"/>
      <c r="FM157" s="928"/>
      <c r="FN157" s="928"/>
      <c r="FO157" s="928"/>
      <c r="FP157" s="928"/>
      <c r="FQ157" s="928"/>
      <c r="FR157" s="928"/>
      <c r="FS157" s="928"/>
      <c r="FT157" s="928"/>
      <c r="FU157" s="928"/>
      <c r="FV157" s="928"/>
      <c r="FW157" s="928"/>
      <c r="FX157" s="928"/>
      <c r="FY157" s="928"/>
      <c r="FZ157" s="928"/>
      <c r="GA157" s="928"/>
      <c r="GB157" s="928"/>
      <c r="GC157" s="928"/>
      <c r="GD157" s="928"/>
      <c r="GE157" s="928"/>
      <c r="GF157" s="928"/>
      <c r="GG157" s="928"/>
      <c r="GH157" s="928"/>
      <c r="GI157" s="928"/>
      <c r="GJ157" s="928"/>
      <c r="GK157" s="928"/>
      <c r="GL157" s="928"/>
      <c r="GM157" s="928"/>
      <c r="GN157" s="928"/>
      <c r="GO157" s="928"/>
      <c r="GP157" s="928"/>
      <c r="GQ157" s="928"/>
      <c r="GR157" s="928"/>
      <c r="GS157" s="928"/>
      <c r="GT157" s="928"/>
      <c r="GU157" s="928"/>
      <c r="GV157" s="928"/>
      <c r="GW157" s="928"/>
      <c r="GX157" s="928"/>
      <c r="GY157" s="928"/>
      <c r="GZ157" s="928"/>
      <c r="HA157" s="928"/>
      <c r="HB157" s="928"/>
      <c r="HC157" s="928"/>
      <c r="HD157" s="928"/>
      <c r="HE157" s="928"/>
      <c r="HF157" s="928"/>
      <c r="HG157" s="928"/>
      <c r="HH157" s="928"/>
      <c r="HI157" s="928"/>
      <c r="HJ157" s="928"/>
      <c r="HK157" s="928"/>
      <c r="HL157" s="928"/>
      <c r="HM157" s="928"/>
      <c r="HN157" s="928"/>
      <c r="HO157" s="928"/>
      <c r="HP157" s="928"/>
      <c r="HQ157" s="928"/>
      <c r="HR157" s="928"/>
      <c r="HS157" s="928"/>
      <c r="HT157" s="928"/>
      <c r="HU157" s="928"/>
      <c r="HV157" s="928"/>
      <c r="HW157" s="928"/>
      <c r="HX157" s="928"/>
      <c r="HY157" s="928"/>
    </row>
    <row r="158" spans="1:233" s="928" customFormat="1">
      <c r="A158" s="929">
        <v>1</v>
      </c>
      <c r="B158" s="321" t="s">
        <v>1842</v>
      </c>
      <c r="C158" s="931">
        <f t="shared" ref="C158:C183" si="28">SUM(D158:F158)+G158</f>
        <v>14020</v>
      </c>
      <c r="D158" s="931"/>
      <c r="E158" s="931">
        <v>14020</v>
      </c>
      <c r="F158" s="931"/>
      <c r="G158" s="931">
        <f t="shared" ref="G158:G183" si="29">SUM(H158:I158)</f>
        <v>0</v>
      </c>
      <c r="H158" s="931"/>
      <c r="I158" s="931"/>
      <c r="J158" s="931">
        <f t="shared" ref="J158:J183" si="30">SUM(K158:M158)+N158</f>
        <v>8577</v>
      </c>
      <c r="K158" s="931"/>
      <c r="L158" s="931">
        <v>8577</v>
      </c>
      <c r="M158" s="931"/>
      <c r="N158" s="931">
        <f t="shared" ref="N158:N183" si="31">SUM(O158:P158)</f>
        <v>0</v>
      </c>
      <c r="O158" s="931"/>
      <c r="P158" s="931"/>
      <c r="Q158" s="931">
        <f t="shared" ref="Q158:Q182" si="32">C158-J158</f>
        <v>5443</v>
      </c>
      <c r="R158" s="931"/>
      <c r="S158" s="931"/>
      <c r="T158" s="931"/>
      <c r="W158" s="922"/>
      <c r="X158" s="922"/>
    </row>
    <row r="159" spans="1:233" s="928" customFormat="1">
      <c r="A159" s="929">
        <v>2</v>
      </c>
      <c r="B159" s="321" t="s">
        <v>1843</v>
      </c>
      <c r="C159" s="931">
        <f t="shared" si="28"/>
        <v>4144</v>
      </c>
      <c r="D159" s="931"/>
      <c r="E159" s="931">
        <v>4144</v>
      </c>
      <c r="F159" s="931"/>
      <c r="G159" s="931">
        <f t="shared" si="29"/>
        <v>0</v>
      </c>
      <c r="H159" s="931"/>
      <c r="I159" s="931"/>
      <c r="J159" s="931">
        <f t="shared" si="30"/>
        <v>4144</v>
      </c>
      <c r="K159" s="931"/>
      <c r="L159" s="931">
        <v>4144</v>
      </c>
      <c r="M159" s="931"/>
      <c r="N159" s="931">
        <f t="shared" si="31"/>
        <v>0</v>
      </c>
      <c r="O159" s="931"/>
      <c r="P159" s="931"/>
      <c r="Q159" s="931">
        <f t="shared" si="32"/>
        <v>0</v>
      </c>
      <c r="R159" s="931"/>
      <c r="S159" s="931"/>
      <c r="T159" s="931"/>
      <c r="W159" s="922"/>
      <c r="X159" s="922"/>
    </row>
    <row r="160" spans="1:233" s="927" customFormat="1">
      <c r="A160" s="929">
        <v>3</v>
      </c>
      <c r="B160" s="930" t="s">
        <v>1844</v>
      </c>
      <c r="C160" s="931">
        <f t="shared" si="28"/>
        <v>6038</v>
      </c>
      <c r="D160" s="931"/>
      <c r="E160" s="931">
        <v>6038</v>
      </c>
      <c r="F160" s="931"/>
      <c r="G160" s="931">
        <f t="shared" si="29"/>
        <v>0</v>
      </c>
      <c r="H160" s="931"/>
      <c r="I160" s="931"/>
      <c r="J160" s="931">
        <f t="shared" si="30"/>
        <v>6038</v>
      </c>
      <c r="K160" s="931"/>
      <c r="L160" s="931">
        <v>6038</v>
      </c>
      <c r="M160" s="931"/>
      <c r="N160" s="931">
        <f t="shared" si="31"/>
        <v>0</v>
      </c>
      <c r="O160" s="931"/>
      <c r="P160" s="931"/>
      <c r="Q160" s="931">
        <f t="shared" si="32"/>
        <v>0</v>
      </c>
      <c r="R160" s="931"/>
      <c r="S160" s="931"/>
      <c r="T160" s="931"/>
      <c r="W160" s="922"/>
      <c r="X160" s="922"/>
      <c r="Z160" s="928"/>
      <c r="AA160" s="928"/>
      <c r="AB160" s="928"/>
      <c r="AC160" s="928"/>
      <c r="AD160" s="928"/>
      <c r="AE160" s="928"/>
      <c r="AF160" s="928"/>
      <c r="AG160" s="928"/>
      <c r="AH160" s="928"/>
      <c r="AI160" s="928"/>
      <c r="AJ160" s="928"/>
      <c r="AK160" s="928"/>
      <c r="AL160" s="928"/>
      <c r="AM160" s="928"/>
      <c r="AN160" s="928"/>
      <c r="AO160" s="928"/>
      <c r="AP160" s="928"/>
      <c r="AQ160" s="928"/>
      <c r="AR160" s="928"/>
      <c r="AS160" s="928"/>
      <c r="AT160" s="928"/>
      <c r="AU160" s="928"/>
      <c r="AV160" s="928"/>
      <c r="AW160" s="928"/>
      <c r="AX160" s="928"/>
      <c r="AY160" s="928"/>
      <c r="AZ160" s="928"/>
      <c r="BA160" s="928"/>
      <c r="BB160" s="928"/>
      <c r="BC160" s="928"/>
      <c r="BD160" s="928"/>
      <c r="BE160" s="928"/>
      <c r="BF160" s="928"/>
      <c r="BG160" s="928"/>
      <c r="BH160" s="928"/>
      <c r="BI160" s="928"/>
      <c r="BJ160" s="928"/>
      <c r="BK160" s="928"/>
      <c r="BL160" s="928"/>
      <c r="BM160" s="928"/>
      <c r="BN160" s="928"/>
      <c r="BO160" s="928"/>
      <c r="BP160" s="928"/>
      <c r="BQ160" s="928"/>
      <c r="BR160" s="928"/>
      <c r="BS160" s="928"/>
      <c r="BT160" s="928"/>
      <c r="BU160" s="928"/>
      <c r="BV160" s="928"/>
      <c r="BW160" s="928"/>
      <c r="BX160" s="928"/>
      <c r="BY160" s="928"/>
      <c r="BZ160" s="928"/>
      <c r="CA160" s="928"/>
      <c r="CB160" s="928"/>
      <c r="CC160" s="928"/>
      <c r="CD160" s="928"/>
      <c r="CE160" s="928"/>
      <c r="CF160" s="928"/>
      <c r="CG160" s="928"/>
      <c r="CH160" s="928"/>
      <c r="CI160" s="928"/>
      <c r="CJ160" s="928"/>
      <c r="CK160" s="928"/>
      <c r="CL160" s="928"/>
      <c r="CM160" s="928"/>
      <c r="CN160" s="928"/>
      <c r="CO160" s="928"/>
      <c r="CP160" s="928"/>
      <c r="CQ160" s="928"/>
      <c r="CR160" s="928"/>
      <c r="CS160" s="928"/>
      <c r="CT160" s="928"/>
      <c r="CU160" s="928"/>
      <c r="CV160" s="928"/>
      <c r="CW160" s="928"/>
      <c r="CX160" s="928"/>
      <c r="CY160" s="928"/>
      <c r="CZ160" s="928"/>
      <c r="DA160" s="928"/>
      <c r="DB160" s="928"/>
      <c r="DC160" s="928"/>
      <c r="DD160" s="928"/>
      <c r="DE160" s="928"/>
      <c r="DF160" s="928"/>
      <c r="DG160" s="928"/>
      <c r="DH160" s="928"/>
      <c r="DI160" s="928"/>
      <c r="DJ160" s="928"/>
      <c r="DK160" s="928"/>
      <c r="DL160" s="928"/>
      <c r="DM160" s="928"/>
      <c r="DN160" s="928"/>
      <c r="DO160" s="928"/>
      <c r="DP160" s="928"/>
      <c r="DQ160" s="928"/>
      <c r="DR160" s="928"/>
      <c r="DS160" s="928"/>
      <c r="DT160" s="928"/>
      <c r="DU160" s="928"/>
      <c r="DV160" s="928"/>
      <c r="DW160" s="928"/>
      <c r="DX160" s="928"/>
      <c r="DY160" s="928"/>
      <c r="DZ160" s="928"/>
      <c r="EA160" s="928"/>
      <c r="EB160" s="928"/>
      <c r="EC160" s="928"/>
      <c r="ED160" s="928"/>
      <c r="EE160" s="928"/>
      <c r="EF160" s="928"/>
      <c r="EG160" s="928"/>
      <c r="EH160" s="928"/>
      <c r="EI160" s="928"/>
      <c r="EJ160" s="928"/>
      <c r="EK160" s="928"/>
      <c r="EL160" s="928"/>
      <c r="EM160" s="928"/>
      <c r="EN160" s="928"/>
      <c r="EO160" s="928"/>
      <c r="EP160" s="928"/>
      <c r="EQ160" s="928"/>
      <c r="ER160" s="928"/>
      <c r="ES160" s="928"/>
      <c r="ET160" s="928"/>
      <c r="EU160" s="928"/>
      <c r="EV160" s="928"/>
      <c r="EW160" s="928"/>
      <c r="EX160" s="928"/>
      <c r="EY160" s="928"/>
      <c r="EZ160" s="928"/>
      <c r="FA160" s="928"/>
      <c r="FB160" s="928"/>
      <c r="FC160" s="928"/>
      <c r="FD160" s="928"/>
      <c r="FE160" s="928"/>
      <c r="FF160" s="928"/>
      <c r="FG160" s="928"/>
      <c r="FH160" s="928"/>
      <c r="FI160" s="928"/>
      <c r="FJ160" s="928"/>
      <c r="FK160" s="928"/>
      <c r="FL160" s="928"/>
      <c r="FM160" s="928"/>
      <c r="FN160" s="928"/>
      <c r="FO160" s="928"/>
      <c r="FP160" s="928"/>
      <c r="FQ160" s="928"/>
      <c r="FR160" s="928"/>
      <c r="FS160" s="928"/>
      <c r="FT160" s="928"/>
      <c r="FU160" s="928"/>
      <c r="FV160" s="928"/>
      <c r="FW160" s="928"/>
      <c r="FX160" s="928"/>
      <c r="FY160" s="928"/>
      <c r="FZ160" s="928"/>
      <c r="GA160" s="928"/>
      <c r="GB160" s="928"/>
      <c r="GC160" s="928"/>
      <c r="GD160" s="928"/>
      <c r="GE160" s="928"/>
      <c r="GF160" s="928"/>
      <c r="GG160" s="928"/>
      <c r="GH160" s="928"/>
      <c r="GI160" s="928"/>
      <c r="GJ160" s="928"/>
      <c r="GK160" s="928"/>
      <c r="GL160" s="928"/>
      <c r="GM160" s="928"/>
      <c r="GN160" s="928"/>
      <c r="GO160" s="928"/>
      <c r="GP160" s="928"/>
      <c r="GQ160" s="928"/>
      <c r="GR160" s="928"/>
      <c r="GS160" s="928"/>
      <c r="GT160" s="928"/>
      <c r="GU160" s="928"/>
      <c r="GV160" s="928"/>
      <c r="GW160" s="928"/>
      <c r="GX160" s="928"/>
      <c r="GY160" s="928"/>
      <c r="GZ160" s="928"/>
      <c r="HA160" s="928"/>
      <c r="HB160" s="928"/>
      <c r="HC160" s="928"/>
      <c r="HD160" s="928"/>
      <c r="HE160" s="928"/>
      <c r="HF160" s="928"/>
      <c r="HG160" s="928"/>
      <c r="HH160" s="928"/>
      <c r="HI160" s="928"/>
      <c r="HJ160" s="928"/>
      <c r="HK160" s="928"/>
      <c r="HL160" s="928"/>
      <c r="HM160" s="928"/>
      <c r="HN160" s="928"/>
      <c r="HO160" s="928"/>
      <c r="HP160" s="928"/>
      <c r="HQ160" s="928"/>
      <c r="HR160" s="928"/>
      <c r="HS160" s="928"/>
      <c r="HT160" s="928"/>
      <c r="HU160" s="928"/>
      <c r="HV160" s="928"/>
      <c r="HW160" s="928"/>
      <c r="HX160" s="928"/>
      <c r="HY160" s="928"/>
    </row>
    <row r="161" spans="1:233" s="928" customFormat="1">
      <c r="A161" s="929">
        <v>4</v>
      </c>
      <c r="B161" s="321" t="s">
        <v>1845</v>
      </c>
      <c r="C161" s="931">
        <f t="shared" si="28"/>
        <v>4325</v>
      </c>
      <c r="D161" s="931"/>
      <c r="E161" s="931">
        <v>4325</v>
      </c>
      <c r="F161" s="931"/>
      <c r="G161" s="931">
        <f t="shared" si="29"/>
        <v>0</v>
      </c>
      <c r="H161" s="931"/>
      <c r="I161" s="931"/>
      <c r="J161" s="931">
        <f t="shared" si="30"/>
        <v>4325</v>
      </c>
      <c r="K161" s="931"/>
      <c r="L161" s="931">
        <v>4325</v>
      </c>
      <c r="M161" s="931"/>
      <c r="N161" s="931">
        <f t="shared" si="31"/>
        <v>0</v>
      </c>
      <c r="O161" s="931"/>
      <c r="P161" s="931"/>
      <c r="Q161" s="931">
        <f t="shared" si="32"/>
        <v>0</v>
      </c>
      <c r="R161" s="931"/>
      <c r="S161" s="931"/>
      <c r="T161" s="931"/>
      <c r="W161" s="922"/>
      <c r="X161" s="922"/>
    </row>
    <row r="162" spans="1:233" s="928" customFormat="1">
      <c r="A162" s="929">
        <v>5</v>
      </c>
      <c r="B162" s="321" t="s">
        <v>1846</v>
      </c>
      <c r="C162" s="931">
        <f t="shared" si="28"/>
        <v>4357</v>
      </c>
      <c r="D162" s="931"/>
      <c r="E162" s="931">
        <v>4357</v>
      </c>
      <c r="F162" s="931"/>
      <c r="G162" s="931">
        <f t="shared" si="29"/>
        <v>0</v>
      </c>
      <c r="H162" s="931"/>
      <c r="I162" s="931"/>
      <c r="J162" s="931">
        <f t="shared" si="30"/>
        <v>4357</v>
      </c>
      <c r="K162" s="931"/>
      <c r="L162" s="931">
        <v>4357</v>
      </c>
      <c r="M162" s="931"/>
      <c r="N162" s="931">
        <f t="shared" si="31"/>
        <v>0</v>
      </c>
      <c r="O162" s="931"/>
      <c r="P162" s="931"/>
      <c r="Q162" s="931">
        <f t="shared" si="32"/>
        <v>0</v>
      </c>
      <c r="R162" s="931"/>
      <c r="S162" s="931"/>
      <c r="T162" s="931"/>
      <c r="W162" s="922"/>
      <c r="X162" s="922"/>
    </row>
    <row r="163" spans="1:233" s="928" customFormat="1">
      <c r="A163" s="929">
        <v>6</v>
      </c>
      <c r="B163" s="321" t="s">
        <v>1847</v>
      </c>
      <c r="C163" s="931">
        <f t="shared" si="28"/>
        <v>3572</v>
      </c>
      <c r="D163" s="931"/>
      <c r="E163" s="931">
        <v>3572</v>
      </c>
      <c r="F163" s="931"/>
      <c r="G163" s="931">
        <f t="shared" si="29"/>
        <v>0</v>
      </c>
      <c r="H163" s="931"/>
      <c r="I163" s="931"/>
      <c r="J163" s="931">
        <f t="shared" si="30"/>
        <v>3572</v>
      </c>
      <c r="K163" s="931"/>
      <c r="L163" s="931">
        <v>3572</v>
      </c>
      <c r="M163" s="931"/>
      <c r="N163" s="931">
        <f t="shared" si="31"/>
        <v>0</v>
      </c>
      <c r="O163" s="931"/>
      <c r="P163" s="931"/>
      <c r="Q163" s="931">
        <f t="shared" si="32"/>
        <v>0</v>
      </c>
      <c r="R163" s="931"/>
      <c r="S163" s="931"/>
      <c r="T163" s="931"/>
      <c r="W163" s="922"/>
      <c r="X163" s="922"/>
    </row>
    <row r="164" spans="1:233" s="928" customFormat="1">
      <c r="A164" s="929">
        <v>7</v>
      </c>
      <c r="B164" s="321" t="s">
        <v>1848</v>
      </c>
      <c r="C164" s="931">
        <f t="shared" si="28"/>
        <v>5762</v>
      </c>
      <c r="D164" s="931"/>
      <c r="E164" s="931">
        <v>5762</v>
      </c>
      <c r="F164" s="931"/>
      <c r="G164" s="931">
        <f t="shared" si="29"/>
        <v>0</v>
      </c>
      <c r="H164" s="931"/>
      <c r="I164" s="931"/>
      <c r="J164" s="931">
        <f t="shared" si="30"/>
        <v>5762</v>
      </c>
      <c r="K164" s="931"/>
      <c r="L164" s="931">
        <v>5762</v>
      </c>
      <c r="M164" s="931"/>
      <c r="N164" s="931">
        <f t="shared" si="31"/>
        <v>0</v>
      </c>
      <c r="O164" s="931"/>
      <c r="P164" s="931"/>
      <c r="Q164" s="931">
        <f t="shared" si="32"/>
        <v>0</v>
      </c>
      <c r="R164" s="931"/>
      <c r="S164" s="931"/>
      <c r="T164" s="931"/>
      <c r="W164" s="922"/>
      <c r="X164" s="922"/>
    </row>
    <row r="165" spans="1:233" s="928" customFormat="1">
      <c r="A165" s="929">
        <v>8</v>
      </c>
      <c r="B165" s="321" t="s">
        <v>1849</v>
      </c>
      <c r="C165" s="931">
        <f t="shared" si="28"/>
        <v>3982</v>
      </c>
      <c r="D165" s="931"/>
      <c r="E165" s="931">
        <v>3982</v>
      </c>
      <c r="F165" s="931"/>
      <c r="G165" s="931">
        <f t="shared" si="29"/>
        <v>0</v>
      </c>
      <c r="H165" s="931"/>
      <c r="I165" s="931"/>
      <c r="J165" s="931">
        <f t="shared" si="30"/>
        <v>3982</v>
      </c>
      <c r="K165" s="931"/>
      <c r="L165" s="931">
        <v>3982</v>
      </c>
      <c r="M165" s="931"/>
      <c r="N165" s="931">
        <f t="shared" si="31"/>
        <v>0</v>
      </c>
      <c r="O165" s="931"/>
      <c r="P165" s="931"/>
      <c r="Q165" s="931">
        <f t="shared" si="32"/>
        <v>0</v>
      </c>
      <c r="R165" s="931"/>
      <c r="S165" s="931"/>
      <c r="T165" s="931"/>
      <c r="W165" s="922"/>
      <c r="X165" s="922"/>
    </row>
    <row r="166" spans="1:233" s="927" customFormat="1">
      <c r="A166" s="929">
        <v>9</v>
      </c>
      <c r="B166" s="930" t="s">
        <v>1850</v>
      </c>
      <c r="C166" s="931">
        <f t="shared" si="28"/>
        <v>20000</v>
      </c>
      <c r="D166" s="931"/>
      <c r="E166" s="931">
        <v>20000</v>
      </c>
      <c r="F166" s="931"/>
      <c r="G166" s="931">
        <f t="shared" si="29"/>
        <v>0</v>
      </c>
      <c r="H166" s="931"/>
      <c r="I166" s="931"/>
      <c r="J166" s="931">
        <f t="shared" si="30"/>
        <v>20000</v>
      </c>
      <c r="K166" s="931"/>
      <c r="L166" s="931">
        <v>20000</v>
      </c>
      <c r="M166" s="931"/>
      <c r="N166" s="931">
        <f t="shared" si="31"/>
        <v>0</v>
      </c>
      <c r="O166" s="931"/>
      <c r="P166" s="931"/>
      <c r="Q166" s="931">
        <f t="shared" si="32"/>
        <v>0</v>
      </c>
      <c r="R166" s="931"/>
      <c r="S166" s="931"/>
      <c r="T166" s="931"/>
      <c r="W166" s="922"/>
      <c r="X166" s="922"/>
      <c r="Z166" s="928"/>
      <c r="AA166" s="928"/>
      <c r="AB166" s="928"/>
      <c r="AC166" s="928"/>
      <c r="AD166" s="928"/>
      <c r="AE166" s="928"/>
      <c r="AF166" s="928"/>
      <c r="AG166" s="928"/>
      <c r="AH166" s="928"/>
      <c r="AI166" s="928"/>
      <c r="AJ166" s="928"/>
      <c r="AK166" s="928"/>
      <c r="AL166" s="928"/>
      <c r="AM166" s="928"/>
      <c r="AN166" s="928"/>
      <c r="AO166" s="928"/>
      <c r="AP166" s="928"/>
      <c r="AQ166" s="928"/>
      <c r="AR166" s="928"/>
      <c r="AS166" s="928"/>
      <c r="AT166" s="928"/>
      <c r="AU166" s="928"/>
      <c r="AV166" s="928"/>
      <c r="AW166" s="928"/>
      <c r="AX166" s="928"/>
      <c r="AY166" s="928"/>
      <c r="AZ166" s="928"/>
      <c r="BA166" s="928"/>
      <c r="BB166" s="928"/>
      <c r="BC166" s="928"/>
      <c r="BD166" s="928"/>
      <c r="BE166" s="928"/>
      <c r="BF166" s="928"/>
      <c r="BG166" s="928"/>
      <c r="BH166" s="928"/>
      <c r="BI166" s="928"/>
      <c r="BJ166" s="928"/>
      <c r="BK166" s="928"/>
      <c r="BL166" s="928"/>
      <c r="BM166" s="928"/>
      <c r="BN166" s="928"/>
      <c r="BO166" s="928"/>
      <c r="BP166" s="928"/>
      <c r="BQ166" s="928"/>
      <c r="BR166" s="928"/>
      <c r="BS166" s="928"/>
      <c r="BT166" s="928"/>
      <c r="BU166" s="928"/>
      <c r="BV166" s="928"/>
      <c r="BW166" s="928"/>
      <c r="BX166" s="928"/>
      <c r="BY166" s="928"/>
      <c r="BZ166" s="928"/>
      <c r="CA166" s="928"/>
      <c r="CB166" s="928"/>
      <c r="CC166" s="928"/>
      <c r="CD166" s="928"/>
      <c r="CE166" s="928"/>
      <c r="CF166" s="928"/>
      <c r="CG166" s="928"/>
      <c r="CH166" s="928"/>
      <c r="CI166" s="928"/>
      <c r="CJ166" s="928"/>
      <c r="CK166" s="928"/>
      <c r="CL166" s="928"/>
      <c r="CM166" s="928"/>
      <c r="CN166" s="928"/>
      <c r="CO166" s="928"/>
      <c r="CP166" s="928"/>
      <c r="CQ166" s="928"/>
      <c r="CR166" s="928"/>
      <c r="CS166" s="928"/>
      <c r="CT166" s="928"/>
      <c r="CU166" s="928"/>
      <c r="CV166" s="928"/>
      <c r="CW166" s="928"/>
      <c r="CX166" s="928"/>
      <c r="CY166" s="928"/>
      <c r="CZ166" s="928"/>
      <c r="DA166" s="928"/>
      <c r="DB166" s="928"/>
      <c r="DC166" s="928"/>
      <c r="DD166" s="928"/>
      <c r="DE166" s="928"/>
      <c r="DF166" s="928"/>
      <c r="DG166" s="928"/>
      <c r="DH166" s="928"/>
      <c r="DI166" s="928"/>
      <c r="DJ166" s="928"/>
      <c r="DK166" s="928"/>
      <c r="DL166" s="928"/>
      <c r="DM166" s="928"/>
      <c r="DN166" s="928"/>
      <c r="DO166" s="928"/>
      <c r="DP166" s="928"/>
      <c r="DQ166" s="928"/>
      <c r="DR166" s="928"/>
      <c r="DS166" s="928"/>
      <c r="DT166" s="928"/>
      <c r="DU166" s="928"/>
      <c r="DV166" s="928"/>
      <c r="DW166" s="928"/>
      <c r="DX166" s="928"/>
      <c r="DY166" s="928"/>
      <c r="DZ166" s="928"/>
      <c r="EA166" s="928"/>
      <c r="EB166" s="928"/>
      <c r="EC166" s="928"/>
      <c r="ED166" s="928"/>
      <c r="EE166" s="928"/>
      <c r="EF166" s="928"/>
      <c r="EG166" s="928"/>
      <c r="EH166" s="928"/>
      <c r="EI166" s="928"/>
      <c r="EJ166" s="928"/>
      <c r="EK166" s="928"/>
      <c r="EL166" s="928"/>
      <c r="EM166" s="928"/>
      <c r="EN166" s="928"/>
      <c r="EO166" s="928"/>
      <c r="EP166" s="928"/>
      <c r="EQ166" s="928"/>
      <c r="ER166" s="928"/>
      <c r="ES166" s="928"/>
      <c r="ET166" s="928"/>
      <c r="EU166" s="928"/>
      <c r="EV166" s="928"/>
      <c r="EW166" s="928"/>
      <c r="EX166" s="928"/>
      <c r="EY166" s="928"/>
      <c r="EZ166" s="928"/>
      <c r="FA166" s="928"/>
      <c r="FB166" s="928"/>
      <c r="FC166" s="928"/>
      <c r="FD166" s="928"/>
      <c r="FE166" s="928"/>
      <c r="FF166" s="928"/>
      <c r="FG166" s="928"/>
      <c r="FH166" s="928"/>
      <c r="FI166" s="928"/>
      <c r="FJ166" s="928"/>
      <c r="FK166" s="928"/>
      <c r="FL166" s="928"/>
      <c r="FM166" s="928"/>
      <c r="FN166" s="928"/>
      <c r="FO166" s="928"/>
      <c r="FP166" s="928"/>
      <c r="FQ166" s="928"/>
      <c r="FR166" s="928"/>
      <c r="FS166" s="928"/>
      <c r="FT166" s="928"/>
      <c r="FU166" s="928"/>
      <c r="FV166" s="928"/>
      <c r="FW166" s="928"/>
      <c r="FX166" s="928"/>
      <c r="FY166" s="928"/>
      <c r="FZ166" s="928"/>
      <c r="GA166" s="928"/>
      <c r="GB166" s="928"/>
      <c r="GC166" s="928"/>
      <c r="GD166" s="928"/>
      <c r="GE166" s="928"/>
      <c r="GF166" s="928"/>
      <c r="GG166" s="928"/>
      <c r="GH166" s="928"/>
      <c r="GI166" s="928"/>
      <c r="GJ166" s="928"/>
      <c r="GK166" s="928"/>
      <c r="GL166" s="928"/>
      <c r="GM166" s="928"/>
      <c r="GN166" s="928"/>
      <c r="GO166" s="928"/>
      <c r="GP166" s="928"/>
      <c r="GQ166" s="928"/>
      <c r="GR166" s="928"/>
      <c r="GS166" s="928"/>
      <c r="GT166" s="928"/>
      <c r="GU166" s="928"/>
      <c r="GV166" s="928"/>
      <c r="GW166" s="928"/>
      <c r="GX166" s="928"/>
      <c r="GY166" s="928"/>
      <c r="GZ166" s="928"/>
      <c r="HA166" s="928"/>
      <c r="HB166" s="928"/>
      <c r="HC166" s="928"/>
      <c r="HD166" s="928"/>
      <c r="HE166" s="928"/>
      <c r="HF166" s="928"/>
      <c r="HG166" s="928"/>
      <c r="HH166" s="928"/>
      <c r="HI166" s="928"/>
      <c r="HJ166" s="928"/>
      <c r="HK166" s="928"/>
      <c r="HL166" s="928"/>
      <c r="HM166" s="928"/>
      <c r="HN166" s="928"/>
      <c r="HO166" s="928"/>
      <c r="HP166" s="928"/>
      <c r="HQ166" s="928"/>
      <c r="HR166" s="928"/>
      <c r="HS166" s="928"/>
      <c r="HT166" s="928"/>
      <c r="HU166" s="928"/>
      <c r="HV166" s="928"/>
      <c r="HW166" s="928"/>
      <c r="HX166" s="928"/>
      <c r="HY166" s="928"/>
    </row>
    <row r="167" spans="1:233" s="927" customFormat="1">
      <c r="A167" s="929">
        <v>10</v>
      </c>
      <c r="B167" s="930" t="s">
        <v>1851</v>
      </c>
      <c r="C167" s="931">
        <f t="shared" si="28"/>
        <v>18686</v>
      </c>
      <c r="D167" s="931"/>
      <c r="E167" s="956">
        <v>18686</v>
      </c>
      <c r="F167" s="931"/>
      <c r="G167" s="931">
        <f t="shared" si="29"/>
        <v>0</v>
      </c>
      <c r="H167" s="931"/>
      <c r="I167" s="931"/>
      <c r="J167" s="931">
        <f t="shared" si="30"/>
        <v>18686</v>
      </c>
      <c r="K167" s="931"/>
      <c r="L167" s="931">
        <v>18686</v>
      </c>
      <c r="M167" s="931"/>
      <c r="N167" s="931">
        <f t="shared" si="31"/>
        <v>0</v>
      </c>
      <c r="O167" s="931"/>
      <c r="P167" s="931"/>
      <c r="Q167" s="931">
        <f t="shared" si="32"/>
        <v>0</v>
      </c>
      <c r="R167" s="931"/>
      <c r="S167" s="931"/>
      <c r="T167" s="931"/>
      <c r="W167" s="922"/>
      <c r="X167" s="922"/>
      <c r="Z167" s="928"/>
      <c r="AA167" s="928"/>
      <c r="AB167" s="928"/>
      <c r="AC167" s="928"/>
      <c r="AD167" s="928"/>
      <c r="AE167" s="928"/>
      <c r="AF167" s="928"/>
      <c r="AG167" s="928"/>
      <c r="AH167" s="928"/>
      <c r="AI167" s="928"/>
      <c r="AJ167" s="928"/>
      <c r="AK167" s="928"/>
      <c r="AL167" s="928"/>
      <c r="AM167" s="928"/>
      <c r="AN167" s="928"/>
      <c r="AO167" s="928"/>
      <c r="AP167" s="928"/>
      <c r="AQ167" s="928"/>
      <c r="AR167" s="928"/>
      <c r="AS167" s="928"/>
      <c r="AT167" s="928"/>
      <c r="AU167" s="928"/>
      <c r="AV167" s="928"/>
      <c r="AW167" s="928"/>
      <c r="AX167" s="928"/>
      <c r="AY167" s="928"/>
      <c r="AZ167" s="928"/>
      <c r="BA167" s="928"/>
      <c r="BB167" s="928"/>
      <c r="BC167" s="928"/>
      <c r="BD167" s="928"/>
      <c r="BE167" s="928"/>
      <c r="BF167" s="928"/>
      <c r="BG167" s="928"/>
      <c r="BH167" s="928"/>
      <c r="BI167" s="928"/>
      <c r="BJ167" s="928"/>
      <c r="BK167" s="928"/>
      <c r="BL167" s="928"/>
      <c r="BM167" s="928"/>
      <c r="BN167" s="928"/>
      <c r="BO167" s="928"/>
      <c r="BP167" s="928"/>
      <c r="BQ167" s="928"/>
      <c r="BR167" s="928"/>
      <c r="BS167" s="928"/>
      <c r="BT167" s="928"/>
      <c r="BU167" s="928"/>
      <c r="BV167" s="928"/>
      <c r="BW167" s="928"/>
      <c r="BX167" s="928"/>
      <c r="BY167" s="928"/>
      <c r="BZ167" s="928"/>
      <c r="CA167" s="928"/>
      <c r="CB167" s="928"/>
      <c r="CC167" s="928"/>
      <c r="CD167" s="928"/>
      <c r="CE167" s="928"/>
      <c r="CF167" s="928"/>
      <c r="CG167" s="928"/>
      <c r="CH167" s="928"/>
      <c r="CI167" s="928"/>
      <c r="CJ167" s="928"/>
      <c r="CK167" s="928"/>
      <c r="CL167" s="928"/>
      <c r="CM167" s="928"/>
      <c r="CN167" s="928"/>
      <c r="CO167" s="928"/>
      <c r="CP167" s="928"/>
      <c r="CQ167" s="928"/>
      <c r="CR167" s="928"/>
      <c r="CS167" s="928"/>
      <c r="CT167" s="928"/>
      <c r="CU167" s="928"/>
      <c r="CV167" s="928"/>
      <c r="CW167" s="928"/>
      <c r="CX167" s="928"/>
      <c r="CY167" s="928"/>
      <c r="CZ167" s="928"/>
      <c r="DA167" s="928"/>
      <c r="DB167" s="928"/>
      <c r="DC167" s="928"/>
      <c r="DD167" s="928"/>
      <c r="DE167" s="928"/>
      <c r="DF167" s="928"/>
      <c r="DG167" s="928"/>
      <c r="DH167" s="928"/>
      <c r="DI167" s="928"/>
      <c r="DJ167" s="928"/>
      <c r="DK167" s="928"/>
      <c r="DL167" s="928"/>
      <c r="DM167" s="928"/>
      <c r="DN167" s="928"/>
      <c r="DO167" s="928"/>
      <c r="DP167" s="928"/>
      <c r="DQ167" s="928"/>
      <c r="DR167" s="928"/>
      <c r="DS167" s="928"/>
      <c r="DT167" s="928"/>
      <c r="DU167" s="928"/>
      <c r="DV167" s="928"/>
      <c r="DW167" s="928"/>
      <c r="DX167" s="928"/>
      <c r="DY167" s="928"/>
      <c r="DZ167" s="928"/>
      <c r="EA167" s="928"/>
      <c r="EB167" s="928"/>
      <c r="EC167" s="928"/>
      <c r="ED167" s="928"/>
      <c r="EE167" s="928"/>
      <c r="EF167" s="928"/>
      <c r="EG167" s="928"/>
      <c r="EH167" s="928"/>
      <c r="EI167" s="928"/>
      <c r="EJ167" s="928"/>
      <c r="EK167" s="928"/>
      <c r="EL167" s="928"/>
      <c r="EM167" s="928"/>
      <c r="EN167" s="928"/>
      <c r="EO167" s="928"/>
      <c r="EP167" s="928"/>
      <c r="EQ167" s="928"/>
      <c r="ER167" s="928"/>
      <c r="ES167" s="928"/>
      <c r="ET167" s="928"/>
      <c r="EU167" s="928"/>
      <c r="EV167" s="928"/>
      <c r="EW167" s="928"/>
      <c r="EX167" s="928"/>
      <c r="EY167" s="928"/>
      <c r="EZ167" s="928"/>
      <c r="FA167" s="928"/>
      <c r="FB167" s="928"/>
      <c r="FC167" s="928"/>
      <c r="FD167" s="928"/>
      <c r="FE167" s="928"/>
      <c r="FF167" s="928"/>
      <c r="FG167" s="928"/>
      <c r="FH167" s="928"/>
      <c r="FI167" s="928"/>
      <c r="FJ167" s="928"/>
      <c r="FK167" s="928"/>
      <c r="FL167" s="928"/>
      <c r="FM167" s="928"/>
      <c r="FN167" s="928"/>
      <c r="FO167" s="928"/>
      <c r="FP167" s="928"/>
      <c r="FQ167" s="928"/>
      <c r="FR167" s="928"/>
      <c r="FS167" s="928"/>
      <c r="FT167" s="928"/>
      <c r="FU167" s="928"/>
      <c r="FV167" s="928"/>
      <c r="FW167" s="928"/>
      <c r="FX167" s="928"/>
      <c r="FY167" s="928"/>
      <c r="FZ167" s="928"/>
      <c r="GA167" s="928"/>
      <c r="GB167" s="928"/>
      <c r="GC167" s="928"/>
      <c r="GD167" s="928"/>
      <c r="GE167" s="928"/>
      <c r="GF167" s="928"/>
      <c r="GG167" s="928"/>
      <c r="GH167" s="928"/>
      <c r="GI167" s="928"/>
      <c r="GJ167" s="928"/>
      <c r="GK167" s="928"/>
      <c r="GL167" s="928"/>
      <c r="GM167" s="928"/>
      <c r="GN167" s="928"/>
      <c r="GO167" s="928"/>
      <c r="GP167" s="928"/>
      <c r="GQ167" s="928"/>
      <c r="GR167" s="928"/>
      <c r="GS167" s="928"/>
      <c r="GT167" s="928"/>
      <c r="GU167" s="928"/>
      <c r="GV167" s="928"/>
      <c r="GW167" s="928"/>
      <c r="GX167" s="928"/>
      <c r="GY167" s="928"/>
      <c r="GZ167" s="928"/>
      <c r="HA167" s="928"/>
      <c r="HB167" s="928"/>
      <c r="HC167" s="928"/>
      <c r="HD167" s="928"/>
      <c r="HE167" s="928"/>
      <c r="HF167" s="928"/>
      <c r="HG167" s="928"/>
      <c r="HH167" s="928"/>
      <c r="HI167" s="928"/>
      <c r="HJ167" s="928"/>
      <c r="HK167" s="928"/>
      <c r="HL167" s="928"/>
      <c r="HM167" s="928"/>
      <c r="HN167" s="928"/>
      <c r="HO167" s="928"/>
      <c r="HP167" s="928"/>
      <c r="HQ167" s="928"/>
      <c r="HR167" s="928"/>
      <c r="HS167" s="928"/>
      <c r="HT167" s="928"/>
      <c r="HU167" s="928"/>
      <c r="HV167" s="928"/>
      <c r="HW167" s="928"/>
      <c r="HX167" s="928"/>
      <c r="HY167" s="928"/>
    </row>
    <row r="168" spans="1:233" s="927" customFormat="1">
      <c r="A168" s="929">
        <v>11</v>
      </c>
      <c r="B168" s="930" t="s">
        <v>1852</v>
      </c>
      <c r="C168" s="931">
        <f t="shared" si="28"/>
        <v>15103</v>
      </c>
      <c r="D168" s="931"/>
      <c r="E168" s="931">
        <v>15103</v>
      </c>
      <c r="F168" s="931"/>
      <c r="G168" s="931">
        <f t="shared" si="29"/>
        <v>0</v>
      </c>
      <c r="H168" s="931"/>
      <c r="I168" s="931"/>
      <c r="J168" s="931">
        <f t="shared" si="30"/>
        <v>15103</v>
      </c>
      <c r="K168" s="931"/>
      <c r="L168" s="931">
        <v>15103</v>
      </c>
      <c r="M168" s="931"/>
      <c r="N168" s="931">
        <f t="shared" si="31"/>
        <v>0</v>
      </c>
      <c r="O168" s="931"/>
      <c r="P168" s="931"/>
      <c r="Q168" s="931">
        <f t="shared" si="32"/>
        <v>0</v>
      </c>
      <c r="R168" s="931"/>
      <c r="S168" s="931"/>
      <c r="T168" s="931"/>
      <c r="W168" s="922"/>
      <c r="X168" s="922"/>
      <c r="Z168" s="928"/>
      <c r="AA168" s="928"/>
      <c r="AB168" s="928"/>
      <c r="AC168" s="928"/>
      <c r="AD168" s="928"/>
      <c r="AE168" s="928"/>
      <c r="AF168" s="928"/>
      <c r="AG168" s="928"/>
      <c r="AH168" s="928"/>
      <c r="AI168" s="928"/>
      <c r="AJ168" s="928"/>
      <c r="AK168" s="928"/>
      <c r="AL168" s="928"/>
      <c r="AM168" s="928"/>
      <c r="AN168" s="928"/>
      <c r="AO168" s="928"/>
      <c r="AP168" s="928"/>
      <c r="AQ168" s="928"/>
      <c r="AR168" s="928"/>
      <c r="AS168" s="928"/>
      <c r="AT168" s="928"/>
      <c r="AU168" s="928"/>
      <c r="AV168" s="928"/>
      <c r="AW168" s="928"/>
      <c r="AX168" s="928"/>
      <c r="AY168" s="928"/>
      <c r="AZ168" s="928"/>
      <c r="BA168" s="928"/>
      <c r="BB168" s="928"/>
      <c r="BC168" s="928"/>
      <c r="BD168" s="928"/>
      <c r="BE168" s="928"/>
      <c r="BF168" s="928"/>
      <c r="BG168" s="928"/>
      <c r="BH168" s="928"/>
      <c r="BI168" s="928"/>
      <c r="BJ168" s="928"/>
      <c r="BK168" s="928"/>
      <c r="BL168" s="928"/>
      <c r="BM168" s="928"/>
      <c r="BN168" s="928"/>
      <c r="BO168" s="928"/>
      <c r="BP168" s="928"/>
      <c r="BQ168" s="928"/>
      <c r="BR168" s="928"/>
      <c r="BS168" s="928"/>
      <c r="BT168" s="928"/>
      <c r="BU168" s="928"/>
      <c r="BV168" s="928"/>
      <c r="BW168" s="928"/>
      <c r="BX168" s="928"/>
      <c r="BY168" s="928"/>
      <c r="BZ168" s="928"/>
      <c r="CA168" s="928"/>
      <c r="CB168" s="928"/>
      <c r="CC168" s="928"/>
      <c r="CD168" s="928"/>
      <c r="CE168" s="928"/>
      <c r="CF168" s="928"/>
      <c r="CG168" s="928"/>
      <c r="CH168" s="928"/>
      <c r="CI168" s="928"/>
      <c r="CJ168" s="928"/>
      <c r="CK168" s="928"/>
      <c r="CL168" s="928"/>
      <c r="CM168" s="928"/>
      <c r="CN168" s="928"/>
      <c r="CO168" s="928"/>
      <c r="CP168" s="928"/>
      <c r="CQ168" s="928"/>
      <c r="CR168" s="928"/>
      <c r="CS168" s="928"/>
      <c r="CT168" s="928"/>
      <c r="CU168" s="928"/>
      <c r="CV168" s="928"/>
      <c r="CW168" s="928"/>
      <c r="CX168" s="928"/>
      <c r="CY168" s="928"/>
      <c r="CZ168" s="928"/>
      <c r="DA168" s="928"/>
      <c r="DB168" s="928"/>
      <c r="DC168" s="928"/>
      <c r="DD168" s="928"/>
      <c r="DE168" s="928"/>
      <c r="DF168" s="928"/>
      <c r="DG168" s="928"/>
      <c r="DH168" s="928"/>
      <c r="DI168" s="928"/>
      <c r="DJ168" s="928"/>
      <c r="DK168" s="928"/>
      <c r="DL168" s="928"/>
      <c r="DM168" s="928"/>
      <c r="DN168" s="928"/>
      <c r="DO168" s="928"/>
      <c r="DP168" s="928"/>
      <c r="DQ168" s="928"/>
      <c r="DR168" s="928"/>
      <c r="DS168" s="928"/>
      <c r="DT168" s="928"/>
      <c r="DU168" s="928"/>
      <c r="DV168" s="928"/>
      <c r="DW168" s="928"/>
      <c r="DX168" s="928"/>
      <c r="DY168" s="928"/>
      <c r="DZ168" s="928"/>
      <c r="EA168" s="928"/>
      <c r="EB168" s="928"/>
      <c r="EC168" s="928"/>
      <c r="ED168" s="928"/>
      <c r="EE168" s="928"/>
      <c r="EF168" s="928"/>
      <c r="EG168" s="928"/>
      <c r="EH168" s="928"/>
      <c r="EI168" s="928"/>
      <c r="EJ168" s="928"/>
      <c r="EK168" s="928"/>
      <c r="EL168" s="928"/>
      <c r="EM168" s="928"/>
      <c r="EN168" s="928"/>
      <c r="EO168" s="928"/>
      <c r="EP168" s="928"/>
      <c r="EQ168" s="928"/>
      <c r="ER168" s="928"/>
      <c r="ES168" s="928"/>
      <c r="ET168" s="928"/>
      <c r="EU168" s="928"/>
      <c r="EV168" s="928"/>
      <c r="EW168" s="928"/>
      <c r="EX168" s="928"/>
      <c r="EY168" s="928"/>
      <c r="EZ168" s="928"/>
      <c r="FA168" s="928"/>
      <c r="FB168" s="928"/>
      <c r="FC168" s="928"/>
      <c r="FD168" s="928"/>
      <c r="FE168" s="928"/>
      <c r="FF168" s="928"/>
      <c r="FG168" s="928"/>
      <c r="FH168" s="928"/>
      <c r="FI168" s="928"/>
      <c r="FJ168" s="928"/>
      <c r="FK168" s="928"/>
      <c r="FL168" s="928"/>
      <c r="FM168" s="928"/>
      <c r="FN168" s="928"/>
      <c r="FO168" s="928"/>
      <c r="FP168" s="928"/>
      <c r="FQ168" s="928"/>
      <c r="FR168" s="928"/>
      <c r="FS168" s="928"/>
      <c r="FT168" s="928"/>
      <c r="FU168" s="928"/>
      <c r="FV168" s="928"/>
      <c r="FW168" s="928"/>
      <c r="FX168" s="928"/>
      <c r="FY168" s="928"/>
      <c r="FZ168" s="928"/>
      <c r="GA168" s="928"/>
      <c r="GB168" s="928"/>
      <c r="GC168" s="928"/>
      <c r="GD168" s="928"/>
      <c r="GE168" s="928"/>
      <c r="GF168" s="928"/>
      <c r="GG168" s="928"/>
      <c r="GH168" s="928"/>
      <c r="GI168" s="928"/>
      <c r="GJ168" s="928"/>
      <c r="GK168" s="928"/>
      <c r="GL168" s="928"/>
      <c r="GM168" s="928"/>
      <c r="GN168" s="928"/>
      <c r="GO168" s="928"/>
      <c r="GP168" s="928"/>
      <c r="GQ168" s="928"/>
      <c r="GR168" s="928"/>
      <c r="GS168" s="928"/>
      <c r="GT168" s="928"/>
      <c r="GU168" s="928"/>
      <c r="GV168" s="928"/>
      <c r="GW168" s="928"/>
      <c r="GX168" s="928"/>
      <c r="GY168" s="928"/>
      <c r="GZ168" s="928"/>
      <c r="HA168" s="928"/>
      <c r="HB168" s="928"/>
      <c r="HC168" s="928"/>
      <c r="HD168" s="928"/>
      <c r="HE168" s="928"/>
      <c r="HF168" s="928"/>
      <c r="HG168" s="928"/>
      <c r="HH168" s="928"/>
      <c r="HI168" s="928"/>
      <c r="HJ168" s="928"/>
      <c r="HK168" s="928"/>
      <c r="HL168" s="928"/>
      <c r="HM168" s="928"/>
      <c r="HN168" s="928"/>
      <c r="HO168" s="928"/>
      <c r="HP168" s="928"/>
      <c r="HQ168" s="928"/>
      <c r="HR168" s="928"/>
      <c r="HS168" s="928"/>
      <c r="HT168" s="928"/>
      <c r="HU168" s="928"/>
      <c r="HV168" s="928"/>
      <c r="HW168" s="928"/>
      <c r="HX168" s="928"/>
      <c r="HY168" s="928"/>
    </row>
    <row r="169" spans="1:233" s="927" customFormat="1">
      <c r="A169" s="929">
        <v>12</v>
      </c>
      <c r="B169" s="930" t="s">
        <v>1853</v>
      </c>
      <c r="C169" s="931">
        <f t="shared" si="28"/>
        <v>12978</v>
      </c>
      <c r="D169" s="931"/>
      <c r="E169" s="931">
        <v>12978</v>
      </c>
      <c r="F169" s="931"/>
      <c r="G169" s="931">
        <f t="shared" si="29"/>
        <v>0</v>
      </c>
      <c r="H169" s="931"/>
      <c r="I169" s="931"/>
      <c r="J169" s="931">
        <f t="shared" si="30"/>
        <v>12978</v>
      </c>
      <c r="K169" s="931"/>
      <c r="L169" s="931">
        <v>12978</v>
      </c>
      <c r="M169" s="931"/>
      <c r="N169" s="931">
        <f t="shared" si="31"/>
        <v>0</v>
      </c>
      <c r="O169" s="931"/>
      <c r="P169" s="931"/>
      <c r="Q169" s="931">
        <f t="shared" si="32"/>
        <v>0</v>
      </c>
      <c r="R169" s="931"/>
      <c r="S169" s="931"/>
      <c r="T169" s="931"/>
      <c r="W169" s="922"/>
      <c r="X169" s="922"/>
      <c r="Z169" s="928"/>
      <c r="AA169" s="928"/>
      <c r="AB169" s="928"/>
      <c r="AC169" s="928"/>
      <c r="AD169" s="928"/>
      <c r="AE169" s="928"/>
      <c r="AF169" s="928"/>
      <c r="AG169" s="928"/>
      <c r="AH169" s="928"/>
      <c r="AI169" s="928"/>
      <c r="AJ169" s="928"/>
      <c r="AK169" s="928"/>
      <c r="AL169" s="928"/>
      <c r="AM169" s="928"/>
      <c r="AN169" s="928"/>
      <c r="AO169" s="928"/>
      <c r="AP169" s="928"/>
      <c r="AQ169" s="928"/>
      <c r="AR169" s="928"/>
      <c r="AS169" s="928"/>
      <c r="AT169" s="928"/>
      <c r="AU169" s="928"/>
      <c r="AV169" s="928"/>
      <c r="AW169" s="928"/>
      <c r="AX169" s="928"/>
      <c r="AY169" s="928"/>
      <c r="AZ169" s="928"/>
      <c r="BA169" s="928"/>
      <c r="BB169" s="928"/>
      <c r="BC169" s="928"/>
      <c r="BD169" s="928"/>
      <c r="BE169" s="928"/>
      <c r="BF169" s="928"/>
      <c r="BG169" s="928"/>
      <c r="BH169" s="928"/>
      <c r="BI169" s="928"/>
      <c r="BJ169" s="928"/>
      <c r="BK169" s="928"/>
      <c r="BL169" s="928"/>
      <c r="BM169" s="928"/>
      <c r="BN169" s="928"/>
      <c r="BO169" s="928"/>
      <c r="BP169" s="928"/>
      <c r="BQ169" s="928"/>
      <c r="BR169" s="928"/>
      <c r="BS169" s="928"/>
      <c r="BT169" s="928"/>
      <c r="BU169" s="928"/>
      <c r="BV169" s="928"/>
      <c r="BW169" s="928"/>
      <c r="BX169" s="928"/>
      <c r="BY169" s="928"/>
      <c r="BZ169" s="928"/>
      <c r="CA169" s="928"/>
      <c r="CB169" s="928"/>
      <c r="CC169" s="928"/>
      <c r="CD169" s="928"/>
      <c r="CE169" s="928"/>
      <c r="CF169" s="928"/>
      <c r="CG169" s="928"/>
      <c r="CH169" s="928"/>
      <c r="CI169" s="928"/>
      <c r="CJ169" s="928"/>
      <c r="CK169" s="928"/>
      <c r="CL169" s="928"/>
      <c r="CM169" s="928"/>
      <c r="CN169" s="928"/>
      <c r="CO169" s="928"/>
      <c r="CP169" s="928"/>
      <c r="CQ169" s="928"/>
      <c r="CR169" s="928"/>
      <c r="CS169" s="928"/>
      <c r="CT169" s="928"/>
      <c r="CU169" s="928"/>
      <c r="CV169" s="928"/>
      <c r="CW169" s="928"/>
      <c r="CX169" s="928"/>
      <c r="CY169" s="928"/>
      <c r="CZ169" s="928"/>
      <c r="DA169" s="928"/>
      <c r="DB169" s="928"/>
      <c r="DC169" s="928"/>
      <c r="DD169" s="928"/>
      <c r="DE169" s="928"/>
      <c r="DF169" s="928"/>
      <c r="DG169" s="928"/>
      <c r="DH169" s="928"/>
      <c r="DI169" s="928"/>
      <c r="DJ169" s="928"/>
      <c r="DK169" s="928"/>
      <c r="DL169" s="928"/>
      <c r="DM169" s="928"/>
      <c r="DN169" s="928"/>
      <c r="DO169" s="928"/>
      <c r="DP169" s="928"/>
      <c r="DQ169" s="928"/>
      <c r="DR169" s="928"/>
      <c r="DS169" s="928"/>
      <c r="DT169" s="928"/>
      <c r="DU169" s="928"/>
      <c r="DV169" s="928"/>
      <c r="DW169" s="928"/>
      <c r="DX169" s="928"/>
      <c r="DY169" s="928"/>
      <c r="DZ169" s="928"/>
      <c r="EA169" s="928"/>
      <c r="EB169" s="928"/>
      <c r="EC169" s="928"/>
      <c r="ED169" s="928"/>
      <c r="EE169" s="928"/>
      <c r="EF169" s="928"/>
      <c r="EG169" s="928"/>
      <c r="EH169" s="928"/>
      <c r="EI169" s="928"/>
      <c r="EJ169" s="928"/>
      <c r="EK169" s="928"/>
      <c r="EL169" s="928"/>
      <c r="EM169" s="928"/>
      <c r="EN169" s="928"/>
      <c r="EO169" s="928"/>
      <c r="EP169" s="928"/>
      <c r="EQ169" s="928"/>
      <c r="ER169" s="928"/>
      <c r="ES169" s="928"/>
      <c r="ET169" s="928"/>
      <c r="EU169" s="928"/>
      <c r="EV169" s="928"/>
      <c r="EW169" s="928"/>
      <c r="EX169" s="928"/>
      <c r="EY169" s="928"/>
      <c r="EZ169" s="928"/>
      <c r="FA169" s="928"/>
      <c r="FB169" s="928"/>
      <c r="FC169" s="928"/>
      <c r="FD169" s="928"/>
      <c r="FE169" s="928"/>
      <c r="FF169" s="928"/>
      <c r="FG169" s="928"/>
      <c r="FH169" s="928"/>
      <c r="FI169" s="928"/>
      <c r="FJ169" s="928"/>
      <c r="FK169" s="928"/>
      <c r="FL169" s="928"/>
      <c r="FM169" s="928"/>
      <c r="FN169" s="928"/>
      <c r="FO169" s="928"/>
      <c r="FP169" s="928"/>
      <c r="FQ169" s="928"/>
      <c r="FR169" s="928"/>
      <c r="FS169" s="928"/>
      <c r="FT169" s="928"/>
      <c r="FU169" s="928"/>
      <c r="FV169" s="928"/>
      <c r="FW169" s="928"/>
      <c r="FX169" s="928"/>
      <c r="FY169" s="928"/>
      <c r="FZ169" s="928"/>
      <c r="GA169" s="928"/>
      <c r="GB169" s="928"/>
      <c r="GC169" s="928"/>
      <c r="GD169" s="928"/>
      <c r="GE169" s="928"/>
      <c r="GF169" s="928"/>
      <c r="GG169" s="928"/>
      <c r="GH169" s="928"/>
      <c r="GI169" s="928"/>
      <c r="GJ169" s="928"/>
      <c r="GK169" s="928"/>
      <c r="GL169" s="928"/>
      <c r="GM169" s="928"/>
      <c r="GN169" s="928"/>
      <c r="GO169" s="928"/>
      <c r="GP169" s="928"/>
      <c r="GQ169" s="928"/>
      <c r="GR169" s="928"/>
      <c r="GS169" s="928"/>
      <c r="GT169" s="928"/>
      <c r="GU169" s="928"/>
      <c r="GV169" s="928"/>
      <c r="GW169" s="928"/>
      <c r="GX169" s="928"/>
      <c r="GY169" s="928"/>
      <c r="GZ169" s="928"/>
      <c r="HA169" s="928"/>
      <c r="HB169" s="928"/>
      <c r="HC169" s="928"/>
      <c r="HD169" s="928"/>
      <c r="HE169" s="928"/>
      <c r="HF169" s="928"/>
      <c r="HG169" s="928"/>
      <c r="HH169" s="928"/>
      <c r="HI169" s="928"/>
      <c r="HJ169" s="928"/>
      <c r="HK169" s="928"/>
      <c r="HL169" s="928"/>
      <c r="HM169" s="928"/>
      <c r="HN169" s="928"/>
      <c r="HO169" s="928"/>
      <c r="HP169" s="928"/>
      <c r="HQ169" s="928"/>
      <c r="HR169" s="928"/>
      <c r="HS169" s="928"/>
      <c r="HT169" s="928"/>
      <c r="HU169" s="928"/>
      <c r="HV169" s="928"/>
      <c r="HW169" s="928"/>
      <c r="HX169" s="928"/>
      <c r="HY169" s="928"/>
    </row>
    <row r="170" spans="1:233" s="927" customFormat="1">
      <c r="A170" s="929">
        <v>13</v>
      </c>
      <c r="B170" s="930" t="s">
        <v>1854</v>
      </c>
      <c r="C170" s="931">
        <f t="shared" si="28"/>
        <v>24489</v>
      </c>
      <c r="D170" s="931"/>
      <c r="E170" s="931">
        <v>24489</v>
      </c>
      <c r="F170" s="931"/>
      <c r="G170" s="931">
        <f t="shared" si="29"/>
        <v>0</v>
      </c>
      <c r="H170" s="931"/>
      <c r="I170" s="931"/>
      <c r="J170" s="931">
        <f t="shared" si="30"/>
        <v>24489</v>
      </c>
      <c r="K170" s="931"/>
      <c r="L170" s="931">
        <v>24489</v>
      </c>
      <c r="M170" s="931"/>
      <c r="N170" s="931">
        <f t="shared" si="31"/>
        <v>0</v>
      </c>
      <c r="O170" s="931"/>
      <c r="P170" s="931"/>
      <c r="Q170" s="931">
        <f t="shared" si="32"/>
        <v>0</v>
      </c>
      <c r="R170" s="931"/>
      <c r="S170" s="931"/>
      <c r="T170" s="931"/>
      <c r="W170" s="922"/>
      <c r="X170" s="922"/>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c r="DI170" s="928"/>
      <c r="DJ170" s="928"/>
      <c r="DK170" s="928"/>
      <c r="DL170" s="928"/>
      <c r="DM170" s="928"/>
      <c r="DN170" s="928"/>
      <c r="DO170" s="928"/>
      <c r="DP170" s="928"/>
      <c r="DQ170" s="928"/>
      <c r="DR170" s="928"/>
      <c r="DS170" s="928"/>
      <c r="DT170" s="928"/>
      <c r="DU170" s="928"/>
      <c r="DV170" s="928"/>
      <c r="DW170" s="928"/>
      <c r="DX170" s="928"/>
      <c r="DY170" s="928"/>
      <c r="DZ170" s="928"/>
      <c r="EA170" s="928"/>
      <c r="EB170" s="928"/>
      <c r="EC170" s="928"/>
      <c r="ED170" s="928"/>
      <c r="EE170" s="928"/>
      <c r="EF170" s="928"/>
      <c r="EG170" s="928"/>
      <c r="EH170" s="928"/>
      <c r="EI170" s="928"/>
      <c r="EJ170" s="928"/>
      <c r="EK170" s="928"/>
      <c r="EL170" s="928"/>
      <c r="EM170" s="928"/>
      <c r="EN170" s="928"/>
      <c r="EO170" s="928"/>
      <c r="EP170" s="928"/>
      <c r="EQ170" s="928"/>
      <c r="ER170" s="928"/>
      <c r="ES170" s="928"/>
      <c r="ET170" s="928"/>
      <c r="EU170" s="928"/>
      <c r="EV170" s="928"/>
      <c r="EW170" s="928"/>
      <c r="EX170" s="928"/>
      <c r="EY170" s="928"/>
      <c r="EZ170" s="928"/>
      <c r="FA170" s="928"/>
      <c r="FB170" s="928"/>
      <c r="FC170" s="928"/>
      <c r="FD170" s="928"/>
      <c r="FE170" s="928"/>
      <c r="FF170" s="928"/>
      <c r="FG170" s="928"/>
      <c r="FH170" s="928"/>
      <c r="FI170" s="928"/>
      <c r="FJ170" s="928"/>
      <c r="FK170" s="928"/>
      <c r="FL170" s="928"/>
      <c r="FM170" s="928"/>
      <c r="FN170" s="928"/>
      <c r="FO170" s="928"/>
      <c r="FP170" s="928"/>
      <c r="FQ170" s="928"/>
      <c r="FR170" s="928"/>
      <c r="FS170" s="928"/>
      <c r="FT170" s="928"/>
      <c r="FU170" s="928"/>
      <c r="FV170" s="928"/>
      <c r="FW170" s="928"/>
      <c r="FX170" s="928"/>
      <c r="FY170" s="928"/>
      <c r="FZ170" s="928"/>
      <c r="GA170" s="928"/>
      <c r="GB170" s="928"/>
      <c r="GC170" s="928"/>
      <c r="GD170" s="928"/>
      <c r="GE170" s="928"/>
      <c r="GF170" s="928"/>
      <c r="GG170" s="928"/>
      <c r="GH170" s="928"/>
      <c r="GI170" s="928"/>
      <c r="GJ170" s="928"/>
      <c r="GK170" s="928"/>
      <c r="GL170" s="928"/>
      <c r="GM170" s="928"/>
      <c r="GN170" s="928"/>
      <c r="GO170" s="928"/>
      <c r="GP170" s="928"/>
      <c r="GQ170" s="928"/>
      <c r="GR170" s="928"/>
      <c r="GS170" s="928"/>
      <c r="GT170" s="928"/>
      <c r="GU170" s="928"/>
      <c r="GV170" s="928"/>
      <c r="GW170" s="928"/>
      <c r="GX170" s="928"/>
      <c r="GY170" s="928"/>
      <c r="GZ170" s="928"/>
      <c r="HA170" s="928"/>
      <c r="HB170" s="928"/>
      <c r="HC170" s="928"/>
      <c r="HD170" s="928"/>
      <c r="HE170" s="928"/>
      <c r="HF170" s="928"/>
      <c r="HG170" s="928"/>
      <c r="HH170" s="928"/>
      <c r="HI170" s="928"/>
      <c r="HJ170" s="928"/>
      <c r="HK170" s="928"/>
      <c r="HL170" s="928"/>
      <c r="HM170" s="928"/>
      <c r="HN170" s="928"/>
      <c r="HO170" s="928"/>
      <c r="HP170" s="928"/>
      <c r="HQ170" s="928"/>
      <c r="HR170" s="928"/>
      <c r="HS170" s="928"/>
      <c r="HT170" s="928"/>
      <c r="HU170" s="928"/>
      <c r="HV170" s="928"/>
      <c r="HW170" s="928"/>
      <c r="HX170" s="928"/>
      <c r="HY170" s="928"/>
    </row>
    <row r="171" spans="1:233" s="927" customFormat="1">
      <c r="A171" s="929">
        <v>14</v>
      </c>
      <c r="B171" s="930" t="s">
        <v>1855</v>
      </c>
      <c r="C171" s="931">
        <f t="shared" si="28"/>
        <v>12485</v>
      </c>
      <c r="D171" s="931"/>
      <c r="E171" s="931">
        <v>12485</v>
      </c>
      <c r="F171" s="931"/>
      <c r="G171" s="931">
        <f t="shared" si="29"/>
        <v>0</v>
      </c>
      <c r="H171" s="931"/>
      <c r="I171" s="931"/>
      <c r="J171" s="931">
        <f t="shared" si="30"/>
        <v>12485</v>
      </c>
      <c r="K171" s="931"/>
      <c r="L171" s="931">
        <v>12485</v>
      </c>
      <c r="M171" s="931"/>
      <c r="N171" s="931">
        <f t="shared" si="31"/>
        <v>0</v>
      </c>
      <c r="O171" s="931"/>
      <c r="P171" s="931"/>
      <c r="Q171" s="931">
        <f t="shared" si="32"/>
        <v>0</v>
      </c>
      <c r="R171" s="931"/>
      <c r="S171" s="931"/>
      <c r="T171" s="931"/>
      <c r="W171" s="922"/>
      <c r="X171" s="922"/>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c r="DI171" s="928"/>
      <c r="DJ171" s="928"/>
      <c r="DK171" s="928"/>
      <c r="DL171" s="928"/>
      <c r="DM171" s="928"/>
      <c r="DN171" s="928"/>
      <c r="DO171" s="928"/>
      <c r="DP171" s="928"/>
      <c r="DQ171" s="928"/>
      <c r="DR171" s="928"/>
      <c r="DS171" s="928"/>
      <c r="DT171" s="928"/>
      <c r="DU171" s="928"/>
      <c r="DV171" s="928"/>
      <c r="DW171" s="928"/>
      <c r="DX171" s="928"/>
      <c r="DY171" s="928"/>
      <c r="DZ171" s="928"/>
      <c r="EA171" s="928"/>
      <c r="EB171" s="928"/>
      <c r="EC171" s="928"/>
      <c r="ED171" s="928"/>
      <c r="EE171" s="928"/>
      <c r="EF171" s="928"/>
      <c r="EG171" s="928"/>
      <c r="EH171" s="928"/>
      <c r="EI171" s="928"/>
      <c r="EJ171" s="928"/>
      <c r="EK171" s="928"/>
      <c r="EL171" s="928"/>
      <c r="EM171" s="928"/>
      <c r="EN171" s="928"/>
      <c r="EO171" s="928"/>
      <c r="EP171" s="928"/>
      <c r="EQ171" s="928"/>
      <c r="ER171" s="928"/>
      <c r="ES171" s="928"/>
      <c r="ET171" s="928"/>
      <c r="EU171" s="928"/>
      <c r="EV171" s="928"/>
      <c r="EW171" s="928"/>
      <c r="EX171" s="928"/>
      <c r="EY171" s="928"/>
      <c r="EZ171" s="928"/>
      <c r="FA171" s="928"/>
      <c r="FB171" s="928"/>
      <c r="FC171" s="928"/>
      <c r="FD171" s="928"/>
      <c r="FE171" s="928"/>
      <c r="FF171" s="928"/>
      <c r="FG171" s="928"/>
      <c r="FH171" s="928"/>
      <c r="FI171" s="928"/>
      <c r="FJ171" s="928"/>
      <c r="FK171" s="928"/>
      <c r="FL171" s="928"/>
      <c r="FM171" s="928"/>
      <c r="FN171" s="928"/>
      <c r="FO171" s="928"/>
      <c r="FP171" s="928"/>
      <c r="FQ171" s="928"/>
      <c r="FR171" s="928"/>
      <c r="FS171" s="928"/>
      <c r="FT171" s="928"/>
      <c r="FU171" s="928"/>
      <c r="FV171" s="928"/>
      <c r="FW171" s="928"/>
      <c r="FX171" s="928"/>
      <c r="FY171" s="928"/>
      <c r="FZ171" s="928"/>
      <c r="GA171" s="928"/>
      <c r="GB171" s="928"/>
      <c r="GC171" s="928"/>
      <c r="GD171" s="928"/>
      <c r="GE171" s="928"/>
      <c r="GF171" s="928"/>
      <c r="GG171" s="928"/>
      <c r="GH171" s="928"/>
      <c r="GI171" s="928"/>
      <c r="GJ171" s="928"/>
      <c r="GK171" s="928"/>
      <c r="GL171" s="928"/>
      <c r="GM171" s="928"/>
      <c r="GN171" s="928"/>
      <c r="GO171" s="928"/>
      <c r="GP171" s="928"/>
      <c r="GQ171" s="928"/>
      <c r="GR171" s="928"/>
      <c r="GS171" s="928"/>
      <c r="GT171" s="928"/>
      <c r="GU171" s="928"/>
      <c r="GV171" s="928"/>
      <c r="GW171" s="928"/>
      <c r="GX171" s="928"/>
      <c r="GY171" s="928"/>
      <c r="GZ171" s="928"/>
      <c r="HA171" s="928"/>
      <c r="HB171" s="928"/>
      <c r="HC171" s="928"/>
      <c r="HD171" s="928"/>
      <c r="HE171" s="928"/>
      <c r="HF171" s="928"/>
      <c r="HG171" s="928"/>
      <c r="HH171" s="928"/>
      <c r="HI171" s="928"/>
      <c r="HJ171" s="928"/>
      <c r="HK171" s="928"/>
      <c r="HL171" s="928"/>
      <c r="HM171" s="928"/>
      <c r="HN171" s="928"/>
      <c r="HO171" s="928"/>
      <c r="HP171" s="928"/>
      <c r="HQ171" s="928"/>
      <c r="HR171" s="928"/>
      <c r="HS171" s="928"/>
      <c r="HT171" s="928"/>
      <c r="HU171" s="928"/>
      <c r="HV171" s="928"/>
      <c r="HW171" s="928"/>
      <c r="HX171" s="928"/>
      <c r="HY171" s="928"/>
    </row>
    <row r="172" spans="1:233" s="927" customFormat="1">
      <c r="A172" s="929">
        <v>15</v>
      </c>
      <c r="B172" s="930" t="s">
        <v>1856</v>
      </c>
      <c r="C172" s="931">
        <f t="shared" si="28"/>
        <v>14985</v>
      </c>
      <c r="D172" s="931"/>
      <c r="E172" s="931">
        <v>14985</v>
      </c>
      <c r="F172" s="931"/>
      <c r="G172" s="931">
        <f t="shared" si="29"/>
        <v>0</v>
      </c>
      <c r="H172" s="931"/>
      <c r="I172" s="931"/>
      <c r="J172" s="931">
        <f t="shared" si="30"/>
        <v>14978</v>
      </c>
      <c r="K172" s="931"/>
      <c r="L172" s="931">
        <v>14978</v>
      </c>
      <c r="M172" s="931"/>
      <c r="N172" s="931">
        <f t="shared" si="31"/>
        <v>0</v>
      </c>
      <c r="O172" s="931"/>
      <c r="P172" s="931"/>
      <c r="Q172" s="931"/>
      <c r="R172" s="931"/>
      <c r="S172" s="931"/>
      <c r="T172" s="931"/>
      <c r="W172" s="922"/>
      <c r="X172" s="922"/>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c r="DI172" s="928"/>
      <c r="DJ172" s="928"/>
      <c r="DK172" s="928"/>
      <c r="DL172" s="928"/>
      <c r="DM172" s="928"/>
      <c r="DN172" s="928"/>
      <c r="DO172" s="928"/>
      <c r="DP172" s="928"/>
      <c r="DQ172" s="928"/>
      <c r="DR172" s="928"/>
      <c r="DS172" s="928"/>
      <c r="DT172" s="928"/>
      <c r="DU172" s="928"/>
      <c r="DV172" s="928"/>
      <c r="DW172" s="928"/>
      <c r="DX172" s="928"/>
      <c r="DY172" s="928"/>
      <c r="DZ172" s="928"/>
      <c r="EA172" s="928"/>
      <c r="EB172" s="928"/>
      <c r="EC172" s="928"/>
      <c r="ED172" s="928"/>
      <c r="EE172" s="928"/>
      <c r="EF172" s="928"/>
      <c r="EG172" s="928"/>
      <c r="EH172" s="928"/>
      <c r="EI172" s="928"/>
      <c r="EJ172" s="928"/>
      <c r="EK172" s="928"/>
      <c r="EL172" s="928"/>
      <c r="EM172" s="928"/>
      <c r="EN172" s="928"/>
      <c r="EO172" s="928"/>
      <c r="EP172" s="928"/>
      <c r="EQ172" s="928"/>
      <c r="ER172" s="928"/>
      <c r="ES172" s="928"/>
      <c r="ET172" s="928"/>
      <c r="EU172" s="928"/>
      <c r="EV172" s="928"/>
      <c r="EW172" s="928"/>
      <c r="EX172" s="928"/>
      <c r="EY172" s="928"/>
      <c r="EZ172" s="928"/>
      <c r="FA172" s="928"/>
      <c r="FB172" s="928"/>
      <c r="FC172" s="928"/>
      <c r="FD172" s="928"/>
      <c r="FE172" s="928"/>
      <c r="FF172" s="928"/>
      <c r="FG172" s="928"/>
      <c r="FH172" s="928"/>
      <c r="FI172" s="928"/>
      <c r="FJ172" s="928"/>
      <c r="FK172" s="928"/>
      <c r="FL172" s="928"/>
      <c r="FM172" s="928"/>
      <c r="FN172" s="928"/>
      <c r="FO172" s="928"/>
      <c r="FP172" s="928"/>
      <c r="FQ172" s="928"/>
      <c r="FR172" s="928"/>
      <c r="FS172" s="928"/>
      <c r="FT172" s="928"/>
      <c r="FU172" s="928"/>
      <c r="FV172" s="928"/>
      <c r="FW172" s="928"/>
      <c r="FX172" s="928"/>
      <c r="FY172" s="928"/>
      <c r="FZ172" s="928"/>
      <c r="GA172" s="928"/>
      <c r="GB172" s="928"/>
      <c r="GC172" s="928"/>
      <c r="GD172" s="928"/>
      <c r="GE172" s="928"/>
      <c r="GF172" s="928"/>
      <c r="GG172" s="928"/>
      <c r="GH172" s="928"/>
      <c r="GI172" s="928"/>
      <c r="GJ172" s="928"/>
      <c r="GK172" s="928"/>
      <c r="GL172" s="928"/>
      <c r="GM172" s="928"/>
      <c r="GN172" s="928"/>
      <c r="GO172" s="928"/>
      <c r="GP172" s="928"/>
      <c r="GQ172" s="928"/>
      <c r="GR172" s="928"/>
      <c r="GS172" s="928"/>
      <c r="GT172" s="928"/>
      <c r="GU172" s="928"/>
      <c r="GV172" s="928"/>
      <c r="GW172" s="928"/>
      <c r="GX172" s="928"/>
      <c r="GY172" s="928"/>
      <c r="GZ172" s="928"/>
      <c r="HA172" s="928"/>
      <c r="HB172" s="928"/>
      <c r="HC172" s="928"/>
      <c r="HD172" s="928"/>
      <c r="HE172" s="928"/>
      <c r="HF172" s="928"/>
      <c r="HG172" s="928"/>
      <c r="HH172" s="928"/>
      <c r="HI172" s="928"/>
      <c r="HJ172" s="928"/>
      <c r="HK172" s="928"/>
      <c r="HL172" s="928"/>
      <c r="HM172" s="928"/>
      <c r="HN172" s="928"/>
      <c r="HO172" s="928"/>
      <c r="HP172" s="928"/>
      <c r="HQ172" s="928"/>
      <c r="HR172" s="928"/>
      <c r="HS172" s="928"/>
      <c r="HT172" s="928"/>
      <c r="HU172" s="928"/>
      <c r="HV172" s="928"/>
      <c r="HW172" s="928"/>
      <c r="HX172" s="928"/>
      <c r="HY172" s="928"/>
    </row>
    <row r="173" spans="1:233" s="927" customFormat="1">
      <c r="A173" s="929">
        <v>16</v>
      </c>
      <c r="B173" s="930" t="s">
        <v>1857</v>
      </c>
      <c r="C173" s="931">
        <f t="shared" si="28"/>
        <v>21488</v>
      </c>
      <c r="D173" s="931"/>
      <c r="E173" s="931">
        <v>21488</v>
      </c>
      <c r="F173" s="931"/>
      <c r="G173" s="931">
        <f t="shared" si="29"/>
        <v>0</v>
      </c>
      <c r="H173" s="931"/>
      <c r="I173" s="931"/>
      <c r="J173" s="931">
        <f t="shared" si="30"/>
        <v>21488</v>
      </c>
      <c r="K173" s="931"/>
      <c r="L173" s="931">
        <v>21488</v>
      </c>
      <c r="M173" s="931"/>
      <c r="N173" s="931">
        <f t="shared" si="31"/>
        <v>0</v>
      </c>
      <c r="O173" s="931"/>
      <c r="P173" s="931"/>
      <c r="Q173" s="931"/>
      <c r="R173" s="931"/>
      <c r="S173" s="931"/>
      <c r="T173" s="931"/>
      <c r="W173" s="922"/>
      <c r="X173" s="922"/>
      <c r="Z173" s="928"/>
      <c r="AA173" s="928"/>
      <c r="AB173" s="928"/>
      <c r="AC173" s="928"/>
      <c r="AD173" s="928"/>
      <c r="AE173" s="928"/>
      <c r="AF173" s="928"/>
      <c r="AG173" s="928"/>
      <c r="AH173" s="928"/>
      <c r="AI173" s="928"/>
      <c r="AJ173" s="928"/>
      <c r="AK173" s="928"/>
      <c r="AL173" s="928"/>
      <c r="AM173" s="928"/>
      <c r="AN173" s="928"/>
      <c r="AO173" s="928"/>
      <c r="AP173" s="928"/>
      <c r="AQ173" s="928"/>
      <c r="AR173" s="928"/>
      <c r="AS173" s="928"/>
      <c r="AT173" s="928"/>
      <c r="AU173" s="928"/>
      <c r="AV173" s="928"/>
      <c r="AW173" s="928"/>
      <c r="AX173" s="928"/>
      <c r="AY173" s="928"/>
      <c r="AZ173" s="928"/>
      <c r="BA173" s="928"/>
      <c r="BB173" s="928"/>
      <c r="BC173" s="928"/>
      <c r="BD173" s="928"/>
      <c r="BE173" s="928"/>
      <c r="BF173" s="928"/>
      <c r="BG173" s="928"/>
      <c r="BH173" s="928"/>
      <c r="BI173" s="928"/>
      <c r="BJ173" s="928"/>
      <c r="BK173" s="928"/>
      <c r="BL173" s="928"/>
      <c r="BM173" s="928"/>
      <c r="BN173" s="928"/>
      <c r="BO173" s="928"/>
      <c r="BP173" s="928"/>
      <c r="BQ173" s="928"/>
      <c r="BR173" s="928"/>
      <c r="BS173" s="928"/>
      <c r="BT173" s="928"/>
      <c r="BU173" s="928"/>
      <c r="BV173" s="928"/>
      <c r="BW173" s="928"/>
      <c r="BX173" s="928"/>
      <c r="BY173" s="928"/>
      <c r="BZ173" s="928"/>
      <c r="CA173" s="928"/>
      <c r="CB173" s="928"/>
      <c r="CC173" s="928"/>
      <c r="CD173" s="928"/>
      <c r="CE173" s="928"/>
      <c r="CF173" s="928"/>
      <c r="CG173" s="928"/>
      <c r="CH173" s="928"/>
      <c r="CI173" s="928"/>
      <c r="CJ173" s="928"/>
      <c r="CK173" s="928"/>
      <c r="CL173" s="928"/>
      <c r="CM173" s="928"/>
      <c r="CN173" s="928"/>
      <c r="CO173" s="928"/>
      <c r="CP173" s="928"/>
      <c r="CQ173" s="928"/>
      <c r="CR173" s="928"/>
      <c r="CS173" s="928"/>
      <c r="CT173" s="928"/>
      <c r="CU173" s="928"/>
      <c r="CV173" s="928"/>
      <c r="CW173" s="928"/>
      <c r="CX173" s="928"/>
      <c r="CY173" s="928"/>
      <c r="CZ173" s="928"/>
      <c r="DA173" s="928"/>
      <c r="DB173" s="928"/>
      <c r="DC173" s="928"/>
      <c r="DD173" s="928"/>
      <c r="DE173" s="928"/>
      <c r="DF173" s="928"/>
      <c r="DG173" s="928"/>
      <c r="DH173" s="928"/>
      <c r="DI173" s="928"/>
      <c r="DJ173" s="928"/>
      <c r="DK173" s="928"/>
      <c r="DL173" s="928"/>
      <c r="DM173" s="928"/>
      <c r="DN173" s="928"/>
      <c r="DO173" s="928"/>
      <c r="DP173" s="928"/>
      <c r="DQ173" s="928"/>
      <c r="DR173" s="928"/>
      <c r="DS173" s="928"/>
      <c r="DT173" s="928"/>
      <c r="DU173" s="928"/>
      <c r="DV173" s="928"/>
      <c r="DW173" s="928"/>
      <c r="DX173" s="928"/>
      <c r="DY173" s="928"/>
      <c r="DZ173" s="928"/>
      <c r="EA173" s="928"/>
      <c r="EB173" s="928"/>
      <c r="EC173" s="928"/>
      <c r="ED173" s="928"/>
      <c r="EE173" s="928"/>
      <c r="EF173" s="928"/>
      <c r="EG173" s="928"/>
      <c r="EH173" s="928"/>
      <c r="EI173" s="928"/>
      <c r="EJ173" s="928"/>
      <c r="EK173" s="928"/>
      <c r="EL173" s="928"/>
      <c r="EM173" s="928"/>
      <c r="EN173" s="928"/>
      <c r="EO173" s="928"/>
      <c r="EP173" s="928"/>
      <c r="EQ173" s="928"/>
      <c r="ER173" s="928"/>
      <c r="ES173" s="928"/>
      <c r="ET173" s="928"/>
      <c r="EU173" s="928"/>
      <c r="EV173" s="928"/>
      <c r="EW173" s="928"/>
      <c r="EX173" s="928"/>
      <c r="EY173" s="928"/>
      <c r="EZ173" s="928"/>
      <c r="FA173" s="928"/>
      <c r="FB173" s="928"/>
      <c r="FC173" s="928"/>
      <c r="FD173" s="928"/>
      <c r="FE173" s="928"/>
      <c r="FF173" s="928"/>
      <c r="FG173" s="928"/>
      <c r="FH173" s="928"/>
      <c r="FI173" s="928"/>
      <c r="FJ173" s="928"/>
      <c r="FK173" s="928"/>
      <c r="FL173" s="928"/>
      <c r="FM173" s="928"/>
      <c r="FN173" s="928"/>
      <c r="FO173" s="928"/>
      <c r="FP173" s="928"/>
      <c r="FQ173" s="928"/>
      <c r="FR173" s="928"/>
      <c r="FS173" s="928"/>
      <c r="FT173" s="928"/>
      <c r="FU173" s="928"/>
      <c r="FV173" s="928"/>
      <c r="FW173" s="928"/>
      <c r="FX173" s="928"/>
      <c r="FY173" s="928"/>
      <c r="FZ173" s="928"/>
      <c r="GA173" s="928"/>
      <c r="GB173" s="928"/>
      <c r="GC173" s="928"/>
      <c r="GD173" s="928"/>
      <c r="GE173" s="928"/>
      <c r="GF173" s="928"/>
      <c r="GG173" s="928"/>
      <c r="GH173" s="928"/>
      <c r="GI173" s="928"/>
      <c r="GJ173" s="928"/>
      <c r="GK173" s="928"/>
      <c r="GL173" s="928"/>
      <c r="GM173" s="928"/>
      <c r="GN173" s="928"/>
      <c r="GO173" s="928"/>
      <c r="GP173" s="928"/>
      <c r="GQ173" s="928"/>
      <c r="GR173" s="928"/>
      <c r="GS173" s="928"/>
      <c r="GT173" s="928"/>
      <c r="GU173" s="928"/>
      <c r="GV173" s="928"/>
      <c r="GW173" s="928"/>
      <c r="GX173" s="928"/>
      <c r="GY173" s="928"/>
      <c r="GZ173" s="928"/>
      <c r="HA173" s="928"/>
      <c r="HB173" s="928"/>
      <c r="HC173" s="928"/>
      <c r="HD173" s="928"/>
      <c r="HE173" s="928"/>
      <c r="HF173" s="928"/>
      <c r="HG173" s="928"/>
      <c r="HH173" s="928"/>
      <c r="HI173" s="928"/>
      <c r="HJ173" s="928"/>
      <c r="HK173" s="928"/>
      <c r="HL173" s="928"/>
      <c r="HM173" s="928"/>
      <c r="HN173" s="928"/>
      <c r="HO173" s="928"/>
      <c r="HP173" s="928"/>
      <c r="HQ173" s="928"/>
      <c r="HR173" s="928"/>
      <c r="HS173" s="928"/>
      <c r="HT173" s="928"/>
      <c r="HU173" s="928"/>
      <c r="HV173" s="928"/>
      <c r="HW173" s="928"/>
      <c r="HX173" s="928"/>
      <c r="HY173" s="928"/>
    </row>
    <row r="174" spans="1:233" s="927" customFormat="1">
      <c r="A174" s="929">
        <v>17</v>
      </c>
      <c r="B174" s="930" t="s">
        <v>1858</v>
      </c>
      <c r="C174" s="931">
        <f t="shared" si="28"/>
        <v>7655</v>
      </c>
      <c r="D174" s="931"/>
      <c r="E174" s="931">
        <v>7555</v>
      </c>
      <c r="F174" s="931"/>
      <c r="G174" s="931">
        <f t="shared" si="29"/>
        <v>100</v>
      </c>
      <c r="H174" s="931"/>
      <c r="I174" s="931">
        <v>100</v>
      </c>
      <c r="J174" s="931">
        <f t="shared" si="30"/>
        <v>7647</v>
      </c>
      <c r="K174" s="931"/>
      <c r="L174" s="931">
        <v>7547</v>
      </c>
      <c r="M174" s="931"/>
      <c r="N174" s="931">
        <f t="shared" si="31"/>
        <v>100</v>
      </c>
      <c r="O174" s="931"/>
      <c r="P174" s="931">
        <v>100</v>
      </c>
      <c r="Q174" s="931"/>
      <c r="R174" s="931"/>
      <c r="S174" s="931"/>
      <c r="T174" s="931"/>
      <c r="W174" s="922"/>
      <c r="X174" s="922"/>
      <c r="Z174" s="928"/>
      <c r="AA174" s="928"/>
      <c r="AB174" s="928"/>
      <c r="AC174" s="928"/>
      <c r="AD174" s="928"/>
      <c r="AE174" s="928"/>
      <c r="AF174" s="928"/>
      <c r="AG174" s="928"/>
      <c r="AH174" s="928"/>
      <c r="AI174" s="928"/>
      <c r="AJ174" s="928"/>
      <c r="AK174" s="928"/>
      <c r="AL174" s="928"/>
      <c r="AM174" s="928"/>
      <c r="AN174" s="928"/>
      <c r="AO174" s="928"/>
      <c r="AP174" s="928"/>
      <c r="AQ174" s="928"/>
      <c r="AR174" s="928"/>
      <c r="AS174" s="928"/>
      <c r="AT174" s="928"/>
      <c r="AU174" s="928"/>
      <c r="AV174" s="928"/>
      <c r="AW174" s="928"/>
      <c r="AX174" s="928"/>
      <c r="AY174" s="928"/>
      <c r="AZ174" s="928"/>
      <c r="BA174" s="928"/>
      <c r="BB174" s="928"/>
      <c r="BC174" s="928"/>
      <c r="BD174" s="928"/>
      <c r="BE174" s="928"/>
      <c r="BF174" s="928"/>
      <c r="BG174" s="928"/>
      <c r="BH174" s="928"/>
      <c r="BI174" s="928"/>
      <c r="BJ174" s="928"/>
      <c r="BK174" s="928"/>
      <c r="BL174" s="928"/>
      <c r="BM174" s="928"/>
      <c r="BN174" s="928"/>
      <c r="BO174" s="928"/>
      <c r="BP174" s="928"/>
      <c r="BQ174" s="928"/>
      <c r="BR174" s="928"/>
      <c r="BS174" s="928"/>
      <c r="BT174" s="928"/>
      <c r="BU174" s="928"/>
      <c r="BV174" s="928"/>
      <c r="BW174" s="928"/>
      <c r="BX174" s="928"/>
      <c r="BY174" s="928"/>
      <c r="BZ174" s="928"/>
      <c r="CA174" s="928"/>
      <c r="CB174" s="928"/>
      <c r="CC174" s="928"/>
      <c r="CD174" s="928"/>
      <c r="CE174" s="928"/>
      <c r="CF174" s="928"/>
      <c r="CG174" s="928"/>
      <c r="CH174" s="928"/>
      <c r="CI174" s="928"/>
      <c r="CJ174" s="928"/>
      <c r="CK174" s="928"/>
      <c r="CL174" s="928"/>
      <c r="CM174" s="928"/>
      <c r="CN174" s="928"/>
      <c r="CO174" s="928"/>
      <c r="CP174" s="928"/>
      <c r="CQ174" s="928"/>
      <c r="CR174" s="928"/>
      <c r="CS174" s="928"/>
      <c r="CT174" s="928"/>
      <c r="CU174" s="928"/>
      <c r="CV174" s="928"/>
      <c r="CW174" s="928"/>
      <c r="CX174" s="928"/>
      <c r="CY174" s="928"/>
      <c r="CZ174" s="928"/>
      <c r="DA174" s="928"/>
      <c r="DB174" s="928"/>
      <c r="DC174" s="928"/>
      <c r="DD174" s="928"/>
      <c r="DE174" s="928"/>
      <c r="DF174" s="928"/>
      <c r="DG174" s="928"/>
      <c r="DH174" s="928"/>
      <c r="DI174" s="928"/>
      <c r="DJ174" s="928"/>
      <c r="DK174" s="928"/>
      <c r="DL174" s="928"/>
      <c r="DM174" s="928"/>
      <c r="DN174" s="928"/>
      <c r="DO174" s="928"/>
      <c r="DP174" s="928"/>
      <c r="DQ174" s="928"/>
      <c r="DR174" s="928"/>
      <c r="DS174" s="928"/>
      <c r="DT174" s="928"/>
      <c r="DU174" s="928"/>
      <c r="DV174" s="928"/>
      <c r="DW174" s="928"/>
      <c r="DX174" s="928"/>
      <c r="DY174" s="928"/>
      <c r="DZ174" s="928"/>
      <c r="EA174" s="928"/>
      <c r="EB174" s="928"/>
      <c r="EC174" s="928"/>
      <c r="ED174" s="928"/>
      <c r="EE174" s="928"/>
      <c r="EF174" s="928"/>
      <c r="EG174" s="928"/>
      <c r="EH174" s="928"/>
      <c r="EI174" s="928"/>
      <c r="EJ174" s="928"/>
      <c r="EK174" s="928"/>
      <c r="EL174" s="928"/>
      <c r="EM174" s="928"/>
      <c r="EN174" s="928"/>
      <c r="EO174" s="928"/>
      <c r="EP174" s="928"/>
      <c r="EQ174" s="928"/>
      <c r="ER174" s="928"/>
      <c r="ES174" s="928"/>
      <c r="ET174" s="928"/>
      <c r="EU174" s="928"/>
      <c r="EV174" s="928"/>
      <c r="EW174" s="928"/>
      <c r="EX174" s="928"/>
      <c r="EY174" s="928"/>
      <c r="EZ174" s="928"/>
      <c r="FA174" s="928"/>
      <c r="FB174" s="928"/>
      <c r="FC174" s="928"/>
      <c r="FD174" s="928"/>
      <c r="FE174" s="928"/>
      <c r="FF174" s="928"/>
      <c r="FG174" s="928"/>
      <c r="FH174" s="928"/>
      <c r="FI174" s="928"/>
      <c r="FJ174" s="928"/>
      <c r="FK174" s="928"/>
      <c r="FL174" s="928"/>
      <c r="FM174" s="928"/>
      <c r="FN174" s="928"/>
      <c r="FO174" s="928"/>
      <c r="FP174" s="928"/>
      <c r="FQ174" s="928"/>
      <c r="FR174" s="928"/>
      <c r="FS174" s="928"/>
      <c r="FT174" s="928"/>
      <c r="FU174" s="928"/>
      <c r="FV174" s="928"/>
      <c r="FW174" s="928"/>
      <c r="FX174" s="928"/>
      <c r="FY174" s="928"/>
      <c r="FZ174" s="928"/>
      <c r="GA174" s="928"/>
      <c r="GB174" s="928"/>
      <c r="GC174" s="928"/>
      <c r="GD174" s="928"/>
      <c r="GE174" s="928"/>
      <c r="GF174" s="928"/>
      <c r="GG174" s="928"/>
      <c r="GH174" s="928"/>
      <c r="GI174" s="928"/>
      <c r="GJ174" s="928"/>
      <c r="GK174" s="928"/>
      <c r="GL174" s="928"/>
      <c r="GM174" s="928"/>
      <c r="GN174" s="928"/>
      <c r="GO174" s="928"/>
      <c r="GP174" s="928"/>
      <c r="GQ174" s="928"/>
      <c r="GR174" s="928"/>
      <c r="GS174" s="928"/>
      <c r="GT174" s="928"/>
      <c r="GU174" s="928"/>
      <c r="GV174" s="928"/>
      <c r="GW174" s="928"/>
      <c r="GX174" s="928"/>
      <c r="GY174" s="928"/>
      <c r="GZ174" s="928"/>
      <c r="HA174" s="928"/>
      <c r="HB174" s="928"/>
      <c r="HC174" s="928"/>
      <c r="HD174" s="928"/>
      <c r="HE174" s="928"/>
      <c r="HF174" s="928"/>
      <c r="HG174" s="928"/>
      <c r="HH174" s="928"/>
      <c r="HI174" s="928"/>
      <c r="HJ174" s="928"/>
      <c r="HK174" s="928"/>
      <c r="HL174" s="928"/>
      <c r="HM174" s="928"/>
      <c r="HN174" s="928"/>
      <c r="HO174" s="928"/>
      <c r="HP174" s="928"/>
      <c r="HQ174" s="928"/>
      <c r="HR174" s="928"/>
      <c r="HS174" s="928"/>
      <c r="HT174" s="928"/>
      <c r="HU174" s="928"/>
      <c r="HV174" s="928"/>
      <c r="HW174" s="928"/>
      <c r="HX174" s="928"/>
      <c r="HY174" s="928"/>
    </row>
    <row r="175" spans="1:233" s="927" customFormat="1">
      <c r="A175" s="929">
        <v>18</v>
      </c>
      <c r="B175" s="930" t="s">
        <v>1859</v>
      </c>
      <c r="C175" s="931">
        <f t="shared" si="28"/>
        <v>4208</v>
      </c>
      <c r="D175" s="931"/>
      <c r="E175" s="931">
        <v>4208</v>
      </c>
      <c r="F175" s="931"/>
      <c r="G175" s="931">
        <f t="shared" si="29"/>
        <v>0</v>
      </c>
      <c r="H175" s="931"/>
      <c r="I175" s="931"/>
      <c r="J175" s="931">
        <f t="shared" si="30"/>
        <v>4208</v>
      </c>
      <c r="K175" s="931"/>
      <c r="L175" s="931">
        <v>4208</v>
      </c>
      <c r="M175" s="931"/>
      <c r="N175" s="931">
        <f t="shared" si="31"/>
        <v>0</v>
      </c>
      <c r="O175" s="931"/>
      <c r="P175" s="931"/>
      <c r="Q175" s="931">
        <f t="shared" si="32"/>
        <v>0</v>
      </c>
      <c r="R175" s="931"/>
      <c r="S175" s="931"/>
      <c r="T175" s="931"/>
      <c r="W175" s="922"/>
      <c r="X175" s="922"/>
      <c r="Z175" s="928"/>
      <c r="AA175" s="928"/>
      <c r="AB175" s="928"/>
      <c r="AC175" s="928"/>
      <c r="AD175" s="928"/>
      <c r="AE175" s="928"/>
      <c r="AF175" s="928"/>
      <c r="AG175" s="928"/>
      <c r="AH175" s="928"/>
      <c r="AI175" s="928"/>
      <c r="AJ175" s="928"/>
      <c r="AK175" s="928"/>
      <c r="AL175" s="928"/>
      <c r="AM175" s="928"/>
      <c r="AN175" s="928"/>
      <c r="AO175" s="928"/>
      <c r="AP175" s="928"/>
      <c r="AQ175" s="928"/>
      <c r="AR175" s="928"/>
      <c r="AS175" s="928"/>
      <c r="AT175" s="928"/>
      <c r="AU175" s="928"/>
      <c r="AV175" s="928"/>
      <c r="AW175" s="928"/>
      <c r="AX175" s="928"/>
      <c r="AY175" s="928"/>
      <c r="AZ175" s="928"/>
      <c r="BA175" s="928"/>
      <c r="BB175" s="928"/>
      <c r="BC175" s="928"/>
      <c r="BD175" s="928"/>
      <c r="BE175" s="928"/>
      <c r="BF175" s="928"/>
      <c r="BG175" s="928"/>
      <c r="BH175" s="928"/>
      <c r="BI175" s="928"/>
      <c r="BJ175" s="928"/>
      <c r="BK175" s="928"/>
      <c r="BL175" s="928"/>
      <c r="BM175" s="928"/>
      <c r="BN175" s="928"/>
      <c r="BO175" s="928"/>
      <c r="BP175" s="928"/>
      <c r="BQ175" s="928"/>
      <c r="BR175" s="928"/>
      <c r="BS175" s="928"/>
      <c r="BT175" s="928"/>
      <c r="BU175" s="928"/>
      <c r="BV175" s="928"/>
      <c r="BW175" s="928"/>
      <c r="BX175" s="928"/>
      <c r="BY175" s="928"/>
      <c r="BZ175" s="928"/>
      <c r="CA175" s="928"/>
      <c r="CB175" s="928"/>
      <c r="CC175" s="928"/>
      <c r="CD175" s="928"/>
      <c r="CE175" s="928"/>
      <c r="CF175" s="928"/>
      <c r="CG175" s="928"/>
      <c r="CH175" s="928"/>
      <c r="CI175" s="928"/>
      <c r="CJ175" s="928"/>
      <c r="CK175" s="928"/>
      <c r="CL175" s="928"/>
      <c r="CM175" s="928"/>
      <c r="CN175" s="928"/>
      <c r="CO175" s="928"/>
      <c r="CP175" s="928"/>
      <c r="CQ175" s="928"/>
      <c r="CR175" s="928"/>
      <c r="CS175" s="928"/>
      <c r="CT175" s="928"/>
      <c r="CU175" s="928"/>
      <c r="CV175" s="928"/>
      <c r="CW175" s="928"/>
      <c r="CX175" s="928"/>
      <c r="CY175" s="928"/>
      <c r="CZ175" s="928"/>
      <c r="DA175" s="928"/>
      <c r="DB175" s="928"/>
      <c r="DC175" s="928"/>
      <c r="DD175" s="928"/>
      <c r="DE175" s="928"/>
      <c r="DF175" s="928"/>
      <c r="DG175" s="928"/>
      <c r="DH175" s="928"/>
      <c r="DI175" s="928"/>
      <c r="DJ175" s="928"/>
      <c r="DK175" s="928"/>
      <c r="DL175" s="928"/>
      <c r="DM175" s="928"/>
      <c r="DN175" s="928"/>
      <c r="DO175" s="928"/>
      <c r="DP175" s="928"/>
      <c r="DQ175" s="928"/>
      <c r="DR175" s="928"/>
      <c r="DS175" s="928"/>
      <c r="DT175" s="928"/>
      <c r="DU175" s="928"/>
      <c r="DV175" s="928"/>
      <c r="DW175" s="928"/>
      <c r="DX175" s="928"/>
      <c r="DY175" s="928"/>
      <c r="DZ175" s="928"/>
      <c r="EA175" s="928"/>
      <c r="EB175" s="928"/>
      <c r="EC175" s="928"/>
      <c r="ED175" s="928"/>
      <c r="EE175" s="928"/>
      <c r="EF175" s="928"/>
      <c r="EG175" s="928"/>
      <c r="EH175" s="928"/>
      <c r="EI175" s="928"/>
      <c r="EJ175" s="928"/>
      <c r="EK175" s="928"/>
      <c r="EL175" s="928"/>
      <c r="EM175" s="928"/>
      <c r="EN175" s="928"/>
      <c r="EO175" s="928"/>
      <c r="EP175" s="928"/>
      <c r="EQ175" s="928"/>
      <c r="ER175" s="928"/>
      <c r="ES175" s="928"/>
      <c r="ET175" s="928"/>
      <c r="EU175" s="928"/>
      <c r="EV175" s="928"/>
      <c r="EW175" s="928"/>
      <c r="EX175" s="928"/>
      <c r="EY175" s="928"/>
      <c r="EZ175" s="928"/>
      <c r="FA175" s="928"/>
      <c r="FB175" s="928"/>
      <c r="FC175" s="928"/>
      <c r="FD175" s="928"/>
      <c r="FE175" s="928"/>
      <c r="FF175" s="928"/>
      <c r="FG175" s="928"/>
      <c r="FH175" s="928"/>
      <c r="FI175" s="928"/>
      <c r="FJ175" s="928"/>
      <c r="FK175" s="928"/>
      <c r="FL175" s="928"/>
      <c r="FM175" s="928"/>
      <c r="FN175" s="928"/>
      <c r="FO175" s="928"/>
      <c r="FP175" s="928"/>
      <c r="FQ175" s="928"/>
      <c r="FR175" s="928"/>
      <c r="FS175" s="928"/>
      <c r="FT175" s="928"/>
      <c r="FU175" s="928"/>
      <c r="FV175" s="928"/>
      <c r="FW175" s="928"/>
      <c r="FX175" s="928"/>
      <c r="FY175" s="928"/>
      <c r="FZ175" s="928"/>
      <c r="GA175" s="928"/>
      <c r="GB175" s="928"/>
      <c r="GC175" s="928"/>
      <c r="GD175" s="928"/>
      <c r="GE175" s="928"/>
      <c r="GF175" s="928"/>
      <c r="GG175" s="928"/>
      <c r="GH175" s="928"/>
      <c r="GI175" s="928"/>
      <c r="GJ175" s="928"/>
      <c r="GK175" s="928"/>
      <c r="GL175" s="928"/>
      <c r="GM175" s="928"/>
      <c r="GN175" s="928"/>
      <c r="GO175" s="928"/>
      <c r="GP175" s="928"/>
      <c r="GQ175" s="928"/>
      <c r="GR175" s="928"/>
      <c r="GS175" s="928"/>
      <c r="GT175" s="928"/>
      <c r="GU175" s="928"/>
      <c r="GV175" s="928"/>
      <c r="GW175" s="928"/>
      <c r="GX175" s="928"/>
      <c r="GY175" s="928"/>
      <c r="GZ175" s="928"/>
      <c r="HA175" s="928"/>
      <c r="HB175" s="928"/>
      <c r="HC175" s="928"/>
      <c r="HD175" s="928"/>
      <c r="HE175" s="928"/>
      <c r="HF175" s="928"/>
      <c r="HG175" s="928"/>
      <c r="HH175" s="928"/>
      <c r="HI175" s="928"/>
      <c r="HJ175" s="928"/>
      <c r="HK175" s="928"/>
      <c r="HL175" s="928"/>
      <c r="HM175" s="928"/>
      <c r="HN175" s="928"/>
      <c r="HO175" s="928"/>
      <c r="HP175" s="928"/>
      <c r="HQ175" s="928"/>
      <c r="HR175" s="928"/>
      <c r="HS175" s="928"/>
      <c r="HT175" s="928"/>
      <c r="HU175" s="928"/>
      <c r="HV175" s="928"/>
      <c r="HW175" s="928"/>
      <c r="HX175" s="928"/>
      <c r="HY175" s="928"/>
    </row>
    <row r="176" spans="1:233" s="927" customFormat="1">
      <c r="A176" s="929">
        <v>19</v>
      </c>
      <c r="B176" s="930" t="s">
        <v>1860</v>
      </c>
      <c r="C176" s="931">
        <f t="shared" si="28"/>
        <v>4576</v>
      </c>
      <c r="D176" s="931"/>
      <c r="E176" s="931">
        <v>4576</v>
      </c>
      <c r="F176" s="931"/>
      <c r="G176" s="931">
        <f t="shared" si="29"/>
        <v>0</v>
      </c>
      <c r="H176" s="931"/>
      <c r="I176" s="931"/>
      <c r="J176" s="931">
        <f t="shared" si="30"/>
        <v>3919</v>
      </c>
      <c r="K176" s="931"/>
      <c r="L176" s="931">
        <v>3919</v>
      </c>
      <c r="M176" s="931"/>
      <c r="N176" s="931">
        <f t="shared" si="31"/>
        <v>0</v>
      </c>
      <c r="O176" s="931"/>
      <c r="P176" s="931"/>
      <c r="Q176" s="931"/>
      <c r="R176" s="931"/>
      <c r="S176" s="931"/>
      <c r="T176" s="931"/>
      <c r="W176" s="922"/>
      <c r="X176" s="922"/>
      <c r="Z176" s="928"/>
      <c r="AA176" s="928"/>
      <c r="AB176" s="928"/>
      <c r="AC176" s="928"/>
      <c r="AD176" s="928"/>
      <c r="AE176" s="928"/>
      <c r="AF176" s="928"/>
      <c r="AG176" s="928"/>
      <c r="AH176" s="928"/>
      <c r="AI176" s="928"/>
      <c r="AJ176" s="928"/>
      <c r="AK176" s="928"/>
      <c r="AL176" s="928"/>
      <c r="AM176" s="928"/>
      <c r="AN176" s="928"/>
      <c r="AO176" s="928"/>
      <c r="AP176" s="928"/>
      <c r="AQ176" s="928"/>
      <c r="AR176" s="928"/>
      <c r="AS176" s="928"/>
      <c r="AT176" s="928"/>
      <c r="AU176" s="928"/>
      <c r="AV176" s="928"/>
      <c r="AW176" s="928"/>
      <c r="AX176" s="928"/>
      <c r="AY176" s="928"/>
      <c r="AZ176" s="928"/>
      <c r="BA176" s="928"/>
      <c r="BB176" s="928"/>
      <c r="BC176" s="928"/>
      <c r="BD176" s="928"/>
      <c r="BE176" s="928"/>
      <c r="BF176" s="928"/>
      <c r="BG176" s="928"/>
      <c r="BH176" s="928"/>
      <c r="BI176" s="928"/>
      <c r="BJ176" s="928"/>
      <c r="BK176" s="928"/>
      <c r="BL176" s="928"/>
      <c r="BM176" s="928"/>
      <c r="BN176" s="928"/>
      <c r="BO176" s="928"/>
      <c r="BP176" s="928"/>
      <c r="BQ176" s="928"/>
      <c r="BR176" s="928"/>
      <c r="BS176" s="928"/>
      <c r="BT176" s="928"/>
      <c r="BU176" s="928"/>
      <c r="BV176" s="928"/>
      <c r="BW176" s="928"/>
      <c r="BX176" s="928"/>
      <c r="BY176" s="928"/>
      <c r="BZ176" s="928"/>
      <c r="CA176" s="928"/>
      <c r="CB176" s="928"/>
      <c r="CC176" s="928"/>
      <c r="CD176" s="928"/>
      <c r="CE176" s="928"/>
      <c r="CF176" s="928"/>
      <c r="CG176" s="928"/>
      <c r="CH176" s="928"/>
      <c r="CI176" s="928"/>
      <c r="CJ176" s="928"/>
      <c r="CK176" s="928"/>
      <c r="CL176" s="928"/>
      <c r="CM176" s="928"/>
      <c r="CN176" s="928"/>
      <c r="CO176" s="928"/>
      <c r="CP176" s="928"/>
      <c r="CQ176" s="928"/>
      <c r="CR176" s="928"/>
      <c r="CS176" s="928"/>
      <c r="CT176" s="928"/>
      <c r="CU176" s="928"/>
      <c r="CV176" s="928"/>
      <c r="CW176" s="928"/>
      <c r="CX176" s="928"/>
      <c r="CY176" s="928"/>
      <c r="CZ176" s="928"/>
      <c r="DA176" s="928"/>
      <c r="DB176" s="928"/>
      <c r="DC176" s="928"/>
      <c r="DD176" s="928"/>
      <c r="DE176" s="928"/>
      <c r="DF176" s="928"/>
      <c r="DG176" s="928"/>
      <c r="DH176" s="928"/>
      <c r="DI176" s="928"/>
      <c r="DJ176" s="928"/>
      <c r="DK176" s="928"/>
      <c r="DL176" s="928"/>
      <c r="DM176" s="928"/>
      <c r="DN176" s="928"/>
      <c r="DO176" s="928"/>
      <c r="DP176" s="928"/>
      <c r="DQ176" s="928"/>
      <c r="DR176" s="928"/>
      <c r="DS176" s="928"/>
      <c r="DT176" s="928"/>
      <c r="DU176" s="928"/>
      <c r="DV176" s="928"/>
      <c r="DW176" s="928"/>
      <c r="DX176" s="928"/>
      <c r="DY176" s="928"/>
      <c r="DZ176" s="928"/>
      <c r="EA176" s="928"/>
      <c r="EB176" s="928"/>
      <c r="EC176" s="928"/>
      <c r="ED176" s="928"/>
      <c r="EE176" s="928"/>
      <c r="EF176" s="928"/>
      <c r="EG176" s="928"/>
      <c r="EH176" s="928"/>
      <c r="EI176" s="928"/>
      <c r="EJ176" s="928"/>
      <c r="EK176" s="928"/>
      <c r="EL176" s="928"/>
      <c r="EM176" s="928"/>
      <c r="EN176" s="928"/>
      <c r="EO176" s="928"/>
      <c r="EP176" s="928"/>
      <c r="EQ176" s="928"/>
      <c r="ER176" s="928"/>
      <c r="ES176" s="928"/>
      <c r="ET176" s="928"/>
      <c r="EU176" s="928"/>
      <c r="EV176" s="928"/>
      <c r="EW176" s="928"/>
      <c r="EX176" s="928"/>
      <c r="EY176" s="928"/>
      <c r="EZ176" s="928"/>
      <c r="FA176" s="928"/>
      <c r="FB176" s="928"/>
      <c r="FC176" s="928"/>
      <c r="FD176" s="928"/>
      <c r="FE176" s="928"/>
      <c r="FF176" s="928"/>
      <c r="FG176" s="928"/>
      <c r="FH176" s="928"/>
      <c r="FI176" s="928"/>
      <c r="FJ176" s="928"/>
      <c r="FK176" s="928"/>
      <c r="FL176" s="928"/>
      <c r="FM176" s="928"/>
      <c r="FN176" s="928"/>
      <c r="FO176" s="928"/>
      <c r="FP176" s="928"/>
      <c r="FQ176" s="928"/>
      <c r="FR176" s="928"/>
      <c r="FS176" s="928"/>
      <c r="FT176" s="928"/>
      <c r="FU176" s="928"/>
      <c r="FV176" s="928"/>
      <c r="FW176" s="928"/>
      <c r="FX176" s="928"/>
      <c r="FY176" s="928"/>
      <c r="FZ176" s="928"/>
      <c r="GA176" s="928"/>
      <c r="GB176" s="928"/>
      <c r="GC176" s="928"/>
      <c r="GD176" s="928"/>
      <c r="GE176" s="928"/>
      <c r="GF176" s="928"/>
      <c r="GG176" s="928"/>
      <c r="GH176" s="928"/>
      <c r="GI176" s="928"/>
      <c r="GJ176" s="928"/>
      <c r="GK176" s="928"/>
      <c r="GL176" s="928"/>
      <c r="GM176" s="928"/>
      <c r="GN176" s="928"/>
      <c r="GO176" s="928"/>
      <c r="GP176" s="928"/>
      <c r="GQ176" s="928"/>
      <c r="GR176" s="928"/>
      <c r="GS176" s="928"/>
      <c r="GT176" s="928"/>
      <c r="GU176" s="928"/>
      <c r="GV176" s="928"/>
      <c r="GW176" s="928"/>
      <c r="GX176" s="928"/>
      <c r="GY176" s="928"/>
      <c r="GZ176" s="928"/>
      <c r="HA176" s="928"/>
      <c r="HB176" s="928"/>
      <c r="HC176" s="928"/>
      <c r="HD176" s="928"/>
      <c r="HE176" s="928"/>
      <c r="HF176" s="928"/>
      <c r="HG176" s="928"/>
      <c r="HH176" s="928"/>
      <c r="HI176" s="928"/>
      <c r="HJ176" s="928"/>
      <c r="HK176" s="928"/>
      <c r="HL176" s="928"/>
      <c r="HM176" s="928"/>
      <c r="HN176" s="928"/>
      <c r="HO176" s="928"/>
      <c r="HP176" s="928"/>
      <c r="HQ176" s="928"/>
      <c r="HR176" s="928"/>
      <c r="HS176" s="928"/>
      <c r="HT176" s="928"/>
      <c r="HU176" s="928"/>
      <c r="HV176" s="928"/>
      <c r="HW176" s="928"/>
      <c r="HX176" s="928"/>
      <c r="HY176" s="928"/>
    </row>
    <row r="177" spans="1:233" s="927" customFormat="1">
      <c r="A177" s="929">
        <v>20</v>
      </c>
      <c r="B177" s="930" t="s">
        <v>1861</v>
      </c>
      <c r="C177" s="931">
        <f t="shared" si="28"/>
        <v>7672</v>
      </c>
      <c r="D177" s="931"/>
      <c r="E177" s="931">
        <v>7672</v>
      </c>
      <c r="F177" s="931"/>
      <c r="G177" s="931">
        <f t="shared" si="29"/>
        <v>0</v>
      </c>
      <c r="H177" s="931"/>
      <c r="I177" s="931"/>
      <c r="J177" s="931">
        <f t="shared" si="30"/>
        <v>6695</v>
      </c>
      <c r="K177" s="931"/>
      <c r="L177" s="931">
        <v>6695</v>
      </c>
      <c r="M177" s="931"/>
      <c r="N177" s="931">
        <f t="shared" si="31"/>
        <v>0</v>
      </c>
      <c r="O177" s="931"/>
      <c r="P177" s="931"/>
      <c r="Q177" s="931"/>
      <c r="R177" s="931"/>
      <c r="S177" s="931"/>
      <c r="T177" s="931"/>
      <c r="W177" s="922"/>
      <c r="X177" s="922"/>
      <c r="Z177" s="928"/>
      <c r="AA177" s="928"/>
      <c r="AB177" s="928"/>
      <c r="AC177" s="928"/>
      <c r="AD177" s="928"/>
      <c r="AE177" s="928"/>
      <c r="AF177" s="928"/>
      <c r="AG177" s="928"/>
      <c r="AH177" s="928"/>
      <c r="AI177" s="928"/>
      <c r="AJ177" s="928"/>
      <c r="AK177" s="928"/>
      <c r="AL177" s="928"/>
      <c r="AM177" s="928"/>
      <c r="AN177" s="928"/>
      <c r="AO177" s="928"/>
      <c r="AP177" s="928"/>
      <c r="AQ177" s="928"/>
      <c r="AR177" s="928"/>
      <c r="AS177" s="928"/>
      <c r="AT177" s="928"/>
      <c r="AU177" s="928"/>
      <c r="AV177" s="928"/>
      <c r="AW177" s="928"/>
      <c r="AX177" s="928"/>
      <c r="AY177" s="928"/>
      <c r="AZ177" s="928"/>
      <c r="BA177" s="928"/>
      <c r="BB177" s="928"/>
      <c r="BC177" s="928"/>
      <c r="BD177" s="928"/>
      <c r="BE177" s="928"/>
      <c r="BF177" s="928"/>
      <c r="BG177" s="928"/>
      <c r="BH177" s="928"/>
      <c r="BI177" s="928"/>
      <c r="BJ177" s="928"/>
      <c r="BK177" s="928"/>
      <c r="BL177" s="928"/>
      <c r="BM177" s="928"/>
      <c r="BN177" s="928"/>
      <c r="BO177" s="928"/>
      <c r="BP177" s="928"/>
      <c r="BQ177" s="928"/>
      <c r="BR177" s="928"/>
      <c r="BS177" s="928"/>
      <c r="BT177" s="928"/>
      <c r="BU177" s="928"/>
      <c r="BV177" s="928"/>
      <c r="BW177" s="928"/>
      <c r="BX177" s="928"/>
      <c r="BY177" s="928"/>
      <c r="BZ177" s="928"/>
      <c r="CA177" s="928"/>
      <c r="CB177" s="928"/>
      <c r="CC177" s="928"/>
      <c r="CD177" s="928"/>
      <c r="CE177" s="928"/>
      <c r="CF177" s="928"/>
      <c r="CG177" s="928"/>
      <c r="CH177" s="928"/>
      <c r="CI177" s="928"/>
      <c r="CJ177" s="928"/>
      <c r="CK177" s="928"/>
      <c r="CL177" s="928"/>
      <c r="CM177" s="928"/>
      <c r="CN177" s="928"/>
      <c r="CO177" s="928"/>
      <c r="CP177" s="928"/>
      <c r="CQ177" s="928"/>
      <c r="CR177" s="928"/>
      <c r="CS177" s="928"/>
      <c r="CT177" s="928"/>
      <c r="CU177" s="928"/>
      <c r="CV177" s="928"/>
      <c r="CW177" s="928"/>
      <c r="CX177" s="928"/>
      <c r="CY177" s="928"/>
      <c r="CZ177" s="928"/>
      <c r="DA177" s="928"/>
      <c r="DB177" s="928"/>
      <c r="DC177" s="928"/>
      <c r="DD177" s="928"/>
      <c r="DE177" s="928"/>
      <c r="DF177" s="928"/>
      <c r="DG177" s="928"/>
      <c r="DH177" s="928"/>
      <c r="DI177" s="928"/>
      <c r="DJ177" s="928"/>
      <c r="DK177" s="928"/>
      <c r="DL177" s="928"/>
      <c r="DM177" s="928"/>
      <c r="DN177" s="928"/>
      <c r="DO177" s="928"/>
      <c r="DP177" s="928"/>
      <c r="DQ177" s="928"/>
      <c r="DR177" s="928"/>
      <c r="DS177" s="928"/>
      <c r="DT177" s="928"/>
      <c r="DU177" s="928"/>
      <c r="DV177" s="928"/>
      <c r="DW177" s="928"/>
      <c r="DX177" s="928"/>
      <c r="DY177" s="928"/>
      <c r="DZ177" s="928"/>
      <c r="EA177" s="928"/>
      <c r="EB177" s="928"/>
      <c r="EC177" s="928"/>
      <c r="ED177" s="928"/>
      <c r="EE177" s="928"/>
      <c r="EF177" s="928"/>
      <c r="EG177" s="928"/>
      <c r="EH177" s="928"/>
      <c r="EI177" s="928"/>
      <c r="EJ177" s="928"/>
      <c r="EK177" s="928"/>
      <c r="EL177" s="928"/>
      <c r="EM177" s="928"/>
      <c r="EN177" s="928"/>
      <c r="EO177" s="928"/>
      <c r="EP177" s="928"/>
      <c r="EQ177" s="928"/>
      <c r="ER177" s="928"/>
      <c r="ES177" s="928"/>
      <c r="ET177" s="928"/>
      <c r="EU177" s="928"/>
      <c r="EV177" s="928"/>
      <c r="EW177" s="928"/>
      <c r="EX177" s="928"/>
      <c r="EY177" s="928"/>
      <c r="EZ177" s="928"/>
      <c r="FA177" s="928"/>
      <c r="FB177" s="928"/>
      <c r="FC177" s="928"/>
      <c r="FD177" s="928"/>
      <c r="FE177" s="928"/>
      <c r="FF177" s="928"/>
      <c r="FG177" s="928"/>
      <c r="FH177" s="928"/>
      <c r="FI177" s="928"/>
      <c r="FJ177" s="928"/>
      <c r="FK177" s="928"/>
      <c r="FL177" s="928"/>
      <c r="FM177" s="928"/>
      <c r="FN177" s="928"/>
      <c r="FO177" s="928"/>
      <c r="FP177" s="928"/>
      <c r="FQ177" s="928"/>
      <c r="FR177" s="928"/>
      <c r="FS177" s="928"/>
      <c r="FT177" s="928"/>
      <c r="FU177" s="928"/>
      <c r="FV177" s="928"/>
      <c r="FW177" s="928"/>
      <c r="FX177" s="928"/>
      <c r="FY177" s="928"/>
      <c r="FZ177" s="928"/>
      <c r="GA177" s="928"/>
      <c r="GB177" s="928"/>
      <c r="GC177" s="928"/>
      <c r="GD177" s="928"/>
      <c r="GE177" s="928"/>
      <c r="GF177" s="928"/>
      <c r="GG177" s="928"/>
      <c r="GH177" s="928"/>
      <c r="GI177" s="928"/>
      <c r="GJ177" s="928"/>
      <c r="GK177" s="928"/>
      <c r="GL177" s="928"/>
      <c r="GM177" s="928"/>
      <c r="GN177" s="928"/>
      <c r="GO177" s="928"/>
      <c r="GP177" s="928"/>
      <c r="GQ177" s="928"/>
      <c r="GR177" s="928"/>
      <c r="GS177" s="928"/>
      <c r="GT177" s="928"/>
      <c r="GU177" s="928"/>
      <c r="GV177" s="928"/>
      <c r="GW177" s="928"/>
      <c r="GX177" s="928"/>
      <c r="GY177" s="928"/>
      <c r="GZ177" s="928"/>
      <c r="HA177" s="928"/>
      <c r="HB177" s="928"/>
      <c r="HC177" s="928"/>
      <c r="HD177" s="928"/>
      <c r="HE177" s="928"/>
      <c r="HF177" s="928"/>
      <c r="HG177" s="928"/>
      <c r="HH177" s="928"/>
      <c r="HI177" s="928"/>
      <c r="HJ177" s="928"/>
      <c r="HK177" s="928"/>
      <c r="HL177" s="928"/>
      <c r="HM177" s="928"/>
      <c r="HN177" s="928"/>
      <c r="HO177" s="928"/>
      <c r="HP177" s="928"/>
      <c r="HQ177" s="928"/>
      <c r="HR177" s="928"/>
      <c r="HS177" s="928"/>
      <c r="HT177" s="928"/>
      <c r="HU177" s="928"/>
      <c r="HV177" s="928"/>
      <c r="HW177" s="928"/>
      <c r="HX177" s="928"/>
      <c r="HY177" s="928"/>
    </row>
    <row r="178" spans="1:233" s="928" customFormat="1">
      <c r="A178" s="929">
        <v>21</v>
      </c>
      <c r="B178" s="321" t="s">
        <v>1862</v>
      </c>
      <c r="C178" s="931">
        <f t="shared" si="28"/>
        <v>4488</v>
      </c>
      <c r="D178" s="931"/>
      <c r="E178" s="931">
        <v>4121</v>
      </c>
      <c r="F178" s="931"/>
      <c r="G178" s="931">
        <f t="shared" si="29"/>
        <v>367</v>
      </c>
      <c r="H178" s="931"/>
      <c r="I178" s="931">
        <v>367</v>
      </c>
      <c r="J178" s="931">
        <f t="shared" si="30"/>
        <v>4488</v>
      </c>
      <c r="K178" s="931"/>
      <c r="L178" s="931">
        <v>4121</v>
      </c>
      <c r="M178" s="931"/>
      <c r="N178" s="931">
        <f t="shared" si="31"/>
        <v>367</v>
      </c>
      <c r="O178" s="931"/>
      <c r="P178" s="931">
        <v>367</v>
      </c>
      <c r="Q178" s="931">
        <f t="shared" si="32"/>
        <v>0</v>
      </c>
      <c r="R178" s="931"/>
      <c r="S178" s="931"/>
      <c r="T178" s="931"/>
      <c r="W178" s="922"/>
      <c r="X178" s="922"/>
    </row>
    <row r="179" spans="1:233" s="927" customFormat="1">
      <c r="A179" s="929">
        <v>22</v>
      </c>
      <c r="B179" s="321" t="s">
        <v>1863</v>
      </c>
      <c r="C179" s="931">
        <f t="shared" si="28"/>
        <v>2713</v>
      </c>
      <c r="D179" s="931"/>
      <c r="E179" s="931">
        <v>2713</v>
      </c>
      <c r="F179" s="931"/>
      <c r="G179" s="931">
        <f t="shared" si="29"/>
        <v>0</v>
      </c>
      <c r="H179" s="931"/>
      <c r="I179" s="931"/>
      <c r="J179" s="931">
        <f t="shared" si="30"/>
        <v>2713</v>
      </c>
      <c r="K179" s="931"/>
      <c r="L179" s="931">
        <v>2713</v>
      </c>
      <c r="M179" s="931"/>
      <c r="N179" s="931">
        <f t="shared" si="31"/>
        <v>0</v>
      </c>
      <c r="O179" s="931"/>
      <c r="P179" s="931"/>
      <c r="Q179" s="931">
        <f t="shared" si="32"/>
        <v>0</v>
      </c>
      <c r="R179" s="931"/>
      <c r="S179" s="931"/>
      <c r="T179" s="931"/>
      <c r="W179" s="922"/>
      <c r="X179" s="922"/>
      <c r="Z179" s="928"/>
      <c r="AA179" s="928"/>
      <c r="AB179" s="928"/>
      <c r="AC179" s="928"/>
      <c r="AD179" s="928"/>
      <c r="AE179" s="928"/>
      <c r="AF179" s="928"/>
      <c r="AG179" s="928"/>
      <c r="AH179" s="928"/>
      <c r="AI179" s="928"/>
      <c r="AJ179" s="928"/>
      <c r="AK179" s="928"/>
      <c r="AL179" s="928"/>
      <c r="AM179" s="928"/>
      <c r="AN179" s="928"/>
      <c r="AO179" s="928"/>
      <c r="AP179" s="928"/>
      <c r="AQ179" s="928"/>
      <c r="AR179" s="928"/>
      <c r="AS179" s="928"/>
      <c r="AT179" s="928"/>
      <c r="AU179" s="928"/>
      <c r="AV179" s="928"/>
      <c r="AW179" s="928"/>
      <c r="AX179" s="928"/>
      <c r="AY179" s="928"/>
      <c r="AZ179" s="928"/>
      <c r="BA179" s="928"/>
      <c r="BB179" s="928"/>
      <c r="BC179" s="928"/>
      <c r="BD179" s="928"/>
      <c r="BE179" s="928"/>
      <c r="BF179" s="928"/>
      <c r="BG179" s="928"/>
      <c r="BH179" s="928"/>
      <c r="BI179" s="928"/>
      <c r="BJ179" s="928"/>
      <c r="BK179" s="928"/>
      <c r="BL179" s="928"/>
      <c r="BM179" s="928"/>
      <c r="BN179" s="928"/>
      <c r="BO179" s="928"/>
      <c r="BP179" s="928"/>
      <c r="BQ179" s="928"/>
      <c r="BR179" s="928"/>
      <c r="BS179" s="928"/>
      <c r="BT179" s="928"/>
      <c r="BU179" s="928"/>
      <c r="BV179" s="928"/>
      <c r="BW179" s="928"/>
      <c r="BX179" s="928"/>
      <c r="BY179" s="928"/>
      <c r="BZ179" s="928"/>
      <c r="CA179" s="928"/>
      <c r="CB179" s="928"/>
      <c r="CC179" s="928"/>
      <c r="CD179" s="928"/>
      <c r="CE179" s="928"/>
      <c r="CF179" s="928"/>
      <c r="CG179" s="928"/>
      <c r="CH179" s="928"/>
      <c r="CI179" s="928"/>
      <c r="CJ179" s="928"/>
      <c r="CK179" s="928"/>
      <c r="CL179" s="928"/>
      <c r="CM179" s="928"/>
      <c r="CN179" s="928"/>
      <c r="CO179" s="928"/>
      <c r="CP179" s="928"/>
      <c r="CQ179" s="928"/>
      <c r="CR179" s="928"/>
      <c r="CS179" s="928"/>
      <c r="CT179" s="928"/>
      <c r="CU179" s="928"/>
      <c r="CV179" s="928"/>
      <c r="CW179" s="928"/>
      <c r="CX179" s="928"/>
      <c r="CY179" s="928"/>
      <c r="CZ179" s="928"/>
      <c r="DA179" s="928"/>
      <c r="DB179" s="928"/>
      <c r="DC179" s="928"/>
      <c r="DD179" s="928"/>
      <c r="DE179" s="928"/>
      <c r="DF179" s="928"/>
      <c r="DG179" s="928"/>
      <c r="DH179" s="928"/>
      <c r="DI179" s="928"/>
      <c r="DJ179" s="928"/>
      <c r="DK179" s="928"/>
      <c r="DL179" s="928"/>
      <c r="DM179" s="928"/>
      <c r="DN179" s="928"/>
      <c r="DO179" s="928"/>
      <c r="DP179" s="928"/>
      <c r="DQ179" s="928"/>
      <c r="DR179" s="928"/>
      <c r="DS179" s="928"/>
      <c r="DT179" s="928"/>
      <c r="DU179" s="928"/>
      <c r="DV179" s="928"/>
      <c r="DW179" s="928"/>
      <c r="DX179" s="928"/>
      <c r="DY179" s="928"/>
      <c r="DZ179" s="928"/>
      <c r="EA179" s="928"/>
      <c r="EB179" s="928"/>
      <c r="EC179" s="928"/>
      <c r="ED179" s="928"/>
      <c r="EE179" s="928"/>
      <c r="EF179" s="928"/>
      <c r="EG179" s="928"/>
      <c r="EH179" s="928"/>
      <c r="EI179" s="928"/>
      <c r="EJ179" s="928"/>
      <c r="EK179" s="928"/>
      <c r="EL179" s="928"/>
      <c r="EM179" s="928"/>
      <c r="EN179" s="928"/>
      <c r="EO179" s="928"/>
      <c r="EP179" s="928"/>
      <c r="EQ179" s="928"/>
      <c r="ER179" s="928"/>
      <c r="ES179" s="928"/>
      <c r="ET179" s="928"/>
      <c r="EU179" s="928"/>
      <c r="EV179" s="928"/>
      <c r="EW179" s="928"/>
      <c r="EX179" s="928"/>
      <c r="EY179" s="928"/>
      <c r="EZ179" s="928"/>
      <c r="FA179" s="928"/>
      <c r="FB179" s="928"/>
      <c r="FC179" s="928"/>
      <c r="FD179" s="928"/>
      <c r="FE179" s="928"/>
      <c r="FF179" s="928"/>
      <c r="FG179" s="928"/>
      <c r="FH179" s="928"/>
      <c r="FI179" s="928"/>
      <c r="FJ179" s="928"/>
      <c r="FK179" s="928"/>
      <c r="FL179" s="928"/>
      <c r="FM179" s="928"/>
      <c r="FN179" s="928"/>
      <c r="FO179" s="928"/>
      <c r="FP179" s="928"/>
      <c r="FQ179" s="928"/>
      <c r="FR179" s="928"/>
      <c r="FS179" s="928"/>
      <c r="FT179" s="928"/>
      <c r="FU179" s="928"/>
      <c r="FV179" s="928"/>
      <c r="FW179" s="928"/>
      <c r="FX179" s="928"/>
      <c r="FY179" s="928"/>
      <c r="FZ179" s="928"/>
      <c r="GA179" s="928"/>
      <c r="GB179" s="928"/>
      <c r="GC179" s="928"/>
      <c r="GD179" s="928"/>
      <c r="GE179" s="928"/>
      <c r="GF179" s="928"/>
      <c r="GG179" s="928"/>
      <c r="GH179" s="928"/>
      <c r="GI179" s="928"/>
      <c r="GJ179" s="928"/>
      <c r="GK179" s="928"/>
      <c r="GL179" s="928"/>
      <c r="GM179" s="928"/>
      <c r="GN179" s="928"/>
      <c r="GO179" s="928"/>
      <c r="GP179" s="928"/>
      <c r="GQ179" s="928"/>
      <c r="GR179" s="928"/>
      <c r="GS179" s="928"/>
      <c r="GT179" s="928"/>
      <c r="GU179" s="928"/>
      <c r="GV179" s="928"/>
      <c r="GW179" s="928"/>
      <c r="GX179" s="928"/>
      <c r="GY179" s="928"/>
      <c r="GZ179" s="928"/>
      <c r="HA179" s="928"/>
      <c r="HB179" s="928"/>
      <c r="HC179" s="928"/>
      <c r="HD179" s="928"/>
      <c r="HE179" s="928"/>
      <c r="HF179" s="928"/>
      <c r="HG179" s="928"/>
      <c r="HH179" s="928"/>
      <c r="HI179" s="928"/>
      <c r="HJ179" s="928"/>
      <c r="HK179" s="928"/>
      <c r="HL179" s="928"/>
      <c r="HM179" s="928"/>
      <c r="HN179" s="928"/>
      <c r="HO179" s="928"/>
      <c r="HP179" s="928"/>
      <c r="HQ179" s="928"/>
      <c r="HR179" s="928"/>
      <c r="HS179" s="928"/>
      <c r="HT179" s="928"/>
      <c r="HU179" s="928"/>
      <c r="HV179" s="928"/>
      <c r="HW179" s="928"/>
      <c r="HX179" s="928"/>
      <c r="HY179" s="928"/>
    </row>
    <row r="180" spans="1:233" s="928" customFormat="1">
      <c r="A180" s="929">
        <v>23</v>
      </c>
      <c r="B180" s="321" t="s">
        <v>1864</v>
      </c>
      <c r="C180" s="931">
        <f t="shared" si="28"/>
        <v>2890</v>
      </c>
      <c r="D180" s="931"/>
      <c r="E180" s="931">
        <v>2890</v>
      </c>
      <c r="F180" s="931"/>
      <c r="G180" s="931">
        <f t="shared" si="29"/>
        <v>0</v>
      </c>
      <c r="H180" s="931"/>
      <c r="I180" s="931"/>
      <c r="J180" s="931">
        <f t="shared" si="30"/>
        <v>2890</v>
      </c>
      <c r="K180" s="931"/>
      <c r="L180" s="931">
        <v>2890</v>
      </c>
      <c r="M180" s="931"/>
      <c r="N180" s="931">
        <f t="shared" si="31"/>
        <v>0</v>
      </c>
      <c r="O180" s="931"/>
      <c r="P180" s="931"/>
      <c r="Q180" s="931">
        <f t="shared" si="32"/>
        <v>0</v>
      </c>
      <c r="R180" s="931"/>
      <c r="S180" s="931"/>
      <c r="T180" s="931"/>
      <c r="W180" s="922"/>
      <c r="X180" s="922"/>
    </row>
    <row r="181" spans="1:233" s="927" customFormat="1">
      <c r="A181" s="929">
        <v>24</v>
      </c>
      <c r="B181" s="930" t="s">
        <v>1865</v>
      </c>
      <c r="C181" s="931">
        <f t="shared" si="28"/>
        <v>4364</v>
      </c>
      <c r="D181" s="931"/>
      <c r="E181" s="931">
        <v>4364</v>
      </c>
      <c r="F181" s="931"/>
      <c r="G181" s="931">
        <f t="shared" si="29"/>
        <v>0</v>
      </c>
      <c r="H181" s="931"/>
      <c r="I181" s="931"/>
      <c r="J181" s="931">
        <f t="shared" si="30"/>
        <v>4340</v>
      </c>
      <c r="K181" s="931"/>
      <c r="L181" s="931">
        <v>4340</v>
      </c>
      <c r="M181" s="931"/>
      <c r="N181" s="931">
        <f t="shared" si="31"/>
        <v>0</v>
      </c>
      <c r="O181" s="931"/>
      <c r="P181" s="931"/>
      <c r="Q181" s="931">
        <f t="shared" si="32"/>
        <v>24</v>
      </c>
      <c r="R181" s="931"/>
      <c r="S181" s="931"/>
      <c r="T181" s="931"/>
      <c r="W181" s="922"/>
      <c r="X181" s="922"/>
      <c r="Z181" s="928"/>
      <c r="AA181" s="928"/>
      <c r="AB181" s="928"/>
      <c r="AC181" s="928"/>
      <c r="AD181" s="928"/>
      <c r="AE181" s="928"/>
      <c r="AF181" s="928"/>
      <c r="AG181" s="928"/>
      <c r="AH181" s="928"/>
      <c r="AI181" s="928"/>
      <c r="AJ181" s="928"/>
      <c r="AK181" s="928"/>
      <c r="AL181" s="928"/>
      <c r="AM181" s="928"/>
      <c r="AN181" s="928"/>
      <c r="AO181" s="928"/>
      <c r="AP181" s="928"/>
      <c r="AQ181" s="928"/>
      <c r="AR181" s="928"/>
      <c r="AS181" s="928"/>
      <c r="AT181" s="928"/>
      <c r="AU181" s="928"/>
      <c r="AV181" s="928"/>
      <c r="AW181" s="928"/>
      <c r="AX181" s="928"/>
      <c r="AY181" s="928"/>
      <c r="AZ181" s="928"/>
      <c r="BA181" s="928"/>
      <c r="BB181" s="928"/>
      <c r="BC181" s="928"/>
      <c r="BD181" s="928"/>
      <c r="BE181" s="928"/>
      <c r="BF181" s="928"/>
      <c r="BG181" s="928"/>
      <c r="BH181" s="928"/>
      <c r="BI181" s="928"/>
      <c r="BJ181" s="928"/>
      <c r="BK181" s="928"/>
      <c r="BL181" s="928"/>
      <c r="BM181" s="928"/>
      <c r="BN181" s="928"/>
      <c r="BO181" s="928"/>
      <c r="BP181" s="928"/>
      <c r="BQ181" s="928"/>
      <c r="BR181" s="928"/>
      <c r="BS181" s="928"/>
      <c r="BT181" s="928"/>
      <c r="BU181" s="928"/>
      <c r="BV181" s="928"/>
      <c r="BW181" s="928"/>
      <c r="BX181" s="928"/>
      <c r="BY181" s="928"/>
      <c r="BZ181" s="928"/>
      <c r="CA181" s="928"/>
      <c r="CB181" s="928"/>
      <c r="CC181" s="928"/>
      <c r="CD181" s="928"/>
      <c r="CE181" s="928"/>
      <c r="CF181" s="928"/>
      <c r="CG181" s="928"/>
      <c r="CH181" s="928"/>
      <c r="CI181" s="928"/>
      <c r="CJ181" s="928"/>
      <c r="CK181" s="928"/>
      <c r="CL181" s="928"/>
      <c r="CM181" s="928"/>
      <c r="CN181" s="928"/>
      <c r="CO181" s="928"/>
      <c r="CP181" s="928"/>
      <c r="CQ181" s="928"/>
      <c r="CR181" s="928"/>
      <c r="CS181" s="928"/>
      <c r="CT181" s="928"/>
      <c r="CU181" s="928"/>
      <c r="CV181" s="928"/>
      <c r="CW181" s="928"/>
      <c r="CX181" s="928"/>
      <c r="CY181" s="928"/>
      <c r="CZ181" s="928"/>
      <c r="DA181" s="928"/>
      <c r="DB181" s="928"/>
      <c r="DC181" s="928"/>
      <c r="DD181" s="928"/>
      <c r="DE181" s="928"/>
      <c r="DF181" s="928"/>
      <c r="DG181" s="928"/>
      <c r="DH181" s="928"/>
      <c r="DI181" s="928"/>
      <c r="DJ181" s="928"/>
      <c r="DK181" s="928"/>
      <c r="DL181" s="928"/>
      <c r="DM181" s="928"/>
      <c r="DN181" s="928"/>
      <c r="DO181" s="928"/>
      <c r="DP181" s="928"/>
      <c r="DQ181" s="928"/>
      <c r="DR181" s="928"/>
      <c r="DS181" s="928"/>
      <c r="DT181" s="928"/>
      <c r="DU181" s="928"/>
      <c r="DV181" s="928"/>
      <c r="DW181" s="928"/>
      <c r="DX181" s="928"/>
      <c r="DY181" s="928"/>
      <c r="DZ181" s="928"/>
      <c r="EA181" s="928"/>
      <c r="EB181" s="928"/>
      <c r="EC181" s="928"/>
      <c r="ED181" s="928"/>
      <c r="EE181" s="928"/>
      <c r="EF181" s="928"/>
      <c r="EG181" s="928"/>
      <c r="EH181" s="928"/>
      <c r="EI181" s="928"/>
      <c r="EJ181" s="928"/>
      <c r="EK181" s="928"/>
      <c r="EL181" s="928"/>
      <c r="EM181" s="928"/>
      <c r="EN181" s="928"/>
      <c r="EO181" s="928"/>
      <c r="EP181" s="928"/>
      <c r="EQ181" s="928"/>
      <c r="ER181" s="928"/>
      <c r="ES181" s="928"/>
      <c r="ET181" s="928"/>
      <c r="EU181" s="928"/>
      <c r="EV181" s="928"/>
      <c r="EW181" s="928"/>
      <c r="EX181" s="928"/>
      <c r="EY181" s="928"/>
      <c r="EZ181" s="928"/>
      <c r="FA181" s="928"/>
      <c r="FB181" s="928"/>
      <c r="FC181" s="928"/>
      <c r="FD181" s="928"/>
      <c r="FE181" s="928"/>
      <c r="FF181" s="928"/>
      <c r="FG181" s="928"/>
      <c r="FH181" s="928"/>
      <c r="FI181" s="928"/>
      <c r="FJ181" s="928"/>
      <c r="FK181" s="928"/>
      <c r="FL181" s="928"/>
      <c r="FM181" s="928"/>
      <c r="FN181" s="928"/>
      <c r="FO181" s="928"/>
      <c r="FP181" s="928"/>
      <c r="FQ181" s="928"/>
      <c r="FR181" s="928"/>
      <c r="FS181" s="928"/>
      <c r="FT181" s="928"/>
      <c r="FU181" s="928"/>
      <c r="FV181" s="928"/>
      <c r="FW181" s="928"/>
      <c r="FX181" s="928"/>
      <c r="FY181" s="928"/>
      <c r="FZ181" s="928"/>
      <c r="GA181" s="928"/>
      <c r="GB181" s="928"/>
      <c r="GC181" s="928"/>
      <c r="GD181" s="928"/>
      <c r="GE181" s="928"/>
      <c r="GF181" s="928"/>
      <c r="GG181" s="928"/>
      <c r="GH181" s="928"/>
      <c r="GI181" s="928"/>
      <c r="GJ181" s="928"/>
      <c r="GK181" s="928"/>
      <c r="GL181" s="928"/>
      <c r="GM181" s="928"/>
      <c r="GN181" s="928"/>
      <c r="GO181" s="928"/>
      <c r="GP181" s="928"/>
      <c r="GQ181" s="928"/>
      <c r="GR181" s="928"/>
      <c r="GS181" s="928"/>
      <c r="GT181" s="928"/>
      <c r="GU181" s="928"/>
      <c r="GV181" s="928"/>
      <c r="GW181" s="928"/>
      <c r="GX181" s="928"/>
      <c r="GY181" s="928"/>
      <c r="GZ181" s="928"/>
      <c r="HA181" s="928"/>
      <c r="HB181" s="928"/>
      <c r="HC181" s="928"/>
      <c r="HD181" s="928"/>
      <c r="HE181" s="928"/>
      <c r="HF181" s="928"/>
      <c r="HG181" s="928"/>
      <c r="HH181" s="928"/>
      <c r="HI181" s="928"/>
      <c r="HJ181" s="928"/>
      <c r="HK181" s="928"/>
      <c r="HL181" s="928"/>
      <c r="HM181" s="928"/>
      <c r="HN181" s="928"/>
      <c r="HO181" s="928"/>
      <c r="HP181" s="928"/>
      <c r="HQ181" s="928"/>
      <c r="HR181" s="928"/>
      <c r="HS181" s="928"/>
      <c r="HT181" s="928"/>
      <c r="HU181" s="928"/>
      <c r="HV181" s="928"/>
      <c r="HW181" s="928"/>
      <c r="HX181" s="928"/>
      <c r="HY181" s="928"/>
    </row>
    <row r="182" spans="1:233" s="928" customFormat="1" ht="25.5">
      <c r="A182" s="929">
        <v>25</v>
      </c>
      <c r="B182" s="321" t="s">
        <v>3830</v>
      </c>
      <c r="C182" s="931">
        <f t="shared" si="28"/>
        <v>220</v>
      </c>
      <c r="D182" s="931"/>
      <c r="E182" s="931">
        <v>220</v>
      </c>
      <c r="F182" s="931"/>
      <c r="G182" s="931">
        <f t="shared" si="29"/>
        <v>0</v>
      </c>
      <c r="H182" s="931"/>
      <c r="I182" s="931"/>
      <c r="J182" s="931">
        <f t="shared" si="30"/>
        <v>159</v>
      </c>
      <c r="K182" s="931"/>
      <c r="L182" s="931">
        <v>159</v>
      </c>
      <c r="M182" s="931"/>
      <c r="N182" s="931">
        <f t="shared" si="31"/>
        <v>0</v>
      </c>
      <c r="O182" s="931"/>
      <c r="P182" s="931"/>
      <c r="Q182" s="931">
        <f t="shared" si="32"/>
        <v>61</v>
      </c>
      <c r="R182" s="931"/>
      <c r="S182" s="931"/>
      <c r="T182" s="931"/>
      <c r="W182" s="922"/>
      <c r="X182" s="922"/>
    </row>
    <row r="183" spans="1:233" s="927" customFormat="1">
      <c r="A183" s="929">
        <v>26</v>
      </c>
      <c r="B183" s="930" t="s">
        <v>1866</v>
      </c>
      <c r="C183" s="931">
        <f t="shared" si="28"/>
        <v>0</v>
      </c>
      <c r="D183" s="931"/>
      <c r="E183" s="931"/>
      <c r="F183" s="931"/>
      <c r="G183" s="931">
        <f t="shared" si="29"/>
        <v>0</v>
      </c>
      <c r="H183" s="931"/>
      <c r="I183" s="931"/>
      <c r="J183" s="931">
        <f t="shared" si="30"/>
        <v>0</v>
      </c>
      <c r="K183" s="931"/>
      <c r="L183" s="931"/>
      <c r="M183" s="931"/>
      <c r="N183" s="931">
        <f t="shared" si="31"/>
        <v>0</v>
      </c>
      <c r="O183" s="931"/>
      <c r="P183" s="931"/>
      <c r="Q183" s="931"/>
      <c r="R183" s="931"/>
      <c r="S183" s="931"/>
      <c r="T183" s="931"/>
      <c r="W183" s="922"/>
      <c r="X183" s="922"/>
      <c r="Z183" s="928"/>
      <c r="AA183" s="928"/>
      <c r="AB183" s="928"/>
      <c r="AC183" s="928"/>
      <c r="AD183" s="928"/>
      <c r="AE183" s="928"/>
      <c r="AF183" s="928"/>
      <c r="AG183" s="928"/>
      <c r="AH183" s="928"/>
      <c r="AI183" s="928"/>
      <c r="AJ183" s="928"/>
      <c r="AK183" s="928"/>
      <c r="AL183" s="928"/>
      <c r="AM183" s="928"/>
      <c r="AN183" s="928"/>
      <c r="AO183" s="928"/>
      <c r="AP183" s="928"/>
      <c r="AQ183" s="928"/>
      <c r="AR183" s="928"/>
      <c r="AS183" s="928"/>
      <c r="AT183" s="928"/>
      <c r="AU183" s="928"/>
      <c r="AV183" s="928"/>
      <c r="AW183" s="928"/>
      <c r="AX183" s="928"/>
      <c r="AY183" s="928"/>
      <c r="AZ183" s="928"/>
      <c r="BA183" s="928"/>
      <c r="BB183" s="928"/>
      <c r="BC183" s="928"/>
      <c r="BD183" s="928"/>
      <c r="BE183" s="928"/>
      <c r="BF183" s="928"/>
      <c r="BG183" s="928"/>
      <c r="BH183" s="928"/>
      <c r="BI183" s="928"/>
      <c r="BJ183" s="928"/>
      <c r="BK183" s="928"/>
      <c r="BL183" s="928"/>
      <c r="BM183" s="928"/>
      <c r="BN183" s="928"/>
      <c r="BO183" s="928"/>
      <c r="BP183" s="928"/>
      <c r="BQ183" s="928"/>
      <c r="BR183" s="928"/>
      <c r="BS183" s="928"/>
      <c r="BT183" s="928"/>
      <c r="BU183" s="928"/>
      <c r="BV183" s="928"/>
      <c r="BW183" s="928"/>
      <c r="BX183" s="928"/>
      <c r="BY183" s="928"/>
      <c r="BZ183" s="928"/>
      <c r="CA183" s="928"/>
      <c r="CB183" s="928"/>
      <c r="CC183" s="928"/>
      <c r="CD183" s="928"/>
      <c r="CE183" s="928"/>
      <c r="CF183" s="928"/>
      <c r="CG183" s="928"/>
      <c r="CH183" s="928"/>
      <c r="CI183" s="928"/>
      <c r="CJ183" s="928"/>
      <c r="CK183" s="928"/>
      <c r="CL183" s="928"/>
      <c r="CM183" s="928"/>
      <c r="CN183" s="928"/>
      <c r="CO183" s="928"/>
      <c r="CP183" s="928"/>
      <c r="CQ183" s="928"/>
      <c r="CR183" s="928"/>
      <c r="CS183" s="928"/>
      <c r="CT183" s="928"/>
      <c r="CU183" s="928"/>
      <c r="CV183" s="928"/>
      <c r="CW183" s="928"/>
      <c r="CX183" s="928"/>
      <c r="CY183" s="928"/>
      <c r="CZ183" s="928"/>
      <c r="DA183" s="928"/>
      <c r="DB183" s="928"/>
      <c r="DC183" s="928"/>
      <c r="DD183" s="928"/>
      <c r="DE183" s="928"/>
      <c r="DF183" s="928"/>
      <c r="DG183" s="928"/>
      <c r="DH183" s="928"/>
      <c r="DI183" s="928"/>
      <c r="DJ183" s="928"/>
      <c r="DK183" s="928"/>
      <c r="DL183" s="928"/>
      <c r="DM183" s="928"/>
      <c r="DN183" s="928"/>
      <c r="DO183" s="928"/>
      <c r="DP183" s="928"/>
      <c r="DQ183" s="928"/>
      <c r="DR183" s="928"/>
      <c r="DS183" s="928"/>
      <c r="DT183" s="928"/>
      <c r="DU183" s="928"/>
      <c r="DV183" s="928"/>
      <c r="DW183" s="928"/>
      <c r="DX183" s="928"/>
      <c r="DY183" s="928"/>
      <c r="DZ183" s="928"/>
      <c r="EA183" s="928"/>
      <c r="EB183" s="928"/>
      <c r="EC183" s="928"/>
      <c r="ED183" s="928"/>
      <c r="EE183" s="928"/>
      <c r="EF183" s="928"/>
      <c r="EG183" s="928"/>
      <c r="EH183" s="928"/>
      <c r="EI183" s="928"/>
      <c r="EJ183" s="928"/>
      <c r="EK183" s="928"/>
      <c r="EL183" s="928"/>
      <c r="EM183" s="928"/>
      <c r="EN183" s="928"/>
      <c r="EO183" s="928"/>
      <c r="EP183" s="928"/>
      <c r="EQ183" s="928"/>
      <c r="ER183" s="928"/>
      <c r="ES183" s="928"/>
      <c r="ET183" s="928"/>
      <c r="EU183" s="928"/>
      <c r="EV183" s="928"/>
      <c r="EW183" s="928"/>
      <c r="EX183" s="928"/>
      <c r="EY183" s="928"/>
      <c r="EZ183" s="928"/>
      <c r="FA183" s="928"/>
      <c r="FB183" s="928"/>
      <c r="FC183" s="928"/>
      <c r="FD183" s="928"/>
      <c r="FE183" s="928"/>
      <c r="FF183" s="928"/>
      <c r="FG183" s="928"/>
      <c r="FH183" s="928"/>
      <c r="FI183" s="928"/>
      <c r="FJ183" s="928"/>
      <c r="FK183" s="928"/>
      <c r="FL183" s="928"/>
      <c r="FM183" s="928"/>
      <c r="FN183" s="928"/>
      <c r="FO183" s="928"/>
      <c r="FP183" s="928"/>
      <c r="FQ183" s="928"/>
      <c r="FR183" s="928"/>
      <c r="FS183" s="928"/>
      <c r="FT183" s="928"/>
      <c r="FU183" s="928"/>
      <c r="FV183" s="928"/>
      <c r="FW183" s="928"/>
      <c r="FX183" s="928"/>
      <c r="FY183" s="928"/>
      <c r="FZ183" s="928"/>
      <c r="GA183" s="928"/>
      <c r="GB183" s="928"/>
      <c r="GC183" s="928"/>
      <c r="GD183" s="928"/>
      <c r="GE183" s="928"/>
      <c r="GF183" s="928"/>
      <c r="GG183" s="928"/>
      <c r="GH183" s="928"/>
      <c r="GI183" s="928"/>
      <c r="GJ183" s="928"/>
      <c r="GK183" s="928"/>
      <c r="GL183" s="928"/>
      <c r="GM183" s="928"/>
      <c r="GN183" s="928"/>
      <c r="GO183" s="928"/>
      <c r="GP183" s="928"/>
      <c r="GQ183" s="928"/>
      <c r="GR183" s="928"/>
      <c r="GS183" s="928"/>
      <c r="GT183" s="928"/>
      <c r="GU183" s="928"/>
      <c r="GV183" s="928"/>
      <c r="GW183" s="928"/>
      <c r="GX183" s="928"/>
      <c r="GY183" s="928"/>
      <c r="GZ183" s="928"/>
      <c r="HA183" s="928"/>
      <c r="HB183" s="928"/>
      <c r="HC183" s="928"/>
      <c r="HD183" s="928"/>
      <c r="HE183" s="928"/>
      <c r="HF183" s="928"/>
      <c r="HG183" s="928"/>
      <c r="HH183" s="928"/>
      <c r="HI183" s="928"/>
      <c r="HJ183" s="928"/>
      <c r="HK183" s="928"/>
      <c r="HL183" s="928"/>
      <c r="HM183" s="928"/>
      <c r="HN183" s="928"/>
      <c r="HO183" s="928"/>
      <c r="HP183" s="928"/>
      <c r="HQ183" s="928"/>
      <c r="HR183" s="928"/>
      <c r="HS183" s="928"/>
      <c r="HT183" s="928"/>
      <c r="HU183" s="928"/>
      <c r="HV183" s="928"/>
      <c r="HW183" s="928"/>
      <c r="HX183" s="928"/>
      <c r="HY183" s="928"/>
    </row>
    <row r="184" spans="1:233" s="927" customFormat="1">
      <c r="A184" s="925" t="s">
        <v>1719</v>
      </c>
      <c r="B184" s="926" t="s">
        <v>1867</v>
      </c>
      <c r="C184" s="314">
        <f>SUM(C185:C187)</f>
        <v>4945</v>
      </c>
      <c r="D184" s="941"/>
      <c r="E184" s="314">
        <f t="shared" ref="E184:T184" si="33">SUM(E185:E187)</f>
        <v>4945</v>
      </c>
      <c r="F184" s="314">
        <f t="shared" si="33"/>
        <v>0</v>
      </c>
      <c r="G184" s="314">
        <f t="shared" si="33"/>
        <v>0</v>
      </c>
      <c r="H184" s="314">
        <f t="shared" si="33"/>
        <v>0</v>
      </c>
      <c r="I184" s="314">
        <f t="shared" si="33"/>
        <v>0</v>
      </c>
      <c r="J184" s="314">
        <f t="shared" si="33"/>
        <v>4907</v>
      </c>
      <c r="K184" s="314">
        <f t="shared" si="33"/>
        <v>0</v>
      </c>
      <c r="L184" s="314">
        <f t="shared" si="33"/>
        <v>4907</v>
      </c>
      <c r="M184" s="314">
        <f t="shared" si="33"/>
        <v>0</v>
      </c>
      <c r="N184" s="314">
        <f t="shared" si="33"/>
        <v>0</v>
      </c>
      <c r="O184" s="314">
        <f t="shared" si="33"/>
        <v>0</v>
      </c>
      <c r="P184" s="314">
        <f t="shared" si="33"/>
        <v>0</v>
      </c>
      <c r="Q184" s="314">
        <f t="shared" si="33"/>
        <v>0</v>
      </c>
      <c r="R184" s="314">
        <f t="shared" si="33"/>
        <v>0</v>
      </c>
      <c r="S184" s="314">
        <f t="shared" si="33"/>
        <v>0</v>
      </c>
      <c r="T184" s="314">
        <f t="shared" si="33"/>
        <v>0</v>
      </c>
      <c r="W184" s="922"/>
      <c r="X184" s="922"/>
      <c r="Z184" s="928"/>
      <c r="AA184" s="928"/>
      <c r="AB184" s="928"/>
      <c r="AC184" s="928"/>
      <c r="AD184" s="928"/>
      <c r="AE184" s="928"/>
      <c r="AF184" s="928"/>
      <c r="AG184" s="928"/>
      <c r="AH184" s="928"/>
      <c r="AI184" s="928"/>
      <c r="AJ184" s="928"/>
      <c r="AK184" s="928"/>
      <c r="AL184" s="928"/>
      <c r="AM184" s="928"/>
      <c r="AN184" s="928"/>
      <c r="AO184" s="928"/>
      <c r="AP184" s="928"/>
      <c r="AQ184" s="928"/>
      <c r="AR184" s="928"/>
      <c r="AS184" s="928"/>
      <c r="AT184" s="928"/>
      <c r="AU184" s="928"/>
      <c r="AV184" s="928"/>
      <c r="AW184" s="928"/>
      <c r="AX184" s="928"/>
      <c r="AY184" s="928"/>
      <c r="AZ184" s="928"/>
      <c r="BA184" s="928"/>
      <c r="BB184" s="928"/>
      <c r="BC184" s="928"/>
      <c r="BD184" s="928"/>
      <c r="BE184" s="928"/>
      <c r="BF184" s="928"/>
      <c r="BG184" s="928"/>
      <c r="BH184" s="928"/>
      <c r="BI184" s="928"/>
      <c r="BJ184" s="928"/>
      <c r="BK184" s="928"/>
      <c r="BL184" s="928"/>
      <c r="BM184" s="928"/>
      <c r="BN184" s="928"/>
      <c r="BO184" s="928"/>
      <c r="BP184" s="928"/>
      <c r="BQ184" s="928"/>
      <c r="BR184" s="928"/>
      <c r="BS184" s="928"/>
      <c r="BT184" s="928"/>
      <c r="BU184" s="928"/>
      <c r="BV184" s="928"/>
      <c r="BW184" s="928"/>
      <c r="BX184" s="928"/>
      <c r="BY184" s="928"/>
      <c r="BZ184" s="928"/>
      <c r="CA184" s="928"/>
      <c r="CB184" s="928"/>
      <c r="CC184" s="928"/>
      <c r="CD184" s="928"/>
      <c r="CE184" s="928"/>
      <c r="CF184" s="928"/>
      <c r="CG184" s="928"/>
      <c r="CH184" s="928"/>
      <c r="CI184" s="928"/>
      <c r="CJ184" s="928"/>
      <c r="CK184" s="928"/>
      <c r="CL184" s="928"/>
      <c r="CM184" s="928"/>
      <c r="CN184" s="928"/>
      <c r="CO184" s="928"/>
      <c r="CP184" s="928"/>
      <c r="CQ184" s="928"/>
      <c r="CR184" s="928"/>
      <c r="CS184" s="928"/>
      <c r="CT184" s="928"/>
      <c r="CU184" s="928"/>
      <c r="CV184" s="928"/>
      <c r="CW184" s="928"/>
      <c r="CX184" s="928"/>
      <c r="CY184" s="928"/>
      <c r="CZ184" s="928"/>
      <c r="DA184" s="928"/>
      <c r="DB184" s="928"/>
      <c r="DC184" s="928"/>
      <c r="DD184" s="928"/>
      <c r="DE184" s="928"/>
      <c r="DF184" s="928"/>
      <c r="DG184" s="928"/>
      <c r="DH184" s="928"/>
      <c r="DI184" s="928"/>
      <c r="DJ184" s="928"/>
      <c r="DK184" s="928"/>
      <c r="DL184" s="928"/>
      <c r="DM184" s="928"/>
      <c r="DN184" s="928"/>
      <c r="DO184" s="928"/>
      <c r="DP184" s="928"/>
      <c r="DQ184" s="928"/>
      <c r="DR184" s="928"/>
      <c r="DS184" s="928"/>
      <c r="DT184" s="928"/>
      <c r="DU184" s="928"/>
      <c r="DV184" s="928"/>
      <c r="DW184" s="928"/>
      <c r="DX184" s="928"/>
      <c r="DY184" s="928"/>
      <c r="DZ184" s="928"/>
      <c r="EA184" s="928"/>
      <c r="EB184" s="928"/>
      <c r="EC184" s="928"/>
      <c r="ED184" s="928"/>
      <c r="EE184" s="928"/>
      <c r="EF184" s="928"/>
      <c r="EG184" s="928"/>
      <c r="EH184" s="928"/>
      <c r="EI184" s="928"/>
      <c r="EJ184" s="928"/>
      <c r="EK184" s="928"/>
      <c r="EL184" s="928"/>
      <c r="EM184" s="928"/>
      <c r="EN184" s="928"/>
      <c r="EO184" s="928"/>
      <c r="EP184" s="928"/>
      <c r="EQ184" s="928"/>
      <c r="ER184" s="928"/>
      <c r="ES184" s="928"/>
      <c r="ET184" s="928"/>
      <c r="EU184" s="928"/>
      <c r="EV184" s="928"/>
      <c r="EW184" s="928"/>
      <c r="EX184" s="928"/>
      <c r="EY184" s="928"/>
      <c r="EZ184" s="928"/>
      <c r="FA184" s="928"/>
      <c r="FB184" s="928"/>
      <c r="FC184" s="928"/>
      <c r="FD184" s="928"/>
      <c r="FE184" s="928"/>
      <c r="FF184" s="928"/>
      <c r="FG184" s="928"/>
      <c r="FH184" s="928"/>
      <c r="FI184" s="928"/>
      <c r="FJ184" s="928"/>
      <c r="FK184" s="928"/>
      <c r="FL184" s="928"/>
      <c r="FM184" s="928"/>
      <c r="FN184" s="928"/>
      <c r="FO184" s="928"/>
      <c r="FP184" s="928"/>
      <c r="FQ184" s="928"/>
      <c r="FR184" s="928"/>
      <c r="FS184" s="928"/>
      <c r="FT184" s="928"/>
      <c r="FU184" s="928"/>
      <c r="FV184" s="928"/>
      <c r="FW184" s="928"/>
      <c r="FX184" s="928"/>
      <c r="FY184" s="928"/>
      <c r="FZ184" s="928"/>
      <c r="GA184" s="928"/>
      <c r="GB184" s="928"/>
      <c r="GC184" s="928"/>
      <c r="GD184" s="928"/>
      <c r="GE184" s="928"/>
      <c r="GF184" s="928"/>
      <c r="GG184" s="928"/>
      <c r="GH184" s="928"/>
      <c r="GI184" s="928"/>
      <c r="GJ184" s="928"/>
      <c r="GK184" s="928"/>
      <c r="GL184" s="928"/>
      <c r="GM184" s="928"/>
      <c r="GN184" s="928"/>
      <c r="GO184" s="928"/>
      <c r="GP184" s="928"/>
      <c r="GQ184" s="928"/>
      <c r="GR184" s="928"/>
      <c r="GS184" s="928"/>
      <c r="GT184" s="928"/>
      <c r="GU184" s="928"/>
      <c r="GV184" s="928"/>
      <c r="GW184" s="928"/>
      <c r="GX184" s="928"/>
      <c r="GY184" s="928"/>
      <c r="GZ184" s="928"/>
      <c r="HA184" s="928"/>
      <c r="HB184" s="928"/>
      <c r="HC184" s="928"/>
      <c r="HD184" s="928"/>
      <c r="HE184" s="928"/>
      <c r="HF184" s="928"/>
      <c r="HG184" s="928"/>
      <c r="HH184" s="928"/>
      <c r="HI184" s="928"/>
      <c r="HJ184" s="928"/>
      <c r="HK184" s="928"/>
      <c r="HL184" s="928"/>
      <c r="HM184" s="928"/>
      <c r="HN184" s="928"/>
      <c r="HO184" s="928"/>
      <c r="HP184" s="928"/>
      <c r="HQ184" s="928"/>
      <c r="HR184" s="928"/>
      <c r="HS184" s="928"/>
      <c r="HT184" s="928"/>
      <c r="HU184" s="928"/>
      <c r="HV184" s="928"/>
      <c r="HW184" s="928"/>
      <c r="HX184" s="928"/>
      <c r="HY184" s="928"/>
    </row>
    <row r="185" spans="1:233" s="928" customFormat="1">
      <c r="A185" s="929">
        <v>1</v>
      </c>
      <c r="B185" s="321" t="s">
        <v>1868</v>
      </c>
      <c r="C185" s="931">
        <f>SUM(D185:F185)+G185</f>
        <v>4585</v>
      </c>
      <c r="D185" s="931"/>
      <c r="E185" s="931">
        <v>4585</v>
      </c>
      <c r="F185" s="931"/>
      <c r="G185" s="931">
        <f>SUM(H185:I185)</f>
        <v>0</v>
      </c>
      <c r="H185" s="931"/>
      <c r="I185" s="931"/>
      <c r="J185" s="931">
        <f>SUM(K185:M185)+N185</f>
        <v>4585</v>
      </c>
      <c r="K185" s="931"/>
      <c r="L185" s="931">
        <v>4585</v>
      </c>
      <c r="M185" s="931"/>
      <c r="N185" s="931">
        <f>SUM(O185:P185)</f>
        <v>0</v>
      </c>
      <c r="O185" s="931"/>
      <c r="P185" s="931"/>
      <c r="Q185" s="931"/>
      <c r="R185" s="931"/>
      <c r="S185" s="931"/>
      <c r="T185" s="931"/>
      <c r="W185" s="922"/>
      <c r="X185" s="922"/>
    </row>
    <row r="186" spans="1:233" s="927" customFormat="1">
      <c r="A186" s="929">
        <v>2</v>
      </c>
      <c r="B186" s="930" t="s">
        <v>3831</v>
      </c>
      <c r="C186" s="931">
        <f>SUM(D186:F186)+G186</f>
        <v>200</v>
      </c>
      <c r="D186" s="931"/>
      <c r="E186" s="931">
        <v>200</v>
      </c>
      <c r="F186" s="931"/>
      <c r="G186" s="931">
        <f>SUM(H186:I186)</f>
        <v>0</v>
      </c>
      <c r="H186" s="931"/>
      <c r="I186" s="931"/>
      <c r="J186" s="931">
        <f>SUM(K186:M186)+N186</f>
        <v>162</v>
      </c>
      <c r="K186" s="931"/>
      <c r="L186" s="931">
        <v>162</v>
      </c>
      <c r="M186" s="931"/>
      <c r="N186" s="931">
        <f>SUM(O186:P186)</f>
        <v>0</v>
      </c>
      <c r="O186" s="931"/>
      <c r="P186" s="931"/>
      <c r="Q186" s="931"/>
      <c r="R186" s="931"/>
      <c r="S186" s="931"/>
      <c r="T186" s="931"/>
      <c r="W186" s="922"/>
      <c r="X186" s="922"/>
      <c r="Z186" s="928"/>
      <c r="AA186" s="928"/>
      <c r="AB186" s="928"/>
      <c r="AC186" s="928"/>
      <c r="AD186" s="928"/>
      <c r="AE186" s="928"/>
      <c r="AF186" s="928"/>
      <c r="AG186" s="928"/>
      <c r="AH186" s="928"/>
      <c r="AI186" s="928"/>
      <c r="AJ186" s="928"/>
      <c r="AK186" s="928"/>
      <c r="AL186" s="928"/>
      <c r="AM186" s="928"/>
      <c r="AN186" s="928"/>
      <c r="AO186" s="928"/>
      <c r="AP186" s="928"/>
      <c r="AQ186" s="928"/>
      <c r="AR186" s="928"/>
      <c r="AS186" s="928"/>
      <c r="AT186" s="928"/>
      <c r="AU186" s="928"/>
      <c r="AV186" s="928"/>
      <c r="AW186" s="928"/>
      <c r="AX186" s="928"/>
      <c r="AY186" s="928"/>
      <c r="AZ186" s="928"/>
      <c r="BA186" s="928"/>
      <c r="BB186" s="928"/>
      <c r="BC186" s="928"/>
      <c r="BD186" s="928"/>
      <c r="BE186" s="928"/>
      <c r="BF186" s="928"/>
      <c r="BG186" s="928"/>
      <c r="BH186" s="928"/>
      <c r="BI186" s="928"/>
      <c r="BJ186" s="928"/>
      <c r="BK186" s="928"/>
      <c r="BL186" s="928"/>
      <c r="BM186" s="928"/>
      <c r="BN186" s="928"/>
      <c r="BO186" s="928"/>
      <c r="BP186" s="928"/>
      <c r="BQ186" s="928"/>
      <c r="BR186" s="928"/>
      <c r="BS186" s="928"/>
      <c r="BT186" s="928"/>
      <c r="BU186" s="928"/>
      <c r="BV186" s="928"/>
      <c r="BW186" s="928"/>
      <c r="BX186" s="928"/>
      <c r="BY186" s="928"/>
      <c r="BZ186" s="928"/>
      <c r="CA186" s="928"/>
      <c r="CB186" s="928"/>
      <c r="CC186" s="928"/>
      <c r="CD186" s="928"/>
      <c r="CE186" s="928"/>
      <c r="CF186" s="928"/>
      <c r="CG186" s="928"/>
      <c r="CH186" s="928"/>
      <c r="CI186" s="928"/>
      <c r="CJ186" s="928"/>
      <c r="CK186" s="928"/>
      <c r="CL186" s="928"/>
      <c r="CM186" s="928"/>
      <c r="CN186" s="928"/>
      <c r="CO186" s="928"/>
      <c r="CP186" s="928"/>
      <c r="CQ186" s="928"/>
      <c r="CR186" s="928"/>
      <c r="CS186" s="928"/>
      <c r="CT186" s="928"/>
      <c r="CU186" s="928"/>
      <c r="CV186" s="928"/>
      <c r="CW186" s="928"/>
      <c r="CX186" s="928"/>
      <c r="CY186" s="928"/>
      <c r="CZ186" s="928"/>
      <c r="DA186" s="928"/>
      <c r="DB186" s="928"/>
      <c r="DC186" s="928"/>
      <c r="DD186" s="928"/>
      <c r="DE186" s="928"/>
      <c r="DF186" s="928"/>
      <c r="DG186" s="928"/>
      <c r="DH186" s="928"/>
      <c r="DI186" s="928"/>
      <c r="DJ186" s="928"/>
      <c r="DK186" s="928"/>
      <c r="DL186" s="928"/>
      <c r="DM186" s="928"/>
      <c r="DN186" s="928"/>
      <c r="DO186" s="928"/>
      <c r="DP186" s="928"/>
      <c r="DQ186" s="928"/>
      <c r="DR186" s="928"/>
      <c r="DS186" s="928"/>
      <c r="DT186" s="928"/>
      <c r="DU186" s="928"/>
      <c r="DV186" s="928"/>
      <c r="DW186" s="928"/>
      <c r="DX186" s="928"/>
      <c r="DY186" s="928"/>
      <c r="DZ186" s="928"/>
      <c r="EA186" s="928"/>
      <c r="EB186" s="928"/>
      <c r="EC186" s="928"/>
      <c r="ED186" s="928"/>
      <c r="EE186" s="928"/>
      <c r="EF186" s="928"/>
      <c r="EG186" s="928"/>
      <c r="EH186" s="928"/>
      <c r="EI186" s="928"/>
      <c r="EJ186" s="928"/>
      <c r="EK186" s="928"/>
      <c r="EL186" s="928"/>
      <c r="EM186" s="928"/>
      <c r="EN186" s="928"/>
      <c r="EO186" s="928"/>
      <c r="EP186" s="928"/>
      <c r="EQ186" s="928"/>
      <c r="ER186" s="928"/>
      <c r="ES186" s="928"/>
      <c r="ET186" s="928"/>
      <c r="EU186" s="928"/>
      <c r="EV186" s="928"/>
      <c r="EW186" s="928"/>
      <c r="EX186" s="928"/>
      <c r="EY186" s="928"/>
      <c r="EZ186" s="928"/>
      <c r="FA186" s="928"/>
      <c r="FB186" s="928"/>
      <c r="FC186" s="928"/>
      <c r="FD186" s="928"/>
      <c r="FE186" s="928"/>
      <c r="FF186" s="928"/>
      <c r="FG186" s="928"/>
      <c r="FH186" s="928"/>
      <c r="FI186" s="928"/>
      <c r="FJ186" s="928"/>
      <c r="FK186" s="928"/>
      <c r="FL186" s="928"/>
      <c r="FM186" s="928"/>
      <c r="FN186" s="928"/>
      <c r="FO186" s="928"/>
      <c r="FP186" s="928"/>
      <c r="FQ186" s="928"/>
      <c r="FR186" s="928"/>
      <c r="FS186" s="928"/>
      <c r="FT186" s="928"/>
      <c r="FU186" s="928"/>
      <c r="FV186" s="928"/>
      <c r="FW186" s="928"/>
      <c r="FX186" s="928"/>
      <c r="FY186" s="928"/>
      <c r="FZ186" s="928"/>
      <c r="GA186" s="928"/>
      <c r="GB186" s="928"/>
      <c r="GC186" s="928"/>
      <c r="GD186" s="928"/>
      <c r="GE186" s="928"/>
      <c r="GF186" s="928"/>
      <c r="GG186" s="928"/>
      <c r="GH186" s="928"/>
      <c r="GI186" s="928"/>
      <c r="GJ186" s="928"/>
      <c r="GK186" s="928"/>
      <c r="GL186" s="928"/>
      <c r="GM186" s="928"/>
      <c r="GN186" s="928"/>
      <c r="GO186" s="928"/>
      <c r="GP186" s="928"/>
      <c r="GQ186" s="928"/>
      <c r="GR186" s="928"/>
      <c r="GS186" s="928"/>
      <c r="GT186" s="928"/>
      <c r="GU186" s="928"/>
      <c r="GV186" s="928"/>
      <c r="GW186" s="928"/>
      <c r="GX186" s="928"/>
      <c r="GY186" s="928"/>
      <c r="GZ186" s="928"/>
      <c r="HA186" s="928"/>
      <c r="HB186" s="928"/>
      <c r="HC186" s="928"/>
      <c r="HD186" s="928"/>
      <c r="HE186" s="928"/>
      <c r="HF186" s="928"/>
      <c r="HG186" s="928"/>
      <c r="HH186" s="928"/>
      <c r="HI186" s="928"/>
      <c r="HJ186" s="928"/>
      <c r="HK186" s="928"/>
      <c r="HL186" s="928"/>
      <c r="HM186" s="928"/>
      <c r="HN186" s="928"/>
      <c r="HO186" s="928"/>
      <c r="HP186" s="928"/>
      <c r="HQ186" s="928"/>
      <c r="HR186" s="928"/>
      <c r="HS186" s="928"/>
      <c r="HT186" s="928"/>
      <c r="HU186" s="928"/>
      <c r="HV186" s="928"/>
      <c r="HW186" s="928"/>
      <c r="HX186" s="928"/>
      <c r="HY186" s="928"/>
    </row>
    <row r="187" spans="1:233" s="927" customFormat="1">
      <c r="A187" s="929">
        <v>3</v>
      </c>
      <c r="B187" s="930" t="s">
        <v>3832</v>
      </c>
      <c r="C187" s="931">
        <f>SUM(D187:F187)+G187</f>
        <v>160</v>
      </c>
      <c r="D187" s="931"/>
      <c r="E187" s="931">
        <v>160</v>
      </c>
      <c r="F187" s="931"/>
      <c r="G187" s="931">
        <f>SUM(H187:I187)</f>
        <v>0</v>
      </c>
      <c r="H187" s="931"/>
      <c r="I187" s="931"/>
      <c r="J187" s="931">
        <f>SUM(K187:M187)+N187</f>
        <v>160</v>
      </c>
      <c r="K187" s="931"/>
      <c r="L187" s="931">
        <v>160</v>
      </c>
      <c r="M187" s="931"/>
      <c r="N187" s="931">
        <f>SUM(O187:P187)</f>
        <v>0</v>
      </c>
      <c r="O187" s="931"/>
      <c r="P187" s="931"/>
      <c r="Q187" s="931"/>
      <c r="R187" s="931"/>
      <c r="S187" s="931"/>
      <c r="T187" s="931"/>
      <c r="W187" s="922"/>
      <c r="X187" s="922"/>
      <c r="Z187" s="928"/>
      <c r="AA187" s="928"/>
      <c r="AB187" s="928"/>
      <c r="AC187" s="928"/>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c r="BE187" s="928"/>
      <c r="BF187" s="928"/>
      <c r="BG187" s="928"/>
      <c r="BH187" s="928"/>
      <c r="BI187" s="928"/>
      <c r="BJ187" s="928"/>
      <c r="BK187" s="928"/>
      <c r="BL187" s="928"/>
      <c r="BM187" s="928"/>
      <c r="BN187" s="928"/>
      <c r="BO187" s="928"/>
      <c r="BP187" s="928"/>
      <c r="BQ187" s="928"/>
      <c r="BR187" s="928"/>
      <c r="BS187" s="928"/>
      <c r="BT187" s="928"/>
      <c r="BU187" s="928"/>
      <c r="BV187" s="928"/>
      <c r="BW187" s="928"/>
      <c r="BX187" s="928"/>
      <c r="BY187" s="928"/>
      <c r="BZ187" s="928"/>
      <c r="CA187" s="928"/>
      <c r="CB187" s="928"/>
      <c r="CC187" s="928"/>
      <c r="CD187" s="928"/>
      <c r="CE187" s="928"/>
      <c r="CF187" s="928"/>
      <c r="CG187" s="928"/>
      <c r="CH187" s="928"/>
      <c r="CI187" s="928"/>
      <c r="CJ187" s="928"/>
      <c r="CK187" s="928"/>
      <c r="CL187" s="928"/>
      <c r="CM187" s="928"/>
      <c r="CN187" s="928"/>
      <c r="CO187" s="928"/>
      <c r="CP187" s="928"/>
      <c r="CQ187" s="928"/>
      <c r="CR187" s="928"/>
      <c r="CS187" s="928"/>
      <c r="CT187" s="928"/>
      <c r="CU187" s="928"/>
      <c r="CV187" s="928"/>
      <c r="CW187" s="928"/>
      <c r="CX187" s="928"/>
      <c r="CY187" s="928"/>
      <c r="CZ187" s="928"/>
      <c r="DA187" s="928"/>
      <c r="DB187" s="928"/>
      <c r="DC187" s="928"/>
      <c r="DD187" s="928"/>
      <c r="DE187" s="928"/>
      <c r="DF187" s="928"/>
      <c r="DG187" s="928"/>
      <c r="DH187" s="928"/>
      <c r="DI187" s="928"/>
      <c r="DJ187" s="928"/>
      <c r="DK187" s="928"/>
      <c r="DL187" s="928"/>
      <c r="DM187" s="928"/>
      <c r="DN187" s="928"/>
      <c r="DO187" s="928"/>
      <c r="DP187" s="928"/>
      <c r="DQ187" s="928"/>
      <c r="DR187" s="928"/>
      <c r="DS187" s="928"/>
      <c r="DT187" s="928"/>
      <c r="DU187" s="928"/>
      <c r="DV187" s="928"/>
      <c r="DW187" s="928"/>
      <c r="DX187" s="928"/>
      <c r="DY187" s="928"/>
      <c r="DZ187" s="928"/>
      <c r="EA187" s="928"/>
      <c r="EB187" s="928"/>
      <c r="EC187" s="928"/>
      <c r="ED187" s="928"/>
      <c r="EE187" s="928"/>
      <c r="EF187" s="928"/>
      <c r="EG187" s="928"/>
      <c r="EH187" s="928"/>
      <c r="EI187" s="928"/>
      <c r="EJ187" s="928"/>
      <c r="EK187" s="928"/>
      <c r="EL187" s="928"/>
      <c r="EM187" s="928"/>
      <c r="EN187" s="928"/>
      <c r="EO187" s="928"/>
      <c r="EP187" s="928"/>
      <c r="EQ187" s="928"/>
      <c r="ER187" s="928"/>
      <c r="ES187" s="928"/>
      <c r="ET187" s="928"/>
      <c r="EU187" s="928"/>
      <c r="EV187" s="928"/>
      <c r="EW187" s="928"/>
      <c r="EX187" s="928"/>
      <c r="EY187" s="928"/>
      <c r="EZ187" s="928"/>
      <c r="FA187" s="928"/>
      <c r="FB187" s="928"/>
      <c r="FC187" s="928"/>
      <c r="FD187" s="928"/>
      <c r="FE187" s="928"/>
      <c r="FF187" s="928"/>
      <c r="FG187" s="928"/>
      <c r="FH187" s="928"/>
      <c r="FI187" s="928"/>
      <c r="FJ187" s="928"/>
      <c r="FK187" s="928"/>
      <c r="FL187" s="928"/>
      <c r="FM187" s="928"/>
      <c r="FN187" s="928"/>
      <c r="FO187" s="928"/>
      <c r="FP187" s="928"/>
      <c r="FQ187" s="928"/>
      <c r="FR187" s="928"/>
      <c r="FS187" s="928"/>
      <c r="FT187" s="928"/>
      <c r="FU187" s="928"/>
      <c r="FV187" s="928"/>
      <c r="FW187" s="928"/>
      <c r="FX187" s="928"/>
      <c r="FY187" s="928"/>
      <c r="FZ187" s="928"/>
      <c r="GA187" s="928"/>
      <c r="GB187" s="928"/>
      <c r="GC187" s="928"/>
      <c r="GD187" s="928"/>
      <c r="GE187" s="928"/>
      <c r="GF187" s="928"/>
      <c r="GG187" s="928"/>
      <c r="GH187" s="928"/>
      <c r="GI187" s="928"/>
      <c r="GJ187" s="928"/>
      <c r="GK187" s="928"/>
      <c r="GL187" s="928"/>
      <c r="GM187" s="928"/>
      <c r="GN187" s="928"/>
      <c r="GO187" s="928"/>
      <c r="GP187" s="928"/>
      <c r="GQ187" s="928"/>
      <c r="GR187" s="928"/>
      <c r="GS187" s="928"/>
      <c r="GT187" s="928"/>
      <c r="GU187" s="928"/>
      <c r="GV187" s="928"/>
      <c r="GW187" s="928"/>
      <c r="GX187" s="928"/>
      <c r="GY187" s="928"/>
      <c r="GZ187" s="928"/>
      <c r="HA187" s="928"/>
      <c r="HB187" s="928"/>
      <c r="HC187" s="928"/>
      <c r="HD187" s="928"/>
      <c r="HE187" s="928"/>
      <c r="HF187" s="928"/>
      <c r="HG187" s="928"/>
      <c r="HH187" s="928"/>
      <c r="HI187" s="928"/>
      <c r="HJ187" s="928"/>
      <c r="HK187" s="928"/>
      <c r="HL187" s="928"/>
      <c r="HM187" s="928"/>
      <c r="HN187" s="928"/>
      <c r="HO187" s="928"/>
      <c r="HP187" s="928"/>
      <c r="HQ187" s="928"/>
      <c r="HR187" s="928"/>
      <c r="HS187" s="928"/>
      <c r="HT187" s="928"/>
      <c r="HU187" s="928"/>
      <c r="HV187" s="928"/>
      <c r="HW187" s="928"/>
      <c r="HX187" s="928"/>
      <c r="HY187" s="928"/>
    </row>
    <row r="188" spans="1:233" s="927" customFormat="1">
      <c r="A188" s="925" t="s">
        <v>425</v>
      </c>
      <c r="B188" s="926" t="s">
        <v>1869</v>
      </c>
      <c r="C188" s="309">
        <f t="shared" ref="C188:T188" si="34">SUBTOTAL(9,C189:C200)</f>
        <v>36235</v>
      </c>
      <c r="D188" s="309">
        <f t="shared" si="34"/>
        <v>0</v>
      </c>
      <c r="E188" s="309">
        <f t="shared" si="34"/>
        <v>36235</v>
      </c>
      <c r="F188" s="309">
        <f t="shared" si="34"/>
        <v>0</v>
      </c>
      <c r="G188" s="309">
        <f t="shared" si="34"/>
        <v>0</v>
      </c>
      <c r="H188" s="309">
        <f t="shared" si="34"/>
        <v>0</v>
      </c>
      <c r="I188" s="309">
        <f t="shared" si="34"/>
        <v>0</v>
      </c>
      <c r="J188" s="309">
        <f t="shared" si="34"/>
        <v>36235</v>
      </c>
      <c r="K188" s="309">
        <f t="shared" si="34"/>
        <v>0</v>
      </c>
      <c r="L188" s="309">
        <f t="shared" si="34"/>
        <v>36235</v>
      </c>
      <c r="M188" s="309">
        <f t="shared" si="34"/>
        <v>0</v>
      </c>
      <c r="N188" s="309">
        <f t="shared" si="34"/>
        <v>0</v>
      </c>
      <c r="O188" s="309">
        <f t="shared" si="34"/>
        <v>0</v>
      </c>
      <c r="P188" s="309">
        <f t="shared" si="34"/>
        <v>0</v>
      </c>
      <c r="Q188" s="309">
        <f t="shared" si="34"/>
        <v>0</v>
      </c>
      <c r="R188" s="309">
        <f t="shared" si="34"/>
        <v>0</v>
      </c>
      <c r="S188" s="309">
        <f t="shared" si="34"/>
        <v>0</v>
      </c>
      <c r="T188" s="309">
        <f t="shared" si="34"/>
        <v>0</v>
      </c>
      <c r="W188" s="922"/>
      <c r="X188" s="922"/>
      <c r="Z188" s="928"/>
      <c r="AA188" s="928"/>
      <c r="AB188" s="928"/>
      <c r="AC188" s="928"/>
      <c r="AD188" s="928"/>
      <c r="AE188" s="928"/>
      <c r="AF188" s="928"/>
      <c r="AG188" s="928"/>
      <c r="AH188" s="928"/>
      <c r="AI188" s="928"/>
      <c r="AJ188" s="928"/>
      <c r="AK188" s="928"/>
      <c r="AL188" s="928"/>
      <c r="AM188" s="928"/>
      <c r="AN188" s="928"/>
      <c r="AO188" s="928"/>
      <c r="AP188" s="928"/>
      <c r="AQ188" s="928"/>
      <c r="AR188" s="928"/>
      <c r="AS188" s="928"/>
      <c r="AT188" s="928"/>
      <c r="AU188" s="928"/>
      <c r="AV188" s="928"/>
      <c r="AW188" s="928"/>
      <c r="AX188" s="928"/>
      <c r="AY188" s="928"/>
      <c r="AZ188" s="928"/>
      <c r="BA188" s="928"/>
      <c r="BB188" s="928"/>
      <c r="BC188" s="928"/>
      <c r="BD188" s="928"/>
      <c r="BE188" s="928"/>
      <c r="BF188" s="928"/>
      <c r="BG188" s="928"/>
      <c r="BH188" s="928"/>
      <c r="BI188" s="928"/>
      <c r="BJ188" s="928"/>
      <c r="BK188" s="928"/>
      <c r="BL188" s="928"/>
      <c r="BM188" s="928"/>
      <c r="BN188" s="928"/>
      <c r="BO188" s="928"/>
      <c r="BP188" s="928"/>
      <c r="BQ188" s="928"/>
      <c r="BR188" s="928"/>
      <c r="BS188" s="928"/>
      <c r="BT188" s="928"/>
      <c r="BU188" s="928"/>
      <c r="BV188" s="928"/>
      <c r="BW188" s="928"/>
      <c r="BX188" s="928"/>
      <c r="BY188" s="928"/>
      <c r="BZ188" s="928"/>
      <c r="CA188" s="928"/>
      <c r="CB188" s="928"/>
      <c r="CC188" s="928"/>
      <c r="CD188" s="928"/>
      <c r="CE188" s="928"/>
      <c r="CF188" s="928"/>
      <c r="CG188" s="928"/>
      <c r="CH188" s="928"/>
      <c r="CI188" s="928"/>
      <c r="CJ188" s="928"/>
      <c r="CK188" s="928"/>
      <c r="CL188" s="928"/>
      <c r="CM188" s="928"/>
      <c r="CN188" s="928"/>
      <c r="CO188" s="928"/>
      <c r="CP188" s="928"/>
      <c r="CQ188" s="928"/>
      <c r="CR188" s="928"/>
      <c r="CS188" s="928"/>
      <c r="CT188" s="928"/>
      <c r="CU188" s="928"/>
      <c r="CV188" s="928"/>
      <c r="CW188" s="928"/>
      <c r="CX188" s="928"/>
      <c r="CY188" s="928"/>
      <c r="CZ188" s="928"/>
      <c r="DA188" s="928"/>
      <c r="DB188" s="928"/>
      <c r="DC188" s="928"/>
      <c r="DD188" s="928"/>
      <c r="DE188" s="928"/>
      <c r="DF188" s="928"/>
      <c r="DG188" s="928"/>
      <c r="DH188" s="928"/>
      <c r="DI188" s="928"/>
      <c r="DJ188" s="928"/>
      <c r="DK188" s="928"/>
      <c r="DL188" s="928"/>
      <c r="DM188" s="928"/>
      <c r="DN188" s="928"/>
      <c r="DO188" s="928"/>
      <c r="DP188" s="928"/>
      <c r="DQ188" s="928"/>
      <c r="DR188" s="928"/>
      <c r="DS188" s="928"/>
      <c r="DT188" s="928"/>
      <c r="DU188" s="928"/>
      <c r="DV188" s="928"/>
      <c r="DW188" s="928"/>
      <c r="DX188" s="928"/>
      <c r="DY188" s="928"/>
      <c r="DZ188" s="928"/>
      <c r="EA188" s="928"/>
      <c r="EB188" s="928"/>
      <c r="EC188" s="928"/>
      <c r="ED188" s="928"/>
      <c r="EE188" s="928"/>
      <c r="EF188" s="928"/>
      <c r="EG188" s="928"/>
      <c r="EH188" s="928"/>
      <c r="EI188" s="928"/>
      <c r="EJ188" s="928"/>
      <c r="EK188" s="928"/>
      <c r="EL188" s="928"/>
      <c r="EM188" s="928"/>
      <c r="EN188" s="928"/>
      <c r="EO188" s="928"/>
      <c r="EP188" s="928"/>
      <c r="EQ188" s="928"/>
      <c r="ER188" s="928"/>
      <c r="ES188" s="928"/>
      <c r="ET188" s="928"/>
      <c r="EU188" s="928"/>
      <c r="EV188" s="928"/>
      <c r="EW188" s="928"/>
      <c r="EX188" s="928"/>
      <c r="EY188" s="928"/>
      <c r="EZ188" s="928"/>
      <c r="FA188" s="928"/>
      <c r="FB188" s="928"/>
      <c r="FC188" s="928"/>
      <c r="FD188" s="928"/>
      <c r="FE188" s="928"/>
      <c r="FF188" s="928"/>
      <c r="FG188" s="928"/>
      <c r="FH188" s="928"/>
      <c r="FI188" s="928"/>
      <c r="FJ188" s="928"/>
      <c r="FK188" s="928"/>
      <c r="FL188" s="928"/>
      <c r="FM188" s="928"/>
      <c r="FN188" s="928"/>
      <c r="FO188" s="928"/>
      <c r="FP188" s="928"/>
      <c r="FQ188" s="928"/>
      <c r="FR188" s="928"/>
      <c r="FS188" s="928"/>
      <c r="FT188" s="928"/>
      <c r="FU188" s="928"/>
      <c r="FV188" s="928"/>
      <c r="FW188" s="928"/>
      <c r="FX188" s="928"/>
      <c r="FY188" s="928"/>
      <c r="FZ188" s="928"/>
      <c r="GA188" s="928"/>
      <c r="GB188" s="928"/>
      <c r="GC188" s="928"/>
      <c r="GD188" s="928"/>
      <c r="GE188" s="928"/>
      <c r="GF188" s="928"/>
      <c r="GG188" s="928"/>
      <c r="GH188" s="928"/>
      <c r="GI188" s="928"/>
      <c r="GJ188" s="928"/>
      <c r="GK188" s="928"/>
      <c r="GL188" s="928"/>
      <c r="GM188" s="928"/>
      <c r="GN188" s="928"/>
      <c r="GO188" s="928"/>
      <c r="GP188" s="928"/>
      <c r="GQ188" s="928"/>
      <c r="GR188" s="928"/>
      <c r="GS188" s="928"/>
      <c r="GT188" s="928"/>
      <c r="GU188" s="928"/>
      <c r="GV188" s="928"/>
      <c r="GW188" s="928"/>
      <c r="GX188" s="928"/>
      <c r="GY188" s="928"/>
      <c r="GZ188" s="928"/>
      <c r="HA188" s="928"/>
      <c r="HB188" s="928"/>
      <c r="HC188" s="928"/>
      <c r="HD188" s="928"/>
      <c r="HE188" s="928"/>
      <c r="HF188" s="928"/>
      <c r="HG188" s="928"/>
      <c r="HH188" s="928"/>
      <c r="HI188" s="928"/>
      <c r="HJ188" s="928"/>
      <c r="HK188" s="928"/>
      <c r="HL188" s="928"/>
      <c r="HM188" s="928"/>
      <c r="HN188" s="928"/>
      <c r="HO188" s="928"/>
      <c r="HP188" s="928"/>
      <c r="HQ188" s="928"/>
      <c r="HR188" s="928"/>
      <c r="HS188" s="928"/>
      <c r="HT188" s="928"/>
      <c r="HU188" s="928"/>
      <c r="HV188" s="928"/>
      <c r="HW188" s="928"/>
      <c r="HX188" s="928"/>
      <c r="HY188" s="928"/>
    </row>
    <row r="189" spans="1:233" s="927" customFormat="1">
      <c r="A189" s="929">
        <v>1</v>
      </c>
      <c r="B189" s="930" t="s">
        <v>1870</v>
      </c>
      <c r="C189" s="931">
        <f t="shared" ref="C189:C200" si="35">SUM(D189:F189)+G189</f>
        <v>0</v>
      </c>
      <c r="D189" s="931"/>
      <c r="E189" s="931"/>
      <c r="F189" s="931"/>
      <c r="G189" s="931">
        <f t="shared" ref="G189:G200" si="36">SUM(H189:I189)</f>
        <v>0</v>
      </c>
      <c r="H189" s="931"/>
      <c r="I189" s="931"/>
      <c r="J189" s="931">
        <f t="shared" ref="J189:J200" si="37">SUM(K189:M189)+N189</f>
        <v>0</v>
      </c>
      <c r="K189" s="931"/>
      <c r="L189" s="931"/>
      <c r="M189" s="931"/>
      <c r="N189" s="931">
        <f t="shared" ref="N189:N200" si="38">SUM(O189:P189)</f>
        <v>0</v>
      </c>
      <c r="O189" s="931"/>
      <c r="P189" s="931"/>
      <c r="Q189" s="931">
        <f t="shared" ref="Q189:Q209" si="39">C189-J189</f>
        <v>0</v>
      </c>
      <c r="R189" s="931"/>
      <c r="S189" s="931"/>
      <c r="T189" s="931"/>
      <c r="W189" s="922"/>
      <c r="X189" s="922"/>
      <c r="Z189" s="928"/>
      <c r="AA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c r="BE189" s="928"/>
      <c r="BF189" s="928"/>
      <c r="BG189" s="928"/>
      <c r="BH189" s="928"/>
      <c r="BI189" s="928"/>
      <c r="BJ189" s="928"/>
      <c r="BK189" s="928"/>
      <c r="BL189" s="928"/>
      <c r="BM189" s="928"/>
      <c r="BN189" s="928"/>
      <c r="BO189" s="928"/>
      <c r="BP189" s="928"/>
      <c r="BQ189" s="928"/>
      <c r="BR189" s="928"/>
      <c r="BS189" s="928"/>
      <c r="BT189" s="928"/>
      <c r="BU189" s="928"/>
      <c r="BV189" s="928"/>
      <c r="BW189" s="928"/>
      <c r="BX189" s="928"/>
      <c r="BY189" s="928"/>
      <c r="BZ189" s="928"/>
      <c r="CA189" s="928"/>
      <c r="CB189" s="928"/>
      <c r="CC189" s="928"/>
      <c r="CD189" s="928"/>
      <c r="CE189" s="928"/>
      <c r="CF189" s="928"/>
      <c r="CG189" s="928"/>
      <c r="CH189" s="928"/>
      <c r="CI189" s="928"/>
      <c r="CJ189" s="928"/>
      <c r="CK189" s="928"/>
      <c r="CL189" s="928"/>
      <c r="CM189" s="928"/>
      <c r="CN189" s="928"/>
      <c r="CO189" s="928"/>
      <c r="CP189" s="928"/>
      <c r="CQ189" s="928"/>
      <c r="CR189" s="928"/>
      <c r="CS189" s="928"/>
      <c r="CT189" s="928"/>
      <c r="CU189" s="928"/>
      <c r="CV189" s="928"/>
      <c r="CW189" s="928"/>
      <c r="CX189" s="928"/>
      <c r="CY189" s="928"/>
      <c r="CZ189" s="928"/>
      <c r="DA189" s="928"/>
      <c r="DB189" s="928"/>
      <c r="DC189" s="928"/>
      <c r="DD189" s="928"/>
      <c r="DE189" s="928"/>
      <c r="DF189" s="928"/>
      <c r="DG189" s="928"/>
      <c r="DH189" s="928"/>
      <c r="DI189" s="928"/>
      <c r="DJ189" s="928"/>
      <c r="DK189" s="928"/>
      <c r="DL189" s="928"/>
      <c r="DM189" s="928"/>
      <c r="DN189" s="928"/>
      <c r="DO189" s="928"/>
      <c r="DP189" s="928"/>
      <c r="DQ189" s="928"/>
      <c r="DR189" s="928"/>
      <c r="DS189" s="928"/>
      <c r="DT189" s="928"/>
      <c r="DU189" s="928"/>
      <c r="DV189" s="928"/>
      <c r="DW189" s="928"/>
      <c r="DX189" s="928"/>
      <c r="DY189" s="928"/>
      <c r="DZ189" s="928"/>
      <c r="EA189" s="928"/>
      <c r="EB189" s="928"/>
      <c r="EC189" s="928"/>
      <c r="ED189" s="928"/>
      <c r="EE189" s="928"/>
      <c r="EF189" s="928"/>
      <c r="EG189" s="928"/>
      <c r="EH189" s="928"/>
      <c r="EI189" s="928"/>
      <c r="EJ189" s="928"/>
      <c r="EK189" s="928"/>
      <c r="EL189" s="928"/>
      <c r="EM189" s="928"/>
      <c r="EN189" s="928"/>
      <c r="EO189" s="928"/>
      <c r="EP189" s="928"/>
      <c r="EQ189" s="928"/>
      <c r="ER189" s="928"/>
      <c r="ES189" s="928"/>
      <c r="ET189" s="928"/>
      <c r="EU189" s="928"/>
      <c r="EV189" s="928"/>
      <c r="EW189" s="928"/>
      <c r="EX189" s="928"/>
      <c r="EY189" s="928"/>
      <c r="EZ189" s="928"/>
      <c r="FA189" s="928"/>
      <c r="FB189" s="928"/>
      <c r="FC189" s="928"/>
      <c r="FD189" s="928"/>
      <c r="FE189" s="928"/>
      <c r="FF189" s="928"/>
      <c r="FG189" s="928"/>
      <c r="FH189" s="928"/>
      <c r="FI189" s="928"/>
      <c r="FJ189" s="928"/>
      <c r="FK189" s="928"/>
      <c r="FL189" s="928"/>
      <c r="FM189" s="928"/>
      <c r="FN189" s="928"/>
      <c r="FO189" s="928"/>
      <c r="FP189" s="928"/>
      <c r="FQ189" s="928"/>
      <c r="FR189" s="928"/>
      <c r="FS189" s="928"/>
      <c r="FT189" s="928"/>
      <c r="FU189" s="928"/>
      <c r="FV189" s="928"/>
      <c r="FW189" s="928"/>
      <c r="FX189" s="928"/>
      <c r="FY189" s="928"/>
      <c r="FZ189" s="928"/>
      <c r="GA189" s="928"/>
      <c r="GB189" s="928"/>
      <c r="GC189" s="928"/>
      <c r="GD189" s="928"/>
      <c r="GE189" s="928"/>
      <c r="GF189" s="928"/>
      <c r="GG189" s="928"/>
      <c r="GH189" s="928"/>
      <c r="GI189" s="928"/>
      <c r="GJ189" s="928"/>
      <c r="GK189" s="928"/>
      <c r="GL189" s="928"/>
      <c r="GM189" s="928"/>
      <c r="GN189" s="928"/>
      <c r="GO189" s="928"/>
      <c r="GP189" s="928"/>
      <c r="GQ189" s="928"/>
      <c r="GR189" s="928"/>
      <c r="GS189" s="928"/>
      <c r="GT189" s="928"/>
      <c r="GU189" s="928"/>
      <c r="GV189" s="928"/>
      <c r="GW189" s="928"/>
      <c r="GX189" s="928"/>
      <c r="GY189" s="928"/>
      <c r="GZ189" s="928"/>
      <c r="HA189" s="928"/>
      <c r="HB189" s="928"/>
      <c r="HC189" s="928"/>
      <c r="HD189" s="928"/>
      <c r="HE189" s="928"/>
      <c r="HF189" s="928"/>
      <c r="HG189" s="928"/>
      <c r="HH189" s="928"/>
      <c r="HI189" s="928"/>
      <c r="HJ189" s="928"/>
      <c r="HK189" s="928"/>
      <c r="HL189" s="928"/>
      <c r="HM189" s="928"/>
      <c r="HN189" s="928"/>
      <c r="HO189" s="928"/>
      <c r="HP189" s="928"/>
      <c r="HQ189" s="928"/>
      <c r="HR189" s="928"/>
      <c r="HS189" s="928"/>
      <c r="HT189" s="928"/>
      <c r="HU189" s="928"/>
      <c r="HV189" s="928"/>
      <c r="HW189" s="928"/>
      <c r="HX189" s="928"/>
      <c r="HY189" s="928"/>
    </row>
    <row r="190" spans="1:233" s="928" customFormat="1">
      <c r="A190" s="929">
        <v>2</v>
      </c>
      <c r="B190" s="321" t="s">
        <v>1871</v>
      </c>
      <c r="C190" s="931">
        <f t="shared" si="35"/>
        <v>5362</v>
      </c>
      <c r="D190" s="931"/>
      <c r="E190" s="931">
        <v>5362</v>
      </c>
      <c r="F190" s="931"/>
      <c r="G190" s="931">
        <f t="shared" si="36"/>
        <v>0</v>
      </c>
      <c r="H190" s="931"/>
      <c r="I190" s="931"/>
      <c r="J190" s="931">
        <f t="shared" si="37"/>
        <v>5362</v>
      </c>
      <c r="K190" s="931"/>
      <c r="L190" s="931">
        <v>5362</v>
      </c>
      <c r="M190" s="931"/>
      <c r="N190" s="931">
        <f t="shared" si="38"/>
        <v>0</v>
      </c>
      <c r="O190" s="931"/>
      <c r="P190" s="931"/>
      <c r="Q190" s="931">
        <f t="shared" si="39"/>
        <v>0</v>
      </c>
      <c r="R190" s="931"/>
      <c r="S190" s="931"/>
      <c r="T190" s="931"/>
      <c r="W190" s="922"/>
      <c r="X190" s="922"/>
    </row>
    <row r="191" spans="1:233" s="928" customFormat="1">
      <c r="A191" s="929">
        <v>3</v>
      </c>
      <c r="B191" s="321" t="s">
        <v>1872</v>
      </c>
      <c r="C191" s="931">
        <f t="shared" si="35"/>
        <v>2790</v>
      </c>
      <c r="D191" s="931"/>
      <c r="E191" s="931">
        <v>2790</v>
      </c>
      <c r="F191" s="931"/>
      <c r="G191" s="931">
        <f t="shared" si="36"/>
        <v>0</v>
      </c>
      <c r="H191" s="931"/>
      <c r="I191" s="931"/>
      <c r="J191" s="931">
        <f t="shared" si="37"/>
        <v>2790</v>
      </c>
      <c r="K191" s="931"/>
      <c r="L191" s="931">
        <v>2790</v>
      </c>
      <c r="M191" s="931"/>
      <c r="N191" s="931">
        <f t="shared" si="38"/>
        <v>0</v>
      </c>
      <c r="O191" s="931"/>
      <c r="P191" s="931"/>
      <c r="Q191" s="931">
        <f t="shared" si="39"/>
        <v>0</v>
      </c>
      <c r="R191" s="931"/>
      <c r="S191" s="931"/>
      <c r="T191" s="931"/>
      <c r="W191" s="922"/>
      <c r="X191" s="922"/>
    </row>
    <row r="192" spans="1:233" s="927" customFormat="1">
      <c r="A192" s="929">
        <v>4</v>
      </c>
      <c r="B192" s="930" t="s">
        <v>1873</v>
      </c>
      <c r="C192" s="931">
        <f t="shared" si="35"/>
        <v>1078</v>
      </c>
      <c r="D192" s="931"/>
      <c r="E192" s="931">
        <v>1078</v>
      </c>
      <c r="F192" s="931"/>
      <c r="G192" s="931">
        <f t="shared" si="36"/>
        <v>0</v>
      </c>
      <c r="H192" s="931"/>
      <c r="I192" s="931"/>
      <c r="J192" s="931">
        <f t="shared" si="37"/>
        <v>1078</v>
      </c>
      <c r="K192" s="931"/>
      <c r="L192" s="931">
        <v>1078</v>
      </c>
      <c r="M192" s="931"/>
      <c r="N192" s="931">
        <f t="shared" si="38"/>
        <v>0</v>
      </c>
      <c r="O192" s="931"/>
      <c r="P192" s="931"/>
      <c r="Q192" s="931">
        <f t="shared" si="39"/>
        <v>0</v>
      </c>
      <c r="R192" s="931"/>
      <c r="S192" s="931"/>
      <c r="T192" s="931"/>
      <c r="W192" s="922"/>
      <c r="X192" s="922"/>
      <c r="Z192" s="928"/>
      <c r="AA192" s="928"/>
      <c r="AB192" s="928"/>
      <c r="AC192" s="928"/>
      <c r="AD192" s="928"/>
      <c r="AE192" s="928"/>
      <c r="AF192" s="928"/>
      <c r="AG192" s="928"/>
      <c r="AH192" s="928"/>
      <c r="AI192" s="928"/>
      <c r="AJ192" s="928"/>
      <c r="AK192" s="928"/>
      <c r="AL192" s="928"/>
      <c r="AM192" s="928"/>
      <c r="AN192" s="928"/>
      <c r="AO192" s="928"/>
      <c r="AP192" s="928"/>
      <c r="AQ192" s="928"/>
      <c r="AR192" s="928"/>
      <c r="AS192" s="928"/>
      <c r="AT192" s="928"/>
      <c r="AU192" s="928"/>
      <c r="AV192" s="928"/>
      <c r="AW192" s="928"/>
      <c r="AX192" s="928"/>
      <c r="AY192" s="928"/>
      <c r="AZ192" s="928"/>
      <c r="BA192" s="928"/>
      <c r="BB192" s="928"/>
      <c r="BC192" s="928"/>
      <c r="BD192" s="928"/>
      <c r="BE192" s="928"/>
      <c r="BF192" s="928"/>
      <c r="BG192" s="928"/>
      <c r="BH192" s="928"/>
      <c r="BI192" s="928"/>
      <c r="BJ192" s="928"/>
      <c r="BK192" s="928"/>
      <c r="BL192" s="928"/>
      <c r="BM192" s="928"/>
      <c r="BN192" s="928"/>
      <c r="BO192" s="928"/>
      <c r="BP192" s="928"/>
      <c r="BQ192" s="928"/>
      <c r="BR192" s="928"/>
      <c r="BS192" s="928"/>
      <c r="BT192" s="928"/>
      <c r="BU192" s="928"/>
      <c r="BV192" s="928"/>
      <c r="BW192" s="928"/>
      <c r="BX192" s="928"/>
      <c r="BY192" s="928"/>
      <c r="BZ192" s="928"/>
      <c r="CA192" s="928"/>
      <c r="CB192" s="928"/>
      <c r="CC192" s="928"/>
      <c r="CD192" s="928"/>
      <c r="CE192" s="928"/>
      <c r="CF192" s="928"/>
      <c r="CG192" s="928"/>
      <c r="CH192" s="928"/>
      <c r="CI192" s="928"/>
      <c r="CJ192" s="928"/>
      <c r="CK192" s="928"/>
      <c r="CL192" s="928"/>
      <c r="CM192" s="928"/>
      <c r="CN192" s="928"/>
      <c r="CO192" s="928"/>
      <c r="CP192" s="928"/>
      <c r="CQ192" s="928"/>
      <c r="CR192" s="928"/>
      <c r="CS192" s="928"/>
      <c r="CT192" s="928"/>
      <c r="CU192" s="928"/>
      <c r="CV192" s="928"/>
      <c r="CW192" s="928"/>
      <c r="CX192" s="928"/>
      <c r="CY192" s="928"/>
      <c r="CZ192" s="928"/>
      <c r="DA192" s="928"/>
      <c r="DB192" s="928"/>
      <c r="DC192" s="928"/>
      <c r="DD192" s="928"/>
      <c r="DE192" s="928"/>
      <c r="DF192" s="928"/>
      <c r="DG192" s="928"/>
      <c r="DH192" s="928"/>
      <c r="DI192" s="928"/>
      <c r="DJ192" s="928"/>
      <c r="DK192" s="928"/>
      <c r="DL192" s="928"/>
      <c r="DM192" s="928"/>
      <c r="DN192" s="928"/>
      <c r="DO192" s="928"/>
      <c r="DP192" s="928"/>
      <c r="DQ192" s="928"/>
      <c r="DR192" s="928"/>
      <c r="DS192" s="928"/>
      <c r="DT192" s="928"/>
      <c r="DU192" s="928"/>
      <c r="DV192" s="928"/>
      <c r="DW192" s="928"/>
      <c r="DX192" s="928"/>
      <c r="DY192" s="928"/>
      <c r="DZ192" s="928"/>
      <c r="EA192" s="928"/>
      <c r="EB192" s="928"/>
      <c r="EC192" s="928"/>
      <c r="ED192" s="928"/>
      <c r="EE192" s="928"/>
      <c r="EF192" s="928"/>
      <c r="EG192" s="928"/>
      <c r="EH192" s="928"/>
      <c r="EI192" s="928"/>
      <c r="EJ192" s="928"/>
      <c r="EK192" s="928"/>
      <c r="EL192" s="928"/>
      <c r="EM192" s="928"/>
      <c r="EN192" s="928"/>
      <c r="EO192" s="928"/>
      <c r="EP192" s="928"/>
      <c r="EQ192" s="928"/>
      <c r="ER192" s="928"/>
      <c r="ES192" s="928"/>
      <c r="ET192" s="928"/>
      <c r="EU192" s="928"/>
      <c r="EV192" s="928"/>
      <c r="EW192" s="928"/>
      <c r="EX192" s="928"/>
      <c r="EY192" s="928"/>
      <c r="EZ192" s="928"/>
      <c r="FA192" s="928"/>
      <c r="FB192" s="928"/>
      <c r="FC192" s="928"/>
      <c r="FD192" s="928"/>
      <c r="FE192" s="928"/>
      <c r="FF192" s="928"/>
      <c r="FG192" s="928"/>
      <c r="FH192" s="928"/>
      <c r="FI192" s="928"/>
      <c r="FJ192" s="928"/>
      <c r="FK192" s="928"/>
      <c r="FL192" s="928"/>
      <c r="FM192" s="928"/>
      <c r="FN192" s="928"/>
      <c r="FO192" s="928"/>
      <c r="FP192" s="928"/>
      <c r="FQ192" s="928"/>
      <c r="FR192" s="928"/>
      <c r="FS192" s="928"/>
      <c r="FT192" s="928"/>
      <c r="FU192" s="928"/>
      <c r="FV192" s="928"/>
      <c r="FW192" s="928"/>
      <c r="FX192" s="928"/>
      <c r="FY192" s="928"/>
      <c r="FZ192" s="928"/>
      <c r="GA192" s="928"/>
      <c r="GB192" s="928"/>
      <c r="GC192" s="928"/>
      <c r="GD192" s="928"/>
      <c r="GE192" s="928"/>
      <c r="GF192" s="928"/>
      <c r="GG192" s="928"/>
      <c r="GH192" s="928"/>
      <c r="GI192" s="928"/>
      <c r="GJ192" s="928"/>
      <c r="GK192" s="928"/>
      <c r="GL192" s="928"/>
      <c r="GM192" s="928"/>
      <c r="GN192" s="928"/>
      <c r="GO192" s="928"/>
      <c r="GP192" s="928"/>
      <c r="GQ192" s="928"/>
      <c r="GR192" s="928"/>
      <c r="GS192" s="928"/>
      <c r="GT192" s="928"/>
      <c r="GU192" s="928"/>
      <c r="GV192" s="928"/>
      <c r="GW192" s="928"/>
      <c r="GX192" s="928"/>
      <c r="GY192" s="928"/>
      <c r="GZ192" s="928"/>
      <c r="HA192" s="928"/>
      <c r="HB192" s="928"/>
      <c r="HC192" s="928"/>
      <c r="HD192" s="928"/>
      <c r="HE192" s="928"/>
      <c r="HF192" s="928"/>
      <c r="HG192" s="928"/>
      <c r="HH192" s="928"/>
      <c r="HI192" s="928"/>
      <c r="HJ192" s="928"/>
      <c r="HK192" s="928"/>
      <c r="HL192" s="928"/>
      <c r="HM192" s="928"/>
      <c r="HN192" s="928"/>
      <c r="HO192" s="928"/>
      <c r="HP192" s="928"/>
      <c r="HQ192" s="928"/>
      <c r="HR192" s="928"/>
      <c r="HS192" s="928"/>
      <c r="HT192" s="928"/>
      <c r="HU192" s="928"/>
      <c r="HV192" s="928"/>
      <c r="HW192" s="928"/>
      <c r="HX192" s="928"/>
      <c r="HY192" s="928"/>
    </row>
    <row r="193" spans="1:233" s="928" customFormat="1">
      <c r="A193" s="929">
        <v>5</v>
      </c>
      <c r="B193" s="321" t="s">
        <v>1874</v>
      </c>
      <c r="C193" s="931">
        <f t="shared" si="35"/>
        <v>6487</v>
      </c>
      <c r="D193" s="931"/>
      <c r="E193" s="931">
        <v>6487</v>
      </c>
      <c r="F193" s="931"/>
      <c r="G193" s="931">
        <f t="shared" si="36"/>
        <v>0</v>
      </c>
      <c r="H193" s="931"/>
      <c r="I193" s="931"/>
      <c r="J193" s="931">
        <f t="shared" si="37"/>
        <v>6487</v>
      </c>
      <c r="K193" s="931"/>
      <c r="L193" s="931">
        <v>6487</v>
      </c>
      <c r="M193" s="931"/>
      <c r="N193" s="931">
        <f t="shared" si="38"/>
        <v>0</v>
      </c>
      <c r="O193" s="931"/>
      <c r="P193" s="931"/>
      <c r="Q193" s="931">
        <f t="shared" si="39"/>
        <v>0</v>
      </c>
      <c r="R193" s="931"/>
      <c r="S193" s="931"/>
      <c r="T193" s="931"/>
      <c r="W193" s="922"/>
      <c r="X193" s="922"/>
    </row>
    <row r="194" spans="1:233" s="928" customFormat="1">
      <c r="A194" s="929">
        <v>6</v>
      </c>
      <c r="B194" s="321" t="s">
        <v>1875</v>
      </c>
      <c r="C194" s="931">
        <f t="shared" si="35"/>
        <v>1909</v>
      </c>
      <c r="D194" s="931"/>
      <c r="E194" s="931">
        <v>1909</v>
      </c>
      <c r="F194" s="931"/>
      <c r="G194" s="931">
        <f t="shared" si="36"/>
        <v>0</v>
      </c>
      <c r="H194" s="931"/>
      <c r="I194" s="931"/>
      <c r="J194" s="931">
        <f t="shared" si="37"/>
        <v>1909</v>
      </c>
      <c r="K194" s="931"/>
      <c r="L194" s="931">
        <v>1909</v>
      </c>
      <c r="M194" s="931"/>
      <c r="N194" s="931">
        <f t="shared" si="38"/>
        <v>0</v>
      </c>
      <c r="O194" s="931"/>
      <c r="P194" s="931"/>
      <c r="Q194" s="931">
        <f t="shared" si="39"/>
        <v>0</v>
      </c>
      <c r="R194" s="931"/>
      <c r="S194" s="931"/>
      <c r="T194" s="931"/>
      <c r="W194" s="922"/>
      <c r="X194" s="922"/>
    </row>
    <row r="195" spans="1:233" s="928" customFormat="1">
      <c r="A195" s="929">
        <v>7</v>
      </c>
      <c r="B195" s="321" t="s">
        <v>1876</v>
      </c>
      <c r="C195" s="931">
        <f t="shared" si="35"/>
        <v>2598</v>
      </c>
      <c r="D195" s="931"/>
      <c r="E195" s="931">
        <v>2598</v>
      </c>
      <c r="F195" s="931"/>
      <c r="G195" s="931">
        <f t="shared" si="36"/>
        <v>0</v>
      </c>
      <c r="H195" s="931"/>
      <c r="I195" s="931"/>
      <c r="J195" s="931">
        <f t="shared" si="37"/>
        <v>2598</v>
      </c>
      <c r="K195" s="931"/>
      <c r="L195" s="931">
        <v>2598</v>
      </c>
      <c r="M195" s="931"/>
      <c r="N195" s="931">
        <f t="shared" si="38"/>
        <v>0</v>
      </c>
      <c r="O195" s="931"/>
      <c r="P195" s="931"/>
      <c r="Q195" s="931">
        <f t="shared" si="39"/>
        <v>0</v>
      </c>
      <c r="R195" s="931"/>
      <c r="S195" s="931"/>
      <c r="T195" s="931"/>
      <c r="W195" s="922"/>
      <c r="X195" s="922"/>
    </row>
    <row r="196" spans="1:233" s="927" customFormat="1">
      <c r="A196" s="929">
        <v>8</v>
      </c>
      <c r="B196" s="930" t="s">
        <v>1877</v>
      </c>
      <c r="C196" s="931">
        <f t="shared" si="35"/>
        <v>3416</v>
      </c>
      <c r="D196" s="931"/>
      <c r="E196" s="931">
        <v>3416</v>
      </c>
      <c r="F196" s="931"/>
      <c r="G196" s="931">
        <f t="shared" si="36"/>
        <v>0</v>
      </c>
      <c r="H196" s="931"/>
      <c r="I196" s="931"/>
      <c r="J196" s="931">
        <f t="shared" si="37"/>
        <v>3416</v>
      </c>
      <c r="K196" s="931"/>
      <c r="L196" s="931">
        <v>3416</v>
      </c>
      <c r="M196" s="931"/>
      <c r="N196" s="931">
        <f t="shared" si="38"/>
        <v>0</v>
      </c>
      <c r="O196" s="931"/>
      <c r="P196" s="931"/>
      <c r="Q196" s="931">
        <f t="shared" si="39"/>
        <v>0</v>
      </c>
      <c r="R196" s="931"/>
      <c r="S196" s="931"/>
      <c r="T196" s="931"/>
      <c r="W196" s="922"/>
      <c r="X196" s="922"/>
      <c r="Z196" s="928"/>
      <c r="AA196" s="928"/>
      <c r="AB196" s="928"/>
      <c r="AC196" s="928"/>
      <c r="AD196" s="928"/>
      <c r="AE196" s="928"/>
      <c r="AF196" s="928"/>
      <c r="AG196" s="928"/>
      <c r="AH196" s="928"/>
      <c r="AI196" s="928"/>
      <c r="AJ196" s="928"/>
      <c r="AK196" s="928"/>
      <c r="AL196" s="928"/>
      <c r="AM196" s="928"/>
      <c r="AN196" s="928"/>
      <c r="AO196" s="928"/>
      <c r="AP196" s="928"/>
      <c r="AQ196" s="928"/>
      <c r="AR196" s="928"/>
      <c r="AS196" s="928"/>
      <c r="AT196" s="928"/>
      <c r="AU196" s="928"/>
      <c r="AV196" s="928"/>
      <c r="AW196" s="928"/>
      <c r="AX196" s="928"/>
      <c r="AY196" s="928"/>
      <c r="AZ196" s="928"/>
      <c r="BA196" s="928"/>
      <c r="BB196" s="928"/>
      <c r="BC196" s="928"/>
      <c r="BD196" s="928"/>
      <c r="BE196" s="928"/>
      <c r="BF196" s="928"/>
      <c r="BG196" s="928"/>
      <c r="BH196" s="928"/>
      <c r="BI196" s="928"/>
      <c r="BJ196" s="928"/>
      <c r="BK196" s="928"/>
      <c r="BL196" s="928"/>
      <c r="BM196" s="928"/>
      <c r="BN196" s="928"/>
      <c r="BO196" s="928"/>
      <c r="BP196" s="928"/>
      <c r="BQ196" s="928"/>
      <c r="BR196" s="928"/>
      <c r="BS196" s="928"/>
      <c r="BT196" s="928"/>
      <c r="BU196" s="928"/>
      <c r="BV196" s="928"/>
      <c r="BW196" s="928"/>
      <c r="BX196" s="928"/>
      <c r="BY196" s="928"/>
      <c r="BZ196" s="928"/>
      <c r="CA196" s="928"/>
      <c r="CB196" s="928"/>
      <c r="CC196" s="928"/>
      <c r="CD196" s="928"/>
      <c r="CE196" s="928"/>
      <c r="CF196" s="928"/>
      <c r="CG196" s="928"/>
      <c r="CH196" s="928"/>
      <c r="CI196" s="928"/>
      <c r="CJ196" s="928"/>
      <c r="CK196" s="928"/>
      <c r="CL196" s="928"/>
      <c r="CM196" s="928"/>
      <c r="CN196" s="928"/>
      <c r="CO196" s="928"/>
      <c r="CP196" s="928"/>
      <c r="CQ196" s="928"/>
      <c r="CR196" s="928"/>
      <c r="CS196" s="928"/>
      <c r="CT196" s="928"/>
      <c r="CU196" s="928"/>
      <c r="CV196" s="928"/>
      <c r="CW196" s="928"/>
      <c r="CX196" s="928"/>
      <c r="CY196" s="928"/>
      <c r="CZ196" s="928"/>
      <c r="DA196" s="928"/>
      <c r="DB196" s="928"/>
      <c r="DC196" s="928"/>
      <c r="DD196" s="928"/>
      <c r="DE196" s="928"/>
      <c r="DF196" s="928"/>
      <c r="DG196" s="928"/>
      <c r="DH196" s="928"/>
      <c r="DI196" s="928"/>
      <c r="DJ196" s="928"/>
      <c r="DK196" s="928"/>
      <c r="DL196" s="928"/>
      <c r="DM196" s="928"/>
      <c r="DN196" s="928"/>
      <c r="DO196" s="928"/>
      <c r="DP196" s="928"/>
      <c r="DQ196" s="928"/>
      <c r="DR196" s="928"/>
      <c r="DS196" s="928"/>
      <c r="DT196" s="928"/>
      <c r="DU196" s="928"/>
      <c r="DV196" s="928"/>
      <c r="DW196" s="928"/>
      <c r="DX196" s="928"/>
      <c r="DY196" s="928"/>
      <c r="DZ196" s="928"/>
      <c r="EA196" s="928"/>
      <c r="EB196" s="928"/>
      <c r="EC196" s="928"/>
      <c r="ED196" s="928"/>
      <c r="EE196" s="928"/>
      <c r="EF196" s="928"/>
      <c r="EG196" s="928"/>
      <c r="EH196" s="928"/>
      <c r="EI196" s="928"/>
      <c r="EJ196" s="928"/>
      <c r="EK196" s="928"/>
      <c r="EL196" s="928"/>
      <c r="EM196" s="928"/>
      <c r="EN196" s="928"/>
      <c r="EO196" s="928"/>
      <c r="EP196" s="928"/>
      <c r="EQ196" s="928"/>
      <c r="ER196" s="928"/>
      <c r="ES196" s="928"/>
      <c r="ET196" s="928"/>
      <c r="EU196" s="928"/>
      <c r="EV196" s="928"/>
      <c r="EW196" s="928"/>
      <c r="EX196" s="928"/>
      <c r="EY196" s="928"/>
      <c r="EZ196" s="928"/>
      <c r="FA196" s="928"/>
      <c r="FB196" s="928"/>
      <c r="FC196" s="928"/>
      <c r="FD196" s="928"/>
      <c r="FE196" s="928"/>
      <c r="FF196" s="928"/>
      <c r="FG196" s="928"/>
      <c r="FH196" s="928"/>
      <c r="FI196" s="928"/>
      <c r="FJ196" s="928"/>
      <c r="FK196" s="928"/>
      <c r="FL196" s="928"/>
      <c r="FM196" s="928"/>
      <c r="FN196" s="928"/>
      <c r="FO196" s="928"/>
      <c r="FP196" s="928"/>
      <c r="FQ196" s="928"/>
      <c r="FR196" s="928"/>
      <c r="FS196" s="928"/>
      <c r="FT196" s="928"/>
      <c r="FU196" s="928"/>
      <c r="FV196" s="928"/>
      <c r="FW196" s="928"/>
      <c r="FX196" s="928"/>
      <c r="FY196" s="928"/>
      <c r="FZ196" s="928"/>
      <c r="GA196" s="928"/>
      <c r="GB196" s="928"/>
      <c r="GC196" s="928"/>
      <c r="GD196" s="928"/>
      <c r="GE196" s="928"/>
      <c r="GF196" s="928"/>
      <c r="GG196" s="928"/>
      <c r="GH196" s="928"/>
      <c r="GI196" s="928"/>
      <c r="GJ196" s="928"/>
      <c r="GK196" s="928"/>
      <c r="GL196" s="928"/>
      <c r="GM196" s="928"/>
      <c r="GN196" s="928"/>
      <c r="GO196" s="928"/>
      <c r="GP196" s="928"/>
      <c r="GQ196" s="928"/>
      <c r="GR196" s="928"/>
      <c r="GS196" s="928"/>
      <c r="GT196" s="928"/>
      <c r="GU196" s="928"/>
      <c r="GV196" s="928"/>
      <c r="GW196" s="928"/>
      <c r="GX196" s="928"/>
      <c r="GY196" s="928"/>
      <c r="GZ196" s="928"/>
      <c r="HA196" s="928"/>
      <c r="HB196" s="928"/>
      <c r="HC196" s="928"/>
      <c r="HD196" s="928"/>
      <c r="HE196" s="928"/>
      <c r="HF196" s="928"/>
      <c r="HG196" s="928"/>
      <c r="HH196" s="928"/>
      <c r="HI196" s="928"/>
      <c r="HJ196" s="928"/>
      <c r="HK196" s="928"/>
      <c r="HL196" s="928"/>
      <c r="HM196" s="928"/>
      <c r="HN196" s="928"/>
      <c r="HO196" s="928"/>
      <c r="HP196" s="928"/>
      <c r="HQ196" s="928"/>
      <c r="HR196" s="928"/>
      <c r="HS196" s="928"/>
      <c r="HT196" s="928"/>
      <c r="HU196" s="928"/>
      <c r="HV196" s="928"/>
      <c r="HW196" s="928"/>
      <c r="HX196" s="928"/>
      <c r="HY196" s="928"/>
    </row>
    <row r="197" spans="1:233" s="928" customFormat="1">
      <c r="A197" s="929">
        <v>9</v>
      </c>
      <c r="B197" s="321" t="s">
        <v>1878</v>
      </c>
      <c r="C197" s="931">
        <f t="shared" si="35"/>
        <v>1240</v>
      </c>
      <c r="D197" s="931"/>
      <c r="E197" s="931">
        <v>1240</v>
      </c>
      <c r="F197" s="931"/>
      <c r="G197" s="931">
        <f t="shared" si="36"/>
        <v>0</v>
      </c>
      <c r="H197" s="931"/>
      <c r="I197" s="931"/>
      <c r="J197" s="931">
        <f t="shared" si="37"/>
        <v>1240</v>
      </c>
      <c r="K197" s="931"/>
      <c r="L197" s="931">
        <v>1240</v>
      </c>
      <c r="M197" s="931"/>
      <c r="N197" s="931">
        <f t="shared" si="38"/>
        <v>0</v>
      </c>
      <c r="O197" s="931"/>
      <c r="P197" s="931"/>
      <c r="Q197" s="931">
        <f t="shared" si="39"/>
        <v>0</v>
      </c>
      <c r="R197" s="931"/>
      <c r="S197" s="931"/>
      <c r="T197" s="931"/>
      <c r="W197" s="922"/>
      <c r="X197" s="922"/>
    </row>
    <row r="198" spans="1:233" s="927" customFormat="1">
      <c r="A198" s="929">
        <v>10</v>
      </c>
      <c r="B198" s="930" t="s">
        <v>1879</v>
      </c>
      <c r="C198" s="931">
        <f t="shared" si="35"/>
        <v>2231</v>
      </c>
      <c r="D198" s="931"/>
      <c r="E198" s="931">
        <v>2231</v>
      </c>
      <c r="F198" s="931"/>
      <c r="G198" s="931">
        <f t="shared" si="36"/>
        <v>0</v>
      </c>
      <c r="H198" s="931"/>
      <c r="I198" s="931"/>
      <c r="J198" s="931">
        <f t="shared" si="37"/>
        <v>2231</v>
      </c>
      <c r="K198" s="931"/>
      <c r="L198" s="931">
        <v>2231</v>
      </c>
      <c r="M198" s="931"/>
      <c r="N198" s="931">
        <f t="shared" si="38"/>
        <v>0</v>
      </c>
      <c r="O198" s="931"/>
      <c r="P198" s="931"/>
      <c r="Q198" s="931">
        <f t="shared" si="39"/>
        <v>0</v>
      </c>
      <c r="R198" s="931"/>
      <c r="S198" s="931"/>
      <c r="T198" s="931"/>
      <c r="W198" s="922"/>
      <c r="X198" s="922"/>
      <c r="Z198" s="928"/>
      <c r="AA198" s="928"/>
      <c r="AB198" s="928"/>
      <c r="AC198" s="928"/>
      <c r="AD198" s="928"/>
      <c r="AE198" s="928"/>
      <c r="AF198" s="928"/>
      <c r="AG198" s="928"/>
      <c r="AH198" s="928"/>
      <c r="AI198" s="928"/>
      <c r="AJ198" s="928"/>
      <c r="AK198" s="928"/>
      <c r="AL198" s="928"/>
      <c r="AM198" s="928"/>
      <c r="AN198" s="928"/>
      <c r="AO198" s="928"/>
      <c r="AP198" s="928"/>
      <c r="AQ198" s="928"/>
      <c r="AR198" s="928"/>
      <c r="AS198" s="928"/>
      <c r="AT198" s="928"/>
      <c r="AU198" s="928"/>
      <c r="AV198" s="928"/>
      <c r="AW198" s="928"/>
      <c r="AX198" s="928"/>
      <c r="AY198" s="928"/>
      <c r="AZ198" s="928"/>
      <c r="BA198" s="928"/>
      <c r="BB198" s="928"/>
      <c r="BC198" s="928"/>
      <c r="BD198" s="928"/>
      <c r="BE198" s="928"/>
      <c r="BF198" s="928"/>
      <c r="BG198" s="928"/>
      <c r="BH198" s="928"/>
      <c r="BI198" s="928"/>
      <c r="BJ198" s="928"/>
      <c r="BK198" s="928"/>
      <c r="BL198" s="928"/>
      <c r="BM198" s="928"/>
      <c r="BN198" s="928"/>
      <c r="BO198" s="928"/>
      <c r="BP198" s="928"/>
      <c r="BQ198" s="928"/>
      <c r="BR198" s="928"/>
      <c r="BS198" s="928"/>
      <c r="BT198" s="928"/>
      <c r="BU198" s="928"/>
      <c r="BV198" s="928"/>
      <c r="BW198" s="928"/>
      <c r="BX198" s="928"/>
      <c r="BY198" s="928"/>
      <c r="BZ198" s="928"/>
      <c r="CA198" s="928"/>
      <c r="CB198" s="928"/>
      <c r="CC198" s="928"/>
      <c r="CD198" s="928"/>
      <c r="CE198" s="928"/>
      <c r="CF198" s="928"/>
      <c r="CG198" s="928"/>
      <c r="CH198" s="928"/>
      <c r="CI198" s="928"/>
      <c r="CJ198" s="928"/>
      <c r="CK198" s="928"/>
      <c r="CL198" s="928"/>
      <c r="CM198" s="928"/>
      <c r="CN198" s="928"/>
      <c r="CO198" s="928"/>
      <c r="CP198" s="928"/>
      <c r="CQ198" s="928"/>
      <c r="CR198" s="928"/>
      <c r="CS198" s="928"/>
      <c r="CT198" s="928"/>
      <c r="CU198" s="928"/>
      <c r="CV198" s="928"/>
      <c r="CW198" s="928"/>
      <c r="CX198" s="928"/>
      <c r="CY198" s="928"/>
      <c r="CZ198" s="928"/>
      <c r="DA198" s="928"/>
      <c r="DB198" s="928"/>
      <c r="DC198" s="928"/>
      <c r="DD198" s="928"/>
      <c r="DE198" s="928"/>
      <c r="DF198" s="928"/>
      <c r="DG198" s="928"/>
      <c r="DH198" s="928"/>
      <c r="DI198" s="928"/>
      <c r="DJ198" s="928"/>
      <c r="DK198" s="928"/>
      <c r="DL198" s="928"/>
      <c r="DM198" s="928"/>
      <c r="DN198" s="928"/>
      <c r="DO198" s="928"/>
      <c r="DP198" s="928"/>
      <c r="DQ198" s="928"/>
      <c r="DR198" s="928"/>
      <c r="DS198" s="928"/>
      <c r="DT198" s="928"/>
      <c r="DU198" s="928"/>
      <c r="DV198" s="928"/>
      <c r="DW198" s="928"/>
      <c r="DX198" s="928"/>
      <c r="DY198" s="928"/>
      <c r="DZ198" s="928"/>
      <c r="EA198" s="928"/>
      <c r="EB198" s="928"/>
      <c r="EC198" s="928"/>
      <c r="ED198" s="928"/>
      <c r="EE198" s="928"/>
      <c r="EF198" s="928"/>
      <c r="EG198" s="928"/>
      <c r="EH198" s="928"/>
      <c r="EI198" s="928"/>
      <c r="EJ198" s="928"/>
      <c r="EK198" s="928"/>
      <c r="EL198" s="928"/>
      <c r="EM198" s="928"/>
      <c r="EN198" s="928"/>
      <c r="EO198" s="928"/>
      <c r="EP198" s="928"/>
      <c r="EQ198" s="928"/>
      <c r="ER198" s="928"/>
      <c r="ES198" s="928"/>
      <c r="ET198" s="928"/>
      <c r="EU198" s="928"/>
      <c r="EV198" s="928"/>
      <c r="EW198" s="928"/>
      <c r="EX198" s="928"/>
      <c r="EY198" s="928"/>
      <c r="EZ198" s="928"/>
      <c r="FA198" s="928"/>
      <c r="FB198" s="928"/>
      <c r="FC198" s="928"/>
      <c r="FD198" s="928"/>
      <c r="FE198" s="928"/>
      <c r="FF198" s="928"/>
      <c r="FG198" s="928"/>
      <c r="FH198" s="928"/>
      <c r="FI198" s="928"/>
      <c r="FJ198" s="928"/>
      <c r="FK198" s="928"/>
      <c r="FL198" s="928"/>
      <c r="FM198" s="928"/>
      <c r="FN198" s="928"/>
      <c r="FO198" s="928"/>
      <c r="FP198" s="928"/>
      <c r="FQ198" s="928"/>
      <c r="FR198" s="928"/>
      <c r="FS198" s="928"/>
      <c r="FT198" s="928"/>
      <c r="FU198" s="928"/>
      <c r="FV198" s="928"/>
      <c r="FW198" s="928"/>
      <c r="FX198" s="928"/>
      <c r="FY198" s="928"/>
      <c r="FZ198" s="928"/>
      <c r="GA198" s="928"/>
      <c r="GB198" s="928"/>
      <c r="GC198" s="928"/>
      <c r="GD198" s="928"/>
      <c r="GE198" s="928"/>
      <c r="GF198" s="928"/>
      <c r="GG198" s="928"/>
      <c r="GH198" s="928"/>
      <c r="GI198" s="928"/>
      <c r="GJ198" s="928"/>
      <c r="GK198" s="928"/>
      <c r="GL198" s="928"/>
      <c r="GM198" s="928"/>
      <c r="GN198" s="928"/>
      <c r="GO198" s="928"/>
      <c r="GP198" s="928"/>
      <c r="GQ198" s="928"/>
      <c r="GR198" s="928"/>
      <c r="GS198" s="928"/>
      <c r="GT198" s="928"/>
      <c r="GU198" s="928"/>
      <c r="GV198" s="928"/>
      <c r="GW198" s="928"/>
      <c r="GX198" s="928"/>
      <c r="GY198" s="928"/>
      <c r="GZ198" s="928"/>
      <c r="HA198" s="928"/>
      <c r="HB198" s="928"/>
      <c r="HC198" s="928"/>
      <c r="HD198" s="928"/>
      <c r="HE198" s="928"/>
      <c r="HF198" s="928"/>
      <c r="HG198" s="928"/>
      <c r="HH198" s="928"/>
      <c r="HI198" s="928"/>
      <c r="HJ198" s="928"/>
      <c r="HK198" s="928"/>
      <c r="HL198" s="928"/>
      <c r="HM198" s="928"/>
      <c r="HN198" s="928"/>
      <c r="HO198" s="928"/>
      <c r="HP198" s="928"/>
      <c r="HQ198" s="928"/>
      <c r="HR198" s="928"/>
      <c r="HS198" s="928"/>
      <c r="HT198" s="928"/>
      <c r="HU198" s="928"/>
      <c r="HV198" s="928"/>
      <c r="HW198" s="928"/>
      <c r="HX198" s="928"/>
      <c r="HY198" s="928"/>
    </row>
    <row r="199" spans="1:233" s="928" customFormat="1">
      <c r="A199" s="929">
        <v>11</v>
      </c>
      <c r="B199" s="945" t="s">
        <v>3833</v>
      </c>
      <c r="C199" s="213">
        <f t="shared" si="35"/>
        <v>3866</v>
      </c>
      <c r="D199" s="932"/>
      <c r="E199" s="213">
        <v>3866</v>
      </c>
      <c r="F199" s="932"/>
      <c r="G199" s="931">
        <f>SUM(H199:I199)</f>
        <v>0</v>
      </c>
      <c r="H199" s="932"/>
      <c r="I199" s="932"/>
      <c r="J199" s="213">
        <f t="shared" si="37"/>
        <v>3866</v>
      </c>
      <c r="K199" s="932"/>
      <c r="L199" s="213">
        <v>3866</v>
      </c>
      <c r="M199" s="932"/>
      <c r="N199" s="931">
        <f>SUM(O199:P199)</f>
        <v>0</v>
      </c>
      <c r="O199" s="932"/>
      <c r="P199" s="932"/>
      <c r="Q199" s="931">
        <f t="shared" si="39"/>
        <v>0</v>
      </c>
      <c r="R199" s="932"/>
      <c r="S199" s="932"/>
      <c r="T199" s="932"/>
      <c r="W199" s="922"/>
      <c r="X199" s="922"/>
    </row>
    <row r="200" spans="1:233" s="928" customFormat="1">
      <c r="A200" s="929">
        <v>12</v>
      </c>
      <c r="B200" s="945" t="s">
        <v>1880</v>
      </c>
      <c r="C200" s="931">
        <f t="shared" si="35"/>
        <v>5258</v>
      </c>
      <c r="D200" s="931"/>
      <c r="E200" s="931">
        <v>5258</v>
      </c>
      <c r="F200" s="931"/>
      <c r="G200" s="931">
        <f t="shared" si="36"/>
        <v>0</v>
      </c>
      <c r="H200" s="931"/>
      <c r="I200" s="931"/>
      <c r="J200" s="931">
        <f t="shared" si="37"/>
        <v>5258</v>
      </c>
      <c r="K200" s="931"/>
      <c r="L200" s="931">
        <v>5258</v>
      </c>
      <c r="M200" s="931"/>
      <c r="N200" s="931">
        <f t="shared" si="38"/>
        <v>0</v>
      </c>
      <c r="O200" s="931"/>
      <c r="P200" s="931"/>
      <c r="Q200" s="931">
        <f t="shared" si="39"/>
        <v>0</v>
      </c>
      <c r="R200" s="931"/>
      <c r="S200" s="931"/>
      <c r="T200" s="931"/>
      <c r="W200" s="922"/>
      <c r="X200" s="922"/>
    </row>
    <row r="201" spans="1:233" s="927" customFormat="1">
      <c r="A201" s="925" t="s">
        <v>426</v>
      </c>
      <c r="B201" s="926" t="s">
        <v>1881</v>
      </c>
      <c r="C201" s="309">
        <f t="shared" ref="C201:T201" si="40">SUBTOTAL(9,C202:C209)</f>
        <v>10749</v>
      </c>
      <c r="D201" s="309">
        <f t="shared" si="40"/>
        <v>0</v>
      </c>
      <c r="E201" s="309">
        <f t="shared" si="40"/>
        <v>10749</v>
      </c>
      <c r="F201" s="309">
        <f t="shared" si="40"/>
        <v>0</v>
      </c>
      <c r="G201" s="309">
        <f t="shared" si="40"/>
        <v>0</v>
      </c>
      <c r="H201" s="309">
        <f t="shared" si="40"/>
        <v>0</v>
      </c>
      <c r="I201" s="309">
        <f t="shared" si="40"/>
        <v>0</v>
      </c>
      <c r="J201" s="309">
        <f t="shared" si="40"/>
        <v>10749</v>
      </c>
      <c r="K201" s="309">
        <f t="shared" si="40"/>
        <v>0</v>
      </c>
      <c r="L201" s="309">
        <f t="shared" si="40"/>
        <v>10749</v>
      </c>
      <c r="M201" s="309">
        <f t="shared" si="40"/>
        <v>0</v>
      </c>
      <c r="N201" s="309">
        <f t="shared" si="40"/>
        <v>0</v>
      </c>
      <c r="O201" s="309">
        <f t="shared" si="40"/>
        <v>0</v>
      </c>
      <c r="P201" s="309">
        <f t="shared" si="40"/>
        <v>0</v>
      </c>
      <c r="Q201" s="309">
        <f t="shared" si="40"/>
        <v>0</v>
      </c>
      <c r="R201" s="309">
        <f t="shared" si="40"/>
        <v>0</v>
      </c>
      <c r="S201" s="309">
        <f t="shared" si="40"/>
        <v>0</v>
      </c>
      <c r="T201" s="309">
        <f t="shared" si="40"/>
        <v>0</v>
      </c>
      <c r="W201" s="922"/>
      <c r="X201" s="922"/>
      <c r="Z201" s="928"/>
      <c r="AA201" s="928"/>
      <c r="AB201" s="928"/>
      <c r="AC201" s="928"/>
      <c r="AD201" s="928"/>
      <c r="AE201" s="928"/>
      <c r="AF201" s="928"/>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928"/>
      <c r="BE201" s="928"/>
      <c r="BF201" s="928"/>
      <c r="BG201" s="928"/>
      <c r="BH201" s="928"/>
      <c r="BI201" s="928"/>
      <c r="BJ201" s="928"/>
      <c r="BK201" s="928"/>
      <c r="BL201" s="928"/>
      <c r="BM201" s="928"/>
      <c r="BN201" s="928"/>
      <c r="BO201" s="928"/>
      <c r="BP201" s="928"/>
      <c r="BQ201" s="928"/>
      <c r="BR201" s="928"/>
      <c r="BS201" s="928"/>
      <c r="BT201" s="928"/>
      <c r="BU201" s="928"/>
      <c r="BV201" s="928"/>
      <c r="BW201" s="928"/>
      <c r="BX201" s="928"/>
      <c r="BY201" s="928"/>
      <c r="BZ201" s="928"/>
      <c r="CA201" s="928"/>
      <c r="CB201" s="928"/>
      <c r="CC201" s="928"/>
      <c r="CD201" s="928"/>
      <c r="CE201" s="928"/>
      <c r="CF201" s="928"/>
      <c r="CG201" s="928"/>
      <c r="CH201" s="928"/>
      <c r="CI201" s="928"/>
      <c r="CJ201" s="928"/>
      <c r="CK201" s="928"/>
      <c r="CL201" s="928"/>
      <c r="CM201" s="928"/>
      <c r="CN201" s="928"/>
      <c r="CO201" s="928"/>
      <c r="CP201" s="928"/>
      <c r="CQ201" s="928"/>
      <c r="CR201" s="928"/>
      <c r="CS201" s="928"/>
      <c r="CT201" s="928"/>
      <c r="CU201" s="928"/>
      <c r="CV201" s="928"/>
      <c r="CW201" s="928"/>
      <c r="CX201" s="928"/>
      <c r="CY201" s="928"/>
      <c r="CZ201" s="928"/>
      <c r="DA201" s="928"/>
      <c r="DB201" s="928"/>
      <c r="DC201" s="928"/>
      <c r="DD201" s="928"/>
      <c r="DE201" s="928"/>
      <c r="DF201" s="928"/>
      <c r="DG201" s="928"/>
      <c r="DH201" s="928"/>
      <c r="DI201" s="928"/>
      <c r="DJ201" s="928"/>
      <c r="DK201" s="928"/>
      <c r="DL201" s="928"/>
      <c r="DM201" s="928"/>
      <c r="DN201" s="928"/>
      <c r="DO201" s="928"/>
      <c r="DP201" s="928"/>
      <c r="DQ201" s="928"/>
      <c r="DR201" s="928"/>
      <c r="DS201" s="928"/>
      <c r="DT201" s="928"/>
      <c r="DU201" s="928"/>
      <c r="DV201" s="928"/>
      <c r="DW201" s="928"/>
      <c r="DX201" s="928"/>
      <c r="DY201" s="928"/>
      <c r="DZ201" s="928"/>
      <c r="EA201" s="928"/>
      <c r="EB201" s="928"/>
      <c r="EC201" s="928"/>
      <c r="ED201" s="928"/>
      <c r="EE201" s="928"/>
      <c r="EF201" s="928"/>
      <c r="EG201" s="928"/>
      <c r="EH201" s="928"/>
      <c r="EI201" s="928"/>
      <c r="EJ201" s="928"/>
      <c r="EK201" s="928"/>
      <c r="EL201" s="928"/>
      <c r="EM201" s="928"/>
      <c r="EN201" s="928"/>
      <c r="EO201" s="928"/>
      <c r="EP201" s="928"/>
      <c r="EQ201" s="928"/>
      <c r="ER201" s="928"/>
      <c r="ES201" s="928"/>
      <c r="ET201" s="928"/>
      <c r="EU201" s="928"/>
      <c r="EV201" s="928"/>
      <c r="EW201" s="928"/>
      <c r="EX201" s="928"/>
      <c r="EY201" s="928"/>
      <c r="EZ201" s="928"/>
      <c r="FA201" s="928"/>
      <c r="FB201" s="928"/>
      <c r="FC201" s="928"/>
      <c r="FD201" s="928"/>
      <c r="FE201" s="928"/>
      <c r="FF201" s="928"/>
      <c r="FG201" s="928"/>
      <c r="FH201" s="928"/>
      <c r="FI201" s="928"/>
      <c r="FJ201" s="928"/>
      <c r="FK201" s="928"/>
      <c r="FL201" s="928"/>
      <c r="FM201" s="928"/>
      <c r="FN201" s="928"/>
      <c r="FO201" s="928"/>
      <c r="FP201" s="928"/>
      <c r="FQ201" s="928"/>
      <c r="FR201" s="928"/>
      <c r="FS201" s="928"/>
      <c r="FT201" s="928"/>
      <c r="FU201" s="928"/>
      <c r="FV201" s="928"/>
      <c r="FW201" s="928"/>
      <c r="FX201" s="928"/>
      <c r="FY201" s="928"/>
      <c r="FZ201" s="928"/>
      <c r="GA201" s="928"/>
      <c r="GB201" s="928"/>
      <c r="GC201" s="928"/>
      <c r="GD201" s="928"/>
      <c r="GE201" s="928"/>
      <c r="GF201" s="928"/>
      <c r="GG201" s="928"/>
      <c r="GH201" s="928"/>
      <c r="GI201" s="928"/>
      <c r="GJ201" s="928"/>
      <c r="GK201" s="928"/>
      <c r="GL201" s="928"/>
      <c r="GM201" s="928"/>
      <c r="GN201" s="928"/>
      <c r="GO201" s="928"/>
      <c r="GP201" s="928"/>
      <c r="GQ201" s="928"/>
      <c r="GR201" s="928"/>
      <c r="GS201" s="928"/>
      <c r="GT201" s="928"/>
      <c r="GU201" s="928"/>
      <c r="GV201" s="928"/>
      <c r="GW201" s="928"/>
      <c r="GX201" s="928"/>
      <c r="GY201" s="928"/>
      <c r="GZ201" s="928"/>
      <c r="HA201" s="928"/>
      <c r="HB201" s="928"/>
      <c r="HC201" s="928"/>
      <c r="HD201" s="928"/>
      <c r="HE201" s="928"/>
      <c r="HF201" s="928"/>
      <c r="HG201" s="928"/>
      <c r="HH201" s="928"/>
      <c r="HI201" s="928"/>
      <c r="HJ201" s="928"/>
      <c r="HK201" s="928"/>
      <c r="HL201" s="928"/>
      <c r="HM201" s="928"/>
      <c r="HN201" s="928"/>
      <c r="HO201" s="928"/>
      <c r="HP201" s="928"/>
      <c r="HQ201" s="928"/>
      <c r="HR201" s="928"/>
      <c r="HS201" s="928"/>
      <c r="HT201" s="928"/>
      <c r="HU201" s="928"/>
      <c r="HV201" s="928"/>
      <c r="HW201" s="928"/>
      <c r="HX201" s="928"/>
      <c r="HY201" s="928"/>
    </row>
    <row r="202" spans="1:233" s="927" customFormat="1">
      <c r="A202" s="929">
        <v>1</v>
      </c>
      <c r="B202" s="930" t="s">
        <v>1882</v>
      </c>
      <c r="C202" s="931">
        <f t="shared" ref="C202:C209" si="41">SUM(D202:F202)+G202</f>
        <v>0</v>
      </c>
      <c r="D202" s="931"/>
      <c r="E202" s="931"/>
      <c r="F202" s="931"/>
      <c r="G202" s="931">
        <f t="shared" ref="G202:G209" si="42">SUM(H202:I202)</f>
        <v>0</v>
      </c>
      <c r="H202" s="931"/>
      <c r="I202" s="931"/>
      <c r="J202" s="931">
        <f t="shared" ref="J202:J209" si="43">SUM(K202:M202)+N202</f>
        <v>0</v>
      </c>
      <c r="K202" s="931"/>
      <c r="L202" s="931"/>
      <c r="M202" s="931"/>
      <c r="N202" s="931">
        <f t="shared" ref="N202:N209" si="44">SUM(O202:P202)</f>
        <v>0</v>
      </c>
      <c r="O202" s="931"/>
      <c r="P202" s="931"/>
      <c r="Q202" s="931">
        <f t="shared" si="39"/>
        <v>0</v>
      </c>
      <c r="R202" s="931"/>
      <c r="S202" s="931"/>
      <c r="T202" s="931"/>
      <c r="W202" s="922"/>
      <c r="X202" s="922"/>
      <c r="Z202" s="928"/>
      <c r="AA202" s="928"/>
      <c r="AB202" s="928"/>
      <c r="AC202" s="928"/>
      <c r="AD202" s="928"/>
      <c r="AE202" s="928"/>
      <c r="AF202" s="928"/>
      <c r="AG202" s="928"/>
      <c r="AH202" s="928"/>
      <c r="AI202" s="928"/>
      <c r="AJ202" s="928"/>
      <c r="AK202" s="928"/>
      <c r="AL202" s="928"/>
      <c r="AM202" s="928"/>
      <c r="AN202" s="928"/>
      <c r="AO202" s="928"/>
      <c r="AP202" s="928"/>
      <c r="AQ202" s="928"/>
      <c r="AR202" s="928"/>
      <c r="AS202" s="928"/>
      <c r="AT202" s="928"/>
      <c r="AU202" s="928"/>
      <c r="AV202" s="928"/>
      <c r="AW202" s="928"/>
      <c r="AX202" s="928"/>
      <c r="AY202" s="928"/>
      <c r="AZ202" s="928"/>
      <c r="BA202" s="928"/>
      <c r="BB202" s="928"/>
      <c r="BC202" s="928"/>
      <c r="BD202" s="928"/>
      <c r="BE202" s="928"/>
      <c r="BF202" s="928"/>
      <c r="BG202" s="928"/>
      <c r="BH202" s="928"/>
      <c r="BI202" s="928"/>
      <c r="BJ202" s="928"/>
      <c r="BK202" s="928"/>
      <c r="BL202" s="928"/>
      <c r="BM202" s="928"/>
      <c r="BN202" s="928"/>
      <c r="BO202" s="928"/>
      <c r="BP202" s="928"/>
      <c r="BQ202" s="928"/>
      <c r="BR202" s="928"/>
      <c r="BS202" s="928"/>
      <c r="BT202" s="928"/>
      <c r="BU202" s="928"/>
      <c r="BV202" s="928"/>
      <c r="BW202" s="928"/>
      <c r="BX202" s="928"/>
      <c r="BY202" s="928"/>
      <c r="BZ202" s="928"/>
      <c r="CA202" s="928"/>
      <c r="CB202" s="928"/>
      <c r="CC202" s="928"/>
      <c r="CD202" s="928"/>
      <c r="CE202" s="928"/>
      <c r="CF202" s="928"/>
      <c r="CG202" s="928"/>
      <c r="CH202" s="928"/>
      <c r="CI202" s="928"/>
      <c r="CJ202" s="928"/>
      <c r="CK202" s="928"/>
      <c r="CL202" s="928"/>
      <c r="CM202" s="928"/>
      <c r="CN202" s="928"/>
      <c r="CO202" s="928"/>
      <c r="CP202" s="928"/>
      <c r="CQ202" s="928"/>
      <c r="CR202" s="928"/>
      <c r="CS202" s="928"/>
      <c r="CT202" s="928"/>
      <c r="CU202" s="928"/>
      <c r="CV202" s="928"/>
      <c r="CW202" s="928"/>
      <c r="CX202" s="928"/>
      <c r="CY202" s="928"/>
      <c r="CZ202" s="928"/>
      <c r="DA202" s="928"/>
      <c r="DB202" s="928"/>
      <c r="DC202" s="928"/>
      <c r="DD202" s="928"/>
      <c r="DE202" s="928"/>
      <c r="DF202" s="928"/>
      <c r="DG202" s="928"/>
      <c r="DH202" s="928"/>
      <c r="DI202" s="928"/>
      <c r="DJ202" s="928"/>
      <c r="DK202" s="928"/>
      <c r="DL202" s="928"/>
      <c r="DM202" s="928"/>
      <c r="DN202" s="928"/>
      <c r="DO202" s="928"/>
      <c r="DP202" s="928"/>
      <c r="DQ202" s="928"/>
      <c r="DR202" s="928"/>
      <c r="DS202" s="928"/>
      <c r="DT202" s="928"/>
      <c r="DU202" s="928"/>
      <c r="DV202" s="928"/>
      <c r="DW202" s="928"/>
      <c r="DX202" s="928"/>
      <c r="DY202" s="928"/>
      <c r="DZ202" s="928"/>
      <c r="EA202" s="928"/>
      <c r="EB202" s="928"/>
      <c r="EC202" s="928"/>
      <c r="ED202" s="928"/>
      <c r="EE202" s="928"/>
      <c r="EF202" s="928"/>
      <c r="EG202" s="928"/>
      <c r="EH202" s="928"/>
      <c r="EI202" s="928"/>
      <c r="EJ202" s="928"/>
      <c r="EK202" s="928"/>
      <c r="EL202" s="928"/>
      <c r="EM202" s="928"/>
      <c r="EN202" s="928"/>
      <c r="EO202" s="928"/>
      <c r="EP202" s="928"/>
      <c r="EQ202" s="928"/>
      <c r="ER202" s="928"/>
      <c r="ES202" s="928"/>
      <c r="ET202" s="928"/>
      <c r="EU202" s="928"/>
      <c r="EV202" s="928"/>
      <c r="EW202" s="928"/>
      <c r="EX202" s="928"/>
      <c r="EY202" s="928"/>
      <c r="EZ202" s="928"/>
      <c r="FA202" s="928"/>
      <c r="FB202" s="928"/>
      <c r="FC202" s="928"/>
      <c r="FD202" s="928"/>
      <c r="FE202" s="928"/>
      <c r="FF202" s="928"/>
      <c r="FG202" s="928"/>
      <c r="FH202" s="928"/>
      <c r="FI202" s="928"/>
      <c r="FJ202" s="928"/>
      <c r="FK202" s="928"/>
      <c r="FL202" s="928"/>
      <c r="FM202" s="928"/>
      <c r="FN202" s="928"/>
      <c r="FO202" s="928"/>
      <c r="FP202" s="928"/>
      <c r="FQ202" s="928"/>
      <c r="FR202" s="928"/>
      <c r="FS202" s="928"/>
      <c r="FT202" s="928"/>
      <c r="FU202" s="928"/>
      <c r="FV202" s="928"/>
      <c r="FW202" s="928"/>
      <c r="FX202" s="928"/>
      <c r="FY202" s="928"/>
      <c r="FZ202" s="928"/>
      <c r="GA202" s="928"/>
      <c r="GB202" s="928"/>
      <c r="GC202" s="928"/>
      <c r="GD202" s="928"/>
      <c r="GE202" s="928"/>
      <c r="GF202" s="928"/>
      <c r="GG202" s="928"/>
      <c r="GH202" s="928"/>
      <c r="GI202" s="928"/>
      <c r="GJ202" s="928"/>
      <c r="GK202" s="928"/>
      <c r="GL202" s="928"/>
      <c r="GM202" s="928"/>
      <c r="GN202" s="928"/>
      <c r="GO202" s="928"/>
      <c r="GP202" s="928"/>
      <c r="GQ202" s="928"/>
      <c r="GR202" s="928"/>
      <c r="GS202" s="928"/>
      <c r="GT202" s="928"/>
      <c r="GU202" s="928"/>
      <c r="GV202" s="928"/>
      <c r="GW202" s="928"/>
      <c r="GX202" s="928"/>
      <c r="GY202" s="928"/>
      <c r="GZ202" s="928"/>
      <c r="HA202" s="928"/>
      <c r="HB202" s="928"/>
      <c r="HC202" s="928"/>
      <c r="HD202" s="928"/>
      <c r="HE202" s="928"/>
      <c r="HF202" s="928"/>
      <c r="HG202" s="928"/>
      <c r="HH202" s="928"/>
      <c r="HI202" s="928"/>
      <c r="HJ202" s="928"/>
      <c r="HK202" s="928"/>
      <c r="HL202" s="928"/>
      <c r="HM202" s="928"/>
      <c r="HN202" s="928"/>
      <c r="HO202" s="928"/>
      <c r="HP202" s="928"/>
      <c r="HQ202" s="928"/>
      <c r="HR202" s="928"/>
      <c r="HS202" s="928"/>
      <c r="HT202" s="928"/>
      <c r="HU202" s="928"/>
      <c r="HV202" s="928"/>
      <c r="HW202" s="928"/>
      <c r="HX202" s="928"/>
      <c r="HY202" s="928"/>
    </row>
    <row r="203" spans="1:233" s="927" customFormat="1">
      <c r="A203" s="955">
        <v>2</v>
      </c>
      <c r="B203" s="930" t="s">
        <v>1883</v>
      </c>
      <c r="C203" s="931">
        <f t="shared" si="41"/>
        <v>2194</v>
      </c>
      <c r="D203" s="931"/>
      <c r="E203" s="931">
        <v>2194</v>
      </c>
      <c r="F203" s="931"/>
      <c r="G203" s="931">
        <f t="shared" si="42"/>
        <v>0</v>
      </c>
      <c r="H203" s="931"/>
      <c r="I203" s="931"/>
      <c r="J203" s="931">
        <f t="shared" si="43"/>
        <v>2194</v>
      </c>
      <c r="K203" s="931"/>
      <c r="L203" s="931">
        <v>2194</v>
      </c>
      <c r="M203" s="931"/>
      <c r="N203" s="931">
        <f t="shared" si="44"/>
        <v>0</v>
      </c>
      <c r="O203" s="931"/>
      <c r="P203" s="931"/>
      <c r="Q203" s="931">
        <f t="shared" si="39"/>
        <v>0</v>
      </c>
      <c r="R203" s="931"/>
      <c r="S203" s="931"/>
      <c r="T203" s="931"/>
      <c r="W203" s="922"/>
      <c r="X203" s="922"/>
      <c r="Z203" s="928"/>
      <c r="AA203" s="928"/>
      <c r="AB203" s="928"/>
      <c r="AC203" s="928"/>
      <c r="AD203" s="928"/>
      <c r="AE203" s="928"/>
      <c r="AF203" s="928"/>
      <c r="AG203" s="928"/>
      <c r="AH203" s="928"/>
      <c r="AI203" s="928"/>
      <c r="AJ203" s="928"/>
      <c r="AK203" s="928"/>
      <c r="AL203" s="928"/>
      <c r="AM203" s="928"/>
      <c r="AN203" s="928"/>
      <c r="AO203" s="928"/>
      <c r="AP203" s="928"/>
      <c r="AQ203" s="928"/>
      <c r="AR203" s="928"/>
      <c r="AS203" s="928"/>
      <c r="AT203" s="928"/>
      <c r="AU203" s="928"/>
      <c r="AV203" s="928"/>
      <c r="AW203" s="928"/>
      <c r="AX203" s="928"/>
      <c r="AY203" s="928"/>
      <c r="AZ203" s="928"/>
      <c r="BA203" s="928"/>
      <c r="BB203" s="928"/>
      <c r="BC203" s="928"/>
      <c r="BD203" s="928"/>
      <c r="BE203" s="928"/>
      <c r="BF203" s="928"/>
      <c r="BG203" s="928"/>
      <c r="BH203" s="928"/>
      <c r="BI203" s="928"/>
      <c r="BJ203" s="928"/>
      <c r="BK203" s="928"/>
      <c r="BL203" s="928"/>
      <c r="BM203" s="928"/>
      <c r="BN203" s="928"/>
      <c r="BO203" s="928"/>
      <c r="BP203" s="928"/>
      <c r="BQ203" s="928"/>
      <c r="BR203" s="928"/>
      <c r="BS203" s="928"/>
      <c r="BT203" s="928"/>
      <c r="BU203" s="928"/>
      <c r="BV203" s="928"/>
      <c r="BW203" s="928"/>
      <c r="BX203" s="928"/>
      <c r="BY203" s="928"/>
      <c r="BZ203" s="928"/>
      <c r="CA203" s="928"/>
      <c r="CB203" s="928"/>
      <c r="CC203" s="928"/>
      <c r="CD203" s="928"/>
      <c r="CE203" s="928"/>
      <c r="CF203" s="928"/>
      <c r="CG203" s="928"/>
      <c r="CH203" s="928"/>
      <c r="CI203" s="928"/>
      <c r="CJ203" s="928"/>
      <c r="CK203" s="928"/>
      <c r="CL203" s="928"/>
      <c r="CM203" s="928"/>
      <c r="CN203" s="928"/>
      <c r="CO203" s="928"/>
      <c r="CP203" s="928"/>
      <c r="CQ203" s="928"/>
      <c r="CR203" s="928"/>
      <c r="CS203" s="928"/>
      <c r="CT203" s="928"/>
      <c r="CU203" s="928"/>
      <c r="CV203" s="928"/>
      <c r="CW203" s="928"/>
      <c r="CX203" s="928"/>
      <c r="CY203" s="928"/>
      <c r="CZ203" s="928"/>
      <c r="DA203" s="928"/>
      <c r="DB203" s="928"/>
      <c r="DC203" s="928"/>
      <c r="DD203" s="928"/>
      <c r="DE203" s="928"/>
      <c r="DF203" s="928"/>
      <c r="DG203" s="928"/>
      <c r="DH203" s="928"/>
      <c r="DI203" s="928"/>
      <c r="DJ203" s="928"/>
      <c r="DK203" s="928"/>
      <c r="DL203" s="928"/>
      <c r="DM203" s="928"/>
      <c r="DN203" s="928"/>
      <c r="DO203" s="928"/>
      <c r="DP203" s="928"/>
      <c r="DQ203" s="928"/>
      <c r="DR203" s="928"/>
      <c r="DS203" s="928"/>
      <c r="DT203" s="928"/>
      <c r="DU203" s="928"/>
      <c r="DV203" s="928"/>
      <c r="DW203" s="928"/>
      <c r="DX203" s="928"/>
      <c r="DY203" s="928"/>
      <c r="DZ203" s="928"/>
      <c r="EA203" s="928"/>
      <c r="EB203" s="928"/>
      <c r="EC203" s="928"/>
      <c r="ED203" s="928"/>
      <c r="EE203" s="928"/>
      <c r="EF203" s="928"/>
      <c r="EG203" s="928"/>
      <c r="EH203" s="928"/>
      <c r="EI203" s="928"/>
      <c r="EJ203" s="928"/>
      <c r="EK203" s="928"/>
      <c r="EL203" s="928"/>
      <c r="EM203" s="928"/>
      <c r="EN203" s="928"/>
      <c r="EO203" s="928"/>
      <c r="EP203" s="928"/>
      <c r="EQ203" s="928"/>
      <c r="ER203" s="928"/>
      <c r="ES203" s="928"/>
      <c r="ET203" s="928"/>
      <c r="EU203" s="928"/>
      <c r="EV203" s="928"/>
      <c r="EW203" s="928"/>
      <c r="EX203" s="928"/>
      <c r="EY203" s="928"/>
      <c r="EZ203" s="928"/>
      <c r="FA203" s="928"/>
      <c r="FB203" s="928"/>
      <c r="FC203" s="928"/>
      <c r="FD203" s="928"/>
      <c r="FE203" s="928"/>
      <c r="FF203" s="928"/>
      <c r="FG203" s="928"/>
      <c r="FH203" s="928"/>
      <c r="FI203" s="928"/>
      <c r="FJ203" s="928"/>
      <c r="FK203" s="928"/>
      <c r="FL203" s="928"/>
      <c r="FM203" s="928"/>
      <c r="FN203" s="928"/>
      <c r="FO203" s="928"/>
      <c r="FP203" s="928"/>
      <c r="FQ203" s="928"/>
      <c r="FR203" s="928"/>
      <c r="FS203" s="928"/>
      <c r="FT203" s="928"/>
      <c r="FU203" s="928"/>
      <c r="FV203" s="928"/>
      <c r="FW203" s="928"/>
      <c r="FX203" s="928"/>
      <c r="FY203" s="928"/>
      <c r="FZ203" s="928"/>
      <c r="GA203" s="928"/>
      <c r="GB203" s="928"/>
      <c r="GC203" s="928"/>
      <c r="GD203" s="928"/>
      <c r="GE203" s="928"/>
      <c r="GF203" s="928"/>
      <c r="GG203" s="928"/>
      <c r="GH203" s="928"/>
      <c r="GI203" s="928"/>
      <c r="GJ203" s="928"/>
      <c r="GK203" s="928"/>
      <c r="GL203" s="928"/>
      <c r="GM203" s="928"/>
      <c r="GN203" s="928"/>
      <c r="GO203" s="928"/>
      <c r="GP203" s="928"/>
      <c r="GQ203" s="928"/>
      <c r="GR203" s="928"/>
      <c r="GS203" s="928"/>
      <c r="GT203" s="928"/>
      <c r="GU203" s="928"/>
      <c r="GV203" s="928"/>
      <c r="GW203" s="928"/>
      <c r="GX203" s="928"/>
      <c r="GY203" s="928"/>
      <c r="GZ203" s="928"/>
      <c r="HA203" s="928"/>
      <c r="HB203" s="928"/>
      <c r="HC203" s="928"/>
      <c r="HD203" s="928"/>
      <c r="HE203" s="928"/>
      <c r="HF203" s="928"/>
      <c r="HG203" s="928"/>
      <c r="HH203" s="928"/>
      <c r="HI203" s="928"/>
      <c r="HJ203" s="928"/>
      <c r="HK203" s="928"/>
      <c r="HL203" s="928"/>
      <c r="HM203" s="928"/>
      <c r="HN203" s="928"/>
      <c r="HO203" s="928"/>
      <c r="HP203" s="928"/>
      <c r="HQ203" s="928"/>
      <c r="HR203" s="928"/>
      <c r="HS203" s="928"/>
      <c r="HT203" s="928"/>
      <c r="HU203" s="928"/>
      <c r="HV203" s="928"/>
      <c r="HW203" s="928"/>
      <c r="HX203" s="928"/>
      <c r="HY203" s="928"/>
    </row>
    <row r="204" spans="1:233" s="927" customFormat="1">
      <c r="A204" s="929">
        <v>3</v>
      </c>
      <c r="B204" s="930" t="s">
        <v>1884</v>
      </c>
      <c r="C204" s="931">
        <f t="shared" si="41"/>
        <v>0</v>
      </c>
      <c r="D204" s="931"/>
      <c r="E204" s="931"/>
      <c r="F204" s="931"/>
      <c r="G204" s="931">
        <f t="shared" si="42"/>
        <v>0</v>
      </c>
      <c r="H204" s="931"/>
      <c r="I204" s="931"/>
      <c r="J204" s="931">
        <f t="shared" si="43"/>
        <v>0</v>
      </c>
      <c r="K204" s="931"/>
      <c r="L204" s="931"/>
      <c r="M204" s="931"/>
      <c r="N204" s="931">
        <f t="shared" si="44"/>
        <v>0</v>
      </c>
      <c r="O204" s="931"/>
      <c r="P204" s="931"/>
      <c r="Q204" s="931">
        <f t="shared" si="39"/>
        <v>0</v>
      </c>
      <c r="R204" s="931"/>
      <c r="S204" s="931"/>
      <c r="T204" s="931"/>
      <c r="W204" s="922"/>
      <c r="X204" s="922"/>
      <c r="Z204" s="928"/>
      <c r="AA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c r="BE204" s="928"/>
      <c r="BF204" s="928"/>
      <c r="BG204" s="928"/>
      <c r="BH204" s="928"/>
      <c r="BI204" s="928"/>
      <c r="BJ204" s="928"/>
      <c r="BK204" s="928"/>
      <c r="BL204" s="928"/>
      <c r="BM204" s="928"/>
      <c r="BN204" s="928"/>
      <c r="BO204" s="928"/>
      <c r="BP204" s="928"/>
      <c r="BQ204" s="928"/>
      <c r="BR204" s="928"/>
      <c r="BS204" s="928"/>
      <c r="BT204" s="928"/>
      <c r="BU204" s="928"/>
      <c r="BV204" s="928"/>
      <c r="BW204" s="928"/>
      <c r="BX204" s="928"/>
      <c r="BY204" s="928"/>
      <c r="BZ204" s="928"/>
      <c r="CA204" s="928"/>
      <c r="CB204" s="928"/>
      <c r="CC204" s="928"/>
      <c r="CD204" s="928"/>
      <c r="CE204" s="928"/>
      <c r="CF204" s="928"/>
      <c r="CG204" s="928"/>
      <c r="CH204" s="928"/>
      <c r="CI204" s="928"/>
      <c r="CJ204" s="928"/>
      <c r="CK204" s="928"/>
      <c r="CL204" s="928"/>
      <c r="CM204" s="928"/>
      <c r="CN204" s="928"/>
      <c r="CO204" s="928"/>
      <c r="CP204" s="928"/>
      <c r="CQ204" s="928"/>
      <c r="CR204" s="928"/>
      <c r="CS204" s="928"/>
      <c r="CT204" s="928"/>
      <c r="CU204" s="928"/>
      <c r="CV204" s="928"/>
      <c r="CW204" s="928"/>
      <c r="CX204" s="928"/>
      <c r="CY204" s="928"/>
      <c r="CZ204" s="928"/>
      <c r="DA204" s="928"/>
      <c r="DB204" s="928"/>
      <c r="DC204" s="928"/>
      <c r="DD204" s="928"/>
      <c r="DE204" s="928"/>
      <c r="DF204" s="928"/>
      <c r="DG204" s="928"/>
      <c r="DH204" s="928"/>
      <c r="DI204" s="928"/>
      <c r="DJ204" s="928"/>
      <c r="DK204" s="928"/>
      <c r="DL204" s="928"/>
      <c r="DM204" s="928"/>
      <c r="DN204" s="928"/>
      <c r="DO204" s="928"/>
      <c r="DP204" s="928"/>
      <c r="DQ204" s="928"/>
      <c r="DR204" s="928"/>
      <c r="DS204" s="928"/>
      <c r="DT204" s="928"/>
      <c r="DU204" s="928"/>
      <c r="DV204" s="928"/>
      <c r="DW204" s="928"/>
      <c r="DX204" s="928"/>
      <c r="DY204" s="928"/>
      <c r="DZ204" s="928"/>
      <c r="EA204" s="928"/>
      <c r="EB204" s="928"/>
      <c r="EC204" s="928"/>
      <c r="ED204" s="928"/>
      <c r="EE204" s="928"/>
      <c r="EF204" s="928"/>
      <c r="EG204" s="928"/>
      <c r="EH204" s="928"/>
      <c r="EI204" s="928"/>
      <c r="EJ204" s="928"/>
      <c r="EK204" s="928"/>
      <c r="EL204" s="928"/>
      <c r="EM204" s="928"/>
      <c r="EN204" s="928"/>
      <c r="EO204" s="928"/>
      <c r="EP204" s="928"/>
      <c r="EQ204" s="928"/>
      <c r="ER204" s="928"/>
      <c r="ES204" s="928"/>
      <c r="ET204" s="928"/>
      <c r="EU204" s="928"/>
      <c r="EV204" s="928"/>
      <c r="EW204" s="928"/>
      <c r="EX204" s="928"/>
      <c r="EY204" s="928"/>
      <c r="EZ204" s="928"/>
      <c r="FA204" s="928"/>
      <c r="FB204" s="928"/>
      <c r="FC204" s="928"/>
      <c r="FD204" s="928"/>
      <c r="FE204" s="928"/>
      <c r="FF204" s="928"/>
      <c r="FG204" s="928"/>
      <c r="FH204" s="928"/>
      <c r="FI204" s="928"/>
      <c r="FJ204" s="928"/>
      <c r="FK204" s="928"/>
      <c r="FL204" s="928"/>
      <c r="FM204" s="928"/>
      <c r="FN204" s="928"/>
      <c r="FO204" s="928"/>
      <c r="FP204" s="928"/>
      <c r="FQ204" s="928"/>
      <c r="FR204" s="928"/>
      <c r="FS204" s="928"/>
      <c r="FT204" s="928"/>
      <c r="FU204" s="928"/>
      <c r="FV204" s="928"/>
      <c r="FW204" s="928"/>
      <c r="FX204" s="928"/>
      <c r="FY204" s="928"/>
      <c r="FZ204" s="928"/>
      <c r="GA204" s="928"/>
      <c r="GB204" s="928"/>
      <c r="GC204" s="928"/>
      <c r="GD204" s="928"/>
      <c r="GE204" s="928"/>
      <c r="GF204" s="928"/>
      <c r="GG204" s="928"/>
      <c r="GH204" s="928"/>
      <c r="GI204" s="928"/>
      <c r="GJ204" s="928"/>
      <c r="GK204" s="928"/>
      <c r="GL204" s="928"/>
      <c r="GM204" s="928"/>
      <c r="GN204" s="928"/>
      <c r="GO204" s="928"/>
      <c r="GP204" s="928"/>
      <c r="GQ204" s="928"/>
      <c r="GR204" s="928"/>
      <c r="GS204" s="928"/>
      <c r="GT204" s="928"/>
      <c r="GU204" s="928"/>
      <c r="GV204" s="928"/>
      <c r="GW204" s="928"/>
      <c r="GX204" s="928"/>
      <c r="GY204" s="928"/>
      <c r="GZ204" s="928"/>
      <c r="HA204" s="928"/>
      <c r="HB204" s="928"/>
      <c r="HC204" s="928"/>
      <c r="HD204" s="928"/>
      <c r="HE204" s="928"/>
      <c r="HF204" s="928"/>
      <c r="HG204" s="928"/>
      <c r="HH204" s="928"/>
      <c r="HI204" s="928"/>
      <c r="HJ204" s="928"/>
      <c r="HK204" s="928"/>
      <c r="HL204" s="928"/>
      <c r="HM204" s="928"/>
      <c r="HN204" s="928"/>
      <c r="HO204" s="928"/>
      <c r="HP204" s="928"/>
      <c r="HQ204" s="928"/>
      <c r="HR204" s="928"/>
      <c r="HS204" s="928"/>
      <c r="HT204" s="928"/>
      <c r="HU204" s="928"/>
      <c r="HV204" s="928"/>
      <c r="HW204" s="928"/>
      <c r="HX204" s="928"/>
      <c r="HY204" s="928"/>
    </row>
    <row r="205" spans="1:233" s="928" customFormat="1">
      <c r="A205" s="929">
        <v>4</v>
      </c>
      <c r="B205" s="321" t="s">
        <v>1885</v>
      </c>
      <c r="C205" s="931">
        <f t="shared" si="41"/>
        <v>2287</v>
      </c>
      <c r="D205" s="931"/>
      <c r="E205" s="931">
        <v>2287</v>
      </c>
      <c r="F205" s="931"/>
      <c r="G205" s="931">
        <f t="shared" si="42"/>
        <v>0</v>
      </c>
      <c r="H205" s="931"/>
      <c r="I205" s="931"/>
      <c r="J205" s="931">
        <f t="shared" si="43"/>
        <v>2287</v>
      </c>
      <c r="K205" s="931"/>
      <c r="L205" s="931">
        <v>2287</v>
      </c>
      <c r="M205" s="931"/>
      <c r="N205" s="931">
        <f t="shared" si="44"/>
        <v>0</v>
      </c>
      <c r="O205" s="931"/>
      <c r="P205" s="931"/>
      <c r="Q205" s="931">
        <f t="shared" si="39"/>
        <v>0</v>
      </c>
      <c r="R205" s="931"/>
      <c r="S205" s="931"/>
      <c r="T205" s="931"/>
      <c r="W205" s="922"/>
      <c r="X205" s="922"/>
    </row>
    <row r="206" spans="1:233" s="928" customFormat="1">
      <c r="A206" s="929">
        <v>5</v>
      </c>
      <c r="B206" s="321" t="s">
        <v>3834</v>
      </c>
      <c r="C206" s="931">
        <f t="shared" si="41"/>
        <v>3239</v>
      </c>
      <c r="D206" s="931"/>
      <c r="E206" s="931">
        <v>3239</v>
      </c>
      <c r="F206" s="931"/>
      <c r="G206" s="931">
        <f t="shared" si="42"/>
        <v>0</v>
      </c>
      <c r="H206" s="931"/>
      <c r="I206" s="931"/>
      <c r="J206" s="931">
        <f t="shared" si="43"/>
        <v>3239</v>
      </c>
      <c r="K206" s="931"/>
      <c r="L206" s="931">
        <v>3239</v>
      </c>
      <c r="M206" s="931"/>
      <c r="N206" s="931">
        <f t="shared" si="44"/>
        <v>0</v>
      </c>
      <c r="O206" s="931"/>
      <c r="P206" s="931"/>
      <c r="Q206" s="931">
        <f t="shared" si="39"/>
        <v>0</v>
      </c>
      <c r="R206" s="931"/>
      <c r="S206" s="931"/>
      <c r="T206" s="931"/>
      <c r="W206" s="922"/>
      <c r="X206" s="922"/>
    </row>
    <row r="207" spans="1:233" s="927" customFormat="1" ht="25.5">
      <c r="A207" s="929">
        <v>6</v>
      </c>
      <c r="B207" s="957" t="s">
        <v>1886</v>
      </c>
      <c r="C207" s="931">
        <f t="shared" si="41"/>
        <v>0</v>
      </c>
      <c r="D207" s="931"/>
      <c r="E207" s="931"/>
      <c r="F207" s="931"/>
      <c r="G207" s="931">
        <f t="shared" si="42"/>
        <v>0</v>
      </c>
      <c r="H207" s="931"/>
      <c r="I207" s="931"/>
      <c r="J207" s="931">
        <f t="shared" si="43"/>
        <v>0</v>
      </c>
      <c r="K207" s="931"/>
      <c r="L207" s="931"/>
      <c r="M207" s="931"/>
      <c r="N207" s="931">
        <f t="shared" si="44"/>
        <v>0</v>
      </c>
      <c r="O207" s="931"/>
      <c r="P207" s="931"/>
      <c r="Q207" s="931">
        <f t="shared" si="39"/>
        <v>0</v>
      </c>
      <c r="R207" s="931"/>
      <c r="S207" s="931"/>
      <c r="T207" s="931"/>
      <c r="W207" s="922"/>
      <c r="X207" s="922"/>
      <c r="Z207" s="928"/>
      <c r="AA207" s="928"/>
      <c r="AB207" s="928"/>
      <c r="AC207" s="928"/>
      <c r="AD207" s="928"/>
      <c r="AE207" s="928"/>
      <c r="AF207" s="928"/>
      <c r="AG207" s="928"/>
      <c r="AH207" s="928"/>
      <c r="AI207" s="928"/>
      <c r="AJ207" s="928"/>
      <c r="AK207" s="928"/>
      <c r="AL207" s="928"/>
      <c r="AM207" s="928"/>
      <c r="AN207" s="928"/>
      <c r="AO207" s="928"/>
      <c r="AP207" s="928"/>
      <c r="AQ207" s="928"/>
      <c r="AR207" s="928"/>
      <c r="AS207" s="928"/>
      <c r="AT207" s="928"/>
      <c r="AU207" s="928"/>
      <c r="AV207" s="928"/>
      <c r="AW207" s="928"/>
      <c r="AX207" s="928"/>
      <c r="AY207" s="928"/>
      <c r="AZ207" s="928"/>
      <c r="BA207" s="928"/>
      <c r="BB207" s="928"/>
      <c r="BC207" s="928"/>
      <c r="BD207" s="928"/>
      <c r="BE207" s="928"/>
      <c r="BF207" s="928"/>
      <c r="BG207" s="928"/>
      <c r="BH207" s="928"/>
      <c r="BI207" s="928"/>
      <c r="BJ207" s="928"/>
      <c r="BK207" s="928"/>
      <c r="BL207" s="928"/>
      <c r="BM207" s="928"/>
      <c r="BN207" s="928"/>
      <c r="BO207" s="928"/>
      <c r="BP207" s="928"/>
      <c r="BQ207" s="928"/>
      <c r="BR207" s="928"/>
      <c r="BS207" s="928"/>
      <c r="BT207" s="928"/>
      <c r="BU207" s="928"/>
      <c r="BV207" s="928"/>
      <c r="BW207" s="928"/>
      <c r="BX207" s="928"/>
      <c r="BY207" s="928"/>
      <c r="BZ207" s="928"/>
      <c r="CA207" s="928"/>
      <c r="CB207" s="928"/>
      <c r="CC207" s="928"/>
      <c r="CD207" s="928"/>
      <c r="CE207" s="928"/>
      <c r="CF207" s="928"/>
      <c r="CG207" s="928"/>
      <c r="CH207" s="928"/>
      <c r="CI207" s="928"/>
      <c r="CJ207" s="928"/>
      <c r="CK207" s="928"/>
      <c r="CL207" s="928"/>
      <c r="CM207" s="928"/>
      <c r="CN207" s="928"/>
      <c r="CO207" s="928"/>
      <c r="CP207" s="928"/>
      <c r="CQ207" s="928"/>
      <c r="CR207" s="928"/>
      <c r="CS207" s="928"/>
      <c r="CT207" s="928"/>
      <c r="CU207" s="928"/>
      <c r="CV207" s="928"/>
      <c r="CW207" s="928"/>
      <c r="CX207" s="928"/>
      <c r="CY207" s="928"/>
      <c r="CZ207" s="928"/>
      <c r="DA207" s="928"/>
      <c r="DB207" s="928"/>
      <c r="DC207" s="928"/>
      <c r="DD207" s="928"/>
      <c r="DE207" s="928"/>
      <c r="DF207" s="928"/>
      <c r="DG207" s="928"/>
      <c r="DH207" s="928"/>
      <c r="DI207" s="928"/>
      <c r="DJ207" s="928"/>
      <c r="DK207" s="928"/>
      <c r="DL207" s="928"/>
      <c r="DM207" s="928"/>
      <c r="DN207" s="928"/>
      <c r="DO207" s="928"/>
      <c r="DP207" s="928"/>
      <c r="DQ207" s="928"/>
      <c r="DR207" s="928"/>
      <c r="DS207" s="928"/>
      <c r="DT207" s="928"/>
      <c r="DU207" s="928"/>
      <c r="DV207" s="928"/>
      <c r="DW207" s="928"/>
      <c r="DX207" s="928"/>
      <c r="DY207" s="928"/>
      <c r="DZ207" s="928"/>
      <c r="EA207" s="928"/>
      <c r="EB207" s="928"/>
      <c r="EC207" s="928"/>
      <c r="ED207" s="928"/>
      <c r="EE207" s="928"/>
      <c r="EF207" s="928"/>
      <c r="EG207" s="928"/>
      <c r="EH207" s="928"/>
      <c r="EI207" s="928"/>
      <c r="EJ207" s="928"/>
      <c r="EK207" s="928"/>
      <c r="EL207" s="928"/>
      <c r="EM207" s="928"/>
      <c r="EN207" s="928"/>
      <c r="EO207" s="928"/>
      <c r="EP207" s="928"/>
      <c r="EQ207" s="928"/>
      <c r="ER207" s="928"/>
      <c r="ES207" s="928"/>
      <c r="ET207" s="928"/>
      <c r="EU207" s="928"/>
      <c r="EV207" s="928"/>
      <c r="EW207" s="928"/>
      <c r="EX207" s="928"/>
      <c r="EY207" s="928"/>
      <c r="EZ207" s="928"/>
      <c r="FA207" s="928"/>
      <c r="FB207" s="928"/>
      <c r="FC207" s="928"/>
      <c r="FD207" s="928"/>
      <c r="FE207" s="928"/>
      <c r="FF207" s="928"/>
      <c r="FG207" s="928"/>
      <c r="FH207" s="928"/>
      <c r="FI207" s="928"/>
      <c r="FJ207" s="928"/>
      <c r="FK207" s="928"/>
      <c r="FL207" s="928"/>
      <c r="FM207" s="928"/>
      <c r="FN207" s="928"/>
      <c r="FO207" s="928"/>
      <c r="FP207" s="928"/>
      <c r="FQ207" s="928"/>
      <c r="FR207" s="928"/>
      <c r="FS207" s="928"/>
      <c r="FT207" s="928"/>
      <c r="FU207" s="928"/>
      <c r="FV207" s="928"/>
      <c r="FW207" s="928"/>
      <c r="FX207" s="928"/>
      <c r="FY207" s="928"/>
      <c r="FZ207" s="928"/>
      <c r="GA207" s="928"/>
      <c r="GB207" s="928"/>
      <c r="GC207" s="928"/>
      <c r="GD207" s="928"/>
      <c r="GE207" s="928"/>
      <c r="GF207" s="928"/>
      <c r="GG207" s="928"/>
      <c r="GH207" s="928"/>
      <c r="GI207" s="928"/>
      <c r="GJ207" s="928"/>
      <c r="GK207" s="928"/>
      <c r="GL207" s="928"/>
      <c r="GM207" s="928"/>
      <c r="GN207" s="928"/>
      <c r="GO207" s="928"/>
      <c r="GP207" s="928"/>
      <c r="GQ207" s="928"/>
      <c r="GR207" s="928"/>
      <c r="GS207" s="928"/>
      <c r="GT207" s="928"/>
      <c r="GU207" s="928"/>
      <c r="GV207" s="928"/>
      <c r="GW207" s="928"/>
      <c r="GX207" s="928"/>
      <c r="GY207" s="928"/>
      <c r="GZ207" s="928"/>
      <c r="HA207" s="928"/>
      <c r="HB207" s="928"/>
      <c r="HC207" s="928"/>
      <c r="HD207" s="928"/>
      <c r="HE207" s="928"/>
      <c r="HF207" s="928"/>
      <c r="HG207" s="928"/>
      <c r="HH207" s="928"/>
      <c r="HI207" s="928"/>
      <c r="HJ207" s="928"/>
      <c r="HK207" s="928"/>
      <c r="HL207" s="928"/>
      <c r="HM207" s="928"/>
      <c r="HN207" s="928"/>
      <c r="HO207" s="928"/>
      <c r="HP207" s="928"/>
      <c r="HQ207" s="928"/>
      <c r="HR207" s="928"/>
      <c r="HS207" s="928"/>
      <c r="HT207" s="928"/>
      <c r="HU207" s="928"/>
      <c r="HV207" s="928"/>
      <c r="HW207" s="928"/>
      <c r="HX207" s="928"/>
      <c r="HY207" s="928"/>
    </row>
    <row r="208" spans="1:233" s="927" customFormat="1">
      <c r="A208" s="929">
        <v>7</v>
      </c>
      <c r="B208" s="930" t="s">
        <v>1887</v>
      </c>
      <c r="C208" s="931">
        <f t="shared" si="41"/>
        <v>1219</v>
      </c>
      <c r="D208" s="931"/>
      <c r="E208" s="931">
        <v>1219</v>
      </c>
      <c r="F208" s="931"/>
      <c r="G208" s="931">
        <f t="shared" si="42"/>
        <v>0</v>
      </c>
      <c r="H208" s="931"/>
      <c r="I208" s="931"/>
      <c r="J208" s="931">
        <f t="shared" si="43"/>
        <v>1219</v>
      </c>
      <c r="K208" s="931"/>
      <c r="L208" s="931">
        <v>1219</v>
      </c>
      <c r="M208" s="931"/>
      <c r="N208" s="931">
        <f t="shared" si="44"/>
        <v>0</v>
      </c>
      <c r="O208" s="931"/>
      <c r="P208" s="931"/>
      <c r="Q208" s="931">
        <f t="shared" si="39"/>
        <v>0</v>
      </c>
      <c r="R208" s="931"/>
      <c r="S208" s="931"/>
      <c r="T208" s="931"/>
      <c r="W208" s="922"/>
      <c r="X208" s="922"/>
      <c r="Z208" s="928"/>
      <c r="AA208" s="928"/>
      <c r="AB208" s="928"/>
      <c r="AC208" s="928"/>
      <c r="AD208" s="928"/>
      <c r="AE208" s="928"/>
      <c r="AF208" s="928"/>
      <c r="AG208" s="928"/>
      <c r="AH208" s="928"/>
      <c r="AI208" s="928"/>
      <c r="AJ208" s="928"/>
      <c r="AK208" s="928"/>
      <c r="AL208" s="928"/>
      <c r="AM208" s="928"/>
      <c r="AN208" s="928"/>
      <c r="AO208" s="928"/>
      <c r="AP208" s="928"/>
      <c r="AQ208" s="928"/>
      <c r="AR208" s="928"/>
      <c r="AS208" s="928"/>
      <c r="AT208" s="928"/>
      <c r="AU208" s="928"/>
      <c r="AV208" s="928"/>
      <c r="AW208" s="928"/>
      <c r="AX208" s="928"/>
      <c r="AY208" s="928"/>
      <c r="AZ208" s="928"/>
      <c r="BA208" s="928"/>
      <c r="BB208" s="928"/>
      <c r="BC208" s="928"/>
      <c r="BD208" s="928"/>
      <c r="BE208" s="928"/>
      <c r="BF208" s="928"/>
      <c r="BG208" s="928"/>
      <c r="BH208" s="928"/>
      <c r="BI208" s="928"/>
      <c r="BJ208" s="928"/>
      <c r="BK208" s="928"/>
      <c r="BL208" s="928"/>
      <c r="BM208" s="928"/>
      <c r="BN208" s="928"/>
      <c r="BO208" s="928"/>
      <c r="BP208" s="928"/>
      <c r="BQ208" s="928"/>
      <c r="BR208" s="928"/>
      <c r="BS208" s="928"/>
      <c r="BT208" s="928"/>
      <c r="BU208" s="928"/>
      <c r="BV208" s="928"/>
      <c r="BW208" s="928"/>
      <c r="BX208" s="928"/>
      <c r="BY208" s="928"/>
      <c r="BZ208" s="928"/>
      <c r="CA208" s="928"/>
      <c r="CB208" s="928"/>
      <c r="CC208" s="928"/>
      <c r="CD208" s="928"/>
      <c r="CE208" s="928"/>
      <c r="CF208" s="928"/>
      <c r="CG208" s="928"/>
      <c r="CH208" s="928"/>
      <c r="CI208" s="928"/>
      <c r="CJ208" s="928"/>
      <c r="CK208" s="928"/>
      <c r="CL208" s="928"/>
      <c r="CM208" s="928"/>
      <c r="CN208" s="928"/>
      <c r="CO208" s="928"/>
      <c r="CP208" s="928"/>
      <c r="CQ208" s="928"/>
      <c r="CR208" s="928"/>
      <c r="CS208" s="928"/>
      <c r="CT208" s="928"/>
      <c r="CU208" s="928"/>
      <c r="CV208" s="928"/>
      <c r="CW208" s="928"/>
      <c r="CX208" s="928"/>
      <c r="CY208" s="928"/>
      <c r="CZ208" s="928"/>
      <c r="DA208" s="928"/>
      <c r="DB208" s="928"/>
      <c r="DC208" s="928"/>
      <c r="DD208" s="928"/>
      <c r="DE208" s="928"/>
      <c r="DF208" s="928"/>
      <c r="DG208" s="928"/>
      <c r="DH208" s="928"/>
      <c r="DI208" s="928"/>
      <c r="DJ208" s="928"/>
      <c r="DK208" s="928"/>
      <c r="DL208" s="928"/>
      <c r="DM208" s="928"/>
      <c r="DN208" s="928"/>
      <c r="DO208" s="928"/>
      <c r="DP208" s="928"/>
      <c r="DQ208" s="928"/>
      <c r="DR208" s="928"/>
      <c r="DS208" s="928"/>
      <c r="DT208" s="928"/>
      <c r="DU208" s="928"/>
      <c r="DV208" s="928"/>
      <c r="DW208" s="928"/>
      <c r="DX208" s="928"/>
      <c r="DY208" s="928"/>
      <c r="DZ208" s="928"/>
      <c r="EA208" s="928"/>
      <c r="EB208" s="928"/>
      <c r="EC208" s="928"/>
      <c r="ED208" s="928"/>
      <c r="EE208" s="928"/>
      <c r="EF208" s="928"/>
      <c r="EG208" s="928"/>
      <c r="EH208" s="928"/>
      <c r="EI208" s="928"/>
      <c r="EJ208" s="928"/>
      <c r="EK208" s="928"/>
      <c r="EL208" s="928"/>
      <c r="EM208" s="928"/>
      <c r="EN208" s="928"/>
      <c r="EO208" s="928"/>
      <c r="EP208" s="928"/>
      <c r="EQ208" s="928"/>
      <c r="ER208" s="928"/>
      <c r="ES208" s="928"/>
      <c r="ET208" s="928"/>
      <c r="EU208" s="928"/>
      <c r="EV208" s="928"/>
      <c r="EW208" s="928"/>
      <c r="EX208" s="928"/>
      <c r="EY208" s="928"/>
      <c r="EZ208" s="928"/>
      <c r="FA208" s="928"/>
      <c r="FB208" s="928"/>
      <c r="FC208" s="928"/>
      <c r="FD208" s="928"/>
      <c r="FE208" s="928"/>
      <c r="FF208" s="928"/>
      <c r="FG208" s="928"/>
      <c r="FH208" s="928"/>
      <c r="FI208" s="928"/>
      <c r="FJ208" s="928"/>
      <c r="FK208" s="928"/>
      <c r="FL208" s="928"/>
      <c r="FM208" s="928"/>
      <c r="FN208" s="928"/>
      <c r="FO208" s="928"/>
      <c r="FP208" s="928"/>
      <c r="FQ208" s="928"/>
      <c r="FR208" s="928"/>
      <c r="FS208" s="928"/>
      <c r="FT208" s="928"/>
      <c r="FU208" s="928"/>
      <c r="FV208" s="928"/>
      <c r="FW208" s="928"/>
      <c r="FX208" s="928"/>
      <c r="FY208" s="928"/>
      <c r="FZ208" s="928"/>
      <c r="GA208" s="928"/>
      <c r="GB208" s="928"/>
      <c r="GC208" s="928"/>
      <c r="GD208" s="928"/>
      <c r="GE208" s="928"/>
      <c r="GF208" s="928"/>
      <c r="GG208" s="928"/>
      <c r="GH208" s="928"/>
      <c r="GI208" s="928"/>
      <c r="GJ208" s="928"/>
      <c r="GK208" s="928"/>
      <c r="GL208" s="928"/>
      <c r="GM208" s="928"/>
      <c r="GN208" s="928"/>
      <c r="GO208" s="928"/>
      <c r="GP208" s="928"/>
      <c r="GQ208" s="928"/>
      <c r="GR208" s="928"/>
      <c r="GS208" s="928"/>
      <c r="GT208" s="928"/>
      <c r="GU208" s="928"/>
      <c r="GV208" s="928"/>
      <c r="GW208" s="928"/>
      <c r="GX208" s="928"/>
      <c r="GY208" s="928"/>
      <c r="GZ208" s="928"/>
      <c r="HA208" s="928"/>
      <c r="HB208" s="928"/>
      <c r="HC208" s="928"/>
      <c r="HD208" s="928"/>
      <c r="HE208" s="928"/>
      <c r="HF208" s="928"/>
      <c r="HG208" s="928"/>
      <c r="HH208" s="928"/>
      <c r="HI208" s="928"/>
      <c r="HJ208" s="928"/>
      <c r="HK208" s="928"/>
      <c r="HL208" s="928"/>
      <c r="HM208" s="928"/>
      <c r="HN208" s="928"/>
      <c r="HO208" s="928"/>
      <c r="HP208" s="928"/>
      <c r="HQ208" s="928"/>
      <c r="HR208" s="928"/>
      <c r="HS208" s="928"/>
      <c r="HT208" s="928"/>
      <c r="HU208" s="928"/>
      <c r="HV208" s="928"/>
      <c r="HW208" s="928"/>
      <c r="HX208" s="928"/>
      <c r="HY208" s="928"/>
    </row>
    <row r="209" spans="1:233" s="928" customFormat="1" ht="25.5">
      <c r="A209" s="929">
        <v>9</v>
      </c>
      <c r="B209" s="321" t="s">
        <v>1888</v>
      </c>
      <c r="C209" s="931">
        <f t="shared" si="41"/>
        <v>1810</v>
      </c>
      <c r="D209" s="931"/>
      <c r="E209" s="931">
        <v>1810</v>
      </c>
      <c r="F209" s="931"/>
      <c r="G209" s="931">
        <f t="shared" si="42"/>
        <v>0</v>
      </c>
      <c r="H209" s="931"/>
      <c r="I209" s="931"/>
      <c r="J209" s="931">
        <f t="shared" si="43"/>
        <v>1810</v>
      </c>
      <c r="K209" s="931"/>
      <c r="L209" s="931">
        <v>1810</v>
      </c>
      <c r="M209" s="931"/>
      <c r="N209" s="931">
        <f t="shared" si="44"/>
        <v>0</v>
      </c>
      <c r="O209" s="931"/>
      <c r="P209" s="931"/>
      <c r="Q209" s="931">
        <f t="shared" si="39"/>
        <v>0</v>
      </c>
      <c r="R209" s="931"/>
      <c r="S209" s="931"/>
      <c r="T209" s="931"/>
      <c r="W209" s="922"/>
      <c r="X209" s="922"/>
    </row>
    <row r="210" spans="1:233" s="927" customFormat="1">
      <c r="A210" s="925" t="s">
        <v>844</v>
      </c>
      <c r="B210" s="958" t="s">
        <v>1889</v>
      </c>
      <c r="C210" s="309">
        <f t="shared" ref="C210:T210" si="45">SUBTOTAL(9,C211:C211)</f>
        <v>19191</v>
      </c>
      <c r="D210" s="309">
        <f t="shared" si="45"/>
        <v>0</v>
      </c>
      <c r="E210" s="309">
        <f t="shared" si="45"/>
        <v>19091</v>
      </c>
      <c r="F210" s="309">
        <f t="shared" si="45"/>
        <v>0</v>
      </c>
      <c r="G210" s="309">
        <f t="shared" si="45"/>
        <v>100</v>
      </c>
      <c r="H210" s="309">
        <f t="shared" si="45"/>
        <v>0</v>
      </c>
      <c r="I210" s="309">
        <f t="shared" si="45"/>
        <v>100</v>
      </c>
      <c r="J210" s="309">
        <f t="shared" si="45"/>
        <v>19191</v>
      </c>
      <c r="K210" s="309">
        <f t="shared" si="45"/>
        <v>0</v>
      </c>
      <c r="L210" s="309">
        <f t="shared" si="45"/>
        <v>19091</v>
      </c>
      <c r="M210" s="309">
        <f t="shared" si="45"/>
        <v>0</v>
      </c>
      <c r="N210" s="309">
        <f t="shared" si="45"/>
        <v>100</v>
      </c>
      <c r="O210" s="309">
        <f t="shared" si="45"/>
        <v>0</v>
      </c>
      <c r="P210" s="309">
        <f t="shared" si="45"/>
        <v>100</v>
      </c>
      <c r="Q210" s="309">
        <f t="shared" si="45"/>
        <v>0</v>
      </c>
      <c r="R210" s="309">
        <f t="shared" si="45"/>
        <v>0</v>
      </c>
      <c r="S210" s="309">
        <f t="shared" si="45"/>
        <v>0</v>
      </c>
      <c r="T210" s="309">
        <f t="shared" si="45"/>
        <v>0</v>
      </c>
      <c r="W210" s="922"/>
      <c r="X210" s="922"/>
      <c r="Z210" s="928"/>
      <c r="AA210" s="928"/>
      <c r="AB210" s="928"/>
      <c r="AC210" s="928"/>
      <c r="AD210" s="928"/>
      <c r="AE210" s="928"/>
      <c r="AF210" s="928"/>
      <c r="AG210" s="928"/>
      <c r="AH210" s="928"/>
      <c r="AI210" s="928"/>
      <c r="AJ210" s="928"/>
      <c r="AK210" s="928"/>
      <c r="AL210" s="928"/>
      <c r="AM210" s="928"/>
      <c r="AN210" s="928"/>
      <c r="AO210" s="928"/>
      <c r="AP210" s="928"/>
      <c r="AQ210" s="928"/>
      <c r="AR210" s="928"/>
      <c r="AS210" s="928"/>
      <c r="AT210" s="928"/>
      <c r="AU210" s="928"/>
      <c r="AV210" s="928"/>
      <c r="AW210" s="928"/>
      <c r="AX210" s="928"/>
      <c r="AY210" s="928"/>
      <c r="AZ210" s="928"/>
      <c r="BA210" s="928"/>
      <c r="BB210" s="928"/>
      <c r="BC210" s="928"/>
      <c r="BD210" s="928"/>
      <c r="BE210" s="928"/>
      <c r="BF210" s="928"/>
      <c r="BG210" s="928"/>
      <c r="BH210" s="928"/>
      <c r="BI210" s="928"/>
      <c r="BJ210" s="928"/>
      <c r="BK210" s="928"/>
      <c r="BL210" s="928"/>
      <c r="BM210" s="928"/>
      <c r="BN210" s="928"/>
      <c r="BO210" s="928"/>
      <c r="BP210" s="928"/>
      <c r="BQ210" s="928"/>
      <c r="BR210" s="928"/>
      <c r="BS210" s="928"/>
      <c r="BT210" s="928"/>
      <c r="BU210" s="928"/>
      <c r="BV210" s="928"/>
      <c r="BW210" s="928"/>
      <c r="BX210" s="928"/>
      <c r="BY210" s="928"/>
      <c r="BZ210" s="928"/>
      <c r="CA210" s="928"/>
      <c r="CB210" s="928"/>
      <c r="CC210" s="928"/>
      <c r="CD210" s="928"/>
      <c r="CE210" s="928"/>
      <c r="CF210" s="928"/>
      <c r="CG210" s="928"/>
      <c r="CH210" s="928"/>
      <c r="CI210" s="928"/>
      <c r="CJ210" s="928"/>
      <c r="CK210" s="928"/>
      <c r="CL210" s="928"/>
      <c r="CM210" s="928"/>
      <c r="CN210" s="928"/>
      <c r="CO210" s="928"/>
      <c r="CP210" s="928"/>
      <c r="CQ210" s="928"/>
      <c r="CR210" s="928"/>
      <c r="CS210" s="928"/>
      <c r="CT210" s="928"/>
      <c r="CU210" s="928"/>
      <c r="CV210" s="928"/>
      <c r="CW210" s="928"/>
      <c r="CX210" s="928"/>
      <c r="CY210" s="928"/>
      <c r="CZ210" s="928"/>
      <c r="DA210" s="928"/>
      <c r="DB210" s="928"/>
      <c r="DC210" s="928"/>
      <c r="DD210" s="928"/>
      <c r="DE210" s="928"/>
      <c r="DF210" s="928"/>
      <c r="DG210" s="928"/>
      <c r="DH210" s="928"/>
      <c r="DI210" s="928"/>
      <c r="DJ210" s="928"/>
      <c r="DK210" s="928"/>
      <c r="DL210" s="928"/>
      <c r="DM210" s="928"/>
      <c r="DN210" s="928"/>
      <c r="DO210" s="928"/>
      <c r="DP210" s="928"/>
      <c r="DQ210" s="928"/>
      <c r="DR210" s="928"/>
      <c r="DS210" s="928"/>
      <c r="DT210" s="928"/>
      <c r="DU210" s="928"/>
      <c r="DV210" s="928"/>
      <c r="DW210" s="928"/>
      <c r="DX210" s="928"/>
      <c r="DY210" s="928"/>
      <c r="DZ210" s="928"/>
      <c r="EA210" s="928"/>
      <c r="EB210" s="928"/>
      <c r="EC210" s="928"/>
      <c r="ED210" s="928"/>
      <c r="EE210" s="928"/>
      <c r="EF210" s="928"/>
      <c r="EG210" s="928"/>
      <c r="EH210" s="928"/>
      <c r="EI210" s="928"/>
      <c r="EJ210" s="928"/>
      <c r="EK210" s="928"/>
      <c r="EL210" s="928"/>
      <c r="EM210" s="928"/>
      <c r="EN210" s="928"/>
      <c r="EO210" s="928"/>
      <c r="EP210" s="928"/>
      <c r="EQ210" s="928"/>
      <c r="ER210" s="928"/>
      <c r="ES210" s="928"/>
      <c r="ET210" s="928"/>
      <c r="EU210" s="928"/>
      <c r="EV210" s="928"/>
      <c r="EW210" s="928"/>
      <c r="EX210" s="928"/>
      <c r="EY210" s="928"/>
      <c r="EZ210" s="928"/>
      <c r="FA210" s="928"/>
      <c r="FB210" s="928"/>
      <c r="FC210" s="928"/>
      <c r="FD210" s="928"/>
      <c r="FE210" s="928"/>
      <c r="FF210" s="928"/>
      <c r="FG210" s="928"/>
      <c r="FH210" s="928"/>
      <c r="FI210" s="928"/>
      <c r="FJ210" s="928"/>
      <c r="FK210" s="928"/>
      <c r="FL210" s="928"/>
      <c r="FM210" s="928"/>
      <c r="FN210" s="928"/>
      <c r="FO210" s="928"/>
      <c r="FP210" s="928"/>
      <c r="FQ210" s="928"/>
      <c r="FR210" s="928"/>
      <c r="FS210" s="928"/>
      <c r="FT210" s="928"/>
      <c r="FU210" s="928"/>
      <c r="FV210" s="928"/>
      <c r="FW210" s="928"/>
      <c r="FX210" s="928"/>
      <c r="FY210" s="928"/>
      <c r="FZ210" s="928"/>
      <c r="GA210" s="928"/>
      <c r="GB210" s="928"/>
      <c r="GC210" s="928"/>
      <c r="GD210" s="928"/>
      <c r="GE210" s="928"/>
      <c r="GF210" s="928"/>
      <c r="GG210" s="928"/>
      <c r="GH210" s="928"/>
      <c r="GI210" s="928"/>
      <c r="GJ210" s="928"/>
      <c r="GK210" s="928"/>
      <c r="GL210" s="928"/>
      <c r="GM210" s="928"/>
      <c r="GN210" s="928"/>
      <c r="GO210" s="928"/>
      <c r="GP210" s="928"/>
      <c r="GQ210" s="928"/>
      <c r="GR210" s="928"/>
      <c r="GS210" s="928"/>
      <c r="GT210" s="928"/>
      <c r="GU210" s="928"/>
      <c r="GV210" s="928"/>
      <c r="GW210" s="928"/>
      <c r="GX210" s="928"/>
      <c r="GY210" s="928"/>
      <c r="GZ210" s="928"/>
      <c r="HA210" s="928"/>
      <c r="HB210" s="928"/>
      <c r="HC210" s="928"/>
      <c r="HD210" s="928"/>
      <c r="HE210" s="928"/>
      <c r="HF210" s="928"/>
      <c r="HG210" s="928"/>
      <c r="HH210" s="928"/>
      <c r="HI210" s="928"/>
      <c r="HJ210" s="928"/>
      <c r="HK210" s="928"/>
      <c r="HL210" s="928"/>
      <c r="HM210" s="928"/>
      <c r="HN210" s="928"/>
      <c r="HO210" s="928"/>
      <c r="HP210" s="928"/>
      <c r="HQ210" s="928"/>
      <c r="HR210" s="928"/>
      <c r="HS210" s="928"/>
      <c r="HT210" s="928"/>
      <c r="HU210" s="928"/>
      <c r="HV210" s="928"/>
      <c r="HW210" s="928"/>
      <c r="HX210" s="928"/>
      <c r="HY210" s="928"/>
    </row>
    <row r="211" spans="1:233" s="927" customFormat="1">
      <c r="A211" s="929">
        <v>1</v>
      </c>
      <c r="B211" s="938" t="s">
        <v>1890</v>
      </c>
      <c r="C211" s="931">
        <f>SUM(D211:F211)+G211</f>
        <v>19191</v>
      </c>
      <c r="D211" s="931"/>
      <c r="E211" s="931">
        <v>19091</v>
      </c>
      <c r="F211" s="931"/>
      <c r="G211" s="931">
        <f>SUM(H211:I211)</f>
        <v>100</v>
      </c>
      <c r="H211" s="931"/>
      <c r="I211" s="931">
        <v>100</v>
      </c>
      <c r="J211" s="931">
        <f>SUM(K211:M211)+N211</f>
        <v>19191</v>
      </c>
      <c r="K211" s="931"/>
      <c r="L211" s="931">
        <v>19091</v>
      </c>
      <c r="M211" s="931"/>
      <c r="N211" s="931">
        <f>SUM(O211:P211)</f>
        <v>100</v>
      </c>
      <c r="O211" s="931"/>
      <c r="P211" s="931">
        <v>100</v>
      </c>
      <c r="Q211" s="931"/>
      <c r="R211" s="931"/>
      <c r="S211" s="931"/>
      <c r="T211" s="931"/>
      <c r="W211" s="922"/>
      <c r="X211" s="922"/>
      <c r="Z211" s="928"/>
      <c r="AA211" s="928"/>
      <c r="AB211" s="928"/>
      <c r="AC211" s="928"/>
      <c r="AD211" s="928"/>
      <c r="AE211" s="928"/>
      <c r="AF211" s="928"/>
      <c r="AG211" s="928"/>
      <c r="AH211" s="928"/>
      <c r="AI211" s="928"/>
      <c r="AJ211" s="928"/>
      <c r="AK211" s="928"/>
      <c r="AL211" s="928"/>
      <c r="AM211" s="928"/>
      <c r="AN211" s="928"/>
      <c r="AO211" s="928"/>
      <c r="AP211" s="928"/>
      <c r="AQ211" s="928"/>
      <c r="AR211" s="928"/>
      <c r="AS211" s="928"/>
      <c r="AT211" s="928"/>
      <c r="AU211" s="928"/>
      <c r="AV211" s="928"/>
      <c r="AW211" s="928"/>
      <c r="AX211" s="928"/>
      <c r="AY211" s="928"/>
      <c r="AZ211" s="928"/>
      <c r="BA211" s="928"/>
      <c r="BB211" s="928"/>
      <c r="BC211" s="928"/>
      <c r="BD211" s="928"/>
      <c r="BE211" s="928"/>
      <c r="BF211" s="928"/>
      <c r="BG211" s="928"/>
      <c r="BH211" s="928"/>
      <c r="BI211" s="928"/>
      <c r="BJ211" s="928"/>
      <c r="BK211" s="928"/>
      <c r="BL211" s="928"/>
      <c r="BM211" s="928"/>
      <c r="BN211" s="928"/>
      <c r="BO211" s="928"/>
      <c r="BP211" s="928"/>
      <c r="BQ211" s="928"/>
      <c r="BR211" s="928"/>
      <c r="BS211" s="928"/>
      <c r="BT211" s="928"/>
      <c r="BU211" s="928"/>
      <c r="BV211" s="928"/>
      <c r="BW211" s="928"/>
      <c r="BX211" s="928"/>
      <c r="BY211" s="928"/>
      <c r="BZ211" s="928"/>
      <c r="CA211" s="928"/>
      <c r="CB211" s="928"/>
      <c r="CC211" s="928"/>
      <c r="CD211" s="928"/>
      <c r="CE211" s="928"/>
      <c r="CF211" s="928"/>
      <c r="CG211" s="928"/>
      <c r="CH211" s="928"/>
      <c r="CI211" s="928"/>
      <c r="CJ211" s="928"/>
      <c r="CK211" s="928"/>
      <c r="CL211" s="928"/>
      <c r="CM211" s="928"/>
      <c r="CN211" s="928"/>
      <c r="CO211" s="928"/>
      <c r="CP211" s="928"/>
      <c r="CQ211" s="928"/>
      <c r="CR211" s="928"/>
      <c r="CS211" s="928"/>
      <c r="CT211" s="928"/>
      <c r="CU211" s="928"/>
      <c r="CV211" s="928"/>
      <c r="CW211" s="928"/>
      <c r="CX211" s="928"/>
      <c r="CY211" s="928"/>
      <c r="CZ211" s="928"/>
      <c r="DA211" s="928"/>
      <c r="DB211" s="928"/>
      <c r="DC211" s="928"/>
      <c r="DD211" s="928"/>
      <c r="DE211" s="928"/>
      <c r="DF211" s="928"/>
      <c r="DG211" s="928"/>
      <c r="DH211" s="928"/>
      <c r="DI211" s="928"/>
      <c r="DJ211" s="928"/>
      <c r="DK211" s="928"/>
      <c r="DL211" s="928"/>
      <c r="DM211" s="928"/>
      <c r="DN211" s="928"/>
      <c r="DO211" s="928"/>
      <c r="DP211" s="928"/>
      <c r="DQ211" s="928"/>
      <c r="DR211" s="928"/>
      <c r="DS211" s="928"/>
      <c r="DT211" s="928"/>
      <c r="DU211" s="928"/>
      <c r="DV211" s="928"/>
      <c r="DW211" s="928"/>
      <c r="DX211" s="928"/>
      <c r="DY211" s="928"/>
      <c r="DZ211" s="928"/>
      <c r="EA211" s="928"/>
      <c r="EB211" s="928"/>
      <c r="EC211" s="928"/>
      <c r="ED211" s="928"/>
      <c r="EE211" s="928"/>
      <c r="EF211" s="928"/>
      <c r="EG211" s="928"/>
      <c r="EH211" s="928"/>
      <c r="EI211" s="928"/>
      <c r="EJ211" s="928"/>
      <c r="EK211" s="928"/>
      <c r="EL211" s="928"/>
      <c r="EM211" s="928"/>
      <c r="EN211" s="928"/>
      <c r="EO211" s="928"/>
      <c r="EP211" s="928"/>
      <c r="EQ211" s="928"/>
      <c r="ER211" s="928"/>
      <c r="ES211" s="928"/>
      <c r="ET211" s="928"/>
      <c r="EU211" s="928"/>
      <c r="EV211" s="928"/>
      <c r="EW211" s="928"/>
      <c r="EX211" s="928"/>
      <c r="EY211" s="928"/>
      <c r="EZ211" s="928"/>
      <c r="FA211" s="928"/>
      <c r="FB211" s="928"/>
      <c r="FC211" s="928"/>
      <c r="FD211" s="928"/>
      <c r="FE211" s="928"/>
      <c r="FF211" s="928"/>
      <c r="FG211" s="928"/>
      <c r="FH211" s="928"/>
      <c r="FI211" s="928"/>
      <c r="FJ211" s="928"/>
      <c r="FK211" s="928"/>
      <c r="FL211" s="928"/>
      <c r="FM211" s="928"/>
      <c r="FN211" s="928"/>
      <c r="FO211" s="928"/>
      <c r="FP211" s="928"/>
      <c r="FQ211" s="928"/>
      <c r="FR211" s="928"/>
      <c r="FS211" s="928"/>
      <c r="FT211" s="928"/>
      <c r="FU211" s="928"/>
      <c r="FV211" s="928"/>
      <c r="FW211" s="928"/>
      <c r="FX211" s="928"/>
      <c r="FY211" s="928"/>
      <c r="FZ211" s="928"/>
      <c r="GA211" s="928"/>
      <c r="GB211" s="928"/>
      <c r="GC211" s="928"/>
      <c r="GD211" s="928"/>
      <c r="GE211" s="928"/>
      <c r="GF211" s="928"/>
      <c r="GG211" s="928"/>
      <c r="GH211" s="928"/>
      <c r="GI211" s="928"/>
      <c r="GJ211" s="928"/>
      <c r="GK211" s="928"/>
      <c r="GL211" s="928"/>
      <c r="GM211" s="928"/>
      <c r="GN211" s="928"/>
      <c r="GO211" s="928"/>
      <c r="GP211" s="928"/>
      <c r="GQ211" s="928"/>
      <c r="GR211" s="928"/>
      <c r="GS211" s="928"/>
      <c r="GT211" s="928"/>
      <c r="GU211" s="928"/>
      <c r="GV211" s="928"/>
      <c r="GW211" s="928"/>
      <c r="GX211" s="928"/>
      <c r="GY211" s="928"/>
      <c r="GZ211" s="928"/>
      <c r="HA211" s="928"/>
      <c r="HB211" s="928"/>
      <c r="HC211" s="928"/>
      <c r="HD211" s="928"/>
      <c r="HE211" s="928"/>
      <c r="HF211" s="928"/>
      <c r="HG211" s="928"/>
      <c r="HH211" s="928"/>
      <c r="HI211" s="928"/>
      <c r="HJ211" s="928"/>
      <c r="HK211" s="928"/>
      <c r="HL211" s="928"/>
      <c r="HM211" s="928"/>
      <c r="HN211" s="928"/>
      <c r="HO211" s="928"/>
      <c r="HP211" s="928"/>
      <c r="HQ211" s="928"/>
      <c r="HR211" s="928"/>
      <c r="HS211" s="928"/>
      <c r="HT211" s="928"/>
      <c r="HU211" s="928"/>
      <c r="HV211" s="928"/>
      <c r="HW211" s="928"/>
      <c r="HX211" s="928"/>
      <c r="HY211" s="928"/>
    </row>
    <row r="212" spans="1:233" s="927" customFormat="1">
      <c r="A212" s="925" t="s">
        <v>1720</v>
      </c>
      <c r="B212" s="926" t="s">
        <v>1891</v>
      </c>
      <c r="C212" s="309">
        <f t="shared" ref="C212:T212" si="46">SUBTOTAL(9,C213:C243)</f>
        <v>48733</v>
      </c>
      <c r="D212" s="309">
        <f t="shared" si="46"/>
        <v>0</v>
      </c>
      <c r="E212" s="309">
        <f t="shared" si="46"/>
        <v>44253</v>
      </c>
      <c r="F212" s="309">
        <f t="shared" si="46"/>
        <v>0</v>
      </c>
      <c r="G212" s="309">
        <f t="shared" si="46"/>
        <v>4480</v>
      </c>
      <c r="H212" s="309">
        <f t="shared" si="46"/>
        <v>0</v>
      </c>
      <c r="I212" s="309">
        <f t="shared" si="46"/>
        <v>4480</v>
      </c>
      <c r="J212" s="309">
        <f t="shared" si="46"/>
        <v>48733</v>
      </c>
      <c r="K212" s="309">
        <f t="shared" si="46"/>
        <v>0</v>
      </c>
      <c r="L212" s="309">
        <f t="shared" si="46"/>
        <v>44253</v>
      </c>
      <c r="M212" s="309">
        <f t="shared" si="46"/>
        <v>0</v>
      </c>
      <c r="N212" s="309">
        <f t="shared" si="46"/>
        <v>4480</v>
      </c>
      <c r="O212" s="309">
        <f t="shared" si="46"/>
        <v>0</v>
      </c>
      <c r="P212" s="309">
        <f t="shared" si="46"/>
        <v>4480</v>
      </c>
      <c r="Q212" s="309">
        <f t="shared" si="46"/>
        <v>0</v>
      </c>
      <c r="R212" s="309">
        <f t="shared" si="46"/>
        <v>0</v>
      </c>
      <c r="S212" s="309">
        <f t="shared" si="46"/>
        <v>0</v>
      </c>
      <c r="T212" s="309">
        <f t="shared" si="46"/>
        <v>0</v>
      </c>
      <c r="W212" s="922"/>
      <c r="X212" s="922"/>
      <c r="Z212" s="928"/>
      <c r="AA212" s="928"/>
      <c r="AB212" s="928"/>
      <c r="AC212" s="928"/>
      <c r="AD212" s="928"/>
      <c r="AE212" s="928"/>
      <c r="AF212" s="928"/>
      <c r="AG212" s="928"/>
      <c r="AH212" s="928"/>
      <c r="AI212" s="928"/>
      <c r="AJ212" s="928"/>
      <c r="AK212" s="928"/>
      <c r="AL212" s="928"/>
      <c r="AM212" s="928"/>
      <c r="AN212" s="928"/>
      <c r="AO212" s="928"/>
      <c r="AP212" s="928"/>
      <c r="AQ212" s="928"/>
      <c r="AR212" s="928"/>
      <c r="AS212" s="928"/>
      <c r="AT212" s="928"/>
      <c r="AU212" s="928"/>
      <c r="AV212" s="928"/>
      <c r="AW212" s="928"/>
      <c r="AX212" s="928"/>
      <c r="AY212" s="928"/>
      <c r="AZ212" s="928"/>
      <c r="BA212" s="928"/>
      <c r="BB212" s="928"/>
      <c r="BC212" s="928"/>
      <c r="BD212" s="928"/>
      <c r="BE212" s="928"/>
      <c r="BF212" s="928"/>
      <c r="BG212" s="928"/>
      <c r="BH212" s="928"/>
      <c r="BI212" s="928"/>
      <c r="BJ212" s="928"/>
      <c r="BK212" s="928"/>
      <c r="BL212" s="928"/>
      <c r="BM212" s="928"/>
      <c r="BN212" s="928"/>
      <c r="BO212" s="928"/>
      <c r="BP212" s="928"/>
      <c r="BQ212" s="928"/>
      <c r="BR212" s="928"/>
      <c r="BS212" s="928"/>
      <c r="BT212" s="928"/>
      <c r="BU212" s="928"/>
      <c r="BV212" s="928"/>
      <c r="BW212" s="928"/>
      <c r="BX212" s="928"/>
      <c r="BY212" s="928"/>
      <c r="BZ212" s="928"/>
      <c r="CA212" s="928"/>
      <c r="CB212" s="928"/>
      <c r="CC212" s="928"/>
      <c r="CD212" s="928"/>
      <c r="CE212" s="928"/>
      <c r="CF212" s="928"/>
      <c r="CG212" s="928"/>
      <c r="CH212" s="928"/>
      <c r="CI212" s="928"/>
      <c r="CJ212" s="928"/>
      <c r="CK212" s="928"/>
      <c r="CL212" s="928"/>
      <c r="CM212" s="928"/>
      <c r="CN212" s="928"/>
      <c r="CO212" s="928"/>
      <c r="CP212" s="928"/>
      <c r="CQ212" s="928"/>
      <c r="CR212" s="928"/>
      <c r="CS212" s="928"/>
      <c r="CT212" s="928"/>
      <c r="CU212" s="928"/>
      <c r="CV212" s="928"/>
      <c r="CW212" s="928"/>
      <c r="CX212" s="928"/>
      <c r="CY212" s="928"/>
      <c r="CZ212" s="928"/>
      <c r="DA212" s="928"/>
      <c r="DB212" s="928"/>
      <c r="DC212" s="928"/>
      <c r="DD212" s="928"/>
      <c r="DE212" s="928"/>
      <c r="DF212" s="928"/>
      <c r="DG212" s="928"/>
      <c r="DH212" s="928"/>
      <c r="DI212" s="928"/>
      <c r="DJ212" s="928"/>
      <c r="DK212" s="928"/>
      <c r="DL212" s="928"/>
      <c r="DM212" s="928"/>
      <c r="DN212" s="928"/>
      <c r="DO212" s="928"/>
      <c r="DP212" s="928"/>
      <c r="DQ212" s="928"/>
      <c r="DR212" s="928"/>
      <c r="DS212" s="928"/>
      <c r="DT212" s="928"/>
      <c r="DU212" s="928"/>
      <c r="DV212" s="928"/>
      <c r="DW212" s="928"/>
      <c r="DX212" s="928"/>
      <c r="DY212" s="928"/>
      <c r="DZ212" s="928"/>
      <c r="EA212" s="928"/>
      <c r="EB212" s="928"/>
      <c r="EC212" s="928"/>
      <c r="ED212" s="928"/>
      <c r="EE212" s="928"/>
      <c r="EF212" s="928"/>
      <c r="EG212" s="928"/>
      <c r="EH212" s="928"/>
      <c r="EI212" s="928"/>
      <c r="EJ212" s="928"/>
      <c r="EK212" s="928"/>
      <c r="EL212" s="928"/>
      <c r="EM212" s="928"/>
      <c r="EN212" s="928"/>
      <c r="EO212" s="928"/>
      <c r="EP212" s="928"/>
      <c r="EQ212" s="928"/>
      <c r="ER212" s="928"/>
      <c r="ES212" s="928"/>
      <c r="ET212" s="928"/>
      <c r="EU212" s="928"/>
      <c r="EV212" s="928"/>
      <c r="EW212" s="928"/>
      <c r="EX212" s="928"/>
      <c r="EY212" s="928"/>
      <c r="EZ212" s="928"/>
      <c r="FA212" s="928"/>
      <c r="FB212" s="928"/>
      <c r="FC212" s="928"/>
      <c r="FD212" s="928"/>
      <c r="FE212" s="928"/>
      <c r="FF212" s="928"/>
      <c r="FG212" s="928"/>
      <c r="FH212" s="928"/>
      <c r="FI212" s="928"/>
      <c r="FJ212" s="928"/>
      <c r="FK212" s="928"/>
      <c r="FL212" s="928"/>
      <c r="FM212" s="928"/>
      <c r="FN212" s="928"/>
      <c r="FO212" s="928"/>
      <c r="FP212" s="928"/>
      <c r="FQ212" s="928"/>
      <c r="FR212" s="928"/>
      <c r="FS212" s="928"/>
      <c r="FT212" s="928"/>
      <c r="FU212" s="928"/>
      <c r="FV212" s="928"/>
      <c r="FW212" s="928"/>
      <c r="FX212" s="928"/>
      <c r="FY212" s="928"/>
      <c r="FZ212" s="928"/>
      <c r="GA212" s="928"/>
      <c r="GB212" s="928"/>
      <c r="GC212" s="928"/>
      <c r="GD212" s="928"/>
      <c r="GE212" s="928"/>
      <c r="GF212" s="928"/>
      <c r="GG212" s="928"/>
      <c r="GH212" s="928"/>
      <c r="GI212" s="928"/>
      <c r="GJ212" s="928"/>
      <c r="GK212" s="928"/>
      <c r="GL212" s="928"/>
      <c r="GM212" s="928"/>
      <c r="GN212" s="928"/>
      <c r="GO212" s="928"/>
      <c r="GP212" s="928"/>
      <c r="GQ212" s="928"/>
      <c r="GR212" s="928"/>
      <c r="GS212" s="928"/>
      <c r="GT212" s="928"/>
      <c r="GU212" s="928"/>
      <c r="GV212" s="928"/>
      <c r="GW212" s="928"/>
      <c r="GX212" s="928"/>
      <c r="GY212" s="928"/>
      <c r="GZ212" s="928"/>
      <c r="HA212" s="928"/>
      <c r="HB212" s="928"/>
      <c r="HC212" s="928"/>
      <c r="HD212" s="928"/>
      <c r="HE212" s="928"/>
      <c r="HF212" s="928"/>
      <c r="HG212" s="928"/>
      <c r="HH212" s="928"/>
      <c r="HI212" s="928"/>
      <c r="HJ212" s="928"/>
      <c r="HK212" s="928"/>
      <c r="HL212" s="928"/>
      <c r="HM212" s="928"/>
      <c r="HN212" s="928"/>
      <c r="HO212" s="928"/>
      <c r="HP212" s="928"/>
      <c r="HQ212" s="928"/>
      <c r="HR212" s="928"/>
      <c r="HS212" s="928"/>
      <c r="HT212" s="928"/>
      <c r="HU212" s="928"/>
      <c r="HV212" s="928"/>
      <c r="HW212" s="928"/>
      <c r="HX212" s="928"/>
      <c r="HY212" s="928"/>
    </row>
    <row r="213" spans="1:233" s="927" customFormat="1">
      <c r="A213" s="925" t="s">
        <v>416</v>
      </c>
      <c r="B213" s="926" t="s">
        <v>1892</v>
      </c>
      <c r="C213" s="309">
        <f t="shared" ref="C213:T213" si="47">SUBTOTAL(9,C214:C219)</f>
        <v>7514</v>
      </c>
      <c r="D213" s="309">
        <f t="shared" si="47"/>
        <v>0</v>
      </c>
      <c r="E213" s="309">
        <f t="shared" si="47"/>
        <v>7364</v>
      </c>
      <c r="F213" s="309">
        <f t="shared" si="47"/>
        <v>0</v>
      </c>
      <c r="G213" s="309">
        <f t="shared" si="47"/>
        <v>150</v>
      </c>
      <c r="H213" s="309">
        <f t="shared" si="47"/>
        <v>0</v>
      </c>
      <c r="I213" s="309">
        <f t="shared" si="47"/>
        <v>150</v>
      </c>
      <c r="J213" s="309">
        <f t="shared" si="47"/>
        <v>7514</v>
      </c>
      <c r="K213" s="309">
        <f t="shared" si="47"/>
        <v>0</v>
      </c>
      <c r="L213" s="309">
        <f t="shared" si="47"/>
        <v>7364</v>
      </c>
      <c r="M213" s="309">
        <f t="shared" si="47"/>
        <v>0</v>
      </c>
      <c r="N213" s="309">
        <f t="shared" si="47"/>
        <v>150</v>
      </c>
      <c r="O213" s="309">
        <f t="shared" si="47"/>
        <v>0</v>
      </c>
      <c r="P213" s="309">
        <f t="shared" si="47"/>
        <v>150</v>
      </c>
      <c r="Q213" s="309">
        <f t="shared" si="47"/>
        <v>0</v>
      </c>
      <c r="R213" s="309">
        <f t="shared" si="47"/>
        <v>0</v>
      </c>
      <c r="S213" s="309">
        <f t="shared" si="47"/>
        <v>0</v>
      </c>
      <c r="T213" s="309">
        <f t="shared" si="47"/>
        <v>0</v>
      </c>
      <c r="W213" s="922"/>
      <c r="X213" s="922"/>
      <c r="Z213" s="928"/>
      <c r="AA213" s="928"/>
      <c r="AB213" s="928"/>
      <c r="AC213" s="928"/>
      <c r="AD213" s="928"/>
      <c r="AE213" s="928"/>
      <c r="AF213" s="928"/>
      <c r="AG213" s="928"/>
      <c r="AH213" s="928"/>
      <c r="AI213" s="928"/>
      <c r="AJ213" s="928"/>
      <c r="AK213" s="928"/>
      <c r="AL213" s="928"/>
      <c r="AM213" s="928"/>
      <c r="AN213" s="928"/>
      <c r="AO213" s="928"/>
      <c r="AP213" s="928"/>
      <c r="AQ213" s="928"/>
      <c r="AR213" s="928"/>
      <c r="AS213" s="928"/>
      <c r="AT213" s="928"/>
      <c r="AU213" s="928"/>
      <c r="AV213" s="928"/>
      <c r="AW213" s="928"/>
      <c r="AX213" s="928"/>
      <c r="AY213" s="928"/>
      <c r="AZ213" s="928"/>
      <c r="BA213" s="928"/>
      <c r="BB213" s="928"/>
      <c r="BC213" s="928"/>
      <c r="BD213" s="928"/>
      <c r="BE213" s="928"/>
      <c r="BF213" s="928"/>
      <c r="BG213" s="928"/>
      <c r="BH213" s="928"/>
      <c r="BI213" s="928"/>
      <c r="BJ213" s="928"/>
      <c r="BK213" s="928"/>
      <c r="BL213" s="928"/>
      <c r="BM213" s="928"/>
      <c r="BN213" s="928"/>
      <c r="BO213" s="928"/>
      <c r="BP213" s="928"/>
      <c r="BQ213" s="928"/>
      <c r="BR213" s="928"/>
      <c r="BS213" s="928"/>
      <c r="BT213" s="928"/>
      <c r="BU213" s="928"/>
      <c r="BV213" s="928"/>
      <c r="BW213" s="928"/>
      <c r="BX213" s="928"/>
      <c r="BY213" s="928"/>
      <c r="BZ213" s="928"/>
      <c r="CA213" s="928"/>
      <c r="CB213" s="928"/>
      <c r="CC213" s="928"/>
      <c r="CD213" s="928"/>
      <c r="CE213" s="928"/>
      <c r="CF213" s="928"/>
      <c r="CG213" s="928"/>
      <c r="CH213" s="928"/>
      <c r="CI213" s="928"/>
      <c r="CJ213" s="928"/>
      <c r="CK213" s="928"/>
      <c r="CL213" s="928"/>
      <c r="CM213" s="928"/>
      <c r="CN213" s="928"/>
      <c r="CO213" s="928"/>
      <c r="CP213" s="928"/>
      <c r="CQ213" s="928"/>
      <c r="CR213" s="928"/>
      <c r="CS213" s="928"/>
      <c r="CT213" s="928"/>
      <c r="CU213" s="928"/>
      <c r="CV213" s="928"/>
      <c r="CW213" s="928"/>
      <c r="CX213" s="928"/>
      <c r="CY213" s="928"/>
      <c r="CZ213" s="928"/>
      <c r="DA213" s="928"/>
      <c r="DB213" s="928"/>
      <c r="DC213" s="928"/>
      <c r="DD213" s="928"/>
      <c r="DE213" s="928"/>
      <c r="DF213" s="928"/>
      <c r="DG213" s="928"/>
      <c r="DH213" s="928"/>
      <c r="DI213" s="928"/>
      <c r="DJ213" s="928"/>
      <c r="DK213" s="928"/>
      <c r="DL213" s="928"/>
      <c r="DM213" s="928"/>
      <c r="DN213" s="928"/>
      <c r="DO213" s="928"/>
      <c r="DP213" s="928"/>
      <c r="DQ213" s="928"/>
      <c r="DR213" s="928"/>
      <c r="DS213" s="928"/>
      <c r="DT213" s="928"/>
      <c r="DU213" s="928"/>
      <c r="DV213" s="928"/>
      <c r="DW213" s="928"/>
      <c r="DX213" s="928"/>
      <c r="DY213" s="928"/>
      <c r="DZ213" s="928"/>
      <c r="EA213" s="928"/>
      <c r="EB213" s="928"/>
      <c r="EC213" s="928"/>
      <c r="ED213" s="928"/>
      <c r="EE213" s="928"/>
      <c r="EF213" s="928"/>
      <c r="EG213" s="928"/>
      <c r="EH213" s="928"/>
      <c r="EI213" s="928"/>
      <c r="EJ213" s="928"/>
      <c r="EK213" s="928"/>
      <c r="EL213" s="928"/>
      <c r="EM213" s="928"/>
      <c r="EN213" s="928"/>
      <c r="EO213" s="928"/>
      <c r="EP213" s="928"/>
      <c r="EQ213" s="928"/>
      <c r="ER213" s="928"/>
      <c r="ES213" s="928"/>
      <c r="ET213" s="928"/>
      <c r="EU213" s="928"/>
      <c r="EV213" s="928"/>
      <c r="EW213" s="928"/>
      <c r="EX213" s="928"/>
      <c r="EY213" s="928"/>
      <c r="EZ213" s="928"/>
      <c r="FA213" s="928"/>
      <c r="FB213" s="928"/>
      <c r="FC213" s="928"/>
      <c r="FD213" s="928"/>
      <c r="FE213" s="928"/>
      <c r="FF213" s="928"/>
      <c r="FG213" s="928"/>
      <c r="FH213" s="928"/>
      <c r="FI213" s="928"/>
      <c r="FJ213" s="928"/>
      <c r="FK213" s="928"/>
      <c r="FL213" s="928"/>
      <c r="FM213" s="928"/>
      <c r="FN213" s="928"/>
      <c r="FO213" s="928"/>
      <c r="FP213" s="928"/>
      <c r="FQ213" s="928"/>
      <c r="FR213" s="928"/>
      <c r="FS213" s="928"/>
      <c r="FT213" s="928"/>
      <c r="FU213" s="928"/>
      <c r="FV213" s="928"/>
      <c r="FW213" s="928"/>
      <c r="FX213" s="928"/>
      <c r="FY213" s="928"/>
      <c r="FZ213" s="928"/>
      <c r="GA213" s="928"/>
      <c r="GB213" s="928"/>
      <c r="GC213" s="928"/>
      <c r="GD213" s="928"/>
      <c r="GE213" s="928"/>
      <c r="GF213" s="928"/>
      <c r="GG213" s="928"/>
      <c r="GH213" s="928"/>
      <c r="GI213" s="928"/>
      <c r="GJ213" s="928"/>
      <c r="GK213" s="928"/>
      <c r="GL213" s="928"/>
      <c r="GM213" s="928"/>
      <c r="GN213" s="928"/>
      <c r="GO213" s="928"/>
      <c r="GP213" s="928"/>
      <c r="GQ213" s="928"/>
      <c r="GR213" s="928"/>
      <c r="GS213" s="928"/>
      <c r="GT213" s="928"/>
      <c r="GU213" s="928"/>
      <c r="GV213" s="928"/>
      <c r="GW213" s="928"/>
      <c r="GX213" s="928"/>
      <c r="GY213" s="928"/>
      <c r="GZ213" s="928"/>
      <c r="HA213" s="928"/>
      <c r="HB213" s="928"/>
      <c r="HC213" s="928"/>
      <c r="HD213" s="928"/>
      <c r="HE213" s="928"/>
      <c r="HF213" s="928"/>
      <c r="HG213" s="928"/>
      <c r="HH213" s="928"/>
      <c r="HI213" s="928"/>
      <c r="HJ213" s="928"/>
      <c r="HK213" s="928"/>
      <c r="HL213" s="928"/>
      <c r="HM213" s="928"/>
      <c r="HN213" s="928"/>
      <c r="HO213" s="928"/>
      <c r="HP213" s="928"/>
      <c r="HQ213" s="928"/>
      <c r="HR213" s="928"/>
      <c r="HS213" s="928"/>
      <c r="HT213" s="928"/>
      <c r="HU213" s="928"/>
      <c r="HV213" s="928"/>
      <c r="HW213" s="928"/>
      <c r="HX213" s="928"/>
      <c r="HY213" s="928"/>
    </row>
    <row r="214" spans="1:233" s="928" customFormat="1">
      <c r="A214" s="929">
        <v>1</v>
      </c>
      <c r="B214" s="321" t="s">
        <v>1893</v>
      </c>
      <c r="C214" s="931">
        <f t="shared" ref="C214:C219" si="48">SUM(D214:F214)+G214</f>
        <v>1779</v>
      </c>
      <c r="D214" s="931"/>
      <c r="E214" s="931">
        <v>1779</v>
      </c>
      <c r="F214" s="931"/>
      <c r="G214" s="931">
        <f>SUM(H214:I214)</f>
        <v>0</v>
      </c>
      <c r="H214" s="931"/>
      <c r="I214" s="931"/>
      <c r="J214" s="931">
        <f t="shared" ref="J214:J219" si="49">SUM(K214:M214)+N214</f>
        <v>1779</v>
      </c>
      <c r="K214" s="931"/>
      <c r="L214" s="931">
        <v>1779</v>
      </c>
      <c r="M214" s="931"/>
      <c r="N214" s="931">
        <f>SUM(O214:P214)</f>
        <v>0</v>
      </c>
      <c r="O214" s="931"/>
      <c r="P214" s="931"/>
      <c r="Q214" s="931">
        <f t="shared" ref="Q214:Q219" si="50">C214-J214</f>
        <v>0</v>
      </c>
      <c r="R214" s="931"/>
      <c r="S214" s="931"/>
      <c r="T214" s="931"/>
      <c r="W214" s="922"/>
      <c r="X214" s="922"/>
    </row>
    <row r="215" spans="1:233" s="928" customFormat="1">
      <c r="A215" s="929">
        <v>2</v>
      </c>
      <c r="B215" s="321" t="s">
        <v>1894</v>
      </c>
      <c r="C215" s="931">
        <f t="shared" si="48"/>
        <v>2092</v>
      </c>
      <c r="D215" s="931"/>
      <c r="E215" s="931">
        <v>1942</v>
      </c>
      <c r="F215" s="931"/>
      <c r="G215" s="931">
        <f>SUM(H215:I215)</f>
        <v>150</v>
      </c>
      <c r="H215" s="931"/>
      <c r="I215" s="931">
        <v>150</v>
      </c>
      <c r="J215" s="931">
        <f t="shared" si="49"/>
        <v>2092</v>
      </c>
      <c r="K215" s="931"/>
      <c r="L215" s="931">
        <v>1942</v>
      </c>
      <c r="M215" s="931"/>
      <c r="N215" s="931">
        <f>SUM(O215:P215)</f>
        <v>150</v>
      </c>
      <c r="O215" s="931"/>
      <c r="P215" s="931">
        <v>150</v>
      </c>
      <c r="Q215" s="931">
        <f t="shared" si="50"/>
        <v>0</v>
      </c>
      <c r="R215" s="931"/>
      <c r="S215" s="931"/>
      <c r="T215" s="931"/>
      <c r="W215" s="922"/>
      <c r="X215" s="922"/>
    </row>
    <row r="216" spans="1:233" s="928" customFormat="1">
      <c r="A216" s="929">
        <v>3</v>
      </c>
      <c r="B216" s="321" t="s">
        <v>3835</v>
      </c>
      <c r="C216" s="931">
        <f t="shared" si="48"/>
        <v>263</v>
      </c>
      <c r="D216" s="931"/>
      <c r="E216" s="931">
        <v>263</v>
      </c>
      <c r="F216" s="931"/>
      <c r="G216" s="931"/>
      <c r="H216" s="931"/>
      <c r="I216" s="931"/>
      <c r="J216" s="931">
        <f t="shared" si="49"/>
        <v>263</v>
      </c>
      <c r="K216" s="931"/>
      <c r="L216" s="931">
        <v>263</v>
      </c>
      <c r="M216" s="931"/>
      <c r="N216" s="931"/>
      <c r="O216" s="931"/>
      <c r="P216" s="931"/>
      <c r="Q216" s="931">
        <f t="shared" si="50"/>
        <v>0</v>
      </c>
      <c r="R216" s="931"/>
      <c r="S216" s="931"/>
      <c r="T216" s="931"/>
      <c r="W216" s="922"/>
      <c r="X216" s="922"/>
    </row>
    <row r="217" spans="1:233" s="928" customFormat="1">
      <c r="A217" s="929">
        <v>4</v>
      </c>
      <c r="B217" s="321" t="s">
        <v>1895</v>
      </c>
      <c r="C217" s="931">
        <f t="shared" si="48"/>
        <v>1858</v>
      </c>
      <c r="D217" s="931"/>
      <c r="E217" s="931">
        <v>1858</v>
      </c>
      <c r="F217" s="931"/>
      <c r="G217" s="931">
        <f>SUM(H217:I217)</f>
        <v>0</v>
      </c>
      <c r="H217" s="931"/>
      <c r="I217" s="931"/>
      <c r="J217" s="931">
        <f t="shared" si="49"/>
        <v>1858</v>
      </c>
      <c r="K217" s="931"/>
      <c r="L217" s="931">
        <v>1858</v>
      </c>
      <c r="M217" s="931"/>
      <c r="N217" s="931">
        <f>SUM(O217:P217)</f>
        <v>0</v>
      </c>
      <c r="O217" s="931"/>
      <c r="P217" s="931"/>
      <c r="Q217" s="931">
        <f t="shared" si="50"/>
        <v>0</v>
      </c>
      <c r="R217" s="931"/>
      <c r="S217" s="931"/>
      <c r="T217" s="931"/>
      <c r="W217" s="922"/>
      <c r="X217" s="922"/>
    </row>
    <row r="218" spans="1:233" s="927" customFormat="1">
      <c r="A218" s="929">
        <v>5</v>
      </c>
      <c r="B218" s="930" t="s">
        <v>3836</v>
      </c>
      <c r="C218" s="931">
        <f t="shared" si="48"/>
        <v>464</v>
      </c>
      <c r="D218" s="931"/>
      <c r="E218" s="931">
        <v>464</v>
      </c>
      <c r="F218" s="931"/>
      <c r="G218" s="931">
        <f>SUM(H218:I218)</f>
        <v>0</v>
      </c>
      <c r="H218" s="931"/>
      <c r="I218" s="931"/>
      <c r="J218" s="931">
        <f t="shared" si="49"/>
        <v>464</v>
      </c>
      <c r="K218" s="931"/>
      <c r="L218" s="931">
        <v>464</v>
      </c>
      <c r="M218" s="931"/>
      <c r="N218" s="931">
        <f>SUM(O218:P218)</f>
        <v>0</v>
      </c>
      <c r="O218" s="931"/>
      <c r="P218" s="931"/>
      <c r="Q218" s="931">
        <f t="shared" si="50"/>
        <v>0</v>
      </c>
      <c r="R218" s="931"/>
      <c r="S218" s="931"/>
      <c r="T218" s="931"/>
      <c r="W218" s="922"/>
      <c r="X218" s="922"/>
      <c r="Z218" s="928"/>
      <c r="AA218" s="928"/>
      <c r="AB218" s="928"/>
      <c r="AC218" s="928"/>
      <c r="AD218" s="928"/>
      <c r="AE218" s="928"/>
      <c r="AF218" s="928"/>
      <c r="AG218" s="928"/>
      <c r="AH218" s="928"/>
      <c r="AI218" s="928"/>
      <c r="AJ218" s="928"/>
      <c r="AK218" s="928"/>
      <c r="AL218" s="928"/>
      <c r="AM218" s="928"/>
      <c r="AN218" s="928"/>
      <c r="AO218" s="928"/>
      <c r="AP218" s="928"/>
      <c r="AQ218" s="928"/>
      <c r="AR218" s="928"/>
      <c r="AS218" s="928"/>
      <c r="AT218" s="928"/>
      <c r="AU218" s="928"/>
      <c r="AV218" s="928"/>
      <c r="AW218" s="928"/>
      <c r="AX218" s="928"/>
      <c r="AY218" s="928"/>
      <c r="AZ218" s="928"/>
      <c r="BA218" s="928"/>
      <c r="BB218" s="928"/>
      <c r="BC218" s="928"/>
      <c r="BD218" s="928"/>
      <c r="BE218" s="928"/>
      <c r="BF218" s="928"/>
      <c r="BG218" s="928"/>
      <c r="BH218" s="928"/>
      <c r="BI218" s="928"/>
      <c r="BJ218" s="928"/>
      <c r="BK218" s="928"/>
      <c r="BL218" s="928"/>
      <c r="BM218" s="928"/>
      <c r="BN218" s="928"/>
      <c r="BO218" s="928"/>
      <c r="BP218" s="928"/>
      <c r="BQ218" s="928"/>
      <c r="BR218" s="928"/>
      <c r="BS218" s="928"/>
      <c r="BT218" s="928"/>
      <c r="BU218" s="928"/>
      <c r="BV218" s="928"/>
      <c r="BW218" s="928"/>
      <c r="BX218" s="928"/>
      <c r="BY218" s="928"/>
      <c r="BZ218" s="928"/>
      <c r="CA218" s="928"/>
      <c r="CB218" s="928"/>
      <c r="CC218" s="928"/>
      <c r="CD218" s="928"/>
      <c r="CE218" s="928"/>
      <c r="CF218" s="928"/>
      <c r="CG218" s="928"/>
      <c r="CH218" s="928"/>
      <c r="CI218" s="928"/>
      <c r="CJ218" s="928"/>
      <c r="CK218" s="928"/>
      <c r="CL218" s="928"/>
      <c r="CM218" s="928"/>
      <c r="CN218" s="928"/>
      <c r="CO218" s="928"/>
      <c r="CP218" s="928"/>
      <c r="CQ218" s="928"/>
      <c r="CR218" s="928"/>
      <c r="CS218" s="928"/>
      <c r="CT218" s="928"/>
      <c r="CU218" s="928"/>
      <c r="CV218" s="928"/>
      <c r="CW218" s="928"/>
      <c r="CX218" s="928"/>
      <c r="CY218" s="928"/>
      <c r="CZ218" s="928"/>
      <c r="DA218" s="928"/>
      <c r="DB218" s="928"/>
      <c r="DC218" s="928"/>
      <c r="DD218" s="928"/>
      <c r="DE218" s="928"/>
      <c r="DF218" s="928"/>
      <c r="DG218" s="928"/>
      <c r="DH218" s="928"/>
      <c r="DI218" s="928"/>
      <c r="DJ218" s="928"/>
      <c r="DK218" s="928"/>
      <c r="DL218" s="928"/>
      <c r="DM218" s="928"/>
      <c r="DN218" s="928"/>
      <c r="DO218" s="928"/>
      <c r="DP218" s="928"/>
      <c r="DQ218" s="928"/>
      <c r="DR218" s="928"/>
      <c r="DS218" s="928"/>
      <c r="DT218" s="928"/>
      <c r="DU218" s="928"/>
      <c r="DV218" s="928"/>
      <c r="DW218" s="928"/>
      <c r="DX218" s="928"/>
      <c r="DY218" s="928"/>
      <c r="DZ218" s="928"/>
      <c r="EA218" s="928"/>
      <c r="EB218" s="928"/>
      <c r="EC218" s="928"/>
      <c r="ED218" s="928"/>
      <c r="EE218" s="928"/>
      <c r="EF218" s="928"/>
      <c r="EG218" s="928"/>
      <c r="EH218" s="928"/>
      <c r="EI218" s="928"/>
      <c r="EJ218" s="928"/>
      <c r="EK218" s="928"/>
      <c r="EL218" s="928"/>
      <c r="EM218" s="928"/>
      <c r="EN218" s="928"/>
      <c r="EO218" s="928"/>
      <c r="EP218" s="928"/>
      <c r="EQ218" s="928"/>
      <c r="ER218" s="928"/>
      <c r="ES218" s="928"/>
      <c r="ET218" s="928"/>
      <c r="EU218" s="928"/>
      <c r="EV218" s="928"/>
      <c r="EW218" s="928"/>
      <c r="EX218" s="928"/>
      <c r="EY218" s="928"/>
      <c r="EZ218" s="928"/>
      <c r="FA218" s="928"/>
      <c r="FB218" s="928"/>
      <c r="FC218" s="928"/>
      <c r="FD218" s="928"/>
      <c r="FE218" s="928"/>
      <c r="FF218" s="928"/>
      <c r="FG218" s="928"/>
      <c r="FH218" s="928"/>
      <c r="FI218" s="928"/>
      <c r="FJ218" s="928"/>
      <c r="FK218" s="928"/>
      <c r="FL218" s="928"/>
      <c r="FM218" s="928"/>
      <c r="FN218" s="928"/>
      <c r="FO218" s="928"/>
      <c r="FP218" s="928"/>
      <c r="FQ218" s="928"/>
      <c r="FR218" s="928"/>
      <c r="FS218" s="928"/>
      <c r="FT218" s="928"/>
      <c r="FU218" s="928"/>
      <c r="FV218" s="928"/>
      <c r="FW218" s="928"/>
      <c r="FX218" s="928"/>
      <c r="FY218" s="928"/>
      <c r="FZ218" s="928"/>
      <c r="GA218" s="928"/>
      <c r="GB218" s="928"/>
      <c r="GC218" s="928"/>
      <c r="GD218" s="928"/>
      <c r="GE218" s="928"/>
      <c r="GF218" s="928"/>
      <c r="GG218" s="928"/>
      <c r="GH218" s="928"/>
      <c r="GI218" s="928"/>
      <c r="GJ218" s="928"/>
      <c r="GK218" s="928"/>
      <c r="GL218" s="928"/>
      <c r="GM218" s="928"/>
      <c r="GN218" s="928"/>
      <c r="GO218" s="928"/>
      <c r="GP218" s="928"/>
      <c r="GQ218" s="928"/>
      <c r="GR218" s="928"/>
      <c r="GS218" s="928"/>
      <c r="GT218" s="928"/>
      <c r="GU218" s="928"/>
      <c r="GV218" s="928"/>
      <c r="GW218" s="928"/>
      <c r="GX218" s="928"/>
      <c r="GY218" s="928"/>
      <c r="GZ218" s="928"/>
      <c r="HA218" s="928"/>
      <c r="HB218" s="928"/>
      <c r="HC218" s="928"/>
      <c r="HD218" s="928"/>
      <c r="HE218" s="928"/>
      <c r="HF218" s="928"/>
      <c r="HG218" s="928"/>
      <c r="HH218" s="928"/>
      <c r="HI218" s="928"/>
      <c r="HJ218" s="928"/>
      <c r="HK218" s="928"/>
      <c r="HL218" s="928"/>
      <c r="HM218" s="928"/>
      <c r="HN218" s="928"/>
      <c r="HO218" s="928"/>
      <c r="HP218" s="928"/>
      <c r="HQ218" s="928"/>
      <c r="HR218" s="928"/>
      <c r="HS218" s="928"/>
      <c r="HT218" s="928"/>
      <c r="HU218" s="928"/>
      <c r="HV218" s="928"/>
      <c r="HW218" s="928"/>
      <c r="HX218" s="928"/>
      <c r="HY218" s="928"/>
    </row>
    <row r="219" spans="1:233" s="927" customFormat="1">
      <c r="A219" s="929">
        <v>6</v>
      </c>
      <c r="B219" s="930" t="s">
        <v>1896</v>
      </c>
      <c r="C219" s="931">
        <f t="shared" si="48"/>
        <v>1058</v>
      </c>
      <c r="D219" s="931"/>
      <c r="E219" s="931">
        <v>1058</v>
      </c>
      <c r="F219" s="931"/>
      <c r="G219" s="931">
        <f>SUM(H219:I219)</f>
        <v>0</v>
      </c>
      <c r="H219" s="931"/>
      <c r="I219" s="931"/>
      <c r="J219" s="931">
        <f t="shared" si="49"/>
        <v>1058</v>
      </c>
      <c r="K219" s="931"/>
      <c r="L219" s="931">
        <v>1058</v>
      </c>
      <c r="M219" s="931"/>
      <c r="N219" s="931">
        <f>SUM(O219:P219)</f>
        <v>0</v>
      </c>
      <c r="O219" s="931"/>
      <c r="P219" s="931"/>
      <c r="Q219" s="931">
        <f t="shared" si="50"/>
        <v>0</v>
      </c>
      <c r="R219" s="931"/>
      <c r="S219" s="931"/>
      <c r="T219" s="931"/>
      <c r="W219" s="922"/>
      <c r="X219" s="922"/>
      <c r="Z219" s="928"/>
      <c r="AA219" s="928"/>
      <c r="AB219" s="928"/>
      <c r="AC219" s="928"/>
      <c r="AD219" s="928"/>
      <c r="AE219" s="928"/>
      <c r="AF219" s="928"/>
      <c r="AG219" s="928"/>
      <c r="AH219" s="928"/>
      <c r="AI219" s="928"/>
      <c r="AJ219" s="928"/>
      <c r="AK219" s="928"/>
      <c r="AL219" s="928"/>
      <c r="AM219" s="928"/>
      <c r="AN219" s="928"/>
      <c r="AO219" s="928"/>
      <c r="AP219" s="928"/>
      <c r="AQ219" s="928"/>
      <c r="AR219" s="928"/>
      <c r="AS219" s="928"/>
      <c r="AT219" s="928"/>
      <c r="AU219" s="928"/>
      <c r="AV219" s="928"/>
      <c r="AW219" s="928"/>
      <c r="AX219" s="928"/>
      <c r="AY219" s="928"/>
      <c r="AZ219" s="928"/>
      <c r="BA219" s="928"/>
      <c r="BB219" s="928"/>
      <c r="BC219" s="928"/>
      <c r="BD219" s="928"/>
      <c r="BE219" s="928"/>
      <c r="BF219" s="928"/>
      <c r="BG219" s="928"/>
      <c r="BH219" s="928"/>
      <c r="BI219" s="928"/>
      <c r="BJ219" s="928"/>
      <c r="BK219" s="928"/>
      <c r="BL219" s="928"/>
      <c r="BM219" s="928"/>
      <c r="BN219" s="928"/>
      <c r="BO219" s="928"/>
      <c r="BP219" s="928"/>
      <c r="BQ219" s="928"/>
      <c r="BR219" s="928"/>
      <c r="BS219" s="928"/>
      <c r="BT219" s="928"/>
      <c r="BU219" s="928"/>
      <c r="BV219" s="928"/>
      <c r="BW219" s="928"/>
      <c r="BX219" s="928"/>
      <c r="BY219" s="928"/>
      <c r="BZ219" s="928"/>
      <c r="CA219" s="928"/>
      <c r="CB219" s="928"/>
      <c r="CC219" s="928"/>
      <c r="CD219" s="928"/>
      <c r="CE219" s="928"/>
      <c r="CF219" s="928"/>
      <c r="CG219" s="928"/>
      <c r="CH219" s="928"/>
      <c r="CI219" s="928"/>
      <c r="CJ219" s="928"/>
      <c r="CK219" s="928"/>
      <c r="CL219" s="928"/>
      <c r="CM219" s="928"/>
      <c r="CN219" s="928"/>
      <c r="CO219" s="928"/>
      <c r="CP219" s="928"/>
      <c r="CQ219" s="928"/>
      <c r="CR219" s="928"/>
      <c r="CS219" s="928"/>
      <c r="CT219" s="928"/>
      <c r="CU219" s="928"/>
      <c r="CV219" s="928"/>
      <c r="CW219" s="928"/>
      <c r="CX219" s="928"/>
      <c r="CY219" s="928"/>
      <c r="CZ219" s="928"/>
      <c r="DA219" s="928"/>
      <c r="DB219" s="928"/>
      <c r="DC219" s="928"/>
      <c r="DD219" s="928"/>
      <c r="DE219" s="928"/>
      <c r="DF219" s="928"/>
      <c r="DG219" s="928"/>
      <c r="DH219" s="928"/>
      <c r="DI219" s="928"/>
      <c r="DJ219" s="928"/>
      <c r="DK219" s="928"/>
      <c r="DL219" s="928"/>
      <c r="DM219" s="928"/>
      <c r="DN219" s="928"/>
      <c r="DO219" s="928"/>
      <c r="DP219" s="928"/>
      <c r="DQ219" s="928"/>
      <c r="DR219" s="928"/>
      <c r="DS219" s="928"/>
      <c r="DT219" s="928"/>
      <c r="DU219" s="928"/>
      <c r="DV219" s="928"/>
      <c r="DW219" s="928"/>
      <c r="DX219" s="928"/>
      <c r="DY219" s="928"/>
      <c r="DZ219" s="928"/>
      <c r="EA219" s="928"/>
      <c r="EB219" s="928"/>
      <c r="EC219" s="928"/>
      <c r="ED219" s="928"/>
      <c r="EE219" s="928"/>
      <c r="EF219" s="928"/>
      <c r="EG219" s="928"/>
      <c r="EH219" s="928"/>
      <c r="EI219" s="928"/>
      <c r="EJ219" s="928"/>
      <c r="EK219" s="928"/>
      <c r="EL219" s="928"/>
      <c r="EM219" s="928"/>
      <c r="EN219" s="928"/>
      <c r="EO219" s="928"/>
      <c r="EP219" s="928"/>
      <c r="EQ219" s="928"/>
      <c r="ER219" s="928"/>
      <c r="ES219" s="928"/>
      <c r="ET219" s="928"/>
      <c r="EU219" s="928"/>
      <c r="EV219" s="928"/>
      <c r="EW219" s="928"/>
      <c r="EX219" s="928"/>
      <c r="EY219" s="928"/>
      <c r="EZ219" s="928"/>
      <c r="FA219" s="928"/>
      <c r="FB219" s="928"/>
      <c r="FC219" s="928"/>
      <c r="FD219" s="928"/>
      <c r="FE219" s="928"/>
      <c r="FF219" s="928"/>
      <c r="FG219" s="928"/>
      <c r="FH219" s="928"/>
      <c r="FI219" s="928"/>
      <c r="FJ219" s="928"/>
      <c r="FK219" s="928"/>
      <c r="FL219" s="928"/>
      <c r="FM219" s="928"/>
      <c r="FN219" s="928"/>
      <c r="FO219" s="928"/>
      <c r="FP219" s="928"/>
      <c r="FQ219" s="928"/>
      <c r="FR219" s="928"/>
      <c r="FS219" s="928"/>
      <c r="FT219" s="928"/>
      <c r="FU219" s="928"/>
      <c r="FV219" s="928"/>
      <c r="FW219" s="928"/>
      <c r="FX219" s="928"/>
      <c r="FY219" s="928"/>
      <c r="FZ219" s="928"/>
      <c r="GA219" s="928"/>
      <c r="GB219" s="928"/>
      <c r="GC219" s="928"/>
      <c r="GD219" s="928"/>
      <c r="GE219" s="928"/>
      <c r="GF219" s="928"/>
      <c r="GG219" s="928"/>
      <c r="GH219" s="928"/>
      <c r="GI219" s="928"/>
      <c r="GJ219" s="928"/>
      <c r="GK219" s="928"/>
      <c r="GL219" s="928"/>
      <c r="GM219" s="928"/>
      <c r="GN219" s="928"/>
      <c r="GO219" s="928"/>
      <c r="GP219" s="928"/>
      <c r="GQ219" s="928"/>
      <c r="GR219" s="928"/>
      <c r="GS219" s="928"/>
      <c r="GT219" s="928"/>
      <c r="GU219" s="928"/>
      <c r="GV219" s="928"/>
      <c r="GW219" s="928"/>
      <c r="GX219" s="928"/>
      <c r="GY219" s="928"/>
      <c r="GZ219" s="928"/>
      <c r="HA219" s="928"/>
      <c r="HB219" s="928"/>
      <c r="HC219" s="928"/>
      <c r="HD219" s="928"/>
      <c r="HE219" s="928"/>
      <c r="HF219" s="928"/>
      <c r="HG219" s="928"/>
      <c r="HH219" s="928"/>
      <c r="HI219" s="928"/>
      <c r="HJ219" s="928"/>
      <c r="HK219" s="928"/>
      <c r="HL219" s="928"/>
      <c r="HM219" s="928"/>
      <c r="HN219" s="928"/>
      <c r="HO219" s="928"/>
      <c r="HP219" s="928"/>
      <c r="HQ219" s="928"/>
      <c r="HR219" s="928"/>
      <c r="HS219" s="928"/>
      <c r="HT219" s="928"/>
      <c r="HU219" s="928"/>
      <c r="HV219" s="928"/>
      <c r="HW219" s="928"/>
      <c r="HX219" s="928"/>
      <c r="HY219" s="928"/>
    </row>
    <row r="220" spans="1:233" s="927" customFormat="1">
      <c r="A220" s="925" t="s">
        <v>417</v>
      </c>
      <c r="B220" s="926" t="s">
        <v>1897</v>
      </c>
      <c r="C220" s="309">
        <f t="shared" ref="C220:T220" si="51">SUBTOTAL(9,C221:C221)</f>
        <v>0</v>
      </c>
      <c r="D220" s="309">
        <f t="shared" si="51"/>
        <v>0</v>
      </c>
      <c r="E220" s="309">
        <f t="shared" si="51"/>
        <v>0</v>
      </c>
      <c r="F220" s="309">
        <f t="shared" si="51"/>
        <v>0</v>
      </c>
      <c r="G220" s="309">
        <f t="shared" si="51"/>
        <v>0</v>
      </c>
      <c r="H220" s="309">
        <f t="shared" si="51"/>
        <v>0</v>
      </c>
      <c r="I220" s="309">
        <f t="shared" si="51"/>
        <v>0</v>
      </c>
      <c r="J220" s="309">
        <f t="shared" si="51"/>
        <v>0</v>
      </c>
      <c r="K220" s="309">
        <f t="shared" si="51"/>
        <v>0</v>
      </c>
      <c r="L220" s="309">
        <f t="shared" si="51"/>
        <v>0</v>
      </c>
      <c r="M220" s="309">
        <f t="shared" si="51"/>
        <v>0</v>
      </c>
      <c r="N220" s="309">
        <f t="shared" si="51"/>
        <v>0</v>
      </c>
      <c r="O220" s="309">
        <f t="shared" si="51"/>
        <v>0</v>
      </c>
      <c r="P220" s="309">
        <f t="shared" si="51"/>
        <v>0</v>
      </c>
      <c r="Q220" s="309">
        <f t="shared" si="51"/>
        <v>0</v>
      </c>
      <c r="R220" s="309">
        <f t="shared" si="51"/>
        <v>0</v>
      </c>
      <c r="S220" s="309">
        <f t="shared" si="51"/>
        <v>0</v>
      </c>
      <c r="T220" s="309">
        <f t="shared" si="51"/>
        <v>0</v>
      </c>
      <c r="W220" s="922"/>
      <c r="X220" s="922"/>
      <c r="Z220" s="928"/>
      <c r="AA220" s="928"/>
      <c r="AB220" s="928"/>
      <c r="AC220" s="928"/>
      <c r="AD220" s="928"/>
      <c r="AE220" s="928"/>
      <c r="AF220" s="928"/>
      <c r="AG220" s="928"/>
      <c r="AH220" s="928"/>
      <c r="AI220" s="928"/>
      <c r="AJ220" s="928"/>
      <c r="AK220" s="928"/>
      <c r="AL220" s="928"/>
      <c r="AM220" s="928"/>
      <c r="AN220" s="928"/>
      <c r="AO220" s="928"/>
      <c r="AP220" s="928"/>
      <c r="AQ220" s="928"/>
      <c r="AR220" s="928"/>
      <c r="AS220" s="928"/>
      <c r="AT220" s="928"/>
      <c r="AU220" s="928"/>
      <c r="AV220" s="928"/>
      <c r="AW220" s="928"/>
      <c r="AX220" s="928"/>
      <c r="AY220" s="928"/>
      <c r="AZ220" s="928"/>
      <c r="BA220" s="928"/>
      <c r="BB220" s="928"/>
      <c r="BC220" s="928"/>
      <c r="BD220" s="928"/>
      <c r="BE220" s="928"/>
      <c r="BF220" s="928"/>
      <c r="BG220" s="928"/>
      <c r="BH220" s="928"/>
      <c r="BI220" s="928"/>
      <c r="BJ220" s="928"/>
      <c r="BK220" s="928"/>
      <c r="BL220" s="928"/>
      <c r="BM220" s="928"/>
      <c r="BN220" s="928"/>
      <c r="BO220" s="928"/>
      <c r="BP220" s="928"/>
      <c r="BQ220" s="928"/>
      <c r="BR220" s="928"/>
      <c r="BS220" s="928"/>
      <c r="BT220" s="928"/>
      <c r="BU220" s="928"/>
      <c r="BV220" s="928"/>
      <c r="BW220" s="928"/>
      <c r="BX220" s="928"/>
      <c r="BY220" s="928"/>
      <c r="BZ220" s="928"/>
      <c r="CA220" s="928"/>
      <c r="CB220" s="928"/>
      <c r="CC220" s="928"/>
      <c r="CD220" s="928"/>
      <c r="CE220" s="928"/>
      <c r="CF220" s="928"/>
      <c r="CG220" s="928"/>
      <c r="CH220" s="928"/>
      <c r="CI220" s="928"/>
      <c r="CJ220" s="928"/>
      <c r="CK220" s="928"/>
      <c r="CL220" s="928"/>
      <c r="CM220" s="928"/>
      <c r="CN220" s="928"/>
      <c r="CO220" s="928"/>
      <c r="CP220" s="928"/>
      <c r="CQ220" s="928"/>
      <c r="CR220" s="928"/>
      <c r="CS220" s="928"/>
      <c r="CT220" s="928"/>
      <c r="CU220" s="928"/>
      <c r="CV220" s="928"/>
      <c r="CW220" s="928"/>
      <c r="CX220" s="928"/>
      <c r="CY220" s="928"/>
      <c r="CZ220" s="928"/>
      <c r="DA220" s="928"/>
      <c r="DB220" s="928"/>
      <c r="DC220" s="928"/>
      <c r="DD220" s="928"/>
      <c r="DE220" s="928"/>
      <c r="DF220" s="928"/>
      <c r="DG220" s="928"/>
      <c r="DH220" s="928"/>
      <c r="DI220" s="928"/>
      <c r="DJ220" s="928"/>
      <c r="DK220" s="928"/>
      <c r="DL220" s="928"/>
      <c r="DM220" s="928"/>
      <c r="DN220" s="928"/>
      <c r="DO220" s="928"/>
      <c r="DP220" s="928"/>
      <c r="DQ220" s="928"/>
      <c r="DR220" s="928"/>
      <c r="DS220" s="928"/>
      <c r="DT220" s="928"/>
      <c r="DU220" s="928"/>
      <c r="DV220" s="928"/>
      <c r="DW220" s="928"/>
      <c r="DX220" s="928"/>
      <c r="DY220" s="928"/>
      <c r="DZ220" s="928"/>
      <c r="EA220" s="928"/>
      <c r="EB220" s="928"/>
      <c r="EC220" s="928"/>
      <c r="ED220" s="928"/>
      <c r="EE220" s="928"/>
      <c r="EF220" s="928"/>
      <c r="EG220" s="928"/>
      <c r="EH220" s="928"/>
      <c r="EI220" s="928"/>
      <c r="EJ220" s="928"/>
      <c r="EK220" s="928"/>
      <c r="EL220" s="928"/>
      <c r="EM220" s="928"/>
      <c r="EN220" s="928"/>
      <c r="EO220" s="928"/>
      <c r="EP220" s="928"/>
      <c r="EQ220" s="928"/>
      <c r="ER220" s="928"/>
      <c r="ES220" s="928"/>
      <c r="ET220" s="928"/>
      <c r="EU220" s="928"/>
      <c r="EV220" s="928"/>
      <c r="EW220" s="928"/>
      <c r="EX220" s="928"/>
      <c r="EY220" s="928"/>
      <c r="EZ220" s="928"/>
      <c r="FA220" s="928"/>
      <c r="FB220" s="928"/>
      <c r="FC220" s="928"/>
      <c r="FD220" s="928"/>
      <c r="FE220" s="928"/>
      <c r="FF220" s="928"/>
      <c r="FG220" s="928"/>
      <c r="FH220" s="928"/>
      <c r="FI220" s="928"/>
      <c r="FJ220" s="928"/>
      <c r="FK220" s="928"/>
      <c r="FL220" s="928"/>
      <c r="FM220" s="928"/>
      <c r="FN220" s="928"/>
      <c r="FO220" s="928"/>
      <c r="FP220" s="928"/>
      <c r="FQ220" s="928"/>
      <c r="FR220" s="928"/>
      <c r="FS220" s="928"/>
      <c r="FT220" s="928"/>
      <c r="FU220" s="928"/>
      <c r="FV220" s="928"/>
      <c r="FW220" s="928"/>
      <c r="FX220" s="928"/>
      <c r="FY220" s="928"/>
      <c r="FZ220" s="928"/>
      <c r="GA220" s="928"/>
      <c r="GB220" s="928"/>
      <c r="GC220" s="928"/>
      <c r="GD220" s="928"/>
      <c r="GE220" s="928"/>
      <c r="GF220" s="928"/>
      <c r="GG220" s="928"/>
      <c r="GH220" s="928"/>
      <c r="GI220" s="928"/>
      <c r="GJ220" s="928"/>
      <c r="GK220" s="928"/>
      <c r="GL220" s="928"/>
      <c r="GM220" s="928"/>
      <c r="GN220" s="928"/>
      <c r="GO220" s="928"/>
      <c r="GP220" s="928"/>
      <c r="GQ220" s="928"/>
      <c r="GR220" s="928"/>
      <c r="GS220" s="928"/>
      <c r="GT220" s="928"/>
      <c r="GU220" s="928"/>
      <c r="GV220" s="928"/>
      <c r="GW220" s="928"/>
      <c r="GX220" s="928"/>
      <c r="GY220" s="928"/>
      <c r="GZ220" s="928"/>
      <c r="HA220" s="928"/>
      <c r="HB220" s="928"/>
      <c r="HC220" s="928"/>
      <c r="HD220" s="928"/>
      <c r="HE220" s="928"/>
      <c r="HF220" s="928"/>
      <c r="HG220" s="928"/>
      <c r="HH220" s="928"/>
      <c r="HI220" s="928"/>
      <c r="HJ220" s="928"/>
      <c r="HK220" s="928"/>
      <c r="HL220" s="928"/>
      <c r="HM220" s="928"/>
      <c r="HN220" s="928"/>
      <c r="HO220" s="928"/>
      <c r="HP220" s="928"/>
      <c r="HQ220" s="928"/>
      <c r="HR220" s="928"/>
      <c r="HS220" s="928"/>
      <c r="HT220" s="928"/>
      <c r="HU220" s="928"/>
      <c r="HV220" s="928"/>
      <c r="HW220" s="928"/>
      <c r="HX220" s="928"/>
      <c r="HY220" s="928"/>
    </row>
    <row r="221" spans="1:233" s="927" customFormat="1">
      <c r="A221" s="929">
        <v>1</v>
      </c>
      <c r="B221" s="930" t="s">
        <v>1898</v>
      </c>
      <c r="C221" s="321">
        <f>SUM(D221:F221)+G221</f>
        <v>0</v>
      </c>
      <c r="D221" s="941"/>
      <c r="E221" s="321"/>
      <c r="F221" s="950"/>
      <c r="G221" s="941">
        <f>SUM(H221:I221)</f>
        <v>0</v>
      </c>
      <c r="H221" s="950"/>
      <c r="I221" s="950"/>
      <c r="J221" s="321">
        <f>SUM(K221:M221)+N221</f>
        <v>0</v>
      </c>
      <c r="K221" s="941"/>
      <c r="L221" s="321"/>
      <c r="M221" s="950"/>
      <c r="N221" s="941">
        <f>SUM(O221:P221)</f>
        <v>0</v>
      </c>
      <c r="O221" s="950"/>
      <c r="P221" s="950"/>
      <c r="Q221" s="950"/>
      <c r="R221" s="950"/>
      <c r="S221" s="950"/>
      <c r="T221" s="950"/>
      <c r="W221" s="922"/>
      <c r="X221" s="922"/>
      <c r="Z221" s="928"/>
      <c r="AA221" s="928"/>
      <c r="AB221" s="928"/>
      <c r="AC221" s="928"/>
      <c r="AD221" s="928"/>
      <c r="AE221" s="928"/>
      <c r="AF221" s="928"/>
      <c r="AG221" s="928"/>
      <c r="AH221" s="928"/>
      <c r="AI221" s="928"/>
      <c r="AJ221" s="928"/>
      <c r="AK221" s="928"/>
      <c r="AL221" s="928"/>
      <c r="AM221" s="928"/>
      <c r="AN221" s="928"/>
      <c r="AO221" s="928"/>
      <c r="AP221" s="928"/>
      <c r="AQ221" s="928"/>
      <c r="AR221" s="928"/>
      <c r="AS221" s="928"/>
      <c r="AT221" s="928"/>
      <c r="AU221" s="928"/>
      <c r="AV221" s="928"/>
      <c r="AW221" s="928"/>
      <c r="AX221" s="928"/>
      <c r="AY221" s="928"/>
      <c r="AZ221" s="928"/>
      <c r="BA221" s="928"/>
      <c r="BB221" s="928"/>
      <c r="BC221" s="928"/>
      <c r="BD221" s="928"/>
      <c r="BE221" s="928"/>
      <c r="BF221" s="928"/>
      <c r="BG221" s="928"/>
      <c r="BH221" s="928"/>
      <c r="BI221" s="928"/>
      <c r="BJ221" s="928"/>
      <c r="BK221" s="928"/>
      <c r="BL221" s="928"/>
      <c r="BM221" s="928"/>
      <c r="BN221" s="928"/>
      <c r="BO221" s="928"/>
      <c r="BP221" s="928"/>
      <c r="BQ221" s="928"/>
      <c r="BR221" s="928"/>
      <c r="BS221" s="928"/>
      <c r="BT221" s="928"/>
      <c r="BU221" s="928"/>
      <c r="BV221" s="928"/>
      <c r="BW221" s="928"/>
      <c r="BX221" s="928"/>
      <c r="BY221" s="928"/>
      <c r="BZ221" s="928"/>
      <c r="CA221" s="928"/>
      <c r="CB221" s="928"/>
      <c r="CC221" s="928"/>
      <c r="CD221" s="928"/>
      <c r="CE221" s="928"/>
      <c r="CF221" s="928"/>
      <c r="CG221" s="928"/>
      <c r="CH221" s="928"/>
      <c r="CI221" s="928"/>
      <c r="CJ221" s="928"/>
      <c r="CK221" s="928"/>
      <c r="CL221" s="928"/>
      <c r="CM221" s="928"/>
      <c r="CN221" s="928"/>
      <c r="CO221" s="928"/>
      <c r="CP221" s="928"/>
      <c r="CQ221" s="928"/>
      <c r="CR221" s="928"/>
      <c r="CS221" s="928"/>
      <c r="CT221" s="928"/>
      <c r="CU221" s="928"/>
      <c r="CV221" s="928"/>
      <c r="CW221" s="928"/>
      <c r="CX221" s="928"/>
      <c r="CY221" s="928"/>
      <c r="CZ221" s="928"/>
      <c r="DA221" s="928"/>
      <c r="DB221" s="928"/>
      <c r="DC221" s="928"/>
      <c r="DD221" s="928"/>
      <c r="DE221" s="928"/>
      <c r="DF221" s="928"/>
      <c r="DG221" s="928"/>
      <c r="DH221" s="928"/>
      <c r="DI221" s="928"/>
      <c r="DJ221" s="928"/>
      <c r="DK221" s="928"/>
      <c r="DL221" s="928"/>
      <c r="DM221" s="928"/>
      <c r="DN221" s="928"/>
      <c r="DO221" s="928"/>
      <c r="DP221" s="928"/>
      <c r="DQ221" s="928"/>
      <c r="DR221" s="928"/>
      <c r="DS221" s="928"/>
      <c r="DT221" s="928"/>
      <c r="DU221" s="928"/>
      <c r="DV221" s="928"/>
      <c r="DW221" s="928"/>
      <c r="DX221" s="928"/>
      <c r="DY221" s="928"/>
      <c r="DZ221" s="928"/>
      <c r="EA221" s="928"/>
      <c r="EB221" s="928"/>
      <c r="EC221" s="928"/>
      <c r="ED221" s="928"/>
      <c r="EE221" s="928"/>
      <c r="EF221" s="928"/>
      <c r="EG221" s="928"/>
      <c r="EH221" s="928"/>
      <c r="EI221" s="928"/>
      <c r="EJ221" s="928"/>
      <c r="EK221" s="928"/>
      <c r="EL221" s="928"/>
      <c r="EM221" s="928"/>
      <c r="EN221" s="928"/>
      <c r="EO221" s="928"/>
      <c r="EP221" s="928"/>
      <c r="EQ221" s="928"/>
      <c r="ER221" s="928"/>
      <c r="ES221" s="928"/>
      <c r="ET221" s="928"/>
      <c r="EU221" s="928"/>
      <c r="EV221" s="928"/>
      <c r="EW221" s="928"/>
      <c r="EX221" s="928"/>
      <c r="EY221" s="928"/>
      <c r="EZ221" s="928"/>
      <c r="FA221" s="928"/>
      <c r="FB221" s="928"/>
      <c r="FC221" s="928"/>
      <c r="FD221" s="928"/>
      <c r="FE221" s="928"/>
      <c r="FF221" s="928"/>
      <c r="FG221" s="928"/>
      <c r="FH221" s="928"/>
      <c r="FI221" s="928"/>
      <c r="FJ221" s="928"/>
      <c r="FK221" s="928"/>
      <c r="FL221" s="928"/>
      <c r="FM221" s="928"/>
      <c r="FN221" s="928"/>
      <c r="FO221" s="928"/>
      <c r="FP221" s="928"/>
      <c r="FQ221" s="928"/>
      <c r="FR221" s="928"/>
      <c r="FS221" s="928"/>
      <c r="FT221" s="928"/>
      <c r="FU221" s="928"/>
      <c r="FV221" s="928"/>
      <c r="FW221" s="928"/>
      <c r="FX221" s="928"/>
      <c r="FY221" s="928"/>
      <c r="FZ221" s="928"/>
      <c r="GA221" s="928"/>
      <c r="GB221" s="928"/>
      <c r="GC221" s="928"/>
      <c r="GD221" s="928"/>
      <c r="GE221" s="928"/>
      <c r="GF221" s="928"/>
      <c r="GG221" s="928"/>
      <c r="GH221" s="928"/>
      <c r="GI221" s="928"/>
      <c r="GJ221" s="928"/>
      <c r="GK221" s="928"/>
      <c r="GL221" s="928"/>
      <c r="GM221" s="928"/>
      <c r="GN221" s="928"/>
      <c r="GO221" s="928"/>
      <c r="GP221" s="928"/>
      <c r="GQ221" s="928"/>
      <c r="GR221" s="928"/>
      <c r="GS221" s="928"/>
      <c r="GT221" s="928"/>
      <c r="GU221" s="928"/>
      <c r="GV221" s="928"/>
      <c r="GW221" s="928"/>
      <c r="GX221" s="928"/>
      <c r="GY221" s="928"/>
      <c r="GZ221" s="928"/>
      <c r="HA221" s="928"/>
      <c r="HB221" s="928"/>
      <c r="HC221" s="928"/>
      <c r="HD221" s="928"/>
      <c r="HE221" s="928"/>
      <c r="HF221" s="928"/>
      <c r="HG221" s="928"/>
      <c r="HH221" s="928"/>
      <c r="HI221" s="928"/>
      <c r="HJ221" s="928"/>
      <c r="HK221" s="928"/>
      <c r="HL221" s="928"/>
      <c r="HM221" s="928"/>
      <c r="HN221" s="928"/>
      <c r="HO221" s="928"/>
      <c r="HP221" s="928"/>
      <c r="HQ221" s="928"/>
      <c r="HR221" s="928"/>
      <c r="HS221" s="928"/>
      <c r="HT221" s="928"/>
      <c r="HU221" s="928"/>
      <c r="HV221" s="928"/>
      <c r="HW221" s="928"/>
      <c r="HX221" s="928"/>
      <c r="HY221" s="928"/>
    </row>
    <row r="222" spans="1:233" s="927" customFormat="1">
      <c r="A222" s="925" t="s">
        <v>418</v>
      </c>
      <c r="B222" s="926" t="s">
        <v>1899</v>
      </c>
      <c r="C222" s="309">
        <f t="shared" ref="C222:T222" si="52">SUBTOTAL(9,C223:C243)</f>
        <v>41219</v>
      </c>
      <c r="D222" s="309">
        <f t="shared" si="52"/>
        <v>0</v>
      </c>
      <c r="E222" s="309">
        <f t="shared" si="52"/>
        <v>36889</v>
      </c>
      <c r="F222" s="309">
        <f t="shared" si="52"/>
        <v>0</v>
      </c>
      <c r="G222" s="309">
        <f t="shared" si="52"/>
        <v>4330</v>
      </c>
      <c r="H222" s="309">
        <f t="shared" si="52"/>
        <v>0</v>
      </c>
      <c r="I222" s="309">
        <f t="shared" si="52"/>
        <v>4330</v>
      </c>
      <c r="J222" s="309">
        <f t="shared" si="52"/>
        <v>41219</v>
      </c>
      <c r="K222" s="309">
        <f t="shared" si="52"/>
        <v>0</v>
      </c>
      <c r="L222" s="309">
        <f t="shared" si="52"/>
        <v>36889</v>
      </c>
      <c r="M222" s="309">
        <f t="shared" si="52"/>
        <v>0</v>
      </c>
      <c r="N222" s="309">
        <f t="shared" si="52"/>
        <v>4330</v>
      </c>
      <c r="O222" s="309">
        <f t="shared" si="52"/>
        <v>0</v>
      </c>
      <c r="P222" s="309">
        <f t="shared" si="52"/>
        <v>4330</v>
      </c>
      <c r="Q222" s="309">
        <f t="shared" si="52"/>
        <v>0</v>
      </c>
      <c r="R222" s="309">
        <f t="shared" si="52"/>
        <v>0</v>
      </c>
      <c r="S222" s="309">
        <f t="shared" si="52"/>
        <v>0</v>
      </c>
      <c r="T222" s="309">
        <f t="shared" si="52"/>
        <v>0</v>
      </c>
      <c r="W222" s="922"/>
      <c r="X222" s="922"/>
      <c r="Z222" s="928"/>
      <c r="AA222" s="928"/>
      <c r="AB222" s="928"/>
      <c r="AC222" s="928"/>
      <c r="AD222" s="928"/>
      <c r="AE222" s="928"/>
      <c r="AF222" s="928"/>
      <c r="AG222" s="928"/>
      <c r="AH222" s="928"/>
      <c r="AI222" s="928"/>
      <c r="AJ222" s="928"/>
      <c r="AK222" s="928"/>
      <c r="AL222" s="928"/>
      <c r="AM222" s="928"/>
      <c r="AN222" s="928"/>
      <c r="AO222" s="928"/>
      <c r="AP222" s="928"/>
      <c r="AQ222" s="928"/>
      <c r="AR222" s="928"/>
      <c r="AS222" s="928"/>
      <c r="AT222" s="928"/>
      <c r="AU222" s="928"/>
      <c r="AV222" s="928"/>
      <c r="AW222" s="928"/>
      <c r="AX222" s="928"/>
      <c r="AY222" s="928"/>
      <c r="AZ222" s="928"/>
      <c r="BA222" s="928"/>
      <c r="BB222" s="928"/>
      <c r="BC222" s="928"/>
      <c r="BD222" s="928"/>
      <c r="BE222" s="928"/>
      <c r="BF222" s="928"/>
      <c r="BG222" s="928"/>
      <c r="BH222" s="928"/>
      <c r="BI222" s="928"/>
      <c r="BJ222" s="928"/>
      <c r="BK222" s="928"/>
      <c r="BL222" s="928"/>
      <c r="BM222" s="928"/>
      <c r="BN222" s="928"/>
      <c r="BO222" s="928"/>
      <c r="BP222" s="928"/>
      <c r="BQ222" s="928"/>
      <c r="BR222" s="928"/>
      <c r="BS222" s="928"/>
      <c r="BT222" s="928"/>
      <c r="BU222" s="928"/>
      <c r="BV222" s="928"/>
      <c r="BW222" s="928"/>
      <c r="BX222" s="928"/>
      <c r="BY222" s="928"/>
      <c r="BZ222" s="928"/>
      <c r="CA222" s="928"/>
      <c r="CB222" s="928"/>
      <c r="CC222" s="928"/>
      <c r="CD222" s="928"/>
      <c r="CE222" s="928"/>
      <c r="CF222" s="928"/>
      <c r="CG222" s="928"/>
      <c r="CH222" s="928"/>
      <c r="CI222" s="928"/>
      <c r="CJ222" s="928"/>
      <c r="CK222" s="928"/>
      <c r="CL222" s="928"/>
      <c r="CM222" s="928"/>
      <c r="CN222" s="928"/>
      <c r="CO222" s="928"/>
      <c r="CP222" s="928"/>
      <c r="CQ222" s="928"/>
      <c r="CR222" s="928"/>
      <c r="CS222" s="928"/>
      <c r="CT222" s="928"/>
      <c r="CU222" s="928"/>
      <c r="CV222" s="928"/>
      <c r="CW222" s="928"/>
      <c r="CX222" s="928"/>
      <c r="CY222" s="928"/>
      <c r="CZ222" s="928"/>
      <c r="DA222" s="928"/>
      <c r="DB222" s="928"/>
      <c r="DC222" s="928"/>
      <c r="DD222" s="928"/>
      <c r="DE222" s="928"/>
      <c r="DF222" s="928"/>
      <c r="DG222" s="928"/>
      <c r="DH222" s="928"/>
      <c r="DI222" s="928"/>
      <c r="DJ222" s="928"/>
      <c r="DK222" s="928"/>
      <c r="DL222" s="928"/>
      <c r="DM222" s="928"/>
      <c r="DN222" s="928"/>
      <c r="DO222" s="928"/>
      <c r="DP222" s="928"/>
      <c r="DQ222" s="928"/>
      <c r="DR222" s="928"/>
      <c r="DS222" s="928"/>
      <c r="DT222" s="928"/>
      <c r="DU222" s="928"/>
      <c r="DV222" s="928"/>
      <c r="DW222" s="928"/>
      <c r="DX222" s="928"/>
      <c r="DY222" s="928"/>
      <c r="DZ222" s="928"/>
      <c r="EA222" s="928"/>
      <c r="EB222" s="928"/>
      <c r="EC222" s="928"/>
      <c r="ED222" s="928"/>
      <c r="EE222" s="928"/>
      <c r="EF222" s="928"/>
      <c r="EG222" s="928"/>
      <c r="EH222" s="928"/>
      <c r="EI222" s="928"/>
      <c r="EJ222" s="928"/>
      <c r="EK222" s="928"/>
      <c r="EL222" s="928"/>
      <c r="EM222" s="928"/>
      <c r="EN222" s="928"/>
      <c r="EO222" s="928"/>
      <c r="EP222" s="928"/>
      <c r="EQ222" s="928"/>
      <c r="ER222" s="928"/>
      <c r="ES222" s="928"/>
      <c r="ET222" s="928"/>
      <c r="EU222" s="928"/>
      <c r="EV222" s="928"/>
      <c r="EW222" s="928"/>
      <c r="EX222" s="928"/>
      <c r="EY222" s="928"/>
      <c r="EZ222" s="928"/>
      <c r="FA222" s="928"/>
      <c r="FB222" s="928"/>
      <c r="FC222" s="928"/>
      <c r="FD222" s="928"/>
      <c r="FE222" s="928"/>
      <c r="FF222" s="928"/>
      <c r="FG222" s="928"/>
      <c r="FH222" s="928"/>
      <c r="FI222" s="928"/>
      <c r="FJ222" s="928"/>
      <c r="FK222" s="928"/>
      <c r="FL222" s="928"/>
      <c r="FM222" s="928"/>
      <c r="FN222" s="928"/>
      <c r="FO222" s="928"/>
      <c r="FP222" s="928"/>
      <c r="FQ222" s="928"/>
      <c r="FR222" s="928"/>
      <c r="FS222" s="928"/>
      <c r="FT222" s="928"/>
      <c r="FU222" s="928"/>
      <c r="FV222" s="928"/>
      <c r="FW222" s="928"/>
      <c r="FX222" s="928"/>
      <c r="FY222" s="928"/>
      <c r="FZ222" s="928"/>
      <c r="GA222" s="928"/>
      <c r="GB222" s="928"/>
      <c r="GC222" s="928"/>
      <c r="GD222" s="928"/>
      <c r="GE222" s="928"/>
      <c r="GF222" s="928"/>
      <c r="GG222" s="928"/>
      <c r="GH222" s="928"/>
      <c r="GI222" s="928"/>
      <c r="GJ222" s="928"/>
      <c r="GK222" s="928"/>
      <c r="GL222" s="928"/>
      <c r="GM222" s="928"/>
      <c r="GN222" s="928"/>
      <c r="GO222" s="928"/>
      <c r="GP222" s="928"/>
      <c r="GQ222" s="928"/>
      <c r="GR222" s="928"/>
      <c r="GS222" s="928"/>
      <c r="GT222" s="928"/>
      <c r="GU222" s="928"/>
      <c r="GV222" s="928"/>
      <c r="GW222" s="928"/>
      <c r="GX222" s="928"/>
      <c r="GY222" s="928"/>
      <c r="GZ222" s="928"/>
      <c r="HA222" s="928"/>
      <c r="HB222" s="928"/>
      <c r="HC222" s="928"/>
      <c r="HD222" s="928"/>
      <c r="HE222" s="928"/>
      <c r="HF222" s="928"/>
      <c r="HG222" s="928"/>
      <c r="HH222" s="928"/>
      <c r="HI222" s="928"/>
      <c r="HJ222" s="928"/>
      <c r="HK222" s="928"/>
      <c r="HL222" s="928"/>
      <c r="HM222" s="928"/>
      <c r="HN222" s="928"/>
      <c r="HO222" s="928"/>
      <c r="HP222" s="928"/>
      <c r="HQ222" s="928"/>
      <c r="HR222" s="928"/>
      <c r="HS222" s="928"/>
      <c r="HT222" s="928"/>
      <c r="HU222" s="928"/>
      <c r="HV222" s="928"/>
      <c r="HW222" s="928"/>
      <c r="HX222" s="928"/>
      <c r="HY222" s="928"/>
    </row>
    <row r="223" spans="1:233" s="927" customFormat="1">
      <c r="A223" s="929">
        <v>1</v>
      </c>
      <c r="B223" s="930" t="s">
        <v>3837</v>
      </c>
      <c r="C223" s="931">
        <f t="shared" ref="C223:C243" si="53">SUM(D223:F223)+G223</f>
        <v>706</v>
      </c>
      <c r="D223" s="931"/>
      <c r="E223" s="931">
        <v>706</v>
      </c>
      <c r="F223" s="931"/>
      <c r="G223" s="931">
        <f>SUM(H223:I223)</f>
        <v>0</v>
      </c>
      <c r="H223" s="931"/>
      <c r="I223" s="931"/>
      <c r="J223" s="931">
        <f t="shared" ref="J223:J243" si="54">SUM(K223:M223)+N223</f>
        <v>706</v>
      </c>
      <c r="K223" s="931"/>
      <c r="L223" s="931">
        <v>706</v>
      </c>
      <c r="M223" s="931"/>
      <c r="N223" s="931">
        <f>SUM(O223:P223)</f>
        <v>0</v>
      </c>
      <c r="O223" s="931"/>
      <c r="P223" s="931"/>
      <c r="Q223" s="931">
        <f t="shared" ref="Q223:Q261" si="55">C223-J223</f>
        <v>0</v>
      </c>
      <c r="R223" s="931"/>
      <c r="S223" s="931"/>
      <c r="T223" s="931"/>
      <c r="W223" s="922"/>
      <c r="X223" s="922"/>
      <c r="Z223" s="928"/>
      <c r="AA223" s="928"/>
      <c r="AB223" s="928"/>
      <c r="AC223" s="928"/>
      <c r="AD223" s="928"/>
      <c r="AE223" s="928"/>
      <c r="AF223" s="928"/>
      <c r="AG223" s="928"/>
      <c r="AH223" s="928"/>
      <c r="AI223" s="928"/>
      <c r="AJ223" s="928"/>
      <c r="AK223" s="928"/>
      <c r="AL223" s="928"/>
      <c r="AM223" s="928"/>
      <c r="AN223" s="928"/>
      <c r="AO223" s="928"/>
      <c r="AP223" s="928"/>
      <c r="AQ223" s="928"/>
      <c r="AR223" s="928"/>
      <c r="AS223" s="928"/>
      <c r="AT223" s="928"/>
      <c r="AU223" s="928"/>
      <c r="AV223" s="928"/>
      <c r="AW223" s="928"/>
      <c r="AX223" s="928"/>
      <c r="AY223" s="928"/>
      <c r="AZ223" s="928"/>
      <c r="BA223" s="928"/>
      <c r="BB223" s="928"/>
      <c r="BC223" s="928"/>
      <c r="BD223" s="928"/>
      <c r="BE223" s="928"/>
      <c r="BF223" s="928"/>
      <c r="BG223" s="928"/>
      <c r="BH223" s="928"/>
      <c r="BI223" s="928"/>
      <c r="BJ223" s="928"/>
      <c r="BK223" s="928"/>
      <c r="BL223" s="928"/>
      <c r="BM223" s="928"/>
      <c r="BN223" s="928"/>
      <c r="BO223" s="928"/>
      <c r="BP223" s="928"/>
      <c r="BQ223" s="928"/>
      <c r="BR223" s="928"/>
      <c r="BS223" s="928"/>
      <c r="BT223" s="928"/>
      <c r="BU223" s="928"/>
      <c r="BV223" s="928"/>
      <c r="BW223" s="928"/>
      <c r="BX223" s="928"/>
      <c r="BY223" s="928"/>
      <c r="BZ223" s="928"/>
      <c r="CA223" s="928"/>
      <c r="CB223" s="928"/>
      <c r="CC223" s="928"/>
      <c r="CD223" s="928"/>
      <c r="CE223" s="928"/>
      <c r="CF223" s="928"/>
      <c r="CG223" s="928"/>
      <c r="CH223" s="928"/>
      <c r="CI223" s="928"/>
      <c r="CJ223" s="928"/>
      <c r="CK223" s="928"/>
      <c r="CL223" s="928"/>
      <c r="CM223" s="928"/>
      <c r="CN223" s="928"/>
      <c r="CO223" s="928"/>
      <c r="CP223" s="928"/>
      <c r="CQ223" s="928"/>
      <c r="CR223" s="928"/>
      <c r="CS223" s="928"/>
      <c r="CT223" s="928"/>
      <c r="CU223" s="928"/>
      <c r="CV223" s="928"/>
      <c r="CW223" s="928"/>
      <c r="CX223" s="928"/>
      <c r="CY223" s="928"/>
      <c r="CZ223" s="928"/>
      <c r="DA223" s="928"/>
      <c r="DB223" s="928"/>
      <c r="DC223" s="928"/>
      <c r="DD223" s="928"/>
      <c r="DE223" s="928"/>
      <c r="DF223" s="928"/>
      <c r="DG223" s="928"/>
      <c r="DH223" s="928"/>
      <c r="DI223" s="928"/>
      <c r="DJ223" s="928"/>
      <c r="DK223" s="928"/>
      <c r="DL223" s="928"/>
      <c r="DM223" s="928"/>
      <c r="DN223" s="928"/>
      <c r="DO223" s="928"/>
      <c r="DP223" s="928"/>
      <c r="DQ223" s="928"/>
      <c r="DR223" s="928"/>
      <c r="DS223" s="928"/>
      <c r="DT223" s="928"/>
      <c r="DU223" s="928"/>
      <c r="DV223" s="928"/>
      <c r="DW223" s="928"/>
      <c r="DX223" s="928"/>
      <c r="DY223" s="928"/>
      <c r="DZ223" s="928"/>
      <c r="EA223" s="928"/>
      <c r="EB223" s="928"/>
      <c r="EC223" s="928"/>
      <c r="ED223" s="928"/>
      <c r="EE223" s="928"/>
      <c r="EF223" s="928"/>
      <c r="EG223" s="928"/>
      <c r="EH223" s="928"/>
      <c r="EI223" s="928"/>
      <c r="EJ223" s="928"/>
      <c r="EK223" s="928"/>
      <c r="EL223" s="928"/>
      <c r="EM223" s="928"/>
      <c r="EN223" s="928"/>
      <c r="EO223" s="928"/>
      <c r="EP223" s="928"/>
      <c r="EQ223" s="928"/>
      <c r="ER223" s="928"/>
      <c r="ES223" s="928"/>
      <c r="ET223" s="928"/>
      <c r="EU223" s="928"/>
      <c r="EV223" s="928"/>
      <c r="EW223" s="928"/>
      <c r="EX223" s="928"/>
      <c r="EY223" s="928"/>
      <c r="EZ223" s="928"/>
      <c r="FA223" s="928"/>
      <c r="FB223" s="928"/>
      <c r="FC223" s="928"/>
      <c r="FD223" s="928"/>
      <c r="FE223" s="928"/>
      <c r="FF223" s="928"/>
      <c r="FG223" s="928"/>
      <c r="FH223" s="928"/>
      <c r="FI223" s="928"/>
      <c r="FJ223" s="928"/>
      <c r="FK223" s="928"/>
      <c r="FL223" s="928"/>
      <c r="FM223" s="928"/>
      <c r="FN223" s="928"/>
      <c r="FO223" s="928"/>
      <c r="FP223" s="928"/>
      <c r="FQ223" s="928"/>
      <c r="FR223" s="928"/>
      <c r="FS223" s="928"/>
      <c r="FT223" s="928"/>
      <c r="FU223" s="928"/>
      <c r="FV223" s="928"/>
      <c r="FW223" s="928"/>
      <c r="FX223" s="928"/>
      <c r="FY223" s="928"/>
      <c r="FZ223" s="928"/>
      <c r="GA223" s="928"/>
      <c r="GB223" s="928"/>
      <c r="GC223" s="928"/>
      <c r="GD223" s="928"/>
      <c r="GE223" s="928"/>
      <c r="GF223" s="928"/>
      <c r="GG223" s="928"/>
      <c r="GH223" s="928"/>
      <c r="GI223" s="928"/>
      <c r="GJ223" s="928"/>
      <c r="GK223" s="928"/>
      <c r="GL223" s="928"/>
      <c r="GM223" s="928"/>
      <c r="GN223" s="928"/>
      <c r="GO223" s="928"/>
      <c r="GP223" s="928"/>
      <c r="GQ223" s="928"/>
      <c r="GR223" s="928"/>
      <c r="GS223" s="928"/>
      <c r="GT223" s="928"/>
      <c r="GU223" s="928"/>
      <c r="GV223" s="928"/>
      <c r="GW223" s="928"/>
      <c r="GX223" s="928"/>
      <c r="GY223" s="928"/>
      <c r="GZ223" s="928"/>
      <c r="HA223" s="928"/>
      <c r="HB223" s="928"/>
      <c r="HC223" s="928"/>
      <c r="HD223" s="928"/>
      <c r="HE223" s="928"/>
      <c r="HF223" s="928"/>
      <c r="HG223" s="928"/>
      <c r="HH223" s="928"/>
      <c r="HI223" s="928"/>
      <c r="HJ223" s="928"/>
      <c r="HK223" s="928"/>
      <c r="HL223" s="928"/>
      <c r="HM223" s="928"/>
      <c r="HN223" s="928"/>
      <c r="HO223" s="928"/>
      <c r="HP223" s="928"/>
      <c r="HQ223" s="928"/>
      <c r="HR223" s="928"/>
      <c r="HS223" s="928"/>
      <c r="HT223" s="928"/>
      <c r="HU223" s="928"/>
      <c r="HV223" s="928"/>
      <c r="HW223" s="928"/>
      <c r="HX223" s="928"/>
      <c r="HY223" s="928"/>
    </row>
    <row r="224" spans="1:233" s="927" customFormat="1" ht="25.5">
      <c r="A224" s="929">
        <v>2</v>
      </c>
      <c r="B224" s="930" t="s">
        <v>1900</v>
      </c>
      <c r="C224" s="931">
        <f t="shared" si="53"/>
        <v>6590</v>
      </c>
      <c r="D224" s="931"/>
      <c r="E224" s="931">
        <v>6590</v>
      </c>
      <c r="F224" s="931"/>
      <c r="G224" s="931">
        <f>SUM(H224:I224)</f>
        <v>0</v>
      </c>
      <c r="H224" s="931"/>
      <c r="I224" s="931"/>
      <c r="J224" s="931">
        <f t="shared" si="54"/>
        <v>6590</v>
      </c>
      <c r="K224" s="931"/>
      <c r="L224" s="931">
        <v>6590</v>
      </c>
      <c r="M224" s="931"/>
      <c r="N224" s="931">
        <f>SUM(O224:P224)</f>
        <v>0</v>
      </c>
      <c r="O224" s="931"/>
      <c r="P224" s="931"/>
      <c r="Q224" s="931">
        <f t="shared" si="55"/>
        <v>0</v>
      </c>
      <c r="R224" s="931"/>
      <c r="S224" s="931"/>
      <c r="T224" s="931"/>
      <c r="W224" s="922"/>
      <c r="X224" s="922"/>
      <c r="Z224" s="928"/>
      <c r="AA224" s="928"/>
      <c r="AB224" s="928"/>
      <c r="AC224" s="928"/>
      <c r="AD224" s="928"/>
      <c r="AE224" s="928"/>
      <c r="AF224" s="928"/>
      <c r="AG224" s="928"/>
      <c r="AH224" s="928"/>
      <c r="AI224" s="928"/>
      <c r="AJ224" s="928"/>
      <c r="AK224" s="928"/>
      <c r="AL224" s="928"/>
      <c r="AM224" s="928"/>
      <c r="AN224" s="928"/>
      <c r="AO224" s="928"/>
      <c r="AP224" s="928"/>
      <c r="AQ224" s="928"/>
      <c r="AR224" s="928"/>
      <c r="AS224" s="928"/>
      <c r="AT224" s="928"/>
      <c r="AU224" s="928"/>
      <c r="AV224" s="928"/>
      <c r="AW224" s="928"/>
      <c r="AX224" s="928"/>
      <c r="AY224" s="928"/>
      <c r="AZ224" s="928"/>
      <c r="BA224" s="928"/>
      <c r="BB224" s="928"/>
      <c r="BC224" s="928"/>
      <c r="BD224" s="928"/>
      <c r="BE224" s="928"/>
      <c r="BF224" s="928"/>
      <c r="BG224" s="928"/>
      <c r="BH224" s="928"/>
      <c r="BI224" s="928"/>
      <c r="BJ224" s="928"/>
      <c r="BK224" s="928"/>
      <c r="BL224" s="928"/>
      <c r="BM224" s="928"/>
      <c r="BN224" s="928"/>
      <c r="BO224" s="928"/>
      <c r="BP224" s="928"/>
      <c r="BQ224" s="928"/>
      <c r="BR224" s="928"/>
      <c r="BS224" s="928"/>
      <c r="BT224" s="928"/>
      <c r="BU224" s="928"/>
      <c r="BV224" s="928"/>
      <c r="BW224" s="928"/>
      <c r="BX224" s="928"/>
      <c r="BY224" s="928"/>
      <c r="BZ224" s="928"/>
      <c r="CA224" s="928"/>
      <c r="CB224" s="928"/>
      <c r="CC224" s="928"/>
      <c r="CD224" s="928"/>
      <c r="CE224" s="928"/>
      <c r="CF224" s="928"/>
      <c r="CG224" s="928"/>
      <c r="CH224" s="928"/>
      <c r="CI224" s="928"/>
      <c r="CJ224" s="928"/>
      <c r="CK224" s="928"/>
      <c r="CL224" s="928"/>
      <c r="CM224" s="928"/>
      <c r="CN224" s="928"/>
      <c r="CO224" s="928"/>
      <c r="CP224" s="928"/>
      <c r="CQ224" s="928"/>
      <c r="CR224" s="928"/>
      <c r="CS224" s="928"/>
      <c r="CT224" s="928"/>
      <c r="CU224" s="928"/>
      <c r="CV224" s="928"/>
      <c r="CW224" s="928"/>
      <c r="CX224" s="928"/>
      <c r="CY224" s="928"/>
      <c r="CZ224" s="928"/>
      <c r="DA224" s="928"/>
      <c r="DB224" s="928"/>
      <c r="DC224" s="928"/>
      <c r="DD224" s="928"/>
      <c r="DE224" s="928"/>
      <c r="DF224" s="928"/>
      <c r="DG224" s="928"/>
      <c r="DH224" s="928"/>
      <c r="DI224" s="928"/>
      <c r="DJ224" s="928"/>
      <c r="DK224" s="928"/>
      <c r="DL224" s="928"/>
      <c r="DM224" s="928"/>
      <c r="DN224" s="928"/>
      <c r="DO224" s="928"/>
      <c r="DP224" s="928"/>
      <c r="DQ224" s="928"/>
      <c r="DR224" s="928"/>
      <c r="DS224" s="928"/>
      <c r="DT224" s="928"/>
      <c r="DU224" s="928"/>
      <c r="DV224" s="928"/>
      <c r="DW224" s="928"/>
      <c r="DX224" s="928"/>
      <c r="DY224" s="928"/>
      <c r="DZ224" s="928"/>
      <c r="EA224" s="928"/>
      <c r="EB224" s="928"/>
      <c r="EC224" s="928"/>
      <c r="ED224" s="928"/>
      <c r="EE224" s="928"/>
      <c r="EF224" s="928"/>
      <c r="EG224" s="928"/>
      <c r="EH224" s="928"/>
      <c r="EI224" s="928"/>
      <c r="EJ224" s="928"/>
      <c r="EK224" s="928"/>
      <c r="EL224" s="928"/>
      <c r="EM224" s="928"/>
      <c r="EN224" s="928"/>
      <c r="EO224" s="928"/>
      <c r="EP224" s="928"/>
      <c r="EQ224" s="928"/>
      <c r="ER224" s="928"/>
      <c r="ES224" s="928"/>
      <c r="ET224" s="928"/>
      <c r="EU224" s="928"/>
      <c r="EV224" s="928"/>
      <c r="EW224" s="928"/>
      <c r="EX224" s="928"/>
      <c r="EY224" s="928"/>
      <c r="EZ224" s="928"/>
      <c r="FA224" s="928"/>
      <c r="FB224" s="928"/>
      <c r="FC224" s="928"/>
      <c r="FD224" s="928"/>
      <c r="FE224" s="928"/>
      <c r="FF224" s="928"/>
      <c r="FG224" s="928"/>
      <c r="FH224" s="928"/>
      <c r="FI224" s="928"/>
      <c r="FJ224" s="928"/>
      <c r="FK224" s="928"/>
      <c r="FL224" s="928"/>
      <c r="FM224" s="928"/>
      <c r="FN224" s="928"/>
      <c r="FO224" s="928"/>
      <c r="FP224" s="928"/>
      <c r="FQ224" s="928"/>
      <c r="FR224" s="928"/>
      <c r="FS224" s="928"/>
      <c r="FT224" s="928"/>
      <c r="FU224" s="928"/>
      <c r="FV224" s="928"/>
      <c r="FW224" s="928"/>
      <c r="FX224" s="928"/>
      <c r="FY224" s="928"/>
      <c r="FZ224" s="928"/>
      <c r="GA224" s="928"/>
      <c r="GB224" s="928"/>
      <c r="GC224" s="928"/>
      <c r="GD224" s="928"/>
      <c r="GE224" s="928"/>
      <c r="GF224" s="928"/>
      <c r="GG224" s="928"/>
      <c r="GH224" s="928"/>
      <c r="GI224" s="928"/>
      <c r="GJ224" s="928"/>
      <c r="GK224" s="928"/>
      <c r="GL224" s="928"/>
      <c r="GM224" s="928"/>
      <c r="GN224" s="928"/>
      <c r="GO224" s="928"/>
      <c r="GP224" s="928"/>
      <c r="GQ224" s="928"/>
      <c r="GR224" s="928"/>
      <c r="GS224" s="928"/>
      <c r="GT224" s="928"/>
      <c r="GU224" s="928"/>
      <c r="GV224" s="928"/>
      <c r="GW224" s="928"/>
      <c r="GX224" s="928"/>
      <c r="GY224" s="928"/>
      <c r="GZ224" s="928"/>
      <c r="HA224" s="928"/>
      <c r="HB224" s="928"/>
      <c r="HC224" s="928"/>
      <c r="HD224" s="928"/>
      <c r="HE224" s="928"/>
      <c r="HF224" s="928"/>
      <c r="HG224" s="928"/>
      <c r="HH224" s="928"/>
      <c r="HI224" s="928"/>
      <c r="HJ224" s="928"/>
      <c r="HK224" s="928"/>
      <c r="HL224" s="928"/>
      <c r="HM224" s="928"/>
      <c r="HN224" s="928"/>
      <c r="HO224" s="928"/>
      <c r="HP224" s="928"/>
      <c r="HQ224" s="928"/>
      <c r="HR224" s="928"/>
      <c r="HS224" s="928"/>
      <c r="HT224" s="928"/>
      <c r="HU224" s="928"/>
      <c r="HV224" s="928"/>
      <c r="HW224" s="928"/>
      <c r="HX224" s="928"/>
      <c r="HY224" s="928"/>
    </row>
    <row r="225" spans="1:233" s="927" customFormat="1">
      <c r="A225" s="929">
        <v>3</v>
      </c>
      <c r="B225" s="930" t="s">
        <v>3838</v>
      </c>
      <c r="C225" s="931">
        <f t="shared" si="53"/>
        <v>4798</v>
      </c>
      <c r="D225" s="931"/>
      <c r="E225" s="931">
        <v>1398</v>
      </c>
      <c r="F225" s="931"/>
      <c r="G225" s="931">
        <f>SUM(H225:I225)</f>
        <v>3400</v>
      </c>
      <c r="H225" s="931"/>
      <c r="I225" s="931">
        <v>3400</v>
      </c>
      <c r="J225" s="931">
        <f t="shared" si="54"/>
        <v>4798</v>
      </c>
      <c r="K225" s="931"/>
      <c r="L225" s="931">
        <v>1398</v>
      </c>
      <c r="M225" s="931"/>
      <c r="N225" s="931">
        <f>SUM(O225:P225)</f>
        <v>3400</v>
      </c>
      <c r="O225" s="931"/>
      <c r="P225" s="931">
        <v>3400</v>
      </c>
      <c r="Q225" s="931">
        <f t="shared" si="55"/>
        <v>0</v>
      </c>
      <c r="R225" s="931"/>
      <c r="S225" s="931"/>
      <c r="T225" s="931"/>
      <c r="W225" s="922"/>
      <c r="X225" s="922"/>
      <c r="Z225" s="928"/>
      <c r="AA225" s="928"/>
      <c r="AB225" s="928"/>
      <c r="AC225" s="928"/>
      <c r="AD225" s="928"/>
      <c r="AE225" s="928"/>
      <c r="AF225" s="928"/>
      <c r="AG225" s="928"/>
      <c r="AH225" s="928"/>
      <c r="AI225" s="928"/>
      <c r="AJ225" s="928"/>
      <c r="AK225" s="928"/>
      <c r="AL225" s="928"/>
      <c r="AM225" s="928"/>
      <c r="AN225" s="928"/>
      <c r="AO225" s="928"/>
      <c r="AP225" s="928"/>
      <c r="AQ225" s="928"/>
      <c r="AR225" s="928"/>
      <c r="AS225" s="928"/>
      <c r="AT225" s="928"/>
      <c r="AU225" s="928"/>
      <c r="AV225" s="928"/>
      <c r="AW225" s="928"/>
      <c r="AX225" s="928"/>
      <c r="AY225" s="928"/>
      <c r="AZ225" s="928"/>
      <c r="BA225" s="928"/>
      <c r="BB225" s="928"/>
      <c r="BC225" s="928"/>
      <c r="BD225" s="928"/>
      <c r="BE225" s="928"/>
      <c r="BF225" s="928"/>
      <c r="BG225" s="928"/>
      <c r="BH225" s="928"/>
      <c r="BI225" s="928"/>
      <c r="BJ225" s="928"/>
      <c r="BK225" s="928"/>
      <c r="BL225" s="928"/>
      <c r="BM225" s="928"/>
      <c r="BN225" s="928"/>
      <c r="BO225" s="928"/>
      <c r="BP225" s="928"/>
      <c r="BQ225" s="928"/>
      <c r="BR225" s="928"/>
      <c r="BS225" s="928"/>
      <c r="BT225" s="928"/>
      <c r="BU225" s="928"/>
      <c r="BV225" s="928"/>
      <c r="BW225" s="928"/>
      <c r="BX225" s="928"/>
      <c r="BY225" s="928"/>
      <c r="BZ225" s="928"/>
      <c r="CA225" s="928"/>
      <c r="CB225" s="928"/>
      <c r="CC225" s="928"/>
      <c r="CD225" s="928"/>
      <c r="CE225" s="928"/>
      <c r="CF225" s="928"/>
      <c r="CG225" s="928"/>
      <c r="CH225" s="928"/>
      <c r="CI225" s="928"/>
      <c r="CJ225" s="928"/>
      <c r="CK225" s="928"/>
      <c r="CL225" s="928"/>
      <c r="CM225" s="928"/>
      <c r="CN225" s="928"/>
      <c r="CO225" s="928"/>
      <c r="CP225" s="928"/>
      <c r="CQ225" s="928"/>
      <c r="CR225" s="928"/>
      <c r="CS225" s="928"/>
      <c r="CT225" s="928"/>
      <c r="CU225" s="928"/>
      <c r="CV225" s="928"/>
      <c r="CW225" s="928"/>
      <c r="CX225" s="928"/>
      <c r="CY225" s="928"/>
      <c r="CZ225" s="928"/>
      <c r="DA225" s="928"/>
      <c r="DB225" s="928"/>
      <c r="DC225" s="928"/>
      <c r="DD225" s="928"/>
      <c r="DE225" s="928"/>
      <c r="DF225" s="928"/>
      <c r="DG225" s="928"/>
      <c r="DH225" s="928"/>
      <c r="DI225" s="928"/>
      <c r="DJ225" s="928"/>
      <c r="DK225" s="928"/>
      <c r="DL225" s="928"/>
      <c r="DM225" s="928"/>
      <c r="DN225" s="928"/>
      <c r="DO225" s="928"/>
      <c r="DP225" s="928"/>
      <c r="DQ225" s="928"/>
      <c r="DR225" s="928"/>
      <c r="DS225" s="928"/>
      <c r="DT225" s="928"/>
      <c r="DU225" s="928"/>
      <c r="DV225" s="928"/>
      <c r="DW225" s="928"/>
      <c r="DX225" s="928"/>
      <c r="DY225" s="928"/>
      <c r="DZ225" s="928"/>
      <c r="EA225" s="928"/>
      <c r="EB225" s="928"/>
      <c r="EC225" s="928"/>
      <c r="ED225" s="928"/>
      <c r="EE225" s="928"/>
      <c r="EF225" s="928"/>
      <c r="EG225" s="928"/>
      <c r="EH225" s="928"/>
      <c r="EI225" s="928"/>
      <c r="EJ225" s="928"/>
      <c r="EK225" s="928"/>
      <c r="EL225" s="928"/>
      <c r="EM225" s="928"/>
      <c r="EN225" s="928"/>
      <c r="EO225" s="928"/>
      <c r="EP225" s="928"/>
      <c r="EQ225" s="928"/>
      <c r="ER225" s="928"/>
      <c r="ES225" s="928"/>
      <c r="ET225" s="928"/>
      <c r="EU225" s="928"/>
      <c r="EV225" s="928"/>
      <c r="EW225" s="928"/>
      <c r="EX225" s="928"/>
      <c r="EY225" s="928"/>
      <c r="EZ225" s="928"/>
      <c r="FA225" s="928"/>
      <c r="FB225" s="928"/>
      <c r="FC225" s="928"/>
      <c r="FD225" s="928"/>
      <c r="FE225" s="928"/>
      <c r="FF225" s="928"/>
      <c r="FG225" s="928"/>
      <c r="FH225" s="928"/>
      <c r="FI225" s="928"/>
      <c r="FJ225" s="928"/>
      <c r="FK225" s="928"/>
      <c r="FL225" s="928"/>
      <c r="FM225" s="928"/>
      <c r="FN225" s="928"/>
      <c r="FO225" s="928"/>
      <c r="FP225" s="928"/>
      <c r="FQ225" s="928"/>
      <c r="FR225" s="928"/>
      <c r="FS225" s="928"/>
      <c r="FT225" s="928"/>
      <c r="FU225" s="928"/>
      <c r="FV225" s="928"/>
      <c r="FW225" s="928"/>
      <c r="FX225" s="928"/>
      <c r="FY225" s="928"/>
      <c r="FZ225" s="928"/>
      <c r="GA225" s="928"/>
      <c r="GB225" s="928"/>
      <c r="GC225" s="928"/>
      <c r="GD225" s="928"/>
      <c r="GE225" s="928"/>
      <c r="GF225" s="928"/>
      <c r="GG225" s="928"/>
      <c r="GH225" s="928"/>
      <c r="GI225" s="928"/>
      <c r="GJ225" s="928"/>
      <c r="GK225" s="928"/>
      <c r="GL225" s="928"/>
      <c r="GM225" s="928"/>
      <c r="GN225" s="928"/>
      <c r="GO225" s="928"/>
      <c r="GP225" s="928"/>
      <c r="GQ225" s="928"/>
      <c r="GR225" s="928"/>
      <c r="GS225" s="928"/>
      <c r="GT225" s="928"/>
      <c r="GU225" s="928"/>
      <c r="GV225" s="928"/>
      <c r="GW225" s="928"/>
      <c r="GX225" s="928"/>
      <c r="GY225" s="928"/>
      <c r="GZ225" s="928"/>
      <c r="HA225" s="928"/>
      <c r="HB225" s="928"/>
      <c r="HC225" s="928"/>
      <c r="HD225" s="928"/>
      <c r="HE225" s="928"/>
      <c r="HF225" s="928"/>
      <c r="HG225" s="928"/>
      <c r="HH225" s="928"/>
      <c r="HI225" s="928"/>
      <c r="HJ225" s="928"/>
      <c r="HK225" s="928"/>
      <c r="HL225" s="928"/>
      <c r="HM225" s="928"/>
      <c r="HN225" s="928"/>
      <c r="HO225" s="928"/>
      <c r="HP225" s="928"/>
      <c r="HQ225" s="928"/>
      <c r="HR225" s="928"/>
      <c r="HS225" s="928"/>
      <c r="HT225" s="928"/>
      <c r="HU225" s="928"/>
      <c r="HV225" s="928"/>
      <c r="HW225" s="928"/>
      <c r="HX225" s="928"/>
      <c r="HY225" s="928"/>
    </row>
    <row r="226" spans="1:233" s="927" customFormat="1">
      <c r="A226" s="929">
        <v>4</v>
      </c>
      <c r="B226" s="930" t="s">
        <v>1901</v>
      </c>
      <c r="C226" s="931">
        <f t="shared" si="53"/>
        <v>360</v>
      </c>
      <c r="D226" s="931"/>
      <c r="E226" s="931">
        <v>360</v>
      </c>
      <c r="F226" s="931"/>
      <c r="G226" s="931">
        <f t="shared" ref="G226:G243" si="56">SUM(H226:I226)</f>
        <v>0</v>
      </c>
      <c r="H226" s="931"/>
      <c r="I226" s="931"/>
      <c r="J226" s="931">
        <f t="shared" si="54"/>
        <v>360</v>
      </c>
      <c r="K226" s="931"/>
      <c r="L226" s="931">
        <v>360</v>
      </c>
      <c r="M226" s="931"/>
      <c r="N226" s="931">
        <f t="shared" ref="N226:N243" si="57">SUM(O226:P226)</f>
        <v>0</v>
      </c>
      <c r="O226" s="931"/>
      <c r="P226" s="931"/>
      <c r="Q226" s="931">
        <f t="shared" si="55"/>
        <v>0</v>
      </c>
      <c r="R226" s="931"/>
      <c r="S226" s="931"/>
      <c r="T226" s="931"/>
      <c r="W226" s="922"/>
      <c r="X226" s="922"/>
      <c r="Z226" s="928"/>
      <c r="AA226" s="928"/>
      <c r="AB226" s="928"/>
      <c r="AC226" s="928"/>
      <c r="AD226" s="928"/>
      <c r="AE226" s="928"/>
      <c r="AF226" s="928"/>
      <c r="AG226" s="928"/>
      <c r="AH226" s="928"/>
      <c r="AI226" s="928"/>
      <c r="AJ226" s="928"/>
      <c r="AK226" s="928"/>
      <c r="AL226" s="928"/>
      <c r="AM226" s="928"/>
      <c r="AN226" s="928"/>
      <c r="AO226" s="928"/>
      <c r="AP226" s="928"/>
      <c r="AQ226" s="928"/>
      <c r="AR226" s="928"/>
      <c r="AS226" s="928"/>
      <c r="AT226" s="928"/>
      <c r="AU226" s="928"/>
      <c r="AV226" s="928"/>
      <c r="AW226" s="928"/>
      <c r="AX226" s="928"/>
      <c r="AY226" s="928"/>
      <c r="AZ226" s="928"/>
      <c r="BA226" s="928"/>
      <c r="BB226" s="928"/>
      <c r="BC226" s="928"/>
      <c r="BD226" s="928"/>
      <c r="BE226" s="928"/>
      <c r="BF226" s="928"/>
      <c r="BG226" s="928"/>
      <c r="BH226" s="928"/>
      <c r="BI226" s="928"/>
      <c r="BJ226" s="928"/>
      <c r="BK226" s="928"/>
      <c r="BL226" s="928"/>
      <c r="BM226" s="928"/>
      <c r="BN226" s="928"/>
      <c r="BO226" s="928"/>
      <c r="BP226" s="928"/>
      <c r="BQ226" s="928"/>
      <c r="BR226" s="928"/>
      <c r="BS226" s="928"/>
      <c r="BT226" s="928"/>
      <c r="BU226" s="928"/>
      <c r="BV226" s="928"/>
      <c r="BW226" s="928"/>
      <c r="BX226" s="928"/>
      <c r="BY226" s="928"/>
      <c r="BZ226" s="928"/>
      <c r="CA226" s="928"/>
      <c r="CB226" s="928"/>
      <c r="CC226" s="928"/>
      <c r="CD226" s="928"/>
      <c r="CE226" s="928"/>
      <c r="CF226" s="928"/>
      <c r="CG226" s="928"/>
      <c r="CH226" s="928"/>
      <c r="CI226" s="928"/>
      <c r="CJ226" s="928"/>
      <c r="CK226" s="928"/>
      <c r="CL226" s="928"/>
      <c r="CM226" s="928"/>
      <c r="CN226" s="928"/>
      <c r="CO226" s="928"/>
      <c r="CP226" s="928"/>
      <c r="CQ226" s="928"/>
      <c r="CR226" s="928"/>
      <c r="CS226" s="928"/>
      <c r="CT226" s="928"/>
      <c r="CU226" s="928"/>
      <c r="CV226" s="928"/>
      <c r="CW226" s="928"/>
      <c r="CX226" s="928"/>
      <c r="CY226" s="928"/>
      <c r="CZ226" s="928"/>
      <c r="DA226" s="928"/>
      <c r="DB226" s="928"/>
      <c r="DC226" s="928"/>
      <c r="DD226" s="928"/>
      <c r="DE226" s="928"/>
      <c r="DF226" s="928"/>
      <c r="DG226" s="928"/>
      <c r="DH226" s="928"/>
      <c r="DI226" s="928"/>
      <c r="DJ226" s="928"/>
      <c r="DK226" s="928"/>
      <c r="DL226" s="928"/>
      <c r="DM226" s="928"/>
      <c r="DN226" s="928"/>
      <c r="DO226" s="928"/>
      <c r="DP226" s="928"/>
      <c r="DQ226" s="928"/>
      <c r="DR226" s="928"/>
      <c r="DS226" s="928"/>
      <c r="DT226" s="928"/>
      <c r="DU226" s="928"/>
      <c r="DV226" s="928"/>
      <c r="DW226" s="928"/>
      <c r="DX226" s="928"/>
      <c r="DY226" s="928"/>
      <c r="DZ226" s="928"/>
      <c r="EA226" s="928"/>
      <c r="EB226" s="928"/>
      <c r="EC226" s="928"/>
      <c r="ED226" s="928"/>
      <c r="EE226" s="928"/>
      <c r="EF226" s="928"/>
      <c r="EG226" s="928"/>
      <c r="EH226" s="928"/>
      <c r="EI226" s="928"/>
      <c r="EJ226" s="928"/>
      <c r="EK226" s="928"/>
      <c r="EL226" s="928"/>
      <c r="EM226" s="928"/>
      <c r="EN226" s="928"/>
      <c r="EO226" s="928"/>
      <c r="EP226" s="928"/>
      <c r="EQ226" s="928"/>
      <c r="ER226" s="928"/>
      <c r="ES226" s="928"/>
      <c r="ET226" s="928"/>
      <c r="EU226" s="928"/>
      <c r="EV226" s="928"/>
      <c r="EW226" s="928"/>
      <c r="EX226" s="928"/>
      <c r="EY226" s="928"/>
      <c r="EZ226" s="928"/>
      <c r="FA226" s="928"/>
      <c r="FB226" s="928"/>
      <c r="FC226" s="928"/>
      <c r="FD226" s="928"/>
      <c r="FE226" s="928"/>
      <c r="FF226" s="928"/>
      <c r="FG226" s="928"/>
      <c r="FH226" s="928"/>
      <c r="FI226" s="928"/>
      <c r="FJ226" s="928"/>
      <c r="FK226" s="928"/>
      <c r="FL226" s="928"/>
      <c r="FM226" s="928"/>
      <c r="FN226" s="928"/>
      <c r="FO226" s="928"/>
      <c r="FP226" s="928"/>
      <c r="FQ226" s="928"/>
      <c r="FR226" s="928"/>
      <c r="FS226" s="928"/>
      <c r="FT226" s="928"/>
      <c r="FU226" s="928"/>
      <c r="FV226" s="928"/>
      <c r="FW226" s="928"/>
      <c r="FX226" s="928"/>
      <c r="FY226" s="928"/>
      <c r="FZ226" s="928"/>
      <c r="GA226" s="928"/>
      <c r="GB226" s="928"/>
      <c r="GC226" s="928"/>
      <c r="GD226" s="928"/>
      <c r="GE226" s="928"/>
      <c r="GF226" s="928"/>
      <c r="GG226" s="928"/>
      <c r="GH226" s="928"/>
      <c r="GI226" s="928"/>
      <c r="GJ226" s="928"/>
      <c r="GK226" s="928"/>
      <c r="GL226" s="928"/>
      <c r="GM226" s="928"/>
      <c r="GN226" s="928"/>
      <c r="GO226" s="928"/>
      <c r="GP226" s="928"/>
      <c r="GQ226" s="928"/>
      <c r="GR226" s="928"/>
      <c r="GS226" s="928"/>
      <c r="GT226" s="928"/>
      <c r="GU226" s="928"/>
      <c r="GV226" s="928"/>
      <c r="GW226" s="928"/>
      <c r="GX226" s="928"/>
      <c r="GY226" s="928"/>
      <c r="GZ226" s="928"/>
      <c r="HA226" s="928"/>
      <c r="HB226" s="928"/>
      <c r="HC226" s="928"/>
      <c r="HD226" s="928"/>
      <c r="HE226" s="928"/>
      <c r="HF226" s="928"/>
      <c r="HG226" s="928"/>
      <c r="HH226" s="928"/>
      <c r="HI226" s="928"/>
      <c r="HJ226" s="928"/>
      <c r="HK226" s="928"/>
      <c r="HL226" s="928"/>
      <c r="HM226" s="928"/>
      <c r="HN226" s="928"/>
      <c r="HO226" s="928"/>
      <c r="HP226" s="928"/>
      <c r="HQ226" s="928"/>
      <c r="HR226" s="928"/>
      <c r="HS226" s="928"/>
      <c r="HT226" s="928"/>
      <c r="HU226" s="928"/>
      <c r="HV226" s="928"/>
      <c r="HW226" s="928"/>
      <c r="HX226" s="928"/>
      <c r="HY226" s="928"/>
    </row>
    <row r="227" spans="1:233" s="927" customFormat="1">
      <c r="A227" s="929">
        <v>5</v>
      </c>
      <c r="B227" s="930" t="s">
        <v>3839</v>
      </c>
      <c r="C227" s="931">
        <f t="shared" si="53"/>
        <v>3114</v>
      </c>
      <c r="D227" s="931"/>
      <c r="E227" s="931">
        <v>3114</v>
      </c>
      <c r="F227" s="931"/>
      <c r="G227" s="931">
        <f t="shared" si="56"/>
        <v>0</v>
      </c>
      <c r="H227" s="931"/>
      <c r="I227" s="931"/>
      <c r="J227" s="931">
        <f t="shared" si="54"/>
        <v>3114</v>
      </c>
      <c r="K227" s="931"/>
      <c r="L227" s="931">
        <v>3114</v>
      </c>
      <c r="M227" s="931"/>
      <c r="N227" s="931">
        <f t="shared" si="57"/>
        <v>0</v>
      </c>
      <c r="O227" s="931"/>
      <c r="P227" s="931"/>
      <c r="Q227" s="931">
        <f t="shared" si="55"/>
        <v>0</v>
      </c>
      <c r="R227" s="931"/>
      <c r="S227" s="931"/>
      <c r="T227" s="931"/>
      <c r="W227" s="922"/>
      <c r="X227" s="922"/>
      <c r="Z227" s="928"/>
      <c r="AA227" s="928"/>
      <c r="AB227" s="928"/>
      <c r="AC227" s="928"/>
      <c r="AD227" s="928"/>
      <c r="AE227" s="928"/>
      <c r="AF227" s="928"/>
      <c r="AG227" s="928"/>
      <c r="AH227" s="928"/>
      <c r="AI227" s="928"/>
      <c r="AJ227" s="928"/>
      <c r="AK227" s="928"/>
      <c r="AL227" s="928"/>
      <c r="AM227" s="928"/>
      <c r="AN227" s="928"/>
      <c r="AO227" s="928"/>
      <c r="AP227" s="928"/>
      <c r="AQ227" s="928"/>
      <c r="AR227" s="928"/>
      <c r="AS227" s="928"/>
      <c r="AT227" s="928"/>
      <c r="AU227" s="928"/>
      <c r="AV227" s="928"/>
      <c r="AW227" s="928"/>
      <c r="AX227" s="928"/>
      <c r="AY227" s="928"/>
      <c r="AZ227" s="928"/>
      <c r="BA227" s="928"/>
      <c r="BB227" s="928"/>
      <c r="BC227" s="928"/>
      <c r="BD227" s="928"/>
      <c r="BE227" s="928"/>
      <c r="BF227" s="928"/>
      <c r="BG227" s="928"/>
      <c r="BH227" s="928"/>
      <c r="BI227" s="928"/>
      <c r="BJ227" s="928"/>
      <c r="BK227" s="928"/>
      <c r="BL227" s="928"/>
      <c r="BM227" s="928"/>
      <c r="BN227" s="928"/>
      <c r="BO227" s="928"/>
      <c r="BP227" s="928"/>
      <c r="BQ227" s="928"/>
      <c r="BR227" s="928"/>
      <c r="BS227" s="928"/>
      <c r="BT227" s="928"/>
      <c r="BU227" s="928"/>
      <c r="BV227" s="928"/>
      <c r="BW227" s="928"/>
      <c r="BX227" s="928"/>
      <c r="BY227" s="928"/>
      <c r="BZ227" s="928"/>
      <c r="CA227" s="928"/>
      <c r="CB227" s="928"/>
      <c r="CC227" s="928"/>
      <c r="CD227" s="928"/>
      <c r="CE227" s="928"/>
      <c r="CF227" s="928"/>
      <c r="CG227" s="928"/>
      <c r="CH227" s="928"/>
      <c r="CI227" s="928"/>
      <c r="CJ227" s="928"/>
      <c r="CK227" s="928"/>
      <c r="CL227" s="928"/>
      <c r="CM227" s="928"/>
      <c r="CN227" s="928"/>
      <c r="CO227" s="928"/>
      <c r="CP227" s="928"/>
      <c r="CQ227" s="928"/>
      <c r="CR227" s="928"/>
      <c r="CS227" s="928"/>
      <c r="CT227" s="928"/>
      <c r="CU227" s="928"/>
      <c r="CV227" s="928"/>
      <c r="CW227" s="928"/>
      <c r="CX227" s="928"/>
      <c r="CY227" s="928"/>
      <c r="CZ227" s="928"/>
      <c r="DA227" s="928"/>
      <c r="DB227" s="928"/>
      <c r="DC227" s="928"/>
      <c r="DD227" s="928"/>
      <c r="DE227" s="928"/>
      <c r="DF227" s="928"/>
      <c r="DG227" s="928"/>
      <c r="DH227" s="928"/>
      <c r="DI227" s="928"/>
      <c r="DJ227" s="928"/>
      <c r="DK227" s="928"/>
      <c r="DL227" s="928"/>
      <c r="DM227" s="928"/>
      <c r="DN227" s="928"/>
      <c r="DO227" s="928"/>
      <c r="DP227" s="928"/>
      <c r="DQ227" s="928"/>
      <c r="DR227" s="928"/>
      <c r="DS227" s="928"/>
      <c r="DT227" s="928"/>
      <c r="DU227" s="928"/>
      <c r="DV227" s="928"/>
      <c r="DW227" s="928"/>
      <c r="DX227" s="928"/>
      <c r="DY227" s="928"/>
      <c r="DZ227" s="928"/>
      <c r="EA227" s="928"/>
      <c r="EB227" s="928"/>
      <c r="EC227" s="928"/>
      <c r="ED227" s="928"/>
      <c r="EE227" s="928"/>
      <c r="EF227" s="928"/>
      <c r="EG227" s="928"/>
      <c r="EH227" s="928"/>
      <c r="EI227" s="928"/>
      <c r="EJ227" s="928"/>
      <c r="EK227" s="928"/>
      <c r="EL227" s="928"/>
      <c r="EM227" s="928"/>
      <c r="EN227" s="928"/>
      <c r="EO227" s="928"/>
      <c r="EP227" s="928"/>
      <c r="EQ227" s="928"/>
      <c r="ER227" s="928"/>
      <c r="ES227" s="928"/>
      <c r="ET227" s="928"/>
      <c r="EU227" s="928"/>
      <c r="EV227" s="928"/>
      <c r="EW227" s="928"/>
      <c r="EX227" s="928"/>
      <c r="EY227" s="928"/>
      <c r="EZ227" s="928"/>
      <c r="FA227" s="928"/>
      <c r="FB227" s="928"/>
      <c r="FC227" s="928"/>
      <c r="FD227" s="928"/>
      <c r="FE227" s="928"/>
      <c r="FF227" s="928"/>
      <c r="FG227" s="928"/>
      <c r="FH227" s="928"/>
      <c r="FI227" s="928"/>
      <c r="FJ227" s="928"/>
      <c r="FK227" s="928"/>
      <c r="FL227" s="928"/>
      <c r="FM227" s="928"/>
      <c r="FN227" s="928"/>
      <c r="FO227" s="928"/>
      <c r="FP227" s="928"/>
      <c r="FQ227" s="928"/>
      <c r="FR227" s="928"/>
      <c r="FS227" s="928"/>
      <c r="FT227" s="928"/>
      <c r="FU227" s="928"/>
      <c r="FV227" s="928"/>
      <c r="FW227" s="928"/>
      <c r="FX227" s="928"/>
      <c r="FY227" s="928"/>
      <c r="FZ227" s="928"/>
      <c r="GA227" s="928"/>
      <c r="GB227" s="928"/>
      <c r="GC227" s="928"/>
      <c r="GD227" s="928"/>
      <c r="GE227" s="928"/>
      <c r="GF227" s="928"/>
      <c r="GG227" s="928"/>
      <c r="GH227" s="928"/>
      <c r="GI227" s="928"/>
      <c r="GJ227" s="928"/>
      <c r="GK227" s="928"/>
      <c r="GL227" s="928"/>
      <c r="GM227" s="928"/>
      <c r="GN227" s="928"/>
      <c r="GO227" s="928"/>
      <c r="GP227" s="928"/>
      <c r="GQ227" s="928"/>
      <c r="GR227" s="928"/>
      <c r="GS227" s="928"/>
      <c r="GT227" s="928"/>
      <c r="GU227" s="928"/>
      <c r="GV227" s="928"/>
      <c r="GW227" s="928"/>
      <c r="GX227" s="928"/>
      <c r="GY227" s="928"/>
      <c r="GZ227" s="928"/>
      <c r="HA227" s="928"/>
      <c r="HB227" s="928"/>
      <c r="HC227" s="928"/>
      <c r="HD227" s="928"/>
      <c r="HE227" s="928"/>
      <c r="HF227" s="928"/>
      <c r="HG227" s="928"/>
      <c r="HH227" s="928"/>
      <c r="HI227" s="928"/>
      <c r="HJ227" s="928"/>
      <c r="HK227" s="928"/>
      <c r="HL227" s="928"/>
      <c r="HM227" s="928"/>
      <c r="HN227" s="928"/>
      <c r="HO227" s="928"/>
      <c r="HP227" s="928"/>
      <c r="HQ227" s="928"/>
      <c r="HR227" s="928"/>
      <c r="HS227" s="928"/>
      <c r="HT227" s="928"/>
      <c r="HU227" s="928"/>
      <c r="HV227" s="928"/>
      <c r="HW227" s="928"/>
      <c r="HX227" s="928"/>
      <c r="HY227" s="928"/>
    </row>
    <row r="228" spans="1:233" s="928" customFormat="1">
      <c r="A228" s="929">
        <v>6</v>
      </c>
      <c r="B228" s="321" t="s">
        <v>1902</v>
      </c>
      <c r="C228" s="931">
        <f t="shared" si="53"/>
        <v>480</v>
      </c>
      <c r="D228" s="931"/>
      <c r="E228" s="931">
        <v>480</v>
      </c>
      <c r="F228" s="931"/>
      <c r="G228" s="931">
        <f>SUM(H228:I228)</f>
        <v>0</v>
      </c>
      <c r="H228" s="931"/>
      <c r="I228" s="931"/>
      <c r="J228" s="931">
        <f t="shared" si="54"/>
        <v>480</v>
      </c>
      <c r="K228" s="931"/>
      <c r="L228" s="931">
        <v>480</v>
      </c>
      <c r="M228" s="931"/>
      <c r="N228" s="931">
        <f>SUM(O228:P228)</f>
        <v>0</v>
      </c>
      <c r="O228" s="931"/>
      <c r="P228" s="931"/>
      <c r="Q228" s="931">
        <f t="shared" si="55"/>
        <v>0</v>
      </c>
      <c r="R228" s="931"/>
      <c r="S228" s="931"/>
      <c r="T228" s="931"/>
      <c r="W228" s="922"/>
      <c r="X228" s="922"/>
    </row>
    <row r="229" spans="1:233" s="928" customFormat="1">
      <c r="A229" s="929">
        <v>7</v>
      </c>
      <c r="B229" s="321" t="s">
        <v>1903</v>
      </c>
      <c r="C229" s="931">
        <f t="shared" si="53"/>
        <v>2634</v>
      </c>
      <c r="D229" s="931"/>
      <c r="E229" s="931">
        <v>2634</v>
      </c>
      <c r="F229" s="931"/>
      <c r="G229" s="931">
        <f t="shared" si="56"/>
        <v>0</v>
      </c>
      <c r="H229" s="931"/>
      <c r="I229" s="931"/>
      <c r="J229" s="931">
        <f t="shared" si="54"/>
        <v>2634</v>
      </c>
      <c r="K229" s="931"/>
      <c r="L229" s="931">
        <v>2634</v>
      </c>
      <c r="M229" s="931"/>
      <c r="N229" s="931">
        <f t="shared" si="57"/>
        <v>0</v>
      </c>
      <c r="O229" s="931"/>
      <c r="P229" s="931"/>
      <c r="Q229" s="931">
        <f t="shared" si="55"/>
        <v>0</v>
      </c>
      <c r="R229" s="931"/>
      <c r="S229" s="931"/>
      <c r="T229" s="931"/>
      <c r="W229" s="922"/>
      <c r="X229" s="922"/>
    </row>
    <row r="230" spans="1:233" s="928" customFormat="1">
      <c r="A230" s="929">
        <v>8</v>
      </c>
      <c r="B230" s="321" t="s">
        <v>1904</v>
      </c>
      <c r="C230" s="931">
        <f t="shared" si="53"/>
        <v>1410</v>
      </c>
      <c r="D230" s="931"/>
      <c r="E230" s="931">
        <v>1410</v>
      </c>
      <c r="F230" s="931"/>
      <c r="G230" s="931">
        <f t="shared" si="56"/>
        <v>0</v>
      </c>
      <c r="H230" s="931"/>
      <c r="I230" s="931"/>
      <c r="J230" s="931">
        <f t="shared" si="54"/>
        <v>1410</v>
      </c>
      <c r="K230" s="931"/>
      <c r="L230" s="931">
        <v>1410</v>
      </c>
      <c r="M230" s="931"/>
      <c r="N230" s="931">
        <f t="shared" si="57"/>
        <v>0</v>
      </c>
      <c r="O230" s="931"/>
      <c r="P230" s="931"/>
      <c r="Q230" s="931">
        <f t="shared" si="55"/>
        <v>0</v>
      </c>
      <c r="R230" s="931"/>
      <c r="S230" s="931"/>
      <c r="T230" s="931"/>
      <c r="W230" s="922"/>
      <c r="X230" s="922"/>
    </row>
    <row r="231" spans="1:233" s="927" customFormat="1">
      <c r="A231" s="929">
        <v>9</v>
      </c>
      <c r="B231" s="938" t="s">
        <v>3840</v>
      </c>
      <c r="C231" s="931">
        <f t="shared" si="53"/>
        <v>1289</v>
      </c>
      <c r="D231" s="931"/>
      <c r="E231" s="931">
        <v>1289</v>
      </c>
      <c r="F231" s="931"/>
      <c r="G231" s="931">
        <f t="shared" si="56"/>
        <v>0</v>
      </c>
      <c r="H231" s="931"/>
      <c r="I231" s="931"/>
      <c r="J231" s="931">
        <f t="shared" si="54"/>
        <v>1289</v>
      </c>
      <c r="K231" s="931"/>
      <c r="L231" s="931">
        <v>1289</v>
      </c>
      <c r="M231" s="931"/>
      <c r="N231" s="931">
        <f t="shared" si="57"/>
        <v>0</v>
      </c>
      <c r="O231" s="931"/>
      <c r="P231" s="931"/>
      <c r="Q231" s="931">
        <f t="shared" si="55"/>
        <v>0</v>
      </c>
      <c r="R231" s="931"/>
      <c r="S231" s="931"/>
      <c r="T231" s="931"/>
      <c r="W231" s="922"/>
      <c r="X231" s="922"/>
      <c r="Z231" s="928"/>
      <c r="AA231" s="928"/>
      <c r="AB231" s="928"/>
      <c r="AC231" s="928"/>
      <c r="AD231" s="928"/>
      <c r="AE231" s="928"/>
      <c r="AF231" s="928"/>
      <c r="AG231" s="928"/>
      <c r="AH231" s="928"/>
      <c r="AI231" s="928"/>
      <c r="AJ231" s="928"/>
      <c r="AK231" s="928"/>
      <c r="AL231" s="928"/>
      <c r="AM231" s="928"/>
      <c r="AN231" s="928"/>
      <c r="AO231" s="928"/>
      <c r="AP231" s="928"/>
      <c r="AQ231" s="928"/>
      <c r="AR231" s="928"/>
      <c r="AS231" s="928"/>
      <c r="AT231" s="928"/>
      <c r="AU231" s="928"/>
      <c r="AV231" s="928"/>
      <c r="AW231" s="928"/>
      <c r="AX231" s="928"/>
      <c r="AY231" s="928"/>
      <c r="AZ231" s="928"/>
      <c r="BA231" s="928"/>
      <c r="BB231" s="928"/>
      <c r="BC231" s="928"/>
      <c r="BD231" s="928"/>
      <c r="BE231" s="928"/>
      <c r="BF231" s="928"/>
      <c r="BG231" s="928"/>
      <c r="BH231" s="928"/>
      <c r="BI231" s="928"/>
      <c r="BJ231" s="928"/>
      <c r="BK231" s="928"/>
      <c r="BL231" s="928"/>
      <c r="BM231" s="928"/>
      <c r="BN231" s="928"/>
      <c r="BO231" s="928"/>
      <c r="BP231" s="928"/>
      <c r="BQ231" s="928"/>
      <c r="BR231" s="928"/>
      <c r="BS231" s="928"/>
      <c r="BT231" s="928"/>
      <c r="BU231" s="928"/>
      <c r="BV231" s="928"/>
      <c r="BW231" s="928"/>
      <c r="BX231" s="928"/>
      <c r="BY231" s="928"/>
      <c r="BZ231" s="928"/>
      <c r="CA231" s="928"/>
      <c r="CB231" s="928"/>
      <c r="CC231" s="928"/>
      <c r="CD231" s="928"/>
      <c r="CE231" s="928"/>
      <c r="CF231" s="928"/>
      <c r="CG231" s="928"/>
      <c r="CH231" s="928"/>
      <c r="CI231" s="928"/>
      <c r="CJ231" s="928"/>
      <c r="CK231" s="928"/>
      <c r="CL231" s="928"/>
      <c r="CM231" s="928"/>
      <c r="CN231" s="928"/>
      <c r="CO231" s="928"/>
      <c r="CP231" s="928"/>
      <c r="CQ231" s="928"/>
      <c r="CR231" s="928"/>
      <c r="CS231" s="928"/>
      <c r="CT231" s="928"/>
      <c r="CU231" s="928"/>
      <c r="CV231" s="928"/>
      <c r="CW231" s="928"/>
      <c r="CX231" s="928"/>
      <c r="CY231" s="928"/>
      <c r="CZ231" s="928"/>
      <c r="DA231" s="928"/>
      <c r="DB231" s="928"/>
      <c r="DC231" s="928"/>
      <c r="DD231" s="928"/>
      <c r="DE231" s="928"/>
      <c r="DF231" s="928"/>
      <c r="DG231" s="928"/>
      <c r="DH231" s="928"/>
      <c r="DI231" s="928"/>
      <c r="DJ231" s="928"/>
      <c r="DK231" s="928"/>
      <c r="DL231" s="928"/>
      <c r="DM231" s="928"/>
      <c r="DN231" s="928"/>
      <c r="DO231" s="928"/>
      <c r="DP231" s="928"/>
      <c r="DQ231" s="928"/>
      <c r="DR231" s="928"/>
      <c r="DS231" s="928"/>
      <c r="DT231" s="928"/>
      <c r="DU231" s="928"/>
      <c r="DV231" s="928"/>
      <c r="DW231" s="928"/>
      <c r="DX231" s="928"/>
      <c r="DY231" s="928"/>
      <c r="DZ231" s="928"/>
      <c r="EA231" s="928"/>
      <c r="EB231" s="928"/>
      <c r="EC231" s="928"/>
      <c r="ED231" s="928"/>
      <c r="EE231" s="928"/>
      <c r="EF231" s="928"/>
      <c r="EG231" s="928"/>
      <c r="EH231" s="928"/>
      <c r="EI231" s="928"/>
      <c r="EJ231" s="928"/>
      <c r="EK231" s="928"/>
      <c r="EL231" s="928"/>
      <c r="EM231" s="928"/>
      <c r="EN231" s="928"/>
      <c r="EO231" s="928"/>
      <c r="EP231" s="928"/>
      <c r="EQ231" s="928"/>
      <c r="ER231" s="928"/>
      <c r="ES231" s="928"/>
      <c r="ET231" s="928"/>
      <c r="EU231" s="928"/>
      <c r="EV231" s="928"/>
      <c r="EW231" s="928"/>
      <c r="EX231" s="928"/>
      <c r="EY231" s="928"/>
      <c r="EZ231" s="928"/>
      <c r="FA231" s="928"/>
      <c r="FB231" s="928"/>
      <c r="FC231" s="928"/>
      <c r="FD231" s="928"/>
      <c r="FE231" s="928"/>
      <c r="FF231" s="928"/>
      <c r="FG231" s="928"/>
      <c r="FH231" s="928"/>
      <c r="FI231" s="928"/>
      <c r="FJ231" s="928"/>
      <c r="FK231" s="928"/>
      <c r="FL231" s="928"/>
      <c r="FM231" s="928"/>
      <c r="FN231" s="928"/>
      <c r="FO231" s="928"/>
      <c r="FP231" s="928"/>
      <c r="FQ231" s="928"/>
      <c r="FR231" s="928"/>
      <c r="FS231" s="928"/>
      <c r="FT231" s="928"/>
      <c r="FU231" s="928"/>
      <c r="FV231" s="928"/>
      <c r="FW231" s="928"/>
      <c r="FX231" s="928"/>
      <c r="FY231" s="928"/>
      <c r="FZ231" s="928"/>
      <c r="GA231" s="928"/>
      <c r="GB231" s="928"/>
      <c r="GC231" s="928"/>
      <c r="GD231" s="928"/>
      <c r="GE231" s="928"/>
      <c r="GF231" s="928"/>
      <c r="GG231" s="928"/>
      <c r="GH231" s="928"/>
      <c r="GI231" s="928"/>
      <c r="GJ231" s="928"/>
      <c r="GK231" s="928"/>
      <c r="GL231" s="928"/>
      <c r="GM231" s="928"/>
      <c r="GN231" s="928"/>
      <c r="GO231" s="928"/>
      <c r="GP231" s="928"/>
      <c r="GQ231" s="928"/>
      <c r="GR231" s="928"/>
      <c r="GS231" s="928"/>
      <c r="GT231" s="928"/>
      <c r="GU231" s="928"/>
      <c r="GV231" s="928"/>
      <c r="GW231" s="928"/>
      <c r="GX231" s="928"/>
      <c r="GY231" s="928"/>
      <c r="GZ231" s="928"/>
      <c r="HA231" s="928"/>
      <c r="HB231" s="928"/>
      <c r="HC231" s="928"/>
      <c r="HD231" s="928"/>
      <c r="HE231" s="928"/>
      <c r="HF231" s="928"/>
      <c r="HG231" s="928"/>
      <c r="HH231" s="928"/>
      <c r="HI231" s="928"/>
      <c r="HJ231" s="928"/>
      <c r="HK231" s="928"/>
      <c r="HL231" s="928"/>
      <c r="HM231" s="928"/>
      <c r="HN231" s="928"/>
      <c r="HO231" s="928"/>
      <c r="HP231" s="928"/>
      <c r="HQ231" s="928"/>
      <c r="HR231" s="928"/>
      <c r="HS231" s="928"/>
      <c r="HT231" s="928"/>
      <c r="HU231" s="928"/>
      <c r="HV231" s="928"/>
      <c r="HW231" s="928"/>
      <c r="HX231" s="928"/>
      <c r="HY231" s="928"/>
    </row>
    <row r="232" spans="1:233" s="928" customFormat="1">
      <c r="A232" s="929">
        <v>10</v>
      </c>
      <c r="B232" s="321" t="s">
        <v>1905</v>
      </c>
      <c r="C232" s="931">
        <f t="shared" si="53"/>
        <v>1995</v>
      </c>
      <c r="D232" s="931"/>
      <c r="E232" s="931">
        <v>1995</v>
      </c>
      <c r="F232" s="931"/>
      <c r="G232" s="931">
        <f t="shared" si="56"/>
        <v>0</v>
      </c>
      <c r="H232" s="931"/>
      <c r="I232" s="931"/>
      <c r="J232" s="931">
        <f t="shared" si="54"/>
        <v>1995</v>
      </c>
      <c r="K232" s="931"/>
      <c r="L232" s="931">
        <v>1995</v>
      </c>
      <c r="M232" s="931"/>
      <c r="N232" s="931">
        <f t="shared" si="57"/>
        <v>0</v>
      </c>
      <c r="O232" s="931"/>
      <c r="P232" s="931"/>
      <c r="Q232" s="931">
        <f t="shared" si="55"/>
        <v>0</v>
      </c>
      <c r="R232" s="931"/>
      <c r="S232" s="931"/>
      <c r="T232" s="931"/>
      <c r="W232" s="922"/>
      <c r="X232" s="922"/>
    </row>
    <row r="233" spans="1:233" s="928" customFormat="1">
      <c r="A233" s="929">
        <v>11</v>
      </c>
      <c r="B233" s="321" t="s">
        <v>1906</v>
      </c>
      <c r="C233" s="931">
        <f t="shared" si="53"/>
        <v>3361</v>
      </c>
      <c r="D233" s="931"/>
      <c r="E233" s="931">
        <v>3361</v>
      </c>
      <c r="F233" s="931"/>
      <c r="G233" s="931">
        <f t="shared" si="56"/>
        <v>0</v>
      </c>
      <c r="H233" s="931"/>
      <c r="I233" s="931"/>
      <c r="J233" s="931">
        <f t="shared" si="54"/>
        <v>3361</v>
      </c>
      <c r="K233" s="931"/>
      <c r="L233" s="931">
        <v>3361</v>
      </c>
      <c r="M233" s="931"/>
      <c r="N233" s="931">
        <f t="shared" si="57"/>
        <v>0</v>
      </c>
      <c r="O233" s="931"/>
      <c r="P233" s="931"/>
      <c r="Q233" s="931">
        <f t="shared" si="55"/>
        <v>0</v>
      </c>
      <c r="R233" s="931"/>
      <c r="S233" s="931"/>
      <c r="T233" s="931"/>
      <c r="W233" s="922"/>
      <c r="X233" s="922"/>
    </row>
    <row r="234" spans="1:233" s="928" customFormat="1">
      <c r="A234" s="929">
        <v>12</v>
      </c>
      <c r="B234" s="321" t="s">
        <v>1907</v>
      </c>
      <c r="C234" s="931">
        <f t="shared" si="53"/>
        <v>986</v>
      </c>
      <c r="D234" s="931"/>
      <c r="E234" s="931">
        <v>986</v>
      </c>
      <c r="F234" s="931"/>
      <c r="G234" s="931">
        <f t="shared" si="56"/>
        <v>0</v>
      </c>
      <c r="H234" s="931"/>
      <c r="I234" s="931"/>
      <c r="J234" s="931">
        <f t="shared" si="54"/>
        <v>986</v>
      </c>
      <c r="K234" s="931"/>
      <c r="L234" s="931">
        <v>986</v>
      </c>
      <c r="M234" s="931"/>
      <c r="N234" s="931">
        <f t="shared" si="57"/>
        <v>0</v>
      </c>
      <c r="O234" s="931"/>
      <c r="P234" s="931"/>
      <c r="Q234" s="931">
        <f t="shared" si="55"/>
        <v>0</v>
      </c>
      <c r="R234" s="931"/>
      <c r="S234" s="931"/>
      <c r="T234" s="931"/>
      <c r="W234" s="922"/>
      <c r="X234" s="922"/>
    </row>
    <row r="235" spans="1:233" s="928" customFormat="1">
      <c r="A235" s="929">
        <v>13</v>
      </c>
      <c r="B235" s="321" t="s">
        <v>1908</v>
      </c>
      <c r="C235" s="931">
        <f t="shared" si="53"/>
        <v>1639</v>
      </c>
      <c r="D235" s="931"/>
      <c r="E235" s="931">
        <v>709</v>
      </c>
      <c r="F235" s="931"/>
      <c r="G235" s="931">
        <f t="shared" si="56"/>
        <v>930</v>
      </c>
      <c r="H235" s="931"/>
      <c r="I235" s="931">
        <v>930</v>
      </c>
      <c r="J235" s="931">
        <f t="shared" si="54"/>
        <v>1639</v>
      </c>
      <c r="K235" s="931"/>
      <c r="L235" s="931">
        <v>709</v>
      </c>
      <c r="M235" s="931"/>
      <c r="N235" s="931">
        <f t="shared" si="57"/>
        <v>930</v>
      </c>
      <c r="O235" s="931"/>
      <c r="P235" s="931">
        <v>930</v>
      </c>
      <c r="Q235" s="931">
        <f t="shared" si="55"/>
        <v>0</v>
      </c>
      <c r="R235" s="931"/>
      <c r="S235" s="931"/>
      <c r="T235" s="931"/>
      <c r="W235" s="922"/>
      <c r="X235" s="922"/>
    </row>
    <row r="236" spans="1:233" s="928" customFormat="1">
      <c r="A236" s="929">
        <v>14</v>
      </c>
      <c r="B236" s="321" t="s">
        <v>1909</v>
      </c>
      <c r="C236" s="931">
        <f t="shared" si="53"/>
        <v>900</v>
      </c>
      <c r="D236" s="931"/>
      <c r="E236" s="931">
        <v>900</v>
      </c>
      <c r="F236" s="931"/>
      <c r="G236" s="931">
        <f t="shared" si="56"/>
        <v>0</v>
      </c>
      <c r="H236" s="931"/>
      <c r="I236" s="931"/>
      <c r="J236" s="931">
        <f t="shared" si="54"/>
        <v>900</v>
      </c>
      <c r="K236" s="931"/>
      <c r="L236" s="931">
        <v>900</v>
      </c>
      <c r="M236" s="931"/>
      <c r="N236" s="931">
        <f t="shared" si="57"/>
        <v>0</v>
      </c>
      <c r="O236" s="931"/>
      <c r="P236" s="931"/>
      <c r="Q236" s="931">
        <f t="shared" si="55"/>
        <v>0</v>
      </c>
      <c r="R236" s="931"/>
      <c r="S236" s="931"/>
      <c r="T236" s="931"/>
      <c r="W236" s="922"/>
      <c r="X236" s="922"/>
    </row>
    <row r="237" spans="1:233" s="928" customFormat="1">
      <c r="A237" s="929">
        <v>15</v>
      </c>
      <c r="B237" s="321" t="s">
        <v>1910</v>
      </c>
      <c r="C237" s="931">
        <f t="shared" si="53"/>
        <v>2242</v>
      </c>
      <c r="D237" s="931"/>
      <c r="E237" s="931">
        <v>2242</v>
      </c>
      <c r="F237" s="931"/>
      <c r="G237" s="931">
        <f t="shared" si="56"/>
        <v>0</v>
      </c>
      <c r="H237" s="931"/>
      <c r="I237" s="931"/>
      <c r="J237" s="931">
        <f t="shared" si="54"/>
        <v>2242</v>
      </c>
      <c r="K237" s="931"/>
      <c r="L237" s="931">
        <v>2242</v>
      </c>
      <c r="M237" s="931"/>
      <c r="N237" s="931">
        <f t="shared" si="57"/>
        <v>0</v>
      </c>
      <c r="O237" s="931"/>
      <c r="P237" s="931"/>
      <c r="Q237" s="931">
        <f t="shared" si="55"/>
        <v>0</v>
      </c>
      <c r="R237" s="931"/>
      <c r="S237" s="931"/>
      <c r="T237" s="931"/>
      <c r="W237" s="922"/>
      <c r="X237" s="922"/>
    </row>
    <row r="238" spans="1:233" s="928" customFormat="1" ht="25.5">
      <c r="A238" s="929">
        <v>16</v>
      </c>
      <c r="B238" s="321" t="s">
        <v>1911</v>
      </c>
      <c r="C238" s="931">
        <f t="shared" si="53"/>
        <v>1100</v>
      </c>
      <c r="D238" s="931"/>
      <c r="E238" s="931">
        <v>1100</v>
      </c>
      <c r="F238" s="931"/>
      <c r="G238" s="931">
        <f t="shared" si="56"/>
        <v>0</v>
      </c>
      <c r="H238" s="931"/>
      <c r="I238" s="931"/>
      <c r="J238" s="931">
        <f t="shared" si="54"/>
        <v>1100</v>
      </c>
      <c r="K238" s="931"/>
      <c r="L238" s="931">
        <v>1100</v>
      </c>
      <c r="M238" s="931"/>
      <c r="N238" s="931">
        <f t="shared" si="57"/>
        <v>0</v>
      </c>
      <c r="O238" s="931"/>
      <c r="P238" s="931"/>
      <c r="Q238" s="931">
        <f t="shared" si="55"/>
        <v>0</v>
      </c>
      <c r="R238" s="931"/>
      <c r="S238" s="931"/>
      <c r="T238" s="931"/>
      <c r="W238" s="922"/>
      <c r="X238" s="922"/>
    </row>
    <row r="239" spans="1:233" s="928" customFormat="1" ht="25.5">
      <c r="A239" s="929">
        <v>17</v>
      </c>
      <c r="B239" s="321" t="s">
        <v>3841</v>
      </c>
      <c r="C239" s="931">
        <f t="shared" si="53"/>
        <v>662</v>
      </c>
      <c r="D239" s="931"/>
      <c r="E239" s="931">
        <v>662</v>
      </c>
      <c r="F239" s="931"/>
      <c r="G239" s="931">
        <f t="shared" si="56"/>
        <v>0</v>
      </c>
      <c r="H239" s="931"/>
      <c r="I239" s="931"/>
      <c r="J239" s="931">
        <f t="shared" si="54"/>
        <v>662</v>
      </c>
      <c r="K239" s="931"/>
      <c r="L239" s="931">
        <v>662</v>
      </c>
      <c r="M239" s="931"/>
      <c r="N239" s="931">
        <f t="shared" si="57"/>
        <v>0</v>
      </c>
      <c r="O239" s="931"/>
      <c r="P239" s="931"/>
      <c r="Q239" s="931">
        <f t="shared" si="55"/>
        <v>0</v>
      </c>
      <c r="R239" s="931"/>
      <c r="S239" s="931"/>
      <c r="T239" s="931"/>
      <c r="W239" s="922"/>
      <c r="X239" s="922"/>
    </row>
    <row r="240" spans="1:233" s="928" customFormat="1">
      <c r="A240" s="929">
        <v>18</v>
      </c>
      <c r="B240" s="321" t="s">
        <v>3842</v>
      </c>
      <c r="C240" s="931">
        <f t="shared" si="53"/>
        <v>400</v>
      </c>
      <c r="D240" s="931"/>
      <c r="E240" s="931">
        <v>400</v>
      </c>
      <c r="F240" s="931"/>
      <c r="G240" s="931">
        <f t="shared" si="56"/>
        <v>0</v>
      </c>
      <c r="H240" s="931"/>
      <c r="I240" s="931"/>
      <c r="J240" s="931">
        <f t="shared" si="54"/>
        <v>400</v>
      </c>
      <c r="K240" s="931"/>
      <c r="L240" s="931">
        <v>400</v>
      </c>
      <c r="M240" s="931"/>
      <c r="N240" s="931">
        <f t="shared" si="57"/>
        <v>0</v>
      </c>
      <c r="O240" s="931"/>
      <c r="P240" s="931"/>
      <c r="Q240" s="931">
        <f t="shared" si="55"/>
        <v>0</v>
      </c>
      <c r="R240" s="931"/>
      <c r="S240" s="931"/>
      <c r="T240" s="931"/>
      <c r="W240" s="922"/>
      <c r="X240" s="922"/>
    </row>
    <row r="241" spans="1:233" s="928" customFormat="1">
      <c r="A241" s="929">
        <v>19</v>
      </c>
      <c r="B241" s="321" t="s">
        <v>3843</v>
      </c>
      <c r="C241" s="931">
        <f t="shared" si="53"/>
        <v>200</v>
      </c>
      <c r="D241" s="931"/>
      <c r="E241" s="931">
        <v>200</v>
      </c>
      <c r="F241" s="931"/>
      <c r="G241" s="931">
        <f t="shared" si="56"/>
        <v>0</v>
      </c>
      <c r="H241" s="931"/>
      <c r="I241" s="931"/>
      <c r="J241" s="931">
        <f t="shared" si="54"/>
        <v>200</v>
      </c>
      <c r="K241" s="931"/>
      <c r="L241" s="931">
        <v>200</v>
      </c>
      <c r="M241" s="931"/>
      <c r="N241" s="931">
        <f t="shared" si="57"/>
        <v>0</v>
      </c>
      <c r="O241" s="931"/>
      <c r="P241" s="931"/>
      <c r="Q241" s="931">
        <f t="shared" si="55"/>
        <v>0</v>
      </c>
      <c r="R241" s="931"/>
      <c r="S241" s="931"/>
      <c r="T241" s="931"/>
      <c r="W241" s="922"/>
      <c r="X241" s="922"/>
    </row>
    <row r="242" spans="1:233" s="928" customFormat="1">
      <c r="A242" s="929">
        <v>20</v>
      </c>
      <c r="B242" s="321" t="s">
        <v>3844</v>
      </c>
      <c r="C242" s="931">
        <f t="shared" si="53"/>
        <v>5486</v>
      </c>
      <c r="D242" s="931"/>
      <c r="E242" s="931">
        <v>5486</v>
      </c>
      <c r="F242" s="931"/>
      <c r="G242" s="931">
        <f t="shared" si="56"/>
        <v>0</v>
      </c>
      <c r="H242" s="931"/>
      <c r="I242" s="931"/>
      <c r="J242" s="931">
        <f t="shared" si="54"/>
        <v>5486</v>
      </c>
      <c r="K242" s="931"/>
      <c r="L242" s="931">
        <v>5486</v>
      </c>
      <c r="M242" s="931"/>
      <c r="N242" s="931">
        <f t="shared" si="57"/>
        <v>0</v>
      </c>
      <c r="O242" s="931"/>
      <c r="P242" s="931"/>
      <c r="Q242" s="931">
        <f t="shared" si="55"/>
        <v>0</v>
      </c>
      <c r="R242" s="931"/>
      <c r="S242" s="931"/>
      <c r="T242" s="931"/>
      <c r="W242" s="922"/>
      <c r="X242" s="922"/>
    </row>
    <row r="243" spans="1:233" s="928" customFormat="1" ht="25.5">
      <c r="A243" s="929">
        <v>21</v>
      </c>
      <c r="B243" s="321" t="s">
        <v>1912</v>
      </c>
      <c r="C243" s="931">
        <f t="shared" si="53"/>
        <v>867</v>
      </c>
      <c r="D243" s="931"/>
      <c r="E243" s="931">
        <v>867</v>
      </c>
      <c r="F243" s="931"/>
      <c r="G243" s="931">
        <f t="shared" si="56"/>
        <v>0</v>
      </c>
      <c r="H243" s="931"/>
      <c r="I243" s="931"/>
      <c r="J243" s="931">
        <f t="shared" si="54"/>
        <v>867</v>
      </c>
      <c r="K243" s="931"/>
      <c r="L243" s="931">
        <v>867</v>
      </c>
      <c r="M243" s="931"/>
      <c r="N243" s="931">
        <f t="shared" si="57"/>
        <v>0</v>
      </c>
      <c r="O243" s="931"/>
      <c r="P243" s="931"/>
      <c r="Q243" s="931">
        <f t="shared" si="55"/>
        <v>0</v>
      </c>
      <c r="R243" s="931"/>
      <c r="S243" s="931"/>
      <c r="T243" s="931"/>
      <c r="W243" s="922"/>
      <c r="X243" s="922"/>
    </row>
    <row r="244" spans="1:233" s="927" customFormat="1">
      <c r="A244" s="925" t="s">
        <v>1721</v>
      </c>
      <c r="B244" s="926" t="s">
        <v>1913</v>
      </c>
      <c r="C244" s="309">
        <f t="shared" ref="C244:T244" si="58">SUBTOTAL(9,C245:C254)</f>
        <v>37882</v>
      </c>
      <c r="D244" s="309">
        <f t="shared" si="58"/>
        <v>0</v>
      </c>
      <c r="E244" s="309">
        <f t="shared" si="58"/>
        <v>37882</v>
      </c>
      <c r="F244" s="309">
        <f t="shared" si="58"/>
        <v>0</v>
      </c>
      <c r="G244" s="309">
        <f t="shared" si="58"/>
        <v>0</v>
      </c>
      <c r="H244" s="309">
        <f t="shared" si="58"/>
        <v>0</v>
      </c>
      <c r="I244" s="309">
        <f t="shared" si="58"/>
        <v>0</v>
      </c>
      <c r="J244" s="309">
        <f t="shared" si="58"/>
        <v>36811</v>
      </c>
      <c r="K244" s="309">
        <f t="shared" si="58"/>
        <v>0</v>
      </c>
      <c r="L244" s="309">
        <f t="shared" si="58"/>
        <v>36811</v>
      </c>
      <c r="M244" s="309">
        <f t="shared" si="58"/>
        <v>0</v>
      </c>
      <c r="N244" s="309">
        <f t="shared" si="58"/>
        <v>0</v>
      </c>
      <c r="O244" s="309">
        <f t="shared" si="58"/>
        <v>0</v>
      </c>
      <c r="P244" s="309">
        <f t="shared" si="58"/>
        <v>0</v>
      </c>
      <c r="Q244" s="309">
        <f t="shared" si="58"/>
        <v>1071</v>
      </c>
      <c r="R244" s="309">
        <f t="shared" si="58"/>
        <v>0</v>
      </c>
      <c r="S244" s="309">
        <f t="shared" si="58"/>
        <v>0</v>
      </c>
      <c r="T244" s="309">
        <f t="shared" si="58"/>
        <v>0</v>
      </c>
      <c r="W244" s="922"/>
      <c r="X244" s="922"/>
      <c r="Z244" s="928"/>
      <c r="AA244" s="928"/>
      <c r="AB244" s="928"/>
      <c r="AC244" s="928"/>
      <c r="AD244" s="928"/>
      <c r="AE244" s="928"/>
      <c r="AF244" s="928"/>
      <c r="AG244" s="928"/>
      <c r="AH244" s="928"/>
      <c r="AI244" s="928"/>
      <c r="AJ244" s="928"/>
      <c r="AK244" s="928"/>
      <c r="AL244" s="928"/>
      <c r="AM244" s="928"/>
      <c r="AN244" s="928"/>
      <c r="AO244" s="928"/>
      <c r="AP244" s="928"/>
      <c r="AQ244" s="928"/>
      <c r="AR244" s="928"/>
      <c r="AS244" s="928"/>
      <c r="AT244" s="928"/>
      <c r="AU244" s="928"/>
      <c r="AV244" s="928"/>
      <c r="AW244" s="928"/>
      <c r="AX244" s="928"/>
      <c r="AY244" s="928"/>
      <c r="AZ244" s="928"/>
      <c r="BA244" s="928"/>
      <c r="BB244" s="928"/>
      <c r="BC244" s="928"/>
      <c r="BD244" s="928"/>
      <c r="BE244" s="928"/>
      <c r="BF244" s="928"/>
      <c r="BG244" s="928"/>
      <c r="BH244" s="928"/>
      <c r="BI244" s="928"/>
      <c r="BJ244" s="928"/>
      <c r="BK244" s="928"/>
      <c r="BL244" s="928"/>
      <c r="BM244" s="928"/>
      <c r="BN244" s="928"/>
      <c r="BO244" s="928"/>
      <c r="BP244" s="928"/>
      <c r="BQ244" s="928"/>
      <c r="BR244" s="928"/>
      <c r="BS244" s="928"/>
      <c r="BT244" s="928"/>
      <c r="BU244" s="928"/>
      <c r="BV244" s="928"/>
      <c r="BW244" s="928"/>
      <c r="BX244" s="928"/>
      <c r="BY244" s="928"/>
      <c r="BZ244" s="928"/>
      <c r="CA244" s="928"/>
      <c r="CB244" s="928"/>
      <c r="CC244" s="928"/>
      <c r="CD244" s="928"/>
      <c r="CE244" s="928"/>
      <c r="CF244" s="928"/>
      <c r="CG244" s="928"/>
      <c r="CH244" s="928"/>
      <c r="CI244" s="928"/>
      <c r="CJ244" s="928"/>
      <c r="CK244" s="928"/>
      <c r="CL244" s="928"/>
      <c r="CM244" s="928"/>
      <c r="CN244" s="928"/>
      <c r="CO244" s="928"/>
      <c r="CP244" s="928"/>
      <c r="CQ244" s="928"/>
      <c r="CR244" s="928"/>
      <c r="CS244" s="928"/>
      <c r="CT244" s="928"/>
      <c r="CU244" s="928"/>
      <c r="CV244" s="928"/>
      <c r="CW244" s="928"/>
      <c r="CX244" s="928"/>
      <c r="CY244" s="928"/>
      <c r="CZ244" s="928"/>
      <c r="DA244" s="928"/>
      <c r="DB244" s="928"/>
      <c r="DC244" s="928"/>
      <c r="DD244" s="928"/>
      <c r="DE244" s="928"/>
      <c r="DF244" s="928"/>
      <c r="DG244" s="928"/>
      <c r="DH244" s="928"/>
      <c r="DI244" s="928"/>
      <c r="DJ244" s="928"/>
      <c r="DK244" s="928"/>
      <c r="DL244" s="928"/>
      <c r="DM244" s="928"/>
      <c r="DN244" s="928"/>
      <c r="DO244" s="928"/>
      <c r="DP244" s="928"/>
      <c r="DQ244" s="928"/>
      <c r="DR244" s="928"/>
      <c r="DS244" s="928"/>
      <c r="DT244" s="928"/>
      <c r="DU244" s="928"/>
      <c r="DV244" s="928"/>
      <c r="DW244" s="928"/>
      <c r="DX244" s="928"/>
      <c r="DY244" s="928"/>
      <c r="DZ244" s="928"/>
      <c r="EA244" s="928"/>
      <c r="EB244" s="928"/>
      <c r="EC244" s="928"/>
      <c r="ED244" s="928"/>
      <c r="EE244" s="928"/>
      <c r="EF244" s="928"/>
      <c r="EG244" s="928"/>
      <c r="EH244" s="928"/>
      <c r="EI244" s="928"/>
      <c r="EJ244" s="928"/>
      <c r="EK244" s="928"/>
      <c r="EL244" s="928"/>
      <c r="EM244" s="928"/>
      <c r="EN244" s="928"/>
      <c r="EO244" s="928"/>
      <c r="EP244" s="928"/>
      <c r="EQ244" s="928"/>
      <c r="ER244" s="928"/>
      <c r="ES244" s="928"/>
      <c r="ET244" s="928"/>
      <c r="EU244" s="928"/>
      <c r="EV244" s="928"/>
      <c r="EW244" s="928"/>
      <c r="EX244" s="928"/>
      <c r="EY244" s="928"/>
      <c r="EZ244" s="928"/>
      <c r="FA244" s="928"/>
      <c r="FB244" s="928"/>
      <c r="FC244" s="928"/>
      <c r="FD244" s="928"/>
      <c r="FE244" s="928"/>
      <c r="FF244" s="928"/>
      <c r="FG244" s="928"/>
      <c r="FH244" s="928"/>
      <c r="FI244" s="928"/>
      <c r="FJ244" s="928"/>
      <c r="FK244" s="928"/>
      <c r="FL244" s="928"/>
      <c r="FM244" s="928"/>
      <c r="FN244" s="928"/>
      <c r="FO244" s="928"/>
      <c r="FP244" s="928"/>
      <c r="FQ244" s="928"/>
      <c r="FR244" s="928"/>
      <c r="FS244" s="928"/>
      <c r="FT244" s="928"/>
      <c r="FU244" s="928"/>
      <c r="FV244" s="928"/>
      <c r="FW244" s="928"/>
      <c r="FX244" s="928"/>
      <c r="FY244" s="928"/>
      <c r="FZ244" s="928"/>
      <c r="GA244" s="928"/>
      <c r="GB244" s="928"/>
      <c r="GC244" s="928"/>
      <c r="GD244" s="928"/>
      <c r="GE244" s="928"/>
      <c r="GF244" s="928"/>
      <c r="GG244" s="928"/>
      <c r="GH244" s="928"/>
      <c r="GI244" s="928"/>
      <c r="GJ244" s="928"/>
      <c r="GK244" s="928"/>
      <c r="GL244" s="928"/>
      <c r="GM244" s="928"/>
      <c r="GN244" s="928"/>
      <c r="GO244" s="928"/>
      <c r="GP244" s="928"/>
      <c r="GQ244" s="928"/>
      <c r="GR244" s="928"/>
      <c r="GS244" s="928"/>
      <c r="GT244" s="928"/>
      <c r="GU244" s="928"/>
      <c r="GV244" s="928"/>
      <c r="GW244" s="928"/>
      <c r="GX244" s="928"/>
      <c r="GY244" s="928"/>
      <c r="GZ244" s="928"/>
      <c r="HA244" s="928"/>
      <c r="HB244" s="928"/>
      <c r="HC244" s="928"/>
      <c r="HD244" s="928"/>
      <c r="HE244" s="928"/>
      <c r="HF244" s="928"/>
      <c r="HG244" s="928"/>
      <c r="HH244" s="928"/>
      <c r="HI244" s="928"/>
      <c r="HJ244" s="928"/>
      <c r="HK244" s="928"/>
      <c r="HL244" s="928"/>
      <c r="HM244" s="928"/>
      <c r="HN244" s="928"/>
      <c r="HO244" s="928"/>
      <c r="HP244" s="928"/>
      <c r="HQ244" s="928"/>
      <c r="HR244" s="928"/>
      <c r="HS244" s="928"/>
      <c r="HT244" s="928"/>
      <c r="HU244" s="928"/>
      <c r="HV244" s="928"/>
      <c r="HW244" s="928"/>
      <c r="HX244" s="928"/>
      <c r="HY244" s="928"/>
    </row>
    <row r="245" spans="1:233" s="927" customFormat="1">
      <c r="A245" s="929">
        <v>1</v>
      </c>
      <c r="B245" s="930" t="s">
        <v>1914</v>
      </c>
      <c r="C245" s="931">
        <f t="shared" ref="C245:C254" si="59">SUM(D245:F245)+G245</f>
        <v>4310</v>
      </c>
      <c r="D245" s="931"/>
      <c r="E245" s="931">
        <v>4310</v>
      </c>
      <c r="F245" s="931"/>
      <c r="G245" s="931">
        <f t="shared" ref="G245:G254" si="60">SUM(H245:I245)</f>
        <v>0</v>
      </c>
      <c r="H245" s="931"/>
      <c r="I245" s="931"/>
      <c r="J245" s="931">
        <f t="shared" ref="J245:J254" si="61">SUM(K245:M245)+N245</f>
        <v>3309</v>
      </c>
      <c r="K245" s="931"/>
      <c r="L245" s="931">
        <v>3309</v>
      </c>
      <c r="M245" s="931"/>
      <c r="N245" s="931">
        <f t="shared" ref="N245:N254" si="62">SUM(O245:P245)</f>
        <v>0</v>
      </c>
      <c r="O245" s="931"/>
      <c r="P245" s="931"/>
      <c r="Q245" s="931">
        <f t="shared" si="55"/>
        <v>1001</v>
      </c>
      <c r="R245" s="931"/>
      <c r="S245" s="931"/>
      <c r="T245" s="931"/>
      <c r="W245" s="922"/>
      <c r="X245" s="922"/>
      <c r="Z245" s="928"/>
      <c r="AA245" s="928"/>
      <c r="AB245" s="928"/>
      <c r="AC245" s="928"/>
      <c r="AD245" s="928"/>
      <c r="AE245" s="928"/>
      <c r="AF245" s="928"/>
      <c r="AG245" s="928"/>
      <c r="AH245" s="928"/>
      <c r="AI245" s="928"/>
      <c r="AJ245" s="928"/>
      <c r="AK245" s="928"/>
      <c r="AL245" s="928"/>
      <c r="AM245" s="928"/>
      <c r="AN245" s="928"/>
      <c r="AO245" s="928"/>
      <c r="AP245" s="928"/>
      <c r="AQ245" s="928"/>
      <c r="AR245" s="928"/>
      <c r="AS245" s="928"/>
      <c r="AT245" s="928"/>
      <c r="AU245" s="928"/>
      <c r="AV245" s="928"/>
      <c r="AW245" s="928"/>
      <c r="AX245" s="928"/>
      <c r="AY245" s="928"/>
      <c r="AZ245" s="928"/>
      <c r="BA245" s="928"/>
      <c r="BB245" s="928"/>
      <c r="BC245" s="928"/>
      <c r="BD245" s="928"/>
      <c r="BE245" s="928"/>
      <c r="BF245" s="928"/>
      <c r="BG245" s="928"/>
      <c r="BH245" s="928"/>
      <c r="BI245" s="928"/>
      <c r="BJ245" s="928"/>
      <c r="BK245" s="928"/>
      <c r="BL245" s="928"/>
      <c r="BM245" s="928"/>
      <c r="BN245" s="928"/>
      <c r="BO245" s="928"/>
      <c r="BP245" s="928"/>
      <c r="BQ245" s="928"/>
      <c r="BR245" s="928"/>
      <c r="BS245" s="928"/>
      <c r="BT245" s="928"/>
      <c r="BU245" s="928"/>
      <c r="BV245" s="928"/>
      <c r="BW245" s="928"/>
      <c r="BX245" s="928"/>
      <c r="BY245" s="928"/>
      <c r="BZ245" s="928"/>
      <c r="CA245" s="928"/>
      <c r="CB245" s="928"/>
      <c r="CC245" s="928"/>
      <c r="CD245" s="928"/>
      <c r="CE245" s="928"/>
      <c r="CF245" s="928"/>
      <c r="CG245" s="928"/>
      <c r="CH245" s="928"/>
      <c r="CI245" s="928"/>
      <c r="CJ245" s="928"/>
      <c r="CK245" s="928"/>
      <c r="CL245" s="928"/>
      <c r="CM245" s="928"/>
      <c r="CN245" s="928"/>
      <c r="CO245" s="928"/>
      <c r="CP245" s="928"/>
      <c r="CQ245" s="928"/>
      <c r="CR245" s="928"/>
      <c r="CS245" s="928"/>
      <c r="CT245" s="928"/>
      <c r="CU245" s="928"/>
      <c r="CV245" s="928"/>
      <c r="CW245" s="928"/>
      <c r="CX245" s="928"/>
      <c r="CY245" s="928"/>
      <c r="CZ245" s="928"/>
      <c r="DA245" s="928"/>
      <c r="DB245" s="928"/>
      <c r="DC245" s="928"/>
      <c r="DD245" s="928"/>
      <c r="DE245" s="928"/>
      <c r="DF245" s="928"/>
      <c r="DG245" s="928"/>
      <c r="DH245" s="928"/>
      <c r="DI245" s="928"/>
      <c r="DJ245" s="928"/>
      <c r="DK245" s="928"/>
      <c r="DL245" s="928"/>
      <c r="DM245" s="928"/>
      <c r="DN245" s="928"/>
      <c r="DO245" s="928"/>
      <c r="DP245" s="928"/>
      <c r="DQ245" s="928"/>
      <c r="DR245" s="928"/>
      <c r="DS245" s="928"/>
      <c r="DT245" s="928"/>
      <c r="DU245" s="928"/>
      <c r="DV245" s="928"/>
      <c r="DW245" s="928"/>
      <c r="DX245" s="928"/>
      <c r="DY245" s="928"/>
      <c r="DZ245" s="928"/>
      <c r="EA245" s="928"/>
      <c r="EB245" s="928"/>
      <c r="EC245" s="928"/>
      <c r="ED245" s="928"/>
      <c r="EE245" s="928"/>
      <c r="EF245" s="928"/>
      <c r="EG245" s="928"/>
      <c r="EH245" s="928"/>
      <c r="EI245" s="928"/>
      <c r="EJ245" s="928"/>
      <c r="EK245" s="928"/>
      <c r="EL245" s="928"/>
      <c r="EM245" s="928"/>
      <c r="EN245" s="928"/>
      <c r="EO245" s="928"/>
      <c r="EP245" s="928"/>
      <c r="EQ245" s="928"/>
      <c r="ER245" s="928"/>
      <c r="ES245" s="928"/>
      <c r="ET245" s="928"/>
      <c r="EU245" s="928"/>
      <c r="EV245" s="928"/>
      <c r="EW245" s="928"/>
      <c r="EX245" s="928"/>
      <c r="EY245" s="928"/>
      <c r="EZ245" s="928"/>
      <c r="FA245" s="928"/>
      <c r="FB245" s="928"/>
      <c r="FC245" s="928"/>
      <c r="FD245" s="928"/>
      <c r="FE245" s="928"/>
      <c r="FF245" s="928"/>
      <c r="FG245" s="928"/>
      <c r="FH245" s="928"/>
      <c r="FI245" s="928"/>
      <c r="FJ245" s="928"/>
      <c r="FK245" s="928"/>
      <c r="FL245" s="928"/>
      <c r="FM245" s="928"/>
      <c r="FN245" s="928"/>
      <c r="FO245" s="928"/>
      <c r="FP245" s="928"/>
      <c r="FQ245" s="928"/>
      <c r="FR245" s="928"/>
      <c r="FS245" s="928"/>
      <c r="FT245" s="928"/>
      <c r="FU245" s="928"/>
      <c r="FV245" s="928"/>
      <c r="FW245" s="928"/>
      <c r="FX245" s="928"/>
      <c r="FY245" s="928"/>
      <c r="FZ245" s="928"/>
      <c r="GA245" s="928"/>
      <c r="GB245" s="928"/>
      <c r="GC245" s="928"/>
      <c r="GD245" s="928"/>
      <c r="GE245" s="928"/>
      <c r="GF245" s="928"/>
      <c r="GG245" s="928"/>
      <c r="GH245" s="928"/>
      <c r="GI245" s="928"/>
      <c r="GJ245" s="928"/>
      <c r="GK245" s="928"/>
      <c r="GL245" s="928"/>
      <c r="GM245" s="928"/>
      <c r="GN245" s="928"/>
      <c r="GO245" s="928"/>
      <c r="GP245" s="928"/>
      <c r="GQ245" s="928"/>
      <c r="GR245" s="928"/>
      <c r="GS245" s="928"/>
      <c r="GT245" s="928"/>
      <c r="GU245" s="928"/>
      <c r="GV245" s="928"/>
      <c r="GW245" s="928"/>
      <c r="GX245" s="928"/>
      <c r="GY245" s="928"/>
      <c r="GZ245" s="928"/>
      <c r="HA245" s="928"/>
      <c r="HB245" s="928"/>
      <c r="HC245" s="928"/>
      <c r="HD245" s="928"/>
      <c r="HE245" s="928"/>
      <c r="HF245" s="928"/>
      <c r="HG245" s="928"/>
      <c r="HH245" s="928"/>
      <c r="HI245" s="928"/>
      <c r="HJ245" s="928"/>
      <c r="HK245" s="928"/>
      <c r="HL245" s="928"/>
      <c r="HM245" s="928"/>
      <c r="HN245" s="928"/>
      <c r="HO245" s="928"/>
      <c r="HP245" s="928"/>
      <c r="HQ245" s="928"/>
      <c r="HR245" s="928"/>
      <c r="HS245" s="928"/>
      <c r="HT245" s="928"/>
      <c r="HU245" s="928"/>
      <c r="HV245" s="928"/>
      <c r="HW245" s="928"/>
      <c r="HX245" s="928"/>
      <c r="HY245" s="928"/>
    </row>
    <row r="246" spans="1:233" s="928" customFormat="1">
      <c r="A246" s="929">
        <v>2</v>
      </c>
      <c r="B246" s="321" t="s">
        <v>1915</v>
      </c>
      <c r="C246" s="931">
        <f t="shared" si="59"/>
        <v>955</v>
      </c>
      <c r="D246" s="931"/>
      <c r="E246" s="931">
        <v>955</v>
      </c>
      <c r="F246" s="931"/>
      <c r="G246" s="931">
        <f t="shared" si="60"/>
        <v>0</v>
      </c>
      <c r="H246" s="931"/>
      <c r="I246" s="931"/>
      <c r="J246" s="931">
        <f t="shared" si="61"/>
        <v>955</v>
      </c>
      <c r="K246" s="931"/>
      <c r="L246" s="931">
        <v>955</v>
      </c>
      <c r="M246" s="931"/>
      <c r="N246" s="931">
        <f t="shared" si="62"/>
        <v>0</v>
      </c>
      <c r="O246" s="931"/>
      <c r="P246" s="931"/>
      <c r="Q246" s="931">
        <f t="shared" si="55"/>
        <v>0</v>
      </c>
      <c r="R246" s="931"/>
      <c r="S246" s="931"/>
      <c r="T246" s="931"/>
      <c r="W246" s="922"/>
      <c r="X246" s="922"/>
    </row>
    <row r="247" spans="1:233" s="927" customFormat="1">
      <c r="A247" s="929">
        <v>3</v>
      </c>
      <c r="B247" s="930" t="s">
        <v>1916</v>
      </c>
      <c r="C247" s="931">
        <f t="shared" si="59"/>
        <v>2298</v>
      </c>
      <c r="D247" s="931"/>
      <c r="E247" s="931">
        <v>2298</v>
      </c>
      <c r="F247" s="931"/>
      <c r="G247" s="931">
        <f t="shared" si="60"/>
        <v>0</v>
      </c>
      <c r="H247" s="931"/>
      <c r="I247" s="931"/>
      <c r="J247" s="931">
        <f t="shared" si="61"/>
        <v>2298</v>
      </c>
      <c r="K247" s="931"/>
      <c r="L247" s="931">
        <v>2298</v>
      </c>
      <c r="M247" s="931"/>
      <c r="N247" s="931">
        <f t="shared" si="62"/>
        <v>0</v>
      </c>
      <c r="O247" s="931"/>
      <c r="P247" s="931"/>
      <c r="Q247" s="931">
        <f t="shared" si="55"/>
        <v>0</v>
      </c>
      <c r="R247" s="931"/>
      <c r="S247" s="931"/>
      <c r="T247" s="931"/>
      <c r="W247" s="922"/>
      <c r="X247" s="922"/>
      <c r="Z247" s="928"/>
      <c r="AA247" s="928"/>
      <c r="AB247" s="928"/>
      <c r="AC247" s="928"/>
      <c r="AD247" s="928"/>
      <c r="AE247" s="928"/>
      <c r="AF247" s="928"/>
      <c r="AG247" s="928"/>
      <c r="AH247" s="928"/>
      <c r="AI247" s="928"/>
      <c r="AJ247" s="928"/>
      <c r="AK247" s="928"/>
      <c r="AL247" s="928"/>
      <c r="AM247" s="928"/>
      <c r="AN247" s="928"/>
      <c r="AO247" s="928"/>
      <c r="AP247" s="928"/>
      <c r="AQ247" s="928"/>
      <c r="AR247" s="928"/>
      <c r="AS247" s="928"/>
      <c r="AT247" s="928"/>
      <c r="AU247" s="928"/>
      <c r="AV247" s="928"/>
      <c r="AW247" s="928"/>
      <c r="AX247" s="928"/>
      <c r="AY247" s="928"/>
      <c r="AZ247" s="928"/>
      <c r="BA247" s="928"/>
      <c r="BB247" s="928"/>
      <c r="BC247" s="928"/>
      <c r="BD247" s="928"/>
      <c r="BE247" s="928"/>
      <c r="BF247" s="928"/>
      <c r="BG247" s="928"/>
      <c r="BH247" s="928"/>
      <c r="BI247" s="928"/>
      <c r="BJ247" s="928"/>
      <c r="BK247" s="928"/>
      <c r="BL247" s="928"/>
      <c r="BM247" s="928"/>
      <c r="BN247" s="928"/>
      <c r="BO247" s="928"/>
      <c r="BP247" s="928"/>
      <c r="BQ247" s="928"/>
      <c r="BR247" s="928"/>
      <c r="BS247" s="928"/>
      <c r="BT247" s="928"/>
      <c r="BU247" s="928"/>
      <c r="BV247" s="928"/>
      <c r="BW247" s="928"/>
      <c r="BX247" s="928"/>
      <c r="BY247" s="928"/>
      <c r="BZ247" s="928"/>
      <c r="CA247" s="928"/>
      <c r="CB247" s="928"/>
      <c r="CC247" s="928"/>
      <c r="CD247" s="928"/>
      <c r="CE247" s="928"/>
      <c r="CF247" s="928"/>
      <c r="CG247" s="928"/>
      <c r="CH247" s="928"/>
      <c r="CI247" s="928"/>
      <c r="CJ247" s="928"/>
      <c r="CK247" s="928"/>
      <c r="CL247" s="928"/>
      <c r="CM247" s="928"/>
      <c r="CN247" s="928"/>
      <c r="CO247" s="928"/>
      <c r="CP247" s="928"/>
      <c r="CQ247" s="928"/>
      <c r="CR247" s="928"/>
      <c r="CS247" s="928"/>
      <c r="CT247" s="928"/>
      <c r="CU247" s="928"/>
      <c r="CV247" s="928"/>
      <c r="CW247" s="928"/>
      <c r="CX247" s="928"/>
      <c r="CY247" s="928"/>
      <c r="CZ247" s="928"/>
      <c r="DA247" s="928"/>
      <c r="DB247" s="928"/>
      <c r="DC247" s="928"/>
      <c r="DD247" s="928"/>
      <c r="DE247" s="928"/>
      <c r="DF247" s="928"/>
      <c r="DG247" s="928"/>
      <c r="DH247" s="928"/>
      <c r="DI247" s="928"/>
      <c r="DJ247" s="928"/>
      <c r="DK247" s="928"/>
      <c r="DL247" s="928"/>
      <c r="DM247" s="928"/>
      <c r="DN247" s="928"/>
      <c r="DO247" s="928"/>
      <c r="DP247" s="928"/>
      <c r="DQ247" s="928"/>
      <c r="DR247" s="928"/>
      <c r="DS247" s="928"/>
      <c r="DT247" s="928"/>
      <c r="DU247" s="928"/>
      <c r="DV247" s="928"/>
      <c r="DW247" s="928"/>
      <c r="DX247" s="928"/>
      <c r="DY247" s="928"/>
      <c r="DZ247" s="928"/>
      <c r="EA247" s="928"/>
      <c r="EB247" s="928"/>
      <c r="EC247" s="928"/>
      <c r="ED247" s="928"/>
      <c r="EE247" s="928"/>
      <c r="EF247" s="928"/>
      <c r="EG247" s="928"/>
      <c r="EH247" s="928"/>
      <c r="EI247" s="928"/>
      <c r="EJ247" s="928"/>
      <c r="EK247" s="928"/>
      <c r="EL247" s="928"/>
      <c r="EM247" s="928"/>
      <c r="EN247" s="928"/>
      <c r="EO247" s="928"/>
      <c r="EP247" s="928"/>
      <c r="EQ247" s="928"/>
      <c r="ER247" s="928"/>
      <c r="ES247" s="928"/>
      <c r="ET247" s="928"/>
      <c r="EU247" s="928"/>
      <c r="EV247" s="928"/>
      <c r="EW247" s="928"/>
      <c r="EX247" s="928"/>
      <c r="EY247" s="928"/>
      <c r="EZ247" s="928"/>
      <c r="FA247" s="928"/>
      <c r="FB247" s="928"/>
      <c r="FC247" s="928"/>
      <c r="FD247" s="928"/>
      <c r="FE247" s="928"/>
      <c r="FF247" s="928"/>
      <c r="FG247" s="928"/>
      <c r="FH247" s="928"/>
      <c r="FI247" s="928"/>
      <c r="FJ247" s="928"/>
      <c r="FK247" s="928"/>
      <c r="FL247" s="928"/>
      <c r="FM247" s="928"/>
      <c r="FN247" s="928"/>
      <c r="FO247" s="928"/>
      <c r="FP247" s="928"/>
      <c r="FQ247" s="928"/>
      <c r="FR247" s="928"/>
      <c r="FS247" s="928"/>
      <c r="FT247" s="928"/>
      <c r="FU247" s="928"/>
      <c r="FV247" s="928"/>
      <c r="FW247" s="928"/>
      <c r="FX247" s="928"/>
      <c r="FY247" s="928"/>
      <c r="FZ247" s="928"/>
      <c r="GA247" s="928"/>
      <c r="GB247" s="928"/>
      <c r="GC247" s="928"/>
      <c r="GD247" s="928"/>
      <c r="GE247" s="928"/>
      <c r="GF247" s="928"/>
      <c r="GG247" s="928"/>
      <c r="GH247" s="928"/>
      <c r="GI247" s="928"/>
      <c r="GJ247" s="928"/>
      <c r="GK247" s="928"/>
      <c r="GL247" s="928"/>
      <c r="GM247" s="928"/>
      <c r="GN247" s="928"/>
      <c r="GO247" s="928"/>
      <c r="GP247" s="928"/>
      <c r="GQ247" s="928"/>
      <c r="GR247" s="928"/>
      <c r="GS247" s="928"/>
      <c r="GT247" s="928"/>
      <c r="GU247" s="928"/>
      <c r="GV247" s="928"/>
      <c r="GW247" s="928"/>
      <c r="GX247" s="928"/>
      <c r="GY247" s="928"/>
      <c r="GZ247" s="928"/>
      <c r="HA247" s="928"/>
      <c r="HB247" s="928"/>
      <c r="HC247" s="928"/>
      <c r="HD247" s="928"/>
      <c r="HE247" s="928"/>
      <c r="HF247" s="928"/>
      <c r="HG247" s="928"/>
      <c r="HH247" s="928"/>
      <c r="HI247" s="928"/>
      <c r="HJ247" s="928"/>
      <c r="HK247" s="928"/>
      <c r="HL247" s="928"/>
      <c r="HM247" s="928"/>
      <c r="HN247" s="928"/>
      <c r="HO247" s="928"/>
      <c r="HP247" s="928"/>
      <c r="HQ247" s="928"/>
      <c r="HR247" s="928"/>
      <c r="HS247" s="928"/>
      <c r="HT247" s="928"/>
      <c r="HU247" s="928"/>
      <c r="HV247" s="928"/>
      <c r="HW247" s="928"/>
      <c r="HX247" s="928"/>
      <c r="HY247" s="928"/>
    </row>
    <row r="248" spans="1:233" s="927" customFormat="1">
      <c r="A248" s="929">
        <v>4</v>
      </c>
      <c r="B248" s="930" t="s">
        <v>1917</v>
      </c>
      <c r="C248" s="931">
        <f t="shared" si="59"/>
        <v>1772</v>
      </c>
      <c r="D248" s="931"/>
      <c r="E248" s="931">
        <v>1772</v>
      </c>
      <c r="F248" s="931"/>
      <c r="G248" s="931">
        <f t="shared" si="60"/>
        <v>0</v>
      </c>
      <c r="H248" s="931"/>
      <c r="I248" s="931"/>
      <c r="J248" s="931">
        <f t="shared" si="61"/>
        <v>1772</v>
      </c>
      <c r="K248" s="931"/>
      <c r="L248" s="931">
        <v>1772</v>
      </c>
      <c r="M248" s="931"/>
      <c r="N248" s="931">
        <f t="shared" si="62"/>
        <v>0</v>
      </c>
      <c r="O248" s="931"/>
      <c r="P248" s="931"/>
      <c r="Q248" s="931">
        <f t="shared" si="55"/>
        <v>0</v>
      </c>
      <c r="R248" s="931"/>
      <c r="S248" s="931"/>
      <c r="T248" s="931"/>
      <c r="W248" s="922"/>
      <c r="X248" s="922"/>
      <c r="Z248" s="928"/>
      <c r="AA248" s="928"/>
      <c r="AB248" s="928"/>
      <c r="AC248" s="928"/>
      <c r="AD248" s="928"/>
      <c r="AE248" s="928"/>
      <c r="AF248" s="928"/>
      <c r="AG248" s="928"/>
      <c r="AH248" s="928"/>
      <c r="AI248" s="928"/>
      <c r="AJ248" s="928"/>
      <c r="AK248" s="928"/>
      <c r="AL248" s="928"/>
      <c r="AM248" s="928"/>
      <c r="AN248" s="928"/>
      <c r="AO248" s="928"/>
      <c r="AP248" s="928"/>
      <c r="AQ248" s="928"/>
      <c r="AR248" s="928"/>
      <c r="AS248" s="928"/>
      <c r="AT248" s="928"/>
      <c r="AU248" s="928"/>
      <c r="AV248" s="928"/>
      <c r="AW248" s="928"/>
      <c r="AX248" s="928"/>
      <c r="AY248" s="928"/>
      <c r="AZ248" s="928"/>
      <c r="BA248" s="928"/>
      <c r="BB248" s="928"/>
      <c r="BC248" s="928"/>
      <c r="BD248" s="928"/>
      <c r="BE248" s="928"/>
      <c r="BF248" s="928"/>
      <c r="BG248" s="928"/>
      <c r="BH248" s="928"/>
      <c r="BI248" s="928"/>
      <c r="BJ248" s="928"/>
      <c r="BK248" s="928"/>
      <c r="BL248" s="928"/>
      <c r="BM248" s="928"/>
      <c r="BN248" s="928"/>
      <c r="BO248" s="928"/>
      <c r="BP248" s="928"/>
      <c r="BQ248" s="928"/>
      <c r="BR248" s="928"/>
      <c r="BS248" s="928"/>
      <c r="BT248" s="928"/>
      <c r="BU248" s="928"/>
      <c r="BV248" s="928"/>
      <c r="BW248" s="928"/>
      <c r="BX248" s="928"/>
      <c r="BY248" s="928"/>
      <c r="BZ248" s="928"/>
      <c r="CA248" s="928"/>
      <c r="CB248" s="928"/>
      <c r="CC248" s="928"/>
      <c r="CD248" s="928"/>
      <c r="CE248" s="928"/>
      <c r="CF248" s="928"/>
      <c r="CG248" s="928"/>
      <c r="CH248" s="928"/>
      <c r="CI248" s="928"/>
      <c r="CJ248" s="928"/>
      <c r="CK248" s="928"/>
      <c r="CL248" s="928"/>
      <c r="CM248" s="928"/>
      <c r="CN248" s="928"/>
      <c r="CO248" s="928"/>
      <c r="CP248" s="928"/>
      <c r="CQ248" s="928"/>
      <c r="CR248" s="928"/>
      <c r="CS248" s="928"/>
      <c r="CT248" s="928"/>
      <c r="CU248" s="928"/>
      <c r="CV248" s="928"/>
      <c r="CW248" s="928"/>
      <c r="CX248" s="928"/>
      <c r="CY248" s="928"/>
      <c r="CZ248" s="928"/>
      <c r="DA248" s="928"/>
      <c r="DB248" s="928"/>
      <c r="DC248" s="928"/>
      <c r="DD248" s="928"/>
      <c r="DE248" s="928"/>
      <c r="DF248" s="928"/>
      <c r="DG248" s="928"/>
      <c r="DH248" s="928"/>
      <c r="DI248" s="928"/>
      <c r="DJ248" s="928"/>
      <c r="DK248" s="928"/>
      <c r="DL248" s="928"/>
      <c r="DM248" s="928"/>
      <c r="DN248" s="928"/>
      <c r="DO248" s="928"/>
      <c r="DP248" s="928"/>
      <c r="DQ248" s="928"/>
      <c r="DR248" s="928"/>
      <c r="DS248" s="928"/>
      <c r="DT248" s="928"/>
      <c r="DU248" s="928"/>
      <c r="DV248" s="928"/>
      <c r="DW248" s="928"/>
      <c r="DX248" s="928"/>
      <c r="DY248" s="928"/>
      <c r="DZ248" s="928"/>
      <c r="EA248" s="928"/>
      <c r="EB248" s="928"/>
      <c r="EC248" s="928"/>
      <c r="ED248" s="928"/>
      <c r="EE248" s="928"/>
      <c r="EF248" s="928"/>
      <c r="EG248" s="928"/>
      <c r="EH248" s="928"/>
      <c r="EI248" s="928"/>
      <c r="EJ248" s="928"/>
      <c r="EK248" s="928"/>
      <c r="EL248" s="928"/>
      <c r="EM248" s="928"/>
      <c r="EN248" s="928"/>
      <c r="EO248" s="928"/>
      <c r="EP248" s="928"/>
      <c r="EQ248" s="928"/>
      <c r="ER248" s="928"/>
      <c r="ES248" s="928"/>
      <c r="ET248" s="928"/>
      <c r="EU248" s="928"/>
      <c r="EV248" s="928"/>
      <c r="EW248" s="928"/>
      <c r="EX248" s="928"/>
      <c r="EY248" s="928"/>
      <c r="EZ248" s="928"/>
      <c r="FA248" s="928"/>
      <c r="FB248" s="928"/>
      <c r="FC248" s="928"/>
      <c r="FD248" s="928"/>
      <c r="FE248" s="928"/>
      <c r="FF248" s="928"/>
      <c r="FG248" s="928"/>
      <c r="FH248" s="928"/>
      <c r="FI248" s="928"/>
      <c r="FJ248" s="928"/>
      <c r="FK248" s="928"/>
      <c r="FL248" s="928"/>
      <c r="FM248" s="928"/>
      <c r="FN248" s="928"/>
      <c r="FO248" s="928"/>
      <c r="FP248" s="928"/>
      <c r="FQ248" s="928"/>
      <c r="FR248" s="928"/>
      <c r="FS248" s="928"/>
      <c r="FT248" s="928"/>
      <c r="FU248" s="928"/>
      <c r="FV248" s="928"/>
      <c r="FW248" s="928"/>
      <c r="FX248" s="928"/>
      <c r="FY248" s="928"/>
      <c r="FZ248" s="928"/>
      <c r="GA248" s="928"/>
      <c r="GB248" s="928"/>
      <c r="GC248" s="928"/>
      <c r="GD248" s="928"/>
      <c r="GE248" s="928"/>
      <c r="GF248" s="928"/>
      <c r="GG248" s="928"/>
      <c r="GH248" s="928"/>
      <c r="GI248" s="928"/>
      <c r="GJ248" s="928"/>
      <c r="GK248" s="928"/>
      <c r="GL248" s="928"/>
      <c r="GM248" s="928"/>
      <c r="GN248" s="928"/>
      <c r="GO248" s="928"/>
      <c r="GP248" s="928"/>
      <c r="GQ248" s="928"/>
      <c r="GR248" s="928"/>
      <c r="GS248" s="928"/>
      <c r="GT248" s="928"/>
      <c r="GU248" s="928"/>
      <c r="GV248" s="928"/>
      <c r="GW248" s="928"/>
      <c r="GX248" s="928"/>
      <c r="GY248" s="928"/>
      <c r="GZ248" s="928"/>
      <c r="HA248" s="928"/>
      <c r="HB248" s="928"/>
      <c r="HC248" s="928"/>
      <c r="HD248" s="928"/>
      <c r="HE248" s="928"/>
      <c r="HF248" s="928"/>
      <c r="HG248" s="928"/>
      <c r="HH248" s="928"/>
      <c r="HI248" s="928"/>
      <c r="HJ248" s="928"/>
      <c r="HK248" s="928"/>
      <c r="HL248" s="928"/>
      <c r="HM248" s="928"/>
      <c r="HN248" s="928"/>
      <c r="HO248" s="928"/>
      <c r="HP248" s="928"/>
      <c r="HQ248" s="928"/>
      <c r="HR248" s="928"/>
      <c r="HS248" s="928"/>
      <c r="HT248" s="928"/>
      <c r="HU248" s="928"/>
      <c r="HV248" s="928"/>
      <c r="HW248" s="928"/>
      <c r="HX248" s="928"/>
      <c r="HY248" s="928"/>
    </row>
    <row r="249" spans="1:233" s="928" customFormat="1">
      <c r="A249" s="929">
        <v>5</v>
      </c>
      <c r="B249" s="321" t="s">
        <v>1918</v>
      </c>
      <c r="C249" s="931">
        <f t="shared" si="59"/>
        <v>3079</v>
      </c>
      <c r="D249" s="931"/>
      <c r="E249" s="931">
        <v>3079</v>
      </c>
      <c r="F249" s="931"/>
      <c r="G249" s="931">
        <f t="shared" si="60"/>
        <v>0</v>
      </c>
      <c r="H249" s="931"/>
      <c r="I249" s="931"/>
      <c r="J249" s="931">
        <f t="shared" si="61"/>
        <v>3079</v>
      </c>
      <c r="K249" s="931"/>
      <c r="L249" s="931">
        <v>3079</v>
      </c>
      <c r="M249" s="931"/>
      <c r="N249" s="931">
        <f t="shared" si="62"/>
        <v>0</v>
      </c>
      <c r="O249" s="931"/>
      <c r="P249" s="931"/>
      <c r="Q249" s="931">
        <f t="shared" si="55"/>
        <v>0</v>
      </c>
      <c r="R249" s="931"/>
      <c r="S249" s="931"/>
      <c r="T249" s="931"/>
      <c r="W249" s="922"/>
      <c r="X249" s="922"/>
    </row>
    <row r="250" spans="1:233" s="928" customFormat="1">
      <c r="A250" s="929">
        <v>7</v>
      </c>
      <c r="B250" s="321" t="s">
        <v>1919</v>
      </c>
      <c r="C250" s="931">
        <f t="shared" si="59"/>
        <v>784</v>
      </c>
      <c r="D250" s="931"/>
      <c r="E250" s="931">
        <v>784</v>
      </c>
      <c r="F250" s="931"/>
      <c r="G250" s="931">
        <f t="shared" si="60"/>
        <v>0</v>
      </c>
      <c r="H250" s="931"/>
      <c r="I250" s="931"/>
      <c r="J250" s="931">
        <f t="shared" si="61"/>
        <v>784</v>
      </c>
      <c r="K250" s="931"/>
      <c r="L250" s="931">
        <v>784</v>
      </c>
      <c r="M250" s="931"/>
      <c r="N250" s="931">
        <f t="shared" si="62"/>
        <v>0</v>
      </c>
      <c r="O250" s="931"/>
      <c r="P250" s="931"/>
      <c r="Q250" s="931">
        <f t="shared" si="55"/>
        <v>0</v>
      </c>
      <c r="R250" s="931"/>
      <c r="S250" s="931"/>
      <c r="T250" s="931"/>
      <c r="W250" s="922"/>
      <c r="X250" s="922"/>
    </row>
    <row r="251" spans="1:233" s="928" customFormat="1">
      <c r="A251" s="929">
        <v>9</v>
      </c>
      <c r="B251" s="321" t="s">
        <v>1920</v>
      </c>
      <c r="C251" s="931">
        <f t="shared" si="59"/>
        <v>4121</v>
      </c>
      <c r="D251" s="931"/>
      <c r="E251" s="931">
        <v>4121</v>
      </c>
      <c r="F251" s="931"/>
      <c r="G251" s="931">
        <f t="shared" si="60"/>
        <v>0</v>
      </c>
      <c r="H251" s="931"/>
      <c r="I251" s="931"/>
      <c r="J251" s="931">
        <f t="shared" si="61"/>
        <v>4051</v>
      </c>
      <c r="K251" s="931"/>
      <c r="L251" s="931">
        <v>4051</v>
      </c>
      <c r="M251" s="931"/>
      <c r="N251" s="931">
        <f t="shared" si="62"/>
        <v>0</v>
      </c>
      <c r="O251" s="931"/>
      <c r="P251" s="931"/>
      <c r="Q251" s="931">
        <f t="shared" si="55"/>
        <v>70</v>
      </c>
      <c r="R251" s="931"/>
      <c r="S251" s="931"/>
      <c r="T251" s="931"/>
      <c r="W251" s="922"/>
      <c r="X251" s="922"/>
    </row>
    <row r="252" spans="1:233" s="928" customFormat="1">
      <c r="A252" s="929">
        <v>10</v>
      </c>
      <c r="B252" s="321" t="s">
        <v>1921</v>
      </c>
      <c r="C252" s="931">
        <f t="shared" si="59"/>
        <v>20000</v>
      </c>
      <c r="D252" s="931"/>
      <c r="E252" s="931">
        <v>20000</v>
      </c>
      <c r="F252" s="931"/>
      <c r="G252" s="931">
        <f t="shared" si="60"/>
        <v>0</v>
      </c>
      <c r="H252" s="931"/>
      <c r="I252" s="931"/>
      <c r="J252" s="931">
        <f t="shared" si="61"/>
        <v>20000</v>
      </c>
      <c r="K252" s="931"/>
      <c r="L252" s="931">
        <v>20000</v>
      </c>
      <c r="M252" s="931"/>
      <c r="N252" s="931">
        <f t="shared" si="62"/>
        <v>0</v>
      </c>
      <c r="O252" s="931"/>
      <c r="P252" s="931"/>
      <c r="Q252" s="931">
        <f t="shared" si="55"/>
        <v>0</v>
      </c>
      <c r="R252" s="931"/>
      <c r="S252" s="931"/>
      <c r="T252" s="931"/>
      <c r="W252" s="922"/>
      <c r="X252" s="922"/>
    </row>
    <row r="253" spans="1:233" s="928" customFormat="1">
      <c r="A253" s="929">
        <v>11</v>
      </c>
      <c r="B253" s="321" t="s">
        <v>1922</v>
      </c>
      <c r="C253" s="931">
        <f t="shared" si="59"/>
        <v>0</v>
      </c>
      <c r="D253" s="931"/>
      <c r="E253" s="931"/>
      <c r="F253" s="931"/>
      <c r="G253" s="931">
        <f t="shared" si="60"/>
        <v>0</v>
      </c>
      <c r="H253" s="931"/>
      <c r="I253" s="931"/>
      <c r="J253" s="931">
        <f t="shared" si="61"/>
        <v>0</v>
      </c>
      <c r="K253" s="931"/>
      <c r="L253" s="931"/>
      <c r="M253" s="931"/>
      <c r="N253" s="931">
        <f t="shared" si="62"/>
        <v>0</v>
      </c>
      <c r="O253" s="931"/>
      <c r="P253" s="931"/>
      <c r="Q253" s="931">
        <f t="shared" si="55"/>
        <v>0</v>
      </c>
      <c r="R253" s="931"/>
      <c r="S253" s="931"/>
      <c r="T253" s="931"/>
      <c r="W253" s="922"/>
      <c r="X253" s="922"/>
    </row>
    <row r="254" spans="1:233" s="927" customFormat="1">
      <c r="A254" s="929">
        <v>12</v>
      </c>
      <c r="B254" s="930" t="s">
        <v>3845</v>
      </c>
      <c r="C254" s="931">
        <f t="shared" si="59"/>
        <v>563</v>
      </c>
      <c r="D254" s="931"/>
      <c r="E254" s="931">
        <v>563</v>
      </c>
      <c r="F254" s="931"/>
      <c r="G254" s="931">
        <f t="shared" si="60"/>
        <v>0</v>
      </c>
      <c r="H254" s="931"/>
      <c r="I254" s="931"/>
      <c r="J254" s="931">
        <f t="shared" si="61"/>
        <v>563</v>
      </c>
      <c r="K254" s="931"/>
      <c r="L254" s="931">
        <v>563</v>
      </c>
      <c r="M254" s="931"/>
      <c r="N254" s="931">
        <f t="shared" si="62"/>
        <v>0</v>
      </c>
      <c r="O254" s="931"/>
      <c r="P254" s="931"/>
      <c r="Q254" s="931">
        <f t="shared" si="55"/>
        <v>0</v>
      </c>
      <c r="R254" s="931"/>
      <c r="S254" s="931"/>
      <c r="T254" s="931"/>
      <c r="W254" s="922"/>
      <c r="X254" s="922"/>
      <c r="Z254" s="928"/>
      <c r="AA254" s="928"/>
      <c r="AB254" s="928"/>
      <c r="AC254" s="928"/>
      <c r="AD254" s="928"/>
      <c r="AE254" s="928"/>
      <c r="AF254" s="928"/>
      <c r="AG254" s="928"/>
      <c r="AH254" s="928"/>
      <c r="AI254" s="928"/>
      <c r="AJ254" s="928"/>
      <c r="AK254" s="928"/>
      <c r="AL254" s="928"/>
      <c r="AM254" s="928"/>
      <c r="AN254" s="928"/>
      <c r="AO254" s="928"/>
      <c r="AP254" s="928"/>
      <c r="AQ254" s="928"/>
      <c r="AR254" s="928"/>
      <c r="AS254" s="928"/>
      <c r="AT254" s="928"/>
      <c r="AU254" s="928"/>
      <c r="AV254" s="928"/>
      <c r="AW254" s="928"/>
      <c r="AX254" s="928"/>
      <c r="AY254" s="928"/>
      <c r="AZ254" s="928"/>
      <c r="BA254" s="928"/>
      <c r="BB254" s="928"/>
      <c r="BC254" s="928"/>
      <c r="BD254" s="928"/>
      <c r="BE254" s="928"/>
      <c r="BF254" s="928"/>
      <c r="BG254" s="928"/>
      <c r="BH254" s="928"/>
      <c r="BI254" s="928"/>
      <c r="BJ254" s="928"/>
      <c r="BK254" s="928"/>
      <c r="BL254" s="928"/>
      <c r="BM254" s="928"/>
      <c r="BN254" s="928"/>
      <c r="BO254" s="928"/>
      <c r="BP254" s="928"/>
      <c r="BQ254" s="928"/>
      <c r="BR254" s="928"/>
      <c r="BS254" s="928"/>
      <c r="BT254" s="928"/>
      <c r="BU254" s="928"/>
      <c r="BV254" s="928"/>
      <c r="BW254" s="928"/>
      <c r="BX254" s="928"/>
      <c r="BY254" s="928"/>
      <c r="BZ254" s="928"/>
      <c r="CA254" s="928"/>
      <c r="CB254" s="928"/>
      <c r="CC254" s="928"/>
      <c r="CD254" s="928"/>
      <c r="CE254" s="928"/>
      <c r="CF254" s="928"/>
      <c r="CG254" s="928"/>
      <c r="CH254" s="928"/>
      <c r="CI254" s="928"/>
      <c r="CJ254" s="928"/>
      <c r="CK254" s="928"/>
      <c r="CL254" s="928"/>
      <c r="CM254" s="928"/>
      <c r="CN254" s="928"/>
      <c r="CO254" s="928"/>
      <c r="CP254" s="928"/>
      <c r="CQ254" s="928"/>
      <c r="CR254" s="928"/>
      <c r="CS254" s="928"/>
      <c r="CT254" s="928"/>
      <c r="CU254" s="928"/>
      <c r="CV254" s="928"/>
      <c r="CW254" s="928"/>
      <c r="CX254" s="928"/>
      <c r="CY254" s="928"/>
      <c r="CZ254" s="928"/>
      <c r="DA254" s="928"/>
      <c r="DB254" s="928"/>
      <c r="DC254" s="928"/>
      <c r="DD254" s="928"/>
      <c r="DE254" s="928"/>
      <c r="DF254" s="928"/>
      <c r="DG254" s="928"/>
      <c r="DH254" s="928"/>
      <c r="DI254" s="928"/>
      <c r="DJ254" s="928"/>
      <c r="DK254" s="928"/>
      <c r="DL254" s="928"/>
      <c r="DM254" s="928"/>
      <c r="DN254" s="928"/>
      <c r="DO254" s="928"/>
      <c r="DP254" s="928"/>
      <c r="DQ254" s="928"/>
      <c r="DR254" s="928"/>
      <c r="DS254" s="928"/>
      <c r="DT254" s="928"/>
      <c r="DU254" s="928"/>
      <c r="DV254" s="928"/>
      <c r="DW254" s="928"/>
      <c r="DX254" s="928"/>
      <c r="DY254" s="928"/>
      <c r="DZ254" s="928"/>
      <c r="EA254" s="928"/>
      <c r="EB254" s="928"/>
      <c r="EC254" s="928"/>
      <c r="ED254" s="928"/>
      <c r="EE254" s="928"/>
      <c r="EF254" s="928"/>
      <c r="EG254" s="928"/>
      <c r="EH254" s="928"/>
      <c r="EI254" s="928"/>
      <c r="EJ254" s="928"/>
      <c r="EK254" s="928"/>
      <c r="EL254" s="928"/>
      <c r="EM254" s="928"/>
      <c r="EN254" s="928"/>
      <c r="EO254" s="928"/>
      <c r="EP254" s="928"/>
      <c r="EQ254" s="928"/>
      <c r="ER254" s="928"/>
      <c r="ES254" s="928"/>
      <c r="ET254" s="928"/>
      <c r="EU254" s="928"/>
      <c r="EV254" s="928"/>
      <c r="EW254" s="928"/>
      <c r="EX254" s="928"/>
      <c r="EY254" s="928"/>
      <c r="EZ254" s="928"/>
      <c r="FA254" s="928"/>
      <c r="FB254" s="928"/>
      <c r="FC254" s="928"/>
      <c r="FD254" s="928"/>
      <c r="FE254" s="928"/>
      <c r="FF254" s="928"/>
      <c r="FG254" s="928"/>
      <c r="FH254" s="928"/>
      <c r="FI254" s="928"/>
      <c r="FJ254" s="928"/>
      <c r="FK254" s="928"/>
      <c r="FL254" s="928"/>
      <c r="FM254" s="928"/>
      <c r="FN254" s="928"/>
      <c r="FO254" s="928"/>
      <c r="FP254" s="928"/>
      <c r="FQ254" s="928"/>
      <c r="FR254" s="928"/>
      <c r="FS254" s="928"/>
      <c r="FT254" s="928"/>
      <c r="FU254" s="928"/>
      <c r="FV254" s="928"/>
      <c r="FW254" s="928"/>
      <c r="FX254" s="928"/>
      <c r="FY254" s="928"/>
      <c r="FZ254" s="928"/>
      <c r="GA254" s="928"/>
      <c r="GB254" s="928"/>
      <c r="GC254" s="928"/>
      <c r="GD254" s="928"/>
      <c r="GE254" s="928"/>
      <c r="GF254" s="928"/>
      <c r="GG254" s="928"/>
      <c r="GH254" s="928"/>
      <c r="GI254" s="928"/>
      <c r="GJ254" s="928"/>
      <c r="GK254" s="928"/>
      <c r="GL254" s="928"/>
      <c r="GM254" s="928"/>
      <c r="GN254" s="928"/>
      <c r="GO254" s="928"/>
      <c r="GP254" s="928"/>
      <c r="GQ254" s="928"/>
      <c r="GR254" s="928"/>
      <c r="GS254" s="928"/>
      <c r="GT254" s="928"/>
      <c r="GU254" s="928"/>
      <c r="GV254" s="928"/>
      <c r="GW254" s="928"/>
      <c r="GX254" s="928"/>
      <c r="GY254" s="928"/>
      <c r="GZ254" s="928"/>
      <c r="HA254" s="928"/>
      <c r="HB254" s="928"/>
      <c r="HC254" s="928"/>
      <c r="HD254" s="928"/>
      <c r="HE254" s="928"/>
      <c r="HF254" s="928"/>
      <c r="HG254" s="928"/>
      <c r="HH254" s="928"/>
      <c r="HI254" s="928"/>
      <c r="HJ254" s="928"/>
      <c r="HK254" s="928"/>
      <c r="HL254" s="928"/>
      <c r="HM254" s="928"/>
      <c r="HN254" s="928"/>
      <c r="HO254" s="928"/>
      <c r="HP254" s="928"/>
      <c r="HQ254" s="928"/>
      <c r="HR254" s="928"/>
      <c r="HS254" s="928"/>
      <c r="HT254" s="928"/>
      <c r="HU254" s="928"/>
      <c r="HV254" s="928"/>
      <c r="HW254" s="928"/>
      <c r="HX254" s="928"/>
      <c r="HY254" s="928"/>
    </row>
    <row r="255" spans="1:233" s="927" customFormat="1">
      <c r="A255" s="946" t="s">
        <v>1722</v>
      </c>
      <c r="B255" s="958" t="s">
        <v>1924</v>
      </c>
      <c r="C255" s="309">
        <f t="shared" ref="C255:T255" si="63">SUBTOTAL(9,C256:C261)</f>
        <v>15315</v>
      </c>
      <c r="D255" s="309">
        <f t="shared" si="63"/>
        <v>0</v>
      </c>
      <c r="E255" s="309">
        <f t="shared" si="63"/>
        <v>15315</v>
      </c>
      <c r="F255" s="309">
        <f t="shared" si="63"/>
        <v>0</v>
      </c>
      <c r="G255" s="309">
        <f t="shared" si="63"/>
        <v>0</v>
      </c>
      <c r="H255" s="309">
        <f t="shared" si="63"/>
        <v>0</v>
      </c>
      <c r="I255" s="309">
        <f t="shared" si="63"/>
        <v>0</v>
      </c>
      <c r="J255" s="309">
        <f t="shared" si="63"/>
        <v>15315</v>
      </c>
      <c r="K255" s="309">
        <f t="shared" si="63"/>
        <v>0</v>
      </c>
      <c r="L255" s="309">
        <f t="shared" si="63"/>
        <v>15315</v>
      </c>
      <c r="M255" s="309">
        <f t="shared" si="63"/>
        <v>0</v>
      </c>
      <c r="N255" s="309">
        <f t="shared" si="63"/>
        <v>0</v>
      </c>
      <c r="O255" s="309">
        <f t="shared" si="63"/>
        <v>0</v>
      </c>
      <c r="P255" s="309">
        <f t="shared" si="63"/>
        <v>0</v>
      </c>
      <c r="Q255" s="309">
        <f t="shared" si="63"/>
        <v>0</v>
      </c>
      <c r="R255" s="309">
        <f t="shared" si="63"/>
        <v>0</v>
      </c>
      <c r="S255" s="309">
        <f t="shared" si="63"/>
        <v>0</v>
      </c>
      <c r="T255" s="309">
        <f t="shared" si="63"/>
        <v>0</v>
      </c>
      <c r="W255" s="922"/>
      <c r="X255" s="922"/>
      <c r="Z255" s="928"/>
      <c r="AA255" s="928"/>
      <c r="AB255" s="928"/>
      <c r="AC255" s="928"/>
      <c r="AD255" s="928"/>
      <c r="AE255" s="928"/>
      <c r="AF255" s="928"/>
      <c r="AG255" s="928"/>
      <c r="AH255" s="928"/>
      <c r="AI255" s="928"/>
      <c r="AJ255" s="928"/>
      <c r="AK255" s="928"/>
      <c r="AL255" s="928"/>
      <c r="AM255" s="928"/>
      <c r="AN255" s="928"/>
      <c r="AO255" s="928"/>
      <c r="AP255" s="928"/>
      <c r="AQ255" s="928"/>
      <c r="AR255" s="928"/>
      <c r="AS255" s="928"/>
      <c r="AT255" s="928"/>
      <c r="AU255" s="928"/>
      <c r="AV255" s="928"/>
      <c r="AW255" s="928"/>
      <c r="AX255" s="928"/>
      <c r="AY255" s="928"/>
      <c r="AZ255" s="928"/>
      <c r="BA255" s="928"/>
      <c r="BB255" s="928"/>
      <c r="BC255" s="928"/>
      <c r="BD255" s="928"/>
      <c r="BE255" s="928"/>
      <c r="BF255" s="928"/>
      <c r="BG255" s="928"/>
      <c r="BH255" s="928"/>
      <c r="BI255" s="928"/>
      <c r="BJ255" s="928"/>
      <c r="BK255" s="928"/>
      <c r="BL255" s="928"/>
      <c r="BM255" s="928"/>
      <c r="BN255" s="928"/>
      <c r="BO255" s="928"/>
      <c r="BP255" s="928"/>
      <c r="BQ255" s="928"/>
      <c r="BR255" s="928"/>
      <c r="BS255" s="928"/>
      <c r="BT255" s="928"/>
      <c r="BU255" s="928"/>
      <c r="BV255" s="928"/>
      <c r="BW255" s="928"/>
      <c r="BX255" s="928"/>
      <c r="BY255" s="928"/>
      <c r="BZ255" s="928"/>
      <c r="CA255" s="928"/>
      <c r="CB255" s="928"/>
      <c r="CC255" s="928"/>
      <c r="CD255" s="928"/>
      <c r="CE255" s="928"/>
      <c r="CF255" s="928"/>
      <c r="CG255" s="928"/>
      <c r="CH255" s="928"/>
      <c r="CI255" s="928"/>
      <c r="CJ255" s="928"/>
      <c r="CK255" s="928"/>
      <c r="CL255" s="928"/>
      <c r="CM255" s="928"/>
      <c r="CN255" s="928"/>
      <c r="CO255" s="928"/>
      <c r="CP255" s="928"/>
      <c r="CQ255" s="928"/>
      <c r="CR255" s="928"/>
      <c r="CS255" s="928"/>
      <c r="CT255" s="928"/>
      <c r="CU255" s="928"/>
      <c r="CV255" s="928"/>
      <c r="CW255" s="928"/>
      <c r="CX255" s="928"/>
      <c r="CY255" s="928"/>
      <c r="CZ255" s="928"/>
      <c r="DA255" s="928"/>
      <c r="DB255" s="928"/>
      <c r="DC255" s="928"/>
      <c r="DD255" s="928"/>
      <c r="DE255" s="928"/>
      <c r="DF255" s="928"/>
      <c r="DG255" s="928"/>
      <c r="DH255" s="928"/>
      <c r="DI255" s="928"/>
      <c r="DJ255" s="928"/>
      <c r="DK255" s="928"/>
      <c r="DL255" s="928"/>
      <c r="DM255" s="928"/>
      <c r="DN255" s="928"/>
      <c r="DO255" s="928"/>
      <c r="DP255" s="928"/>
      <c r="DQ255" s="928"/>
      <c r="DR255" s="928"/>
      <c r="DS255" s="928"/>
      <c r="DT255" s="928"/>
      <c r="DU255" s="928"/>
      <c r="DV255" s="928"/>
      <c r="DW255" s="928"/>
      <c r="DX255" s="928"/>
      <c r="DY255" s="928"/>
      <c r="DZ255" s="928"/>
      <c r="EA255" s="928"/>
      <c r="EB255" s="928"/>
      <c r="EC255" s="928"/>
      <c r="ED255" s="928"/>
      <c r="EE255" s="928"/>
      <c r="EF255" s="928"/>
      <c r="EG255" s="928"/>
      <c r="EH255" s="928"/>
      <c r="EI255" s="928"/>
      <c r="EJ255" s="928"/>
      <c r="EK255" s="928"/>
      <c r="EL255" s="928"/>
      <c r="EM255" s="928"/>
      <c r="EN255" s="928"/>
      <c r="EO255" s="928"/>
      <c r="EP255" s="928"/>
      <c r="EQ255" s="928"/>
      <c r="ER255" s="928"/>
      <c r="ES255" s="928"/>
      <c r="ET255" s="928"/>
      <c r="EU255" s="928"/>
      <c r="EV255" s="928"/>
      <c r="EW255" s="928"/>
      <c r="EX255" s="928"/>
      <c r="EY255" s="928"/>
      <c r="EZ255" s="928"/>
      <c r="FA255" s="928"/>
      <c r="FB255" s="928"/>
      <c r="FC255" s="928"/>
      <c r="FD255" s="928"/>
      <c r="FE255" s="928"/>
      <c r="FF255" s="928"/>
      <c r="FG255" s="928"/>
      <c r="FH255" s="928"/>
      <c r="FI255" s="928"/>
      <c r="FJ255" s="928"/>
      <c r="FK255" s="928"/>
      <c r="FL255" s="928"/>
      <c r="FM255" s="928"/>
      <c r="FN255" s="928"/>
      <c r="FO255" s="928"/>
      <c r="FP255" s="928"/>
      <c r="FQ255" s="928"/>
      <c r="FR255" s="928"/>
      <c r="FS255" s="928"/>
      <c r="FT255" s="928"/>
      <c r="FU255" s="928"/>
      <c r="FV255" s="928"/>
      <c r="FW255" s="928"/>
      <c r="FX255" s="928"/>
      <c r="FY255" s="928"/>
      <c r="FZ255" s="928"/>
      <c r="GA255" s="928"/>
      <c r="GB255" s="928"/>
      <c r="GC255" s="928"/>
      <c r="GD255" s="928"/>
      <c r="GE255" s="928"/>
      <c r="GF255" s="928"/>
      <c r="GG255" s="928"/>
      <c r="GH255" s="928"/>
      <c r="GI255" s="928"/>
      <c r="GJ255" s="928"/>
      <c r="GK255" s="928"/>
      <c r="GL255" s="928"/>
      <c r="GM255" s="928"/>
      <c r="GN255" s="928"/>
      <c r="GO255" s="928"/>
      <c r="GP255" s="928"/>
      <c r="GQ255" s="928"/>
      <c r="GR255" s="928"/>
      <c r="GS255" s="928"/>
      <c r="GT255" s="928"/>
      <c r="GU255" s="928"/>
      <c r="GV255" s="928"/>
      <c r="GW255" s="928"/>
      <c r="GX255" s="928"/>
      <c r="GY255" s="928"/>
      <c r="GZ255" s="928"/>
      <c r="HA255" s="928"/>
      <c r="HB255" s="928"/>
      <c r="HC255" s="928"/>
      <c r="HD255" s="928"/>
      <c r="HE255" s="928"/>
      <c r="HF255" s="928"/>
      <c r="HG255" s="928"/>
      <c r="HH255" s="928"/>
      <c r="HI255" s="928"/>
      <c r="HJ255" s="928"/>
      <c r="HK255" s="928"/>
      <c r="HL255" s="928"/>
      <c r="HM255" s="928"/>
      <c r="HN255" s="928"/>
      <c r="HO255" s="928"/>
      <c r="HP255" s="928"/>
      <c r="HQ255" s="928"/>
      <c r="HR255" s="928"/>
      <c r="HS255" s="928"/>
      <c r="HT255" s="928"/>
      <c r="HU255" s="928"/>
      <c r="HV255" s="928"/>
      <c r="HW255" s="928"/>
      <c r="HX255" s="928"/>
      <c r="HY255" s="928"/>
    </row>
    <row r="256" spans="1:233" s="927" customFormat="1">
      <c r="A256" s="929">
        <v>1</v>
      </c>
      <c r="B256" s="930" t="s">
        <v>1925</v>
      </c>
      <c r="C256" s="931">
        <f t="shared" ref="C256:C261" si="64">SUM(D256:F256)+G256</f>
        <v>4930</v>
      </c>
      <c r="D256" s="931"/>
      <c r="E256" s="931">
        <v>4930</v>
      </c>
      <c r="F256" s="931"/>
      <c r="G256" s="931">
        <f t="shared" ref="G256:G261" si="65">SUM(H256:I256)</f>
        <v>0</v>
      </c>
      <c r="H256" s="931"/>
      <c r="I256" s="931"/>
      <c r="J256" s="931">
        <f t="shared" ref="J256:J261" si="66">SUM(K256:M256)+N256</f>
        <v>4930</v>
      </c>
      <c r="K256" s="931"/>
      <c r="L256" s="931">
        <v>4930</v>
      </c>
      <c r="M256" s="931"/>
      <c r="N256" s="931">
        <f t="shared" ref="N256:N261" si="67">SUM(O256:P256)</f>
        <v>0</v>
      </c>
      <c r="O256" s="931"/>
      <c r="P256" s="931"/>
      <c r="Q256" s="931">
        <f t="shared" si="55"/>
        <v>0</v>
      </c>
      <c r="R256" s="931"/>
      <c r="S256" s="931"/>
      <c r="T256" s="931"/>
      <c r="W256" s="922"/>
      <c r="X256" s="922"/>
      <c r="Z256" s="928"/>
      <c r="AA256" s="928"/>
      <c r="AB256" s="928"/>
      <c r="AC256" s="928"/>
      <c r="AD256" s="928"/>
      <c r="AE256" s="928"/>
      <c r="AF256" s="928"/>
      <c r="AG256" s="928"/>
      <c r="AH256" s="928"/>
      <c r="AI256" s="928"/>
      <c r="AJ256" s="928"/>
      <c r="AK256" s="928"/>
      <c r="AL256" s="928"/>
      <c r="AM256" s="928"/>
      <c r="AN256" s="928"/>
      <c r="AO256" s="928"/>
      <c r="AP256" s="928"/>
      <c r="AQ256" s="928"/>
      <c r="AR256" s="928"/>
      <c r="AS256" s="928"/>
      <c r="AT256" s="928"/>
      <c r="AU256" s="928"/>
      <c r="AV256" s="928"/>
      <c r="AW256" s="928"/>
      <c r="AX256" s="928"/>
      <c r="AY256" s="928"/>
      <c r="AZ256" s="928"/>
      <c r="BA256" s="928"/>
      <c r="BB256" s="928"/>
      <c r="BC256" s="928"/>
      <c r="BD256" s="928"/>
      <c r="BE256" s="928"/>
      <c r="BF256" s="928"/>
      <c r="BG256" s="928"/>
      <c r="BH256" s="928"/>
      <c r="BI256" s="928"/>
      <c r="BJ256" s="928"/>
      <c r="BK256" s="928"/>
      <c r="BL256" s="928"/>
      <c r="BM256" s="928"/>
      <c r="BN256" s="928"/>
      <c r="BO256" s="928"/>
      <c r="BP256" s="928"/>
      <c r="BQ256" s="928"/>
      <c r="BR256" s="928"/>
      <c r="BS256" s="928"/>
      <c r="BT256" s="928"/>
      <c r="BU256" s="928"/>
      <c r="BV256" s="928"/>
      <c r="BW256" s="928"/>
      <c r="BX256" s="928"/>
      <c r="BY256" s="928"/>
      <c r="BZ256" s="928"/>
      <c r="CA256" s="928"/>
      <c r="CB256" s="928"/>
      <c r="CC256" s="928"/>
      <c r="CD256" s="928"/>
      <c r="CE256" s="928"/>
      <c r="CF256" s="928"/>
      <c r="CG256" s="928"/>
      <c r="CH256" s="928"/>
      <c r="CI256" s="928"/>
      <c r="CJ256" s="928"/>
      <c r="CK256" s="928"/>
      <c r="CL256" s="928"/>
      <c r="CM256" s="928"/>
      <c r="CN256" s="928"/>
      <c r="CO256" s="928"/>
      <c r="CP256" s="928"/>
      <c r="CQ256" s="928"/>
      <c r="CR256" s="928"/>
      <c r="CS256" s="928"/>
      <c r="CT256" s="928"/>
      <c r="CU256" s="928"/>
      <c r="CV256" s="928"/>
      <c r="CW256" s="928"/>
      <c r="CX256" s="928"/>
      <c r="CY256" s="928"/>
      <c r="CZ256" s="928"/>
      <c r="DA256" s="928"/>
      <c r="DB256" s="928"/>
      <c r="DC256" s="928"/>
      <c r="DD256" s="928"/>
      <c r="DE256" s="928"/>
      <c r="DF256" s="928"/>
      <c r="DG256" s="928"/>
      <c r="DH256" s="928"/>
      <c r="DI256" s="928"/>
      <c r="DJ256" s="928"/>
      <c r="DK256" s="928"/>
      <c r="DL256" s="928"/>
      <c r="DM256" s="928"/>
      <c r="DN256" s="928"/>
      <c r="DO256" s="928"/>
      <c r="DP256" s="928"/>
      <c r="DQ256" s="928"/>
      <c r="DR256" s="928"/>
      <c r="DS256" s="928"/>
      <c r="DT256" s="928"/>
      <c r="DU256" s="928"/>
      <c r="DV256" s="928"/>
      <c r="DW256" s="928"/>
      <c r="DX256" s="928"/>
      <c r="DY256" s="928"/>
      <c r="DZ256" s="928"/>
      <c r="EA256" s="928"/>
      <c r="EB256" s="928"/>
      <c r="EC256" s="928"/>
      <c r="ED256" s="928"/>
      <c r="EE256" s="928"/>
      <c r="EF256" s="928"/>
      <c r="EG256" s="928"/>
      <c r="EH256" s="928"/>
      <c r="EI256" s="928"/>
      <c r="EJ256" s="928"/>
      <c r="EK256" s="928"/>
      <c r="EL256" s="928"/>
      <c r="EM256" s="928"/>
      <c r="EN256" s="928"/>
      <c r="EO256" s="928"/>
      <c r="EP256" s="928"/>
      <c r="EQ256" s="928"/>
      <c r="ER256" s="928"/>
      <c r="ES256" s="928"/>
      <c r="ET256" s="928"/>
      <c r="EU256" s="928"/>
      <c r="EV256" s="928"/>
      <c r="EW256" s="928"/>
      <c r="EX256" s="928"/>
      <c r="EY256" s="928"/>
      <c r="EZ256" s="928"/>
      <c r="FA256" s="928"/>
      <c r="FB256" s="928"/>
      <c r="FC256" s="928"/>
      <c r="FD256" s="928"/>
      <c r="FE256" s="928"/>
      <c r="FF256" s="928"/>
      <c r="FG256" s="928"/>
      <c r="FH256" s="928"/>
      <c r="FI256" s="928"/>
      <c r="FJ256" s="928"/>
      <c r="FK256" s="928"/>
      <c r="FL256" s="928"/>
      <c r="FM256" s="928"/>
      <c r="FN256" s="928"/>
      <c r="FO256" s="928"/>
      <c r="FP256" s="928"/>
      <c r="FQ256" s="928"/>
      <c r="FR256" s="928"/>
      <c r="FS256" s="928"/>
      <c r="FT256" s="928"/>
      <c r="FU256" s="928"/>
      <c r="FV256" s="928"/>
      <c r="FW256" s="928"/>
      <c r="FX256" s="928"/>
      <c r="FY256" s="928"/>
      <c r="FZ256" s="928"/>
      <c r="GA256" s="928"/>
      <c r="GB256" s="928"/>
      <c r="GC256" s="928"/>
      <c r="GD256" s="928"/>
      <c r="GE256" s="928"/>
      <c r="GF256" s="928"/>
      <c r="GG256" s="928"/>
      <c r="GH256" s="928"/>
      <c r="GI256" s="928"/>
      <c r="GJ256" s="928"/>
      <c r="GK256" s="928"/>
      <c r="GL256" s="928"/>
      <c r="GM256" s="928"/>
      <c r="GN256" s="928"/>
      <c r="GO256" s="928"/>
      <c r="GP256" s="928"/>
      <c r="GQ256" s="928"/>
      <c r="GR256" s="928"/>
      <c r="GS256" s="928"/>
      <c r="GT256" s="928"/>
      <c r="GU256" s="928"/>
      <c r="GV256" s="928"/>
      <c r="GW256" s="928"/>
      <c r="GX256" s="928"/>
      <c r="GY256" s="928"/>
      <c r="GZ256" s="928"/>
      <c r="HA256" s="928"/>
      <c r="HB256" s="928"/>
      <c r="HC256" s="928"/>
      <c r="HD256" s="928"/>
      <c r="HE256" s="928"/>
      <c r="HF256" s="928"/>
      <c r="HG256" s="928"/>
      <c r="HH256" s="928"/>
      <c r="HI256" s="928"/>
      <c r="HJ256" s="928"/>
      <c r="HK256" s="928"/>
      <c r="HL256" s="928"/>
      <c r="HM256" s="928"/>
      <c r="HN256" s="928"/>
      <c r="HO256" s="928"/>
      <c r="HP256" s="928"/>
      <c r="HQ256" s="928"/>
      <c r="HR256" s="928"/>
      <c r="HS256" s="928"/>
      <c r="HT256" s="928"/>
      <c r="HU256" s="928"/>
      <c r="HV256" s="928"/>
      <c r="HW256" s="928"/>
      <c r="HX256" s="928"/>
      <c r="HY256" s="928"/>
    </row>
    <row r="257" spans="1:233" s="927" customFormat="1">
      <c r="A257" s="929">
        <v>2</v>
      </c>
      <c r="B257" s="944" t="s">
        <v>3846</v>
      </c>
      <c r="C257" s="931">
        <f t="shared" si="64"/>
        <v>3044</v>
      </c>
      <c r="D257" s="931"/>
      <c r="E257" s="931">
        <v>3044</v>
      </c>
      <c r="F257" s="931"/>
      <c r="G257" s="931">
        <f t="shared" si="65"/>
        <v>0</v>
      </c>
      <c r="H257" s="931"/>
      <c r="I257" s="931"/>
      <c r="J257" s="931">
        <f t="shared" si="66"/>
        <v>3044</v>
      </c>
      <c r="K257" s="931"/>
      <c r="L257" s="931">
        <v>3044</v>
      </c>
      <c r="M257" s="931"/>
      <c r="N257" s="931">
        <f t="shared" si="67"/>
        <v>0</v>
      </c>
      <c r="O257" s="931"/>
      <c r="P257" s="931"/>
      <c r="Q257" s="931">
        <f t="shared" si="55"/>
        <v>0</v>
      </c>
      <c r="R257" s="931"/>
      <c r="S257" s="931"/>
      <c r="T257" s="931"/>
      <c r="W257" s="922"/>
      <c r="X257" s="922"/>
      <c r="Z257" s="928"/>
      <c r="AA257" s="928"/>
      <c r="AB257" s="928"/>
      <c r="AC257" s="928"/>
      <c r="AD257" s="928"/>
      <c r="AE257" s="928"/>
      <c r="AF257" s="928"/>
      <c r="AG257" s="928"/>
      <c r="AH257" s="928"/>
      <c r="AI257" s="928"/>
      <c r="AJ257" s="928"/>
      <c r="AK257" s="928"/>
      <c r="AL257" s="928"/>
      <c r="AM257" s="928"/>
      <c r="AN257" s="928"/>
      <c r="AO257" s="928"/>
      <c r="AP257" s="928"/>
      <c r="AQ257" s="928"/>
      <c r="AR257" s="928"/>
      <c r="AS257" s="928"/>
      <c r="AT257" s="928"/>
      <c r="AU257" s="928"/>
      <c r="AV257" s="928"/>
      <c r="AW257" s="928"/>
      <c r="AX257" s="928"/>
      <c r="AY257" s="928"/>
      <c r="AZ257" s="928"/>
      <c r="BA257" s="928"/>
      <c r="BB257" s="928"/>
      <c r="BC257" s="928"/>
      <c r="BD257" s="928"/>
      <c r="BE257" s="928"/>
      <c r="BF257" s="928"/>
      <c r="BG257" s="928"/>
      <c r="BH257" s="928"/>
      <c r="BI257" s="928"/>
      <c r="BJ257" s="928"/>
      <c r="BK257" s="928"/>
      <c r="BL257" s="928"/>
      <c r="BM257" s="928"/>
      <c r="BN257" s="928"/>
      <c r="BO257" s="928"/>
      <c r="BP257" s="928"/>
      <c r="BQ257" s="928"/>
      <c r="BR257" s="928"/>
      <c r="BS257" s="928"/>
      <c r="BT257" s="928"/>
      <c r="BU257" s="928"/>
      <c r="BV257" s="928"/>
      <c r="BW257" s="928"/>
      <c r="BX257" s="928"/>
      <c r="BY257" s="928"/>
      <c r="BZ257" s="928"/>
      <c r="CA257" s="928"/>
      <c r="CB257" s="928"/>
      <c r="CC257" s="928"/>
      <c r="CD257" s="928"/>
      <c r="CE257" s="928"/>
      <c r="CF257" s="928"/>
      <c r="CG257" s="928"/>
      <c r="CH257" s="928"/>
      <c r="CI257" s="928"/>
      <c r="CJ257" s="928"/>
      <c r="CK257" s="928"/>
      <c r="CL257" s="928"/>
      <c r="CM257" s="928"/>
      <c r="CN257" s="928"/>
      <c r="CO257" s="928"/>
      <c r="CP257" s="928"/>
      <c r="CQ257" s="928"/>
      <c r="CR257" s="928"/>
      <c r="CS257" s="928"/>
      <c r="CT257" s="928"/>
      <c r="CU257" s="928"/>
      <c r="CV257" s="928"/>
      <c r="CW257" s="928"/>
      <c r="CX257" s="928"/>
      <c r="CY257" s="928"/>
      <c r="CZ257" s="928"/>
      <c r="DA257" s="928"/>
      <c r="DB257" s="928"/>
      <c r="DC257" s="928"/>
      <c r="DD257" s="928"/>
      <c r="DE257" s="928"/>
      <c r="DF257" s="928"/>
      <c r="DG257" s="928"/>
      <c r="DH257" s="928"/>
      <c r="DI257" s="928"/>
      <c r="DJ257" s="928"/>
      <c r="DK257" s="928"/>
      <c r="DL257" s="928"/>
      <c r="DM257" s="928"/>
      <c r="DN257" s="928"/>
      <c r="DO257" s="928"/>
      <c r="DP257" s="928"/>
      <c r="DQ257" s="928"/>
      <c r="DR257" s="928"/>
      <c r="DS257" s="928"/>
      <c r="DT257" s="928"/>
      <c r="DU257" s="928"/>
      <c r="DV257" s="928"/>
      <c r="DW257" s="928"/>
      <c r="DX257" s="928"/>
      <c r="DY257" s="928"/>
      <c r="DZ257" s="928"/>
      <c r="EA257" s="928"/>
      <c r="EB257" s="928"/>
      <c r="EC257" s="928"/>
      <c r="ED257" s="928"/>
      <c r="EE257" s="928"/>
      <c r="EF257" s="928"/>
      <c r="EG257" s="928"/>
      <c r="EH257" s="928"/>
      <c r="EI257" s="928"/>
      <c r="EJ257" s="928"/>
      <c r="EK257" s="928"/>
      <c r="EL257" s="928"/>
      <c r="EM257" s="928"/>
      <c r="EN257" s="928"/>
      <c r="EO257" s="928"/>
      <c r="EP257" s="928"/>
      <c r="EQ257" s="928"/>
      <c r="ER257" s="928"/>
      <c r="ES257" s="928"/>
      <c r="ET257" s="928"/>
      <c r="EU257" s="928"/>
      <c r="EV257" s="928"/>
      <c r="EW257" s="928"/>
      <c r="EX257" s="928"/>
      <c r="EY257" s="928"/>
      <c r="EZ257" s="928"/>
      <c r="FA257" s="928"/>
      <c r="FB257" s="928"/>
      <c r="FC257" s="928"/>
      <c r="FD257" s="928"/>
      <c r="FE257" s="928"/>
      <c r="FF257" s="928"/>
      <c r="FG257" s="928"/>
      <c r="FH257" s="928"/>
      <c r="FI257" s="928"/>
      <c r="FJ257" s="928"/>
      <c r="FK257" s="928"/>
      <c r="FL257" s="928"/>
      <c r="FM257" s="928"/>
      <c r="FN257" s="928"/>
      <c r="FO257" s="928"/>
      <c r="FP257" s="928"/>
      <c r="FQ257" s="928"/>
      <c r="FR257" s="928"/>
      <c r="FS257" s="928"/>
      <c r="FT257" s="928"/>
      <c r="FU257" s="928"/>
      <c r="FV257" s="928"/>
      <c r="FW257" s="928"/>
      <c r="FX257" s="928"/>
      <c r="FY257" s="928"/>
      <c r="FZ257" s="928"/>
      <c r="GA257" s="928"/>
      <c r="GB257" s="928"/>
      <c r="GC257" s="928"/>
      <c r="GD257" s="928"/>
      <c r="GE257" s="928"/>
      <c r="GF257" s="928"/>
      <c r="GG257" s="928"/>
      <c r="GH257" s="928"/>
      <c r="GI257" s="928"/>
      <c r="GJ257" s="928"/>
      <c r="GK257" s="928"/>
      <c r="GL257" s="928"/>
      <c r="GM257" s="928"/>
      <c r="GN257" s="928"/>
      <c r="GO257" s="928"/>
      <c r="GP257" s="928"/>
      <c r="GQ257" s="928"/>
      <c r="GR257" s="928"/>
      <c r="GS257" s="928"/>
      <c r="GT257" s="928"/>
      <c r="GU257" s="928"/>
      <c r="GV257" s="928"/>
      <c r="GW257" s="928"/>
      <c r="GX257" s="928"/>
      <c r="GY257" s="928"/>
      <c r="GZ257" s="928"/>
      <c r="HA257" s="928"/>
      <c r="HB257" s="928"/>
      <c r="HC257" s="928"/>
      <c r="HD257" s="928"/>
      <c r="HE257" s="928"/>
      <c r="HF257" s="928"/>
      <c r="HG257" s="928"/>
      <c r="HH257" s="928"/>
      <c r="HI257" s="928"/>
      <c r="HJ257" s="928"/>
      <c r="HK257" s="928"/>
      <c r="HL257" s="928"/>
      <c r="HM257" s="928"/>
      <c r="HN257" s="928"/>
      <c r="HO257" s="928"/>
      <c r="HP257" s="928"/>
      <c r="HQ257" s="928"/>
      <c r="HR257" s="928"/>
      <c r="HS257" s="928"/>
      <c r="HT257" s="928"/>
      <c r="HU257" s="928"/>
      <c r="HV257" s="928"/>
      <c r="HW257" s="928"/>
      <c r="HX257" s="928"/>
      <c r="HY257" s="928"/>
    </row>
    <row r="258" spans="1:233" s="928" customFormat="1" ht="25.5">
      <c r="A258" s="929">
        <v>3</v>
      </c>
      <c r="B258" s="321" t="s">
        <v>1926</v>
      </c>
      <c r="C258" s="931">
        <f t="shared" si="64"/>
        <v>2461</v>
      </c>
      <c r="D258" s="931"/>
      <c r="E258" s="931">
        <v>2461</v>
      </c>
      <c r="F258" s="931"/>
      <c r="G258" s="931">
        <f t="shared" si="65"/>
        <v>0</v>
      </c>
      <c r="H258" s="931"/>
      <c r="I258" s="931"/>
      <c r="J258" s="931">
        <f t="shared" si="66"/>
        <v>2461</v>
      </c>
      <c r="K258" s="931"/>
      <c r="L258" s="931">
        <v>2461</v>
      </c>
      <c r="M258" s="931"/>
      <c r="N258" s="931">
        <f t="shared" si="67"/>
        <v>0</v>
      </c>
      <c r="O258" s="931"/>
      <c r="P258" s="931"/>
      <c r="Q258" s="931">
        <f t="shared" si="55"/>
        <v>0</v>
      </c>
      <c r="R258" s="931"/>
      <c r="S258" s="931"/>
      <c r="T258" s="931"/>
      <c r="W258" s="922"/>
      <c r="X258" s="922"/>
    </row>
    <row r="259" spans="1:233" s="927" customFormat="1">
      <c r="A259" s="929">
        <v>4</v>
      </c>
      <c r="B259" s="938" t="s">
        <v>1927</v>
      </c>
      <c r="C259" s="931">
        <f t="shared" si="64"/>
        <v>0</v>
      </c>
      <c r="D259" s="931"/>
      <c r="E259" s="931"/>
      <c r="F259" s="931"/>
      <c r="G259" s="931">
        <f t="shared" si="65"/>
        <v>0</v>
      </c>
      <c r="H259" s="931"/>
      <c r="I259" s="931"/>
      <c r="J259" s="931">
        <f t="shared" si="66"/>
        <v>0</v>
      </c>
      <c r="K259" s="931"/>
      <c r="L259" s="931"/>
      <c r="M259" s="931"/>
      <c r="N259" s="931">
        <f t="shared" si="67"/>
        <v>0</v>
      </c>
      <c r="O259" s="931"/>
      <c r="P259" s="931"/>
      <c r="Q259" s="931">
        <f t="shared" si="55"/>
        <v>0</v>
      </c>
      <c r="R259" s="931"/>
      <c r="S259" s="931"/>
      <c r="T259" s="931"/>
      <c r="W259" s="922"/>
      <c r="X259" s="922"/>
      <c r="Z259" s="928"/>
      <c r="AA259" s="928"/>
      <c r="AB259" s="928"/>
      <c r="AC259" s="928"/>
      <c r="AD259" s="928"/>
      <c r="AE259" s="928"/>
      <c r="AF259" s="928"/>
      <c r="AG259" s="928"/>
      <c r="AH259" s="928"/>
      <c r="AI259" s="928"/>
      <c r="AJ259" s="928"/>
      <c r="AK259" s="928"/>
      <c r="AL259" s="928"/>
      <c r="AM259" s="928"/>
      <c r="AN259" s="928"/>
      <c r="AO259" s="928"/>
      <c r="AP259" s="928"/>
      <c r="AQ259" s="928"/>
      <c r="AR259" s="928"/>
      <c r="AS259" s="928"/>
      <c r="AT259" s="928"/>
      <c r="AU259" s="928"/>
      <c r="AV259" s="928"/>
      <c r="AW259" s="928"/>
      <c r="AX259" s="928"/>
      <c r="AY259" s="928"/>
      <c r="AZ259" s="928"/>
      <c r="BA259" s="928"/>
      <c r="BB259" s="928"/>
      <c r="BC259" s="928"/>
      <c r="BD259" s="928"/>
      <c r="BE259" s="928"/>
      <c r="BF259" s="928"/>
      <c r="BG259" s="928"/>
      <c r="BH259" s="928"/>
      <c r="BI259" s="928"/>
      <c r="BJ259" s="928"/>
      <c r="BK259" s="928"/>
      <c r="BL259" s="928"/>
      <c r="BM259" s="928"/>
      <c r="BN259" s="928"/>
      <c r="BO259" s="928"/>
      <c r="BP259" s="928"/>
      <c r="BQ259" s="928"/>
      <c r="BR259" s="928"/>
      <c r="BS259" s="928"/>
      <c r="BT259" s="928"/>
      <c r="BU259" s="928"/>
      <c r="BV259" s="928"/>
      <c r="BW259" s="928"/>
      <c r="BX259" s="928"/>
      <c r="BY259" s="928"/>
      <c r="BZ259" s="928"/>
      <c r="CA259" s="928"/>
      <c r="CB259" s="928"/>
      <c r="CC259" s="928"/>
      <c r="CD259" s="928"/>
      <c r="CE259" s="928"/>
      <c r="CF259" s="928"/>
      <c r="CG259" s="928"/>
      <c r="CH259" s="928"/>
      <c r="CI259" s="928"/>
      <c r="CJ259" s="928"/>
      <c r="CK259" s="928"/>
      <c r="CL259" s="928"/>
      <c r="CM259" s="928"/>
      <c r="CN259" s="928"/>
      <c r="CO259" s="928"/>
      <c r="CP259" s="928"/>
      <c r="CQ259" s="928"/>
      <c r="CR259" s="928"/>
      <c r="CS259" s="928"/>
      <c r="CT259" s="928"/>
      <c r="CU259" s="928"/>
      <c r="CV259" s="928"/>
      <c r="CW259" s="928"/>
      <c r="CX259" s="928"/>
      <c r="CY259" s="928"/>
      <c r="CZ259" s="928"/>
      <c r="DA259" s="928"/>
      <c r="DB259" s="928"/>
      <c r="DC259" s="928"/>
      <c r="DD259" s="928"/>
      <c r="DE259" s="928"/>
      <c r="DF259" s="928"/>
      <c r="DG259" s="928"/>
      <c r="DH259" s="928"/>
      <c r="DI259" s="928"/>
      <c r="DJ259" s="928"/>
      <c r="DK259" s="928"/>
      <c r="DL259" s="928"/>
      <c r="DM259" s="928"/>
      <c r="DN259" s="928"/>
      <c r="DO259" s="928"/>
      <c r="DP259" s="928"/>
      <c r="DQ259" s="928"/>
      <c r="DR259" s="928"/>
      <c r="DS259" s="928"/>
      <c r="DT259" s="928"/>
      <c r="DU259" s="928"/>
      <c r="DV259" s="928"/>
      <c r="DW259" s="928"/>
      <c r="DX259" s="928"/>
      <c r="DY259" s="928"/>
      <c r="DZ259" s="928"/>
      <c r="EA259" s="928"/>
      <c r="EB259" s="928"/>
      <c r="EC259" s="928"/>
      <c r="ED259" s="928"/>
      <c r="EE259" s="928"/>
      <c r="EF259" s="928"/>
      <c r="EG259" s="928"/>
      <c r="EH259" s="928"/>
      <c r="EI259" s="928"/>
      <c r="EJ259" s="928"/>
      <c r="EK259" s="928"/>
      <c r="EL259" s="928"/>
      <c r="EM259" s="928"/>
      <c r="EN259" s="928"/>
      <c r="EO259" s="928"/>
      <c r="EP259" s="928"/>
      <c r="EQ259" s="928"/>
      <c r="ER259" s="928"/>
      <c r="ES259" s="928"/>
      <c r="ET259" s="928"/>
      <c r="EU259" s="928"/>
      <c r="EV259" s="928"/>
      <c r="EW259" s="928"/>
      <c r="EX259" s="928"/>
      <c r="EY259" s="928"/>
      <c r="EZ259" s="928"/>
      <c r="FA259" s="928"/>
      <c r="FB259" s="928"/>
      <c r="FC259" s="928"/>
      <c r="FD259" s="928"/>
      <c r="FE259" s="928"/>
      <c r="FF259" s="928"/>
      <c r="FG259" s="928"/>
      <c r="FH259" s="928"/>
      <c r="FI259" s="928"/>
      <c r="FJ259" s="928"/>
      <c r="FK259" s="928"/>
      <c r="FL259" s="928"/>
      <c r="FM259" s="928"/>
      <c r="FN259" s="928"/>
      <c r="FO259" s="928"/>
      <c r="FP259" s="928"/>
      <c r="FQ259" s="928"/>
      <c r="FR259" s="928"/>
      <c r="FS259" s="928"/>
      <c r="FT259" s="928"/>
      <c r="FU259" s="928"/>
      <c r="FV259" s="928"/>
      <c r="FW259" s="928"/>
      <c r="FX259" s="928"/>
      <c r="FY259" s="928"/>
      <c r="FZ259" s="928"/>
      <c r="GA259" s="928"/>
      <c r="GB259" s="928"/>
      <c r="GC259" s="928"/>
      <c r="GD259" s="928"/>
      <c r="GE259" s="928"/>
      <c r="GF259" s="928"/>
      <c r="GG259" s="928"/>
      <c r="GH259" s="928"/>
      <c r="GI259" s="928"/>
      <c r="GJ259" s="928"/>
      <c r="GK259" s="928"/>
      <c r="GL259" s="928"/>
      <c r="GM259" s="928"/>
      <c r="GN259" s="928"/>
      <c r="GO259" s="928"/>
      <c r="GP259" s="928"/>
      <c r="GQ259" s="928"/>
      <c r="GR259" s="928"/>
      <c r="GS259" s="928"/>
      <c r="GT259" s="928"/>
      <c r="GU259" s="928"/>
      <c r="GV259" s="928"/>
      <c r="GW259" s="928"/>
      <c r="GX259" s="928"/>
      <c r="GY259" s="928"/>
      <c r="GZ259" s="928"/>
      <c r="HA259" s="928"/>
      <c r="HB259" s="928"/>
      <c r="HC259" s="928"/>
      <c r="HD259" s="928"/>
      <c r="HE259" s="928"/>
      <c r="HF259" s="928"/>
      <c r="HG259" s="928"/>
      <c r="HH259" s="928"/>
      <c r="HI259" s="928"/>
      <c r="HJ259" s="928"/>
      <c r="HK259" s="928"/>
      <c r="HL259" s="928"/>
      <c r="HM259" s="928"/>
      <c r="HN259" s="928"/>
      <c r="HO259" s="928"/>
      <c r="HP259" s="928"/>
      <c r="HQ259" s="928"/>
      <c r="HR259" s="928"/>
      <c r="HS259" s="928"/>
      <c r="HT259" s="928"/>
      <c r="HU259" s="928"/>
      <c r="HV259" s="928"/>
      <c r="HW259" s="928"/>
      <c r="HX259" s="928"/>
      <c r="HY259" s="928"/>
    </row>
    <row r="260" spans="1:233" s="927" customFormat="1">
      <c r="A260" s="929">
        <v>5</v>
      </c>
      <c r="B260" s="938" t="s">
        <v>1928</v>
      </c>
      <c r="C260" s="931">
        <f t="shared" si="64"/>
        <v>1252</v>
      </c>
      <c r="D260" s="931"/>
      <c r="E260" s="931">
        <v>1252</v>
      </c>
      <c r="F260" s="931"/>
      <c r="G260" s="931">
        <f t="shared" si="65"/>
        <v>0</v>
      </c>
      <c r="H260" s="931"/>
      <c r="I260" s="931"/>
      <c r="J260" s="931">
        <f t="shared" si="66"/>
        <v>1252</v>
      </c>
      <c r="K260" s="931"/>
      <c r="L260" s="931">
        <v>1252</v>
      </c>
      <c r="M260" s="931"/>
      <c r="N260" s="931">
        <f t="shared" si="67"/>
        <v>0</v>
      </c>
      <c r="O260" s="931"/>
      <c r="P260" s="931"/>
      <c r="Q260" s="931">
        <f t="shared" si="55"/>
        <v>0</v>
      </c>
      <c r="R260" s="931"/>
      <c r="S260" s="931"/>
      <c r="T260" s="931"/>
      <c r="W260" s="922"/>
      <c r="X260" s="922"/>
      <c r="Z260" s="928"/>
      <c r="AA260" s="928"/>
      <c r="AB260" s="928"/>
      <c r="AC260" s="928"/>
      <c r="AD260" s="928"/>
      <c r="AE260" s="928"/>
      <c r="AF260" s="928"/>
      <c r="AG260" s="928"/>
      <c r="AH260" s="928"/>
      <c r="AI260" s="928"/>
      <c r="AJ260" s="928"/>
      <c r="AK260" s="928"/>
      <c r="AL260" s="928"/>
      <c r="AM260" s="928"/>
      <c r="AN260" s="928"/>
      <c r="AO260" s="928"/>
      <c r="AP260" s="928"/>
      <c r="AQ260" s="928"/>
      <c r="AR260" s="928"/>
      <c r="AS260" s="928"/>
      <c r="AT260" s="928"/>
      <c r="AU260" s="928"/>
      <c r="AV260" s="928"/>
      <c r="AW260" s="928"/>
      <c r="AX260" s="928"/>
      <c r="AY260" s="928"/>
      <c r="AZ260" s="928"/>
      <c r="BA260" s="928"/>
      <c r="BB260" s="928"/>
      <c r="BC260" s="928"/>
      <c r="BD260" s="928"/>
      <c r="BE260" s="928"/>
      <c r="BF260" s="928"/>
      <c r="BG260" s="928"/>
      <c r="BH260" s="928"/>
      <c r="BI260" s="928"/>
      <c r="BJ260" s="928"/>
      <c r="BK260" s="928"/>
      <c r="BL260" s="928"/>
      <c r="BM260" s="928"/>
      <c r="BN260" s="928"/>
      <c r="BO260" s="928"/>
      <c r="BP260" s="928"/>
      <c r="BQ260" s="928"/>
      <c r="BR260" s="928"/>
      <c r="BS260" s="928"/>
      <c r="BT260" s="928"/>
      <c r="BU260" s="928"/>
      <c r="BV260" s="928"/>
      <c r="BW260" s="928"/>
      <c r="BX260" s="928"/>
      <c r="BY260" s="928"/>
      <c r="BZ260" s="928"/>
      <c r="CA260" s="928"/>
      <c r="CB260" s="928"/>
      <c r="CC260" s="928"/>
      <c r="CD260" s="928"/>
      <c r="CE260" s="928"/>
      <c r="CF260" s="928"/>
      <c r="CG260" s="928"/>
      <c r="CH260" s="928"/>
      <c r="CI260" s="928"/>
      <c r="CJ260" s="928"/>
      <c r="CK260" s="928"/>
      <c r="CL260" s="928"/>
      <c r="CM260" s="928"/>
      <c r="CN260" s="928"/>
      <c r="CO260" s="928"/>
      <c r="CP260" s="928"/>
      <c r="CQ260" s="928"/>
      <c r="CR260" s="928"/>
      <c r="CS260" s="928"/>
      <c r="CT260" s="928"/>
      <c r="CU260" s="928"/>
      <c r="CV260" s="928"/>
      <c r="CW260" s="928"/>
      <c r="CX260" s="928"/>
      <c r="CY260" s="928"/>
      <c r="CZ260" s="928"/>
      <c r="DA260" s="928"/>
      <c r="DB260" s="928"/>
      <c r="DC260" s="928"/>
      <c r="DD260" s="928"/>
      <c r="DE260" s="928"/>
      <c r="DF260" s="928"/>
      <c r="DG260" s="928"/>
      <c r="DH260" s="928"/>
      <c r="DI260" s="928"/>
      <c r="DJ260" s="928"/>
      <c r="DK260" s="928"/>
      <c r="DL260" s="928"/>
      <c r="DM260" s="928"/>
      <c r="DN260" s="928"/>
      <c r="DO260" s="928"/>
      <c r="DP260" s="928"/>
      <c r="DQ260" s="928"/>
      <c r="DR260" s="928"/>
      <c r="DS260" s="928"/>
      <c r="DT260" s="928"/>
      <c r="DU260" s="928"/>
      <c r="DV260" s="928"/>
      <c r="DW260" s="928"/>
      <c r="DX260" s="928"/>
      <c r="DY260" s="928"/>
      <c r="DZ260" s="928"/>
      <c r="EA260" s="928"/>
      <c r="EB260" s="928"/>
      <c r="EC260" s="928"/>
      <c r="ED260" s="928"/>
      <c r="EE260" s="928"/>
      <c r="EF260" s="928"/>
      <c r="EG260" s="928"/>
      <c r="EH260" s="928"/>
      <c r="EI260" s="928"/>
      <c r="EJ260" s="928"/>
      <c r="EK260" s="928"/>
      <c r="EL260" s="928"/>
      <c r="EM260" s="928"/>
      <c r="EN260" s="928"/>
      <c r="EO260" s="928"/>
      <c r="EP260" s="928"/>
      <c r="EQ260" s="928"/>
      <c r="ER260" s="928"/>
      <c r="ES260" s="928"/>
      <c r="ET260" s="928"/>
      <c r="EU260" s="928"/>
      <c r="EV260" s="928"/>
      <c r="EW260" s="928"/>
      <c r="EX260" s="928"/>
      <c r="EY260" s="928"/>
      <c r="EZ260" s="928"/>
      <c r="FA260" s="928"/>
      <c r="FB260" s="928"/>
      <c r="FC260" s="928"/>
      <c r="FD260" s="928"/>
      <c r="FE260" s="928"/>
      <c r="FF260" s="928"/>
      <c r="FG260" s="928"/>
      <c r="FH260" s="928"/>
      <c r="FI260" s="928"/>
      <c r="FJ260" s="928"/>
      <c r="FK260" s="928"/>
      <c r="FL260" s="928"/>
      <c r="FM260" s="928"/>
      <c r="FN260" s="928"/>
      <c r="FO260" s="928"/>
      <c r="FP260" s="928"/>
      <c r="FQ260" s="928"/>
      <c r="FR260" s="928"/>
      <c r="FS260" s="928"/>
      <c r="FT260" s="928"/>
      <c r="FU260" s="928"/>
      <c r="FV260" s="928"/>
      <c r="FW260" s="928"/>
      <c r="FX260" s="928"/>
      <c r="FY260" s="928"/>
      <c r="FZ260" s="928"/>
      <c r="GA260" s="928"/>
      <c r="GB260" s="928"/>
      <c r="GC260" s="928"/>
      <c r="GD260" s="928"/>
      <c r="GE260" s="928"/>
      <c r="GF260" s="928"/>
      <c r="GG260" s="928"/>
      <c r="GH260" s="928"/>
      <c r="GI260" s="928"/>
      <c r="GJ260" s="928"/>
      <c r="GK260" s="928"/>
      <c r="GL260" s="928"/>
      <c r="GM260" s="928"/>
      <c r="GN260" s="928"/>
      <c r="GO260" s="928"/>
      <c r="GP260" s="928"/>
      <c r="GQ260" s="928"/>
      <c r="GR260" s="928"/>
      <c r="GS260" s="928"/>
      <c r="GT260" s="928"/>
      <c r="GU260" s="928"/>
      <c r="GV260" s="928"/>
      <c r="GW260" s="928"/>
      <c r="GX260" s="928"/>
      <c r="GY260" s="928"/>
      <c r="GZ260" s="928"/>
      <c r="HA260" s="928"/>
      <c r="HB260" s="928"/>
      <c r="HC260" s="928"/>
      <c r="HD260" s="928"/>
      <c r="HE260" s="928"/>
      <c r="HF260" s="928"/>
      <c r="HG260" s="928"/>
      <c r="HH260" s="928"/>
      <c r="HI260" s="928"/>
      <c r="HJ260" s="928"/>
      <c r="HK260" s="928"/>
      <c r="HL260" s="928"/>
      <c r="HM260" s="928"/>
      <c r="HN260" s="928"/>
      <c r="HO260" s="928"/>
      <c r="HP260" s="928"/>
      <c r="HQ260" s="928"/>
      <c r="HR260" s="928"/>
      <c r="HS260" s="928"/>
      <c r="HT260" s="928"/>
      <c r="HU260" s="928"/>
      <c r="HV260" s="928"/>
      <c r="HW260" s="928"/>
      <c r="HX260" s="928"/>
      <c r="HY260" s="928"/>
    </row>
    <row r="261" spans="1:233" s="928" customFormat="1" ht="25.5">
      <c r="A261" s="929">
        <v>6</v>
      </c>
      <c r="B261" s="321" t="s">
        <v>1929</v>
      </c>
      <c r="C261" s="931">
        <f t="shared" si="64"/>
        <v>3628</v>
      </c>
      <c r="D261" s="931"/>
      <c r="E261" s="931">
        <v>3628</v>
      </c>
      <c r="F261" s="931"/>
      <c r="G261" s="931">
        <f t="shared" si="65"/>
        <v>0</v>
      </c>
      <c r="H261" s="931"/>
      <c r="I261" s="931"/>
      <c r="J261" s="931">
        <f t="shared" si="66"/>
        <v>3628</v>
      </c>
      <c r="K261" s="931"/>
      <c r="L261" s="931">
        <v>3628</v>
      </c>
      <c r="M261" s="931"/>
      <c r="N261" s="931">
        <f t="shared" si="67"/>
        <v>0</v>
      </c>
      <c r="O261" s="931"/>
      <c r="P261" s="931"/>
      <c r="Q261" s="931">
        <f t="shared" si="55"/>
        <v>0</v>
      </c>
      <c r="R261" s="931"/>
      <c r="S261" s="931"/>
      <c r="T261" s="931"/>
      <c r="W261" s="922"/>
      <c r="X261" s="922"/>
    </row>
    <row r="262" spans="1:233" s="927" customFormat="1">
      <c r="A262" s="946" t="s">
        <v>1723</v>
      </c>
      <c r="B262" s="958" t="s">
        <v>1930</v>
      </c>
      <c r="C262" s="959">
        <f t="shared" ref="C262:T262" si="68">SUBTOTAL(9,C263:C267)</f>
        <v>0</v>
      </c>
      <c r="D262" s="959">
        <f t="shared" si="68"/>
        <v>0</v>
      </c>
      <c r="E262" s="959">
        <f t="shared" si="68"/>
        <v>0</v>
      </c>
      <c r="F262" s="959">
        <f t="shared" si="68"/>
        <v>0</v>
      </c>
      <c r="G262" s="959">
        <f t="shared" si="68"/>
        <v>0</v>
      </c>
      <c r="H262" s="959">
        <f t="shared" si="68"/>
        <v>0</v>
      </c>
      <c r="I262" s="959">
        <f t="shared" si="68"/>
        <v>0</v>
      </c>
      <c r="J262" s="959">
        <f t="shared" si="68"/>
        <v>0</v>
      </c>
      <c r="K262" s="959">
        <f t="shared" si="68"/>
        <v>0</v>
      </c>
      <c r="L262" s="959">
        <f t="shared" si="68"/>
        <v>0</v>
      </c>
      <c r="M262" s="959">
        <f t="shared" si="68"/>
        <v>0</v>
      </c>
      <c r="N262" s="959">
        <f t="shared" si="68"/>
        <v>0</v>
      </c>
      <c r="O262" s="959">
        <f t="shared" si="68"/>
        <v>0</v>
      </c>
      <c r="P262" s="959">
        <f t="shared" si="68"/>
        <v>0</v>
      </c>
      <c r="Q262" s="959">
        <f t="shared" si="68"/>
        <v>0</v>
      </c>
      <c r="R262" s="959">
        <f t="shared" si="68"/>
        <v>0</v>
      </c>
      <c r="S262" s="959">
        <f t="shared" si="68"/>
        <v>0</v>
      </c>
      <c r="T262" s="959">
        <f t="shared" si="68"/>
        <v>0</v>
      </c>
      <c r="W262" s="922"/>
      <c r="X262" s="922"/>
      <c r="Z262" s="928"/>
      <c r="AA262" s="928"/>
      <c r="AB262" s="928"/>
      <c r="AC262" s="928"/>
      <c r="AD262" s="928"/>
      <c r="AE262" s="928"/>
      <c r="AF262" s="928"/>
      <c r="AG262" s="928"/>
      <c r="AH262" s="928"/>
      <c r="AI262" s="928"/>
      <c r="AJ262" s="928"/>
      <c r="AK262" s="928"/>
      <c r="AL262" s="928"/>
      <c r="AM262" s="928"/>
      <c r="AN262" s="928"/>
      <c r="AO262" s="928"/>
      <c r="AP262" s="928"/>
      <c r="AQ262" s="928"/>
      <c r="AR262" s="928"/>
      <c r="AS262" s="928"/>
      <c r="AT262" s="928"/>
      <c r="AU262" s="928"/>
      <c r="AV262" s="928"/>
      <c r="AW262" s="928"/>
      <c r="AX262" s="928"/>
      <c r="AY262" s="928"/>
      <c r="AZ262" s="928"/>
      <c r="BA262" s="928"/>
      <c r="BB262" s="928"/>
      <c r="BC262" s="928"/>
      <c r="BD262" s="928"/>
      <c r="BE262" s="928"/>
      <c r="BF262" s="928"/>
      <c r="BG262" s="928"/>
      <c r="BH262" s="928"/>
      <c r="BI262" s="928"/>
      <c r="BJ262" s="928"/>
      <c r="BK262" s="928"/>
      <c r="BL262" s="928"/>
      <c r="BM262" s="928"/>
      <c r="BN262" s="928"/>
      <c r="BO262" s="928"/>
      <c r="BP262" s="928"/>
      <c r="BQ262" s="928"/>
      <c r="BR262" s="928"/>
      <c r="BS262" s="928"/>
      <c r="BT262" s="928"/>
      <c r="BU262" s="928"/>
      <c r="BV262" s="928"/>
      <c r="BW262" s="928"/>
      <c r="BX262" s="928"/>
      <c r="BY262" s="928"/>
      <c r="BZ262" s="928"/>
      <c r="CA262" s="928"/>
      <c r="CB262" s="928"/>
      <c r="CC262" s="928"/>
      <c r="CD262" s="928"/>
      <c r="CE262" s="928"/>
      <c r="CF262" s="928"/>
      <c r="CG262" s="928"/>
      <c r="CH262" s="928"/>
      <c r="CI262" s="928"/>
      <c r="CJ262" s="928"/>
      <c r="CK262" s="928"/>
      <c r="CL262" s="928"/>
      <c r="CM262" s="928"/>
      <c r="CN262" s="928"/>
      <c r="CO262" s="928"/>
      <c r="CP262" s="928"/>
      <c r="CQ262" s="928"/>
      <c r="CR262" s="928"/>
      <c r="CS262" s="928"/>
      <c r="CT262" s="928"/>
      <c r="CU262" s="928"/>
      <c r="CV262" s="928"/>
      <c r="CW262" s="928"/>
      <c r="CX262" s="928"/>
      <c r="CY262" s="928"/>
      <c r="CZ262" s="928"/>
      <c r="DA262" s="928"/>
      <c r="DB262" s="928"/>
      <c r="DC262" s="928"/>
      <c r="DD262" s="928"/>
      <c r="DE262" s="928"/>
      <c r="DF262" s="928"/>
      <c r="DG262" s="928"/>
      <c r="DH262" s="928"/>
      <c r="DI262" s="928"/>
      <c r="DJ262" s="928"/>
      <c r="DK262" s="928"/>
      <c r="DL262" s="928"/>
      <c r="DM262" s="928"/>
      <c r="DN262" s="928"/>
      <c r="DO262" s="928"/>
      <c r="DP262" s="928"/>
      <c r="DQ262" s="928"/>
      <c r="DR262" s="928"/>
      <c r="DS262" s="928"/>
      <c r="DT262" s="928"/>
      <c r="DU262" s="928"/>
      <c r="DV262" s="928"/>
      <c r="DW262" s="928"/>
      <c r="DX262" s="928"/>
      <c r="DY262" s="928"/>
      <c r="DZ262" s="928"/>
      <c r="EA262" s="928"/>
      <c r="EB262" s="928"/>
      <c r="EC262" s="928"/>
      <c r="ED262" s="928"/>
      <c r="EE262" s="928"/>
      <c r="EF262" s="928"/>
      <c r="EG262" s="928"/>
      <c r="EH262" s="928"/>
      <c r="EI262" s="928"/>
      <c r="EJ262" s="928"/>
      <c r="EK262" s="928"/>
      <c r="EL262" s="928"/>
      <c r="EM262" s="928"/>
      <c r="EN262" s="928"/>
      <c r="EO262" s="928"/>
      <c r="EP262" s="928"/>
      <c r="EQ262" s="928"/>
      <c r="ER262" s="928"/>
      <c r="ES262" s="928"/>
      <c r="ET262" s="928"/>
      <c r="EU262" s="928"/>
      <c r="EV262" s="928"/>
      <c r="EW262" s="928"/>
      <c r="EX262" s="928"/>
      <c r="EY262" s="928"/>
      <c r="EZ262" s="928"/>
      <c r="FA262" s="928"/>
      <c r="FB262" s="928"/>
      <c r="FC262" s="928"/>
      <c r="FD262" s="928"/>
      <c r="FE262" s="928"/>
      <c r="FF262" s="928"/>
      <c r="FG262" s="928"/>
      <c r="FH262" s="928"/>
      <c r="FI262" s="928"/>
      <c r="FJ262" s="928"/>
      <c r="FK262" s="928"/>
      <c r="FL262" s="928"/>
      <c r="FM262" s="928"/>
      <c r="FN262" s="928"/>
      <c r="FO262" s="928"/>
      <c r="FP262" s="928"/>
      <c r="FQ262" s="928"/>
      <c r="FR262" s="928"/>
      <c r="FS262" s="928"/>
      <c r="FT262" s="928"/>
      <c r="FU262" s="928"/>
      <c r="FV262" s="928"/>
      <c r="FW262" s="928"/>
      <c r="FX262" s="928"/>
      <c r="FY262" s="928"/>
      <c r="FZ262" s="928"/>
      <c r="GA262" s="928"/>
      <c r="GB262" s="928"/>
      <c r="GC262" s="928"/>
      <c r="GD262" s="928"/>
      <c r="GE262" s="928"/>
      <c r="GF262" s="928"/>
      <c r="GG262" s="928"/>
      <c r="GH262" s="928"/>
      <c r="GI262" s="928"/>
      <c r="GJ262" s="928"/>
      <c r="GK262" s="928"/>
      <c r="GL262" s="928"/>
      <c r="GM262" s="928"/>
      <c r="GN262" s="928"/>
      <c r="GO262" s="928"/>
      <c r="GP262" s="928"/>
      <c r="GQ262" s="928"/>
      <c r="GR262" s="928"/>
      <c r="GS262" s="928"/>
      <c r="GT262" s="928"/>
      <c r="GU262" s="928"/>
      <c r="GV262" s="928"/>
      <c r="GW262" s="928"/>
      <c r="GX262" s="928"/>
      <c r="GY262" s="928"/>
      <c r="GZ262" s="928"/>
      <c r="HA262" s="928"/>
      <c r="HB262" s="928"/>
      <c r="HC262" s="928"/>
      <c r="HD262" s="928"/>
      <c r="HE262" s="928"/>
      <c r="HF262" s="928"/>
      <c r="HG262" s="928"/>
      <c r="HH262" s="928"/>
      <c r="HI262" s="928"/>
      <c r="HJ262" s="928"/>
      <c r="HK262" s="928"/>
      <c r="HL262" s="928"/>
      <c r="HM262" s="928"/>
      <c r="HN262" s="928"/>
      <c r="HO262" s="928"/>
      <c r="HP262" s="928"/>
      <c r="HQ262" s="928"/>
      <c r="HR262" s="928"/>
      <c r="HS262" s="928"/>
      <c r="HT262" s="928"/>
      <c r="HU262" s="928"/>
      <c r="HV262" s="928"/>
      <c r="HW262" s="928"/>
      <c r="HX262" s="928"/>
      <c r="HY262" s="928"/>
    </row>
    <row r="263" spans="1:233" s="927" customFormat="1">
      <c r="A263" s="929">
        <v>1</v>
      </c>
      <c r="B263" s="938" t="s">
        <v>1931</v>
      </c>
      <c r="C263" s="931">
        <f>SUBTOTAL(9,C264:C265)</f>
        <v>0</v>
      </c>
      <c r="D263" s="931">
        <f>SUBTOTAL(9,D264:D265)</f>
        <v>0</v>
      </c>
      <c r="E263" s="931">
        <f>SUBTOTAL(9,E264:E265)</f>
        <v>0</v>
      </c>
      <c r="F263" s="931"/>
      <c r="G263" s="931">
        <f t="shared" ref="G263:M263" si="69">SUBTOTAL(9,G264:G265)</f>
        <v>0</v>
      </c>
      <c r="H263" s="931">
        <f t="shared" si="69"/>
        <v>0</v>
      </c>
      <c r="I263" s="931">
        <f t="shared" si="69"/>
        <v>0</v>
      </c>
      <c r="J263" s="931">
        <f t="shared" si="69"/>
        <v>0</v>
      </c>
      <c r="K263" s="931">
        <f t="shared" si="69"/>
        <v>0</v>
      </c>
      <c r="L263" s="931">
        <f t="shared" si="69"/>
        <v>0</v>
      </c>
      <c r="M263" s="931">
        <f t="shared" si="69"/>
        <v>0</v>
      </c>
      <c r="N263" s="931">
        <f>SUM(O263:P263)</f>
        <v>0</v>
      </c>
      <c r="O263" s="931">
        <f t="shared" ref="O263:T263" si="70">SUBTOTAL(9,O264:O265)</f>
        <v>0</v>
      </c>
      <c r="P263" s="931">
        <f t="shared" si="70"/>
        <v>0</v>
      </c>
      <c r="Q263" s="931">
        <f t="shared" si="70"/>
        <v>0</v>
      </c>
      <c r="R263" s="931">
        <f t="shared" si="70"/>
        <v>0</v>
      </c>
      <c r="S263" s="931">
        <f t="shared" si="70"/>
        <v>0</v>
      </c>
      <c r="T263" s="931">
        <f t="shared" si="70"/>
        <v>0</v>
      </c>
      <c r="W263" s="922"/>
      <c r="X263" s="922"/>
      <c r="Z263" s="928"/>
      <c r="AA263" s="928"/>
      <c r="AB263" s="928"/>
      <c r="AC263" s="928"/>
      <c r="AD263" s="928"/>
      <c r="AE263" s="928"/>
      <c r="AF263" s="928"/>
      <c r="AG263" s="928"/>
      <c r="AH263" s="928"/>
      <c r="AI263" s="928"/>
      <c r="AJ263" s="928"/>
      <c r="AK263" s="928"/>
      <c r="AL263" s="928"/>
      <c r="AM263" s="928"/>
      <c r="AN263" s="928"/>
      <c r="AO263" s="928"/>
      <c r="AP263" s="928"/>
      <c r="AQ263" s="928"/>
      <c r="AR263" s="928"/>
      <c r="AS263" s="928"/>
      <c r="AT263" s="928"/>
      <c r="AU263" s="928"/>
      <c r="AV263" s="928"/>
      <c r="AW263" s="928"/>
      <c r="AX263" s="928"/>
      <c r="AY263" s="928"/>
      <c r="AZ263" s="928"/>
      <c r="BA263" s="928"/>
      <c r="BB263" s="928"/>
      <c r="BC263" s="928"/>
      <c r="BD263" s="928"/>
      <c r="BE263" s="928"/>
      <c r="BF263" s="928"/>
      <c r="BG263" s="928"/>
      <c r="BH263" s="928"/>
      <c r="BI263" s="928"/>
      <c r="BJ263" s="928"/>
      <c r="BK263" s="928"/>
      <c r="BL263" s="928"/>
      <c r="BM263" s="928"/>
      <c r="BN263" s="928"/>
      <c r="BO263" s="928"/>
      <c r="BP263" s="928"/>
      <c r="BQ263" s="928"/>
      <c r="BR263" s="928"/>
      <c r="BS263" s="928"/>
      <c r="BT263" s="928"/>
      <c r="BU263" s="928"/>
      <c r="BV263" s="928"/>
      <c r="BW263" s="928"/>
      <c r="BX263" s="928"/>
      <c r="BY263" s="928"/>
      <c r="BZ263" s="928"/>
      <c r="CA263" s="928"/>
      <c r="CB263" s="928"/>
      <c r="CC263" s="928"/>
      <c r="CD263" s="928"/>
      <c r="CE263" s="928"/>
      <c r="CF263" s="928"/>
      <c r="CG263" s="928"/>
      <c r="CH263" s="928"/>
      <c r="CI263" s="928"/>
      <c r="CJ263" s="928"/>
      <c r="CK263" s="928"/>
      <c r="CL263" s="928"/>
      <c r="CM263" s="928"/>
      <c r="CN263" s="928"/>
      <c r="CO263" s="928"/>
      <c r="CP263" s="928"/>
      <c r="CQ263" s="928"/>
      <c r="CR263" s="928"/>
      <c r="CS263" s="928"/>
      <c r="CT263" s="928"/>
      <c r="CU263" s="928"/>
      <c r="CV263" s="928"/>
      <c r="CW263" s="928"/>
      <c r="CX263" s="928"/>
      <c r="CY263" s="928"/>
      <c r="CZ263" s="928"/>
      <c r="DA263" s="928"/>
      <c r="DB263" s="928"/>
      <c r="DC263" s="928"/>
      <c r="DD263" s="928"/>
      <c r="DE263" s="928"/>
      <c r="DF263" s="928"/>
      <c r="DG263" s="928"/>
      <c r="DH263" s="928"/>
      <c r="DI263" s="928"/>
      <c r="DJ263" s="928"/>
      <c r="DK263" s="928"/>
      <c r="DL263" s="928"/>
      <c r="DM263" s="928"/>
      <c r="DN263" s="928"/>
      <c r="DO263" s="928"/>
      <c r="DP263" s="928"/>
      <c r="DQ263" s="928"/>
      <c r="DR263" s="928"/>
      <c r="DS263" s="928"/>
      <c r="DT263" s="928"/>
      <c r="DU263" s="928"/>
      <c r="DV263" s="928"/>
      <c r="DW263" s="928"/>
      <c r="DX263" s="928"/>
      <c r="DY263" s="928"/>
      <c r="DZ263" s="928"/>
      <c r="EA263" s="928"/>
      <c r="EB263" s="928"/>
      <c r="EC263" s="928"/>
      <c r="ED263" s="928"/>
      <c r="EE263" s="928"/>
      <c r="EF263" s="928"/>
      <c r="EG263" s="928"/>
      <c r="EH263" s="928"/>
      <c r="EI263" s="928"/>
      <c r="EJ263" s="928"/>
      <c r="EK263" s="928"/>
      <c r="EL263" s="928"/>
      <c r="EM263" s="928"/>
      <c r="EN263" s="928"/>
      <c r="EO263" s="928"/>
      <c r="EP263" s="928"/>
      <c r="EQ263" s="928"/>
      <c r="ER263" s="928"/>
      <c r="ES263" s="928"/>
      <c r="ET263" s="928"/>
      <c r="EU263" s="928"/>
      <c r="EV263" s="928"/>
      <c r="EW263" s="928"/>
      <c r="EX263" s="928"/>
      <c r="EY263" s="928"/>
      <c r="EZ263" s="928"/>
      <c r="FA263" s="928"/>
      <c r="FB263" s="928"/>
      <c r="FC263" s="928"/>
      <c r="FD263" s="928"/>
      <c r="FE263" s="928"/>
      <c r="FF263" s="928"/>
      <c r="FG263" s="928"/>
      <c r="FH263" s="928"/>
      <c r="FI263" s="928"/>
      <c r="FJ263" s="928"/>
      <c r="FK263" s="928"/>
      <c r="FL263" s="928"/>
      <c r="FM263" s="928"/>
      <c r="FN263" s="928"/>
      <c r="FO263" s="928"/>
      <c r="FP263" s="928"/>
      <c r="FQ263" s="928"/>
      <c r="FR263" s="928"/>
      <c r="FS263" s="928"/>
      <c r="FT263" s="928"/>
      <c r="FU263" s="928"/>
      <c r="FV263" s="928"/>
      <c r="FW263" s="928"/>
      <c r="FX263" s="928"/>
      <c r="FY263" s="928"/>
      <c r="FZ263" s="928"/>
      <c r="GA263" s="928"/>
      <c r="GB263" s="928"/>
      <c r="GC263" s="928"/>
      <c r="GD263" s="928"/>
      <c r="GE263" s="928"/>
      <c r="GF263" s="928"/>
      <c r="GG263" s="928"/>
      <c r="GH263" s="928"/>
      <c r="GI263" s="928"/>
      <c r="GJ263" s="928"/>
      <c r="GK263" s="928"/>
      <c r="GL263" s="928"/>
      <c r="GM263" s="928"/>
      <c r="GN263" s="928"/>
      <c r="GO263" s="928"/>
      <c r="GP263" s="928"/>
      <c r="GQ263" s="928"/>
      <c r="GR263" s="928"/>
      <c r="GS263" s="928"/>
      <c r="GT263" s="928"/>
      <c r="GU263" s="928"/>
      <c r="GV263" s="928"/>
      <c r="GW263" s="928"/>
      <c r="GX263" s="928"/>
      <c r="GY263" s="928"/>
      <c r="GZ263" s="928"/>
      <c r="HA263" s="928"/>
      <c r="HB263" s="928"/>
      <c r="HC263" s="928"/>
      <c r="HD263" s="928"/>
      <c r="HE263" s="928"/>
      <c r="HF263" s="928"/>
      <c r="HG263" s="928"/>
      <c r="HH263" s="928"/>
      <c r="HI263" s="928"/>
      <c r="HJ263" s="928"/>
      <c r="HK263" s="928"/>
      <c r="HL263" s="928"/>
      <c r="HM263" s="928"/>
      <c r="HN263" s="928"/>
      <c r="HO263" s="928"/>
      <c r="HP263" s="928"/>
      <c r="HQ263" s="928"/>
      <c r="HR263" s="928"/>
      <c r="HS263" s="928"/>
      <c r="HT263" s="928"/>
      <c r="HU263" s="928"/>
      <c r="HV263" s="928"/>
      <c r="HW263" s="928"/>
      <c r="HX263" s="928"/>
      <c r="HY263" s="928"/>
    </row>
    <row r="264" spans="1:233" s="927" customFormat="1">
      <c r="A264" s="929"/>
      <c r="B264" s="960" t="s">
        <v>1932</v>
      </c>
      <c r="C264" s="931">
        <f>SUM(D264:F264)+G264</f>
        <v>0</v>
      </c>
      <c r="D264" s="931"/>
      <c r="E264" s="931"/>
      <c r="F264" s="931"/>
      <c r="G264" s="931">
        <f>SUM(H264:I264)</f>
        <v>0</v>
      </c>
      <c r="H264" s="931"/>
      <c r="I264" s="931"/>
      <c r="J264" s="931">
        <f>SUM(K264:M264)+N264</f>
        <v>0</v>
      </c>
      <c r="K264" s="931"/>
      <c r="L264" s="931"/>
      <c r="M264" s="931"/>
      <c r="N264" s="931">
        <f>SUM(O264:P264)</f>
        <v>0</v>
      </c>
      <c r="O264" s="931"/>
      <c r="P264" s="931"/>
      <c r="Q264" s="931"/>
      <c r="R264" s="931"/>
      <c r="S264" s="931"/>
      <c r="T264" s="931"/>
      <c r="W264" s="922"/>
      <c r="X264" s="922"/>
      <c r="Z264" s="928"/>
      <c r="AA264" s="928"/>
      <c r="AB264" s="928"/>
      <c r="AC264" s="928"/>
      <c r="AD264" s="928"/>
      <c r="AE264" s="928"/>
      <c r="AF264" s="928"/>
      <c r="AG264" s="928"/>
      <c r="AH264" s="928"/>
      <c r="AI264" s="928"/>
      <c r="AJ264" s="928"/>
      <c r="AK264" s="928"/>
      <c r="AL264" s="928"/>
      <c r="AM264" s="928"/>
      <c r="AN264" s="928"/>
      <c r="AO264" s="928"/>
      <c r="AP264" s="928"/>
      <c r="AQ264" s="928"/>
      <c r="AR264" s="928"/>
      <c r="AS264" s="928"/>
      <c r="AT264" s="928"/>
      <c r="AU264" s="928"/>
      <c r="AV264" s="928"/>
      <c r="AW264" s="928"/>
      <c r="AX264" s="928"/>
      <c r="AY264" s="928"/>
      <c r="AZ264" s="928"/>
      <c r="BA264" s="928"/>
      <c r="BB264" s="928"/>
      <c r="BC264" s="928"/>
      <c r="BD264" s="928"/>
      <c r="BE264" s="928"/>
      <c r="BF264" s="928"/>
      <c r="BG264" s="928"/>
      <c r="BH264" s="928"/>
      <c r="BI264" s="928"/>
      <c r="BJ264" s="928"/>
      <c r="BK264" s="928"/>
      <c r="BL264" s="928"/>
      <c r="BM264" s="928"/>
      <c r="BN264" s="928"/>
      <c r="BO264" s="928"/>
      <c r="BP264" s="928"/>
      <c r="BQ264" s="928"/>
      <c r="BR264" s="928"/>
      <c r="BS264" s="928"/>
      <c r="BT264" s="928"/>
      <c r="BU264" s="928"/>
      <c r="BV264" s="928"/>
      <c r="BW264" s="928"/>
      <c r="BX264" s="928"/>
      <c r="BY264" s="928"/>
      <c r="BZ264" s="928"/>
      <c r="CA264" s="928"/>
      <c r="CB264" s="928"/>
      <c r="CC264" s="928"/>
      <c r="CD264" s="928"/>
      <c r="CE264" s="928"/>
      <c r="CF264" s="928"/>
      <c r="CG264" s="928"/>
      <c r="CH264" s="928"/>
      <c r="CI264" s="928"/>
      <c r="CJ264" s="928"/>
      <c r="CK264" s="928"/>
      <c r="CL264" s="928"/>
      <c r="CM264" s="928"/>
      <c r="CN264" s="928"/>
      <c r="CO264" s="928"/>
      <c r="CP264" s="928"/>
      <c r="CQ264" s="928"/>
      <c r="CR264" s="928"/>
      <c r="CS264" s="928"/>
      <c r="CT264" s="928"/>
      <c r="CU264" s="928"/>
      <c r="CV264" s="928"/>
      <c r="CW264" s="928"/>
      <c r="CX264" s="928"/>
      <c r="CY264" s="928"/>
      <c r="CZ264" s="928"/>
      <c r="DA264" s="928"/>
      <c r="DB264" s="928"/>
      <c r="DC264" s="928"/>
      <c r="DD264" s="928"/>
      <c r="DE264" s="928"/>
      <c r="DF264" s="928"/>
      <c r="DG264" s="928"/>
      <c r="DH264" s="928"/>
      <c r="DI264" s="928"/>
      <c r="DJ264" s="928"/>
      <c r="DK264" s="928"/>
      <c r="DL264" s="928"/>
      <c r="DM264" s="928"/>
      <c r="DN264" s="928"/>
      <c r="DO264" s="928"/>
      <c r="DP264" s="928"/>
      <c r="DQ264" s="928"/>
      <c r="DR264" s="928"/>
      <c r="DS264" s="928"/>
      <c r="DT264" s="928"/>
      <c r="DU264" s="928"/>
      <c r="DV264" s="928"/>
      <c r="DW264" s="928"/>
      <c r="DX264" s="928"/>
      <c r="DY264" s="928"/>
      <c r="DZ264" s="928"/>
      <c r="EA264" s="928"/>
      <c r="EB264" s="928"/>
      <c r="EC264" s="928"/>
      <c r="ED264" s="928"/>
      <c r="EE264" s="928"/>
      <c r="EF264" s="928"/>
      <c r="EG264" s="928"/>
      <c r="EH264" s="928"/>
      <c r="EI264" s="928"/>
      <c r="EJ264" s="928"/>
      <c r="EK264" s="928"/>
      <c r="EL264" s="928"/>
      <c r="EM264" s="928"/>
      <c r="EN264" s="928"/>
      <c r="EO264" s="928"/>
      <c r="EP264" s="928"/>
      <c r="EQ264" s="928"/>
      <c r="ER264" s="928"/>
      <c r="ES264" s="928"/>
      <c r="ET264" s="928"/>
      <c r="EU264" s="928"/>
      <c r="EV264" s="928"/>
      <c r="EW264" s="928"/>
      <c r="EX264" s="928"/>
      <c r="EY264" s="928"/>
      <c r="EZ264" s="928"/>
      <c r="FA264" s="928"/>
      <c r="FB264" s="928"/>
      <c r="FC264" s="928"/>
      <c r="FD264" s="928"/>
      <c r="FE264" s="928"/>
      <c r="FF264" s="928"/>
      <c r="FG264" s="928"/>
      <c r="FH264" s="928"/>
      <c r="FI264" s="928"/>
      <c r="FJ264" s="928"/>
      <c r="FK264" s="928"/>
      <c r="FL264" s="928"/>
      <c r="FM264" s="928"/>
      <c r="FN264" s="928"/>
      <c r="FO264" s="928"/>
      <c r="FP264" s="928"/>
      <c r="FQ264" s="928"/>
      <c r="FR264" s="928"/>
      <c r="FS264" s="928"/>
      <c r="FT264" s="928"/>
      <c r="FU264" s="928"/>
      <c r="FV264" s="928"/>
      <c r="FW264" s="928"/>
      <c r="FX264" s="928"/>
      <c r="FY264" s="928"/>
      <c r="FZ264" s="928"/>
      <c r="GA264" s="928"/>
      <c r="GB264" s="928"/>
      <c r="GC264" s="928"/>
      <c r="GD264" s="928"/>
      <c r="GE264" s="928"/>
      <c r="GF264" s="928"/>
      <c r="GG264" s="928"/>
      <c r="GH264" s="928"/>
      <c r="GI264" s="928"/>
      <c r="GJ264" s="928"/>
      <c r="GK264" s="928"/>
      <c r="GL264" s="928"/>
      <c r="GM264" s="928"/>
      <c r="GN264" s="928"/>
      <c r="GO264" s="928"/>
      <c r="GP264" s="928"/>
      <c r="GQ264" s="928"/>
      <c r="GR264" s="928"/>
      <c r="GS264" s="928"/>
      <c r="GT264" s="928"/>
      <c r="GU264" s="928"/>
      <c r="GV264" s="928"/>
      <c r="GW264" s="928"/>
      <c r="GX264" s="928"/>
      <c r="GY264" s="928"/>
      <c r="GZ264" s="928"/>
      <c r="HA264" s="928"/>
      <c r="HB264" s="928"/>
      <c r="HC264" s="928"/>
      <c r="HD264" s="928"/>
      <c r="HE264" s="928"/>
      <c r="HF264" s="928"/>
      <c r="HG264" s="928"/>
      <c r="HH264" s="928"/>
      <c r="HI264" s="928"/>
      <c r="HJ264" s="928"/>
      <c r="HK264" s="928"/>
      <c r="HL264" s="928"/>
      <c r="HM264" s="928"/>
      <c r="HN264" s="928"/>
      <c r="HO264" s="928"/>
      <c r="HP264" s="928"/>
      <c r="HQ264" s="928"/>
      <c r="HR264" s="928"/>
      <c r="HS264" s="928"/>
      <c r="HT264" s="928"/>
      <c r="HU264" s="928"/>
      <c r="HV264" s="928"/>
      <c r="HW264" s="928"/>
      <c r="HX264" s="928"/>
      <c r="HY264" s="928"/>
    </row>
    <row r="265" spans="1:233" s="927" customFormat="1">
      <c r="A265" s="929"/>
      <c r="B265" s="960" t="s">
        <v>1933</v>
      </c>
      <c r="C265" s="931">
        <f>SUM(D265:F265)+G265</f>
        <v>0</v>
      </c>
      <c r="D265" s="931"/>
      <c r="E265" s="931"/>
      <c r="F265" s="931"/>
      <c r="G265" s="931">
        <f>SUM(H265:I265)</f>
        <v>0</v>
      </c>
      <c r="H265" s="931"/>
      <c r="I265" s="931"/>
      <c r="J265" s="931">
        <f>SUM(K265:M265)+N265</f>
        <v>0</v>
      </c>
      <c r="K265" s="931"/>
      <c r="L265" s="931"/>
      <c r="M265" s="931"/>
      <c r="N265" s="931">
        <f>SUM(O265:P265)</f>
        <v>0</v>
      </c>
      <c r="O265" s="931"/>
      <c r="P265" s="931"/>
      <c r="Q265" s="931"/>
      <c r="R265" s="931"/>
      <c r="S265" s="931"/>
      <c r="T265" s="931"/>
      <c r="W265" s="922"/>
      <c r="X265" s="922"/>
      <c r="Z265" s="928"/>
      <c r="AA265" s="928"/>
      <c r="AB265" s="928"/>
      <c r="AC265" s="928"/>
      <c r="AD265" s="928"/>
      <c r="AE265" s="928"/>
      <c r="AF265" s="928"/>
      <c r="AG265" s="928"/>
      <c r="AH265" s="928"/>
      <c r="AI265" s="928"/>
      <c r="AJ265" s="928"/>
      <c r="AK265" s="928"/>
      <c r="AL265" s="928"/>
      <c r="AM265" s="928"/>
      <c r="AN265" s="928"/>
      <c r="AO265" s="928"/>
      <c r="AP265" s="928"/>
      <c r="AQ265" s="928"/>
      <c r="AR265" s="928"/>
      <c r="AS265" s="928"/>
      <c r="AT265" s="928"/>
      <c r="AU265" s="928"/>
      <c r="AV265" s="928"/>
      <c r="AW265" s="928"/>
      <c r="AX265" s="928"/>
      <c r="AY265" s="928"/>
      <c r="AZ265" s="928"/>
      <c r="BA265" s="928"/>
      <c r="BB265" s="928"/>
      <c r="BC265" s="928"/>
      <c r="BD265" s="928"/>
      <c r="BE265" s="928"/>
      <c r="BF265" s="928"/>
      <c r="BG265" s="928"/>
      <c r="BH265" s="928"/>
      <c r="BI265" s="928"/>
      <c r="BJ265" s="928"/>
      <c r="BK265" s="928"/>
      <c r="BL265" s="928"/>
      <c r="BM265" s="928"/>
      <c r="BN265" s="928"/>
      <c r="BO265" s="928"/>
      <c r="BP265" s="928"/>
      <c r="BQ265" s="928"/>
      <c r="BR265" s="928"/>
      <c r="BS265" s="928"/>
      <c r="BT265" s="928"/>
      <c r="BU265" s="928"/>
      <c r="BV265" s="928"/>
      <c r="BW265" s="928"/>
      <c r="BX265" s="928"/>
      <c r="BY265" s="928"/>
      <c r="BZ265" s="928"/>
      <c r="CA265" s="928"/>
      <c r="CB265" s="928"/>
      <c r="CC265" s="928"/>
      <c r="CD265" s="928"/>
      <c r="CE265" s="928"/>
      <c r="CF265" s="928"/>
      <c r="CG265" s="928"/>
      <c r="CH265" s="928"/>
      <c r="CI265" s="928"/>
      <c r="CJ265" s="928"/>
      <c r="CK265" s="928"/>
      <c r="CL265" s="928"/>
      <c r="CM265" s="928"/>
      <c r="CN265" s="928"/>
      <c r="CO265" s="928"/>
      <c r="CP265" s="928"/>
      <c r="CQ265" s="928"/>
      <c r="CR265" s="928"/>
      <c r="CS265" s="928"/>
      <c r="CT265" s="928"/>
      <c r="CU265" s="928"/>
      <c r="CV265" s="928"/>
      <c r="CW265" s="928"/>
      <c r="CX265" s="928"/>
      <c r="CY265" s="928"/>
      <c r="CZ265" s="928"/>
      <c r="DA265" s="928"/>
      <c r="DB265" s="928"/>
      <c r="DC265" s="928"/>
      <c r="DD265" s="928"/>
      <c r="DE265" s="928"/>
      <c r="DF265" s="928"/>
      <c r="DG265" s="928"/>
      <c r="DH265" s="928"/>
      <c r="DI265" s="928"/>
      <c r="DJ265" s="928"/>
      <c r="DK265" s="928"/>
      <c r="DL265" s="928"/>
      <c r="DM265" s="928"/>
      <c r="DN265" s="928"/>
      <c r="DO265" s="928"/>
      <c r="DP265" s="928"/>
      <c r="DQ265" s="928"/>
      <c r="DR265" s="928"/>
      <c r="DS265" s="928"/>
      <c r="DT265" s="928"/>
      <c r="DU265" s="928"/>
      <c r="DV265" s="928"/>
      <c r="DW265" s="928"/>
      <c r="DX265" s="928"/>
      <c r="DY265" s="928"/>
      <c r="DZ265" s="928"/>
      <c r="EA265" s="928"/>
      <c r="EB265" s="928"/>
      <c r="EC265" s="928"/>
      <c r="ED265" s="928"/>
      <c r="EE265" s="928"/>
      <c r="EF265" s="928"/>
      <c r="EG265" s="928"/>
      <c r="EH265" s="928"/>
      <c r="EI265" s="928"/>
      <c r="EJ265" s="928"/>
      <c r="EK265" s="928"/>
      <c r="EL265" s="928"/>
      <c r="EM265" s="928"/>
      <c r="EN265" s="928"/>
      <c r="EO265" s="928"/>
      <c r="EP265" s="928"/>
      <c r="EQ265" s="928"/>
      <c r="ER265" s="928"/>
      <c r="ES265" s="928"/>
      <c r="ET265" s="928"/>
      <c r="EU265" s="928"/>
      <c r="EV265" s="928"/>
      <c r="EW265" s="928"/>
      <c r="EX265" s="928"/>
      <c r="EY265" s="928"/>
      <c r="EZ265" s="928"/>
      <c r="FA265" s="928"/>
      <c r="FB265" s="928"/>
      <c r="FC265" s="928"/>
      <c r="FD265" s="928"/>
      <c r="FE265" s="928"/>
      <c r="FF265" s="928"/>
      <c r="FG265" s="928"/>
      <c r="FH265" s="928"/>
      <c r="FI265" s="928"/>
      <c r="FJ265" s="928"/>
      <c r="FK265" s="928"/>
      <c r="FL265" s="928"/>
      <c r="FM265" s="928"/>
      <c r="FN265" s="928"/>
      <c r="FO265" s="928"/>
      <c r="FP265" s="928"/>
      <c r="FQ265" s="928"/>
      <c r="FR265" s="928"/>
      <c r="FS265" s="928"/>
      <c r="FT265" s="928"/>
      <c r="FU265" s="928"/>
      <c r="FV265" s="928"/>
      <c r="FW265" s="928"/>
      <c r="FX265" s="928"/>
      <c r="FY265" s="928"/>
      <c r="FZ265" s="928"/>
      <c r="GA265" s="928"/>
      <c r="GB265" s="928"/>
      <c r="GC265" s="928"/>
      <c r="GD265" s="928"/>
      <c r="GE265" s="928"/>
      <c r="GF265" s="928"/>
      <c r="GG265" s="928"/>
      <c r="GH265" s="928"/>
      <c r="GI265" s="928"/>
      <c r="GJ265" s="928"/>
      <c r="GK265" s="928"/>
      <c r="GL265" s="928"/>
      <c r="GM265" s="928"/>
      <c r="GN265" s="928"/>
      <c r="GO265" s="928"/>
      <c r="GP265" s="928"/>
      <c r="GQ265" s="928"/>
      <c r="GR265" s="928"/>
      <c r="GS265" s="928"/>
      <c r="GT265" s="928"/>
      <c r="GU265" s="928"/>
      <c r="GV265" s="928"/>
      <c r="GW265" s="928"/>
      <c r="GX265" s="928"/>
      <c r="GY265" s="928"/>
      <c r="GZ265" s="928"/>
      <c r="HA265" s="928"/>
      <c r="HB265" s="928"/>
      <c r="HC265" s="928"/>
      <c r="HD265" s="928"/>
      <c r="HE265" s="928"/>
      <c r="HF265" s="928"/>
      <c r="HG265" s="928"/>
      <c r="HH265" s="928"/>
      <c r="HI265" s="928"/>
      <c r="HJ265" s="928"/>
      <c r="HK265" s="928"/>
      <c r="HL265" s="928"/>
      <c r="HM265" s="928"/>
      <c r="HN265" s="928"/>
      <c r="HO265" s="928"/>
      <c r="HP265" s="928"/>
      <c r="HQ265" s="928"/>
      <c r="HR265" s="928"/>
      <c r="HS265" s="928"/>
      <c r="HT265" s="928"/>
      <c r="HU265" s="928"/>
      <c r="HV265" s="928"/>
      <c r="HW265" s="928"/>
      <c r="HX265" s="928"/>
      <c r="HY265" s="928"/>
    </row>
    <row r="266" spans="1:233" s="927" customFormat="1">
      <c r="A266" s="929"/>
      <c r="B266" s="960"/>
      <c r="C266" s="931">
        <f>SUM(D266:F266)+G266</f>
        <v>0</v>
      </c>
      <c r="D266" s="931"/>
      <c r="E266" s="931"/>
      <c r="F266" s="931"/>
      <c r="G266" s="931">
        <f>SUM(H266:I266)</f>
        <v>0</v>
      </c>
      <c r="H266" s="931"/>
      <c r="I266" s="931"/>
      <c r="J266" s="931">
        <f>SUM(K266:M266)+N266</f>
        <v>0</v>
      </c>
      <c r="K266" s="931"/>
      <c r="L266" s="931"/>
      <c r="M266" s="931"/>
      <c r="N266" s="931">
        <f>SUM(O266:P266)</f>
        <v>0</v>
      </c>
      <c r="O266" s="931"/>
      <c r="P266" s="931"/>
      <c r="Q266" s="931"/>
      <c r="R266" s="931"/>
      <c r="S266" s="931"/>
      <c r="T266" s="931"/>
      <c r="W266" s="922"/>
      <c r="X266" s="922"/>
      <c r="Z266" s="928"/>
      <c r="AA266" s="928"/>
      <c r="AB266" s="928"/>
      <c r="AC266" s="928"/>
      <c r="AD266" s="928"/>
      <c r="AE266" s="928"/>
      <c r="AF266" s="928"/>
      <c r="AG266" s="928"/>
      <c r="AH266" s="928"/>
      <c r="AI266" s="928"/>
      <c r="AJ266" s="928"/>
      <c r="AK266" s="928"/>
      <c r="AL266" s="928"/>
      <c r="AM266" s="928"/>
      <c r="AN266" s="928"/>
      <c r="AO266" s="928"/>
      <c r="AP266" s="928"/>
      <c r="AQ266" s="928"/>
      <c r="AR266" s="928"/>
      <c r="AS266" s="928"/>
      <c r="AT266" s="928"/>
      <c r="AU266" s="928"/>
      <c r="AV266" s="928"/>
      <c r="AW266" s="928"/>
      <c r="AX266" s="928"/>
      <c r="AY266" s="928"/>
      <c r="AZ266" s="928"/>
      <c r="BA266" s="928"/>
      <c r="BB266" s="928"/>
      <c r="BC266" s="928"/>
      <c r="BD266" s="928"/>
      <c r="BE266" s="928"/>
      <c r="BF266" s="928"/>
      <c r="BG266" s="928"/>
      <c r="BH266" s="928"/>
      <c r="BI266" s="928"/>
      <c r="BJ266" s="928"/>
      <c r="BK266" s="928"/>
      <c r="BL266" s="928"/>
      <c r="BM266" s="928"/>
      <c r="BN266" s="928"/>
      <c r="BO266" s="928"/>
      <c r="BP266" s="928"/>
      <c r="BQ266" s="928"/>
      <c r="BR266" s="928"/>
      <c r="BS266" s="928"/>
      <c r="BT266" s="928"/>
      <c r="BU266" s="928"/>
      <c r="BV266" s="928"/>
      <c r="BW266" s="928"/>
      <c r="BX266" s="928"/>
      <c r="BY266" s="928"/>
      <c r="BZ266" s="928"/>
      <c r="CA266" s="928"/>
      <c r="CB266" s="928"/>
      <c r="CC266" s="928"/>
      <c r="CD266" s="928"/>
      <c r="CE266" s="928"/>
      <c r="CF266" s="928"/>
      <c r="CG266" s="928"/>
      <c r="CH266" s="928"/>
      <c r="CI266" s="928"/>
      <c r="CJ266" s="928"/>
      <c r="CK266" s="928"/>
      <c r="CL266" s="928"/>
      <c r="CM266" s="928"/>
      <c r="CN266" s="928"/>
      <c r="CO266" s="928"/>
      <c r="CP266" s="928"/>
      <c r="CQ266" s="928"/>
      <c r="CR266" s="928"/>
      <c r="CS266" s="928"/>
      <c r="CT266" s="928"/>
      <c r="CU266" s="928"/>
      <c r="CV266" s="928"/>
      <c r="CW266" s="928"/>
      <c r="CX266" s="928"/>
      <c r="CY266" s="928"/>
      <c r="CZ266" s="928"/>
      <c r="DA266" s="928"/>
      <c r="DB266" s="928"/>
      <c r="DC266" s="928"/>
      <c r="DD266" s="928"/>
      <c r="DE266" s="928"/>
      <c r="DF266" s="928"/>
      <c r="DG266" s="928"/>
      <c r="DH266" s="928"/>
      <c r="DI266" s="928"/>
      <c r="DJ266" s="928"/>
      <c r="DK266" s="928"/>
      <c r="DL266" s="928"/>
      <c r="DM266" s="928"/>
      <c r="DN266" s="928"/>
      <c r="DO266" s="928"/>
      <c r="DP266" s="928"/>
      <c r="DQ266" s="928"/>
      <c r="DR266" s="928"/>
      <c r="DS266" s="928"/>
      <c r="DT266" s="928"/>
      <c r="DU266" s="928"/>
      <c r="DV266" s="928"/>
      <c r="DW266" s="928"/>
      <c r="DX266" s="928"/>
      <c r="DY266" s="928"/>
      <c r="DZ266" s="928"/>
      <c r="EA266" s="928"/>
      <c r="EB266" s="928"/>
      <c r="EC266" s="928"/>
      <c r="ED266" s="928"/>
      <c r="EE266" s="928"/>
      <c r="EF266" s="928"/>
      <c r="EG266" s="928"/>
      <c r="EH266" s="928"/>
      <c r="EI266" s="928"/>
      <c r="EJ266" s="928"/>
      <c r="EK266" s="928"/>
      <c r="EL266" s="928"/>
      <c r="EM266" s="928"/>
      <c r="EN266" s="928"/>
      <c r="EO266" s="928"/>
      <c r="EP266" s="928"/>
      <c r="EQ266" s="928"/>
      <c r="ER266" s="928"/>
      <c r="ES266" s="928"/>
      <c r="ET266" s="928"/>
      <c r="EU266" s="928"/>
      <c r="EV266" s="928"/>
      <c r="EW266" s="928"/>
      <c r="EX266" s="928"/>
      <c r="EY266" s="928"/>
      <c r="EZ266" s="928"/>
      <c r="FA266" s="928"/>
      <c r="FB266" s="928"/>
      <c r="FC266" s="928"/>
      <c r="FD266" s="928"/>
      <c r="FE266" s="928"/>
      <c r="FF266" s="928"/>
      <c r="FG266" s="928"/>
      <c r="FH266" s="928"/>
      <c r="FI266" s="928"/>
      <c r="FJ266" s="928"/>
      <c r="FK266" s="928"/>
      <c r="FL266" s="928"/>
      <c r="FM266" s="928"/>
      <c r="FN266" s="928"/>
      <c r="FO266" s="928"/>
      <c r="FP266" s="928"/>
      <c r="FQ266" s="928"/>
      <c r="FR266" s="928"/>
      <c r="FS266" s="928"/>
      <c r="FT266" s="928"/>
      <c r="FU266" s="928"/>
      <c r="FV266" s="928"/>
      <c r="FW266" s="928"/>
      <c r="FX266" s="928"/>
      <c r="FY266" s="928"/>
      <c r="FZ266" s="928"/>
      <c r="GA266" s="928"/>
      <c r="GB266" s="928"/>
      <c r="GC266" s="928"/>
      <c r="GD266" s="928"/>
      <c r="GE266" s="928"/>
      <c r="GF266" s="928"/>
      <c r="GG266" s="928"/>
      <c r="GH266" s="928"/>
      <c r="GI266" s="928"/>
      <c r="GJ266" s="928"/>
      <c r="GK266" s="928"/>
      <c r="GL266" s="928"/>
      <c r="GM266" s="928"/>
      <c r="GN266" s="928"/>
      <c r="GO266" s="928"/>
      <c r="GP266" s="928"/>
      <c r="GQ266" s="928"/>
      <c r="GR266" s="928"/>
      <c r="GS266" s="928"/>
      <c r="GT266" s="928"/>
      <c r="GU266" s="928"/>
      <c r="GV266" s="928"/>
      <c r="GW266" s="928"/>
      <c r="GX266" s="928"/>
      <c r="GY266" s="928"/>
      <c r="GZ266" s="928"/>
      <c r="HA266" s="928"/>
      <c r="HB266" s="928"/>
      <c r="HC266" s="928"/>
      <c r="HD266" s="928"/>
      <c r="HE266" s="928"/>
      <c r="HF266" s="928"/>
      <c r="HG266" s="928"/>
      <c r="HH266" s="928"/>
      <c r="HI266" s="928"/>
      <c r="HJ266" s="928"/>
      <c r="HK266" s="928"/>
      <c r="HL266" s="928"/>
      <c r="HM266" s="928"/>
      <c r="HN266" s="928"/>
      <c r="HO266" s="928"/>
      <c r="HP266" s="928"/>
      <c r="HQ266" s="928"/>
      <c r="HR266" s="928"/>
      <c r="HS266" s="928"/>
      <c r="HT266" s="928"/>
      <c r="HU266" s="928"/>
      <c r="HV266" s="928"/>
      <c r="HW266" s="928"/>
      <c r="HX266" s="928"/>
      <c r="HY266" s="928"/>
    </row>
    <row r="267" spans="1:233" s="927" customFormat="1">
      <c r="A267" s="961">
        <v>2</v>
      </c>
      <c r="B267" s="962" t="s">
        <v>1934</v>
      </c>
      <c r="C267" s="963">
        <f>SUM(D267:F267)+G267</f>
        <v>0</v>
      </c>
      <c r="D267" s="963"/>
      <c r="E267" s="963"/>
      <c r="F267" s="963"/>
      <c r="G267" s="963">
        <f>SUM(H267:I267)</f>
        <v>0</v>
      </c>
      <c r="H267" s="963"/>
      <c r="I267" s="963"/>
      <c r="J267" s="963">
        <f>SUM(K267:M267)+N267</f>
        <v>0</v>
      </c>
      <c r="K267" s="963"/>
      <c r="L267" s="963"/>
      <c r="M267" s="963"/>
      <c r="N267" s="963">
        <f>SUM(O267:P267)</f>
        <v>0</v>
      </c>
      <c r="O267" s="963"/>
      <c r="P267" s="963"/>
      <c r="Q267" s="963"/>
      <c r="R267" s="963"/>
      <c r="S267" s="963"/>
      <c r="T267" s="963"/>
      <c r="W267" s="922"/>
      <c r="X267" s="922"/>
      <c r="Z267" s="928"/>
      <c r="AA267" s="928"/>
      <c r="AB267" s="928"/>
      <c r="AC267" s="928"/>
      <c r="AD267" s="928"/>
      <c r="AE267" s="928"/>
      <c r="AF267" s="928"/>
      <c r="AG267" s="928"/>
      <c r="AH267" s="928"/>
      <c r="AI267" s="928"/>
      <c r="AJ267" s="928"/>
      <c r="AK267" s="928"/>
      <c r="AL267" s="928"/>
      <c r="AM267" s="928"/>
      <c r="AN267" s="928"/>
      <c r="AO267" s="928"/>
      <c r="AP267" s="928"/>
      <c r="AQ267" s="928"/>
      <c r="AR267" s="928"/>
      <c r="AS267" s="928"/>
      <c r="AT267" s="928"/>
      <c r="AU267" s="928"/>
      <c r="AV267" s="928"/>
      <c r="AW267" s="928"/>
      <c r="AX267" s="928"/>
      <c r="AY267" s="928"/>
      <c r="AZ267" s="928"/>
      <c r="BA267" s="928"/>
      <c r="BB267" s="928"/>
      <c r="BC267" s="928"/>
      <c r="BD267" s="928"/>
      <c r="BE267" s="928"/>
      <c r="BF267" s="928"/>
      <c r="BG267" s="928"/>
      <c r="BH267" s="928"/>
      <c r="BI267" s="928"/>
      <c r="BJ267" s="928"/>
      <c r="BK267" s="928"/>
      <c r="BL267" s="928"/>
      <c r="BM267" s="928"/>
      <c r="BN267" s="928"/>
      <c r="BO267" s="928"/>
      <c r="BP267" s="928"/>
      <c r="BQ267" s="928"/>
      <c r="BR267" s="928"/>
      <c r="BS267" s="928"/>
      <c r="BT267" s="928"/>
      <c r="BU267" s="928"/>
      <c r="BV267" s="928"/>
      <c r="BW267" s="928"/>
      <c r="BX267" s="928"/>
      <c r="BY267" s="928"/>
      <c r="BZ267" s="928"/>
      <c r="CA267" s="928"/>
      <c r="CB267" s="928"/>
      <c r="CC267" s="928"/>
      <c r="CD267" s="928"/>
      <c r="CE267" s="928"/>
      <c r="CF267" s="928"/>
      <c r="CG267" s="928"/>
      <c r="CH267" s="928"/>
      <c r="CI267" s="928"/>
      <c r="CJ267" s="928"/>
      <c r="CK267" s="928"/>
      <c r="CL267" s="928"/>
      <c r="CM267" s="928"/>
      <c r="CN267" s="928"/>
      <c r="CO267" s="928"/>
      <c r="CP267" s="928"/>
      <c r="CQ267" s="928"/>
      <c r="CR267" s="928"/>
      <c r="CS267" s="928"/>
      <c r="CT267" s="928"/>
      <c r="CU267" s="928"/>
      <c r="CV267" s="928"/>
      <c r="CW267" s="928"/>
      <c r="CX267" s="928"/>
      <c r="CY267" s="928"/>
      <c r="CZ267" s="928"/>
      <c r="DA267" s="928"/>
      <c r="DB267" s="928"/>
      <c r="DC267" s="928"/>
      <c r="DD267" s="928"/>
      <c r="DE267" s="928"/>
      <c r="DF267" s="928"/>
      <c r="DG267" s="928"/>
      <c r="DH267" s="928"/>
      <c r="DI267" s="928"/>
      <c r="DJ267" s="928"/>
      <c r="DK267" s="928"/>
      <c r="DL267" s="928"/>
      <c r="DM267" s="928"/>
      <c r="DN267" s="928"/>
      <c r="DO267" s="928"/>
      <c r="DP267" s="928"/>
      <c r="DQ267" s="928"/>
      <c r="DR267" s="928"/>
      <c r="DS267" s="928"/>
      <c r="DT267" s="928"/>
      <c r="DU267" s="928"/>
      <c r="DV267" s="928"/>
      <c r="DW267" s="928"/>
      <c r="DX267" s="928"/>
      <c r="DY267" s="928"/>
      <c r="DZ267" s="928"/>
      <c r="EA267" s="928"/>
      <c r="EB267" s="928"/>
      <c r="EC267" s="928"/>
      <c r="ED267" s="928"/>
      <c r="EE267" s="928"/>
      <c r="EF267" s="928"/>
      <c r="EG267" s="928"/>
      <c r="EH267" s="928"/>
      <c r="EI267" s="928"/>
      <c r="EJ267" s="928"/>
      <c r="EK267" s="928"/>
      <c r="EL267" s="928"/>
      <c r="EM267" s="928"/>
      <c r="EN267" s="928"/>
      <c r="EO267" s="928"/>
      <c r="EP267" s="928"/>
      <c r="EQ267" s="928"/>
      <c r="ER267" s="928"/>
      <c r="ES267" s="928"/>
      <c r="ET267" s="928"/>
      <c r="EU267" s="928"/>
      <c r="EV267" s="928"/>
      <c r="EW267" s="928"/>
      <c r="EX267" s="928"/>
      <c r="EY267" s="928"/>
      <c r="EZ267" s="928"/>
      <c r="FA267" s="928"/>
      <c r="FB267" s="928"/>
      <c r="FC267" s="928"/>
      <c r="FD267" s="928"/>
      <c r="FE267" s="928"/>
      <c r="FF267" s="928"/>
      <c r="FG267" s="928"/>
      <c r="FH267" s="928"/>
      <c r="FI267" s="928"/>
      <c r="FJ267" s="928"/>
      <c r="FK267" s="928"/>
      <c r="FL267" s="928"/>
      <c r="FM267" s="928"/>
      <c r="FN267" s="928"/>
      <c r="FO267" s="928"/>
      <c r="FP267" s="928"/>
      <c r="FQ267" s="928"/>
      <c r="FR267" s="928"/>
      <c r="FS267" s="928"/>
      <c r="FT267" s="928"/>
      <c r="FU267" s="928"/>
      <c r="FV267" s="928"/>
      <c r="FW267" s="928"/>
      <c r="FX267" s="928"/>
      <c r="FY267" s="928"/>
      <c r="FZ267" s="928"/>
      <c r="GA267" s="928"/>
      <c r="GB267" s="928"/>
      <c r="GC267" s="928"/>
      <c r="GD267" s="928"/>
      <c r="GE267" s="928"/>
      <c r="GF267" s="928"/>
      <c r="GG267" s="928"/>
      <c r="GH267" s="928"/>
      <c r="GI267" s="928"/>
      <c r="GJ267" s="928"/>
      <c r="GK267" s="928"/>
      <c r="GL267" s="928"/>
      <c r="GM267" s="928"/>
      <c r="GN267" s="928"/>
      <c r="GO267" s="928"/>
      <c r="GP267" s="928"/>
      <c r="GQ267" s="928"/>
      <c r="GR267" s="928"/>
      <c r="GS267" s="928"/>
      <c r="GT267" s="928"/>
      <c r="GU267" s="928"/>
      <c r="GV267" s="928"/>
      <c r="GW267" s="928"/>
      <c r="GX267" s="928"/>
      <c r="GY267" s="928"/>
      <c r="GZ267" s="928"/>
      <c r="HA267" s="928"/>
      <c r="HB267" s="928"/>
      <c r="HC267" s="928"/>
      <c r="HD267" s="928"/>
      <c r="HE267" s="928"/>
      <c r="HF267" s="928"/>
      <c r="HG267" s="928"/>
      <c r="HH267" s="928"/>
      <c r="HI267" s="928"/>
      <c r="HJ267" s="928"/>
      <c r="HK267" s="928"/>
      <c r="HL267" s="928"/>
      <c r="HM267" s="928"/>
      <c r="HN267" s="928"/>
      <c r="HO267" s="928"/>
      <c r="HP267" s="928"/>
      <c r="HQ267" s="928"/>
      <c r="HR267" s="928"/>
      <c r="HS267" s="928"/>
      <c r="HT267" s="928"/>
      <c r="HU267" s="928"/>
      <c r="HV267" s="928"/>
      <c r="HW267" s="928"/>
      <c r="HX267" s="928"/>
      <c r="HY267" s="928"/>
    </row>
  </sheetData>
  <mergeCells count="31">
    <mergeCell ref="Q4:T4"/>
    <mergeCell ref="J5:P5"/>
    <mergeCell ref="Q5:Q9"/>
    <mergeCell ref="R5:T5"/>
    <mergeCell ref="M6:M9"/>
    <mergeCell ref="N6:P6"/>
    <mergeCell ref="T6:T9"/>
    <mergeCell ref="P7:P9"/>
    <mergeCell ref="R6:R9"/>
    <mergeCell ref="S6:S9"/>
    <mergeCell ref="N7:N9"/>
    <mergeCell ref="O7:O9"/>
    <mergeCell ref="J6:J9"/>
    <mergeCell ref="K6:K9"/>
    <mergeCell ref="L6:L9"/>
    <mergeCell ref="R2:T2"/>
    <mergeCell ref="A3:T3"/>
    <mergeCell ref="A1:B1"/>
    <mergeCell ref="A2:B2"/>
    <mergeCell ref="D6:D9"/>
    <mergeCell ref="E6:E9"/>
    <mergeCell ref="F6:F9"/>
    <mergeCell ref="A4:K4"/>
    <mergeCell ref="A5:A9"/>
    <mergeCell ref="B5:B9"/>
    <mergeCell ref="C5:I5"/>
    <mergeCell ref="C6:C9"/>
    <mergeCell ref="G6:I6"/>
    <mergeCell ref="G7:G9"/>
    <mergeCell ref="H7:H9"/>
    <mergeCell ref="I7:I9"/>
  </mergeCells>
  <pageMargins left="0.2" right="0.2" top="0.27559055118110198" bottom="0.4" header="0.196850393700787" footer="0.196850393700787"/>
  <pageSetup paperSize="8" orientation="landscape" verticalDpi="0" r:id="rId1"/>
  <headerFooter>
    <oddFooter>&amp;C&amp;P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561"/>
  <sheetViews>
    <sheetView workbookViewId="0">
      <pane xSplit="2" ySplit="8" topLeftCell="C9" activePane="bottomRight" state="frozen"/>
      <selection pane="topRight" activeCell="C1" sqref="C1"/>
      <selection pane="bottomLeft" activeCell="A9" sqref="A9"/>
      <selection pane="bottomRight" activeCell="D8" sqref="D8:T8"/>
    </sheetView>
  </sheetViews>
  <sheetFormatPr defaultColWidth="6.81640625" defaultRowHeight="12.75"/>
  <cols>
    <col min="1" max="1" width="4.81640625" style="1134" customWidth="1"/>
    <col min="2" max="2" width="36.6328125" style="1058" customWidth="1"/>
    <col min="3" max="4" width="10" style="1058" customWidth="1"/>
    <col min="5" max="5" width="7.453125" style="1058" hidden="1" customWidth="1"/>
    <col min="6" max="19" width="7.453125" style="1058" customWidth="1"/>
    <col min="20" max="20" width="8.90625" style="1058" customWidth="1"/>
    <col min="21" max="16384" width="6.81640625" style="1058"/>
  </cols>
  <sheetData>
    <row r="1" spans="1:22" ht="15">
      <c r="A1" s="1131"/>
      <c r="B1" s="1056"/>
      <c r="C1" s="1056"/>
      <c r="D1" s="1056"/>
      <c r="E1" s="1056"/>
      <c r="F1" s="1056"/>
      <c r="G1" s="1056"/>
      <c r="H1" s="1056"/>
      <c r="I1" s="1056"/>
      <c r="J1" s="1056"/>
      <c r="K1" s="1056"/>
      <c r="L1" s="1056"/>
      <c r="M1" s="1056"/>
      <c r="N1" s="1056"/>
      <c r="O1" s="1056"/>
      <c r="P1" s="1056"/>
      <c r="Q1" s="1056"/>
      <c r="R1" s="1056"/>
      <c r="S1" s="1056"/>
      <c r="T1" s="1056"/>
      <c r="U1" s="1057" t="s">
        <v>1935</v>
      </c>
    </row>
    <row r="2" spans="1:22" ht="14.25">
      <c r="A2" s="1185" t="s">
        <v>5137</v>
      </c>
      <c r="B2" s="1185"/>
      <c r="C2" s="1185"/>
      <c r="D2" s="1185"/>
      <c r="E2" s="1185"/>
      <c r="F2" s="1185"/>
      <c r="G2" s="1185"/>
      <c r="H2" s="1185"/>
      <c r="I2" s="1185"/>
      <c r="J2" s="1185"/>
      <c r="K2" s="1185"/>
      <c r="L2" s="1185"/>
      <c r="M2" s="1185"/>
      <c r="N2" s="1185"/>
      <c r="O2" s="1185"/>
      <c r="P2" s="1185"/>
      <c r="Q2" s="1185"/>
      <c r="R2" s="1185"/>
      <c r="S2" s="1185"/>
      <c r="T2" s="1185"/>
      <c r="U2" s="1185"/>
    </row>
    <row r="3" spans="1:22" ht="15">
      <c r="A3" s="1186" t="s">
        <v>3850</v>
      </c>
      <c r="B3" s="1186"/>
      <c r="C3" s="1186"/>
      <c r="D3" s="1186"/>
      <c r="E3" s="1186"/>
      <c r="F3" s="1186"/>
      <c r="G3" s="1186"/>
      <c r="H3" s="1186"/>
      <c r="I3" s="1186"/>
      <c r="J3" s="1186"/>
      <c r="K3" s="1186"/>
      <c r="L3" s="1186"/>
      <c r="M3" s="1186"/>
      <c r="N3" s="1186"/>
      <c r="O3" s="1186"/>
      <c r="P3" s="1186"/>
      <c r="Q3" s="1186"/>
      <c r="R3" s="1186"/>
      <c r="S3" s="1186"/>
      <c r="T3" s="1186"/>
      <c r="U3" s="1186"/>
    </row>
    <row r="4" spans="1:22" ht="15">
      <c r="A4" s="1131"/>
      <c r="B4" s="1056"/>
      <c r="C4" s="1056"/>
      <c r="D4" s="1059"/>
      <c r="E4" s="1059"/>
      <c r="F4" s="1056"/>
      <c r="G4" s="1056"/>
      <c r="H4" s="1056"/>
      <c r="I4" s="1056"/>
      <c r="J4" s="1056"/>
      <c r="K4" s="1056"/>
      <c r="L4" s="1056"/>
      <c r="M4" s="1056"/>
      <c r="N4" s="1056"/>
      <c r="O4" s="1056"/>
      <c r="P4" s="1059"/>
      <c r="Q4" s="1056"/>
      <c r="R4" s="1056"/>
      <c r="S4" s="1056"/>
      <c r="T4" s="1056"/>
      <c r="U4" s="1060" t="s">
        <v>1667</v>
      </c>
    </row>
    <row r="5" spans="1:22" ht="15" customHeight="1">
      <c r="A5" s="1187" t="s">
        <v>428</v>
      </c>
      <c r="B5" s="1187" t="s">
        <v>1710</v>
      </c>
      <c r="C5" s="1187" t="s">
        <v>796</v>
      </c>
      <c r="D5" s="1187" t="s">
        <v>790</v>
      </c>
      <c r="E5" s="1061"/>
      <c r="F5" s="1187" t="s">
        <v>1936</v>
      </c>
      <c r="G5" s="1187" t="s">
        <v>1937</v>
      </c>
      <c r="H5" s="1187" t="s">
        <v>1938</v>
      </c>
      <c r="I5" s="1187" t="s">
        <v>1939</v>
      </c>
      <c r="J5" s="1187" t="s">
        <v>1940</v>
      </c>
      <c r="K5" s="1187" t="s">
        <v>1941</v>
      </c>
      <c r="L5" s="1187" t="s">
        <v>1942</v>
      </c>
      <c r="M5" s="1187" t="s">
        <v>4391</v>
      </c>
      <c r="N5" s="1187" t="s">
        <v>1944</v>
      </c>
      <c r="O5" s="1187" t="s">
        <v>1945</v>
      </c>
      <c r="P5" s="1187" t="s">
        <v>611</v>
      </c>
      <c r="Q5" s="1187"/>
      <c r="R5" s="1187" t="s">
        <v>1946</v>
      </c>
      <c r="S5" s="1187" t="s">
        <v>1947</v>
      </c>
      <c r="T5" s="1187" t="s">
        <v>1948</v>
      </c>
      <c r="U5" s="1188" t="s">
        <v>791</v>
      </c>
    </row>
    <row r="6" spans="1:22" ht="101.25" customHeight="1">
      <c r="A6" s="1187"/>
      <c r="B6" s="1187"/>
      <c r="C6" s="1187"/>
      <c r="D6" s="1187"/>
      <c r="E6" s="1061"/>
      <c r="F6" s="1187"/>
      <c r="G6" s="1187"/>
      <c r="H6" s="1187"/>
      <c r="I6" s="1187"/>
      <c r="J6" s="1187"/>
      <c r="K6" s="1187"/>
      <c r="L6" s="1187"/>
      <c r="M6" s="1187"/>
      <c r="N6" s="1187"/>
      <c r="O6" s="1187"/>
      <c r="P6" s="1061" t="s">
        <v>1949</v>
      </c>
      <c r="Q6" s="1061" t="s">
        <v>1950</v>
      </c>
      <c r="R6" s="1187"/>
      <c r="S6" s="1187"/>
      <c r="T6" s="1187"/>
      <c r="U6" s="1188"/>
    </row>
    <row r="7" spans="1:22" ht="14.25">
      <c r="A7" s="1109" t="s">
        <v>416</v>
      </c>
      <c r="B7" s="1061" t="s">
        <v>417</v>
      </c>
      <c r="C7" s="1061">
        <v>1</v>
      </c>
      <c r="D7" s="1061">
        <v>2</v>
      </c>
      <c r="E7" s="1061"/>
      <c r="F7" s="1061">
        <v>3</v>
      </c>
      <c r="G7" s="1061">
        <v>4</v>
      </c>
      <c r="H7" s="1061">
        <v>5</v>
      </c>
      <c r="I7" s="1061">
        <v>6</v>
      </c>
      <c r="J7" s="1061">
        <v>7</v>
      </c>
      <c r="K7" s="1061">
        <v>8</v>
      </c>
      <c r="L7" s="1061">
        <v>9</v>
      </c>
      <c r="M7" s="1061">
        <v>10</v>
      </c>
      <c r="N7" s="1061">
        <v>11</v>
      </c>
      <c r="O7" s="1061">
        <v>12</v>
      </c>
      <c r="P7" s="1061">
        <v>13</v>
      </c>
      <c r="Q7" s="1061">
        <v>14</v>
      </c>
      <c r="R7" s="1061">
        <v>15</v>
      </c>
      <c r="S7" s="1061">
        <v>16</v>
      </c>
      <c r="T7" s="1061">
        <v>17</v>
      </c>
      <c r="U7" s="1062" t="s">
        <v>1951</v>
      </c>
    </row>
    <row r="8" spans="1:22" s="25" customFormat="1" ht="14.25">
      <c r="A8" s="1063"/>
      <c r="B8" s="1063" t="s">
        <v>1952</v>
      </c>
      <c r="C8" s="1066">
        <f>C9+C1425+C1528</f>
        <v>3340206.636411</v>
      </c>
      <c r="D8" s="1066">
        <f>D9+D1425+D1528+D1559</f>
        <v>2235267.9104490001</v>
      </c>
      <c r="E8" s="1066">
        <f t="shared" ref="E8:T8" si="0">E9+E1425+E1528+E1559</f>
        <v>1441035.1100079999</v>
      </c>
      <c r="F8" s="1066">
        <f t="shared" si="0"/>
        <v>346435.77770600014</v>
      </c>
      <c r="G8" s="1066">
        <f t="shared" si="0"/>
        <v>8980.6481999999996</v>
      </c>
      <c r="H8" s="1066">
        <f t="shared" si="0"/>
        <v>15518</v>
      </c>
      <c r="I8" s="1066">
        <f t="shared" si="0"/>
        <v>6032.84</v>
      </c>
      <c r="J8" s="1066">
        <f t="shared" si="0"/>
        <v>31353.668430999998</v>
      </c>
      <c r="K8" s="1066">
        <f t="shared" si="0"/>
        <v>19560.819000000003</v>
      </c>
      <c r="L8" s="1066">
        <f t="shared" si="0"/>
        <v>3767</v>
      </c>
      <c r="M8" s="1066">
        <f t="shared" si="0"/>
        <v>0</v>
      </c>
      <c r="N8" s="1066">
        <f t="shared" si="0"/>
        <v>47605.385535000001</v>
      </c>
      <c r="O8" s="1066">
        <f t="shared" si="0"/>
        <v>1223895.892067</v>
      </c>
      <c r="P8" s="1066">
        <f t="shared" si="0"/>
        <v>466960.64829600009</v>
      </c>
      <c r="Q8" s="1066">
        <f t="shared" si="0"/>
        <v>516280.95205399999</v>
      </c>
      <c r="R8" s="1066">
        <f t="shared" si="0"/>
        <v>151287.61188899999</v>
      </c>
      <c r="S8" s="1066">
        <f t="shared" si="0"/>
        <v>1100.9849999999999</v>
      </c>
      <c r="T8" s="1066">
        <f t="shared" si="0"/>
        <v>499124.01782100002</v>
      </c>
      <c r="U8" s="1068">
        <f>D8/C8*100</f>
        <v>66.920048780298231</v>
      </c>
    </row>
    <row r="9" spans="1:22" ht="25.5">
      <c r="A9" s="1064" t="s">
        <v>4392</v>
      </c>
      <c r="B9" s="1065" t="s">
        <v>4393</v>
      </c>
      <c r="C9" s="1066">
        <v>1871006.102245</v>
      </c>
      <c r="D9" s="1066">
        <v>1441035.1100080002</v>
      </c>
      <c r="E9" s="1067">
        <f>F9+G9+H9+I9+J9+K9+L9+M9+N9+O9+R9+S9+T9</f>
        <v>1441035.1100079999</v>
      </c>
      <c r="F9" s="1066">
        <f>SUM(F10:F1424)</f>
        <v>202000.64186900007</v>
      </c>
      <c r="G9" s="1066">
        <f t="shared" ref="G9:T9" si="1">SUM(G10:G1424)</f>
        <v>8980.6481999999996</v>
      </c>
      <c r="H9" s="1066">
        <f t="shared" si="1"/>
        <v>15518</v>
      </c>
      <c r="I9" s="1066">
        <f t="shared" si="1"/>
        <v>6032.84</v>
      </c>
      <c r="J9" s="1066">
        <f t="shared" si="1"/>
        <v>19700.100139999999</v>
      </c>
      <c r="K9" s="1066">
        <f t="shared" si="1"/>
        <v>17903.723000000002</v>
      </c>
      <c r="L9" s="1066">
        <f t="shared" si="1"/>
        <v>3767</v>
      </c>
      <c r="M9" s="1066">
        <f t="shared" si="1"/>
        <v>0</v>
      </c>
      <c r="N9" s="1066">
        <f t="shared" si="1"/>
        <v>47605.385535000001</v>
      </c>
      <c r="O9" s="1066">
        <f t="shared" si="1"/>
        <v>468056.59655399993</v>
      </c>
      <c r="P9" s="1066">
        <f t="shared" si="1"/>
        <v>218544.8489000001</v>
      </c>
      <c r="Q9" s="1066">
        <f t="shared" si="1"/>
        <v>249511.74765400001</v>
      </c>
      <c r="R9" s="1066">
        <f t="shared" si="1"/>
        <v>151287.61188899999</v>
      </c>
      <c r="S9" s="1066">
        <f t="shared" si="1"/>
        <v>1100.9849999999999</v>
      </c>
      <c r="T9" s="1066">
        <f t="shared" si="1"/>
        <v>499081.57782100001</v>
      </c>
      <c r="U9" s="1068">
        <f>D9/C9*100</f>
        <v>77.019262966535379</v>
      </c>
      <c r="V9" s="1069"/>
    </row>
    <row r="10" spans="1:22">
      <c r="A10" s="1070"/>
      <c r="B10" s="1071" t="s">
        <v>1983</v>
      </c>
      <c r="C10" s="1072">
        <v>1871006.102245</v>
      </c>
      <c r="D10" s="1072">
        <v>1441035.1100080002</v>
      </c>
      <c r="E10" s="1073"/>
      <c r="F10" s="1072"/>
      <c r="G10" s="1072"/>
      <c r="H10" s="1072"/>
      <c r="I10" s="1072"/>
      <c r="J10" s="1072"/>
      <c r="K10" s="1072"/>
      <c r="L10" s="1072"/>
      <c r="M10" s="1072"/>
      <c r="N10" s="1072"/>
      <c r="O10" s="1072"/>
      <c r="P10" s="1072"/>
      <c r="Q10" s="1072"/>
      <c r="R10" s="1072"/>
      <c r="S10" s="1072"/>
      <c r="T10" s="1072"/>
      <c r="U10" s="1074">
        <f t="shared" ref="U10:U73" si="2">D10/C10*100</f>
        <v>77.019262966535379</v>
      </c>
    </row>
    <row r="11" spans="1:22">
      <c r="A11" s="1070"/>
      <c r="B11" s="1075" t="s">
        <v>1953</v>
      </c>
      <c r="C11" s="1072">
        <v>1871006.102245</v>
      </c>
      <c r="D11" s="1072">
        <v>1441035.1100080002</v>
      </c>
      <c r="E11" s="1070"/>
      <c r="F11" s="1072"/>
      <c r="G11" s="1072"/>
      <c r="H11" s="1072"/>
      <c r="I11" s="1072"/>
      <c r="J11" s="1072"/>
      <c r="K11" s="1072"/>
      <c r="L11" s="1072"/>
      <c r="M11" s="1072"/>
      <c r="N11" s="1072"/>
      <c r="O11" s="1072"/>
      <c r="P11" s="1072"/>
      <c r="Q11" s="1072"/>
      <c r="R11" s="1072"/>
      <c r="S11" s="1072"/>
      <c r="T11" s="1072"/>
      <c r="U11" s="1074">
        <f t="shared" si="2"/>
        <v>77.019262966535379</v>
      </c>
    </row>
    <row r="12" spans="1:22">
      <c r="A12" s="1076" t="s">
        <v>1981</v>
      </c>
      <c r="B12" s="1071" t="s">
        <v>1982</v>
      </c>
      <c r="C12" s="1072">
        <v>1423030.0808319999</v>
      </c>
      <c r="D12" s="1072">
        <v>1087879.3358730001</v>
      </c>
      <c r="E12" s="1070"/>
      <c r="F12" s="1072"/>
      <c r="G12" s="1072"/>
      <c r="H12" s="1072"/>
      <c r="I12" s="1072"/>
      <c r="J12" s="1072"/>
      <c r="K12" s="1072"/>
      <c r="L12" s="1072"/>
      <c r="M12" s="1072"/>
      <c r="N12" s="1072"/>
      <c r="O12" s="1072"/>
      <c r="P12" s="1072"/>
      <c r="Q12" s="1072"/>
      <c r="R12" s="1072"/>
      <c r="S12" s="1072"/>
      <c r="T12" s="1072"/>
      <c r="U12" s="1074">
        <f t="shared" si="2"/>
        <v>76.448091331769461</v>
      </c>
    </row>
    <row r="13" spans="1:22">
      <c r="A13" s="1070" t="s">
        <v>416</v>
      </c>
      <c r="B13" s="1071" t="s">
        <v>4394</v>
      </c>
      <c r="C13" s="1072">
        <v>1334022.022845</v>
      </c>
      <c r="D13" s="1072">
        <v>1057145.251006</v>
      </c>
      <c r="E13" s="1070"/>
      <c r="F13" s="1072"/>
      <c r="G13" s="1072"/>
      <c r="H13" s="1072"/>
      <c r="I13" s="1072"/>
      <c r="J13" s="1072"/>
      <c r="K13" s="1072"/>
      <c r="L13" s="1072"/>
      <c r="M13" s="1072"/>
      <c r="N13" s="1072"/>
      <c r="O13" s="1072"/>
      <c r="P13" s="1072"/>
      <c r="Q13" s="1072"/>
      <c r="R13" s="1072"/>
      <c r="S13" s="1072"/>
      <c r="T13" s="1072"/>
      <c r="U13" s="1074">
        <f t="shared" si="2"/>
        <v>79.24496244458399</v>
      </c>
    </row>
    <row r="14" spans="1:22">
      <c r="A14" s="1070" t="s">
        <v>421</v>
      </c>
      <c r="B14" s="1071" t="s">
        <v>1983</v>
      </c>
      <c r="C14" s="1072">
        <v>1334022.022845</v>
      </c>
      <c r="D14" s="1072">
        <v>1057145.251006</v>
      </c>
      <c r="E14" s="1070"/>
      <c r="F14" s="1072"/>
      <c r="G14" s="1072"/>
      <c r="H14" s="1072"/>
      <c r="I14" s="1072"/>
      <c r="J14" s="1072"/>
      <c r="K14" s="1072"/>
      <c r="L14" s="1072"/>
      <c r="M14" s="1072"/>
      <c r="N14" s="1072"/>
      <c r="O14" s="1072"/>
      <c r="P14" s="1072"/>
      <c r="Q14" s="1072"/>
      <c r="R14" s="1072"/>
      <c r="S14" s="1072"/>
      <c r="T14" s="1072"/>
      <c r="U14" s="1074">
        <f t="shared" si="2"/>
        <v>79.24496244458399</v>
      </c>
    </row>
    <row r="15" spans="1:22">
      <c r="A15" s="1070"/>
      <c r="B15" s="1075" t="s">
        <v>1953</v>
      </c>
      <c r="C15" s="1072">
        <v>1334022.022845</v>
      </c>
      <c r="D15" s="1072">
        <v>1057145.251006</v>
      </c>
      <c r="E15" s="1070"/>
      <c r="F15" s="1072"/>
      <c r="G15" s="1072"/>
      <c r="H15" s="1072"/>
      <c r="I15" s="1072"/>
      <c r="J15" s="1072"/>
      <c r="K15" s="1072"/>
      <c r="L15" s="1072"/>
      <c r="M15" s="1072"/>
      <c r="N15" s="1072"/>
      <c r="O15" s="1072"/>
      <c r="P15" s="1072"/>
      <c r="Q15" s="1072"/>
      <c r="R15" s="1072"/>
      <c r="S15" s="1072"/>
      <c r="T15" s="1072"/>
      <c r="U15" s="1074">
        <f t="shared" si="2"/>
        <v>79.24496244458399</v>
      </c>
    </row>
    <row r="16" spans="1:22">
      <c r="A16" s="1076" t="s">
        <v>1393</v>
      </c>
      <c r="B16" s="1071" t="s">
        <v>2660</v>
      </c>
      <c r="C16" s="1072">
        <v>1300</v>
      </c>
      <c r="D16" s="1072">
        <v>800</v>
      </c>
      <c r="E16" s="1070"/>
      <c r="F16" s="1072"/>
      <c r="G16" s="1072"/>
      <c r="H16" s="1072"/>
      <c r="I16" s="1072"/>
      <c r="J16" s="1072"/>
      <c r="K16" s="1072"/>
      <c r="L16" s="1072"/>
      <c r="M16" s="1072"/>
      <c r="N16" s="1072"/>
      <c r="O16" s="1072"/>
      <c r="P16" s="1072"/>
      <c r="Q16" s="1072"/>
      <c r="R16" s="1072"/>
      <c r="S16" s="1072"/>
      <c r="T16" s="1072"/>
      <c r="U16" s="1074">
        <f t="shared" si="2"/>
        <v>61.53846153846154</v>
      </c>
    </row>
    <row r="17" spans="1:22">
      <c r="A17" s="1070"/>
      <c r="B17" s="1071" t="s">
        <v>1976</v>
      </c>
      <c r="C17" s="1072">
        <v>1300</v>
      </c>
      <c r="D17" s="1072">
        <v>800</v>
      </c>
      <c r="E17" s="1070"/>
      <c r="F17" s="1072"/>
      <c r="G17" s="1072"/>
      <c r="H17" s="1072"/>
      <c r="I17" s="1072"/>
      <c r="J17" s="1072"/>
      <c r="K17" s="1072"/>
      <c r="L17" s="1072"/>
      <c r="M17" s="1072"/>
      <c r="N17" s="1072"/>
      <c r="O17" s="1072"/>
      <c r="P17" s="1072"/>
      <c r="Q17" s="1072"/>
      <c r="R17" s="1072"/>
      <c r="S17" s="1072"/>
      <c r="T17" s="1072"/>
      <c r="U17" s="1074">
        <f t="shared" si="2"/>
        <v>61.53846153846154</v>
      </c>
    </row>
    <row r="18" spans="1:22">
      <c r="A18" s="1077"/>
      <c r="B18" s="1078" t="s">
        <v>4395</v>
      </c>
      <c r="C18" s="1079">
        <v>500</v>
      </c>
      <c r="D18" s="1079">
        <v>0</v>
      </c>
      <c r="E18" s="1080"/>
      <c r="F18" s="1079"/>
      <c r="G18" s="1079"/>
      <c r="H18" s="1079"/>
      <c r="I18" s="1079"/>
      <c r="J18" s="1079"/>
      <c r="K18" s="1079"/>
      <c r="L18" s="1079"/>
      <c r="M18" s="1079"/>
      <c r="N18" s="1079"/>
      <c r="O18" s="1079"/>
      <c r="P18" s="1079"/>
      <c r="Q18" s="1079"/>
      <c r="R18" s="1079">
        <v>0</v>
      </c>
      <c r="S18" s="1079"/>
      <c r="T18" s="1079"/>
      <c r="U18" s="1081">
        <f t="shared" si="2"/>
        <v>0</v>
      </c>
    </row>
    <row r="19" spans="1:22">
      <c r="A19" s="1082" t="s">
        <v>411</v>
      </c>
      <c r="B19" s="1083" t="s">
        <v>4396</v>
      </c>
      <c r="C19" s="1084">
        <v>500</v>
      </c>
      <c r="D19" s="1084">
        <v>0</v>
      </c>
      <c r="E19" s="1085"/>
      <c r="F19" s="1084"/>
      <c r="G19" s="1084"/>
      <c r="H19" s="1084"/>
      <c r="I19" s="1084"/>
      <c r="J19" s="1084"/>
      <c r="K19" s="1084"/>
      <c r="L19" s="1084"/>
      <c r="M19" s="1084"/>
      <c r="N19" s="1084"/>
      <c r="O19" s="1084"/>
      <c r="P19" s="1084"/>
      <c r="Q19" s="1084"/>
      <c r="R19" s="1084">
        <v>0</v>
      </c>
      <c r="S19" s="1084"/>
      <c r="T19" s="1084"/>
      <c r="U19" s="1086">
        <f t="shared" si="2"/>
        <v>0</v>
      </c>
    </row>
    <row r="20" spans="1:22" ht="25.5">
      <c r="A20" s="1082" t="s">
        <v>411</v>
      </c>
      <c r="B20" s="1083" t="s">
        <v>4248</v>
      </c>
      <c r="C20" s="1084">
        <v>500</v>
      </c>
      <c r="D20" s="1084">
        <v>0</v>
      </c>
      <c r="E20" s="1087" t="s">
        <v>4397</v>
      </c>
      <c r="F20" s="1084"/>
      <c r="G20" s="1084"/>
      <c r="H20" s="1084"/>
      <c r="I20" s="1084"/>
      <c r="J20" s="1084"/>
      <c r="K20" s="1084"/>
      <c r="L20" s="1084"/>
      <c r="M20" s="1084"/>
      <c r="N20" s="1084"/>
      <c r="O20" s="1084"/>
      <c r="P20" s="1084"/>
      <c r="Q20" s="1084"/>
      <c r="R20" s="1084">
        <v>0</v>
      </c>
      <c r="S20" s="1084"/>
      <c r="T20" s="1084">
        <v>0</v>
      </c>
      <c r="U20" s="1086">
        <f t="shared" si="2"/>
        <v>0</v>
      </c>
      <c r="V20" s="1088">
        <f>D20--F20-G20-H20-I20-J20-K20-L20-M20-N20-O20-R20-S20-T20</f>
        <v>0</v>
      </c>
    </row>
    <row r="21" spans="1:22">
      <c r="A21" s="1077"/>
      <c r="B21" s="1078" t="s">
        <v>1979</v>
      </c>
      <c r="C21" s="1079">
        <v>800</v>
      </c>
      <c r="D21" s="1079">
        <v>800</v>
      </c>
      <c r="E21" s="1080"/>
      <c r="F21" s="1079"/>
      <c r="G21" s="1079"/>
      <c r="H21" s="1079"/>
      <c r="I21" s="1079"/>
      <c r="J21" s="1079"/>
      <c r="K21" s="1079"/>
      <c r="L21" s="1079"/>
      <c r="M21" s="1079"/>
      <c r="N21" s="1079"/>
      <c r="O21" s="1079"/>
      <c r="P21" s="1079"/>
      <c r="Q21" s="1079"/>
      <c r="R21" s="1079"/>
      <c r="S21" s="1079"/>
      <c r="T21" s="1079"/>
      <c r="U21" s="1081">
        <f t="shared" si="2"/>
        <v>100</v>
      </c>
      <c r="V21" s="1088"/>
    </row>
    <row r="22" spans="1:22">
      <c r="A22" s="1082" t="s">
        <v>411</v>
      </c>
      <c r="B22" s="1083" t="s">
        <v>1987</v>
      </c>
      <c r="C22" s="1084">
        <v>800</v>
      </c>
      <c r="D22" s="1084">
        <v>800</v>
      </c>
      <c r="E22" s="1085"/>
      <c r="F22" s="1084"/>
      <c r="G22" s="1084"/>
      <c r="H22" s="1084"/>
      <c r="I22" s="1084"/>
      <c r="J22" s="1084"/>
      <c r="K22" s="1084"/>
      <c r="L22" s="1084"/>
      <c r="M22" s="1084"/>
      <c r="N22" s="1084"/>
      <c r="O22" s="1084"/>
      <c r="P22" s="1084"/>
      <c r="Q22" s="1084"/>
      <c r="R22" s="1084"/>
      <c r="S22" s="1084"/>
      <c r="T22" s="1084"/>
      <c r="U22" s="1086">
        <f t="shared" si="2"/>
        <v>100</v>
      </c>
      <c r="V22" s="1088"/>
    </row>
    <row r="23" spans="1:22" ht="25.5">
      <c r="A23" s="1082" t="s">
        <v>411</v>
      </c>
      <c r="B23" s="1083" t="s">
        <v>4129</v>
      </c>
      <c r="C23" s="1084">
        <v>800</v>
      </c>
      <c r="D23" s="1084">
        <v>800</v>
      </c>
      <c r="E23" s="1087" t="s">
        <v>4398</v>
      </c>
      <c r="F23" s="1084"/>
      <c r="G23" s="1084"/>
      <c r="H23" s="1084"/>
      <c r="I23" s="1084"/>
      <c r="J23" s="1084"/>
      <c r="K23" s="1084"/>
      <c r="L23" s="1084"/>
      <c r="M23" s="1084"/>
      <c r="N23" s="1084"/>
      <c r="O23" s="1084"/>
      <c r="P23" s="1084"/>
      <c r="Q23" s="1084"/>
      <c r="R23" s="1084"/>
      <c r="S23" s="1084"/>
      <c r="T23" s="1084">
        <v>800</v>
      </c>
      <c r="U23" s="1086">
        <f t="shared" si="2"/>
        <v>100</v>
      </c>
      <c r="V23" s="1088">
        <f>D23--F23-G23-H23-I23-J23-K23-L23-M23-N23-O23-R23-S23-T23</f>
        <v>0</v>
      </c>
    </row>
    <row r="24" spans="1:22">
      <c r="A24" s="1076" t="s">
        <v>1391</v>
      </c>
      <c r="B24" s="1071" t="s">
        <v>1392</v>
      </c>
      <c r="C24" s="1072">
        <v>13264.3395</v>
      </c>
      <c r="D24" s="1072">
        <v>10084.880499999999</v>
      </c>
      <c r="E24" s="1070"/>
      <c r="F24" s="1072"/>
      <c r="G24" s="1072"/>
      <c r="H24" s="1072"/>
      <c r="I24" s="1072"/>
      <c r="J24" s="1072"/>
      <c r="K24" s="1072"/>
      <c r="L24" s="1072"/>
      <c r="M24" s="1072"/>
      <c r="N24" s="1072"/>
      <c r="O24" s="1072"/>
      <c r="P24" s="1072"/>
      <c r="Q24" s="1072"/>
      <c r="R24" s="1072"/>
      <c r="S24" s="1072"/>
      <c r="T24" s="1072"/>
      <c r="U24" s="1074">
        <f t="shared" si="2"/>
        <v>76.030023960107471</v>
      </c>
      <c r="V24" s="1088"/>
    </row>
    <row r="25" spans="1:22" ht="25.5">
      <c r="A25" s="1070"/>
      <c r="B25" s="1071" t="s">
        <v>1954</v>
      </c>
      <c r="C25" s="1072">
        <v>8440</v>
      </c>
      <c r="D25" s="1072">
        <v>8021.5349999999999</v>
      </c>
      <c r="E25" s="1070"/>
      <c r="F25" s="1072"/>
      <c r="G25" s="1072"/>
      <c r="H25" s="1072"/>
      <c r="I25" s="1072"/>
      <c r="J25" s="1072"/>
      <c r="K25" s="1072"/>
      <c r="L25" s="1072"/>
      <c r="M25" s="1072"/>
      <c r="N25" s="1072"/>
      <c r="O25" s="1072"/>
      <c r="P25" s="1072"/>
      <c r="Q25" s="1072"/>
      <c r="R25" s="1072"/>
      <c r="S25" s="1072"/>
      <c r="T25" s="1072"/>
      <c r="U25" s="1074">
        <f t="shared" si="2"/>
        <v>95.041883886255917</v>
      </c>
      <c r="V25" s="1088"/>
    </row>
    <row r="26" spans="1:22">
      <c r="A26" s="1089" t="s">
        <v>322</v>
      </c>
      <c r="B26" s="1090" t="s">
        <v>1967</v>
      </c>
      <c r="C26" s="1079">
        <v>8290</v>
      </c>
      <c r="D26" s="1079">
        <v>7871.5349999999999</v>
      </c>
      <c r="E26" s="1080"/>
      <c r="F26" s="1079"/>
      <c r="G26" s="1079"/>
      <c r="H26" s="1079"/>
      <c r="I26" s="1079"/>
      <c r="J26" s="1079"/>
      <c r="K26" s="1079"/>
      <c r="L26" s="1079"/>
      <c r="M26" s="1079"/>
      <c r="N26" s="1079"/>
      <c r="O26" s="1079"/>
      <c r="P26" s="1079"/>
      <c r="Q26" s="1079"/>
      <c r="R26" s="1079"/>
      <c r="S26" s="1079"/>
      <c r="T26" s="1079"/>
      <c r="U26" s="1081">
        <f t="shared" si="2"/>
        <v>94.952171290711689</v>
      </c>
      <c r="V26" s="1088"/>
    </row>
    <row r="27" spans="1:22" ht="25.5">
      <c r="A27" s="1082" t="s">
        <v>411</v>
      </c>
      <c r="B27" s="1083" t="s">
        <v>4008</v>
      </c>
      <c r="C27" s="1084">
        <v>300</v>
      </c>
      <c r="D27" s="1084">
        <v>0</v>
      </c>
      <c r="E27" s="1087" t="s">
        <v>4399</v>
      </c>
      <c r="F27" s="1084"/>
      <c r="G27" s="1084"/>
      <c r="H27" s="1084"/>
      <c r="I27" s="1084"/>
      <c r="J27" s="1084"/>
      <c r="K27" s="1084"/>
      <c r="L27" s="1084"/>
      <c r="M27" s="1084"/>
      <c r="N27" s="1084"/>
      <c r="O27" s="1084"/>
      <c r="P27" s="1084"/>
      <c r="Q27" s="1084"/>
      <c r="R27" s="1084">
        <v>0</v>
      </c>
      <c r="S27" s="1084"/>
      <c r="T27" s="1084"/>
      <c r="U27" s="1086">
        <f t="shared" si="2"/>
        <v>0</v>
      </c>
      <c r="V27" s="1088">
        <f>D27--F27-G27-H27-I27-J27-K27-L27-M27-N27-O27-R27-S27-T27</f>
        <v>0</v>
      </c>
    </row>
    <row r="28" spans="1:22" ht="25.5">
      <c r="A28" s="1082" t="s">
        <v>411</v>
      </c>
      <c r="B28" s="1083" t="s">
        <v>4225</v>
      </c>
      <c r="C28" s="1084">
        <v>7990</v>
      </c>
      <c r="D28" s="1084">
        <v>7871.5349999999999</v>
      </c>
      <c r="E28" s="1087" t="s">
        <v>4400</v>
      </c>
      <c r="F28" s="1084"/>
      <c r="G28" s="1084"/>
      <c r="H28" s="1084"/>
      <c r="I28" s="1084"/>
      <c r="J28" s="1084"/>
      <c r="K28" s="1084"/>
      <c r="L28" s="1084"/>
      <c r="M28" s="1084"/>
      <c r="N28" s="1084"/>
      <c r="O28" s="1084"/>
      <c r="P28" s="1084"/>
      <c r="Q28" s="1084"/>
      <c r="R28" s="1084">
        <v>7871.5349999999999</v>
      </c>
      <c r="S28" s="1084"/>
      <c r="T28" s="1084"/>
      <c r="U28" s="1086">
        <f t="shared" si="2"/>
        <v>98.517334167709635</v>
      </c>
      <c r="V28" s="1088">
        <f>D28--F28-G28-H28-I28-J28-K28-L28-M28-N28-O28-R28-S28-T28</f>
        <v>0</v>
      </c>
    </row>
    <row r="29" spans="1:22">
      <c r="A29" s="1089" t="s">
        <v>1969</v>
      </c>
      <c r="B29" s="1090" t="s">
        <v>1970</v>
      </c>
      <c r="C29" s="1079">
        <v>150</v>
      </c>
      <c r="D29" s="1079">
        <v>150</v>
      </c>
      <c r="E29" s="1080"/>
      <c r="F29" s="1079"/>
      <c r="G29" s="1079"/>
      <c r="H29" s="1079"/>
      <c r="I29" s="1079"/>
      <c r="J29" s="1079"/>
      <c r="K29" s="1079"/>
      <c r="L29" s="1079"/>
      <c r="M29" s="1079"/>
      <c r="N29" s="1079"/>
      <c r="O29" s="1079"/>
      <c r="P29" s="1079"/>
      <c r="Q29" s="1079"/>
      <c r="R29" s="1079"/>
      <c r="S29" s="1079"/>
      <c r="T29" s="1079"/>
      <c r="U29" s="1081">
        <f t="shared" si="2"/>
        <v>100</v>
      </c>
      <c r="V29" s="1088"/>
    </row>
    <row r="30" spans="1:22">
      <c r="A30" s="1082" t="s">
        <v>411</v>
      </c>
      <c r="B30" s="1083" t="s">
        <v>1984</v>
      </c>
      <c r="C30" s="1084">
        <v>150</v>
      </c>
      <c r="D30" s="1084">
        <v>150</v>
      </c>
      <c r="E30" s="1087" t="s">
        <v>4401</v>
      </c>
      <c r="F30" s="1084"/>
      <c r="G30" s="1084"/>
      <c r="H30" s="1084"/>
      <c r="I30" s="1084"/>
      <c r="J30" s="1084"/>
      <c r="K30" s="1084"/>
      <c r="L30" s="1084"/>
      <c r="M30" s="1084"/>
      <c r="N30" s="1084"/>
      <c r="O30" s="1084"/>
      <c r="P30" s="1084"/>
      <c r="Q30" s="1084"/>
      <c r="R30" s="1084"/>
      <c r="S30" s="1084"/>
      <c r="T30" s="1084">
        <v>150</v>
      </c>
      <c r="U30" s="1086">
        <f t="shared" si="2"/>
        <v>100</v>
      </c>
      <c r="V30" s="1088">
        <f>D30--F30-G30-H30-I30-J30-K30-L30-M30-N30-O30-R30-S30-T30</f>
        <v>0</v>
      </c>
    </row>
    <row r="31" spans="1:22">
      <c r="A31" s="1070"/>
      <c r="B31" s="1071" t="s">
        <v>1971</v>
      </c>
      <c r="C31" s="1072">
        <v>2000</v>
      </c>
      <c r="D31" s="1072">
        <v>2000</v>
      </c>
      <c r="E31" s="1070"/>
      <c r="F31" s="1072"/>
      <c r="G31" s="1072"/>
      <c r="H31" s="1072"/>
      <c r="I31" s="1072"/>
      <c r="J31" s="1072"/>
      <c r="K31" s="1072"/>
      <c r="L31" s="1072"/>
      <c r="M31" s="1072"/>
      <c r="N31" s="1072"/>
      <c r="O31" s="1072"/>
      <c r="P31" s="1072"/>
      <c r="Q31" s="1072"/>
      <c r="R31" s="1072"/>
      <c r="S31" s="1072"/>
      <c r="T31" s="1072"/>
      <c r="U31" s="1074">
        <f t="shared" si="2"/>
        <v>100</v>
      </c>
      <c r="V31" s="1088"/>
    </row>
    <row r="32" spans="1:22">
      <c r="A32" s="1089" t="s">
        <v>1972</v>
      </c>
      <c r="B32" s="1090" t="s">
        <v>1973</v>
      </c>
      <c r="C32" s="1079">
        <v>2000</v>
      </c>
      <c r="D32" s="1079">
        <v>2000</v>
      </c>
      <c r="E32" s="1080"/>
      <c r="F32" s="1079"/>
      <c r="G32" s="1079"/>
      <c r="H32" s="1079"/>
      <c r="I32" s="1079"/>
      <c r="J32" s="1079"/>
      <c r="K32" s="1079"/>
      <c r="L32" s="1079"/>
      <c r="M32" s="1079"/>
      <c r="N32" s="1079"/>
      <c r="O32" s="1079"/>
      <c r="P32" s="1079"/>
      <c r="Q32" s="1079"/>
      <c r="R32" s="1079"/>
      <c r="S32" s="1079"/>
      <c r="T32" s="1079"/>
      <c r="U32" s="1081">
        <f t="shared" si="2"/>
        <v>100</v>
      </c>
      <c r="V32" s="1088"/>
    </row>
    <row r="33" spans="1:22">
      <c r="A33" s="1082" t="s">
        <v>411</v>
      </c>
      <c r="B33" s="1083" t="s">
        <v>2166</v>
      </c>
      <c r="C33" s="1084">
        <v>2000</v>
      </c>
      <c r="D33" s="1084">
        <v>2000</v>
      </c>
      <c r="E33" s="1085"/>
      <c r="F33" s="1084"/>
      <c r="G33" s="1084"/>
      <c r="H33" s="1084"/>
      <c r="I33" s="1084"/>
      <c r="J33" s="1084"/>
      <c r="K33" s="1084"/>
      <c r="L33" s="1084"/>
      <c r="M33" s="1084"/>
      <c r="N33" s="1084"/>
      <c r="O33" s="1084"/>
      <c r="P33" s="1084"/>
      <c r="Q33" s="1084"/>
      <c r="R33" s="1084"/>
      <c r="S33" s="1084"/>
      <c r="T33" s="1084"/>
      <c r="U33" s="1086">
        <f t="shared" si="2"/>
        <v>100</v>
      </c>
      <c r="V33" s="1088"/>
    </row>
    <row r="34" spans="1:22" ht="25.5">
      <c r="A34" s="1082" t="s">
        <v>411</v>
      </c>
      <c r="B34" s="1083" t="s">
        <v>4331</v>
      </c>
      <c r="C34" s="1084">
        <v>2000</v>
      </c>
      <c r="D34" s="1084">
        <v>2000</v>
      </c>
      <c r="E34" s="1087" t="s">
        <v>4402</v>
      </c>
      <c r="F34" s="1084"/>
      <c r="G34" s="1084"/>
      <c r="H34" s="1084"/>
      <c r="I34" s="1084"/>
      <c r="J34" s="1084"/>
      <c r="K34" s="1084"/>
      <c r="L34" s="1084"/>
      <c r="M34" s="1084"/>
      <c r="N34" s="1084"/>
      <c r="O34" s="1084"/>
      <c r="P34" s="1084"/>
      <c r="Q34" s="1084"/>
      <c r="R34" s="1084"/>
      <c r="S34" s="1084"/>
      <c r="T34" s="1084">
        <v>2000</v>
      </c>
      <c r="U34" s="1086">
        <f t="shared" si="2"/>
        <v>100</v>
      </c>
      <c r="V34" s="1088">
        <f>D34--F34-G34-H34-I34-J34-K34-L34-M34-N34-O34-R34-S34-T34</f>
        <v>0</v>
      </c>
    </row>
    <row r="35" spans="1:22">
      <c r="A35" s="1070"/>
      <c r="B35" s="1071" t="s">
        <v>1976</v>
      </c>
      <c r="C35" s="1072">
        <v>2824.3395</v>
      </c>
      <c r="D35" s="1072">
        <v>63.345500000000001</v>
      </c>
      <c r="E35" s="1070"/>
      <c r="F35" s="1072"/>
      <c r="G35" s="1072"/>
      <c r="H35" s="1072"/>
      <c r="I35" s="1072"/>
      <c r="J35" s="1072"/>
      <c r="K35" s="1072"/>
      <c r="L35" s="1072"/>
      <c r="M35" s="1072"/>
      <c r="N35" s="1072"/>
      <c r="O35" s="1072"/>
      <c r="P35" s="1072"/>
      <c r="Q35" s="1072"/>
      <c r="R35" s="1072"/>
      <c r="S35" s="1072"/>
      <c r="T35" s="1072"/>
      <c r="U35" s="1074">
        <f t="shared" si="2"/>
        <v>2.2428429726667067</v>
      </c>
      <c r="V35" s="1088"/>
    </row>
    <row r="36" spans="1:22">
      <c r="A36" s="1077"/>
      <c r="B36" s="1078" t="s">
        <v>4395</v>
      </c>
      <c r="C36" s="1079">
        <v>2700</v>
      </c>
      <c r="D36" s="1079">
        <v>0</v>
      </c>
      <c r="E36" s="1080"/>
      <c r="F36" s="1079"/>
      <c r="G36" s="1079"/>
      <c r="H36" s="1079"/>
      <c r="I36" s="1079"/>
      <c r="J36" s="1079"/>
      <c r="K36" s="1079"/>
      <c r="L36" s="1079"/>
      <c r="M36" s="1079"/>
      <c r="N36" s="1079"/>
      <c r="O36" s="1079"/>
      <c r="P36" s="1079"/>
      <c r="Q36" s="1079"/>
      <c r="R36" s="1079"/>
      <c r="S36" s="1079"/>
      <c r="T36" s="1079"/>
      <c r="U36" s="1081">
        <f t="shared" si="2"/>
        <v>0</v>
      </c>
      <c r="V36" s="1088">
        <f>D36--F36-G36-H36-I36-J36-K36-L36-M36-N36-O36-R36-S36-T36</f>
        <v>0</v>
      </c>
    </row>
    <row r="37" spans="1:22">
      <c r="A37" s="1082" t="s">
        <v>411</v>
      </c>
      <c r="B37" s="1083" t="s">
        <v>4396</v>
      </c>
      <c r="C37" s="1084">
        <v>2700</v>
      </c>
      <c r="D37" s="1084">
        <v>0</v>
      </c>
      <c r="E37" s="1085"/>
      <c r="F37" s="1084"/>
      <c r="G37" s="1084"/>
      <c r="H37" s="1084"/>
      <c r="I37" s="1084"/>
      <c r="J37" s="1084"/>
      <c r="K37" s="1084"/>
      <c r="L37" s="1084"/>
      <c r="M37" s="1084"/>
      <c r="N37" s="1084"/>
      <c r="O37" s="1084"/>
      <c r="P37" s="1084"/>
      <c r="Q37" s="1084"/>
      <c r="R37" s="1084"/>
      <c r="S37" s="1084"/>
      <c r="T37" s="1084"/>
      <c r="U37" s="1086">
        <f t="shared" si="2"/>
        <v>0</v>
      </c>
      <c r="V37" s="1088">
        <f>D37--F37-G37-H37-I37-J37-K37-L37-M37-N37-O37-R37-S37-T37</f>
        <v>0</v>
      </c>
    </row>
    <row r="38" spans="1:22">
      <c r="A38" s="1082" t="s">
        <v>411</v>
      </c>
      <c r="B38" s="1083" t="s">
        <v>4244</v>
      </c>
      <c r="C38" s="1084">
        <v>2700</v>
      </c>
      <c r="D38" s="1084">
        <v>0</v>
      </c>
      <c r="E38" s="1087" t="s">
        <v>4403</v>
      </c>
      <c r="F38" s="1084"/>
      <c r="G38" s="1084"/>
      <c r="H38" s="1084"/>
      <c r="I38" s="1084"/>
      <c r="J38" s="1084"/>
      <c r="K38" s="1084"/>
      <c r="L38" s="1084"/>
      <c r="M38" s="1084"/>
      <c r="N38" s="1084"/>
      <c r="O38" s="1084"/>
      <c r="P38" s="1084"/>
      <c r="Q38" s="1084"/>
      <c r="R38" s="1084"/>
      <c r="S38" s="1084"/>
      <c r="T38" s="1084">
        <v>0</v>
      </c>
      <c r="U38" s="1086">
        <f t="shared" si="2"/>
        <v>0</v>
      </c>
      <c r="V38" s="1088">
        <f>D38--F38-G38-H38-I38-J38-K38-L38-M38-N38-O38-R38-S38-T38</f>
        <v>0</v>
      </c>
    </row>
    <row r="39" spans="1:22">
      <c r="A39" s="1077"/>
      <c r="B39" s="1078" t="s">
        <v>1979</v>
      </c>
      <c r="C39" s="1079">
        <v>124.3395</v>
      </c>
      <c r="D39" s="1079">
        <v>63.345500000000001</v>
      </c>
      <c r="E39" s="1080"/>
      <c r="F39" s="1079"/>
      <c r="G39" s="1079"/>
      <c r="H39" s="1079"/>
      <c r="I39" s="1079"/>
      <c r="J39" s="1079"/>
      <c r="K39" s="1079"/>
      <c r="L39" s="1079"/>
      <c r="M39" s="1079"/>
      <c r="N39" s="1079"/>
      <c r="O39" s="1079"/>
      <c r="P39" s="1079"/>
      <c r="Q39" s="1079"/>
      <c r="R39" s="1079"/>
      <c r="S39" s="1079"/>
      <c r="T39" s="1079"/>
      <c r="U39" s="1081">
        <f t="shared" si="2"/>
        <v>50.945596532075484</v>
      </c>
      <c r="V39" s="1088"/>
    </row>
    <row r="40" spans="1:22">
      <c r="A40" s="1082" t="s">
        <v>411</v>
      </c>
      <c r="B40" s="1083" t="s">
        <v>1987</v>
      </c>
      <c r="C40" s="1084">
        <v>124.3395</v>
      </c>
      <c r="D40" s="1084">
        <v>63.345500000000001</v>
      </c>
      <c r="E40" s="1085"/>
      <c r="F40" s="1084"/>
      <c r="G40" s="1084"/>
      <c r="H40" s="1084"/>
      <c r="I40" s="1084"/>
      <c r="J40" s="1084"/>
      <c r="K40" s="1084"/>
      <c r="L40" s="1084"/>
      <c r="M40" s="1084"/>
      <c r="N40" s="1084"/>
      <c r="O40" s="1084"/>
      <c r="P40" s="1084"/>
      <c r="Q40" s="1084"/>
      <c r="R40" s="1084"/>
      <c r="S40" s="1084"/>
      <c r="T40" s="1084"/>
      <c r="U40" s="1086">
        <f t="shared" si="2"/>
        <v>50.945596532075484</v>
      </c>
      <c r="V40" s="1088"/>
    </row>
    <row r="41" spans="1:22">
      <c r="A41" s="1082" t="s">
        <v>411</v>
      </c>
      <c r="B41" s="1083" t="s">
        <v>1986</v>
      </c>
      <c r="C41" s="1084">
        <v>124.3395</v>
      </c>
      <c r="D41" s="1084">
        <v>63.345500000000001</v>
      </c>
      <c r="E41" s="1087" t="s">
        <v>4404</v>
      </c>
      <c r="F41" s="1084"/>
      <c r="G41" s="1084"/>
      <c r="H41" s="1084"/>
      <c r="I41" s="1084"/>
      <c r="J41" s="1084"/>
      <c r="K41" s="1084"/>
      <c r="L41" s="1084"/>
      <c r="M41" s="1084"/>
      <c r="N41" s="1084"/>
      <c r="O41" s="1084"/>
      <c r="P41" s="1084"/>
      <c r="Q41" s="1084"/>
      <c r="R41" s="1084"/>
      <c r="S41" s="1084"/>
      <c r="T41" s="1084">
        <v>63.345500000000001</v>
      </c>
      <c r="U41" s="1086">
        <f t="shared" si="2"/>
        <v>50.945596532075484</v>
      </c>
      <c r="V41" s="1088">
        <f>D41--F41-G41-H41-I41-J41-K41-L41-M41-N41-O41-R41-S41-T41</f>
        <v>0</v>
      </c>
    </row>
    <row r="42" spans="1:22">
      <c r="A42" s="1076" t="s">
        <v>1389</v>
      </c>
      <c r="B42" s="1071" t="s">
        <v>1390</v>
      </c>
      <c r="C42" s="1072">
        <v>900</v>
      </c>
      <c r="D42" s="1072">
        <v>900</v>
      </c>
      <c r="E42" s="1070"/>
      <c r="F42" s="1072"/>
      <c r="G42" s="1072"/>
      <c r="H42" s="1072"/>
      <c r="I42" s="1072"/>
      <c r="J42" s="1072"/>
      <c r="K42" s="1072"/>
      <c r="L42" s="1072"/>
      <c r="M42" s="1072"/>
      <c r="N42" s="1072"/>
      <c r="O42" s="1072"/>
      <c r="P42" s="1072"/>
      <c r="Q42" s="1072"/>
      <c r="R42" s="1072"/>
      <c r="S42" s="1072"/>
      <c r="T42" s="1072"/>
      <c r="U42" s="1074">
        <f t="shared" si="2"/>
        <v>100</v>
      </c>
      <c r="V42" s="1088"/>
    </row>
    <row r="43" spans="1:22">
      <c r="A43" s="1070"/>
      <c r="B43" s="1071" t="s">
        <v>1976</v>
      </c>
      <c r="C43" s="1072">
        <v>900</v>
      </c>
      <c r="D43" s="1072">
        <v>900</v>
      </c>
      <c r="E43" s="1070"/>
      <c r="F43" s="1072"/>
      <c r="G43" s="1072"/>
      <c r="H43" s="1072"/>
      <c r="I43" s="1072"/>
      <c r="J43" s="1072"/>
      <c r="K43" s="1072"/>
      <c r="L43" s="1072"/>
      <c r="M43" s="1072"/>
      <c r="N43" s="1072"/>
      <c r="O43" s="1072"/>
      <c r="P43" s="1072"/>
      <c r="Q43" s="1072"/>
      <c r="R43" s="1072"/>
      <c r="S43" s="1072"/>
      <c r="T43" s="1072"/>
      <c r="U43" s="1074">
        <f t="shared" si="2"/>
        <v>100</v>
      </c>
      <c r="V43" s="1088"/>
    </row>
    <row r="44" spans="1:22">
      <c r="A44" s="1077"/>
      <c r="B44" s="1078" t="s">
        <v>1979</v>
      </c>
      <c r="C44" s="1079">
        <v>900</v>
      </c>
      <c r="D44" s="1079">
        <v>900</v>
      </c>
      <c r="E44" s="1080"/>
      <c r="F44" s="1079"/>
      <c r="G44" s="1079"/>
      <c r="H44" s="1079"/>
      <c r="I44" s="1079"/>
      <c r="J44" s="1079"/>
      <c r="K44" s="1079"/>
      <c r="L44" s="1079"/>
      <c r="M44" s="1079"/>
      <c r="N44" s="1079"/>
      <c r="O44" s="1079"/>
      <c r="P44" s="1079"/>
      <c r="Q44" s="1079"/>
      <c r="R44" s="1079"/>
      <c r="S44" s="1079"/>
      <c r="T44" s="1079"/>
      <c r="U44" s="1081">
        <f t="shared" si="2"/>
        <v>100</v>
      </c>
      <c r="V44" s="1088"/>
    </row>
    <row r="45" spans="1:22">
      <c r="A45" s="1082" t="s">
        <v>411</v>
      </c>
      <c r="B45" s="1083" t="s">
        <v>1987</v>
      </c>
      <c r="C45" s="1084">
        <v>900</v>
      </c>
      <c r="D45" s="1084">
        <v>900</v>
      </c>
      <c r="E45" s="1085"/>
      <c r="F45" s="1084"/>
      <c r="G45" s="1084"/>
      <c r="H45" s="1084"/>
      <c r="I45" s="1084"/>
      <c r="J45" s="1084"/>
      <c r="K45" s="1084"/>
      <c r="L45" s="1084"/>
      <c r="M45" s="1084"/>
      <c r="N45" s="1084"/>
      <c r="O45" s="1084"/>
      <c r="P45" s="1084"/>
      <c r="Q45" s="1084"/>
      <c r="R45" s="1084"/>
      <c r="S45" s="1084"/>
      <c r="T45" s="1084"/>
      <c r="U45" s="1086">
        <f t="shared" si="2"/>
        <v>100</v>
      </c>
      <c r="V45" s="1088"/>
    </row>
    <row r="46" spans="1:22">
      <c r="A46" s="1082" t="s">
        <v>411</v>
      </c>
      <c r="B46" s="1083" t="s">
        <v>4153</v>
      </c>
      <c r="C46" s="1084">
        <v>900</v>
      </c>
      <c r="D46" s="1084">
        <v>900</v>
      </c>
      <c r="E46" s="1087" t="s">
        <v>4405</v>
      </c>
      <c r="F46" s="1084"/>
      <c r="G46" s="1084"/>
      <c r="H46" s="1084"/>
      <c r="I46" s="1084"/>
      <c r="J46" s="1084"/>
      <c r="K46" s="1084"/>
      <c r="L46" s="1084"/>
      <c r="M46" s="1084"/>
      <c r="N46" s="1084"/>
      <c r="O46" s="1084"/>
      <c r="P46" s="1084"/>
      <c r="Q46" s="1084"/>
      <c r="R46" s="1084"/>
      <c r="S46" s="1084"/>
      <c r="T46" s="1084">
        <v>900</v>
      </c>
      <c r="U46" s="1086">
        <f t="shared" si="2"/>
        <v>100</v>
      </c>
      <c r="V46" s="1088">
        <f>D46--F46-G46-H46-I46-J46-K46-L46-M46-N46-O46-R46-S46-T46</f>
        <v>0</v>
      </c>
    </row>
    <row r="47" spans="1:22">
      <c r="A47" s="1076" t="s">
        <v>397</v>
      </c>
      <c r="B47" s="1071" t="s">
        <v>398</v>
      </c>
      <c r="C47" s="1072">
        <v>155802.90026999998</v>
      </c>
      <c r="D47" s="1072">
        <v>87098.832118999999</v>
      </c>
      <c r="E47" s="1070"/>
      <c r="F47" s="1072"/>
      <c r="G47" s="1072"/>
      <c r="H47" s="1072"/>
      <c r="I47" s="1072"/>
      <c r="J47" s="1072"/>
      <c r="K47" s="1072"/>
      <c r="L47" s="1072"/>
      <c r="M47" s="1072"/>
      <c r="N47" s="1072"/>
      <c r="O47" s="1072"/>
      <c r="P47" s="1072"/>
      <c r="Q47" s="1072"/>
      <c r="R47" s="1072"/>
      <c r="S47" s="1072"/>
      <c r="T47" s="1072"/>
      <c r="U47" s="1074">
        <f t="shared" si="2"/>
        <v>55.903216158403545</v>
      </c>
      <c r="V47" s="1088"/>
    </row>
    <row r="48" spans="1:22" ht="25.5">
      <c r="A48" s="1070"/>
      <c r="B48" s="1071" t="s">
        <v>1954</v>
      </c>
      <c r="C48" s="1072">
        <v>53746.221269999995</v>
      </c>
      <c r="D48" s="1072">
        <v>44954.919639</v>
      </c>
      <c r="E48" s="1070"/>
      <c r="F48" s="1072"/>
      <c r="G48" s="1072"/>
      <c r="H48" s="1072"/>
      <c r="I48" s="1072"/>
      <c r="J48" s="1072"/>
      <c r="K48" s="1072"/>
      <c r="L48" s="1072"/>
      <c r="M48" s="1072"/>
      <c r="N48" s="1072"/>
      <c r="O48" s="1072"/>
      <c r="P48" s="1072"/>
      <c r="Q48" s="1072"/>
      <c r="R48" s="1072"/>
      <c r="S48" s="1072"/>
      <c r="T48" s="1072"/>
      <c r="U48" s="1074">
        <f t="shared" si="2"/>
        <v>83.642940055569795</v>
      </c>
      <c r="V48" s="1088"/>
    </row>
    <row r="49" spans="1:22">
      <c r="A49" s="1089" t="s">
        <v>276</v>
      </c>
      <c r="B49" s="1090" t="s">
        <v>1966</v>
      </c>
      <c r="C49" s="1079">
        <v>52950.221269999995</v>
      </c>
      <c r="D49" s="1079">
        <v>44166.691034000003</v>
      </c>
      <c r="E49" s="1080"/>
      <c r="F49" s="1079"/>
      <c r="G49" s="1079"/>
      <c r="H49" s="1079"/>
      <c r="I49" s="1079"/>
      <c r="J49" s="1079"/>
      <c r="K49" s="1079"/>
      <c r="L49" s="1079"/>
      <c r="M49" s="1079"/>
      <c r="N49" s="1079"/>
      <c r="O49" s="1079"/>
      <c r="P49" s="1079"/>
      <c r="Q49" s="1079"/>
      <c r="R49" s="1079"/>
      <c r="S49" s="1079"/>
      <c r="T49" s="1079"/>
      <c r="U49" s="1081">
        <f t="shared" si="2"/>
        <v>83.411721376551682</v>
      </c>
      <c r="V49" s="1088"/>
    </row>
    <row r="50" spans="1:22">
      <c r="A50" s="1082" t="s">
        <v>411</v>
      </c>
      <c r="B50" s="1083" t="s">
        <v>2021</v>
      </c>
      <c r="C50" s="1084">
        <v>469</v>
      </c>
      <c r="D50" s="1084">
        <v>469</v>
      </c>
      <c r="E50" s="1087" t="s">
        <v>4406</v>
      </c>
      <c r="F50" s="1084"/>
      <c r="G50" s="1084"/>
      <c r="H50" s="1084"/>
      <c r="I50" s="1084"/>
      <c r="J50" s="1084"/>
      <c r="K50" s="1084"/>
      <c r="L50" s="1084"/>
      <c r="M50" s="1084"/>
      <c r="N50" s="1084"/>
      <c r="O50" s="1084">
        <v>469</v>
      </c>
      <c r="P50" s="1084"/>
      <c r="Q50" s="1084">
        <v>469</v>
      </c>
      <c r="R50" s="1084"/>
      <c r="S50" s="1084"/>
      <c r="T50" s="1084"/>
      <c r="U50" s="1086">
        <f t="shared" si="2"/>
        <v>100</v>
      </c>
      <c r="V50" s="1088">
        <f t="shared" ref="V50:V67" si="3">D50--F50-G50-H50-I50-J50-K50-L50-M50-N50-O50-R50-S50-T50</f>
        <v>0</v>
      </c>
    </row>
    <row r="51" spans="1:22">
      <c r="A51" s="1082" t="s">
        <v>411</v>
      </c>
      <c r="B51" s="1083" t="s">
        <v>1994</v>
      </c>
      <c r="C51" s="1084">
        <v>1137.6520969999999</v>
      </c>
      <c r="D51" s="1084">
        <v>737.81584999999995</v>
      </c>
      <c r="E51" s="1087" t="s">
        <v>4407</v>
      </c>
      <c r="F51" s="1084"/>
      <c r="G51" s="1084"/>
      <c r="H51" s="1084"/>
      <c r="I51" s="1084"/>
      <c r="J51" s="1084"/>
      <c r="K51" s="1084"/>
      <c r="L51" s="1084"/>
      <c r="M51" s="1084"/>
      <c r="N51" s="1084"/>
      <c r="O51" s="1084">
        <v>737.81584999999995</v>
      </c>
      <c r="P51" s="1084"/>
      <c r="Q51" s="1084">
        <v>737.81584999999995</v>
      </c>
      <c r="R51" s="1084"/>
      <c r="S51" s="1084"/>
      <c r="T51" s="1084"/>
      <c r="U51" s="1086">
        <f t="shared" si="2"/>
        <v>64.854260098111524</v>
      </c>
      <c r="V51" s="1088">
        <f t="shared" si="3"/>
        <v>0</v>
      </c>
    </row>
    <row r="52" spans="1:22">
      <c r="A52" s="1082" t="s">
        <v>411</v>
      </c>
      <c r="B52" s="1083" t="s">
        <v>1995</v>
      </c>
      <c r="C52" s="1084">
        <v>500</v>
      </c>
      <c r="D52" s="1084">
        <v>500</v>
      </c>
      <c r="E52" s="1087" t="s">
        <v>4408</v>
      </c>
      <c r="F52" s="1084"/>
      <c r="G52" s="1084"/>
      <c r="H52" s="1084"/>
      <c r="I52" s="1084"/>
      <c r="J52" s="1084"/>
      <c r="K52" s="1084"/>
      <c r="L52" s="1084"/>
      <c r="M52" s="1084"/>
      <c r="N52" s="1084"/>
      <c r="O52" s="1084">
        <v>500</v>
      </c>
      <c r="P52" s="1084"/>
      <c r="Q52" s="1084">
        <v>500</v>
      </c>
      <c r="R52" s="1084"/>
      <c r="S52" s="1084"/>
      <c r="T52" s="1084"/>
      <c r="U52" s="1086">
        <f t="shared" si="2"/>
        <v>100</v>
      </c>
      <c r="V52" s="1088">
        <f t="shared" si="3"/>
        <v>0</v>
      </c>
    </row>
    <row r="53" spans="1:22">
      <c r="A53" s="1082" t="s">
        <v>411</v>
      </c>
      <c r="B53" s="1083" t="s">
        <v>1996</v>
      </c>
      <c r="C53" s="1084">
        <v>1390.147007</v>
      </c>
      <c r="D53" s="1084">
        <v>863.62328300000001</v>
      </c>
      <c r="E53" s="1087" t="s">
        <v>4409</v>
      </c>
      <c r="F53" s="1084"/>
      <c r="G53" s="1084"/>
      <c r="H53" s="1084"/>
      <c r="I53" s="1084"/>
      <c r="J53" s="1084"/>
      <c r="K53" s="1084"/>
      <c r="L53" s="1084"/>
      <c r="M53" s="1084"/>
      <c r="N53" s="1084"/>
      <c r="O53" s="1084">
        <v>863.62328300000001</v>
      </c>
      <c r="P53" s="1084"/>
      <c r="Q53" s="1084">
        <v>863.62328300000001</v>
      </c>
      <c r="R53" s="1084"/>
      <c r="S53" s="1084"/>
      <c r="T53" s="1084"/>
      <c r="U53" s="1086">
        <f t="shared" si="2"/>
        <v>62.124601114218706</v>
      </c>
      <c r="V53" s="1088">
        <f t="shared" si="3"/>
        <v>0</v>
      </c>
    </row>
    <row r="54" spans="1:22">
      <c r="A54" s="1082" t="s">
        <v>411</v>
      </c>
      <c r="B54" s="1083" t="s">
        <v>1997</v>
      </c>
      <c r="C54" s="1084">
        <v>15147.667239</v>
      </c>
      <c r="D54" s="1084">
        <v>9687.0902750000005</v>
      </c>
      <c r="E54" s="1087" t="s">
        <v>4410</v>
      </c>
      <c r="F54" s="1084"/>
      <c r="G54" s="1084"/>
      <c r="H54" s="1084"/>
      <c r="I54" s="1084"/>
      <c r="J54" s="1084"/>
      <c r="K54" s="1084"/>
      <c r="L54" s="1084"/>
      <c r="M54" s="1084"/>
      <c r="N54" s="1084"/>
      <c r="O54" s="1084">
        <v>9687.0902750000005</v>
      </c>
      <c r="P54" s="1084"/>
      <c r="Q54" s="1084">
        <v>9687.0902750000005</v>
      </c>
      <c r="R54" s="1084"/>
      <c r="S54" s="1084"/>
      <c r="T54" s="1084"/>
      <c r="U54" s="1086">
        <f t="shared" si="2"/>
        <v>63.951036962702055</v>
      </c>
      <c r="V54" s="1088">
        <f t="shared" si="3"/>
        <v>0</v>
      </c>
    </row>
    <row r="55" spans="1:22" ht="25.5">
      <c r="A55" s="1082" t="s">
        <v>411</v>
      </c>
      <c r="B55" s="1083" t="s">
        <v>1998</v>
      </c>
      <c r="C55" s="1084">
        <v>2088</v>
      </c>
      <c r="D55" s="1084">
        <v>2069.3479659999998</v>
      </c>
      <c r="E55" s="1087" t="s">
        <v>4411</v>
      </c>
      <c r="F55" s="1084"/>
      <c r="G55" s="1084"/>
      <c r="H55" s="1084"/>
      <c r="I55" s="1084"/>
      <c r="J55" s="1084"/>
      <c r="K55" s="1084"/>
      <c r="L55" s="1084"/>
      <c r="M55" s="1084"/>
      <c r="N55" s="1084"/>
      <c r="O55" s="1084">
        <v>2069.3479659999998</v>
      </c>
      <c r="P55" s="1084"/>
      <c r="Q55" s="1084">
        <v>2069.3479659999998</v>
      </c>
      <c r="R55" s="1084"/>
      <c r="S55" s="1084"/>
      <c r="T55" s="1084"/>
      <c r="U55" s="1086">
        <f t="shared" si="2"/>
        <v>99.106703352490413</v>
      </c>
      <c r="V55" s="1088">
        <f t="shared" si="3"/>
        <v>0</v>
      </c>
    </row>
    <row r="56" spans="1:22" ht="25.5">
      <c r="A56" s="1082" t="s">
        <v>411</v>
      </c>
      <c r="B56" s="1083" t="s">
        <v>4038</v>
      </c>
      <c r="C56" s="1084">
        <v>60</v>
      </c>
      <c r="D56" s="1084">
        <v>60</v>
      </c>
      <c r="E56" s="1087" t="s">
        <v>4412</v>
      </c>
      <c r="F56" s="1084"/>
      <c r="G56" s="1084"/>
      <c r="H56" s="1084"/>
      <c r="I56" s="1084"/>
      <c r="J56" s="1084"/>
      <c r="K56" s="1084"/>
      <c r="L56" s="1084"/>
      <c r="M56" s="1084"/>
      <c r="N56" s="1084"/>
      <c r="O56" s="1084">
        <v>60</v>
      </c>
      <c r="P56" s="1084"/>
      <c r="Q56" s="1084">
        <v>60</v>
      </c>
      <c r="R56" s="1084"/>
      <c r="S56" s="1084"/>
      <c r="T56" s="1084"/>
      <c r="U56" s="1086">
        <f t="shared" si="2"/>
        <v>100</v>
      </c>
      <c r="V56" s="1088">
        <f t="shared" si="3"/>
        <v>0</v>
      </c>
    </row>
    <row r="57" spans="1:22">
      <c r="A57" s="1082" t="s">
        <v>411</v>
      </c>
      <c r="B57" s="1083" t="s">
        <v>1988</v>
      </c>
      <c r="C57" s="1084">
        <v>2343.5274690000001</v>
      </c>
      <c r="D57" s="1084">
        <v>2291.7954439999999</v>
      </c>
      <c r="E57" s="1087" t="s">
        <v>4413</v>
      </c>
      <c r="F57" s="1084"/>
      <c r="G57" s="1084"/>
      <c r="H57" s="1084"/>
      <c r="I57" s="1084"/>
      <c r="J57" s="1084"/>
      <c r="K57" s="1084"/>
      <c r="L57" s="1084"/>
      <c r="M57" s="1084"/>
      <c r="N57" s="1084"/>
      <c r="O57" s="1084">
        <v>2291.7954439999999</v>
      </c>
      <c r="P57" s="1084"/>
      <c r="Q57" s="1084">
        <v>2291.7954439999999</v>
      </c>
      <c r="R57" s="1084"/>
      <c r="S57" s="1084"/>
      <c r="T57" s="1084"/>
      <c r="U57" s="1086">
        <f t="shared" si="2"/>
        <v>97.792557344246774</v>
      </c>
      <c r="V57" s="1088">
        <f t="shared" si="3"/>
        <v>0</v>
      </c>
    </row>
    <row r="58" spans="1:22" ht="25.5">
      <c r="A58" s="1082" t="s">
        <v>411</v>
      </c>
      <c r="B58" s="1083" t="s">
        <v>2005</v>
      </c>
      <c r="C58" s="1084">
        <v>18234</v>
      </c>
      <c r="D58" s="1084">
        <v>18234</v>
      </c>
      <c r="E58" s="1087" t="s">
        <v>4414</v>
      </c>
      <c r="F58" s="1084"/>
      <c r="G58" s="1084"/>
      <c r="H58" s="1084"/>
      <c r="I58" s="1084"/>
      <c r="J58" s="1084"/>
      <c r="K58" s="1084"/>
      <c r="L58" s="1084"/>
      <c r="M58" s="1084"/>
      <c r="N58" s="1084"/>
      <c r="O58" s="1084">
        <v>18234</v>
      </c>
      <c r="P58" s="1084"/>
      <c r="Q58" s="1084">
        <v>18234</v>
      </c>
      <c r="R58" s="1084"/>
      <c r="S58" s="1084"/>
      <c r="T58" s="1084"/>
      <c r="U58" s="1086">
        <f t="shared" si="2"/>
        <v>100</v>
      </c>
      <c r="V58" s="1088">
        <f t="shared" si="3"/>
        <v>0</v>
      </c>
    </row>
    <row r="59" spans="1:22">
      <c r="A59" s="1082" t="s">
        <v>411</v>
      </c>
      <c r="B59" s="1083" t="s">
        <v>4156</v>
      </c>
      <c r="C59" s="1084">
        <v>1000</v>
      </c>
      <c r="D59" s="1084">
        <v>1000</v>
      </c>
      <c r="E59" s="1087" t="s">
        <v>4415</v>
      </c>
      <c r="F59" s="1084"/>
      <c r="G59" s="1084"/>
      <c r="H59" s="1084"/>
      <c r="I59" s="1084"/>
      <c r="J59" s="1084"/>
      <c r="K59" s="1084"/>
      <c r="L59" s="1084"/>
      <c r="M59" s="1084"/>
      <c r="N59" s="1084"/>
      <c r="O59" s="1084">
        <v>1000</v>
      </c>
      <c r="P59" s="1084"/>
      <c r="Q59" s="1084">
        <v>1000</v>
      </c>
      <c r="R59" s="1084"/>
      <c r="S59" s="1084"/>
      <c r="T59" s="1084"/>
      <c r="U59" s="1086">
        <f t="shared" si="2"/>
        <v>100</v>
      </c>
      <c r="V59" s="1088">
        <f t="shared" si="3"/>
        <v>0</v>
      </c>
    </row>
    <row r="60" spans="1:22" ht="25.5">
      <c r="A60" s="1082" t="s">
        <v>411</v>
      </c>
      <c r="B60" s="1083" t="s">
        <v>1999</v>
      </c>
      <c r="C60" s="1084">
        <v>3394.7894580000002</v>
      </c>
      <c r="D60" s="1084">
        <v>2703.248216</v>
      </c>
      <c r="E60" s="1087" t="s">
        <v>4416</v>
      </c>
      <c r="F60" s="1084"/>
      <c r="G60" s="1084"/>
      <c r="H60" s="1084"/>
      <c r="I60" s="1084"/>
      <c r="J60" s="1084"/>
      <c r="K60" s="1084"/>
      <c r="L60" s="1084"/>
      <c r="M60" s="1084"/>
      <c r="N60" s="1084"/>
      <c r="O60" s="1084">
        <v>2703.248216</v>
      </c>
      <c r="P60" s="1084"/>
      <c r="Q60" s="1084">
        <v>2703.248216</v>
      </c>
      <c r="R60" s="1084"/>
      <c r="S60" s="1084"/>
      <c r="T60" s="1084"/>
      <c r="U60" s="1086">
        <f t="shared" si="2"/>
        <v>79.629333407691988</v>
      </c>
      <c r="V60" s="1088">
        <f t="shared" si="3"/>
        <v>0</v>
      </c>
    </row>
    <row r="61" spans="1:22">
      <c r="A61" s="1082" t="s">
        <v>411</v>
      </c>
      <c r="B61" s="1083" t="s">
        <v>2000</v>
      </c>
      <c r="C61" s="1084">
        <v>1385.4380000000001</v>
      </c>
      <c r="D61" s="1084">
        <v>0</v>
      </c>
      <c r="E61" s="1087" t="s">
        <v>4417</v>
      </c>
      <c r="F61" s="1084"/>
      <c r="G61" s="1084"/>
      <c r="H61" s="1084"/>
      <c r="I61" s="1084"/>
      <c r="J61" s="1084"/>
      <c r="K61" s="1084"/>
      <c r="L61" s="1084"/>
      <c r="M61" s="1084"/>
      <c r="N61" s="1084"/>
      <c r="O61" s="1084">
        <v>0</v>
      </c>
      <c r="P61" s="1084"/>
      <c r="Q61" s="1084">
        <v>0</v>
      </c>
      <c r="R61" s="1084"/>
      <c r="S61" s="1084"/>
      <c r="T61" s="1084"/>
      <c r="U61" s="1086">
        <f t="shared" si="2"/>
        <v>0</v>
      </c>
      <c r="V61" s="1088">
        <f t="shared" si="3"/>
        <v>0</v>
      </c>
    </row>
    <row r="62" spans="1:22" ht="25.5">
      <c r="A62" s="1082" t="s">
        <v>411</v>
      </c>
      <c r="B62" s="1083" t="s">
        <v>2019</v>
      </c>
      <c r="C62" s="1084">
        <v>1000</v>
      </c>
      <c r="D62" s="1084">
        <v>1000</v>
      </c>
      <c r="E62" s="1087" t="s">
        <v>4418</v>
      </c>
      <c r="F62" s="1084"/>
      <c r="G62" s="1084"/>
      <c r="H62" s="1084"/>
      <c r="I62" s="1084"/>
      <c r="J62" s="1084"/>
      <c r="K62" s="1084"/>
      <c r="L62" s="1084"/>
      <c r="M62" s="1084"/>
      <c r="N62" s="1084"/>
      <c r="O62" s="1084">
        <v>1000</v>
      </c>
      <c r="P62" s="1084"/>
      <c r="Q62" s="1084">
        <v>1000</v>
      </c>
      <c r="R62" s="1084"/>
      <c r="S62" s="1084"/>
      <c r="T62" s="1084"/>
      <c r="U62" s="1086">
        <f t="shared" si="2"/>
        <v>100</v>
      </c>
      <c r="V62" s="1088">
        <f t="shared" si="3"/>
        <v>0</v>
      </c>
    </row>
    <row r="63" spans="1:22">
      <c r="A63" s="1082" t="s">
        <v>411</v>
      </c>
      <c r="B63" s="1083" t="s">
        <v>4052</v>
      </c>
      <c r="C63" s="1084">
        <v>400</v>
      </c>
      <c r="D63" s="1084">
        <v>400</v>
      </c>
      <c r="E63" s="1087" t="s">
        <v>4419</v>
      </c>
      <c r="F63" s="1084"/>
      <c r="G63" s="1084"/>
      <c r="H63" s="1084"/>
      <c r="I63" s="1084"/>
      <c r="J63" s="1084"/>
      <c r="K63" s="1084"/>
      <c r="L63" s="1084"/>
      <c r="M63" s="1084"/>
      <c r="N63" s="1084"/>
      <c r="O63" s="1084">
        <v>400</v>
      </c>
      <c r="P63" s="1084"/>
      <c r="Q63" s="1084">
        <v>400</v>
      </c>
      <c r="R63" s="1084"/>
      <c r="S63" s="1084"/>
      <c r="T63" s="1084"/>
      <c r="U63" s="1086">
        <f t="shared" si="2"/>
        <v>100</v>
      </c>
      <c r="V63" s="1088">
        <f t="shared" si="3"/>
        <v>0</v>
      </c>
    </row>
    <row r="64" spans="1:22" ht="25.5">
      <c r="A64" s="1082" t="s">
        <v>411</v>
      </c>
      <c r="B64" s="1083" t="s">
        <v>4145</v>
      </c>
      <c r="C64" s="1084">
        <v>2500</v>
      </c>
      <c r="D64" s="1084">
        <v>2500</v>
      </c>
      <c r="E64" s="1087" t="s">
        <v>4420</v>
      </c>
      <c r="F64" s="1084"/>
      <c r="G64" s="1084"/>
      <c r="H64" s="1084"/>
      <c r="I64" s="1084"/>
      <c r="J64" s="1084"/>
      <c r="K64" s="1084"/>
      <c r="L64" s="1084"/>
      <c r="M64" s="1084"/>
      <c r="N64" s="1084"/>
      <c r="O64" s="1084">
        <v>2500</v>
      </c>
      <c r="P64" s="1084"/>
      <c r="Q64" s="1084">
        <v>2500</v>
      </c>
      <c r="R64" s="1084"/>
      <c r="S64" s="1084"/>
      <c r="T64" s="1084"/>
      <c r="U64" s="1086">
        <f t="shared" si="2"/>
        <v>100</v>
      </c>
      <c r="V64" s="1088">
        <f t="shared" si="3"/>
        <v>0</v>
      </c>
    </row>
    <row r="65" spans="1:22" ht="25.5">
      <c r="A65" s="1082" t="s">
        <v>411</v>
      </c>
      <c r="B65" s="1083" t="s">
        <v>4137</v>
      </c>
      <c r="C65" s="1084">
        <v>1000</v>
      </c>
      <c r="D65" s="1084">
        <v>1000</v>
      </c>
      <c r="E65" s="1087" t="s">
        <v>4421</v>
      </c>
      <c r="F65" s="1084"/>
      <c r="G65" s="1084"/>
      <c r="H65" s="1084"/>
      <c r="I65" s="1084"/>
      <c r="J65" s="1084"/>
      <c r="K65" s="1084"/>
      <c r="L65" s="1084"/>
      <c r="M65" s="1084"/>
      <c r="N65" s="1084"/>
      <c r="O65" s="1084">
        <v>1000</v>
      </c>
      <c r="P65" s="1084"/>
      <c r="Q65" s="1084">
        <v>1000</v>
      </c>
      <c r="R65" s="1084"/>
      <c r="S65" s="1084"/>
      <c r="T65" s="1084"/>
      <c r="U65" s="1086">
        <f t="shared" si="2"/>
        <v>100</v>
      </c>
      <c r="V65" s="1088">
        <f t="shared" si="3"/>
        <v>0</v>
      </c>
    </row>
    <row r="66" spans="1:22" ht="25.5">
      <c r="A66" s="1082" t="s">
        <v>411</v>
      </c>
      <c r="B66" s="1083" t="s">
        <v>4136</v>
      </c>
      <c r="C66" s="1084">
        <v>500</v>
      </c>
      <c r="D66" s="1084">
        <v>253.83</v>
      </c>
      <c r="E66" s="1087" t="s">
        <v>4422</v>
      </c>
      <c r="F66" s="1084"/>
      <c r="G66" s="1084"/>
      <c r="H66" s="1084"/>
      <c r="I66" s="1084"/>
      <c r="J66" s="1084"/>
      <c r="K66" s="1084"/>
      <c r="L66" s="1084"/>
      <c r="M66" s="1084"/>
      <c r="N66" s="1084"/>
      <c r="O66" s="1084">
        <v>253.83</v>
      </c>
      <c r="P66" s="1084"/>
      <c r="Q66" s="1084">
        <v>253.83</v>
      </c>
      <c r="R66" s="1084"/>
      <c r="S66" s="1084"/>
      <c r="T66" s="1084"/>
      <c r="U66" s="1086">
        <f t="shared" si="2"/>
        <v>50.765999999999998</v>
      </c>
      <c r="V66" s="1088">
        <f t="shared" si="3"/>
        <v>0</v>
      </c>
    </row>
    <row r="67" spans="1:22" ht="25.5">
      <c r="A67" s="1082" t="s">
        <v>411</v>
      </c>
      <c r="B67" s="1083" t="s">
        <v>4128</v>
      </c>
      <c r="C67" s="1084">
        <v>400</v>
      </c>
      <c r="D67" s="1084">
        <v>396.94</v>
      </c>
      <c r="E67" s="1087" t="s">
        <v>4423</v>
      </c>
      <c r="F67" s="1084"/>
      <c r="G67" s="1084"/>
      <c r="H67" s="1084"/>
      <c r="I67" s="1084"/>
      <c r="J67" s="1084"/>
      <c r="K67" s="1084"/>
      <c r="L67" s="1084"/>
      <c r="M67" s="1084"/>
      <c r="N67" s="1084"/>
      <c r="O67" s="1084">
        <v>396.94</v>
      </c>
      <c r="P67" s="1084"/>
      <c r="Q67" s="1084">
        <v>396.94</v>
      </c>
      <c r="R67" s="1084"/>
      <c r="S67" s="1084"/>
      <c r="T67" s="1084"/>
      <c r="U67" s="1086">
        <f t="shared" si="2"/>
        <v>99.234999999999999</v>
      </c>
      <c r="V67" s="1088">
        <f t="shared" si="3"/>
        <v>0</v>
      </c>
    </row>
    <row r="68" spans="1:22">
      <c r="A68" s="1082" t="s">
        <v>1969</v>
      </c>
      <c r="B68" s="1083" t="s">
        <v>1970</v>
      </c>
      <c r="C68" s="1084">
        <v>796</v>
      </c>
      <c r="D68" s="1084">
        <v>788.22860500000002</v>
      </c>
      <c r="E68" s="1087"/>
      <c r="F68" s="1084"/>
      <c r="G68" s="1084"/>
      <c r="H68" s="1084"/>
      <c r="I68" s="1084"/>
      <c r="J68" s="1084"/>
      <c r="K68" s="1084"/>
      <c r="L68" s="1084"/>
      <c r="M68" s="1084"/>
      <c r="N68" s="1084"/>
      <c r="O68" s="1084"/>
      <c r="P68" s="1084"/>
      <c r="Q68" s="1084"/>
      <c r="R68" s="1084"/>
      <c r="S68" s="1084"/>
      <c r="T68" s="1084"/>
      <c r="U68" s="1086">
        <f t="shared" si="2"/>
        <v>99.023694095477381</v>
      </c>
      <c r="V68" s="1088"/>
    </row>
    <row r="69" spans="1:22">
      <c r="A69" s="1082" t="s">
        <v>411</v>
      </c>
      <c r="B69" s="1083" t="s">
        <v>1990</v>
      </c>
      <c r="C69" s="1084">
        <v>190</v>
      </c>
      <c r="D69" s="1084">
        <v>190</v>
      </c>
      <c r="E69" s="1087" t="s">
        <v>4424</v>
      </c>
      <c r="F69" s="1084"/>
      <c r="G69" s="1084"/>
      <c r="H69" s="1084"/>
      <c r="I69" s="1084"/>
      <c r="J69" s="1084"/>
      <c r="K69" s="1084"/>
      <c r="L69" s="1084"/>
      <c r="M69" s="1084"/>
      <c r="N69" s="1084"/>
      <c r="O69" s="1084">
        <v>190</v>
      </c>
      <c r="P69" s="1084"/>
      <c r="Q69" s="1084">
        <v>190</v>
      </c>
      <c r="R69" s="1084"/>
      <c r="S69" s="1084"/>
      <c r="T69" s="1084"/>
      <c r="U69" s="1086">
        <f t="shared" si="2"/>
        <v>100</v>
      </c>
      <c r="V69" s="1088">
        <f>D69--F69-G69-H69-I69-J69-K69-L69-M69-N69-O69-R69-S69-T69</f>
        <v>0</v>
      </c>
    </row>
    <row r="70" spans="1:22" ht="25.5">
      <c r="A70" s="1082" t="s">
        <v>411</v>
      </c>
      <c r="B70" s="1083" t="s">
        <v>1993</v>
      </c>
      <c r="C70" s="1084">
        <v>606</v>
      </c>
      <c r="D70" s="1084">
        <v>598.22860500000002</v>
      </c>
      <c r="E70" s="1087" t="s">
        <v>4425</v>
      </c>
      <c r="F70" s="1084"/>
      <c r="G70" s="1084"/>
      <c r="H70" s="1084"/>
      <c r="I70" s="1084"/>
      <c r="J70" s="1084"/>
      <c r="K70" s="1084"/>
      <c r="L70" s="1084"/>
      <c r="M70" s="1084"/>
      <c r="N70" s="1084"/>
      <c r="O70" s="1084">
        <v>598.22860500000002</v>
      </c>
      <c r="P70" s="1084"/>
      <c r="Q70" s="1084">
        <v>598.22860500000002</v>
      </c>
      <c r="R70" s="1084"/>
      <c r="S70" s="1084"/>
      <c r="T70" s="1084"/>
      <c r="U70" s="1086">
        <f t="shared" si="2"/>
        <v>98.717591584158413</v>
      </c>
      <c r="V70" s="1088">
        <f>D70--F70-G70-H70-I70-J70-K70-L70-M70-N70-O70-R70-S70-T70</f>
        <v>0</v>
      </c>
    </row>
    <row r="71" spans="1:22">
      <c r="A71" s="1070"/>
      <c r="B71" s="1071" t="s">
        <v>1971</v>
      </c>
      <c r="C71" s="1072">
        <v>63357.184000000001</v>
      </c>
      <c r="D71" s="1072">
        <v>11378.251177</v>
      </c>
      <c r="E71" s="1070"/>
      <c r="F71" s="1072"/>
      <c r="G71" s="1072"/>
      <c r="H71" s="1072"/>
      <c r="I71" s="1072"/>
      <c r="J71" s="1072"/>
      <c r="K71" s="1072"/>
      <c r="L71" s="1072"/>
      <c r="M71" s="1072"/>
      <c r="N71" s="1072"/>
      <c r="O71" s="1072"/>
      <c r="P71" s="1072"/>
      <c r="Q71" s="1072"/>
      <c r="R71" s="1072"/>
      <c r="S71" s="1072"/>
      <c r="T71" s="1072"/>
      <c r="U71" s="1074">
        <f t="shared" si="2"/>
        <v>17.958896621731167</v>
      </c>
      <c r="V71" s="1088"/>
    </row>
    <row r="72" spans="1:22">
      <c r="A72" s="1089" t="s">
        <v>1972</v>
      </c>
      <c r="B72" s="1090" t="s">
        <v>1973</v>
      </c>
      <c r="C72" s="1079">
        <v>63357.184000000001</v>
      </c>
      <c r="D72" s="1079">
        <v>11378.251177</v>
      </c>
      <c r="E72" s="1080"/>
      <c r="F72" s="1079"/>
      <c r="G72" s="1079"/>
      <c r="H72" s="1079"/>
      <c r="I72" s="1079"/>
      <c r="J72" s="1079"/>
      <c r="K72" s="1079"/>
      <c r="L72" s="1079"/>
      <c r="M72" s="1079"/>
      <c r="N72" s="1079"/>
      <c r="O72" s="1079"/>
      <c r="P72" s="1079"/>
      <c r="Q72" s="1079"/>
      <c r="R72" s="1079"/>
      <c r="S72" s="1079"/>
      <c r="T72" s="1079"/>
      <c r="U72" s="1081">
        <f t="shared" si="2"/>
        <v>17.958896621731167</v>
      </c>
      <c r="V72" s="1088"/>
    </row>
    <row r="73" spans="1:22">
      <c r="A73" s="1082" t="s">
        <v>411</v>
      </c>
      <c r="B73" s="1083" t="s">
        <v>2001</v>
      </c>
      <c r="C73" s="1084">
        <v>10057.183999999999</v>
      </c>
      <c r="D73" s="1084">
        <v>41.231999999999999</v>
      </c>
      <c r="E73" s="1085"/>
      <c r="F73" s="1084"/>
      <c r="G73" s="1084"/>
      <c r="H73" s="1084"/>
      <c r="I73" s="1084"/>
      <c r="J73" s="1084"/>
      <c r="K73" s="1084"/>
      <c r="L73" s="1084"/>
      <c r="M73" s="1084"/>
      <c r="N73" s="1084"/>
      <c r="O73" s="1084"/>
      <c r="P73" s="1084"/>
      <c r="Q73" s="1084"/>
      <c r="R73" s="1084"/>
      <c r="S73" s="1084"/>
      <c r="T73" s="1084"/>
      <c r="U73" s="1086">
        <f t="shared" si="2"/>
        <v>0.40997559555438184</v>
      </c>
      <c r="V73" s="1088"/>
    </row>
    <row r="74" spans="1:22">
      <c r="A74" s="1082" t="s">
        <v>411</v>
      </c>
      <c r="B74" s="1083" t="s">
        <v>2002</v>
      </c>
      <c r="C74" s="1084">
        <v>57.183999999999997</v>
      </c>
      <c r="D74" s="1084">
        <v>41.231999999999999</v>
      </c>
      <c r="E74" s="1087" t="s">
        <v>4426</v>
      </c>
      <c r="F74" s="1084"/>
      <c r="G74" s="1084"/>
      <c r="H74" s="1084"/>
      <c r="I74" s="1084"/>
      <c r="J74" s="1084"/>
      <c r="K74" s="1084"/>
      <c r="L74" s="1084"/>
      <c r="M74" s="1084"/>
      <c r="N74" s="1084"/>
      <c r="O74" s="1084">
        <v>41.231999999999999</v>
      </c>
      <c r="P74" s="1084"/>
      <c r="Q74" s="1084">
        <v>41.231999999999999</v>
      </c>
      <c r="R74" s="1084"/>
      <c r="S74" s="1084"/>
      <c r="T74" s="1084"/>
      <c r="U74" s="1086">
        <f t="shared" ref="U74:U137" si="4">D74/C74*100</f>
        <v>72.10408505875769</v>
      </c>
      <c r="V74" s="1088">
        <f>D74--F74-G74-H74-I74-J74-K74-L74-M74-N74-O74-R74-S74-T74</f>
        <v>0</v>
      </c>
    </row>
    <row r="75" spans="1:22">
      <c r="A75" s="1082" t="s">
        <v>411</v>
      </c>
      <c r="B75" s="1083" t="s">
        <v>4333</v>
      </c>
      <c r="C75" s="1084">
        <v>5000</v>
      </c>
      <c r="D75" s="1084">
        <v>0</v>
      </c>
      <c r="E75" s="1087" t="s">
        <v>4427</v>
      </c>
      <c r="F75" s="1084"/>
      <c r="G75" s="1084"/>
      <c r="H75" s="1084"/>
      <c r="I75" s="1084"/>
      <c r="J75" s="1084"/>
      <c r="K75" s="1084"/>
      <c r="L75" s="1084"/>
      <c r="M75" s="1084"/>
      <c r="N75" s="1084"/>
      <c r="O75" s="1084">
        <v>0</v>
      </c>
      <c r="P75" s="1084"/>
      <c r="Q75" s="1084">
        <v>0</v>
      </c>
      <c r="R75" s="1084"/>
      <c r="S75" s="1084"/>
      <c r="T75" s="1084"/>
      <c r="U75" s="1086">
        <f t="shared" si="4"/>
        <v>0</v>
      </c>
      <c r="V75" s="1088">
        <f>D75--F75-G75-H75-I75-J75-K75-L75-M75-N75-O75-R75-S75-T75</f>
        <v>0</v>
      </c>
    </row>
    <row r="76" spans="1:22" ht="25.5">
      <c r="A76" s="1082" t="s">
        <v>411</v>
      </c>
      <c r="B76" s="1083" t="s">
        <v>4334</v>
      </c>
      <c r="C76" s="1084">
        <v>5000</v>
      </c>
      <c r="D76" s="1084">
        <v>0</v>
      </c>
      <c r="E76" s="1087" t="s">
        <v>4428</v>
      </c>
      <c r="F76" s="1084"/>
      <c r="G76" s="1084"/>
      <c r="H76" s="1084"/>
      <c r="I76" s="1084"/>
      <c r="J76" s="1084"/>
      <c r="K76" s="1084"/>
      <c r="L76" s="1084"/>
      <c r="M76" s="1084"/>
      <c r="N76" s="1084"/>
      <c r="O76" s="1084">
        <v>0</v>
      </c>
      <c r="P76" s="1084"/>
      <c r="Q76" s="1084">
        <v>0</v>
      </c>
      <c r="R76" s="1084"/>
      <c r="S76" s="1084"/>
      <c r="T76" s="1084"/>
      <c r="U76" s="1086">
        <f t="shared" si="4"/>
        <v>0</v>
      </c>
      <c r="V76" s="1088">
        <f>D76--F76-G76-H76-I76-J76-K76-L76-M76-N76-O76-R76-S76-T76</f>
        <v>0</v>
      </c>
    </row>
    <row r="77" spans="1:22">
      <c r="A77" s="1082" t="s">
        <v>411</v>
      </c>
      <c r="B77" s="1083" t="s">
        <v>2166</v>
      </c>
      <c r="C77" s="1084">
        <v>3000</v>
      </c>
      <c r="D77" s="1084">
        <v>3000</v>
      </c>
      <c r="E77" s="1085"/>
      <c r="F77" s="1084"/>
      <c r="G77" s="1084"/>
      <c r="H77" s="1084"/>
      <c r="I77" s="1084"/>
      <c r="J77" s="1084"/>
      <c r="K77" s="1084"/>
      <c r="L77" s="1084"/>
      <c r="M77" s="1084"/>
      <c r="N77" s="1084"/>
      <c r="O77" s="1084"/>
      <c r="P77" s="1084"/>
      <c r="Q77" s="1084"/>
      <c r="R77" s="1084"/>
      <c r="S77" s="1084"/>
      <c r="T77" s="1084"/>
      <c r="U77" s="1086">
        <f t="shared" si="4"/>
        <v>100</v>
      </c>
      <c r="V77" s="1088"/>
    </row>
    <row r="78" spans="1:22">
      <c r="A78" s="1082" t="s">
        <v>411</v>
      </c>
      <c r="B78" s="1083" t="s">
        <v>4316</v>
      </c>
      <c r="C78" s="1084">
        <v>3000</v>
      </c>
      <c r="D78" s="1084">
        <v>3000</v>
      </c>
      <c r="E78" s="1087" t="s">
        <v>4429</v>
      </c>
      <c r="F78" s="1084"/>
      <c r="G78" s="1084"/>
      <c r="H78" s="1084"/>
      <c r="I78" s="1084"/>
      <c r="J78" s="1084"/>
      <c r="K78" s="1084"/>
      <c r="L78" s="1084"/>
      <c r="M78" s="1084"/>
      <c r="N78" s="1084"/>
      <c r="O78" s="1084">
        <v>3000</v>
      </c>
      <c r="P78" s="1084"/>
      <c r="Q78" s="1084">
        <v>3000</v>
      </c>
      <c r="R78" s="1084"/>
      <c r="S78" s="1084"/>
      <c r="T78" s="1084"/>
      <c r="U78" s="1086">
        <f t="shared" si="4"/>
        <v>100</v>
      </c>
      <c r="V78" s="1088">
        <f>D78--F78-G78-H78-I78-J78-K78-L78-M78-N78-O78-R78-S78-T78</f>
        <v>0</v>
      </c>
    </row>
    <row r="79" spans="1:22">
      <c r="A79" s="1082" t="s">
        <v>411</v>
      </c>
      <c r="B79" s="1083" t="s">
        <v>2003</v>
      </c>
      <c r="C79" s="1084">
        <v>5300</v>
      </c>
      <c r="D79" s="1084">
        <v>5300</v>
      </c>
      <c r="E79" s="1085"/>
      <c r="F79" s="1084"/>
      <c r="G79" s="1084"/>
      <c r="H79" s="1084"/>
      <c r="I79" s="1084"/>
      <c r="J79" s="1084"/>
      <c r="K79" s="1084"/>
      <c r="L79" s="1084"/>
      <c r="M79" s="1084"/>
      <c r="N79" s="1084"/>
      <c r="O79" s="1084"/>
      <c r="P79" s="1084"/>
      <c r="Q79" s="1084"/>
      <c r="R79" s="1084"/>
      <c r="S79" s="1084"/>
      <c r="T79" s="1084"/>
      <c r="U79" s="1086">
        <f t="shared" si="4"/>
        <v>100</v>
      </c>
      <c r="V79" s="1088"/>
    </row>
    <row r="80" spans="1:22">
      <c r="A80" s="1082" t="s">
        <v>411</v>
      </c>
      <c r="B80" s="1083" t="s">
        <v>4317</v>
      </c>
      <c r="C80" s="1084">
        <v>689.12540000000001</v>
      </c>
      <c r="D80" s="1084">
        <v>689.12540000000001</v>
      </c>
      <c r="E80" s="1087" t="s">
        <v>4430</v>
      </c>
      <c r="F80" s="1084"/>
      <c r="G80" s="1084"/>
      <c r="H80" s="1084"/>
      <c r="I80" s="1084"/>
      <c r="J80" s="1084"/>
      <c r="K80" s="1084"/>
      <c r="L80" s="1084"/>
      <c r="M80" s="1084"/>
      <c r="N80" s="1084"/>
      <c r="O80" s="1084">
        <v>689.12540000000001</v>
      </c>
      <c r="P80" s="1084"/>
      <c r="Q80" s="1084">
        <v>689.12540000000001</v>
      </c>
      <c r="R80" s="1084"/>
      <c r="S80" s="1084"/>
      <c r="T80" s="1084"/>
      <c r="U80" s="1086">
        <f t="shared" si="4"/>
        <v>100</v>
      </c>
      <c r="V80" s="1088">
        <f t="shared" ref="V80:V92" si="5">D80--F80-G80-H80-I80-J80-K80-L80-M80-N80-O80-R80-S80-T80</f>
        <v>0</v>
      </c>
    </row>
    <row r="81" spans="1:22">
      <c r="A81" s="1082" t="s">
        <v>411</v>
      </c>
      <c r="B81" s="1083" t="s">
        <v>4318</v>
      </c>
      <c r="C81" s="1084">
        <v>281.95247599999999</v>
      </c>
      <c r="D81" s="1084">
        <v>281.95247599999999</v>
      </c>
      <c r="E81" s="1087" t="s">
        <v>4431</v>
      </c>
      <c r="F81" s="1084"/>
      <c r="G81" s="1084"/>
      <c r="H81" s="1084"/>
      <c r="I81" s="1084"/>
      <c r="J81" s="1084"/>
      <c r="K81" s="1084"/>
      <c r="L81" s="1084"/>
      <c r="M81" s="1084"/>
      <c r="N81" s="1084"/>
      <c r="O81" s="1084">
        <v>281.95247599999999</v>
      </c>
      <c r="P81" s="1084"/>
      <c r="Q81" s="1084">
        <v>281.95247599999999</v>
      </c>
      <c r="R81" s="1084"/>
      <c r="S81" s="1084"/>
      <c r="T81" s="1084"/>
      <c r="U81" s="1086">
        <f t="shared" si="4"/>
        <v>100</v>
      </c>
      <c r="V81" s="1088">
        <f t="shared" si="5"/>
        <v>0</v>
      </c>
    </row>
    <row r="82" spans="1:22">
      <c r="A82" s="1082" t="s">
        <v>411</v>
      </c>
      <c r="B82" s="1083" t="s">
        <v>4319</v>
      </c>
      <c r="C82" s="1084">
        <v>347.05951599999997</v>
      </c>
      <c r="D82" s="1084">
        <v>347.05951599999997</v>
      </c>
      <c r="E82" s="1087" t="s">
        <v>4432</v>
      </c>
      <c r="F82" s="1084"/>
      <c r="G82" s="1084"/>
      <c r="H82" s="1084"/>
      <c r="I82" s="1084"/>
      <c r="J82" s="1084"/>
      <c r="K82" s="1084"/>
      <c r="L82" s="1084"/>
      <c r="M82" s="1084"/>
      <c r="N82" s="1084"/>
      <c r="O82" s="1084">
        <v>347.05951599999997</v>
      </c>
      <c r="P82" s="1084"/>
      <c r="Q82" s="1084">
        <v>347.05951599999997</v>
      </c>
      <c r="R82" s="1084"/>
      <c r="S82" s="1084"/>
      <c r="T82" s="1084"/>
      <c r="U82" s="1086">
        <f t="shared" si="4"/>
        <v>100</v>
      </c>
      <c r="V82" s="1088">
        <f t="shared" si="5"/>
        <v>0</v>
      </c>
    </row>
    <row r="83" spans="1:22" ht="25.5">
      <c r="A83" s="1082" t="s">
        <v>411</v>
      </c>
      <c r="B83" s="1083" t="s">
        <v>4320</v>
      </c>
      <c r="C83" s="1084">
        <v>521.04999999999995</v>
      </c>
      <c r="D83" s="1084">
        <v>521.04999999999995</v>
      </c>
      <c r="E83" s="1087" t="s">
        <v>4433</v>
      </c>
      <c r="F83" s="1084"/>
      <c r="G83" s="1084"/>
      <c r="H83" s="1084"/>
      <c r="I83" s="1084"/>
      <c r="J83" s="1084"/>
      <c r="K83" s="1084"/>
      <c r="L83" s="1084"/>
      <c r="M83" s="1084"/>
      <c r="N83" s="1084"/>
      <c r="O83" s="1084">
        <v>521.04999999999995</v>
      </c>
      <c r="P83" s="1084"/>
      <c r="Q83" s="1084">
        <v>521.04999999999995</v>
      </c>
      <c r="R83" s="1084"/>
      <c r="S83" s="1084"/>
      <c r="T83" s="1084"/>
      <c r="U83" s="1086">
        <f t="shared" si="4"/>
        <v>100</v>
      </c>
      <c r="V83" s="1088">
        <f t="shared" si="5"/>
        <v>0</v>
      </c>
    </row>
    <row r="84" spans="1:22">
      <c r="A84" s="1082" t="s">
        <v>411</v>
      </c>
      <c r="B84" s="1083" t="s">
        <v>4321</v>
      </c>
      <c r="C84" s="1084">
        <v>185.83535800000001</v>
      </c>
      <c r="D84" s="1084">
        <v>185.83535800000001</v>
      </c>
      <c r="E84" s="1087" t="s">
        <v>4434</v>
      </c>
      <c r="F84" s="1084"/>
      <c r="G84" s="1084"/>
      <c r="H84" s="1084"/>
      <c r="I84" s="1084"/>
      <c r="J84" s="1084"/>
      <c r="K84" s="1084"/>
      <c r="L84" s="1084"/>
      <c r="M84" s="1084"/>
      <c r="N84" s="1084"/>
      <c r="O84" s="1084">
        <v>185.83535800000001</v>
      </c>
      <c r="P84" s="1084"/>
      <c r="Q84" s="1084">
        <v>185.83535800000001</v>
      </c>
      <c r="R84" s="1084"/>
      <c r="S84" s="1084"/>
      <c r="T84" s="1084"/>
      <c r="U84" s="1086">
        <f t="shared" si="4"/>
        <v>100</v>
      </c>
      <c r="V84" s="1088">
        <f t="shared" si="5"/>
        <v>0</v>
      </c>
    </row>
    <row r="85" spans="1:22" ht="25.5">
      <c r="A85" s="1082" t="s">
        <v>411</v>
      </c>
      <c r="B85" s="1083" t="s">
        <v>4322</v>
      </c>
      <c r="C85" s="1084">
        <v>689.74169099999995</v>
      </c>
      <c r="D85" s="1084">
        <v>689.74169099999995</v>
      </c>
      <c r="E85" s="1087" t="s">
        <v>4435</v>
      </c>
      <c r="F85" s="1084"/>
      <c r="G85" s="1084"/>
      <c r="H85" s="1084"/>
      <c r="I85" s="1084"/>
      <c r="J85" s="1084"/>
      <c r="K85" s="1084"/>
      <c r="L85" s="1084"/>
      <c r="M85" s="1084"/>
      <c r="N85" s="1084"/>
      <c r="O85" s="1084">
        <v>689.74169099999995</v>
      </c>
      <c r="P85" s="1084"/>
      <c r="Q85" s="1084">
        <v>689.74169099999995</v>
      </c>
      <c r="R85" s="1084"/>
      <c r="S85" s="1084"/>
      <c r="T85" s="1084"/>
      <c r="U85" s="1086">
        <f t="shared" si="4"/>
        <v>100</v>
      </c>
      <c r="V85" s="1088">
        <f t="shared" si="5"/>
        <v>0</v>
      </c>
    </row>
    <row r="86" spans="1:22" ht="25.5">
      <c r="A86" s="1082" t="s">
        <v>411</v>
      </c>
      <c r="B86" s="1083" t="s">
        <v>4323</v>
      </c>
      <c r="C86" s="1084">
        <v>138.23304999999999</v>
      </c>
      <c r="D86" s="1084">
        <v>138.23304999999999</v>
      </c>
      <c r="E86" s="1087" t="s">
        <v>4436</v>
      </c>
      <c r="F86" s="1084"/>
      <c r="G86" s="1084"/>
      <c r="H86" s="1084"/>
      <c r="I86" s="1084"/>
      <c r="J86" s="1084"/>
      <c r="K86" s="1084"/>
      <c r="L86" s="1084"/>
      <c r="M86" s="1084"/>
      <c r="N86" s="1084"/>
      <c r="O86" s="1084">
        <v>138.23304999999999</v>
      </c>
      <c r="P86" s="1084"/>
      <c r="Q86" s="1084">
        <v>138.23304999999999</v>
      </c>
      <c r="R86" s="1084"/>
      <c r="S86" s="1084"/>
      <c r="T86" s="1084"/>
      <c r="U86" s="1086">
        <f t="shared" si="4"/>
        <v>100</v>
      </c>
      <c r="V86" s="1088">
        <f t="shared" si="5"/>
        <v>0</v>
      </c>
    </row>
    <row r="87" spans="1:22" ht="25.5">
      <c r="A87" s="1082" t="s">
        <v>411</v>
      </c>
      <c r="B87" s="1083" t="s">
        <v>4324</v>
      </c>
      <c r="C87" s="1084">
        <v>25.510200000000001</v>
      </c>
      <c r="D87" s="1084">
        <v>25.510200000000001</v>
      </c>
      <c r="E87" s="1087" t="s">
        <v>4437</v>
      </c>
      <c r="F87" s="1084"/>
      <c r="G87" s="1084"/>
      <c r="H87" s="1084"/>
      <c r="I87" s="1084"/>
      <c r="J87" s="1084"/>
      <c r="K87" s="1084"/>
      <c r="L87" s="1084"/>
      <c r="M87" s="1084"/>
      <c r="N87" s="1084"/>
      <c r="O87" s="1084">
        <v>25.510200000000001</v>
      </c>
      <c r="P87" s="1084"/>
      <c r="Q87" s="1084">
        <v>25.510200000000001</v>
      </c>
      <c r="R87" s="1084"/>
      <c r="S87" s="1084"/>
      <c r="T87" s="1084"/>
      <c r="U87" s="1086">
        <f t="shared" si="4"/>
        <v>100</v>
      </c>
      <c r="V87" s="1088">
        <f t="shared" si="5"/>
        <v>0</v>
      </c>
    </row>
    <row r="88" spans="1:22" ht="25.5">
      <c r="A88" s="1082" t="s">
        <v>411</v>
      </c>
      <c r="B88" s="1083" t="s">
        <v>4325</v>
      </c>
      <c r="C88" s="1084">
        <v>871.69886299999996</v>
      </c>
      <c r="D88" s="1084">
        <v>871.69886299999996</v>
      </c>
      <c r="E88" s="1087" t="s">
        <v>4438</v>
      </c>
      <c r="F88" s="1084"/>
      <c r="G88" s="1084"/>
      <c r="H88" s="1084"/>
      <c r="I88" s="1084"/>
      <c r="J88" s="1084"/>
      <c r="K88" s="1084"/>
      <c r="L88" s="1084"/>
      <c r="M88" s="1084"/>
      <c r="N88" s="1084"/>
      <c r="O88" s="1084">
        <v>871.69886299999996</v>
      </c>
      <c r="P88" s="1084"/>
      <c r="Q88" s="1084">
        <v>871.69886299999996</v>
      </c>
      <c r="R88" s="1084"/>
      <c r="S88" s="1084"/>
      <c r="T88" s="1084"/>
      <c r="U88" s="1086">
        <f t="shared" si="4"/>
        <v>100</v>
      </c>
      <c r="V88" s="1088">
        <f t="shared" si="5"/>
        <v>0</v>
      </c>
    </row>
    <row r="89" spans="1:22" ht="25.5">
      <c r="A89" s="1082" t="s">
        <v>411</v>
      </c>
      <c r="B89" s="1083" t="s">
        <v>4326</v>
      </c>
      <c r="C89" s="1084">
        <v>1045</v>
      </c>
      <c r="D89" s="1084">
        <v>1045</v>
      </c>
      <c r="E89" s="1087" t="s">
        <v>4439</v>
      </c>
      <c r="F89" s="1084"/>
      <c r="G89" s="1084"/>
      <c r="H89" s="1084"/>
      <c r="I89" s="1084"/>
      <c r="J89" s="1084"/>
      <c r="K89" s="1084"/>
      <c r="L89" s="1084"/>
      <c r="M89" s="1084"/>
      <c r="N89" s="1084"/>
      <c r="O89" s="1084">
        <v>1045</v>
      </c>
      <c r="P89" s="1084"/>
      <c r="Q89" s="1084">
        <v>1045</v>
      </c>
      <c r="R89" s="1084"/>
      <c r="S89" s="1084"/>
      <c r="T89" s="1084"/>
      <c r="U89" s="1086">
        <f t="shared" si="4"/>
        <v>100</v>
      </c>
      <c r="V89" s="1088">
        <f t="shared" si="5"/>
        <v>0</v>
      </c>
    </row>
    <row r="90" spans="1:22" ht="25.5">
      <c r="A90" s="1082" t="s">
        <v>411</v>
      </c>
      <c r="B90" s="1083" t="s">
        <v>4327</v>
      </c>
      <c r="C90" s="1084">
        <v>3.79251</v>
      </c>
      <c r="D90" s="1084">
        <v>3.79251</v>
      </c>
      <c r="E90" s="1087" t="s">
        <v>4440</v>
      </c>
      <c r="F90" s="1084"/>
      <c r="G90" s="1084"/>
      <c r="H90" s="1084"/>
      <c r="I90" s="1084"/>
      <c r="J90" s="1084"/>
      <c r="K90" s="1084"/>
      <c r="L90" s="1084"/>
      <c r="M90" s="1084"/>
      <c r="N90" s="1084"/>
      <c r="O90" s="1084">
        <v>3.79251</v>
      </c>
      <c r="P90" s="1084"/>
      <c r="Q90" s="1084">
        <v>3.79251</v>
      </c>
      <c r="R90" s="1084"/>
      <c r="S90" s="1084"/>
      <c r="T90" s="1084"/>
      <c r="U90" s="1086">
        <f t="shared" si="4"/>
        <v>100</v>
      </c>
      <c r="V90" s="1088">
        <f t="shared" si="5"/>
        <v>0</v>
      </c>
    </row>
    <row r="91" spans="1:22" ht="25.5">
      <c r="A91" s="1082" t="s">
        <v>411</v>
      </c>
      <c r="B91" s="1083" t="s">
        <v>4328</v>
      </c>
      <c r="C91" s="1084">
        <v>276.42442699999998</v>
      </c>
      <c r="D91" s="1084">
        <v>276.42442699999998</v>
      </c>
      <c r="E91" s="1087" t="s">
        <v>4441</v>
      </c>
      <c r="F91" s="1084"/>
      <c r="G91" s="1084"/>
      <c r="H91" s="1084"/>
      <c r="I91" s="1084"/>
      <c r="J91" s="1084"/>
      <c r="K91" s="1084"/>
      <c r="L91" s="1084"/>
      <c r="M91" s="1084"/>
      <c r="N91" s="1084"/>
      <c r="O91" s="1084">
        <v>276.42442699999998</v>
      </c>
      <c r="P91" s="1084"/>
      <c r="Q91" s="1084">
        <v>276.42442699999998</v>
      </c>
      <c r="R91" s="1084"/>
      <c r="S91" s="1084"/>
      <c r="T91" s="1084"/>
      <c r="U91" s="1086">
        <f t="shared" si="4"/>
        <v>100</v>
      </c>
      <c r="V91" s="1088">
        <f t="shared" si="5"/>
        <v>0</v>
      </c>
    </row>
    <row r="92" spans="1:22">
      <c r="A92" s="1082" t="s">
        <v>411</v>
      </c>
      <c r="B92" s="1083" t="s">
        <v>4329</v>
      </c>
      <c r="C92" s="1084">
        <v>224.57650899999999</v>
      </c>
      <c r="D92" s="1084">
        <v>224.57650899999999</v>
      </c>
      <c r="E92" s="1087" t="s">
        <v>4442</v>
      </c>
      <c r="F92" s="1084"/>
      <c r="G92" s="1084"/>
      <c r="H92" s="1084"/>
      <c r="I92" s="1084"/>
      <c r="J92" s="1084"/>
      <c r="K92" s="1084"/>
      <c r="L92" s="1084"/>
      <c r="M92" s="1084"/>
      <c r="N92" s="1084"/>
      <c r="O92" s="1084">
        <v>224.57650899999999</v>
      </c>
      <c r="P92" s="1084"/>
      <c r="Q92" s="1084">
        <v>224.57650899999999</v>
      </c>
      <c r="R92" s="1084"/>
      <c r="S92" s="1084"/>
      <c r="T92" s="1084"/>
      <c r="U92" s="1086">
        <f t="shared" si="4"/>
        <v>100</v>
      </c>
      <c r="V92" s="1088">
        <f t="shared" si="5"/>
        <v>0</v>
      </c>
    </row>
    <row r="93" spans="1:22">
      <c r="A93" s="1082" t="s">
        <v>411</v>
      </c>
      <c r="B93" s="1083" t="s">
        <v>2208</v>
      </c>
      <c r="C93" s="1084">
        <v>45000</v>
      </c>
      <c r="D93" s="1084">
        <v>3037.0191770000001</v>
      </c>
      <c r="E93" s="1085"/>
      <c r="F93" s="1084"/>
      <c r="G93" s="1084"/>
      <c r="H93" s="1084"/>
      <c r="I93" s="1084"/>
      <c r="J93" s="1084"/>
      <c r="K93" s="1084"/>
      <c r="L93" s="1084"/>
      <c r="M93" s="1084"/>
      <c r="N93" s="1084"/>
      <c r="O93" s="1084"/>
      <c r="P93" s="1084"/>
      <c r="Q93" s="1084"/>
      <c r="R93" s="1084"/>
      <c r="S93" s="1084"/>
      <c r="T93" s="1084"/>
      <c r="U93" s="1086">
        <f t="shared" si="4"/>
        <v>6.7489315044444442</v>
      </c>
      <c r="V93" s="1088"/>
    </row>
    <row r="94" spans="1:22">
      <c r="A94" s="1082" t="s">
        <v>411</v>
      </c>
      <c r="B94" s="1083" t="s">
        <v>2209</v>
      </c>
      <c r="C94" s="1084">
        <v>45000</v>
      </c>
      <c r="D94" s="1084">
        <v>3037.0191770000001</v>
      </c>
      <c r="E94" s="1087" t="s">
        <v>4443</v>
      </c>
      <c r="F94" s="1084"/>
      <c r="G94" s="1084"/>
      <c r="H94" s="1084"/>
      <c r="I94" s="1084"/>
      <c r="J94" s="1084"/>
      <c r="K94" s="1084"/>
      <c r="L94" s="1084"/>
      <c r="M94" s="1084"/>
      <c r="N94" s="1084"/>
      <c r="O94" s="1084">
        <v>3037.0191770000001</v>
      </c>
      <c r="P94" s="1084"/>
      <c r="Q94" s="1084">
        <v>3037.0191770000001</v>
      </c>
      <c r="R94" s="1084"/>
      <c r="S94" s="1084"/>
      <c r="T94" s="1084"/>
      <c r="U94" s="1086">
        <f t="shared" si="4"/>
        <v>6.7489315044444442</v>
      </c>
      <c r="V94" s="1088">
        <f>D94--F94-G94-H94-I94-J94-K94-L94-M94-N94-O94-R94-S94-T94</f>
        <v>0</v>
      </c>
    </row>
    <row r="95" spans="1:22">
      <c r="A95" s="1070"/>
      <c r="B95" s="1071" t="s">
        <v>1976</v>
      </c>
      <c r="C95" s="1072">
        <v>38699.495000000003</v>
      </c>
      <c r="D95" s="1072">
        <v>30765.661302999997</v>
      </c>
      <c r="E95" s="1070"/>
      <c r="F95" s="1072"/>
      <c r="G95" s="1072"/>
      <c r="H95" s="1072"/>
      <c r="I95" s="1072"/>
      <c r="J95" s="1072"/>
      <c r="K95" s="1072"/>
      <c r="L95" s="1072"/>
      <c r="M95" s="1072"/>
      <c r="N95" s="1072"/>
      <c r="O95" s="1072"/>
      <c r="P95" s="1072"/>
      <c r="Q95" s="1072"/>
      <c r="R95" s="1072"/>
      <c r="S95" s="1072"/>
      <c r="T95" s="1072"/>
      <c r="U95" s="1074">
        <f t="shared" si="4"/>
        <v>79.498870212647461</v>
      </c>
      <c r="V95" s="1088"/>
    </row>
    <row r="96" spans="1:22">
      <c r="A96" s="1077"/>
      <c r="B96" s="1078" t="s">
        <v>1977</v>
      </c>
      <c r="C96" s="1079">
        <v>8857.3559999999998</v>
      </c>
      <c r="D96" s="1079">
        <v>7831.421703</v>
      </c>
      <c r="E96" s="1080"/>
      <c r="F96" s="1079"/>
      <c r="G96" s="1079"/>
      <c r="H96" s="1079"/>
      <c r="I96" s="1079"/>
      <c r="J96" s="1079"/>
      <c r="K96" s="1079"/>
      <c r="L96" s="1079"/>
      <c r="M96" s="1079"/>
      <c r="N96" s="1079"/>
      <c r="O96" s="1079"/>
      <c r="P96" s="1079"/>
      <c r="Q96" s="1079"/>
      <c r="R96" s="1079"/>
      <c r="S96" s="1079"/>
      <c r="T96" s="1079"/>
      <c r="U96" s="1081">
        <f t="shared" si="4"/>
        <v>88.417149576013429</v>
      </c>
      <c r="V96" s="1088"/>
    </row>
    <row r="97" spans="1:22">
      <c r="A97" s="1082" t="s">
        <v>411</v>
      </c>
      <c r="B97" s="1083" t="s">
        <v>1985</v>
      </c>
      <c r="C97" s="1084">
        <v>8857.3559999999998</v>
      </c>
      <c r="D97" s="1084">
        <v>7831.421703</v>
      </c>
      <c r="E97" s="1085"/>
      <c r="F97" s="1084"/>
      <c r="G97" s="1084"/>
      <c r="H97" s="1084"/>
      <c r="I97" s="1084"/>
      <c r="J97" s="1084"/>
      <c r="K97" s="1084"/>
      <c r="L97" s="1084"/>
      <c r="M97" s="1084"/>
      <c r="N97" s="1084"/>
      <c r="O97" s="1084"/>
      <c r="P97" s="1084"/>
      <c r="Q97" s="1084"/>
      <c r="R97" s="1084"/>
      <c r="S97" s="1084"/>
      <c r="T97" s="1084"/>
      <c r="U97" s="1086">
        <f t="shared" si="4"/>
        <v>88.417149576013429</v>
      </c>
      <c r="V97" s="1088"/>
    </row>
    <row r="98" spans="1:22" ht="25.5">
      <c r="A98" s="1082" t="s">
        <v>411</v>
      </c>
      <c r="B98" s="1083" t="s">
        <v>4286</v>
      </c>
      <c r="C98" s="1084">
        <v>800</v>
      </c>
      <c r="D98" s="1084">
        <v>0</v>
      </c>
      <c r="E98" s="1087" t="s">
        <v>4444</v>
      </c>
      <c r="F98" s="1084"/>
      <c r="G98" s="1084"/>
      <c r="H98" s="1084"/>
      <c r="I98" s="1084"/>
      <c r="J98" s="1084"/>
      <c r="K98" s="1084"/>
      <c r="L98" s="1084"/>
      <c r="M98" s="1084"/>
      <c r="N98" s="1084"/>
      <c r="O98" s="1084">
        <v>0</v>
      </c>
      <c r="P98" s="1084"/>
      <c r="Q98" s="1084">
        <v>0</v>
      </c>
      <c r="R98" s="1084"/>
      <c r="S98" s="1084"/>
      <c r="T98" s="1084"/>
      <c r="U98" s="1086">
        <f t="shared" si="4"/>
        <v>0</v>
      </c>
      <c r="V98" s="1088">
        <f t="shared" ref="V98:V110" si="6">D98--F98-G98-H98-I98-J98-K98-L98-M98-N98-O98-R98-S98-T98</f>
        <v>0</v>
      </c>
    </row>
    <row r="99" spans="1:22" ht="25.5">
      <c r="A99" s="1082" t="s">
        <v>411</v>
      </c>
      <c r="B99" s="1083" t="s">
        <v>2006</v>
      </c>
      <c r="C99" s="1084">
        <v>557.35599999999999</v>
      </c>
      <c r="D99" s="1084">
        <v>551.25743899999998</v>
      </c>
      <c r="E99" s="1087" t="s">
        <v>4445</v>
      </c>
      <c r="F99" s="1084"/>
      <c r="G99" s="1084"/>
      <c r="H99" s="1084"/>
      <c r="I99" s="1084"/>
      <c r="J99" s="1084"/>
      <c r="K99" s="1084"/>
      <c r="L99" s="1084"/>
      <c r="M99" s="1084"/>
      <c r="N99" s="1084"/>
      <c r="O99" s="1084">
        <v>551.25743899999998</v>
      </c>
      <c r="P99" s="1084"/>
      <c r="Q99" s="1084">
        <v>551.25743899999998</v>
      </c>
      <c r="R99" s="1084"/>
      <c r="S99" s="1084"/>
      <c r="T99" s="1084"/>
      <c r="U99" s="1086">
        <f t="shared" si="4"/>
        <v>98.905805086874452</v>
      </c>
      <c r="V99" s="1088">
        <f t="shared" si="6"/>
        <v>0</v>
      </c>
    </row>
    <row r="100" spans="1:22" ht="25.5">
      <c r="A100" s="1082" t="s">
        <v>411</v>
      </c>
      <c r="B100" s="1083" t="s">
        <v>2007</v>
      </c>
      <c r="C100" s="1084">
        <v>1900</v>
      </c>
      <c r="D100" s="1084">
        <v>1900</v>
      </c>
      <c r="E100" s="1087" t="s">
        <v>4446</v>
      </c>
      <c r="F100" s="1084"/>
      <c r="G100" s="1084"/>
      <c r="H100" s="1084"/>
      <c r="I100" s="1084"/>
      <c r="J100" s="1084"/>
      <c r="K100" s="1084"/>
      <c r="L100" s="1084"/>
      <c r="M100" s="1084"/>
      <c r="N100" s="1084"/>
      <c r="O100" s="1084">
        <v>1900</v>
      </c>
      <c r="P100" s="1084"/>
      <c r="Q100" s="1084">
        <v>1900</v>
      </c>
      <c r="R100" s="1084"/>
      <c r="S100" s="1084"/>
      <c r="T100" s="1084"/>
      <c r="U100" s="1086">
        <f t="shared" si="4"/>
        <v>100</v>
      </c>
      <c r="V100" s="1088">
        <f t="shared" si="6"/>
        <v>0</v>
      </c>
    </row>
    <row r="101" spans="1:22" ht="25.5">
      <c r="A101" s="1082" t="s">
        <v>411</v>
      </c>
      <c r="B101" s="1083" t="s">
        <v>2008</v>
      </c>
      <c r="C101" s="1084">
        <v>550</v>
      </c>
      <c r="D101" s="1084">
        <v>511.25299999999999</v>
      </c>
      <c r="E101" s="1087" t="s">
        <v>4447</v>
      </c>
      <c r="F101" s="1084"/>
      <c r="G101" s="1084"/>
      <c r="H101" s="1084"/>
      <c r="I101" s="1084"/>
      <c r="J101" s="1084"/>
      <c r="K101" s="1084"/>
      <c r="L101" s="1084"/>
      <c r="M101" s="1084"/>
      <c r="N101" s="1084"/>
      <c r="O101" s="1084">
        <v>511.25299999999999</v>
      </c>
      <c r="P101" s="1084"/>
      <c r="Q101" s="1084">
        <v>511.25299999999999</v>
      </c>
      <c r="R101" s="1084"/>
      <c r="S101" s="1084"/>
      <c r="T101" s="1084"/>
      <c r="U101" s="1086">
        <f t="shared" si="4"/>
        <v>92.955090909090913</v>
      </c>
      <c r="V101" s="1088">
        <f t="shared" si="6"/>
        <v>0</v>
      </c>
    </row>
    <row r="102" spans="1:22" ht="25.5">
      <c r="A102" s="1082" t="s">
        <v>411</v>
      </c>
      <c r="B102" s="1083" t="s">
        <v>2009</v>
      </c>
      <c r="C102" s="1084">
        <v>1200</v>
      </c>
      <c r="D102" s="1084">
        <v>1198.404</v>
      </c>
      <c r="E102" s="1087" t="s">
        <v>4448</v>
      </c>
      <c r="F102" s="1084"/>
      <c r="G102" s="1084"/>
      <c r="H102" s="1084"/>
      <c r="I102" s="1084"/>
      <c r="J102" s="1084"/>
      <c r="K102" s="1084"/>
      <c r="L102" s="1084"/>
      <c r="M102" s="1084"/>
      <c r="N102" s="1084"/>
      <c r="O102" s="1084">
        <v>1198.404</v>
      </c>
      <c r="P102" s="1084"/>
      <c r="Q102" s="1084">
        <v>1198.404</v>
      </c>
      <c r="R102" s="1084"/>
      <c r="S102" s="1084"/>
      <c r="T102" s="1084"/>
      <c r="U102" s="1086">
        <f t="shared" si="4"/>
        <v>99.86699999999999</v>
      </c>
      <c r="V102" s="1088">
        <f t="shared" si="6"/>
        <v>0</v>
      </c>
    </row>
    <row r="103" spans="1:22" ht="25.5">
      <c r="A103" s="1082" t="s">
        <v>411</v>
      </c>
      <c r="B103" s="1083" t="s">
        <v>2010</v>
      </c>
      <c r="C103" s="1084">
        <v>400</v>
      </c>
      <c r="D103" s="1084">
        <v>397.67699599999997</v>
      </c>
      <c r="E103" s="1087" t="s">
        <v>4449</v>
      </c>
      <c r="F103" s="1084"/>
      <c r="G103" s="1084"/>
      <c r="H103" s="1084"/>
      <c r="I103" s="1084"/>
      <c r="J103" s="1084"/>
      <c r="K103" s="1084"/>
      <c r="L103" s="1084"/>
      <c r="M103" s="1084"/>
      <c r="N103" s="1084"/>
      <c r="O103" s="1084">
        <v>397.67699599999997</v>
      </c>
      <c r="P103" s="1084"/>
      <c r="Q103" s="1084">
        <v>397.67699599999997</v>
      </c>
      <c r="R103" s="1084"/>
      <c r="S103" s="1084"/>
      <c r="T103" s="1084"/>
      <c r="U103" s="1086">
        <f t="shared" si="4"/>
        <v>99.419248999999994</v>
      </c>
      <c r="V103" s="1088">
        <f t="shared" si="6"/>
        <v>0</v>
      </c>
    </row>
    <row r="104" spans="1:22" ht="25.5">
      <c r="A104" s="1082" t="s">
        <v>411</v>
      </c>
      <c r="B104" s="1083" t="s">
        <v>2011</v>
      </c>
      <c r="C104" s="1084">
        <v>450</v>
      </c>
      <c r="D104" s="1084">
        <v>436.81241499999999</v>
      </c>
      <c r="E104" s="1087" t="s">
        <v>4450</v>
      </c>
      <c r="F104" s="1084"/>
      <c r="G104" s="1084"/>
      <c r="H104" s="1084"/>
      <c r="I104" s="1084"/>
      <c r="J104" s="1084"/>
      <c r="K104" s="1084"/>
      <c r="L104" s="1084"/>
      <c r="M104" s="1084"/>
      <c r="N104" s="1084"/>
      <c r="O104" s="1084">
        <v>436.81241499999999</v>
      </c>
      <c r="P104" s="1084"/>
      <c r="Q104" s="1084">
        <v>436.81241499999999</v>
      </c>
      <c r="R104" s="1084"/>
      <c r="S104" s="1084"/>
      <c r="T104" s="1084"/>
      <c r="U104" s="1086">
        <f t="shared" si="4"/>
        <v>97.069425555555554</v>
      </c>
      <c r="V104" s="1088">
        <f t="shared" si="6"/>
        <v>0</v>
      </c>
    </row>
    <row r="105" spans="1:22" ht="25.5">
      <c r="A105" s="1082" t="s">
        <v>411</v>
      </c>
      <c r="B105" s="1083" t="s">
        <v>4303</v>
      </c>
      <c r="C105" s="1084">
        <v>400</v>
      </c>
      <c r="D105" s="1084">
        <v>396.29289</v>
      </c>
      <c r="E105" s="1087" t="s">
        <v>4451</v>
      </c>
      <c r="F105" s="1084"/>
      <c r="G105" s="1084"/>
      <c r="H105" s="1084"/>
      <c r="I105" s="1084"/>
      <c r="J105" s="1084"/>
      <c r="K105" s="1084"/>
      <c r="L105" s="1084"/>
      <c r="M105" s="1084"/>
      <c r="N105" s="1084"/>
      <c r="O105" s="1084">
        <v>396.29289</v>
      </c>
      <c r="P105" s="1084"/>
      <c r="Q105" s="1084">
        <v>396.29289</v>
      </c>
      <c r="R105" s="1084"/>
      <c r="S105" s="1084"/>
      <c r="T105" s="1084"/>
      <c r="U105" s="1086">
        <f t="shared" si="4"/>
        <v>99.0732225</v>
      </c>
      <c r="V105" s="1088">
        <f t="shared" si="6"/>
        <v>0</v>
      </c>
    </row>
    <row r="106" spans="1:22" ht="25.5">
      <c r="A106" s="1082" t="s">
        <v>411</v>
      </c>
      <c r="B106" s="1083" t="s">
        <v>2012</v>
      </c>
      <c r="C106" s="1084">
        <v>500</v>
      </c>
      <c r="D106" s="1084">
        <v>487.28614800000003</v>
      </c>
      <c r="E106" s="1087" t="s">
        <v>4452</v>
      </c>
      <c r="F106" s="1084"/>
      <c r="G106" s="1084"/>
      <c r="H106" s="1084"/>
      <c r="I106" s="1084"/>
      <c r="J106" s="1084"/>
      <c r="K106" s="1084"/>
      <c r="L106" s="1084"/>
      <c r="M106" s="1084"/>
      <c r="N106" s="1084"/>
      <c r="O106" s="1084">
        <v>487.28614800000003</v>
      </c>
      <c r="P106" s="1084"/>
      <c r="Q106" s="1084">
        <v>487.28614800000003</v>
      </c>
      <c r="R106" s="1084"/>
      <c r="S106" s="1084"/>
      <c r="T106" s="1084"/>
      <c r="U106" s="1086">
        <f t="shared" si="4"/>
        <v>97.457229600000005</v>
      </c>
      <c r="V106" s="1088">
        <f t="shared" si="6"/>
        <v>0</v>
      </c>
    </row>
    <row r="107" spans="1:22" ht="25.5">
      <c r="A107" s="1082" t="s">
        <v>411</v>
      </c>
      <c r="B107" s="1083" t="s">
        <v>2013</v>
      </c>
      <c r="C107" s="1084">
        <v>500</v>
      </c>
      <c r="D107" s="1084">
        <v>496.42978299999999</v>
      </c>
      <c r="E107" s="1087" t="s">
        <v>4453</v>
      </c>
      <c r="F107" s="1084"/>
      <c r="G107" s="1084"/>
      <c r="H107" s="1084"/>
      <c r="I107" s="1084"/>
      <c r="J107" s="1084"/>
      <c r="K107" s="1084"/>
      <c r="L107" s="1084"/>
      <c r="M107" s="1084"/>
      <c r="N107" s="1084"/>
      <c r="O107" s="1084">
        <v>496.42978299999999</v>
      </c>
      <c r="P107" s="1084"/>
      <c r="Q107" s="1084">
        <v>496.42978299999999</v>
      </c>
      <c r="R107" s="1084"/>
      <c r="S107" s="1084"/>
      <c r="T107" s="1084"/>
      <c r="U107" s="1086">
        <f t="shared" si="4"/>
        <v>99.285956600000006</v>
      </c>
      <c r="V107" s="1088">
        <f t="shared" si="6"/>
        <v>0</v>
      </c>
    </row>
    <row r="108" spans="1:22" ht="25.5">
      <c r="A108" s="1082" t="s">
        <v>411</v>
      </c>
      <c r="B108" s="1083" t="s">
        <v>2014</v>
      </c>
      <c r="C108" s="1084">
        <v>500</v>
      </c>
      <c r="D108" s="1084">
        <v>499.03048799999999</v>
      </c>
      <c r="E108" s="1087" t="s">
        <v>4454</v>
      </c>
      <c r="F108" s="1084"/>
      <c r="G108" s="1084"/>
      <c r="H108" s="1084"/>
      <c r="I108" s="1084"/>
      <c r="J108" s="1084"/>
      <c r="K108" s="1084"/>
      <c r="L108" s="1084"/>
      <c r="M108" s="1084"/>
      <c r="N108" s="1084"/>
      <c r="O108" s="1084">
        <v>499.03048799999999</v>
      </c>
      <c r="P108" s="1084"/>
      <c r="Q108" s="1084">
        <v>499.03048799999999</v>
      </c>
      <c r="R108" s="1084"/>
      <c r="S108" s="1084"/>
      <c r="T108" s="1084"/>
      <c r="U108" s="1086">
        <f t="shared" si="4"/>
        <v>99.806097600000001</v>
      </c>
      <c r="V108" s="1088">
        <f t="shared" si="6"/>
        <v>0</v>
      </c>
    </row>
    <row r="109" spans="1:22">
      <c r="A109" s="1082" t="s">
        <v>411</v>
      </c>
      <c r="B109" s="1083" t="s">
        <v>2015</v>
      </c>
      <c r="C109" s="1084">
        <v>500</v>
      </c>
      <c r="D109" s="1084">
        <v>491.17254400000002</v>
      </c>
      <c r="E109" s="1087" t="s">
        <v>4455</v>
      </c>
      <c r="F109" s="1084"/>
      <c r="G109" s="1084"/>
      <c r="H109" s="1084"/>
      <c r="I109" s="1084"/>
      <c r="J109" s="1084"/>
      <c r="K109" s="1084"/>
      <c r="L109" s="1084"/>
      <c r="M109" s="1084"/>
      <c r="N109" s="1084"/>
      <c r="O109" s="1084">
        <v>491.17254400000002</v>
      </c>
      <c r="P109" s="1084"/>
      <c r="Q109" s="1084">
        <v>491.17254400000002</v>
      </c>
      <c r="R109" s="1084"/>
      <c r="S109" s="1084"/>
      <c r="T109" s="1084"/>
      <c r="U109" s="1086">
        <f t="shared" si="4"/>
        <v>98.2345088</v>
      </c>
      <c r="V109" s="1088">
        <f t="shared" si="6"/>
        <v>0</v>
      </c>
    </row>
    <row r="110" spans="1:22" ht="25.5">
      <c r="A110" s="1082" t="s">
        <v>411</v>
      </c>
      <c r="B110" s="1083" t="s">
        <v>4238</v>
      </c>
      <c r="C110" s="1084">
        <v>600</v>
      </c>
      <c r="D110" s="1084">
        <v>465.80599999999998</v>
      </c>
      <c r="E110" s="1087" t="s">
        <v>4456</v>
      </c>
      <c r="F110" s="1084"/>
      <c r="G110" s="1084"/>
      <c r="H110" s="1084"/>
      <c r="I110" s="1084"/>
      <c r="J110" s="1084"/>
      <c r="K110" s="1084"/>
      <c r="L110" s="1084"/>
      <c r="M110" s="1084"/>
      <c r="N110" s="1084"/>
      <c r="O110" s="1084">
        <v>465.80599999999998</v>
      </c>
      <c r="P110" s="1084"/>
      <c r="Q110" s="1084">
        <v>465.80599999999998</v>
      </c>
      <c r="R110" s="1084"/>
      <c r="S110" s="1084"/>
      <c r="T110" s="1084"/>
      <c r="U110" s="1086">
        <f t="shared" si="4"/>
        <v>77.634333333333331</v>
      </c>
      <c r="V110" s="1088">
        <f t="shared" si="6"/>
        <v>0</v>
      </c>
    </row>
    <row r="111" spans="1:22">
      <c r="A111" s="1077"/>
      <c r="B111" s="1078" t="s">
        <v>1979</v>
      </c>
      <c r="C111" s="1079">
        <v>29842.138999999999</v>
      </c>
      <c r="D111" s="1079">
        <v>22934.239600000001</v>
      </c>
      <c r="E111" s="1080"/>
      <c r="F111" s="1079"/>
      <c r="G111" s="1079"/>
      <c r="H111" s="1079"/>
      <c r="I111" s="1079"/>
      <c r="J111" s="1079"/>
      <c r="K111" s="1079"/>
      <c r="L111" s="1079"/>
      <c r="M111" s="1079"/>
      <c r="N111" s="1079"/>
      <c r="O111" s="1079"/>
      <c r="P111" s="1079"/>
      <c r="Q111" s="1079"/>
      <c r="R111" s="1079"/>
      <c r="S111" s="1079"/>
      <c r="T111" s="1079"/>
      <c r="U111" s="1081">
        <f t="shared" si="4"/>
        <v>76.851862394984494</v>
      </c>
      <c r="V111" s="1088"/>
    </row>
    <row r="112" spans="1:22">
      <c r="A112" s="1082" t="s">
        <v>411</v>
      </c>
      <c r="B112" s="1083" t="s">
        <v>1987</v>
      </c>
      <c r="C112" s="1084">
        <v>29842.138999999999</v>
      </c>
      <c r="D112" s="1084">
        <v>22934.239600000001</v>
      </c>
      <c r="E112" s="1085"/>
      <c r="F112" s="1084"/>
      <c r="G112" s="1084"/>
      <c r="H112" s="1084"/>
      <c r="I112" s="1084"/>
      <c r="J112" s="1084"/>
      <c r="K112" s="1084"/>
      <c r="L112" s="1084"/>
      <c r="M112" s="1084"/>
      <c r="N112" s="1084"/>
      <c r="O112" s="1084"/>
      <c r="P112" s="1084"/>
      <c r="Q112" s="1084"/>
      <c r="R112" s="1084"/>
      <c r="S112" s="1084"/>
      <c r="T112" s="1084"/>
      <c r="U112" s="1086">
        <f t="shared" si="4"/>
        <v>76.851862394984494</v>
      </c>
      <c r="V112" s="1088"/>
    </row>
    <row r="113" spans="1:22">
      <c r="A113" s="1082" t="s">
        <v>411</v>
      </c>
      <c r="B113" s="1083" t="s">
        <v>1989</v>
      </c>
      <c r="C113" s="1084">
        <v>4798</v>
      </c>
      <c r="D113" s="1084">
        <v>4725.2716</v>
      </c>
      <c r="E113" s="1087" t="s">
        <v>4457</v>
      </c>
      <c r="F113" s="1084"/>
      <c r="G113" s="1084"/>
      <c r="H113" s="1084"/>
      <c r="I113" s="1084"/>
      <c r="J113" s="1084"/>
      <c r="K113" s="1084"/>
      <c r="L113" s="1084"/>
      <c r="M113" s="1084"/>
      <c r="N113" s="1084"/>
      <c r="O113" s="1084">
        <v>4725.2716</v>
      </c>
      <c r="P113" s="1084"/>
      <c r="Q113" s="1084">
        <v>4725.2716</v>
      </c>
      <c r="R113" s="1084"/>
      <c r="S113" s="1084"/>
      <c r="T113" s="1084"/>
      <c r="U113" s="1086">
        <f t="shared" si="4"/>
        <v>98.484193413922469</v>
      </c>
      <c r="V113" s="1088">
        <f t="shared" ref="V113:V129" si="7">D113--F113-G113-H113-I113-J113-K113-L113-M113-N113-O113-R113-S113-T113</f>
        <v>0</v>
      </c>
    </row>
    <row r="114" spans="1:22" ht="25.5">
      <c r="A114" s="1082" t="s">
        <v>411</v>
      </c>
      <c r="B114" s="1083" t="s">
        <v>2206</v>
      </c>
      <c r="C114" s="1084">
        <v>100</v>
      </c>
      <c r="D114" s="1084">
        <v>100</v>
      </c>
      <c r="E114" s="1087" t="s">
        <v>4458</v>
      </c>
      <c r="F114" s="1084"/>
      <c r="G114" s="1084"/>
      <c r="H114" s="1084"/>
      <c r="I114" s="1084"/>
      <c r="J114" s="1084"/>
      <c r="K114" s="1084"/>
      <c r="L114" s="1084"/>
      <c r="M114" s="1084"/>
      <c r="N114" s="1084"/>
      <c r="O114" s="1084">
        <v>100</v>
      </c>
      <c r="P114" s="1084"/>
      <c r="Q114" s="1084">
        <v>100</v>
      </c>
      <c r="R114" s="1084"/>
      <c r="S114" s="1084"/>
      <c r="T114" s="1084"/>
      <c r="U114" s="1086">
        <f t="shared" si="4"/>
        <v>100</v>
      </c>
      <c r="V114" s="1088">
        <f t="shared" si="7"/>
        <v>0</v>
      </c>
    </row>
    <row r="115" spans="1:22">
      <c r="A115" s="1082" t="s">
        <v>411</v>
      </c>
      <c r="B115" s="1083" t="s">
        <v>2016</v>
      </c>
      <c r="C115" s="1084">
        <v>560</v>
      </c>
      <c r="D115" s="1084">
        <v>555.13499999999999</v>
      </c>
      <c r="E115" s="1087" t="s">
        <v>4459</v>
      </c>
      <c r="F115" s="1084"/>
      <c r="G115" s="1084"/>
      <c r="H115" s="1084"/>
      <c r="I115" s="1084"/>
      <c r="J115" s="1084"/>
      <c r="K115" s="1084"/>
      <c r="L115" s="1084"/>
      <c r="M115" s="1084"/>
      <c r="N115" s="1084"/>
      <c r="O115" s="1084">
        <v>555.13499999999999</v>
      </c>
      <c r="P115" s="1084"/>
      <c r="Q115" s="1084">
        <v>555.13499999999999</v>
      </c>
      <c r="R115" s="1084"/>
      <c r="S115" s="1084"/>
      <c r="T115" s="1084"/>
      <c r="U115" s="1086">
        <f t="shared" si="4"/>
        <v>99.131249999999994</v>
      </c>
      <c r="V115" s="1088">
        <f t="shared" si="7"/>
        <v>0</v>
      </c>
    </row>
    <row r="116" spans="1:22" ht="25.5">
      <c r="A116" s="1082" t="s">
        <v>411</v>
      </c>
      <c r="B116" s="1083" t="s">
        <v>2017</v>
      </c>
      <c r="C116" s="1084">
        <v>380</v>
      </c>
      <c r="D116" s="1084">
        <v>372.298</v>
      </c>
      <c r="E116" s="1087" t="s">
        <v>4460</v>
      </c>
      <c r="F116" s="1084"/>
      <c r="G116" s="1084"/>
      <c r="H116" s="1084"/>
      <c r="I116" s="1084"/>
      <c r="J116" s="1084"/>
      <c r="K116" s="1084"/>
      <c r="L116" s="1084"/>
      <c r="M116" s="1084"/>
      <c r="N116" s="1084"/>
      <c r="O116" s="1084">
        <v>372.298</v>
      </c>
      <c r="P116" s="1084"/>
      <c r="Q116" s="1084">
        <v>372.298</v>
      </c>
      <c r="R116" s="1084"/>
      <c r="S116" s="1084"/>
      <c r="T116" s="1084"/>
      <c r="U116" s="1086">
        <f t="shared" si="4"/>
        <v>97.973157894736843</v>
      </c>
      <c r="V116" s="1088">
        <f t="shared" si="7"/>
        <v>0</v>
      </c>
    </row>
    <row r="117" spans="1:22" ht="25.5">
      <c r="A117" s="1082" t="s">
        <v>411</v>
      </c>
      <c r="B117" s="1083" t="s">
        <v>2018</v>
      </c>
      <c r="C117" s="1084">
        <v>1000</v>
      </c>
      <c r="D117" s="1084">
        <v>1000</v>
      </c>
      <c r="E117" s="1087" t="s">
        <v>4461</v>
      </c>
      <c r="F117" s="1084"/>
      <c r="G117" s="1084"/>
      <c r="H117" s="1084"/>
      <c r="I117" s="1084"/>
      <c r="J117" s="1084"/>
      <c r="K117" s="1084"/>
      <c r="L117" s="1084"/>
      <c r="M117" s="1084"/>
      <c r="N117" s="1084"/>
      <c r="O117" s="1084">
        <v>1000</v>
      </c>
      <c r="P117" s="1084"/>
      <c r="Q117" s="1084">
        <v>1000</v>
      </c>
      <c r="R117" s="1084"/>
      <c r="S117" s="1084"/>
      <c r="T117" s="1084"/>
      <c r="U117" s="1086">
        <f t="shared" si="4"/>
        <v>100</v>
      </c>
      <c r="V117" s="1088">
        <f t="shared" si="7"/>
        <v>0</v>
      </c>
    </row>
    <row r="118" spans="1:22">
      <c r="A118" s="1082" t="s">
        <v>411</v>
      </c>
      <c r="B118" s="1083" t="s">
        <v>4156</v>
      </c>
      <c r="C118" s="1084">
        <v>95</v>
      </c>
      <c r="D118" s="1084">
        <v>95</v>
      </c>
      <c r="E118" s="1087" t="s">
        <v>4415</v>
      </c>
      <c r="F118" s="1084"/>
      <c r="G118" s="1084"/>
      <c r="H118" s="1084"/>
      <c r="I118" s="1084"/>
      <c r="J118" s="1084"/>
      <c r="K118" s="1084"/>
      <c r="L118" s="1084"/>
      <c r="M118" s="1084"/>
      <c r="N118" s="1084"/>
      <c r="O118" s="1084">
        <v>95</v>
      </c>
      <c r="P118" s="1084"/>
      <c r="Q118" s="1084">
        <v>95</v>
      </c>
      <c r="R118" s="1084"/>
      <c r="S118" s="1084"/>
      <c r="T118" s="1084"/>
      <c r="U118" s="1086">
        <f t="shared" si="4"/>
        <v>100</v>
      </c>
      <c r="V118" s="1088">
        <f t="shared" si="7"/>
        <v>0</v>
      </c>
    </row>
    <row r="119" spans="1:22" ht="25.5">
      <c r="A119" s="1082" t="s">
        <v>411</v>
      </c>
      <c r="B119" s="1083" t="s">
        <v>2019</v>
      </c>
      <c r="C119" s="1084">
        <v>3209.1390000000001</v>
      </c>
      <c r="D119" s="1084">
        <v>3209.1390000000001</v>
      </c>
      <c r="E119" s="1087" t="s">
        <v>4418</v>
      </c>
      <c r="F119" s="1084"/>
      <c r="G119" s="1084"/>
      <c r="H119" s="1084"/>
      <c r="I119" s="1084"/>
      <c r="J119" s="1084"/>
      <c r="K119" s="1084"/>
      <c r="L119" s="1084"/>
      <c r="M119" s="1084"/>
      <c r="N119" s="1084"/>
      <c r="O119" s="1084">
        <v>3209.1390000000001</v>
      </c>
      <c r="P119" s="1084"/>
      <c r="Q119" s="1084">
        <v>3209.1390000000001</v>
      </c>
      <c r="R119" s="1084"/>
      <c r="S119" s="1084"/>
      <c r="T119" s="1084"/>
      <c r="U119" s="1086">
        <f t="shared" si="4"/>
        <v>100</v>
      </c>
      <c r="V119" s="1088">
        <f t="shared" si="7"/>
        <v>0</v>
      </c>
    </row>
    <row r="120" spans="1:22">
      <c r="A120" s="1082" t="s">
        <v>411</v>
      </c>
      <c r="B120" s="1083" t="s">
        <v>4149</v>
      </c>
      <c r="C120" s="1084">
        <v>2200</v>
      </c>
      <c r="D120" s="1084">
        <v>340.81400000000002</v>
      </c>
      <c r="E120" s="1087" t="s">
        <v>4462</v>
      </c>
      <c r="F120" s="1084"/>
      <c r="G120" s="1084"/>
      <c r="H120" s="1084"/>
      <c r="I120" s="1084"/>
      <c r="J120" s="1084"/>
      <c r="K120" s="1084"/>
      <c r="L120" s="1084"/>
      <c r="M120" s="1084"/>
      <c r="N120" s="1084"/>
      <c r="O120" s="1084">
        <v>340.81400000000002</v>
      </c>
      <c r="P120" s="1084"/>
      <c r="Q120" s="1084">
        <v>340.81400000000002</v>
      </c>
      <c r="R120" s="1084"/>
      <c r="S120" s="1084"/>
      <c r="T120" s="1084"/>
      <c r="U120" s="1086">
        <f t="shared" si="4"/>
        <v>15.491545454545456</v>
      </c>
      <c r="V120" s="1088">
        <f t="shared" si="7"/>
        <v>0</v>
      </c>
    </row>
    <row r="121" spans="1:22" ht="25.5">
      <c r="A121" s="1082" t="s">
        <v>411</v>
      </c>
      <c r="B121" s="1083" t="s">
        <v>4290</v>
      </c>
      <c r="C121" s="1084">
        <v>7500</v>
      </c>
      <c r="D121" s="1084">
        <v>5770</v>
      </c>
      <c r="E121" s="1087" t="s">
        <v>4463</v>
      </c>
      <c r="F121" s="1084"/>
      <c r="G121" s="1084"/>
      <c r="H121" s="1084"/>
      <c r="I121" s="1084"/>
      <c r="J121" s="1084"/>
      <c r="K121" s="1084"/>
      <c r="L121" s="1084"/>
      <c r="M121" s="1084"/>
      <c r="N121" s="1084"/>
      <c r="O121" s="1084">
        <v>5770</v>
      </c>
      <c r="P121" s="1084"/>
      <c r="Q121" s="1084">
        <v>5770</v>
      </c>
      <c r="R121" s="1084"/>
      <c r="S121" s="1084"/>
      <c r="T121" s="1084"/>
      <c r="U121" s="1086">
        <f t="shared" si="4"/>
        <v>76.933333333333337</v>
      </c>
      <c r="V121" s="1088">
        <f t="shared" si="7"/>
        <v>0</v>
      </c>
    </row>
    <row r="122" spans="1:22" ht="25.5">
      <c r="A122" s="1082" t="s">
        <v>411</v>
      </c>
      <c r="B122" s="1083" t="s">
        <v>4145</v>
      </c>
      <c r="C122" s="1084">
        <v>2500</v>
      </c>
      <c r="D122" s="1084">
        <v>2467.1439999999998</v>
      </c>
      <c r="E122" s="1087" t="s">
        <v>4420</v>
      </c>
      <c r="F122" s="1084"/>
      <c r="G122" s="1084"/>
      <c r="H122" s="1084"/>
      <c r="I122" s="1084"/>
      <c r="J122" s="1084"/>
      <c r="K122" s="1084"/>
      <c r="L122" s="1084"/>
      <c r="M122" s="1084"/>
      <c r="N122" s="1084"/>
      <c r="O122" s="1084">
        <v>2467.1439999999998</v>
      </c>
      <c r="P122" s="1084"/>
      <c r="Q122" s="1084">
        <v>2467.1439999999998</v>
      </c>
      <c r="R122" s="1084"/>
      <c r="S122" s="1084"/>
      <c r="T122" s="1084"/>
      <c r="U122" s="1086">
        <f t="shared" si="4"/>
        <v>98.685759999999988</v>
      </c>
      <c r="V122" s="1088">
        <f t="shared" si="7"/>
        <v>0</v>
      </c>
    </row>
    <row r="123" spans="1:22" ht="25.5">
      <c r="A123" s="1082" t="s">
        <v>411</v>
      </c>
      <c r="B123" s="1083" t="s">
        <v>4144</v>
      </c>
      <c r="C123" s="1084">
        <v>2000</v>
      </c>
      <c r="D123" s="1084">
        <v>511</v>
      </c>
      <c r="E123" s="1087" t="s">
        <v>4464</v>
      </c>
      <c r="F123" s="1084"/>
      <c r="G123" s="1084"/>
      <c r="H123" s="1084"/>
      <c r="I123" s="1084"/>
      <c r="J123" s="1084"/>
      <c r="K123" s="1084"/>
      <c r="L123" s="1084"/>
      <c r="M123" s="1084"/>
      <c r="N123" s="1084"/>
      <c r="O123" s="1084">
        <v>511</v>
      </c>
      <c r="P123" s="1084"/>
      <c r="Q123" s="1084">
        <v>511</v>
      </c>
      <c r="R123" s="1084"/>
      <c r="S123" s="1084"/>
      <c r="T123" s="1084"/>
      <c r="U123" s="1086">
        <f t="shared" si="4"/>
        <v>25.55</v>
      </c>
      <c r="V123" s="1088">
        <f t="shared" si="7"/>
        <v>0</v>
      </c>
    </row>
    <row r="124" spans="1:22" ht="25.5">
      <c r="A124" s="1082" t="s">
        <v>411</v>
      </c>
      <c r="B124" s="1083" t="s">
        <v>4137</v>
      </c>
      <c r="C124" s="1084">
        <v>2000</v>
      </c>
      <c r="D124" s="1084">
        <v>2000</v>
      </c>
      <c r="E124" s="1087" t="s">
        <v>4421</v>
      </c>
      <c r="F124" s="1084"/>
      <c r="G124" s="1084"/>
      <c r="H124" s="1084"/>
      <c r="I124" s="1084"/>
      <c r="J124" s="1084"/>
      <c r="K124" s="1084"/>
      <c r="L124" s="1084"/>
      <c r="M124" s="1084"/>
      <c r="N124" s="1084"/>
      <c r="O124" s="1084">
        <v>2000</v>
      </c>
      <c r="P124" s="1084"/>
      <c r="Q124" s="1084">
        <v>2000</v>
      </c>
      <c r="R124" s="1084"/>
      <c r="S124" s="1084"/>
      <c r="T124" s="1084"/>
      <c r="U124" s="1086">
        <f t="shared" si="4"/>
        <v>100</v>
      </c>
      <c r="V124" s="1088">
        <f t="shared" si="7"/>
        <v>0</v>
      </c>
    </row>
    <row r="125" spans="1:22" ht="25.5">
      <c r="A125" s="1082" t="s">
        <v>411</v>
      </c>
      <c r="B125" s="1083" t="s">
        <v>4134</v>
      </c>
      <c r="C125" s="1084">
        <v>700</v>
      </c>
      <c r="D125" s="1084">
        <v>675.52599999999995</v>
      </c>
      <c r="E125" s="1087" t="s">
        <v>4465</v>
      </c>
      <c r="F125" s="1084"/>
      <c r="G125" s="1084"/>
      <c r="H125" s="1084"/>
      <c r="I125" s="1084"/>
      <c r="J125" s="1084"/>
      <c r="K125" s="1084"/>
      <c r="L125" s="1084"/>
      <c r="M125" s="1084"/>
      <c r="N125" s="1084"/>
      <c r="O125" s="1084">
        <v>675.52599999999995</v>
      </c>
      <c r="P125" s="1084"/>
      <c r="Q125" s="1084">
        <v>675.52599999999995</v>
      </c>
      <c r="R125" s="1084"/>
      <c r="S125" s="1084"/>
      <c r="T125" s="1084"/>
      <c r="U125" s="1086">
        <f t="shared" si="4"/>
        <v>96.503714285714281</v>
      </c>
      <c r="V125" s="1088">
        <f t="shared" si="7"/>
        <v>0</v>
      </c>
    </row>
    <row r="126" spans="1:22">
      <c r="A126" s="1082" t="s">
        <v>411</v>
      </c>
      <c r="B126" s="1083" t="s">
        <v>4298</v>
      </c>
      <c r="C126" s="1084">
        <v>700</v>
      </c>
      <c r="D126" s="1084">
        <v>252.8</v>
      </c>
      <c r="E126" s="1087" t="s">
        <v>4466</v>
      </c>
      <c r="F126" s="1084"/>
      <c r="G126" s="1084"/>
      <c r="H126" s="1084"/>
      <c r="I126" s="1084"/>
      <c r="J126" s="1084"/>
      <c r="K126" s="1084"/>
      <c r="L126" s="1084"/>
      <c r="M126" s="1084"/>
      <c r="N126" s="1084"/>
      <c r="O126" s="1084">
        <v>252.8</v>
      </c>
      <c r="P126" s="1084"/>
      <c r="Q126" s="1084">
        <v>252.8</v>
      </c>
      <c r="R126" s="1084"/>
      <c r="S126" s="1084"/>
      <c r="T126" s="1084"/>
      <c r="U126" s="1086">
        <f t="shared" si="4"/>
        <v>36.114285714285714</v>
      </c>
      <c r="V126" s="1088">
        <f t="shared" si="7"/>
        <v>0</v>
      </c>
    </row>
    <row r="127" spans="1:22">
      <c r="A127" s="1082" t="s">
        <v>411</v>
      </c>
      <c r="B127" s="1083" t="s">
        <v>4297</v>
      </c>
      <c r="C127" s="1084">
        <v>300</v>
      </c>
      <c r="D127" s="1084">
        <v>300</v>
      </c>
      <c r="E127" s="1087" t="s">
        <v>4467</v>
      </c>
      <c r="F127" s="1084"/>
      <c r="G127" s="1084"/>
      <c r="H127" s="1084"/>
      <c r="I127" s="1084"/>
      <c r="J127" s="1084"/>
      <c r="K127" s="1084"/>
      <c r="L127" s="1084"/>
      <c r="M127" s="1084"/>
      <c r="N127" s="1084"/>
      <c r="O127" s="1084">
        <v>300</v>
      </c>
      <c r="P127" s="1084"/>
      <c r="Q127" s="1084">
        <v>300</v>
      </c>
      <c r="R127" s="1084"/>
      <c r="S127" s="1084"/>
      <c r="T127" s="1084"/>
      <c r="U127" s="1086">
        <f t="shared" si="4"/>
        <v>100</v>
      </c>
      <c r="V127" s="1088">
        <f t="shared" si="7"/>
        <v>0</v>
      </c>
    </row>
    <row r="128" spans="1:22" ht="25.5">
      <c r="A128" s="1082" t="s">
        <v>411</v>
      </c>
      <c r="B128" s="1083" t="s">
        <v>4288</v>
      </c>
      <c r="C128" s="1084">
        <v>1500</v>
      </c>
      <c r="D128" s="1084">
        <v>260.11200000000002</v>
      </c>
      <c r="E128" s="1087" t="s">
        <v>4468</v>
      </c>
      <c r="F128" s="1084"/>
      <c r="G128" s="1084"/>
      <c r="H128" s="1084"/>
      <c r="I128" s="1084"/>
      <c r="J128" s="1084"/>
      <c r="K128" s="1084"/>
      <c r="L128" s="1084"/>
      <c r="M128" s="1084"/>
      <c r="N128" s="1084"/>
      <c r="O128" s="1084">
        <v>260.11200000000002</v>
      </c>
      <c r="P128" s="1084"/>
      <c r="Q128" s="1084">
        <v>260.11200000000002</v>
      </c>
      <c r="R128" s="1084"/>
      <c r="S128" s="1084"/>
      <c r="T128" s="1084"/>
      <c r="U128" s="1086">
        <f t="shared" si="4"/>
        <v>17.340800000000002</v>
      </c>
      <c r="V128" s="1088">
        <f t="shared" si="7"/>
        <v>0</v>
      </c>
    </row>
    <row r="129" spans="1:22">
      <c r="A129" s="1082" t="s">
        <v>411</v>
      </c>
      <c r="B129" s="1083" t="s">
        <v>4299</v>
      </c>
      <c r="C129" s="1084">
        <v>300</v>
      </c>
      <c r="D129" s="1084">
        <v>300</v>
      </c>
      <c r="E129" s="1087" t="s">
        <v>4469</v>
      </c>
      <c r="F129" s="1084"/>
      <c r="G129" s="1084"/>
      <c r="H129" s="1084"/>
      <c r="I129" s="1084"/>
      <c r="J129" s="1084"/>
      <c r="K129" s="1084"/>
      <c r="L129" s="1084"/>
      <c r="M129" s="1084"/>
      <c r="N129" s="1084"/>
      <c r="O129" s="1084">
        <v>300</v>
      </c>
      <c r="P129" s="1084"/>
      <c r="Q129" s="1084">
        <v>300</v>
      </c>
      <c r="R129" s="1084"/>
      <c r="S129" s="1084"/>
      <c r="T129" s="1084"/>
      <c r="U129" s="1086">
        <f t="shared" si="4"/>
        <v>100</v>
      </c>
      <c r="V129" s="1088">
        <f t="shared" si="7"/>
        <v>0</v>
      </c>
    </row>
    <row r="130" spans="1:22">
      <c r="A130" s="1076" t="s">
        <v>1387</v>
      </c>
      <c r="B130" s="1071" t="s">
        <v>1388</v>
      </c>
      <c r="C130" s="1072">
        <v>13673.7011</v>
      </c>
      <c r="D130" s="1072">
        <v>11601.993417000002</v>
      </c>
      <c r="E130" s="1070"/>
      <c r="F130" s="1072"/>
      <c r="G130" s="1072"/>
      <c r="H130" s="1072"/>
      <c r="I130" s="1072"/>
      <c r="J130" s="1072"/>
      <c r="K130" s="1072"/>
      <c r="L130" s="1072"/>
      <c r="M130" s="1072"/>
      <c r="N130" s="1072"/>
      <c r="O130" s="1072"/>
      <c r="P130" s="1072"/>
      <c r="Q130" s="1072"/>
      <c r="R130" s="1072"/>
      <c r="S130" s="1072"/>
      <c r="T130" s="1072"/>
      <c r="U130" s="1074">
        <f t="shared" si="4"/>
        <v>84.848961756228533</v>
      </c>
      <c r="V130" s="1088"/>
    </row>
    <row r="131" spans="1:22" ht="25.5">
      <c r="A131" s="1070"/>
      <c r="B131" s="1071" t="s">
        <v>1954</v>
      </c>
      <c r="C131" s="1072">
        <v>11673.7011</v>
      </c>
      <c r="D131" s="1072">
        <v>10265.501317</v>
      </c>
      <c r="E131" s="1070"/>
      <c r="F131" s="1072"/>
      <c r="G131" s="1072"/>
      <c r="H131" s="1072"/>
      <c r="I131" s="1072"/>
      <c r="J131" s="1072"/>
      <c r="K131" s="1072"/>
      <c r="L131" s="1072"/>
      <c r="M131" s="1072"/>
      <c r="N131" s="1072"/>
      <c r="O131" s="1072"/>
      <c r="P131" s="1072"/>
      <c r="Q131" s="1072"/>
      <c r="R131" s="1072"/>
      <c r="S131" s="1072"/>
      <c r="T131" s="1072"/>
      <c r="U131" s="1074">
        <f t="shared" si="4"/>
        <v>87.936989555094911</v>
      </c>
      <c r="V131" s="1088"/>
    </row>
    <row r="132" spans="1:22">
      <c r="A132" s="1089" t="s">
        <v>276</v>
      </c>
      <c r="B132" s="1090" t="s">
        <v>1966</v>
      </c>
      <c r="C132" s="1079">
        <v>10000</v>
      </c>
      <c r="D132" s="1079">
        <v>9649.4050000000007</v>
      </c>
      <c r="E132" s="1080"/>
      <c r="F132" s="1079"/>
      <c r="G132" s="1079"/>
      <c r="H132" s="1079"/>
      <c r="I132" s="1079"/>
      <c r="J132" s="1079"/>
      <c r="K132" s="1079"/>
      <c r="L132" s="1079"/>
      <c r="M132" s="1079"/>
      <c r="N132" s="1079"/>
      <c r="O132" s="1079"/>
      <c r="P132" s="1079"/>
      <c r="Q132" s="1079"/>
      <c r="R132" s="1079"/>
      <c r="S132" s="1079"/>
      <c r="T132" s="1079"/>
      <c r="U132" s="1081">
        <f t="shared" si="4"/>
        <v>96.494050000000016</v>
      </c>
      <c r="V132" s="1088"/>
    </row>
    <row r="133" spans="1:22" ht="25.5">
      <c r="A133" s="1082" t="s">
        <v>411</v>
      </c>
      <c r="B133" s="1083" t="s">
        <v>4054</v>
      </c>
      <c r="C133" s="1084">
        <v>10000</v>
      </c>
      <c r="D133" s="1084">
        <v>9649.4050000000007</v>
      </c>
      <c r="E133" s="1087" t="s">
        <v>4470</v>
      </c>
      <c r="F133" s="1084"/>
      <c r="G133" s="1084"/>
      <c r="H133" s="1084"/>
      <c r="I133" s="1084"/>
      <c r="J133" s="1084"/>
      <c r="K133" s="1084"/>
      <c r="L133" s="1084"/>
      <c r="M133" s="1084"/>
      <c r="N133" s="1084"/>
      <c r="O133" s="1084">
        <v>9649.4050000000007</v>
      </c>
      <c r="P133" s="1084"/>
      <c r="Q133" s="1084">
        <v>9649.4050000000007</v>
      </c>
      <c r="R133" s="1084"/>
      <c r="S133" s="1084"/>
      <c r="T133" s="1084"/>
      <c r="U133" s="1086">
        <f t="shared" si="4"/>
        <v>96.494050000000016</v>
      </c>
      <c r="V133" s="1088">
        <f>D133--F133-G133-H133-I133-J133-K133-L133-M133-N133-O133-R133-S133-T133</f>
        <v>0</v>
      </c>
    </row>
    <row r="134" spans="1:22">
      <c r="A134" s="1089" t="s">
        <v>322</v>
      </c>
      <c r="B134" s="1090" t="s">
        <v>1967</v>
      </c>
      <c r="C134" s="1079">
        <v>1673.7011</v>
      </c>
      <c r="D134" s="1079">
        <v>616.096317</v>
      </c>
      <c r="E134" s="1080"/>
      <c r="F134" s="1079"/>
      <c r="G134" s="1079"/>
      <c r="H134" s="1079"/>
      <c r="I134" s="1079"/>
      <c r="J134" s="1079"/>
      <c r="K134" s="1079"/>
      <c r="L134" s="1079"/>
      <c r="M134" s="1079"/>
      <c r="N134" s="1079"/>
      <c r="O134" s="1079"/>
      <c r="P134" s="1079"/>
      <c r="Q134" s="1079"/>
      <c r="R134" s="1079"/>
      <c r="S134" s="1079"/>
      <c r="T134" s="1079"/>
      <c r="U134" s="1081">
        <f t="shared" si="4"/>
        <v>36.810414774776689</v>
      </c>
      <c r="V134" s="1088"/>
    </row>
    <row r="135" spans="1:22">
      <c r="A135" s="1082" t="s">
        <v>411</v>
      </c>
      <c r="B135" s="1083" t="s">
        <v>2023</v>
      </c>
      <c r="C135" s="1084">
        <v>323</v>
      </c>
      <c r="D135" s="1084">
        <v>322.06531699999999</v>
      </c>
      <c r="E135" s="1087" t="s">
        <v>4471</v>
      </c>
      <c r="F135" s="1084"/>
      <c r="G135" s="1084"/>
      <c r="H135" s="1084"/>
      <c r="I135" s="1084"/>
      <c r="J135" s="1084"/>
      <c r="K135" s="1084"/>
      <c r="L135" s="1084"/>
      <c r="M135" s="1084"/>
      <c r="N135" s="1084"/>
      <c r="O135" s="1084"/>
      <c r="P135" s="1084"/>
      <c r="Q135" s="1084"/>
      <c r="R135" s="1084">
        <v>322.06531699999999</v>
      </c>
      <c r="S135" s="1084"/>
      <c r="T135" s="1084"/>
      <c r="U135" s="1086">
        <f t="shared" si="4"/>
        <v>99.710624458204336</v>
      </c>
      <c r="V135" s="1088">
        <f>D135--F135-G135-H135-I135-J135-K135-L135-M135-N135-O135-R135-S135-T135</f>
        <v>0</v>
      </c>
    </row>
    <row r="136" spans="1:22">
      <c r="A136" s="1082" t="s">
        <v>411</v>
      </c>
      <c r="B136" s="1083" t="s">
        <v>2022</v>
      </c>
      <c r="C136" s="1084">
        <v>300.7011</v>
      </c>
      <c r="D136" s="1084">
        <v>294.03100000000001</v>
      </c>
      <c r="E136" s="1087" t="s">
        <v>4472</v>
      </c>
      <c r="F136" s="1084"/>
      <c r="G136" s="1084"/>
      <c r="H136" s="1084"/>
      <c r="I136" s="1084"/>
      <c r="J136" s="1084"/>
      <c r="K136" s="1084"/>
      <c r="L136" s="1084"/>
      <c r="M136" s="1084"/>
      <c r="N136" s="1084"/>
      <c r="O136" s="1084"/>
      <c r="P136" s="1084"/>
      <c r="Q136" s="1084"/>
      <c r="R136" s="1084">
        <v>294.03100000000001</v>
      </c>
      <c r="S136" s="1084"/>
      <c r="T136" s="1084"/>
      <c r="U136" s="1086">
        <f t="shared" si="4"/>
        <v>97.78181722647507</v>
      </c>
      <c r="V136" s="1088">
        <f>D136--F136-G136-H136-I136-J136-K136-L136-M136-N136-O136-R136-S136-T136</f>
        <v>0</v>
      </c>
    </row>
    <row r="137" spans="1:22">
      <c r="A137" s="1082" t="s">
        <v>411</v>
      </c>
      <c r="B137" s="1083" t="s">
        <v>4002</v>
      </c>
      <c r="C137" s="1084">
        <v>700</v>
      </c>
      <c r="D137" s="1084">
        <v>0</v>
      </c>
      <c r="E137" s="1087" t="s">
        <v>4473</v>
      </c>
      <c r="F137" s="1084"/>
      <c r="G137" s="1084"/>
      <c r="H137" s="1084"/>
      <c r="I137" s="1084"/>
      <c r="J137" s="1084"/>
      <c r="K137" s="1084"/>
      <c r="L137" s="1084"/>
      <c r="M137" s="1084"/>
      <c r="N137" s="1084"/>
      <c r="O137" s="1084"/>
      <c r="P137" s="1084"/>
      <c r="Q137" s="1084"/>
      <c r="R137" s="1084">
        <v>0</v>
      </c>
      <c r="S137" s="1084"/>
      <c r="T137" s="1084"/>
      <c r="U137" s="1086">
        <f t="shared" si="4"/>
        <v>0</v>
      </c>
      <c r="V137" s="1088">
        <f>D137--F137-G137-H137-I137-J137-K137-L137-M137-N137-O137-R137-S137-T137</f>
        <v>0</v>
      </c>
    </row>
    <row r="138" spans="1:22">
      <c r="A138" s="1082" t="s">
        <v>411</v>
      </c>
      <c r="B138" s="1083" t="s">
        <v>4004</v>
      </c>
      <c r="C138" s="1084">
        <v>200</v>
      </c>
      <c r="D138" s="1084">
        <v>0</v>
      </c>
      <c r="E138" s="1087" t="s">
        <v>4474</v>
      </c>
      <c r="F138" s="1084"/>
      <c r="G138" s="1084"/>
      <c r="H138" s="1084"/>
      <c r="I138" s="1084"/>
      <c r="J138" s="1084"/>
      <c r="K138" s="1084"/>
      <c r="L138" s="1084"/>
      <c r="M138" s="1084"/>
      <c r="N138" s="1084"/>
      <c r="O138" s="1084"/>
      <c r="P138" s="1084"/>
      <c r="Q138" s="1084"/>
      <c r="R138" s="1084">
        <v>0</v>
      </c>
      <c r="S138" s="1084"/>
      <c r="T138" s="1084"/>
      <c r="U138" s="1086">
        <f t="shared" ref="U138:U201" si="8">D138/C138*100</f>
        <v>0</v>
      </c>
      <c r="V138" s="1088">
        <f>D138--F138-G138-H138-I138-J138-K138-L138-M138-N138-O138-R138-S138-T138</f>
        <v>0</v>
      </c>
    </row>
    <row r="139" spans="1:22" ht="25.5">
      <c r="A139" s="1082" t="s">
        <v>411</v>
      </c>
      <c r="B139" s="1083" t="s">
        <v>4006</v>
      </c>
      <c r="C139" s="1084">
        <v>150</v>
      </c>
      <c r="D139" s="1084">
        <v>0</v>
      </c>
      <c r="E139" s="1087" t="s">
        <v>4475</v>
      </c>
      <c r="F139" s="1084"/>
      <c r="G139" s="1084"/>
      <c r="H139" s="1084"/>
      <c r="I139" s="1084"/>
      <c r="J139" s="1084"/>
      <c r="K139" s="1084"/>
      <c r="L139" s="1084"/>
      <c r="M139" s="1084"/>
      <c r="N139" s="1084"/>
      <c r="O139" s="1084"/>
      <c r="P139" s="1084"/>
      <c r="Q139" s="1084"/>
      <c r="R139" s="1084">
        <v>0</v>
      </c>
      <c r="S139" s="1084"/>
      <c r="T139" s="1084"/>
      <c r="U139" s="1086">
        <f t="shared" si="8"/>
        <v>0</v>
      </c>
      <c r="V139" s="1088">
        <f>D139--F139-G139-H139-I139-J139-K139-L139-M139-N139-O139-R139-S139-T139</f>
        <v>0</v>
      </c>
    </row>
    <row r="140" spans="1:22">
      <c r="A140" s="1070"/>
      <c r="B140" s="1071" t="s">
        <v>1976</v>
      </c>
      <c r="C140" s="1072">
        <v>2000</v>
      </c>
      <c r="D140" s="1072">
        <v>1336.4920999999999</v>
      </c>
      <c r="E140" s="1070"/>
      <c r="F140" s="1072"/>
      <c r="G140" s="1072"/>
      <c r="H140" s="1072"/>
      <c r="I140" s="1072"/>
      <c r="J140" s="1072"/>
      <c r="K140" s="1072"/>
      <c r="L140" s="1072"/>
      <c r="M140" s="1072"/>
      <c r="N140" s="1072"/>
      <c r="O140" s="1072"/>
      <c r="P140" s="1072"/>
      <c r="Q140" s="1072"/>
      <c r="R140" s="1072"/>
      <c r="S140" s="1072"/>
      <c r="T140" s="1072"/>
      <c r="U140" s="1074">
        <f t="shared" si="8"/>
        <v>66.824604999999991</v>
      </c>
      <c r="V140" s="1088"/>
    </row>
    <row r="141" spans="1:22">
      <c r="A141" s="1077"/>
      <c r="B141" s="1078" t="s">
        <v>1979</v>
      </c>
      <c r="C141" s="1079">
        <v>2000</v>
      </c>
      <c r="D141" s="1079">
        <v>1336.4920999999999</v>
      </c>
      <c r="E141" s="1080"/>
      <c r="F141" s="1079"/>
      <c r="G141" s="1079"/>
      <c r="H141" s="1079"/>
      <c r="I141" s="1079"/>
      <c r="J141" s="1079"/>
      <c r="K141" s="1079"/>
      <c r="L141" s="1079"/>
      <c r="M141" s="1079"/>
      <c r="N141" s="1079"/>
      <c r="O141" s="1079"/>
      <c r="P141" s="1079"/>
      <c r="Q141" s="1079"/>
      <c r="R141" s="1079"/>
      <c r="S141" s="1079"/>
      <c r="T141" s="1079"/>
      <c r="U141" s="1081">
        <f t="shared" si="8"/>
        <v>66.824604999999991</v>
      </c>
      <c r="V141" s="1088"/>
    </row>
    <row r="142" spans="1:22">
      <c r="A142" s="1082" t="s">
        <v>411</v>
      </c>
      <c r="B142" s="1083" t="s">
        <v>1987</v>
      </c>
      <c r="C142" s="1084">
        <v>2000</v>
      </c>
      <c r="D142" s="1084">
        <v>1336.4920999999999</v>
      </c>
      <c r="E142" s="1085"/>
      <c r="F142" s="1084"/>
      <c r="G142" s="1084"/>
      <c r="H142" s="1084"/>
      <c r="I142" s="1084"/>
      <c r="J142" s="1084"/>
      <c r="K142" s="1084"/>
      <c r="L142" s="1084"/>
      <c r="M142" s="1084"/>
      <c r="N142" s="1084"/>
      <c r="O142" s="1084"/>
      <c r="P142" s="1084"/>
      <c r="Q142" s="1084"/>
      <c r="R142" s="1084"/>
      <c r="S142" s="1084"/>
      <c r="T142" s="1084"/>
      <c r="U142" s="1086">
        <f t="shared" si="8"/>
        <v>66.824604999999991</v>
      </c>
      <c r="V142" s="1088"/>
    </row>
    <row r="143" spans="1:22" ht="25.5">
      <c r="A143" s="1082" t="s">
        <v>411</v>
      </c>
      <c r="B143" s="1083" t="s">
        <v>4142</v>
      </c>
      <c r="C143" s="1084">
        <v>2000</v>
      </c>
      <c r="D143" s="1084">
        <v>1336.4920999999999</v>
      </c>
      <c r="E143" s="1087" t="s">
        <v>4476</v>
      </c>
      <c r="F143" s="1084"/>
      <c r="G143" s="1084"/>
      <c r="H143" s="1084"/>
      <c r="I143" s="1084"/>
      <c r="J143" s="1084"/>
      <c r="K143" s="1084"/>
      <c r="L143" s="1084"/>
      <c r="M143" s="1084"/>
      <c r="N143" s="1084"/>
      <c r="O143" s="1084"/>
      <c r="P143" s="1084"/>
      <c r="Q143" s="1084"/>
      <c r="R143" s="1084">
        <v>1336.4920999999999</v>
      </c>
      <c r="S143" s="1084"/>
      <c r="T143" s="1084"/>
      <c r="U143" s="1086">
        <f t="shared" si="8"/>
        <v>66.824604999999991</v>
      </c>
      <c r="V143" s="1088">
        <f>D143--F143-G143-H143-I143-J143-K143-L143-M143-N143-O143-R143-S143-T143</f>
        <v>0</v>
      </c>
    </row>
    <row r="144" spans="1:22">
      <c r="A144" s="1076" t="s">
        <v>1385</v>
      </c>
      <c r="B144" s="1071" t="s">
        <v>1386</v>
      </c>
      <c r="C144" s="1072">
        <v>3700</v>
      </c>
      <c r="D144" s="1072">
        <v>2880.433</v>
      </c>
      <c r="E144" s="1070"/>
      <c r="F144" s="1072"/>
      <c r="G144" s="1072"/>
      <c r="H144" s="1072"/>
      <c r="I144" s="1072"/>
      <c r="J144" s="1072"/>
      <c r="K144" s="1072"/>
      <c r="L144" s="1072"/>
      <c r="M144" s="1072"/>
      <c r="N144" s="1072"/>
      <c r="O144" s="1072"/>
      <c r="P144" s="1072"/>
      <c r="Q144" s="1072"/>
      <c r="R144" s="1072"/>
      <c r="S144" s="1072"/>
      <c r="T144" s="1072"/>
      <c r="U144" s="1074">
        <f t="shared" si="8"/>
        <v>77.849540540540545</v>
      </c>
      <c r="V144" s="1088"/>
    </row>
    <row r="145" spans="1:22" ht="25.5">
      <c r="A145" s="1070"/>
      <c r="B145" s="1071" t="s">
        <v>1954</v>
      </c>
      <c r="C145" s="1072">
        <v>3700</v>
      </c>
      <c r="D145" s="1072">
        <v>2880.433</v>
      </c>
      <c r="E145" s="1070"/>
      <c r="F145" s="1072"/>
      <c r="G145" s="1072"/>
      <c r="H145" s="1072"/>
      <c r="I145" s="1072"/>
      <c r="J145" s="1072"/>
      <c r="K145" s="1072"/>
      <c r="L145" s="1072"/>
      <c r="M145" s="1072"/>
      <c r="N145" s="1072"/>
      <c r="O145" s="1072"/>
      <c r="P145" s="1072"/>
      <c r="Q145" s="1072"/>
      <c r="R145" s="1072"/>
      <c r="S145" s="1072"/>
      <c r="T145" s="1072"/>
      <c r="U145" s="1074">
        <f t="shared" si="8"/>
        <v>77.849540540540545</v>
      </c>
      <c r="V145" s="1088"/>
    </row>
    <row r="146" spans="1:22">
      <c r="A146" s="1089" t="s">
        <v>322</v>
      </c>
      <c r="B146" s="1090" t="s">
        <v>1967</v>
      </c>
      <c r="C146" s="1079">
        <v>3700</v>
      </c>
      <c r="D146" s="1079">
        <v>2880.433</v>
      </c>
      <c r="E146" s="1080"/>
      <c r="F146" s="1079"/>
      <c r="G146" s="1079"/>
      <c r="H146" s="1079"/>
      <c r="I146" s="1079"/>
      <c r="J146" s="1079"/>
      <c r="K146" s="1079"/>
      <c r="L146" s="1079"/>
      <c r="M146" s="1079"/>
      <c r="N146" s="1079"/>
      <c r="O146" s="1079"/>
      <c r="P146" s="1079"/>
      <c r="Q146" s="1079"/>
      <c r="R146" s="1079"/>
      <c r="S146" s="1079"/>
      <c r="T146" s="1079"/>
      <c r="U146" s="1081">
        <f t="shared" si="8"/>
        <v>77.849540540540545</v>
      </c>
      <c r="V146" s="1088"/>
    </row>
    <row r="147" spans="1:22">
      <c r="A147" s="1082" t="s">
        <v>411</v>
      </c>
      <c r="B147" s="1083" t="s">
        <v>2024</v>
      </c>
      <c r="C147" s="1084">
        <v>3700</v>
      </c>
      <c r="D147" s="1084">
        <v>2880.433</v>
      </c>
      <c r="E147" s="1087" t="s">
        <v>4477</v>
      </c>
      <c r="F147" s="1084"/>
      <c r="G147" s="1084"/>
      <c r="H147" s="1084"/>
      <c r="I147" s="1084"/>
      <c r="J147" s="1084"/>
      <c r="K147" s="1084"/>
      <c r="L147" s="1084"/>
      <c r="M147" s="1084"/>
      <c r="N147" s="1084"/>
      <c r="O147" s="1084"/>
      <c r="P147" s="1084"/>
      <c r="Q147" s="1084"/>
      <c r="R147" s="1084">
        <v>2880.433</v>
      </c>
      <c r="S147" s="1084"/>
      <c r="T147" s="1084"/>
      <c r="U147" s="1086">
        <f t="shared" si="8"/>
        <v>77.849540540540545</v>
      </c>
      <c r="V147" s="1088">
        <f>D147--F147-G147-H147-I147-J147-K147-L147-M147-N147-O147-R147-S147-T147</f>
        <v>0</v>
      </c>
    </row>
    <row r="148" spans="1:22">
      <c r="A148" s="1076" t="s">
        <v>399</v>
      </c>
      <c r="B148" s="1071" t="s">
        <v>400</v>
      </c>
      <c r="C148" s="1072">
        <v>17689.641</v>
      </c>
      <c r="D148" s="1072">
        <v>13061.111999999999</v>
      </c>
      <c r="E148" s="1070"/>
      <c r="F148" s="1072"/>
      <c r="G148" s="1072"/>
      <c r="H148" s="1072"/>
      <c r="I148" s="1072"/>
      <c r="J148" s="1072"/>
      <c r="K148" s="1072"/>
      <c r="L148" s="1072"/>
      <c r="M148" s="1072"/>
      <c r="N148" s="1072"/>
      <c r="O148" s="1072"/>
      <c r="P148" s="1072"/>
      <c r="Q148" s="1072"/>
      <c r="R148" s="1072"/>
      <c r="S148" s="1072"/>
      <c r="T148" s="1072"/>
      <c r="U148" s="1074">
        <f t="shared" si="8"/>
        <v>73.834805353031186</v>
      </c>
      <c r="V148" s="1088"/>
    </row>
    <row r="149" spans="1:22" ht="25.5">
      <c r="A149" s="1070"/>
      <c r="B149" s="1071" t="s">
        <v>1954</v>
      </c>
      <c r="C149" s="1072">
        <v>5389.6409999999996</v>
      </c>
      <c r="D149" s="1072">
        <v>4802.7550000000001</v>
      </c>
      <c r="E149" s="1070"/>
      <c r="F149" s="1072"/>
      <c r="G149" s="1072"/>
      <c r="H149" s="1072"/>
      <c r="I149" s="1072"/>
      <c r="J149" s="1072"/>
      <c r="K149" s="1072"/>
      <c r="L149" s="1072"/>
      <c r="M149" s="1072"/>
      <c r="N149" s="1072"/>
      <c r="O149" s="1072"/>
      <c r="P149" s="1072"/>
      <c r="Q149" s="1072"/>
      <c r="R149" s="1072"/>
      <c r="S149" s="1072"/>
      <c r="T149" s="1072"/>
      <c r="U149" s="1074">
        <f t="shared" si="8"/>
        <v>89.110851724632496</v>
      </c>
      <c r="V149" s="1088"/>
    </row>
    <row r="150" spans="1:22">
      <c r="A150" s="1089" t="s">
        <v>276</v>
      </c>
      <c r="B150" s="1090" t="s">
        <v>1966</v>
      </c>
      <c r="C150" s="1079">
        <v>2544.6410000000001</v>
      </c>
      <c r="D150" s="1079">
        <v>2212.29</v>
      </c>
      <c r="E150" s="1080"/>
      <c r="F150" s="1079"/>
      <c r="G150" s="1079"/>
      <c r="H150" s="1079"/>
      <c r="I150" s="1079"/>
      <c r="J150" s="1079"/>
      <c r="K150" s="1079"/>
      <c r="L150" s="1079"/>
      <c r="M150" s="1079"/>
      <c r="N150" s="1079"/>
      <c r="O150" s="1079"/>
      <c r="P150" s="1079"/>
      <c r="Q150" s="1079"/>
      <c r="R150" s="1079"/>
      <c r="S150" s="1079"/>
      <c r="T150" s="1079"/>
      <c r="U150" s="1081">
        <f t="shared" si="8"/>
        <v>86.939179239822039</v>
      </c>
      <c r="V150" s="1088"/>
    </row>
    <row r="151" spans="1:22">
      <c r="A151" s="1082" t="s">
        <v>411</v>
      </c>
      <c r="B151" s="1083" t="s">
        <v>2027</v>
      </c>
      <c r="C151" s="1084">
        <v>2544.6410000000001</v>
      </c>
      <c r="D151" s="1084">
        <v>2212.29</v>
      </c>
      <c r="E151" s="1087" t="s">
        <v>4478</v>
      </c>
      <c r="F151" s="1084"/>
      <c r="G151" s="1084"/>
      <c r="H151" s="1084"/>
      <c r="I151" s="1084"/>
      <c r="J151" s="1084"/>
      <c r="K151" s="1084"/>
      <c r="L151" s="1084"/>
      <c r="M151" s="1084"/>
      <c r="N151" s="1084"/>
      <c r="O151" s="1084">
        <v>2212.29</v>
      </c>
      <c r="P151" s="1084"/>
      <c r="Q151" s="1084">
        <v>2212.29</v>
      </c>
      <c r="R151" s="1084"/>
      <c r="S151" s="1084"/>
      <c r="T151" s="1084"/>
      <c r="U151" s="1086">
        <f t="shared" si="8"/>
        <v>86.939179239822039</v>
      </c>
      <c r="V151" s="1088">
        <f>D151--F151-G151-H151-I151-J151-K151-L151-M151-N151-O151-R151-S151-T151</f>
        <v>0</v>
      </c>
    </row>
    <row r="152" spans="1:22">
      <c r="A152" s="1089" t="s">
        <v>322</v>
      </c>
      <c r="B152" s="1090" t="s">
        <v>1967</v>
      </c>
      <c r="C152" s="1079">
        <v>2845</v>
      </c>
      <c r="D152" s="1079">
        <v>2590.4650000000001</v>
      </c>
      <c r="E152" s="1080"/>
      <c r="F152" s="1079"/>
      <c r="G152" s="1079"/>
      <c r="H152" s="1079"/>
      <c r="I152" s="1079"/>
      <c r="J152" s="1079"/>
      <c r="K152" s="1079"/>
      <c r="L152" s="1079"/>
      <c r="M152" s="1079"/>
      <c r="N152" s="1079"/>
      <c r="O152" s="1079"/>
      <c r="P152" s="1079"/>
      <c r="Q152" s="1079"/>
      <c r="R152" s="1079"/>
      <c r="S152" s="1079"/>
      <c r="T152" s="1079"/>
      <c r="U152" s="1081">
        <f t="shared" si="8"/>
        <v>91.053251318101928</v>
      </c>
      <c r="V152" s="1088"/>
    </row>
    <row r="153" spans="1:22">
      <c r="A153" s="1082" t="s">
        <v>411</v>
      </c>
      <c r="B153" s="1083" t="s">
        <v>2028</v>
      </c>
      <c r="C153" s="1084">
        <v>387</v>
      </c>
      <c r="D153" s="1084">
        <v>387</v>
      </c>
      <c r="E153" s="1087" t="s">
        <v>4479</v>
      </c>
      <c r="F153" s="1084"/>
      <c r="G153" s="1084"/>
      <c r="H153" s="1084"/>
      <c r="I153" s="1084"/>
      <c r="J153" s="1084"/>
      <c r="K153" s="1084"/>
      <c r="L153" s="1084"/>
      <c r="M153" s="1084"/>
      <c r="N153" s="1084"/>
      <c r="O153" s="1084"/>
      <c r="P153" s="1084"/>
      <c r="Q153" s="1084"/>
      <c r="R153" s="1084">
        <v>387</v>
      </c>
      <c r="S153" s="1084"/>
      <c r="T153" s="1084"/>
      <c r="U153" s="1086">
        <f t="shared" si="8"/>
        <v>100</v>
      </c>
      <c r="V153" s="1088">
        <f>D153--F153-G153-H153-I153-J153-K153-L153-M153-N153-O153-R153-S153-T153</f>
        <v>0</v>
      </c>
    </row>
    <row r="154" spans="1:22">
      <c r="A154" s="1082" t="s">
        <v>411</v>
      </c>
      <c r="B154" s="1083" t="s">
        <v>2029</v>
      </c>
      <c r="C154" s="1084">
        <v>47</v>
      </c>
      <c r="D154" s="1084">
        <v>47</v>
      </c>
      <c r="E154" s="1087" t="s">
        <v>4480</v>
      </c>
      <c r="F154" s="1084"/>
      <c r="G154" s="1084"/>
      <c r="H154" s="1084"/>
      <c r="I154" s="1084"/>
      <c r="J154" s="1084"/>
      <c r="K154" s="1084"/>
      <c r="L154" s="1084"/>
      <c r="M154" s="1084"/>
      <c r="N154" s="1084"/>
      <c r="O154" s="1084"/>
      <c r="P154" s="1084"/>
      <c r="Q154" s="1084"/>
      <c r="R154" s="1084">
        <v>47</v>
      </c>
      <c r="S154" s="1084"/>
      <c r="T154" s="1084"/>
      <c r="U154" s="1086">
        <f t="shared" si="8"/>
        <v>100</v>
      </c>
      <c r="V154" s="1088">
        <f>D154--F154-G154-H154-I154-J154-K154-L154-M154-N154-O154-R154-S154-T154</f>
        <v>0</v>
      </c>
    </row>
    <row r="155" spans="1:22" ht="25.5">
      <c r="A155" s="1082" t="s">
        <v>411</v>
      </c>
      <c r="B155" s="1083" t="s">
        <v>2025</v>
      </c>
      <c r="C155" s="1084">
        <v>871</v>
      </c>
      <c r="D155" s="1084">
        <v>675.60199999999998</v>
      </c>
      <c r="E155" s="1087" t="s">
        <v>4481</v>
      </c>
      <c r="F155" s="1084"/>
      <c r="G155" s="1084"/>
      <c r="H155" s="1084"/>
      <c r="I155" s="1084"/>
      <c r="J155" s="1084"/>
      <c r="K155" s="1084"/>
      <c r="L155" s="1084"/>
      <c r="M155" s="1084"/>
      <c r="N155" s="1084"/>
      <c r="O155" s="1084"/>
      <c r="P155" s="1084"/>
      <c r="Q155" s="1084"/>
      <c r="R155" s="1084">
        <v>675.60199999999998</v>
      </c>
      <c r="S155" s="1084"/>
      <c r="T155" s="1084"/>
      <c r="U155" s="1086">
        <f t="shared" si="8"/>
        <v>77.566245694603893</v>
      </c>
      <c r="V155" s="1088">
        <f>D155--F155-G155-H155-I155-J155-K155-L155-M155-N155-O155-R155-S155-T155</f>
        <v>0</v>
      </c>
    </row>
    <row r="156" spans="1:22">
      <c r="A156" s="1082" t="s">
        <v>411</v>
      </c>
      <c r="B156" s="1083" t="s">
        <v>4062</v>
      </c>
      <c r="C156" s="1084">
        <v>1540</v>
      </c>
      <c r="D156" s="1084">
        <v>1480.8630000000001</v>
      </c>
      <c r="E156" s="1087" t="s">
        <v>4482</v>
      </c>
      <c r="F156" s="1084"/>
      <c r="G156" s="1084"/>
      <c r="H156" s="1084"/>
      <c r="I156" s="1084"/>
      <c r="J156" s="1084"/>
      <c r="K156" s="1084"/>
      <c r="L156" s="1084"/>
      <c r="M156" s="1084"/>
      <c r="N156" s="1084"/>
      <c r="O156" s="1084"/>
      <c r="P156" s="1084"/>
      <c r="Q156" s="1084"/>
      <c r="R156" s="1084">
        <v>1480.8630000000001</v>
      </c>
      <c r="S156" s="1084"/>
      <c r="T156" s="1084"/>
      <c r="U156" s="1086">
        <f t="shared" si="8"/>
        <v>96.15993506493507</v>
      </c>
      <c r="V156" s="1088">
        <f>D156--F156-G156-H156-I156-J156-K156-L156-M156-N156-O156-R156-S156-T156</f>
        <v>0</v>
      </c>
    </row>
    <row r="157" spans="1:22">
      <c r="A157" s="1070"/>
      <c r="B157" s="1071" t="s">
        <v>1971</v>
      </c>
      <c r="C157" s="1072">
        <v>8000</v>
      </c>
      <c r="D157" s="1072">
        <v>6106.1679999999997</v>
      </c>
      <c r="E157" s="1070"/>
      <c r="F157" s="1072"/>
      <c r="G157" s="1072"/>
      <c r="H157" s="1072"/>
      <c r="I157" s="1072"/>
      <c r="J157" s="1072"/>
      <c r="K157" s="1072"/>
      <c r="L157" s="1072"/>
      <c r="M157" s="1072"/>
      <c r="N157" s="1072"/>
      <c r="O157" s="1072"/>
      <c r="P157" s="1072"/>
      <c r="Q157" s="1072"/>
      <c r="R157" s="1072"/>
      <c r="S157" s="1072"/>
      <c r="T157" s="1072"/>
      <c r="U157" s="1074">
        <f t="shared" si="8"/>
        <v>76.327099999999987</v>
      </c>
      <c r="V157" s="1088"/>
    </row>
    <row r="158" spans="1:22">
      <c r="A158" s="1089" t="s">
        <v>1974</v>
      </c>
      <c r="B158" s="1090" t="s">
        <v>1975</v>
      </c>
      <c r="C158" s="1079">
        <v>8000</v>
      </c>
      <c r="D158" s="1079">
        <v>6106.1679999999997</v>
      </c>
      <c r="E158" s="1080"/>
      <c r="F158" s="1079"/>
      <c r="G158" s="1079"/>
      <c r="H158" s="1079"/>
      <c r="I158" s="1079"/>
      <c r="J158" s="1079"/>
      <c r="K158" s="1079"/>
      <c r="L158" s="1079"/>
      <c r="M158" s="1079"/>
      <c r="N158" s="1079"/>
      <c r="O158" s="1079"/>
      <c r="P158" s="1079"/>
      <c r="Q158" s="1079"/>
      <c r="R158" s="1079"/>
      <c r="S158" s="1079"/>
      <c r="T158" s="1079"/>
      <c r="U158" s="1081">
        <f t="shared" si="8"/>
        <v>76.327099999999987</v>
      </c>
      <c r="V158" s="1088"/>
    </row>
    <row r="159" spans="1:22">
      <c r="A159" s="1082" t="s">
        <v>411</v>
      </c>
      <c r="B159" s="1083" t="s">
        <v>2026</v>
      </c>
      <c r="C159" s="1084">
        <v>8000</v>
      </c>
      <c r="D159" s="1084">
        <v>6106.1679999999997</v>
      </c>
      <c r="E159" s="1085"/>
      <c r="F159" s="1084"/>
      <c r="G159" s="1084"/>
      <c r="H159" s="1084"/>
      <c r="I159" s="1084"/>
      <c r="J159" s="1084"/>
      <c r="K159" s="1084"/>
      <c r="L159" s="1084"/>
      <c r="M159" s="1084"/>
      <c r="N159" s="1084"/>
      <c r="O159" s="1084"/>
      <c r="P159" s="1084"/>
      <c r="Q159" s="1084"/>
      <c r="R159" s="1084"/>
      <c r="S159" s="1084"/>
      <c r="T159" s="1084"/>
      <c r="U159" s="1086">
        <f t="shared" si="8"/>
        <v>76.327099999999987</v>
      </c>
      <c r="V159" s="1088"/>
    </row>
    <row r="160" spans="1:22">
      <c r="A160" s="1082" t="s">
        <v>411</v>
      </c>
      <c r="B160" s="1083" t="s">
        <v>2027</v>
      </c>
      <c r="C160" s="1084">
        <v>8000</v>
      </c>
      <c r="D160" s="1084">
        <v>6106.1679999999997</v>
      </c>
      <c r="E160" s="1087" t="s">
        <v>4478</v>
      </c>
      <c r="F160" s="1084"/>
      <c r="G160" s="1084"/>
      <c r="H160" s="1084"/>
      <c r="I160" s="1084"/>
      <c r="J160" s="1084"/>
      <c r="K160" s="1084"/>
      <c r="L160" s="1084"/>
      <c r="M160" s="1084"/>
      <c r="N160" s="1084"/>
      <c r="O160" s="1084">
        <v>6106.1679999999997</v>
      </c>
      <c r="P160" s="1084"/>
      <c r="Q160" s="1084">
        <v>6106.1679999999997</v>
      </c>
      <c r="R160" s="1084"/>
      <c r="S160" s="1084"/>
      <c r="T160" s="1084"/>
      <c r="U160" s="1086">
        <f t="shared" si="8"/>
        <v>76.327099999999987</v>
      </c>
      <c r="V160" s="1088">
        <f>D160--F160-G160-H160-I160-J160-K160-L160-M160-N160-O160-R160-S160-T160</f>
        <v>0</v>
      </c>
    </row>
    <row r="161" spans="1:22">
      <c r="A161" s="1070"/>
      <c r="B161" s="1071" t="s">
        <v>1976</v>
      </c>
      <c r="C161" s="1072">
        <v>4300</v>
      </c>
      <c r="D161" s="1072">
        <v>2152.1889999999999</v>
      </c>
      <c r="E161" s="1070"/>
      <c r="F161" s="1072"/>
      <c r="G161" s="1072"/>
      <c r="H161" s="1072"/>
      <c r="I161" s="1072"/>
      <c r="J161" s="1072"/>
      <c r="K161" s="1072"/>
      <c r="L161" s="1072"/>
      <c r="M161" s="1072"/>
      <c r="N161" s="1072"/>
      <c r="O161" s="1072"/>
      <c r="P161" s="1072"/>
      <c r="Q161" s="1072"/>
      <c r="R161" s="1072"/>
      <c r="S161" s="1072"/>
      <c r="T161" s="1072"/>
      <c r="U161" s="1074">
        <f t="shared" si="8"/>
        <v>50.05090697674418</v>
      </c>
      <c r="V161" s="1088"/>
    </row>
    <row r="162" spans="1:22">
      <c r="A162" s="1077"/>
      <c r="B162" s="1078" t="s">
        <v>1979</v>
      </c>
      <c r="C162" s="1079">
        <v>4300</v>
      </c>
      <c r="D162" s="1079">
        <v>2152.1889999999999</v>
      </c>
      <c r="E162" s="1080"/>
      <c r="F162" s="1079"/>
      <c r="G162" s="1079"/>
      <c r="H162" s="1079"/>
      <c r="I162" s="1079"/>
      <c r="J162" s="1079"/>
      <c r="K162" s="1079"/>
      <c r="L162" s="1079"/>
      <c r="M162" s="1079"/>
      <c r="N162" s="1079"/>
      <c r="O162" s="1079"/>
      <c r="P162" s="1079"/>
      <c r="Q162" s="1079"/>
      <c r="R162" s="1079"/>
      <c r="S162" s="1079"/>
      <c r="T162" s="1079"/>
      <c r="U162" s="1081">
        <f t="shared" si="8"/>
        <v>50.05090697674418</v>
      </c>
      <c r="V162" s="1088"/>
    </row>
    <row r="163" spans="1:22">
      <c r="A163" s="1082" t="s">
        <v>411</v>
      </c>
      <c r="B163" s="1083" t="s">
        <v>1987</v>
      </c>
      <c r="C163" s="1084">
        <v>4300</v>
      </c>
      <c r="D163" s="1084">
        <v>2152.1889999999999</v>
      </c>
      <c r="E163" s="1085"/>
      <c r="F163" s="1084"/>
      <c r="G163" s="1084"/>
      <c r="H163" s="1084"/>
      <c r="I163" s="1084"/>
      <c r="J163" s="1084"/>
      <c r="K163" s="1084"/>
      <c r="L163" s="1084"/>
      <c r="M163" s="1084"/>
      <c r="N163" s="1084"/>
      <c r="O163" s="1084"/>
      <c r="P163" s="1084"/>
      <c r="Q163" s="1084"/>
      <c r="R163" s="1084"/>
      <c r="S163" s="1084"/>
      <c r="T163" s="1084"/>
      <c r="U163" s="1086">
        <f t="shared" si="8"/>
        <v>50.05090697674418</v>
      </c>
      <c r="V163" s="1088"/>
    </row>
    <row r="164" spans="1:22">
      <c r="A164" s="1082" t="s">
        <v>411</v>
      </c>
      <c r="B164" s="1083" t="s">
        <v>2027</v>
      </c>
      <c r="C164" s="1084">
        <v>3000</v>
      </c>
      <c r="D164" s="1084">
        <v>1144.3109999999999</v>
      </c>
      <c r="E164" s="1087" t="s">
        <v>4478</v>
      </c>
      <c r="F164" s="1084"/>
      <c r="G164" s="1084"/>
      <c r="H164" s="1084"/>
      <c r="I164" s="1084"/>
      <c r="J164" s="1084"/>
      <c r="K164" s="1084"/>
      <c r="L164" s="1084"/>
      <c r="M164" s="1084"/>
      <c r="N164" s="1084"/>
      <c r="O164" s="1084">
        <v>1144.3109999999999</v>
      </c>
      <c r="P164" s="1084"/>
      <c r="Q164" s="1084">
        <v>1144.3109999999999</v>
      </c>
      <c r="R164" s="1084"/>
      <c r="S164" s="1084"/>
      <c r="T164" s="1084"/>
      <c r="U164" s="1086">
        <f t="shared" si="8"/>
        <v>38.143699999999995</v>
      </c>
      <c r="V164" s="1088">
        <f>D164--F164-G164-H164-I164-J164-K164-L164-M164-N164-O164-R164-S164-T164</f>
        <v>0</v>
      </c>
    </row>
    <row r="165" spans="1:22">
      <c r="A165" s="1082" t="s">
        <v>411</v>
      </c>
      <c r="B165" s="1083" t="s">
        <v>4130</v>
      </c>
      <c r="C165" s="1084">
        <v>1300</v>
      </c>
      <c r="D165" s="1084">
        <v>1007.878</v>
      </c>
      <c r="E165" s="1087" t="s">
        <v>4483</v>
      </c>
      <c r="F165" s="1084"/>
      <c r="G165" s="1084"/>
      <c r="H165" s="1084"/>
      <c r="I165" s="1084"/>
      <c r="J165" s="1084"/>
      <c r="K165" s="1084"/>
      <c r="L165" s="1084"/>
      <c r="M165" s="1084"/>
      <c r="N165" s="1084"/>
      <c r="O165" s="1084">
        <v>1007.878</v>
      </c>
      <c r="P165" s="1084"/>
      <c r="Q165" s="1084">
        <v>1007.878</v>
      </c>
      <c r="R165" s="1084"/>
      <c r="S165" s="1084"/>
      <c r="T165" s="1084"/>
      <c r="U165" s="1086">
        <f t="shared" si="8"/>
        <v>77.529076923076929</v>
      </c>
      <c r="V165" s="1088">
        <f>D165--F165-G165-H165-I165-J165-K165-L165-M165-N165-O165-R165-S165-T165</f>
        <v>0</v>
      </c>
    </row>
    <row r="166" spans="1:22">
      <c r="A166" s="1076" t="s">
        <v>1379</v>
      </c>
      <c r="B166" s="1071" t="s">
        <v>1381</v>
      </c>
      <c r="C166" s="1072">
        <v>11623.6482</v>
      </c>
      <c r="D166" s="1072">
        <v>10205.6482</v>
      </c>
      <c r="E166" s="1070"/>
      <c r="F166" s="1072"/>
      <c r="G166" s="1072"/>
      <c r="H166" s="1072"/>
      <c r="I166" s="1072"/>
      <c r="J166" s="1072"/>
      <c r="K166" s="1072"/>
      <c r="L166" s="1072"/>
      <c r="M166" s="1072"/>
      <c r="N166" s="1072"/>
      <c r="O166" s="1072"/>
      <c r="P166" s="1072"/>
      <c r="Q166" s="1072"/>
      <c r="R166" s="1072"/>
      <c r="S166" s="1072"/>
      <c r="T166" s="1072"/>
      <c r="U166" s="1074">
        <f t="shared" si="8"/>
        <v>87.800731959523688</v>
      </c>
      <c r="V166" s="1088"/>
    </row>
    <row r="167" spans="1:22" ht="25.5">
      <c r="A167" s="1070"/>
      <c r="B167" s="1071" t="s">
        <v>1954</v>
      </c>
      <c r="C167" s="1072">
        <v>9323.6481999999996</v>
      </c>
      <c r="D167" s="1072">
        <v>7905.6481999999996</v>
      </c>
      <c r="E167" s="1070"/>
      <c r="F167" s="1072"/>
      <c r="G167" s="1072"/>
      <c r="H167" s="1072"/>
      <c r="I167" s="1072"/>
      <c r="J167" s="1072"/>
      <c r="K167" s="1072"/>
      <c r="L167" s="1072"/>
      <c r="M167" s="1072"/>
      <c r="N167" s="1072"/>
      <c r="O167" s="1072"/>
      <c r="P167" s="1072"/>
      <c r="Q167" s="1072"/>
      <c r="R167" s="1072"/>
      <c r="S167" s="1072"/>
      <c r="T167" s="1072"/>
      <c r="U167" s="1074">
        <f t="shared" si="8"/>
        <v>84.791360961045271</v>
      </c>
      <c r="V167" s="1088"/>
    </row>
    <row r="168" spans="1:22">
      <c r="A168" s="1089" t="s">
        <v>1959</v>
      </c>
      <c r="B168" s="1090" t="s">
        <v>1960</v>
      </c>
      <c r="C168" s="1079">
        <v>8823.6481999999996</v>
      </c>
      <c r="D168" s="1079">
        <v>7405.6481999999996</v>
      </c>
      <c r="E168" s="1080"/>
      <c r="F168" s="1079"/>
      <c r="G168" s="1079"/>
      <c r="H168" s="1079"/>
      <c r="I168" s="1079"/>
      <c r="J168" s="1079"/>
      <c r="K168" s="1079"/>
      <c r="L168" s="1079"/>
      <c r="M168" s="1079"/>
      <c r="N168" s="1079"/>
      <c r="O168" s="1079"/>
      <c r="P168" s="1079"/>
      <c r="Q168" s="1079"/>
      <c r="R168" s="1079"/>
      <c r="S168" s="1079"/>
      <c r="T168" s="1079"/>
      <c r="U168" s="1081">
        <f t="shared" si="8"/>
        <v>83.929549684449114</v>
      </c>
      <c r="V168" s="1088"/>
    </row>
    <row r="169" spans="1:22" ht="25.5">
      <c r="A169" s="1082" t="s">
        <v>411</v>
      </c>
      <c r="B169" s="1083" t="s">
        <v>2033</v>
      </c>
      <c r="C169" s="1084">
        <v>1458</v>
      </c>
      <c r="D169" s="1084">
        <v>40</v>
      </c>
      <c r="E169" s="1087" t="s">
        <v>4484</v>
      </c>
      <c r="F169" s="1084"/>
      <c r="G169" s="1084">
        <v>40</v>
      </c>
      <c r="H169" s="1084"/>
      <c r="I169" s="1084"/>
      <c r="J169" s="1084"/>
      <c r="K169" s="1084"/>
      <c r="L169" s="1084"/>
      <c r="M169" s="1084"/>
      <c r="N169" s="1084"/>
      <c r="O169" s="1084"/>
      <c r="P169" s="1084"/>
      <c r="Q169" s="1084"/>
      <c r="R169" s="1084"/>
      <c r="S169" s="1084"/>
      <c r="T169" s="1084"/>
      <c r="U169" s="1086">
        <f t="shared" si="8"/>
        <v>2.7434842249657065</v>
      </c>
      <c r="V169" s="1088">
        <f>D169--F169-G169-H169-I169-J169-K169-L169-M169-N169-O169-R169-S169-T169</f>
        <v>0</v>
      </c>
    </row>
    <row r="170" spans="1:22" ht="25.5">
      <c r="A170" s="1082" t="s">
        <v>411</v>
      </c>
      <c r="B170" s="1083" t="s">
        <v>2030</v>
      </c>
      <c r="C170" s="1084">
        <v>402</v>
      </c>
      <c r="D170" s="1084">
        <v>402</v>
      </c>
      <c r="E170" s="1087" t="s">
        <v>4485</v>
      </c>
      <c r="F170" s="1084"/>
      <c r="G170" s="1084">
        <v>402</v>
      </c>
      <c r="H170" s="1084"/>
      <c r="I170" s="1084"/>
      <c r="J170" s="1084"/>
      <c r="K170" s="1084"/>
      <c r="L170" s="1084"/>
      <c r="M170" s="1084"/>
      <c r="N170" s="1084"/>
      <c r="O170" s="1084"/>
      <c r="P170" s="1084"/>
      <c r="Q170" s="1084"/>
      <c r="R170" s="1084"/>
      <c r="S170" s="1084"/>
      <c r="T170" s="1084"/>
      <c r="U170" s="1086">
        <f t="shared" si="8"/>
        <v>100</v>
      </c>
      <c r="V170" s="1088">
        <f>D170--F170-G170-H170-I170-J170-K170-L170-M170-N170-O170-R170-S170-T170</f>
        <v>0</v>
      </c>
    </row>
    <row r="171" spans="1:22" ht="25.5">
      <c r="A171" s="1082" t="s">
        <v>411</v>
      </c>
      <c r="B171" s="1083" t="s">
        <v>2031</v>
      </c>
      <c r="C171" s="1084">
        <v>2589.0790000000002</v>
      </c>
      <c r="D171" s="1084">
        <v>2589.0790000000002</v>
      </c>
      <c r="E171" s="1087" t="s">
        <v>4486</v>
      </c>
      <c r="F171" s="1084"/>
      <c r="G171" s="1084">
        <v>2589.0790000000002</v>
      </c>
      <c r="H171" s="1084"/>
      <c r="I171" s="1084"/>
      <c r="J171" s="1084"/>
      <c r="K171" s="1084"/>
      <c r="L171" s="1084"/>
      <c r="M171" s="1084"/>
      <c r="N171" s="1084"/>
      <c r="O171" s="1084"/>
      <c r="P171" s="1084"/>
      <c r="Q171" s="1084"/>
      <c r="R171" s="1084"/>
      <c r="S171" s="1084"/>
      <c r="T171" s="1084"/>
      <c r="U171" s="1086">
        <f t="shared" si="8"/>
        <v>100</v>
      </c>
      <c r="V171" s="1088">
        <f>D171--F171-G171-H171-I171-J171-K171-L171-M171-N171-O171-R171-S171-T171</f>
        <v>0</v>
      </c>
    </row>
    <row r="172" spans="1:22">
      <c r="A172" s="1082" t="s">
        <v>411</v>
      </c>
      <c r="B172" s="1083" t="s">
        <v>2032</v>
      </c>
      <c r="C172" s="1084">
        <v>4374.5691999999999</v>
      </c>
      <c r="D172" s="1084">
        <v>4374.5691999999999</v>
      </c>
      <c r="E172" s="1087" t="s">
        <v>4487</v>
      </c>
      <c r="F172" s="1084"/>
      <c r="G172" s="1084">
        <v>4374.5691999999999</v>
      </c>
      <c r="H172" s="1084"/>
      <c r="I172" s="1084"/>
      <c r="J172" s="1084"/>
      <c r="K172" s="1084"/>
      <c r="L172" s="1084"/>
      <c r="M172" s="1084"/>
      <c r="N172" s="1084"/>
      <c r="O172" s="1084"/>
      <c r="P172" s="1084"/>
      <c r="Q172" s="1084"/>
      <c r="R172" s="1084"/>
      <c r="S172" s="1084"/>
      <c r="T172" s="1084"/>
      <c r="U172" s="1086">
        <f t="shared" si="8"/>
        <v>100</v>
      </c>
      <c r="V172" s="1088">
        <f>D172--F172-G172-H172-I172-J172-K172-L172-M172-N172-O172-R172-S172-T172</f>
        <v>0</v>
      </c>
    </row>
    <row r="173" spans="1:22">
      <c r="A173" s="1089" t="s">
        <v>276</v>
      </c>
      <c r="B173" s="1090" t="s">
        <v>1966</v>
      </c>
      <c r="C173" s="1079">
        <v>500</v>
      </c>
      <c r="D173" s="1079">
        <v>500</v>
      </c>
      <c r="E173" s="1080"/>
      <c r="F173" s="1079"/>
      <c r="G173" s="1079"/>
      <c r="H173" s="1079"/>
      <c r="I173" s="1079"/>
      <c r="J173" s="1079"/>
      <c r="K173" s="1079"/>
      <c r="L173" s="1079"/>
      <c r="M173" s="1079"/>
      <c r="N173" s="1079"/>
      <c r="O173" s="1079"/>
      <c r="P173" s="1079"/>
      <c r="Q173" s="1079"/>
      <c r="R173" s="1079"/>
      <c r="S173" s="1079"/>
      <c r="T173" s="1079"/>
      <c r="U173" s="1081">
        <f t="shared" si="8"/>
        <v>100</v>
      </c>
      <c r="V173" s="1088"/>
    </row>
    <row r="174" spans="1:22">
      <c r="A174" s="1082" t="s">
        <v>411</v>
      </c>
      <c r="B174" s="1083" t="s">
        <v>4143</v>
      </c>
      <c r="C174" s="1084">
        <v>500</v>
      </c>
      <c r="D174" s="1084">
        <v>500</v>
      </c>
      <c r="E174" s="1087" t="s">
        <v>4488</v>
      </c>
      <c r="F174" s="1084"/>
      <c r="G174" s="1084"/>
      <c r="H174" s="1084"/>
      <c r="I174" s="1084"/>
      <c r="J174" s="1084"/>
      <c r="K174" s="1084"/>
      <c r="L174" s="1084"/>
      <c r="M174" s="1084"/>
      <c r="N174" s="1084"/>
      <c r="O174" s="1084">
        <v>500</v>
      </c>
      <c r="P174" s="1084"/>
      <c r="Q174" s="1084">
        <v>500</v>
      </c>
      <c r="R174" s="1084"/>
      <c r="S174" s="1084"/>
      <c r="T174" s="1084"/>
      <c r="U174" s="1086">
        <f t="shared" si="8"/>
        <v>100</v>
      </c>
      <c r="V174" s="1088">
        <f>D174--F174-G174-H174-I174-J174-K174-L174-M174-N174-O174-R174-S174-T174</f>
        <v>0</v>
      </c>
    </row>
    <row r="175" spans="1:22">
      <c r="A175" s="1070"/>
      <c r="B175" s="1071" t="s">
        <v>1976</v>
      </c>
      <c r="C175" s="1072">
        <v>2300</v>
      </c>
      <c r="D175" s="1072">
        <v>2300</v>
      </c>
      <c r="E175" s="1070"/>
      <c r="F175" s="1072"/>
      <c r="G175" s="1072"/>
      <c r="H175" s="1072"/>
      <c r="I175" s="1072"/>
      <c r="J175" s="1072"/>
      <c r="K175" s="1072"/>
      <c r="L175" s="1072"/>
      <c r="M175" s="1072"/>
      <c r="N175" s="1072"/>
      <c r="O175" s="1072"/>
      <c r="P175" s="1072"/>
      <c r="Q175" s="1072"/>
      <c r="R175" s="1072"/>
      <c r="S175" s="1072"/>
      <c r="T175" s="1072"/>
      <c r="U175" s="1074">
        <f t="shared" si="8"/>
        <v>100</v>
      </c>
      <c r="V175" s="1088"/>
    </row>
    <row r="176" spans="1:22">
      <c r="A176" s="1077"/>
      <c r="B176" s="1078" t="s">
        <v>1979</v>
      </c>
      <c r="C176" s="1079">
        <v>2300</v>
      </c>
      <c r="D176" s="1079">
        <v>2300</v>
      </c>
      <c r="E176" s="1080"/>
      <c r="F176" s="1079"/>
      <c r="G176" s="1079"/>
      <c r="H176" s="1079"/>
      <c r="I176" s="1079"/>
      <c r="J176" s="1079"/>
      <c r="K176" s="1079"/>
      <c r="L176" s="1079"/>
      <c r="M176" s="1079"/>
      <c r="N176" s="1079"/>
      <c r="O176" s="1079"/>
      <c r="P176" s="1079"/>
      <c r="Q176" s="1079"/>
      <c r="R176" s="1079"/>
      <c r="S176" s="1079"/>
      <c r="T176" s="1079"/>
      <c r="U176" s="1081">
        <f t="shared" si="8"/>
        <v>100</v>
      </c>
      <c r="V176" s="1088"/>
    </row>
    <row r="177" spans="1:22">
      <c r="A177" s="1082" t="s">
        <v>411</v>
      </c>
      <c r="B177" s="1083" t="s">
        <v>1987</v>
      </c>
      <c r="C177" s="1084">
        <v>2300</v>
      </c>
      <c r="D177" s="1084">
        <v>2300</v>
      </c>
      <c r="E177" s="1085"/>
      <c r="F177" s="1084"/>
      <c r="G177" s="1084"/>
      <c r="H177" s="1084"/>
      <c r="I177" s="1084"/>
      <c r="J177" s="1084"/>
      <c r="K177" s="1084"/>
      <c r="L177" s="1084"/>
      <c r="M177" s="1084"/>
      <c r="N177" s="1084"/>
      <c r="O177" s="1084"/>
      <c r="P177" s="1084"/>
      <c r="Q177" s="1084"/>
      <c r="R177" s="1084"/>
      <c r="S177" s="1084"/>
      <c r="T177" s="1084"/>
      <c r="U177" s="1086">
        <f t="shared" si="8"/>
        <v>100</v>
      </c>
      <c r="V177" s="1088"/>
    </row>
    <row r="178" spans="1:22" ht="25.5">
      <c r="A178" s="1082" t="s">
        <v>411</v>
      </c>
      <c r="B178" s="1083" t="s">
        <v>2031</v>
      </c>
      <c r="C178" s="1084">
        <v>2300</v>
      </c>
      <c r="D178" s="1084">
        <v>2300</v>
      </c>
      <c r="E178" s="1087" t="s">
        <v>4486</v>
      </c>
      <c r="F178" s="1084"/>
      <c r="G178" s="1084"/>
      <c r="H178" s="1084"/>
      <c r="I178" s="1084"/>
      <c r="J178" s="1084"/>
      <c r="K178" s="1084"/>
      <c r="L178" s="1084"/>
      <c r="M178" s="1084"/>
      <c r="N178" s="1084"/>
      <c r="O178" s="1084"/>
      <c r="P178" s="1084"/>
      <c r="Q178" s="1084"/>
      <c r="R178" s="1084"/>
      <c r="S178" s="1084"/>
      <c r="T178" s="1084">
        <v>2300</v>
      </c>
      <c r="U178" s="1086">
        <f t="shared" si="8"/>
        <v>100</v>
      </c>
      <c r="V178" s="1088">
        <f>D178--F178-G178-H178-I178-J178-K178-L178-M178-N178-O178-R178-S178-T178</f>
        <v>0</v>
      </c>
    </row>
    <row r="179" spans="1:22">
      <c r="A179" s="1076" t="s">
        <v>1375</v>
      </c>
      <c r="B179" s="1071" t="s">
        <v>1376</v>
      </c>
      <c r="C179" s="1072">
        <v>1000</v>
      </c>
      <c r="D179" s="1072">
        <v>152.38399999999999</v>
      </c>
      <c r="E179" s="1070"/>
      <c r="F179" s="1072"/>
      <c r="G179" s="1072"/>
      <c r="H179" s="1072"/>
      <c r="I179" s="1072"/>
      <c r="J179" s="1072"/>
      <c r="K179" s="1072"/>
      <c r="L179" s="1072"/>
      <c r="M179" s="1072"/>
      <c r="N179" s="1072"/>
      <c r="O179" s="1072"/>
      <c r="P179" s="1072"/>
      <c r="Q179" s="1072"/>
      <c r="R179" s="1072"/>
      <c r="S179" s="1072"/>
      <c r="T179" s="1072"/>
      <c r="U179" s="1074">
        <f t="shared" si="8"/>
        <v>15.238399999999999</v>
      </c>
      <c r="V179" s="1088"/>
    </row>
    <row r="180" spans="1:22">
      <c r="A180" s="1070"/>
      <c r="B180" s="1071" t="s">
        <v>1976</v>
      </c>
      <c r="C180" s="1072">
        <v>1000</v>
      </c>
      <c r="D180" s="1072">
        <v>152.38399999999999</v>
      </c>
      <c r="E180" s="1070"/>
      <c r="F180" s="1072"/>
      <c r="G180" s="1072"/>
      <c r="H180" s="1072"/>
      <c r="I180" s="1072"/>
      <c r="J180" s="1072"/>
      <c r="K180" s="1072"/>
      <c r="L180" s="1072"/>
      <c r="M180" s="1072"/>
      <c r="N180" s="1072"/>
      <c r="O180" s="1072"/>
      <c r="P180" s="1072"/>
      <c r="Q180" s="1072"/>
      <c r="R180" s="1072"/>
      <c r="S180" s="1072"/>
      <c r="T180" s="1072"/>
      <c r="U180" s="1074">
        <f t="shared" si="8"/>
        <v>15.238399999999999</v>
      </c>
      <c r="V180" s="1088"/>
    </row>
    <row r="181" spans="1:22">
      <c r="A181" s="1077"/>
      <c r="B181" s="1078" t="s">
        <v>1979</v>
      </c>
      <c r="C181" s="1079">
        <v>1000</v>
      </c>
      <c r="D181" s="1079">
        <v>152.38399999999999</v>
      </c>
      <c r="E181" s="1080"/>
      <c r="F181" s="1079"/>
      <c r="G181" s="1079"/>
      <c r="H181" s="1079"/>
      <c r="I181" s="1079"/>
      <c r="J181" s="1079"/>
      <c r="K181" s="1079"/>
      <c r="L181" s="1079"/>
      <c r="M181" s="1079"/>
      <c r="N181" s="1079"/>
      <c r="O181" s="1079"/>
      <c r="P181" s="1079"/>
      <c r="Q181" s="1079"/>
      <c r="R181" s="1079"/>
      <c r="S181" s="1079"/>
      <c r="T181" s="1079"/>
      <c r="U181" s="1081">
        <f t="shared" si="8"/>
        <v>15.238399999999999</v>
      </c>
      <c r="V181" s="1088"/>
    </row>
    <row r="182" spans="1:22">
      <c r="A182" s="1082" t="s">
        <v>411</v>
      </c>
      <c r="B182" s="1083" t="s">
        <v>1987</v>
      </c>
      <c r="C182" s="1084">
        <v>1000</v>
      </c>
      <c r="D182" s="1084">
        <v>152.38399999999999</v>
      </c>
      <c r="E182" s="1085"/>
      <c r="F182" s="1084"/>
      <c r="G182" s="1084"/>
      <c r="H182" s="1084"/>
      <c r="I182" s="1084"/>
      <c r="J182" s="1084"/>
      <c r="K182" s="1084"/>
      <c r="L182" s="1084"/>
      <c r="M182" s="1084"/>
      <c r="N182" s="1084"/>
      <c r="O182" s="1084"/>
      <c r="P182" s="1084"/>
      <c r="Q182" s="1084"/>
      <c r="R182" s="1084"/>
      <c r="S182" s="1084"/>
      <c r="T182" s="1084"/>
      <c r="U182" s="1086">
        <f t="shared" si="8"/>
        <v>15.238399999999999</v>
      </c>
      <c r="V182" s="1088"/>
    </row>
    <row r="183" spans="1:22">
      <c r="A183" s="1082" t="s">
        <v>411</v>
      </c>
      <c r="B183" s="1083" t="s">
        <v>4160</v>
      </c>
      <c r="C183" s="1084">
        <v>1000</v>
      </c>
      <c r="D183" s="1084">
        <v>152.38399999999999</v>
      </c>
      <c r="E183" s="1087" t="s">
        <v>4489</v>
      </c>
      <c r="F183" s="1084"/>
      <c r="G183" s="1084"/>
      <c r="H183" s="1084"/>
      <c r="I183" s="1084"/>
      <c r="J183" s="1084"/>
      <c r="K183" s="1084"/>
      <c r="L183" s="1084"/>
      <c r="M183" s="1084"/>
      <c r="N183" s="1084"/>
      <c r="O183" s="1084"/>
      <c r="P183" s="1084"/>
      <c r="Q183" s="1084"/>
      <c r="R183" s="1084"/>
      <c r="S183" s="1084"/>
      <c r="T183" s="1084">
        <v>152.38399999999999</v>
      </c>
      <c r="U183" s="1086">
        <f t="shared" si="8"/>
        <v>15.238399999999999</v>
      </c>
      <c r="V183" s="1088">
        <f>D183--F183-G183-H183-I183-J183-K183-L183-M183-N183-O183-R183-S183-T183</f>
        <v>0</v>
      </c>
    </row>
    <row r="184" spans="1:22">
      <c r="A184" s="1076" t="s">
        <v>1371</v>
      </c>
      <c r="B184" s="1071" t="s">
        <v>1374</v>
      </c>
      <c r="C184" s="1072">
        <v>116334.603</v>
      </c>
      <c r="D184" s="1072">
        <v>108322.08719999999</v>
      </c>
      <c r="E184" s="1070"/>
      <c r="F184" s="1072"/>
      <c r="G184" s="1072"/>
      <c r="H184" s="1072"/>
      <c r="I184" s="1072"/>
      <c r="J184" s="1072"/>
      <c r="K184" s="1072"/>
      <c r="L184" s="1072"/>
      <c r="M184" s="1072"/>
      <c r="N184" s="1072"/>
      <c r="O184" s="1072"/>
      <c r="P184" s="1072"/>
      <c r="Q184" s="1072"/>
      <c r="R184" s="1072"/>
      <c r="S184" s="1072"/>
      <c r="T184" s="1072"/>
      <c r="U184" s="1074">
        <f t="shared" si="8"/>
        <v>93.11252577188921</v>
      </c>
      <c r="V184" s="1088"/>
    </row>
    <row r="185" spans="1:22" ht="25.5">
      <c r="A185" s="1070"/>
      <c r="B185" s="1071" t="s">
        <v>1954</v>
      </c>
      <c r="C185" s="1072">
        <v>15869.821</v>
      </c>
      <c r="D185" s="1072">
        <v>14607.636200000001</v>
      </c>
      <c r="E185" s="1070"/>
      <c r="F185" s="1072"/>
      <c r="G185" s="1072"/>
      <c r="H185" s="1072"/>
      <c r="I185" s="1072"/>
      <c r="J185" s="1072"/>
      <c r="K185" s="1072"/>
      <c r="L185" s="1072"/>
      <c r="M185" s="1072"/>
      <c r="N185" s="1072"/>
      <c r="O185" s="1072"/>
      <c r="P185" s="1072"/>
      <c r="Q185" s="1072"/>
      <c r="R185" s="1072"/>
      <c r="S185" s="1072"/>
      <c r="T185" s="1072"/>
      <c r="U185" s="1074">
        <f t="shared" si="8"/>
        <v>92.046634930538914</v>
      </c>
      <c r="V185" s="1088"/>
    </row>
    <row r="186" spans="1:22">
      <c r="A186" s="1089" t="s">
        <v>276</v>
      </c>
      <c r="B186" s="1090" t="s">
        <v>1966</v>
      </c>
      <c r="C186" s="1079">
        <v>15869.821</v>
      </c>
      <c r="D186" s="1079">
        <v>14607.636200000001</v>
      </c>
      <c r="E186" s="1080"/>
      <c r="F186" s="1079"/>
      <c r="G186" s="1079"/>
      <c r="H186" s="1079"/>
      <c r="I186" s="1079"/>
      <c r="J186" s="1079"/>
      <c r="K186" s="1079"/>
      <c r="L186" s="1079"/>
      <c r="M186" s="1079"/>
      <c r="N186" s="1079"/>
      <c r="O186" s="1079"/>
      <c r="P186" s="1079"/>
      <c r="Q186" s="1079"/>
      <c r="R186" s="1079"/>
      <c r="S186" s="1079"/>
      <c r="T186" s="1079"/>
      <c r="U186" s="1081">
        <f t="shared" si="8"/>
        <v>92.046634930538914</v>
      </c>
      <c r="V186" s="1088"/>
    </row>
    <row r="187" spans="1:22">
      <c r="A187" s="1082" t="s">
        <v>411</v>
      </c>
      <c r="B187" s="1083" t="s">
        <v>2034</v>
      </c>
      <c r="C187" s="1084">
        <v>1121</v>
      </c>
      <c r="D187" s="1084">
        <v>1121</v>
      </c>
      <c r="E187" s="1087" t="s">
        <v>4490</v>
      </c>
      <c r="F187" s="1084"/>
      <c r="G187" s="1084"/>
      <c r="H187" s="1084"/>
      <c r="I187" s="1084"/>
      <c r="J187" s="1084"/>
      <c r="K187" s="1084"/>
      <c r="L187" s="1084"/>
      <c r="M187" s="1084"/>
      <c r="N187" s="1084"/>
      <c r="O187" s="1084">
        <v>1121</v>
      </c>
      <c r="P187" s="1084">
        <v>1121</v>
      </c>
      <c r="Q187" s="1084"/>
      <c r="R187" s="1084"/>
      <c r="S187" s="1084"/>
      <c r="T187" s="1084"/>
      <c r="U187" s="1086">
        <f t="shared" si="8"/>
        <v>100</v>
      </c>
      <c r="V187" s="1088">
        <f t="shared" ref="V187:V194" si="9">D187--F187-G187-H187-I187-J187-K187-L187-M187-N187-O187-R187-S187-T187</f>
        <v>0</v>
      </c>
    </row>
    <row r="188" spans="1:22">
      <c r="A188" s="1082" t="s">
        <v>411</v>
      </c>
      <c r="B188" s="1083" t="s">
        <v>2035</v>
      </c>
      <c r="C188" s="1084">
        <v>4272</v>
      </c>
      <c r="D188" s="1084">
        <v>4272</v>
      </c>
      <c r="E188" s="1087" t="s">
        <v>4491</v>
      </c>
      <c r="F188" s="1084"/>
      <c r="G188" s="1084"/>
      <c r="H188" s="1084"/>
      <c r="I188" s="1084"/>
      <c r="J188" s="1084"/>
      <c r="K188" s="1084"/>
      <c r="L188" s="1084"/>
      <c r="M188" s="1084"/>
      <c r="N188" s="1084"/>
      <c r="O188" s="1084">
        <v>4272</v>
      </c>
      <c r="P188" s="1084">
        <v>4272</v>
      </c>
      <c r="Q188" s="1084"/>
      <c r="R188" s="1084"/>
      <c r="S188" s="1084"/>
      <c r="T188" s="1084"/>
      <c r="U188" s="1086">
        <f t="shared" si="8"/>
        <v>100</v>
      </c>
      <c r="V188" s="1088">
        <f t="shared" si="9"/>
        <v>0</v>
      </c>
    </row>
    <row r="189" spans="1:22">
      <c r="A189" s="1082" t="s">
        <v>411</v>
      </c>
      <c r="B189" s="1083" t="s">
        <v>2036</v>
      </c>
      <c r="C189" s="1084">
        <v>1306</v>
      </c>
      <c r="D189" s="1084">
        <v>1305.5232000000001</v>
      </c>
      <c r="E189" s="1087" t="s">
        <v>4492</v>
      </c>
      <c r="F189" s="1084"/>
      <c r="G189" s="1084"/>
      <c r="H189" s="1084"/>
      <c r="I189" s="1084"/>
      <c r="J189" s="1084"/>
      <c r="K189" s="1084"/>
      <c r="L189" s="1084"/>
      <c r="M189" s="1084"/>
      <c r="N189" s="1084"/>
      <c r="O189" s="1084">
        <v>1305.5232000000001</v>
      </c>
      <c r="P189" s="1084">
        <v>1305.5232000000001</v>
      </c>
      <c r="Q189" s="1084"/>
      <c r="R189" s="1084"/>
      <c r="S189" s="1084"/>
      <c r="T189" s="1084"/>
      <c r="U189" s="1086">
        <f t="shared" si="8"/>
        <v>99.96349157733539</v>
      </c>
      <c r="V189" s="1088">
        <f t="shared" si="9"/>
        <v>0</v>
      </c>
    </row>
    <row r="190" spans="1:22">
      <c r="A190" s="1082" t="s">
        <v>411</v>
      </c>
      <c r="B190" s="1083" t="s">
        <v>4098</v>
      </c>
      <c r="C190" s="1084">
        <v>454</v>
      </c>
      <c r="D190" s="1084">
        <v>454</v>
      </c>
      <c r="E190" s="1087" t="s">
        <v>4493</v>
      </c>
      <c r="F190" s="1084"/>
      <c r="G190" s="1084"/>
      <c r="H190" s="1084"/>
      <c r="I190" s="1084"/>
      <c r="J190" s="1084"/>
      <c r="K190" s="1084"/>
      <c r="L190" s="1084"/>
      <c r="M190" s="1084"/>
      <c r="N190" s="1084"/>
      <c r="O190" s="1084">
        <v>454</v>
      </c>
      <c r="P190" s="1084">
        <v>454</v>
      </c>
      <c r="Q190" s="1084"/>
      <c r="R190" s="1084"/>
      <c r="S190" s="1084"/>
      <c r="T190" s="1084"/>
      <c r="U190" s="1086">
        <f t="shared" si="8"/>
        <v>100</v>
      </c>
      <c r="V190" s="1088">
        <f t="shared" si="9"/>
        <v>0</v>
      </c>
    </row>
    <row r="191" spans="1:22">
      <c r="A191" s="1082" t="s">
        <v>411</v>
      </c>
      <c r="B191" s="1083" t="s">
        <v>4230</v>
      </c>
      <c r="C191" s="1084">
        <v>279</v>
      </c>
      <c r="D191" s="1084">
        <v>278.57499999999999</v>
      </c>
      <c r="E191" s="1087" t="s">
        <v>4494</v>
      </c>
      <c r="F191" s="1084"/>
      <c r="G191" s="1084"/>
      <c r="H191" s="1084"/>
      <c r="I191" s="1084"/>
      <c r="J191" s="1084"/>
      <c r="K191" s="1084"/>
      <c r="L191" s="1084"/>
      <c r="M191" s="1084"/>
      <c r="N191" s="1084"/>
      <c r="O191" s="1084">
        <v>278.57499999999999</v>
      </c>
      <c r="P191" s="1084">
        <v>278.57499999999999</v>
      </c>
      <c r="Q191" s="1084"/>
      <c r="R191" s="1084"/>
      <c r="S191" s="1084"/>
      <c r="T191" s="1084"/>
      <c r="U191" s="1086">
        <f t="shared" si="8"/>
        <v>99.847670250896044</v>
      </c>
      <c r="V191" s="1088">
        <f t="shared" si="9"/>
        <v>0</v>
      </c>
    </row>
    <row r="192" spans="1:22" ht="25.5">
      <c r="A192" s="1082" t="s">
        <v>411</v>
      </c>
      <c r="B192" s="1083" t="s">
        <v>4049</v>
      </c>
      <c r="C192" s="1084">
        <v>1176</v>
      </c>
      <c r="D192" s="1084">
        <v>1176</v>
      </c>
      <c r="E192" s="1087" t="s">
        <v>4495</v>
      </c>
      <c r="F192" s="1084"/>
      <c r="G192" s="1084"/>
      <c r="H192" s="1084"/>
      <c r="I192" s="1084"/>
      <c r="J192" s="1084"/>
      <c r="K192" s="1084"/>
      <c r="L192" s="1084"/>
      <c r="M192" s="1084"/>
      <c r="N192" s="1084"/>
      <c r="O192" s="1084">
        <v>1176</v>
      </c>
      <c r="P192" s="1084">
        <v>1176</v>
      </c>
      <c r="Q192" s="1084"/>
      <c r="R192" s="1084"/>
      <c r="S192" s="1084"/>
      <c r="T192" s="1084"/>
      <c r="U192" s="1086">
        <f t="shared" si="8"/>
        <v>100</v>
      </c>
      <c r="V192" s="1088">
        <f t="shared" si="9"/>
        <v>0</v>
      </c>
    </row>
    <row r="193" spans="1:22" ht="25.5">
      <c r="A193" s="1082" t="s">
        <v>411</v>
      </c>
      <c r="B193" s="1083" t="s">
        <v>4053</v>
      </c>
      <c r="C193" s="1084">
        <v>3063.8209999999999</v>
      </c>
      <c r="D193" s="1084">
        <v>1802.538</v>
      </c>
      <c r="E193" s="1087" t="s">
        <v>4496</v>
      </c>
      <c r="F193" s="1084"/>
      <c r="G193" s="1084"/>
      <c r="H193" s="1084"/>
      <c r="I193" s="1084"/>
      <c r="J193" s="1084"/>
      <c r="K193" s="1084"/>
      <c r="L193" s="1084"/>
      <c r="M193" s="1084"/>
      <c r="N193" s="1084"/>
      <c r="O193" s="1084">
        <v>1802.538</v>
      </c>
      <c r="P193" s="1084">
        <v>1802.538</v>
      </c>
      <c r="Q193" s="1084"/>
      <c r="R193" s="1084"/>
      <c r="S193" s="1084"/>
      <c r="T193" s="1084"/>
      <c r="U193" s="1086">
        <f t="shared" si="8"/>
        <v>58.833006236330391</v>
      </c>
      <c r="V193" s="1088">
        <f t="shared" si="9"/>
        <v>0</v>
      </c>
    </row>
    <row r="194" spans="1:22" ht="38.25">
      <c r="A194" s="1082" t="s">
        <v>411</v>
      </c>
      <c r="B194" s="1083" t="s">
        <v>2037</v>
      </c>
      <c r="C194" s="1084">
        <v>4198</v>
      </c>
      <c r="D194" s="1084">
        <v>4198</v>
      </c>
      <c r="E194" s="1087" t="s">
        <v>4497</v>
      </c>
      <c r="F194" s="1084"/>
      <c r="G194" s="1084"/>
      <c r="H194" s="1084"/>
      <c r="I194" s="1084"/>
      <c r="J194" s="1084"/>
      <c r="K194" s="1084"/>
      <c r="L194" s="1084"/>
      <c r="M194" s="1084"/>
      <c r="N194" s="1084"/>
      <c r="O194" s="1084">
        <v>4198</v>
      </c>
      <c r="P194" s="1084">
        <v>4198</v>
      </c>
      <c r="Q194" s="1084"/>
      <c r="R194" s="1084"/>
      <c r="S194" s="1084"/>
      <c r="T194" s="1084"/>
      <c r="U194" s="1086">
        <f t="shared" si="8"/>
        <v>100</v>
      </c>
      <c r="V194" s="1088">
        <f t="shared" si="9"/>
        <v>0</v>
      </c>
    </row>
    <row r="195" spans="1:22">
      <c r="A195" s="1070"/>
      <c r="B195" s="1071" t="s">
        <v>1971</v>
      </c>
      <c r="C195" s="1072">
        <v>90723.782000000007</v>
      </c>
      <c r="D195" s="1072">
        <v>86018.454000000012</v>
      </c>
      <c r="E195" s="1070"/>
      <c r="F195" s="1072"/>
      <c r="G195" s="1072"/>
      <c r="H195" s="1072"/>
      <c r="I195" s="1072"/>
      <c r="J195" s="1072"/>
      <c r="K195" s="1072"/>
      <c r="L195" s="1072"/>
      <c r="M195" s="1072"/>
      <c r="N195" s="1072"/>
      <c r="O195" s="1072"/>
      <c r="P195" s="1072"/>
      <c r="Q195" s="1072"/>
      <c r="R195" s="1072"/>
      <c r="S195" s="1072"/>
      <c r="T195" s="1072"/>
      <c r="U195" s="1074">
        <f t="shared" si="8"/>
        <v>94.813567185724253</v>
      </c>
      <c r="V195" s="1088"/>
    </row>
    <row r="196" spans="1:22">
      <c r="A196" s="1089" t="s">
        <v>1972</v>
      </c>
      <c r="B196" s="1090" t="s">
        <v>1973</v>
      </c>
      <c r="C196" s="1079">
        <v>90723.782000000007</v>
      </c>
      <c r="D196" s="1079">
        <v>86018.454000000012</v>
      </c>
      <c r="E196" s="1080"/>
      <c r="F196" s="1079"/>
      <c r="G196" s="1079"/>
      <c r="H196" s="1079"/>
      <c r="I196" s="1079"/>
      <c r="J196" s="1079"/>
      <c r="K196" s="1079"/>
      <c r="L196" s="1079"/>
      <c r="M196" s="1079"/>
      <c r="N196" s="1079"/>
      <c r="O196" s="1079"/>
      <c r="P196" s="1079"/>
      <c r="Q196" s="1079"/>
      <c r="R196" s="1079"/>
      <c r="S196" s="1079"/>
      <c r="T196" s="1079"/>
      <c r="U196" s="1081">
        <f t="shared" si="8"/>
        <v>94.813567185724253</v>
      </c>
      <c r="V196" s="1088"/>
    </row>
    <row r="197" spans="1:22">
      <c r="A197" s="1082" t="s">
        <v>411</v>
      </c>
      <c r="B197" s="1083" t="s">
        <v>2093</v>
      </c>
      <c r="C197" s="1084">
        <v>1000</v>
      </c>
      <c r="D197" s="1084">
        <v>1000</v>
      </c>
      <c r="E197" s="1085"/>
      <c r="F197" s="1084"/>
      <c r="G197" s="1084"/>
      <c r="H197" s="1084"/>
      <c r="I197" s="1084"/>
      <c r="J197" s="1084"/>
      <c r="K197" s="1084"/>
      <c r="L197" s="1084"/>
      <c r="M197" s="1084"/>
      <c r="N197" s="1084"/>
      <c r="O197" s="1084"/>
      <c r="P197" s="1084"/>
      <c r="Q197" s="1084"/>
      <c r="R197" s="1084"/>
      <c r="S197" s="1084"/>
      <c r="T197" s="1084"/>
      <c r="U197" s="1086">
        <f t="shared" si="8"/>
        <v>100</v>
      </c>
      <c r="V197" s="1088"/>
    </row>
    <row r="198" spans="1:22" ht="25.5">
      <c r="A198" s="1082" t="s">
        <v>411</v>
      </c>
      <c r="B198" s="1083" t="s">
        <v>4287</v>
      </c>
      <c r="C198" s="1084">
        <v>1000</v>
      </c>
      <c r="D198" s="1084">
        <v>1000</v>
      </c>
      <c r="E198" s="1087" t="s">
        <v>4498</v>
      </c>
      <c r="F198" s="1084"/>
      <c r="G198" s="1084"/>
      <c r="H198" s="1084"/>
      <c r="I198" s="1084"/>
      <c r="J198" s="1084"/>
      <c r="K198" s="1084"/>
      <c r="L198" s="1084"/>
      <c r="M198" s="1084"/>
      <c r="N198" s="1084"/>
      <c r="O198" s="1084">
        <v>1000</v>
      </c>
      <c r="P198" s="1084">
        <v>1000</v>
      </c>
      <c r="Q198" s="1084"/>
      <c r="R198" s="1084"/>
      <c r="S198" s="1084"/>
      <c r="T198" s="1084"/>
      <c r="U198" s="1086">
        <f t="shared" si="8"/>
        <v>100</v>
      </c>
      <c r="V198" s="1088">
        <f>D198--F198-G198-H198-I198-J198-K198-L198-M198-N198-O198-R198-S198-T198</f>
        <v>0</v>
      </c>
    </row>
    <row r="199" spans="1:22">
      <c r="A199" s="1082" t="s">
        <v>411</v>
      </c>
      <c r="B199" s="1083" t="s">
        <v>2003</v>
      </c>
      <c r="C199" s="1084">
        <v>89723.782000000007</v>
      </c>
      <c r="D199" s="1084">
        <v>85018.454000000012</v>
      </c>
      <c r="E199" s="1085"/>
      <c r="F199" s="1084"/>
      <c r="G199" s="1084"/>
      <c r="H199" s="1084"/>
      <c r="I199" s="1084"/>
      <c r="J199" s="1084"/>
      <c r="K199" s="1084"/>
      <c r="L199" s="1084"/>
      <c r="M199" s="1084"/>
      <c r="N199" s="1084"/>
      <c r="O199" s="1084"/>
      <c r="P199" s="1084"/>
      <c r="Q199" s="1084"/>
      <c r="R199" s="1084"/>
      <c r="S199" s="1084"/>
      <c r="T199" s="1084"/>
      <c r="U199" s="1086">
        <f t="shared" si="8"/>
        <v>94.755762747495424</v>
      </c>
      <c r="V199" s="1088"/>
    </row>
    <row r="200" spans="1:22">
      <c r="A200" s="1082" t="s">
        <v>411</v>
      </c>
      <c r="B200" s="1083" t="s">
        <v>4315</v>
      </c>
      <c r="C200" s="1084">
        <v>8000</v>
      </c>
      <c r="D200" s="1084">
        <v>5765.558</v>
      </c>
      <c r="E200" s="1087" t="s">
        <v>4499</v>
      </c>
      <c r="F200" s="1084"/>
      <c r="G200" s="1084"/>
      <c r="H200" s="1084"/>
      <c r="I200" s="1084"/>
      <c r="J200" s="1084"/>
      <c r="K200" s="1084"/>
      <c r="L200" s="1084"/>
      <c r="M200" s="1084"/>
      <c r="N200" s="1084"/>
      <c r="O200" s="1084">
        <v>5765.558</v>
      </c>
      <c r="P200" s="1084">
        <v>5765.558</v>
      </c>
      <c r="Q200" s="1084"/>
      <c r="R200" s="1084"/>
      <c r="S200" s="1084"/>
      <c r="T200" s="1084"/>
      <c r="U200" s="1086">
        <f t="shared" si="8"/>
        <v>72.069475000000011</v>
      </c>
      <c r="V200" s="1088">
        <f>D200--F200-G200-H200-I200-J200-K200-L200-M200-N200-O200-R200-S200-T200</f>
        <v>0</v>
      </c>
    </row>
    <row r="201" spans="1:22">
      <c r="A201" s="1082" t="s">
        <v>411</v>
      </c>
      <c r="B201" s="1083" t="s">
        <v>2038</v>
      </c>
      <c r="C201" s="1084">
        <v>81723.782000000007</v>
      </c>
      <c r="D201" s="1084">
        <v>79252.896000000008</v>
      </c>
      <c r="E201" s="1087" t="s">
        <v>4500</v>
      </c>
      <c r="F201" s="1084"/>
      <c r="G201" s="1084"/>
      <c r="H201" s="1084"/>
      <c r="I201" s="1084"/>
      <c r="J201" s="1084"/>
      <c r="K201" s="1084"/>
      <c r="L201" s="1084"/>
      <c r="M201" s="1084"/>
      <c r="N201" s="1084"/>
      <c r="O201" s="1084">
        <v>79252.896000000008</v>
      </c>
      <c r="P201" s="1084">
        <v>79252.896000000008</v>
      </c>
      <c r="Q201" s="1084"/>
      <c r="R201" s="1084"/>
      <c r="S201" s="1084"/>
      <c r="T201" s="1084"/>
      <c r="U201" s="1086">
        <f t="shared" si="8"/>
        <v>96.976539827782332</v>
      </c>
      <c r="V201" s="1088">
        <f>D201--F201-G201-H201-I201-J201-K201-L201-M201-N201-O201-R201-S201-T201</f>
        <v>0</v>
      </c>
    </row>
    <row r="202" spans="1:22">
      <c r="A202" s="1070"/>
      <c r="B202" s="1071" t="s">
        <v>1976</v>
      </c>
      <c r="C202" s="1072">
        <v>8741</v>
      </c>
      <c r="D202" s="1072">
        <v>6695.9970000000003</v>
      </c>
      <c r="E202" s="1070"/>
      <c r="F202" s="1072"/>
      <c r="G202" s="1072"/>
      <c r="H202" s="1072"/>
      <c r="I202" s="1072"/>
      <c r="J202" s="1072"/>
      <c r="K202" s="1072"/>
      <c r="L202" s="1072"/>
      <c r="M202" s="1072"/>
      <c r="N202" s="1072"/>
      <c r="O202" s="1072"/>
      <c r="P202" s="1072"/>
      <c r="Q202" s="1072"/>
      <c r="R202" s="1072"/>
      <c r="S202" s="1072"/>
      <c r="T202" s="1072"/>
      <c r="U202" s="1074">
        <f t="shared" ref="U202:U265" si="10">D202/C202*100</f>
        <v>76.604473172405903</v>
      </c>
      <c r="V202" s="1088"/>
    </row>
    <row r="203" spans="1:22">
      <c r="A203" s="1077"/>
      <c r="B203" s="1078" t="s">
        <v>1977</v>
      </c>
      <c r="C203" s="1079">
        <v>141</v>
      </c>
      <c r="D203" s="1079">
        <v>140.577</v>
      </c>
      <c r="E203" s="1080"/>
      <c r="F203" s="1079"/>
      <c r="G203" s="1079"/>
      <c r="H203" s="1079"/>
      <c r="I203" s="1079"/>
      <c r="J203" s="1079"/>
      <c r="K203" s="1079"/>
      <c r="L203" s="1079"/>
      <c r="M203" s="1079"/>
      <c r="N203" s="1079"/>
      <c r="O203" s="1079"/>
      <c r="P203" s="1079"/>
      <c r="Q203" s="1079"/>
      <c r="R203" s="1079"/>
      <c r="S203" s="1079"/>
      <c r="T203" s="1079"/>
      <c r="U203" s="1081">
        <f t="shared" si="10"/>
        <v>99.7</v>
      </c>
      <c r="V203" s="1088"/>
    </row>
    <row r="204" spans="1:22">
      <c r="A204" s="1082" t="s">
        <v>411</v>
      </c>
      <c r="B204" s="1083" t="s">
        <v>1985</v>
      </c>
      <c r="C204" s="1084">
        <v>141</v>
      </c>
      <c r="D204" s="1084">
        <v>140.577</v>
      </c>
      <c r="E204" s="1085"/>
      <c r="F204" s="1084"/>
      <c r="G204" s="1084"/>
      <c r="H204" s="1084"/>
      <c r="I204" s="1084"/>
      <c r="J204" s="1084"/>
      <c r="K204" s="1084"/>
      <c r="L204" s="1084"/>
      <c r="M204" s="1084"/>
      <c r="N204" s="1084"/>
      <c r="O204" s="1084"/>
      <c r="P204" s="1084"/>
      <c r="Q204" s="1084"/>
      <c r="R204" s="1084"/>
      <c r="S204" s="1084"/>
      <c r="T204" s="1084"/>
      <c r="U204" s="1086">
        <f t="shared" si="10"/>
        <v>99.7</v>
      </c>
      <c r="V204" s="1088"/>
    </row>
    <row r="205" spans="1:22">
      <c r="A205" s="1082" t="s">
        <v>411</v>
      </c>
      <c r="B205" s="1083" t="s">
        <v>4229</v>
      </c>
      <c r="C205" s="1084">
        <v>67</v>
      </c>
      <c r="D205" s="1084">
        <v>66.576999999999998</v>
      </c>
      <c r="E205" s="1087" t="s">
        <v>4501</v>
      </c>
      <c r="F205" s="1084"/>
      <c r="G205" s="1084"/>
      <c r="H205" s="1084"/>
      <c r="I205" s="1084"/>
      <c r="J205" s="1084"/>
      <c r="K205" s="1084"/>
      <c r="L205" s="1084"/>
      <c r="M205" s="1084"/>
      <c r="N205" s="1084"/>
      <c r="O205" s="1084">
        <v>66.576999999999998</v>
      </c>
      <c r="P205" s="1084">
        <v>66.576999999999998</v>
      </c>
      <c r="Q205" s="1084"/>
      <c r="R205" s="1084"/>
      <c r="S205" s="1084"/>
      <c r="T205" s="1084"/>
      <c r="U205" s="1086">
        <f t="shared" si="10"/>
        <v>99.368656716417902</v>
      </c>
      <c r="V205" s="1088">
        <f>D205--F205-G205-H205-I205-J205-K205-L205-M205-N205-O205-R205-S205-T205</f>
        <v>0</v>
      </c>
    </row>
    <row r="206" spans="1:22">
      <c r="A206" s="1082" t="s">
        <v>411</v>
      </c>
      <c r="B206" s="1083" t="s">
        <v>4098</v>
      </c>
      <c r="C206" s="1084">
        <v>74</v>
      </c>
      <c r="D206" s="1084">
        <v>74</v>
      </c>
      <c r="E206" s="1087" t="s">
        <v>4493</v>
      </c>
      <c r="F206" s="1084"/>
      <c r="G206" s="1084"/>
      <c r="H206" s="1084"/>
      <c r="I206" s="1084"/>
      <c r="J206" s="1084"/>
      <c r="K206" s="1084"/>
      <c r="L206" s="1084"/>
      <c r="M206" s="1084"/>
      <c r="N206" s="1084"/>
      <c r="O206" s="1084">
        <v>74</v>
      </c>
      <c r="P206" s="1084">
        <v>74</v>
      </c>
      <c r="Q206" s="1084"/>
      <c r="R206" s="1084"/>
      <c r="S206" s="1084"/>
      <c r="T206" s="1084"/>
      <c r="U206" s="1086">
        <f t="shared" si="10"/>
        <v>100</v>
      </c>
      <c r="V206" s="1088">
        <f>D206--F206-G206-H206-I206-J206-K206-L206-M206-N206-O206-R206-S206-T206</f>
        <v>0</v>
      </c>
    </row>
    <row r="207" spans="1:22">
      <c r="A207" s="1077"/>
      <c r="B207" s="1078" t="s">
        <v>4395</v>
      </c>
      <c r="C207" s="1079">
        <v>6600</v>
      </c>
      <c r="D207" s="1079">
        <v>5646.317</v>
      </c>
      <c r="E207" s="1080"/>
      <c r="F207" s="1079"/>
      <c r="G207" s="1079"/>
      <c r="H207" s="1079"/>
      <c r="I207" s="1079"/>
      <c r="J207" s="1079"/>
      <c r="K207" s="1079"/>
      <c r="L207" s="1079"/>
      <c r="M207" s="1079"/>
      <c r="N207" s="1079"/>
      <c r="O207" s="1079"/>
      <c r="P207" s="1079"/>
      <c r="Q207" s="1079"/>
      <c r="R207" s="1079"/>
      <c r="S207" s="1079"/>
      <c r="T207" s="1079"/>
      <c r="U207" s="1081">
        <f t="shared" si="10"/>
        <v>85.55025757575757</v>
      </c>
      <c r="V207" s="1088"/>
    </row>
    <row r="208" spans="1:22">
      <c r="A208" s="1082" t="s">
        <v>411</v>
      </c>
      <c r="B208" s="1083" t="s">
        <v>4396</v>
      </c>
      <c r="C208" s="1084">
        <v>6600</v>
      </c>
      <c r="D208" s="1084">
        <v>5646.317</v>
      </c>
      <c r="E208" s="1085"/>
      <c r="F208" s="1084"/>
      <c r="G208" s="1084"/>
      <c r="H208" s="1084"/>
      <c r="I208" s="1084"/>
      <c r="J208" s="1084"/>
      <c r="K208" s="1084"/>
      <c r="L208" s="1084"/>
      <c r="M208" s="1084"/>
      <c r="N208" s="1084"/>
      <c r="O208" s="1084"/>
      <c r="P208" s="1084"/>
      <c r="Q208" s="1084"/>
      <c r="R208" s="1084"/>
      <c r="S208" s="1084"/>
      <c r="T208" s="1084"/>
      <c r="U208" s="1086">
        <f t="shared" si="10"/>
        <v>85.55025757575757</v>
      </c>
      <c r="V208" s="1088"/>
    </row>
    <row r="209" spans="1:22">
      <c r="A209" s="1082" t="s">
        <v>411</v>
      </c>
      <c r="B209" s="1083" t="s">
        <v>2038</v>
      </c>
      <c r="C209" s="1084">
        <v>4000</v>
      </c>
      <c r="D209" s="1084">
        <v>4000</v>
      </c>
      <c r="E209" s="1087" t="s">
        <v>4500</v>
      </c>
      <c r="F209" s="1084"/>
      <c r="G209" s="1084"/>
      <c r="H209" s="1084"/>
      <c r="I209" s="1084"/>
      <c r="J209" s="1084"/>
      <c r="K209" s="1084"/>
      <c r="L209" s="1084"/>
      <c r="M209" s="1084"/>
      <c r="N209" s="1084"/>
      <c r="O209" s="1084">
        <v>4000</v>
      </c>
      <c r="P209" s="1084">
        <v>4000</v>
      </c>
      <c r="Q209" s="1084"/>
      <c r="R209" s="1084"/>
      <c r="S209" s="1084"/>
      <c r="T209" s="1084"/>
      <c r="U209" s="1086">
        <f t="shared" si="10"/>
        <v>100</v>
      </c>
      <c r="V209" s="1088">
        <f>D209--F209-G209-H209-I209-J209-K209-L209-M209-N209-O209-R209-S209-T209</f>
        <v>0</v>
      </c>
    </row>
    <row r="210" spans="1:22" ht="25.5">
      <c r="A210" s="1082" t="s">
        <v>411</v>
      </c>
      <c r="B210" s="1083" t="s">
        <v>4247</v>
      </c>
      <c r="C210" s="1084">
        <v>500</v>
      </c>
      <c r="D210" s="1084">
        <v>497.98099999999999</v>
      </c>
      <c r="E210" s="1087" t="s">
        <v>4502</v>
      </c>
      <c r="F210" s="1084"/>
      <c r="G210" s="1084"/>
      <c r="H210" s="1084"/>
      <c r="I210" s="1084"/>
      <c r="J210" s="1084"/>
      <c r="K210" s="1084"/>
      <c r="L210" s="1084"/>
      <c r="M210" s="1084"/>
      <c r="N210" s="1084"/>
      <c r="O210" s="1084">
        <v>497.98099999999999</v>
      </c>
      <c r="P210" s="1084">
        <v>497.98099999999999</v>
      </c>
      <c r="Q210" s="1084"/>
      <c r="R210" s="1084"/>
      <c r="S210" s="1084"/>
      <c r="T210" s="1084"/>
      <c r="U210" s="1086">
        <f t="shared" si="10"/>
        <v>99.596199999999996</v>
      </c>
      <c r="V210" s="1088">
        <f>D210--F210-G210-H210-I210-J210-K210-L210-M210-N210-O210-R210-S210-T210</f>
        <v>0</v>
      </c>
    </row>
    <row r="211" spans="1:22" ht="25.5">
      <c r="A211" s="1082" t="s">
        <v>411</v>
      </c>
      <c r="B211" s="1083" t="s">
        <v>4245</v>
      </c>
      <c r="C211" s="1084">
        <v>1000</v>
      </c>
      <c r="D211" s="1084">
        <v>130</v>
      </c>
      <c r="E211" s="1087" t="s">
        <v>4503</v>
      </c>
      <c r="F211" s="1084"/>
      <c r="G211" s="1084"/>
      <c r="H211" s="1084"/>
      <c r="I211" s="1084"/>
      <c r="J211" s="1084"/>
      <c r="K211" s="1084"/>
      <c r="L211" s="1084"/>
      <c r="M211" s="1084"/>
      <c r="N211" s="1084"/>
      <c r="O211" s="1084">
        <v>130</v>
      </c>
      <c r="P211" s="1084">
        <v>130</v>
      </c>
      <c r="Q211" s="1084"/>
      <c r="R211" s="1084"/>
      <c r="S211" s="1084"/>
      <c r="T211" s="1084"/>
      <c r="U211" s="1086">
        <f t="shared" si="10"/>
        <v>13</v>
      </c>
      <c r="V211" s="1088">
        <f>D211--F211-G211-H211-I211-J211-K211-L211-M211-N211-O211-R211-S211-T211</f>
        <v>0</v>
      </c>
    </row>
    <row r="212" spans="1:22" ht="25.5">
      <c r="A212" s="1082" t="s">
        <v>411</v>
      </c>
      <c r="B212" s="1083" t="s">
        <v>4283</v>
      </c>
      <c r="C212" s="1084">
        <v>1100</v>
      </c>
      <c r="D212" s="1084">
        <v>1018.336</v>
      </c>
      <c r="E212" s="1087" t="s">
        <v>4504</v>
      </c>
      <c r="F212" s="1084"/>
      <c r="G212" s="1084"/>
      <c r="H212" s="1084"/>
      <c r="I212" s="1084"/>
      <c r="J212" s="1084"/>
      <c r="K212" s="1084"/>
      <c r="L212" s="1084"/>
      <c r="M212" s="1084"/>
      <c r="N212" s="1084"/>
      <c r="O212" s="1084">
        <v>1018.336</v>
      </c>
      <c r="P212" s="1084">
        <v>1018.336</v>
      </c>
      <c r="Q212" s="1084"/>
      <c r="R212" s="1084"/>
      <c r="S212" s="1084"/>
      <c r="T212" s="1084"/>
      <c r="U212" s="1086">
        <f t="shared" si="10"/>
        <v>92.576000000000008</v>
      </c>
      <c r="V212" s="1088">
        <f>D212--F212-G212-H212-I212-J212-K212-L212-M212-N212-O212-R212-S212-T212</f>
        <v>0</v>
      </c>
    </row>
    <row r="213" spans="1:22">
      <c r="A213" s="1077"/>
      <c r="B213" s="1078" t="s">
        <v>1979</v>
      </c>
      <c r="C213" s="1079">
        <v>2000</v>
      </c>
      <c r="D213" s="1079">
        <v>909.10299999999995</v>
      </c>
      <c r="E213" s="1080"/>
      <c r="F213" s="1079"/>
      <c r="G213" s="1079"/>
      <c r="H213" s="1079"/>
      <c r="I213" s="1079"/>
      <c r="J213" s="1079"/>
      <c r="K213" s="1079"/>
      <c r="L213" s="1079"/>
      <c r="M213" s="1079"/>
      <c r="N213" s="1079"/>
      <c r="O213" s="1079"/>
      <c r="P213" s="1079"/>
      <c r="Q213" s="1079"/>
      <c r="R213" s="1079"/>
      <c r="S213" s="1079"/>
      <c r="T213" s="1079"/>
      <c r="U213" s="1081">
        <f t="shared" si="10"/>
        <v>45.455150000000003</v>
      </c>
      <c r="V213" s="1088"/>
    </row>
    <row r="214" spans="1:22">
      <c r="A214" s="1082" t="s">
        <v>411</v>
      </c>
      <c r="B214" s="1083" t="s">
        <v>1987</v>
      </c>
      <c r="C214" s="1084">
        <v>2000</v>
      </c>
      <c r="D214" s="1084">
        <v>909.10299999999995</v>
      </c>
      <c r="E214" s="1085"/>
      <c r="F214" s="1084"/>
      <c r="G214" s="1084"/>
      <c r="H214" s="1084"/>
      <c r="I214" s="1084"/>
      <c r="J214" s="1084"/>
      <c r="K214" s="1084"/>
      <c r="L214" s="1084"/>
      <c r="M214" s="1084"/>
      <c r="N214" s="1084"/>
      <c r="O214" s="1084"/>
      <c r="P214" s="1084"/>
      <c r="Q214" s="1084"/>
      <c r="R214" s="1084"/>
      <c r="S214" s="1084"/>
      <c r="T214" s="1084"/>
      <c r="U214" s="1086">
        <f t="shared" si="10"/>
        <v>45.455150000000003</v>
      </c>
      <c r="V214" s="1088"/>
    </row>
    <row r="215" spans="1:22" ht="25.5">
      <c r="A215" s="1082" t="s">
        <v>411</v>
      </c>
      <c r="B215" s="1083" t="s">
        <v>4300</v>
      </c>
      <c r="C215" s="1084">
        <v>1000</v>
      </c>
      <c r="D215" s="1084">
        <v>0</v>
      </c>
      <c r="E215" s="1087" t="s">
        <v>4505</v>
      </c>
      <c r="F215" s="1084"/>
      <c r="G215" s="1084"/>
      <c r="H215" s="1084"/>
      <c r="I215" s="1084"/>
      <c r="J215" s="1084"/>
      <c r="K215" s="1084"/>
      <c r="L215" s="1084"/>
      <c r="M215" s="1084"/>
      <c r="N215" s="1084"/>
      <c r="O215" s="1084">
        <v>0</v>
      </c>
      <c r="P215" s="1084">
        <v>0</v>
      </c>
      <c r="Q215" s="1084"/>
      <c r="R215" s="1084"/>
      <c r="S215" s="1084"/>
      <c r="T215" s="1084"/>
      <c r="U215" s="1086">
        <f t="shared" si="10"/>
        <v>0</v>
      </c>
      <c r="V215" s="1088">
        <f>D215--F215-G215-H215-I215-J215-K215-L215-M215-N215-O215-R215-S215-T215</f>
        <v>0</v>
      </c>
    </row>
    <row r="216" spans="1:22" ht="38.25">
      <c r="A216" s="1082" t="s">
        <v>411</v>
      </c>
      <c r="B216" s="1083" t="s">
        <v>4292</v>
      </c>
      <c r="C216" s="1084">
        <v>1000</v>
      </c>
      <c r="D216" s="1084">
        <v>909.10299999999995</v>
      </c>
      <c r="E216" s="1087" t="s">
        <v>4506</v>
      </c>
      <c r="F216" s="1084"/>
      <c r="G216" s="1084"/>
      <c r="H216" s="1084"/>
      <c r="I216" s="1084"/>
      <c r="J216" s="1084"/>
      <c r="K216" s="1084"/>
      <c r="L216" s="1084"/>
      <c r="M216" s="1084"/>
      <c r="N216" s="1084"/>
      <c r="O216" s="1084">
        <v>909.10299999999995</v>
      </c>
      <c r="P216" s="1084">
        <v>909.10299999999995</v>
      </c>
      <c r="Q216" s="1084"/>
      <c r="R216" s="1084"/>
      <c r="S216" s="1084"/>
      <c r="T216" s="1084"/>
      <c r="U216" s="1086">
        <f t="shared" si="10"/>
        <v>90.910300000000007</v>
      </c>
      <c r="V216" s="1088">
        <f>D216--F216-G216-H216-I216-J216-K216-L216-M216-N216-O216-R216-S216-T216</f>
        <v>0</v>
      </c>
    </row>
    <row r="217" spans="1:22">
      <c r="A217" s="1070"/>
      <c r="B217" s="1071" t="s">
        <v>1980</v>
      </c>
      <c r="C217" s="1072">
        <v>1000</v>
      </c>
      <c r="D217" s="1072">
        <v>1000</v>
      </c>
      <c r="E217" s="1070"/>
      <c r="F217" s="1072"/>
      <c r="G217" s="1072"/>
      <c r="H217" s="1072"/>
      <c r="I217" s="1072"/>
      <c r="J217" s="1072"/>
      <c r="K217" s="1072"/>
      <c r="L217" s="1072"/>
      <c r="M217" s="1072"/>
      <c r="N217" s="1072"/>
      <c r="O217" s="1072"/>
      <c r="P217" s="1072"/>
      <c r="Q217" s="1072"/>
      <c r="R217" s="1072"/>
      <c r="S217" s="1072"/>
      <c r="T217" s="1072"/>
      <c r="U217" s="1074">
        <f t="shared" si="10"/>
        <v>100</v>
      </c>
      <c r="V217" s="1088"/>
    </row>
    <row r="218" spans="1:22">
      <c r="A218" s="1077"/>
      <c r="B218" s="1078" t="s">
        <v>4507</v>
      </c>
      <c r="C218" s="1079">
        <v>1000</v>
      </c>
      <c r="D218" s="1079">
        <v>1000</v>
      </c>
      <c r="E218" s="1080"/>
      <c r="F218" s="1079"/>
      <c r="G218" s="1079"/>
      <c r="H218" s="1079"/>
      <c r="I218" s="1079"/>
      <c r="J218" s="1079"/>
      <c r="K218" s="1079"/>
      <c r="L218" s="1079"/>
      <c r="M218" s="1079"/>
      <c r="N218" s="1079"/>
      <c r="O218" s="1079"/>
      <c r="P218" s="1079"/>
      <c r="Q218" s="1079"/>
      <c r="R218" s="1079"/>
      <c r="S218" s="1079"/>
      <c r="T218" s="1079"/>
      <c r="U218" s="1081">
        <f t="shared" si="10"/>
        <v>100</v>
      </c>
      <c r="V218" s="1088"/>
    </row>
    <row r="219" spans="1:22">
      <c r="A219" s="1082" t="s">
        <v>411</v>
      </c>
      <c r="B219" s="1083" t="s">
        <v>2035</v>
      </c>
      <c r="C219" s="1084">
        <v>1000</v>
      </c>
      <c r="D219" s="1084">
        <v>1000</v>
      </c>
      <c r="E219" s="1087" t="s">
        <v>4491</v>
      </c>
      <c r="F219" s="1084"/>
      <c r="G219" s="1084"/>
      <c r="H219" s="1084"/>
      <c r="I219" s="1084"/>
      <c r="J219" s="1084"/>
      <c r="K219" s="1084"/>
      <c r="L219" s="1084"/>
      <c r="M219" s="1084"/>
      <c r="N219" s="1084"/>
      <c r="O219" s="1084">
        <v>1000</v>
      </c>
      <c r="P219" s="1084">
        <v>1000</v>
      </c>
      <c r="Q219" s="1084"/>
      <c r="R219" s="1084"/>
      <c r="S219" s="1084"/>
      <c r="T219" s="1084"/>
      <c r="U219" s="1086">
        <f t="shared" si="10"/>
        <v>100</v>
      </c>
      <c r="V219" s="1088">
        <f>D219--F219-G219-H219-I219-J219-K219-L219-M219-N219-O219-R219-S219-T219</f>
        <v>0</v>
      </c>
    </row>
    <row r="220" spans="1:22">
      <c r="A220" s="1076" t="s">
        <v>1367</v>
      </c>
      <c r="B220" s="1071" t="s">
        <v>1370</v>
      </c>
      <c r="C220" s="1072">
        <v>65764.603143</v>
      </c>
      <c r="D220" s="1072">
        <v>60099.215874000001</v>
      </c>
      <c r="E220" s="1070"/>
      <c r="F220" s="1072"/>
      <c r="G220" s="1072"/>
      <c r="H220" s="1072"/>
      <c r="I220" s="1072"/>
      <c r="J220" s="1072"/>
      <c r="K220" s="1072"/>
      <c r="L220" s="1072"/>
      <c r="M220" s="1072"/>
      <c r="N220" s="1072"/>
      <c r="O220" s="1072"/>
      <c r="P220" s="1072"/>
      <c r="Q220" s="1072"/>
      <c r="R220" s="1072"/>
      <c r="S220" s="1072"/>
      <c r="T220" s="1072"/>
      <c r="U220" s="1074">
        <f t="shared" si="10"/>
        <v>91.385354737591811</v>
      </c>
      <c r="V220" s="1088"/>
    </row>
    <row r="221" spans="1:22" ht="25.5">
      <c r="A221" s="1070"/>
      <c r="B221" s="1071" t="s">
        <v>1954</v>
      </c>
      <c r="C221" s="1072">
        <v>37433.581285</v>
      </c>
      <c r="D221" s="1072">
        <v>35197.144784999997</v>
      </c>
      <c r="E221" s="1070"/>
      <c r="F221" s="1072"/>
      <c r="G221" s="1072"/>
      <c r="H221" s="1072"/>
      <c r="I221" s="1072"/>
      <c r="J221" s="1072"/>
      <c r="K221" s="1072"/>
      <c r="L221" s="1072"/>
      <c r="M221" s="1072"/>
      <c r="N221" s="1072"/>
      <c r="O221" s="1072"/>
      <c r="P221" s="1072"/>
      <c r="Q221" s="1072"/>
      <c r="R221" s="1072"/>
      <c r="S221" s="1072"/>
      <c r="T221" s="1072"/>
      <c r="U221" s="1074">
        <f t="shared" si="10"/>
        <v>94.025587658917999</v>
      </c>
      <c r="V221" s="1088"/>
    </row>
    <row r="222" spans="1:22">
      <c r="A222" s="1089" t="s">
        <v>570</v>
      </c>
      <c r="B222" s="1090" t="s">
        <v>1958</v>
      </c>
      <c r="C222" s="1079">
        <v>37433.581285</v>
      </c>
      <c r="D222" s="1079">
        <v>35197.144784999997</v>
      </c>
      <c r="E222" s="1080"/>
      <c r="F222" s="1079"/>
      <c r="G222" s="1079"/>
      <c r="H222" s="1079"/>
      <c r="I222" s="1079"/>
      <c r="J222" s="1079"/>
      <c r="K222" s="1079"/>
      <c r="L222" s="1079"/>
      <c r="M222" s="1079"/>
      <c r="N222" s="1079"/>
      <c r="O222" s="1079"/>
      <c r="P222" s="1079"/>
      <c r="Q222" s="1079"/>
      <c r="R222" s="1079"/>
      <c r="S222" s="1079"/>
      <c r="T222" s="1079"/>
      <c r="U222" s="1081">
        <f t="shared" si="10"/>
        <v>94.025587658917999</v>
      </c>
      <c r="V222" s="1088"/>
    </row>
    <row r="223" spans="1:22">
      <c r="A223" s="1082" t="s">
        <v>411</v>
      </c>
      <c r="B223" s="1083" t="s">
        <v>4077</v>
      </c>
      <c r="C223" s="1084">
        <v>21</v>
      </c>
      <c r="D223" s="1084">
        <v>20.824999999999999</v>
      </c>
      <c r="E223" s="1087" t="s">
        <v>4508</v>
      </c>
      <c r="F223" s="1084">
        <v>20.824999999999999</v>
      </c>
      <c r="G223" s="1084"/>
      <c r="H223" s="1084"/>
      <c r="I223" s="1084"/>
      <c r="J223" s="1084"/>
      <c r="K223" s="1084"/>
      <c r="L223" s="1084"/>
      <c r="M223" s="1084"/>
      <c r="N223" s="1084"/>
      <c r="O223" s="1084"/>
      <c r="P223" s="1084"/>
      <c r="Q223" s="1084"/>
      <c r="R223" s="1084"/>
      <c r="S223" s="1084"/>
      <c r="T223" s="1084"/>
      <c r="U223" s="1086">
        <f t="shared" si="10"/>
        <v>99.166666666666657</v>
      </c>
      <c r="V223" s="1088">
        <f t="shared" ref="V223:V247" si="11">D223-F223-G223-H223-I223-J223-K223-L223-M223-N223-O223-R223-S223-T223</f>
        <v>0</v>
      </c>
    </row>
    <row r="224" spans="1:22">
      <c r="A224" s="1082" t="s">
        <v>411</v>
      </c>
      <c r="B224" s="1083" t="s">
        <v>2040</v>
      </c>
      <c r="C224" s="1084">
        <v>1190.2844729999999</v>
      </c>
      <c r="D224" s="1084">
        <v>1190.2844729999999</v>
      </c>
      <c r="E224" s="1087" t="s">
        <v>4509</v>
      </c>
      <c r="F224" s="1084">
        <v>1190.2844729999999</v>
      </c>
      <c r="G224" s="1084"/>
      <c r="H224" s="1084"/>
      <c r="I224" s="1084"/>
      <c r="J224" s="1084"/>
      <c r="K224" s="1084"/>
      <c r="L224" s="1084"/>
      <c r="M224" s="1084"/>
      <c r="N224" s="1084"/>
      <c r="O224" s="1084"/>
      <c r="P224" s="1084"/>
      <c r="Q224" s="1084"/>
      <c r="R224" s="1084"/>
      <c r="S224" s="1084"/>
      <c r="T224" s="1084"/>
      <c r="U224" s="1086">
        <f t="shared" si="10"/>
        <v>100</v>
      </c>
      <c r="V224" s="1088">
        <f t="shared" si="11"/>
        <v>0</v>
      </c>
    </row>
    <row r="225" spans="1:22" ht="25.5">
      <c r="A225" s="1082" t="s">
        <v>411</v>
      </c>
      <c r="B225" s="1083" t="s">
        <v>2041</v>
      </c>
      <c r="C225" s="1084">
        <v>2200.4430000000002</v>
      </c>
      <c r="D225" s="1084">
        <v>2200.4430000000002</v>
      </c>
      <c r="E225" s="1087" t="s">
        <v>4510</v>
      </c>
      <c r="F225" s="1084">
        <v>2200.4430000000002</v>
      </c>
      <c r="G225" s="1084"/>
      <c r="H225" s="1084"/>
      <c r="I225" s="1084"/>
      <c r="J225" s="1084"/>
      <c r="K225" s="1084"/>
      <c r="L225" s="1084"/>
      <c r="M225" s="1084"/>
      <c r="N225" s="1084"/>
      <c r="O225" s="1084"/>
      <c r="P225" s="1084"/>
      <c r="Q225" s="1084"/>
      <c r="R225" s="1084"/>
      <c r="S225" s="1084"/>
      <c r="T225" s="1084"/>
      <c r="U225" s="1086">
        <f t="shared" si="10"/>
        <v>100</v>
      </c>
      <c r="V225" s="1088">
        <f t="shared" si="11"/>
        <v>0</v>
      </c>
    </row>
    <row r="226" spans="1:22">
      <c r="A226" s="1082" t="s">
        <v>411</v>
      </c>
      <c r="B226" s="1083" t="s">
        <v>2042</v>
      </c>
      <c r="C226" s="1084">
        <v>320</v>
      </c>
      <c r="D226" s="1084">
        <v>240.93100000000001</v>
      </c>
      <c r="E226" s="1087" t="s">
        <v>4511</v>
      </c>
      <c r="F226" s="1084">
        <v>240.93100000000001</v>
      </c>
      <c r="G226" s="1084"/>
      <c r="H226" s="1084"/>
      <c r="I226" s="1084"/>
      <c r="J226" s="1084"/>
      <c r="K226" s="1084"/>
      <c r="L226" s="1084"/>
      <c r="M226" s="1084"/>
      <c r="N226" s="1084"/>
      <c r="O226" s="1084"/>
      <c r="P226" s="1084"/>
      <c r="Q226" s="1084"/>
      <c r="R226" s="1084"/>
      <c r="S226" s="1084"/>
      <c r="T226" s="1084"/>
      <c r="U226" s="1086">
        <f t="shared" si="10"/>
        <v>75.290937499999998</v>
      </c>
      <c r="V226" s="1088">
        <f t="shared" si="11"/>
        <v>0</v>
      </c>
    </row>
    <row r="227" spans="1:22" ht="25.5">
      <c r="A227" s="1082" t="s">
        <v>411</v>
      </c>
      <c r="B227" s="1083" t="s">
        <v>2043</v>
      </c>
      <c r="C227" s="1084">
        <v>1029</v>
      </c>
      <c r="D227" s="1084">
        <v>909.40099999999995</v>
      </c>
      <c r="E227" s="1087" t="s">
        <v>4512</v>
      </c>
      <c r="F227" s="1084">
        <v>909.40099999999995</v>
      </c>
      <c r="G227" s="1084"/>
      <c r="H227" s="1084"/>
      <c r="I227" s="1084"/>
      <c r="J227" s="1084"/>
      <c r="K227" s="1084"/>
      <c r="L227" s="1084"/>
      <c r="M227" s="1084"/>
      <c r="N227" s="1084"/>
      <c r="O227" s="1084"/>
      <c r="P227" s="1084"/>
      <c r="Q227" s="1084"/>
      <c r="R227" s="1084"/>
      <c r="S227" s="1084"/>
      <c r="T227" s="1084"/>
      <c r="U227" s="1086">
        <f t="shared" si="10"/>
        <v>88.377162293488823</v>
      </c>
      <c r="V227" s="1088">
        <f t="shared" si="11"/>
        <v>0</v>
      </c>
    </row>
    <row r="228" spans="1:22" ht="25.5">
      <c r="A228" s="1082" t="s">
        <v>411</v>
      </c>
      <c r="B228" s="1083" t="s">
        <v>2044</v>
      </c>
      <c r="C228" s="1084">
        <v>771</v>
      </c>
      <c r="D228" s="1084">
        <v>670.80499999999995</v>
      </c>
      <c r="E228" s="1087" t="s">
        <v>4513</v>
      </c>
      <c r="F228" s="1084">
        <v>670.80499999999995</v>
      </c>
      <c r="G228" s="1084"/>
      <c r="H228" s="1084"/>
      <c r="I228" s="1084"/>
      <c r="J228" s="1084"/>
      <c r="K228" s="1084"/>
      <c r="L228" s="1084"/>
      <c r="M228" s="1084"/>
      <c r="N228" s="1084"/>
      <c r="O228" s="1084"/>
      <c r="P228" s="1084"/>
      <c r="Q228" s="1084"/>
      <c r="R228" s="1084"/>
      <c r="S228" s="1084"/>
      <c r="T228" s="1084"/>
      <c r="U228" s="1086">
        <f t="shared" si="10"/>
        <v>87.004539559014262</v>
      </c>
      <c r="V228" s="1088">
        <f t="shared" si="11"/>
        <v>0</v>
      </c>
    </row>
    <row r="229" spans="1:22" ht="25.5">
      <c r="A229" s="1082" t="s">
        <v>411</v>
      </c>
      <c r="B229" s="1083" t="s">
        <v>2045</v>
      </c>
      <c r="C229" s="1084">
        <v>1000</v>
      </c>
      <c r="D229" s="1084">
        <v>969.30200000000002</v>
      </c>
      <c r="E229" s="1087" t="s">
        <v>4514</v>
      </c>
      <c r="F229" s="1084">
        <v>969.30200000000002</v>
      </c>
      <c r="G229" s="1084"/>
      <c r="H229" s="1084"/>
      <c r="I229" s="1084"/>
      <c r="J229" s="1084"/>
      <c r="K229" s="1084"/>
      <c r="L229" s="1084"/>
      <c r="M229" s="1084"/>
      <c r="N229" s="1084"/>
      <c r="O229" s="1084"/>
      <c r="P229" s="1084"/>
      <c r="Q229" s="1084"/>
      <c r="R229" s="1084"/>
      <c r="S229" s="1084"/>
      <c r="T229" s="1084"/>
      <c r="U229" s="1086">
        <f t="shared" si="10"/>
        <v>96.930199999999999</v>
      </c>
      <c r="V229" s="1088">
        <f t="shared" si="11"/>
        <v>0</v>
      </c>
    </row>
    <row r="230" spans="1:22">
      <c r="A230" s="1082" t="s">
        <v>411</v>
      </c>
      <c r="B230" s="1083" t="s">
        <v>2046</v>
      </c>
      <c r="C230" s="1084">
        <v>136.53767400000001</v>
      </c>
      <c r="D230" s="1084">
        <v>136.53767400000001</v>
      </c>
      <c r="E230" s="1087" t="s">
        <v>4515</v>
      </c>
      <c r="F230" s="1084">
        <v>136.53767400000001</v>
      </c>
      <c r="G230" s="1084"/>
      <c r="H230" s="1084"/>
      <c r="I230" s="1084"/>
      <c r="J230" s="1084"/>
      <c r="K230" s="1084"/>
      <c r="L230" s="1084"/>
      <c r="M230" s="1084"/>
      <c r="N230" s="1084"/>
      <c r="O230" s="1084"/>
      <c r="P230" s="1084"/>
      <c r="Q230" s="1084"/>
      <c r="R230" s="1084"/>
      <c r="S230" s="1084"/>
      <c r="T230" s="1084"/>
      <c r="U230" s="1086">
        <f t="shared" si="10"/>
        <v>100</v>
      </c>
      <c r="V230" s="1088">
        <f t="shared" si="11"/>
        <v>0</v>
      </c>
    </row>
    <row r="231" spans="1:22" ht="25.5">
      <c r="A231" s="1082" t="s">
        <v>411</v>
      </c>
      <c r="B231" s="1083" t="s">
        <v>2047</v>
      </c>
      <c r="C231" s="1084">
        <v>1100</v>
      </c>
      <c r="D231" s="1084">
        <v>1100</v>
      </c>
      <c r="E231" s="1087" t="s">
        <v>4516</v>
      </c>
      <c r="F231" s="1084">
        <v>1100</v>
      </c>
      <c r="G231" s="1084"/>
      <c r="H231" s="1084"/>
      <c r="I231" s="1084"/>
      <c r="J231" s="1084"/>
      <c r="K231" s="1084"/>
      <c r="L231" s="1084"/>
      <c r="M231" s="1084"/>
      <c r="N231" s="1084"/>
      <c r="O231" s="1084"/>
      <c r="P231" s="1084"/>
      <c r="Q231" s="1084"/>
      <c r="R231" s="1084"/>
      <c r="S231" s="1084"/>
      <c r="T231" s="1084"/>
      <c r="U231" s="1086">
        <f t="shared" si="10"/>
        <v>100</v>
      </c>
      <c r="V231" s="1088">
        <f t="shared" si="11"/>
        <v>0</v>
      </c>
    </row>
    <row r="232" spans="1:22">
      <c r="A232" s="1082" t="s">
        <v>411</v>
      </c>
      <c r="B232" s="1083" t="s">
        <v>2048</v>
      </c>
      <c r="C232" s="1084">
        <v>1851</v>
      </c>
      <c r="D232" s="1084">
        <v>1851</v>
      </c>
      <c r="E232" s="1087" t="s">
        <v>4517</v>
      </c>
      <c r="F232" s="1084">
        <v>1851</v>
      </c>
      <c r="G232" s="1084"/>
      <c r="H232" s="1084"/>
      <c r="I232" s="1084"/>
      <c r="J232" s="1084"/>
      <c r="K232" s="1084"/>
      <c r="L232" s="1084"/>
      <c r="M232" s="1084"/>
      <c r="N232" s="1084"/>
      <c r="O232" s="1084"/>
      <c r="P232" s="1084"/>
      <c r="Q232" s="1084"/>
      <c r="R232" s="1084"/>
      <c r="S232" s="1084"/>
      <c r="T232" s="1084"/>
      <c r="U232" s="1086">
        <f t="shared" si="10"/>
        <v>100</v>
      </c>
      <c r="V232" s="1088">
        <f t="shared" si="11"/>
        <v>0</v>
      </c>
    </row>
    <row r="233" spans="1:22">
      <c r="A233" s="1082" t="s">
        <v>411</v>
      </c>
      <c r="B233" s="1083" t="s">
        <v>2049</v>
      </c>
      <c r="C233" s="1084">
        <v>2028</v>
      </c>
      <c r="D233" s="1084">
        <v>2028</v>
      </c>
      <c r="E233" s="1087" t="s">
        <v>4518</v>
      </c>
      <c r="F233" s="1084">
        <v>2028</v>
      </c>
      <c r="G233" s="1084"/>
      <c r="H233" s="1084"/>
      <c r="I233" s="1084"/>
      <c r="J233" s="1084"/>
      <c r="K233" s="1084"/>
      <c r="L233" s="1084"/>
      <c r="M233" s="1084"/>
      <c r="N233" s="1084"/>
      <c r="O233" s="1084"/>
      <c r="P233" s="1084"/>
      <c r="Q233" s="1084"/>
      <c r="R233" s="1084"/>
      <c r="S233" s="1084"/>
      <c r="T233" s="1084"/>
      <c r="U233" s="1086">
        <f t="shared" si="10"/>
        <v>100</v>
      </c>
      <c r="V233" s="1088">
        <f t="shared" si="11"/>
        <v>0</v>
      </c>
    </row>
    <row r="234" spans="1:22" ht="25.5">
      <c r="A234" s="1082" t="s">
        <v>411</v>
      </c>
      <c r="B234" s="1083" t="s">
        <v>2050</v>
      </c>
      <c r="C234" s="1084">
        <v>1504</v>
      </c>
      <c r="D234" s="1084">
        <v>1504</v>
      </c>
      <c r="E234" s="1087" t="s">
        <v>4519</v>
      </c>
      <c r="F234" s="1084">
        <v>1504</v>
      </c>
      <c r="G234" s="1084"/>
      <c r="H234" s="1084"/>
      <c r="I234" s="1084"/>
      <c r="J234" s="1084"/>
      <c r="K234" s="1084"/>
      <c r="L234" s="1084"/>
      <c r="M234" s="1084"/>
      <c r="N234" s="1084"/>
      <c r="O234" s="1084"/>
      <c r="P234" s="1084"/>
      <c r="Q234" s="1084"/>
      <c r="R234" s="1084"/>
      <c r="S234" s="1084"/>
      <c r="T234" s="1084"/>
      <c r="U234" s="1086">
        <f t="shared" si="10"/>
        <v>100</v>
      </c>
      <c r="V234" s="1088">
        <f t="shared" si="11"/>
        <v>0</v>
      </c>
    </row>
    <row r="235" spans="1:22" ht="25.5">
      <c r="A235" s="1082" t="s">
        <v>411</v>
      </c>
      <c r="B235" s="1083" t="s">
        <v>2051</v>
      </c>
      <c r="C235" s="1084">
        <v>3745.77</v>
      </c>
      <c r="D235" s="1084">
        <v>3560.232</v>
      </c>
      <c r="E235" s="1087" t="s">
        <v>4520</v>
      </c>
      <c r="F235" s="1084">
        <v>3560.232</v>
      </c>
      <c r="G235" s="1084"/>
      <c r="H235" s="1084"/>
      <c r="I235" s="1084"/>
      <c r="J235" s="1084"/>
      <c r="K235" s="1084"/>
      <c r="L235" s="1084"/>
      <c r="M235" s="1084"/>
      <c r="N235" s="1084"/>
      <c r="O235" s="1084"/>
      <c r="P235" s="1084"/>
      <c r="Q235" s="1084"/>
      <c r="R235" s="1084"/>
      <c r="S235" s="1084"/>
      <c r="T235" s="1084"/>
      <c r="U235" s="1086">
        <f t="shared" si="10"/>
        <v>95.046732714501957</v>
      </c>
      <c r="V235" s="1088">
        <f t="shared" si="11"/>
        <v>0</v>
      </c>
    </row>
    <row r="236" spans="1:22">
      <c r="A236" s="1082" t="s">
        <v>411</v>
      </c>
      <c r="B236" s="1083" t="s">
        <v>2053</v>
      </c>
      <c r="C236" s="1084">
        <v>1959.3921380000002</v>
      </c>
      <c r="D236" s="1084">
        <v>1959.3921380000002</v>
      </c>
      <c r="E236" s="1087" t="s">
        <v>4521</v>
      </c>
      <c r="F236" s="1084">
        <v>1959.3921380000002</v>
      </c>
      <c r="G236" s="1084"/>
      <c r="H236" s="1084"/>
      <c r="I236" s="1084"/>
      <c r="J236" s="1084"/>
      <c r="K236" s="1084"/>
      <c r="L236" s="1084"/>
      <c r="M236" s="1084"/>
      <c r="N236" s="1084"/>
      <c r="O236" s="1084"/>
      <c r="P236" s="1084"/>
      <c r="Q236" s="1084"/>
      <c r="R236" s="1084"/>
      <c r="S236" s="1084"/>
      <c r="T236" s="1084"/>
      <c r="U236" s="1086">
        <f t="shared" si="10"/>
        <v>100</v>
      </c>
      <c r="V236" s="1088">
        <f t="shared" si="11"/>
        <v>0</v>
      </c>
    </row>
    <row r="237" spans="1:22">
      <c r="A237" s="1082" t="s">
        <v>411</v>
      </c>
      <c r="B237" s="1083" t="s">
        <v>2054</v>
      </c>
      <c r="C237" s="1084">
        <v>2490</v>
      </c>
      <c r="D237" s="1084">
        <v>2490</v>
      </c>
      <c r="E237" s="1087" t="s">
        <v>4522</v>
      </c>
      <c r="F237" s="1084">
        <v>2490</v>
      </c>
      <c r="G237" s="1084"/>
      <c r="H237" s="1084"/>
      <c r="I237" s="1084"/>
      <c r="J237" s="1084"/>
      <c r="K237" s="1084"/>
      <c r="L237" s="1084"/>
      <c r="M237" s="1084"/>
      <c r="N237" s="1084"/>
      <c r="O237" s="1084"/>
      <c r="P237" s="1084"/>
      <c r="Q237" s="1084"/>
      <c r="R237" s="1084"/>
      <c r="S237" s="1084"/>
      <c r="T237" s="1084"/>
      <c r="U237" s="1086">
        <f t="shared" si="10"/>
        <v>100</v>
      </c>
      <c r="V237" s="1088">
        <f t="shared" si="11"/>
        <v>0</v>
      </c>
    </row>
    <row r="238" spans="1:22" ht="25.5">
      <c r="A238" s="1082" t="s">
        <v>411</v>
      </c>
      <c r="B238" s="1083" t="s">
        <v>2055</v>
      </c>
      <c r="C238" s="1084">
        <v>4255.1540000000005</v>
      </c>
      <c r="D238" s="1084">
        <v>4255.09</v>
      </c>
      <c r="E238" s="1087" t="s">
        <v>4523</v>
      </c>
      <c r="F238" s="1084">
        <v>4255.09</v>
      </c>
      <c r="G238" s="1084"/>
      <c r="H238" s="1084"/>
      <c r="I238" s="1084"/>
      <c r="J238" s="1084"/>
      <c r="K238" s="1084"/>
      <c r="L238" s="1084"/>
      <c r="M238" s="1084"/>
      <c r="N238" s="1084"/>
      <c r="O238" s="1084"/>
      <c r="P238" s="1084"/>
      <c r="Q238" s="1084"/>
      <c r="R238" s="1084"/>
      <c r="S238" s="1084"/>
      <c r="T238" s="1084"/>
      <c r="U238" s="1086">
        <f t="shared" si="10"/>
        <v>99.998495941627482</v>
      </c>
      <c r="V238" s="1088">
        <f t="shared" si="11"/>
        <v>0</v>
      </c>
    </row>
    <row r="239" spans="1:22">
      <c r="A239" s="1082" t="s">
        <v>411</v>
      </c>
      <c r="B239" s="1083" t="s">
        <v>2056</v>
      </c>
      <c r="C239" s="1084">
        <v>941</v>
      </c>
      <c r="D239" s="1084">
        <v>940.99149999999997</v>
      </c>
      <c r="E239" s="1087" t="s">
        <v>4524</v>
      </c>
      <c r="F239" s="1084">
        <v>940.99149999999997</v>
      </c>
      <c r="G239" s="1084"/>
      <c r="H239" s="1084"/>
      <c r="I239" s="1084"/>
      <c r="J239" s="1084"/>
      <c r="K239" s="1084"/>
      <c r="L239" s="1084"/>
      <c r="M239" s="1084"/>
      <c r="N239" s="1084"/>
      <c r="O239" s="1084"/>
      <c r="P239" s="1084"/>
      <c r="Q239" s="1084"/>
      <c r="R239" s="1084"/>
      <c r="S239" s="1084"/>
      <c r="T239" s="1084"/>
      <c r="U239" s="1086">
        <f t="shared" si="10"/>
        <v>99.999096705632311</v>
      </c>
      <c r="V239" s="1088">
        <f t="shared" si="11"/>
        <v>0</v>
      </c>
    </row>
    <row r="240" spans="1:22">
      <c r="A240" s="1082" t="s">
        <v>411</v>
      </c>
      <c r="B240" s="1083" t="s">
        <v>2130</v>
      </c>
      <c r="C240" s="1084">
        <v>1050</v>
      </c>
      <c r="D240" s="1084">
        <v>1050</v>
      </c>
      <c r="E240" s="1087" t="s">
        <v>4525</v>
      </c>
      <c r="F240" s="1084">
        <v>1050</v>
      </c>
      <c r="G240" s="1084"/>
      <c r="H240" s="1084"/>
      <c r="I240" s="1084"/>
      <c r="J240" s="1084"/>
      <c r="K240" s="1084"/>
      <c r="L240" s="1084"/>
      <c r="M240" s="1084"/>
      <c r="N240" s="1084"/>
      <c r="O240" s="1084"/>
      <c r="P240" s="1084"/>
      <c r="Q240" s="1084"/>
      <c r="R240" s="1084"/>
      <c r="S240" s="1084"/>
      <c r="T240" s="1084"/>
      <c r="U240" s="1086">
        <f t="shared" si="10"/>
        <v>100</v>
      </c>
      <c r="V240" s="1088">
        <f t="shared" si="11"/>
        <v>0</v>
      </c>
    </row>
    <row r="241" spans="1:22" ht="25.5">
      <c r="A241" s="1082" t="s">
        <v>411</v>
      </c>
      <c r="B241" s="1083" t="s">
        <v>2057</v>
      </c>
      <c r="C241" s="1084">
        <v>1067</v>
      </c>
      <c r="D241" s="1084">
        <v>1067</v>
      </c>
      <c r="E241" s="1087" t="s">
        <v>4526</v>
      </c>
      <c r="F241" s="1084">
        <v>1067</v>
      </c>
      <c r="G241" s="1084"/>
      <c r="H241" s="1084"/>
      <c r="I241" s="1084"/>
      <c r="J241" s="1084"/>
      <c r="K241" s="1084"/>
      <c r="L241" s="1084"/>
      <c r="M241" s="1084"/>
      <c r="N241" s="1084"/>
      <c r="O241" s="1084"/>
      <c r="P241" s="1084"/>
      <c r="Q241" s="1084"/>
      <c r="R241" s="1084"/>
      <c r="S241" s="1084"/>
      <c r="T241" s="1084"/>
      <c r="U241" s="1086">
        <f t="shared" si="10"/>
        <v>100</v>
      </c>
      <c r="V241" s="1088">
        <f t="shared" si="11"/>
        <v>0</v>
      </c>
    </row>
    <row r="242" spans="1:22" ht="25.5">
      <c r="A242" s="1082" t="s">
        <v>411</v>
      </c>
      <c r="B242" s="1083" t="s">
        <v>2059</v>
      </c>
      <c r="C242" s="1084">
        <v>1737</v>
      </c>
      <c r="D242" s="1084">
        <v>998</v>
      </c>
      <c r="E242" s="1087" t="s">
        <v>4527</v>
      </c>
      <c r="F242" s="1084">
        <v>998</v>
      </c>
      <c r="G242" s="1084"/>
      <c r="H242" s="1084"/>
      <c r="I242" s="1084"/>
      <c r="J242" s="1084"/>
      <c r="K242" s="1084"/>
      <c r="L242" s="1084"/>
      <c r="M242" s="1084"/>
      <c r="N242" s="1084"/>
      <c r="O242" s="1084"/>
      <c r="P242" s="1084"/>
      <c r="Q242" s="1084"/>
      <c r="R242" s="1084"/>
      <c r="S242" s="1084"/>
      <c r="T242" s="1084"/>
      <c r="U242" s="1086">
        <f t="shared" si="10"/>
        <v>57.455382843983884</v>
      </c>
      <c r="V242" s="1088">
        <f t="shared" si="11"/>
        <v>0</v>
      </c>
    </row>
    <row r="243" spans="1:22">
      <c r="A243" s="1082" t="s">
        <v>411</v>
      </c>
      <c r="B243" s="1083" t="s">
        <v>2060</v>
      </c>
      <c r="C243" s="1084">
        <v>1485</v>
      </c>
      <c r="D243" s="1084">
        <v>1455</v>
      </c>
      <c r="E243" s="1087" t="s">
        <v>4528</v>
      </c>
      <c r="F243" s="1084">
        <v>1455</v>
      </c>
      <c r="G243" s="1084"/>
      <c r="H243" s="1084"/>
      <c r="I243" s="1084"/>
      <c r="J243" s="1084"/>
      <c r="K243" s="1084"/>
      <c r="L243" s="1084"/>
      <c r="M243" s="1084"/>
      <c r="N243" s="1084"/>
      <c r="O243" s="1084"/>
      <c r="P243" s="1084"/>
      <c r="Q243" s="1084"/>
      <c r="R243" s="1084"/>
      <c r="S243" s="1084"/>
      <c r="T243" s="1084"/>
      <c r="U243" s="1086">
        <f t="shared" si="10"/>
        <v>97.979797979797979</v>
      </c>
      <c r="V243" s="1088">
        <f t="shared" si="11"/>
        <v>0</v>
      </c>
    </row>
    <row r="244" spans="1:22">
      <c r="A244" s="1082" t="s">
        <v>411</v>
      </c>
      <c r="B244" s="1083" t="s">
        <v>2061</v>
      </c>
      <c r="C244" s="1084">
        <v>1068</v>
      </c>
      <c r="D244" s="1084">
        <v>1068</v>
      </c>
      <c r="E244" s="1087" t="s">
        <v>4529</v>
      </c>
      <c r="F244" s="1084">
        <v>1068</v>
      </c>
      <c r="G244" s="1084"/>
      <c r="H244" s="1084"/>
      <c r="I244" s="1084"/>
      <c r="J244" s="1084"/>
      <c r="K244" s="1084"/>
      <c r="L244" s="1084"/>
      <c r="M244" s="1084"/>
      <c r="N244" s="1084"/>
      <c r="O244" s="1084"/>
      <c r="P244" s="1084"/>
      <c r="Q244" s="1084"/>
      <c r="R244" s="1084"/>
      <c r="S244" s="1084"/>
      <c r="T244" s="1084"/>
      <c r="U244" s="1086">
        <f t="shared" si="10"/>
        <v>100</v>
      </c>
      <c r="V244" s="1088">
        <f t="shared" si="11"/>
        <v>0</v>
      </c>
    </row>
    <row r="245" spans="1:22">
      <c r="A245" s="1082" t="s">
        <v>411</v>
      </c>
      <c r="B245" s="1083" t="s">
        <v>3984</v>
      </c>
      <c r="C245" s="1084">
        <v>1392</v>
      </c>
      <c r="D245" s="1084">
        <v>442</v>
      </c>
      <c r="E245" s="1087" t="s">
        <v>4530</v>
      </c>
      <c r="F245" s="1084">
        <v>442</v>
      </c>
      <c r="G245" s="1084"/>
      <c r="H245" s="1084"/>
      <c r="I245" s="1084"/>
      <c r="J245" s="1084"/>
      <c r="K245" s="1084"/>
      <c r="L245" s="1084"/>
      <c r="M245" s="1084"/>
      <c r="N245" s="1084"/>
      <c r="O245" s="1084"/>
      <c r="P245" s="1084"/>
      <c r="Q245" s="1084"/>
      <c r="R245" s="1084"/>
      <c r="S245" s="1084"/>
      <c r="T245" s="1084"/>
      <c r="U245" s="1086">
        <f t="shared" si="10"/>
        <v>31.752873563218394</v>
      </c>
      <c r="V245" s="1088">
        <f t="shared" si="11"/>
        <v>0</v>
      </c>
    </row>
    <row r="246" spans="1:22">
      <c r="A246" s="1082" t="s">
        <v>411</v>
      </c>
      <c r="B246" s="1083" t="s">
        <v>2062</v>
      </c>
      <c r="C246" s="1084">
        <v>2392</v>
      </c>
      <c r="D246" s="1084">
        <v>2392</v>
      </c>
      <c r="E246" s="1087" t="s">
        <v>4531</v>
      </c>
      <c r="F246" s="1084">
        <v>2392</v>
      </c>
      <c r="G246" s="1084"/>
      <c r="H246" s="1084"/>
      <c r="I246" s="1084"/>
      <c r="J246" s="1084"/>
      <c r="K246" s="1084"/>
      <c r="L246" s="1084"/>
      <c r="M246" s="1084"/>
      <c r="N246" s="1084"/>
      <c r="O246" s="1084"/>
      <c r="P246" s="1084"/>
      <c r="Q246" s="1084"/>
      <c r="R246" s="1084"/>
      <c r="S246" s="1084"/>
      <c r="T246" s="1084"/>
      <c r="U246" s="1086">
        <f t="shared" si="10"/>
        <v>100</v>
      </c>
      <c r="V246" s="1088">
        <f t="shared" si="11"/>
        <v>0</v>
      </c>
    </row>
    <row r="247" spans="1:22" ht="25.5">
      <c r="A247" s="1082" t="s">
        <v>411</v>
      </c>
      <c r="B247" s="1083" t="s">
        <v>4179</v>
      </c>
      <c r="C247" s="1084">
        <v>700</v>
      </c>
      <c r="D247" s="1084">
        <v>697.91</v>
      </c>
      <c r="E247" s="1087" t="s">
        <v>4532</v>
      </c>
      <c r="F247" s="1084">
        <v>697.91</v>
      </c>
      <c r="G247" s="1084"/>
      <c r="H247" s="1084"/>
      <c r="I247" s="1084"/>
      <c r="J247" s="1084"/>
      <c r="K247" s="1084"/>
      <c r="L247" s="1084"/>
      <c r="M247" s="1084"/>
      <c r="N247" s="1084"/>
      <c r="O247" s="1084"/>
      <c r="P247" s="1084"/>
      <c r="Q247" s="1084"/>
      <c r="R247" s="1084"/>
      <c r="S247" s="1084"/>
      <c r="T247" s="1084"/>
      <c r="U247" s="1086">
        <f t="shared" si="10"/>
        <v>99.701428571428565</v>
      </c>
      <c r="V247" s="1088">
        <f t="shared" si="11"/>
        <v>0</v>
      </c>
    </row>
    <row r="248" spans="1:22">
      <c r="A248" s="1070"/>
      <c r="B248" s="1071" t="s">
        <v>1971</v>
      </c>
      <c r="C248" s="1072">
        <v>10169.124857999999</v>
      </c>
      <c r="D248" s="1072">
        <v>9797.9742800000004</v>
      </c>
      <c r="E248" s="1070"/>
      <c r="F248" s="1072"/>
      <c r="G248" s="1072"/>
      <c r="H248" s="1072"/>
      <c r="I248" s="1072"/>
      <c r="J248" s="1072"/>
      <c r="K248" s="1072"/>
      <c r="L248" s="1072"/>
      <c r="M248" s="1072"/>
      <c r="N248" s="1072"/>
      <c r="O248" s="1072"/>
      <c r="P248" s="1072"/>
      <c r="Q248" s="1072"/>
      <c r="R248" s="1072"/>
      <c r="S248" s="1072"/>
      <c r="T248" s="1072"/>
      <c r="U248" s="1074">
        <f t="shared" si="10"/>
        <v>96.350221054587436</v>
      </c>
      <c r="V248" s="1088"/>
    </row>
    <row r="249" spans="1:22">
      <c r="A249" s="1089" t="s">
        <v>1972</v>
      </c>
      <c r="B249" s="1090" t="s">
        <v>1973</v>
      </c>
      <c r="C249" s="1079">
        <v>10169.124857999999</v>
      </c>
      <c r="D249" s="1079">
        <v>9797.9742800000004</v>
      </c>
      <c r="E249" s="1080"/>
      <c r="F249" s="1079"/>
      <c r="G249" s="1079"/>
      <c r="H249" s="1079"/>
      <c r="I249" s="1079"/>
      <c r="J249" s="1079"/>
      <c r="K249" s="1079"/>
      <c r="L249" s="1079"/>
      <c r="M249" s="1079"/>
      <c r="N249" s="1079"/>
      <c r="O249" s="1079"/>
      <c r="P249" s="1079"/>
      <c r="Q249" s="1079"/>
      <c r="R249" s="1079"/>
      <c r="S249" s="1079"/>
      <c r="T249" s="1079"/>
      <c r="U249" s="1081">
        <f t="shared" si="10"/>
        <v>96.350221054587436</v>
      </c>
      <c r="V249" s="1088"/>
    </row>
    <row r="250" spans="1:22" ht="25.5">
      <c r="A250" s="1082" t="s">
        <v>411</v>
      </c>
      <c r="B250" s="1083" t="s">
        <v>2063</v>
      </c>
      <c r="C250" s="1084">
        <v>10169.124857999999</v>
      </c>
      <c r="D250" s="1084">
        <v>9797.9742800000004</v>
      </c>
      <c r="E250" s="1085"/>
      <c r="F250" s="1084"/>
      <c r="G250" s="1084"/>
      <c r="H250" s="1084"/>
      <c r="I250" s="1084"/>
      <c r="J250" s="1084"/>
      <c r="K250" s="1084"/>
      <c r="L250" s="1084"/>
      <c r="M250" s="1084"/>
      <c r="N250" s="1084"/>
      <c r="O250" s="1084"/>
      <c r="P250" s="1084"/>
      <c r="Q250" s="1084"/>
      <c r="R250" s="1084"/>
      <c r="S250" s="1084"/>
      <c r="T250" s="1084"/>
      <c r="U250" s="1086">
        <f t="shared" si="10"/>
        <v>96.350221054587436</v>
      </c>
      <c r="V250" s="1088"/>
    </row>
    <row r="251" spans="1:22">
      <c r="A251" s="1082" t="s">
        <v>411</v>
      </c>
      <c r="B251" s="1083" t="s">
        <v>2064</v>
      </c>
      <c r="C251" s="1084">
        <v>10169.124857999999</v>
      </c>
      <c r="D251" s="1084">
        <v>9797.9742800000004</v>
      </c>
      <c r="E251" s="1087" t="s">
        <v>4533</v>
      </c>
      <c r="F251" s="1084"/>
      <c r="G251" s="1084"/>
      <c r="H251" s="1084"/>
      <c r="I251" s="1084"/>
      <c r="J251" s="1084"/>
      <c r="K251" s="1084"/>
      <c r="L251" s="1084"/>
      <c r="M251" s="1084"/>
      <c r="N251" s="1084"/>
      <c r="O251" s="1084"/>
      <c r="P251" s="1084"/>
      <c r="Q251" s="1084"/>
      <c r="R251" s="1084"/>
      <c r="S251" s="1084"/>
      <c r="T251" s="1084">
        <v>9797.9742800000004</v>
      </c>
      <c r="U251" s="1086">
        <f t="shared" si="10"/>
        <v>96.350221054587436</v>
      </c>
      <c r="V251" s="1088">
        <f>D251--F251-G251-H251-I251-J251-K251-L251-M251-N251-O251-R251-S251-T251</f>
        <v>0</v>
      </c>
    </row>
    <row r="252" spans="1:22">
      <c r="A252" s="1070"/>
      <c r="B252" s="1071" t="s">
        <v>1976</v>
      </c>
      <c r="C252" s="1072">
        <v>18161.897000000001</v>
      </c>
      <c r="D252" s="1072">
        <v>15104.096809000001</v>
      </c>
      <c r="E252" s="1070"/>
      <c r="F252" s="1072"/>
      <c r="G252" s="1072"/>
      <c r="H252" s="1072"/>
      <c r="I252" s="1072"/>
      <c r="J252" s="1072"/>
      <c r="K252" s="1072"/>
      <c r="L252" s="1072"/>
      <c r="M252" s="1072"/>
      <c r="N252" s="1072"/>
      <c r="O252" s="1072"/>
      <c r="P252" s="1072"/>
      <c r="Q252" s="1072"/>
      <c r="R252" s="1072"/>
      <c r="S252" s="1072"/>
      <c r="T252" s="1072"/>
      <c r="U252" s="1074">
        <f t="shared" si="10"/>
        <v>83.163651952216227</v>
      </c>
      <c r="V252" s="1088"/>
    </row>
    <row r="253" spans="1:22">
      <c r="A253" s="1077"/>
      <c r="B253" s="1078" t="s">
        <v>1979</v>
      </c>
      <c r="C253" s="1079">
        <v>18161.897000000001</v>
      </c>
      <c r="D253" s="1079">
        <v>15104.096809000001</v>
      </c>
      <c r="E253" s="1080"/>
      <c r="F253" s="1079"/>
      <c r="G253" s="1079"/>
      <c r="H253" s="1079"/>
      <c r="I253" s="1079"/>
      <c r="J253" s="1079"/>
      <c r="K253" s="1079"/>
      <c r="L253" s="1079"/>
      <c r="M253" s="1079"/>
      <c r="N253" s="1079"/>
      <c r="O253" s="1079"/>
      <c r="P253" s="1079"/>
      <c r="Q253" s="1079"/>
      <c r="R253" s="1079"/>
      <c r="S253" s="1079"/>
      <c r="T253" s="1079"/>
      <c r="U253" s="1081">
        <f t="shared" si="10"/>
        <v>83.163651952216227</v>
      </c>
      <c r="V253" s="1088"/>
    </row>
    <row r="254" spans="1:22">
      <c r="A254" s="1082" t="s">
        <v>411</v>
      </c>
      <c r="B254" s="1083" t="s">
        <v>1987</v>
      </c>
      <c r="C254" s="1084">
        <v>18161.897000000001</v>
      </c>
      <c r="D254" s="1084">
        <v>15104.096809000001</v>
      </c>
      <c r="E254" s="1085"/>
      <c r="F254" s="1084"/>
      <c r="G254" s="1084"/>
      <c r="H254" s="1084"/>
      <c r="I254" s="1084"/>
      <c r="J254" s="1084"/>
      <c r="K254" s="1084"/>
      <c r="L254" s="1084"/>
      <c r="M254" s="1084"/>
      <c r="N254" s="1084"/>
      <c r="O254" s="1084"/>
      <c r="P254" s="1084"/>
      <c r="Q254" s="1084"/>
      <c r="R254" s="1084"/>
      <c r="S254" s="1084"/>
      <c r="T254" s="1084"/>
      <c r="U254" s="1086">
        <f t="shared" si="10"/>
        <v>83.163651952216227</v>
      </c>
      <c r="V254" s="1088"/>
    </row>
    <row r="255" spans="1:22">
      <c r="A255" s="1082" t="s">
        <v>411</v>
      </c>
      <c r="B255" s="1083" t="s">
        <v>2052</v>
      </c>
      <c r="C255" s="1084">
        <v>2058</v>
      </c>
      <c r="D255" s="1084">
        <v>1964.1510000000001</v>
      </c>
      <c r="E255" s="1087" t="s">
        <v>4534</v>
      </c>
      <c r="F255" s="1084"/>
      <c r="G255" s="1084"/>
      <c r="H255" s="1084"/>
      <c r="I255" s="1084"/>
      <c r="J255" s="1084"/>
      <c r="K255" s="1084"/>
      <c r="L255" s="1084"/>
      <c r="M255" s="1084"/>
      <c r="N255" s="1084"/>
      <c r="O255" s="1084"/>
      <c r="P255" s="1084"/>
      <c r="Q255" s="1084"/>
      <c r="R255" s="1084"/>
      <c r="S255" s="1084"/>
      <c r="T255" s="1084">
        <v>1964.1510000000001</v>
      </c>
      <c r="U255" s="1086">
        <f t="shared" si="10"/>
        <v>95.439795918367352</v>
      </c>
      <c r="V255" s="1088">
        <f t="shared" ref="V255:V261" si="12">D255--F255-G255-H255-I255-J255-K255-L255-M255-N255-O255-R255-S255-T255</f>
        <v>0</v>
      </c>
    </row>
    <row r="256" spans="1:22">
      <c r="A256" s="1082" t="s">
        <v>411</v>
      </c>
      <c r="B256" s="1083" t="s">
        <v>2066</v>
      </c>
      <c r="C256" s="1084">
        <v>2430.1260000000002</v>
      </c>
      <c r="D256" s="1084">
        <v>2430.1260000000002</v>
      </c>
      <c r="E256" s="1087" t="s">
        <v>4535</v>
      </c>
      <c r="F256" s="1084"/>
      <c r="G256" s="1084"/>
      <c r="H256" s="1084"/>
      <c r="I256" s="1084"/>
      <c r="J256" s="1084"/>
      <c r="K256" s="1084"/>
      <c r="L256" s="1084"/>
      <c r="M256" s="1084"/>
      <c r="N256" s="1084"/>
      <c r="O256" s="1084"/>
      <c r="P256" s="1084"/>
      <c r="Q256" s="1084"/>
      <c r="R256" s="1084"/>
      <c r="S256" s="1084"/>
      <c r="T256" s="1084">
        <v>2430.1260000000002</v>
      </c>
      <c r="U256" s="1086">
        <f t="shared" si="10"/>
        <v>100</v>
      </c>
      <c r="V256" s="1088">
        <f t="shared" si="12"/>
        <v>0</v>
      </c>
    </row>
    <row r="257" spans="1:22" ht="25.5">
      <c r="A257" s="1082" t="s">
        <v>411</v>
      </c>
      <c r="B257" s="1083" t="s">
        <v>2058</v>
      </c>
      <c r="C257" s="1084">
        <v>3070</v>
      </c>
      <c r="D257" s="1084">
        <v>2467.3608089999998</v>
      </c>
      <c r="E257" s="1087" t="s">
        <v>4536</v>
      </c>
      <c r="F257" s="1084"/>
      <c r="G257" s="1084"/>
      <c r="H257" s="1084"/>
      <c r="I257" s="1084"/>
      <c r="J257" s="1084"/>
      <c r="K257" s="1084"/>
      <c r="L257" s="1084"/>
      <c r="M257" s="1084"/>
      <c r="N257" s="1084"/>
      <c r="O257" s="1084"/>
      <c r="P257" s="1084"/>
      <c r="Q257" s="1084"/>
      <c r="R257" s="1084"/>
      <c r="S257" s="1084"/>
      <c r="T257" s="1084">
        <v>2467.3608089999998</v>
      </c>
      <c r="U257" s="1086">
        <f t="shared" si="10"/>
        <v>80.370058925081423</v>
      </c>
      <c r="V257" s="1088">
        <f t="shared" si="12"/>
        <v>0</v>
      </c>
    </row>
    <row r="258" spans="1:22" ht="25.5">
      <c r="A258" s="1082" t="s">
        <v>411</v>
      </c>
      <c r="B258" s="1083" t="s">
        <v>2067</v>
      </c>
      <c r="C258" s="1084">
        <v>3300</v>
      </c>
      <c r="D258" s="1084">
        <v>3300</v>
      </c>
      <c r="E258" s="1087" t="s">
        <v>4537</v>
      </c>
      <c r="F258" s="1084"/>
      <c r="G258" s="1084"/>
      <c r="H258" s="1084"/>
      <c r="I258" s="1084"/>
      <c r="J258" s="1084"/>
      <c r="K258" s="1084"/>
      <c r="L258" s="1084"/>
      <c r="M258" s="1084"/>
      <c r="N258" s="1084"/>
      <c r="O258" s="1084"/>
      <c r="P258" s="1084"/>
      <c r="Q258" s="1084"/>
      <c r="R258" s="1084"/>
      <c r="S258" s="1084"/>
      <c r="T258" s="1084">
        <v>3300</v>
      </c>
      <c r="U258" s="1086">
        <f t="shared" si="10"/>
        <v>100</v>
      </c>
      <c r="V258" s="1088">
        <f t="shared" si="12"/>
        <v>0</v>
      </c>
    </row>
    <row r="259" spans="1:22" ht="25.5">
      <c r="A259" s="1082" t="s">
        <v>411</v>
      </c>
      <c r="B259" s="1083" t="s">
        <v>2068</v>
      </c>
      <c r="C259" s="1084">
        <v>3603.7710000000002</v>
      </c>
      <c r="D259" s="1084">
        <v>3544.0639999999999</v>
      </c>
      <c r="E259" s="1087" t="s">
        <v>4538</v>
      </c>
      <c r="F259" s="1084"/>
      <c r="G259" s="1084"/>
      <c r="H259" s="1084"/>
      <c r="I259" s="1084"/>
      <c r="J259" s="1084"/>
      <c r="K259" s="1084"/>
      <c r="L259" s="1084"/>
      <c r="M259" s="1084"/>
      <c r="N259" s="1084"/>
      <c r="O259" s="1084"/>
      <c r="P259" s="1084"/>
      <c r="Q259" s="1084"/>
      <c r="R259" s="1084"/>
      <c r="S259" s="1084"/>
      <c r="T259" s="1084">
        <v>3544.0639999999999</v>
      </c>
      <c r="U259" s="1086">
        <f t="shared" si="10"/>
        <v>98.343207712143737</v>
      </c>
      <c r="V259" s="1088">
        <f t="shared" si="12"/>
        <v>0</v>
      </c>
    </row>
    <row r="260" spans="1:22">
      <c r="A260" s="1082" t="s">
        <v>411</v>
      </c>
      <c r="B260" s="1083" t="s">
        <v>4194</v>
      </c>
      <c r="C260" s="1084">
        <v>2200</v>
      </c>
      <c r="D260" s="1084">
        <v>1216.6579999999999</v>
      </c>
      <c r="E260" s="1087" t="s">
        <v>4539</v>
      </c>
      <c r="F260" s="1084"/>
      <c r="G260" s="1084"/>
      <c r="H260" s="1084"/>
      <c r="I260" s="1084"/>
      <c r="J260" s="1084"/>
      <c r="K260" s="1084"/>
      <c r="L260" s="1084"/>
      <c r="M260" s="1084"/>
      <c r="N260" s="1084"/>
      <c r="O260" s="1084"/>
      <c r="P260" s="1084"/>
      <c r="Q260" s="1084"/>
      <c r="R260" s="1084"/>
      <c r="S260" s="1084"/>
      <c r="T260" s="1084">
        <v>1216.6579999999999</v>
      </c>
      <c r="U260" s="1086">
        <f t="shared" si="10"/>
        <v>55.30263636363636</v>
      </c>
      <c r="V260" s="1088">
        <f t="shared" si="12"/>
        <v>0</v>
      </c>
    </row>
    <row r="261" spans="1:22">
      <c r="A261" s="1082" t="s">
        <v>411</v>
      </c>
      <c r="B261" s="1083" t="s">
        <v>4203</v>
      </c>
      <c r="C261" s="1084">
        <v>1500</v>
      </c>
      <c r="D261" s="1084">
        <v>181.73699999999999</v>
      </c>
      <c r="E261" s="1087" t="s">
        <v>4540</v>
      </c>
      <c r="F261" s="1084"/>
      <c r="G261" s="1084"/>
      <c r="H261" s="1084"/>
      <c r="I261" s="1084"/>
      <c r="J261" s="1084"/>
      <c r="K261" s="1084"/>
      <c r="L261" s="1084"/>
      <c r="M261" s="1084"/>
      <c r="N261" s="1084"/>
      <c r="O261" s="1084"/>
      <c r="P261" s="1084"/>
      <c r="Q261" s="1084"/>
      <c r="R261" s="1084"/>
      <c r="S261" s="1084"/>
      <c r="T261" s="1084">
        <v>181.73699999999999</v>
      </c>
      <c r="U261" s="1086">
        <f t="shared" si="10"/>
        <v>12.1158</v>
      </c>
      <c r="V261" s="1088">
        <f t="shared" si="12"/>
        <v>0</v>
      </c>
    </row>
    <row r="262" spans="1:22">
      <c r="A262" s="1076" t="s">
        <v>491</v>
      </c>
      <c r="B262" s="1071" t="s">
        <v>492</v>
      </c>
      <c r="C262" s="1072">
        <v>37482.749338000001</v>
      </c>
      <c r="D262" s="1072">
        <v>28152.291815</v>
      </c>
      <c r="E262" s="1070"/>
      <c r="F262" s="1072"/>
      <c r="G262" s="1072"/>
      <c r="H262" s="1072"/>
      <c r="I262" s="1072"/>
      <c r="J262" s="1072"/>
      <c r="K262" s="1072"/>
      <c r="L262" s="1072"/>
      <c r="M262" s="1072"/>
      <c r="N262" s="1072"/>
      <c r="O262" s="1072"/>
      <c r="P262" s="1072"/>
      <c r="Q262" s="1072"/>
      <c r="R262" s="1072"/>
      <c r="S262" s="1072"/>
      <c r="T262" s="1072"/>
      <c r="U262" s="1074">
        <f t="shared" si="10"/>
        <v>75.107328870508482</v>
      </c>
      <c r="V262" s="1088"/>
    </row>
    <row r="263" spans="1:22" ht="25.5">
      <c r="A263" s="1070"/>
      <c r="B263" s="1071" t="s">
        <v>1954</v>
      </c>
      <c r="C263" s="1072">
        <v>11958.770338</v>
      </c>
      <c r="D263" s="1072">
        <v>9045.6504110000005</v>
      </c>
      <c r="E263" s="1070"/>
      <c r="F263" s="1072"/>
      <c r="G263" s="1072"/>
      <c r="H263" s="1072"/>
      <c r="I263" s="1072"/>
      <c r="J263" s="1072"/>
      <c r="K263" s="1072"/>
      <c r="L263" s="1072"/>
      <c r="M263" s="1072"/>
      <c r="N263" s="1072"/>
      <c r="O263" s="1072"/>
      <c r="P263" s="1072"/>
      <c r="Q263" s="1072"/>
      <c r="R263" s="1072"/>
      <c r="S263" s="1072"/>
      <c r="T263" s="1072"/>
      <c r="U263" s="1074">
        <f t="shared" si="10"/>
        <v>75.640305443919132</v>
      </c>
      <c r="V263" s="1088"/>
    </row>
    <row r="264" spans="1:22">
      <c r="A264" s="1089" t="s">
        <v>1247</v>
      </c>
      <c r="B264" s="1090" t="s">
        <v>1961</v>
      </c>
      <c r="C264" s="1079">
        <v>11958.770338</v>
      </c>
      <c r="D264" s="1079">
        <v>9045.6504110000005</v>
      </c>
      <c r="E264" s="1080"/>
      <c r="F264" s="1079"/>
      <c r="G264" s="1079"/>
      <c r="H264" s="1079"/>
      <c r="I264" s="1079"/>
      <c r="J264" s="1079"/>
      <c r="K264" s="1079"/>
      <c r="L264" s="1079"/>
      <c r="M264" s="1079"/>
      <c r="N264" s="1079"/>
      <c r="O264" s="1079"/>
      <c r="P264" s="1079"/>
      <c r="Q264" s="1079"/>
      <c r="R264" s="1079"/>
      <c r="S264" s="1079"/>
      <c r="T264" s="1079"/>
      <c r="U264" s="1081">
        <f t="shared" si="10"/>
        <v>75.640305443919132</v>
      </c>
      <c r="V264" s="1088"/>
    </row>
    <row r="265" spans="1:22">
      <c r="A265" s="1082" t="s">
        <v>411</v>
      </c>
      <c r="B265" s="1083" t="s">
        <v>4090</v>
      </c>
      <c r="C265" s="1084">
        <v>44</v>
      </c>
      <c r="D265" s="1084">
        <v>44</v>
      </c>
      <c r="E265" s="1087" t="s">
        <v>4541</v>
      </c>
      <c r="F265" s="1084"/>
      <c r="G265" s="1084"/>
      <c r="H265" s="1084"/>
      <c r="I265" s="1084"/>
      <c r="J265" s="1084">
        <v>44</v>
      </c>
      <c r="K265" s="1084"/>
      <c r="L265" s="1084"/>
      <c r="M265" s="1084"/>
      <c r="N265" s="1084"/>
      <c r="O265" s="1084"/>
      <c r="P265" s="1084"/>
      <c r="Q265" s="1084"/>
      <c r="R265" s="1084"/>
      <c r="S265" s="1084"/>
      <c r="T265" s="1084"/>
      <c r="U265" s="1086">
        <f t="shared" si="10"/>
        <v>100</v>
      </c>
      <c r="V265" s="1088">
        <f t="shared" ref="V265:V279" si="13">D265--F265-G265-H265-I265-J265-K265-L265-M265-N265-O265-R265-S265-T265</f>
        <v>0</v>
      </c>
    </row>
    <row r="266" spans="1:22">
      <c r="A266" s="1082" t="s">
        <v>411</v>
      </c>
      <c r="B266" s="1083" t="s">
        <v>2069</v>
      </c>
      <c r="C266" s="1084">
        <v>1605.805445</v>
      </c>
      <c r="D266" s="1084">
        <v>415.43389999999999</v>
      </c>
      <c r="E266" s="1087" t="s">
        <v>4542</v>
      </c>
      <c r="F266" s="1084"/>
      <c r="G266" s="1084"/>
      <c r="H266" s="1084"/>
      <c r="I266" s="1084"/>
      <c r="J266" s="1084">
        <v>415.43389999999999</v>
      </c>
      <c r="K266" s="1084"/>
      <c r="L266" s="1084"/>
      <c r="M266" s="1084"/>
      <c r="N266" s="1084"/>
      <c r="O266" s="1084"/>
      <c r="P266" s="1084"/>
      <c r="Q266" s="1084"/>
      <c r="R266" s="1084"/>
      <c r="S266" s="1084"/>
      <c r="T266" s="1084"/>
      <c r="U266" s="1086">
        <f t="shared" ref="U266:U329" si="14">D266/C266*100</f>
        <v>25.870749242602052</v>
      </c>
      <c r="V266" s="1088">
        <f t="shared" si="13"/>
        <v>0</v>
      </c>
    </row>
    <row r="267" spans="1:22">
      <c r="A267" s="1082" t="s">
        <v>411</v>
      </c>
      <c r="B267" s="1083" t="s">
        <v>4304</v>
      </c>
      <c r="C267" s="1084">
        <v>15.944000000000001</v>
      </c>
      <c r="D267" s="1084">
        <v>0.99299999999999999</v>
      </c>
      <c r="E267" s="1087" t="s">
        <v>4543</v>
      </c>
      <c r="F267" s="1084"/>
      <c r="G267" s="1084"/>
      <c r="H267" s="1084"/>
      <c r="I267" s="1084"/>
      <c r="J267" s="1084">
        <v>0.99299999999999999</v>
      </c>
      <c r="K267" s="1084"/>
      <c r="L267" s="1084"/>
      <c r="M267" s="1084"/>
      <c r="N267" s="1084"/>
      <c r="O267" s="1084"/>
      <c r="P267" s="1084"/>
      <c r="Q267" s="1084"/>
      <c r="R267" s="1084"/>
      <c r="S267" s="1084"/>
      <c r="T267" s="1084"/>
      <c r="U267" s="1086">
        <f t="shared" si="14"/>
        <v>6.2280481685900648</v>
      </c>
      <c r="V267" s="1088">
        <f t="shared" si="13"/>
        <v>0</v>
      </c>
    </row>
    <row r="268" spans="1:22">
      <c r="A268" s="1082" t="s">
        <v>411</v>
      </c>
      <c r="B268" s="1083" t="s">
        <v>4305</v>
      </c>
      <c r="C268" s="1084">
        <v>15.942</v>
      </c>
      <c r="D268" s="1084">
        <v>4.9150999999999998</v>
      </c>
      <c r="E268" s="1087" t="s">
        <v>4544</v>
      </c>
      <c r="F268" s="1084"/>
      <c r="G268" s="1084"/>
      <c r="H268" s="1084"/>
      <c r="I268" s="1084"/>
      <c r="J268" s="1084">
        <v>4.9150999999999998</v>
      </c>
      <c r="K268" s="1084"/>
      <c r="L268" s="1084"/>
      <c r="M268" s="1084"/>
      <c r="N268" s="1084"/>
      <c r="O268" s="1084"/>
      <c r="P268" s="1084"/>
      <c r="Q268" s="1084"/>
      <c r="R268" s="1084"/>
      <c r="S268" s="1084"/>
      <c r="T268" s="1084"/>
      <c r="U268" s="1086">
        <f t="shared" si="14"/>
        <v>30.831137874796134</v>
      </c>
      <c r="V268" s="1088">
        <f t="shared" si="13"/>
        <v>0</v>
      </c>
    </row>
    <row r="269" spans="1:22">
      <c r="A269" s="1082" t="s">
        <v>411</v>
      </c>
      <c r="B269" s="1083" t="s">
        <v>4306</v>
      </c>
      <c r="C269" s="1084">
        <v>15.956</v>
      </c>
      <c r="D269" s="1084">
        <v>4.1379000000000001</v>
      </c>
      <c r="E269" s="1087" t="s">
        <v>4545</v>
      </c>
      <c r="F269" s="1084"/>
      <c r="G269" s="1084"/>
      <c r="H269" s="1084"/>
      <c r="I269" s="1084"/>
      <c r="J269" s="1084">
        <v>4.1379000000000001</v>
      </c>
      <c r="K269" s="1084"/>
      <c r="L269" s="1084"/>
      <c r="M269" s="1084"/>
      <c r="N269" s="1084"/>
      <c r="O269" s="1084"/>
      <c r="P269" s="1084"/>
      <c r="Q269" s="1084"/>
      <c r="R269" s="1084"/>
      <c r="S269" s="1084"/>
      <c r="T269" s="1084"/>
      <c r="U269" s="1086">
        <f t="shared" si="14"/>
        <v>25.933191276009026</v>
      </c>
      <c r="V269" s="1088">
        <f t="shared" si="13"/>
        <v>0</v>
      </c>
    </row>
    <row r="270" spans="1:22">
      <c r="A270" s="1082" t="s">
        <v>411</v>
      </c>
      <c r="B270" s="1083" t="s">
        <v>2070</v>
      </c>
      <c r="C270" s="1084">
        <v>184</v>
      </c>
      <c r="D270" s="1084">
        <v>184</v>
      </c>
      <c r="E270" s="1087" t="s">
        <v>4546</v>
      </c>
      <c r="F270" s="1084"/>
      <c r="G270" s="1084"/>
      <c r="H270" s="1084"/>
      <c r="I270" s="1084"/>
      <c r="J270" s="1084">
        <v>184</v>
      </c>
      <c r="K270" s="1084"/>
      <c r="L270" s="1084"/>
      <c r="M270" s="1084"/>
      <c r="N270" s="1084"/>
      <c r="O270" s="1084"/>
      <c r="P270" s="1084"/>
      <c r="Q270" s="1084"/>
      <c r="R270" s="1084"/>
      <c r="S270" s="1084"/>
      <c r="T270" s="1084"/>
      <c r="U270" s="1086">
        <f t="shared" si="14"/>
        <v>100</v>
      </c>
      <c r="V270" s="1088">
        <f t="shared" si="13"/>
        <v>0</v>
      </c>
    </row>
    <row r="271" spans="1:22">
      <c r="A271" s="1082" t="s">
        <v>411</v>
      </c>
      <c r="B271" s="1083" t="s">
        <v>2072</v>
      </c>
      <c r="C271" s="1084">
        <v>84.637</v>
      </c>
      <c r="D271" s="1084">
        <v>60.109499999999997</v>
      </c>
      <c r="E271" s="1087" t="s">
        <v>4547</v>
      </c>
      <c r="F271" s="1084"/>
      <c r="G271" s="1084"/>
      <c r="H271" s="1084"/>
      <c r="I271" s="1084"/>
      <c r="J271" s="1084">
        <v>60.109499999999997</v>
      </c>
      <c r="K271" s="1084"/>
      <c r="L271" s="1084"/>
      <c r="M271" s="1084"/>
      <c r="N271" s="1084"/>
      <c r="O271" s="1084"/>
      <c r="P271" s="1084"/>
      <c r="Q271" s="1084"/>
      <c r="R271" s="1084"/>
      <c r="S271" s="1084"/>
      <c r="T271" s="1084"/>
      <c r="U271" s="1086">
        <f t="shared" si="14"/>
        <v>71.020357526849949</v>
      </c>
      <c r="V271" s="1088">
        <f t="shared" si="13"/>
        <v>0</v>
      </c>
    </row>
    <row r="272" spans="1:22">
      <c r="A272" s="1082" t="s">
        <v>411</v>
      </c>
      <c r="B272" s="1083" t="s">
        <v>2073</v>
      </c>
      <c r="C272" s="1084">
        <v>83.463999999999999</v>
      </c>
      <c r="D272" s="1084">
        <v>52.856000000000002</v>
      </c>
      <c r="E272" s="1087" t="s">
        <v>4548</v>
      </c>
      <c r="F272" s="1084"/>
      <c r="G272" s="1084"/>
      <c r="H272" s="1084"/>
      <c r="I272" s="1084"/>
      <c r="J272" s="1084">
        <v>52.856000000000002</v>
      </c>
      <c r="K272" s="1084"/>
      <c r="L272" s="1084"/>
      <c r="M272" s="1084"/>
      <c r="N272" s="1084"/>
      <c r="O272" s="1084"/>
      <c r="P272" s="1084"/>
      <c r="Q272" s="1084"/>
      <c r="R272" s="1084"/>
      <c r="S272" s="1084"/>
      <c r="T272" s="1084"/>
      <c r="U272" s="1086">
        <f t="shared" si="14"/>
        <v>63.327901849899362</v>
      </c>
      <c r="V272" s="1088">
        <f t="shared" si="13"/>
        <v>0</v>
      </c>
    </row>
    <row r="273" spans="1:22">
      <c r="A273" s="1082" t="s">
        <v>411</v>
      </c>
      <c r="B273" s="1083" t="s">
        <v>2074</v>
      </c>
      <c r="C273" s="1084">
        <v>230.54689300000001</v>
      </c>
      <c r="D273" s="1084">
        <v>194.333584</v>
      </c>
      <c r="E273" s="1087" t="s">
        <v>4549</v>
      </c>
      <c r="F273" s="1084"/>
      <c r="G273" s="1084"/>
      <c r="H273" s="1084"/>
      <c r="I273" s="1084"/>
      <c r="J273" s="1084">
        <v>194.333584</v>
      </c>
      <c r="K273" s="1084"/>
      <c r="L273" s="1084"/>
      <c r="M273" s="1084"/>
      <c r="N273" s="1084"/>
      <c r="O273" s="1084"/>
      <c r="P273" s="1084"/>
      <c r="Q273" s="1084"/>
      <c r="R273" s="1084"/>
      <c r="S273" s="1084"/>
      <c r="T273" s="1084"/>
      <c r="U273" s="1086">
        <f t="shared" si="14"/>
        <v>84.292432429353966</v>
      </c>
      <c r="V273" s="1088">
        <f t="shared" si="13"/>
        <v>0</v>
      </c>
    </row>
    <row r="274" spans="1:22">
      <c r="A274" s="1082" t="s">
        <v>411</v>
      </c>
      <c r="B274" s="1083" t="s">
        <v>2075</v>
      </c>
      <c r="C274" s="1084">
        <v>103.47499999999999</v>
      </c>
      <c r="D274" s="1084">
        <v>51.512915999999997</v>
      </c>
      <c r="E274" s="1087" t="s">
        <v>4550</v>
      </c>
      <c r="F274" s="1084"/>
      <c r="G274" s="1084"/>
      <c r="H274" s="1084"/>
      <c r="I274" s="1084"/>
      <c r="J274" s="1084">
        <v>51.512915999999997</v>
      </c>
      <c r="K274" s="1084"/>
      <c r="L274" s="1084"/>
      <c r="M274" s="1084"/>
      <c r="N274" s="1084"/>
      <c r="O274" s="1084"/>
      <c r="P274" s="1084"/>
      <c r="Q274" s="1084"/>
      <c r="R274" s="1084"/>
      <c r="S274" s="1084"/>
      <c r="T274" s="1084"/>
      <c r="U274" s="1086">
        <f t="shared" si="14"/>
        <v>49.782958202464364</v>
      </c>
      <c r="V274" s="1088">
        <f t="shared" si="13"/>
        <v>0</v>
      </c>
    </row>
    <row r="275" spans="1:22" ht="25.5">
      <c r="A275" s="1082" t="s">
        <v>411</v>
      </c>
      <c r="B275" s="1083" t="s">
        <v>2076</v>
      </c>
      <c r="C275" s="1084">
        <v>3250</v>
      </c>
      <c r="D275" s="1084">
        <v>3239.2678259999998</v>
      </c>
      <c r="E275" s="1087" t="s">
        <v>4551</v>
      </c>
      <c r="F275" s="1084"/>
      <c r="G275" s="1084"/>
      <c r="H275" s="1084"/>
      <c r="I275" s="1084"/>
      <c r="J275" s="1084">
        <v>3239.2678259999998</v>
      </c>
      <c r="K275" s="1084"/>
      <c r="L275" s="1084"/>
      <c r="M275" s="1084"/>
      <c r="N275" s="1084"/>
      <c r="O275" s="1084"/>
      <c r="P275" s="1084"/>
      <c r="Q275" s="1084"/>
      <c r="R275" s="1084"/>
      <c r="S275" s="1084"/>
      <c r="T275" s="1084"/>
      <c r="U275" s="1086">
        <f t="shared" si="14"/>
        <v>99.669779261538466</v>
      </c>
      <c r="V275" s="1088">
        <f t="shared" si="13"/>
        <v>0</v>
      </c>
    </row>
    <row r="276" spans="1:22">
      <c r="A276" s="1082" t="s">
        <v>411</v>
      </c>
      <c r="B276" s="1083" t="s">
        <v>2077</v>
      </c>
      <c r="C276" s="1084">
        <v>2151</v>
      </c>
      <c r="D276" s="1084">
        <v>2151</v>
      </c>
      <c r="E276" s="1087" t="s">
        <v>4552</v>
      </c>
      <c r="F276" s="1084"/>
      <c r="G276" s="1084"/>
      <c r="H276" s="1084"/>
      <c r="I276" s="1084"/>
      <c r="J276" s="1084">
        <v>2151</v>
      </c>
      <c r="K276" s="1084"/>
      <c r="L276" s="1084"/>
      <c r="M276" s="1084"/>
      <c r="N276" s="1084"/>
      <c r="O276" s="1084"/>
      <c r="P276" s="1084"/>
      <c r="Q276" s="1084"/>
      <c r="R276" s="1084"/>
      <c r="S276" s="1084"/>
      <c r="T276" s="1084"/>
      <c r="U276" s="1086">
        <f t="shared" si="14"/>
        <v>100</v>
      </c>
      <c r="V276" s="1088">
        <f t="shared" si="13"/>
        <v>0</v>
      </c>
    </row>
    <row r="277" spans="1:22">
      <c r="A277" s="1082" t="s">
        <v>411</v>
      </c>
      <c r="B277" s="1083" t="s">
        <v>2078</v>
      </c>
      <c r="C277" s="1084">
        <v>1122</v>
      </c>
      <c r="D277" s="1084">
        <v>1122</v>
      </c>
      <c r="E277" s="1087" t="s">
        <v>4553</v>
      </c>
      <c r="F277" s="1084"/>
      <c r="G277" s="1084"/>
      <c r="H277" s="1084"/>
      <c r="I277" s="1084"/>
      <c r="J277" s="1084">
        <v>1122</v>
      </c>
      <c r="K277" s="1084"/>
      <c r="L277" s="1084"/>
      <c r="M277" s="1084"/>
      <c r="N277" s="1084"/>
      <c r="O277" s="1084"/>
      <c r="P277" s="1084"/>
      <c r="Q277" s="1084"/>
      <c r="R277" s="1084"/>
      <c r="S277" s="1084"/>
      <c r="T277" s="1084"/>
      <c r="U277" s="1086">
        <f t="shared" si="14"/>
        <v>100</v>
      </c>
      <c r="V277" s="1088">
        <f t="shared" si="13"/>
        <v>0</v>
      </c>
    </row>
    <row r="278" spans="1:22">
      <c r="A278" s="1082" t="s">
        <v>411</v>
      </c>
      <c r="B278" s="1083" t="s">
        <v>2079</v>
      </c>
      <c r="C278" s="1084">
        <v>1525</v>
      </c>
      <c r="D278" s="1084">
        <v>1521.0906849999999</v>
      </c>
      <c r="E278" s="1087" t="s">
        <v>4554</v>
      </c>
      <c r="F278" s="1084"/>
      <c r="G278" s="1084"/>
      <c r="H278" s="1084"/>
      <c r="I278" s="1084"/>
      <c r="J278" s="1084">
        <v>1521.0906849999999</v>
      </c>
      <c r="K278" s="1084"/>
      <c r="L278" s="1084"/>
      <c r="M278" s="1084"/>
      <c r="N278" s="1084"/>
      <c r="O278" s="1084"/>
      <c r="P278" s="1084"/>
      <c r="Q278" s="1084"/>
      <c r="R278" s="1084"/>
      <c r="S278" s="1084"/>
      <c r="T278" s="1084"/>
      <c r="U278" s="1086">
        <f t="shared" si="14"/>
        <v>99.743651475409834</v>
      </c>
      <c r="V278" s="1088">
        <f t="shared" si="13"/>
        <v>0</v>
      </c>
    </row>
    <row r="279" spans="1:22">
      <c r="A279" s="1082" t="s">
        <v>411</v>
      </c>
      <c r="B279" s="1083" t="s">
        <v>2080</v>
      </c>
      <c r="C279" s="1084">
        <v>1527</v>
      </c>
      <c r="D279" s="1084">
        <v>0</v>
      </c>
      <c r="E279" s="1087" t="s">
        <v>4555</v>
      </c>
      <c r="F279" s="1084"/>
      <c r="G279" s="1084"/>
      <c r="H279" s="1084"/>
      <c r="I279" s="1084"/>
      <c r="J279" s="1084">
        <v>0</v>
      </c>
      <c r="K279" s="1084"/>
      <c r="L279" s="1084"/>
      <c r="M279" s="1084"/>
      <c r="N279" s="1084"/>
      <c r="O279" s="1084"/>
      <c r="P279" s="1084"/>
      <c r="Q279" s="1084"/>
      <c r="R279" s="1084"/>
      <c r="S279" s="1084"/>
      <c r="T279" s="1084"/>
      <c r="U279" s="1086">
        <f t="shared" si="14"/>
        <v>0</v>
      </c>
      <c r="V279" s="1088">
        <f t="shared" si="13"/>
        <v>0</v>
      </c>
    </row>
    <row r="280" spans="1:22">
      <c r="A280" s="1070"/>
      <c r="B280" s="1071" t="s">
        <v>1971</v>
      </c>
      <c r="C280" s="1072">
        <v>16169.978999999999</v>
      </c>
      <c r="D280" s="1072">
        <v>12371.493999999999</v>
      </c>
      <c r="E280" s="1070"/>
      <c r="F280" s="1072"/>
      <c r="G280" s="1072"/>
      <c r="H280" s="1072"/>
      <c r="I280" s="1072"/>
      <c r="J280" s="1072"/>
      <c r="K280" s="1072"/>
      <c r="L280" s="1072"/>
      <c r="M280" s="1072"/>
      <c r="N280" s="1072"/>
      <c r="O280" s="1072"/>
      <c r="P280" s="1072"/>
      <c r="Q280" s="1072"/>
      <c r="R280" s="1072"/>
      <c r="S280" s="1072"/>
      <c r="T280" s="1072"/>
      <c r="U280" s="1074">
        <f t="shared" si="14"/>
        <v>76.509029479877483</v>
      </c>
      <c r="V280" s="1088"/>
    </row>
    <row r="281" spans="1:22">
      <c r="A281" s="1089" t="s">
        <v>1972</v>
      </c>
      <c r="B281" s="1090" t="s">
        <v>1973</v>
      </c>
      <c r="C281" s="1079">
        <v>16169.978999999999</v>
      </c>
      <c r="D281" s="1079">
        <v>12371.493999999999</v>
      </c>
      <c r="E281" s="1080"/>
      <c r="F281" s="1079"/>
      <c r="G281" s="1079"/>
      <c r="H281" s="1079"/>
      <c r="I281" s="1079"/>
      <c r="J281" s="1079"/>
      <c r="K281" s="1079"/>
      <c r="L281" s="1079"/>
      <c r="M281" s="1079"/>
      <c r="N281" s="1079"/>
      <c r="O281" s="1079"/>
      <c r="P281" s="1079"/>
      <c r="Q281" s="1079"/>
      <c r="R281" s="1079"/>
      <c r="S281" s="1079"/>
      <c r="T281" s="1079"/>
      <c r="U281" s="1081">
        <f t="shared" si="14"/>
        <v>76.509029479877483</v>
      </c>
      <c r="V281" s="1088"/>
    </row>
    <row r="282" spans="1:22">
      <c r="A282" s="1082" t="s">
        <v>411</v>
      </c>
      <c r="B282" s="1083" t="s">
        <v>2081</v>
      </c>
      <c r="C282" s="1084">
        <v>16169.978999999999</v>
      </c>
      <c r="D282" s="1084">
        <v>12371.493999999999</v>
      </c>
      <c r="E282" s="1085"/>
      <c r="F282" s="1084"/>
      <c r="G282" s="1084"/>
      <c r="H282" s="1084"/>
      <c r="I282" s="1084"/>
      <c r="J282" s="1084"/>
      <c r="K282" s="1084"/>
      <c r="L282" s="1084"/>
      <c r="M282" s="1084"/>
      <c r="N282" s="1084"/>
      <c r="O282" s="1084"/>
      <c r="P282" s="1084"/>
      <c r="Q282" s="1084"/>
      <c r="R282" s="1084"/>
      <c r="S282" s="1084"/>
      <c r="T282" s="1084"/>
      <c r="U282" s="1086">
        <f t="shared" si="14"/>
        <v>76.509029479877483</v>
      </c>
      <c r="V282" s="1088"/>
    </row>
    <row r="283" spans="1:22">
      <c r="A283" s="1082" t="s">
        <v>411</v>
      </c>
      <c r="B283" s="1083" t="s">
        <v>2071</v>
      </c>
      <c r="C283" s="1084">
        <v>16169.978999999999</v>
      </c>
      <c r="D283" s="1084">
        <v>12371.493999999999</v>
      </c>
      <c r="E283" s="1087" t="s">
        <v>4556</v>
      </c>
      <c r="F283" s="1084"/>
      <c r="G283" s="1084"/>
      <c r="H283" s="1084"/>
      <c r="I283" s="1084"/>
      <c r="J283" s="1084"/>
      <c r="K283" s="1084"/>
      <c r="L283" s="1084"/>
      <c r="M283" s="1084"/>
      <c r="N283" s="1084"/>
      <c r="O283" s="1084"/>
      <c r="P283" s="1084"/>
      <c r="Q283" s="1084"/>
      <c r="R283" s="1084"/>
      <c r="S283" s="1084"/>
      <c r="T283" s="1084">
        <v>12371.493999999999</v>
      </c>
      <c r="U283" s="1086">
        <f t="shared" si="14"/>
        <v>76.509029479877483</v>
      </c>
      <c r="V283" s="1088">
        <f>D283--F283-G283-H283-I283-J283-K283-L283-M283-N283-O283-R283-S283-T283</f>
        <v>0</v>
      </c>
    </row>
    <row r="284" spans="1:22">
      <c r="A284" s="1070"/>
      <c r="B284" s="1071" t="s">
        <v>1976</v>
      </c>
      <c r="C284" s="1072">
        <v>6354</v>
      </c>
      <c r="D284" s="1072">
        <v>6110.4244040000003</v>
      </c>
      <c r="E284" s="1070"/>
      <c r="F284" s="1072"/>
      <c r="G284" s="1072"/>
      <c r="H284" s="1072"/>
      <c r="I284" s="1072"/>
      <c r="J284" s="1072"/>
      <c r="K284" s="1072"/>
      <c r="L284" s="1072"/>
      <c r="M284" s="1072"/>
      <c r="N284" s="1072"/>
      <c r="O284" s="1072"/>
      <c r="P284" s="1072"/>
      <c r="Q284" s="1072"/>
      <c r="R284" s="1072"/>
      <c r="S284" s="1072"/>
      <c r="T284" s="1072"/>
      <c r="U284" s="1074">
        <f t="shared" si="14"/>
        <v>96.166578596159908</v>
      </c>
      <c r="V284" s="1088"/>
    </row>
    <row r="285" spans="1:22">
      <c r="A285" s="1077"/>
      <c r="B285" s="1078" t="s">
        <v>1979</v>
      </c>
      <c r="C285" s="1079">
        <v>6354</v>
      </c>
      <c r="D285" s="1079">
        <v>6110.4244040000003</v>
      </c>
      <c r="E285" s="1080"/>
      <c r="F285" s="1079"/>
      <c r="G285" s="1079"/>
      <c r="H285" s="1079"/>
      <c r="I285" s="1079"/>
      <c r="J285" s="1079"/>
      <c r="K285" s="1079"/>
      <c r="L285" s="1079"/>
      <c r="M285" s="1079"/>
      <c r="N285" s="1079"/>
      <c r="O285" s="1079"/>
      <c r="P285" s="1079"/>
      <c r="Q285" s="1079"/>
      <c r="R285" s="1079"/>
      <c r="S285" s="1079"/>
      <c r="T285" s="1079"/>
      <c r="U285" s="1081">
        <f t="shared" si="14"/>
        <v>96.166578596159908</v>
      </c>
      <c r="V285" s="1088"/>
    </row>
    <row r="286" spans="1:22">
      <c r="A286" s="1082" t="s">
        <v>411</v>
      </c>
      <c r="B286" s="1083" t="s">
        <v>1987</v>
      </c>
      <c r="C286" s="1084">
        <v>6354</v>
      </c>
      <c r="D286" s="1084">
        <v>6110.4244040000003</v>
      </c>
      <c r="E286" s="1085"/>
      <c r="F286" s="1084"/>
      <c r="G286" s="1084"/>
      <c r="H286" s="1084"/>
      <c r="I286" s="1084"/>
      <c r="J286" s="1084"/>
      <c r="K286" s="1084"/>
      <c r="L286" s="1084"/>
      <c r="M286" s="1084"/>
      <c r="N286" s="1084"/>
      <c r="O286" s="1084"/>
      <c r="P286" s="1084"/>
      <c r="Q286" s="1084"/>
      <c r="R286" s="1084"/>
      <c r="S286" s="1084"/>
      <c r="T286" s="1084"/>
      <c r="U286" s="1086">
        <f t="shared" si="14"/>
        <v>96.166578596159908</v>
      </c>
      <c r="V286" s="1088"/>
    </row>
    <row r="287" spans="1:22" ht="25.5">
      <c r="A287" s="1082" t="s">
        <v>411</v>
      </c>
      <c r="B287" s="1083" t="s">
        <v>4295</v>
      </c>
      <c r="C287" s="1084">
        <v>3054</v>
      </c>
      <c r="D287" s="1084">
        <v>2823.3488139999999</v>
      </c>
      <c r="E287" s="1087" t="s">
        <v>4557</v>
      </c>
      <c r="F287" s="1084"/>
      <c r="G287" s="1084"/>
      <c r="H287" s="1084"/>
      <c r="I287" s="1084"/>
      <c r="J287" s="1084"/>
      <c r="K287" s="1084"/>
      <c r="L287" s="1084"/>
      <c r="M287" s="1084"/>
      <c r="N287" s="1084"/>
      <c r="O287" s="1084"/>
      <c r="P287" s="1084"/>
      <c r="Q287" s="1084"/>
      <c r="R287" s="1084"/>
      <c r="S287" s="1084"/>
      <c r="T287" s="1084">
        <v>2823.3488139999999</v>
      </c>
      <c r="U287" s="1086">
        <f t="shared" si="14"/>
        <v>92.447570857891293</v>
      </c>
      <c r="V287" s="1088">
        <f t="shared" ref="V287:V292" si="15">D287--F287-G287-H287-I287-J287-K287-L287-M287-N287-O287-R287-S287-T287</f>
        <v>0</v>
      </c>
    </row>
    <row r="288" spans="1:22" ht="25.5">
      <c r="A288" s="1082" t="s">
        <v>411</v>
      </c>
      <c r="B288" s="1083" t="s">
        <v>2082</v>
      </c>
      <c r="C288" s="1084">
        <v>500</v>
      </c>
      <c r="D288" s="1084">
        <v>500</v>
      </c>
      <c r="E288" s="1087" t="s">
        <v>4558</v>
      </c>
      <c r="F288" s="1084"/>
      <c r="G288" s="1084"/>
      <c r="H288" s="1084"/>
      <c r="I288" s="1084"/>
      <c r="J288" s="1084"/>
      <c r="K288" s="1084"/>
      <c r="L288" s="1084"/>
      <c r="M288" s="1084"/>
      <c r="N288" s="1084"/>
      <c r="O288" s="1084"/>
      <c r="P288" s="1084"/>
      <c r="Q288" s="1084"/>
      <c r="R288" s="1084"/>
      <c r="S288" s="1084"/>
      <c r="T288" s="1084">
        <v>500</v>
      </c>
      <c r="U288" s="1086">
        <f t="shared" si="14"/>
        <v>100</v>
      </c>
      <c r="V288" s="1088">
        <f t="shared" si="15"/>
        <v>0</v>
      </c>
    </row>
    <row r="289" spans="1:22" ht="25.5">
      <c r="A289" s="1082" t="s">
        <v>411</v>
      </c>
      <c r="B289" s="1083" t="s">
        <v>4133</v>
      </c>
      <c r="C289" s="1084">
        <v>400</v>
      </c>
      <c r="D289" s="1084">
        <v>394.834</v>
      </c>
      <c r="E289" s="1087" t="s">
        <v>4559</v>
      </c>
      <c r="F289" s="1084"/>
      <c r="G289" s="1084"/>
      <c r="H289" s="1084"/>
      <c r="I289" s="1084"/>
      <c r="J289" s="1084"/>
      <c r="K289" s="1084"/>
      <c r="L289" s="1084"/>
      <c r="M289" s="1084"/>
      <c r="N289" s="1084"/>
      <c r="O289" s="1084"/>
      <c r="P289" s="1084"/>
      <c r="Q289" s="1084"/>
      <c r="R289" s="1084"/>
      <c r="S289" s="1084"/>
      <c r="T289" s="1084">
        <v>394.834</v>
      </c>
      <c r="U289" s="1086">
        <f t="shared" si="14"/>
        <v>98.708500000000001</v>
      </c>
      <c r="V289" s="1088">
        <f t="shared" si="15"/>
        <v>0</v>
      </c>
    </row>
    <row r="290" spans="1:22">
      <c r="A290" s="1082" t="s">
        <v>411</v>
      </c>
      <c r="B290" s="1083" t="s">
        <v>4296</v>
      </c>
      <c r="C290" s="1084">
        <v>1200</v>
      </c>
      <c r="D290" s="1084">
        <v>1193.6289999999999</v>
      </c>
      <c r="E290" s="1087" t="s">
        <v>4560</v>
      </c>
      <c r="F290" s="1084"/>
      <c r="G290" s="1084"/>
      <c r="H290" s="1084"/>
      <c r="I290" s="1084"/>
      <c r="J290" s="1084"/>
      <c r="K290" s="1084"/>
      <c r="L290" s="1084"/>
      <c r="M290" s="1084"/>
      <c r="N290" s="1084"/>
      <c r="O290" s="1084"/>
      <c r="P290" s="1084"/>
      <c r="Q290" s="1084"/>
      <c r="R290" s="1084"/>
      <c r="S290" s="1084"/>
      <c r="T290" s="1084">
        <v>1193.6289999999999</v>
      </c>
      <c r="U290" s="1086">
        <f t="shared" si="14"/>
        <v>99.46908333333333</v>
      </c>
      <c r="V290" s="1088">
        <f t="shared" si="15"/>
        <v>0</v>
      </c>
    </row>
    <row r="291" spans="1:22" ht="25.5">
      <c r="A291" s="1082" t="s">
        <v>411</v>
      </c>
      <c r="B291" s="1083" t="s">
        <v>4154</v>
      </c>
      <c r="C291" s="1084">
        <v>400</v>
      </c>
      <c r="D291" s="1084">
        <v>398.61259000000001</v>
      </c>
      <c r="E291" s="1087" t="s">
        <v>4561</v>
      </c>
      <c r="F291" s="1084"/>
      <c r="G291" s="1084"/>
      <c r="H291" s="1084"/>
      <c r="I291" s="1084"/>
      <c r="J291" s="1084"/>
      <c r="K291" s="1084"/>
      <c r="L291" s="1084"/>
      <c r="M291" s="1084"/>
      <c r="N291" s="1084"/>
      <c r="O291" s="1084"/>
      <c r="P291" s="1084"/>
      <c r="Q291" s="1084"/>
      <c r="R291" s="1084"/>
      <c r="S291" s="1084"/>
      <c r="T291" s="1084">
        <v>398.61259000000001</v>
      </c>
      <c r="U291" s="1086">
        <f t="shared" si="14"/>
        <v>99.653147500000003</v>
      </c>
      <c r="V291" s="1088">
        <f t="shared" si="15"/>
        <v>0</v>
      </c>
    </row>
    <row r="292" spans="1:22">
      <c r="A292" s="1082" t="s">
        <v>411</v>
      </c>
      <c r="B292" s="1083" t="s">
        <v>4291</v>
      </c>
      <c r="C292" s="1084">
        <v>800</v>
      </c>
      <c r="D292" s="1084">
        <v>800</v>
      </c>
      <c r="E292" s="1087" t="s">
        <v>4562</v>
      </c>
      <c r="F292" s="1084"/>
      <c r="G292" s="1084"/>
      <c r="H292" s="1084"/>
      <c r="I292" s="1084"/>
      <c r="J292" s="1084"/>
      <c r="K292" s="1084"/>
      <c r="L292" s="1084"/>
      <c r="M292" s="1084"/>
      <c r="N292" s="1084"/>
      <c r="O292" s="1084"/>
      <c r="P292" s="1084"/>
      <c r="Q292" s="1084"/>
      <c r="R292" s="1084"/>
      <c r="S292" s="1084"/>
      <c r="T292" s="1084">
        <v>800</v>
      </c>
      <c r="U292" s="1086">
        <f t="shared" si="14"/>
        <v>100</v>
      </c>
      <c r="V292" s="1088">
        <f t="shared" si="15"/>
        <v>0</v>
      </c>
    </row>
    <row r="293" spans="1:22">
      <c r="A293" s="1070"/>
      <c r="B293" s="1071" t="s">
        <v>1980</v>
      </c>
      <c r="C293" s="1072">
        <v>3000</v>
      </c>
      <c r="D293" s="1072">
        <v>624.72299999999996</v>
      </c>
      <c r="E293" s="1070"/>
      <c r="F293" s="1072"/>
      <c r="G293" s="1072"/>
      <c r="H293" s="1072"/>
      <c r="I293" s="1072"/>
      <c r="J293" s="1072"/>
      <c r="K293" s="1072"/>
      <c r="L293" s="1072"/>
      <c r="M293" s="1072"/>
      <c r="N293" s="1072"/>
      <c r="O293" s="1072"/>
      <c r="P293" s="1072"/>
      <c r="Q293" s="1072"/>
      <c r="R293" s="1072"/>
      <c r="S293" s="1072"/>
      <c r="T293" s="1072"/>
      <c r="U293" s="1074">
        <f t="shared" si="14"/>
        <v>20.824099999999998</v>
      </c>
      <c r="V293" s="1088"/>
    </row>
    <row r="294" spans="1:22">
      <c r="A294" s="1077"/>
      <c r="B294" s="1078" t="s">
        <v>4563</v>
      </c>
      <c r="C294" s="1079">
        <v>3000</v>
      </c>
      <c r="D294" s="1079">
        <v>624.72299999999996</v>
      </c>
      <c r="E294" s="1080"/>
      <c r="F294" s="1079"/>
      <c r="G294" s="1079"/>
      <c r="H294" s="1079"/>
      <c r="I294" s="1079"/>
      <c r="J294" s="1079"/>
      <c r="K294" s="1079"/>
      <c r="L294" s="1079"/>
      <c r="M294" s="1079"/>
      <c r="N294" s="1079"/>
      <c r="O294" s="1079"/>
      <c r="P294" s="1079"/>
      <c r="Q294" s="1079"/>
      <c r="R294" s="1079"/>
      <c r="S294" s="1079"/>
      <c r="T294" s="1079"/>
      <c r="U294" s="1081">
        <f t="shared" si="14"/>
        <v>20.824099999999998</v>
      </c>
      <c r="V294" s="1088"/>
    </row>
    <row r="295" spans="1:22">
      <c r="A295" s="1082" t="s">
        <v>411</v>
      </c>
      <c r="B295" s="1083" t="s">
        <v>4293</v>
      </c>
      <c r="C295" s="1084">
        <v>3000</v>
      </c>
      <c r="D295" s="1084">
        <v>624.72299999999996</v>
      </c>
      <c r="E295" s="1087" t="s">
        <v>4564</v>
      </c>
      <c r="F295" s="1084"/>
      <c r="G295" s="1084"/>
      <c r="H295" s="1084"/>
      <c r="I295" s="1084"/>
      <c r="J295" s="1084"/>
      <c r="K295" s="1084"/>
      <c r="L295" s="1084"/>
      <c r="M295" s="1084"/>
      <c r="N295" s="1084"/>
      <c r="O295" s="1084"/>
      <c r="P295" s="1084"/>
      <c r="Q295" s="1084"/>
      <c r="R295" s="1084"/>
      <c r="S295" s="1084"/>
      <c r="T295" s="1084">
        <v>624.72299999999996</v>
      </c>
      <c r="U295" s="1086">
        <f t="shared" si="14"/>
        <v>20.824099999999998</v>
      </c>
      <c r="V295" s="1088">
        <f>D295--F295-G295-H295-I295-J295-K295-L295-M295-N295-O295-R295-S295-T295</f>
        <v>0</v>
      </c>
    </row>
    <row r="296" spans="1:22">
      <c r="A296" s="1076" t="s">
        <v>996</v>
      </c>
      <c r="B296" s="1071" t="s">
        <v>997</v>
      </c>
      <c r="C296" s="1072">
        <v>27624</v>
      </c>
      <c r="D296" s="1072">
        <v>27045.804899999999</v>
      </c>
      <c r="E296" s="1070"/>
      <c r="F296" s="1072"/>
      <c r="G296" s="1072"/>
      <c r="H296" s="1072"/>
      <c r="I296" s="1072"/>
      <c r="J296" s="1072"/>
      <c r="K296" s="1072"/>
      <c r="L296" s="1072"/>
      <c r="M296" s="1072"/>
      <c r="N296" s="1072"/>
      <c r="O296" s="1072"/>
      <c r="P296" s="1072"/>
      <c r="Q296" s="1072"/>
      <c r="R296" s="1072"/>
      <c r="S296" s="1072"/>
      <c r="T296" s="1072"/>
      <c r="U296" s="1074">
        <f t="shared" si="14"/>
        <v>97.906910295395306</v>
      </c>
      <c r="V296" s="1088"/>
    </row>
    <row r="297" spans="1:22" ht="25.5">
      <c r="A297" s="1070"/>
      <c r="B297" s="1071" t="s">
        <v>1954</v>
      </c>
      <c r="C297" s="1072">
        <v>6624</v>
      </c>
      <c r="D297" s="1072">
        <v>6599</v>
      </c>
      <c r="E297" s="1070"/>
      <c r="F297" s="1072"/>
      <c r="G297" s="1072"/>
      <c r="H297" s="1072"/>
      <c r="I297" s="1072"/>
      <c r="J297" s="1072"/>
      <c r="K297" s="1072"/>
      <c r="L297" s="1072"/>
      <c r="M297" s="1072"/>
      <c r="N297" s="1072"/>
      <c r="O297" s="1072"/>
      <c r="P297" s="1072"/>
      <c r="Q297" s="1072"/>
      <c r="R297" s="1072"/>
      <c r="S297" s="1072"/>
      <c r="T297" s="1072"/>
      <c r="U297" s="1074">
        <f t="shared" si="14"/>
        <v>99.622584541062793</v>
      </c>
      <c r="V297" s="1088"/>
    </row>
    <row r="298" spans="1:22">
      <c r="A298" s="1089" t="s">
        <v>570</v>
      </c>
      <c r="B298" s="1090" t="s">
        <v>1958</v>
      </c>
      <c r="C298" s="1079">
        <v>3550</v>
      </c>
      <c r="D298" s="1079">
        <v>3550</v>
      </c>
      <c r="E298" s="1080"/>
      <c r="F298" s="1079"/>
      <c r="G298" s="1079"/>
      <c r="H298" s="1079"/>
      <c r="I298" s="1079"/>
      <c r="J298" s="1079"/>
      <c r="K298" s="1079"/>
      <c r="L298" s="1079"/>
      <c r="M298" s="1079"/>
      <c r="N298" s="1079"/>
      <c r="O298" s="1079"/>
      <c r="P298" s="1079"/>
      <c r="Q298" s="1079"/>
      <c r="R298" s="1079"/>
      <c r="S298" s="1079"/>
      <c r="T298" s="1079"/>
      <c r="U298" s="1081">
        <f t="shared" si="14"/>
        <v>100</v>
      </c>
      <c r="V298" s="1088"/>
    </row>
    <row r="299" spans="1:22">
      <c r="A299" s="1082" t="s">
        <v>411</v>
      </c>
      <c r="B299" s="1083" t="s">
        <v>2084</v>
      </c>
      <c r="C299" s="1084">
        <v>3550</v>
      </c>
      <c r="D299" s="1084">
        <v>3550</v>
      </c>
      <c r="E299" s="1087" t="s">
        <v>4565</v>
      </c>
      <c r="F299" s="1084">
        <v>3550</v>
      </c>
      <c r="G299" s="1084"/>
      <c r="H299" s="1084"/>
      <c r="I299" s="1084"/>
      <c r="J299" s="1084"/>
      <c r="K299" s="1084"/>
      <c r="L299" s="1084"/>
      <c r="M299" s="1084"/>
      <c r="N299" s="1084"/>
      <c r="O299" s="1084"/>
      <c r="P299" s="1084"/>
      <c r="Q299" s="1084"/>
      <c r="R299" s="1084"/>
      <c r="S299" s="1084"/>
      <c r="T299" s="1084"/>
      <c r="U299" s="1086">
        <f t="shared" si="14"/>
        <v>100</v>
      </c>
      <c r="V299" s="1088">
        <f>D299-F299-G299-H299-I299-J299-K299-L299-M299-N299-O299-R299-S299-T299</f>
        <v>0</v>
      </c>
    </row>
    <row r="300" spans="1:22">
      <c r="A300" s="1089" t="s">
        <v>1247</v>
      </c>
      <c r="B300" s="1090" t="s">
        <v>1961</v>
      </c>
      <c r="C300" s="1079">
        <v>3049</v>
      </c>
      <c r="D300" s="1079">
        <v>3049</v>
      </c>
      <c r="E300" s="1080"/>
      <c r="F300" s="1079"/>
      <c r="G300" s="1079"/>
      <c r="H300" s="1079"/>
      <c r="I300" s="1079"/>
      <c r="J300" s="1079"/>
      <c r="K300" s="1079"/>
      <c r="L300" s="1079"/>
      <c r="M300" s="1079"/>
      <c r="N300" s="1079"/>
      <c r="O300" s="1079"/>
      <c r="P300" s="1079"/>
      <c r="Q300" s="1079"/>
      <c r="R300" s="1079"/>
      <c r="S300" s="1079"/>
      <c r="T300" s="1079"/>
      <c r="U300" s="1081">
        <f t="shared" si="14"/>
        <v>100</v>
      </c>
      <c r="V300" s="1088"/>
    </row>
    <row r="301" spans="1:22" ht="25.5">
      <c r="A301" s="1082" t="s">
        <v>411</v>
      </c>
      <c r="B301" s="1083" t="s">
        <v>2083</v>
      </c>
      <c r="C301" s="1084">
        <v>3049</v>
      </c>
      <c r="D301" s="1084">
        <v>3049</v>
      </c>
      <c r="E301" s="1087" t="s">
        <v>4566</v>
      </c>
      <c r="F301" s="1084"/>
      <c r="G301" s="1084"/>
      <c r="H301" s="1084"/>
      <c r="I301" s="1084"/>
      <c r="J301" s="1084">
        <v>3049</v>
      </c>
      <c r="K301" s="1084"/>
      <c r="L301" s="1084"/>
      <c r="M301" s="1084"/>
      <c r="N301" s="1084"/>
      <c r="O301" s="1084"/>
      <c r="P301" s="1084"/>
      <c r="Q301" s="1084"/>
      <c r="R301" s="1084"/>
      <c r="S301" s="1084"/>
      <c r="T301" s="1084"/>
      <c r="U301" s="1086">
        <f t="shared" si="14"/>
        <v>100</v>
      </c>
      <c r="V301" s="1088">
        <f>D301--F301-G301-H301-I301-J301-K301-L301-M301-N301-O301-R301-S301-T301</f>
        <v>0</v>
      </c>
    </row>
    <row r="302" spans="1:22">
      <c r="A302" s="1089" t="s">
        <v>1369</v>
      </c>
      <c r="B302" s="1090" t="s">
        <v>1968</v>
      </c>
      <c r="C302" s="1079">
        <v>25</v>
      </c>
      <c r="D302" s="1079">
        <v>0</v>
      </c>
      <c r="E302" s="1080"/>
      <c r="F302" s="1079"/>
      <c r="G302" s="1079"/>
      <c r="H302" s="1079"/>
      <c r="I302" s="1079"/>
      <c r="J302" s="1079"/>
      <c r="K302" s="1079"/>
      <c r="L302" s="1079"/>
      <c r="M302" s="1079"/>
      <c r="N302" s="1079"/>
      <c r="O302" s="1079"/>
      <c r="P302" s="1079"/>
      <c r="Q302" s="1079"/>
      <c r="R302" s="1079"/>
      <c r="S302" s="1079"/>
      <c r="T302" s="1079"/>
      <c r="U302" s="1081">
        <f t="shared" si="14"/>
        <v>0</v>
      </c>
      <c r="V302" s="1088"/>
    </row>
    <row r="303" spans="1:22" ht="25.5">
      <c r="A303" s="1082" t="s">
        <v>411</v>
      </c>
      <c r="B303" s="1083" t="s">
        <v>4080</v>
      </c>
      <c r="C303" s="1084">
        <v>25</v>
      </c>
      <c r="D303" s="1084">
        <v>0</v>
      </c>
      <c r="E303" s="1087" t="s">
        <v>4567</v>
      </c>
      <c r="F303" s="1084"/>
      <c r="G303" s="1084"/>
      <c r="H303" s="1084"/>
      <c r="I303" s="1084"/>
      <c r="J303" s="1084"/>
      <c r="K303" s="1084"/>
      <c r="L303" s="1084"/>
      <c r="M303" s="1084"/>
      <c r="N303" s="1084"/>
      <c r="O303" s="1084"/>
      <c r="P303" s="1084"/>
      <c r="Q303" s="1084"/>
      <c r="R303" s="1084"/>
      <c r="S303" s="1084">
        <v>0</v>
      </c>
      <c r="T303" s="1084"/>
      <c r="U303" s="1086">
        <f t="shared" si="14"/>
        <v>0</v>
      </c>
      <c r="V303" s="1088">
        <f>D303--F303-G303-H303-I303-J303-K303-L303-M303-N303-O303-R303-S303-T303</f>
        <v>0</v>
      </c>
    </row>
    <row r="304" spans="1:22">
      <c r="A304" s="1070"/>
      <c r="B304" s="1071" t="s">
        <v>1971</v>
      </c>
      <c r="C304" s="1072">
        <v>21000</v>
      </c>
      <c r="D304" s="1072">
        <v>20446.804899999999</v>
      </c>
      <c r="E304" s="1070"/>
      <c r="F304" s="1072"/>
      <c r="G304" s="1072"/>
      <c r="H304" s="1072"/>
      <c r="I304" s="1072"/>
      <c r="J304" s="1072"/>
      <c r="K304" s="1072"/>
      <c r="L304" s="1072"/>
      <c r="M304" s="1072"/>
      <c r="N304" s="1072"/>
      <c r="O304" s="1072"/>
      <c r="P304" s="1072"/>
      <c r="Q304" s="1072"/>
      <c r="R304" s="1072"/>
      <c r="S304" s="1072"/>
      <c r="T304" s="1072"/>
      <c r="U304" s="1074">
        <f t="shared" si="14"/>
        <v>97.365737619047607</v>
      </c>
      <c r="V304" s="1088"/>
    </row>
    <row r="305" spans="1:22">
      <c r="A305" s="1089" t="s">
        <v>1972</v>
      </c>
      <c r="B305" s="1090" t="s">
        <v>1973</v>
      </c>
      <c r="C305" s="1079">
        <v>21000</v>
      </c>
      <c r="D305" s="1079">
        <v>20446.804899999999</v>
      </c>
      <c r="E305" s="1080"/>
      <c r="F305" s="1079"/>
      <c r="G305" s="1079"/>
      <c r="H305" s="1079"/>
      <c r="I305" s="1079"/>
      <c r="J305" s="1079"/>
      <c r="K305" s="1079"/>
      <c r="L305" s="1079"/>
      <c r="M305" s="1079"/>
      <c r="N305" s="1079"/>
      <c r="O305" s="1079"/>
      <c r="P305" s="1079"/>
      <c r="Q305" s="1079"/>
      <c r="R305" s="1079"/>
      <c r="S305" s="1079"/>
      <c r="T305" s="1079"/>
      <c r="U305" s="1081">
        <f t="shared" si="14"/>
        <v>97.365737619047607</v>
      </c>
      <c r="V305" s="1088"/>
    </row>
    <row r="306" spans="1:22">
      <c r="A306" s="1082" t="s">
        <v>411</v>
      </c>
      <c r="B306" s="1083" t="s">
        <v>2003</v>
      </c>
      <c r="C306" s="1084">
        <v>18000</v>
      </c>
      <c r="D306" s="1084">
        <v>17446.804899999999</v>
      </c>
      <c r="E306" s="1085"/>
      <c r="F306" s="1084"/>
      <c r="G306" s="1084"/>
      <c r="H306" s="1084"/>
      <c r="I306" s="1084"/>
      <c r="J306" s="1084"/>
      <c r="K306" s="1084"/>
      <c r="L306" s="1084"/>
      <c r="M306" s="1084"/>
      <c r="N306" s="1084"/>
      <c r="O306" s="1084"/>
      <c r="P306" s="1084"/>
      <c r="Q306" s="1084"/>
      <c r="R306" s="1084"/>
      <c r="S306" s="1084"/>
      <c r="T306" s="1084"/>
      <c r="U306" s="1086">
        <f t="shared" si="14"/>
        <v>96.926693888888877</v>
      </c>
      <c r="V306" s="1088"/>
    </row>
    <row r="307" spans="1:22" ht="25.5">
      <c r="A307" s="1082" t="s">
        <v>411</v>
      </c>
      <c r="B307" s="1083" t="s">
        <v>2083</v>
      </c>
      <c r="C307" s="1084">
        <v>18000</v>
      </c>
      <c r="D307" s="1084">
        <v>17446.804899999999</v>
      </c>
      <c r="E307" s="1087" t="s">
        <v>4566</v>
      </c>
      <c r="F307" s="1084"/>
      <c r="G307" s="1084"/>
      <c r="H307" s="1084"/>
      <c r="I307" s="1084"/>
      <c r="J307" s="1084"/>
      <c r="K307" s="1084"/>
      <c r="L307" s="1084"/>
      <c r="M307" s="1084"/>
      <c r="N307" s="1084"/>
      <c r="O307" s="1084"/>
      <c r="P307" s="1084"/>
      <c r="Q307" s="1084"/>
      <c r="R307" s="1084"/>
      <c r="S307" s="1084"/>
      <c r="T307" s="1084">
        <v>17446.804899999999</v>
      </c>
      <c r="U307" s="1086">
        <f t="shared" si="14"/>
        <v>96.926693888888877</v>
      </c>
      <c r="V307" s="1088">
        <f>D307--F307-G307-H307-I307-J307-K307-L307-M307-N307-O307-R307-S307-T307</f>
        <v>0</v>
      </c>
    </row>
    <row r="308" spans="1:22">
      <c r="A308" s="1082" t="s">
        <v>411</v>
      </c>
      <c r="B308" s="1083" t="s">
        <v>4568</v>
      </c>
      <c r="C308" s="1084">
        <v>3000</v>
      </c>
      <c r="D308" s="1084">
        <v>3000</v>
      </c>
      <c r="E308" s="1085"/>
      <c r="F308" s="1084"/>
      <c r="G308" s="1084"/>
      <c r="H308" s="1084"/>
      <c r="I308" s="1084"/>
      <c r="J308" s="1084"/>
      <c r="K308" s="1084"/>
      <c r="L308" s="1084"/>
      <c r="M308" s="1084"/>
      <c r="N308" s="1084"/>
      <c r="O308" s="1084"/>
      <c r="P308" s="1084"/>
      <c r="Q308" s="1084"/>
      <c r="R308" s="1084"/>
      <c r="S308" s="1084"/>
      <c r="T308" s="1084"/>
      <c r="U308" s="1086">
        <f t="shared" si="14"/>
        <v>100</v>
      </c>
      <c r="V308" s="1088"/>
    </row>
    <row r="309" spans="1:22">
      <c r="A309" s="1082" t="s">
        <v>411</v>
      </c>
      <c r="B309" s="1083" t="s">
        <v>4330</v>
      </c>
      <c r="C309" s="1084">
        <v>3000</v>
      </c>
      <c r="D309" s="1084">
        <v>3000</v>
      </c>
      <c r="E309" s="1087" t="s">
        <v>4569</v>
      </c>
      <c r="F309" s="1084"/>
      <c r="G309" s="1084"/>
      <c r="H309" s="1084"/>
      <c r="I309" s="1084"/>
      <c r="J309" s="1084"/>
      <c r="K309" s="1084"/>
      <c r="L309" s="1084"/>
      <c r="M309" s="1084"/>
      <c r="N309" s="1084"/>
      <c r="O309" s="1084"/>
      <c r="P309" s="1084"/>
      <c r="Q309" s="1084"/>
      <c r="R309" s="1084"/>
      <c r="S309" s="1084"/>
      <c r="T309" s="1084">
        <v>3000</v>
      </c>
      <c r="U309" s="1086">
        <f t="shared" si="14"/>
        <v>100</v>
      </c>
      <c r="V309" s="1088">
        <f>D309--F309-G309-H309-I309-J309-K309-L309-M309-N309-O309-R309-S309-T309</f>
        <v>0</v>
      </c>
    </row>
    <row r="310" spans="1:22">
      <c r="A310" s="1076" t="s">
        <v>1364</v>
      </c>
      <c r="B310" s="1071" t="s">
        <v>1366</v>
      </c>
      <c r="C310" s="1072">
        <v>8146.3389999999999</v>
      </c>
      <c r="D310" s="1072">
        <v>8143.375</v>
      </c>
      <c r="E310" s="1070"/>
      <c r="F310" s="1072"/>
      <c r="G310" s="1072"/>
      <c r="H310" s="1072"/>
      <c r="I310" s="1072"/>
      <c r="J310" s="1072"/>
      <c r="K310" s="1072"/>
      <c r="L310" s="1072"/>
      <c r="M310" s="1072"/>
      <c r="N310" s="1072"/>
      <c r="O310" s="1072"/>
      <c r="P310" s="1072"/>
      <c r="Q310" s="1072"/>
      <c r="R310" s="1072"/>
      <c r="S310" s="1072"/>
      <c r="T310" s="1072"/>
      <c r="U310" s="1074">
        <f t="shared" si="14"/>
        <v>99.963615557859796</v>
      </c>
      <c r="V310" s="1088"/>
    </row>
    <row r="311" spans="1:22" ht="25.5">
      <c r="A311" s="1070"/>
      <c r="B311" s="1071" t="s">
        <v>1954</v>
      </c>
      <c r="C311" s="1072">
        <v>8000</v>
      </c>
      <c r="D311" s="1072">
        <v>8000</v>
      </c>
      <c r="E311" s="1070"/>
      <c r="F311" s="1072"/>
      <c r="G311" s="1072"/>
      <c r="H311" s="1072"/>
      <c r="I311" s="1072"/>
      <c r="J311" s="1072"/>
      <c r="K311" s="1072"/>
      <c r="L311" s="1072"/>
      <c r="M311" s="1072"/>
      <c r="N311" s="1072"/>
      <c r="O311" s="1072"/>
      <c r="P311" s="1072"/>
      <c r="Q311" s="1072"/>
      <c r="R311" s="1072"/>
      <c r="S311" s="1072"/>
      <c r="T311" s="1072"/>
      <c r="U311" s="1074">
        <f t="shared" si="14"/>
        <v>100</v>
      </c>
      <c r="V311" s="1088"/>
    </row>
    <row r="312" spans="1:22">
      <c r="A312" s="1089" t="s">
        <v>577</v>
      </c>
      <c r="B312" s="1090" t="s">
        <v>1962</v>
      </c>
      <c r="C312" s="1079">
        <v>8000</v>
      </c>
      <c r="D312" s="1079">
        <v>8000</v>
      </c>
      <c r="E312" s="1080"/>
      <c r="F312" s="1079"/>
      <c r="G312" s="1079"/>
      <c r="H312" s="1079"/>
      <c r="I312" s="1079"/>
      <c r="J312" s="1079"/>
      <c r="K312" s="1079"/>
      <c r="L312" s="1079"/>
      <c r="M312" s="1079"/>
      <c r="N312" s="1079"/>
      <c r="O312" s="1079"/>
      <c r="P312" s="1079"/>
      <c r="Q312" s="1079"/>
      <c r="R312" s="1079"/>
      <c r="S312" s="1079"/>
      <c r="T312" s="1079"/>
      <c r="U312" s="1081">
        <f t="shared" si="14"/>
        <v>100</v>
      </c>
      <c r="V312" s="1088"/>
    </row>
    <row r="313" spans="1:22">
      <c r="A313" s="1082" t="s">
        <v>411</v>
      </c>
      <c r="B313" s="1083" t="s">
        <v>3891</v>
      </c>
      <c r="C313" s="1084">
        <v>8000</v>
      </c>
      <c r="D313" s="1084">
        <v>8000</v>
      </c>
      <c r="E313" s="1087" t="s">
        <v>4570</v>
      </c>
      <c r="F313" s="1084"/>
      <c r="G313" s="1084"/>
      <c r="H313" s="1084"/>
      <c r="I313" s="1084"/>
      <c r="J313" s="1084"/>
      <c r="K313" s="1084">
        <v>8000</v>
      </c>
      <c r="L313" s="1084"/>
      <c r="M313" s="1084"/>
      <c r="N313" s="1084"/>
      <c r="O313" s="1084"/>
      <c r="P313" s="1084"/>
      <c r="Q313" s="1084"/>
      <c r="R313" s="1084"/>
      <c r="S313" s="1084"/>
      <c r="T313" s="1084"/>
      <c r="U313" s="1086">
        <f t="shared" si="14"/>
        <v>100</v>
      </c>
      <c r="V313" s="1088">
        <f>D313--F313-G313-H313-I313-J313-K313-L313-M313-N313-O313-R313-S313-T313</f>
        <v>0</v>
      </c>
    </row>
    <row r="314" spans="1:22">
      <c r="A314" s="1070"/>
      <c r="B314" s="1071" t="s">
        <v>1980</v>
      </c>
      <c r="C314" s="1072">
        <v>146.339</v>
      </c>
      <c r="D314" s="1072">
        <v>143.375</v>
      </c>
      <c r="E314" s="1070"/>
      <c r="F314" s="1072"/>
      <c r="G314" s="1072"/>
      <c r="H314" s="1072"/>
      <c r="I314" s="1072"/>
      <c r="J314" s="1072"/>
      <c r="K314" s="1072"/>
      <c r="L314" s="1072"/>
      <c r="M314" s="1072"/>
      <c r="N314" s="1072"/>
      <c r="O314" s="1072"/>
      <c r="P314" s="1072"/>
      <c r="Q314" s="1072"/>
      <c r="R314" s="1072"/>
      <c r="S314" s="1072"/>
      <c r="T314" s="1072"/>
      <c r="U314" s="1074">
        <f t="shared" si="14"/>
        <v>97.974565905192733</v>
      </c>
      <c r="V314" s="1088"/>
    </row>
    <row r="315" spans="1:22">
      <c r="A315" s="1077"/>
      <c r="B315" s="1078" t="s">
        <v>2039</v>
      </c>
      <c r="C315" s="1079">
        <v>146.339</v>
      </c>
      <c r="D315" s="1079">
        <v>143.375</v>
      </c>
      <c r="E315" s="1080"/>
      <c r="F315" s="1079"/>
      <c r="G315" s="1079"/>
      <c r="H315" s="1079"/>
      <c r="I315" s="1079"/>
      <c r="J315" s="1079"/>
      <c r="K315" s="1079"/>
      <c r="L315" s="1079"/>
      <c r="M315" s="1079"/>
      <c r="N315" s="1079"/>
      <c r="O315" s="1079"/>
      <c r="P315" s="1079"/>
      <c r="Q315" s="1079"/>
      <c r="R315" s="1079"/>
      <c r="S315" s="1079"/>
      <c r="T315" s="1079"/>
      <c r="U315" s="1081">
        <f t="shared" si="14"/>
        <v>97.974565905192733</v>
      </c>
      <c r="V315" s="1088"/>
    </row>
    <row r="316" spans="1:22">
      <c r="A316" s="1082" t="s">
        <v>411</v>
      </c>
      <c r="B316" s="1083" t="s">
        <v>2088</v>
      </c>
      <c r="C316" s="1084">
        <v>146.339</v>
      </c>
      <c r="D316" s="1084">
        <v>143.375</v>
      </c>
      <c r="E316" s="1087" t="s">
        <v>4571</v>
      </c>
      <c r="F316" s="1084"/>
      <c r="G316" s="1084"/>
      <c r="H316" s="1084"/>
      <c r="I316" s="1084"/>
      <c r="J316" s="1084"/>
      <c r="K316" s="1084"/>
      <c r="L316" s="1084"/>
      <c r="M316" s="1084"/>
      <c r="N316" s="1084"/>
      <c r="O316" s="1084"/>
      <c r="P316" s="1084"/>
      <c r="Q316" s="1084"/>
      <c r="R316" s="1084"/>
      <c r="S316" s="1084"/>
      <c r="T316" s="1084">
        <v>143.375</v>
      </c>
      <c r="U316" s="1086">
        <f t="shared" si="14"/>
        <v>97.974565905192733</v>
      </c>
      <c r="V316" s="1088">
        <f>D316--F316-G316-H316-I316-J316-K316-L316-M316-N316-O316-R316-S316-T316</f>
        <v>0</v>
      </c>
    </row>
    <row r="317" spans="1:22">
      <c r="A317" s="1076" t="s">
        <v>401</v>
      </c>
      <c r="B317" s="1071" t="s">
        <v>402</v>
      </c>
      <c r="C317" s="1072">
        <v>50669.388999999996</v>
      </c>
      <c r="D317" s="1072">
        <v>42826.921896</v>
      </c>
      <c r="E317" s="1070"/>
      <c r="F317" s="1072"/>
      <c r="G317" s="1072"/>
      <c r="H317" s="1072"/>
      <c r="I317" s="1072"/>
      <c r="J317" s="1072"/>
      <c r="K317" s="1072"/>
      <c r="L317" s="1072"/>
      <c r="M317" s="1072"/>
      <c r="N317" s="1072"/>
      <c r="O317" s="1072"/>
      <c r="P317" s="1072"/>
      <c r="Q317" s="1072"/>
      <c r="R317" s="1072"/>
      <c r="S317" s="1072"/>
      <c r="T317" s="1072"/>
      <c r="U317" s="1074">
        <f t="shared" si="14"/>
        <v>84.52227812733247</v>
      </c>
      <c r="V317" s="1088"/>
    </row>
    <row r="318" spans="1:22" ht="25.5">
      <c r="A318" s="1070"/>
      <c r="B318" s="1071" t="s">
        <v>1954</v>
      </c>
      <c r="C318" s="1072">
        <v>2215</v>
      </c>
      <c r="D318" s="1072">
        <v>2180.800565</v>
      </c>
      <c r="E318" s="1070"/>
      <c r="F318" s="1072"/>
      <c r="G318" s="1072"/>
      <c r="H318" s="1072"/>
      <c r="I318" s="1072"/>
      <c r="J318" s="1072"/>
      <c r="K318" s="1072"/>
      <c r="L318" s="1072"/>
      <c r="M318" s="1072"/>
      <c r="N318" s="1072"/>
      <c r="O318" s="1072"/>
      <c r="P318" s="1072"/>
      <c r="Q318" s="1072"/>
      <c r="R318" s="1072"/>
      <c r="S318" s="1072"/>
      <c r="T318" s="1072"/>
      <c r="U318" s="1074">
        <f t="shared" si="14"/>
        <v>98.456007449209935</v>
      </c>
      <c r="V318" s="1088"/>
    </row>
    <row r="319" spans="1:22">
      <c r="A319" s="1089" t="s">
        <v>322</v>
      </c>
      <c r="B319" s="1090" t="s">
        <v>1967</v>
      </c>
      <c r="C319" s="1079">
        <v>2215</v>
      </c>
      <c r="D319" s="1079">
        <v>2180.800565</v>
      </c>
      <c r="E319" s="1080"/>
      <c r="F319" s="1079"/>
      <c r="G319" s="1079"/>
      <c r="H319" s="1079"/>
      <c r="I319" s="1079"/>
      <c r="J319" s="1079"/>
      <c r="K319" s="1079"/>
      <c r="L319" s="1079"/>
      <c r="M319" s="1079"/>
      <c r="N319" s="1079"/>
      <c r="O319" s="1079"/>
      <c r="P319" s="1079"/>
      <c r="Q319" s="1079"/>
      <c r="R319" s="1079"/>
      <c r="S319" s="1079"/>
      <c r="T319" s="1079"/>
      <c r="U319" s="1081">
        <f t="shared" si="14"/>
        <v>98.456007449209935</v>
      </c>
      <c r="V319" s="1088"/>
    </row>
    <row r="320" spans="1:22" ht="38.25">
      <c r="A320" s="1082" t="s">
        <v>411</v>
      </c>
      <c r="B320" s="1083" t="s">
        <v>2098</v>
      </c>
      <c r="C320" s="1084">
        <v>2215</v>
      </c>
      <c r="D320" s="1084">
        <v>2180.800565</v>
      </c>
      <c r="E320" s="1087" t="s">
        <v>4572</v>
      </c>
      <c r="F320" s="1084"/>
      <c r="G320" s="1084"/>
      <c r="H320" s="1084"/>
      <c r="I320" s="1084"/>
      <c r="J320" s="1084"/>
      <c r="K320" s="1084"/>
      <c r="L320" s="1084"/>
      <c r="M320" s="1084"/>
      <c r="N320" s="1084"/>
      <c r="O320" s="1084"/>
      <c r="P320" s="1084"/>
      <c r="Q320" s="1084"/>
      <c r="R320" s="1084">
        <v>2180.800565</v>
      </c>
      <c r="S320" s="1084"/>
      <c r="T320" s="1084"/>
      <c r="U320" s="1086">
        <f t="shared" si="14"/>
        <v>98.456007449209935</v>
      </c>
      <c r="V320" s="1088">
        <f>D320--F320-G320-H320-I320-J320-K320-L320-M320-N320-O320-R320-S320-T320</f>
        <v>0</v>
      </c>
    </row>
    <row r="321" spans="1:22">
      <c r="A321" s="1070"/>
      <c r="B321" s="1071" t="s">
        <v>1971</v>
      </c>
      <c r="C321" s="1072">
        <v>48454.388999999996</v>
      </c>
      <c r="D321" s="1072">
        <v>40646.121331000002</v>
      </c>
      <c r="E321" s="1070"/>
      <c r="F321" s="1072"/>
      <c r="G321" s="1072"/>
      <c r="H321" s="1072"/>
      <c r="I321" s="1072"/>
      <c r="J321" s="1072"/>
      <c r="K321" s="1072"/>
      <c r="L321" s="1072"/>
      <c r="M321" s="1072"/>
      <c r="N321" s="1072"/>
      <c r="O321" s="1072"/>
      <c r="P321" s="1072"/>
      <c r="Q321" s="1072"/>
      <c r="R321" s="1072"/>
      <c r="S321" s="1072"/>
      <c r="T321" s="1072"/>
      <c r="U321" s="1074">
        <f t="shared" si="14"/>
        <v>83.885324260305921</v>
      </c>
      <c r="V321" s="1088"/>
    </row>
    <row r="322" spans="1:22">
      <c r="A322" s="1089" t="s">
        <v>1972</v>
      </c>
      <c r="B322" s="1090" t="s">
        <v>1973</v>
      </c>
      <c r="C322" s="1079">
        <v>48454.388999999996</v>
      </c>
      <c r="D322" s="1079">
        <v>40646.121331000002</v>
      </c>
      <c r="E322" s="1080"/>
      <c r="F322" s="1079"/>
      <c r="G322" s="1079"/>
      <c r="H322" s="1079"/>
      <c r="I322" s="1079"/>
      <c r="J322" s="1079"/>
      <c r="K322" s="1079"/>
      <c r="L322" s="1079"/>
      <c r="M322" s="1079"/>
      <c r="N322" s="1079"/>
      <c r="O322" s="1079"/>
      <c r="P322" s="1079"/>
      <c r="Q322" s="1079"/>
      <c r="R322" s="1079"/>
      <c r="S322" s="1079"/>
      <c r="T322" s="1079"/>
      <c r="U322" s="1081">
        <f t="shared" si="14"/>
        <v>83.885324260305921</v>
      </c>
      <c r="V322" s="1088"/>
    </row>
    <row r="323" spans="1:22">
      <c r="A323" s="1082" t="s">
        <v>411</v>
      </c>
      <c r="B323" s="1083" t="s">
        <v>2093</v>
      </c>
      <c r="C323" s="1084">
        <v>44254.388999999996</v>
      </c>
      <c r="D323" s="1084">
        <v>36446.121331000002</v>
      </c>
      <c r="E323" s="1085"/>
      <c r="F323" s="1084"/>
      <c r="G323" s="1084"/>
      <c r="H323" s="1084"/>
      <c r="I323" s="1084"/>
      <c r="J323" s="1084"/>
      <c r="K323" s="1084"/>
      <c r="L323" s="1084"/>
      <c r="M323" s="1084"/>
      <c r="N323" s="1084"/>
      <c r="O323" s="1084"/>
      <c r="P323" s="1084"/>
      <c r="Q323" s="1084"/>
      <c r="R323" s="1084"/>
      <c r="S323" s="1084"/>
      <c r="T323" s="1084"/>
      <c r="U323" s="1086">
        <f t="shared" si="14"/>
        <v>82.355947408967751</v>
      </c>
      <c r="V323" s="1088"/>
    </row>
    <row r="324" spans="1:22" ht="25.5">
      <c r="A324" s="1082" t="s">
        <v>411</v>
      </c>
      <c r="B324" s="1083" t="s">
        <v>2094</v>
      </c>
      <c r="C324" s="1084">
        <v>23808.756000000001</v>
      </c>
      <c r="D324" s="1084">
        <v>16000.488331</v>
      </c>
      <c r="E324" s="1087" t="s">
        <v>4573</v>
      </c>
      <c r="F324" s="1084"/>
      <c r="G324" s="1084"/>
      <c r="H324" s="1084"/>
      <c r="I324" s="1084"/>
      <c r="J324" s="1084"/>
      <c r="K324" s="1084"/>
      <c r="L324" s="1084"/>
      <c r="M324" s="1084"/>
      <c r="N324" s="1084"/>
      <c r="O324" s="1084"/>
      <c r="P324" s="1084"/>
      <c r="Q324" s="1084"/>
      <c r="R324" s="1084"/>
      <c r="S324" s="1084"/>
      <c r="T324" s="1084">
        <v>16000.488331</v>
      </c>
      <c r="U324" s="1086">
        <f t="shared" si="14"/>
        <v>67.204218191828247</v>
      </c>
      <c r="V324" s="1088">
        <f>D324--F324-G324-H324-I324-J324-K324-L324-M324-N324-O324-R324-S324-T324</f>
        <v>0</v>
      </c>
    </row>
    <row r="325" spans="1:22" ht="25.5">
      <c r="A325" s="1082" t="s">
        <v>411</v>
      </c>
      <c r="B325" s="1083" t="s">
        <v>4574</v>
      </c>
      <c r="C325" s="1084">
        <v>5738.21</v>
      </c>
      <c r="D325" s="1084">
        <v>5738.21</v>
      </c>
      <c r="E325" s="1087" t="s">
        <v>4575</v>
      </c>
      <c r="F325" s="1084"/>
      <c r="G325" s="1084"/>
      <c r="H325" s="1084"/>
      <c r="I325" s="1084"/>
      <c r="J325" s="1084"/>
      <c r="K325" s="1084"/>
      <c r="L325" s="1084"/>
      <c r="M325" s="1084"/>
      <c r="N325" s="1084"/>
      <c r="O325" s="1084"/>
      <c r="P325" s="1084"/>
      <c r="Q325" s="1084"/>
      <c r="R325" s="1084"/>
      <c r="S325" s="1084"/>
      <c r="T325" s="1084">
        <v>5738.21</v>
      </c>
      <c r="U325" s="1086">
        <f t="shared" si="14"/>
        <v>100</v>
      </c>
      <c r="V325" s="1088">
        <f>D325--F325-G325-H325-I325-J325-K325-L325-M325-N325-O325-R325-S325-T325</f>
        <v>0</v>
      </c>
    </row>
    <row r="326" spans="1:22" ht="25.5">
      <c r="A326" s="1082" t="s">
        <v>411</v>
      </c>
      <c r="B326" s="1083" t="s">
        <v>2096</v>
      </c>
      <c r="C326" s="1084">
        <v>4905.9830000000002</v>
      </c>
      <c r="D326" s="1084">
        <v>4905.9830000000002</v>
      </c>
      <c r="E326" s="1087" t="s">
        <v>4576</v>
      </c>
      <c r="F326" s="1084"/>
      <c r="G326" s="1084"/>
      <c r="H326" s="1084"/>
      <c r="I326" s="1084"/>
      <c r="J326" s="1084"/>
      <c r="K326" s="1084"/>
      <c r="L326" s="1084"/>
      <c r="M326" s="1084"/>
      <c r="N326" s="1084"/>
      <c r="O326" s="1084"/>
      <c r="P326" s="1084"/>
      <c r="Q326" s="1084"/>
      <c r="R326" s="1084"/>
      <c r="S326" s="1084"/>
      <c r="T326" s="1084">
        <v>4905.9830000000002</v>
      </c>
      <c r="U326" s="1086">
        <f t="shared" si="14"/>
        <v>100</v>
      </c>
      <c r="V326" s="1088">
        <f>D326--F326-G326-H326-I326-J326-K326-L326-M326-N326-O326-R326-S326-T326</f>
        <v>0</v>
      </c>
    </row>
    <row r="327" spans="1:22" ht="25.5">
      <c r="A327" s="1082" t="s">
        <v>411</v>
      </c>
      <c r="B327" s="1083" t="s">
        <v>2097</v>
      </c>
      <c r="C327" s="1084">
        <v>9801.44</v>
      </c>
      <c r="D327" s="1084">
        <v>9801.44</v>
      </c>
      <c r="E327" s="1087" t="s">
        <v>4577</v>
      </c>
      <c r="F327" s="1084"/>
      <c r="G327" s="1084"/>
      <c r="H327" s="1084"/>
      <c r="I327" s="1084"/>
      <c r="J327" s="1084"/>
      <c r="K327" s="1084"/>
      <c r="L327" s="1084"/>
      <c r="M327" s="1084"/>
      <c r="N327" s="1084"/>
      <c r="O327" s="1084"/>
      <c r="P327" s="1084"/>
      <c r="Q327" s="1084"/>
      <c r="R327" s="1084"/>
      <c r="S327" s="1084"/>
      <c r="T327" s="1084">
        <v>9801.44</v>
      </c>
      <c r="U327" s="1086">
        <f t="shared" si="14"/>
        <v>100</v>
      </c>
      <c r="V327" s="1088">
        <f>D327--F327-G327-H327-I327-J327-K327-L327-M327-N327-O327-R327-S327-T327</f>
        <v>0</v>
      </c>
    </row>
    <row r="328" spans="1:22">
      <c r="A328" s="1082" t="s">
        <v>411</v>
      </c>
      <c r="B328" s="1083" t="s">
        <v>2003</v>
      </c>
      <c r="C328" s="1084">
        <v>4200</v>
      </c>
      <c r="D328" s="1084">
        <v>4200</v>
      </c>
      <c r="E328" s="1085"/>
      <c r="F328" s="1084"/>
      <c r="G328" s="1084"/>
      <c r="H328" s="1084"/>
      <c r="I328" s="1084"/>
      <c r="J328" s="1084"/>
      <c r="K328" s="1084"/>
      <c r="L328" s="1084"/>
      <c r="M328" s="1084"/>
      <c r="N328" s="1084"/>
      <c r="O328" s="1084"/>
      <c r="P328" s="1084"/>
      <c r="Q328" s="1084"/>
      <c r="R328" s="1084"/>
      <c r="S328" s="1084"/>
      <c r="T328" s="1084"/>
      <c r="U328" s="1086">
        <f t="shared" si="14"/>
        <v>100</v>
      </c>
      <c r="V328" s="1088"/>
    </row>
    <row r="329" spans="1:22" ht="25.5">
      <c r="A329" s="1082" t="s">
        <v>411</v>
      </c>
      <c r="B329" s="1083" t="s">
        <v>2092</v>
      </c>
      <c r="C329" s="1084">
        <v>4200</v>
      </c>
      <c r="D329" s="1084">
        <v>4200</v>
      </c>
      <c r="E329" s="1087" t="s">
        <v>4578</v>
      </c>
      <c r="F329" s="1084"/>
      <c r="G329" s="1084"/>
      <c r="H329" s="1084"/>
      <c r="I329" s="1084"/>
      <c r="J329" s="1084"/>
      <c r="K329" s="1084"/>
      <c r="L329" s="1084"/>
      <c r="M329" s="1084"/>
      <c r="N329" s="1084"/>
      <c r="O329" s="1084"/>
      <c r="P329" s="1084"/>
      <c r="Q329" s="1084"/>
      <c r="R329" s="1084"/>
      <c r="S329" s="1084"/>
      <c r="T329" s="1084">
        <v>4200</v>
      </c>
      <c r="U329" s="1086">
        <f t="shared" si="14"/>
        <v>100</v>
      </c>
      <c r="V329" s="1088">
        <f>D329--F329-G329-H329-I329-J329-K329-L329-M329-N329-O329-R329-S329-T329</f>
        <v>0</v>
      </c>
    </row>
    <row r="330" spans="1:22">
      <c r="A330" s="1076" t="s">
        <v>1362</v>
      </c>
      <c r="B330" s="1071" t="s">
        <v>1363</v>
      </c>
      <c r="C330" s="1072">
        <v>5237</v>
      </c>
      <c r="D330" s="1072">
        <v>3966.1010000000001</v>
      </c>
      <c r="E330" s="1070"/>
      <c r="F330" s="1072"/>
      <c r="G330" s="1072"/>
      <c r="H330" s="1072"/>
      <c r="I330" s="1072"/>
      <c r="J330" s="1072"/>
      <c r="K330" s="1072"/>
      <c r="L330" s="1072"/>
      <c r="M330" s="1072"/>
      <c r="N330" s="1072"/>
      <c r="O330" s="1072"/>
      <c r="P330" s="1072"/>
      <c r="Q330" s="1072"/>
      <c r="R330" s="1072"/>
      <c r="S330" s="1072"/>
      <c r="T330" s="1072"/>
      <c r="U330" s="1074">
        <f t="shared" ref="U330:U393" si="16">D330/C330*100</f>
        <v>75.732308573610851</v>
      </c>
      <c r="V330" s="1088"/>
    </row>
    <row r="331" spans="1:22" ht="25.5">
      <c r="A331" s="1070"/>
      <c r="B331" s="1071" t="s">
        <v>1954</v>
      </c>
      <c r="C331" s="1072">
        <v>5237</v>
      </c>
      <c r="D331" s="1072">
        <v>3966.1010000000001</v>
      </c>
      <c r="E331" s="1070"/>
      <c r="F331" s="1072"/>
      <c r="G331" s="1072"/>
      <c r="H331" s="1072"/>
      <c r="I331" s="1072"/>
      <c r="J331" s="1072"/>
      <c r="K331" s="1072"/>
      <c r="L331" s="1072"/>
      <c r="M331" s="1072"/>
      <c r="N331" s="1072"/>
      <c r="O331" s="1072"/>
      <c r="P331" s="1072"/>
      <c r="Q331" s="1072"/>
      <c r="R331" s="1072"/>
      <c r="S331" s="1072"/>
      <c r="T331" s="1072"/>
      <c r="U331" s="1074">
        <f t="shared" si="16"/>
        <v>75.732308573610851</v>
      </c>
      <c r="V331" s="1088"/>
    </row>
    <row r="332" spans="1:22">
      <c r="A332" s="1089" t="s">
        <v>322</v>
      </c>
      <c r="B332" s="1090" t="s">
        <v>1967</v>
      </c>
      <c r="C332" s="1079">
        <v>5237</v>
      </c>
      <c r="D332" s="1079">
        <v>3966.1010000000001</v>
      </c>
      <c r="E332" s="1080"/>
      <c r="F332" s="1079"/>
      <c r="G332" s="1079"/>
      <c r="H332" s="1079"/>
      <c r="I332" s="1079"/>
      <c r="J332" s="1079"/>
      <c r="K332" s="1079"/>
      <c r="L332" s="1079"/>
      <c r="M332" s="1079"/>
      <c r="N332" s="1079"/>
      <c r="O332" s="1079"/>
      <c r="P332" s="1079"/>
      <c r="Q332" s="1079"/>
      <c r="R332" s="1079"/>
      <c r="S332" s="1079"/>
      <c r="T332" s="1079"/>
      <c r="U332" s="1081">
        <f t="shared" si="16"/>
        <v>75.732308573610851</v>
      </c>
      <c r="V332" s="1088"/>
    </row>
    <row r="333" spans="1:22" ht="25.5">
      <c r="A333" s="1082" t="s">
        <v>411</v>
      </c>
      <c r="B333" s="1083" t="s">
        <v>2099</v>
      </c>
      <c r="C333" s="1084">
        <v>3937</v>
      </c>
      <c r="D333" s="1084">
        <v>3827.6889999999999</v>
      </c>
      <c r="E333" s="1087" t="s">
        <v>4579</v>
      </c>
      <c r="F333" s="1084"/>
      <c r="G333" s="1084"/>
      <c r="H333" s="1084"/>
      <c r="I333" s="1084"/>
      <c r="J333" s="1084"/>
      <c r="K333" s="1084"/>
      <c r="L333" s="1084"/>
      <c r="M333" s="1084"/>
      <c r="N333" s="1084"/>
      <c r="O333" s="1084"/>
      <c r="P333" s="1084"/>
      <c r="Q333" s="1084"/>
      <c r="R333" s="1084">
        <v>3827.6889999999999</v>
      </c>
      <c r="S333" s="1084"/>
      <c r="T333" s="1084"/>
      <c r="U333" s="1086">
        <f t="shared" si="16"/>
        <v>97.223495046990095</v>
      </c>
      <c r="V333" s="1088">
        <f>D333--F333-G333-H333-I333-J333-K333-L333-M333-N333-O333-R333-S333-T333</f>
        <v>0</v>
      </c>
    </row>
    <row r="334" spans="1:22">
      <c r="A334" s="1082" t="s">
        <v>411</v>
      </c>
      <c r="B334" s="1083" t="s">
        <v>3894</v>
      </c>
      <c r="C334" s="1084">
        <v>1300</v>
      </c>
      <c r="D334" s="1084">
        <v>138.41200000000001</v>
      </c>
      <c r="E334" s="1087" t="s">
        <v>4580</v>
      </c>
      <c r="F334" s="1084"/>
      <c r="G334" s="1084"/>
      <c r="H334" s="1084"/>
      <c r="I334" s="1084"/>
      <c r="J334" s="1084"/>
      <c r="K334" s="1084"/>
      <c r="L334" s="1084"/>
      <c r="M334" s="1084"/>
      <c r="N334" s="1084"/>
      <c r="O334" s="1084"/>
      <c r="P334" s="1084"/>
      <c r="Q334" s="1084"/>
      <c r="R334" s="1084">
        <v>138.41200000000001</v>
      </c>
      <c r="S334" s="1084"/>
      <c r="T334" s="1084"/>
      <c r="U334" s="1086">
        <f t="shared" si="16"/>
        <v>10.647076923076924</v>
      </c>
      <c r="V334" s="1088">
        <f>D334--F334-G334-H334-I334-J334-K334-L334-M334-N334-O334-R334-S334-T334</f>
        <v>0</v>
      </c>
    </row>
    <row r="335" spans="1:22">
      <c r="A335" s="1076" t="s">
        <v>2854</v>
      </c>
      <c r="B335" s="1071" t="s">
        <v>1756</v>
      </c>
      <c r="C335" s="1072">
        <v>3420.5749999999998</v>
      </c>
      <c r="D335" s="1072">
        <v>2862.395</v>
      </c>
      <c r="E335" s="1070"/>
      <c r="F335" s="1072"/>
      <c r="G335" s="1072"/>
      <c r="H335" s="1072"/>
      <c r="I335" s="1072"/>
      <c r="J335" s="1072"/>
      <c r="K335" s="1072"/>
      <c r="L335" s="1072"/>
      <c r="M335" s="1072"/>
      <c r="N335" s="1072"/>
      <c r="O335" s="1072"/>
      <c r="P335" s="1072"/>
      <c r="Q335" s="1072"/>
      <c r="R335" s="1072"/>
      <c r="S335" s="1072"/>
      <c r="T335" s="1072"/>
      <c r="U335" s="1074">
        <f t="shared" si="16"/>
        <v>83.681690943774072</v>
      </c>
      <c r="V335" s="1088"/>
    </row>
    <row r="336" spans="1:22" ht="25.5">
      <c r="A336" s="1070"/>
      <c r="B336" s="1071" t="s">
        <v>1954</v>
      </c>
      <c r="C336" s="1072">
        <v>2920.5749999999998</v>
      </c>
      <c r="D336" s="1072">
        <v>2862.395</v>
      </c>
      <c r="E336" s="1070"/>
      <c r="F336" s="1072"/>
      <c r="G336" s="1072"/>
      <c r="H336" s="1072"/>
      <c r="I336" s="1072"/>
      <c r="J336" s="1072"/>
      <c r="K336" s="1072"/>
      <c r="L336" s="1072"/>
      <c r="M336" s="1072"/>
      <c r="N336" s="1072"/>
      <c r="O336" s="1072"/>
      <c r="P336" s="1072"/>
      <c r="Q336" s="1072"/>
      <c r="R336" s="1072"/>
      <c r="S336" s="1072"/>
      <c r="T336" s="1072"/>
      <c r="U336" s="1074">
        <f t="shared" si="16"/>
        <v>98.007926521318581</v>
      </c>
      <c r="V336" s="1088"/>
    </row>
    <row r="337" spans="1:22">
      <c r="A337" s="1089" t="s">
        <v>276</v>
      </c>
      <c r="B337" s="1090" t="s">
        <v>1966</v>
      </c>
      <c r="C337" s="1079">
        <v>2920.5749999999998</v>
      </c>
      <c r="D337" s="1079">
        <v>2862.395</v>
      </c>
      <c r="E337" s="1080"/>
      <c r="F337" s="1079"/>
      <c r="G337" s="1079"/>
      <c r="H337" s="1079"/>
      <c r="I337" s="1079"/>
      <c r="J337" s="1079"/>
      <c r="K337" s="1079"/>
      <c r="L337" s="1079"/>
      <c r="M337" s="1079"/>
      <c r="N337" s="1079"/>
      <c r="O337" s="1079"/>
      <c r="P337" s="1079"/>
      <c r="Q337" s="1079"/>
      <c r="R337" s="1079"/>
      <c r="S337" s="1079"/>
      <c r="T337" s="1079"/>
      <c r="U337" s="1081">
        <f t="shared" si="16"/>
        <v>98.007926521318581</v>
      </c>
      <c r="V337" s="1088"/>
    </row>
    <row r="338" spans="1:22">
      <c r="A338" s="1082" t="s">
        <v>411</v>
      </c>
      <c r="B338" s="1083" t="s">
        <v>2087</v>
      </c>
      <c r="C338" s="1084">
        <v>2920.5749999999998</v>
      </c>
      <c r="D338" s="1084">
        <v>2862.395</v>
      </c>
      <c r="E338" s="1087" t="s">
        <v>4581</v>
      </c>
      <c r="F338" s="1084"/>
      <c r="G338" s="1084"/>
      <c r="H338" s="1084"/>
      <c r="I338" s="1084"/>
      <c r="J338" s="1084"/>
      <c r="K338" s="1084"/>
      <c r="L338" s="1084"/>
      <c r="M338" s="1084"/>
      <c r="N338" s="1084"/>
      <c r="O338" s="1084">
        <v>2862.395</v>
      </c>
      <c r="P338" s="1084">
        <v>2862.395</v>
      </c>
      <c r="Q338" s="1084"/>
      <c r="R338" s="1084"/>
      <c r="S338" s="1084"/>
      <c r="T338" s="1084"/>
      <c r="U338" s="1086">
        <f t="shared" si="16"/>
        <v>98.007926521318581</v>
      </c>
      <c r="V338" s="1088">
        <f>D338--F338-G338-H338-I338-J338-K338-L338-M338-N338-O338-R338-S338-T338</f>
        <v>0</v>
      </c>
    </row>
    <row r="339" spans="1:22">
      <c r="A339" s="1070"/>
      <c r="B339" s="1071" t="s">
        <v>1976</v>
      </c>
      <c r="C339" s="1072">
        <v>500</v>
      </c>
      <c r="D339" s="1072">
        <v>0</v>
      </c>
      <c r="E339" s="1070"/>
      <c r="F339" s="1072"/>
      <c r="G339" s="1072"/>
      <c r="H339" s="1072"/>
      <c r="I339" s="1072"/>
      <c r="J339" s="1072"/>
      <c r="K339" s="1072"/>
      <c r="L339" s="1072"/>
      <c r="M339" s="1072"/>
      <c r="N339" s="1072"/>
      <c r="O339" s="1072"/>
      <c r="P339" s="1072"/>
      <c r="Q339" s="1072"/>
      <c r="R339" s="1072"/>
      <c r="S339" s="1072"/>
      <c r="T339" s="1072"/>
      <c r="U339" s="1074">
        <f t="shared" si="16"/>
        <v>0</v>
      </c>
      <c r="V339" s="1088">
        <f>D339--F339-G339-H339-I339-J339-K339-L339-M339-N339-O339-R339-S339-T339</f>
        <v>0</v>
      </c>
    </row>
    <row r="340" spans="1:22">
      <c r="A340" s="1077"/>
      <c r="B340" s="1078" t="s">
        <v>1979</v>
      </c>
      <c r="C340" s="1079">
        <v>500</v>
      </c>
      <c r="D340" s="1079">
        <v>0</v>
      </c>
      <c r="E340" s="1080"/>
      <c r="F340" s="1079"/>
      <c r="G340" s="1079"/>
      <c r="H340" s="1079"/>
      <c r="I340" s="1079"/>
      <c r="J340" s="1079"/>
      <c r="K340" s="1079"/>
      <c r="L340" s="1079"/>
      <c r="M340" s="1079"/>
      <c r="N340" s="1079"/>
      <c r="O340" s="1079"/>
      <c r="P340" s="1079"/>
      <c r="Q340" s="1079"/>
      <c r="R340" s="1079"/>
      <c r="S340" s="1079"/>
      <c r="T340" s="1079"/>
      <c r="U340" s="1081">
        <f t="shared" si="16"/>
        <v>0</v>
      </c>
      <c r="V340" s="1088">
        <f>D340--F340-G340-H340-I340-J340-K340-L340-M340-N340-O340-R340-S340-T340</f>
        <v>0</v>
      </c>
    </row>
    <row r="341" spans="1:22">
      <c r="A341" s="1082" t="s">
        <v>411</v>
      </c>
      <c r="B341" s="1083" t="s">
        <v>1987</v>
      </c>
      <c r="C341" s="1084">
        <v>500</v>
      </c>
      <c r="D341" s="1084">
        <v>0</v>
      </c>
      <c r="E341" s="1085"/>
      <c r="F341" s="1084"/>
      <c r="G341" s="1084"/>
      <c r="H341" s="1084"/>
      <c r="I341" s="1084"/>
      <c r="J341" s="1084"/>
      <c r="K341" s="1084"/>
      <c r="L341" s="1084"/>
      <c r="M341" s="1084"/>
      <c r="N341" s="1084"/>
      <c r="O341" s="1084"/>
      <c r="P341" s="1084"/>
      <c r="Q341" s="1084"/>
      <c r="R341" s="1084"/>
      <c r="S341" s="1084"/>
      <c r="T341" s="1084"/>
      <c r="U341" s="1086">
        <f t="shared" si="16"/>
        <v>0</v>
      </c>
      <c r="V341" s="1088">
        <f>D341--F341-G341-H341-I341-J341-K341-L341-M341-N341-O341-R341-S341-T341</f>
        <v>0</v>
      </c>
    </row>
    <row r="342" spans="1:22" ht="25.5">
      <c r="A342" s="1082" t="s">
        <v>411</v>
      </c>
      <c r="B342" s="1083" t="s">
        <v>4159</v>
      </c>
      <c r="C342" s="1084">
        <v>500</v>
      </c>
      <c r="D342" s="1084">
        <v>0</v>
      </c>
      <c r="E342" s="1087" t="s">
        <v>4582</v>
      </c>
      <c r="F342" s="1084"/>
      <c r="G342" s="1084"/>
      <c r="H342" s="1084"/>
      <c r="I342" s="1084"/>
      <c r="J342" s="1084"/>
      <c r="K342" s="1084"/>
      <c r="L342" s="1084"/>
      <c r="M342" s="1084"/>
      <c r="N342" s="1084"/>
      <c r="O342" s="1084"/>
      <c r="P342" s="1084"/>
      <c r="Q342" s="1084"/>
      <c r="R342" s="1084"/>
      <c r="S342" s="1084"/>
      <c r="T342" s="1084"/>
      <c r="U342" s="1086">
        <f t="shared" si="16"/>
        <v>0</v>
      </c>
      <c r="V342" s="1088">
        <f>D342--F342-G342-H342-I342-J342-K342-L342-M342-N342-O342-R342-S342-T342</f>
        <v>0</v>
      </c>
    </row>
    <row r="343" spans="1:22">
      <c r="A343" s="1076" t="s">
        <v>2738</v>
      </c>
      <c r="B343" s="1071" t="s">
        <v>2655</v>
      </c>
      <c r="C343" s="1072">
        <v>35752</v>
      </c>
      <c r="D343" s="1072">
        <v>35546.254999999997</v>
      </c>
      <c r="E343" s="1070"/>
      <c r="F343" s="1072"/>
      <c r="G343" s="1072"/>
      <c r="H343" s="1072"/>
      <c r="I343" s="1072"/>
      <c r="J343" s="1072"/>
      <c r="K343" s="1072"/>
      <c r="L343" s="1072"/>
      <c r="M343" s="1072"/>
      <c r="N343" s="1072"/>
      <c r="O343" s="1072"/>
      <c r="P343" s="1072"/>
      <c r="Q343" s="1072"/>
      <c r="R343" s="1072"/>
      <c r="S343" s="1072"/>
      <c r="T343" s="1072"/>
      <c r="U343" s="1074">
        <f t="shared" si="16"/>
        <v>99.424521705079428</v>
      </c>
      <c r="V343" s="1088"/>
    </row>
    <row r="344" spans="1:22" ht="25.5">
      <c r="A344" s="1070"/>
      <c r="B344" s="1071" t="s">
        <v>1954</v>
      </c>
      <c r="C344" s="1072">
        <v>7806</v>
      </c>
      <c r="D344" s="1072">
        <v>7806</v>
      </c>
      <c r="E344" s="1070"/>
      <c r="F344" s="1072"/>
      <c r="G344" s="1072"/>
      <c r="H344" s="1072"/>
      <c r="I344" s="1072"/>
      <c r="J344" s="1072"/>
      <c r="K344" s="1072"/>
      <c r="L344" s="1072"/>
      <c r="M344" s="1072"/>
      <c r="N344" s="1072"/>
      <c r="O344" s="1072"/>
      <c r="P344" s="1072"/>
      <c r="Q344" s="1072"/>
      <c r="R344" s="1072"/>
      <c r="S344" s="1072"/>
      <c r="T344" s="1072"/>
      <c r="U344" s="1074">
        <f t="shared" si="16"/>
        <v>100</v>
      </c>
      <c r="V344" s="1088"/>
    </row>
    <row r="345" spans="1:22">
      <c r="A345" s="1089" t="s">
        <v>577</v>
      </c>
      <c r="B345" s="1090" t="s">
        <v>1962</v>
      </c>
      <c r="C345" s="1079">
        <v>7806</v>
      </c>
      <c r="D345" s="1079">
        <v>7806</v>
      </c>
      <c r="E345" s="1080"/>
      <c r="F345" s="1079"/>
      <c r="G345" s="1079"/>
      <c r="H345" s="1079"/>
      <c r="I345" s="1079"/>
      <c r="J345" s="1079"/>
      <c r="K345" s="1079"/>
      <c r="L345" s="1079"/>
      <c r="M345" s="1079"/>
      <c r="N345" s="1079"/>
      <c r="O345" s="1079"/>
      <c r="P345" s="1079"/>
      <c r="Q345" s="1079"/>
      <c r="R345" s="1079"/>
      <c r="S345" s="1079"/>
      <c r="T345" s="1079"/>
      <c r="U345" s="1081">
        <f t="shared" si="16"/>
        <v>100</v>
      </c>
      <c r="V345" s="1088"/>
    </row>
    <row r="346" spans="1:22" ht="25.5">
      <c r="A346" s="1082" t="s">
        <v>411</v>
      </c>
      <c r="B346" s="1083" t="s">
        <v>4099</v>
      </c>
      <c r="C346" s="1084">
        <v>81</v>
      </c>
      <c r="D346" s="1084">
        <v>81</v>
      </c>
      <c r="E346" s="1087" t="s">
        <v>4583</v>
      </c>
      <c r="F346" s="1084"/>
      <c r="G346" s="1084"/>
      <c r="H346" s="1084"/>
      <c r="I346" s="1084"/>
      <c r="J346" s="1084"/>
      <c r="K346" s="1084">
        <v>81</v>
      </c>
      <c r="L346" s="1084"/>
      <c r="M346" s="1084"/>
      <c r="N346" s="1084"/>
      <c r="O346" s="1084"/>
      <c r="P346" s="1084"/>
      <c r="Q346" s="1084"/>
      <c r="R346" s="1084"/>
      <c r="S346" s="1084"/>
      <c r="T346" s="1084"/>
      <c r="U346" s="1086">
        <f t="shared" si="16"/>
        <v>100</v>
      </c>
      <c r="V346" s="1088">
        <f>D346--F346-G346-H346-I346-J346-K346-L346-M346-N346-O346-R346-S346-T346</f>
        <v>0</v>
      </c>
    </row>
    <row r="347" spans="1:22">
      <c r="A347" s="1082" t="s">
        <v>411</v>
      </c>
      <c r="B347" s="1083" t="s">
        <v>3891</v>
      </c>
      <c r="C347" s="1084">
        <v>235</v>
      </c>
      <c r="D347" s="1084">
        <v>235</v>
      </c>
      <c r="E347" s="1087" t="s">
        <v>4570</v>
      </c>
      <c r="F347" s="1084"/>
      <c r="G347" s="1084"/>
      <c r="H347" s="1084"/>
      <c r="I347" s="1084"/>
      <c r="J347" s="1084"/>
      <c r="K347" s="1084">
        <v>235</v>
      </c>
      <c r="L347" s="1084"/>
      <c r="M347" s="1084"/>
      <c r="N347" s="1084"/>
      <c r="O347" s="1084"/>
      <c r="P347" s="1084"/>
      <c r="Q347" s="1084"/>
      <c r="R347" s="1084"/>
      <c r="S347" s="1084"/>
      <c r="T347" s="1084"/>
      <c r="U347" s="1086">
        <f t="shared" si="16"/>
        <v>100</v>
      </c>
      <c r="V347" s="1088">
        <f>D347--F347-G347-H347-I347-J347-K347-L347-M347-N347-O347-R347-S347-T347</f>
        <v>0</v>
      </c>
    </row>
    <row r="348" spans="1:22">
      <c r="A348" s="1082" t="s">
        <v>411</v>
      </c>
      <c r="B348" s="1083" t="s">
        <v>2085</v>
      </c>
      <c r="C348" s="1084">
        <v>7490</v>
      </c>
      <c r="D348" s="1084">
        <v>7490</v>
      </c>
      <c r="E348" s="1087" t="s">
        <v>4584</v>
      </c>
      <c r="F348" s="1084"/>
      <c r="G348" s="1084"/>
      <c r="H348" s="1084"/>
      <c r="I348" s="1084"/>
      <c r="J348" s="1084"/>
      <c r="K348" s="1084">
        <v>7490</v>
      </c>
      <c r="L348" s="1084"/>
      <c r="M348" s="1084"/>
      <c r="N348" s="1084"/>
      <c r="O348" s="1084"/>
      <c r="P348" s="1084"/>
      <c r="Q348" s="1084"/>
      <c r="R348" s="1084"/>
      <c r="S348" s="1084"/>
      <c r="T348" s="1084"/>
      <c r="U348" s="1086">
        <f t="shared" si="16"/>
        <v>100</v>
      </c>
      <c r="V348" s="1088">
        <f>D348--F348-G348-H348-I348-J348-K348-L348-M348-N348-O348-R348-S348-T348</f>
        <v>0</v>
      </c>
    </row>
    <row r="349" spans="1:22">
      <c r="A349" s="1070"/>
      <c r="B349" s="1071" t="s">
        <v>1971</v>
      </c>
      <c r="C349" s="1072">
        <v>20455</v>
      </c>
      <c r="D349" s="1072">
        <v>20455</v>
      </c>
      <c r="E349" s="1070"/>
      <c r="F349" s="1072"/>
      <c r="G349" s="1072"/>
      <c r="H349" s="1072"/>
      <c r="I349" s="1072"/>
      <c r="J349" s="1072"/>
      <c r="K349" s="1072"/>
      <c r="L349" s="1072"/>
      <c r="M349" s="1072"/>
      <c r="N349" s="1072"/>
      <c r="O349" s="1072"/>
      <c r="P349" s="1072"/>
      <c r="Q349" s="1072"/>
      <c r="R349" s="1072"/>
      <c r="S349" s="1072"/>
      <c r="T349" s="1072"/>
      <c r="U349" s="1074">
        <f t="shared" si="16"/>
        <v>100</v>
      </c>
      <c r="V349" s="1088"/>
    </row>
    <row r="350" spans="1:22">
      <c r="A350" s="1089" t="s">
        <v>1972</v>
      </c>
      <c r="B350" s="1090" t="s">
        <v>1973</v>
      </c>
      <c r="C350" s="1079">
        <v>20455</v>
      </c>
      <c r="D350" s="1079">
        <v>20455</v>
      </c>
      <c r="E350" s="1080"/>
      <c r="F350" s="1079"/>
      <c r="G350" s="1079"/>
      <c r="H350" s="1079"/>
      <c r="I350" s="1079"/>
      <c r="J350" s="1079"/>
      <c r="K350" s="1079"/>
      <c r="L350" s="1079"/>
      <c r="M350" s="1079"/>
      <c r="N350" s="1079"/>
      <c r="O350" s="1079"/>
      <c r="P350" s="1079"/>
      <c r="Q350" s="1079"/>
      <c r="R350" s="1079"/>
      <c r="S350" s="1079"/>
      <c r="T350" s="1079"/>
      <c r="U350" s="1081">
        <f t="shared" si="16"/>
        <v>100</v>
      </c>
      <c r="V350" s="1088"/>
    </row>
    <row r="351" spans="1:22">
      <c r="A351" s="1082" t="s">
        <v>411</v>
      </c>
      <c r="B351" s="1083" t="s">
        <v>2003</v>
      </c>
      <c r="C351" s="1084">
        <v>20455</v>
      </c>
      <c r="D351" s="1084">
        <v>20455</v>
      </c>
      <c r="E351" s="1085"/>
      <c r="F351" s="1084"/>
      <c r="G351" s="1084"/>
      <c r="H351" s="1084"/>
      <c r="I351" s="1084"/>
      <c r="J351" s="1084"/>
      <c r="K351" s="1084"/>
      <c r="L351" s="1084"/>
      <c r="M351" s="1084"/>
      <c r="N351" s="1084"/>
      <c r="O351" s="1084"/>
      <c r="P351" s="1084"/>
      <c r="Q351" s="1084"/>
      <c r="R351" s="1084"/>
      <c r="S351" s="1084"/>
      <c r="T351" s="1084"/>
      <c r="U351" s="1086">
        <f t="shared" si="16"/>
        <v>100</v>
      </c>
      <c r="V351" s="1088"/>
    </row>
    <row r="352" spans="1:22">
      <c r="A352" s="1082" t="s">
        <v>411</v>
      </c>
      <c r="B352" s="1083" t="s">
        <v>2085</v>
      </c>
      <c r="C352" s="1084">
        <v>20455</v>
      </c>
      <c r="D352" s="1084">
        <v>20455</v>
      </c>
      <c r="E352" s="1087" t="s">
        <v>4584</v>
      </c>
      <c r="F352" s="1084"/>
      <c r="G352" s="1084"/>
      <c r="H352" s="1084"/>
      <c r="I352" s="1084"/>
      <c r="J352" s="1084"/>
      <c r="K352" s="1084"/>
      <c r="L352" s="1084"/>
      <c r="M352" s="1084"/>
      <c r="N352" s="1084"/>
      <c r="O352" s="1084"/>
      <c r="P352" s="1084"/>
      <c r="Q352" s="1084"/>
      <c r="R352" s="1084"/>
      <c r="S352" s="1084"/>
      <c r="T352" s="1084">
        <v>20455</v>
      </c>
      <c r="U352" s="1086">
        <f t="shared" si="16"/>
        <v>100</v>
      </c>
      <c r="V352" s="1088">
        <f>D352--F352-G352-H352-I352-J352-K352-L352-M352-N352-O352-R352-S352-T352</f>
        <v>0</v>
      </c>
    </row>
    <row r="353" spans="1:22">
      <c r="A353" s="1070"/>
      <c r="B353" s="1071" t="s">
        <v>1976</v>
      </c>
      <c r="C353" s="1072">
        <v>7491</v>
      </c>
      <c r="D353" s="1072">
        <v>7285.2550000000001</v>
      </c>
      <c r="E353" s="1070"/>
      <c r="F353" s="1072"/>
      <c r="G353" s="1072"/>
      <c r="H353" s="1072"/>
      <c r="I353" s="1072"/>
      <c r="J353" s="1072"/>
      <c r="K353" s="1072"/>
      <c r="L353" s="1072"/>
      <c r="M353" s="1072"/>
      <c r="N353" s="1072"/>
      <c r="O353" s="1072"/>
      <c r="P353" s="1072"/>
      <c r="Q353" s="1072"/>
      <c r="R353" s="1072"/>
      <c r="S353" s="1072"/>
      <c r="T353" s="1072"/>
      <c r="U353" s="1074">
        <f t="shared" si="16"/>
        <v>97.253437458283273</v>
      </c>
      <c r="V353" s="1088"/>
    </row>
    <row r="354" spans="1:22">
      <c r="A354" s="1077"/>
      <c r="B354" s="1078" t="s">
        <v>1979</v>
      </c>
      <c r="C354" s="1079">
        <v>7491</v>
      </c>
      <c r="D354" s="1079">
        <v>7285.2550000000001</v>
      </c>
      <c r="E354" s="1080"/>
      <c r="F354" s="1079"/>
      <c r="G354" s="1079"/>
      <c r="H354" s="1079"/>
      <c r="I354" s="1079"/>
      <c r="J354" s="1079"/>
      <c r="K354" s="1079"/>
      <c r="L354" s="1079"/>
      <c r="M354" s="1079"/>
      <c r="N354" s="1079"/>
      <c r="O354" s="1079"/>
      <c r="P354" s="1079"/>
      <c r="Q354" s="1079"/>
      <c r="R354" s="1079"/>
      <c r="S354" s="1079"/>
      <c r="T354" s="1079"/>
      <c r="U354" s="1081">
        <f t="shared" si="16"/>
        <v>97.253437458283273</v>
      </c>
      <c r="V354" s="1088"/>
    </row>
    <row r="355" spans="1:22">
      <c r="A355" s="1082" t="s">
        <v>411</v>
      </c>
      <c r="B355" s="1083" t="s">
        <v>1987</v>
      </c>
      <c r="C355" s="1084">
        <v>7491</v>
      </c>
      <c r="D355" s="1084">
        <v>7285.2550000000001</v>
      </c>
      <c r="E355" s="1085"/>
      <c r="F355" s="1084"/>
      <c r="G355" s="1084"/>
      <c r="H355" s="1084"/>
      <c r="I355" s="1084"/>
      <c r="J355" s="1084"/>
      <c r="K355" s="1084"/>
      <c r="L355" s="1084"/>
      <c r="M355" s="1084"/>
      <c r="N355" s="1084"/>
      <c r="O355" s="1084"/>
      <c r="P355" s="1084"/>
      <c r="Q355" s="1084"/>
      <c r="R355" s="1084"/>
      <c r="S355" s="1084"/>
      <c r="T355" s="1084"/>
      <c r="U355" s="1086">
        <f t="shared" si="16"/>
        <v>97.253437458283273</v>
      </c>
      <c r="V355" s="1088"/>
    </row>
    <row r="356" spans="1:22">
      <c r="A356" s="1082" t="s">
        <v>411</v>
      </c>
      <c r="B356" s="1083" t="s">
        <v>2086</v>
      </c>
      <c r="C356" s="1084">
        <v>4701</v>
      </c>
      <c r="D356" s="1084">
        <v>4529.7830000000004</v>
      </c>
      <c r="E356" s="1087" t="s">
        <v>4585</v>
      </c>
      <c r="F356" s="1084"/>
      <c r="G356" s="1084"/>
      <c r="H356" s="1084"/>
      <c r="I356" s="1084"/>
      <c r="J356" s="1084"/>
      <c r="K356" s="1084"/>
      <c r="L356" s="1084"/>
      <c r="M356" s="1084"/>
      <c r="N356" s="1084"/>
      <c r="O356" s="1084"/>
      <c r="P356" s="1084"/>
      <c r="Q356" s="1084"/>
      <c r="R356" s="1084"/>
      <c r="S356" s="1084"/>
      <c r="T356" s="1084">
        <v>4529.7830000000004</v>
      </c>
      <c r="U356" s="1086">
        <f t="shared" si="16"/>
        <v>96.357860029780909</v>
      </c>
      <c r="V356" s="1088">
        <f>D356--F356-G356-H356-I356-J356-K356-L356-M356-N356-O356-R356-S356-T356</f>
        <v>0</v>
      </c>
    </row>
    <row r="357" spans="1:22" ht="25.5">
      <c r="A357" s="1082" t="s">
        <v>411</v>
      </c>
      <c r="B357" s="1083" t="s">
        <v>4176</v>
      </c>
      <c r="C357" s="1084">
        <v>1490</v>
      </c>
      <c r="D357" s="1084">
        <v>1490</v>
      </c>
      <c r="E357" s="1087" t="s">
        <v>4586</v>
      </c>
      <c r="F357" s="1084"/>
      <c r="G357" s="1084"/>
      <c r="H357" s="1084"/>
      <c r="I357" s="1084"/>
      <c r="J357" s="1084"/>
      <c r="K357" s="1084"/>
      <c r="L357" s="1084"/>
      <c r="M357" s="1084"/>
      <c r="N357" s="1084"/>
      <c r="O357" s="1084"/>
      <c r="P357" s="1084"/>
      <c r="Q357" s="1084"/>
      <c r="R357" s="1084"/>
      <c r="S357" s="1084"/>
      <c r="T357" s="1084">
        <v>1490</v>
      </c>
      <c r="U357" s="1086">
        <f t="shared" si="16"/>
        <v>100</v>
      </c>
      <c r="V357" s="1088">
        <f>D357--F357-G357-H357-I357-J357-K357-L357-M357-N357-O357-R357-S357-T357</f>
        <v>0</v>
      </c>
    </row>
    <row r="358" spans="1:22" ht="25.5">
      <c r="A358" s="1082" t="s">
        <v>411</v>
      </c>
      <c r="B358" s="1083" t="s">
        <v>4148</v>
      </c>
      <c r="C358" s="1084">
        <v>800</v>
      </c>
      <c r="D358" s="1084">
        <v>800</v>
      </c>
      <c r="E358" s="1087" t="s">
        <v>4587</v>
      </c>
      <c r="F358" s="1084"/>
      <c r="G358" s="1084"/>
      <c r="H358" s="1084"/>
      <c r="I358" s="1084"/>
      <c r="J358" s="1084"/>
      <c r="K358" s="1084"/>
      <c r="L358" s="1084"/>
      <c r="M358" s="1084"/>
      <c r="N358" s="1084"/>
      <c r="O358" s="1084"/>
      <c r="P358" s="1084"/>
      <c r="Q358" s="1084"/>
      <c r="R358" s="1084"/>
      <c r="S358" s="1084"/>
      <c r="T358" s="1084">
        <v>800</v>
      </c>
      <c r="U358" s="1086">
        <f t="shared" si="16"/>
        <v>100</v>
      </c>
      <c r="V358" s="1088">
        <f>D358--F358-G358-H358-I358-J358-K358-L358-M358-N358-O358-R358-S358-T358</f>
        <v>0</v>
      </c>
    </row>
    <row r="359" spans="1:22" ht="25.5">
      <c r="A359" s="1082" t="s">
        <v>411</v>
      </c>
      <c r="B359" s="1083" t="s">
        <v>4127</v>
      </c>
      <c r="C359" s="1084">
        <v>500</v>
      </c>
      <c r="D359" s="1084">
        <v>465.47199999999998</v>
      </c>
      <c r="E359" s="1087" t="s">
        <v>4588</v>
      </c>
      <c r="F359" s="1084"/>
      <c r="G359" s="1084"/>
      <c r="H359" s="1084"/>
      <c r="I359" s="1084"/>
      <c r="J359" s="1084"/>
      <c r="K359" s="1084"/>
      <c r="L359" s="1084"/>
      <c r="M359" s="1084"/>
      <c r="N359" s="1084"/>
      <c r="O359" s="1084"/>
      <c r="P359" s="1084"/>
      <c r="Q359" s="1084"/>
      <c r="R359" s="1084"/>
      <c r="S359" s="1084"/>
      <c r="T359" s="1084">
        <v>465.47199999999998</v>
      </c>
      <c r="U359" s="1086">
        <f t="shared" si="16"/>
        <v>93.094399999999993</v>
      </c>
      <c r="V359" s="1088">
        <f>D359--F359-G359-H359-I359-J359-K359-L359-M359-N359-O359-R359-S359-T359</f>
        <v>0</v>
      </c>
    </row>
    <row r="360" spans="1:22">
      <c r="A360" s="1076" t="s">
        <v>1360</v>
      </c>
      <c r="B360" s="1071" t="s">
        <v>1361</v>
      </c>
      <c r="C360" s="1072">
        <v>8000</v>
      </c>
      <c r="D360" s="1072">
        <v>6741.5</v>
      </c>
      <c r="E360" s="1070"/>
      <c r="F360" s="1072"/>
      <c r="G360" s="1072"/>
      <c r="H360" s="1072"/>
      <c r="I360" s="1072"/>
      <c r="J360" s="1072"/>
      <c r="K360" s="1072"/>
      <c r="L360" s="1072"/>
      <c r="M360" s="1072"/>
      <c r="N360" s="1072"/>
      <c r="O360" s="1072"/>
      <c r="P360" s="1072"/>
      <c r="Q360" s="1072"/>
      <c r="R360" s="1072"/>
      <c r="S360" s="1072"/>
      <c r="T360" s="1072"/>
      <c r="U360" s="1074">
        <f t="shared" si="16"/>
        <v>84.268749999999997</v>
      </c>
      <c r="V360" s="1088"/>
    </row>
    <row r="361" spans="1:22">
      <c r="A361" s="1070"/>
      <c r="B361" s="1071" t="s">
        <v>1971</v>
      </c>
      <c r="C361" s="1072">
        <v>8000</v>
      </c>
      <c r="D361" s="1072">
        <v>6741.5</v>
      </c>
      <c r="E361" s="1070"/>
      <c r="F361" s="1072"/>
      <c r="G361" s="1072"/>
      <c r="H361" s="1072"/>
      <c r="I361" s="1072"/>
      <c r="J361" s="1072"/>
      <c r="K361" s="1072"/>
      <c r="L361" s="1072"/>
      <c r="M361" s="1072"/>
      <c r="N361" s="1072"/>
      <c r="O361" s="1072"/>
      <c r="P361" s="1072"/>
      <c r="Q361" s="1072"/>
      <c r="R361" s="1072"/>
      <c r="S361" s="1072"/>
      <c r="T361" s="1072"/>
      <c r="U361" s="1074">
        <f t="shared" si="16"/>
        <v>84.268749999999997</v>
      </c>
      <c r="V361" s="1088"/>
    </row>
    <row r="362" spans="1:22">
      <c r="A362" s="1089" t="s">
        <v>1972</v>
      </c>
      <c r="B362" s="1090" t="s">
        <v>1973</v>
      </c>
      <c r="C362" s="1079">
        <v>8000</v>
      </c>
      <c r="D362" s="1079">
        <v>6741.5</v>
      </c>
      <c r="E362" s="1080"/>
      <c r="F362" s="1079"/>
      <c r="G362" s="1079"/>
      <c r="H362" s="1079"/>
      <c r="I362" s="1079"/>
      <c r="J362" s="1079"/>
      <c r="K362" s="1079"/>
      <c r="L362" s="1079"/>
      <c r="M362" s="1079"/>
      <c r="N362" s="1079"/>
      <c r="O362" s="1079"/>
      <c r="P362" s="1079"/>
      <c r="Q362" s="1079"/>
      <c r="R362" s="1079"/>
      <c r="S362" s="1079"/>
      <c r="T362" s="1079"/>
      <c r="U362" s="1081">
        <f t="shared" si="16"/>
        <v>84.268749999999997</v>
      </c>
      <c r="V362" s="1088"/>
    </row>
    <row r="363" spans="1:22">
      <c r="A363" s="1082" t="s">
        <v>411</v>
      </c>
      <c r="B363" s="1083" t="s">
        <v>2003</v>
      </c>
      <c r="C363" s="1084">
        <v>8000</v>
      </c>
      <c r="D363" s="1084">
        <v>6741.5</v>
      </c>
      <c r="E363" s="1085"/>
      <c r="F363" s="1084"/>
      <c r="G363" s="1084"/>
      <c r="H363" s="1084"/>
      <c r="I363" s="1084"/>
      <c r="J363" s="1084"/>
      <c r="K363" s="1084"/>
      <c r="L363" s="1084"/>
      <c r="M363" s="1084"/>
      <c r="N363" s="1084"/>
      <c r="O363" s="1084"/>
      <c r="P363" s="1084"/>
      <c r="Q363" s="1084"/>
      <c r="R363" s="1084"/>
      <c r="S363" s="1084"/>
      <c r="T363" s="1084"/>
      <c r="U363" s="1086">
        <f t="shared" si="16"/>
        <v>84.268749999999997</v>
      </c>
      <c r="V363" s="1088"/>
    </row>
    <row r="364" spans="1:22">
      <c r="A364" s="1082" t="s">
        <v>411</v>
      </c>
      <c r="B364" s="1083" t="s">
        <v>2100</v>
      </c>
      <c r="C364" s="1084">
        <v>8000</v>
      </c>
      <c r="D364" s="1084">
        <v>6741.5</v>
      </c>
      <c r="E364" s="1087" t="s">
        <v>4589</v>
      </c>
      <c r="F364" s="1084"/>
      <c r="G364" s="1084"/>
      <c r="H364" s="1084"/>
      <c r="I364" s="1084"/>
      <c r="J364" s="1084"/>
      <c r="K364" s="1084"/>
      <c r="L364" s="1084"/>
      <c r="M364" s="1084"/>
      <c r="N364" s="1084"/>
      <c r="O364" s="1084"/>
      <c r="P364" s="1084"/>
      <c r="Q364" s="1084"/>
      <c r="R364" s="1084"/>
      <c r="S364" s="1084"/>
      <c r="T364" s="1084">
        <v>6741.5</v>
      </c>
      <c r="U364" s="1086">
        <f t="shared" si="16"/>
        <v>84.268749999999997</v>
      </c>
      <c r="V364" s="1088">
        <f>D364--F364-G364-H364-I364-J364-K364-L364-M364-N364-O364-R364-S364-T364</f>
        <v>0</v>
      </c>
    </row>
    <row r="365" spans="1:22">
      <c r="A365" s="1076" t="s">
        <v>1357</v>
      </c>
      <c r="B365" s="1071" t="s">
        <v>1358</v>
      </c>
      <c r="C365" s="1072">
        <v>327</v>
      </c>
      <c r="D365" s="1072">
        <v>269.96600000000001</v>
      </c>
      <c r="E365" s="1070"/>
      <c r="F365" s="1072"/>
      <c r="G365" s="1072"/>
      <c r="H365" s="1072"/>
      <c r="I365" s="1072"/>
      <c r="J365" s="1072"/>
      <c r="K365" s="1072"/>
      <c r="L365" s="1072"/>
      <c r="M365" s="1072"/>
      <c r="N365" s="1072"/>
      <c r="O365" s="1072"/>
      <c r="P365" s="1072"/>
      <c r="Q365" s="1072"/>
      <c r="R365" s="1072"/>
      <c r="S365" s="1072"/>
      <c r="T365" s="1072"/>
      <c r="U365" s="1074">
        <f t="shared" si="16"/>
        <v>82.558409785932724</v>
      </c>
      <c r="V365" s="1088"/>
    </row>
    <row r="366" spans="1:22" ht="25.5">
      <c r="A366" s="1070"/>
      <c r="B366" s="1071" t="s">
        <v>1954</v>
      </c>
      <c r="C366" s="1072">
        <v>327</v>
      </c>
      <c r="D366" s="1072">
        <v>269.96600000000001</v>
      </c>
      <c r="E366" s="1070"/>
      <c r="F366" s="1072"/>
      <c r="G366" s="1072"/>
      <c r="H366" s="1072"/>
      <c r="I366" s="1072"/>
      <c r="J366" s="1072"/>
      <c r="K366" s="1072"/>
      <c r="L366" s="1072"/>
      <c r="M366" s="1072"/>
      <c r="N366" s="1072"/>
      <c r="O366" s="1072"/>
      <c r="P366" s="1072"/>
      <c r="Q366" s="1072"/>
      <c r="R366" s="1072"/>
      <c r="S366" s="1072"/>
      <c r="T366" s="1072"/>
      <c r="U366" s="1074">
        <f t="shared" si="16"/>
        <v>82.558409785932724</v>
      </c>
      <c r="V366" s="1088"/>
    </row>
    <row r="367" spans="1:22">
      <c r="A367" s="1089" t="s">
        <v>322</v>
      </c>
      <c r="B367" s="1090" t="s">
        <v>1967</v>
      </c>
      <c r="C367" s="1079">
        <v>327</v>
      </c>
      <c r="D367" s="1079">
        <v>269.96600000000001</v>
      </c>
      <c r="E367" s="1080"/>
      <c r="F367" s="1079"/>
      <c r="G367" s="1079"/>
      <c r="H367" s="1079"/>
      <c r="I367" s="1079"/>
      <c r="J367" s="1079"/>
      <c r="K367" s="1079"/>
      <c r="L367" s="1079"/>
      <c r="M367" s="1079"/>
      <c r="N367" s="1079"/>
      <c r="O367" s="1079"/>
      <c r="P367" s="1079"/>
      <c r="Q367" s="1079"/>
      <c r="R367" s="1079"/>
      <c r="S367" s="1079"/>
      <c r="T367" s="1079"/>
      <c r="U367" s="1081">
        <f t="shared" si="16"/>
        <v>82.558409785932724</v>
      </c>
      <c r="V367" s="1088"/>
    </row>
    <row r="368" spans="1:22">
      <c r="A368" s="1082" t="s">
        <v>411</v>
      </c>
      <c r="B368" s="1083" t="s">
        <v>2101</v>
      </c>
      <c r="C368" s="1084">
        <v>327</v>
      </c>
      <c r="D368" s="1084">
        <v>269.96600000000001</v>
      </c>
      <c r="E368" s="1087" t="s">
        <v>4590</v>
      </c>
      <c r="F368" s="1084"/>
      <c r="G368" s="1084"/>
      <c r="H368" s="1084"/>
      <c r="I368" s="1084"/>
      <c r="J368" s="1084"/>
      <c r="K368" s="1084"/>
      <c r="L368" s="1084"/>
      <c r="M368" s="1084"/>
      <c r="N368" s="1084"/>
      <c r="O368" s="1084"/>
      <c r="P368" s="1084"/>
      <c r="Q368" s="1084"/>
      <c r="R368" s="1084">
        <v>269.96600000000001</v>
      </c>
      <c r="S368" s="1084"/>
      <c r="T368" s="1084"/>
      <c r="U368" s="1086">
        <f t="shared" si="16"/>
        <v>82.558409785932724</v>
      </c>
      <c r="V368" s="1088">
        <f>D368--F368-G368-H368-I368-J368-K368-L368-M368-N368-O368-R368-S368-T368</f>
        <v>0</v>
      </c>
    </row>
    <row r="369" spans="1:22">
      <c r="A369" s="1076" t="s">
        <v>1355</v>
      </c>
      <c r="B369" s="1071" t="s">
        <v>1356</v>
      </c>
      <c r="C369" s="1072">
        <v>10767</v>
      </c>
      <c r="D369" s="1072">
        <v>3767</v>
      </c>
      <c r="E369" s="1070"/>
      <c r="F369" s="1072"/>
      <c r="G369" s="1072"/>
      <c r="H369" s="1072"/>
      <c r="I369" s="1072"/>
      <c r="J369" s="1072"/>
      <c r="K369" s="1072"/>
      <c r="L369" s="1072"/>
      <c r="M369" s="1072"/>
      <c r="N369" s="1072"/>
      <c r="O369" s="1072"/>
      <c r="P369" s="1072"/>
      <c r="Q369" s="1072"/>
      <c r="R369" s="1072"/>
      <c r="S369" s="1072"/>
      <c r="T369" s="1072"/>
      <c r="U369" s="1074">
        <f t="shared" si="16"/>
        <v>34.986532924677256</v>
      </c>
      <c r="V369" s="1088"/>
    </row>
    <row r="370" spans="1:22" ht="25.5">
      <c r="A370" s="1070"/>
      <c r="B370" s="1071" t="s">
        <v>1954</v>
      </c>
      <c r="C370" s="1072">
        <v>10767</v>
      </c>
      <c r="D370" s="1072">
        <v>3767</v>
      </c>
      <c r="E370" s="1070"/>
      <c r="F370" s="1072"/>
      <c r="G370" s="1072"/>
      <c r="H370" s="1072"/>
      <c r="I370" s="1072"/>
      <c r="J370" s="1072"/>
      <c r="K370" s="1072"/>
      <c r="L370" s="1072"/>
      <c r="M370" s="1072"/>
      <c r="N370" s="1072"/>
      <c r="O370" s="1072"/>
      <c r="P370" s="1072"/>
      <c r="Q370" s="1072"/>
      <c r="R370" s="1072"/>
      <c r="S370" s="1072"/>
      <c r="T370" s="1072"/>
      <c r="U370" s="1074">
        <f t="shared" si="16"/>
        <v>34.986532924677256</v>
      </c>
      <c r="V370" s="1088"/>
    </row>
    <row r="371" spans="1:22">
      <c r="A371" s="1089" t="s">
        <v>1963</v>
      </c>
      <c r="B371" s="1090" t="s">
        <v>1964</v>
      </c>
      <c r="C371" s="1079">
        <v>10767</v>
      </c>
      <c r="D371" s="1079">
        <v>3767</v>
      </c>
      <c r="E371" s="1080"/>
      <c r="F371" s="1079"/>
      <c r="G371" s="1079"/>
      <c r="H371" s="1079"/>
      <c r="I371" s="1079"/>
      <c r="J371" s="1079"/>
      <c r="K371" s="1079"/>
      <c r="L371" s="1079"/>
      <c r="M371" s="1079"/>
      <c r="N371" s="1079"/>
      <c r="O371" s="1079"/>
      <c r="P371" s="1079"/>
      <c r="Q371" s="1079"/>
      <c r="R371" s="1079"/>
      <c r="S371" s="1079"/>
      <c r="T371" s="1079"/>
      <c r="U371" s="1081">
        <f t="shared" si="16"/>
        <v>34.986532924677256</v>
      </c>
      <c r="V371" s="1088"/>
    </row>
    <row r="372" spans="1:22" ht="25.5">
      <c r="A372" s="1082" t="s">
        <v>411</v>
      </c>
      <c r="B372" s="1083" t="s">
        <v>2102</v>
      </c>
      <c r="C372" s="1084">
        <v>3767</v>
      </c>
      <c r="D372" s="1084">
        <v>3767</v>
      </c>
      <c r="E372" s="1087" t="s">
        <v>4591</v>
      </c>
      <c r="F372" s="1084"/>
      <c r="G372" s="1084"/>
      <c r="H372" s="1084"/>
      <c r="I372" s="1084"/>
      <c r="J372" s="1084"/>
      <c r="K372" s="1084"/>
      <c r="L372" s="1084">
        <v>3767</v>
      </c>
      <c r="M372" s="1084"/>
      <c r="N372" s="1084"/>
      <c r="O372" s="1084"/>
      <c r="P372" s="1084"/>
      <c r="Q372" s="1084"/>
      <c r="R372" s="1084"/>
      <c r="S372" s="1084"/>
      <c r="T372" s="1084"/>
      <c r="U372" s="1086">
        <f t="shared" si="16"/>
        <v>100</v>
      </c>
      <c r="V372" s="1088">
        <f>D372--F372-G372-H372-I372-J372-K372-L372-M372-N372-O372-R372-S372-T372</f>
        <v>0</v>
      </c>
    </row>
    <row r="373" spans="1:22" ht="25.5">
      <c r="A373" s="1082" t="s">
        <v>411</v>
      </c>
      <c r="B373" s="1083" t="s">
        <v>4243</v>
      </c>
      <c r="C373" s="1084">
        <v>7000</v>
      </c>
      <c r="D373" s="1084">
        <v>0</v>
      </c>
      <c r="E373" s="1087" t="s">
        <v>4592</v>
      </c>
      <c r="F373" s="1084"/>
      <c r="G373" s="1084"/>
      <c r="H373" s="1084"/>
      <c r="I373" s="1084"/>
      <c r="J373" s="1084"/>
      <c r="K373" s="1084"/>
      <c r="L373" s="1084">
        <v>0</v>
      </c>
      <c r="M373" s="1084"/>
      <c r="N373" s="1084"/>
      <c r="O373" s="1084"/>
      <c r="P373" s="1084"/>
      <c r="Q373" s="1084"/>
      <c r="R373" s="1084"/>
      <c r="S373" s="1084"/>
      <c r="T373" s="1084"/>
      <c r="U373" s="1086">
        <f t="shared" si="16"/>
        <v>0</v>
      </c>
      <c r="V373" s="1088">
        <f>D373--F373-G373-H373-I373-J373-K373-L373-M373-N373-O373-R373-S373-T373</f>
        <v>0</v>
      </c>
    </row>
    <row r="374" spans="1:22">
      <c r="A374" s="1076" t="s">
        <v>1352</v>
      </c>
      <c r="B374" s="1071" t="s">
        <v>1353</v>
      </c>
      <c r="C374" s="1072">
        <v>400</v>
      </c>
      <c r="D374" s="1072">
        <v>400</v>
      </c>
      <c r="E374" s="1070"/>
      <c r="F374" s="1072"/>
      <c r="G374" s="1072"/>
      <c r="H374" s="1072"/>
      <c r="I374" s="1072"/>
      <c r="J374" s="1072"/>
      <c r="K374" s="1072"/>
      <c r="L374" s="1072"/>
      <c r="M374" s="1072"/>
      <c r="N374" s="1072"/>
      <c r="O374" s="1072"/>
      <c r="P374" s="1072"/>
      <c r="Q374" s="1072"/>
      <c r="R374" s="1072"/>
      <c r="S374" s="1072"/>
      <c r="T374" s="1072"/>
      <c r="U374" s="1074">
        <f t="shared" si="16"/>
        <v>100</v>
      </c>
      <c r="V374" s="1088"/>
    </row>
    <row r="375" spans="1:22" ht="25.5">
      <c r="A375" s="1070"/>
      <c r="B375" s="1071" t="s">
        <v>1954</v>
      </c>
      <c r="C375" s="1072">
        <v>400</v>
      </c>
      <c r="D375" s="1072">
        <v>400</v>
      </c>
      <c r="E375" s="1070"/>
      <c r="F375" s="1072"/>
      <c r="G375" s="1072"/>
      <c r="H375" s="1072"/>
      <c r="I375" s="1072"/>
      <c r="J375" s="1072"/>
      <c r="K375" s="1072"/>
      <c r="L375" s="1072"/>
      <c r="M375" s="1072"/>
      <c r="N375" s="1072"/>
      <c r="O375" s="1072"/>
      <c r="P375" s="1072"/>
      <c r="Q375" s="1072"/>
      <c r="R375" s="1072"/>
      <c r="S375" s="1072"/>
      <c r="T375" s="1072"/>
      <c r="U375" s="1074">
        <f t="shared" si="16"/>
        <v>100</v>
      </c>
      <c r="V375" s="1088"/>
    </row>
    <row r="376" spans="1:22">
      <c r="A376" s="1089" t="s">
        <v>322</v>
      </c>
      <c r="B376" s="1090" t="s">
        <v>1967</v>
      </c>
      <c r="C376" s="1079">
        <v>400</v>
      </c>
      <c r="D376" s="1079">
        <v>400</v>
      </c>
      <c r="E376" s="1080"/>
      <c r="F376" s="1079"/>
      <c r="G376" s="1079"/>
      <c r="H376" s="1079"/>
      <c r="I376" s="1079"/>
      <c r="J376" s="1079"/>
      <c r="K376" s="1079"/>
      <c r="L376" s="1079"/>
      <c r="M376" s="1079"/>
      <c r="N376" s="1079"/>
      <c r="O376" s="1079"/>
      <c r="P376" s="1079"/>
      <c r="Q376" s="1079"/>
      <c r="R376" s="1079"/>
      <c r="S376" s="1079"/>
      <c r="T376" s="1079"/>
      <c r="U376" s="1081">
        <f t="shared" si="16"/>
        <v>100</v>
      </c>
      <c r="V376" s="1088"/>
    </row>
    <row r="377" spans="1:22">
      <c r="A377" s="1082" t="s">
        <v>411</v>
      </c>
      <c r="B377" s="1083" t="s">
        <v>4131</v>
      </c>
      <c r="C377" s="1084">
        <v>400</v>
      </c>
      <c r="D377" s="1084">
        <v>400</v>
      </c>
      <c r="E377" s="1087" t="s">
        <v>4593</v>
      </c>
      <c r="F377" s="1084"/>
      <c r="G377" s="1084"/>
      <c r="H377" s="1084"/>
      <c r="I377" s="1084"/>
      <c r="J377" s="1084"/>
      <c r="K377" s="1084"/>
      <c r="L377" s="1084"/>
      <c r="M377" s="1084"/>
      <c r="N377" s="1084"/>
      <c r="O377" s="1084"/>
      <c r="P377" s="1084"/>
      <c r="Q377" s="1084"/>
      <c r="R377" s="1084">
        <v>400</v>
      </c>
      <c r="S377" s="1084"/>
      <c r="T377" s="1084"/>
      <c r="U377" s="1086">
        <f t="shared" si="16"/>
        <v>100</v>
      </c>
      <c r="V377" s="1088">
        <f>D377--F377-G377-H377-I377-J377-K377-L377-M377-N377-O377-R377-S377-T377</f>
        <v>0</v>
      </c>
    </row>
    <row r="378" spans="1:22">
      <c r="A378" s="1076" t="s">
        <v>1348</v>
      </c>
      <c r="B378" s="1071" t="s">
        <v>1349</v>
      </c>
      <c r="C378" s="1072">
        <v>48237.636093000001</v>
      </c>
      <c r="D378" s="1072">
        <v>42548.327638000002</v>
      </c>
      <c r="E378" s="1070"/>
      <c r="F378" s="1072"/>
      <c r="G378" s="1072"/>
      <c r="H378" s="1072"/>
      <c r="I378" s="1072"/>
      <c r="J378" s="1072"/>
      <c r="K378" s="1072"/>
      <c r="L378" s="1072"/>
      <c r="M378" s="1072"/>
      <c r="N378" s="1072"/>
      <c r="O378" s="1072"/>
      <c r="P378" s="1072"/>
      <c r="Q378" s="1072"/>
      <c r="R378" s="1072"/>
      <c r="S378" s="1072"/>
      <c r="T378" s="1072"/>
      <c r="U378" s="1074">
        <f t="shared" si="16"/>
        <v>88.20566487953252</v>
      </c>
      <c r="V378" s="1088"/>
    </row>
    <row r="379" spans="1:22" ht="25.5">
      <c r="A379" s="1070"/>
      <c r="B379" s="1071" t="s">
        <v>1954</v>
      </c>
      <c r="C379" s="1072">
        <v>26813.999</v>
      </c>
      <c r="D379" s="1072">
        <v>25330.766</v>
      </c>
      <c r="E379" s="1070"/>
      <c r="F379" s="1072"/>
      <c r="G379" s="1072"/>
      <c r="H379" s="1072"/>
      <c r="I379" s="1072"/>
      <c r="J379" s="1072"/>
      <c r="K379" s="1072"/>
      <c r="L379" s="1072"/>
      <c r="M379" s="1072"/>
      <c r="N379" s="1072"/>
      <c r="O379" s="1072"/>
      <c r="P379" s="1072"/>
      <c r="Q379" s="1072"/>
      <c r="R379" s="1072"/>
      <c r="S379" s="1072"/>
      <c r="T379" s="1072"/>
      <c r="U379" s="1074">
        <f t="shared" si="16"/>
        <v>94.46843792304162</v>
      </c>
      <c r="V379" s="1088"/>
    </row>
    <row r="380" spans="1:22">
      <c r="A380" s="1089" t="s">
        <v>322</v>
      </c>
      <c r="B380" s="1090" t="s">
        <v>1967</v>
      </c>
      <c r="C380" s="1079">
        <v>26813.999</v>
      </c>
      <c r="D380" s="1079">
        <v>25330.766</v>
      </c>
      <c r="E380" s="1080"/>
      <c r="F380" s="1079"/>
      <c r="G380" s="1079"/>
      <c r="H380" s="1079"/>
      <c r="I380" s="1079"/>
      <c r="J380" s="1079"/>
      <c r="K380" s="1079"/>
      <c r="L380" s="1079"/>
      <c r="M380" s="1079"/>
      <c r="N380" s="1079"/>
      <c r="O380" s="1079"/>
      <c r="P380" s="1079"/>
      <c r="Q380" s="1079"/>
      <c r="R380" s="1079"/>
      <c r="S380" s="1079"/>
      <c r="T380" s="1079"/>
      <c r="U380" s="1081">
        <f t="shared" si="16"/>
        <v>94.46843792304162</v>
      </c>
      <c r="V380" s="1088"/>
    </row>
    <row r="381" spans="1:22" ht="25.5">
      <c r="A381" s="1082" t="s">
        <v>411</v>
      </c>
      <c r="B381" s="1083" t="s">
        <v>4107</v>
      </c>
      <c r="C381" s="1084">
        <v>155</v>
      </c>
      <c r="D381" s="1084">
        <v>155</v>
      </c>
      <c r="E381" s="1087" t="s">
        <v>4594</v>
      </c>
      <c r="F381" s="1084"/>
      <c r="G381" s="1084"/>
      <c r="H381" s="1084"/>
      <c r="I381" s="1084"/>
      <c r="J381" s="1084"/>
      <c r="K381" s="1084"/>
      <c r="L381" s="1084"/>
      <c r="M381" s="1084"/>
      <c r="N381" s="1084"/>
      <c r="O381" s="1084"/>
      <c r="P381" s="1084"/>
      <c r="Q381" s="1084"/>
      <c r="R381" s="1084">
        <v>155</v>
      </c>
      <c r="S381" s="1084"/>
      <c r="T381" s="1084"/>
      <c r="U381" s="1086">
        <f t="shared" si="16"/>
        <v>100</v>
      </c>
      <c r="V381" s="1088">
        <f>D381--F381-G381-H381-I381-J381-K381-L381-M381-N381-O381-R381-S381-T381</f>
        <v>0</v>
      </c>
    </row>
    <row r="382" spans="1:22">
      <c r="A382" s="1082" t="s">
        <v>411</v>
      </c>
      <c r="B382" s="1083" t="s">
        <v>2103</v>
      </c>
      <c r="C382" s="1084">
        <v>20000</v>
      </c>
      <c r="D382" s="1084">
        <v>20000</v>
      </c>
      <c r="E382" s="1087" t="s">
        <v>4595</v>
      </c>
      <c r="F382" s="1084"/>
      <c r="G382" s="1084"/>
      <c r="H382" s="1084"/>
      <c r="I382" s="1084"/>
      <c r="J382" s="1084"/>
      <c r="K382" s="1084"/>
      <c r="L382" s="1084"/>
      <c r="M382" s="1084"/>
      <c r="N382" s="1084"/>
      <c r="O382" s="1084"/>
      <c r="P382" s="1084"/>
      <c r="Q382" s="1084"/>
      <c r="R382" s="1084">
        <v>20000</v>
      </c>
      <c r="S382" s="1084"/>
      <c r="T382" s="1084"/>
      <c r="U382" s="1086">
        <f t="shared" si="16"/>
        <v>100</v>
      </c>
      <c r="V382" s="1088">
        <f>D382--F382-G382-H382-I382-J382-K382-L382-M382-N382-O382-R382-S382-T382</f>
        <v>0</v>
      </c>
    </row>
    <row r="383" spans="1:22" ht="25.5">
      <c r="A383" s="1082" t="s">
        <v>411</v>
      </c>
      <c r="B383" s="1083" t="s">
        <v>2104</v>
      </c>
      <c r="C383" s="1084">
        <v>3988.9989999999998</v>
      </c>
      <c r="D383" s="1084">
        <v>3988.9989999999998</v>
      </c>
      <c r="E383" s="1087" t="s">
        <v>4596</v>
      </c>
      <c r="F383" s="1084"/>
      <c r="G383" s="1084"/>
      <c r="H383" s="1084"/>
      <c r="I383" s="1084"/>
      <c r="J383" s="1084"/>
      <c r="K383" s="1084"/>
      <c r="L383" s="1084"/>
      <c r="M383" s="1084"/>
      <c r="N383" s="1084"/>
      <c r="O383" s="1084"/>
      <c r="P383" s="1084"/>
      <c r="Q383" s="1084"/>
      <c r="R383" s="1084">
        <v>3988.9989999999998</v>
      </c>
      <c r="S383" s="1084"/>
      <c r="T383" s="1084"/>
      <c r="U383" s="1086">
        <f t="shared" si="16"/>
        <v>100</v>
      </c>
      <c r="V383" s="1088">
        <f>D383--F383-G383-H383-I383-J383-K383-L383-M383-N383-O383-R383-S383-T383</f>
        <v>0</v>
      </c>
    </row>
    <row r="384" spans="1:22" ht="25.5">
      <c r="A384" s="1082" t="s">
        <v>411</v>
      </c>
      <c r="B384" s="1083" t="s">
        <v>2105</v>
      </c>
      <c r="C384" s="1084">
        <v>2670</v>
      </c>
      <c r="D384" s="1084">
        <v>1186.7670000000001</v>
      </c>
      <c r="E384" s="1087" t="s">
        <v>4597</v>
      </c>
      <c r="F384" s="1084"/>
      <c r="G384" s="1084"/>
      <c r="H384" s="1084"/>
      <c r="I384" s="1084"/>
      <c r="J384" s="1084"/>
      <c r="K384" s="1084"/>
      <c r="L384" s="1084"/>
      <c r="M384" s="1084"/>
      <c r="N384" s="1084"/>
      <c r="O384" s="1084"/>
      <c r="P384" s="1084"/>
      <c r="Q384" s="1084"/>
      <c r="R384" s="1084">
        <v>1186.7670000000001</v>
      </c>
      <c r="S384" s="1084"/>
      <c r="T384" s="1084"/>
      <c r="U384" s="1086">
        <f t="shared" si="16"/>
        <v>44.448202247191013</v>
      </c>
      <c r="V384" s="1088">
        <f>D384--F384-G384-H384-I384-J384-K384-L384-M384-N384-O384-R384-S384-T384</f>
        <v>0</v>
      </c>
    </row>
    <row r="385" spans="1:22">
      <c r="A385" s="1070"/>
      <c r="B385" s="1071" t="s">
        <v>1971</v>
      </c>
      <c r="C385" s="1072">
        <v>15212.335999999999</v>
      </c>
      <c r="D385" s="1072">
        <v>15212.335999999999</v>
      </c>
      <c r="E385" s="1070"/>
      <c r="F385" s="1072"/>
      <c r="G385" s="1072"/>
      <c r="H385" s="1072"/>
      <c r="I385" s="1072"/>
      <c r="J385" s="1072"/>
      <c r="K385" s="1072"/>
      <c r="L385" s="1072"/>
      <c r="M385" s="1072"/>
      <c r="N385" s="1072"/>
      <c r="O385" s="1072"/>
      <c r="P385" s="1072"/>
      <c r="Q385" s="1072"/>
      <c r="R385" s="1072"/>
      <c r="S385" s="1072"/>
      <c r="T385" s="1072"/>
      <c r="U385" s="1074">
        <f t="shared" si="16"/>
        <v>100</v>
      </c>
      <c r="V385" s="1088"/>
    </row>
    <row r="386" spans="1:22">
      <c r="A386" s="1089" t="s">
        <v>1972</v>
      </c>
      <c r="B386" s="1090" t="s">
        <v>1973</v>
      </c>
      <c r="C386" s="1079">
        <v>15212.335999999999</v>
      </c>
      <c r="D386" s="1079">
        <v>15212.335999999999</v>
      </c>
      <c r="E386" s="1080"/>
      <c r="F386" s="1079"/>
      <c r="G386" s="1079"/>
      <c r="H386" s="1079"/>
      <c r="I386" s="1079"/>
      <c r="J386" s="1079"/>
      <c r="K386" s="1079"/>
      <c r="L386" s="1079"/>
      <c r="M386" s="1079"/>
      <c r="N386" s="1079"/>
      <c r="O386" s="1079"/>
      <c r="P386" s="1079"/>
      <c r="Q386" s="1079"/>
      <c r="R386" s="1079"/>
      <c r="S386" s="1079"/>
      <c r="T386" s="1079"/>
      <c r="U386" s="1081">
        <f t="shared" si="16"/>
        <v>100</v>
      </c>
      <c r="V386" s="1088"/>
    </row>
    <row r="387" spans="1:22">
      <c r="A387" s="1082" t="s">
        <v>411</v>
      </c>
      <c r="B387" s="1083" t="s">
        <v>2003</v>
      </c>
      <c r="C387" s="1084">
        <v>15212.335999999999</v>
      </c>
      <c r="D387" s="1084">
        <v>15212.335999999999</v>
      </c>
      <c r="E387" s="1085"/>
      <c r="F387" s="1084"/>
      <c r="G387" s="1084"/>
      <c r="H387" s="1084"/>
      <c r="I387" s="1084"/>
      <c r="J387" s="1084"/>
      <c r="K387" s="1084"/>
      <c r="L387" s="1084"/>
      <c r="M387" s="1084"/>
      <c r="N387" s="1084"/>
      <c r="O387" s="1084"/>
      <c r="P387" s="1084"/>
      <c r="Q387" s="1084"/>
      <c r="R387" s="1084"/>
      <c r="S387" s="1084"/>
      <c r="T387" s="1084"/>
      <c r="U387" s="1086">
        <f t="shared" si="16"/>
        <v>100</v>
      </c>
      <c r="V387" s="1088"/>
    </row>
    <row r="388" spans="1:22">
      <c r="A388" s="1082" t="s">
        <v>411</v>
      </c>
      <c r="B388" s="1083" t="s">
        <v>2103</v>
      </c>
      <c r="C388" s="1084">
        <v>15212.335999999999</v>
      </c>
      <c r="D388" s="1084">
        <v>15212.335999999999</v>
      </c>
      <c r="E388" s="1087" t="s">
        <v>4595</v>
      </c>
      <c r="F388" s="1084"/>
      <c r="G388" s="1084"/>
      <c r="H388" s="1084"/>
      <c r="I388" s="1084"/>
      <c r="J388" s="1084"/>
      <c r="K388" s="1084"/>
      <c r="L388" s="1084"/>
      <c r="M388" s="1084"/>
      <c r="N388" s="1084"/>
      <c r="O388" s="1084"/>
      <c r="P388" s="1084"/>
      <c r="Q388" s="1084"/>
      <c r="R388" s="1084">
        <v>15212.335999999999</v>
      </c>
      <c r="S388" s="1084"/>
      <c r="T388" s="1084"/>
      <c r="U388" s="1086">
        <f t="shared" si="16"/>
        <v>100</v>
      </c>
      <c r="V388" s="1088">
        <f>D388--F388-G388-H388-I388-J388-K388-L388-M388-N388-O388-R388-S388-T388</f>
        <v>0</v>
      </c>
    </row>
    <row r="389" spans="1:22">
      <c r="A389" s="1070"/>
      <c r="B389" s="1071" t="s">
        <v>1976</v>
      </c>
      <c r="C389" s="1072">
        <v>6211.301093</v>
      </c>
      <c r="D389" s="1072">
        <v>2005.2256379999999</v>
      </c>
      <c r="E389" s="1070"/>
      <c r="F389" s="1072"/>
      <c r="G389" s="1072"/>
      <c r="H389" s="1072"/>
      <c r="I389" s="1072"/>
      <c r="J389" s="1072"/>
      <c r="K389" s="1072"/>
      <c r="L389" s="1072"/>
      <c r="M389" s="1072"/>
      <c r="N389" s="1072"/>
      <c r="O389" s="1072"/>
      <c r="P389" s="1072"/>
      <c r="Q389" s="1072"/>
      <c r="R389" s="1072"/>
      <c r="S389" s="1072"/>
      <c r="T389" s="1072"/>
      <c r="U389" s="1074">
        <f t="shared" si="16"/>
        <v>32.283504019147372</v>
      </c>
      <c r="V389" s="1088"/>
    </row>
    <row r="390" spans="1:22">
      <c r="A390" s="1077"/>
      <c r="B390" s="1078" t="s">
        <v>1979</v>
      </c>
      <c r="C390" s="1079">
        <v>6211.301093</v>
      </c>
      <c r="D390" s="1079">
        <v>2005.2256379999999</v>
      </c>
      <c r="E390" s="1080"/>
      <c r="F390" s="1079"/>
      <c r="G390" s="1079"/>
      <c r="H390" s="1079"/>
      <c r="I390" s="1079"/>
      <c r="J390" s="1079"/>
      <c r="K390" s="1079"/>
      <c r="L390" s="1079"/>
      <c r="M390" s="1079"/>
      <c r="N390" s="1079"/>
      <c r="O390" s="1079"/>
      <c r="P390" s="1079"/>
      <c r="Q390" s="1079"/>
      <c r="R390" s="1079"/>
      <c r="S390" s="1079"/>
      <c r="T390" s="1079"/>
      <c r="U390" s="1081">
        <f t="shared" si="16"/>
        <v>32.283504019147372</v>
      </c>
      <c r="V390" s="1088"/>
    </row>
    <row r="391" spans="1:22">
      <c r="A391" s="1082" t="s">
        <v>411</v>
      </c>
      <c r="B391" s="1083" t="s">
        <v>1987</v>
      </c>
      <c r="C391" s="1084">
        <v>6211.301093</v>
      </c>
      <c r="D391" s="1084">
        <v>2005.2256379999999</v>
      </c>
      <c r="E391" s="1085"/>
      <c r="F391" s="1084"/>
      <c r="G391" s="1084"/>
      <c r="H391" s="1084"/>
      <c r="I391" s="1084"/>
      <c r="J391" s="1084"/>
      <c r="K391" s="1084"/>
      <c r="L391" s="1084"/>
      <c r="M391" s="1084"/>
      <c r="N391" s="1084"/>
      <c r="O391" s="1084"/>
      <c r="P391" s="1084"/>
      <c r="Q391" s="1084"/>
      <c r="R391" s="1084"/>
      <c r="S391" s="1084"/>
      <c r="T391" s="1084"/>
      <c r="U391" s="1086">
        <f t="shared" si="16"/>
        <v>32.283504019147372</v>
      </c>
      <c r="V391" s="1088"/>
    </row>
    <row r="392" spans="1:22">
      <c r="A392" s="1082" t="s">
        <v>411</v>
      </c>
      <c r="B392" s="1083" t="s">
        <v>2103</v>
      </c>
      <c r="C392" s="1084">
        <v>5211.301093</v>
      </c>
      <c r="D392" s="1084">
        <v>1901.8216379999999</v>
      </c>
      <c r="E392" s="1087" t="s">
        <v>4595</v>
      </c>
      <c r="F392" s="1084"/>
      <c r="G392" s="1084"/>
      <c r="H392" s="1084"/>
      <c r="I392" s="1084"/>
      <c r="J392" s="1084"/>
      <c r="K392" s="1084"/>
      <c r="L392" s="1084"/>
      <c r="M392" s="1084"/>
      <c r="N392" s="1084"/>
      <c r="O392" s="1084"/>
      <c r="P392" s="1084"/>
      <c r="Q392" s="1084"/>
      <c r="R392" s="1084"/>
      <c r="S392" s="1084"/>
      <c r="T392" s="1084">
        <v>1901.8216379999999</v>
      </c>
      <c r="U392" s="1086">
        <f t="shared" si="16"/>
        <v>36.494180705747219</v>
      </c>
      <c r="V392" s="1088">
        <f>D392--F392-G392-H392-I392-J392-K392-L392-M392-N392-O392-R392-S392-T392</f>
        <v>0</v>
      </c>
    </row>
    <row r="393" spans="1:22" ht="25.5">
      <c r="A393" s="1082" t="s">
        <v>411</v>
      </c>
      <c r="B393" s="1083" t="s">
        <v>2106</v>
      </c>
      <c r="C393" s="1084">
        <v>1000</v>
      </c>
      <c r="D393" s="1084">
        <v>103.404</v>
      </c>
      <c r="E393" s="1087" t="s">
        <v>4598</v>
      </c>
      <c r="F393" s="1084"/>
      <c r="G393" s="1084"/>
      <c r="H393" s="1084"/>
      <c r="I393" s="1084"/>
      <c r="J393" s="1084"/>
      <c r="K393" s="1084"/>
      <c r="L393" s="1084"/>
      <c r="M393" s="1084"/>
      <c r="N393" s="1084"/>
      <c r="O393" s="1084"/>
      <c r="P393" s="1084"/>
      <c r="Q393" s="1084"/>
      <c r="R393" s="1084"/>
      <c r="S393" s="1084"/>
      <c r="T393" s="1084">
        <v>103.404</v>
      </c>
      <c r="U393" s="1086">
        <f t="shared" si="16"/>
        <v>10.340399999999999</v>
      </c>
      <c r="V393" s="1088">
        <f>D393--F393-G393-H393-I393-J393-K393-L393-M393-N393-O393-R393-S393-T393</f>
        <v>0</v>
      </c>
    </row>
    <row r="394" spans="1:22">
      <c r="A394" s="1076" t="s">
        <v>1345</v>
      </c>
      <c r="B394" s="1071" t="s">
        <v>1347</v>
      </c>
      <c r="C394" s="1072">
        <v>5500</v>
      </c>
      <c r="D394" s="1072">
        <v>5404.975907</v>
      </c>
      <c r="E394" s="1070"/>
      <c r="F394" s="1072"/>
      <c r="G394" s="1072"/>
      <c r="H394" s="1072"/>
      <c r="I394" s="1072"/>
      <c r="J394" s="1072"/>
      <c r="K394" s="1072"/>
      <c r="L394" s="1072"/>
      <c r="M394" s="1072"/>
      <c r="N394" s="1072"/>
      <c r="O394" s="1072"/>
      <c r="P394" s="1072"/>
      <c r="Q394" s="1072"/>
      <c r="R394" s="1072"/>
      <c r="S394" s="1072"/>
      <c r="T394" s="1072"/>
      <c r="U394" s="1074">
        <f t="shared" ref="U394:U457" si="17">D394/C394*100</f>
        <v>98.272289218181825</v>
      </c>
      <c r="V394" s="1088"/>
    </row>
    <row r="395" spans="1:22" ht="25.5">
      <c r="A395" s="1070"/>
      <c r="B395" s="1071" t="s">
        <v>1954</v>
      </c>
      <c r="C395" s="1072">
        <v>3500</v>
      </c>
      <c r="D395" s="1072">
        <v>3404.975907</v>
      </c>
      <c r="E395" s="1070"/>
      <c r="F395" s="1072"/>
      <c r="G395" s="1072"/>
      <c r="H395" s="1072"/>
      <c r="I395" s="1072"/>
      <c r="J395" s="1072"/>
      <c r="K395" s="1072"/>
      <c r="L395" s="1072"/>
      <c r="M395" s="1072"/>
      <c r="N395" s="1072"/>
      <c r="O395" s="1072"/>
      <c r="P395" s="1072"/>
      <c r="Q395" s="1072"/>
      <c r="R395" s="1072"/>
      <c r="S395" s="1072"/>
      <c r="T395" s="1072"/>
      <c r="U395" s="1074">
        <f t="shared" si="17"/>
        <v>97.285025914285711</v>
      </c>
      <c r="V395" s="1088"/>
    </row>
    <row r="396" spans="1:22">
      <c r="A396" s="1089" t="s">
        <v>322</v>
      </c>
      <c r="B396" s="1090" t="s">
        <v>1967</v>
      </c>
      <c r="C396" s="1079">
        <v>3500</v>
      </c>
      <c r="D396" s="1079">
        <v>3404.975907</v>
      </c>
      <c r="E396" s="1080"/>
      <c r="F396" s="1079"/>
      <c r="G396" s="1079"/>
      <c r="H396" s="1079"/>
      <c r="I396" s="1079"/>
      <c r="J396" s="1079"/>
      <c r="K396" s="1079"/>
      <c r="L396" s="1079"/>
      <c r="M396" s="1079"/>
      <c r="N396" s="1079"/>
      <c r="O396" s="1079"/>
      <c r="P396" s="1079"/>
      <c r="Q396" s="1079"/>
      <c r="R396" s="1079"/>
      <c r="S396" s="1079"/>
      <c r="T396" s="1079"/>
      <c r="U396" s="1081">
        <f t="shared" si="17"/>
        <v>97.285025914285711</v>
      </c>
      <c r="V396" s="1088"/>
    </row>
    <row r="397" spans="1:22" ht="25.5">
      <c r="A397" s="1082" t="s">
        <v>411</v>
      </c>
      <c r="B397" s="1083" t="s">
        <v>2108</v>
      </c>
      <c r="C397" s="1084">
        <v>3500</v>
      </c>
      <c r="D397" s="1084">
        <v>3404.975907</v>
      </c>
      <c r="E397" s="1087" t="s">
        <v>4599</v>
      </c>
      <c r="F397" s="1084"/>
      <c r="G397" s="1084"/>
      <c r="H397" s="1084"/>
      <c r="I397" s="1084"/>
      <c r="J397" s="1084"/>
      <c r="K397" s="1084"/>
      <c r="L397" s="1084"/>
      <c r="M397" s="1084"/>
      <c r="N397" s="1084"/>
      <c r="O397" s="1084"/>
      <c r="P397" s="1084"/>
      <c r="Q397" s="1084"/>
      <c r="R397" s="1084">
        <v>3404.975907</v>
      </c>
      <c r="S397" s="1084"/>
      <c r="T397" s="1084"/>
      <c r="U397" s="1086">
        <f t="shared" si="17"/>
        <v>97.285025914285711</v>
      </c>
      <c r="V397" s="1088">
        <f>D397--F397-G397-H397-I397-J397-K397-L397-M397-N397-O397-R397-S397-T397</f>
        <v>0</v>
      </c>
    </row>
    <row r="398" spans="1:22">
      <c r="A398" s="1070"/>
      <c r="B398" s="1071" t="s">
        <v>1976</v>
      </c>
      <c r="C398" s="1072">
        <v>2000</v>
      </c>
      <c r="D398" s="1072">
        <v>2000</v>
      </c>
      <c r="E398" s="1070"/>
      <c r="F398" s="1072"/>
      <c r="G398" s="1072"/>
      <c r="H398" s="1072"/>
      <c r="I398" s="1072"/>
      <c r="J398" s="1072"/>
      <c r="K398" s="1072"/>
      <c r="L398" s="1072"/>
      <c r="M398" s="1072"/>
      <c r="N398" s="1072"/>
      <c r="O398" s="1072"/>
      <c r="P398" s="1072"/>
      <c r="Q398" s="1072"/>
      <c r="R398" s="1072"/>
      <c r="S398" s="1072"/>
      <c r="T398" s="1072"/>
      <c r="U398" s="1074">
        <f t="shared" si="17"/>
        <v>100</v>
      </c>
      <c r="V398" s="1088"/>
    </row>
    <row r="399" spans="1:22">
      <c r="A399" s="1077"/>
      <c r="B399" s="1078" t="s">
        <v>1978</v>
      </c>
      <c r="C399" s="1079">
        <v>2000</v>
      </c>
      <c r="D399" s="1079">
        <v>2000</v>
      </c>
      <c r="E399" s="1080"/>
      <c r="F399" s="1079"/>
      <c r="G399" s="1079"/>
      <c r="H399" s="1079"/>
      <c r="I399" s="1079"/>
      <c r="J399" s="1079"/>
      <c r="K399" s="1079"/>
      <c r="L399" s="1079"/>
      <c r="M399" s="1079"/>
      <c r="N399" s="1079"/>
      <c r="O399" s="1079"/>
      <c r="P399" s="1079"/>
      <c r="Q399" s="1079"/>
      <c r="R399" s="1079"/>
      <c r="S399" s="1079"/>
      <c r="T399" s="1079"/>
      <c r="U399" s="1081">
        <f t="shared" si="17"/>
        <v>100</v>
      </c>
      <c r="V399" s="1088"/>
    </row>
    <row r="400" spans="1:22">
      <c r="A400" s="1082" t="s">
        <v>411</v>
      </c>
      <c r="B400" s="1083" t="s">
        <v>2107</v>
      </c>
      <c r="C400" s="1084">
        <v>2000</v>
      </c>
      <c r="D400" s="1084">
        <v>2000</v>
      </c>
      <c r="E400" s="1085"/>
      <c r="F400" s="1084"/>
      <c r="G400" s="1084"/>
      <c r="H400" s="1084"/>
      <c r="I400" s="1084"/>
      <c r="J400" s="1084"/>
      <c r="K400" s="1084"/>
      <c r="L400" s="1084"/>
      <c r="M400" s="1084"/>
      <c r="N400" s="1084"/>
      <c r="O400" s="1084"/>
      <c r="P400" s="1084"/>
      <c r="Q400" s="1084"/>
      <c r="R400" s="1084"/>
      <c r="S400" s="1084"/>
      <c r="T400" s="1084"/>
      <c r="U400" s="1086">
        <f t="shared" si="17"/>
        <v>100</v>
      </c>
      <c r="V400" s="1088"/>
    </row>
    <row r="401" spans="1:22" ht="25.5">
      <c r="A401" s="1082" t="s">
        <v>411</v>
      </c>
      <c r="B401" s="1083" t="s">
        <v>2108</v>
      </c>
      <c r="C401" s="1084">
        <v>2000</v>
      </c>
      <c r="D401" s="1084">
        <v>2000</v>
      </c>
      <c r="E401" s="1087" t="s">
        <v>4599</v>
      </c>
      <c r="F401" s="1084"/>
      <c r="G401" s="1084"/>
      <c r="H401" s="1084"/>
      <c r="I401" s="1084"/>
      <c r="J401" s="1084"/>
      <c r="K401" s="1084"/>
      <c r="L401" s="1084"/>
      <c r="M401" s="1084"/>
      <c r="N401" s="1084"/>
      <c r="O401" s="1084"/>
      <c r="P401" s="1084"/>
      <c r="Q401" s="1084"/>
      <c r="R401" s="1084">
        <v>2000</v>
      </c>
      <c r="S401" s="1084"/>
      <c r="T401" s="1084"/>
      <c r="U401" s="1086">
        <f t="shared" si="17"/>
        <v>100</v>
      </c>
      <c r="V401" s="1088">
        <f>D401--F401-G401-H401-I401-J401-K401-L401-M401-N401-O401-R401-S401-T401</f>
        <v>0</v>
      </c>
    </row>
    <row r="402" spans="1:22">
      <c r="A402" s="1076" t="s">
        <v>1343</v>
      </c>
      <c r="B402" s="1071" t="s">
        <v>1344</v>
      </c>
      <c r="C402" s="1072">
        <v>3400</v>
      </c>
      <c r="D402" s="1072">
        <v>2120</v>
      </c>
      <c r="E402" s="1070"/>
      <c r="F402" s="1072"/>
      <c r="G402" s="1072"/>
      <c r="H402" s="1072"/>
      <c r="I402" s="1072"/>
      <c r="J402" s="1072"/>
      <c r="K402" s="1072"/>
      <c r="L402" s="1072"/>
      <c r="M402" s="1072"/>
      <c r="N402" s="1072"/>
      <c r="O402" s="1072"/>
      <c r="P402" s="1072"/>
      <c r="Q402" s="1072"/>
      <c r="R402" s="1072"/>
      <c r="S402" s="1072"/>
      <c r="T402" s="1072"/>
      <c r="U402" s="1074">
        <f t="shared" si="17"/>
        <v>62.352941176470587</v>
      </c>
      <c r="V402" s="1088"/>
    </row>
    <row r="403" spans="1:22" ht="25.5">
      <c r="A403" s="1070"/>
      <c r="B403" s="1071" t="s">
        <v>1954</v>
      </c>
      <c r="C403" s="1072">
        <v>1500</v>
      </c>
      <c r="D403" s="1072">
        <v>620</v>
      </c>
      <c r="E403" s="1070"/>
      <c r="F403" s="1072"/>
      <c r="G403" s="1072"/>
      <c r="H403" s="1072"/>
      <c r="I403" s="1072"/>
      <c r="J403" s="1072"/>
      <c r="K403" s="1072"/>
      <c r="L403" s="1072"/>
      <c r="M403" s="1072"/>
      <c r="N403" s="1072"/>
      <c r="O403" s="1072"/>
      <c r="P403" s="1072"/>
      <c r="Q403" s="1072"/>
      <c r="R403" s="1072"/>
      <c r="S403" s="1072"/>
      <c r="T403" s="1072"/>
      <c r="U403" s="1074">
        <f t="shared" si="17"/>
        <v>41.333333333333336</v>
      </c>
      <c r="V403" s="1088"/>
    </row>
    <row r="404" spans="1:22">
      <c r="A404" s="1089" t="s">
        <v>322</v>
      </c>
      <c r="B404" s="1090" t="s">
        <v>1967</v>
      </c>
      <c r="C404" s="1079">
        <v>1500</v>
      </c>
      <c r="D404" s="1079">
        <v>620</v>
      </c>
      <c r="E404" s="1080"/>
      <c r="F404" s="1079"/>
      <c r="G404" s="1079"/>
      <c r="H404" s="1079"/>
      <c r="I404" s="1079"/>
      <c r="J404" s="1079"/>
      <c r="K404" s="1079"/>
      <c r="L404" s="1079"/>
      <c r="M404" s="1079"/>
      <c r="N404" s="1079"/>
      <c r="O404" s="1079"/>
      <c r="P404" s="1079"/>
      <c r="Q404" s="1079"/>
      <c r="R404" s="1079"/>
      <c r="S404" s="1079"/>
      <c r="T404" s="1079"/>
      <c r="U404" s="1081">
        <f t="shared" si="17"/>
        <v>41.333333333333336</v>
      </c>
      <c r="V404" s="1088"/>
    </row>
    <row r="405" spans="1:22">
      <c r="A405" s="1082" t="s">
        <v>411</v>
      </c>
      <c r="B405" s="1083" t="s">
        <v>2110</v>
      </c>
      <c r="C405" s="1084">
        <v>1500</v>
      </c>
      <c r="D405" s="1084">
        <v>620</v>
      </c>
      <c r="E405" s="1087" t="s">
        <v>4600</v>
      </c>
      <c r="F405" s="1084"/>
      <c r="G405" s="1084"/>
      <c r="H405" s="1084"/>
      <c r="I405" s="1084"/>
      <c r="J405" s="1084"/>
      <c r="K405" s="1084"/>
      <c r="L405" s="1084"/>
      <c r="M405" s="1084"/>
      <c r="N405" s="1084"/>
      <c r="O405" s="1084"/>
      <c r="P405" s="1084"/>
      <c r="Q405" s="1084"/>
      <c r="R405" s="1084">
        <v>620</v>
      </c>
      <c r="S405" s="1084"/>
      <c r="T405" s="1084"/>
      <c r="U405" s="1086">
        <f t="shared" si="17"/>
        <v>41.333333333333336</v>
      </c>
      <c r="V405" s="1088">
        <f>D405--F405-G405-H405-I405-J405-K405-L405-M405-N405-O405-R405-S405-T405</f>
        <v>0</v>
      </c>
    </row>
    <row r="406" spans="1:22">
      <c r="A406" s="1070"/>
      <c r="B406" s="1071" t="s">
        <v>1976</v>
      </c>
      <c r="C406" s="1072">
        <v>1900</v>
      </c>
      <c r="D406" s="1072">
        <v>1500</v>
      </c>
      <c r="E406" s="1070"/>
      <c r="F406" s="1072"/>
      <c r="G406" s="1072"/>
      <c r="H406" s="1072"/>
      <c r="I406" s="1072"/>
      <c r="J406" s="1072"/>
      <c r="K406" s="1072"/>
      <c r="L406" s="1072"/>
      <c r="M406" s="1072"/>
      <c r="N406" s="1072"/>
      <c r="O406" s="1072"/>
      <c r="P406" s="1072"/>
      <c r="Q406" s="1072"/>
      <c r="R406" s="1072"/>
      <c r="S406" s="1072"/>
      <c r="T406" s="1072"/>
      <c r="U406" s="1074">
        <f t="shared" si="17"/>
        <v>78.94736842105263</v>
      </c>
      <c r="V406" s="1088"/>
    </row>
    <row r="407" spans="1:22">
      <c r="A407" s="1077"/>
      <c r="B407" s="1078" t="s">
        <v>1979</v>
      </c>
      <c r="C407" s="1079">
        <v>1900</v>
      </c>
      <c r="D407" s="1079">
        <v>1500</v>
      </c>
      <c r="E407" s="1080"/>
      <c r="F407" s="1079"/>
      <c r="G407" s="1079"/>
      <c r="H407" s="1079"/>
      <c r="I407" s="1079"/>
      <c r="J407" s="1079"/>
      <c r="K407" s="1079"/>
      <c r="L407" s="1079"/>
      <c r="M407" s="1079"/>
      <c r="N407" s="1079"/>
      <c r="O407" s="1079"/>
      <c r="P407" s="1079"/>
      <c r="Q407" s="1079"/>
      <c r="R407" s="1079"/>
      <c r="S407" s="1079"/>
      <c r="T407" s="1079"/>
      <c r="U407" s="1081">
        <f t="shared" si="17"/>
        <v>78.94736842105263</v>
      </c>
      <c r="V407" s="1088"/>
    </row>
    <row r="408" spans="1:22">
      <c r="A408" s="1082" t="s">
        <v>411</v>
      </c>
      <c r="B408" s="1083" t="s">
        <v>1987</v>
      </c>
      <c r="C408" s="1084">
        <v>1900</v>
      </c>
      <c r="D408" s="1084">
        <v>1500</v>
      </c>
      <c r="E408" s="1085"/>
      <c r="F408" s="1084"/>
      <c r="G408" s="1084"/>
      <c r="H408" s="1084"/>
      <c r="I408" s="1084"/>
      <c r="J408" s="1084"/>
      <c r="K408" s="1084"/>
      <c r="L408" s="1084"/>
      <c r="M408" s="1084"/>
      <c r="N408" s="1084"/>
      <c r="O408" s="1084"/>
      <c r="P408" s="1084"/>
      <c r="Q408" s="1084"/>
      <c r="R408" s="1084"/>
      <c r="S408" s="1084"/>
      <c r="T408" s="1084"/>
      <c r="U408" s="1086">
        <f t="shared" si="17"/>
        <v>78.94736842105263</v>
      </c>
      <c r="V408" s="1088"/>
    </row>
    <row r="409" spans="1:22">
      <c r="A409" s="1082" t="s">
        <v>411</v>
      </c>
      <c r="B409" s="1083" t="s">
        <v>2109</v>
      </c>
      <c r="C409" s="1084">
        <v>1500</v>
      </c>
      <c r="D409" s="1084">
        <v>1500</v>
      </c>
      <c r="E409" s="1087" t="s">
        <v>4601</v>
      </c>
      <c r="F409" s="1084"/>
      <c r="G409" s="1084"/>
      <c r="H409" s="1084"/>
      <c r="I409" s="1084"/>
      <c r="J409" s="1084"/>
      <c r="K409" s="1084"/>
      <c r="L409" s="1084"/>
      <c r="M409" s="1084"/>
      <c r="N409" s="1084"/>
      <c r="O409" s="1084"/>
      <c r="P409" s="1084"/>
      <c r="Q409" s="1084"/>
      <c r="R409" s="1084">
        <v>1500</v>
      </c>
      <c r="S409" s="1084"/>
      <c r="T409" s="1084"/>
      <c r="U409" s="1086">
        <f t="shared" si="17"/>
        <v>100</v>
      </c>
      <c r="V409" s="1088">
        <f>D409--F409-G409-H409-I409-J409-K409-L409-M409-N409-O409-R409-S409-T409</f>
        <v>0</v>
      </c>
    </row>
    <row r="410" spans="1:22">
      <c r="A410" s="1082" t="s">
        <v>411</v>
      </c>
      <c r="B410" s="1083" t="s">
        <v>4158</v>
      </c>
      <c r="C410" s="1084">
        <v>400</v>
      </c>
      <c r="D410" s="1084">
        <v>0</v>
      </c>
      <c r="E410" s="1087" t="s">
        <v>4602</v>
      </c>
      <c r="F410" s="1084"/>
      <c r="G410" s="1084"/>
      <c r="H410" s="1084"/>
      <c r="I410" s="1084"/>
      <c r="J410" s="1084"/>
      <c r="K410" s="1084"/>
      <c r="L410" s="1084"/>
      <c r="M410" s="1084"/>
      <c r="N410" s="1084"/>
      <c r="O410" s="1084"/>
      <c r="P410" s="1084"/>
      <c r="Q410" s="1084"/>
      <c r="R410" s="1084">
        <v>0</v>
      </c>
      <c r="S410" s="1084"/>
      <c r="T410" s="1084"/>
      <c r="U410" s="1086">
        <f t="shared" si="17"/>
        <v>0</v>
      </c>
      <c r="V410" s="1088">
        <f>D410--F410-G410-H410-I410-J410-K410-L410-M410-N410-O410-R410-S410-T410</f>
        <v>0</v>
      </c>
    </row>
    <row r="411" spans="1:22">
      <c r="A411" s="1076" t="s">
        <v>1341</v>
      </c>
      <c r="B411" s="1071" t="s">
        <v>1342</v>
      </c>
      <c r="C411" s="1072">
        <v>5111.5439999999999</v>
      </c>
      <c r="D411" s="1072">
        <v>721</v>
      </c>
      <c r="E411" s="1070"/>
      <c r="F411" s="1072"/>
      <c r="G411" s="1072"/>
      <c r="H411" s="1072"/>
      <c r="I411" s="1072"/>
      <c r="J411" s="1072"/>
      <c r="K411" s="1072"/>
      <c r="L411" s="1072"/>
      <c r="M411" s="1072"/>
      <c r="N411" s="1072"/>
      <c r="O411" s="1072"/>
      <c r="P411" s="1072"/>
      <c r="Q411" s="1072"/>
      <c r="R411" s="1072"/>
      <c r="S411" s="1072"/>
      <c r="T411" s="1072"/>
      <c r="U411" s="1074">
        <f t="shared" si="17"/>
        <v>14.105327079254332</v>
      </c>
      <c r="V411" s="1088"/>
    </row>
    <row r="412" spans="1:22" ht="25.5">
      <c r="A412" s="1070"/>
      <c r="B412" s="1071" t="s">
        <v>1954</v>
      </c>
      <c r="C412" s="1072">
        <v>721</v>
      </c>
      <c r="D412" s="1072">
        <v>721</v>
      </c>
      <c r="E412" s="1070"/>
      <c r="F412" s="1072"/>
      <c r="G412" s="1072"/>
      <c r="H412" s="1072"/>
      <c r="I412" s="1072"/>
      <c r="J412" s="1072"/>
      <c r="K412" s="1072"/>
      <c r="L412" s="1072"/>
      <c r="M412" s="1072"/>
      <c r="N412" s="1072"/>
      <c r="O412" s="1072"/>
      <c r="P412" s="1072"/>
      <c r="Q412" s="1072"/>
      <c r="R412" s="1072"/>
      <c r="S412" s="1072"/>
      <c r="T412" s="1072"/>
      <c r="U412" s="1074">
        <f t="shared" si="17"/>
        <v>100</v>
      </c>
      <c r="V412" s="1088"/>
    </row>
    <row r="413" spans="1:22">
      <c r="A413" s="1089" t="s">
        <v>322</v>
      </c>
      <c r="B413" s="1090" t="s">
        <v>1967</v>
      </c>
      <c r="C413" s="1079">
        <v>721</v>
      </c>
      <c r="D413" s="1079">
        <v>721</v>
      </c>
      <c r="E413" s="1080"/>
      <c r="F413" s="1079"/>
      <c r="G413" s="1079"/>
      <c r="H413" s="1079"/>
      <c r="I413" s="1079"/>
      <c r="J413" s="1079"/>
      <c r="K413" s="1079"/>
      <c r="L413" s="1079"/>
      <c r="M413" s="1079"/>
      <c r="N413" s="1079"/>
      <c r="O413" s="1079"/>
      <c r="P413" s="1079"/>
      <c r="Q413" s="1079"/>
      <c r="R413" s="1079"/>
      <c r="S413" s="1079"/>
      <c r="T413" s="1079"/>
      <c r="U413" s="1081">
        <f t="shared" si="17"/>
        <v>100</v>
      </c>
      <c r="V413" s="1088"/>
    </row>
    <row r="414" spans="1:22">
      <c r="A414" s="1082" t="s">
        <v>411</v>
      </c>
      <c r="B414" s="1083" t="s">
        <v>2111</v>
      </c>
      <c r="C414" s="1084">
        <v>721</v>
      </c>
      <c r="D414" s="1084">
        <v>721</v>
      </c>
      <c r="E414" s="1087" t="s">
        <v>4603</v>
      </c>
      <c r="F414" s="1084"/>
      <c r="G414" s="1084"/>
      <c r="H414" s="1084"/>
      <c r="I414" s="1084"/>
      <c r="J414" s="1084"/>
      <c r="K414" s="1084"/>
      <c r="L414" s="1084"/>
      <c r="M414" s="1084"/>
      <c r="N414" s="1084"/>
      <c r="O414" s="1084"/>
      <c r="P414" s="1084"/>
      <c r="Q414" s="1084"/>
      <c r="R414" s="1084">
        <v>721</v>
      </c>
      <c r="S414" s="1084"/>
      <c r="T414" s="1084"/>
      <c r="U414" s="1086">
        <f t="shared" si="17"/>
        <v>100</v>
      </c>
      <c r="V414" s="1088">
        <f>D414--F414-G414-H414-I414-J414-K414-L414-M414-N414-O414-R414-S414-T414</f>
        <v>0</v>
      </c>
    </row>
    <row r="415" spans="1:22">
      <c r="A415" s="1070"/>
      <c r="B415" s="1071" t="s">
        <v>1976</v>
      </c>
      <c r="C415" s="1072">
        <v>4390.5439999999999</v>
      </c>
      <c r="D415" s="1072">
        <v>0</v>
      </c>
      <c r="E415" s="1070"/>
      <c r="F415" s="1072"/>
      <c r="G415" s="1072"/>
      <c r="H415" s="1072"/>
      <c r="I415" s="1072"/>
      <c r="J415" s="1072"/>
      <c r="K415" s="1072"/>
      <c r="L415" s="1072"/>
      <c r="M415" s="1072"/>
      <c r="N415" s="1072"/>
      <c r="O415" s="1072"/>
      <c r="P415" s="1072"/>
      <c r="Q415" s="1072"/>
      <c r="R415" s="1072"/>
      <c r="S415" s="1072"/>
      <c r="T415" s="1072"/>
      <c r="U415" s="1074">
        <f t="shared" si="17"/>
        <v>0</v>
      </c>
      <c r="V415" s="1088">
        <f>D415--F415-G415-H415-I415-J415-K415-L415-M415-N415-O415-R415-S415-T415</f>
        <v>0</v>
      </c>
    </row>
    <row r="416" spans="1:22">
      <c r="A416" s="1077"/>
      <c r="B416" s="1078" t="s">
        <v>1977</v>
      </c>
      <c r="C416" s="1079">
        <v>4390.5439999999999</v>
      </c>
      <c r="D416" s="1079">
        <v>0</v>
      </c>
      <c r="E416" s="1080"/>
      <c r="F416" s="1079"/>
      <c r="G416" s="1079"/>
      <c r="H416" s="1079"/>
      <c r="I416" s="1079"/>
      <c r="J416" s="1079"/>
      <c r="K416" s="1079"/>
      <c r="L416" s="1079"/>
      <c r="M416" s="1079"/>
      <c r="N416" s="1079"/>
      <c r="O416" s="1079"/>
      <c r="P416" s="1079"/>
      <c r="Q416" s="1079"/>
      <c r="R416" s="1079"/>
      <c r="S416" s="1079"/>
      <c r="T416" s="1079"/>
      <c r="U416" s="1081">
        <f t="shared" si="17"/>
        <v>0</v>
      </c>
      <c r="V416" s="1088">
        <f>D416--F416-G416-H416-I416-J416-K416-L416-M416-N416-O416-R416-S416-T416</f>
        <v>0</v>
      </c>
    </row>
    <row r="417" spans="1:22">
      <c r="A417" s="1082" t="s">
        <v>411</v>
      </c>
      <c r="B417" s="1083" t="s">
        <v>1985</v>
      </c>
      <c r="C417" s="1084">
        <v>4390.5439999999999</v>
      </c>
      <c r="D417" s="1084">
        <v>0</v>
      </c>
      <c r="E417" s="1085"/>
      <c r="F417" s="1084"/>
      <c r="G417" s="1084"/>
      <c r="H417" s="1084"/>
      <c r="I417" s="1084"/>
      <c r="J417" s="1084"/>
      <c r="K417" s="1084"/>
      <c r="L417" s="1084"/>
      <c r="M417" s="1084"/>
      <c r="N417" s="1084"/>
      <c r="O417" s="1084"/>
      <c r="P417" s="1084"/>
      <c r="Q417" s="1084"/>
      <c r="R417" s="1084"/>
      <c r="S417" s="1084"/>
      <c r="T417" s="1084"/>
      <c r="U417" s="1086">
        <f t="shared" si="17"/>
        <v>0</v>
      </c>
      <c r="V417" s="1088">
        <f>D417--F417-G417-H417-I417-J417-K417-L417-M417-N417-O417-R417-S417-T417</f>
        <v>0</v>
      </c>
    </row>
    <row r="418" spans="1:22">
      <c r="A418" s="1082" t="s">
        <v>411</v>
      </c>
      <c r="B418" s="1083" t="s">
        <v>2111</v>
      </c>
      <c r="C418" s="1084">
        <v>4390.5439999999999</v>
      </c>
      <c r="D418" s="1084">
        <v>0</v>
      </c>
      <c r="E418" s="1087" t="s">
        <v>4603</v>
      </c>
      <c r="F418" s="1084"/>
      <c r="G418" s="1084"/>
      <c r="H418" s="1084"/>
      <c r="I418" s="1084"/>
      <c r="J418" s="1084"/>
      <c r="K418" s="1084"/>
      <c r="L418" s="1084"/>
      <c r="M418" s="1084"/>
      <c r="N418" s="1084"/>
      <c r="O418" s="1084"/>
      <c r="P418" s="1084"/>
      <c r="Q418" s="1084"/>
      <c r="R418" s="1084">
        <v>0</v>
      </c>
      <c r="S418" s="1084"/>
      <c r="T418" s="1084"/>
      <c r="U418" s="1086">
        <f t="shared" si="17"/>
        <v>0</v>
      </c>
      <c r="V418" s="1088">
        <f>D418--F418-G418-H418-I418-J418-K418-L418-M418-N418-O418-R418-S418-T418</f>
        <v>0</v>
      </c>
    </row>
    <row r="419" spans="1:22">
      <c r="A419" s="1076" t="s">
        <v>63</v>
      </c>
      <c r="B419" s="1071" t="s">
        <v>1331</v>
      </c>
      <c r="C419" s="1072">
        <v>2000</v>
      </c>
      <c r="D419" s="1072">
        <v>2000</v>
      </c>
      <c r="E419" s="1070"/>
      <c r="F419" s="1072"/>
      <c r="G419" s="1072"/>
      <c r="H419" s="1072"/>
      <c r="I419" s="1072"/>
      <c r="J419" s="1072"/>
      <c r="K419" s="1072"/>
      <c r="L419" s="1072"/>
      <c r="M419" s="1072"/>
      <c r="N419" s="1072"/>
      <c r="O419" s="1072"/>
      <c r="P419" s="1072"/>
      <c r="Q419" s="1072"/>
      <c r="R419" s="1072"/>
      <c r="S419" s="1072"/>
      <c r="T419" s="1072"/>
      <c r="U419" s="1074">
        <f t="shared" si="17"/>
        <v>100</v>
      </c>
      <c r="V419" s="1088"/>
    </row>
    <row r="420" spans="1:22">
      <c r="A420" s="1070"/>
      <c r="B420" s="1071" t="s">
        <v>1976</v>
      </c>
      <c r="C420" s="1072">
        <v>2000</v>
      </c>
      <c r="D420" s="1072">
        <v>2000</v>
      </c>
      <c r="E420" s="1070"/>
      <c r="F420" s="1072"/>
      <c r="G420" s="1072"/>
      <c r="H420" s="1072"/>
      <c r="I420" s="1072"/>
      <c r="J420" s="1072"/>
      <c r="K420" s="1072"/>
      <c r="L420" s="1072"/>
      <c r="M420" s="1072"/>
      <c r="N420" s="1072"/>
      <c r="O420" s="1072"/>
      <c r="P420" s="1072"/>
      <c r="Q420" s="1072"/>
      <c r="R420" s="1072"/>
      <c r="S420" s="1072"/>
      <c r="T420" s="1072"/>
      <c r="U420" s="1074">
        <f t="shared" si="17"/>
        <v>100</v>
      </c>
      <c r="V420" s="1088"/>
    </row>
    <row r="421" spans="1:22">
      <c r="A421" s="1077"/>
      <c r="B421" s="1078" t="s">
        <v>1979</v>
      </c>
      <c r="C421" s="1079">
        <v>2000</v>
      </c>
      <c r="D421" s="1079">
        <v>2000</v>
      </c>
      <c r="E421" s="1080"/>
      <c r="F421" s="1079"/>
      <c r="G421" s="1079"/>
      <c r="H421" s="1079"/>
      <c r="I421" s="1079"/>
      <c r="J421" s="1079"/>
      <c r="K421" s="1079"/>
      <c r="L421" s="1079"/>
      <c r="M421" s="1079"/>
      <c r="N421" s="1079"/>
      <c r="O421" s="1079"/>
      <c r="P421" s="1079"/>
      <c r="Q421" s="1079"/>
      <c r="R421" s="1079"/>
      <c r="S421" s="1079"/>
      <c r="T421" s="1079"/>
      <c r="U421" s="1081">
        <f t="shared" si="17"/>
        <v>100</v>
      </c>
      <c r="V421" s="1088"/>
    </row>
    <row r="422" spans="1:22">
      <c r="A422" s="1082" t="s">
        <v>411</v>
      </c>
      <c r="B422" s="1083" t="s">
        <v>1987</v>
      </c>
      <c r="C422" s="1084">
        <v>2000</v>
      </c>
      <c r="D422" s="1084">
        <v>2000</v>
      </c>
      <c r="E422" s="1085"/>
      <c r="F422" s="1084"/>
      <c r="G422" s="1084"/>
      <c r="H422" s="1084"/>
      <c r="I422" s="1084"/>
      <c r="J422" s="1084"/>
      <c r="K422" s="1084"/>
      <c r="L422" s="1084"/>
      <c r="M422" s="1084"/>
      <c r="N422" s="1084"/>
      <c r="O422" s="1084"/>
      <c r="P422" s="1084"/>
      <c r="Q422" s="1084"/>
      <c r="R422" s="1084"/>
      <c r="S422" s="1084"/>
      <c r="T422" s="1084"/>
      <c r="U422" s="1086">
        <f t="shared" si="17"/>
        <v>100</v>
      </c>
      <c r="V422" s="1088"/>
    </row>
    <row r="423" spans="1:22">
      <c r="A423" s="1082" t="s">
        <v>411</v>
      </c>
      <c r="B423" s="1083" t="s">
        <v>2112</v>
      </c>
      <c r="C423" s="1084">
        <v>2000</v>
      </c>
      <c r="D423" s="1084">
        <v>2000</v>
      </c>
      <c r="E423" s="1087" t="s">
        <v>4604</v>
      </c>
      <c r="F423" s="1084"/>
      <c r="G423" s="1084"/>
      <c r="H423" s="1084"/>
      <c r="I423" s="1084"/>
      <c r="J423" s="1084"/>
      <c r="K423" s="1084"/>
      <c r="L423" s="1084"/>
      <c r="M423" s="1084"/>
      <c r="N423" s="1084"/>
      <c r="O423" s="1084"/>
      <c r="P423" s="1084"/>
      <c r="Q423" s="1084"/>
      <c r="R423" s="1084">
        <v>2000</v>
      </c>
      <c r="S423" s="1084"/>
      <c r="T423" s="1084"/>
      <c r="U423" s="1086">
        <f t="shared" si="17"/>
        <v>100</v>
      </c>
      <c r="V423" s="1088">
        <f>D423--F423-G423-H423-I423-J423-K423-L423-M423-N423-O423-R423-S423-T423</f>
        <v>0</v>
      </c>
    </row>
    <row r="424" spans="1:22">
      <c r="A424" s="1076" t="s">
        <v>1327</v>
      </c>
      <c r="B424" s="1071" t="s">
        <v>331</v>
      </c>
      <c r="C424" s="1072">
        <v>1100</v>
      </c>
      <c r="D424" s="1072">
        <v>1100</v>
      </c>
      <c r="E424" s="1070"/>
      <c r="F424" s="1072"/>
      <c r="G424" s="1072"/>
      <c r="H424" s="1072"/>
      <c r="I424" s="1072"/>
      <c r="J424" s="1072"/>
      <c r="K424" s="1072"/>
      <c r="L424" s="1072"/>
      <c r="M424" s="1072"/>
      <c r="N424" s="1072"/>
      <c r="O424" s="1072"/>
      <c r="P424" s="1072"/>
      <c r="Q424" s="1072"/>
      <c r="R424" s="1072"/>
      <c r="S424" s="1072"/>
      <c r="T424" s="1072"/>
      <c r="U424" s="1074">
        <f t="shared" si="17"/>
        <v>100</v>
      </c>
      <c r="V424" s="1088"/>
    </row>
    <row r="425" spans="1:22" ht="25.5">
      <c r="A425" s="1070"/>
      <c r="B425" s="1071" t="s">
        <v>1954</v>
      </c>
      <c r="C425" s="1072">
        <v>1100</v>
      </c>
      <c r="D425" s="1072">
        <v>1100</v>
      </c>
      <c r="E425" s="1070"/>
      <c r="F425" s="1072"/>
      <c r="G425" s="1072"/>
      <c r="H425" s="1072"/>
      <c r="I425" s="1072"/>
      <c r="J425" s="1072"/>
      <c r="K425" s="1072"/>
      <c r="L425" s="1072"/>
      <c r="M425" s="1072"/>
      <c r="N425" s="1072"/>
      <c r="O425" s="1072"/>
      <c r="P425" s="1072"/>
      <c r="Q425" s="1072"/>
      <c r="R425" s="1072"/>
      <c r="S425" s="1072"/>
      <c r="T425" s="1072"/>
      <c r="U425" s="1074">
        <f t="shared" si="17"/>
        <v>100</v>
      </c>
      <c r="V425" s="1088"/>
    </row>
    <row r="426" spans="1:22">
      <c r="A426" s="1089" t="s">
        <v>1247</v>
      </c>
      <c r="B426" s="1090" t="s">
        <v>1961</v>
      </c>
      <c r="C426" s="1079">
        <v>900</v>
      </c>
      <c r="D426" s="1079">
        <v>900</v>
      </c>
      <c r="E426" s="1080"/>
      <c r="F426" s="1079"/>
      <c r="G426" s="1079"/>
      <c r="H426" s="1079"/>
      <c r="I426" s="1079"/>
      <c r="J426" s="1079"/>
      <c r="K426" s="1079"/>
      <c r="L426" s="1079"/>
      <c r="M426" s="1079"/>
      <c r="N426" s="1079"/>
      <c r="O426" s="1079"/>
      <c r="P426" s="1079"/>
      <c r="Q426" s="1079"/>
      <c r="R426" s="1079"/>
      <c r="S426" s="1079"/>
      <c r="T426" s="1079"/>
      <c r="U426" s="1081">
        <f t="shared" si="17"/>
        <v>100</v>
      </c>
      <c r="V426" s="1088"/>
    </row>
    <row r="427" spans="1:22" ht="25.5">
      <c r="A427" s="1082" t="s">
        <v>411</v>
      </c>
      <c r="B427" s="1083" t="s">
        <v>2113</v>
      </c>
      <c r="C427" s="1084">
        <v>900</v>
      </c>
      <c r="D427" s="1084">
        <v>900</v>
      </c>
      <c r="E427" s="1087" t="s">
        <v>4605</v>
      </c>
      <c r="F427" s="1084"/>
      <c r="G427" s="1084"/>
      <c r="H427" s="1084"/>
      <c r="I427" s="1084"/>
      <c r="J427" s="1084">
        <v>900</v>
      </c>
      <c r="K427" s="1084"/>
      <c r="L427" s="1084"/>
      <c r="M427" s="1084"/>
      <c r="N427" s="1084"/>
      <c r="O427" s="1084"/>
      <c r="P427" s="1084"/>
      <c r="Q427" s="1084"/>
      <c r="R427" s="1084"/>
      <c r="S427" s="1084"/>
      <c r="T427" s="1084"/>
      <c r="U427" s="1086">
        <f t="shared" si="17"/>
        <v>100</v>
      </c>
      <c r="V427" s="1088">
        <f>D427--F427-G427-H427-I427-J427-K427-L427-M427-N427-O427-R427-S427-T427</f>
        <v>0</v>
      </c>
    </row>
    <row r="428" spans="1:22">
      <c r="A428" s="1089" t="s">
        <v>1369</v>
      </c>
      <c r="B428" s="1090" t="s">
        <v>1968</v>
      </c>
      <c r="C428" s="1079">
        <v>200</v>
      </c>
      <c r="D428" s="1079">
        <v>200</v>
      </c>
      <c r="E428" s="1080"/>
      <c r="F428" s="1079"/>
      <c r="G428" s="1079"/>
      <c r="H428" s="1079"/>
      <c r="I428" s="1079"/>
      <c r="J428" s="1079"/>
      <c r="K428" s="1079"/>
      <c r="L428" s="1079"/>
      <c r="M428" s="1079"/>
      <c r="N428" s="1079"/>
      <c r="O428" s="1079"/>
      <c r="P428" s="1079"/>
      <c r="Q428" s="1079"/>
      <c r="R428" s="1079"/>
      <c r="S428" s="1079"/>
      <c r="T428" s="1079"/>
      <c r="U428" s="1081">
        <f t="shared" si="17"/>
        <v>100</v>
      </c>
      <c r="V428" s="1088"/>
    </row>
    <row r="429" spans="1:22" ht="25.5">
      <c r="A429" s="1082" t="s">
        <v>411</v>
      </c>
      <c r="B429" s="1083" t="s">
        <v>2113</v>
      </c>
      <c r="C429" s="1084">
        <v>200</v>
      </c>
      <c r="D429" s="1084">
        <v>200</v>
      </c>
      <c r="E429" s="1087" t="s">
        <v>4605</v>
      </c>
      <c r="F429" s="1084"/>
      <c r="G429" s="1084"/>
      <c r="H429" s="1084"/>
      <c r="I429" s="1084"/>
      <c r="J429" s="1084"/>
      <c r="K429" s="1084"/>
      <c r="L429" s="1084"/>
      <c r="M429" s="1084"/>
      <c r="N429" s="1084"/>
      <c r="O429" s="1084"/>
      <c r="P429" s="1084"/>
      <c r="Q429" s="1084"/>
      <c r="R429" s="1084">
        <v>200</v>
      </c>
      <c r="S429" s="1084"/>
      <c r="T429" s="1084"/>
      <c r="U429" s="1086">
        <f t="shared" si="17"/>
        <v>100</v>
      </c>
      <c r="V429" s="1088">
        <f>D429--F429-G429-H429-I429-J429-K429-L429-M429-N429-O429-R429-S429-T429</f>
        <v>0</v>
      </c>
    </row>
    <row r="430" spans="1:22">
      <c r="A430" s="1076" t="s">
        <v>680</v>
      </c>
      <c r="B430" s="1071" t="s">
        <v>335</v>
      </c>
      <c r="C430" s="1072">
        <v>64885.800999999999</v>
      </c>
      <c r="D430" s="1072">
        <v>58581.446021000003</v>
      </c>
      <c r="E430" s="1070"/>
      <c r="F430" s="1072"/>
      <c r="G430" s="1072"/>
      <c r="H430" s="1072"/>
      <c r="I430" s="1072"/>
      <c r="J430" s="1072"/>
      <c r="K430" s="1072"/>
      <c r="L430" s="1072"/>
      <c r="M430" s="1072"/>
      <c r="N430" s="1072"/>
      <c r="O430" s="1072"/>
      <c r="P430" s="1072"/>
      <c r="Q430" s="1072"/>
      <c r="R430" s="1072"/>
      <c r="S430" s="1072"/>
      <c r="T430" s="1072"/>
      <c r="U430" s="1074">
        <f t="shared" si="17"/>
        <v>90.283922087977302</v>
      </c>
      <c r="V430" s="1088"/>
    </row>
    <row r="431" spans="1:22" ht="25.5">
      <c r="A431" s="1070"/>
      <c r="B431" s="1071" t="s">
        <v>1954</v>
      </c>
      <c r="C431" s="1072">
        <v>28609.800999999999</v>
      </c>
      <c r="D431" s="1072">
        <v>26931.830999999998</v>
      </c>
      <c r="E431" s="1070"/>
      <c r="F431" s="1072"/>
      <c r="G431" s="1072"/>
      <c r="H431" s="1072"/>
      <c r="I431" s="1072"/>
      <c r="J431" s="1072"/>
      <c r="K431" s="1072"/>
      <c r="L431" s="1072"/>
      <c r="M431" s="1072"/>
      <c r="N431" s="1072"/>
      <c r="O431" s="1072"/>
      <c r="P431" s="1072"/>
      <c r="Q431" s="1072"/>
      <c r="R431" s="1072"/>
      <c r="S431" s="1072"/>
      <c r="T431" s="1072"/>
      <c r="U431" s="1074">
        <f t="shared" si="17"/>
        <v>94.134981924550956</v>
      </c>
      <c r="V431" s="1088"/>
    </row>
    <row r="432" spans="1:22">
      <c r="A432" s="1089" t="s">
        <v>75</v>
      </c>
      <c r="B432" s="1090" t="s">
        <v>1955</v>
      </c>
      <c r="C432" s="1079">
        <v>16631</v>
      </c>
      <c r="D432" s="1079">
        <v>15518</v>
      </c>
      <c r="E432" s="1080"/>
      <c r="F432" s="1079"/>
      <c r="G432" s="1079"/>
      <c r="H432" s="1079"/>
      <c r="I432" s="1079"/>
      <c r="J432" s="1079"/>
      <c r="K432" s="1079"/>
      <c r="L432" s="1079"/>
      <c r="M432" s="1079"/>
      <c r="N432" s="1079"/>
      <c r="O432" s="1079"/>
      <c r="P432" s="1079"/>
      <c r="Q432" s="1079"/>
      <c r="R432" s="1079"/>
      <c r="S432" s="1079"/>
      <c r="T432" s="1079"/>
      <c r="U432" s="1081">
        <f t="shared" si="17"/>
        <v>93.307678431844138</v>
      </c>
      <c r="V432" s="1088"/>
    </row>
    <row r="433" spans="1:22">
      <c r="A433" s="1082" t="s">
        <v>411</v>
      </c>
      <c r="B433" s="1083" t="s">
        <v>2114</v>
      </c>
      <c r="C433" s="1084">
        <v>2775</v>
      </c>
      <c r="D433" s="1084">
        <v>2775</v>
      </c>
      <c r="E433" s="1087" t="s">
        <v>4606</v>
      </c>
      <c r="F433" s="1084"/>
      <c r="G433" s="1084"/>
      <c r="H433" s="1084">
        <v>2775</v>
      </c>
      <c r="I433" s="1084"/>
      <c r="J433" s="1084"/>
      <c r="K433" s="1084"/>
      <c r="L433" s="1084"/>
      <c r="M433" s="1084"/>
      <c r="N433" s="1084"/>
      <c r="O433" s="1084"/>
      <c r="P433" s="1084"/>
      <c r="Q433" s="1084"/>
      <c r="R433" s="1084"/>
      <c r="S433" s="1084"/>
      <c r="T433" s="1084"/>
      <c r="U433" s="1086">
        <f t="shared" si="17"/>
        <v>100</v>
      </c>
      <c r="V433" s="1088">
        <f t="shared" ref="V433:V438" si="18">D433--F433-G433-H433-I433-J433-K433-L433-M433-N433-O433-R433-S433-T433</f>
        <v>0</v>
      </c>
    </row>
    <row r="434" spans="1:22" ht="25.5">
      <c r="A434" s="1082" t="s">
        <v>411</v>
      </c>
      <c r="B434" s="1083" t="s">
        <v>2115</v>
      </c>
      <c r="C434" s="1084">
        <v>230</v>
      </c>
      <c r="D434" s="1084">
        <v>230</v>
      </c>
      <c r="E434" s="1087" t="s">
        <v>4606</v>
      </c>
      <c r="F434" s="1084"/>
      <c r="G434" s="1084"/>
      <c r="H434" s="1084">
        <v>230</v>
      </c>
      <c r="I434" s="1084"/>
      <c r="J434" s="1084"/>
      <c r="K434" s="1084"/>
      <c r="L434" s="1084"/>
      <c r="M434" s="1084"/>
      <c r="N434" s="1084"/>
      <c r="O434" s="1084"/>
      <c r="P434" s="1084"/>
      <c r="Q434" s="1084"/>
      <c r="R434" s="1084"/>
      <c r="S434" s="1084"/>
      <c r="T434" s="1084"/>
      <c r="U434" s="1086">
        <f t="shared" si="17"/>
        <v>100</v>
      </c>
      <c r="V434" s="1088">
        <f t="shared" si="18"/>
        <v>0</v>
      </c>
    </row>
    <row r="435" spans="1:22">
      <c r="A435" s="1082" t="s">
        <v>411</v>
      </c>
      <c r="B435" s="1083" t="s">
        <v>2119</v>
      </c>
      <c r="C435" s="1084">
        <v>6250</v>
      </c>
      <c r="D435" s="1084">
        <v>6250</v>
      </c>
      <c r="E435" s="1087" t="s">
        <v>4606</v>
      </c>
      <c r="F435" s="1084"/>
      <c r="G435" s="1084"/>
      <c r="H435" s="1084">
        <v>6250</v>
      </c>
      <c r="I435" s="1084"/>
      <c r="J435" s="1084"/>
      <c r="K435" s="1084"/>
      <c r="L435" s="1084"/>
      <c r="M435" s="1084"/>
      <c r="N435" s="1084"/>
      <c r="O435" s="1084"/>
      <c r="P435" s="1084"/>
      <c r="Q435" s="1084"/>
      <c r="R435" s="1084"/>
      <c r="S435" s="1084"/>
      <c r="T435" s="1084"/>
      <c r="U435" s="1086">
        <f t="shared" si="17"/>
        <v>100</v>
      </c>
      <c r="V435" s="1088">
        <f t="shared" si="18"/>
        <v>0</v>
      </c>
    </row>
    <row r="436" spans="1:22" ht="25.5">
      <c r="A436" s="1082" t="s">
        <v>411</v>
      </c>
      <c r="B436" s="1083" t="s">
        <v>2120</v>
      </c>
      <c r="C436" s="1084">
        <v>500</v>
      </c>
      <c r="D436" s="1084">
        <v>500</v>
      </c>
      <c r="E436" s="1087" t="s">
        <v>4606</v>
      </c>
      <c r="F436" s="1084"/>
      <c r="G436" s="1084"/>
      <c r="H436" s="1084">
        <v>500</v>
      </c>
      <c r="I436" s="1084"/>
      <c r="J436" s="1084"/>
      <c r="K436" s="1084"/>
      <c r="L436" s="1084"/>
      <c r="M436" s="1084"/>
      <c r="N436" s="1084"/>
      <c r="O436" s="1084"/>
      <c r="P436" s="1084"/>
      <c r="Q436" s="1084"/>
      <c r="R436" s="1084"/>
      <c r="S436" s="1084"/>
      <c r="T436" s="1084"/>
      <c r="U436" s="1086">
        <f t="shared" si="17"/>
        <v>100</v>
      </c>
      <c r="V436" s="1088">
        <f t="shared" si="18"/>
        <v>0</v>
      </c>
    </row>
    <row r="437" spans="1:22">
      <c r="A437" s="1082" t="s">
        <v>411</v>
      </c>
      <c r="B437" s="1083" t="s">
        <v>4059</v>
      </c>
      <c r="C437" s="1084">
        <v>3926</v>
      </c>
      <c r="D437" s="1084">
        <v>3926</v>
      </c>
      <c r="E437" s="1087" t="s">
        <v>4606</v>
      </c>
      <c r="F437" s="1084"/>
      <c r="G437" s="1084"/>
      <c r="H437" s="1084">
        <v>3926</v>
      </c>
      <c r="I437" s="1084"/>
      <c r="J437" s="1084"/>
      <c r="K437" s="1084"/>
      <c r="L437" s="1084"/>
      <c r="M437" s="1084"/>
      <c r="N437" s="1084"/>
      <c r="O437" s="1084"/>
      <c r="P437" s="1084"/>
      <c r="Q437" s="1084"/>
      <c r="R437" s="1084"/>
      <c r="S437" s="1084"/>
      <c r="T437" s="1084"/>
      <c r="U437" s="1086">
        <f t="shared" si="17"/>
        <v>100</v>
      </c>
      <c r="V437" s="1088">
        <f t="shared" si="18"/>
        <v>0</v>
      </c>
    </row>
    <row r="438" spans="1:22">
      <c r="A438" s="1082" t="s">
        <v>411</v>
      </c>
      <c r="B438" s="1083" t="s">
        <v>4057</v>
      </c>
      <c r="C438" s="1084">
        <v>2950</v>
      </c>
      <c r="D438" s="1084">
        <v>1837</v>
      </c>
      <c r="E438" s="1087" t="s">
        <v>4606</v>
      </c>
      <c r="F438" s="1084"/>
      <c r="G438" s="1084"/>
      <c r="H438" s="1084">
        <v>1837</v>
      </c>
      <c r="I438" s="1084"/>
      <c r="J438" s="1084"/>
      <c r="K438" s="1084"/>
      <c r="L438" s="1084"/>
      <c r="M438" s="1084"/>
      <c r="N438" s="1084"/>
      <c r="O438" s="1084"/>
      <c r="P438" s="1084"/>
      <c r="Q438" s="1084"/>
      <c r="R438" s="1084"/>
      <c r="S438" s="1084"/>
      <c r="T438" s="1084"/>
      <c r="U438" s="1086">
        <f t="shared" si="17"/>
        <v>62.271186440677958</v>
      </c>
      <c r="V438" s="1088">
        <f t="shared" si="18"/>
        <v>0</v>
      </c>
    </row>
    <row r="439" spans="1:22">
      <c r="A439" s="1089" t="s">
        <v>1956</v>
      </c>
      <c r="B439" s="1090" t="s">
        <v>1957</v>
      </c>
      <c r="C439" s="1079">
        <v>6179.8010000000004</v>
      </c>
      <c r="D439" s="1079">
        <v>5764.8310000000001</v>
      </c>
      <c r="E439" s="1080"/>
      <c r="F439" s="1079"/>
      <c r="G439" s="1079"/>
      <c r="H439" s="1079"/>
      <c r="I439" s="1079"/>
      <c r="J439" s="1079"/>
      <c r="K439" s="1079"/>
      <c r="L439" s="1079"/>
      <c r="M439" s="1079"/>
      <c r="N439" s="1079"/>
      <c r="O439" s="1079"/>
      <c r="P439" s="1079"/>
      <c r="Q439" s="1079"/>
      <c r="R439" s="1079"/>
      <c r="S439" s="1079"/>
      <c r="T439" s="1079"/>
      <c r="U439" s="1081">
        <f t="shared" si="17"/>
        <v>93.285058855455048</v>
      </c>
      <c r="V439" s="1088"/>
    </row>
    <row r="440" spans="1:22">
      <c r="A440" s="1082" t="s">
        <v>411</v>
      </c>
      <c r="B440" s="1083" t="s">
        <v>4092</v>
      </c>
      <c r="C440" s="1084">
        <v>51</v>
      </c>
      <c r="D440" s="1084">
        <v>50.588999999999999</v>
      </c>
      <c r="E440" s="1087" t="s">
        <v>4607</v>
      </c>
      <c r="F440" s="1084"/>
      <c r="G440" s="1084"/>
      <c r="H440" s="1084"/>
      <c r="I440" s="1084">
        <v>50.588999999999999</v>
      </c>
      <c r="J440" s="1084"/>
      <c r="K440" s="1084"/>
      <c r="L440" s="1084"/>
      <c r="M440" s="1084"/>
      <c r="N440" s="1084"/>
      <c r="O440" s="1084"/>
      <c r="P440" s="1084"/>
      <c r="Q440" s="1084"/>
      <c r="R440" s="1084"/>
      <c r="S440" s="1084"/>
      <c r="T440" s="1084"/>
      <c r="U440" s="1086">
        <f t="shared" si="17"/>
        <v>99.194117647058818</v>
      </c>
      <c r="V440" s="1088"/>
    </row>
    <row r="441" spans="1:22" ht="25.5">
      <c r="A441" s="1082" t="s">
        <v>411</v>
      </c>
      <c r="B441" s="1083" t="s">
        <v>2123</v>
      </c>
      <c r="C441" s="1084">
        <v>3128.8009999999999</v>
      </c>
      <c r="D441" s="1084">
        <v>3128.8009999999999</v>
      </c>
      <c r="E441" s="1087" t="s">
        <v>4607</v>
      </c>
      <c r="F441" s="1084"/>
      <c r="G441" s="1084"/>
      <c r="H441" s="1084"/>
      <c r="I441" s="1084">
        <v>3128.8009999999999</v>
      </c>
      <c r="J441" s="1084"/>
      <c r="K441" s="1084"/>
      <c r="L441" s="1084"/>
      <c r="M441" s="1084"/>
      <c r="N441" s="1084"/>
      <c r="O441" s="1084"/>
      <c r="P441" s="1084"/>
      <c r="Q441" s="1084"/>
      <c r="R441" s="1084"/>
      <c r="S441" s="1084"/>
      <c r="T441" s="1084"/>
      <c r="U441" s="1086">
        <f t="shared" si="17"/>
        <v>100</v>
      </c>
      <c r="V441" s="1088">
        <f>D441--F441-G441-H441-I441-J441-K441-L441-M441-N441-O441-R441-S441-T441</f>
        <v>0</v>
      </c>
    </row>
    <row r="442" spans="1:22">
      <c r="A442" s="1082" t="s">
        <v>411</v>
      </c>
      <c r="B442" s="1083" t="s">
        <v>2117</v>
      </c>
      <c r="C442" s="1084">
        <v>3000</v>
      </c>
      <c r="D442" s="1084">
        <v>2585.4409999999998</v>
      </c>
      <c r="E442" s="1087" t="s">
        <v>4607</v>
      </c>
      <c r="F442" s="1084"/>
      <c r="G442" s="1084"/>
      <c r="H442" s="1084"/>
      <c r="I442" s="1084">
        <v>2585.4409999999998</v>
      </c>
      <c r="J442" s="1084"/>
      <c r="K442" s="1084"/>
      <c r="L442" s="1084"/>
      <c r="M442" s="1084"/>
      <c r="N442" s="1084"/>
      <c r="O442" s="1084"/>
      <c r="P442" s="1084"/>
      <c r="Q442" s="1084"/>
      <c r="R442" s="1084"/>
      <c r="S442" s="1084"/>
      <c r="T442" s="1084"/>
      <c r="U442" s="1086">
        <f t="shared" si="17"/>
        <v>86.181366666666662</v>
      </c>
      <c r="V442" s="1088">
        <f>D442--F442-G442-H442-I442-J442-K442-L442-M442-N442-O442-R442-S442-T442</f>
        <v>0</v>
      </c>
    </row>
    <row r="443" spans="1:22">
      <c r="A443" s="1089" t="s">
        <v>276</v>
      </c>
      <c r="B443" s="1090" t="s">
        <v>1966</v>
      </c>
      <c r="C443" s="1079">
        <v>5649</v>
      </c>
      <c r="D443" s="1079">
        <v>5649</v>
      </c>
      <c r="E443" s="1080"/>
      <c r="F443" s="1079"/>
      <c r="G443" s="1079"/>
      <c r="H443" s="1079"/>
      <c r="I443" s="1079"/>
      <c r="J443" s="1079"/>
      <c r="K443" s="1079"/>
      <c r="L443" s="1079"/>
      <c r="M443" s="1079"/>
      <c r="N443" s="1079"/>
      <c r="O443" s="1079"/>
      <c r="P443" s="1079"/>
      <c r="Q443" s="1079"/>
      <c r="R443" s="1079"/>
      <c r="S443" s="1079"/>
      <c r="T443" s="1079"/>
      <c r="U443" s="1081">
        <f t="shared" si="17"/>
        <v>100</v>
      </c>
      <c r="V443" s="1088"/>
    </row>
    <row r="444" spans="1:22">
      <c r="A444" s="1082" t="s">
        <v>411</v>
      </c>
      <c r="B444" s="1083" t="s">
        <v>2116</v>
      </c>
      <c r="C444" s="1084">
        <v>5649</v>
      </c>
      <c r="D444" s="1084">
        <v>5649</v>
      </c>
      <c r="E444" s="1087" t="s">
        <v>4606</v>
      </c>
      <c r="F444" s="1084"/>
      <c r="G444" s="1084"/>
      <c r="H444" s="1084"/>
      <c r="I444" s="1084"/>
      <c r="J444" s="1084"/>
      <c r="K444" s="1084"/>
      <c r="L444" s="1084"/>
      <c r="M444" s="1084"/>
      <c r="N444" s="1084"/>
      <c r="O444" s="1084">
        <v>5649</v>
      </c>
      <c r="P444" s="1084">
        <v>5649</v>
      </c>
      <c r="Q444" s="1084"/>
      <c r="R444" s="1084"/>
      <c r="S444" s="1084"/>
      <c r="T444" s="1084"/>
      <c r="U444" s="1086">
        <f t="shared" si="17"/>
        <v>100</v>
      </c>
      <c r="V444" s="1088">
        <f>D444--F444-G444-H444-I444-J444-K444-L444-M444-N444-O444-R444-S444-T444</f>
        <v>0</v>
      </c>
    </row>
    <row r="445" spans="1:22">
      <c r="A445" s="1089" t="s">
        <v>322</v>
      </c>
      <c r="B445" s="1090" t="s">
        <v>1967</v>
      </c>
      <c r="C445" s="1079">
        <v>150</v>
      </c>
      <c r="D445" s="1079">
        <v>0</v>
      </c>
      <c r="E445" s="1080"/>
      <c r="F445" s="1079"/>
      <c r="G445" s="1079"/>
      <c r="H445" s="1079"/>
      <c r="I445" s="1079"/>
      <c r="J445" s="1079"/>
      <c r="K445" s="1079"/>
      <c r="L445" s="1079"/>
      <c r="M445" s="1079"/>
      <c r="N445" s="1079"/>
      <c r="O445" s="1079"/>
      <c r="P445" s="1079"/>
      <c r="Q445" s="1079"/>
      <c r="R445" s="1079"/>
      <c r="S445" s="1079"/>
      <c r="T445" s="1079"/>
      <c r="U445" s="1081">
        <f t="shared" si="17"/>
        <v>0</v>
      </c>
      <c r="V445" s="1088"/>
    </row>
    <row r="446" spans="1:22" ht="25.5">
      <c r="A446" s="1082" t="s">
        <v>411</v>
      </c>
      <c r="B446" s="1083" t="s">
        <v>4009</v>
      </c>
      <c r="C446" s="1084">
        <v>150</v>
      </c>
      <c r="D446" s="1084">
        <v>0</v>
      </c>
      <c r="E446" s="1087" t="s">
        <v>4608</v>
      </c>
      <c r="F446" s="1084"/>
      <c r="G446" s="1084"/>
      <c r="H446" s="1084"/>
      <c r="I446" s="1084"/>
      <c r="J446" s="1084"/>
      <c r="K446" s="1084"/>
      <c r="L446" s="1084"/>
      <c r="M446" s="1084"/>
      <c r="N446" s="1084"/>
      <c r="O446" s="1084"/>
      <c r="P446" s="1084"/>
      <c r="Q446" s="1084"/>
      <c r="R446" s="1084">
        <v>0</v>
      </c>
      <c r="S446" s="1084"/>
      <c r="T446" s="1084"/>
      <c r="U446" s="1086">
        <f t="shared" si="17"/>
        <v>0</v>
      </c>
      <c r="V446" s="1088">
        <f>D446--F446-G446-H446-I446-J446-K446-L446-M446-N446-O446-R446-S446-T446</f>
        <v>0</v>
      </c>
    </row>
    <row r="447" spans="1:22">
      <c r="A447" s="1070"/>
      <c r="B447" s="1071" t="s">
        <v>1971</v>
      </c>
      <c r="C447" s="1072">
        <v>30976</v>
      </c>
      <c r="D447" s="1072">
        <v>29840</v>
      </c>
      <c r="E447" s="1070"/>
      <c r="F447" s="1072"/>
      <c r="G447" s="1072"/>
      <c r="H447" s="1072"/>
      <c r="I447" s="1072"/>
      <c r="J447" s="1072"/>
      <c r="K447" s="1072"/>
      <c r="L447" s="1072"/>
      <c r="M447" s="1072"/>
      <c r="N447" s="1072"/>
      <c r="O447" s="1072"/>
      <c r="P447" s="1072"/>
      <c r="Q447" s="1072"/>
      <c r="R447" s="1072"/>
      <c r="S447" s="1072"/>
      <c r="T447" s="1072"/>
      <c r="U447" s="1074">
        <f t="shared" si="17"/>
        <v>96.332644628099175</v>
      </c>
      <c r="V447" s="1088"/>
    </row>
    <row r="448" spans="1:22">
      <c r="A448" s="1089" t="s">
        <v>1972</v>
      </c>
      <c r="B448" s="1090" t="s">
        <v>1973</v>
      </c>
      <c r="C448" s="1079">
        <v>30976</v>
      </c>
      <c r="D448" s="1079">
        <v>29840</v>
      </c>
      <c r="E448" s="1080"/>
      <c r="F448" s="1079"/>
      <c r="G448" s="1079"/>
      <c r="H448" s="1079"/>
      <c r="I448" s="1079"/>
      <c r="J448" s="1079"/>
      <c r="K448" s="1079"/>
      <c r="L448" s="1079"/>
      <c r="M448" s="1079"/>
      <c r="N448" s="1079"/>
      <c r="O448" s="1079"/>
      <c r="P448" s="1079"/>
      <c r="Q448" s="1079"/>
      <c r="R448" s="1079"/>
      <c r="S448" s="1079"/>
      <c r="T448" s="1079"/>
      <c r="U448" s="1081">
        <f t="shared" si="17"/>
        <v>96.332644628099175</v>
      </c>
      <c r="V448" s="1088"/>
    </row>
    <row r="449" spans="1:22" ht="25.5">
      <c r="A449" s="1082" t="s">
        <v>411</v>
      </c>
      <c r="B449" s="1083" t="s">
        <v>2118</v>
      </c>
      <c r="C449" s="1084">
        <v>30976</v>
      </c>
      <c r="D449" s="1084">
        <v>29840</v>
      </c>
      <c r="E449" s="1085"/>
      <c r="F449" s="1084"/>
      <c r="G449" s="1084"/>
      <c r="H449" s="1084"/>
      <c r="I449" s="1084"/>
      <c r="J449" s="1084"/>
      <c r="K449" s="1084"/>
      <c r="L449" s="1084"/>
      <c r="M449" s="1084"/>
      <c r="N449" s="1084"/>
      <c r="O449" s="1084"/>
      <c r="P449" s="1084"/>
      <c r="Q449" s="1084"/>
      <c r="R449" s="1084"/>
      <c r="S449" s="1084"/>
      <c r="T449" s="1084"/>
      <c r="U449" s="1086">
        <f t="shared" si="17"/>
        <v>96.332644628099175</v>
      </c>
      <c r="V449" s="1088"/>
    </row>
    <row r="450" spans="1:22">
      <c r="A450" s="1082" t="s">
        <v>411</v>
      </c>
      <c r="B450" s="1083" t="s">
        <v>2119</v>
      </c>
      <c r="C450" s="1084">
        <v>10167</v>
      </c>
      <c r="D450" s="1084">
        <v>10167</v>
      </c>
      <c r="E450" s="1087" t="s">
        <v>4606</v>
      </c>
      <c r="F450" s="1084"/>
      <c r="G450" s="1084"/>
      <c r="H450" s="1084"/>
      <c r="I450" s="1084"/>
      <c r="J450" s="1084"/>
      <c r="K450" s="1084"/>
      <c r="L450" s="1084"/>
      <c r="M450" s="1084"/>
      <c r="N450" s="1084"/>
      <c r="O450" s="1084"/>
      <c r="P450" s="1084"/>
      <c r="Q450" s="1084"/>
      <c r="R450" s="1084"/>
      <c r="S450" s="1084"/>
      <c r="T450" s="1084">
        <v>10167</v>
      </c>
      <c r="U450" s="1086">
        <f t="shared" si="17"/>
        <v>100</v>
      </c>
      <c r="V450" s="1088">
        <f>D450--F450-G450-H450-I450-J450-K450-L450-M450-N450-O450-R450-S450-T450</f>
        <v>0</v>
      </c>
    </row>
    <row r="451" spans="1:22" ht="25.5">
      <c r="A451" s="1082" t="s">
        <v>411</v>
      </c>
      <c r="B451" s="1083" t="s">
        <v>2121</v>
      </c>
      <c r="C451" s="1084">
        <v>8209</v>
      </c>
      <c r="D451" s="1084">
        <v>8019</v>
      </c>
      <c r="E451" s="1087" t="s">
        <v>4606</v>
      </c>
      <c r="F451" s="1084"/>
      <c r="G451" s="1084"/>
      <c r="H451" s="1084"/>
      <c r="I451" s="1084"/>
      <c r="J451" s="1084"/>
      <c r="K451" s="1084"/>
      <c r="L451" s="1084"/>
      <c r="M451" s="1084"/>
      <c r="N451" s="1084"/>
      <c r="O451" s="1084"/>
      <c r="P451" s="1084"/>
      <c r="Q451" s="1084"/>
      <c r="R451" s="1084"/>
      <c r="S451" s="1084"/>
      <c r="T451" s="1084">
        <v>8019</v>
      </c>
      <c r="U451" s="1086">
        <f t="shared" si="17"/>
        <v>97.685467170179081</v>
      </c>
      <c r="V451" s="1088">
        <f>D451--F451-G451-H451-I451-J451-K451-L451-M451-N451-O451-R451-S451-T451</f>
        <v>0</v>
      </c>
    </row>
    <row r="452" spans="1:22">
      <c r="A452" s="1082" t="s">
        <v>411</v>
      </c>
      <c r="B452" s="1083" t="s">
        <v>2122</v>
      </c>
      <c r="C452" s="1084">
        <v>12600</v>
      </c>
      <c r="D452" s="1084">
        <v>11654</v>
      </c>
      <c r="E452" s="1087" t="s">
        <v>4606</v>
      </c>
      <c r="F452" s="1084"/>
      <c r="G452" s="1084"/>
      <c r="H452" s="1084"/>
      <c r="I452" s="1084"/>
      <c r="J452" s="1084"/>
      <c r="K452" s="1084"/>
      <c r="L452" s="1084"/>
      <c r="M452" s="1084"/>
      <c r="N452" s="1084"/>
      <c r="O452" s="1084"/>
      <c r="P452" s="1084"/>
      <c r="Q452" s="1084"/>
      <c r="R452" s="1084"/>
      <c r="S452" s="1084"/>
      <c r="T452" s="1084">
        <v>11654</v>
      </c>
      <c r="U452" s="1086">
        <f t="shared" si="17"/>
        <v>92.492063492063494</v>
      </c>
      <c r="V452" s="1088">
        <f>D452--F452-G452-H452-I452-J452-K452-L452-M452-N452-O452-R452-S452-T452</f>
        <v>0</v>
      </c>
    </row>
    <row r="453" spans="1:22">
      <c r="A453" s="1070"/>
      <c r="B453" s="1071" t="s">
        <v>1976</v>
      </c>
      <c r="C453" s="1072">
        <v>5300</v>
      </c>
      <c r="D453" s="1072">
        <v>1809.6150210000001</v>
      </c>
      <c r="E453" s="1070"/>
      <c r="F453" s="1072"/>
      <c r="G453" s="1072"/>
      <c r="H453" s="1072"/>
      <c r="I453" s="1072"/>
      <c r="J453" s="1072"/>
      <c r="K453" s="1072"/>
      <c r="L453" s="1072"/>
      <c r="M453" s="1072"/>
      <c r="N453" s="1072"/>
      <c r="O453" s="1072"/>
      <c r="P453" s="1072"/>
      <c r="Q453" s="1072"/>
      <c r="R453" s="1072"/>
      <c r="S453" s="1072"/>
      <c r="T453" s="1072"/>
      <c r="U453" s="1074">
        <f t="shared" si="17"/>
        <v>34.143679641509436</v>
      </c>
      <c r="V453" s="1088"/>
    </row>
    <row r="454" spans="1:22">
      <c r="A454" s="1077"/>
      <c r="B454" s="1078" t="s">
        <v>1977</v>
      </c>
      <c r="C454" s="1079">
        <v>800</v>
      </c>
      <c r="D454" s="1079">
        <v>0</v>
      </c>
      <c r="E454" s="1080"/>
      <c r="F454" s="1079"/>
      <c r="G454" s="1079"/>
      <c r="H454" s="1079"/>
      <c r="I454" s="1079"/>
      <c r="J454" s="1079"/>
      <c r="K454" s="1079"/>
      <c r="L454" s="1079"/>
      <c r="M454" s="1079"/>
      <c r="N454" s="1079"/>
      <c r="O454" s="1079"/>
      <c r="P454" s="1079"/>
      <c r="Q454" s="1079"/>
      <c r="R454" s="1079"/>
      <c r="S454" s="1079"/>
      <c r="T454" s="1079"/>
      <c r="U454" s="1081">
        <f t="shared" si="17"/>
        <v>0</v>
      </c>
      <c r="V454" s="1088"/>
    </row>
    <row r="455" spans="1:22">
      <c r="A455" s="1082" t="s">
        <v>411</v>
      </c>
      <c r="B455" s="1083" t="s">
        <v>1985</v>
      </c>
      <c r="C455" s="1084">
        <v>800</v>
      </c>
      <c r="D455" s="1084">
        <v>0</v>
      </c>
      <c r="E455" s="1085"/>
      <c r="F455" s="1084"/>
      <c r="G455" s="1084"/>
      <c r="H455" s="1084"/>
      <c r="I455" s="1084"/>
      <c r="J455" s="1084"/>
      <c r="K455" s="1084"/>
      <c r="L455" s="1084"/>
      <c r="M455" s="1084"/>
      <c r="N455" s="1084"/>
      <c r="O455" s="1084"/>
      <c r="P455" s="1084"/>
      <c r="Q455" s="1084"/>
      <c r="R455" s="1084"/>
      <c r="S455" s="1084"/>
      <c r="T455" s="1084"/>
      <c r="U455" s="1086">
        <f t="shared" si="17"/>
        <v>0</v>
      </c>
      <c r="V455" s="1088"/>
    </row>
    <row r="456" spans="1:22" ht="38.25">
      <c r="A456" s="1082" t="s">
        <v>411</v>
      </c>
      <c r="B456" s="1083" t="s">
        <v>4246</v>
      </c>
      <c r="C456" s="1084">
        <v>800</v>
      </c>
      <c r="D456" s="1084">
        <v>0</v>
      </c>
      <c r="E456" s="1087" t="s">
        <v>4606</v>
      </c>
      <c r="F456" s="1084"/>
      <c r="G456" s="1084"/>
      <c r="H456" s="1084"/>
      <c r="I456" s="1084"/>
      <c r="J456" s="1084"/>
      <c r="K456" s="1084"/>
      <c r="L456" s="1084"/>
      <c r="M456" s="1084"/>
      <c r="N456" s="1084"/>
      <c r="O456" s="1084"/>
      <c r="P456" s="1084"/>
      <c r="Q456" s="1084"/>
      <c r="R456" s="1084"/>
      <c r="S456" s="1084"/>
      <c r="T456" s="1084">
        <v>0</v>
      </c>
      <c r="U456" s="1086">
        <f t="shared" si="17"/>
        <v>0</v>
      </c>
      <c r="V456" s="1088">
        <f>D456--F456-G456-H456-I456-J456-K456-L456-M456-N456-O456-R456-S456-T456</f>
        <v>0</v>
      </c>
    </row>
    <row r="457" spans="1:22">
      <c r="A457" s="1077"/>
      <c r="B457" s="1078" t="s">
        <v>4395</v>
      </c>
      <c r="C457" s="1079">
        <v>4500</v>
      </c>
      <c r="D457" s="1079">
        <v>1809.6150210000001</v>
      </c>
      <c r="E457" s="1080"/>
      <c r="F457" s="1079"/>
      <c r="G457" s="1079"/>
      <c r="H457" s="1079"/>
      <c r="I457" s="1079"/>
      <c r="J457" s="1079"/>
      <c r="K457" s="1079"/>
      <c r="L457" s="1079"/>
      <c r="M457" s="1079"/>
      <c r="N457" s="1079"/>
      <c r="O457" s="1079"/>
      <c r="P457" s="1079"/>
      <c r="Q457" s="1079"/>
      <c r="R457" s="1079"/>
      <c r="S457" s="1079"/>
      <c r="T457" s="1079"/>
      <c r="U457" s="1081">
        <f t="shared" si="17"/>
        <v>40.213667133333338</v>
      </c>
      <c r="V457" s="1088"/>
    </row>
    <row r="458" spans="1:22">
      <c r="A458" s="1082" t="s">
        <v>411</v>
      </c>
      <c r="B458" s="1083" t="s">
        <v>4396</v>
      </c>
      <c r="C458" s="1084">
        <v>4500</v>
      </c>
      <c r="D458" s="1084">
        <v>1809.6150210000001</v>
      </c>
      <c r="E458" s="1085"/>
      <c r="F458" s="1084"/>
      <c r="G458" s="1084"/>
      <c r="H458" s="1084"/>
      <c r="I458" s="1084"/>
      <c r="J458" s="1084"/>
      <c r="K458" s="1084"/>
      <c r="L458" s="1084"/>
      <c r="M458" s="1084"/>
      <c r="N458" s="1084"/>
      <c r="O458" s="1084"/>
      <c r="P458" s="1084"/>
      <c r="Q458" s="1084"/>
      <c r="R458" s="1084"/>
      <c r="S458" s="1084"/>
      <c r="T458" s="1084"/>
      <c r="U458" s="1086">
        <f t="shared" ref="U458:U521" si="19">D458/C458*100</f>
        <v>40.213667133333338</v>
      </c>
      <c r="V458" s="1088"/>
    </row>
    <row r="459" spans="1:22" ht="25.5">
      <c r="A459" s="1082" t="s">
        <v>411</v>
      </c>
      <c r="B459" s="1083" t="s">
        <v>4281</v>
      </c>
      <c r="C459" s="1084">
        <v>4500</v>
      </c>
      <c r="D459" s="1084">
        <v>1809.6150210000001</v>
      </c>
      <c r="E459" s="1087" t="s">
        <v>4607</v>
      </c>
      <c r="F459" s="1084"/>
      <c r="G459" s="1084"/>
      <c r="H459" s="1084"/>
      <c r="I459" s="1084"/>
      <c r="J459" s="1084"/>
      <c r="K459" s="1084"/>
      <c r="L459" s="1084"/>
      <c r="M459" s="1084"/>
      <c r="N459" s="1084"/>
      <c r="O459" s="1084"/>
      <c r="P459" s="1084"/>
      <c r="Q459" s="1084"/>
      <c r="R459" s="1084"/>
      <c r="S459" s="1084"/>
      <c r="T459" s="1084">
        <v>1809.6150210000001</v>
      </c>
      <c r="U459" s="1086">
        <f t="shared" si="19"/>
        <v>40.213667133333338</v>
      </c>
      <c r="V459" s="1088">
        <f>D459--F459-G459-H459-I459-J459-K459-L459-M459-N459-O459-R459-S459-T459</f>
        <v>0</v>
      </c>
    </row>
    <row r="460" spans="1:22" ht="25.5">
      <c r="A460" s="1076" t="s">
        <v>681</v>
      </c>
      <c r="B460" s="1071" t="s">
        <v>2124</v>
      </c>
      <c r="C460" s="1072">
        <v>12469.288</v>
      </c>
      <c r="D460" s="1072">
        <v>6202.9726600000004</v>
      </c>
      <c r="E460" s="1070"/>
      <c r="F460" s="1072"/>
      <c r="G460" s="1072"/>
      <c r="H460" s="1072"/>
      <c r="I460" s="1072"/>
      <c r="J460" s="1072"/>
      <c r="K460" s="1072"/>
      <c r="L460" s="1072"/>
      <c r="M460" s="1072"/>
      <c r="N460" s="1072"/>
      <c r="O460" s="1072"/>
      <c r="P460" s="1072"/>
      <c r="Q460" s="1072"/>
      <c r="R460" s="1072"/>
      <c r="S460" s="1072"/>
      <c r="T460" s="1072"/>
      <c r="U460" s="1074">
        <f t="shared" si="19"/>
        <v>49.746005224997617</v>
      </c>
      <c r="V460" s="1088"/>
    </row>
    <row r="461" spans="1:22" ht="25.5">
      <c r="A461" s="1070"/>
      <c r="B461" s="1071" t="s">
        <v>1954</v>
      </c>
      <c r="C461" s="1072">
        <v>537</v>
      </c>
      <c r="D461" s="1072">
        <v>467.77465999999998</v>
      </c>
      <c r="E461" s="1070"/>
      <c r="F461" s="1072"/>
      <c r="G461" s="1072"/>
      <c r="H461" s="1072"/>
      <c r="I461" s="1072"/>
      <c r="J461" s="1072"/>
      <c r="K461" s="1072"/>
      <c r="L461" s="1072"/>
      <c r="M461" s="1072"/>
      <c r="N461" s="1072"/>
      <c r="O461" s="1072"/>
      <c r="P461" s="1072"/>
      <c r="Q461" s="1072"/>
      <c r="R461" s="1072"/>
      <c r="S461" s="1072"/>
      <c r="T461" s="1072"/>
      <c r="U461" s="1074">
        <f t="shared" si="19"/>
        <v>87.108875232774679</v>
      </c>
      <c r="V461" s="1088"/>
    </row>
    <row r="462" spans="1:22">
      <c r="A462" s="1089" t="s">
        <v>276</v>
      </c>
      <c r="B462" s="1090" t="s">
        <v>1966</v>
      </c>
      <c r="C462" s="1079">
        <v>537</v>
      </c>
      <c r="D462" s="1079">
        <v>467.77465999999998</v>
      </c>
      <c r="E462" s="1080"/>
      <c r="F462" s="1079"/>
      <c r="G462" s="1079"/>
      <c r="H462" s="1079"/>
      <c r="I462" s="1079"/>
      <c r="J462" s="1079"/>
      <c r="K462" s="1079"/>
      <c r="L462" s="1079"/>
      <c r="M462" s="1079"/>
      <c r="N462" s="1079"/>
      <c r="O462" s="1079"/>
      <c r="P462" s="1079"/>
      <c r="Q462" s="1079"/>
      <c r="R462" s="1079"/>
      <c r="S462" s="1079"/>
      <c r="T462" s="1079"/>
      <c r="U462" s="1081">
        <f t="shared" si="19"/>
        <v>87.108875232774679</v>
      </c>
      <c r="V462" s="1088"/>
    </row>
    <row r="463" spans="1:22" ht="25.5">
      <c r="A463" s="1082" t="s">
        <v>411</v>
      </c>
      <c r="B463" s="1083" t="s">
        <v>1991</v>
      </c>
      <c r="C463" s="1084">
        <v>537</v>
      </c>
      <c r="D463" s="1084">
        <v>467.77465999999998</v>
      </c>
      <c r="E463" s="1087" t="s">
        <v>4609</v>
      </c>
      <c r="F463" s="1084"/>
      <c r="G463" s="1084"/>
      <c r="H463" s="1084"/>
      <c r="I463" s="1084"/>
      <c r="J463" s="1084"/>
      <c r="K463" s="1084"/>
      <c r="L463" s="1084"/>
      <c r="M463" s="1084"/>
      <c r="N463" s="1084"/>
      <c r="O463" s="1084">
        <v>467.77465999999998</v>
      </c>
      <c r="P463" s="1084"/>
      <c r="Q463" s="1084">
        <v>467.77465999999998</v>
      </c>
      <c r="R463" s="1084"/>
      <c r="S463" s="1084"/>
      <c r="T463" s="1084"/>
      <c r="U463" s="1086">
        <f t="shared" si="19"/>
        <v>87.108875232774679</v>
      </c>
      <c r="V463" s="1088">
        <f>D463--F463-G463-H463-I463-J463-K463-L463-M463-N463-O463-R463-S463-T463</f>
        <v>0</v>
      </c>
    </row>
    <row r="464" spans="1:22">
      <c r="A464" s="1070"/>
      <c r="B464" s="1071" t="s">
        <v>1971</v>
      </c>
      <c r="C464" s="1072">
        <v>10432.288</v>
      </c>
      <c r="D464" s="1072">
        <v>5735.1980000000003</v>
      </c>
      <c r="E464" s="1070"/>
      <c r="F464" s="1072"/>
      <c r="G464" s="1072"/>
      <c r="H464" s="1072"/>
      <c r="I464" s="1072"/>
      <c r="J464" s="1072"/>
      <c r="K464" s="1072"/>
      <c r="L464" s="1072"/>
      <c r="M464" s="1072"/>
      <c r="N464" s="1072"/>
      <c r="O464" s="1072"/>
      <c r="P464" s="1072"/>
      <c r="Q464" s="1072"/>
      <c r="R464" s="1072"/>
      <c r="S464" s="1072"/>
      <c r="T464" s="1072"/>
      <c r="U464" s="1074">
        <f t="shared" si="19"/>
        <v>54.975456965911981</v>
      </c>
      <c r="V464" s="1088"/>
    </row>
    <row r="465" spans="1:22">
      <c r="A465" s="1089" t="s">
        <v>1972</v>
      </c>
      <c r="B465" s="1090" t="s">
        <v>1973</v>
      </c>
      <c r="C465" s="1079">
        <v>10432.288</v>
      </c>
      <c r="D465" s="1079">
        <v>5735.1980000000003</v>
      </c>
      <c r="E465" s="1080"/>
      <c r="F465" s="1079"/>
      <c r="G465" s="1079"/>
      <c r="H465" s="1079"/>
      <c r="I465" s="1079"/>
      <c r="J465" s="1079"/>
      <c r="K465" s="1079"/>
      <c r="L465" s="1079"/>
      <c r="M465" s="1079"/>
      <c r="N465" s="1079"/>
      <c r="O465" s="1079"/>
      <c r="P465" s="1079"/>
      <c r="Q465" s="1079"/>
      <c r="R465" s="1079"/>
      <c r="S465" s="1079"/>
      <c r="T465" s="1079"/>
      <c r="U465" s="1081">
        <f t="shared" si="19"/>
        <v>54.975456965911981</v>
      </c>
      <c r="V465" s="1088"/>
    </row>
    <row r="466" spans="1:22">
      <c r="A466" s="1082" t="s">
        <v>411</v>
      </c>
      <c r="B466" s="1083" t="s">
        <v>2003</v>
      </c>
      <c r="C466" s="1084">
        <v>8234.6880000000001</v>
      </c>
      <c r="D466" s="1084">
        <v>3537.598</v>
      </c>
      <c r="E466" s="1085"/>
      <c r="F466" s="1084"/>
      <c r="G466" s="1084"/>
      <c r="H466" s="1084"/>
      <c r="I466" s="1084"/>
      <c r="J466" s="1084"/>
      <c r="K466" s="1084"/>
      <c r="L466" s="1084"/>
      <c r="M466" s="1084"/>
      <c r="N466" s="1084"/>
      <c r="O466" s="1084"/>
      <c r="P466" s="1084"/>
      <c r="Q466" s="1084"/>
      <c r="R466" s="1084"/>
      <c r="S466" s="1084"/>
      <c r="T466" s="1084"/>
      <c r="U466" s="1086">
        <f t="shared" si="19"/>
        <v>42.959708977437884</v>
      </c>
      <c r="V466" s="1088"/>
    </row>
    <row r="467" spans="1:22" ht="25.5">
      <c r="A467" s="1082" t="s">
        <v>411</v>
      </c>
      <c r="B467" s="1083" t="s">
        <v>2127</v>
      </c>
      <c r="C467" s="1084">
        <v>8234.6880000000001</v>
      </c>
      <c r="D467" s="1084">
        <v>3537.598</v>
      </c>
      <c r="E467" s="1087" t="s">
        <v>4610</v>
      </c>
      <c r="F467" s="1084"/>
      <c r="G467" s="1084"/>
      <c r="H467" s="1084"/>
      <c r="I467" s="1084"/>
      <c r="J467" s="1084"/>
      <c r="K467" s="1084"/>
      <c r="L467" s="1084"/>
      <c r="M467" s="1084"/>
      <c r="N467" s="1084"/>
      <c r="O467" s="1084"/>
      <c r="P467" s="1084"/>
      <c r="Q467" s="1084"/>
      <c r="R467" s="1084"/>
      <c r="S467" s="1084"/>
      <c r="T467" s="1084">
        <v>3537.598</v>
      </c>
      <c r="U467" s="1086">
        <f t="shared" si="19"/>
        <v>42.959708977437884</v>
      </c>
      <c r="V467" s="1088">
        <f>D467--F467-G467-H467-I467-J467-K467-L467-M467-N467-O467-R467-S467-T467</f>
        <v>0</v>
      </c>
    </row>
    <row r="468" spans="1:22">
      <c r="A468" s="1082" t="s">
        <v>411</v>
      </c>
      <c r="B468" s="1083" t="s">
        <v>2004</v>
      </c>
      <c r="C468" s="1084">
        <v>2197.6</v>
      </c>
      <c r="D468" s="1084">
        <v>2197.6</v>
      </c>
      <c r="E468" s="1085"/>
      <c r="F468" s="1084"/>
      <c r="G468" s="1084"/>
      <c r="H468" s="1084"/>
      <c r="I468" s="1084"/>
      <c r="J468" s="1084"/>
      <c r="K468" s="1084"/>
      <c r="L468" s="1084"/>
      <c r="M468" s="1084"/>
      <c r="N468" s="1084"/>
      <c r="O468" s="1084"/>
      <c r="P468" s="1084"/>
      <c r="Q468" s="1084"/>
      <c r="R468" s="1084"/>
      <c r="S468" s="1084"/>
      <c r="T468" s="1084"/>
      <c r="U468" s="1086">
        <f t="shared" si="19"/>
        <v>100</v>
      </c>
      <c r="V468" s="1088"/>
    </row>
    <row r="469" spans="1:22" ht="25.5">
      <c r="A469" s="1082" t="s">
        <v>411</v>
      </c>
      <c r="B469" s="1083" t="s">
        <v>2125</v>
      </c>
      <c r="C469" s="1084">
        <v>1697.8</v>
      </c>
      <c r="D469" s="1084">
        <v>1697.8</v>
      </c>
      <c r="E469" s="1087" t="s">
        <v>4611</v>
      </c>
      <c r="F469" s="1084"/>
      <c r="G469" s="1084"/>
      <c r="H469" s="1084"/>
      <c r="I469" s="1084"/>
      <c r="J469" s="1084"/>
      <c r="K469" s="1084"/>
      <c r="L469" s="1084"/>
      <c r="M469" s="1084"/>
      <c r="N469" s="1084"/>
      <c r="O469" s="1084"/>
      <c r="P469" s="1084"/>
      <c r="Q469" s="1084"/>
      <c r="R469" s="1084"/>
      <c r="S469" s="1084"/>
      <c r="T469" s="1084">
        <v>1697.8</v>
      </c>
      <c r="U469" s="1086">
        <f t="shared" si="19"/>
        <v>100</v>
      </c>
      <c r="V469" s="1088">
        <f>D469--F469-G469-H469-I469-J469-K469-L469-M469-N469-O469-R469-S469-T469</f>
        <v>0</v>
      </c>
    </row>
    <row r="470" spans="1:22" ht="25.5">
      <c r="A470" s="1082" t="s">
        <v>411</v>
      </c>
      <c r="B470" s="1083" t="s">
        <v>2126</v>
      </c>
      <c r="C470" s="1084">
        <v>499.8</v>
      </c>
      <c r="D470" s="1084">
        <v>499.8</v>
      </c>
      <c r="E470" s="1087" t="s">
        <v>4612</v>
      </c>
      <c r="F470" s="1084"/>
      <c r="G470" s="1084"/>
      <c r="H470" s="1084"/>
      <c r="I470" s="1084"/>
      <c r="J470" s="1084"/>
      <c r="K470" s="1084"/>
      <c r="L470" s="1084"/>
      <c r="M470" s="1084"/>
      <c r="N470" s="1084"/>
      <c r="O470" s="1084"/>
      <c r="P470" s="1084"/>
      <c r="Q470" s="1084"/>
      <c r="R470" s="1084"/>
      <c r="S470" s="1084"/>
      <c r="T470" s="1084">
        <v>499.8</v>
      </c>
      <c r="U470" s="1086">
        <f t="shared" si="19"/>
        <v>100</v>
      </c>
      <c r="V470" s="1088">
        <f>D470--F470-G470-H470-I470-J470-K470-L470-M470-N470-O470-R470-S470-T470</f>
        <v>0</v>
      </c>
    </row>
    <row r="471" spans="1:22">
      <c r="A471" s="1070"/>
      <c r="B471" s="1071" t="s">
        <v>1976</v>
      </c>
      <c r="C471" s="1072">
        <v>1500</v>
      </c>
      <c r="D471" s="1072">
        <v>0</v>
      </c>
      <c r="E471" s="1070"/>
      <c r="F471" s="1072"/>
      <c r="G471" s="1072"/>
      <c r="H471" s="1072"/>
      <c r="I471" s="1072"/>
      <c r="J471" s="1072"/>
      <c r="K471" s="1072"/>
      <c r="L471" s="1072"/>
      <c r="M471" s="1072"/>
      <c r="N471" s="1072"/>
      <c r="O471" s="1072"/>
      <c r="P471" s="1072"/>
      <c r="Q471" s="1072"/>
      <c r="R471" s="1072"/>
      <c r="S471" s="1072"/>
      <c r="T471" s="1072"/>
      <c r="U471" s="1074">
        <f t="shared" si="19"/>
        <v>0</v>
      </c>
      <c r="V471" s="1088"/>
    </row>
    <row r="472" spans="1:22">
      <c r="A472" s="1077"/>
      <c r="B472" s="1078" t="s">
        <v>4395</v>
      </c>
      <c r="C472" s="1079">
        <v>1500</v>
      </c>
      <c r="D472" s="1079">
        <v>0</v>
      </c>
      <c r="E472" s="1080"/>
      <c r="F472" s="1079"/>
      <c r="G472" s="1079"/>
      <c r="H472" s="1079"/>
      <c r="I472" s="1079"/>
      <c r="J472" s="1079"/>
      <c r="K472" s="1079"/>
      <c r="L472" s="1079"/>
      <c r="M472" s="1079"/>
      <c r="N472" s="1079"/>
      <c r="O472" s="1079"/>
      <c r="P472" s="1079"/>
      <c r="Q472" s="1079"/>
      <c r="R472" s="1079"/>
      <c r="S472" s="1079"/>
      <c r="T472" s="1079"/>
      <c r="U472" s="1081">
        <f t="shared" si="19"/>
        <v>0</v>
      </c>
      <c r="V472" s="1088"/>
    </row>
    <row r="473" spans="1:22">
      <c r="A473" s="1082" t="s">
        <v>411</v>
      </c>
      <c r="B473" s="1083" t="s">
        <v>4396</v>
      </c>
      <c r="C473" s="1084">
        <v>1500</v>
      </c>
      <c r="D473" s="1084">
        <v>0</v>
      </c>
      <c r="E473" s="1085"/>
      <c r="F473" s="1084"/>
      <c r="G473" s="1084"/>
      <c r="H473" s="1084"/>
      <c r="I473" s="1084"/>
      <c r="J473" s="1084"/>
      <c r="K473" s="1084"/>
      <c r="L473" s="1084"/>
      <c r="M473" s="1084"/>
      <c r="N473" s="1084"/>
      <c r="O473" s="1084"/>
      <c r="P473" s="1084"/>
      <c r="Q473" s="1084"/>
      <c r="R473" s="1084"/>
      <c r="S473" s="1084"/>
      <c r="T473" s="1084"/>
      <c r="U473" s="1086">
        <f t="shared" si="19"/>
        <v>0</v>
      </c>
      <c r="V473" s="1088"/>
    </row>
    <row r="474" spans="1:22" ht="38.25">
      <c r="A474" s="1082" t="s">
        <v>411</v>
      </c>
      <c r="B474" s="1083" t="s">
        <v>4282</v>
      </c>
      <c r="C474" s="1084">
        <v>1500</v>
      </c>
      <c r="D474" s="1084">
        <v>0</v>
      </c>
      <c r="E474" s="1087" t="s">
        <v>4613</v>
      </c>
      <c r="F474" s="1084"/>
      <c r="G474" s="1084"/>
      <c r="H474" s="1084"/>
      <c r="I474" s="1084"/>
      <c r="J474" s="1084"/>
      <c r="K474" s="1084"/>
      <c r="L474" s="1084"/>
      <c r="M474" s="1084"/>
      <c r="N474" s="1084"/>
      <c r="O474" s="1084"/>
      <c r="P474" s="1084"/>
      <c r="Q474" s="1084"/>
      <c r="R474" s="1084"/>
      <c r="S474" s="1084"/>
      <c r="T474" s="1084">
        <v>0</v>
      </c>
      <c r="U474" s="1086">
        <f t="shared" si="19"/>
        <v>0</v>
      </c>
      <c r="V474" s="1088">
        <f>D474--F474-G474-H474-I474-J474-K474-L474-M474-N474-O474-R474-S474-T474</f>
        <v>0</v>
      </c>
    </row>
    <row r="475" spans="1:22">
      <c r="A475" s="1076" t="s">
        <v>1312</v>
      </c>
      <c r="B475" s="1071" t="s">
        <v>259</v>
      </c>
      <c r="C475" s="1072">
        <v>602438.26520100003</v>
      </c>
      <c r="D475" s="1072">
        <v>473538.33185900003</v>
      </c>
      <c r="E475" s="1070"/>
      <c r="F475" s="1072"/>
      <c r="G475" s="1072"/>
      <c r="H475" s="1072"/>
      <c r="I475" s="1072"/>
      <c r="J475" s="1072"/>
      <c r="K475" s="1072"/>
      <c r="L475" s="1072"/>
      <c r="M475" s="1072"/>
      <c r="N475" s="1072"/>
      <c r="O475" s="1072"/>
      <c r="P475" s="1072"/>
      <c r="Q475" s="1072"/>
      <c r="R475" s="1072"/>
      <c r="S475" s="1072"/>
      <c r="T475" s="1072"/>
      <c r="U475" s="1074">
        <f t="shared" si="19"/>
        <v>78.603627825833186</v>
      </c>
      <c r="V475" s="1088"/>
    </row>
    <row r="476" spans="1:22" ht="25.5">
      <c r="A476" s="1070"/>
      <c r="B476" s="1071" t="s">
        <v>1954</v>
      </c>
      <c r="C476" s="1072">
        <v>282926.78664000001</v>
      </c>
      <c r="D476" s="1072">
        <v>247068.08100399998</v>
      </c>
      <c r="E476" s="1070"/>
      <c r="F476" s="1072"/>
      <c r="G476" s="1072"/>
      <c r="H476" s="1072"/>
      <c r="I476" s="1072"/>
      <c r="J476" s="1072"/>
      <c r="K476" s="1072"/>
      <c r="L476" s="1072"/>
      <c r="M476" s="1072"/>
      <c r="N476" s="1072"/>
      <c r="O476" s="1072"/>
      <c r="P476" s="1072"/>
      <c r="Q476" s="1072"/>
      <c r="R476" s="1072"/>
      <c r="S476" s="1072"/>
      <c r="T476" s="1072"/>
      <c r="U476" s="1074">
        <f t="shared" si="19"/>
        <v>87.325800408701795</v>
      </c>
      <c r="V476" s="1088"/>
    </row>
    <row r="477" spans="1:22">
      <c r="A477" s="1089" t="s">
        <v>570</v>
      </c>
      <c r="B477" s="1090" t="s">
        <v>1958</v>
      </c>
      <c r="C477" s="1079">
        <v>11289.521000000001</v>
      </c>
      <c r="D477" s="1079">
        <v>11277.117</v>
      </c>
      <c r="E477" s="1080"/>
      <c r="F477" s="1079"/>
      <c r="G477" s="1079"/>
      <c r="H477" s="1079"/>
      <c r="I477" s="1079"/>
      <c r="J477" s="1079"/>
      <c r="K477" s="1079"/>
      <c r="L477" s="1079"/>
      <c r="M477" s="1079"/>
      <c r="N477" s="1079"/>
      <c r="O477" s="1079"/>
      <c r="P477" s="1079"/>
      <c r="Q477" s="1079"/>
      <c r="R477" s="1079"/>
      <c r="S477" s="1079"/>
      <c r="T477" s="1079"/>
      <c r="U477" s="1081">
        <f t="shared" si="19"/>
        <v>99.890128199416068</v>
      </c>
      <c r="V477" s="1088"/>
    </row>
    <row r="478" spans="1:22">
      <c r="A478" s="1082" t="s">
        <v>411</v>
      </c>
      <c r="B478" s="1083" t="s">
        <v>2388</v>
      </c>
      <c r="C478" s="1084">
        <v>643</v>
      </c>
      <c r="D478" s="1084">
        <v>643</v>
      </c>
      <c r="E478" s="1087" t="s">
        <v>4614</v>
      </c>
      <c r="F478" s="1084">
        <v>643</v>
      </c>
      <c r="G478" s="1084"/>
      <c r="H478" s="1084"/>
      <c r="I478" s="1084"/>
      <c r="J478" s="1084"/>
      <c r="K478" s="1084"/>
      <c r="L478" s="1084"/>
      <c r="M478" s="1084"/>
      <c r="N478" s="1084"/>
      <c r="O478" s="1084"/>
      <c r="P478" s="1084"/>
      <c r="Q478" s="1084"/>
      <c r="R478" s="1084"/>
      <c r="S478" s="1084"/>
      <c r="T478" s="1084"/>
      <c r="U478" s="1086">
        <f t="shared" si="19"/>
        <v>100</v>
      </c>
      <c r="V478" s="1088">
        <f t="shared" ref="V478:V485" si="20">D478-F478-G478-H478-I478-J478-K478-L478-M478-N478-O478-R478-S478-T478</f>
        <v>0</v>
      </c>
    </row>
    <row r="479" spans="1:22">
      <c r="A479" s="1082" t="s">
        <v>411</v>
      </c>
      <c r="B479" s="1083" t="s">
        <v>4123</v>
      </c>
      <c r="C479" s="1084">
        <v>3000</v>
      </c>
      <c r="D479" s="1084">
        <v>3000</v>
      </c>
      <c r="E479" s="1087" t="s">
        <v>4615</v>
      </c>
      <c r="F479" s="1084">
        <v>3000</v>
      </c>
      <c r="G479" s="1084"/>
      <c r="H479" s="1084"/>
      <c r="I479" s="1084"/>
      <c r="J479" s="1084"/>
      <c r="K479" s="1084"/>
      <c r="L479" s="1084"/>
      <c r="M479" s="1084"/>
      <c r="N479" s="1084"/>
      <c r="O479" s="1084"/>
      <c r="P479" s="1084"/>
      <c r="Q479" s="1084"/>
      <c r="R479" s="1084"/>
      <c r="S479" s="1084"/>
      <c r="T479" s="1084"/>
      <c r="U479" s="1086">
        <f t="shared" si="19"/>
        <v>100</v>
      </c>
      <c r="V479" s="1088">
        <f t="shared" si="20"/>
        <v>0</v>
      </c>
    </row>
    <row r="480" spans="1:22">
      <c r="A480" s="1082" t="s">
        <v>411</v>
      </c>
      <c r="B480" s="1083" t="s">
        <v>2389</v>
      </c>
      <c r="C480" s="1084">
        <v>1086</v>
      </c>
      <c r="D480" s="1084">
        <v>1086</v>
      </c>
      <c r="E480" s="1087" t="s">
        <v>4616</v>
      </c>
      <c r="F480" s="1084">
        <v>1086</v>
      </c>
      <c r="G480" s="1084"/>
      <c r="H480" s="1084"/>
      <c r="I480" s="1084"/>
      <c r="J480" s="1084"/>
      <c r="K480" s="1084"/>
      <c r="L480" s="1084"/>
      <c r="M480" s="1084"/>
      <c r="N480" s="1084"/>
      <c r="O480" s="1084"/>
      <c r="P480" s="1084"/>
      <c r="Q480" s="1084"/>
      <c r="R480" s="1084"/>
      <c r="S480" s="1084"/>
      <c r="T480" s="1084"/>
      <c r="U480" s="1086">
        <f t="shared" si="19"/>
        <v>100</v>
      </c>
      <c r="V480" s="1088">
        <f t="shared" si="20"/>
        <v>0</v>
      </c>
    </row>
    <row r="481" spans="1:22">
      <c r="A481" s="1082" t="s">
        <v>411</v>
      </c>
      <c r="B481" s="1083" t="s">
        <v>2128</v>
      </c>
      <c r="C481" s="1084">
        <v>1604.521</v>
      </c>
      <c r="D481" s="1084">
        <v>1604.521</v>
      </c>
      <c r="E481" s="1087" t="s">
        <v>4617</v>
      </c>
      <c r="F481" s="1084">
        <v>1604.521</v>
      </c>
      <c r="G481" s="1084"/>
      <c r="H481" s="1084"/>
      <c r="I481" s="1084"/>
      <c r="J481" s="1084"/>
      <c r="K481" s="1084"/>
      <c r="L481" s="1084"/>
      <c r="M481" s="1084"/>
      <c r="N481" s="1084"/>
      <c r="O481" s="1084"/>
      <c r="P481" s="1084"/>
      <c r="Q481" s="1084"/>
      <c r="R481" s="1084"/>
      <c r="S481" s="1084"/>
      <c r="T481" s="1084"/>
      <c r="U481" s="1086">
        <f t="shared" si="19"/>
        <v>100</v>
      </c>
      <c r="V481" s="1088">
        <f t="shared" si="20"/>
        <v>0</v>
      </c>
    </row>
    <row r="482" spans="1:22" ht="25.5">
      <c r="A482" s="1082" t="s">
        <v>411</v>
      </c>
      <c r="B482" s="1083" t="s">
        <v>2390</v>
      </c>
      <c r="C482" s="1084">
        <v>1356</v>
      </c>
      <c r="D482" s="1084">
        <v>1356</v>
      </c>
      <c r="E482" s="1087" t="s">
        <v>4618</v>
      </c>
      <c r="F482" s="1084">
        <v>1356</v>
      </c>
      <c r="G482" s="1084"/>
      <c r="H482" s="1084"/>
      <c r="I482" s="1084"/>
      <c r="J482" s="1084"/>
      <c r="K482" s="1084"/>
      <c r="L482" s="1084"/>
      <c r="M482" s="1084"/>
      <c r="N482" s="1084"/>
      <c r="O482" s="1084"/>
      <c r="P482" s="1084"/>
      <c r="Q482" s="1084"/>
      <c r="R482" s="1084"/>
      <c r="S482" s="1084"/>
      <c r="T482" s="1084"/>
      <c r="U482" s="1086">
        <f t="shared" si="19"/>
        <v>100</v>
      </c>
      <c r="V482" s="1088">
        <f t="shared" si="20"/>
        <v>0</v>
      </c>
    </row>
    <row r="483" spans="1:22">
      <c r="A483" s="1082" t="s">
        <v>411</v>
      </c>
      <c r="B483" s="1083" t="s">
        <v>2200</v>
      </c>
      <c r="C483" s="1084">
        <v>1000</v>
      </c>
      <c r="D483" s="1084">
        <v>1000</v>
      </c>
      <c r="E483" s="1087" t="s">
        <v>4619</v>
      </c>
      <c r="F483" s="1084">
        <v>1000</v>
      </c>
      <c r="G483" s="1084"/>
      <c r="H483" s="1084"/>
      <c r="I483" s="1084"/>
      <c r="J483" s="1084"/>
      <c r="K483" s="1084"/>
      <c r="L483" s="1084"/>
      <c r="M483" s="1084"/>
      <c r="N483" s="1084"/>
      <c r="O483" s="1084"/>
      <c r="P483" s="1084"/>
      <c r="Q483" s="1084"/>
      <c r="R483" s="1084"/>
      <c r="S483" s="1084"/>
      <c r="T483" s="1084"/>
      <c r="U483" s="1086">
        <f t="shared" si="19"/>
        <v>100</v>
      </c>
      <c r="V483" s="1088">
        <f t="shared" si="20"/>
        <v>0</v>
      </c>
    </row>
    <row r="484" spans="1:22" ht="25.5">
      <c r="A484" s="1082" t="s">
        <v>411</v>
      </c>
      <c r="B484" s="1083" t="s">
        <v>2131</v>
      </c>
      <c r="C484" s="1084">
        <v>900</v>
      </c>
      <c r="D484" s="1084">
        <v>900</v>
      </c>
      <c r="E484" s="1087" t="s">
        <v>4620</v>
      </c>
      <c r="F484" s="1084">
        <v>900</v>
      </c>
      <c r="G484" s="1084"/>
      <c r="H484" s="1084"/>
      <c r="I484" s="1084"/>
      <c r="J484" s="1084"/>
      <c r="K484" s="1084"/>
      <c r="L484" s="1084"/>
      <c r="M484" s="1084"/>
      <c r="N484" s="1084"/>
      <c r="O484" s="1084"/>
      <c r="P484" s="1084"/>
      <c r="Q484" s="1084"/>
      <c r="R484" s="1084"/>
      <c r="S484" s="1084"/>
      <c r="T484" s="1084"/>
      <c r="U484" s="1086">
        <f t="shared" si="19"/>
        <v>100</v>
      </c>
      <c r="V484" s="1088">
        <f t="shared" si="20"/>
        <v>0</v>
      </c>
    </row>
    <row r="485" spans="1:22" ht="25.5">
      <c r="A485" s="1082" t="s">
        <v>411</v>
      </c>
      <c r="B485" s="1083" t="s">
        <v>4193</v>
      </c>
      <c r="C485" s="1084">
        <v>1700</v>
      </c>
      <c r="D485" s="1084">
        <v>1687.596</v>
      </c>
      <c r="E485" s="1087" t="s">
        <v>4621</v>
      </c>
      <c r="F485" s="1084">
        <v>1687.596</v>
      </c>
      <c r="G485" s="1084"/>
      <c r="H485" s="1084"/>
      <c r="I485" s="1084"/>
      <c r="J485" s="1084"/>
      <c r="K485" s="1084"/>
      <c r="L485" s="1084"/>
      <c r="M485" s="1084"/>
      <c r="N485" s="1084"/>
      <c r="O485" s="1084"/>
      <c r="P485" s="1084"/>
      <c r="Q485" s="1084"/>
      <c r="R485" s="1084"/>
      <c r="S485" s="1084"/>
      <c r="T485" s="1084"/>
      <c r="U485" s="1086">
        <f t="shared" si="19"/>
        <v>99.270352941176469</v>
      </c>
      <c r="V485" s="1088">
        <f t="shared" si="20"/>
        <v>0</v>
      </c>
    </row>
    <row r="486" spans="1:22">
      <c r="A486" s="1089" t="s">
        <v>1959</v>
      </c>
      <c r="B486" s="1090" t="s">
        <v>1960</v>
      </c>
      <c r="C486" s="1079">
        <v>1575</v>
      </c>
      <c r="D486" s="1079">
        <v>1575</v>
      </c>
      <c r="E486" s="1080"/>
      <c r="F486" s="1079"/>
      <c r="G486" s="1079"/>
      <c r="H486" s="1079"/>
      <c r="I486" s="1079"/>
      <c r="J486" s="1079"/>
      <c r="K486" s="1079"/>
      <c r="L486" s="1079"/>
      <c r="M486" s="1079"/>
      <c r="N486" s="1079"/>
      <c r="O486" s="1079"/>
      <c r="P486" s="1079"/>
      <c r="Q486" s="1079"/>
      <c r="R486" s="1079"/>
      <c r="S486" s="1079"/>
      <c r="T486" s="1079"/>
      <c r="U486" s="1081">
        <f t="shared" si="19"/>
        <v>100</v>
      </c>
      <c r="V486" s="1088"/>
    </row>
    <row r="487" spans="1:22" ht="25.5">
      <c r="A487" s="1082" t="s">
        <v>411</v>
      </c>
      <c r="B487" s="1083" t="s">
        <v>2163</v>
      </c>
      <c r="C487" s="1084">
        <v>1575</v>
      </c>
      <c r="D487" s="1084">
        <v>1575</v>
      </c>
      <c r="E487" s="1087" t="s">
        <v>4622</v>
      </c>
      <c r="F487" s="1084"/>
      <c r="G487" s="1084">
        <v>1575</v>
      </c>
      <c r="H487" s="1084"/>
      <c r="I487" s="1084"/>
      <c r="J487" s="1084"/>
      <c r="K487" s="1084"/>
      <c r="L487" s="1084"/>
      <c r="M487" s="1084"/>
      <c r="N487" s="1084"/>
      <c r="O487" s="1084"/>
      <c r="P487" s="1084"/>
      <c r="Q487" s="1084"/>
      <c r="R487" s="1084"/>
      <c r="S487" s="1084"/>
      <c r="T487" s="1084"/>
      <c r="U487" s="1086">
        <f t="shared" si="19"/>
        <v>100</v>
      </c>
      <c r="V487" s="1088"/>
    </row>
    <row r="488" spans="1:22">
      <c r="A488" s="1089" t="s">
        <v>577</v>
      </c>
      <c r="B488" s="1090" t="s">
        <v>1962</v>
      </c>
      <c r="C488" s="1079">
        <v>10060</v>
      </c>
      <c r="D488" s="1079">
        <v>1652.078</v>
      </c>
      <c r="E488" s="1080"/>
      <c r="F488" s="1079"/>
      <c r="G488" s="1079"/>
      <c r="H488" s="1079"/>
      <c r="I488" s="1079"/>
      <c r="J488" s="1079"/>
      <c r="K488" s="1079"/>
      <c r="L488" s="1079"/>
      <c r="M488" s="1079"/>
      <c r="N488" s="1079"/>
      <c r="O488" s="1079"/>
      <c r="P488" s="1079"/>
      <c r="Q488" s="1079"/>
      <c r="R488" s="1079"/>
      <c r="S488" s="1079"/>
      <c r="T488" s="1079"/>
      <c r="U488" s="1081">
        <f t="shared" si="19"/>
        <v>16.422246520874751</v>
      </c>
      <c r="V488" s="1088"/>
    </row>
    <row r="489" spans="1:22">
      <c r="A489" s="1082" t="s">
        <v>411</v>
      </c>
      <c r="B489" s="1083" t="s">
        <v>3892</v>
      </c>
      <c r="C489" s="1084">
        <v>3000</v>
      </c>
      <c r="D489" s="1084">
        <v>1014.096</v>
      </c>
      <c r="E489" s="1087" t="s">
        <v>4623</v>
      </c>
      <c r="F489" s="1084"/>
      <c r="G489" s="1084"/>
      <c r="H489" s="1084"/>
      <c r="I489" s="1084"/>
      <c r="J489" s="1084"/>
      <c r="K489" s="1084">
        <v>1014.096</v>
      </c>
      <c r="L489" s="1084"/>
      <c r="M489" s="1084"/>
      <c r="N489" s="1084"/>
      <c r="O489" s="1084"/>
      <c r="P489" s="1084"/>
      <c r="Q489" s="1084"/>
      <c r="R489" s="1084"/>
      <c r="S489" s="1084"/>
      <c r="T489" s="1084"/>
      <c r="U489" s="1086">
        <f t="shared" si="19"/>
        <v>33.803199999999997</v>
      </c>
      <c r="V489" s="1088">
        <f>D489--F489-G489-H489-I489-J489-K489-L489-M489-N489-O489-R489-S489-T489</f>
        <v>0</v>
      </c>
    </row>
    <row r="490" spans="1:22">
      <c r="A490" s="1082" t="s">
        <v>411</v>
      </c>
      <c r="B490" s="1083" t="s">
        <v>2164</v>
      </c>
      <c r="C490" s="1084">
        <v>60</v>
      </c>
      <c r="D490" s="1084">
        <v>60</v>
      </c>
      <c r="E490" s="1087" t="s">
        <v>4624</v>
      </c>
      <c r="F490" s="1084"/>
      <c r="G490" s="1084"/>
      <c r="H490" s="1084"/>
      <c r="I490" s="1084"/>
      <c r="J490" s="1084"/>
      <c r="K490" s="1084">
        <v>60</v>
      </c>
      <c r="L490" s="1084"/>
      <c r="M490" s="1084"/>
      <c r="N490" s="1084"/>
      <c r="O490" s="1084"/>
      <c r="P490" s="1084"/>
      <c r="Q490" s="1084"/>
      <c r="R490" s="1084"/>
      <c r="S490" s="1084"/>
      <c r="T490" s="1084"/>
      <c r="U490" s="1086">
        <f t="shared" si="19"/>
        <v>100</v>
      </c>
      <c r="V490" s="1088">
        <f>D490--F490-G490-H490-I490-J490-K490-L490-M490-N490-O490-R490-S490-T490</f>
        <v>0</v>
      </c>
    </row>
    <row r="491" spans="1:22">
      <c r="A491" s="1082" t="s">
        <v>411</v>
      </c>
      <c r="B491" s="1083" t="s">
        <v>3893</v>
      </c>
      <c r="C491" s="1084">
        <v>7000</v>
      </c>
      <c r="D491" s="1084">
        <v>577.98199999999997</v>
      </c>
      <c r="E491" s="1087" t="s">
        <v>4625</v>
      </c>
      <c r="F491" s="1084"/>
      <c r="G491" s="1084"/>
      <c r="H491" s="1084"/>
      <c r="I491" s="1084"/>
      <c r="J491" s="1084"/>
      <c r="K491" s="1084">
        <v>577.98199999999997</v>
      </c>
      <c r="L491" s="1084"/>
      <c r="M491" s="1084"/>
      <c r="N491" s="1084"/>
      <c r="O491" s="1084"/>
      <c r="P491" s="1084"/>
      <c r="Q491" s="1084"/>
      <c r="R491" s="1084"/>
      <c r="S491" s="1084"/>
      <c r="T491" s="1084"/>
      <c r="U491" s="1086">
        <f t="shared" si="19"/>
        <v>8.2568857142857137</v>
      </c>
      <c r="V491" s="1088">
        <f>D491--F491-G491-H491-I491-J491-K491-L491-M491-N491-O491-R491-S491-T491</f>
        <v>0</v>
      </c>
    </row>
    <row r="492" spans="1:22">
      <c r="A492" s="1089" t="s">
        <v>301</v>
      </c>
      <c r="B492" s="1090" t="s">
        <v>1965</v>
      </c>
      <c r="C492" s="1079">
        <v>57738.7399</v>
      </c>
      <c r="D492" s="1079">
        <v>47083.096696000001</v>
      </c>
      <c r="E492" s="1080"/>
      <c r="F492" s="1079"/>
      <c r="G492" s="1079"/>
      <c r="H492" s="1079"/>
      <c r="I492" s="1079"/>
      <c r="J492" s="1079"/>
      <c r="K492" s="1079"/>
      <c r="L492" s="1079"/>
      <c r="M492" s="1079"/>
      <c r="N492" s="1079"/>
      <c r="O492" s="1079"/>
      <c r="P492" s="1079"/>
      <c r="Q492" s="1079"/>
      <c r="R492" s="1079"/>
      <c r="S492" s="1079"/>
      <c r="T492" s="1079"/>
      <c r="U492" s="1081">
        <f t="shared" si="19"/>
        <v>81.545071433053565</v>
      </c>
      <c r="V492" s="1088"/>
    </row>
    <row r="493" spans="1:22" ht="25.5">
      <c r="A493" s="1082" t="s">
        <v>411</v>
      </c>
      <c r="B493" s="1083" t="s">
        <v>2132</v>
      </c>
      <c r="C493" s="1084">
        <v>34263.465900000003</v>
      </c>
      <c r="D493" s="1084">
        <v>26618.876736999999</v>
      </c>
      <c r="E493" s="1087" t="s">
        <v>4626</v>
      </c>
      <c r="F493" s="1084"/>
      <c r="G493" s="1084"/>
      <c r="H493" s="1084"/>
      <c r="I493" s="1084"/>
      <c r="J493" s="1084"/>
      <c r="K493" s="1084"/>
      <c r="L493" s="1084"/>
      <c r="M493" s="1084"/>
      <c r="N493" s="1084">
        <v>26618.876736999999</v>
      </c>
      <c r="O493" s="1084"/>
      <c r="P493" s="1084"/>
      <c r="Q493" s="1084"/>
      <c r="R493" s="1084"/>
      <c r="S493" s="1084"/>
      <c r="T493" s="1084"/>
      <c r="U493" s="1086">
        <f t="shared" si="19"/>
        <v>77.688803621585748</v>
      </c>
      <c r="V493" s="1088">
        <f>D493--F493-G493-H493-I493-J493-K493-L493-M493-N493-O493-R493-S493-T493</f>
        <v>0</v>
      </c>
    </row>
    <row r="494" spans="1:22" ht="25.5">
      <c r="A494" s="1082" t="s">
        <v>411</v>
      </c>
      <c r="B494" s="1083" t="s">
        <v>2133</v>
      </c>
      <c r="C494" s="1084">
        <v>20797.274000000001</v>
      </c>
      <c r="D494" s="1084">
        <v>17786.219959000002</v>
      </c>
      <c r="E494" s="1087" t="s">
        <v>4627</v>
      </c>
      <c r="F494" s="1084"/>
      <c r="G494" s="1084"/>
      <c r="H494" s="1084"/>
      <c r="I494" s="1084"/>
      <c r="J494" s="1084"/>
      <c r="K494" s="1084"/>
      <c r="L494" s="1084"/>
      <c r="M494" s="1084"/>
      <c r="N494" s="1084">
        <v>17786.219959000002</v>
      </c>
      <c r="O494" s="1084"/>
      <c r="P494" s="1084"/>
      <c r="Q494" s="1084"/>
      <c r="R494" s="1084"/>
      <c r="S494" s="1084"/>
      <c r="T494" s="1084"/>
      <c r="U494" s="1086">
        <f t="shared" si="19"/>
        <v>85.521881180196985</v>
      </c>
      <c r="V494" s="1088">
        <f>D494--F494-G494-H494-I494-J494-K494-L494-M494-N494-O494-R494-S494-T494</f>
        <v>0</v>
      </c>
    </row>
    <row r="495" spans="1:22">
      <c r="A495" s="1082" t="s">
        <v>411</v>
      </c>
      <c r="B495" s="1083" t="s">
        <v>2165</v>
      </c>
      <c r="C495" s="1084">
        <v>60</v>
      </c>
      <c r="D495" s="1084">
        <v>60</v>
      </c>
      <c r="E495" s="1087" t="s">
        <v>4628</v>
      </c>
      <c r="F495" s="1084"/>
      <c r="G495" s="1084"/>
      <c r="H495" s="1084"/>
      <c r="I495" s="1084"/>
      <c r="J495" s="1084"/>
      <c r="K495" s="1084"/>
      <c r="L495" s="1084"/>
      <c r="M495" s="1084"/>
      <c r="N495" s="1084">
        <v>60</v>
      </c>
      <c r="O495" s="1084"/>
      <c r="P495" s="1084"/>
      <c r="Q495" s="1084"/>
      <c r="R495" s="1084"/>
      <c r="S495" s="1084"/>
      <c r="T495" s="1084"/>
      <c r="U495" s="1086">
        <f t="shared" si="19"/>
        <v>100</v>
      </c>
      <c r="V495" s="1088">
        <f>D495--F495-G495-H495-I495-J495-K495-L495-M495-N495-O495-R495-S495-T495</f>
        <v>0</v>
      </c>
    </row>
    <row r="496" spans="1:22" ht="25.5">
      <c r="A496" s="1082" t="s">
        <v>411</v>
      </c>
      <c r="B496" s="1083" t="s">
        <v>4070</v>
      </c>
      <c r="C496" s="1084">
        <v>2618</v>
      </c>
      <c r="D496" s="1084">
        <v>2618</v>
      </c>
      <c r="E496" s="1087" t="s">
        <v>4629</v>
      </c>
      <c r="F496" s="1084"/>
      <c r="G496" s="1084"/>
      <c r="H496" s="1084"/>
      <c r="I496" s="1084"/>
      <c r="J496" s="1084"/>
      <c r="K496" s="1084"/>
      <c r="L496" s="1084"/>
      <c r="M496" s="1084"/>
      <c r="N496" s="1084">
        <v>2618</v>
      </c>
      <c r="O496" s="1084"/>
      <c r="P496" s="1084"/>
      <c r="Q496" s="1084"/>
      <c r="R496" s="1084"/>
      <c r="S496" s="1084"/>
      <c r="T496" s="1084"/>
      <c r="U496" s="1086">
        <f t="shared" si="19"/>
        <v>100</v>
      </c>
      <c r="V496" s="1088">
        <f>D496--F496-G496-H496-I496-J496-K496-L496-M496-N496-O496-R496-S496-T496</f>
        <v>0</v>
      </c>
    </row>
    <row r="497" spans="1:22">
      <c r="A497" s="1089" t="s">
        <v>276</v>
      </c>
      <c r="B497" s="1090" t="s">
        <v>1966</v>
      </c>
      <c r="C497" s="1079">
        <v>117863.22074</v>
      </c>
      <c r="D497" s="1079">
        <v>112423.640308</v>
      </c>
      <c r="E497" s="1080"/>
      <c r="F497" s="1079"/>
      <c r="G497" s="1079"/>
      <c r="H497" s="1079"/>
      <c r="I497" s="1079"/>
      <c r="J497" s="1079"/>
      <c r="K497" s="1079"/>
      <c r="L497" s="1079"/>
      <c r="M497" s="1079"/>
      <c r="N497" s="1079"/>
      <c r="O497" s="1079"/>
      <c r="P497" s="1079"/>
      <c r="Q497" s="1079"/>
      <c r="R497" s="1079"/>
      <c r="S497" s="1079"/>
      <c r="T497" s="1079"/>
      <c r="U497" s="1081">
        <f t="shared" si="19"/>
        <v>95.384836424927315</v>
      </c>
      <c r="V497" s="1088"/>
    </row>
    <row r="498" spans="1:22">
      <c r="A498" s="1082" t="s">
        <v>411</v>
      </c>
      <c r="B498" s="1083" t="s">
        <v>2134</v>
      </c>
      <c r="C498" s="1084">
        <v>13157.081999</v>
      </c>
      <c r="D498" s="1084">
        <v>12788.046059</v>
      </c>
      <c r="E498" s="1087" t="s">
        <v>4630</v>
      </c>
      <c r="F498" s="1084"/>
      <c r="G498" s="1084"/>
      <c r="H498" s="1084"/>
      <c r="I498" s="1084"/>
      <c r="J498" s="1084"/>
      <c r="K498" s="1084"/>
      <c r="L498" s="1084"/>
      <c r="M498" s="1084"/>
      <c r="N498" s="1084"/>
      <c r="O498" s="1084">
        <v>12788.046059</v>
      </c>
      <c r="P498" s="1084"/>
      <c r="Q498" s="1084">
        <v>12788.046059</v>
      </c>
      <c r="R498" s="1084"/>
      <c r="S498" s="1084"/>
      <c r="T498" s="1084"/>
      <c r="U498" s="1086">
        <f t="shared" si="19"/>
        <v>97.195153606034765</v>
      </c>
      <c r="V498" s="1088">
        <f t="shared" ref="V498:V548" si="21">D498--F498-G498-H498-I498-J498-K498-L498-M498-N498-O498-R498-S498-T498</f>
        <v>0</v>
      </c>
    </row>
    <row r="499" spans="1:22">
      <c r="A499" s="1082" t="s">
        <v>411</v>
      </c>
      <c r="B499" s="1083" t="s">
        <v>4045</v>
      </c>
      <c r="C499" s="1084">
        <v>500</v>
      </c>
      <c r="D499" s="1084">
        <v>500</v>
      </c>
      <c r="E499" s="1087" t="s">
        <v>4631</v>
      </c>
      <c r="F499" s="1084"/>
      <c r="G499" s="1084"/>
      <c r="H499" s="1084"/>
      <c r="I499" s="1084"/>
      <c r="J499" s="1084"/>
      <c r="K499" s="1084"/>
      <c r="L499" s="1084"/>
      <c r="M499" s="1084"/>
      <c r="N499" s="1084"/>
      <c r="O499" s="1084">
        <v>500</v>
      </c>
      <c r="P499" s="1084">
        <v>500</v>
      </c>
      <c r="Q499" s="1084"/>
      <c r="R499" s="1084"/>
      <c r="S499" s="1084"/>
      <c r="T499" s="1084"/>
      <c r="U499" s="1086">
        <f t="shared" si="19"/>
        <v>100</v>
      </c>
      <c r="V499" s="1088">
        <f t="shared" si="21"/>
        <v>0</v>
      </c>
    </row>
    <row r="500" spans="1:22" ht="25.5">
      <c r="A500" s="1082" t="s">
        <v>411</v>
      </c>
      <c r="B500" s="1083" t="s">
        <v>4087</v>
      </c>
      <c r="C500" s="1084">
        <v>41</v>
      </c>
      <c r="D500" s="1084">
        <v>40.938000000000002</v>
      </c>
      <c r="E500" s="1087" t="s">
        <v>4632</v>
      </c>
      <c r="F500" s="1084"/>
      <c r="G500" s="1084"/>
      <c r="H500" s="1084"/>
      <c r="I500" s="1084"/>
      <c r="J500" s="1084"/>
      <c r="K500" s="1084"/>
      <c r="L500" s="1084"/>
      <c r="M500" s="1084"/>
      <c r="N500" s="1084"/>
      <c r="O500" s="1084">
        <v>40.938000000000002</v>
      </c>
      <c r="P500" s="1084">
        <v>40.938000000000002</v>
      </c>
      <c r="Q500" s="1084"/>
      <c r="R500" s="1084"/>
      <c r="S500" s="1084"/>
      <c r="T500" s="1084"/>
      <c r="U500" s="1086">
        <f t="shared" si="19"/>
        <v>99.848780487804888</v>
      </c>
      <c r="V500" s="1088">
        <f t="shared" si="21"/>
        <v>0</v>
      </c>
    </row>
    <row r="501" spans="1:22" ht="25.5">
      <c r="A501" s="1082" t="s">
        <v>411</v>
      </c>
      <c r="B501" s="1083" t="s">
        <v>4111</v>
      </c>
      <c r="C501" s="1084">
        <v>224</v>
      </c>
      <c r="D501" s="1084">
        <v>223.5102</v>
      </c>
      <c r="E501" s="1087" t="s">
        <v>4633</v>
      </c>
      <c r="F501" s="1084"/>
      <c r="G501" s="1084"/>
      <c r="H501" s="1084"/>
      <c r="I501" s="1084"/>
      <c r="J501" s="1084"/>
      <c r="K501" s="1084"/>
      <c r="L501" s="1084"/>
      <c r="M501" s="1084"/>
      <c r="N501" s="1084"/>
      <c r="O501" s="1084">
        <v>223.5102</v>
      </c>
      <c r="P501" s="1084">
        <v>223.5102</v>
      </c>
      <c r="Q501" s="1084"/>
      <c r="R501" s="1084"/>
      <c r="S501" s="1084"/>
      <c r="T501" s="1084"/>
      <c r="U501" s="1086">
        <f t="shared" si="19"/>
        <v>99.781339285714282</v>
      </c>
      <c r="V501" s="1088">
        <f t="shared" si="21"/>
        <v>0</v>
      </c>
    </row>
    <row r="502" spans="1:22" ht="25.5">
      <c r="A502" s="1082" t="s">
        <v>411</v>
      </c>
      <c r="B502" s="1083" t="s">
        <v>4072</v>
      </c>
      <c r="C502" s="1084">
        <v>6</v>
      </c>
      <c r="D502" s="1084">
        <v>6</v>
      </c>
      <c r="E502" s="1087" t="s">
        <v>4634</v>
      </c>
      <c r="F502" s="1084"/>
      <c r="G502" s="1084"/>
      <c r="H502" s="1084"/>
      <c r="I502" s="1084"/>
      <c r="J502" s="1084"/>
      <c r="K502" s="1084"/>
      <c r="L502" s="1084"/>
      <c r="M502" s="1084"/>
      <c r="N502" s="1084"/>
      <c r="O502" s="1084">
        <v>6</v>
      </c>
      <c r="P502" s="1084"/>
      <c r="Q502" s="1084">
        <v>6</v>
      </c>
      <c r="R502" s="1084"/>
      <c r="S502" s="1084"/>
      <c r="T502" s="1084"/>
      <c r="U502" s="1086">
        <f t="shared" si="19"/>
        <v>100</v>
      </c>
      <c r="V502" s="1088">
        <f t="shared" si="21"/>
        <v>0</v>
      </c>
    </row>
    <row r="503" spans="1:22" ht="25.5">
      <c r="A503" s="1082" t="s">
        <v>411</v>
      </c>
      <c r="B503" s="1083" t="s">
        <v>4108</v>
      </c>
      <c r="C503" s="1084">
        <v>162</v>
      </c>
      <c r="D503" s="1084">
        <v>162</v>
      </c>
      <c r="E503" s="1087" t="s">
        <v>4635</v>
      </c>
      <c r="F503" s="1084"/>
      <c r="G503" s="1084"/>
      <c r="H503" s="1084"/>
      <c r="I503" s="1084"/>
      <c r="J503" s="1084"/>
      <c r="K503" s="1084"/>
      <c r="L503" s="1084"/>
      <c r="M503" s="1084"/>
      <c r="N503" s="1084"/>
      <c r="O503" s="1084">
        <v>162</v>
      </c>
      <c r="P503" s="1084"/>
      <c r="Q503" s="1084">
        <v>162</v>
      </c>
      <c r="R503" s="1084"/>
      <c r="S503" s="1084"/>
      <c r="T503" s="1084"/>
      <c r="U503" s="1086">
        <f t="shared" si="19"/>
        <v>100</v>
      </c>
      <c r="V503" s="1088">
        <f t="shared" si="21"/>
        <v>0</v>
      </c>
    </row>
    <row r="504" spans="1:22" ht="25.5">
      <c r="A504" s="1082" t="s">
        <v>411</v>
      </c>
      <c r="B504" s="1083" t="s">
        <v>2185</v>
      </c>
      <c r="C504" s="1084">
        <v>986.94799999999998</v>
      </c>
      <c r="D504" s="1084">
        <v>972.69399999999996</v>
      </c>
      <c r="E504" s="1087" t="s">
        <v>4636</v>
      </c>
      <c r="F504" s="1084"/>
      <c r="G504" s="1084"/>
      <c r="H504" s="1084"/>
      <c r="I504" s="1084"/>
      <c r="J504" s="1084"/>
      <c r="K504" s="1084"/>
      <c r="L504" s="1084"/>
      <c r="M504" s="1084"/>
      <c r="N504" s="1084"/>
      <c r="O504" s="1084">
        <v>972.69399999999996</v>
      </c>
      <c r="P504" s="1084"/>
      <c r="Q504" s="1084">
        <v>972.69399999999996</v>
      </c>
      <c r="R504" s="1084"/>
      <c r="S504" s="1084"/>
      <c r="T504" s="1084"/>
      <c r="U504" s="1086">
        <f t="shared" si="19"/>
        <v>98.555749644358158</v>
      </c>
      <c r="V504" s="1088">
        <f t="shared" si="21"/>
        <v>0</v>
      </c>
    </row>
    <row r="505" spans="1:22" ht="25.5">
      <c r="A505" s="1082" t="s">
        <v>411</v>
      </c>
      <c r="B505" s="1083" t="s">
        <v>2232</v>
      </c>
      <c r="C505" s="1084">
        <v>2152.0039999999999</v>
      </c>
      <c r="D505" s="1084">
        <v>2137.7600000000002</v>
      </c>
      <c r="E505" s="1087" t="s">
        <v>4637</v>
      </c>
      <c r="F505" s="1084"/>
      <c r="G505" s="1084"/>
      <c r="H505" s="1084"/>
      <c r="I505" s="1084"/>
      <c r="J505" s="1084"/>
      <c r="K505" s="1084"/>
      <c r="L505" s="1084"/>
      <c r="M505" s="1084"/>
      <c r="N505" s="1084"/>
      <c r="O505" s="1084">
        <v>2137.7600000000002</v>
      </c>
      <c r="P505" s="1084"/>
      <c r="Q505" s="1084">
        <v>2137.7600000000002</v>
      </c>
      <c r="R505" s="1084"/>
      <c r="S505" s="1084"/>
      <c r="T505" s="1084"/>
      <c r="U505" s="1086">
        <f t="shared" si="19"/>
        <v>99.338105319506852</v>
      </c>
      <c r="V505" s="1088">
        <f t="shared" si="21"/>
        <v>0</v>
      </c>
    </row>
    <row r="506" spans="1:22">
      <c r="A506" s="1082" t="s">
        <v>411</v>
      </c>
      <c r="B506" s="1083" t="s">
        <v>2137</v>
      </c>
      <c r="C506" s="1084">
        <v>6076</v>
      </c>
      <c r="D506" s="1084">
        <v>6076</v>
      </c>
      <c r="E506" s="1087" t="s">
        <v>4638</v>
      </c>
      <c r="F506" s="1084"/>
      <c r="G506" s="1084"/>
      <c r="H506" s="1084"/>
      <c r="I506" s="1084"/>
      <c r="J506" s="1084"/>
      <c r="K506" s="1084"/>
      <c r="L506" s="1084"/>
      <c r="M506" s="1084"/>
      <c r="N506" s="1084"/>
      <c r="O506" s="1084">
        <v>6076</v>
      </c>
      <c r="P506" s="1084"/>
      <c r="Q506" s="1084">
        <v>6076</v>
      </c>
      <c r="R506" s="1084"/>
      <c r="S506" s="1084"/>
      <c r="T506" s="1084"/>
      <c r="U506" s="1086">
        <f t="shared" si="19"/>
        <v>100</v>
      </c>
      <c r="V506" s="1088">
        <f t="shared" si="21"/>
        <v>0</v>
      </c>
    </row>
    <row r="507" spans="1:22">
      <c r="A507" s="1082" t="s">
        <v>411</v>
      </c>
      <c r="B507" s="1083" t="s">
        <v>2202</v>
      </c>
      <c r="C507" s="1084">
        <v>802</v>
      </c>
      <c r="D507" s="1084">
        <v>802</v>
      </c>
      <c r="E507" s="1087" t="s">
        <v>4639</v>
      </c>
      <c r="F507" s="1084"/>
      <c r="G507" s="1084"/>
      <c r="H507" s="1084"/>
      <c r="I507" s="1084"/>
      <c r="J507" s="1084"/>
      <c r="K507" s="1084"/>
      <c r="L507" s="1084"/>
      <c r="M507" s="1084"/>
      <c r="N507" s="1084"/>
      <c r="O507" s="1084">
        <v>802</v>
      </c>
      <c r="P507" s="1084"/>
      <c r="Q507" s="1084">
        <v>802</v>
      </c>
      <c r="R507" s="1084"/>
      <c r="S507" s="1084"/>
      <c r="T507" s="1084"/>
      <c r="U507" s="1086">
        <f t="shared" si="19"/>
        <v>100</v>
      </c>
      <c r="V507" s="1088">
        <f t="shared" si="21"/>
        <v>0</v>
      </c>
    </row>
    <row r="508" spans="1:22">
      <c r="A508" s="1082" t="s">
        <v>411</v>
      </c>
      <c r="B508" s="1083" t="s">
        <v>4079</v>
      </c>
      <c r="C508" s="1084">
        <v>24</v>
      </c>
      <c r="D508" s="1084">
        <v>23.559000000000001</v>
      </c>
      <c r="E508" s="1087" t="s">
        <v>4640</v>
      </c>
      <c r="F508" s="1084"/>
      <c r="G508" s="1084"/>
      <c r="H508" s="1084"/>
      <c r="I508" s="1084"/>
      <c r="J508" s="1084"/>
      <c r="K508" s="1084"/>
      <c r="L508" s="1084"/>
      <c r="M508" s="1084"/>
      <c r="N508" s="1084"/>
      <c r="O508" s="1084">
        <v>23.559000000000001</v>
      </c>
      <c r="P508" s="1084"/>
      <c r="Q508" s="1084">
        <v>23.559000000000001</v>
      </c>
      <c r="R508" s="1084"/>
      <c r="S508" s="1084"/>
      <c r="T508" s="1084"/>
      <c r="U508" s="1086">
        <f t="shared" si="19"/>
        <v>98.162500000000009</v>
      </c>
      <c r="V508" s="1088">
        <f t="shared" si="21"/>
        <v>0</v>
      </c>
    </row>
    <row r="509" spans="1:22" ht="25.5">
      <c r="A509" s="1082" t="s">
        <v>411</v>
      </c>
      <c r="B509" s="1083" t="s">
        <v>4082</v>
      </c>
      <c r="C509" s="1084">
        <v>28</v>
      </c>
      <c r="D509" s="1084">
        <v>28</v>
      </c>
      <c r="E509" s="1087" t="s">
        <v>4641</v>
      </c>
      <c r="F509" s="1084"/>
      <c r="G509" s="1084"/>
      <c r="H509" s="1084"/>
      <c r="I509" s="1084"/>
      <c r="J509" s="1084"/>
      <c r="K509" s="1084"/>
      <c r="L509" s="1084"/>
      <c r="M509" s="1084"/>
      <c r="N509" s="1084"/>
      <c r="O509" s="1084">
        <v>28</v>
      </c>
      <c r="P509" s="1084">
        <v>28</v>
      </c>
      <c r="Q509" s="1084"/>
      <c r="R509" s="1084"/>
      <c r="S509" s="1084"/>
      <c r="T509" s="1084"/>
      <c r="U509" s="1086">
        <f t="shared" si="19"/>
        <v>100</v>
      </c>
      <c r="V509" s="1088">
        <f t="shared" si="21"/>
        <v>0</v>
      </c>
    </row>
    <row r="510" spans="1:22">
      <c r="A510" s="1082" t="s">
        <v>411</v>
      </c>
      <c r="B510" s="1083" t="s">
        <v>4121</v>
      </c>
      <c r="C510" s="1084">
        <v>500</v>
      </c>
      <c r="D510" s="1084">
        <v>500</v>
      </c>
      <c r="E510" s="1087" t="s">
        <v>4642</v>
      </c>
      <c r="F510" s="1084"/>
      <c r="G510" s="1084"/>
      <c r="H510" s="1084"/>
      <c r="I510" s="1084"/>
      <c r="J510" s="1084"/>
      <c r="K510" s="1084"/>
      <c r="L510" s="1084"/>
      <c r="M510" s="1084"/>
      <c r="N510" s="1084"/>
      <c r="O510" s="1084">
        <v>500</v>
      </c>
      <c r="P510" s="1084"/>
      <c r="Q510" s="1084">
        <v>500</v>
      </c>
      <c r="R510" s="1084"/>
      <c r="S510" s="1084"/>
      <c r="T510" s="1084"/>
      <c r="U510" s="1086">
        <f t="shared" si="19"/>
        <v>100</v>
      </c>
      <c r="V510" s="1088">
        <f t="shared" si="21"/>
        <v>0</v>
      </c>
    </row>
    <row r="511" spans="1:22">
      <c r="A511" s="1082" t="s">
        <v>411</v>
      </c>
      <c r="B511" s="1083" t="s">
        <v>4116</v>
      </c>
      <c r="C511" s="1084">
        <v>412</v>
      </c>
      <c r="D511" s="1084">
        <v>412</v>
      </c>
      <c r="E511" s="1087" t="s">
        <v>4643</v>
      </c>
      <c r="F511" s="1084"/>
      <c r="G511" s="1084"/>
      <c r="H511" s="1084"/>
      <c r="I511" s="1084"/>
      <c r="J511" s="1084"/>
      <c r="K511" s="1084"/>
      <c r="L511" s="1084"/>
      <c r="M511" s="1084"/>
      <c r="N511" s="1084"/>
      <c r="O511" s="1084">
        <v>412</v>
      </c>
      <c r="P511" s="1084"/>
      <c r="Q511" s="1084">
        <v>412</v>
      </c>
      <c r="R511" s="1084"/>
      <c r="S511" s="1084"/>
      <c r="T511" s="1084"/>
      <c r="U511" s="1086">
        <f t="shared" si="19"/>
        <v>100</v>
      </c>
      <c r="V511" s="1088">
        <f t="shared" si="21"/>
        <v>0</v>
      </c>
    </row>
    <row r="512" spans="1:22">
      <c r="A512" s="1082" t="s">
        <v>411</v>
      </c>
      <c r="B512" s="1083" t="s">
        <v>2142</v>
      </c>
      <c r="C512" s="1084">
        <v>300</v>
      </c>
      <c r="D512" s="1084">
        <v>300</v>
      </c>
      <c r="E512" s="1087" t="s">
        <v>4644</v>
      </c>
      <c r="F512" s="1084"/>
      <c r="G512" s="1084"/>
      <c r="H512" s="1084"/>
      <c r="I512" s="1084"/>
      <c r="J512" s="1084"/>
      <c r="K512" s="1084"/>
      <c r="L512" s="1084"/>
      <c r="M512" s="1084"/>
      <c r="N512" s="1084"/>
      <c r="O512" s="1084">
        <v>300</v>
      </c>
      <c r="P512" s="1084"/>
      <c r="Q512" s="1084">
        <v>300</v>
      </c>
      <c r="R512" s="1084"/>
      <c r="S512" s="1084"/>
      <c r="T512" s="1084"/>
      <c r="U512" s="1086">
        <f t="shared" si="19"/>
        <v>100</v>
      </c>
      <c r="V512" s="1088">
        <f t="shared" si="21"/>
        <v>0</v>
      </c>
    </row>
    <row r="513" spans="1:22">
      <c r="A513" s="1082" t="s">
        <v>411</v>
      </c>
      <c r="B513" s="1083" t="s">
        <v>2147</v>
      </c>
      <c r="C513" s="1084">
        <v>40.4</v>
      </c>
      <c r="D513" s="1084">
        <v>40.4</v>
      </c>
      <c r="E513" s="1087" t="s">
        <v>4645</v>
      </c>
      <c r="F513" s="1084"/>
      <c r="G513" s="1084"/>
      <c r="H513" s="1084"/>
      <c r="I513" s="1084"/>
      <c r="J513" s="1084"/>
      <c r="K513" s="1084"/>
      <c r="L513" s="1084"/>
      <c r="M513" s="1084"/>
      <c r="N513" s="1084"/>
      <c r="O513" s="1084">
        <v>40.4</v>
      </c>
      <c r="P513" s="1084"/>
      <c r="Q513" s="1084">
        <v>40.4</v>
      </c>
      <c r="R513" s="1084"/>
      <c r="S513" s="1084"/>
      <c r="T513" s="1084"/>
      <c r="U513" s="1086">
        <f t="shared" si="19"/>
        <v>100</v>
      </c>
      <c r="V513" s="1088">
        <f t="shared" si="21"/>
        <v>0</v>
      </c>
    </row>
    <row r="514" spans="1:22" ht="25.5">
      <c r="A514" s="1082" t="s">
        <v>411</v>
      </c>
      <c r="B514" s="1083" t="s">
        <v>2148</v>
      </c>
      <c r="C514" s="1084">
        <v>954.32974999999999</v>
      </c>
      <c r="D514" s="1084">
        <v>954.32955000000004</v>
      </c>
      <c r="E514" s="1087" t="s">
        <v>4646</v>
      </c>
      <c r="F514" s="1084"/>
      <c r="G514" s="1084"/>
      <c r="H514" s="1084"/>
      <c r="I514" s="1084"/>
      <c r="J514" s="1084"/>
      <c r="K514" s="1084"/>
      <c r="L514" s="1084"/>
      <c r="M514" s="1084"/>
      <c r="N514" s="1084"/>
      <c r="O514" s="1084">
        <v>954.32955000000004</v>
      </c>
      <c r="P514" s="1084"/>
      <c r="Q514" s="1084">
        <v>954.32955000000004</v>
      </c>
      <c r="R514" s="1084"/>
      <c r="S514" s="1084"/>
      <c r="T514" s="1084"/>
      <c r="U514" s="1086">
        <f t="shared" si="19"/>
        <v>99.99997904288324</v>
      </c>
      <c r="V514" s="1088">
        <f t="shared" si="21"/>
        <v>0</v>
      </c>
    </row>
    <row r="515" spans="1:22" ht="25.5">
      <c r="A515" s="1082" t="s">
        <v>411</v>
      </c>
      <c r="B515" s="1083" t="s">
        <v>2149</v>
      </c>
      <c r="C515" s="1084">
        <v>1294.673</v>
      </c>
      <c r="D515" s="1084">
        <v>1294.673</v>
      </c>
      <c r="E515" s="1087" t="s">
        <v>4647</v>
      </c>
      <c r="F515" s="1084"/>
      <c r="G515" s="1084"/>
      <c r="H515" s="1084"/>
      <c r="I515" s="1084"/>
      <c r="J515" s="1084"/>
      <c r="K515" s="1084"/>
      <c r="L515" s="1084"/>
      <c r="M515" s="1084"/>
      <c r="N515" s="1084"/>
      <c r="O515" s="1084">
        <v>1294.673</v>
      </c>
      <c r="P515" s="1084"/>
      <c r="Q515" s="1084">
        <v>1294.673</v>
      </c>
      <c r="R515" s="1084"/>
      <c r="S515" s="1084"/>
      <c r="T515" s="1084"/>
      <c r="U515" s="1086">
        <f t="shared" si="19"/>
        <v>100</v>
      </c>
      <c r="V515" s="1088">
        <f t="shared" si="21"/>
        <v>0</v>
      </c>
    </row>
    <row r="516" spans="1:22">
      <c r="A516" s="1082" t="s">
        <v>411</v>
      </c>
      <c r="B516" s="1083" t="s">
        <v>4110</v>
      </c>
      <c r="C516" s="1084">
        <v>185</v>
      </c>
      <c r="D516" s="1084">
        <v>184.22</v>
      </c>
      <c r="E516" s="1087" t="s">
        <v>4648</v>
      </c>
      <c r="F516" s="1084"/>
      <c r="G516" s="1084"/>
      <c r="H516" s="1084"/>
      <c r="I516" s="1084"/>
      <c r="J516" s="1084"/>
      <c r="K516" s="1084"/>
      <c r="L516" s="1084"/>
      <c r="M516" s="1084"/>
      <c r="N516" s="1084"/>
      <c r="O516" s="1084">
        <v>184.22</v>
      </c>
      <c r="P516" s="1084"/>
      <c r="Q516" s="1084">
        <v>184.22</v>
      </c>
      <c r="R516" s="1084"/>
      <c r="S516" s="1084"/>
      <c r="T516" s="1084"/>
      <c r="U516" s="1086">
        <f t="shared" si="19"/>
        <v>99.578378378378375</v>
      </c>
      <c r="V516" s="1088">
        <f t="shared" si="21"/>
        <v>0</v>
      </c>
    </row>
    <row r="517" spans="1:22">
      <c r="A517" s="1082" t="s">
        <v>411</v>
      </c>
      <c r="B517" s="1083" t="s">
        <v>2204</v>
      </c>
      <c r="C517" s="1084">
        <v>1537.364139</v>
      </c>
      <c r="D517" s="1084">
        <v>1537.364139</v>
      </c>
      <c r="E517" s="1087" t="s">
        <v>4649</v>
      </c>
      <c r="F517" s="1084"/>
      <c r="G517" s="1084"/>
      <c r="H517" s="1084"/>
      <c r="I517" s="1084"/>
      <c r="J517" s="1084"/>
      <c r="K517" s="1084"/>
      <c r="L517" s="1084"/>
      <c r="M517" s="1084"/>
      <c r="N517" s="1084"/>
      <c r="O517" s="1084">
        <v>1537.364139</v>
      </c>
      <c r="P517" s="1084">
        <v>1537.364139</v>
      </c>
      <c r="Q517" s="1084"/>
      <c r="R517" s="1084"/>
      <c r="S517" s="1084"/>
      <c r="T517" s="1084"/>
      <c r="U517" s="1086">
        <f t="shared" si="19"/>
        <v>100</v>
      </c>
      <c r="V517" s="1088">
        <f t="shared" si="21"/>
        <v>0</v>
      </c>
    </row>
    <row r="518" spans="1:22" ht="25.5">
      <c r="A518" s="1082" t="s">
        <v>411</v>
      </c>
      <c r="B518" s="1083" t="s">
        <v>2150</v>
      </c>
      <c r="C518" s="1084">
        <v>1068.8335910000001</v>
      </c>
      <c r="D518" s="1084">
        <v>1068.8335910000001</v>
      </c>
      <c r="E518" s="1087" t="s">
        <v>4650</v>
      </c>
      <c r="F518" s="1084"/>
      <c r="G518" s="1084"/>
      <c r="H518" s="1084"/>
      <c r="I518" s="1084"/>
      <c r="J518" s="1084"/>
      <c r="K518" s="1084"/>
      <c r="L518" s="1084"/>
      <c r="M518" s="1084"/>
      <c r="N518" s="1084"/>
      <c r="O518" s="1084">
        <v>1068.8335910000001</v>
      </c>
      <c r="P518" s="1084"/>
      <c r="Q518" s="1084">
        <v>1068.8335910000001</v>
      </c>
      <c r="R518" s="1084"/>
      <c r="S518" s="1084"/>
      <c r="T518" s="1084"/>
      <c r="U518" s="1086">
        <f t="shared" si="19"/>
        <v>100</v>
      </c>
      <c r="V518" s="1088">
        <f t="shared" si="21"/>
        <v>0</v>
      </c>
    </row>
    <row r="519" spans="1:22" ht="25.5">
      <c r="A519" s="1082" t="s">
        <v>411</v>
      </c>
      <c r="B519" s="1083" t="s">
        <v>4096</v>
      </c>
      <c r="C519" s="1084">
        <v>63</v>
      </c>
      <c r="D519" s="1084">
        <v>62.875999999999998</v>
      </c>
      <c r="E519" s="1087" t="s">
        <v>4651</v>
      </c>
      <c r="F519" s="1084"/>
      <c r="G519" s="1084"/>
      <c r="H519" s="1084"/>
      <c r="I519" s="1084"/>
      <c r="J519" s="1084"/>
      <c r="K519" s="1084"/>
      <c r="L519" s="1084"/>
      <c r="M519" s="1084"/>
      <c r="N519" s="1084"/>
      <c r="O519" s="1084">
        <v>62.875999999999998</v>
      </c>
      <c r="P519" s="1084"/>
      <c r="Q519" s="1084">
        <v>62.875999999999998</v>
      </c>
      <c r="R519" s="1084"/>
      <c r="S519" s="1084"/>
      <c r="T519" s="1084"/>
      <c r="U519" s="1086">
        <f t="shared" si="19"/>
        <v>99.803174603174611</v>
      </c>
      <c r="V519" s="1088">
        <f t="shared" si="21"/>
        <v>0</v>
      </c>
    </row>
    <row r="520" spans="1:22">
      <c r="A520" s="1082" t="s">
        <v>411</v>
      </c>
      <c r="B520" s="1083" t="s">
        <v>4074</v>
      </c>
      <c r="C520" s="1084">
        <v>15</v>
      </c>
      <c r="D520" s="1084">
        <v>14.9625</v>
      </c>
      <c r="E520" s="1087" t="s">
        <v>4652</v>
      </c>
      <c r="F520" s="1084"/>
      <c r="G520" s="1084"/>
      <c r="H520" s="1084"/>
      <c r="I520" s="1084"/>
      <c r="J520" s="1084"/>
      <c r="K520" s="1084"/>
      <c r="L520" s="1084"/>
      <c r="M520" s="1084"/>
      <c r="N520" s="1084"/>
      <c r="O520" s="1084">
        <v>14.9625</v>
      </c>
      <c r="P520" s="1084"/>
      <c r="Q520" s="1084">
        <v>14.9625</v>
      </c>
      <c r="R520" s="1084"/>
      <c r="S520" s="1084"/>
      <c r="T520" s="1084"/>
      <c r="U520" s="1086">
        <f t="shared" si="19"/>
        <v>99.75</v>
      </c>
      <c r="V520" s="1088">
        <f t="shared" si="21"/>
        <v>0</v>
      </c>
    </row>
    <row r="521" spans="1:22" ht="38.25">
      <c r="A521" s="1082" t="s">
        <v>411</v>
      </c>
      <c r="B521" s="1083" t="s">
        <v>2395</v>
      </c>
      <c r="C521" s="1084">
        <v>886</v>
      </c>
      <c r="D521" s="1084">
        <v>691.06200000000001</v>
      </c>
      <c r="E521" s="1087" t="s">
        <v>4653</v>
      </c>
      <c r="F521" s="1084"/>
      <c r="G521" s="1084"/>
      <c r="H521" s="1084"/>
      <c r="I521" s="1084"/>
      <c r="J521" s="1084"/>
      <c r="K521" s="1084"/>
      <c r="L521" s="1084"/>
      <c r="M521" s="1084"/>
      <c r="N521" s="1084"/>
      <c r="O521" s="1084">
        <v>691.06200000000001</v>
      </c>
      <c r="P521" s="1084">
        <v>691.06200000000001</v>
      </c>
      <c r="Q521" s="1084"/>
      <c r="R521" s="1084"/>
      <c r="S521" s="1084"/>
      <c r="T521" s="1084"/>
      <c r="U521" s="1086">
        <f t="shared" si="19"/>
        <v>77.997968397291189</v>
      </c>
      <c r="V521" s="1088">
        <f t="shared" si="21"/>
        <v>0</v>
      </c>
    </row>
    <row r="522" spans="1:22" ht="25.5">
      <c r="A522" s="1082" t="s">
        <v>411</v>
      </c>
      <c r="B522" s="1083" t="s">
        <v>4102</v>
      </c>
      <c r="C522" s="1084">
        <v>88</v>
      </c>
      <c r="D522" s="1084">
        <v>87.651499999999999</v>
      </c>
      <c r="E522" s="1087" t="s">
        <v>4654</v>
      </c>
      <c r="F522" s="1084"/>
      <c r="G522" s="1084"/>
      <c r="H522" s="1084"/>
      <c r="I522" s="1084"/>
      <c r="J522" s="1084"/>
      <c r="K522" s="1084"/>
      <c r="L522" s="1084"/>
      <c r="M522" s="1084"/>
      <c r="N522" s="1084"/>
      <c r="O522" s="1084">
        <v>87.651499999999999</v>
      </c>
      <c r="P522" s="1084"/>
      <c r="Q522" s="1084">
        <v>87.651499999999999</v>
      </c>
      <c r="R522" s="1084"/>
      <c r="S522" s="1084"/>
      <c r="T522" s="1084"/>
      <c r="U522" s="1086">
        <f t="shared" ref="U522:U585" si="22">D522/C522*100</f>
        <v>99.603977272727278</v>
      </c>
      <c r="V522" s="1088">
        <f t="shared" si="21"/>
        <v>0</v>
      </c>
    </row>
    <row r="523" spans="1:22">
      <c r="A523" s="1082" t="s">
        <v>411</v>
      </c>
      <c r="B523" s="1083" t="s">
        <v>2196</v>
      </c>
      <c r="C523" s="1084">
        <v>74</v>
      </c>
      <c r="D523" s="1084">
        <v>74</v>
      </c>
      <c r="E523" s="1087" t="s">
        <v>4655</v>
      </c>
      <c r="F523" s="1084"/>
      <c r="G523" s="1084"/>
      <c r="H523" s="1084"/>
      <c r="I523" s="1084"/>
      <c r="J523" s="1084"/>
      <c r="K523" s="1084"/>
      <c r="L523" s="1084"/>
      <c r="M523" s="1084"/>
      <c r="N523" s="1084"/>
      <c r="O523" s="1084">
        <v>74</v>
      </c>
      <c r="P523" s="1084">
        <v>74</v>
      </c>
      <c r="Q523" s="1084"/>
      <c r="R523" s="1084"/>
      <c r="S523" s="1084"/>
      <c r="T523" s="1084"/>
      <c r="U523" s="1086">
        <f t="shared" si="22"/>
        <v>100</v>
      </c>
      <c r="V523" s="1088">
        <f t="shared" si="21"/>
        <v>0</v>
      </c>
    </row>
    <row r="524" spans="1:22">
      <c r="A524" s="1082" t="s">
        <v>411</v>
      </c>
      <c r="B524" s="1083" t="s">
        <v>2396</v>
      </c>
      <c r="C524" s="1084">
        <v>589</v>
      </c>
      <c r="D524" s="1084">
        <v>589</v>
      </c>
      <c r="E524" s="1087" t="s">
        <v>4656</v>
      </c>
      <c r="F524" s="1084"/>
      <c r="G524" s="1084"/>
      <c r="H524" s="1084"/>
      <c r="I524" s="1084"/>
      <c r="J524" s="1084"/>
      <c r="K524" s="1084"/>
      <c r="L524" s="1084"/>
      <c r="M524" s="1084"/>
      <c r="N524" s="1084"/>
      <c r="O524" s="1084">
        <v>589</v>
      </c>
      <c r="P524" s="1084">
        <v>589</v>
      </c>
      <c r="Q524" s="1084"/>
      <c r="R524" s="1084"/>
      <c r="S524" s="1084"/>
      <c r="T524" s="1084"/>
      <c r="U524" s="1086">
        <f t="shared" si="22"/>
        <v>100</v>
      </c>
      <c r="V524" s="1088">
        <f t="shared" si="21"/>
        <v>0</v>
      </c>
    </row>
    <row r="525" spans="1:22" ht="25.5">
      <c r="A525" s="1082" t="s">
        <v>411</v>
      </c>
      <c r="B525" s="1083" t="s">
        <v>2394</v>
      </c>
      <c r="C525" s="1084">
        <v>2642</v>
      </c>
      <c r="D525" s="1084">
        <v>1742.4069999999999</v>
      </c>
      <c r="E525" s="1087" t="s">
        <v>4657</v>
      </c>
      <c r="F525" s="1084"/>
      <c r="G525" s="1084"/>
      <c r="H525" s="1084"/>
      <c r="I525" s="1084"/>
      <c r="J525" s="1084"/>
      <c r="K525" s="1084"/>
      <c r="L525" s="1084"/>
      <c r="M525" s="1084"/>
      <c r="N525" s="1084"/>
      <c r="O525" s="1084">
        <v>1742.4069999999999</v>
      </c>
      <c r="P525" s="1084"/>
      <c r="Q525" s="1084">
        <v>1742.4069999999999</v>
      </c>
      <c r="R525" s="1084"/>
      <c r="S525" s="1084"/>
      <c r="T525" s="1084"/>
      <c r="U525" s="1086">
        <f t="shared" si="22"/>
        <v>65.950302800908403</v>
      </c>
      <c r="V525" s="1088">
        <f t="shared" si="21"/>
        <v>0</v>
      </c>
    </row>
    <row r="526" spans="1:22" ht="25.5">
      <c r="A526" s="1082" t="s">
        <v>411</v>
      </c>
      <c r="B526" s="1083" t="s">
        <v>2151</v>
      </c>
      <c r="C526" s="1084">
        <v>5050</v>
      </c>
      <c r="D526" s="1084">
        <v>4855.6310000000003</v>
      </c>
      <c r="E526" s="1087" t="s">
        <v>4658</v>
      </c>
      <c r="F526" s="1084"/>
      <c r="G526" s="1084"/>
      <c r="H526" s="1084"/>
      <c r="I526" s="1084"/>
      <c r="J526" s="1084"/>
      <c r="K526" s="1084"/>
      <c r="L526" s="1084"/>
      <c r="M526" s="1084"/>
      <c r="N526" s="1084"/>
      <c r="O526" s="1084">
        <v>4855.6310000000003</v>
      </c>
      <c r="P526" s="1084"/>
      <c r="Q526" s="1084">
        <v>4855.6310000000003</v>
      </c>
      <c r="R526" s="1084"/>
      <c r="S526" s="1084"/>
      <c r="T526" s="1084"/>
      <c r="U526" s="1086">
        <f t="shared" si="22"/>
        <v>96.151108910891097</v>
      </c>
      <c r="V526" s="1088">
        <f t="shared" si="21"/>
        <v>0</v>
      </c>
    </row>
    <row r="527" spans="1:22">
      <c r="A527" s="1082" t="s">
        <v>411</v>
      </c>
      <c r="B527" s="1083" t="s">
        <v>2188</v>
      </c>
      <c r="C527" s="1084">
        <v>3493</v>
      </c>
      <c r="D527" s="1084">
        <v>3493</v>
      </c>
      <c r="E527" s="1087" t="s">
        <v>4659</v>
      </c>
      <c r="F527" s="1084"/>
      <c r="G527" s="1084"/>
      <c r="H527" s="1084"/>
      <c r="I527" s="1084"/>
      <c r="J527" s="1084"/>
      <c r="K527" s="1084"/>
      <c r="L527" s="1084"/>
      <c r="M527" s="1084"/>
      <c r="N527" s="1084"/>
      <c r="O527" s="1084">
        <v>3493</v>
      </c>
      <c r="P527" s="1084">
        <v>3493</v>
      </c>
      <c r="Q527" s="1084"/>
      <c r="R527" s="1084"/>
      <c r="S527" s="1084"/>
      <c r="T527" s="1084"/>
      <c r="U527" s="1086">
        <f t="shared" si="22"/>
        <v>100</v>
      </c>
      <c r="V527" s="1088">
        <f t="shared" si="21"/>
        <v>0</v>
      </c>
    </row>
    <row r="528" spans="1:22" ht="25.5">
      <c r="A528" s="1082" t="s">
        <v>411</v>
      </c>
      <c r="B528" s="1083" t="s">
        <v>2189</v>
      </c>
      <c r="C528" s="1084">
        <v>8200.6358610000007</v>
      </c>
      <c r="D528" s="1084">
        <v>8200.6358610000007</v>
      </c>
      <c r="E528" s="1087" t="s">
        <v>4660</v>
      </c>
      <c r="F528" s="1084"/>
      <c r="G528" s="1084"/>
      <c r="H528" s="1084"/>
      <c r="I528" s="1084"/>
      <c r="J528" s="1084"/>
      <c r="K528" s="1084"/>
      <c r="L528" s="1084"/>
      <c r="M528" s="1084"/>
      <c r="N528" s="1084"/>
      <c r="O528" s="1084">
        <v>8200.6358610000007</v>
      </c>
      <c r="P528" s="1084">
        <v>8200.6358610000007</v>
      </c>
      <c r="Q528" s="1084"/>
      <c r="R528" s="1084"/>
      <c r="S528" s="1084"/>
      <c r="T528" s="1084"/>
      <c r="U528" s="1086">
        <f t="shared" si="22"/>
        <v>100</v>
      </c>
      <c r="V528" s="1088">
        <f t="shared" si="21"/>
        <v>0</v>
      </c>
    </row>
    <row r="529" spans="1:22" ht="25.5">
      <c r="A529" s="1082" t="s">
        <v>411</v>
      </c>
      <c r="B529" s="1083" t="s">
        <v>2192</v>
      </c>
      <c r="C529" s="1084">
        <v>2495</v>
      </c>
      <c r="D529" s="1084">
        <v>2495</v>
      </c>
      <c r="E529" s="1087" t="s">
        <v>4661</v>
      </c>
      <c r="F529" s="1084"/>
      <c r="G529" s="1084"/>
      <c r="H529" s="1084"/>
      <c r="I529" s="1084"/>
      <c r="J529" s="1084"/>
      <c r="K529" s="1084"/>
      <c r="L529" s="1084"/>
      <c r="M529" s="1084"/>
      <c r="N529" s="1084"/>
      <c r="O529" s="1084">
        <v>2495</v>
      </c>
      <c r="P529" s="1084">
        <v>2495</v>
      </c>
      <c r="Q529" s="1084"/>
      <c r="R529" s="1084"/>
      <c r="S529" s="1084"/>
      <c r="T529" s="1084"/>
      <c r="U529" s="1086">
        <f t="shared" si="22"/>
        <v>100</v>
      </c>
      <c r="V529" s="1088">
        <f t="shared" si="21"/>
        <v>0</v>
      </c>
    </row>
    <row r="530" spans="1:22" ht="25.5">
      <c r="A530" s="1082" t="s">
        <v>411</v>
      </c>
      <c r="B530" s="1083" t="s">
        <v>2153</v>
      </c>
      <c r="C530" s="1084">
        <v>329.3784</v>
      </c>
      <c r="D530" s="1084">
        <v>329.3784</v>
      </c>
      <c r="E530" s="1087" t="s">
        <v>4662</v>
      </c>
      <c r="F530" s="1084"/>
      <c r="G530" s="1084"/>
      <c r="H530" s="1084"/>
      <c r="I530" s="1084"/>
      <c r="J530" s="1084"/>
      <c r="K530" s="1084"/>
      <c r="L530" s="1084"/>
      <c r="M530" s="1084"/>
      <c r="N530" s="1084"/>
      <c r="O530" s="1084">
        <v>329.3784</v>
      </c>
      <c r="P530" s="1084"/>
      <c r="Q530" s="1084">
        <v>329.3784</v>
      </c>
      <c r="R530" s="1084"/>
      <c r="S530" s="1084"/>
      <c r="T530" s="1084"/>
      <c r="U530" s="1086">
        <f t="shared" si="22"/>
        <v>100</v>
      </c>
      <c r="V530" s="1088">
        <f t="shared" si="21"/>
        <v>0</v>
      </c>
    </row>
    <row r="531" spans="1:22" ht="25.5">
      <c r="A531" s="1082" t="s">
        <v>411</v>
      </c>
      <c r="B531" s="1083" t="s">
        <v>2154</v>
      </c>
      <c r="C531" s="1084">
        <v>2612</v>
      </c>
      <c r="D531" s="1084">
        <v>2572</v>
      </c>
      <c r="E531" s="1087" t="s">
        <v>4663</v>
      </c>
      <c r="F531" s="1084"/>
      <c r="G531" s="1084"/>
      <c r="H531" s="1084"/>
      <c r="I531" s="1084"/>
      <c r="J531" s="1084"/>
      <c r="K531" s="1084"/>
      <c r="L531" s="1084"/>
      <c r="M531" s="1084"/>
      <c r="N531" s="1084"/>
      <c r="O531" s="1084">
        <v>2572</v>
      </c>
      <c r="P531" s="1084"/>
      <c r="Q531" s="1084">
        <v>2572</v>
      </c>
      <c r="R531" s="1084"/>
      <c r="S531" s="1084"/>
      <c r="T531" s="1084"/>
      <c r="U531" s="1086">
        <f t="shared" si="22"/>
        <v>98.46860643185299</v>
      </c>
      <c r="V531" s="1088">
        <f t="shared" si="21"/>
        <v>0</v>
      </c>
    </row>
    <row r="532" spans="1:22">
      <c r="A532" s="1082" t="s">
        <v>411</v>
      </c>
      <c r="B532" s="1083" t="s">
        <v>2155</v>
      </c>
      <c r="C532" s="1084">
        <v>8172.97</v>
      </c>
      <c r="D532" s="1084">
        <v>7931.838608</v>
      </c>
      <c r="E532" s="1087" t="s">
        <v>4664</v>
      </c>
      <c r="F532" s="1084"/>
      <c r="G532" s="1084"/>
      <c r="H532" s="1084"/>
      <c r="I532" s="1084"/>
      <c r="J532" s="1084"/>
      <c r="K532" s="1084"/>
      <c r="L532" s="1084"/>
      <c r="M532" s="1084"/>
      <c r="N532" s="1084"/>
      <c r="O532" s="1084">
        <v>7931.838608</v>
      </c>
      <c r="P532" s="1084"/>
      <c r="Q532" s="1084">
        <v>7931.838608</v>
      </c>
      <c r="R532" s="1084"/>
      <c r="S532" s="1084"/>
      <c r="T532" s="1084"/>
      <c r="U532" s="1086">
        <f t="shared" si="22"/>
        <v>97.049647900334875</v>
      </c>
      <c r="V532" s="1088">
        <f t="shared" si="21"/>
        <v>0</v>
      </c>
    </row>
    <row r="533" spans="1:22" ht="25.5">
      <c r="A533" s="1082" t="s">
        <v>411</v>
      </c>
      <c r="B533" s="1083" t="s">
        <v>4307</v>
      </c>
      <c r="C533" s="1084">
        <v>1500</v>
      </c>
      <c r="D533" s="1084">
        <v>1500</v>
      </c>
      <c r="E533" s="1087" t="s">
        <v>4665</v>
      </c>
      <c r="F533" s="1084"/>
      <c r="G533" s="1084"/>
      <c r="H533" s="1084"/>
      <c r="I533" s="1084"/>
      <c r="J533" s="1084"/>
      <c r="K533" s="1084"/>
      <c r="L533" s="1084"/>
      <c r="M533" s="1084"/>
      <c r="N533" s="1084"/>
      <c r="O533" s="1084">
        <v>1500</v>
      </c>
      <c r="P533" s="1084">
        <v>1500</v>
      </c>
      <c r="Q533" s="1084"/>
      <c r="R533" s="1084"/>
      <c r="S533" s="1084"/>
      <c r="T533" s="1084"/>
      <c r="U533" s="1086">
        <f t="shared" si="22"/>
        <v>100</v>
      </c>
      <c r="V533" s="1088">
        <f t="shared" si="21"/>
        <v>0</v>
      </c>
    </row>
    <row r="534" spans="1:22" ht="25.5">
      <c r="A534" s="1082" t="s">
        <v>411</v>
      </c>
      <c r="B534" s="1083" t="s">
        <v>2156</v>
      </c>
      <c r="C534" s="1084">
        <v>1593</v>
      </c>
      <c r="D534" s="1084">
        <v>1592.0730000000001</v>
      </c>
      <c r="E534" s="1087" t="s">
        <v>4666</v>
      </c>
      <c r="F534" s="1084"/>
      <c r="G534" s="1084"/>
      <c r="H534" s="1084"/>
      <c r="I534" s="1084"/>
      <c r="J534" s="1084"/>
      <c r="K534" s="1084"/>
      <c r="L534" s="1084"/>
      <c r="M534" s="1084"/>
      <c r="N534" s="1084"/>
      <c r="O534" s="1084">
        <v>1592.0730000000001</v>
      </c>
      <c r="P534" s="1084">
        <v>1592.0730000000001</v>
      </c>
      <c r="Q534" s="1084"/>
      <c r="R534" s="1084"/>
      <c r="S534" s="1084"/>
      <c r="T534" s="1084"/>
      <c r="U534" s="1086">
        <f t="shared" si="22"/>
        <v>99.941807909604535</v>
      </c>
      <c r="V534" s="1088">
        <f t="shared" si="21"/>
        <v>0</v>
      </c>
    </row>
    <row r="535" spans="1:22">
      <c r="A535" s="1082" t="s">
        <v>411</v>
      </c>
      <c r="B535" s="1083" t="s">
        <v>2157</v>
      </c>
      <c r="C535" s="1084">
        <v>2978</v>
      </c>
      <c r="D535" s="1084">
        <v>1971.585</v>
      </c>
      <c r="E535" s="1087" t="s">
        <v>4667</v>
      </c>
      <c r="F535" s="1084"/>
      <c r="G535" s="1084"/>
      <c r="H535" s="1084"/>
      <c r="I535" s="1084"/>
      <c r="J535" s="1084"/>
      <c r="K535" s="1084"/>
      <c r="L535" s="1084"/>
      <c r="M535" s="1084"/>
      <c r="N535" s="1084"/>
      <c r="O535" s="1084">
        <v>1971.585</v>
      </c>
      <c r="P535" s="1084">
        <v>1971.585</v>
      </c>
      <c r="Q535" s="1084"/>
      <c r="R535" s="1084"/>
      <c r="S535" s="1084"/>
      <c r="T535" s="1084"/>
      <c r="U535" s="1086">
        <f t="shared" si="22"/>
        <v>66.205003357958361</v>
      </c>
      <c r="V535" s="1088">
        <f t="shared" si="21"/>
        <v>0</v>
      </c>
    </row>
    <row r="536" spans="1:22">
      <c r="A536" s="1082" t="s">
        <v>411</v>
      </c>
      <c r="B536" s="1083" t="s">
        <v>2158</v>
      </c>
      <c r="C536" s="1084">
        <v>2832</v>
      </c>
      <c r="D536" s="1084">
        <v>2832</v>
      </c>
      <c r="E536" s="1087" t="s">
        <v>4668</v>
      </c>
      <c r="F536" s="1084"/>
      <c r="G536" s="1084"/>
      <c r="H536" s="1084"/>
      <c r="I536" s="1084"/>
      <c r="J536" s="1084"/>
      <c r="K536" s="1084"/>
      <c r="L536" s="1084"/>
      <c r="M536" s="1084"/>
      <c r="N536" s="1084"/>
      <c r="O536" s="1084">
        <v>2832</v>
      </c>
      <c r="P536" s="1084">
        <v>2832</v>
      </c>
      <c r="Q536" s="1084"/>
      <c r="R536" s="1084"/>
      <c r="S536" s="1084"/>
      <c r="T536" s="1084"/>
      <c r="U536" s="1086">
        <f t="shared" si="22"/>
        <v>100</v>
      </c>
      <c r="V536" s="1088">
        <f t="shared" si="21"/>
        <v>0</v>
      </c>
    </row>
    <row r="537" spans="1:22" ht="25.5">
      <c r="A537" s="1082" t="s">
        <v>411</v>
      </c>
      <c r="B537" s="1083" t="s">
        <v>2159</v>
      </c>
      <c r="C537" s="1084">
        <v>2682</v>
      </c>
      <c r="D537" s="1084">
        <v>2231.1678999999999</v>
      </c>
      <c r="E537" s="1087" t="s">
        <v>4669</v>
      </c>
      <c r="F537" s="1084"/>
      <c r="G537" s="1084"/>
      <c r="H537" s="1084"/>
      <c r="I537" s="1084"/>
      <c r="J537" s="1084"/>
      <c r="K537" s="1084"/>
      <c r="L537" s="1084"/>
      <c r="M537" s="1084"/>
      <c r="N537" s="1084"/>
      <c r="O537" s="1084">
        <v>2231.1678999999999</v>
      </c>
      <c r="P537" s="1084"/>
      <c r="Q537" s="1084">
        <v>2231.1678999999999</v>
      </c>
      <c r="R537" s="1084"/>
      <c r="S537" s="1084"/>
      <c r="T537" s="1084"/>
      <c r="U537" s="1086">
        <f t="shared" si="22"/>
        <v>83.190451155853836</v>
      </c>
      <c r="V537" s="1088">
        <f t="shared" si="21"/>
        <v>0</v>
      </c>
    </row>
    <row r="538" spans="1:22" ht="25.5">
      <c r="A538" s="1082" t="s">
        <v>411</v>
      </c>
      <c r="B538" s="1083" t="s">
        <v>2160</v>
      </c>
      <c r="C538" s="1084">
        <v>30459</v>
      </c>
      <c r="D538" s="1084">
        <v>28925.646000000001</v>
      </c>
      <c r="E538" s="1087" t="s">
        <v>4670</v>
      </c>
      <c r="F538" s="1084"/>
      <c r="G538" s="1084"/>
      <c r="H538" s="1084"/>
      <c r="I538" s="1084"/>
      <c r="J538" s="1084"/>
      <c r="K538" s="1084"/>
      <c r="L538" s="1084"/>
      <c r="M538" s="1084"/>
      <c r="N538" s="1084"/>
      <c r="O538" s="1084">
        <v>28925.646000000001</v>
      </c>
      <c r="P538" s="1084"/>
      <c r="Q538" s="1084">
        <v>28925.646000000001</v>
      </c>
      <c r="R538" s="1084"/>
      <c r="S538" s="1084"/>
      <c r="T538" s="1084"/>
      <c r="U538" s="1086">
        <f t="shared" si="22"/>
        <v>94.965842608096125</v>
      </c>
      <c r="V538" s="1088">
        <f t="shared" si="21"/>
        <v>0</v>
      </c>
    </row>
    <row r="539" spans="1:22" ht="25.5">
      <c r="A539" s="1082" t="s">
        <v>411</v>
      </c>
      <c r="B539" s="1083" t="s">
        <v>2161</v>
      </c>
      <c r="C539" s="1084">
        <v>334.06</v>
      </c>
      <c r="D539" s="1084">
        <v>237.684</v>
      </c>
      <c r="E539" s="1087" t="s">
        <v>4671</v>
      </c>
      <c r="F539" s="1084"/>
      <c r="G539" s="1084"/>
      <c r="H539" s="1084"/>
      <c r="I539" s="1084"/>
      <c r="J539" s="1084"/>
      <c r="K539" s="1084"/>
      <c r="L539" s="1084"/>
      <c r="M539" s="1084"/>
      <c r="N539" s="1084"/>
      <c r="O539" s="1084">
        <v>237.684</v>
      </c>
      <c r="P539" s="1084">
        <v>237.684</v>
      </c>
      <c r="Q539" s="1084"/>
      <c r="R539" s="1084"/>
      <c r="S539" s="1084"/>
      <c r="T539" s="1084"/>
      <c r="U539" s="1086">
        <f t="shared" si="22"/>
        <v>71.150092797701021</v>
      </c>
      <c r="V539" s="1088">
        <f t="shared" si="21"/>
        <v>0</v>
      </c>
    </row>
    <row r="540" spans="1:22" ht="25.5">
      <c r="A540" s="1082" t="s">
        <v>411</v>
      </c>
      <c r="B540" s="1083" t="s">
        <v>4060</v>
      </c>
      <c r="C540" s="1084">
        <v>972</v>
      </c>
      <c r="D540" s="1084">
        <v>972</v>
      </c>
      <c r="E540" s="1087" t="s">
        <v>4672</v>
      </c>
      <c r="F540" s="1084"/>
      <c r="G540" s="1084"/>
      <c r="H540" s="1084"/>
      <c r="I540" s="1084"/>
      <c r="J540" s="1084"/>
      <c r="K540" s="1084"/>
      <c r="L540" s="1084"/>
      <c r="M540" s="1084"/>
      <c r="N540" s="1084"/>
      <c r="O540" s="1084">
        <v>972</v>
      </c>
      <c r="P540" s="1084"/>
      <c r="Q540" s="1084">
        <v>972</v>
      </c>
      <c r="R540" s="1084"/>
      <c r="S540" s="1084"/>
      <c r="T540" s="1084"/>
      <c r="U540" s="1086">
        <f t="shared" si="22"/>
        <v>100</v>
      </c>
      <c r="V540" s="1088">
        <f t="shared" si="21"/>
        <v>0</v>
      </c>
    </row>
    <row r="541" spans="1:22">
      <c r="A541" s="1082" t="s">
        <v>411</v>
      </c>
      <c r="B541" s="1083" t="s">
        <v>4069</v>
      </c>
      <c r="C541" s="1084">
        <v>500</v>
      </c>
      <c r="D541" s="1084">
        <v>500</v>
      </c>
      <c r="E541" s="1087" t="s">
        <v>4673</v>
      </c>
      <c r="F541" s="1084"/>
      <c r="G541" s="1084"/>
      <c r="H541" s="1084"/>
      <c r="I541" s="1084"/>
      <c r="J541" s="1084"/>
      <c r="K541" s="1084"/>
      <c r="L541" s="1084"/>
      <c r="M541" s="1084"/>
      <c r="N541" s="1084"/>
      <c r="O541" s="1084">
        <v>500</v>
      </c>
      <c r="P541" s="1084"/>
      <c r="Q541" s="1084">
        <v>500</v>
      </c>
      <c r="R541" s="1084"/>
      <c r="S541" s="1084"/>
      <c r="T541" s="1084"/>
      <c r="U541" s="1086">
        <f t="shared" si="22"/>
        <v>100</v>
      </c>
      <c r="V541" s="1088">
        <f t="shared" si="21"/>
        <v>0</v>
      </c>
    </row>
    <row r="542" spans="1:22">
      <c r="A542" s="1082" t="s">
        <v>411</v>
      </c>
      <c r="B542" s="1083" t="s">
        <v>4063</v>
      </c>
      <c r="C542" s="1084">
        <v>2851.5419999999999</v>
      </c>
      <c r="D542" s="1084">
        <v>2469.7139999999999</v>
      </c>
      <c r="E542" s="1087" t="s">
        <v>4674</v>
      </c>
      <c r="F542" s="1084"/>
      <c r="G542" s="1084"/>
      <c r="H542" s="1084"/>
      <c r="I542" s="1084"/>
      <c r="J542" s="1084"/>
      <c r="K542" s="1084"/>
      <c r="L542" s="1084"/>
      <c r="M542" s="1084"/>
      <c r="N542" s="1084"/>
      <c r="O542" s="1084">
        <v>2469.7139999999999</v>
      </c>
      <c r="P542" s="1084">
        <v>2469.7139999999999</v>
      </c>
      <c r="Q542" s="1084"/>
      <c r="R542" s="1084"/>
      <c r="S542" s="1084"/>
      <c r="T542" s="1084"/>
      <c r="U542" s="1086">
        <f t="shared" si="22"/>
        <v>86.609771134354673</v>
      </c>
      <c r="V542" s="1088">
        <f t="shared" si="21"/>
        <v>0</v>
      </c>
    </row>
    <row r="543" spans="1:22">
      <c r="A543" s="1082" t="s">
        <v>411</v>
      </c>
      <c r="B543" s="1083" t="s">
        <v>4064</v>
      </c>
      <c r="C543" s="1084">
        <v>500</v>
      </c>
      <c r="D543" s="1084">
        <v>500</v>
      </c>
      <c r="E543" s="1087" t="s">
        <v>4675</v>
      </c>
      <c r="F543" s="1084"/>
      <c r="G543" s="1084"/>
      <c r="H543" s="1084"/>
      <c r="I543" s="1084"/>
      <c r="J543" s="1084"/>
      <c r="K543" s="1084"/>
      <c r="L543" s="1084"/>
      <c r="M543" s="1084"/>
      <c r="N543" s="1084"/>
      <c r="O543" s="1084">
        <v>500</v>
      </c>
      <c r="P543" s="1084"/>
      <c r="Q543" s="1084">
        <v>500</v>
      </c>
      <c r="R543" s="1084"/>
      <c r="S543" s="1084"/>
      <c r="T543" s="1084"/>
      <c r="U543" s="1086">
        <f t="shared" si="22"/>
        <v>100</v>
      </c>
      <c r="V543" s="1088">
        <f t="shared" si="21"/>
        <v>0</v>
      </c>
    </row>
    <row r="544" spans="1:22">
      <c r="A544" s="1082" t="s">
        <v>411</v>
      </c>
      <c r="B544" s="1083" t="s">
        <v>4065</v>
      </c>
      <c r="C544" s="1084">
        <v>1500</v>
      </c>
      <c r="D544" s="1084">
        <v>1500</v>
      </c>
      <c r="E544" s="1087" t="s">
        <v>4676</v>
      </c>
      <c r="F544" s="1084"/>
      <c r="G544" s="1084"/>
      <c r="H544" s="1084"/>
      <c r="I544" s="1084"/>
      <c r="J544" s="1084"/>
      <c r="K544" s="1084"/>
      <c r="L544" s="1084"/>
      <c r="M544" s="1084"/>
      <c r="N544" s="1084"/>
      <c r="O544" s="1084">
        <v>1500</v>
      </c>
      <c r="P544" s="1084"/>
      <c r="Q544" s="1084">
        <v>1500</v>
      </c>
      <c r="R544" s="1084"/>
      <c r="S544" s="1084"/>
      <c r="T544" s="1084"/>
      <c r="U544" s="1086">
        <f t="shared" si="22"/>
        <v>100</v>
      </c>
      <c r="V544" s="1088">
        <f t="shared" si="21"/>
        <v>0</v>
      </c>
    </row>
    <row r="545" spans="1:22">
      <c r="A545" s="1082" t="s">
        <v>411</v>
      </c>
      <c r="B545" s="1083" t="s">
        <v>4071</v>
      </c>
      <c r="C545" s="1084">
        <v>1500</v>
      </c>
      <c r="D545" s="1084">
        <v>1500</v>
      </c>
      <c r="E545" s="1087" t="s">
        <v>4677</v>
      </c>
      <c r="F545" s="1084"/>
      <c r="G545" s="1084"/>
      <c r="H545" s="1084"/>
      <c r="I545" s="1084"/>
      <c r="J545" s="1084"/>
      <c r="K545" s="1084"/>
      <c r="L545" s="1084"/>
      <c r="M545" s="1084"/>
      <c r="N545" s="1084"/>
      <c r="O545" s="1084">
        <v>1500</v>
      </c>
      <c r="P545" s="1084"/>
      <c r="Q545" s="1084">
        <v>1500</v>
      </c>
      <c r="R545" s="1084"/>
      <c r="S545" s="1084"/>
      <c r="T545" s="1084"/>
      <c r="U545" s="1086">
        <f t="shared" si="22"/>
        <v>100</v>
      </c>
      <c r="V545" s="1088">
        <f t="shared" si="21"/>
        <v>0</v>
      </c>
    </row>
    <row r="546" spans="1:22">
      <c r="A546" s="1082" t="s">
        <v>411</v>
      </c>
      <c r="B546" s="1083" t="s">
        <v>4066</v>
      </c>
      <c r="C546" s="1084">
        <v>1500</v>
      </c>
      <c r="D546" s="1084">
        <v>1500</v>
      </c>
      <c r="E546" s="1087" t="s">
        <v>4678</v>
      </c>
      <c r="F546" s="1084"/>
      <c r="G546" s="1084"/>
      <c r="H546" s="1084"/>
      <c r="I546" s="1084"/>
      <c r="J546" s="1084"/>
      <c r="K546" s="1084"/>
      <c r="L546" s="1084"/>
      <c r="M546" s="1084"/>
      <c r="N546" s="1084"/>
      <c r="O546" s="1084">
        <v>1500</v>
      </c>
      <c r="P546" s="1084"/>
      <c r="Q546" s="1084">
        <v>1500</v>
      </c>
      <c r="R546" s="1084"/>
      <c r="S546" s="1084"/>
      <c r="T546" s="1084"/>
      <c r="U546" s="1086">
        <f t="shared" si="22"/>
        <v>100</v>
      </c>
      <c r="V546" s="1088">
        <f t="shared" si="21"/>
        <v>0</v>
      </c>
    </row>
    <row r="547" spans="1:22">
      <c r="A547" s="1082" t="s">
        <v>411</v>
      </c>
      <c r="B547" s="1083" t="s">
        <v>4067</v>
      </c>
      <c r="C547" s="1084">
        <v>500</v>
      </c>
      <c r="D547" s="1084">
        <v>500</v>
      </c>
      <c r="E547" s="1087" t="s">
        <v>4679</v>
      </c>
      <c r="F547" s="1084"/>
      <c r="G547" s="1084"/>
      <c r="H547" s="1084"/>
      <c r="I547" s="1084"/>
      <c r="J547" s="1084"/>
      <c r="K547" s="1084"/>
      <c r="L547" s="1084"/>
      <c r="M547" s="1084"/>
      <c r="N547" s="1084"/>
      <c r="O547" s="1084">
        <v>500</v>
      </c>
      <c r="P547" s="1084"/>
      <c r="Q547" s="1084">
        <v>500</v>
      </c>
      <c r="R547" s="1084"/>
      <c r="S547" s="1084"/>
      <c r="T547" s="1084"/>
      <c r="U547" s="1086">
        <f t="shared" si="22"/>
        <v>100</v>
      </c>
      <c r="V547" s="1088">
        <f t="shared" si="21"/>
        <v>0</v>
      </c>
    </row>
    <row r="548" spans="1:22">
      <c r="A548" s="1082" t="s">
        <v>411</v>
      </c>
      <c r="B548" s="1083" t="s">
        <v>4068</v>
      </c>
      <c r="C548" s="1084">
        <v>500</v>
      </c>
      <c r="D548" s="1084">
        <v>500</v>
      </c>
      <c r="E548" s="1087" t="s">
        <v>4680</v>
      </c>
      <c r="F548" s="1084"/>
      <c r="G548" s="1084"/>
      <c r="H548" s="1084"/>
      <c r="I548" s="1084"/>
      <c r="J548" s="1084"/>
      <c r="K548" s="1084"/>
      <c r="L548" s="1084"/>
      <c r="M548" s="1084"/>
      <c r="N548" s="1084"/>
      <c r="O548" s="1084">
        <v>500</v>
      </c>
      <c r="P548" s="1084"/>
      <c r="Q548" s="1084">
        <v>500</v>
      </c>
      <c r="R548" s="1084"/>
      <c r="S548" s="1084"/>
      <c r="T548" s="1084"/>
      <c r="U548" s="1086">
        <f t="shared" si="22"/>
        <v>100</v>
      </c>
      <c r="V548" s="1088">
        <f t="shared" si="21"/>
        <v>0</v>
      </c>
    </row>
    <row r="549" spans="1:22">
      <c r="A549" s="1089" t="s">
        <v>322</v>
      </c>
      <c r="B549" s="1090" t="s">
        <v>1967</v>
      </c>
      <c r="C549" s="1079">
        <v>84073.665999999997</v>
      </c>
      <c r="D549" s="1079">
        <v>72930.509999999995</v>
      </c>
      <c r="E549" s="1080"/>
      <c r="F549" s="1079"/>
      <c r="G549" s="1079"/>
      <c r="H549" s="1079"/>
      <c r="I549" s="1079"/>
      <c r="J549" s="1079"/>
      <c r="K549" s="1079"/>
      <c r="L549" s="1079"/>
      <c r="M549" s="1079"/>
      <c r="N549" s="1079"/>
      <c r="O549" s="1079"/>
      <c r="P549" s="1079"/>
      <c r="Q549" s="1079"/>
      <c r="R549" s="1079"/>
      <c r="S549" s="1079"/>
      <c r="T549" s="1079"/>
      <c r="U549" s="1081">
        <f t="shared" si="22"/>
        <v>86.745961571367658</v>
      </c>
      <c r="V549" s="1088"/>
    </row>
    <row r="550" spans="1:22" ht="25.5">
      <c r="A550" s="1082" t="s">
        <v>411</v>
      </c>
      <c r="B550" s="1083" t="s">
        <v>2167</v>
      </c>
      <c r="C550" s="1084">
        <v>15000</v>
      </c>
      <c r="D550" s="1084">
        <v>15000</v>
      </c>
      <c r="E550" s="1087" t="s">
        <v>4681</v>
      </c>
      <c r="F550" s="1084"/>
      <c r="G550" s="1084"/>
      <c r="H550" s="1084"/>
      <c r="I550" s="1084"/>
      <c r="J550" s="1084"/>
      <c r="K550" s="1084"/>
      <c r="L550" s="1084"/>
      <c r="M550" s="1084"/>
      <c r="N550" s="1084"/>
      <c r="O550" s="1084"/>
      <c r="P550" s="1084"/>
      <c r="Q550" s="1084"/>
      <c r="R550" s="1084">
        <v>15000</v>
      </c>
      <c r="S550" s="1084"/>
      <c r="T550" s="1084"/>
      <c r="U550" s="1086">
        <f t="shared" si="22"/>
        <v>100</v>
      </c>
      <c r="V550" s="1088">
        <f>D550--F550-G550-H550-I550-J550-K550-L550-M550-N550-O550-R550-S550-T550</f>
        <v>0</v>
      </c>
    </row>
    <row r="551" spans="1:22">
      <c r="A551" s="1082" t="s">
        <v>411</v>
      </c>
      <c r="B551" s="1083" t="s">
        <v>2168</v>
      </c>
      <c r="C551" s="1084">
        <v>15000</v>
      </c>
      <c r="D551" s="1084">
        <v>14940</v>
      </c>
      <c r="E551" s="1087" t="s">
        <v>4682</v>
      </c>
      <c r="F551" s="1084"/>
      <c r="G551" s="1084"/>
      <c r="H551" s="1084"/>
      <c r="I551" s="1084"/>
      <c r="J551" s="1084"/>
      <c r="K551" s="1084"/>
      <c r="L551" s="1084"/>
      <c r="M551" s="1084"/>
      <c r="N551" s="1084"/>
      <c r="O551" s="1084"/>
      <c r="P551" s="1084"/>
      <c r="Q551" s="1084"/>
      <c r="R551" s="1084">
        <v>14940</v>
      </c>
      <c r="S551" s="1084"/>
      <c r="T551" s="1084"/>
      <c r="U551" s="1086">
        <f t="shared" si="22"/>
        <v>99.6</v>
      </c>
      <c r="V551" s="1088">
        <f>D551--F551-G551-H551-I551-J551-K551-L551-M551-N551-O551-R551-S551-T551</f>
        <v>0</v>
      </c>
    </row>
    <row r="552" spans="1:22">
      <c r="A552" s="1082" t="s">
        <v>411</v>
      </c>
      <c r="B552" s="1083" t="s">
        <v>2392</v>
      </c>
      <c r="C552" s="1084">
        <v>18721.785</v>
      </c>
      <c r="D552" s="1084">
        <v>13541.294</v>
      </c>
      <c r="E552" s="1087" t="s">
        <v>4683</v>
      </c>
      <c r="F552" s="1084"/>
      <c r="G552" s="1084"/>
      <c r="H552" s="1084"/>
      <c r="I552" s="1084"/>
      <c r="J552" s="1084"/>
      <c r="K552" s="1084"/>
      <c r="L552" s="1084"/>
      <c r="M552" s="1084"/>
      <c r="N552" s="1084"/>
      <c r="O552" s="1084"/>
      <c r="P552" s="1084"/>
      <c r="Q552" s="1084"/>
      <c r="R552" s="1084">
        <v>13541.294</v>
      </c>
      <c r="S552" s="1084"/>
      <c r="T552" s="1084"/>
      <c r="U552" s="1086">
        <f t="shared" si="22"/>
        <v>72.329075459418007</v>
      </c>
      <c r="V552" s="1088">
        <f>D552--F552-G552-H552-I552-J552-K552-L552-M552-N552-O552-R552-S552-T552</f>
        <v>0</v>
      </c>
    </row>
    <row r="553" spans="1:22">
      <c r="A553" s="1082" t="s">
        <v>411</v>
      </c>
      <c r="B553" s="1083" t="s">
        <v>2393</v>
      </c>
      <c r="C553" s="1084">
        <v>32519.881000000001</v>
      </c>
      <c r="D553" s="1084">
        <v>26617.216</v>
      </c>
      <c r="E553" s="1087" t="s">
        <v>4684</v>
      </c>
      <c r="F553" s="1084"/>
      <c r="G553" s="1084"/>
      <c r="H553" s="1084"/>
      <c r="I553" s="1084"/>
      <c r="J553" s="1084"/>
      <c r="K553" s="1084"/>
      <c r="L553" s="1084"/>
      <c r="M553" s="1084"/>
      <c r="N553" s="1084"/>
      <c r="O553" s="1084"/>
      <c r="P553" s="1084"/>
      <c r="Q553" s="1084"/>
      <c r="R553" s="1084">
        <v>26617.216</v>
      </c>
      <c r="S553" s="1084"/>
      <c r="T553" s="1084"/>
      <c r="U553" s="1086">
        <f t="shared" si="22"/>
        <v>81.849057196734506</v>
      </c>
      <c r="V553" s="1088">
        <f>D553--F553-G553-H553-I553-J553-K553-L553-M553-N553-O553-R553-S553-T553</f>
        <v>0</v>
      </c>
    </row>
    <row r="554" spans="1:22">
      <c r="A554" s="1082" t="s">
        <v>411</v>
      </c>
      <c r="B554" s="1083" t="s">
        <v>2190</v>
      </c>
      <c r="C554" s="1084">
        <v>2832</v>
      </c>
      <c r="D554" s="1084">
        <v>2832</v>
      </c>
      <c r="E554" s="1087" t="s">
        <v>4685</v>
      </c>
      <c r="F554" s="1084"/>
      <c r="G554" s="1084"/>
      <c r="H554" s="1084"/>
      <c r="I554" s="1084"/>
      <c r="J554" s="1084"/>
      <c r="K554" s="1084"/>
      <c r="L554" s="1084"/>
      <c r="M554" s="1084"/>
      <c r="N554" s="1084"/>
      <c r="O554" s="1084"/>
      <c r="P554" s="1084"/>
      <c r="Q554" s="1084"/>
      <c r="R554" s="1084">
        <v>2832</v>
      </c>
      <c r="S554" s="1084"/>
      <c r="T554" s="1084"/>
      <c r="U554" s="1086">
        <f t="shared" si="22"/>
        <v>100</v>
      </c>
      <c r="V554" s="1088">
        <f>D554--F554-G554-H554-I554-J554-K554-L554-M554-N554-O554-R554-S554-T554</f>
        <v>0</v>
      </c>
    </row>
    <row r="555" spans="1:22">
      <c r="A555" s="1089" t="s">
        <v>1969</v>
      </c>
      <c r="B555" s="1090" t="s">
        <v>1970</v>
      </c>
      <c r="C555" s="1079">
        <v>326.63900000000001</v>
      </c>
      <c r="D555" s="1079">
        <v>126.639</v>
      </c>
      <c r="E555" s="1080"/>
      <c r="F555" s="1079"/>
      <c r="G555" s="1079"/>
      <c r="H555" s="1079"/>
      <c r="I555" s="1079"/>
      <c r="J555" s="1079"/>
      <c r="K555" s="1079"/>
      <c r="L555" s="1079"/>
      <c r="M555" s="1079"/>
      <c r="N555" s="1079"/>
      <c r="O555" s="1079"/>
      <c r="P555" s="1079"/>
      <c r="Q555" s="1079"/>
      <c r="R555" s="1079"/>
      <c r="S555" s="1079"/>
      <c r="T555" s="1079"/>
      <c r="U555" s="1081">
        <f t="shared" si="22"/>
        <v>38.77032442543603</v>
      </c>
      <c r="V555" s="1088"/>
    </row>
    <row r="556" spans="1:22">
      <c r="A556" s="1082" t="s">
        <v>411</v>
      </c>
      <c r="B556" s="1083" t="s">
        <v>2162</v>
      </c>
      <c r="C556" s="1084">
        <v>126.639</v>
      </c>
      <c r="D556" s="1084">
        <v>126.639</v>
      </c>
      <c r="E556" s="1087" t="s">
        <v>4686</v>
      </c>
      <c r="F556" s="1084"/>
      <c r="G556" s="1084"/>
      <c r="H556" s="1084"/>
      <c r="I556" s="1084"/>
      <c r="J556" s="1084"/>
      <c r="K556" s="1084"/>
      <c r="L556" s="1084"/>
      <c r="M556" s="1084"/>
      <c r="N556" s="1084"/>
      <c r="O556" s="1084"/>
      <c r="P556" s="1084"/>
      <c r="Q556" s="1084"/>
      <c r="R556" s="1084"/>
      <c r="S556" s="1084"/>
      <c r="T556" s="1084">
        <v>126.639</v>
      </c>
      <c r="U556" s="1086">
        <f t="shared" si="22"/>
        <v>100</v>
      </c>
      <c r="V556" s="1088">
        <f>D556--F556-G556-H556-I556-J556-K556-L556-M556-N556-O556-R556-S556-T556</f>
        <v>0</v>
      </c>
    </row>
    <row r="557" spans="1:22" ht="25.5">
      <c r="A557" s="1082" t="s">
        <v>411</v>
      </c>
      <c r="B557" s="1083" t="s">
        <v>4000</v>
      </c>
      <c r="C557" s="1084">
        <v>200</v>
      </c>
      <c r="D557" s="1084">
        <v>0</v>
      </c>
      <c r="E557" s="1087" t="s">
        <v>4687</v>
      </c>
      <c r="F557" s="1084"/>
      <c r="G557" s="1084"/>
      <c r="H557" s="1084"/>
      <c r="I557" s="1084"/>
      <c r="J557" s="1084"/>
      <c r="K557" s="1084"/>
      <c r="L557" s="1084"/>
      <c r="M557" s="1084"/>
      <c r="N557" s="1084"/>
      <c r="O557" s="1084"/>
      <c r="P557" s="1084"/>
      <c r="Q557" s="1084"/>
      <c r="R557" s="1084"/>
      <c r="S557" s="1084"/>
      <c r="T557" s="1084">
        <v>0</v>
      </c>
      <c r="U557" s="1086">
        <f t="shared" si="22"/>
        <v>0</v>
      </c>
      <c r="V557" s="1088">
        <f>D557--F557-G557-H557-I557-J557-K557-L557-M557-N557-O557-R557-S557-T557</f>
        <v>0</v>
      </c>
    </row>
    <row r="558" spans="1:22">
      <c r="A558" s="1070"/>
      <c r="B558" s="1071" t="s">
        <v>1971</v>
      </c>
      <c r="C558" s="1072">
        <v>181664.069582</v>
      </c>
      <c r="D558" s="1072">
        <v>141807.64299299999</v>
      </c>
      <c r="E558" s="1070"/>
      <c r="F558" s="1072"/>
      <c r="G558" s="1072"/>
      <c r="H558" s="1072"/>
      <c r="I558" s="1072"/>
      <c r="J558" s="1072"/>
      <c r="K558" s="1072"/>
      <c r="L558" s="1072"/>
      <c r="M558" s="1072"/>
      <c r="N558" s="1072"/>
      <c r="O558" s="1072"/>
      <c r="P558" s="1072"/>
      <c r="Q558" s="1072"/>
      <c r="R558" s="1072"/>
      <c r="S558" s="1072"/>
      <c r="T558" s="1072"/>
      <c r="U558" s="1074">
        <f t="shared" si="22"/>
        <v>78.060368965251257</v>
      </c>
      <c r="V558" s="1088"/>
    </row>
    <row r="559" spans="1:22">
      <c r="A559" s="1089" t="s">
        <v>1972</v>
      </c>
      <c r="B559" s="1090" t="s">
        <v>1973</v>
      </c>
      <c r="C559" s="1079">
        <v>179664.069582</v>
      </c>
      <c r="D559" s="1079">
        <v>139814.77099300001</v>
      </c>
      <c r="E559" s="1080"/>
      <c r="F559" s="1079"/>
      <c r="G559" s="1079"/>
      <c r="H559" s="1079"/>
      <c r="I559" s="1079"/>
      <c r="J559" s="1079"/>
      <c r="K559" s="1079"/>
      <c r="L559" s="1079"/>
      <c r="M559" s="1079"/>
      <c r="N559" s="1079"/>
      <c r="O559" s="1079"/>
      <c r="P559" s="1079"/>
      <c r="Q559" s="1079"/>
      <c r="R559" s="1079"/>
      <c r="S559" s="1079"/>
      <c r="T559" s="1079"/>
      <c r="U559" s="1081">
        <f t="shared" si="22"/>
        <v>77.820106890758993</v>
      </c>
      <c r="V559" s="1088"/>
    </row>
    <row r="560" spans="1:22">
      <c r="A560" s="1082" t="s">
        <v>411</v>
      </c>
      <c r="B560" s="1083" t="s">
        <v>2166</v>
      </c>
      <c r="C560" s="1084">
        <v>7121.5841170000003</v>
      </c>
      <c r="D560" s="1084">
        <v>6125.8341829999999</v>
      </c>
      <c r="E560" s="1085"/>
      <c r="F560" s="1084"/>
      <c r="G560" s="1084"/>
      <c r="H560" s="1084"/>
      <c r="I560" s="1084"/>
      <c r="J560" s="1084"/>
      <c r="K560" s="1084"/>
      <c r="L560" s="1084"/>
      <c r="M560" s="1084"/>
      <c r="N560" s="1084"/>
      <c r="O560" s="1084"/>
      <c r="P560" s="1084"/>
      <c r="Q560" s="1084"/>
      <c r="R560" s="1084"/>
      <c r="S560" s="1084"/>
      <c r="T560" s="1084"/>
      <c r="U560" s="1086">
        <f t="shared" si="22"/>
        <v>86.017858981360106</v>
      </c>
      <c r="V560" s="1088"/>
    </row>
    <row r="561" spans="1:22" ht="38.25">
      <c r="A561" s="1082" t="s">
        <v>411</v>
      </c>
      <c r="B561" s="1083" t="s">
        <v>2139</v>
      </c>
      <c r="C561" s="1084">
        <v>3224.5841169999999</v>
      </c>
      <c r="D561" s="1084">
        <v>2229.1802290000001</v>
      </c>
      <c r="E561" s="1087" t="s">
        <v>4688</v>
      </c>
      <c r="F561" s="1084"/>
      <c r="G561" s="1084"/>
      <c r="H561" s="1084"/>
      <c r="I561" s="1084"/>
      <c r="J561" s="1084"/>
      <c r="K561" s="1084"/>
      <c r="L561" s="1084"/>
      <c r="M561" s="1084"/>
      <c r="N561" s="1084"/>
      <c r="O561" s="1084"/>
      <c r="P561" s="1084"/>
      <c r="Q561" s="1084"/>
      <c r="R561" s="1084"/>
      <c r="S561" s="1084"/>
      <c r="T561" s="1084">
        <v>2229.1802290000001</v>
      </c>
      <c r="U561" s="1086">
        <f t="shared" si="22"/>
        <v>69.130782392922157</v>
      </c>
      <c r="V561" s="1088">
        <f>D561--F561-G561-H561-I561-J561-K561-L561-M561-N561-O561-R561-S561-T561</f>
        <v>0</v>
      </c>
    </row>
    <row r="562" spans="1:22" ht="25.5">
      <c r="A562" s="1082" t="s">
        <v>411</v>
      </c>
      <c r="B562" s="1083" t="s">
        <v>2150</v>
      </c>
      <c r="C562" s="1084">
        <v>3897</v>
      </c>
      <c r="D562" s="1084">
        <v>3896.6539539999999</v>
      </c>
      <c r="E562" s="1087" t="s">
        <v>4650</v>
      </c>
      <c r="F562" s="1084"/>
      <c r="G562" s="1084"/>
      <c r="H562" s="1084"/>
      <c r="I562" s="1084"/>
      <c r="J562" s="1084"/>
      <c r="K562" s="1084"/>
      <c r="L562" s="1084"/>
      <c r="M562" s="1084"/>
      <c r="N562" s="1084"/>
      <c r="O562" s="1084"/>
      <c r="P562" s="1084"/>
      <c r="Q562" s="1084"/>
      <c r="R562" s="1084"/>
      <c r="S562" s="1084"/>
      <c r="T562" s="1084">
        <v>3896.6539539999999</v>
      </c>
      <c r="U562" s="1086">
        <f t="shared" si="22"/>
        <v>99.991120195021807</v>
      </c>
      <c r="V562" s="1088">
        <f>D562--F562-G562-H562-I562-J562-K562-L562-M562-N562-O562-R562-S562-T562</f>
        <v>0</v>
      </c>
    </row>
    <row r="563" spans="1:22">
      <c r="A563" s="1082" t="s">
        <v>411</v>
      </c>
      <c r="B563" s="1083" t="s">
        <v>2003</v>
      </c>
      <c r="C563" s="1084">
        <v>91438.341444999998</v>
      </c>
      <c r="D563" s="1084">
        <v>55374.361598000003</v>
      </c>
      <c r="E563" s="1085"/>
      <c r="F563" s="1084"/>
      <c r="G563" s="1084"/>
      <c r="H563" s="1084"/>
      <c r="I563" s="1084"/>
      <c r="J563" s="1084"/>
      <c r="K563" s="1084"/>
      <c r="L563" s="1084"/>
      <c r="M563" s="1084"/>
      <c r="N563" s="1084"/>
      <c r="O563" s="1084"/>
      <c r="P563" s="1084"/>
      <c r="Q563" s="1084"/>
      <c r="R563" s="1084"/>
      <c r="S563" s="1084"/>
      <c r="T563" s="1084"/>
      <c r="U563" s="1086">
        <f t="shared" si="22"/>
        <v>60.559236664750294</v>
      </c>
      <c r="V563" s="1088"/>
    </row>
    <row r="564" spans="1:22">
      <c r="A564" s="1082" t="s">
        <v>411</v>
      </c>
      <c r="B564" s="1083" t="s">
        <v>4045</v>
      </c>
      <c r="C564" s="1084">
        <v>8000</v>
      </c>
      <c r="D564" s="1084">
        <v>8000</v>
      </c>
      <c r="E564" s="1087" t="s">
        <v>4631</v>
      </c>
      <c r="F564" s="1084"/>
      <c r="G564" s="1084"/>
      <c r="H564" s="1084"/>
      <c r="I564" s="1084"/>
      <c r="J564" s="1084"/>
      <c r="K564" s="1084"/>
      <c r="L564" s="1084"/>
      <c r="M564" s="1084"/>
      <c r="N564" s="1084"/>
      <c r="O564" s="1084"/>
      <c r="P564" s="1084"/>
      <c r="Q564" s="1084"/>
      <c r="R564" s="1084"/>
      <c r="S564" s="1084"/>
      <c r="T564" s="1084">
        <v>8000</v>
      </c>
      <c r="U564" s="1086">
        <f t="shared" si="22"/>
        <v>100</v>
      </c>
      <c r="V564" s="1088">
        <f t="shared" ref="V564:V571" si="23">D564--F564-G564-H564-I564-J564-K564-L564-M564-N564-O564-R564-S564-T564</f>
        <v>0</v>
      </c>
    </row>
    <row r="565" spans="1:22">
      <c r="A565" s="1082" t="s">
        <v>411</v>
      </c>
      <c r="B565" s="1083" t="s">
        <v>2135</v>
      </c>
      <c r="C565" s="1084">
        <v>1500</v>
      </c>
      <c r="D565" s="1084">
        <v>1500</v>
      </c>
      <c r="E565" s="1087" t="s">
        <v>4689</v>
      </c>
      <c r="F565" s="1084"/>
      <c r="G565" s="1084"/>
      <c r="H565" s="1084"/>
      <c r="I565" s="1084"/>
      <c r="J565" s="1084"/>
      <c r="K565" s="1084"/>
      <c r="L565" s="1084"/>
      <c r="M565" s="1084"/>
      <c r="N565" s="1084"/>
      <c r="O565" s="1084"/>
      <c r="P565" s="1084"/>
      <c r="Q565" s="1084"/>
      <c r="R565" s="1084"/>
      <c r="S565" s="1084"/>
      <c r="T565" s="1084">
        <v>1500</v>
      </c>
      <c r="U565" s="1086">
        <f t="shared" si="22"/>
        <v>100</v>
      </c>
      <c r="V565" s="1088">
        <f t="shared" si="23"/>
        <v>0</v>
      </c>
    </row>
    <row r="566" spans="1:22" ht="25.5">
      <c r="A566" s="1082" t="s">
        <v>411</v>
      </c>
      <c r="B566" s="1083" t="s">
        <v>2517</v>
      </c>
      <c r="C566" s="1084">
        <v>1200</v>
      </c>
      <c r="D566" s="1084">
        <v>1200</v>
      </c>
      <c r="E566" s="1087" t="s">
        <v>4690</v>
      </c>
      <c r="F566" s="1084"/>
      <c r="G566" s="1084"/>
      <c r="H566" s="1084"/>
      <c r="I566" s="1084"/>
      <c r="J566" s="1084"/>
      <c r="K566" s="1084"/>
      <c r="L566" s="1084"/>
      <c r="M566" s="1084"/>
      <c r="N566" s="1084"/>
      <c r="O566" s="1084"/>
      <c r="P566" s="1084"/>
      <c r="Q566" s="1084"/>
      <c r="R566" s="1084"/>
      <c r="S566" s="1084"/>
      <c r="T566" s="1084">
        <v>1200</v>
      </c>
      <c r="U566" s="1086">
        <f t="shared" si="22"/>
        <v>100</v>
      </c>
      <c r="V566" s="1088">
        <f t="shared" si="23"/>
        <v>0</v>
      </c>
    </row>
    <row r="567" spans="1:22" ht="25.5">
      <c r="A567" s="1082" t="s">
        <v>411</v>
      </c>
      <c r="B567" s="1083" t="s">
        <v>2169</v>
      </c>
      <c r="C567" s="1084">
        <v>8600</v>
      </c>
      <c r="D567" s="1084">
        <v>8161.424618</v>
      </c>
      <c r="E567" s="1087" t="s">
        <v>4691</v>
      </c>
      <c r="F567" s="1084"/>
      <c r="G567" s="1084"/>
      <c r="H567" s="1084"/>
      <c r="I567" s="1084"/>
      <c r="J567" s="1084"/>
      <c r="K567" s="1084"/>
      <c r="L567" s="1084"/>
      <c r="M567" s="1084"/>
      <c r="N567" s="1084"/>
      <c r="O567" s="1084"/>
      <c r="P567" s="1084"/>
      <c r="Q567" s="1084"/>
      <c r="R567" s="1084"/>
      <c r="S567" s="1084"/>
      <c r="T567" s="1084">
        <v>8161.424618</v>
      </c>
      <c r="U567" s="1086">
        <f t="shared" si="22"/>
        <v>94.900286255813953</v>
      </c>
      <c r="V567" s="1088">
        <f t="shared" si="23"/>
        <v>0</v>
      </c>
    </row>
    <row r="568" spans="1:22">
      <c r="A568" s="1082" t="s">
        <v>411</v>
      </c>
      <c r="B568" s="1083" t="s">
        <v>2170</v>
      </c>
      <c r="C568" s="1084">
        <v>8077.5990000000002</v>
      </c>
      <c r="D568" s="1084">
        <v>2237.5355</v>
      </c>
      <c r="E568" s="1087" t="s">
        <v>4692</v>
      </c>
      <c r="F568" s="1084"/>
      <c r="G568" s="1084"/>
      <c r="H568" s="1084"/>
      <c r="I568" s="1084"/>
      <c r="J568" s="1084"/>
      <c r="K568" s="1084"/>
      <c r="L568" s="1084"/>
      <c r="M568" s="1084"/>
      <c r="N568" s="1084"/>
      <c r="O568" s="1084"/>
      <c r="P568" s="1084"/>
      <c r="Q568" s="1084"/>
      <c r="R568" s="1084"/>
      <c r="S568" s="1084"/>
      <c r="T568" s="1084">
        <v>2237.5355</v>
      </c>
      <c r="U568" s="1086">
        <f t="shared" si="22"/>
        <v>27.700502339866091</v>
      </c>
      <c r="V568" s="1088">
        <f t="shared" si="23"/>
        <v>0</v>
      </c>
    </row>
    <row r="569" spans="1:22">
      <c r="A569" s="1082" t="s">
        <v>411</v>
      </c>
      <c r="B569" s="1083" t="s">
        <v>2171</v>
      </c>
      <c r="C569" s="1084">
        <v>8070.8284510000003</v>
      </c>
      <c r="D569" s="1084">
        <v>8070.8284510000003</v>
      </c>
      <c r="E569" s="1087" t="s">
        <v>4693</v>
      </c>
      <c r="F569" s="1084"/>
      <c r="G569" s="1084"/>
      <c r="H569" s="1084"/>
      <c r="I569" s="1084"/>
      <c r="J569" s="1084"/>
      <c r="K569" s="1084"/>
      <c r="L569" s="1084"/>
      <c r="M569" s="1084"/>
      <c r="N569" s="1084"/>
      <c r="O569" s="1084"/>
      <c r="P569" s="1084"/>
      <c r="Q569" s="1084"/>
      <c r="R569" s="1084"/>
      <c r="S569" s="1084"/>
      <c r="T569" s="1084">
        <v>8070.8284510000003</v>
      </c>
      <c r="U569" s="1086">
        <f t="shared" si="22"/>
        <v>100</v>
      </c>
      <c r="V569" s="1088">
        <f t="shared" si="23"/>
        <v>0</v>
      </c>
    </row>
    <row r="570" spans="1:22" ht="25.5">
      <c r="A570" s="1082" t="s">
        <v>411</v>
      </c>
      <c r="B570" s="1083" t="s">
        <v>2172</v>
      </c>
      <c r="C570" s="1084">
        <v>19228.978999999999</v>
      </c>
      <c r="D570" s="1084">
        <v>14518.638035</v>
      </c>
      <c r="E570" s="1087" t="s">
        <v>4694</v>
      </c>
      <c r="F570" s="1084"/>
      <c r="G570" s="1084"/>
      <c r="H570" s="1084"/>
      <c r="I570" s="1084"/>
      <c r="J570" s="1084"/>
      <c r="K570" s="1084"/>
      <c r="L570" s="1084"/>
      <c r="M570" s="1084"/>
      <c r="N570" s="1084"/>
      <c r="O570" s="1084"/>
      <c r="P570" s="1084"/>
      <c r="Q570" s="1084"/>
      <c r="R570" s="1084"/>
      <c r="S570" s="1084"/>
      <c r="T570" s="1084">
        <v>14518.638035</v>
      </c>
      <c r="U570" s="1086">
        <f t="shared" si="22"/>
        <v>75.503946595396471</v>
      </c>
      <c r="V570" s="1088">
        <f t="shared" si="23"/>
        <v>0</v>
      </c>
    </row>
    <row r="571" spans="1:22">
      <c r="A571" s="1082" t="s">
        <v>411</v>
      </c>
      <c r="B571" s="1083" t="s">
        <v>2173</v>
      </c>
      <c r="C571" s="1084">
        <v>11760.934993999999</v>
      </c>
      <c r="D571" s="1084">
        <v>11685.934993999999</v>
      </c>
      <c r="E571" s="1087" t="s">
        <v>4695</v>
      </c>
      <c r="F571" s="1084"/>
      <c r="G571" s="1084"/>
      <c r="H571" s="1084"/>
      <c r="I571" s="1084"/>
      <c r="J571" s="1084"/>
      <c r="K571" s="1084"/>
      <c r="L571" s="1084"/>
      <c r="M571" s="1084"/>
      <c r="N571" s="1084"/>
      <c r="O571" s="1084"/>
      <c r="P571" s="1084"/>
      <c r="Q571" s="1084"/>
      <c r="R571" s="1084"/>
      <c r="S571" s="1084"/>
      <c r="T571" s="1084">
        <v>11685.934993999999</v>
      </c>
      <c r="U571" s="1086">
        <f t="shared" si="22"/>
        <v>99.362295599471793</v>
      </c>
      <c r="V571" s="1088">
        <f t="shared" si="23"/>
        <v>0</v>
      </c>
    </row>
    <row r="572" spans="1:22">
      <c r="A572" s="1082"/>
      <c r="B572" s="1083" t="s">
        <v>4335</v>
      </c>
      <c r="C572" s="1084">
        <v>10000</v>
      </c>
      <c r="D572" s="1084">
        <v>0</v>
      </c>
      <c r="E572" s="1087"/>
      <c r="F572" s="1084"/>
      <c r="G572" s="1084"/>
      <c r="H572" s="1084"/>
      <c r="I572" s="1084"/>
      <c r="J572" s="1084"/>
      <c r="K572" s="1084"/>
      <c r="L572" s="1084"/>
      <c r="M572" s="1084"/>
      <c r="N572" s="1084"/>
      <c r="O572" s="1084"/>
      <c r="P572" s="1084"/>
      <c r="Q572" s="1084"/>
      <c r="R572" s="1084"/>
      <c r="S572" s="1084"/>
      <c r="T572" s="1084"/>
      <c r="U572" s="1086">
        <f t="shared" si="22"/>
        <v>0</v>
      </c>
      <c r="V572" s="1088"/>
    </row>
    <row r="573" spans="1:22" ht="38.25">
      <c r="A573" s="1082"/>
      <c r="B573" s="1083" t="s">
        <v>4336</v>
      </c>
      <c r="C573" s="1084">
        <v>15000</v>
      </c>
      <c r="D573" s="1084">
        <v>0</v>
      </c>
      <c r="E573" s="1087"/>
      <c r="F573" s="1084"/>
      <c r="G573" s="1084"/>
      <c r="H573" s="1084"/>
      <c r="I573" s="1084"/>
      <c r="J573" s="1084"/>
      <c r="K573" s="1084"/>
      <c r="L573" s="1084"/>
      <c r="M573" s="1084"/>
      <c r="N573" s="1084"/>
      <c r="O573" s="1084"/>
      <c r="P573" s="1084"/>
      <c r="Q573" s="1084"/>
      <c r="R573" s="1084"/>
      <c r="S573" s="1084"/>
      <c r="T573" s="1084"/>
      <c r="U573" s="1086">
        <f t="shared" si="22"/>
        <v>0</v>
      </c>
      <c r="V573" s="1088"/>
    </row>
    <row r="574" spans="1:22">
      <c r="A574" s="1082" t="s">
        <v>411</v>
      </c>
      <c r="B574" s="1083" t="s">
        <v>2174</v>
      </c>
      <c r="C574" s="1084">
        <v>37433.251758999999</v>
      </c>
      <c r="D574" s="1084">
        <v>34770.955030999998</v>
      </c>
      <c r="E574" s="1085"/>
      <c r="F574" s="1084"/>
      <c r="G574" s="1084"/>
      <c r="H574" s="1084"/>
      <c r="I574" s="1084"/>
      <c r="J574" s="1084"/>
      <c r="K574" s="1084"/>
      <c r="L574" s="1084"/>
      <c r="M574" s="1084"/>
      <c r="N574" s="1084"/>
      <c r="O574" s="1084"/>
      <c r="P574" s="1084"/>
      <c r="Q574" s="1084"/>
      <c r="R574" s="1084"/>
      <c r="S574" s="1084"/>
      <c r="T574" s="1084"/>
      <c r="U574" s="1086">
        <f t="shared" si="22"/>
        <v>92.887882823698547</v>
      </c>
      <c r="V574" s="1088"/>
    </row>
    <row r="575" spans="1:22" ht="25.5">
      <c r="A575" s="1082" t="s">
        <v>411</v>
      </c>
      <c r="B575" s="1083" t="s">
        <v>2176</v>
      </c>
      <c r="C575" s="1084">
        <v>37433.251758999999</v>
      </c>
      <c r="D575" s="1084">
        <v>34770.955030999998</v>
      </c>
      <c r="E575" s="1087" t="s">
        <v>4696</v>
      </c>
      <c r="F575" s="1084"/>
      <c r="G575" s="1084"/>
      <c r="H575" s="1084"/>
      <c r="I575" s="1084"/>
      <c r="J575" s="1084"/>
      <c r="K575" s="1084"/>
      <c r="L575" s="1084"/>
      <c r="M575" s="1084"/>
      <c r="N575" s="1084"/>
      <c r="O575" s="1084"/>
      <c r="P575" s="1084"/>
      <c r="Q575" s="1084"/>
      <c r="R575" s="1084"/>
      <c r="S575" s="1084"/>
      <c r="T575" s="1084">
        <v>34770.955030999998</v>
      </c>
      <c r="U575" s="1086">
        <f t="shared" si="22"/>
        <v>92.887882823698547</v>
      </c>
      <c r="V575" s="1088">
        <f>D575--F575-G575-H575-I575-J575-K575-L575-M575-N575-O575-R575-S575-T575</f>
        <v>0</v>
      </c>
    </row>
    <row r="576" spans="1:22" ht="25.5">
      <c r="A576" s="1082" t="s">
        <v>411</v>
      </c>
      <c r="B576" s="1083" t="s">
        <v>2177</v>
      </c>
      <c r="C576" s="1084">
        <v>1531.1517549999999</v>
      </c>
      <c r="D576" s="1084">
        <v>1474.1133</v>
      </c>
      <c r="E576" s="1085"/>
      <c r="F576" s="1084"/>
      <c r="G576" s="1084"/>
      <c r="H576" s="1084"/>
      <c r="I576" s="1084"/>
      <c r="J576" s="1084"/>
      <c r="K576" s="1084"/>
      <c r="L576" s="1084"/>
      <c r="M576" s="1084"/>
      <c r="N576" s="1084"/>
      <c r="O576" s="1084"/>
      <c r="P576" s="1084"/>
      <c r="Q576" s="1084"/>
      <c r="R576" s="1084"/>
      <c r="S576" s="1084"/>
      <c r="T576" s="1084"/>
      <c r="U576" s="1086">
        <f t="shared" si="22"/>
        <v>96.274800664680043</v>
      </c>
      <c r="V576" s="1088"/>
    </row>
    <row r="577" spans="1:22" ht="25.5">
      <c r="A577" s="1082" t="s">
        <v>411</v>
      </c>
      <c r="B577" s="1083" t="s">
        <v>2179</v>
      </c>
      <c r="C577" s="1084">
        <v>1531.1517549999999</v>
      </c>
      <c r="D577" s="1084">
        <v>1474.1133</v>
      </c>
      <c r="E577" s="1087" t="s">
        <v>4697</v>
      </c>
      <c r="F577" s="1084"/>
      <c r="G577" s="1084"/>
      <c r="H577" s="1084"/>
      <c r="I577" s="1084"/>
      <c r="J577" s="1084"/>
      <c r="K577" s="1084"/>
      <c r="L577" s="1084"/>
      <c r="M577" s="1084"/>
      <c r="N577" s="1084"/>
      <c r="O577" s="1084"/>
      <c r="P577" s="1084"/>
      <c r="Q577" s="1084"/>
      <c r="R577" s="1084"/>
      <c r="S577" s="1084"/>
      <c r="T577" s="1084">
        <v>1474.1133</v>
      </c>
      <c r="U577" s="1086">
        <f t="shared" si="22"/>
        <v>96.274800664680043</v>
      </c>
      <c r="V577" s="1088">
        <f>D577--F577-G577-H577-I577-J577-K577-L577-M577-N577-O577-R577-S577-T577</f>
        <v>0</v>
      </c>
    </row>
    <row r="578" spans="1:22">
      <c r="A578" s="1082" t="s">
        <v>411</v>
      </c>
      <c r="B578" s="1083" t="s">
        <v>2004</v>
      </c>
      <c r="C578" s="1084">
        <v>24139.740506000002</v>
      </c>
      <c r="D578" s="1084">
        <v>24069.506881000001</v>
      </c>
      <c r="E578" s="1085"/>
      <c r="F578" s="1084"/>
      <c r="G578" s="1084"/>
      <c r="H578" s="1084"/>
      <c r="I578" s="1084"/>
      <c r="J578" s="1084"/>
      <c r="K578" s="1084"/>
      <c r="L578" s="1084"/>
      <c r="M578" s="1084"/>
      <c r="N578" s="1084"/>
      <c r="O578" s="1084"/>
      <c r="P578" s="1084"/>
      <c r="Q578" s="1084"/>
      <c r="R578" s="1084"/>
      <c r="S578" s="1084"/>
      <c r="T578" s="1084"/>
      <c r="U578" s="1086">
        <f t="shared" si="22"/>
        <v>99.709053935428415</v>
      </c>
      <c r="V578" s="1088"/>
    </row>
    <row r="579" spans="1:22" ht="25.5">
      <c r="A579" s="1082" t="s">
        <v>411</v>
      </c>
      <c r="B579" s="1083" t="s">
        <v>2140</v>
      </c>
      <c r="C579" s="1084">
        <v>1202.5999999999999</v>
      </c>
      <c r="D579" s="1084">
        <v>1202.5999999999999</v>
      </c>
      <c r="E579" s="1087" t="s">
        <v>4698</v>
      </c>
      <c r="F579" s="1084"/>
      <c r="G579" s="1084"/>
      <c r="H579" s="1084"/>
      <c r="I579" s="1084"/>
      <c r="J579" s="1084"/>
      <c r="K579" s="1084"/>
      <c r="L579" s="1084"/>
      <c r="M579" s="1084"/>
      <c r="N579" s="1084"/>
      <c r="O579" s="1084"/>
      <c r="P579" s="1084"/>
      <c r="Q579" s="1084"/>
      <c r="R579" s="1084"/>
      <c r="S579" s="1084"/>
      <c r="T579" s="1084">
        <v>1202.5999999999999</v>
      </c>
      <c r="U579" s="1086">
        <f t="shared" si="22"/>
        <v>100</v>
      </c>
      <c r="V579" s="1088">
        <f t="shared" ref="V579:V590" si="24">D579--F579-G579-H579-I579-J579-K579-L579-M579-N579-O579-R579-S579-T579</f>
        <v>0</v>
      </c>
    </row>
    <row r="580" spans="1:22">
      <c r="A580" s="1082" t="s">
        <v>411</v>
      </c>
      <c r="B580" s="1083" t="s">
        <v>2141</v>
      </c>
      <c r="C580" s="1084">
        <v>1884.4</v>
      </c>
      <c r="D580" s="1084">
        <v>1884.4</v>
      </c>
      <c r="E580" s="1087" t="s">
        <v>4699</v>
      </c>
      <c r="F580" s="1084"/>
      <c r="G580" s="1084"/>
      <c r="H580" s="1084"/>
      <c r="I580" s="1084"/>
      <c r="J580" s="1084"/>
      <c r="K580" s="1084"/>
      <c r="L580" s="1084"/>
      <c r="M580" s="1084"/>
      <c r="N580" s="1084"/>
      <c r="O580" s="1084"/>
      <c r="P580" s="1084"/>
      <c r="Q580" s="1084"/>
      <c r="R580" s="1084"/>
      <c r="S580" s="1084"/>
      <c r="T580" s="1084">
        <v>1884.4</v>
      </c>
      <c r="U580" s="1086">
        <f t="shared" si="22"/>
        <v>100</v>
      </c>
      <c r="V580" s="1088">
        <f t="shared" si="24"/>
        <v>0</v>
      </c>
    </row>
    <row r="581" spans="1:22">
      <c r="A581" s="1082" t="s">
        <v>411</v>
      </c>
      <c r="B581" s="1083" t="s">
        <v>2142</v>
      </c>
      <c r="C581" s="1084">
        <v>1656.6</v>
      </c>
      <c r="D581" s="1084">
        <v>1656.6</v>
      </c>
      <c r="E581" s="1087" t="s">
        <v>4644</v>
      </c>
      <c r="F581" s="1084"/>
      <c r="G581" s="1084"/>
      <c r="H581" s="1084"/>
      <c r="I581" s="1084"/>
      <c r="J581" s="1084"/>
      <c r="K581" s="1084"/>
      <c r="L581" s="1084"/>
      <c r="M581" s="1084"/>
      <c r="N581" s="1084"/>
      <c r="O581" s="1084"/>
      <c r="P581" s="1084"/>
      <c r="Q581" s="1084"/>
      <c r="R581" s="1084"/>
      <c r="S581" s="1084"/>
      <c r="T581" s="1084">
        <v>1656.6</v>
      </c>
      <c r="U581" s="1086">
        <f t="shared" si="22"/>
        <v>100</v>
      </c>
      <c r="V581" s="1088">
        <f t="shared" si="24"/>
        <v>0</v>
      </c>
    </row>
    <row r="582" spans="1:22">
      <c r="A582" s="1082" t="s">
        <v>411</v>
      </c>
      <c r="B582" s="1083" t="s">
        <v>2143</v>
      </c>
      <c r="C582" s="1084">
        <v>3862</v>
      </c>
      <c r="D582" s="1084">
        <v>3862</v>
      </c>
      <c r="E582" s="1087" t="s">
        <v>4700</v>
      </c>
      <c r="F582" s="1084"/>
      <c r="G582" s="1084"/>
      <c r="H582" s="1084"/>
      <c r="I582" s="1084"/>
      <c r="J582" s="1084"/>
      <c r="K582" s="1084"/>
      <c r="L582" s="1084"/>
      <c r="M582" s="1084"/>
      <c r="N582" s="1084"/>
      <c r="O582" s="1084"/>
      <c r="P582" s="1084"/>
      <c r="Q582" s="1084"/>
      <c r="R582" s="1084"/>
      <c r="S582" s="1084"/>
      <c r="T582" s="1084">
        <v>3862</v>
      </c>
      <c r="U582" s="1086">
        <f t="shared" si="22"/>
        <v>100</v>
      </c>
      <c r="V582" s="1088">
        <f t="shared" si="24"/>
        <v>0</v>
      </c>
    </row>
    <row r="583" spans="1:22" ht="25.5">
      <c r="A583" s="1082" t="s">
        <v>411</v>
      </c>
      <c r="B583" s="1083" t="s">
        <v>2144</v>
      </c>
      <c r="C583" s="1084">
        <v>668</v>
      </c>
      <c r="D583" s="1084">
        <v>668</v>
      </c>
      <c r="E583" s="1087" t="s">
        <v>4701</v>
      </c>
      <c r="F583" s="1084"/>
      <c r="G583" s="1084"/>
      <c r="H583" s="1084"/>
      <c r="I583" s="1084"/>
      <c r="J583" s="1084"/>
      <c r="K583" s="1084"/>
      <c r="L583" s="1084"/>
      <c r="M583" s="1084"/>
      <c r="N583" s="1084"/>
      <c r="O583" s="1084"/>
      <c r="P583" s="1084"/>
      <c r="Q583" s="1084"/>
      <c r="R583" s="1084"/>
      <c r="S583" s="1084"/>
      <c r="T583" s="1084">
        <v>668</v>
      </c>
      <c r="U583" s="1086">
        <f t="shared" si="22"/>
        <v>100</v>
      </c>
      <c r="V583" s="1088">
        <f t="shared" si="24"/>
        <v>0</v>
      </c>
    </row>
    <row r="584" spans="1:22">
      <c r="A584" s="1082" t="s">
        <v>411</v>
      </c>
      <c r="B584" s="1083" t="s">
        <v>2145</v>
      </c>
      <c r="C584" s="1084">
        <v>668</v>
      </c>
      <c r="D584" s="1084">
        <v>668</v>
      </c>
      <c r="E584" s="1087" t="s">
        <v>4702</v>
      </c>
      <c r="F584" s="1084"/>
      <c r="G584" s="1084"/>
      <c r="H584" s="1084"/>
      <c r="I584" s="1084"/>
      <c r="J584" s="1084"/>
      <c r="K584" s="1084"/>
      <c r="L584" s="1084"/>
      <c r="M584" s="1084"/>
      <c r="N584" s="1084"/>
      <c r="O584" s="1084"/>
      <c r="P584" s="1084"/>
      <c r="Q584" s="1084"/>
      <c r="R584" s="1084"/>
      <c r="S584" s="1084"/>
      <c r="T584" s="1084">
        <v>668</v>
      </c>
      <c r="U584" s="1086">
        <f t="shared" si="22"/>
        <v>100</v>
      </c>
      <c r="V584" s="1088">
        <f t="shared" si="24"/>
        <v>0</v>
      </c>
    </row>
    <row r="585" spans="1:22">
      <c r="A585" s="1082" t="s">
        <v>411</v>
      </c>
      <c r="B585" s="1083" t="s">
        <v>2146</v>
      </c>
      <c r="C585" s="1084">
        <v>3000</v>
      </c>
      <c r="D585" s="1084">
        <v>3000</v>
      </c>
      <c r="E585" s="1087" t="s">
        <v>4703</v>
      </c>
      <c r="F585" s="1084"/>
      <c r="G585" s="1084"/>
      <c r="H585" s="1084"/>
      <c r="I585" s="1084"/>
      <c r="J585" s="1084"/>
      <c r="K585" s="1084"/>
      <c r="L585" s="1084"/>
      <c r="M585" s="1084"/>
      <c r="N585" s="1084"/>
      <c r="O585" s="1084"/>
      <c r="P585" s="1084"/>
      <c r="Q585" s="1084"/>
      <c r="R585" s="1084"/>
      <c r="S585" s="1084"/>
      <c r="T585" s="1084">
        <v>3000</v>
      </c>
      <c r="U585" s="1086">
        <f t="shared" si="22"/>
        <v>100</v>
      </c>
      <c r="V585" s="1088">
        <f t="shared" si="24"/>
        <v>0</v>
      </c>
    </row>
    <row r="586" spans="1:22">
      <c r="A586" s="1082" t="s">
        <v>411</v>
      </c>
      <c r="B586" s="1083" t="s">
        <v>2147</v>
      </c>
      <c r="C586" s="1084">
        <v>1431.54</v>
      </c>
      <c r="D586" s="1084">
        <v>1431.54</v>
      </c>
      <c r="E586" s="1087" t="s">
        <v>4645</v>
      </c>
      <c r="F586" s="1084"/>
      <c r="G586" s="1084"/>
      <c r="H586" s="1084"/>
      <c r="I586" s="1084"/>
      <c r="J586" s="1084"/>
      <c r="K586" s="1084"/>
      <c r="L586" s="1084"/>
      <c r="M586" s="1084"/>
      <c r="N586" s="1084"/>
      <c r="O586" s="1084"/>
      <c r="P586" s="1084"/>
      <c r="Q586" s="1084"/>
      <c r="R586" s="1084"/>
      <c r="S586" s="1084"/>
      <c r="T586" s="1084">
        <v>1431.54</v>
      </c>
      <c r="U586" s="1086">
        <f t="shared" ref="U586:U649" si="25">D586/C586*100</f>
        <v>100</v>
      </c>
      <c r="V586" s="1088">
        <f t="shared" si="24"/>
        <v>0</v>
      </c>
    </row>
    <row r="587" spans="1:22" ht="25.5">
      <c r="A587" s="1082" t="s">
        <v>411</v>
      </c>
      <c r="B587" s="1083" t="s">
        <v>2148</v>
      </c>
      <c r="C587" s="1084">
        <v>6779.2</v>
      </c>
      <c r="D587" s="1084">
        <v>6755.5522000000001</v>
      </c>
      <c r="E587" s="1087" t="s">
        <v>4646</v>
      </c>
      <c r="F587" s="1084"/>
      <c r="G587" s="1084"/>
      <c r="H587" s="1084"/>
      <c r="I587" s="1084"/>
      <c r="J587" s="1084"/>
      <c r="K587" s="1084"/>
      <c r="L587" s="1084"/>
      <c r="M587" s="1084"/>
      <c r="N587" s="1084"/>
      <c r="O587" s="1084"/>
      <c r="P587" s="1084"/>
      <c r="Q587" s="1084"/>
      <c r="R587" s="1084"/>
      <c r="S587" s="1084"/>
      <c r="T587" s="1084">
        <v>6755.5522000000001</v>
      </c>
      <c r="U587" s="1086">
        <f t="shared" si="25"/>
        <v>99.651171229643623</v>
      </c>
      <c r="V587" s="1088">
        <f t="shared" si="24"/>
        <v>0</v>
      </c>
    </row>
    <row r="588" spans="1:22" ht="25.5">
      <c r="A588" s="1082" t="s">
        <v>411</v>
      </c>
      <c r="B588" s="1083" t="s">
        <v>2149</v>
      </c>
      <c r="C588" s="1084">
        <v>574.68050600000004</v>
      </c>
      <c r="D588" s="1084">
        <v>528.09468100000004</v>
      </c>
      <c r="E588" s="1087" t="s">
        <v>4647</v>
      </c>
      <c r="F588" s="1084"/>
      <c r="G588" s="1084"/>
      <c r="H588" s="1084"/>
      <c r="I588" s="1084"/>
      <c r="J588" s="1084"/>
      <c r="K588" s="1084"/>
      <c r="L588" s="1084"/>
      <c r="M588" s="1084"/>
      <c r="N588" s="1084"/>
      <c r="O588" s="1084"/>
      <c r="P588" s="1084"/>
      <c r="Q588" s="1084"/>
      <c r="R588" s="1084"/>
      <c r="S588" s="1084"/>
      <c r="T588" s="1084">
        <v>528.09468100000004</v>
      </c>
      <c r="U588" s="1086">
        <f t="shared" si="25"/>
        <v>91.893613144413848</v>
      </c>
      <c r="V588" s="1088">
        <f t="shared" si="24"/>
        <v>0</v>
      </c>
    </row>
    <row r="589" spans="1:22">
      <c r="A589" s="1082" t="s">
        <v>411</v>
      </c>
      <c r="B589" s="1083" t="s">
        <v>2152</v>
      </c>
      <c r="C589" s="1084">
        <v>1652.1</v>
      </c>
      <c r="D589" s="1084">
        <v>1652.1</v>
      </c>
      <c r="E589" s="1087" t="s">
        <v>4704</v>
      </c>
      <c r="F589" s="1084"/>
      <c r="G589" s="1084"/>
      <c r="H589" s="1084"/>
      <c r="I589" s="1084"/>
      <c r="J589" s="1084"/>
      <c r="K589" s="1084"/>
      <c r="L589" s="1084"/>
      <c r="M589" s="1084"/>
      <c r="N589" s="1084"/>
      <c r="O589" s="1084"/>
      <c r="P589" s="1084"/>
      <c r="Q589" s="1084"/>
      <c r="R589" s="1084"/>
      <c r="S589" s="1084"/>
      <c r="T589" s="1084">
        <v>1652.1</v>
      </c>
      <c r="U589" s="1086">
        <f t="shared" si="25"/>
        <v>100</v>
      </c>
      <c r="V589" s="1088">
        <f t="shared" si="24"/>
        <v>0</v>
      </c>
    </row>
    <row r="590" spans="1:22" ht="25.5">
      <c r="A590" s="1082" t="s">
        <v>411</v>
      </c>
      <c r="B590" s="1083" t="s">
        <v>2153</v>
      </c>
      <c r="C590" s="1084">
        <v>760.62</v>
      </c>
      <c r="D590" s="1084">
        <v>760.62</v>
      </c>
      <c r="E590" s="1087" t="s">
        <v>4662</v>
      </c>
      <c r="F590" s="1084"/>
      <c r="G590" s="1084"/>
      <c r="H590" s="1084"/>
      <c r="I590" s="1084"/>
      <c r="J590" s="1084"/>
      <c r="K590" s="1084"/>
      <c r="L590" s="1084"/>
      <c r="M590" s="1084"/>
      <c r="N590" s="1084"/>
      <c r="O590" s="1084"/>
      <c r="P590" s="1084"/>
      <c r="Q590" s="1084"/>
      <c r="R590" s="1084"/>
      <c r="S590" s="1084"/>
      <c r="T590" s="1084">
        <v>760.62</v>
      </c>
      <c r="U590" s="1086">
        <f t="shared" si="25"/>
        <v>100</v>
      </c>
      <c r="V590" s="1088">
        <f t="shared" si="24"/>
        <v>0</v>
      </c>
    </row>
    <row r="591" spans="1:22">
      <c r="A591" s="1082" t="s">
        <v>411</v>
      </c>
      <c r="B591" s="1083" t="s">
        <v>2180</v>
      </c>
      <c r="C591" s="1084">
        <v>8000</v>
      </c>
      <c r="D591" s="1084">
        <v>8000</v>
      </c>
      <c r="E591" s="1085"/>
      <c r="F591" s="1084"/>
      <c r="G591" s="1084"/>
      <c r="H591" s="1084"/>
      <c r="I591" s="1084"/>
      <c r="J591" s="1084"/>
      <c r="K591" s="1084"/>
      <c r="L591" s="1084"/>
      <c r="M591" s="1084"/>
      <c r="N591" s="1084"/>
      <c r="O591" s="1084"/>
      <c r="P591" s="1084"/>
      <c r="Q591" s="1084"/>
      <c r="R591" s="1084"/>
      <c r="S591" s="1084"/>
      <c r="T591" s="1084"/>
      <c r="U591" s="1086">
        <f t="shared" si="25"/>
        <v>100</v>
      </c>
      <c r="V591" s="1088"/>
    </row>
    <row r="592" spans="1:22">
      <c r="A592" s="1082" t="s">
        <v>411</v>
      </c>
      <c r="B592" s="1083" t="s">
        <v>2181</v>
      </c>
      <c r="C592" s="1084">
        <v>8000</v>
      </c>
      <c r="D592" s="1084">
        <v>8000</v>
      </c>
      <c r="E592" s="1087" t="s">
        <v>4705</v>
      </c>
      <c r="F592" s="1084"/>
      <c r="G592" s="1084"/>
      <c r="H592" s="1084"/>
      <c r="I592" s="1084"/>
      <c r="J592" s="1084"/>
      <c r="K592" s="1084"/>
      <c r="L592" s="1084"/>
      <c r="M592" s="1084"/>
      <c r="N592" s="1084"/>
      <c r="O592" s="1084"/>
      <c r="P592" s="1084"/>
      <c r="Q592" s="1084"/>
      <c r="R592" s="1084"/>
      <c r="S592" s="1084"/>
      <c r="T592" s="1084">
        <v>8000</v>
      </c>
      <c r="U592" s="1086">
        <f t="shared" si="25"/>
        <v>100</v>
      </c>
      <c r="V592" s="1088">
        <f>D592--F592-G592-H592-I592-J592-K592-L592-M592-N592-O592-R592-S592-T592</f>
        <v>0</v>
      </c>
    </row>
    <row r="593" spans="1:22" ht="25.5">
      <c r="A593" s="1082" t="s">
        <v>411</v>
      </c>
      <c r="B593" s="1083" t="s">
        <v>2182</v>
      </c>
      <c r="C593" s="1084">
        <v>10000</v>
      </c>
      <c r="D593" s="1084">
        <v>10000</v>
      </c>
      <c r="E593" s="1085"/>
      <c r="F593" s="1084"/>
      <c r="G593" s="1084"/>
      <c r="H593" s="1084"/>
      <c r="I593" s="1084"/>
      <c r="J593" s="1084"/>
      <c r="K593" s="1084"/>
      <c r="L593" s="1084"/>
      <c r="M593" s="1084"/>
      <c r="N593" s="1084"/>
      <c r="O593" s="1084"/>
      <c r="P593" s="1084"/>
      <c r="Q593" s="1084"/>
      <c r="R593" s="1084"/>
      <c r="S593" s="1084"/>
      <c r="T593" s="1084"/>
      <c r="U593" s="1086">
        <f t="shared" si="25"/>
        <v>100</v>
      </c>
      <c r="V593" s="1088"/>
    </row>
    <row r="594" spans="1:22">
      <c r="A594" s="1082" t="s">
        <v>411</v>
      </c>
      <c r="B594" s="1083" t="s">
        <v>2187</v>
      </c>
      <c r="C594" s="1084">
        <v>10000</v>
      </c>
      <c r="D594" s="1084">
        <v>10000</v>
      </c>
      <c r="E594" s="1087" t="s">
        <v>4706</v>
      </c>
      <c r="F594" s="1084"/>
      <c r="G594" s="1084"/>
      <c r="H594" s="1084"/>
      <c r="I594" s="1084"/>
      <c r="J594" s="1084"/>
      <c r="K594" s="1084"/>
      <c r="L594" s="1084"/>
      <c r="M594" s="1084"/>
      <c r="N594" s="1084"/>
      <c r="O594" s="1084"/>
      <c r="P594" s="1084"/>
      <c r="Q594" s="1084"/>
      <c r="R594" s="1084"/>
      <c r="S594" s="1084"/>
      <c r="T594" s="1084">
        <v>10000</v>
      </c>
      <c r="U594" s="1086">
        <f t="shared" si="25"/>
        <v>100</v>
      </c>
      <c r="V594" s="1088">
        <f>D594--F594-G594-H594-I594-J594-K594-L594-M594-N594-O594-R594-S594-T594</f>
        <v>0</v>
      </c>
    </row>
    <row r="595" spans="1:22" ht="25.5">
      <c r="A595" s="1089" t="s">
        <v>4707</v>
      </c>
      <c r="B595" s="1090" t="s">
        <v>4708</v>
      </c>
      <c r="C595" s="1079">
        <v>2000</v>
      </c>
      <c r="D595" s="1079">
        <v>1992.8720000000001</v>
      </c>
      <c r="E595" s="1080"/>
      <c r="F595" s="1079"/>
      <c r="G595" s="1079"/>
      <c r="H595" s="1079"/>
      <c r="I595" s="1079"/>
      <c r="J595" s="1079"/>
      <c r="K595" s="1079"/>
      <c r="L595" s="1079"/>
      <c r="M595" s="1079"/>
      <c r="N595" s="1079"/>
      <c r="O595" s="1079"/>
      <c r="P595" s="1079"/>
      <c r="Q595" s="1079"/>
      <c r="R595" s="1079"/>
      <c r="S595" s="1079"/>
      <c r="T595" s="1079"/>
      <c r="U595" s="1081">
        <f t="shared" si="25"/>
        <v>99.643599999999992</v>
      </c>
      <c r="V595" s="1088"/>
    </row>
    <row r="596" spans="1:22" ht="25.5">
      <c r="A596" s="1082" t="s">
        <v>411</v>
      </c>
      <c r="B596" s="1083" t="s">
        <v>4709</v>
      </c>
      <c r="C596" s="1084">
        <v>2000</v>
      </c>
      <c r="D596" s="1084"/>
      <c r="E596" s="1085"/>
      <c r="F596" s="1084"/>
      <c r="G596" s="1084"/>
      <c r="H596" s="1084"/>
      <c r="I596" s="1084"/>
      <c r="J596" s="1084"/>
      <c r="K596" s="1084"/>
      <c r="L596" s="1084"/>
      <c r="M596" s="1084"/>
      <c r="N596" s="1084"/>
      <c r="O596" s="1084"/>
      <c r="P596" s="1084"/>
      <c r="Q596" s="1084"/>
      <c r="R596" s="1084"/>
      <c r="S596" s="1084"/>
      <c r="T596" s="1084"/>
      <c r="U596" s="1086">
        <f t="shared" si="25"/>
        <v>0</v>
      </c>
      <c r="V596" s="1088"/>
    </row>
    <row r="597" spans="1:22" ht="25.5">
      <c r="A597" s="1082" t="s">
        <v>411</v>
      </c>
      <c r="B597" s="1083" t="s">
        <v>4332</v>
      </c>
      <c r="C597" s="1084">
        <v>2000</v>
      </c>
      <c r="D597" s="1084">
        <v>1992.8720000000001</v>
      </c>
      <c r="E597" s="1087" t="s">
        <v>4710</v>
      </c>
      <c r="F597" s="1084">
        <v>1992.8720000000001</v>
      </c>
      <c r="G597" s="1084"/>
      <c r="H597" s="1084"/>
      <c r="I597" s="1084"/>
      <c r="J597" s="1084"/>
      <c r="K597" s="1084"/>
      <c r="L597" s="1084"/>
      <c r="M597" s="1084"/>
      <c r="N597" s="1084"/>
      <c r="O597" s="1084"/>
      <c r="P597" s="1084"/>
      <c r="Q597" s="1084"/>
      <c r="R597" s="1084"/>
      <c r="S597" s="1084"/>
      <c r="T597" s="1084"/>
      <c r="U597" s="1086">
        <f t="shared" si="25"/>
        <v>99.643599999999992</v>
      </c>
      <c r="V597" s="1088">
        <f>D597-F597-G597-H597-I597-J597-K597-L597-M597-N597-O597-R597-S597-T597</f>
        <v>0</v>
      </c>
    </row>
    <row r="598" spans="1:22">
      <c r="A598" s="1070"/>
      <c r="B598" s="1071" t="s">
        <v>1976</v>
      </c>
      <c r="C598" s="1072">
        <v>121920.41897900001</v>
      </c>
      <c r="D598" s="1072">
        <v>73710.830262000003</v>
      </c>
      <c r="E598" s="1070"/>
      <c r="F598" s="1072"/>
      <c r="G598" s="1072"/>
      <c r="H598" s="1072"/>
      <c r="I598" s="1072"/>
      <c r="J598" s="1072"/>
      <c r="K598" s="1072"/>
      <c r="L598" s="1072"/>
      <c r="M598" s="1072"/>
      <c r="N598" s="1072"/>
      <c r="O598" s="1072"/>
      <c r="P598" s="1072"/>
      <c r="Q598" s="1072"/>
      <c r="R598" s="1072"/>
      <c r="S598" s="1072"/>
      <c r="T598" s="1072"/>
      <c r="U598" s="1074">
        <f t="shared" si="25"/>
        <v>60.458150389637531</v>
      </c>
      <c r="V598" s="1088"/>
    </row>
    <row r="599" spans="1:22">
      <c r="A599" s="1077"/>
      <c r="B599" s="1078" t="s">
        <v>1977</v>
      </c>
      <c r="C599" s="1079">
        <v>11005.425999999999</v>
      </c>
      <c r="D599" s="1079">
        <v>10837.45</v>
      </c>
      <c r="E599" s="1080"/>
      <c r="F599" s="1079"/>
      <c r="G599" s="1079"/>
      <c r="H599" s="1079"/>
      <c r="I599" s="1079"/>
      <c r="J599" s="1079"/>
      <c r="K599" s="1079"/>
      <c r="L599" s="1079"/>
      <c r="M599" s="1079"/>
      <c r="N599" s="1079"/>
      <c r="O599" s="1079"/>
      <c r="P599" s="1079"/>
      <c r="Q599" s="1079"/>
      <c r="R599" s="1079"/>
      <c r="S599" s="1079"/>
      <c r="T599" s="1079"/>
      <c r="U599" s="1081">
        <f t="shared" si="25"/>
        <v>98.473698337529157</v>
      </c>
      <c r="V599" s="1088"/>
    </row>
    <row r="600" spans="1:22">
      <c r="A600" s="1082" t="s">
        <v>411</v>
      </c>
      <c r="B600" s="1083" t="s">
        <v>1985</v>
      </c>
      <c r="C600" s="1084">
        <v>11005.425999999999</v>
      </c>
      <c r="D600" s="1084">
        <v>10837.45</v>
      </c>
      <c r="E600" s="1085"/>
      <c r="F600" s="1084"/>
      <c r="G600" s="1084"/>
      <c r="H600" s="1084"/>
      <c r="I600" s="1084"/>
      <c r="J600" s="1084"/>
      <c r="K600" s="1084"/>
      <c r="L600" s="1084"/>
      <c r="M600" s="1084"/>
      <c r="N600" s="1084"/>
      <c r="O600" s="1084"/>
      <c r="P600" s="1084"/>
      <c r="Q600" s="1084"/>
      <c r="R600" s="1084"/>
      <c r="S600" s="1084"/>
      <c r="T600" s="1084"/>
      <c r="U600" s="1086">
        <f t="shared" si="25"/>
        <v>98.473698337529157</v>
      </c>
      <c r="V600" s="1088"/>
    </row>
    <row r="601" spans="1:22">
      <c r="A601" s="1082" t="s">
        <v>411</v>
      </c>
      <c r="B601" s="1083" t="s">
        <v>2186</v>
      </c>
      <c r="C601" s="1084">
        <v>1500</v>
      </c>
      <c r="D601" s="1084">
        <v>1500</v>
      </c>
      <c r="E601" s="1087" t="s">
        <v>4711</v>
      </c>
      <c r="F601" s="1084"/>
      <c r="G601" s="1084"/>
      <c r="H601" s="1084"/>
      <c r="I601" s="1084"/>
      <c r="J601" s="1084"/>
      <c r="K601" s="1084"/>
      <c r="L601" s="1084"/>
      <c r="M601" s="1084"/>
      <c r="N601" s="1084"/>
      <c r="O601" s="1084"/>
      <c r="P601" s="1084"/>
      <c r="Q601" s="1084"/>
      <c r="R601" s="1084"/>
      <c r="S601" s="1084"/>
      <c r="T601" s="1084">
        <v>1500</v>
      </c>
      <c r="U601" s="1086">
        <f t="shared" si="25"/>
        <v>100</v>
      </c>
      <c r="V601" s="1088">
        <f>D601--F601-G601-H601-I601-J601-K601-L601-M601-N601-O601-R601-S601-T601</f>
        <v>0</v>
      </c>
    </row>
    <row r="602" spans="1:22">
      <c r="A602" s="1082" t="s">
        <v>411</v>
      </c>
      <c r="B602" s="1083" t="s">
        <v>2137</v>
      </c>
      <c r="C602" s="1084">
        <v>100</v>
      </c>
      <c r="D602" s="1084">
        <v>100</v>
      </c>
      <c r="E602" s="1087" t="s">
        <v>4638</v>
      </c>
      <c r="F602" s="1084"/>
      <c r="G602" s="1084"/>
      <c r="H602" s="1084"/>
      <c r="I602" s="1084"/>
      <c r="J602" s="1084"/>
      <c r="K602" s="1084"/>
      <c r="L602" s="1084"/>
      <c r="M602" s="1084"/>
      <c r="N602" s="1084"/>
      <c r="O602" s="1084"/>
      <c r="P602" s="1084"/>
      <c r="Q602" s="1084"/>
      <c r="R602" s="1084"/>
      <c r="S602" s="1084"/>
      <c r="T602" s="1084">
        <v>100</v>
      </c>
      <c r="U602" s="1086">
        <f t="shared" si="25"/>
        <v>100</v>
      </c>
      <c r="V602" s="1088">
        <f>D602--F602-G602-H602-I602-J602-K602-L602-M602-N602-O602-R602-S602-T602</f>
        <v>0</v>
      </c>
    </row>
    <row r="603" spans="1:22" ht="25.5">
      <c r="A603" s="1082" t="s">
        <v>411</v>
      </c>
      <c r="B603" s="1083" t="s">
        <v>2194</v>
      </c>
      <c r="C603" s="1084">
        <v>405.42599999999999</v>
      </c>
      <c r="D603" s="1084">
        <v>372.33</v>
      </c>
      <c r="E603" s="1087" t="s">
        <v>4712</v>
      </c>
      <c r="F603" s="1084"/>
      <c r="G603" s="1084"/>
      <c r="H603" s="1084"/>
      <c r="I603" s="1084"/>
      <c r="J603" s="1084"/>
      <c r="K603" s="1084"/>
      <c r="L603" s="1084"/>
      <c r="M603" s="1084"/>
      <c r="N603" s="1084"/>
      <c r="O603" s="1084"/>
      <c r="P603" s="1084"/>
      <c r="Q603" s="1084"/>
      <c r="R603" s="1084"/>
      <c r="S603" s="1084"/>
      <c r="T603" s="1084">
        <v>372.33</v>
      </c>
      <c r="U603" s="1086">
        <f t="shared" si="25"/>
        <v>91.83673469387756</v>
      </c>
      <c r="V603" s="1088">
        <f>D603--F603-G603-H603-I603-J603-K603-L603-M603-N603-O603-R603-S603-T603</f>
        <v>0</v>
      </c>
    </row>
    <row r="604" spans="1:22" ht="25.5">
      <c r="A604" s="1082" t="s">
        <v>411</v>
      </c>
      <c r="B604" s="1083" t="s">
        <v>4232</v>
      </c>
      <c r="C604" s="1084">
        <v>9000</v>
      </c>
      <c r="D604" s="1084">
        <v>8865.1200000000008</v>
      </c>
      <c r="E604" s="1087" t="s">
        <v>4713</v>
      </c>
      <c r="F604" s="1084"/>
      <c r="G604" s="1084"/>
      <c r="H604" s="1084"/>
      <c r="I604" s="1084"/>
      <c r="J604" s="1084"/>
      <c r="K604" s="1084"/>
      <c r="L604" s="1084"/>
      <c r="M604" s="1084"/>
      <c r="N604" s="1084"/>
      <c r="O604" s="1084"/>
      <c r="P604" s="1084"/>
      <c r="Q604" s="1084"/>
      <c r="R604" s="1084"/>
      <c r="S604" s="1084"/>
      <c r="T604" s="1084">
        <v>8865.1200000000008</v>
      </c>
      <c r="U604" s="1086">
        <f t="shared" si="25"/>
        <v>98.501333333333335</v>
      </c>
      <c r="V604" s="1088">
        <f>D604--F604-G604-H604-I604-J604-K604-L604-M604-N604-O604-R604-S604-T604</f>
        <v>0</v>
      </c>
    </row>
    <row r="605" spans="1:22">
      <c r="A605" s="1077"/>
      <c r="B605" s="1078" t="s">
        <v>4395</v>
      </c>
      <c r="C605" s="1079">
        <v>26000</v>
      </c>
      <c r="D605" s="1079">
        <v>3388.1390000000001</v>
      </c>
      <c r="E605" s="1080"/>
      <c r="F605" s="1079"/>
      <c r="G605" s="1079"/>
      <c r="H605" s="1079"/>
      <c r="I605" s="1079"/>
      <c r="J605" s="1079"/>
      <c r="K605" s="1079"/>
      <c r="L605" s="1079"/>
      <c r="M605" s="1079"/>
      <c r="N605" s="1079"/>
      <c r="O605" s="1079"/>
      <c r="P605" s="1079"/>
      <c r="Q605" s="1079"/>
      <c r="R605" s="1079"/>
      <c r="S605" s="1079"/>
      <c r="T605" s="1079"/>
      <c r="U605" s="1081">
        <f t="shared" si="25"/>
        <v>13.031303846153847</v>
      </c>
      <c r="V605" s="1088"/>
    </row>
    <row r="606" spans="1:22">
      <c r="A606" s="1082" t="s">
        <v>411</v>
      </c>
      <c r="B606" s="1083" t="s">
        <v>4396</v>
      </c>
      <c r="C606" s="1084">
        <v>26000</v>
      </c>
      <c r="D606" s="1084">
        <v>3388.1390000000001</v>
      </c>
      <c r="E606" s="1085"/>
      <c r="F606" s="1084"/>
      <c r="G606" s="1084"/>
      <c r="H606" s="1084"/>
      <c r="I606" s="1084"/>
      <c r="J606" s="1084"/>
      <c r="K606" s="1084"/>
      <c r="L606" s="1084"/>
      <c r="M606" s="1084"/>
      <c r="N606" s="1084"/>
      <c r="O606" s="1084"/>
      <c r="P606" s="1084"/>
      <c r="Q606" s="1084"/>
      <c r="R606" s="1084"/>
      <c r="S606" s="1084"/>
      <c r="T606" s="1084"/>
      <c r="U606" s="1086">
        <f t="shared" si="25"/>
        <v>13.031303846153847</v>
      </c>
      <c r="V606" s="1088"/>
    </row>
    <row r="607" spans="1:22" ht="25.5">
      <c r="A607" s="1082" t="s">
        <v>411</v>
      </c>
      <c r="B607" s="1083" t="s">
        <v>2189</v>
      </c>
      <c r="C607" s="1084">
        <v>1500</v>
      </c>
      <c r="D607" s="1084">
        <v>1500</v>
      </c>
      <c r="E607" s="1087" t="s">
        <v>4660</v>
      </c>
      <c r="F607" s="1084"/>
      <c r="G607" s="1084"/>
      <c r="H607" s="1084"/>
      <c r="I607" s="1084"/>
      <c r="J607" s="1084"/>
      <c r="K607" s="1084"/>
      <c r="L607" s="1084"/>
      <c r="M607" s="1084"/>
      <c r="N607" s="1084"/>
      <c r="O607" s="1084"/>
      <c r="P607" s="1084"/>
      <c r="Q607" s="1084"/>
      <c r="R607" s="1084"/>
      <c r="S607" s="1084"/>
      <c r="T607" s="1084">
        <v>1500</v>
      </c>
      <c r="U607" s="1086">
        <f t="shared" si="25"/>
        <v>100</v>
      </c>
      <c r="V607" s="1088">
        <f>D607--F607-G607-H607-I607-J607-K607-L607-M607-N607-O607-R607-S607-T607</f>
        <v>0</v>
      </c>
    </row>
    <row r="608" spans="1:22" ht="25.5">
      <c r="A608" s="1082" t="s">
        <v>411</v>
      </c>
      <c r="B608" s="1083" t="s">
        <v>4242</v>
      </c>
      <c r="C608" s="1084">
        <v>500</v>
      </c>
      <c r="D608" s="1084">
        <v>500</v>
      </c>
      <c r="E608" s="1087" t="s">
        <v>4714</v>
      </c>
      <c r="F608" s="1084"/>
      <c r="G608" s="1084"/>
      <c r="H608" s="1084"/>
      <c r="I608" s="1084"/>
      <c r="J608" s="1084"/>
      <c r="K608" s="1084"/>
      <c r="L608" s="1084"/>
      <c r="M608" s="1084"/>
      <c r="N608" s="1084"/>
      <c r="O608" s="1084"/>
      <c r="P608" s="1084"/>
      <c r="Q608" s="1084"/>
      <c r="R608" s="1084"/>
      <c r="S608" s="1084"/>
      <c r="T608" s="1084">
        <v>500</v>
      </c>
      <c r="U608" s="1086">
        <f t="shared" si="25"/>
        <v>100</v>
      </c>
      <c r="V608" s="1088">
        <f>D608--F608-G608-H608-I608-J608-K608-L608-M608-N608-O608-R608-S608-T608</f>
        <v>0</v>
      </c>
    </row>
    <row r="609" spans="1:22">
      <c r="A609" s="1082" t="s">
        <v>411</v>
      </c>
      <c r="B609" s="1083" t="s">
        <v>4260</v>
      </c>
      <c r="C609" s="1084">
        <v>20000</v>
      </c>
      <c r="D609" s="1084">
        <v>368.81299999999999</v>
      </c>
      <c r="E609" s="1087" t="s">
        <v>4715</v>
      </c>
      <c r="F609" s="1084"/>
      <c r="G609" s="1084"/>
      <c r="H609" s="1084"/>
      <c r="I609" s="1084"/>
      <c r="J609" s="1084"/>
      <c r="K609" s="1084"/>
      <c r="L609" s="1084"/>
      <c r="M609" s="1084"/>
      <c r="N609" s="1084"/>
      <c r="O609" s="1084"/>
      <c r="P609" s="1084"/>
      <c r="Q609" s="1084"/>
      <c r="R609" s="1084"/>
      <c r="S609" s="1084"/>
      <c r="T609" s="1084">
        <v>368.81299999999999</v>
      </c>
      <c r="U609" s="1086">
        <f t="shared" si="25"/>
        <v>1.8440649999999998</v>
      </c>
      <c r="V609" s="1088">
        <f>D609--F609-G609-H609-I609-J609-K609-L609-M609-N609-O609-R609-S609-T609</f>
        <v>0</v>
      </c>
    </row>
    <row r="610" spans="1:22" ht="25.5">
      <c r="A610" s="1082" t="s">
        <v>411</v>
      </c>
      <c r="B610" s="1083" t="s">
        <v>4284</v>
      </c>
      <c r="C610" s="1084">
        <v>4000</v>
      </c>
      <c r="D610" s="1084">
        <v>1019.326</v>
      </c>
      <c r="E610" s="1087" t="s">
        <v>4716</v>
      </c>
      <c r="F610" s="1084"/>
      <c r="G610" s="1084"/>
      <c r="H610" s="1084"/>
      <c r="I610" s="1084"/>
      <c r="J610" s="1084"/>
      <c r="K610" s="1084"/>
      <c r="L610" s="1084"/>
      <c r="M610" s="1084"/>
      <c r="N610" s="1084"/>
      <c r="O610" s="1084"/>
      <c r="P610" s="1084"/>
      <c r="Q610" s="1084"/>
      <c r="R610" s="1084"/>
      <c r="S610" s="1084"/>
      <c r="T610" s="1084">
        <v>1019.326</v>
      </c>
      <c r="U610" s="1086">
        <f t="shared" si="25"/>
        <v>25.483149999999998</v>
      </c>
      <c r="V610" s="1088">
        <f>D610--F610-G610-H610-I610-J610-K610-L610-M610-N610-O610-R610-S610-T610</f>
        <v>0</v>
      </c>
    </row>
    <row r="611" spans="1:22">
      <c r="A611" s="1077"/>
      <c r="B611" s="1078" t="s">
        <v>1978</v>
      </c>
      <c r="C611" s="1079">
        <v>2000</v>
      </c>
      <c r="D611" s="1079">
        <v>400</v>
      </c>
      <c r="E611" s="1080"/>
      <c r="F611" s="1079"/>
      <c r="G611" s="1079"/>
      <c r="H611" s="1079"/>
      <c r="I611" s="1079"/>
      <c r="J611" s="1079"/>
      <c r="K611" s="1079"/>
      <c r="L611" s="1079"/>
      <c r="M611" s="1079"/>
      <c r="N611" s="1079"/>
      <c r="O611" s="1079"/>
      <c r="P611" s="1079"/>
      <c r="Q611" s="1079"/>
      <c r="R611" s="1079"/>
      <c r="S611" s="1079"/>
      <c r="T611" s="1079"/>
      <c r="U611" s="1081">
        <f t="shared" si="25"/>
        <v>20</v>
      </c>
      <c r="V611" s="1088"/>
    </row>
    <row r="612" spans="1:22">
      <c r="A612" s="1082" t="s">
        <v>411</v>
      </c>
      <c r="B612" s="1083" t="s">
        <v>2107</v>
      </c>
      <c r="C612" s="1084">
        <v>2000</v>
      </c>
      <c r="D612" s="1084">
        <v>400</v>
      </c>
      <c r="E612" s="1085"/>
      <c r="F612" s="1084"/>
      <c r="G612" s="1084"/>
      <c r="H612" s="1084"/>
      <c r="I612" s="1084"/>
      <c r="J612" s="1084"/>
      <c r="K612" s="1084"/>
      <c r="L612" s="1084"/>
      <c r="M612" s="1084"/>
      <c r="N612" s="1084"/>
      <c r="O612" s="1084"/>
      <c r="P612" s="1084"/>
      <c r="Q612" s="1084"/>
      <c r="R612" s="1084"/>
      <c r="S612" s="1084"/>
      <c r="T612" s="1084"/>
      <c r="U612" s="1086">
        <f t="shared" si="25"/>
        <v>20</v>
      </c>
      <c r="V612" s="1088"/>
    </row>
    <row r="613" spans="1:22" ht="38.25">
      <c r="A613" s="1082" t="s">
        <v>411</v>
      </c>
      <c r="B613" s="1083" t="s">
        <v>4258</v>
      </c>
      <c r="C613" s="1084">
        <v>2000</v>
      </c>
      <c r="D613" s="1084">
        <v>400</v>
      </c>
      <c r="E613" s="1087" t="s">
        <v>4717</v>
      </c>
      <c r="F613" s="1084"/>
      <c r="G613" s="1084"/>
      <c r="H613" s="1084"/>
      <c r="I613" s="1084"/>
      <c r="J613" s="1084"/>
      <c r="K613" s="1084"/>
      <c r="L613" s="1084"/>
      <c r="M613" s="1084"/>
      <c r="N613" s="1084"/>
      <c r="O613" s="1084"/>
      <c r="P613" s="1084"/>
      <c r="Q613" s="1084"/>
      <c r="R613" s="1084"/>
      <c r="S613" s="1084"/>
      <c r="T613" s="1084">
        <v>400</v>
      </c>
      <c r="U613" s="1086">
        <f t="shared" si="25"/>
        <v>20</v>
      </c>
      <c r="V613" s="1088">
        <f>D613--F613-G613-H613-I613-J613-K613-L613-M613-N613-O613-R613-S613-T613</f>
        <v>0</v>
      </c>
    </row>
    <row r="614" spans="1:22">
      <c r="A614" s="1077"/>
      <c r="B614" s="1078" t="s">
        <v>1979</v>
      </c>
      <c r="C614" s="1079">
        <v>82914.992979000002</v>
      </c>
      <c r="D614" s="1079">
        <v>59085.241261999996</v>
      </c>
      <c r="E614" s="1080"/>
      <c r="F614" s="1079"/>
      <c r="G614" s="1079"/>
      <c r="H614" s="1079"/>
      <c r="I614" s="1079"/>
      <c r="J614" s="1079"/>
      <c r="K614" s="1079"/>
      <c r="L614" s="1079"/>
      <c r="M614" s="1079"/>
      <c r="N614" s="1079"/>
      <c r="O614" s="1079"/>
      <c r="P614" s="1079"/>
      <c r="Q614" s="1079"/>
      <c r="R614" s="1079"/>
      <c r="S614" s="1079"/>
      <c r="T614" s="1079"/>
      <c r="U614" s="1081">
        <f t="shared" si="25"/>
        <v>71.260020822729359</v>
      </c>
      <c r="V614" s="1088"/>
    </row>
    <row r="615" spans="1:22">
      <c r="A615" s="1082" t="s">
        <v>411</v>
      </c>
      <c r="B615" s="1083" t="s">
        <v>1987</v>
      </c>
      <c r="C615" s="1084">
        <v>82914.992979000002</v>
      </c>
      <c r="D615" s="1084">
        <v>59085.241261999996</v>
      </c>
      <c r="E615" s="1085"/>
      <c r="F615" s="1084"/>
      <c r="G615" s="1084"/>
      <c r="H615" s="1084"/>
      <c r="I615" s="1084"/>
      <c r="J615" s="1084"/>
      <c r="K615" s="1084"/>
      <c r="L615" s="1084"/>
      <c r="M615" s="1084"/>
      <c r="N615" s="1084"/>
      <c r="O615" s="1084"/>
      <c r="P615" s="1084"/>
      <c r="Q615" s="1084"/>
      <c r="R615" s="1084"/>
      <c r="S615" s="1084"/>
      <c r="T615" s="1084"/>
      <c r="U615" s="1086">
        <f t="shared" si="25"/>
        <v>71.260020822729359</v>
      </c>
      <c r="V615" s="1088"/>
    </row>
    <row r="616" spans="1:22">
      <c r="A616" s="1082" t="s">
        <v>411</v>
      </c>
      <c r="B616" s="1083" t="s">
        <v>2175</v>
      </c>
      <c r="C616" s="1084">
        <v>11217.434499999999</v>
      </c>
      <c r="D616" s="1084">
        <v>6480.6759160000001</v>
      </c>
      <c r="E616" s="1087" t="s">
        <v>4718</v>
      </c>
      <c r="F616" s="1084"/>
      <c r="G616" s="1084"/>
      <c r="H616" s="1084"/>
      <c r="I616" s="1084"/>
      <c r="J616" s="1084"/>
      <c r="K616" s="1084"/>
      <c r="L616" s="1084"/>
      <c r="M616" s="1084"/>
      <c r="N616" s="1084"/>
      <c r="O616" s="1084"/>
      <c r="P616" s="1084"/>
      <c r="Q616" s="1084"/>
      <c r="R616" s="1084"/>
      <c r="S616" s="1084"/>
      <c r="T616" s="1084">
        <v>6480.6759160000001</v>
      </c>
      <c r="U616" s="1086">
        <f t="shared" si="25"/>
        <v>57.773244996438365</v>
      </c>
      <c r="V616" s="1088">
        <f t="shared" ref="V616:V647" si="26">D616--F616-G616-H616-I616-J616-K616-L616-M616-N616-O616-R616-S616-T616</f>
        <v>0</v>
      </c>
    </row>
    <row r="617" spans="1:22">
      <c r="A617" s="1082" t="s">
        <v>411</v>
      </c>
      <c r="B617" s="1083" t="s">
        <v>2201</v>
      </c>
      <c r="C617" s="1084">
        <v>936.03099999999995</v>
      </c>
      <c r="D617" s="1084">
        <v>936.03099999999995</v>
      </c>
      <c r="E617" s="1087" t="s">
        <v>4719</v>
      </c>
      <c r="F617" s="1084"/>
      <c r="G617" s="1084"/>
      <c r="H617" s="1084"/>
      <c r="I617" s="1084"/>
      <c r="J617" s="1084"/>
      <c r="K617" s="1084"/>
      <c r="L617" s="1084"/>
      <c r="M617" s="1084"/>
      <c r="N617" s="1084"/>
      <c r="O617" s="1084"/>
      <c r="P617" s="1084"/>
      <c r="Q617" s="1084"/>
      <c r="R617" s="1084"/>
      <c r="S617" s="1084"/>
      <c r="T617" s="1084">
        <v>936.03099999999995</v>
      </c>
      <c r="U617" s="1086">
        <f t="shared" si="25"/>
        <v>100</v>
      </c>
      <c r="V617" s="1088">
        <f t="shared" si="26"/>
        <v>0</v>
      </c>
    </row>
    <row r="618" spans="1:22">
      <c r="A618" s="1082" t="s">
        <v>411</v>
      </c>
      <c r="B618" s="1083" t="s">
        <v>2138</v>
      </c>
      <c r="C618" s="1084">
        <v>100</v>
      </c>
      <c r="D618" s="1084">
        <v>100</v>
      </c>
      <c r="E618" s="1087" t="s">
        <v>4720</v>
      </c>
      <c r="F618" s="1084"/>
      <c r="G618" s="1084"/>
      <c r="H618" s="1084"/>
      <c r="I618" s="1084"/>
      <c r="J618" s="1084"/>
      <c r="K618" s="1084"/>
      <c r="L618" s="1084"/>
      <c r="M618" s="1084"/>
      <c r="N618" s="1084"/>
      <c r="O618" s="1084"/>
      <c r="P618" s="1084"/>
      <c r="Q618" s="1084"/>
      <c r="R618" s="1084"/>
      <c r="S618" s="1084"/>
      <c r="T618" s="1084">
        <v>100</v>
      </c>
      <c r="U618" s="1086">
        <f t="shared" si="25"/>
        <v>100</v>
      </c>
      <c r="V618" s="1088">
        <f t="shared" si="26"/>
        <v>0</v>
      </c>
    </row>
    <row r="619" spans="1:22">
      <c r="A619" s="1082" t="s">
        <v>411</v>
      </c>
      <c r="B619" s="1083" t="s">
        <v>2203</v>
      </c>
      <c r="C619" s="1084">
        <v>10496.97</v>
      </c>
      <c r="D619" s="1084">
        <v>10478.004999999999</v>
      </c>
      <c r="E619" s="1087" t="s">
        <v>4721</v>
      </c>
      <c r="F619" s="1084"/>
      <c r="G619" s="1084"/>
      <c r="H619" s="1084"/>
      <c r="I619" s="1084"/>
      <c r="J619" s="1084"/>
      <c r="K619" s="1084"/>
      <c r="L619" s="1084"/>
      <c r="M619" s="1084"/>
      <c r="N619" s="1084"/>
      <c r="O619" s="1084"/>
      <c r="P619" s="1084"/>
      <c r="Q619" s="1084"/>
      <c r="R619" s="1084"/>
      <c r="S619" s="1084"/>
      <c r="T619" s="1084">
        <v>10478.004999999999</v>
      </c>
      <c r="U619" s="1086">
        <f t="shared" si="25"/>
        <v>99.819328815839242</v>
      </c>
      <c r="V619" s="1088">
        <f t="shared" si="26"/>
        <v>0</v>
      </c>
    </row>
    <row r="620" spans="1:22" ht="25.5">
      <c r="A620" s="1082" t="s">
        <v>411</v>
      </c>
      <c r="B620" s="1083" t="s">
        <v>4146</v>
      </c>
      <c r="C620" s="1084">
        <v>800</v>
      </c>
      <c r="D620" s="1084">
        <v>800</v>
      </c>
      <c r="E620" s="1087" t="s">
        <v>4722</v>
      </c>
      <c r="F620" s="1084"/>
      <c r="G620" s="1084"/>
      <c r="H620" s="1084"/>
      <c r="I620" s="1084"/>
      <c r="J620" s="1084"/>
      <c r="K620" s="1084"/>
      <c r="L620" s="1084"/>
      <c r="M620" s="1084"/>
      <c r="N620" s="1084"/>
      <c r="O620" s="1084"/>
      <c r="P620" s="1084"/>
      <c r="Q620" s="1084"/>
      <c r="R620" s="1084"/>
      <c r="S620" s="1084"/>
      <c r="T620" s="1084">
        <v>800</v>
      </c>
      <c r="U620" s="1086">
        <f t="shared" si="25"/>
        <v>100</v>
      </c>
      <c r="V620" s="1088">
        <f t="shared" si="26"/>
        <v>0</v>
      </c>
    </row>
    <row r="621" spans="1:22">
      <c r="A621" s="1082" t="s">
        <v>411</v>
      </c>
      <c r="B621" s="1083" t="s">
        <v>2239</v>
      </c>
      <c r="C621" s="1084">
        <v>15000</v>
      </c>
      <c r="D621" s="1084">
        <v>295.95999999999998</v>
      </c>
      <c r="E621" s="1087" t="s">
        <v>4723</v>
      </c>
      <c r="F621" s="1084"/>
      <c r="G621" s="1084"/>
      <c r="H621" s="1084"/>
      <c r="I621" s="1084"/>
      <c r="J621" s="1084"/>
      <c r="K621" s="1084"/>
      <c r="L621" s="1084"/>
      <c r="M621" s="1084"/>
      <c r="N621" s="1084"/>
      <c r="O621" s="1084"/>
      <c r="P621" s="1084"/>
      <c r="Q621" s="1084"/>
      <c r="R621" s="1084"/>
      <c r="S621" s="1084"/>
      <c r="T621" s="1084">
        <v>295.95999999999998</v>
      </c>
      <c r="U621" s="1086">
        <f t="shared" si="25"/>
        <v>1.9730666666666663</v>
      </c>
      <c r="V621" s="1088">
        <f t="shared" si="26"/>
        <v>0</v>
      </c>
    </row>
    <row r="622" spans="1:22" ht="25.5">
      <c r="A622" s="1082" t="s">
        <v>411</v>
      </c>
      <c r="B622" s="1083" t="s">
        <v>2198</v>
      </c>
      <c r="C622" s="1084">
        <v>7570.7301609999995</v>
      </c>
      <c r="D622" s="1084">
        <v>7570.7301609999995</v>
      </c>
      <c r="E622" s="1087" t="s">
        <v>4724</v>
      </c>
      <c r="F622" s="1084"/>
      <c r="G622" s="1084"/>
      <c r="H622" s="1084"/>
      <c r="I622" s="1084"/>
      <c r="J622" s="1084"/>
      <c r="K622" s="1084"/>
      <c r="L622" s="1084"/>
      <c r="M622" s="1084"/>
      <c r="N622" s="1084"/>
      <c r="O622" s="1084"/>
      <c r="P622" s="1084"/>
      <c r="Q622" s="1084"/>
      <c r="R622" s="1084"/>
      <c r="S622" s="1084"/>
      <c r="T622" s="1084">
        <v>7570.7301609999995</v>
      </c>
      <c r="U622" s="1086">
        <f t="shared" si="25"/>
        <v>100</v>
      </c>
      <c r="V622" s="1088">
        <f t="shared" si="26"/>
        <v>0</v>
      </c>
    </row>
    <row r="623" spans="1:22" ht="38.25">
      <c r="A623" s="1082" t="s">
        <v>411</v>
      </c>
      <c r="B623" s="1083" t="s">
        <v>2199</v>
      </c>
      <c r="C623" s="1084">
        <v>1500</v>
      </c>
      <c r="D623" s="1084">
        <v>1500</v>
      </c>
      <c r="E623" s="1087" t="s">
        <v>4725</v>
      </c>
      <c r="F623" s="1084"/>
      <c r="G623" s="1084"/>
      <c r="H623" s="1084"/>
      <c r="I623" s="1084"/>
      <c r="J623" s="1084"/>
      <c r="K623" s="1084"/>
      <c r="L623" s="1084"/>
      <c r="M623" s="1084"/>
      <c r="N623" s="1084"/>
      <c r="O623" s="1084"/>
      <c r="P623" s="1084"/>
      <c r="Q623" s="1084"/>
      <c r="R623" s="1084"/>
      <c r="S623" s="1084"/>
      <c r="T623" s="1084">
        <v>1500</v>
      </c>
      <c r="U623" s="1086">
        <f t="shared" si="25"/>
        <v>100</v>
      </c>
      <c r="V623" s="1088">
        <f t="shared" si="26"/>
        <v>0</v>
      </c>
    </row>
    <row r="624" spans="1:22" ht="25.5">
      <c r="A624" s="1082" t="s">
        <v>411</v>
      </c>
      <c r="B624" s="1083" t="s">
        <v>2129</v>
      </c>
      <c r="C624" s="1084">
        <v>2634.6423180000002</v>
      </c>
      <c r="D624" s="1084">
        <v>2634.1790000000001</v>
      </c>
      <c r="E624" s="1087" t="s">
        <v>4726</v>
      </c>
      <c r="F624" s="1084"/>
      <c r="G624" s="1084"/>
      <c r="H624" s="1084"/>
      <c r="I624" s="1084"/>
      <c r="J624" s="1084"/>
      <c r="K624" s="1084"/>
      <c r="L624" s="1084"/>
      <c r="M624" s="1084"/>
      <c r="N624" s="1084"/>
      <c r="O624" s="1084"/>
      <c r="P624" s="1084"/>
      <c r="Q624" s="1084"/>
      <c r="R624" s="1084"/>
      <c r="S624" s="1084"/>
      <c r="T624" s="1084">
        <v>2634.1790000000001</v>
      </c>
      <c r="U624" s="1086">
        <f t="shared" si="25"/>
        <v>99.982414387075053</v>
      </c>
      <c r="V624" s="1088">
        <f t="shared" si="26"/>
        <v>0</v>
      </c>
    </row>
    <row r="625" spans="1:22">
      <c r="A625" s="1082" t="s">
        <v>411</v>
      </c>
      <c r="B625" s="1083" t="s">
        <v>2200</v>
      </c>
      <c r="C625" s="1084">
        <v>1739.1849999999999</v>
      </c>
      <c r="D625" s="1084">
        <v>1739.1849999999999</v>
      </c>
      <c r="E625" s="1087" t="s">
        <v>4619</v>
      </c>
      <c r="F625" s="1084"/>
      <c r="G625" s="1084"/>
      <c r="H625" s="1084"/>
      <c r="I625" s="1084"/>
      <c r="J625" s="1084"/>
      <c r="K625" s="1084"/>
      <c r="L625" s="1084"/>
      <c r="M625" s="1084"/>
      <c r="N625" s="1084"/>
      <c r="O625" s="1084"/>
      <c r="P625" s="1084"/>
      <c r="Q625" s="1084"/>
      <c r="R625" s="1084"/>
      <c r="S625" s="1084"/>
      <c r="T625" s="1084">
        <v>1739.1849999999999</v>
      </c>
      <c r="U625" s="1086">
        <f t="shared" si="25"/>
        <v>100</v>
      </c>
      <c r="V625" s="1088">
        <f t="shared" si="26"/>
        <v>0</v>
      </c>
    </row>
    <row r="626" spans="1:22" ht="25.5">
      <c r="A626" s="1082" t="s">
        <v>411</v>
      </c>
      <c r="B626" s="1083" t="s">
        <v>2131</v>
      </c>
      <c r="C626" s="1084">
        <v>2000</v>
      </c>
      <c r="D626" s="1084">
        <v>2000</v>
      </c>
      <c r="E626" s="1087" t="s">
        <v>4620</v>
      </c>
      <c r="F626" s="1084"/>
      <c r="G626" s="1084"/>
      <c r="H626" s="1084"/>
      <c r="I626" s="1084"/>
      <c r="J626" s="1084"/>
      <c r="K626" s="1084"/>
      <c r="L626" s="1084"/>
      <c r="M626" s="1084"/>
      <c r="N626" s="1084"/>
      <c r="O626" s="1084"/>
      <c r="P626" s="1084"/>
      <c r="Q626" s="1084"/>
      <c r="R626" s="1084"/>
      <c r="S626" s="1084"/>
      <c r="T626" s="1084">
        <v>2000</v>
      </c>
      <c r="U626" s="1086">
        <f t="shared" si="25"/>
        <v>100</v>
      </c>
      <c r="V626" s="1088">
        <f t="shared" si="26"/>
        <v>0</v>
      </c>
    </row>
    <row r="627" spans="1:22">
      <c r="A627" s="1082" t="s">
        <v>411</v>
      </c>
      <c r="B627" s="1083" t="s">
        <v>4166</v>
      </c>
      <c r="C627" s="1084">
        <v>1500</v>
      </c>
      <c r="D627" s="1084">
        <v>1441.979</v>
      </c>
      <c r="E627" s="1087" t="s">
        <v>4727</v>
      </c>
      <c r="F627" s="1084"/>
      <c r="G627" s="1084"/>
      <c r="H627" s="1084"/>
      <c r="I627" s="1084"/>
      <c r="J627" s="1084"/>
      <c r="K627" s="1084"/>
      <c r="L627" s="1084"/>
      <c r="M627" s="1084"/>
      <c r="N627" s="1084"/>
      <c r="O627" s="1084"/>
      <c r="P627" s="1084"/>
      <c r="Q627" s="1084"/>
      <c r="R627" s="1084"/>
      <c r="S627" s="1084"/>
      <c r="T627" s="1084">
        <v>1441.979</v>
      </c>
      <c r="U627" s="1086">
        <f t="shared" si="25"/>
        <v>96.131933333333336</v>
      </c>
      <c r="V627" s="1088">
        <f t="shared" si="26"/>
        <v>0</v>
      </c>
    </row>
    <row r="628" spans="1:22" ht="25.5">
      <c r="A628" s="1082" t="s">
        <v>411</v>
      </c>
      <c r="B628" s="1083" t="s">
        <v>4162</v>
      </c>
      <c r="C628" s="1084">
        <v>2000</v>
      </c>
      <c r="D628" s="1084">
        <v>2000</v>
      </c>
      <c r="E628" s="1087" t="s">
        <v>4728</v>
      </c>
      <c r="F628" s="1084"/>
      <c r="G628" s="1084"/>
      <c r="H628" s="1084"/>
      <c r="I628" s="1084"/>
      <c r="J628" s="1084"/>
      <c r="K628" s="1084"/>
      <c r="L628" s="1084"/>
      <c r="M628" s="1084"/>
      <c r="N628" s="1084"/>
      <c r="O628" s="1084"/>
      <c r="P628" s="1084"/>
      <c r="Q628" s="1084"/>
      <c r="R628" s="1084"/>
      <c r="S628" s="1084"/>
      <c r="T628" s="1084">
        <v>2000</v>
      </c>
      <c r="U628" s="1086">
        <f t="shared" si="25"/>
        <v>100</v>
      </c>
      <c r="V628" s="1088">
        <f t="shared" si="26"/>
        <v>0</v>
      </c>
    </row>
    <row r="629" spans="1:22" ht="25.5">
      <c r="A629" s="1082" t="s">
        <v>411</v>
      </c>
      <c r="B629" s="1083" t="s">
        <v>4147</v>
      </c>
      <c r="C629" s="1084">
        <v>2500</v>
      </c>
      <c r="D629" s="1084">
        <v>2473.7950000000001</v>
      </c>
      <c r="E629" s="1087" t="s">
        <v>4729</v>
      </c>
      <c r="F629" s="1084"/>
      <c r="G629" s="1084"/>
      <c r="H629" s="1084"/>
      <c r="I629" s="1084"/>
      <c r="J629" s="1084"/>
      <c r="K629" s="1084"/>
      <c r="L629" s="1084"/>
      <c r="M629" s="1084"/>
      <c r="N629" s="1084"/>
      <c r="O629" s="1084"/>
      <c r="P629" s="1084"/>
      <c r="Q629" s="1084"/>
      <c r="R629" s="1084"/>
      <c r="S629" s="1084"/>
      <c r="T629" s="1084">
        <v>2473.7950000000001</v>
      </c>
      <c r="U629" s="1086">
        <f t="shared" si="25"/>
        <v>98.951800000000006</v>
      </c>
      <c r="V629" s="1088">
        <f t="shared" si="26"/>
        <v>0</v>
      </c>
    </row>
    <row r="630" spans="1:22">
      <c r="A630" s="1082" t="s">
        <v>411</v>
      </c>
      <c r="B630" s="1083" t="s">
        <v>4155</v>
      </c>
      <c r="C630" s="1084">
        <v>800</v>
      </c>
      <c r="D630" s="1084">
        <v>800</v>
      </c>
      <c r="E630" s="1087" t="s">
        <v>4730</v>
      </c>
      <c r="F630" s="1084"/>
      <c r="G630" s="1084"/>
      <c r="H630" s="1084"/>
      <c r="I630" s="1084"/>
      <c r="J630" s="1084"/>
      <c r="K630" s="1084"/>
      <c r="L630" s="1084"/>
      <c r="M630" s="1084"/>
      <c r="N630" s="1084"/>
      <c r="O630" s="1084"/>
      <c r="P630" s="1084"/>
      <c r="Q630" s="1084"/>
      <c r="R630" s="1084"/>
      <c r="S630" s="1084"/>
      <c r="T630" s="1084">
        <v>800</v>
      </c>
      <c r="U630" s="1086">
        <f t="shared" si="25"/>
        <v>100</v>
      </c>
      <c r="V630" s="1088">
        <f t="shared" si="26"/>
        <v>0</v>
      </c>
    </row>
    <row r="631" spans="1:22">
      <c r="A631" s="1082" t="s">
        <v>411</v>
      </c>
      <c r="B631" s="1083" t="s">
        <v>4308</v>
      </c>
      <c r="C631" s="1084">
        <v>650</v>
      </c>
      <c r="D631" s="1084">
        <v>626.40300000000002</v>
      </c>
      <c r="E631" s="1087" t="s">
        <v>4731</v>
      </c>
      <c r="F631" s="1084"/>
      <c r="G631" s="1084"/>
      <c r="H631" s="1084"/>
      <c r="I631" s="1084"/>
      <c r="J631" s="1084"/>
      <c r="K631" s="1084"/>
      <c r="L631" s="1084"/>
      <c r="M631" s="1084"/>
      <c r="N631" s="1084"/>
      <c r="O631" s="1084"/>
      <c r="P631" s="1084"/>
      <c r="Q631" s="1084"/>
      <c r="R631" s="1084"/>
      <c r="S631" s="1084"/>
      <c r="T631" s="1084">
        <v>626.40300000000002</v>
      </c>
      <c r="U631" s="1086">
        <f t="shared" si="25"/>
        <v>96.369692307692318</v>
      </c>
      <c r="V631" s="1088">
        <f t="shared" si="26"/>
        <v>0</v>
      </c>
    </row>
    <row r="632" spans="1:22">
      <c r="A632" s="1082" t="s">
        <v>411</v>
      </c>
      <c r="B632" s="1083" t="s">
        <v>2164</v>
      </c>
      <c r="C632" s="1084">
        <v>2970</v>
      </c>
      <c r="D632" s="1084">
        <v>784.53899999999999</v>
      </c>
      <c r="E632" s="1087" t="s">
        <v>4624</v>
      </c>
      <c r="F632" s="1084"/>
      <c r="G632" s="1084"/>
      <c r="H632" s="1084"/>
      <c r="I632" s="1084"/>
      <c r="J632" s="1084"/>
      <c r="K632" s="1084"/>
      <c r="L632" s="1084"/>
      <c r="M632" s="1084"/>
      <c r="N632" s="1084"/>
      <c r="O632" s="1084"/>
      <c r="P632" s="1084"/>
      <c r="Q632" s="1084"/>
      <c r="R632" s="1084"/>
      <c r="S632" s="1084"/>
      <c r="T632" s="1084">
        <v>784.53899999999999</v>
      </c>
      <c r="U632" s="1086">
        <f t="shared" si="25"/>
        <v>26.415454545454548</v>
      </c>
      <c r="V632" s="1088">
        <f t="shared" si="26"/>
        <v>0</v>
      </c>
    </row>
    <row r="633" spans="1:22" ht="25.5">
      <c r="A633" s="1082" t="s">
        <v>411</v>
      </c>
      <c r="B633" s="1083" t="s">
        <v>4151</v>
      </c>
      <c r="C633" s="1084">
        <v>1500</v>
      </c>
      <c r="D633" s="1084">
        <v>1500</v>
      </c>
      <c r="E633" s="1087" t="s">
        <v>4732</v>
      </c>
      <c r="F633" s="1084"/>
      <c r="G633" s="1084"/>
      <c r="H633" s="1084"/>
      <c r="I633" s="1084"/>
      <c r="J633" s="1084"/>
      <c r="K633" s="1084"/>
      <c r="L633" s="1084"/>
      <c r="M633" s="1084"/>
      <c r="N633" s="1084"/>
      <c r="O633" s="1084"/>
      <c r="P633" s="1084"/>
      <c r="Q633" s="1084"/>
      <c r="R633" s="1084"/>
      <c r="S633" s="1084"/>
      <c r="T633" s="1084">
        <v>1500</v>
      </c>
      <c r="U633" s="1086">
        <f t="shared" si="25"/>
        <v>100</v>
      </c>
      <c r="V633" s="1088">
        <f t="shared" si="26"/>
        <v>0</v>
      </c>
    </row>
    <row r="634" spans="1:22" ht="25.5">
      <c r="A634" s="1082" t="s">
        <v>411</v>
      </c>
      <c r="B634" s="1083" t="s">
        <v>4152</v>
      </c>
      <c r="C634" s="1084">
        <v>1500</v>
      </c>
      <c r="D634" s="1084">
        <v>1500</v>
      </c>
      <c r="E634" s="1087" t="s">
        <v>4733</v>
      </c>
      <c r="F634" s="1084"/>
      <c r="G634" s="1084"/>
      <c r="H634" s="1084"/>
      <c r="I634" s="1084"/>
      <c r="J634" s="1084"/>
      <c r="K634" s="1084"/>
      <c r="L634" s="1084"/>
      <c r="M634" s="1084"/>
      <c r="N634" s="1084"/>
      <c r="O634" s="1084"/>
      <c r="P634" s="1084"/>
      <c r="Q634" s="1084"/>
      <c r="R634" s="1084"/>
      <c r="S634" s="1084"/>
      <c r="T634" s="1084">
        <v>1500</v>
      </c>
      <c r="U634" s="1086">
        <f t="shared" si="25"/>
        <v>100</v>
      </c>
      <c r="V634" s="1088">
        <f t="shared" si="26"/>
        <v>0</v>
      </c>
    </row>
    <row r="635" spans="1:22">
      <c r="A635" s="1082" t="s">
        <v>411</v>
      </c>
      <c r="B635" s="1083" t="s">
        <v>2195</v>
      </c>
      <c r="C635" s="1084">
        <v>2000</v>
      </c>
      <c r="D635" s="1084">
        <v>1981.3751850000001</v>
      </c>
      <c r="E635" s="1087" t="s">
        <v>4734</v>
      </c>
      <c r="F635" s="1084"/>
      <c r="G635" s="1084"/>
      <c r="H635" s="1084"/>
      <c r="I635" s="1084"/>
      <c r="J635" s="1084"/>
      <c r="K635" s="1084"/>
      <c r="L635" s="1084"/>
      <c r="M635" s="1084"/>
      <c r="N635" s="1084"/>
      <c r="O635" s="1084"/>
      <c r="P635" s="1084"/>
      <c r="Q635" s="1084"/>
      <c r="R635" s="1084"/>
      <c r="S635" s="1084"/>
      <c r="T635" s="1084">
        <v>1981.3751850000001</v>
      </c>
      <c r="U635" s="1086">
        <f t="shared" si="25"/>
        <v>99.068759249999999</v>
      </c>
      <c r="V635" s="1088">
        <f t="shared" si="26"/>
        <v>0</v>
      </c>
    </row>
    <row r="636" spans="1:22">
      <c r="A636" s="1082" t="s">
        <v>411</v>
      </c>
      <c r="B636" s="1083" t="s">
        <v>4138</v>
      </c>
      <c r="C636" s="1084">
        <v>450</v>
      </c>
      <c r="D636" s="1084">
        <v>450</v>
      </c>
      <c r="E636" s="1087" t="s">
        <v>4735</v>
      </c>
      <c r="F636" s="1084"/>
      <c r="G636" s="1084"/>
      <c r="H636" s="1084"/>
      <c r="I636" s="1084"/>
      <c r="J636" s="1084"/>
      <c r="K636" s="1084"/>
      <c r="L636" s="1084"/>
      <c r="M636" s="1084"/>
      <c r="N636" s="1084"/>
      <c r="O636" s="1084"/>
      <c r="P636" s="1084"/>
      <c r="Q636" s="1084"/>
      <c r="R636" s="1084"/>
      <c r="S636" s="1084"/>
      <c r="T636" s="1084">
        <v>450</v>
      </c>
      <c r="U636" s="1086">
        <f t="shared" si="25"/>
        <v>100</v>
      </c>
      <c r="V636" s="1088">
        <f t="shared" si="26"/>
        <v>0</v>
      </c>
    </row>
    <row r="637" spans="1:22" ht="25.5">
      <c r="A637" s="1082" t="s">
        <v>411</v>
      </c>
      <c r="B637" s="1083" t="s">
        <v>4141</v>
      </c>
      <c r="C637" s="1084">
        <v>1000</v>
      </c>
      <c r="D637" s="1084">
        <v>1000</v>
      </c>
      <c r="E637" s="1087" t="s">
        <v>4736</v>
      </c>
      <c r="F637" s="1084"/>
      <c r="G637" s="1084"/>
      <c r="H637" s="1084"/>
      <c r="I637" s="1084"/>
      <c r="J637" s="1084"/>
      <c r="K637" s="1084"/>
      <c r="L637" s="1084"/>
      <c r="M637" s="1084"/>
      <c r="N637" s="1084"/>
      <c r="O637" s="1084"/>
      <c r="P637" s="1084"/>
      <c r="Q637" s="1084"/>
      <c r="R637" s="1084"/>
      <c r="S637" s="1084"/>
      <c r="T637" s="1084">
        <v>1000</v>
      </c>
      <c r="U637" s="1086">
        <f t="shared" si="25"/>
        <v>100</v>
      </c>
      <c r="V637" s="1088">
        <f t="shared" si="26"/>
        <v>0</v>
      </c>
    </row>
    <row r="638" spans="1:22" ht="25.5">
      <c r="A638" s="1082" t="s">
        <v>411</v>
      </c>
      <c r="B638" s="1083" t="s">
        <v>4140</v>
      </c>
      <c r="C638" s="1084">
        <v>1100</v>
      </c>
      <c r="D638" s="1084">
        <v>1092.6189999999999</v>
      </c>
      <c r="E638" s="1087" t="s">
        <v>4737</v>
      </c>
      <c r="F638" s="1084"/>
      <c r="G638" s="1084"/>
      <c r="H638" s="1084"/>
      <c r="I638" s="1084"/>
      <c r="J638" s="1084"/>
      <c r="K638" s="1084"/>
      <c r="L638" s="1084"/>
      <c r="M638" s="1084"/>
      <c r="N638" s="1084"/>
      <c r="O638" s="1084"/>
      <c r="P638" s="1084"/>
      <c r="Q638" s="1084"/>
      <c r="R638" s="1084"/>
      <c r="S638" s="1084"/>
      <c r="T638" s="1084">
        <v>1092.6189999999999</v>
      </c>
      <c r="U638" s="1086">
        <f t="shared" si="25"/>
        <v>99.328999999999994</v>
      </c>
      <c r="V638" s="1088">
        <f t="shared" si="26"/>
        <v>0</v>
      </c>
    </row>
    <row r="639" spans="1:22" ht="25.5">
      <c r="A639" s="1082" t="s">
        <v>411</v>
      </c>
      <c r="B639" s="1083" t="s">
        <v>4184</v>
      </c>
      <c r="C639" s="1084">
        <v>500</v>
      </c>
      <c r="D639" s="1084">
        <v>499.78199999999998</v>
      </c>
      <c r="E639" s="1087" t="s">
        <v>4738</v>
      </c>
      <c r="F639" s="1084"/>
      <c r="G639" s="1084"/>
      <c r="H639" s="1084"/>
      <c r="I639" s="1084"/>
      <c r="J639" s="1084"/>
      <c r="K639" s="1084"/>
      <c r="L639" s="1084"/>
      <c r="M639" s="1084"/>
      <c r="N639" s="1084"/>
      <c r="O639" s="1084"/>
      <c r="P639" s="1084"/>
      <c r="Q639" s="1084"/>
      <c r="R639" s="1084"/>
      <c r="S639" s="1084"/>
      <c r="T639" s="1084">
        <v>499.78199999999998</v>
      </c>
      <c r="U639" s="1086">
        <f t="shared" si="25"/>
        <v>99.956400000000002</v>
      </c>
      <c r="V639" s="1088">
        <f t="shared" si="26"/>
        <v>0</v>
      </c>
    </row>
    <row r="640" spans="1:22">
      <c r="A640" s="1082" t="s">
        <v>411</v>
      </c>
      <c r="B640" s="1083" t="s">
        <v>4185</v>
      </c>
      <c r="C640" s="1084">
        <v>1500</v>
      </c>
      <c r="D640" s="1084">
        <v>1500</v>
      </c>
      <c r="E640" s="1087" t="s">
        <v>4739</v>
      </c>
      <c r="F640" s="1084"/>
      <c r="G640" s="1084"/>
      <c r="H640" s="1084"/>
      <c r="I640" s="1084"/>
      <c r="J640" s="1084"/>
      <c r="K640" s="1084"/>
      <c r="L640" s="1084"/>
      <c r="M640" s="1084"/>
      <c r="N640" s="1084"/>
      <c r="O640" s="1084"/>
      <c r="P640" s="1084"/>
      <c r="Q640" s="1084"/>
      <c r="R640" s="1084"/>
      <c r="S640" s="1084"/>
      <c r="T640" s="1084">
        <v>1500</v>
      </c>
      <c r="U640" s="1086">
        <f t="shared" si="25"/>
        <v>100</v>
      </c>
      <c r="V640" s="1088">
        <f t="shared" si="26"/>
        <v>0</v>
      </c>
    </row>
    <row r="641" spans="1:22" ht="25.5">
      <c r="A641" s="1082" t="s">
        <v>411</v>
      </c>
      <c r="B641" s="1083" t="s">
        <v>4192</v>
      </c>
      <c r="C641" s="1084">
        <v>1400</v>
      </c>
      <c r="D641" s="1084">
        <v>1400</v>
      </c>
      <c r="E641" s="1087" t="s">
        <v>4740</v>
      </c>
      <c r="F641" s="1084"/>
      <c r="G641" s="1084"/>
      <c r="H641" s="1084"/>
      <c r="I641" s="1084"/>
      <c r="J641" s="1084"/>
      <c r="K641" s="1084"/>
      <c r="L641" s="1084"/>
      <c r="M641" s="1084"/>
      <c r="N641" s="1084"/>
      <c r="O641" s="1084"/>
      <c r="P641" s="1084"/>
      <c r="Q641" s="1084"/>
      <c r="R641" s="1084"/>
      <c r="S641" s="1084"/>
      <c r="T641" s="1084">
        <v>1400</v>
      </c>
      <c r="U641" s="1086">
        <f t="shared" si="25"/>
        <v>100</v>
      </c>
      <c r="V641" s="1088">
        <f t="shared" si="26"/>
        <v>0</v>
      </c>
    </row>
    <row r="642" spans="1:22" ht="25.5">
      <c r="A642" s="1082" t="s">
        <v>411</v>
      </c>
      <c r="B642" s="1083" t="s">
        <v>4188</v>
      </c>
      <c r="C642" s="1084">
        <v>1400</v>
      </c>
      <c r="D642" s="1084">
        <v>1400</v>
      </c>
      <c r="E642" s="1087" t="s">
        <v>4741</v>
      </c>
      <c r="F642" s="1084"/>
      <c r="G642" s="1084"/>
      <c r="H642" s="1084"/>
      <c r="I642" s="1084"/>
      <c r="J642" s="1084"/>
      <c r="K642" s="1084"/>
      <c r="L642" s="1084"/>
      <c r="M642" s="1084"/>
      <c r="N642" s="1084"/>
      <c r="O642" s="1084"/>
      <c r="P642" s="1084"/>
      <c r="Q642" s="1084"/>
      <c r="R642" s="1084"/>
      <c r="S642" s="1084"/>
      <c r="T642" s="1084">
        <v>1400</v>
      </c>
      <c r="U642" s="1086">
        <f t="shared" si="25"/>
        <v>100</v>
      </c>
      <c r="V642" s="1088">
        <f t="shared" si="26"/>
        <v>0</v>
      </c>
    </row>
    <row r="643" spans="1:22" ht="38.25">
      <c r="A643" s="1082" t="s">
        <v>411</v>
      </c>
      <c r="B643" s="1083" t="s">
        <v>4139</v>
      </c>
      <c r="C643" s="1084">
        <v>1000</v>
      </c>
      <c r="D643" s="1084">
        <v>999.98299999999995</v>
      </c>
      <c r="E643" s="1087" t="s">
        <v>4742</v>
      </c>
      <c r="F643" s="1084"/>
      <c r="G643" s="1084"/>
      <c r="H643" s="1084"/>
      <c r="I643" s="1084"/>
      <c r="J643" s="1084"/>
      <c r="K643" s="1084"/>
      <c r="L643" s="1084"/>
      <c r="M643" s="1084"/>
      <c r="N643" s="1084"/>
      <c r="O643" s="1084"/>
      <c r="P643" s="1084"/>
      <c r="Q643" s="1084"/>
      <c r="R643" s="1084"/>
      <c r="S643" s="1084"/>
      <c r="T643" s="1084">
        <v>999.98299999999995</v>
      </c>
      <c r="U643" s="1086">
        <f t="shared" si="25"/>
        <v>99.9983</v>
      </c>
      <c r="V643" s="1088">
        <f t="shared" si="26"/>
        <v>0</v>
      </c>
    </row>
    <row r="644" spans="1:22" ht="25.5">
      <c r="A644" s="1082" t="s">
        <v>411</v>
      </c>
      <c r="B644" s="1083" t="s">
        <v>4191</v>
      </c>
      <c r="C644" s="1084">
        <v>1400</v>
      </c>
      <c r="D644" s="1084">
        <v>1400</v>
      </c>
      <c r="E644" s="1087" t="s">
        <v>4743</v>
      </c>
      <c r="F644" s="1084"/>
      <c r="G644" s="1084"/>
      <c r="H644" s="1084"/>
      <c r="I644" s="1084"/>
      <c r="J644" s="1084"/>
      <c r="K644" s="1084"/>
      <c r="L644" s="1084"/>
      <c r="M644" s="1084"/>
      <c r="N644" s="1084"/>
      <c r="O644" s="1084"/>
      <c r="P644" s="1084"/>
      <c r="Q644" s="1084"/>
      <c r="R644" s="1084"/>
      <c r="S644" s="1084"/>
      <c r="T644" s="1084">
        <v>1400</v>
      </c>
      <c r="U644" s="1086">
        <f t="shared" si="25"/>
        <v>100</v>
      </c>
      <c r="V644" s="1088">
        <f t="shared" si="26"/>
        <v>0</v>
      </c>
    </row>
    <row r="645" spans="1:22" ht="25.5">
      <c r="A645" s="1082" t="s">
        <v>411</v>
      </c>
      <c r="B645" s="1083" t="s">
        <v>4197</v>
      </c>
      <c r="C645" s="1084">
        <v>1400</v>
      </c>
      <c r="D645" s="1084">
        <v>1400</v>
      </c>
      <c r="E645" s="1087" t="s">
        <v>4744</v>
      </c>
      <c r="F645" s="1084"/>
      <c r="G645" s="1084"/>
      <c r="H645" s="1084"/>
      <c r="I645" s="1084"/>
      <c r="J645" s="1084"/>
      <c r="K645" s="1084"/>
      <c r="L645" s="1084"/>
      <c r="M645" s="1084"/>
      <c r="N645" s="1084"/>
      <c r="O645" s="1084"/>
      <c r="P645" s="1084"/>
      <c r="Q645" s="1084"/>
      <c r="R645" s="1084"/>
      <c r="S645" s="1084"/>
      <c r="T645" s="1084">
        <v>1400</v>
      </c>
      <c r="U645" s="1086">
        <f t="shared" si="25"/>
        <v>100</v>
      </c>
      <c r="V645" s="1088">
        <f t="shared" si="26"/>
        <v>0</v>
      </c>
    </row>
    <row r="646" spans="1:22" ht="25.5">
      <c r="A646" s="1082" t="s">
        <v>411</v>
      </c>
      <c r="B646" s="1083" t="s">
        <v>4199</v>
      </c>
      <c r="C646" s="1084">
        <v>1000</v>
      </c>
      <c r="D646" s="1084">
        <v>150</v>
      </c>
      <c r="E646" s="1087" t="s">
        <v>4745</v>
      </c>
      <c r="F646" s="1084"/>
      <c r="G646" s="1084"/>
      <c r="H646" s="1084"/>
      <c r="I646" s="1084"/>
      <c r="J646" s="1084"/>
      <c r="K646" s="1084"/>
      <c r="L646" s="1084"/>
      <c r="M646" s="1084"/>
      <c r="N646" s="1084"/>
      <c r="O646" s="1084"/>
      <c r="P646" s="1084"/>
      <c r="Q646" s="1084"/>
      <c r="R646" s="1084"/>
      <c r="S646" s="1084"/>
      <c r="T646" s="1084">
        <v>150</v>
      </c>
      <c r="U646" s="1086">
        <f t="shared" si="25"/>
        <v>15</v>
      </c>
      <c r="V646" s="1088">
        <f t="shared" si="26"/>
        <v>0</v>
      </c>
    </row>
    <row r="647" spans="1:22" ht="25.5">
      <c r="A647" s="1082" t="s">
        <v>411</v>
      </c>
      <c r="B647" s="1083" t="s">
        <v>4169</v>
      </c>
      <c r="C647" s="1084">
        <v>1350</v>
      </c>
      <c r="D647" s="1084">
        <v>150</v>
      </c>
      <c r="E647" s="1087" t="s">
        <v>4746</v>
      </c>
      <c r="F647" s="1084"/>
      <c r="G647" s="1084"/>
      <c r="H647" s="1084"/>
      <c r="I647" s="1084"/>
      <c r="J647" s="1084"/>
      <c r="K647" s="1084"/>
      <c r="L647" s="1084"/>
      <c r="M647" s="1084"/>
      <c r="N647" s="1084"/>
      <c r="O647" s="1084"/>
      <c r="P647" s="1084"/>
      <c r="Q647" s="1084"/>
      <c r="R647" s="1084"/>
      <c r="S647" s="1084"/>
      <c r="T647" s="1084">
        <v>150</v>
      </c>
      <c r="U647" s="1086">
        <f t="shared" si="25"/>
        <v>11.111111111111111</v>
      </c>
      <c r="V647" s="1088">
        <f t="shared" si="26"/>
        <v>0</v>
      </c>
    </row>
    <row r="648" spans="1:22">
      <c r="A648" s="1070"/>
      <c r="B648" s="1071" t="s">
        <v>1980</v>
      </c>
      <c r="C648" s="1072">
        <v>15926.99</v>
      </c>
      <c r="D648" s="1072">
        <v>10951.777599999999</v>
      </c>
      <c r="E648" s="1070"/>
      <c r="F648" s="1072"/>
      <c r="G648" s="1072"/>
      <c r="H648" s="1072"/>
      <c r="I648" s="1072"/>
      <c r="J648" s="1072"/>
      <c r="K648" s="1072"/>
      <c r="L648" s="1072"/>
      <c r="M648" s="1072"/>
      <c r="N648" s="1072"/>
      <c r="O648" s="1072"/>
      <c r="P648" s="1072"/>
      <c r="Q648" s="1072"/>
      <c r="R648" s="1072"/>
      <c r="S648" s="1072"/>
      <c r="T648" s="1072"/>
      <c r="U648" s="1074">
        <f t="shared" si="25"/>
        <v>68.762381341358278</v>
      </c>
      <c r="V648" s="1088"/>
    </row>
    <row r="649" spans="1:22">
      <c r="A649" s="1077"/>
      <c r="B649" s="1078" t="s">
        <v>4747</v>
      </c>
      <c r="C649" s="1079">
        <v>1413</v>
      </c>
      <c r="D649" s="1079">
        <v>1413</v>
      </c>
      <c r="E649" s="1080"/>
      <c r="F649" s="1079"/>
      <c r="G649" s="1079"/>
      <c r="H649" s="1079"/>
      <c r="I649" s="1079"/>
      <c r="J649" s="1079"/>
      <c r="K649" s="1079"/>
      <c r="L649" s="1079"/>
      <c r="M649" s="1079"/>
      <c r="N649" s="1079"/>
      <c r="O649" s="1079"/>
      <c r="P649" s="1079"/>
      <c r="Q649" s="1079"/>
      <c r="R649" s="1079"/>
      <c r="S649" s="1079"/>
      <c r="T649" s="1079"/>
      <c r="U649" s="1081">
        <f t="shared" si="25"/>
        <v>100</v>
      </c>
      <c r="V649" s="1088"/>
    </row>
    <row r="650" spans="1:22">
      <c r="A650" s="1082" t="s">
        <v>411</v>
      </c>
      <c r="B650" s="1083" t="s">
        <v>2136</v>
      </c>
      <c r="C650" s="1084">
        <v>1413</v>
      </c>
      <c r="D650" s="1084">
        <v>1413</v>
      </c>
      <c r="E650" s="1087" t="s">
        <v>4748</v>
      </c>
      <c r="F650" s="1084"/>
      <c r="G650" s="1084"/>
      <c r="H650" s="1084"/>
      <c r="I650" s="1084"/>
      <c r="J650" s="1084"/>
      <c r="K650" s="1084"/>
      <c r="L650" s="1084"/>
      <c r="M650" s="1084"/>
      <c r="N650" s="1084"/>
      <c r="O650" s="1084"/>
      <c r="P650" s="1084"/>
      <c r="Q650" s="1084"/>
      <c r="R650" s="1084"/>
      <c r="S650" s="1084"/>
      <c r="T650" s="1084">
        <v>1413</v>
      </c>
      <c r="U650" s="1086">
        <f t="shared" ref="U650:U713" si="27">D650/C650*100</f>
        <v>100</v>
      </c>
      <c r="V650" s="1088">
        <f>D650--F650-G650-H650-I650-J650-K650-L650-M650-N650-O650-R650-S650-T650</f>
        <v>0</v>
      </c>
    </row>
    <row r="651" spans="1:22" ht="25.5">
      <c r="A651" s="1077"/>
      <c r="B651" s="1078" t="s">
        <v>2295</v>
      </c>
      <c r="C651" s="1079">
        <v>14513.99</v>
      </c>
      <c r="D651" s="1079">
        <v>9538.7775999999994</v>
      </c>
      <c r="E651" s="1080"/>
      <c r="F651" s="1079"/>
      <c r="G651" s="1079"/>
      <c r="H651" s="1079"/>
      <c r="I651" s="1079"/>
      <c r="J651" s="1079"/>
      <c r="K651" s="1079"/>
      <c r="L651" s="1079"/>
      <c r="M651" s="1079"/>
      <c r="N651" s="1079"/>
      <c r="O651" s="1079"/>
      <c r="P651" s="1079"/>
      <c r="Q651" s="1079"/>
      <c r="R651" s="1079"/>
      <c r="S651" s="1079"/>
      <c r="T651" s="1079"/>
      <c r="U651" s="1081">
        <f t="shared" si="27"/>
        <v>65.721263415504623</v>
      </c>
      <c r="V651" s="1088"/>
    </row>
    <row r="652" spans="1:22">
      <c r="A652" s="1082" t="s">
        <v>411</v>
      </c>
      <c r="B652" s="1083" t="s">
        <v>2204</v>
      </c>
      <c r="C652" s="1084">
        <v>124.685</v>
      </c>
      <c r="D652" s="1084">
        <v>124.685</v>
      </c>
      <c r="E652" s="1087" t="s">
        <v>4649</v>
      </c>
      <c r="F652" s="1084"/>
      <c r="G652" s="1084"/>
      <c r="H652" s="1084"/>
      <c r="I652" s="1084"/>
      <c r="J652" s="1084"/>
      <c r="K652" s="1084"/>
      <c r="L652" s="1084"/>
      <c r="M652" s="1084"/>
      <c r="N652" s="1084"/>
      <c r="O652" s="1084"/>
      <c r="P652" s="1084"/>
      <c r="Q652" s="1084"/>
      <c r="R652" s="1084"/>
      <c r="S652" s="1084"/>
      <c r="T652" s="1084">
        <v>124.685</v>
      </c>
      <c r="U652" s="1086">
        <f t="shared" si="27"/>
        <v>100</v>
      </c>
      <c r="V652" s="1088">
        <f>D652--F652-G652-H652-I652-J652-K652-L652-M652-N652-O652-R652-S652-T652</f>
        <v>0</v>
      </c>
    </row>
    <row r="653" spans="1:22" ht="25.5">
      <c r="A653" s="1082" t="s">
        <v>411</v>
      </c>
      <c r="B653" s="1083" t="s">
        <v>2176</v>
      </c>
      <c r="C653" s="1084">
        <v>7500</v>
      </c>
      <c r="D653" s="1084">
        <v>4471.3896000000004</v>
      </c>
      <c r="E653" s="1087" t="s">
        <v>4696</v>
      </c>
      <c r="F653" s="1084"/>
      <c r="G653" s="1084"/>
      <c r="H653" s="1084"/>
      <c r="I653" s="1084"/>
      <c r="J653" s="1084"/>
      <c r="K653" s="1084"/>
      <c r="L653" s="1084"/>
      <c r="M653" s="1084"/>
      <c r="N653" s="1084"/>
      <c r="O653" s="1084"/>
      <c r="P653" s="1084"/>
      <c r="Q653" s="1084"/>
      <c r="R653" s="1084"/>
      <c r="S653" s="1084"/>
      <c r="T653" s="1084">
        <v>4471.3896000000004</v>
      </c>
      <c r="U653" s="1086">
        <f t="shared" si="27"/>
        <v>59.618528000000005</v>
      </c>
      <c r="V653" s="1088">
        <f>D653--F653-G653-H653-I653-J653-K653-L653-M653-N653-O653-R653-S653-T653</f>
        <v>0</v>
      </c>
    </row>
    <row r="654" spans="1:22">
      <c r="A654" s="1082" t="s">
        <v>411</v>
      </c>
      <c r="B654" s="1083" t="s">
        <v>2205</v>
      </c>
      <c r="C654" s="1084">
        <v>4438.3050000000003</v>
      </c>
      <c r="D654" s="1084">
        <v>4438.3050000000003</v>
      </c>
      <c r="E654" s="1087" t="s">
        <v>4749</v>
      </c>
      <c r="F654" s="1084"/>
      <c r="G654" s="1084"/>
      <c r="H654" s="1084"/>
      <c r="I654" s="1084"/>
      <c r="J654" s="1084"/>
      <c r="K654" s="1084"/>
      <c r="L654" s="1084"/>
      <c r="M654" s="1084"/>
      <c r="N654" s="1084"/>
      <c r="O654" s="1084"/>
      <c r="P654" s="1084"/>
      <c r="Q654" s="1084"/>
      <c r="R654" s="1084"/>
      <c r="S654" s="1084"/>
      <c r="T654" s="1084">
        <v>4438.3050000000003</v>
      </c>
      <c r="U654" s="1086">
        <f t="shared" si="27"/>
        <v>100</v>
      </c>
      <c r="V654" s="1088">
        <f>D654--F654-G654-H654-I654-J654-K654-L654-M654-N654-O654-R654-S654-T654</f>
        <v>0</v>
      </c>
    </row>
    <row r="655" spans="1:22">
      <c r="A655" s="1082" t="s">
        <v>411</v>
      </c>
      <c r="B655" s="1083" t="s">
        <v>2165</v>
      </c>
      <c r="C655" s="1084">
        <v>2451</v>
      </c>
      <c r="D655" s="1084">
        <v>504.39800000000002</v>
      </c>
      <c r="E655" s="1087" t="s">
        <v>4628</v>
      </c>
      <c r="F655" s="1084"/>
      <c r="G655" s="1084"/>
      <c r="H655" s="1084"/>
      <c r="I655" s="1084"/>
      <c r="J655" s="1084"/>
      <c r="K655" s="1084"/>
      <c r="L655" s="1084"/>
      <c r="M655" s="1084"/>
      <c r="N655" s="1084"/>
      <c r="O655" s="1084"/>
      <c r="P655" s="1084"/>
      <c r="Q655" s="1084"/>
      <c r="R655" s="1084"/>
      <c r="S655" s="1084"/>
      <c r="T655" s="1084">
        <v>504.39800000000002</v>
      </c>
      <c r="U655" s="1086">
        <f t="shared" si="27"/>
        <v>20.579273765809873</v>
      </c>
      <c r="V655" s="1088">
        <f>D655--F655-G655-H655-I655-J655-K655-L655-M655-N655-O655-R655-S655-T655</f>
        <v>0</v>
      </c>
    </row>
    <row r="656" spans="1:22" ht="25.5">
      <c r="A656" s="1070" t="s">
        <v>417</v>
      </c>
      <c r="B656" s="1071" t="s">
        <v>4750</v>
      </c>
      <c r="C656" s="1072">
        <v>89008.057986999993</v>
      </c>
      <c r="D656" s="1072">
        <v>30734.084867000001</v>
      </c>
      <c r="E656" s="1070"/>
      <c r="F656" s="1072"/>
      <c r="G656" s="1072"/>
      <c r="H656" s="1072"/>
      <c r="I656" s="1072"/>
      <c r="J656" s="1072"/>
      <c r="K656" s="1072"/>
      <c r="L656" s="1072"/>
      <c r="M656" s="1072"/>
      <c r="N656" s="1072"/>
      <c r="O656" s="1072"/>
      <c r="P656" s="1072"/>
      <c r="Q656" s="1072"/>
      <c r="R656" s="1072"/>
      <c r="S656" s="1072"/>
      <c r="T656" s="1072"/>
      <c r="U656" s="1074">
        <f t="shared" si="27"/>
        <v>34.529553348404527</v>
      </c>
      <c r="V656" s="1088"/>
    </row>
    <row r="657" spans="1:22">
      <c r="A657" s="1070" t="s">
        <v>421</v>
      </c>
      <c r="B657" s="1071" t="s">
        <v>1983</v>
      </c>
      <c r="C657" s="1072">
        <v>89008.057986999993</v>
      </c>
      <c r="D657" s="1072">
        <v>30734.084867000001</v>
      </c>
      <c r="E657" s="1070"/>
      <c r="F657" s="1072"/>
      <c r="G657" s="1072"/>
      <c r="H657" s="1072"/>
      <c r="I657" s="1072"/>
      <c r="J657" s="1072"/>
      <c r="K657" s="1072"/>
      <c r="L657" s="1072"/>
      <c r="M657" s="1072"/>
      <c r="N657" s="1072"/>
      <c r="O657" s="1072"/>
      <c r="P657" s="1072"/>
      <c r="Q657" s="1072"/>
      <c r="R657" s="1072"/>
      <c r="S657" s="1072"/>
      <c r="T657" s="1072"/>
      <c r="U657" s="1074">
        <f t="shared" si="27"/>
        <v>34.529553348404527</v>
      </c>
      <c r="V657" s="1088"/>
    </row>
    <row r="658" spans="1:22">
      <c r="A658" s="1070"/>
      <c r="B658" s="1075" t="s">
        <v>1953</v>
      </c>
      <c r="C658" s="1072">
        <v>89008.057986999993</v>
      </c>
      <c r="D658" s="1072">
        <v>30734.084867000001</v>
      </c>
      <c r="E658" s="1070"/>
      <c r="F658" s="1072"/>
      <c r="G658" s="1072"/>
      <c r="H658" s="1072"/>
      <c r="I658" s="1072"/>
      <c r="J658" s="1072"/>
      <c r="K658" s="1072"/>
      <c r="L658" s="1072"/>
      <c r="M658" s="1072"/>
      <c r="N658" s="1072"/>
      <c r="O658" s="1072"/>
      <c r="P658" s="1072"/>
      <c r="Q658" s="1072"/>
      <c r="R658" s="1072"/>
      <c r="S658" s="1072"/>
      <c r="T658" s="1072"/>
      <c r="U658" s="1074">
        <f t="shared" si="27"/>
        <v>34.529553348404527</v>
      </c>
      <c r="V658" s="1088"/>
    </row>
    <row r="659" spans="1:22">
      <c r="A659" s="1076" t="s">
        <v>397</v>
      </c>
      <c r="B659" s="1071" t="s">
        <v>398</v>
      </c>
      <c r="C659" s="1072">
        <v>3193.281246</v>
      </c>
      <c r="D659" s="1072">
        <v>988.37124600000004</v>
      </c>
      <c r="E659" s="1070"/>
      <c r="F659" s="1072"/>
      <c r="G659" s="1072"/>
      <c r="H659" s="1072"/>
      <c r="I659" s="1072"/>
      <c r="J659" s="1072"/>
      <c r="K659" s="1072"/>
      <c r="L659" s="1072"/>
      <c r="M659" s="1072"/>
      <c r="N659" s="1072"/>
      <c r="O659" s="1072"/>
      <c r="P659" s="1072"/>
      <c r="Q659" s="1072"/>
      <c r="R659" s="1072"/>
      <c r="S659" s="1072"/>
      <c r="T659" s="1072"/>
      <c r="U659" s="1074">
        <f t="shared" si="27"/>
        <v>30.9515877199374</v>
      </c>
      <c r="V659" s="1088"/>
    </row>
    <row r="660" spans="1:22" ht="25.5">
      <c r="A660" s="1070"/>
      <c r="B660" s="1071" t="s">
        <v>1954</v>
      </c>
      <c r="C660" s="1072">
        <v>2669.7912459999998</v>
      </c>
      <c r="D660" s="1072">
        <v>488.37124599999999</v>
      </c>
      <c r="E660" s="1070"/>
      <c r="F660" s="1072"/>
      <c r="G660" s="1072"/>
      <c r="H660" s="1072"/>
      <c r="I660" s="1072"/>
      <c r="J660" s="1072"/>
      <c r="K660" s="1072"/>
      <c r="L660" s="1072"/>
      <c r="M660" s="1072"/>
      <c r="N660" s="1072"/>
      <c r="O660" s="1072"/>
      <c r="P660" s="1072"/>
      <c r="Q660" s="1072"/>
      <c r="R660" s="1072"/>
      <c r="S660" s="1072"/>
      <c r="T660" s="1072"/>
      <c r="U660" s="1074">
        <f t="shared" si="27"/>
        <v>18.292488101146468</v>
      </c>
      <c r="V660" s="1088"/>
    </row>
    <row r="661" spans="1:22">
      <c r="A661" s="1089" t="s">
        <v>276</v>
      </c>
      <c r="B661" s="1090" t="s">
        <v>1966</v>
      </c>
      <c r="C661" s="1079">
        <v>2669.7912459999998</v>
      </c>
      <c r="D661" s="1079">
        <v>488.37124599999999</v>
      </c>
      <c r="E661" s="1080"/>
      <c r="F661" s="1079"/>
      <c r="G661" s="1079"/>
      <c r="H661" s="1079"/>
      <c r="I661" s="1079"/>
      <c r="J661" s="1079"/>
      <c r="K661" s="1079"/>
      <c r="L661" s="1079"/>
      <c r="M661" s="1079"/>
      <c r="N661" s="1079"/>
      <c r="O661" s="1079"/>
      <c r="P661" s="1079"/>
      <c r="Q661" s="1079"/>
      <c r="R661" s="1079"/>
      <c r="S661" s="1079"/>
      <c r="T661" s="1079"/>
      <c r="U661" s="1081">
        <f t="shared" si="27"/>
        <v>18.292488101146468</v>
      </c>
      <c r="V661" s="1088"/>
    </row>
    <row r="662" spans="1:22">
      <c r="A662" s="1082" t="s">
        <v>411</v>
      </c>
      <c r="B662" s="1083" t="s">
        <v>1992</v>
      </c>
      <c r="C662" s="1084">
        <v>488.37124599999999</v>
      </c>
      <c r="D662" s="1084">
        <v>488.37124599999999</v>
      </c>
      <c r="E662" s="1087" t="s">
        <v>4751</v>
      </c>
      <c r="F662" s="1084"/>
      <c r="G662" s="1084"/>
      <c r="H662" s="1084"/>
      <c r="I662" s="1084"/>
      <c r="J662" s="1084"/>
      <c r="K662" s="1084"/>
      <c r="L662" s="1084"/>
      <c r="M662" s="1084"/>
      <c r="N662" s="1084"/>
      <c r="O662" s="1084">
        <v>488.37124599999999</v>
      </c>
      <c r="P662" s="1084"/>
      <c r="Q662" s="1084">
        <v>488.37124599999999</v>
      </c>
      <c r="R662" s="1084"/>
      <c r="S662" s="1084"/>
      <c r="T662" s="1084"/>
      <c r="U662" s="1086">
        <f t="shared" si="27"/>
        <v>100</v>
      </c>
      <c r="V662" s="1088">
        <f>D662--F662-G662-H662-I662-J662-K662-L662-M662-N662-O662-R662-S662-T662</f>
        <v>0</v>
      </c>
    </row>
    <row r="663" spans="1:22" ht="25.5">
      <c r="A663" s="1082" t="s">
        <v>411</v>
      </c>
      <c r="B663" s="1083" t="s">
        <v>2206</v>
      </c>
      <c r="C663" s="1084">
        <v>2181.42</v>
      </c>
      <c r="D663" s="1084">
        <v>0</v>
      </c>
      <c r="E663" s="1087" t="s">
        <v>4458</v>
      </c>
      <c r="F663" s="1084"/>
      <c r="G663" s="1084"/>
      <c r="H663" s="1084"/>
      <c r="I663" s="1084"/>
      <c r="J663" s="1084"/>
      <c r="K663" s="1084"/>
      <c r="L663" s="1084"/>
      <c r="M663" s="1084"/>
      <c r="N663" s="1084"/>
      <c r="O663" s="1084">
        <v>0</v>
      </c>
      <c r="P663" s="1084"/>
      <c r="Q663" s="1084">
        <v>0</v>
      </c>
      <c r="R663" s="1084"/>
      <c r="S663" s="1084"/>
      <c r="T663" s="1084"/>
      <c r="U663" s="1086">
        <f t="shared" si="27"/>
        <v>0</v>
      </c>
      <c r="V663" s="1088">
        <f>D663--F663-G663-H663-I663-J663-K663-L663-M663-N663-O663-R663-S663-T663</f>
        <v>0</v>
      </c>
    </row>
    <row r="664" spans="1:22">
      <c r="A664" s="1070"/>
      <c r="B664" s="1071" t="s">
        <v>1971</v>
      </c>
      <c r="C664" s="1072">
        <v>523.49</v>
      </c>
      <c r="D664" s="1072">
        <v>500</v>
      </c>
      <c r="E664" s="1070"/>
      <c r="F664" s="1072"/>
      <c r="G664" s="1072"/>
      <c r="H664" s="1072"/>
      <c r="I664" s="1072"/>
      <c r="J664" s="1072"/>
      <c r="K664" s="1072"/>
      <c r="L664" s="1072"/>
      <c r="M664" s="1072"/>
      <c r="N664" s="1072"/>
      <c r="O664" s="1072"/>
      <c r="P664" s="1072"/>
      <c r="Q664" s="1072"/>
      <c r="R664" s="1072"/>
      <c r="S664" s="1072"/>
      <c r="T664" s="1072"/>
      <c r="U664" s="1074">
        <f t="shared" si="27"/>
        <v>95.512808267588682</v>
      </c>
      <c r="V664" s="1088"/>
    </row>
    <row r="665" spans="1:22">
      <c r="A665" s="1089" t="s">
        <v>1972</v>
      </c>
      <c r="B665" s="1090" t="s">
        <v>1973</v>
      </c>
      <c r="C665" s="1079">
        <v>523.49</v>
      </c>
      <c r="D665" s="1079">
        <v>500</v>
      </c>
      <c r="E665" s="1080"/>
      <c r="F665" s="1079"/>
      <c r="G665" s="1079"/>
      <c r="H665" s="1079"/>
      <c r="I665" s="1079"/>
      <c r="J665" s="1079"/>
      <c r="K665" s="1079"/>
      <c r="L665" s="1079"/>
      <c r="M665" s="1079"/>
      <c r="N665" s="1079"/>
      <c r="O665" s="1079"/>
      <c r="P665" s="1079"/>
      <c r="Q665" s="1079"/>
      <c r="R665" s="1079"/>
      <c r="S665" s="1079"/>
      <c r="T665" s="1079"/>
      <c r="U665" s="1081">
        <f t="shared" si="27"/>
        <v>95.512808267588682</v>
      </c>
      <c r="V665" s="1088"/>
    </row>
    <row r="666" spans="1:22">
      <c r="A666" s="1082" t="s">
        <v>411</v>
      </c>
      <c r="B666" s="1083" t="s">
        <v>2093</v>
      </c>
      <c r="C666" s="1084">
        <v>23.49</v>
      </c>
      <c r="D666" s="1084">
        <v>0</v>
      </c>
      <c r="E666" s="1085"/>
      <c r="F666" s="1084"/>
      <c r="G666" s="1084"/>
      <c r="H666" s="1084"/>
      <c r="I666" s="1084"/>
      <c r="J666" s="1084"/>
      <c r="K666" s="1084"/>
      <c r="L666" s="1084"/>
      <c r="M666" s="1084"/>
      <c r="N666" s="1084"/>
      <c r="O666" s="1084"/>
      <c r="P666" s="1084"/>
      <c r="Q666" s="1084"/>
      <c r="R666" s="1084"/>
      <c r="S666" s="1084"/>
      <c r="T666" s="1084"/>
      <c r="U666" s="1086">
        <f t="shared" si="27"/>
        <v>0</v>
      </c>
      <c r="V666" s="1088"/>
    </row>
    <row r="667" spans="1:22">
      <c r="A667" s="1082" t="s">
        <v>411</v>
      </c>
      <c r="B667" s="1083" t="s">
        <v>2207</v>
      </c>
      <c r="C667" s="1084">
        <v>23.49</v>
      </c>
      <c r="D667" s="1084">
        <v>0</v>
      </c>
      <c r="E667" s="1087" t="s">
        <v>4752</v>
      </c>
      <c r="F667" s="1084"/>
      <c r="G667" s="1084"/>
      <c r="H667" s="1084"/>
      <c r="I667" s="1084"/>
      <c r="J667" s="1084"/>
      <c r="K667" s="1084"/>
      <c r="L667" s="1084"/>
      <c r="M667" s="1084"/>
      <c r="N667" s="1084"/>
      <c r="O667" s="1084"/>
      <c r="P667" s="1084"/>
      <c r="Q667" s="1084"/>
      <c r="R667" s="1084"/>
      <c r="S667" s="1084"/>
      <c r="T667" s="1084">
        <v>0</v>
      </c>
      <c r="U667" s="1086">
        <f t="shared" si="27"/>
        <v>0</v>
      </c>
      <c r="V667" s="1088">
        <f>D667--F667-G667-H667-I667-J667-K667-L667-M667-N667-O667-R667-S667-T667</f>
        <v>0</v>
      </c>
    </row>
    <row r="668" spans="1:22">
      <c r="A668" s="1082" t="s">
        <v>411</v>
      </c>
      <c r="B668" s="1083" t="s">
        <v>2004</v>
      </c>
      <c r="C668" s="1084">
        <v>500</v>
      </c>
      <c r="D668" s="1084">
        <v>500</v>
      </c>
      <c r="E668" s="1085"/>
      <c r="F668" s="1084"/>
      <c r="G668" s="1084"/>
      <c r="H668" s="1084"/>
      <c r="I668" s="1084"/>
      <c r="J668" s="1084"/>
      <c r="K668" s="1084"/>
      <c r="L668" s="1084"/>
      <c r="M668" s="1084"/>
      <c r="N668" s="1084"/>
      <c r="O668" s="1084"/>
      <c r="P668" s="1084"/>
      <c r="Q668" s="1084"/>
      <c r="R668" s="1084"/>
      <c r="S668" s="1084"/>
      <c r="T668" s="1084"/>
      <c r="U668" s="1086">
        <f t="shared" si="27"/>
        <v>100</v>
      </c>
      <c r="V668" s="1088"/>
    </row>
    <row r="669" spans="1:22" ht="25.5">
      <c r="A669" s="1082" t="s">
        <v>411</v>
      </c>
      <c r="B669" s="1083" t="s">
        <v>2210</v>
      </c>
      <c r="C669" s="1084">
        <v>500</v>
      </c>
      <c r="D669" s="1084">
        <v>500</v>
      </c>
      <c r="E669" s="1087" t="s">
        <v>4753</v>
      </c>
      <c r="F669" s="1084"/>
      <c r="G669" s="1084"/>
      <c r="H669" s="1084"/>
      <c r="I669" s="1084"/>
      <c r="J669" s="1084"/>
      <c r="K669" s="1084"/>
      <c r="L669" s="1084"/>
      <c r="M669" s="1084"/>
      <c r="N669" s="1084"/>
      <c r="O669" s="1084"/>
      <c r="P669" s="1084"/>
      <c r="Q669" s="1084"/>
      <c r="R669" s="1084"/>
      <c r="S669" s="1084"/>
      <c r="T669" s="1084">
        <v>500</v>
      </c>
      <c r="U669" s="1086">
        <f t="shared" si="27"/>
        <v>100</v>
      </c>
      <c r="V669" s="1088">
        <f>D669--F669-G669-H669-I669-J669-K669-L669-M669-N669-O669-R669-S669-T669</f>
        <v>0</v>
      </c>
    </row>
    <row r="670" spans="1:22">
      <c r="A670" s="1076" t="s">
        <v>399</v>
      </c>
      <c r="B670" s="1071" t="s">
        <v>400</v>
      </c>
      <c r="C670" s="1072">
        <v>1975.722</v>
      </c>
      <c r="D670" s="1072">
        <v>1975.722</v>
      </c>
      <c r="E670" s="1070"/>
      <c r="F670" s="1072"/>
      <c r="G670" s="1072"/>
      <c r="H670" s="1072"/>
      <c r="I670" s="1072"/>
      <c r="J670" s="1072"/>
      <c r="K670" s="1072"/>
      <c r="L670" s="1072"/>
      <c r="M670" s="1072"/>
      <c r="N670" s="1072"/>
      <c r="O670" s="1072"/>
      <c r="P670" s="1072"/>
      <c r="Q670" s="1072"/>
      <c r="R670" s="1072"/>
      <c r="S670" s="1072"/>
      <c r="T670" s="1072"/>
      <c r="U670" s="1074">
        <f t="shared" si="27"/>
        <v>100</v>
      </c>
      <c r="V670" s="1088"/>
    </row>
    <row r="671" spans="1:22" ht="25.5">
      <c r="A671" s="1070"/>
      <c r="B671" s="1071" t="s">
        <v>1954</v>
      </c>
      <c r="C671" s="1072">
        <v>324</v>
      </c>
      <c r="D671" s="1072">
        <v>324</v>
      </c>
      <c r="E671" s="1070"/>
      <c r="F671" s="1072"/>
      <c r="G671" s="1072"/>
      <c r="H671" s="1072"/>
      <c r="I671" s="1072"/>
      <c r="J671" s="1072"/>
      <c r="K671" s="1072"/>
      <c r="L671" s="1072"/>
      <c r="M671" s="1072"/>
      <c r="N671" s="1072"/>
      <c r="O671" s="1072"/>
      <c r="P671" s="1072"/>
      <c r="Q671" s="1072"/>
      <c r="R671" s="1072"/>
      <c r="S671" s="1072"/>
      <c r="T671" s="1072"/>
      <c r="U671" s="1074">
        <f t="shared" si="27"/>
        <v>100</v>
      </c>
      <c r="V671" s="1088"/>
    </row>
    <row r="672" spans="1:22">
      <c r="A672" s="1089" t="s">
        <v>322</v>
      </c>
      <c r="B672" s="1090" t="s">
        <v>1967</v>
      </c>
      <c r="C672" s="1079">
        <v>324</v>
      </c>
      <c r="D672" s="1079">
        <v>324</v>
      </c>
      <c r="E672" s="1080"/>
      <c r="F672" s="1079"/>
      <c r="G672" s="1079"/>
      <c r="H672" s="1079"/>
      <c r="I672" s="1079"/>
      <c r="J672" s="1079"/>
      <c r="K672" s="1079"/>
      <c r="L672" s="1079"/>
      <c r="M672" s="1079"/>
      <c r="N672" s="1079"/>
      <c r="O672" s="1079"/>
      <c r="P672" s="1079"/>
      <c r="Q672" s="1079"/>
      <c r="R672" s="1079"/>
      <c r="S672" s="1079"/>
      <c r="T672" s="1079"/>
      <c r="U672" s="1081">
        <f t="shared" si="27"/>
        <v>100</v>
      </c>
      <c r="V672" s="1088"/>
    </row>
    <row r="673" spans="1:22" ht="25.5">
      <c r="A673" s="1082" t="s">
        <v>411</v>
      </c>
      <c r="B673" s="1083" t="s">
        <v>2025</v>
      </c>
      <c r="C673" s="1084">
        <v>324</v>
      </c>
      <c r="D673" s="1084">
        <v>324</v>
      </c>
      <c r="E673" s="1087" t="s">
        <v>4481</v>
      </c>
      <c r="F673" s="1084"/>
      <c r="G673" s="1084"/>
      <c r="H673" s="1084"/>
      <c r="I673" s="1084"/>
      <c r="J673" s="1084"/>
      <c r="K673" s="1084"/>
      <c r="L673" s="1084"/>
      <c r="M673" s="1084"/>
      <c r="N673" s="1084"/>
      <c r="O673" s="1084"/>
      <c r="P673" s="1084"/>
      <c r="Q673" s="1084"/>
      <c r="R673" s="1084">
        <v>324</v>
      </c>
      <c r="S673" s="1084"/>
      <c r="T673" s="1084"/>
      <c r="U673" s="1086">
        <f t="shared" si="27"/>
        <v>100</v>
      </c>
      <c r="V673" s="1088">
        <f>D673--F673-G673-H673-I673-J673-K673-L673-M673-N673-O673-R673-S673-T673</f>
        <v>0</v>
      </c>
    </row>
    <row r="674" spans="1:22">
      <c r="A674" s="1070"/>
      <c r="B674" s="1071" t="s">
        <v>1971</v>
      </c>
      <c r="C674" s="1072">
        <v>1651.722</v>
      </c>
      <c r="D674" s="1072">
        <v>1651.722</v>
      </c>
      <c r="E674" s="1070"/>
      <c r="F674" s="1072"/>
      <c r="G674" s="1072"/>
      <c r="H674" s="1072"/>
      <c r="I674" s="1072"/>
      <c r="J674" s="1072"/>
      <c r="K674" s="1072"/>
      <c r="L674" s="1072"/>
      <c r="M674" s="1072"/>
      <c r="N674" s="1072"/>
      <c r="O674" s="1072"/>
      <c r="P674" s="1072"/>
      <c r="Q674" s="1072"/>
      <c r="R674" s="1072"/>
      <c r="S674" s="1072"/>
      <c r="T674" s="1072"/>
      <c r="U674" s="1074">
        <f t="shared" si="27"/>
        <v>100</v>
      </c>
      <c r="V674" s="1088"/>
    </row>
    <row r="675" spans="1:22">
      <c r="A675" s="1089" t="s">
        <v>1972</v>
      </c>
      <c r="B675" s="1090" t="s">
        <v>1973</v>
      </c>
      <c r="C675" s="1079">
        <v>1651.722</v>
      </c>
      <c r="D675" s="1079">
        <v>1651.722</v>
      </c>
      <c r="E675" s="1080"/>
      <c r="F675" s="1079"/>
      <c r="G675" s="1079"/>
      <c r="H675" s="1079"/>
      <c r="I675" s="1079"/>
      <c r="J675" s="1079"/>
      <c r="K675" s="1079"/>
      <c r="L675" s="1079"/>
      <c r="M675" s="1079"/>
      <c r="N675" s="1079"/>
      <c r="O675" s="1079"/>
      <c r="P675" s="1079"/>
      <c r="Q675" s="1079"/>
      <c r="R675" s="1079"/>
      <c r="S675" s="1079"/>
      <c r="T675" s="1079"/>
      <c r="U675" s="1081">
        <f t="shared" si="27"/>
        <v>100</v>
      </c>
      <c r="V675" s="1088"/>
    </row>
    <row r="676" spans="1:22">
      <c r="A676" s="1082" t="s">
        <v>411</v>
      </c>
      <c r="B676" s="1083" t="s">
        <v>2166</v>
      </c>
      <c r="C676" s="1084">
        <v>1651.722</v>
      </c>
      <c r="D676" s="1084">
        <v>1651.722</v>
      </c>
      <c r="E676" s="1085"/>
      <c r="F676" s="1084"/>
      <c r="G676" s="1084"/>
      <c r="H676" s="1084"/>
      <c r="I676" s="1084"/>
      <c r="J676" s="1084"/>
      <c r="K676" s="1084"/>
      <c r="L676" s="1084"/>
      <c r="M676" s="1084"/>
      <c r="N676" s="1084"/>
      <c r="O676" s="1084"/>
      <c r="P676" s="1084"/>
      <c r="Q676" s="1084"/>
      <c r="R676" s="1084"/>
      <c r="S676" s="1084"/>
      <c r="T676" s="1084"/>
      <c r="U676" s="1086">
        <f t="shared" si="27"/>
        <v>100</v>
      </c>
      <c r="V676" s="1088"/>
    </row>
    <row r="677" spans="1:22">
      <c r="A677" s="1082" t="s">
        <v>411</v>
      </c>
      <c r="B677" s="1083" t="s">
        <v>2027</v>
      </c>
      <c r="C677" s="1084">
        <v>1651.722</v>
      </c>
      <c r="D677" s="1084">
        <v>1651.722</v>
      </c>
      <c r="E677" s="1087" t="s">
        <v>4478</v>
      </c>
      <c r="F677" s="1084"/>
      <c r="G677" s="1084"/>
      <c r="H677" s="1084"/>
      <c r="I677" s="1084"/>
      <c r="J677" s="1084"/>
      <c r="K677" s="1084"/>
      <c r="L677" s="1084"/>
      <c r="M677" s="1084"/>
      <c r="N677" s="1084"/>
      <c r="O677" s="1084"/>
      <c r="P677" s="1084"/>
      <c r="Q677" s="1084"/>
      <c r="R677" s="1084"/>
      <c r="S677" s="1084"/>
      <c r="T677" s="1084">
        <v>1651.722</v>
      </c>
      <c r="U677" s="1086">
        <f t="shared" si="27"/>
        <v>100</v>
      </c>
      <c r="V677" s="1088">
        <f>D677--F677-G677-H677-I677-J677-K677-L677-M677-N677-O677-R677-S677-T677</f>
        <v>0</v>
      </c>
    </row>
    <row r="678" spans="1:22">
      <c r="A678" s="1076" t="s">
        <v>1371</v>
      </c>
      <c r="B678" s="1071" t="s">
        <v>1374</v>
      </c>
      <c r="C678" s="1072">
        <v>871.26842199999999</v>
      </c>
      <c r="D678" s="1072">
        <v>3.9950000000000001</v>
      </c>
      <c r="E678" s="1070"/>
      <c r="F678" s="1072"/>
      <c r="G678" s="1072"/>
      <c r="H678" s="1072"/>
      <c r="I678" s="1072"/>
      <c r="J678" s="1072"/>
      <c r="K678" s="1072"/>
      <c r="L678" s="1072"/>
      <c r="M678" s="1072"/>
      <c r="N678" s="1072"/>
      <c r="O678" s="1072"/>
      <c r="P678" s="1072"/>
      <c r="Q678" s="1072"/>
      <c r="R678" s="1072"/>
      <c r="S678" s="1072"/>
      <c r="T678" s="1072"/>
      <c r="U678" s="1074">
        <f t="shared" si="27"/>
        <v>0.45852689012066594</v>
      </c>
      <c r="V678" s="1088"/>
    </row>
    <row r="679" spans="1:22" ht="25.5">
      <c r="A679" s="1070"/>
      <c r="B679" s="1071" t="s">
        <v>1954</v>
      </c>
      <c r="C679" s="1072">
        <v>871.26842199999999</v>
      </c>
      <c r="D679" s="1072">
        <v>3.9950000000000001</v>
      </c>
      <c r="E679" s="1070"/>
      <c r="F679" s="1072"/>
      <c r="G679" s="1072"/>
      <c r="H679" s="1072"/>
      <c r="I679" s="1072"/>
      <c r="J679" s="1072"/>
      <c r="K679" s="1072"/>
      <c r="L679" s="1072"/>
      <c r="M679" s="1072"/>
      <c r="N679" s="1072"/>
      <c r="O679" s="1072"/>
      <c r="P679" s="1072"/>
      <c r="Q679" s="1072"/>
      <c r="R679" s="1072"/>
      <c r="S679" s="1072"/>
      <c r="T679" s="1072"/>
      <c r="U679" s="1074">
        <f t="shared" si="27"/>
        <v>0.45852689012066594</v>
      </c>
      <c r="V679" s="1088"/>
    </row>
    <row r="680" spans="1:22">
      <c r="A680" s="1089" t="s">
        <v>276</v>
      </c>
      <c r="B680" s="1090" t="s">
        <v>1966</v>
      </c>
      <c r="C680" s="1079">
        <v>871.26842199999999</v>
      </c>
      <c r="D680" s="1079">
        <v>3.9950000000000001</v>
      </c>
      <c r="E680" s="1080"/>
      <c r="F680" s="1079"/>
      <c r="G680" s="1079"/>
      <c r="H680" s="1079"/>
      <c r="I680" s="1079"/>
      <c r="J680" s="1079"/>
      <c r="K680" s="1079"/>
      <c r="L680" s="1079"/>
      <c r="M680" s="1079"/>
      <c r="N680" s="1079"/>
      <c r="O680" s="1079"/>
      <c r="P680" s="1079"/>
      <c r="Q680" s="1079"/>
      <c r="R680" s="1079"/>
      <c r="S680" s="1079"/>
      <c r="T680" s="1079"/>
      <c r="U680" s="1081">
        <f t="shared" si="27"/>
        <v>0.45852689012066594</v>
      </c>
      <c r="V680" s="1088"/>
    </row>
    <row r="681" spans="1:22">
      <c r="A681" s="1082" t="s">
        <v>411</v>
      </c>
      <c r="B681" s="1083" t="s">
        <v>2211</v>
      </c>
      <c r="C681" s="1084">
        <v>3.9950000000000001</v>
      </c>
      <c r="D681" s="1084">
        <v>3.9950000000000001</v>
      </c>
      <c r="E681" s="1087" t="s">
        <v>4754</v>
      </c>
      <c r="F681" s="1084"/>
      <c r="G681" s="1084"/>
      <c r="H681" s="1084"/>
      <c r="I681" s="1084"/>
      <c r="J681" s="1084"/>
      <c r="K681" s="1084"/>
      <c r="L681" s="1084"/>
      <c r="M681" s="1084"/>
      <c r="N681" s="1084"/>
      <c r="O681" s="1084">
        <v>3.9950000000000001</v>
      </c>
      <c r="P681" s="1084">
        <v>3.9950000000000001</v>
      </c>
      <c r="Q681" s="1084"/>
      <c r="R681" s="1084"/>
      <c r="S681" s="1084"/>
      <c r="T681" s="1084"/>
      <c r="U681" s="1086">
        <f t="shared" si="27"/>
        <v>100</v>
      </c>
      <c r="V681" s="1088">
        <f>D681--F681-G681-H681-I681-J681-K681-L681-M681-N681-O681-R681-S681-T681</f>
        <v>0</v>
      </c>
    </row>
    <row r="682" spans="1:22">
      <c r="A682" s="1082" t="s">
        <v>411</v>
      </c>
      <c r="B682" s="1083" t="s">
        <v>2038</v>
      </c>
      <c r="C682" s="1084">
        <v>867.27342199999998</v>
      </c>
      <c r="D682" s="1084">
        <v>0</v>
      </c>
      <c r="E682" s="1087" t="s">
        <v>4500</v>
      </c>
      <c r="F682" s="1084"/>
      <c r="G682" s="1084"/>
      <c r="H682" s="1084"/>
      <c r="I682" s="1084"/>
      <c r="J682" s="1084"/>
      <c r="K682" s="1084"/>
      <c r="L682" s="1084"/>
      <c r="M682" s="1084"/>
      <c r="N682" s="1084"/>
      <c r="O682" s="1084">
        <v>0</v>
      </c>
      <c r="P682" s="1084">
        <v>0</v>
      </c>
      <c r="Q682" s="1084"/>
      <c r="R682" s="1084"/>
      <c r="S682" s="1084"/>
      <c r="T682" s="1084"/>
      <c r="U682" s="1086">
        <f t="shared" si="27"/>
        <v>0</v>
      </c>
      <c r="V682" s="1088">
        <f>D682--F682-G682-H682-I682-J682-K682-L682-M682-N682-O682-R682-S682-T682</f>
        <v>0</v>
      </c>
    </row>
    <row r="683" spans="1:22">
      <c r="A683" s="1076" t="s">
        <v>1367</v>
      </c>
      <c r="B683" s="1071" t="s">
        <v>1370</v>
      </c>
      <c r="C683" s="1072">
        <v>3510.7271000000001</v>
      </c>
      <c r="D683" s="1072">
        <v>2092.0749999999998</v>
      </c>
      <c r="E683" s="1070"/>
      <c r="F683" s="1072"/>
      <c r="G683" s="1072"/>
      <c r="H683" s="1072"/>
      <c r="I683" s="1072"/>
      <c r="J683" s="1072"/>
      <c r="K683" s="1072"/>
      <c r="L683" s="1072"/>
      <c r="M683" s="1072"/>
      <c r="N683" s="1072"/>
      <c r="O683" s="1072"/>
      <c r="P683" s="1072"/>
      <c r="Q683" s="1072"/>
      <c r="R683" s="1072"/>
      <c r="S683" s="1072"/>
      <c r="T683" s="1072"/>
      <c r="U683" s="1074">
        <f t="shared" si="27"/>
        <v>59.590932032284705</v>
      </c>
      <c r="V683" s="1088"/>
    </row>
    <row r="684" spans="1:22" ht="25.5">
      <c r="A684" s="1070"/>
      <c r="B684" s="1071" t="s">
        <v>1954</v>
      </c>
      <c r="C684" s="1072">
        <v>1776</v>
      </c>
      <c r="D684" s="1072">
        <v>1776</v>
      </c>
      <c r="E684" s="1070"/>
      <c r="F684" s="1072"/>
      <c r="G684" s="1072"/>
      <c r="H684" s="1072"/>
      <c r="I684" s="1072"/>
      <c r="J684" s="1072"/>
      <c r="K684" s="1072"/>
      <c r="L684" s="1072"/>
      <c r="M684" s="1072"/>
      <c r="N684" s="1072"/>
      <c r="O684" s="1072"/>
      <c r="P684" s="1072"/>
      <c r="Q684" s="1072"/>
      <c r="R684" s="1072"/>
      <c r="S684" s="1072"/>
      <c r="T684" s="1072"/>
      <c r="U684" s="1074">
        <f t="shared" si="27"/>
        <v>100</v>
      </c>
      <c r="V684" s="1088"/>
    </row>
    <row r="685" spans="1:22">
      <c r="A685" s="1089" t="s">
        <v>570</v>
      </c>
      <c r="B685" s="1090" t="s">
        <v>1958</v>
      </c>
      <c r="C685" s="1079">
        <v>1776</v>
      </c>
      <c r="D685" s="1079">
        <v>1776</v>
      </c>
      <c r="E685" s="1080"/>
      <c r="F685" s="1079"/>
      <c r="G685" s="1079"/>
      <c r="H685" s="1079"/>
      <c r="I685" s="1079"/>
      <c r="J685" s="1079"/>
      <c r="K685" s="1079"/>
      <c r="L685" s="1079"/>
      <c r="M685" s="1079"/>
      <c r="N685" s="1079"/>
      <c r="O685" s="1079"/>
      <c r="P685" s="1079"/>
      <c r="Q685" s="1079"/>
      <c r="R685" s="1079"/>
      <c r="S685" s="1079"/>
      <c r="T685" s="1079"/>
      <c r="U685" s="1081">
        <f t="shared" si="27"/>
        <v>100</v>
      </c>
      <c r="V685" s="1088"/>
    </row>
    <row r="686" spans="1:22">
      <c r="A686" s="1082" t="s">
        <v>411</v>
      </c>
      <c r="B686" s="1083" t="s">
        <v>2052</v>
      </c>
      <c r="C686" s="1084">
        <v>1776</v>
      </c>
      <c r="D686" s="1084">
        <v>1776</v>
      </c>
      <c r="E686" s="1087" t="s">
        <v>4534</v>
      </c>
      <c r="F686" s="1084">
        <v>1776</v>
      </c>
      <c r="G686" s="1084"/>
      <c r="H686" s="1084"/>
      <c r="I686" s="1084"/>
      <c r="J686" s="1084"/>
      <c r="K686" s="1084"/>
      <c r="L686" s="1084"/>
      <c r="M686" s="1084"/>
      <c r="N686" s="1084"/>
      <c r="O686" s="1084"/>
      <c r="P686" s="1084"/>
      <c r="Q686" s="1084"/>
      <c r="R686" s="1084"/>
      <c r="S686" s="1084"/>
      <c r="T686" s="1084"/>
      <c r="U686" s="1086">
        <f t="shared" si="27"/>
        <v>100</v>
      </c>
      <c r="V686" s="1088">
        <f>D686-F686-G686-H686-I686-J686-K686-L686-M686-N686-O686-R686-S686-T686</f>
        <v>0</v>
      </c>
    </row>
    <row r="687" spans="1:22">
      <c r="A687" s="1070"/>
      <c r="B687" s="1071" t="s">
        <v>1971</v>
      </c>
      <c r="C687" s="1072">
        <v>1420.0671</v>
      </c>
      <c r="D687" s="1072">
        <v>316.07499999999999</v>
      </c>
      <c r="E687" s="1070"/>
      <c r="F687" s="1072"/>
      <c r="G687" s="1072"/>
      <c r="H687" s="1072"/>
      <c r="I687" s="1072"/>
      <c r="J687" s="1072"/>
      <c r="K687" s="1072"/>
      <c r="L687" s="1072"/>
      <c r="M687" s="1072"/>
      <c r="N687" s="1072"/>
      <c r="O687" s="1072"/>
      <c r="P687" s="1072"/>
      <c r="Q687" s="1072"/>
      <c r="R687" s="1072"/>
      <c r="S687" s="1072"/>
      <c r="T687" s="1072"/>
      <c r="U687" s="1074">
        <f t="shared" si="27"/>
        <v>22.25775105979147</v>
      </c>
      <c r="V687" s="1088"/>
    </row>
    <row r="688" spans="1:22">
      <c r="A688" s="1089" t="s">
        <v>1972</v>
      </c>
      <c r="B688" s="1090" t="s">
        <v>1973</v>
      </c>
      <c r="C688" s="1079">
        <v>1420.0671</v>
      </c>
      <c r="D688" s="1079">
        <v>316.07499999999999</v>
      </c>
      <c r="E688" s="1080"/>
      <c r="F688" s="1079"/>
      <c r="G688" s="1079"/>
      <c r="H688" s="1079"/>
      <c r="I688" s="1079"/>
      <c r="J688" s="1079"/>
      <c r="K688" s="1079"/>
      <c r="L688" s="1079"/>
      <c r="M688" s="1079"/>
      <c r="N688" s="1079"/>
      <c r="O688" s="1079"/>
      <c r="P688" s="1079"/>
      <c r="Q688" s="1079"/>
      <c r="R688" s="1079"/>
      <c r="S688" s="1079"/>
      <c r="T688" s="1079"/>
      <c r="U688" s="1081">
        <f t="shared" si="27"/>
        <v>22.25775105979147</v>
      </c>
      <c r="V688" s="1088"/>
    </row>
    <row r="689" spans="1:22">
      <c r="A689" s="1082" t="s">
        <v>411</v>
      </c>
      <c r="B689" s="1083" t="s">
        <v>2003</v>
      </c>
      <c r="C689" s="1084">
        <v>1420.0671</v>
      </c>
      <c r="D689" s="1084">
        <v>316.07499999999999</v>
      </c>
      <c r="E689" s="1085"/>
      <c r="F689" s="1084"/>
      <c r="G689" s="1084"/>
      <c r="H689" s="1084"/>
      <c r="I689" s="1084"/>
      <c r="J689" s="1084"/>
      <c r="K689" s="1084"/>
      <c r="L689" s="1084"/>
      <c r="M689" s="1084"/>
      <c r="N689" s="1084"/>
      <c r="O689" s="1084"/>
      <c r="P689" s="1084"/>
      <c r="Q689" s="1084"/>
      <c r="R689" s="1084"/>
      <c r="S689" s="1084"/>
      <c r="T689" s="1084"/>
      <c r="U689" s="1086">
        <f t="shared" si="27"/>
        <v>22.25775105979147</v>
      </c>
      <c r="V689" s="1088"/>
    </row>
    <row r="690" spans="1:22">
      <c r="A690" s="1082" t="s">
        <v>411</v>
      </c>
      <c r="B690" s="1083" t="s">
        <v>2212</v>
      </c>
      <c r="C690" s="1084">
        <v>223.5009</v>
      </c>
      <c r="D690" s="1084">
        <v>0</v>
      </c>
      <c r="E690" s="1087" t="s">
        <v>4755</v>
      </c>
      <c r="F690" s="1084"/>
      <c r="G690" s="1084"/>
      <c r="H690" s="1084"/>
      <c r="I690" s="1084"/>
      <c r="J690" s="1084"/>
      <c r="K690" s="1084"/>
      <c r="L690" s="1084"/>
      <c r="M690" s="1084"/>
      <c r="N690" s="1084"/>
      <c r="O690" s="1084"/>
      <c r="P690" s="1084"/>
      <c r="Q690" s="1084"/>
      <c r="R690" s="1084"/>
      <c r="S690" s="1084"/>
      <c r="T690" s="1084">
        <v>0</v>
      </c>
      <c r="U690" s="1086">
        <f t="shared" si="27"/>
        <v>0</v>
      </c>
      <c r="V690" s="1088">
        <f t="shared" ref="V690:V695" si="28">D690--F690-G690-H690-I690-J690-K690-L690-M690-N690-O690-R690-S690-T690</f>
        <v>0</v>
      </c>
    </row>
    <row r="691" spans="1:22">
      <c r="A691" s="1082" t="s">
        <v>411</v>
      </c>
      <c r="B691" s="1083" t="s">
        <v>2213</v>
      </c>
      <c r="C691" s="1084">
        <v>863.49120000000005</v>
      </c>
      <c r="D691" s="1084">
        <v>0</v>
      </c>
      <c r="E691" s="1087" t="s">
        <v>4756</v>
      </c>
      <c r="F691" s="1084"/>
      <c r="G691" s="1084"/>
      <c r="H691" s="1084"/>
      <c r="I691" s="1084"/>
      <c r="J691" s="1084"/>
      <c r="K691" s="1084"/>
      <c r="L691" s="1084"/>
      <c r="M691" s="1084"/>
      <c r="N691" s="1084"/>
      <c r="O691" s="1084"/>
      <c r="P691" s="1084"/>
      <c r="Q691" s="1084"/>
      <c r="R691" s="1084"/>
      <c r="S691" s="1084"/>
      <c r="T691" s="1084">
        <v>0</v>
      </c>
      <c r="U691" s="1086">
        <f t="shared" si="27"/>
        <v>0</v>
      </c>
      <c r="V691" s="1088">
        <f t="shared" si="28"/>
        <v>0</v>
      </c>
    </row>
    <row r="692" spans="1:22">
      <c r="A692" s="1082" t="s">
        <v>411</v>
      </c>
      <c r="B692" s="1083" t="s">
        <v>2214</v>
      </c>
      <c r="C692" s="1084">
        <v>17</v>
      </c>
      <c r="D692" s="1084">
        <v>0</v>
      </c>
      <c r="E692" s="1087" t="s">
        <v>4757</v>
      </c>
      <c r="F692" s="1084"/>
      <c r="G692" s="1084"/>
      <c r="H692" s="1084"/>
      <c r="I692" s="1084"/>
      <c r="J692" s="1084"/>
      <c r="K692" s="1084"/>
      <c r="L692" s="1084"/>
      <c r="M692" s="1084"/>
      <c r="N692" s="1084"/>
      <c r="O692" s="1084"/>
      <c r="P692" s="1084"/>
      <c r="Q692" s="1084"/>
      <c r="R692" s="1084"/>
      <c r="S692" s="1084"/>
      <c r="T692" s="1084">
        <v>0</v>
      </c>
      <c r="U692" s="1086">
        <f t="shared" si="27"/>
        <v>0</v>
      </c>
      <c r="V692" s="1088">
        <f t="shared" si="28"/>
        <v>0</v>
      </c>
    </row>
    <row r="693" spans="1:22">
      <c r="A693" s="1082" t="s">
        <v>411</v>
      </c>
      <c r="B693" s="1083" t="s">
        <v>2215</v>
      </c>
      <c r="C693" s="1084">
        <v>55.241999999999997</v>
      </c>
      <c r="D693" s="1084">
        <v>55.241999999999997</v>
      </c>
      <c r="E693" s="1087" t="s">
        <v>4758</v>
      </c>
      <c r="F693" s="1084"/>
      <c r="G693" s="1084"/>
      <c r="H693" s="1084"/>
      <c r="I693" s="1084"/>
      <c r="J693" s="1084"/>
      <c r="K693" s="1084"/>
      <c r="L693" s="1084"/>
      <c r="M693" s="1084"/>
      <c r="N693" s="1084"/>
      <c r="O693" s="1084"/>
      <c r="P693" s="1084"/>
      <c r="Q693" s="1084"/>
      <c r="R693" s="1084"/>
      <c r="S693" s="1084"/>
      <c r="T693" s="1084">
        <v>55.241999999999997</v>
      </c>
      <c r="U693" s="1086">
        <f t="shared" si="27"/>
        <v>100</v>
      </c>
      <c r="V693" s="1088">
        <f t="shared" si="28"/>
        <v>0</v>
      </c>
    </row>
    <row r="694" spans="1:22">
      <c r="A694" s="1082" t="s">
        <v>411</v>
      </c>
      <c r="B694" s="1083" t="s">
        <v>2216</v>
      </c>
      <c r="C694" s="1084">
        <v>187.84700000000001</v>
      </c>
      <c r="D694" s="1084">
        <v>187.84700000000001</v>
      </c>
      <c r="E694" s="1087" t="s">
        <v>4759</v>
      </c>
      <c r="F694" s="1084"/>
      <c r="G694" s="1084"/>
      <c r="H694" s="1084"/>
      <c r="I694" s="1084"/>
      <c r="J694" s="1084"/>
      <c r="K694" s="1084"/>
      <c r="L694" s="1084"/>
      <c r="M694" s="1084"/>
      <c r="N694" s="1084"/>
      <c r="O694" s="1084"/>
      <c r="P694" s="1084"/>
      <c r="Q694" s="1084"/>
      <c r="R694" s="1084"/>
      <c r="S694" s="1084"/>
      <c r="T694" s="1084">
        <v>187.84700000000001</v>
      </c>
      <c r="U694" s="1086">
        <f t="shared" si="27"/>
        <v>100</v>
      </c>
      <c r="V694" s="1088">
        <f t="shared" si="28"/>
        <v>0</v>
      </c>
    </row>
    <row r="695" spans="1:22">
      <c r="A695" s="1082" t="s">
        <v>411</v>
      </c>
      <c r="B695" s="1083" t="s">
        <v>2217</v>
      </c>
      <c r="C695" s="1084">
        <v>72.986000000000004</v>
      </c>
      <c r="D695" s="1084">
        <v>72.986000000000004</v>
      </c>
      <c r="E695" s="1087" t="s">
        <v>4760</v>
      </c>
      <c r="F695" s="1084"/>
      <c r="G695" s="1084"/>
      <c r="H695" s="1084"/>
      <c r="I695" s="1084"/>
      <c r="J695" s="1084"/>
      <c r="K695" s="1084"/>
      <c r="L695" s="1084"/>
      <c r="M695" s="1084"/>
      <c r="N695" s="1084"/>
      <c r="O695" s="1084"/>
      <c r="P695" s="1084"/>
      <c r="Q695" s="1084"/>
      <c r="R695" s="1084"/>
      <c r="S695" s="1084"/>
      <c r="T695" s="1084">
        <v>72.986000000000004</v>
      </c>
      <c r="U695" s="1086">
        <f t="shared" si="27"/>
        <v>100</v>
      </c>
      <c r="V695" s="1088">
        <f t="shared" si="28"/>
        <v>0</v>
      </c>
    </row>
    <row r="696" spans="1:22">
      <c r="A696" s="1070"/>
      <c r="B696" s="1071" t="s">
        <v>1976</v>
      </c>
      <c r="C696" s="1072">
        <v>314.66000000000003</v>
      </c>
      <c r="D696" s="1072">
        <v>0</v>
      </c>
      <c r="E696" s="1070"/>
      <c r="F696" s="1072"/>
      <c r="G696" s="1072"/>
      <c r="H696" s="1072"/>
      <c r="I696" s="1072"/>
      <c r="J696" s="1072"/>
      <c r="K696" s="1072"/>
      <c r="L696" s="1072"/>
      <c r="M696" s="1072"/>
      <c r="N696" s="1072"/>
      <c r="O696" s="1072"/>
      <c r="P696" s="1072"/>
      <c r="Q696" s="1072"/>
      <c r="R696" s="1072"/>
      <c r="S696" s="1072"/>
      <c r="T696" s="1072"/>
      <c r="U696" s="1074">
        <f t="shared" si="27"/>
        <v>0</v>
      </c>
      <c r="V696" s="1088"/>
    </row>
    <row r="697" spans="1:22">
      <c r="A697" s="1077"/>
      <c r="B697" s="1078" t="s">
        <v>1979</v>
      </c>
      <c r="C697" s="1079">
        <v>314.66000000000003</v>
      </c>
      <c r="D697" s="1079">
        <v>0</v>
      </c>
      <c r="E697" s="1080"/>
      <c r="F697" s="1079"/>
      <c r="G697" s="1079"/>
      <c r="H697" s="1079"/>
      <c r="I697" s="1079"/>
      <c r="J697" s="1079"/>
      <c r="K697" s="1079"/>
      <c r="L697" s="1079"/>
      <c r="M697" s="1079"/>
      <c r="N697" s="1079"/>
      <c r="O697" s="1079"/>
      <c r="P697" s="1079"/>
      <c r="Q697" s="1079"/>
      <c r="R697" s="1079"/>
      <c r="S697" s="1079"/>
      <c r="T697" s="1079"/>
      <c r="U697" s="1081">
        <f t="shared" si="27"/>
        <v>0</v>
      </c>
      <c r="V697" s="1088"/>
    </row>
    <row r="698" spans="1:22">
      <c r="A698" s="1082" t="s">
        <v>411</v>
      </c>
      <c r="B698" s="1083" t="s">
        <v>1987</v>
      </c>
      <c r="C698" s="1084">
        <v>314.66000000000003</v>
      </c>
      <c r="D698" s="1084">
        <v>0</v>
      </c>
      <c r="E698" s="1085"/>
      <c r="F698" s="1084"/>
      <c r="G698" s="1084"/>
      <c r="H698" s="1084"/>
      <c r="I698" s="1084"/>
      <c r="J698" s="1084"/>
      <c r="K698" s="1084"/>
      <c r="L698" s="1084"/>
      <c r="M698" s="1084"/>
      <c r="N698" s="1084"/>
      <c r="O698" s="1084"/>
      <c r="P698" s="1084"/>
      <c r="Q698" s="1084"/>
      <c r="R698" s="1084"/>
      <c r="S698" s="1084"/>
      <c r="T698" s="1084"/>
      <c r="U698" s="1086">
        <f t="shared" si="27"/>
        <v>0</v>
      </c>
      <c r="V698" s="1088"/>
    </row>
    <row r="699" spans="1:22" ht="25.5">
      <c r="A699" s="1082" t="s">
        <v>411</v>
      </c>
      <c r="B699" s="1083" t="s">
        <v>2065</v>
      </c>
      <c r="C699" s="1084">
        <v>314.66000000000003</v>
      </c>
      <c r="D699" s="1084">
        <v>0</v>
      </c>
      <c r="E699" s="1087" t="s">
        <v>4761</v>
      </c>
      <c r="F699" s="1084"/>
      <c r="G699" s="1084"/>
      <c r="H699" s="1084"/>
      <c r="I699" s="1084"/>
      <c r="J699" s="1084"/>
      <c r="K699" s="1084"/>
      <c r="L699" s="1084"/>
      <c r="M699" s="1084"/>
      <c r="N699" s="1084"/>
      <c r="O699" s="1084"/>
      <c r="P699" s="1084"/>
      <c r="Q699" s="1084"/>
      <c r="R699" s="1084"/>
      <c r="S699" s="1084"/>
      <c r="T699" s="1084">
        <v>0</v>
      </c>
      <c r="U699" s="1086">
        <f t="shared" si="27"/>
        <v>0</v>
      </c>
      <c r="V699" s="1088">
        <f>D699--F699-G699-H699-I699-J699-K699-L699-M699-N699-O699-R699-S699-T699</f>
        <v>0</v>
      </c>
    </row>
    <row r="700" spans="1:22">
      <c r="A700" s="1076" t="s">
        <v>491</v>
      </c>
      <c r="B700" s="1071" t="s">
        <v>492</v>
      </c>
      <c r="C700" s="1072">
        <v>1842.6320000000001</v>
      </c>
      <c r="D700" s="1072">
        <v>0</v>
      </c>
      <c r="E700" s="1070"/>
      <c r="F700" s="1072"/>
      <c r="G700" s="1072"/>
      <c r="H700" s="1072"/>
      <c r="I700" s="1072"/>
      <c r="J700" s="1072"/>
      <c r="K700" s="1072"/>
      <c r="L700" s="1072"/>
      <c r="M700" s="1072"/>
      <c r="N700" s="1072"/>
      <c r="O700" s="1072"/>
      <c r="P700" s="1072"/>
      <c r="Q700" s="1072"/>
      <c r="R700" s="1072"/>
      <c r="S700" s="1072"/>
      <c r="T700" s="1072">
        <v>0</v>
      </c>
      <c r="U700" s="1074">
        <f t="shared" si="27"/>
        <v>0</v>
      </c>
      <c r="V700" s="1088"/>
    </row>
    <row r="701" spans="1:22" ht="25.5">
      <c r="A701" s="1070"/>
      <c r="B701" s="1071" t="s">
        <v>1954</v>
      </c>
      <c r="C701" s="1072">
        <v>1792</v>
      </c>
      <c r="D701" s="1072">
        <v>0</v>
      </c>
      <c r="E701" s="1070"/>
      <c r="F701" s="1072"/>
      <c r="G701" s="1072"/>
      <c r="H701" s="1072"/>
      <c r="I701" s="1072"/>
      <c r="J701" s="1072"/>
      <c r="K701" s="1072"/>
      <c r="L701" s="1072"/>
      <c r="M701" s="1072"/>
      <c r="N701" s="1072"/>
      <c r="O701" s="1072"/>
      <c r="P701" s="1072"/>
      <c r="Q701" s="1072"/>
      <c r="R701" s="1072"/>
      <c r="S701" s="1072"/>
      <c r="T701" s="1072">
        <v>0</v>
      </c>
      <c r="U701" s="1074">
        <f t="shared" si="27"/>
        <v>0</v>
      </c>
      <c r="V701" s="1088"/>
    </row>
    <row r="702" spans="1:22">
      <c r="A702" s="1089" t="s">
        <v>1247</v>
      </c>
      <c r="B702" s="1090" t="s">
        <v>1961</v>
      </c>
      <c r="C702" s="1079">
        <v>1540</v>
      </c>
      <c r="D702" s="1079">
        <v>0</v>
      </c>
      <c r="E702" s="1080"/>
      <c r="F702" s="1079"/>
      <c r="G702" s="1079"/>
      <c r="H702" s="1079"/>
      <c r="I702" s="1079"/>
      <c r="J702" s="1079"/>
      <c r="K702" s="1079"/>
      <c r="L702" s="1079"/>
      <c r="M702" s="1079"/>
      <c r="N702" s="1079"/>
      <c r="O702" s="1079"/>
      <c r="P702" s="1079"/>
      <c r="Q702" s="1079"/>
      <c r="R702" s="1079"/>
      <c r="S702" s="1079"/>
      <c r="T702" s="1079"/>
      <c r="U702" s="1081">
        <f t="shared" si="27"/>
        <v>0</v>
      </c>
      <c r="V702" s="1088"/>
    </row>
    <row r="703" spans="1:22">
      <c r="A703" s="1082" t="s">
        <v>411</v>
      </c>
      <c r="B703" s="1083" t="s">
        <v>2071</v>
      </c>
      <c r="C703" s="1084">
        <v>1540</v>
      </c>
      <c r="D703" s="1084">
        <v>0</v>
      </c>
      <c r="E703" s="1087" t="s">
        <v>4556</v>
      </c>
      <c r="F703" s="1084"/>
      <c r="G703" s="1084"/>
      <c r="H703" s="1084"/>
      <c r="I703" s="1084"/>
      <c r="J703" s="1084">
        <v>0</v>
      </c>
      <c r="K703" s="1084"/>
      <c r="L703" s="1084"/>
      <c r="M703" s="1084"/>
      <c r="N703" s="1084"/>
      <c r="O703" s="1084"/>
      <c r="P703" s="1084"/>
      <c r="Q703" s="1084"/>
      <c r="R703" s="1084"/>
      <c r="S703" s="1084"/>
      <c r="T703" s="1084"/>
      <c r="U703" s="1086">
        <f t="shared" si="27"/>
        <v>0</v>
      </c>
      <c r="V703" s="1088">
        <f>D703--F703-G703-H703-I703-J703-K703-L703-M703-N703-O703-R703-S703-T703</f>
        <v>0</v>
      </c>
    </row>
    <row r="704" spans="1:22">
      <c r="A704" s="1089" t="s">
        <v>276</v>
      </c>
      <c r="B704" s="1090" t="s">
        <v>1966</v>
      </c>
      <c r="C704" s="1079">
        <v>252</v>
      </c>
      <c r="D704" s="1079">
        <v>0</v>
      </c>
      <c r="E704" s="1080"/>
      <c r="F704" s="1079"/>
      <c r="G704" s="1079"/>
      <c r="H704" s="1079"/>
      <c r="I704" s="1079"/>
      <c r="J704" s="1079"/>
      <c r="K704" s="1079"/>
      <c r="L704" s="1079"/>
      <c r="M704" s="1079"/>
      <c r="N704" s="1079"/>
      <c r="O704" s="1079"/>
      <c r="P704" s="1079"/>
      <c r="Q704" s="1079"/>
      <c r="R704" s="1079"/>
      <c r="S704" s="1079"/>
      <c r="T704" s="1079"/>
      <c r="U704" s="1081">
        <f t="shared" si="27"/>
        <v>0</v>
      </c>
      <c r="V704" s="1088"/>
    </row>
    <row r="705" spans="1:22">
      <c r="A705" s="1082" t="s">
        <v>411</v>
      </c>
      <c r="B705" s="1083" t="s">
        <v>2218</v>
      </c>
      <c r="C705" s="1084">
        <v>252</v>
      </c>
      <c r="D705" s="1084">
        <v>0</v>
      </c>
      <c r="E705" s="1087" t="s">
        <v>4762</v>
      </c>
      <c r="F705" s="1084"/>
      <c r="G705" s="1084"/>
      <c r="H705" s="1084"/>
      <c r="I705" s="1084"/>
      <c r="J705" s="1084"/>
      <c r="K705" s="1084"/>
      <c r="L705" s="1084"/>
      <c r="M705" s="1084"/>
      <c r="N705" s="1084"/>
      <c r="O705" s="1084">
        <v>0</v>
      </c>
      <c r="P705" s="1084"/>
      <c r="Q705" s="1084">
        <v>0</v>
      </c>
      <c r="R705" s="1084"/>
      <c r="S705" s="1084"/>
      <c r="T705" s="1084"/>
      <c r="U705" s="1086">
        <f t="shared" si="27"/>
        <v>0</v>
      </c>
      <c r="V705" s="1088">
        <f>D705--F705-G705-H705-I705-J705-K705-L705-M705-N705-O705-R705-S705-T705</f>
        <v>0</v>
      </c>
    </row>
    <row r="706" spans="1:22">
      <c r="A706" s="1070"/>
      <c r="B706" s="1071" t="s">
        <v>1971</v>
      </c>
      <c r="C706" s="1072">
        <v>50.631999999999998</v>
      </c>
      <c r="D706" s="1072">
        <v>0</v>
      </c>
      <c r="E706" s="1070"/>
      <c r="F706" s="1072"/>
      <c r="G706" s="1072"/>
      <c r="H706" s="1072"/>
      <c r="I706" s="1072"/>
      <c r="J706" s="1072"/>
      <c r="K706" s="1072"/>
      <c r="L706" s="1072"/>
      <c r="M706" s="1072"/>
      <c r="N706" s="1072"/>
      <c r="O706" s="1072"/>
      <c r="P706" s="1072"/>
      <c r="Q706" s="1072"/>
      <c r="R706" s="1072"/>
      <c r="S706" s="1072"/>
      <c r="T706" s="1072"/>
      <c r="U706" s="1074">
        <f t="shared" si="27"/>
        <v>0</v>
      </c>
      <c r="V706" s="1088"/>
    </row>
    <row r="707" spans="1:22">
      <c r="A707" s="1089" t="s">
        <v>1972</v>
      </c>
      <c r="B707" s="1090" t="s">
        <v>1973</v>
      </c>
      <c r="C707" s="1079">
        <v>50.631999999999998</v>
      </c>
      <c r="D707" s="1079">
        <v>0</v>
      </c>
      <c r="E707" s="1080"/>
      <c r="F707" s="1079"/>
      <c r="G707" s="1079"/>
      <c r="H707" s="1079"/>
      <c r="I707" s="1079"/>
      <c r="J707" s="1079"/>
      <c r="K707" s="1079"/>
      <c r="L707" s="1079"/>
      <c r="M707" s="1079"/>
      <c r="N707" s="1079"/>
      <c r="O707" s="1079"/>
      <c r="P707" s="1079"/>
      <c r="Q707" s="1079"/>
      <c r="R707" s="1079"/>
      <c r="S707" s="1079"/>
      <c r="T707" s="1079"/>
      <c r="U707" s="1081">
        <f t="shared" si="27"/>
        <v>0</v>
      </c>
      <c r="V707" s="1088"/>
    </row>
    <row r="708" spans="1:22">
      <c r="A708" s="1082" t="s">
        <v>411</v>
      </c>
      <c r="B708" s="1083" t="s">
        <v>2003</v>
      </c>
      <c r="C708" s="1084">
        <v>50.631999999999998</v>
      </c>
      <c r="D708" s="1084">
        <v>0</v>
      </c>
      <c r="E708" s="1085"/>
      <c r="F708" s="1084"/>
      <c r="G708" s="1084"/>
      <c r="H708" s="1084"/>
      <c r="I708" s="1084"/>
      <c r="J708" s="1084"/>
      <c r="K708" s="1084"/>
      <c r="L708" s="1084"/>
      <c r="M708" s="1084"/>
      <c r="N708" s="1084"/>
      <c r="O708" s="1084"/>
      <c r="P708" s="1084"/>
      <c r="Q708" s="1084"/>
      <c r="R708" s="1084"/>
      <c r="S708" s="1084"/>
      <c r="T708" s="1084"/>
      <c r="U708" s="1086">
        <f t="shared" si="27"/>
        <v>0</v>
      </c>
      <c r="V708" s="1088"/>
    </row>
    <row r="709" spans="1:22">
      <c r="A709" s="1082" t="s">
        <v>411</v>
      </c>
      <c r="B709" s="1083" t="s">
        <v>2219</v>
      </c>
      <c r="C709" s="1084">
        <v>50.631999999999998</v>
      </c>
      <c r="D709" s="1084">
        <v>0</v>
      </c>
      <c r="E709" s="1087" t="s">
        <v>4763</v>
      </c>
      <c r="F709" s="1084"/>
      <c r="G709" s="1084"/>
      <c r="H709" s="1084"/>
      <c r="I709" s="1084"/>
      <c r="J709" s="1084"/>
      <c r="K709" s="1084"/>
      <c r="L709" s="1084"/>
      <c r="M709" s="1084"/>
      <c r="N709" s="1084"/>
      <c r="O709" s="1084"/>
      <c r="P709" s="1084"/>
      <c r="Q709" s="1084"/>
      <c r="R709" s="1084"/>
      <c r="S709" s="1084"/>
      <c r="T709" s="1084"/>
      <c r="U709" s="1086">
        <f t="shared" si="27"/>
        <v>0</v>
      </c>
      <c r="V709" s="1088">
        <f>D709--F709-G709-H709-I709-J709-K709-L709-M709-N709-O709-R709-S709-T709</f>
        <v>0</v>
      </c>
    </row>
    <row r="710" spans="1:22">
      <c r="A710" s="1076" t="s">
        <v>996</v>
      </c>
      <c r="B710" s="1071" t="s">
        <v>997</v>
      </c>
      <c r="C710" s="1072">
        <v>522.09900000000005</v>
      </c>
      <c r="D710" s="1072">
        <v>522.09900000000005</v>
      </c>
      <c r="E710" s="1070"/>
      <c r="F710" s="1072"/>
      <c r="G710" s="1072"/>
      <c r="H710" s="1072"/>
      <c r="I710" s="1072"/>
      <c r="J710" s="1072"/>
      <c r="K710" s="1072"/>
      <c r="L710" s="1072"/>
      <c r="M710" s="1072"/>
      <c r="N710" s="1072"/>
      <c r="O710" s="1072"/>
      <c r="P710" s="1072"/>
      <c r="Q710" s="1072"/>
      <c r="R710" s="1072"/>
      <c r="S710" s="1072"/>
      <c r="T710" s="1072"/>
      <c r="U710" s="1074">
        <f t="shared" si="27"/>
        <v>100</v>
      </c>
      <c r="V710" s="1088"/>
    </row>
    <row r="711" spans="1:22" ht="25.5">
      <c r="A711" s="1070"/>
      <c r="B711" s="1071" t="s">
        <v>1954</v>
      </c>
      <c r="C711" s="1072">
        <v>152.09899999999999</v>
      </c>
      <c r="D711" s="1072">
        <v>152.09899999999999</v>
      </c>
      <c r="E711" s="1070"/>
      <c r="F711" s="1072"/>
      <c r="G711" s="1072"/>
      <c r="H711" s="1072"/>
      <c r="I711" s="1072"/>
      <c r="J711" s="1072"/>
      <c r="K711" s="1072"/>
      <c r="L711" s="1072"/>
      <c r="M711" s="1072"/>
      <c r="N711" s="1072"/>
      <c r="O711" s="1072"/>
      <c r="P711" s="1072"/>
      <c r="Q711" s="1072"/>
      <c r="R711" s="1072"/>
      <c r="S711" s="1072"/>
      <c r="T711" s="1072"/>
      <c r="U711" s="1074">
        <f t="shared" si="27"/>
        <v>100</v>
      </c>
      <c r="V711" s="1088"/>
    </row>
    <row r="712" spans="1:22">
      <c r="A712" s="1089" t="s">
        <v>1369</v>
      </c>
      <c r="B712" s="1090" t="s">
        <v>1968</v>
      </c>
      <c r="C712" s="1079">
        <v>152.09899999999999</v>
      </c>
      <c r="D712" s="1079">
        <v>152.09899999999999</v>
      </c>
      <c r="E712" s="1080"/>
      <c r="F712" s="1079"/>
      <c r="G712" s="1079"/>
      <c r="H712" s="1079"/>
      <c r="I712" s="1079"/>
      <c r="J712" s="1079"/>
      <c r="K712" s="1079"/>
      <c r="L712" s="1079"/>
      <c r="M712" s="1079"/>
      <c r="N712" s="1079"/>
      <c r="O712" s="1079"/>
      <c r="P712" s="1079"/>
      <c r="Q712" s="1079"/>
      <c r="R712" s="1079"/>
      <c r="S712" s="1079"/>
      <c r="T712" s="1079"/>
      <c r="U712" s="1081">
        <f t="shared" si="27"/>
        <v>100</v>
      </c>
      <c r="V712" s="1088"/>
    </row>
    <row r="713" spans="1:22" ht="25.5">
      <c r="A713" s="1082" t="s">
        <v>411</v>
      </c>
      <c r="B713" s="1083" t="s">
        <v>2083</v>
      </c>
      <c r="C713" s="1084">
        <v>152.09899999999999</v>
      </c>
      <c r="D713" s="1084">
        <v>152.09899999999999</v>
      </c>
      <c r="E713" s="1087" t="s">
        <v>4566</v>
      </c>
      <c r="F713" s="1084"/>
      <c r="G713" s="1084"/>
      <c r="H713" s="1084"/>
      <c r="I713" s="1084"/>
      <c r="J713" s="1084"/>
      <c r="K713" s="1084"/>
      <c r="L713" s="1084"/>
      <c r="M713" s="1084"/>
      <c r="N713" s="1084"/>
      <c r="O713" s="1084"/>
      <c r="P713" s="1084"/>
      <c r="Q713" s="1084"/>
      <c r="R713" s="1084"/>
      <c r="S713" s="1084">
        <v>152.09899999999999</v>
      </c>
      <c r="T713" s="1084"/>
      <c r="U713" s="1086">
        <f t="shared" si="27"/>
        <v>100</v>
      </c>
      <c r="V713" s="1088">
        <f>D713--F713-G713-H713-I713-J713-K713-L713-M713-N713-O713-R713-S713-T713</f>
        <v>0</v>
      </c>
    </row>
    <row r="714" spans="1:22">
      <c r="A714" s="1070"/>
      <c r="B714" s="1071" t="s">
        <v>1976</v>
      </c>
      <c r="C714" s="1072">
        <v>370</v>
      </c>
      <c r="D714" s="1072">
        <v>370</v>
      </c>
      <c r="E714" s="1070"/>
      <c r="F714" s="1072"/>
      <c r="G714" s="1072"/>
      <c r="H714" s="1072"/>
      <c r="I714" s="1072"/>
      <c r="J714" s="1072"/>
      <c r="K714" s="1072"/>
      <c r="L714" s="1072"/>
      <c r="M714" s="1072"/>
      <c r="N714" s="1072"/>
      <c r="O714" s="1072"/>
      <c r="P714" s="1072"/>
      <c r="Q714" s="1072"/>
      <c r="R714" s="1072"/>
      <c r="S714" s="1072"/>
      <c r="T714" s="1072"/>
      <c r="U714" s="1074">
        <f t="shared" ref="U714:U777" si="29">D714/C714*100</f>
        <v>100</v>
      </c>
      <c r="V714" s="1088"/>
    </row>
    <row r="715" spans="1:22">
      <c r="A715" s="1077"/>
      <c r="B715" s="1078" t="s">
        <v>1977</v>
      </c>
      <c r="C715" s="1079">
        <v>370</v>
      </c>
      <c r="D715" s="1079">
        <v>370</v>
      </c>
      <c r="E715" s="1080"/>
      <c r="F715" s="1079"/>
      <c r="G715" s="1079"/>
      <c r="H715" s="1079"/>
      <c r="I715" s="1079"/>
      <c r="J715" s="1079"/>
      <c r="K715" s="1079"/>
      <c r="L715" s="1079"/>
      <c r="M715" s="1079"/>
      <c r="N715" s="1079"/>
      <c r="O715" s="1079"/>
      <c r="P715" s="1079"/>
      <c r="Q715" s="1079"/>
      <c r="R715" s="1079"/>
      <c r="S715" s="1079"/>
      <c r="T715" s="1079"/>
      <c r="U715" s="1081">
        <f t="shared" si="29"/>
        <v>100</v>
      </c>
      <c r="V715" s="1088"/>
    </row>
    <row r="716" spans="1:22">
      <c r="A716" s="1082" t="s">
        <v>411</v>
      </c>
      <c r="B716" s="1083" t="s">
        <v>1985</v>
      </c>
      <c r="C716" s="1084">
        <v>370</v>
      </c>
      <c r="D716" s="1084">
        <v>370</v>
      </c>
      <c r="E716" s="1085"/>
      <c r="F716" s="1084"/>
      <c r="G716" s="1084"/>
      <c r="H716" s="1084"/>
      <c r="I716" s="1084"/>
      <c r="J716" s="1084"/>
      <c r="K716" s="1084"/>
      <c r="L716" s="1084"/>
      <c r="M716" s="1084"/>
      <c r="N716" s="1084"/>
      <c r="O716" s="1084"/>
      <c r="P716" s="1084"/>
      <c r="Q716" s="1084"/>
      <c r="R716" s="1084"/>
      <c r="S716" s="1084"/>
      <c r="T716" s="1084"/>
      <c r="U716" s="1086">
        <f t="shared" si="29"/>
        <v>100</v>
      </c>
      <c r="V716" s="1088"/>
    </row>
    <row r="717" spans="1:22">
      <c r="A717" s="1082" t="s">
        <v>411</v>
      </c>
      <c r="B717" s="1083" t="s">
        <v>2084</v>
      </c>
      <c r="C717" s="1084">
        <v>370</v>
      </c>
      <c r="D717" s="1084">
        <v>370</v>
      </c>
      <c r="E717" s="1087" t="s">
        <v>4565</v>
      </c>
      <c r="F717" s="1084"/>
      <c r="G717" s="1084"/>
      <c r="H717" s="1084"/>
      <c r="I717" s="1084"/>
      <c r="J717" s="1084"/>
      <c r="K717" s="1084"/>
      <c r="L717" s="1084"/>
      <c r="M717" s="1084"/>
      <c r="N717" s="1084"/>
      <c r="O717" s="1084"/>
      <c r="P717" s="1084"/>
      <c r="Q717" s="1084"/>
      <c r="R717" s="1084"/>
      <c r="S717" s="1084"/>
      <c r="T717" s="1084">
        <v>370</v>
      </c>
      <c r="U717" s="1086">
        <f t="shared" si="29"/>
        <v>100</v>
      </c>
      <c r="V717" s="1088">
        <f>D717--F717-G717-H717-I717-J717-K717-L717-M717-N717-O717-R717-S717-T717</f>
        <v>0</v>
      </c>
    </row>
    <row r="718" spans="1:22">
      <c r="A718" s="1076" t="s">
        <v>1364</v>
      </c>
      <c r="B718" s="1071" t="s">
        <v>1366</v>
      </c>
      <c r="C718" s="1072">
        <v>3465.7449999999999</v>
      </c>
      <c r="D718" s="1072">
        <v>1336.1410000000001</v>
      </c>
      <c r="E718" s="1070"/>
      <c r="F718" s="1072"/>
      <c r="G718" s="1072"/>
      <c r="H718" s="1072"/>
      <c r="I718" s="1072"/>
      <c r="J718" s="1072"/>
      <c r="K718" s="1072"/>
      <c r="L718" s="1072"/>
      <c r="M718" s="1072"/>
      <c r="N718" s="1072"/>
      <c r="O718" s="1072"/>
      <c r="P718" s="1072"/>
      <c r="Q718" s="1072"/>
      <c r="R718" s="1072"/>
      <c r="S718" s="1072"/>
      <c r="T718" s="1072"/>
      <c r="U718" s="1074">
        <f t="shared" si="29"/>
        <v>38.552778695489721</v>
      </c>
      <c r="V718" s="1088"/>
    </row>
    <row r="719" spans="1:22" ht="25.5">
      <c r="A719" s="1070"/>
      <c r="B719" s="1071" t="s">
        <v>1954</v>
      </c>
      <c r="C719" s="1072">
        <v>216</v>
      </c>
      <c r="D719" s="1072">
        <v>216</v>
      </c>
      <c r="E719" s="1070"/>
      <c r="F719" s="1072"/>
      <c r="G719" s="1072"/>
      <c r="H719" s="1072"/>
      <c r="I719" s="1072"/>
      <c r="J719" s="1072"/>
      <c r="K719" s="1072"/>
      <c r="L719" s="1072"/>
      <c r="M719" s="1072"/>
      <c r="N719" s="1072"/>
      <c r="O719" s="1072"/>
      <c r="P719" s="1072"/>
      <c r="Q719" s="1072"/>
      <c r="R719" s="1072"/>
      <c r="S719" s="1072"/>
      <c r="T719" s="1072"/>
      <c r="U719" s="1074">
        <f t="shared" si="29"/>
        <v>100</v>
      </c>
      <c r="V719" s="1088"/>
    </row>
    <row r="720" spans="1:22">
      <c r="A720" s="1089" t="s">
        <v>577</v>
      </c>
      <c r="B720" s="1090" t="s">
        <v>1962</v>
      </c>
      <c r="C720" s="1079">
        <v>216</v>
      </c>
      <c r="D720" s="1079">
        <v>216</v>
      </c>
      <c r="E720" s="1080"/>
      <c r="F720" s="1079"/>
      <c r="G720" s="1079"/>
      <c r="H720" s="1079"/>
      <c r="I720" s="1079"/>
      <c r="J720" s="1079"/>
      <c r="K720" s="1079"/>
      <c r="L720" s="1079"/>
      <c r="M720" s="1079"/>
      <c r="N720" s="1079"/>
      <c r="O720" s="1079"/>
      <c r="P720" s="1079"/>
      <c r="Q720" s="1079"/>
      <c r="R720" s="1079"/>
      <c r="S720" s="1079"/>
      <c r="T720" s="1079"/>
      <c r="U720" s="1081">
        <f t="shared" si="29"/>
        <v>100</v>
      </c>
      <c r="V720" s="1088"/>
    </row>
    <row r="721" spans="1:22">
      <c r="A721" s="1082" t="s">
        <v>411</v>
      </c>
      <c r="B721" s="1083" t="s">
        <v>2085</v>
      </c>
      <c r="C721" s="1084">
        <v>216</v>
      </c>
      <c r="D721" s="1084">
        <v>216</v>
      </c>
      <c r="E721" s="1087" t="s">
        <v>4584</v>
      </c>
      <c r="F721" s="1084"/>
      <c r="G721" s="1084"/>
      <c r="H721" s="1084"/>
      <c r="I721" s="1084"/>
      <c r="J721" s="1084"/>
      <c r="K721" s="1084">
        <v>216</v>
      </c>
      <c r="L721" s="1084"/>
      <c r="M721" s="1084"/>
      <c r="N721" s="1084"/>
      <c r="O721" s="1084"/>
      <c r="P721" s="1084"/>
      <c r="Q721" s="1084"/>
      <c r="R721" s="1084"/>
      <c r="S721" s="1084"/>
      <c r="T721" s="1084"/>
      <c r="U721" s="1086">
        <f t="shared" si="29"/>
        <v>100</v>
      </c>
      <c r="V721" s="1088">
        <f>D721--F721-G721-H721-I721-J721-K721-L721-M721-N721-O721-R721-S721-T721</f>
        <v>0</v>
      </c>
    </row>
    <row r="722" spans="1:22">
      <c r="A722" s="1070"/>
      <c r="B722" s="1071" t="s">
        <v>1971</v>
      </c>
      <c r="C722" s="1072">
        <v>2932.2539999999999</v>
      </c>
      <c r="D722" s="1072">
        <v>802.65</v>
      </c>
      <c r="E722" s="1070"/>
      <c r="F722" s="1072"/>
      <c r="G722" s="1072"/>
      <c r="H722" s="1072"/>
      <c r="I722" s="1072"/>
      <c r="J722" s="1072"/>
      <c r="K722" s="1072"/>
      <c r="L722" s="1072"/>
      <c r="M722" s="1072"/>
      <c r="N722" s="1072"/>
      <c r="O722" s="1072"/>
      <c r="P722" s="1072"/>
      <c r="Q722" s="1072"/>
      <c r="R722" s="1072"/>
      <c r="S722" s="1072"/>
      <c r="T722" s="1072"/>
      <c r="U722" s="1074">
        <f t="shared" si="29"/>
        <v>27.373140253197707</v>
      </c>
      <c r="V722" s="1088"/>
    </row>
    <row r="723" spans="1:22">
      <c r="A723" s="1089" t="s">
        <v>1972</v>
      </c>
      <c r="B723" s="1090" t="s">
        <v>1973</v>
      </c>
      <c r="C723" s="1079">
        <v>2932.2539999999999</v>
      </c>
      <c r="D723" s="1079">
        <v>802.65</v>
      </c>
      <c r="E723" s="1080"/>
      <c r="F723" s="1079"/>
      <c r="G723" s="1079"/>
      <c r="H723" s="1079"/>
      <c r="I723" s="1079"/>
      <c r="J723" s="1079"/>
      <c r="K723" s="1079"/>
      <c r="L723" s="1079"/>
      <c r="M723" s="1079"/>
      <c r="N723" s="1079"/>
      <c r="O723" s="1079"/>
      <c r="P723" s="1079"/>
      <c r="Q723" s="1079"/>
      <c r="R723" s="1079"/>
      <c r="S723" s="1079"/>
      <c r="T723" s="1079"/>
      <c r="U723" s="1081">
        <f t="shared" si="29"/>
        <v>27.373140253197707</v>
      </c>
      <c r="V723" s="1088"/>
    </row>
    <row r="724" spans="1:22">
      <c r="A724" s="1082" t="s">
        <v>411</v>
      </c>
      <c r="B724" s="1083" t="s">
        <v>2220</v>
      </c>
      <c r="C724" s="1084">
        <v>2932.2539999999999</v>
      </c>
      <c r="D724" s="1084">
        <v>802.65</v>
      </c>
      <c r="E724" s="1085"/>
      <c r="F724" s="1084"/>
      <c r="G724" s="1084"/>
      <c r="H724" s="1084"/>
      <c r="I724" s="1084"/>
      <c r="J724" s="1084"/>
      <c r="K724" s="1084"/>
      <c r="L724" s="1084"/>
      <c r="M724" s="1084"/>
      <c r="N724" s="1084"/>
      <c r="O724" s="1084"/>
      <c r="P724" s="1084"/>
      <c r="Q724" s="1084"/>
      <c r="R724" s="1084"/>
      <c r="S724" s="1084"/>
      <c r="T724" s="1084"/>
      <c r="U724" s="1086">
        <f t="shared" si="29"/>
        <v>27.373140253197707</v>
      </c>
      <c r="V724" s="1088"/>
    </row>
    <row r="725" spans="1:22">
      <c r="A725" s="1082" t="s">
        <v>411</v>
      </c>
      <c r="B725" s="1083" t="s">
        <v>2221</v>
      </c>
      <c r="C725" s="1084">
        <v>1331.614</v>
      </c>
      <c r="D725" s="1084">
        <v>0</v>
      </c>
      <c r="E725" s="1087" t="s">
        <v>4764</v>
      </c>
      <c r="F725" s="1084"/>
      <c r="G725" s="1084"/>
      <c r="H725" s="1084"/>
      <c r="I725" s="1084"/>
      <c r="J725" s="1084"/>
      <c r="K725" s="1084"/>
      <c r="L725" s="1084"/>
      <c r="M725" s="1084"/>
      <c r="N725" s="1084"/>
      <c r="O725" s="1084"/>
      <c r="P725" s="1084"/>
      <c r="Q725" s="1084"/>
      <c r="R725" s="1084"/>
      <c r="S725" s="1084"/>
      <c r="T725" s="1084"/>
      <c r="U725" s="1086">
        <f t="shared" si="29"/>
        <v>0</v>
      </c>
      <c r="V725" s="1088">
        <f>D725--F725-G725-H725-I725-J725-K725-L725-M725-N725-O725-R725-S725-T725</f>
        <v>0</v>
      </c>
    </row>
    <row r="726" spans="1:22">
      <c r="A726" s="1082" t="s">
        <v>411</v>
      </c>
      <c r="B726" s="1083" t="s">
        <v>2222</v>
      </c>
      <c r="C726" s="1084">
        <v>797.99</v>
      </c>
      <c r="D726" s="1084">
        <v>0</v>
      </c>
      <c r="E726" s="1087" t="s">
        <v>4765</v>
      </c>
      <c r="F726" s="1084"/>
      <c r="G726" s="1084"/>
      <c r="H726" s="1084"/>
      <c r="I726" s="1084"/>
      <c r="J726" s="1084"/>
      <c r="K726" s="1084"/>
      <c r="L726" s="1084"/>
      <c r="M726" s="1084"/>
      <c r="N726" s="1084"/>
      <c r="O726" s="1084"/>
      <c r="P726" s="1084"/>
      <c r="Q726" s="1084"/>
      <c r="R726" s="1084"/>
      <c r="S726" s="1084"/>
      <c r="T726" s="1084"/>
      <c r="U726" s="1086">
        <f t="shared" si="29"/>
        <v>0</v>
      </c>
      <c r="V726" s="1088">
        <f>D726--F726-G726-H726-I726-J726-K726-L726-M726-N726-O726-R726-S726-T726</f>
        <v>0</v>
      </c>
    </row>
    <row r="727" spans="1:22">
      <c r="A727" s="1082" t="s">
        <v>411</v>
      </c>
      <c r="B727" s="1083" t="s">
        <v>2087</v>
      </c>
      <c r="C727" s="1084">
        <v>802.65</v>
      </c>
      <c r="D727" s="1084">
        <v>802.65</v>
      </c>
      <c r="E727" s="1087" t="s">
        <v>4581</v>
      </c>
      <c r="F727" s="1084"/>
      <c r="G727" s="1084"/>
      <c r="H727" s="1084"/>
      <c r="I727" s="1084"/>
      <c r="J727" s="1084"/>
      <c r="K727" s="1084"/>
      <c r="L727" s="1084"/>
      <c r="M727" s="1084"/>
      <c r="N727" s="1084"/>
      <c r="O727" s="1084"/>
      <c r="P727" s="1084"/>
      <c r="Q727" s="1084"/>
      <c r="R727" s="1084"/>
      <c r="S727" s="1084"/>
      <c r="T727" s="1084">
        <v>802.65</v>
      </c>
      <c r="U727" s="1086">
        <f t="shared" si="29"/>
        <v>100</v>
      </c>
      <c r="V727" s="1088">
        <f>D727--F727-G727-H727-I727-J727-K727-L727-M727-N727-O727-R727-S727-T727</f>
        <v>0</v>
      </c>
    </row>
    <row r="728" spans="1:22">
      <c r="A728" s="1070"/>
      <c r="B728" s="1071" t="s">
        <v>1976</v>
      </c>
      <c r="C728" s="1072">
        <v>168.01300000000001</v>
      </c>
      <c r="D728" s="1072">
        <v>168.01300000000001</v>
      </c>
      <c r="E728" s="1070"/>
      <c r="F728" s="1072"/>
      <c r="G728" s="1072"/>
      <c r="H728" s="1072"/>
      <c r="I728" s="1072"/>
      <c r="J728" s="1072"/>
      <c r="K728" s="1072"/>
      <c r="L728" s="1072"/>
      <c r="M728" s="1072"/>
      <c r="N728" s="1072"/>
      <c r="O728" s="1072"/>
      <c r="P728" s="1072"/>
      <c r="Q728" s="1072"/>
      <c r="R728" s="1072"/>
      <c r="S728" s="1072"/>
      <c r="T728" s="1072"/>
      <c r="U728" s="1074">
        <f t="shared" si="29"/>
        <v>100</v>
      </c>
      <c r="V728" s="1088"/>
    </row>
    <row r="729" spans="1:22">
      <c r="A729" s="1077"/>
      <c r="B729" s="1078" t="s">
        <v>1977</v>
      </c>
      <c r="C729" s="1079">
        <v>112.04</v>
      </c>
      <c r="D729" s="1079">
        <v>112.04</v>
      </c>
      <c r="E729" s="1080"/>
      <c r="F729" s="1079"/>
      <c r="G729" s="1079"/>
      <c r="H729" s="1079"/>
      <c r="I729" s="1079"/>
      <c r="J729" s="1079"/>
      <c r="K729" s="1079"/>
      <c r="L729" s="1079"/>
      <c r="M729" s="1079"/>
      <c r="N729" s="1079"/>
      <c r="O729" s="1079"/>
      <c r="P729" s="1079"/>
      <c r="Q729" s="1079"/>
      <c r="R729" s="1079"/>
      <c r="S729" s="1079"/>
      <c r="T729" s="1079"/>
      <c r="U729" s="1081">
        <f t="shared" si="29"/>
        <v>100</v>
      </c>
      <c r="V729" s="1088"/>
    </row>
    <row r="730" spans="1:22">
      <c r="A730" s="1082" t="s">
        <v>411</v>
      </c>
      <c r="B730" s="1083" t="s">
        <v>1985</v>
      </c>
      <c r="C730" s="1084">
        <v>112.04</v>
      </c>
      <c r="D730" s="1084">
        <v>112.04</v>
      </c>
      <c r="E730" s="1085"/>
      <c r="F730" s="1084"/>
      <c r="G730" s="1084"/>
      <c r="H730" s="1084"/>
      <c r="I730" s="1084"/>
      <c r="J730" s="1084"/>
      <c r="K730" s="1084"/>
      <c r="L730" s="1084"/>
      <c r="M730" s="1084"/>
      <c r="N730" s="1084"/>
      <c r="O730" s="1084"/>
      <c r="P730" s="1084"/>
      <c r="Q730" s="1084"/>
      <c r="R730" s="1084"/>
      <c r="S730" s="1084"/>
      <c r="T730" s="1084"/>
      <c r="U730" s="1086">
        <f t="shared" si="29"/>
        <v>100</v>
      </c>
      <c r="V730" s="1088"/>
    </row>
    <row r="731" spans="1:22">
      <c r="A731" s="1082" t="s">
        <v>411</v>
      </c>
      <c r="B731" s="1083" t="s">
        <v>2086</v>
      </c>
      <c r="C731" s="1084">
        <v>112.04</v>
      </c>
      <c r="D731" s="1084">
        <v>112.04</v>
      </c>
      <c r="E731" s="1087" t="s">
        <v>4585</v>
      </c>
      <c r="F731" s="1084"/>
      <c r="G731" s="1084"/>
      <c r="H731" s="1084"/>
      <c r="I731" s="1084"/>
      <c r="J731" s="1084"/>
      <c r="K731" s="1084"/>
      <c r="L731" s="1084"/>
      <c r="M731" s="1084"/>
      <c r="N731" s="1084"/>
      <c r="O731" s="1084"/>
      <c r="P731" s="1084"/>
      <c r="Q731" s="1084"/>
      <c r="R731" s="1084"/>
      <c r="S731" s="1084"/>
      <c r="T731" s="1084">
        <v>112.04</v>
      </c>
      <c r="U731" s="1086">
        <f t="shared" si="29"/>
        <v>100</v>
      </c>
      <c r="V731" s="1088">
        <f>D731--F731-G731-H731-I731-J731-K731-L731-M731-N731-O731-R731-S731-T731</f>
        <v>0</v>
      </c>
    </row>
    <row r="732" spans="1:22">
      <c r="A732" s="1077"/>
      <c r="B732" s="1078" t="s">
        <v>1979</v>
      </c>
      <c r="C732" s="1079">
        <v>55.972999999999999</v>
      </c>
      <c r="D732" s="1079">
        <v>55.972999999999999</v>
      </c>
      <c r="E732" s="1080"/>
      <c r="F732" s="1079"/>
      <c r="G732" s="1079"/>
      <c r="H732" s="1079"/>
      <c r="I732" s="1079"/>
      <c r="J732" s="1079"/>
      <c r="K732" s="1079"/>
      <c r="L732" s="1079"/>
      <c r="M732" s="1079"/>
      <c r="N732" s="1079"/>
      <c r="O732" s="1079"/>
      <c r="P732" s="1079"/>
      <c r="Q732" s="1079"/>
      <c r="R732" s="1079"/>
      <c r="S732" s="1079"/>
      <c r="T732" s="1079"/>
      <c r="U732" s="1081">
        <f t="shared" si="29"/>
        <v>100</v>
      </c>
      <c r="V732" s="1088"/>
    </row>
    <row r="733" spans="1:22">
      <c r="A733" s="1082" t="s">
        <v>411</v>
      </c>
      <c r="B733" s="1083" t="s">
        <v>1987</v>
      </c>
      <c r="C733" s="1084">
        <v>55.972999999999999</v>
      </c>
      <c r="D733" s="1084">
        <v>55.972999999999999</v>
      </c>
      <c r="E733" s="1085"/>
      <c r="F733" s="1084"/>
      <c r="G733" s="1084"/>
      <c r="H733" s="1084"/>
      <c r="I733" s="1084"/>
      <c r="J733" s="1084"/>
      <c r="K733" s="1084"/>
      <c r="L733" s="1084"/>
      <c r="M733" s="1084"/>
      <c r="N733" s="1084"/>
      <c r="O733" s="1084"/>
      <c r="P733" s="1084"/>
      <c r="Q733" s="1084"/>
      <c r="R733" s="1084"/>
      <c r="S733" s="1084"/>
      <c r="T733" s="1084"/>
      <c r="U733" s="1086">
        <f t="shared" si="29"/>
        <v>100</v>
      </c>
      <c r="V733" s="1088"/>
    </row>
    <row r="734" spans="1:22">
      <c r="A734" s="1082" t="s">
        <v>411</v>
      </c>
      <c r="B734" s="1083" t="s">
        <v>2087</v>
      </c>
      <c r="C734" s="1084">
        <v>55.972999999999999</v>
      </c>
      <c r="D734" s="1084">
        <v>55.972999999999999</v>
      </c>
      <c r="E734" s="1087" t="s">
        <v>4581</v>
      </c>
      <c r="F734" s="1084"/>
      <c r="G734" s="1084"/>
      <c r="H734" s="1084"/>
      <c r="I734" s="1084"/>
      <c r="J734" s="1084"/>
      <c r="K734" s="1084"/>
      <c r="L734" s="1084"/>
      <c r="M734" s="1084"/>
      <c r="N734" s="1084"/>
      <c r="O734" s="1084"/>
      <c r="P734" s="1084"/>
      <c r="Q734" s="1084"/>
      <c r="R734" s="1084"/>
      <c r="S734" s="1084"/>
      <c r="T734" s="1084">
        <v>55.972999999999999</v>
      </c>
      <c r="U734" s="1086">
        <f t="shared" si="29"/>
        <v>100</v>
      </c>
      <c r="V734" s="1088">
        <f>D734--F734-G734-H734-I734-J734-K734-L734-M734-N734-O734-R734-S734-T734</f>
        <v>0</v>
      </c>
    </row>
    <row r="735" spans="1:22">
      <c r="A735" s="1070"/>
      <c r="B735" s="1071" t="s">
        <v>1980</v>
      </c>
      <c r="C735" s="1072">
        <v>149.47800000000001</v>
      </c>
      <c r="D735" s="1072">
        <v>149.47800000000001</v>
      </c>
      <c r="E735" s="1070"/>
      <c r="F735" s="1072"/>
      <c r="G735" s="1072"/>
      <c r="H735" s="1072"/>
      <c r="I735" s="1072"/>
      <c r="J735" s="1072"/>
      <c r="K735" s="1072"/>
      <c r="L735" s="1072"/>
      <c r="M735" s="1072"/>
      <c r="N735" s="1072"/>
      <c r="O735" s="1072"/>
      <c r="P735" s="1072"/>
      <c r="Q735" s="1072"/>
      <c r="R735" s="1072"/>
      <c r="S735" s="1072"/>
      <c r="T735" s="1072"/>
      <c r="U735" s="1074">
        <f t="shared" si="29"/>
        <v>100</v>
      </c>
      <c r="V735" s="1088"/>
    </row>
    <row r="736" spans="1:22">
      <c r="A736" s="1077"/>
      <c r="B736" s="1078" t="s">
        <v>2039</v>
      </c>
      <c r="C736" s="1079">
        <v>149.47800000000001</v>
      </c>
      <c r="D736" s="1079">
        <v>149.47800000000001</v>
      </c>
      <c r="E736" s="1080"/>
      <c r="F736" s="1079"/>
      <c r="G736" s="1079"/>
      <c r="H736" s="1079"/>
      <c r="I736" s="1079"/>
      <c r="J736" s="1079"/>
      <c r="K736" s="1079"/>
      <c r="L736" s="1079"/>
      <c r="M736" s="1079"/>
      <c r="N736" s="1079"/>
      <c r="O736" s="1079"/>
      <c r="P736" s="1079"/>
      <c r="Q736" s="1079"/>
      <c r="R736" s="1079"/>
      <c r="S736" s="1079"/>
      <c r="T736" s="1079"/>
      <c r="U736" s="1081">
        <f t="shared" si="29"/>
        <v>100</v>
      </c>
      <c r="V736" s="1088"/>
    </row>
    <row r="737" spans="1:22">
      <c r="A737" s="1082" t="s">
        <v>411</v>
      </c>
      <c r="B737" s="1083" t="s">
        <v>2085</v>
      </c>
      <c r="C737" s="1084">
        <v>149.47800000000001</v>
      </c>
      <c r="D737" s="1084">
        <v>149.47800000000001</v>
      </c>
      <c r="E737" s="1087" t="s">
        <v>4584</v>
      </c>
      <c r="F737" s="1084"/>
      <c r="G737" s="1084"/>
      <c r="H737" s="1084"/>
      <c r="I737" s="1084"/>
      <c r="J737" s="1084"/>
      <c r="K737" s="1084"/>
      <c r="L737" s="1084"/>
      <c r="M737" s="1084"/>
      <c r="N737" s="1084"/>
      <c r="O737" s="1084"/>
      <c r="P737" s="1084"/>
      <c r="Q737" s="1084"/>
      <c r="R737" s="1084"/>
      <c r="S737" s="1084"/>
      <c r="T737" s="1084">
        <v>149.47800000000001</v>
      </c>
      <c r="U737" s="1086">
        <f t="shared" si="29"/>
        <v>100</v>
      </c>
      <c r="V737" s="1088">
        <f>D737--F737-G737-H737-I737-J737-K737-L737-M737-N737-O737-R737-S737-T737</f>
        <v>0</v>
      </c>
    </row>
    <row r="738" spans="1:22">
      <c r="A738" s="1076" t="s">
        <v>401</v>
      </c>
      <c r="B738" s="1071" t="s">
        <v>402</v>
      </c>
      <c r="C738" s="1072">
        <v>1365.3626340000001</v>
      </c>
      <c r="D738" s="1072">
        <v>433.30013200000002</v>
      </c>
      <c r="E738" s="1070"/>
      <c r="F738" s="1072"/>
      <c r="G738" s="1072"/>
      <c r="H738" s="1072"/>
      <c r="I738" s="1072"/>
      <c r="J738" s="1072"/>
      <c r="K738" s="1072"/>
      <c r="L738" s="1072"/>
      <c r="M738" s="1072"/>
      <c r="N738" s="1072"/>
      <c r="O738" s="1072"/>
      <c r="P738" s="1072"/>
      <c r="Q738" s="1072"/>
      <c r="R738" s="1072"/>
      <c r="S738" s="1072"/>
      <c r="T738" s="1072"/>
      <c r="U738" s="1074">
        <f t="shared" si="29"/>
        <v>31.735168460747548</v>
      </c>
      <c r="V738" s="1088"/>
    </row>
    <row r="739" spans="1:22" ht="25.5">
      <c r="A739" s="1070"/>
      <c r="B739" s="1071" t="s">
        <v>1954</v>
      </c>
      <c r="C739" s="1072">
        <v>907.18627900000001</v>
      </c>
      <c r="D739" s="1072">
        <v>404.30013200000002</v>
      </c>
      <c r="E739" s="1070"/>
      <c r="F739" s="1072"/>
      <c r="G739" s="1072"/>
      <c r="H739" s="1072"/>
      <c r="I739" s="1072"/>
      <c r="J739" s="1072"/>
      <c r="K739" s="1072"/>
      <c r="L739" s="1072"/>
      <c r="M739" s="1072"/>
      <c r="N739" s="1072"/>
      <c r="O739" s="1072"/>
      <c r="P739" s="1072"/>
      <c r="Q739" s="1072"/>
      <c r="R739" s="1072"/>
      <c r="S739" s="1072"/>
      <c r="T739" s="1072"/>
      <c r="U739" s="1074">
        <f t="shared" si="29"/>
        <v>44.566385246221301</v>
      </c>
      <c r="V739" s="1088"/>
    </row>
    <row r="740" spans="1:22">
      <c r="A740" s="1089" t="s">
        <v>276</v>
      </c>
      <c r="B740" s="1090" t="s">
        <v>1966</v>
      </c>
      <c r="C740" s="1079">
        <v>814.18627900000001</v>
      </c>
      <c r="D740" s="1079">
        <v>311.30013200000002</v>
      </c>
      <c r="E740" s="1080"/>
      <c r="F740" s="1079"/>
      <c r="G740" s="1079"/>
      <c r="H740" s="1079"/>
      <c r="I740" s="1079"/>
      <c r="J740" s="1079"/>
      <c r="K740" s="1079"/>
      <c r="L740" s="1079"/>
      <c r="M740" s="1079"/>
      <c r="N740" s="1079"/>
      <c r="O740" s="1079"/>
      <c r="P740" s="1079"/>
      <c r="Q740" s="1079"/>
      <c r="R740" s="1079"/>
      <c r="S740" s="1079"/>
      <c r="T740" s="1079"/>
      <c r="U740" s="1081">
        <f t="shared" si="29"/>
        <v>38.234509722068161</v>
      </c>
      <c r="V740" s="1088"/>
    </row>
    <row r="741" spans="1:22">
      <c r="A741" s="1082" t="s">
        <v>411</v>
      </c>
      <c r="B741" s="1083" t="s">
        <v>2091</v>
      </c>
      <c r="C741" s="1084">
        <v>241.00087300000001</v>
      </c>
      <c r="D741" s="1084">
        <v>214.152131</v>
      </c>
      <c r="E741" s="1087" t="s">
        <v>4766</v>
      </c>
      <c r="F741" s="1084"/>
      <c r="G741" s="1084"/>
      <c r="H741" s="1084"/>
      <c r="I741" s="1084"/>
      <c r="J741" s="1084"/>
      <c r="K741" s="1084"/>
      <c r="L741" s="1084"/>
      <c r="M741" s="1084"/>
      <c r="N741" s="1084"/>
      <c r="O741" s="1084">
        <v>214.152131</v>
      </c>
      <c r="P741" s="1084"/>
      <c r="Q741" s="1084">
        <v>214.152131</v>
      </c>
      <c r="R741" s="1084"/>
      <c r="S741" s="1084"/>
      <c r="T741" s="1084"/>
      <c r="U741" s="1086">
        <f t="shared" si="29"/>
        <v>88.859483509007859</v>
      </c>
      <c r="V741" s="1088">
        <f>D741--F741-G741-H741-I741-J741-K741-L741-M741-N741-O741-R741-S741-T741</f>
        <v>0</v>
      </c>
    </row>
    <row r="742" spans="1:22">
      <c r="A742" s="1082" t="s">
        <v>411</v>
      </c>
      <c r="B742" s="1083" t="s">
        <v>2223</v>
      </c>
      <c r="C742" s="1084">
        <v>573.18540599999994</v>
      </c>
      <c r="D742" s="1084">
        <v>97.148000999999994</v>
      </c>
      <c r="E742" s="1087" t="s">
        <v>4767</v>
      </c>
      <c r="F742" s="1084"/>
      <c r="G742" s="1084"/>
      <c r="H742" s="1084"/>
      <c r="I742" s="1084"/>
      <c r="J742" s="1084"/>
      <c r="K742" s="1084"/>
      <c r="L742" s="1084"/>
      <c r="M742" s="1084"/>
      <c r="N742" s="1084"/>
      <c r="O742" s="1084">
        <v>97.148000999999994</v>
      </c>
      <c r="P742" s="1084"/>
      <c r="Q742" s="1084">
        <v>97.148000999999994</v>
      </c>
      <c r="R742" s="1084"/>
      <c r="S742" s="1084"/>
      <c r="T742" s="1084"/>
      <c r="U742" s="1086">
        <f t="shared" si="29"/>
        <v>16.948791784136947</v>
      </c>
      <c r="V742" s="1088">
        <f>D742--F742-G742-H742-I742-J742-K742-L742-M742-N742-O742-R742-S742-T742</f>
        <v>0</v>
      </c>
    </row>
    <row r="743" spans="1:22">
      <c r="A743" s="1089" t="s">
        <v>322</v>
      </c>
      <c r="B743" s="1090" t="s">
        <v>1967</v>
      </c>
      <c r="C743" s="1079">
        <v>93</v>
      </c>
      <c r="D743" s="1079">
        <v>93</v>
      </c>
      <c r="E743" s="1080"/>
      <c r="F743" s="1079"/>
      <c r="G743" s="1079"/>
      <c r="H743" s="1079"/>
      <c r="I743" s="1079"/>
      <c r="J743" s="1079"/>
      <c r="K743" s="1079"/>
      <c r="L743" s="1079"/>
      <c r="M743" s="1079"/>
      <c r="N743" s="1079"/>
      <c r="O743" s="1079"/>
      <c r="P743" s="1079"/>
      <c r="Q743" s="1079"/>
      <c r="R743" s="1079"/>
      <c r="S743" s="1079"/>
      <c r="T743" s="1079"/>
      <c r="U743" s="1081">
        <f t="shared" si="29"/>
        <v>100</v>
      </c>
      <c r="V743" s="1088"/>
    </row>
    <row r="744" spans="1:22" ht="38.25">
      <c r="A744" s="1082" t="s">
        <v>411</v>
      </c>
      <c r="B744" s="1083" t="s">
        <v>2098</v>
      </c>
      <c r="C744" s="1084">
        <v>93</v>
      </c>
      <c r="D744" s="1084">
        <v>93</v>
      </c>
      <c r="E744" s="1087" t="s">
        <v>4572</v>
      </c>
      <c r="F744" s="1084"/>
      <c r="G744" s="1084"/>
      <c r="H744" s="1084"/>
      <c r="I744" s="1084"/>
      <c r="J744" s="1084"/>
      <c r="K744" s="1084"/>
      <c r="L744" s="1084"/>
      <c r="M744" s="1084"/>
      <c r="N744" s="1084"/>
      <c r="O744" s="1084"/>
      <c r="P744" s="1084"/>
      <c r="Q744" s="1084"/>
      <c r="R744" s="1084">
        <v>93</v>
      </c>
      <c r="S744" s="1084"/>
      <c r="T744" s="1084"/>
      <c r="U744" s="1086">
        <f t="shared" si="29"/>
        <v>100</v>
      </c>
      <c r="V744" s="1088">
        <f>D744--F744-G744-H744-I744-J744-K744-L744-M744-N744-O744-R744-S744-T744</f>
        <v>0</v>
      </c>
    </row>
    <row r="745" spans="1:22">
      <c r="A745" s="1070"/>
      <c r="B745" s="1071" t="s">
        <v>1971</v>
      </c>
      <c r="C745" s="1072">
        <v>29</v>
      </c>
      <c r="D745" s="1072">
        <v>29</v>
      </c>
      <c r="E745" s="1070"/>
      <c r="F745" s="1072"/>
      <c r="G745" s="1072"/>
      <c r="H745" s="1072"/>
      <c r="I745" s="1072"/>
      <c r="J745" s="1072"/>
      <c r="K745" s="1072"/>
      <c r="L745" s="1072"/>
      <c r="M745" s="1072"/>
      <c r="N745" s="1072"/>
      <c r="O745" s="1072"/>
      <c r="P745" s="1072"/>
      <c r="Q745" s="1072"/>
      <c r="R745" s="1072"/>
      <c r="S745" s="1072"/>
      <c r="T745" s="1072"/>
      <c r="U745" s="1074">
        <f t="shared" si="29"/>
        <v>100</v>
      </c>
      <c r="V745" s="1088"/>
    </row>
    <row r="746" spans="1:22" ht="25.5">
      <c r="A746" s="1089" t="s">
        <v>4768</v>
      </c>
      <c r="B746" s="1090" t="s">
        <v>4769</v>
      </c>
      <c r="C746" s="1079">
        <v>29</v>
      </c>
      <c r="D746" s="1079">
        <v>29</v>
      </c>
      <c r="E746" s="1080"/>
      <c r="F746" s="1079"/>
      <c r="G746" s="1079"/>
      <c r="H746" s="1079"/>
      <c r="I746" s="1079"/>
      <c r="J746" s="1079"/>
      <c r="K746" s="1079"/>
      <c r="L746" s="1079"/>
      <c r="M746" s="1079"/>
      <c r="N746" s="1079"/>
      <c r="O746" s="1079"/>
      <c r="P746" s="1079"/>
      <c r="Q746" s="1079"/>
      <c r="R746" s="1079"/>
      <c r="S746" s="1079"/>
      <c r="T746" s="1079"/>
      <c r="U746" s="1081">
        <f t="shared" si="29"/>
        <v>100</v>
      </c>
      <c r="V746" s="1088"/>
    </row>
    <row r="747" spans="1:22" ht="25.5">
      <c r="A747" s="1082" t="s">
        <v>411</v>
      </c>
      <c r="B747" s="1083" t="s">
        <v>4770</v>
      </c>
      <c r="C747" s="1084">
        <v>29</v>
      </c>
      <c r="D747" s="1084">
        <v>29</v>
      </c>
      <c r="E747" s="1085"/>
      <c r="F747" s="1084"/>
      <c r="G747" s="1084"/>
      <c r="H747" s="1084"/>
      <c r="I747" s="1084"/>
      <c r="J747" s="1084"/>
      <c r="K747" s="1084"/>
      <c r="L747" s="1084"/>
      <c r="M747" s="1084"/>
      <c r="N747" s="1084"/>
      <c r="O747" s="1084"/>
      <c r="P747" s="1084"/>
      <c r="Q747" s="1084"/>
      <c r="R747" s="1084"/>
      <c r="S747" s="1084"/>
      <c r="T747" s="1084"/>
      <c r="U747" s="1086">
        <f t="shared" si="29"/>
        <v>100</v>
      </c>
      <c r="V747" s="1088"/>
    </row>
    <row r="748" spans="1:22" ht="25.5">
      <c r="A748" s="1082" t="s">
        <v>411</v>
      </c>
      <c r="B748" s="1083" t="s">
        <v>2089</v>
      </c>
      <c r="C748" s="1084">
        <v>29</v>
      </c>
      <c r="D748" s="1084">
        <v>29</v>
      </c>
      <c r="E748" s="1087" t="s">
        <v>4771</v>
      </c>
      <c r="F748" s="1084"/>
      <c r="G748" s="1084"/>
      <c r="H748" s="1084"/>
      <c r="I748" s="1084"/>
      <c r="J748" s="1084"/>
      <c r="K748" s="1084"/>
      <c r="L748" s="1084"/>
      <c r="M748" s="1084"/>
      <c r="N748" s="1084"/>
      <c r="O748" s="1084"/>
      <c r="P748" s="1084"/>
      <c r="Q748" s="1084"/>
      <c r="R748" s="1084"/>
      <c r="S748" s="1084"/>
      <c r="T748" s="1084">
        <v>29</v>
      </c>
      <c r="U748" s="1086">
        <f t="shared" si="29"/>
        <v>100</v>
      </c>
      <c r="V748" s="1088">
        <f>D748--F748-G748-H748-I748-J748-K748-L748-M748-N748-O748-R748-S748-T748</f>
        <v>0</v>
      </c>
    </row>
    <row r="749" spans="1:22">
      <c r="A749" s="1070"/>
      <c r="B749" s="1071" t="s">
        <v>1980</v>
      </c>
      <c r="C749" s="1072">
        <v>429.176355</v>
      </c>
      <c r="D749" s="1072">
        <v>0</v>
      </c>
      <c r="E749" s="1070"/>
      <c r="F749" s="1072"/>
      <c r="G749" s="1072"/>
      <c r="H749" s="1072"/>
      <c r="I749" s="1072"/>
      <c r="J749" s="1072"/>
      <c r="K749" s="1072"/>
      <c r="L749" s="1072"/>
      <c r="M749" s="1072"/>
      <c r="N749" s="1072"/>
      <c r="O749" s="1072"/>
      <c r="P749" s="1072"/>
      <c r="Q749" s="1072"/>
      <c r="R749" s="1072"/>
      <c r="S749" s="1072"/>
      <c r="T749" s="1072"/>
      <c r="U749" s="1074">
        <f t="shared" si="29"/>
        <v>0</v>
      </c>
      <c r="V749" s="1088"/>
    </row>
    <row r="750" spans="1:22">
      <c r="A750" s="1077"/>
      <c r="B750" s="1078" t="s">
        <v>2020</v>
      </c>
      <c r="C750" s="1079">
        <v>429.176355</v>
      </c>
      <c r="D750" s="1079">
        <v>0</v>
      </c>
      <c r="E750" s="1080"/>
      <c r="F750" s="1079"/>
      <c r="G750" s="1079"/>
      <c r="H750" s="1079"/>
      <c r="I750" s="1079"/>
      <c r="J750" s="1079"/>
      <c r="K750" s="1079"/>
      <c r="L750" s="1079"/>
      <c r="M750" s="1079"/>
      <c r="N750" s="1079"/>
      <c r="O750" s="1079"/>
      <c r="P750" s="1079"/>
      <c r="Q750" s="1079"/>
      <c r="R750" s="1079"/>
      <c r="S750" s="1079"/>
      <c r="T750" s="1079"/>
      <c r="U750" s="1081">
        <f t="shared" si="29"/>
        <v>0</v>
      </c>
      <c r="V750" s="1088"/>
    </row>
    <row r="751" spans="1:22" ht="38.25">
      <c r="A751" s="1082" t="s">
        <v>411</v>
      </c>
      <c r="B751" s="1083" t="s">
        <v>2098</v>
      </c>
      <c r="C751" s="1084">
        <v>429.176355</v>
      </c>
      <c r="D751" s="1084">
        <v>0</v>
      </c>
      <c r="E751" s="1087" t="s">
        <v>4572</v>
      </c>
      <c r="F751" s="1084"/>
      <c r="G751" s="1084"/>
      <c r="H751" s="1084"/>
      <c r="I751" s="1084"/>
      <c r="J751" s="1084"/>
      <c r="K751" s="1084"/>
      <c r="L751" s="1084"/>
      <c r="M751" s="1084"/>
      <c r="N751" s="1084"/>
      <c r="O751" s="1084"/>
      <c r="P751" s="1084"/>
      <c r="Q751" s="1084"/>
      <c r="R751" s="1084"/>
      <c r="S751" s="1084"/>
      <c r="T751" s="1084"/>
      <c r="U751" s="1086">
        <f t="shared" si="29"/>
        <v>0</v>
      </c>
      <c r="V751" s="1088">
        <f>D751--F751-G751-H751-I751-J751-K751-L751-M751-N751-O751-R751-S751-T751</f>
        <v>0</v>
      </c>
    </row>
    <row r="752" spans="1:22">
      <c r="A752" s="1076" t="s">
        <v>1341</v>
      </c>
      <c r="B752" s="1071" t="s">
        <v>1342</v>
      </c>
      <c r="C752" s="1072">
        <v>86</v>
      </c>
      <c r="D752" s="1072">
        <v>0</v>
      </c>
      <c r="E752" s="1070"/>
      <c r="F752" s="1072"/>
      <c r="G752" s="1072"/>
      <c r="H752" s="1072"/>
      <c r="I752" s="1072"/>
      <c r="J752" s="1072"/>
      <c r="K752" s="1072"/>
      <c r="L752" s="1072"/>
      <c r="M752" s="1072"/>
      <c r="N752" s="1072"/>
      <c r="O752" s="1072"/>
      <c r="P752" s="1072"/>
      <c r="Q752" s="1072"/>
      <c r="R752" s="1072"/>
      <c r="S752" s="1072"/>
      <c r="T752" s="1072"/>
      <c r="U752" s="1074">
        <f t="shared" si="29"/>
        <v>0</v>
      </c>
      <c r="V752" s="1088"/>
    </row>
    <row r="753" spans="1:22" ht="25.5">
      <c r="A753" s="1070"/>
      <c r="B753" s="1071" t="s">
        <v>1954</v>
      </c>
      <c r="C753" s="1072">
        <v>86</v>
      </c>
      <c r="D753" s="1072">
        <v>0</v>
      </c>
      <c r="E753" s="1070"/>
      <c r="F753" s="1072"/>
      <c r="G753" s="1072"/>
      <c r="H753" s="1072"/>
      <c r="I753" s="1072"/>
      <c r="J753" s="1072"/>
      <c r="K753" s="1072"/>
      <c r="L753" s="1072"/>
      <c r="M753" s="1072"/>
      <c r="N753" s="1072"/>
      <c r="O753" s="1072"/>
      <c r="P753" s="1072"/>
      <c r="Q753" s="1072"/>
      <c r="R753" s="1072"/>
      <c r="S753" s="1072"/>
      <c r="T753" s="1072"/>
      <c r="U753" s="1074">
        <f t="shared" si="29"/>
        <v>0</v>
      </c>
      <c r="V753" s="1088"/>
    </row>
    <row r="754" spans="1:22">
      <c r="A754" s="1089" t="s">
        <v>322</v>
      </c>
      <c r="B754" s="1090" t="s">
        <v>1967</v>
      </c>
      <c r="C754" s="1079">
        <v>86</v>
      </c>
      <c r="D754" s="1079">
        <v>0</v>
      </c>
      <c r="E754" s="1080"/>
      <c r="F754" s="1079"/>
      <c r="G754" s="1079"/>
      <c r="H754" s="1079"/>
      <c r="I754" s="1079"/>
      <c r="J754" s="1079"/>
      <c r="K754" s="1079"/>
      <c r="L754" s="1079"/>
      <c r="M754" s="1079"/>
      <c r="N754" s="1079"/>
      <c r="O754" s="1079"/>
      <c r="P754" s="1079"/>
      <c r="Q754" s="1079"/>
      <c r="R754" s="1079"/>
      <c r="S754" s="1079"/>
      <c r="T754" s="1079"/>
      <c r="U754" s="1081">
        <f t="shared" si="29"/>
        <v>0</v>
      </c>
      <c r="V754" s="1088"/>
    </row>
    <row r="755" spans="1:22">
      <c r="A755" s="1082" t="s">
        <v>411</v>
      </c>
      <c r="B755" s="1083" t="s">
        <v>2111</v>
      </c>
      <c r="C755" s="1084">
        <v>86</v>
      </c>
      <c r="D755" s="1084">
        <v>0</v>
      </c>
      <c r="E755" s="1087" t="s">
        <v>4603</v>
      </c>
      <c r="F755" s="1084"/>
      <c r="G755" s="1084"/>
      <c r="H755" s="1084"/>
      <c r="I755" s="1084"/>
      <c r="J755" s="1084"/>
      <c r="K755" s="1084"/>
      <c r="L755" s="1084"/>
      <c r="M755" s="1084"/>
      <c r="N755" s="1084"/>
      <c r="O755" s="1084"/>
      <c r="P755" s="1084"/>
      <c r="Q755" s="1084"/>
      <c r="R755" s="1084">
        <v>0</v>
      </c>
      <c r="S755" s="1084"/>
      <c r="T755" s="1084"/>
      <c r="U755" s="1086">
        <f t="shared" si="29"/>
        <v>0</v>
      </c>
      <c r="V755" s="1088">
        <f>D755--F755-G755-H755-I755-J755-K755-L755-M755-N755-O755-R755-S755-T755</f>
        <v>0</v>
      </c>
    </row>
    <row r="756" spans="1:22">
      <c r="A756" s="1076" t="s">
        <v>63</v>
      </c>
      <c r="B756" s="1071" t="s">
        <v>1331</v>
      </c>
      <c r="C756" s="1072">
        <v>247.5</v>
      </c>
      <c r="D756" s="1072">
        <v>247.5</v>
      </c>
      <c r="E756" s="1070"/>
      <c r="F756" s="1072"/>
      <c r="G756" s="1072"/>
      <c r="H756" s="1072"/>
      <c r="I756" s="1072"/>
      <c r="J756" s="1072"/>
      <c r="K756" s="1072"/>
      <c r="L756" s="1072"/>
      <c r="M756" s="1072"/>
      <c r="N756" s="1072"/>
      <c r="O756" s="1072"/>
      <c r="P756" s="1072"/>
      <c r="Q756" s="1072"/>
      <c r="R756" s="1072"/>
      <c r="S756" s="1072"/>
      <c r="T756" s="1072"/>
      <c r="U756" s="1074">
        <f t="shared" si="29"/>
        <v>100</v>
      </c>
      <c r="V756" s="1088"/>
    </row>
    <row r="757" spans="1:22" ht="25.5">
      <c r="A757" s="1070"/>
      <c r="B757" s="1071" t="s">
        <v>1954</v>
      </c>
      <c r="C757" s="1072">
        <v>247.5</v>
      </c>
      <c r="D757" s="1072">
        <v>247.5</v>
      </c>
      <c r="E757" s="1070"/>
      <c r="F757" s="1072"/>
      <c r="G757" s="1072"/>
      <c r="H757" s="1072"/>
      <c r="I757" s="1072"/>
      <c r="J757" s="1072"/>
      <c r="K757" s="1072"/>
      <c r="L757" s="1072"/>
      <c r="M757" s="1072"/>
      <c r="N757" s="1072"/>
      <c r="O757" s="1072"/>
      <c r="P757" s="1072"/>
      <c r="Q757" s="1072"/>
      <c r="R757" s="1072"/>
      <c r="S757" s="1072"/>
      <c r="T757" s="1072"/>
      <c r="U757" s="1074">
        <f t="shared" si="29"/>
        <v>100</v>
      </c>
      <c r="V757" s="1088"/>
    </row>
    <row r="758" spans="1:22">
      <c r="A758" s="1089" t="s">
        <v>322</v>
      </c>
      <c r="B758" s="1090" t="s">
        <v>1967</v>
      </c>
      <c r="C758" s="1079">
        <v>247.5</v>
      </c>
      <c r="D758" s="1079">
        <v>247.5</v>
      </c>
      <c r="E758" s="1080"/>
      <c r="F758" s="1079"/>
      <c r="G758" s="1079"/>
      <c r="H758" s="1079"/>
      <c r="I758" s="1079"/>
      <c r="J758" s="1079"/>
      <c r="K758" s="1079"/>
      <c r="L758" s="1079"/>
      <c r="M758" s="1079"/>
      <c r="N758" s="1079"/>
      <c r="O758" s="1079"/>
      <c r="P758" s="1079"/>
      <c r="Q758" s="1079"/>
      <c r="R758" s="1079"/>
      <c r="S758" s="1079"/>
      <c r="T758" s="1079"/>
      <c r="U758" s="1081">
        <f t="shared" si="29"/>
        <v>100</v>
      </c>
      <c r="V758" s="1088"/>
    </row>
    <row r="759" spans="1:22">
      <c r="A759" s="1082" t="s">
        <v>411</v>
      </c>
      <c r="B759" s="1083" t="s">
        <v>2112</v>
      </c>
      <c r="C759" s="1084">
        <v>247.5</v>
      </c>
      <c r="D759" s="1084">
        <v>247.5</v>
      </c>
      <c r="E759" s="1087" t="s">
        <v>4604</v>
      </c>
      <c r="F759" s="1084"/>
      <c r="G759" s="1084"/>
      <c r="H759" s="1084"/>
      <c r="I759" s="1084"/>
      <c r="J759" s="1084"/>
      <c r="K759" s="1084"/>
      <c r="L759" s="1084"/>
      <c r="M759" s="1084"/>
      <c r="N759" s="1084"/>
      <c r="O759" s="1084"/>
      <c r="P759" s="1084"/>
      <c r="Q759" s="1084"/>
      <c r="R759" s="1084">
        <v>247.5</v>
      </c>
      <c r="S759" s="1084"/>
      <c r="T759" s="1084"/>
      <c r="U759" s="1086">
        <f t="shared" si="29"/>
        <v>100</v>
      </c>
      <c r="V759" s="1088">
        <f>D759--F759-G759-H759-I759-J759-K759-L759-M759-N759-O759-R759-S759-T759</f>
        <v>0</v>
      </c>
    </row>
    <row r="760" spans="1:22">
      <c r="A760" s="1076" t="s">
        <v>680</v>
      </c>
      <c r="B760" s="1071" t="s">
        <v>335</v>
      </c>
      <c r="C760" s="1072">
        <v>20957.5818</v>
      </c>
      <c r="D760" s="1072">
        <v>3304.4949999999999</v>
      </c>
      <c r="E760" s="1070"/>
      <c r="F760" s="1072"/>
      <c r="G760" s="1072"/>
      <c r="H760" s="1072"/>
      <c r="I760" s="1072"/>
      <c r="J760" s="1072"/>
      <c r="K760" s="1072"/>
      <c r="L760" s="1072"/>
      <c r="M760" s="1072"/>
      <c r="N760" s="1072"/>
      <c r="O760" s="1072"/>
      <c r="P760" s="1072"/>
      <c r="Q760" s="1072"/>
      <c r="R760" s="1072"/>
      <c r="S760" s="1072"/>
      <c r="T760" s="1072"/>
      <c r="U760" s="1074">
        <f t="shared" si="29"/>
        <v>15.767539554587351</v>
      </c>
      <c r="V760" s="1088"/>
    </row>
    <row r="761" spans="1:22" ht="25.5">
      <c r="A761" s="1070"/>
      <c r="B761" s="1071" t="s">
        <v>1954</v>
      </c>
      <c r="C761" s="1072">
        <v>268.00900000000001</v>
      </c>
      <c r="D761" s="1072">
        <v>268.00900000000001</v>
      </c>
      <c r="E761" s="1070"/>
      <c r="F761" s="1072"/>
      <c r="G761" s="1072"/>
      <c r="H761" s="1072"/>
      <c r="I761" s="1072"/>
      <c r="J761" s="1072"/>
      <c r="K761" s="1072"/>
      <c r="L761" s="1072"/>
      <c r="M761" s="1072"/>
      <c r="N761" s="1072"/>
      <c r="O761" s="1072"/>
      <c r="P761" s="1072"/>
      <c r="Q761" s="1072"/>
      <c r="R761" s="1072"/>
      <c r="S761" s="1072"/>
      <c r="T761" s="1072"/>
      <c r="U761" s="1074">
        <f t="shared" si="29"/>
        <v>100</v>
      </c>
      <c r="V761" s="1088"/>
    </row>
    <row r="762" spans="1:22">
      <c r="A762" s="1089" t="s">
        <v>1956</v>
      </c>
      <c r="B762" s="1090" t="s">
        <v>1957</v>
      </c>
      <c r="C762" s="1079">
        <v>268.00900000000001</v>
      </c>
      <c r="D762" s="1079">
        <v>268.00900000000001</v>
      </c>
      <c r="E762" s="1080"/>
      <c r="F762" s="1079"/>
      <c r="G762" s="1079"/>
      <c r="H762" s="1079"/>
      <c r="I762" s="1079"/>
      <c r="J762" s="1079"/>
      <c r="K762" s="1079"/>
      <c r="L762" s="1079"/>
      <c r="M762" s="1079"/>
      <c r="N762" s="1079"/>
      <c r="O762" s="1079"/>
      <c r="P762" s="1079"/>
      <c r="Q762" s="1079"/>
      <c r="R762" s="1079"/>
      <c r="S762" s="1079"/>
      <c r="T762" s="1079"/>
      <c r="U762" s="1081">
        <f t="shared" si="29"/>
        <v>100</v>
      </c>
      <c r="V762" s="1088"/>
    </row>
    <row r="763" spans="1:22">
      <c r="A763" s="1082" t="s">
        <v>411</v>
      </c>
      <c r="B763" s="1083" t="s">
        <v>2224</v>
      </c>
      <c r="C763" s="1084">
        <v>18.009</v>
      </c>
      <c r="D763" s="1084">
        <v>18.009</v>
      </c>
      <c r="E763" s="1087" t="s">
        <v>4607</v>
      </c>
      <c r="F763" s="1084"/>
      <c r="G763" s="1084"/>
      <c r="H763" s="1084"/>
      <c r="I763" s="1084">
        <v>18.009</v>
      </c>
      <c r="J763" s="1084"/>
      <c r="K763" s="1084"/>
      <c r="L763" s="1084"/>
      <c r="M763" s="1084"/>
      <c r="N763" s="1084"/>
      <c r="O763" s="1084"/>
      <c r="P763" s="1084"/>
      <c r="Q763" s="1084"/>
      <c r="R763" s="1084"/>
      <c r="S763" s="1084"/>
      <c r="T763" s="1084"/>
      <c r="U763" s="1086">
        <f t="shared" si="29"/>
        <v>100</v>
      </c>
      <c r="V763" s="1088">
        <f>D763--F763-G763-H763-I763-J763-K763-L763-M763-N763-O763-R763-S763-T763</f>
        <v>0</v>
      </c>
    </row>
    <row r="764" spans="1:22">
      <c r="A764" s="1082" t="s">
        <v>411</v>
      </c>
      <c r="B764" s="1083" t="s">
        <v>2225</v>
      </c>
      <c r="C764" s="1084">
        <v>250</v>
      </c>
      <c r="D764" s="1084">
        <v>250</v>
      </c>
      <c r="E764" s="1087" t="s">
        <v>4607</v>
      </c>
      <c r="F764" s="1084"/>
      <c r="G764" s="1084"/>
      <c r="H764" s="1084"/>
      <c r="I764" s="1084">
        <v>250</v>
      </c>
      <c r="J764" s="1084"/>
      <c r="K764" s="1084"/>
      <c r="L764" s="1084"/>
      <c r="M764" s="1084"/>
      <c r="N764" s="1084"/>
      <c r="O764" s="1084"/>
      <c r="P764" s="1084"/>
      <c r="Q764" s="1084"/>
      <c r="R764" s="1084"/>
      <c r="S764" s="1084"/>
      <c r="T764" s="1084"/>
      <c r="U764" s="1086">
        <f t="shared" si="29"/>
        <v>100</v>
      </c>
      <c r="V764" s="1088">
        <f>D764--F764-G764-H764-I764-J764-K764-L764-M764-N764-O764-R764-S764-T764</f>
        <v>0</v>
      </c>
    </row>
    <row r="765" spans="1:22">
      <c r="A765" s="1070"/>
      <c r="B765" s="1071" t="s">
        <v>1971</v>
      </c>
      <c r="C765" s="1072">
        <v>20487.747800000001</v>
      </c>
      <c r="D765" s="1072">
        <v>2834.6610000000001</v>
      </c>
      <c r="E765" s="1070"/>
      <c r="F765" s="1072"/>
      <c r="G765" s="1072"/>
      <c r="H765" s="1072"/>
      <c r="I765" s="1072"/>
      <c r="J765" s="1072"/>
      <c r="K765" s="1072"/>
      <c r="L765" s="1072"/>
      <c r="M765" s="1072"/>
      <c r="N765" s="1072"/>
      <c r="O765" s="1072"/>
      <c r="P765" s="1072"/>
      <c r="Q765" s="1072"/>
      <c r="R765" s="1072"/>
      <c r="S765" s="1072"/>
      <c r="T765" s="1072"/>
      <c r="U765" s="1074">
        <f t="shared" si="29"/>
        <v>13.83588390325656</v>
      </c>
      <c r="V765" s="1088"/>
    </row>
    <row r="766" spans="1:22">
      <c r="A766" s="1089" t="s">
        <v>1972</v>
      </c>
      <c r="B766" s="1090" t="s">
        <v>1973</v>
      </c>
      <c r="C766" s="1079">
        <v>20487.747800000001</v>
      </c>
      <c r="D766" s="1079">
        <v>2834.6610000000001</v>
      </c>
      <c r="E766" s="1080"/>
      <c r="F766" s="1079"/>
      <c r="G766" s="1079"/>
      <c r="H766" s="1079"/>
      <c r="I766" s="1079"/>
      <c r="J766" s="1079"/>
      <c r="K766" s="1079"/>
      <c r="L766" s="1079"/>
      <c r="M766" s="1079"/>
      <c r="N766" s="1079"/>
      <c r="O766" s="1079"/>
      <c r="P766" s="1079"/>
      <c r="Q766" s="1079"/>
      <c r="R766" s="1079"/>
      <c r="S766" s="1079"/>
      <c r="T766" s="1079"/>
      <c r="U766" s="1081">
        <f t="shared" si="29"/>
        <v>13.83588390325656</v>
      </c>
      <c r="V766" s="1088"/>
    </row>
    <row r="767" spans="1:22">
      <c r="A767" s="1082" t="s">
        <v>411</v>
      </c>
      <c r="B767" s="1083" t="s">
        <v>2001</v>
      </c>
      <c r="C767" s="1084">
        <v>16388.287799999998</v>
      </c>
      <c r="D767" s="1084">
        <v>414.89499999999998</v>
      </c>
      <c r="E767" s="1085"/>
      <c r="F767" s="1084"/>
      <c r="G767" s="1084"/>
      <c r="H767" s="1084"/>
      <c r="I767" s="1084"/>
      <c r="J767" s="1084"/>
      <c r="K767" s="1084"/>
      <c r="L767" s="1084"/>
      <c r="M767" s="1084"/>
      <c r="N767" s="1084"/>
      <c r="O767" s="1084"/>
      <c r="P767" s="1084"/>
      <c r="Q767" s="1084"/>
      <c r="R767" s="1084"/>
      <c r="S767" s="1084"/>
      <c r="T767" s="1084"/>
      <c r="U767" s="1086">
        <f t="shared" si="29"/>
        <v>2.5316555644086263</v>
      </c>
      <c r="V767" s="1088"/>
    </row>
    <row r="768" spans="1:22" ht="25.5">
      <c r="A768" s="1082" t="s">
        <v>411</v>
      </c>
      <c r="B768" s="1083" t="s">
        <v>2226</v>
      </c>
      <c r="C768" s="1084">
        <v>16388.287799999998</v>
      </c>
      <c r="D768" s="1084">
        <v>414.89499999999998</v>
      </c>
      <c r="E768" s="1087" t="s">
        <v>4606</v>
      </c>
      <c r="F768" s="1084"/>
      <c r="G768" s="1084"/>
      <c r="H768" s="1084"/>
      <c r="I768" s="1084"/>
      <c r="J768" s="1084"/>
      <c r="K768" s="1084"/>
      <c r="L768" s="1084"/>
      <c r="M768" s="1084"/>
      <c r="N768" s="1084"/>
      <c r="O768" s="1084"/>
      <c r="P768" s="1084"/>
      <c r="Q768" s="1084"/>
      <c r="R768" s="1084"/>
      <c r="S768" s="1084"/>
      <c r="T768" s="1084">
        <v>414.89499999999998</v>
      </c>
      <c r="U768" s="1086">
        <f t="shared" si="29"/>
        <v>2.5316555644086263</v>
      </c>
      <c r="V768" s="1088">
        <f>D768--F768-G768-H768-I768-J768-K768-L768-M768-N768-O768-R768-S768-T768</f>
        <v>0</v>
      </c>
    </row>
    <row r="769" spans="1:22">
      <c r="A769" s="1082" t="s">
        <v>411</v>
      </c>
      <c r="B769" s="1083" t="s">
        <v>2227</v>
      </c>
      <c r="C769" s="1084">
        <v>3878.3910000000001</v>
      </c>
      <c r="D769" s="1084">
        <v>2198.6970000000001</v>
      </c>
      <c r="E769" s="1085"/>
      <c r="F769" s="1084"/>
      <c r="G769" s="1084"/>
      <c r="H769" s="1084"/>
      <c r="I769" s="1084"/>
      <c r="J769" s="1084"/>
      <c r="K769" s="1084"/>
      <c r="L769" s="1084"/>
      <c r="M769" s="1084"/>
      <c r="N769" s="1084"/>
      <c r="O769" s="1084"/>
      <c r="P769" s="1084"/>
      <c r="Q769" s="1084"/>
      <c r="R769" s="1084"/>
      <c r="S769" s="1084"/>
      <c r="T769" s="1084"/>
      <c r="U769" s="1086">
        <f t="shared" si="29"/>
        <v>56.690957667754496</v>
      </c>
      <c r="V769" s="1088"/>
    </row>
    <row r="770" spans="1:22">
      <c r="A770" s="1082" t="s">
        <v>411</v>
      </c>
      <c r="B770" s="1083" t="s">
        <v>2116</v>
      </c>
      <c r="C770" s="1084">
        <v>70</v>
      </c>
      <c r="D770" s="1084">
        <v>0</v>
      </c>
      <c r="E770" s="1087" t="s">
        <v>4606</v>
      </c>
      <c r="F770" s="1084"/>
      <c r="G770" s="1084"/>
      <c r="H770" s="1084"/>
      <c r="I770" s="1084"/>
      <c r="J770" s="1084"/>
      <c r="K770" s="1084"/>
      <c r="L770" s="1084"/>
      <c r="M770" s="1084"/>
      <c r="N770" s="1084"/>
      <c r="O770" s="1084"/>
      <c r="P770" s="1084"/>
      <c r="Q770" s="1084"/>
      <c r="R770" s="1084"/>
      <c r="S770" s="1084"/>
      <c r="T770" s="1084">
        <v>0</v>
      </c>
      <c r="U770" s="1086">
        <f t="shared" si="29"/>
        <v>0</v>
      </c>
      <c r="V770" s="1088">
        <f>D770--F770-G770-H770-I770-J770-K770-L770-M770-N770-O770-R770-S770-T770</f>
        <v>0</v>
      </c>
    </row>
    <row r="771" spans="1:22" ht="25.5">
      <c r="A771" s="1082" t="s">
        <v>411</v>
      </c>
      <c r="B771" s="1083" t="s">
        <v>2121</v>
      </c>
      <c r="C771" s="1084">
        <v>1056.105</v>
      </c>
      <c r="D771" s="1084">
        <v>127.492</v>
      </c>
      <c r="E771" s="1087" t="s">
        <v>4606</v>
      </c>
      <c r="F771" s="1084"/>
      <c r="G771" s="1084"/>
      <c r="H771" s="1084"/>
      <c r="I771" s="1084"/>
      <c r="J771" s="1084"/>
      <c r="K771" s="1084"/>
      <c r="L771" s="1084"/>
      <c r="M771" s="1084"/>
      <c r="N771" s="1084"/>
      <c r="O771" s="1084"/>
      <c r="P771" s="1084"/>
      <c r="Q771" s="1084"/>
      <c r="R771" s="1084"/>
      <c r="S771" s="1084"/>
      <c r="T771" s="1084">
        <v>127.492</v>
      </c>
      <c r="U771" s="1086">
        <f t="shared" si="29"/>
        <v>12.071905729070499</v>
      </c>
      <c r="V771" s="1088">
        <f>D771--F771-G771-H771-I771-J771-K771-L771-M771-N771-O771-R771-S771-T771</f>
        <v>0</v>
      </c>
    </row>
    <row r="772" spans="1:22">
      <c r="A772" s="1082" t="s">
        <v>411</v>
      </c>
      <c r="B772" s="1083" t="s">
        <v>2122</v>
      </c>
      <c r="C772" s="1084">
        <v>2752.2860000000001</v>
      </c>
      <c r="D772" s="1084">
        <v>2071.2049999999999</v>
      </c>
      <c r="E772" s="1087" t="s">
        <v>4606</v>
      </c>
      <c r="F772" s="1084"/>
      <c r="G772" s="1084"/>
      <c r="H772" s="1084"/>
      <c r="I772" s="1084"/>
      <c r="J772" s="1084"/>
      <c r="K772" s="1084"/>
      <c r="L772" s="1084"/>
      <c r="M772" s="1084"/>
      <c r="N772" s="1084"/>
      <c r="O772" s="1084"/>
      <c r="P772" s="1084"/>
      <c r="Q772" s="1084"/>
      <c r="R772" s="1084"/>
      <c r="S772" s="1084"/>
      <c r="T772" s="1084">
        <v>2071.2049999999999</v>
      </c>
      <c r="U772" s="1086">
        <f t="shared" si="29"/>
        <v>75.253988865982663</v>
      </c>
      <c r="V772" s="1088">
        <f>D772--F772-G772-H772-I772-J772-K772-L772-M772-N772-O772-R772-S772-T772</f>
        <v>0</v>
      </c>
    </row>
    <row r="773" spans="1:22" ht="25.5">
      <c r="A773" s="1082" t="s">
        <v>411</v>
      </c>
      <c r="B773" s="1083" t="s">
        <v>2118</v>
      </c>
      <c r="C773" s="1084">
        <v>221.06899999999999</v>
      </c>
      <c r="D773" s="1084">
        <v>221.06899999999999</v>
      </c>
      <c r="E773" s="1085"/>
      <c r="F773" s="1084"/>
      <c r="G773" s="1084"/>
      <c r="H773" s="1084"/>
      <c r="I773" s="1084"/>
      <c r="J773" s="1084"/>
      <c r="K773" s="1084"/>
      <c r="L773" s="1084"/>
      <c r="M773" s="1084"/>
      <c r="N773" s="1084"/>
      <c r="O773" s="1084"/>
      <c r="P773" s="1084"/>
      <c r="Q773" s="1084"/>
      <c r="R773" s="1084"/>
      <c r="S773" s="1084"/>
      <c r="T773" s="1084"/>
      <c r="U773" s="1086">
        <f t="shared" si="29"/>
        <v>100</v>
      </c>
      <c r="V773" s="1088"/>
    </row>
    <row r="774" spans="1:22" ht="25.5">
      <c r="A774" s="1082" t="s">
        <v>411</v>
      </c>
      <c r="B774" s="1083" t="s">
        <v>2120</v>
      </c>
      <c r="C774" s="1084">
        <v>221.06899999999999</v>
      </c>
      <c r="D774" s="1084">
        <v>221.06899999999999</v>
      </c>
      <c r="E774" s="1087" t="s">
        <v>4606</v>
      </c>
      <c r="F774" s="1084"/>
      <c r="G774" s="1084"/>
      <c r="H774" s="1084"/>
      <c r="I774" s="1084"/>
      <c r="J774" s="1084"/>
      <c r="K774" s="1084"/>
      <c r="L774" s="1084"/>
      <c r="M774" s="1084"/>
      <c r="N774" s="1084"/>
      <c r="O774" s="1084"/>
      <c r="P774" s="1084"/>
      <c r="Q774" s="1084"/>
      <c r="R774" s="1084"/>
      <c r="S774" s="1084"/>
      <c r="T774" s="1084">
        <v>221.06899999999999</v>
      </c>
      <c r="U774" s="1086">
        <f t="shared" si="29"/>
        <v>100</v>
      </c>
      <c r="V774" s="1088">
        <f>D774--F774-G774-H774-I774-J774-K774-L774-M774-N774-O774-R774-S774-T774</f>
        <v>0</v>
      </c>
    </row>
    <row r="775" spans="1:22">
      <c r="A775" s="1070"/>
      <c r="B775" s="1071" t="s">
        <v>1976</v>
      </c>
      <c r="C775" s="1072">
        <v>201.82499999999999</v>
      </c>
      <c r="D775" s="1072">
        <v>201.82499999999999</v>
      </c>
      <c r="E775" s="1070"/>
      <c r="F775" s="1072"/>
      <c r="G775" s="1072"/>
      <c r="H775" s="1072"/>
      <c r="I775" s="1072"/>
      <c r="J775" s="1072"/>
      <c r="K775" s="1072"/>
      <c r="L775" s="1072"/>
      <c r="M775" s="1072"/>
      <c r="N775" s="1072"/>
      <c r="O775" s="1072"/>
      <c r="P775" s="1072"/>
      <c r="Q775" s="1072"/>
      <c r="R775" s="1072"/>
      <c r="S775" s="1072"/>
      <c r="T775" s="1072"/>
      <c r="U775" s="1074">
        <f t="shared" si="29"/>
        <v>100</v>
      </c>
      <c r="V775" s="1088"/>
    </row>
    <row r="776" spans="1:22">
      <c r="A776" s="1077"/>
      <c r="B776" s="1078" t="s">
        <v>1977</v>
      </c>
      <c r="C776" s="1079">
        <v>201.82499999999999</v>
      </c>
      <c r="D776" s="1079">
        <v>201.82499999999999</v>
      </c>
      <c r="E776" s="1080"/>
      <c r="F776" s="1079"/>
      <c r="G776" s="1079"/>
      <c r="H776" s="1079"/>
      <c r="I776" s="1079"/>
      <c r="J776" s="1079"/>
      <c r="K776" s="1079"/>
      <c r="L776" s="1079"/>
      <c r="M776" s="1079"/>
      <c r="N776" s="1079"/>
      <c r="O776" s="1079"/>
      <c r="P776" s="1079"/>
      <c r="Q776" s="1079"/>
      <c r="R776" s="1079"/>
      <c r="S776" s="1079"/>
      <c r="T776" s="1079"/>
      <c r="U776" s="1081">
        <f t="shared" si="29"/>
        <v>100</v>
      </c>
      <c r="V776" s="1088"/>
    </row>
    <row r="777" spans="1:22">
      <c r="A777" s="1082" t="s">
        <v>411</v>
      </c>
      <c r="B777" s="1083" t="s">
        <v>1985</v>
      </c>
      <c r="C777" s="1084">
        <v>201.82499999999999</v>
      </c>
      <c r="D777" s="1084">
        <v>201.82499999999999</v>
      </c>
      <c r="E777" s="1085"/>
      <c r="F777" s="1084"/>
      <c r="G777" s="1084"/>
      <c r="H777" s="1084"/>
      <c r="I777" s="1084"/>
      <c r="J777" s="1084"/>
      <c r="K777" s="1084"/>
      <c r="L777" s="1084"/>
      <c r="M777" s="1084"/>
      <c r="N777" s="1084"/>
      <c r="O777" s="1084"/>
      <c r="P777" s="1084"/>
      <c r="Q777" s="1084"/>
      <c r="R777" s="1084"/>
      <c r="S777" s="1084"/>
      <c r="T777" s="1084"/>
      <c r="U777" s="1086">
        <f t="shared" si="29"/>
        <v>100</v>
      </c>
      <c r="V777" s="1088"/>
    </row>
    <row r="778" spans="1:22" ht="25.5">
      <c r="A778" s="1082" t="s">
        <v>411</v>
      </c>
      <c r="B778" s="1083" t="s">
        <v>2123</v>
      </c>
      <c r="C778" s="1084">
        <v>201.82499999999999</v>
      </c>
      <c r="D778" s="1084">
        <v>201.82499999999999</v>
      </c>
      <c r="E778" s="1087" t="s">
        <v>4607</v>
      </c>
      <c r="F778" s="1084"/>
      <c r="G778" s="1084"/>
      <c r="H778" s="1084"/>
      <c r="I778" s="1084"/>
      <c r="J778" s="1084"/>
      <c r="K778" s="1084"/>
      <c r="L778" s="1084"/>
      <c r="M778" s="1084"/>
      <c r="N778" s="1084"/>
      <c r="O778" s="1084"/>
      <c r="P778" s="1084"/>
      <c r="Q778" s="1084"/>
      <c r="R778" s="1084"/>
      <c r="S778" s="1084"/>
      <c r="T778" s="1084">
        <v>201.82499999999999</v>
      </c>
      <c r="U778" s="1086">
        <f t="shared" ref="U778:U841" si="30">D778/C778*100</f>
        <v>100</v>
      </c>
      <c r="V778" s="1088">
        <f>D778--F778-G778-H778-I778-J778-K778-L778-M778-N778-O778-R778-S778-T778</f>
        <v>0</v>
      </c>
    </row>
    <row r="779" spans="1:22" ht="25.5">
      <c r="A779" s="1076" t="s">
        <v>681</v>
      </c>
      <c r="B779" s="1071" t="s">
        <v>2124</v>
      </c>
      <c r="C779" s="1072">
        <v>50</v>
      </c>
      <c r="D779" s="1072">
        <v>0</v>
      </c>
      <c r="E779" s="1070"/>
      <c r="F779" s="1072"/>
      <c r="G779" s="1072"/>
      <c r="H779" s="1072"/>
      <c r="I779" s="1072"/>
      <c r="J779" s="1072"/>
      <c r="K779" s="1072"/>
      <c r="L779" s="1072"/>
      <c r="M779" s="1072"/>
      <c r="N779" s="1072"/>
      <c r="O779" s="1072"/>
      <c r="P779" s="1072"/>
      <c r="Q779" s="1072"/>
      <c r="R779" s="1072"/>
      <c r="S779" s="1072"/>
      <c r="T779" s="1072">
        <v>0</v>
      </c>
      <c r="U779" s="1074">
        <f t="shared" si="30"/>
        <v>0</v>
      </c>
      <c r="V779" s="1088"/>
    </row>
    <row r="780" spans="1:22">
      <c r="A780" s="1070"/>
      <c r="B780" s="1071" t="s">
        <v>1971</v>
      </c>
      <c r="C780" s="1072">
        <v>50</v>
      </c>
      <c r="D780" s="1072">
        <v>0</v>
      </c>
      <c r="E780" s="1070"/>
      <c r="F780" s="1072"/>
      <c r="G780" s="1072"/>
      <c r="H780" s="1072"/>
      <c r="I780" s="1072"/>
      <c r="J780" s="1072"/>
      <c r="K780" s="1072"/>
      <c r="L780" s="1072"/>
      <c r="M780" s="1072"/>
      <c r="N780" s="1072"/>
      <c r="O780" s="1072"/>
      <c r="P780" s="1072"/>
      <c r="Q780" s="1072"/>
      <c r="R780" s="1072"/>
      <c r="S780" s="1072"/>
      <c r="T780" s="1072">
        <v>0</v>
      </c>
      <c r="U780" s="1074">
        <f t="shared" si="30"/>
        <v>0</v>
      </c>
      <c r="V780" s="1088"/>
    </row>
    <row r="781" spans="1:22">
      <c r="A781" s="1089" t="s">
        <v>1972</v>
      </c>
      <c r="B781" s="1090" t="s">
        <v>1973</v>
      </c>
      <c r="C781" s="1079">
        <v>50</v>
      </c>
      <c r="D781" s="1079">
        <v>0</v>
      </c>
      <c r="E781" s="1080"/>
      <c r="F781" s="1079"/>
      <c r="G781" s="1079"/>
      <c r="H781" s="1079"/>
      <c r="I781" s="1079"/>
      <c r="J781" s="1079"/>
      <c r="K781" s="1079"/>
      <c r="L781" s="1079"/>
      <c r="M781" s="1079"/>
      <c r="N781" s="1079"/>
      <c r="O781" s="1079"/>
      <c r="P781" s="1079"/>
      <c r="Q781" s="1079"/>
      <c r="R781" s="1079"/>
      <c r="S781" s="1079"/>
      <c r="T781" s="1079">
        <v>0</v>
      </c>
      <c r="U781" s="1081">
        <f t="shared" si="30"/>
        <v>0</v>
      </c>
      <c r="V781" s="1088"/>
    </row>
    <row r="782" spans="1:22">
      <c r="A782" s="1082" t="s">
        <v>411</v>
      </c>
      <c r="B782" s="1083" t="s">
        <v>2004</v>
      </c>
      <c r="C782" s="1084">
        <v>50</v>
      </c>
      <c r="D782" s="1084">
        <v>0</v>
      </c>
      <c r="E782" s="1085"/>
      <c r="F782" s="1084"/>
      <c r="G782" s="1084"/>
      <c r="H782" s="1084"/>
      <c r="I782" s="1084"/>
      <c r="J782" s="1084"/>
      <c r="K782" s="1084"/>
      <c r="L782" s="1084"/>
      <c r="M782" s="1084"/>
      <c r="N782" s="1084"/>
      <c r="O782" s="1084"/>
      <c r="P782" s="1084"/>
      <c r="Q782" s="1084"/>
      <c r="R782" s="1084"/>
      <c r="S782" s="1084"/>
      <c r="T782" s="1084">
        <v>0</v>
      </c>
      <c r="U782" s="1086">
        <f t="shared" si="30"/>
        <v>0</v>
      </c>
      <c r="V782" s="1088"/>
    </row>
    <row r="783" spans="1:22" ht="25.5">
      <c r="A783" s="1082" t="s">
        <v>411</v>
      </c>
      <c r="B783" s="1083" t="s">
        <v>2228</v>
      </c>
      <c r="C783" s="1084">
        <v>50</v>
      </c>
      <c r="D783" s="1084">
        <v>0</v>
      </c>
      <c r="E783" s="1087" t="s">
        <v>4772</v>
      </c>
      <c r="F783" s="1084"/>
      <c r="G783" s="1084"/>
      <c r="H783" s="1084"/>
      <c r="I783" s="1084"/>
      <c r="J783" s="1084"/>
      <c r="K783" s="1084"/>
      <c r="L783" s="1084"/>
      <c r="M783" s="1084"/>
      <c r="N783" s="1084"/>
      <c r="O783" s="1084"/>
      <c r="P783" s="1084"/>
      <c r="Q783" s="1084"/>
      <c r="R783" s="1084"/>
      <c r="S783" s="1084"/>
      <c r="T783" s="1084">
        <v>0</v>
      </c>
      <c r="U783" s="1086">
        <f t="shared" si="30"/>
        <v>0</v>
      </c>
      <c r="V783" s="1088">
        <f>D783--F783-G783-H783-I783-J783-K783-L783-M783-N783-O783-R783-S783-T783</f>
        <v>0</v>
      </c>
    </row>
    <row r="784" spans="1:22">
      <c r="A784" s="1076" t="s">
        <v>1312</v>
      </c>
      <c r="B784" s="1071" t="s">
        <v>259</v>
      </c>
      <c r="C784" s="1072">
        <v>50920.138785000003</v>
      </c>
      <c r="D784" s="1072">
        <v>19830.386489</v>
      </c>
      <c r="E784" s="1070"/>
      <c r="F784" s="1072"/>
      <c r="G784" s="1072"/>
      <c r="H784" s="1072"/>
      <c r="I784" s="1072"/>
      <c r="J784" s="1072"/>
      <c r="K784" s="1072"/>
      <c r="L784" s="1072"/>
      <c r="M784" s="1072"/>
      <c r="N784" s="1072"/>
      <c r="O784" s="1072"/>
      <c r="P784" s="1072"/>
      <c r="Q784" s="1072"/>
      <c r="R784" s="1072"/>
      <c r="S784" s="1072"/>
      <c r="T784" s="1072"/>
      <c r="U784" s="1074">
        <f t="shared" si="30"/>
        <v>38.944093559386786</v>
      </c>
      <c r="V784" s="1088"/>
    </row>
    <row r="785" spans="1:22" ht="25.5">
      <c r="A785" s="1070"/>
      <c r="B785" s="1071" t="s">
        <v>1954</v>
      </c>
      <c r="C785" s="1072">
        <v>22289.303389000001</v>
      </c>
      <c r="D785" s="1072">
        <v>1311.4613890000001</v>
      </c>
      <c r="E785" s="1070"/>
      <c r="F785" s="1072"/>
      <c r="G785" s="1072"/>
      <c r="H785" s="1072"/>
      <c r="I785" s="1072"/>
      <c r="J785" s="1072"/>
      <c r="K785" s="1072"/>
      <c r="L785" s="1072"/>
      <c r="M785" s="1072"/>
      <c r="N785" s="1072"/>
      <c r="O785" s="1072"/>
      <c r="P785" s="1072"/>
      <c r="Q785" s="1072"/>
      <c r="R785" s="1072"/>
      <c r="S785" s="1072"/>
      <c r="T785" s="1072"/>
      <c r="U785" s="1074">
        <f t="shared" si="30"/>
        <v>5.8838150574379089</v>
      </c>
      <c r="V785" s="1088"/>
    </row>
    <row r="786" spans="1:22">
      <c r="A786" s="1089" t="s">
        <v>570</v>
      </c>
      <c r="B786" s="1090" t="s">
        <v>1958</v>
      </c>
      <c r="C786" s="1079">
        <v>924.25300000000004</v>
      </c>
      <c r="D786" s="1079">
        <v>924.25300000000004</v>
      </c>
      <c r="E786" s="1080"/>
      <c r="F786" s="1079"/>
      <c r="G786" s="1079"/>
      <c r="H786" s="1079"/>
      <c r="I786" s="1079"/>
      <c r="J786" s="1079"/>
      <c r="K786" s="1079"/>
      <c r="L786" s="1079"/>
      <c r="M786" s="1079"/>
      <c r="N786" s="1079"/>
      <c r="O786" s="1079"/>
      <c r="P786" s="1079"/>
      <c r="Q786" s="1079"/>
      <c r="R786" s="1079"/>
      <c r="S786" s="1079"/>
      <c r="T786" s="1079"/>
      <c r="U786" s="1081">
        <f t="shared" si="30"/>
        <v>100</v>
      </c>
      <c r="V786" s="1088"/>
    </row>
    <row r="787" spans="1:22">
      <c r="A787" s="1082" t="s">
        <v>411</v>
      </c>
      <c r="B787" s="1083" t="s">
        <v>2391</v>
      </c>
      <c r="C787" s="1084">
        <v>924.25300000000004</v>
      </c>
      <c r="D787" s="1084">
        <v>924.25300000000004</v>
      </c>
      <c r="E787" s="1087" t="s">
        <v>4773</v>
      </c>
      <c r="F787" s="1084">
        <v>924.25300000000004</v>
      </c>
      <c r="G787" s="1084"/>
      <c r="H787" s="1084"/>
      <c r="I787" s="1084"/>
      <c r="J787" s="1084"/>
      <c r="K787" s="1084"/>
      <c r="L787" s="1084"/>
      <c r="M787" s="1084"/>
      <c r="N787" s="1084"/>
      <c r="O787" s="1084"/>
      <c r="P787" s="1084"/>
      <c r="Q787" s="1084"/>
      <c r="R787" s="1084"/>
      <c r="S787" s="1084"/>
      <c r="T787" s="1084"/>
      <c r="U787" s="1086">
        <f t="shared" si="30"/>
        <v>100</v>
      </c>
      <c r="V787" s="1088">
        <f>D787-F787-G787-H787-I787-J787-K787-L787-M787-N787-O787-R787-S787-T787</f>
        <v>0</v>
      </c>
    </row>
    <row r="788" spans="1:22">
      <c r="A788" s="1089" t="s">
        <v>276</v>
      </c>
      <c r="B788" s="1090" t="s">
        <v>1966</v>
      </c>
      <c r="C788" s="1079">
        <v>21365.050389</v>
      </c>
      <c r="D788" s="1079">
        <v>387.20838900000001</v>
      </c>
      <c r="E788" s="1080"/>
      <c r="F788" s="1079"/>
      <c r="G788" s="1079"/>
      <c r="H788" s="1079"/>
      <c r="I788" s="1079"/>
      <c r="J788" s="1079"/>
      <c r="K788" s="1079"/>
      <c r="L788" s="1079"/>
      <c r="M788" s="1079"/>
      <c r="N788" s="1079"/>
      <c r="O788" s="1079"/>
      <c r="P788" s="1079"/>
      <c r="Q788" s="1079"/>
      <c r="R788" s="1079"/>
      <c r="S788" s="1079"/>
      <c r="T788" s="1079"/>
      <c r="U788" s="1081">
        <f t="shared" si="30"/>
        <v>1.8123448433304792</v>
      </c>
      <c r="V788" s="1088"/>
    </row>
    <row r="789" spans="1:22">
      <c r="A789" s="1082" t="s">
        <v>411</v>
      </c>
      <c r="B789" s="1083" t="s">
        <v>2135</v>
      </c>
      <c r="C789" s="1084">
        <v>317.20838900000001</v>
      </c>
      <c r="D789" s="1084">
        <v>317.20838900000001</v>
      </c>
      <c r="E789" s="1087" t="s">
        <v>4689</v>
      </c>
      <c r="F789" s="1084"/>
      <c r="G789" s="1084"/>
      <c r="H789" s="1084"/>
      <c r="I789" s="1084"/>
      <c r="J789" s="1084"/>
      <c r="K789" s="1084"/>
      <c r="L789" s="1084"/>
      <c r="M789" s="1084"/>
      <c r="N789" s="1084"/>
      <c r="O789" s="1084">
        <v>317.20838900000001</v>
      </c>
      <c r="P789" s="1084"/>
      <c r="Q789" s="1084">
        <v>317.20838900000001</v>
      </c>
      <c r="R789" s="1084"/>
      <c r="S789" s="1084"/>
      <c r="T789" s="1084"/>
      <c r="U789" s="1086">
        <f t="shared" si="30"/>
        <v>100</v>
      </c>
      <c r="V789" s="1088">
        <f t="shared" ref="V789:V797" si="31">D789--F789-G789-H789-I789-J789-K789-L789-M789-N789-O789-R789-S789-T789</f>
        <v>0</v>
      </c>
    </row>
    <row r="790" spans="1:22" ht="25.5">
      <c r="A790" s="1082" t="s">
        <v>411</v>
      </c>
      <c r="B790" s="1083" t="s">
        <v>2229</v>
      </c>
      <c r="C790" s="1084">
        <v>172.69399999999999</v>
      </c>
      <c r="D790" s="1084">
        <v>0</v>
      </c>
      <c r="E790" s="1087" t="s">
        <v>4774</v>
      </c>
      <c r="F790" s="1084"/>
      <c r="G790" s="1084"/>
      <c r="H790" s="1084"/>
      <c r="I790" s="1084"/>
      <c r="J790" s="1084"/>
      <c r="K790" s="1084"/>
      <c r="L790" s="1084"/>
      <c r="M790" s="1084"/>
      <c r="N790" s="1084"/>
      <c r="O790" s="1084">
        <v>0</v>
      </c>
      <c r="P790" s="1084"/>
      <c r="Q790" s="1084">
        <v>0</v>
      </c>
      <c r="R790" s="1084"/>
      <c r="S790" s="1084"/>
      <c r="T790" s="1084"/>
      <c r="U790" s="1086">
        <f t="shared" si="30"/>
        <v>0</v>
      </c>
      <c r="V790" s="1088">
        <f t="shared" si="31"/>
        <v>0</v>
      </c>
    </row>
    <row r="791" spans="1:22">
      <c r="A791" s="1082" t="s">
        <v>411</v>
      </c>
      <c r="B791" s="1083" t="s">
        <v>2230</v>
      </c>
      <c r="C791" s="1084">
        <v>6239.4530000000004</v>
      </c>
      <c r="D791" s="1084">
        <v>0</v>
      </c>
      <c r="E791" s="1087" t="s">
        <v>4775</v>
      </c>
      <c r="F791" s="1084"/>
      <c r="G791" s="1084"/>
      <c r="H791" s="1084"/>
      <c r="I791" s="1084"/>
      <c r="J791" s="1084"/>
      <c r="K791" s="1084"/>
      <c r="L791" s="1084"/>
      <c r="M791" s="1084"/>
      <c r="N791" s="1084"/>
      <c r="O791" s="1084">
        <v>0</v>
      </c>
      <c r="P791" s="1084"/>
      <c r="Q791" s="1084">
        <v>0</v>
      </c>
      <c r="R791" s="1084"/>
      <c r="S791" s="1084"/>
      <c r="T791" s="1084"/>
      <c r="U791" s="1086">
        <f t="shared" si="30"/>
        <v>0</v>
      </c>
      <c r="V791" s="1088">
        <f t="shared" si="31"/>
        <v>0</v>
      </c>
    </row>
    <row r="792" spans="1:22" ht="25.5">
      <c r="A792" s="1082" t="s">
        <v>411</v>
      </c>
      <c r="B792" s="1083" t="s">
        <v>2231</v>
      </c>
      <c r="C792" s="1084">
        <v>4216.3019999999997</v>
      </c>
      <c r="D792" s="1084">
        <v>0</v>
      </c>
      <c r="E792" s="1087" t="s">
        <v>4776</v>
      </c>
      <c r="F792" s="1084"/>
      <c r="G792" s="1084"/>
      <c r="H792" s="1084"/>
      <c r="I792" s="1084"/>
      <c r="J792" s="1084"/>
      <c r="K792" s="1084"/>
      <c r="L792" s="1084"/>
      <c r="M792" s="1084"/>
      <c r="N792" s="1084"/>
      <c r="O792" s="1084">
        <v>0</v>
      </c>
      <c r="P792" s="1084"/>
      <c r="Q792" s="1084">
        <v>0</v>
      </c>
      <c r="R792" s="1084"/>
      <c r="S792" s="1084"/>
      <c r="T792" s="1084"/>
      <c r="U792" s="1086">
        <f t="shared" si="30"/>
        <v>0</v>
      </c>
      <c r="V792" s="1088">
        <f t="shared" si="31"/>
        <v>0</v>
      </c>
    </row>
    <row r="793" spans="1:22" ht="25.5">
      <c r="A793" s="1082" t="s">
        <v>411</v>
      </c>
      <c r="B793" s="1083" t="s">
        <v>2233</v>
      </c>
      <c r="C793" s="1084">
        <v>694.76400000000001</v>
      </c>
      <c r="D793" s="1084">
        <v>0</v>
      </c>
      <c r="E793" s="1087" t="s">
        <v>4777</v>
      </c>
      <c r="F793" s="1084"/>
      <c r="G793" s="1084"/>
      <c r="H793" s="1084"/>
      <c r="I793" s="1084"/>
      <c r="J793" s="1084"/>
      <c r="K793" s="1084"/>
      <c r="L793" s="1084"/>
      <c r="M793" s="1084"/>
      <c r="N793" s="1084"/>
      <c r="O793" s="1084">
        <v>0</v>
      </c>
      <c r="P793" s="1084"/>
      <c r="Q793" s="1084">
        <v>0</v>
      </c>
      <c r="R793" s="1084"/>
      <c r="S793" s="1084"/>
      <c r="T793" s="1084"/>
      <c r="U793" s="1086">
        <f t="shared" si="30"/>
        <v>0</v>
      </c>
      <c r="V793" s="1088">
        <f t="shared" si="31"/>
        <v>0</v>
      </c>
    </row>
    <row r="794" spans="1:22" ht="25.5">
      <c r="A794" s="1082" t="s">
        <v>411</v>
      </c>
      <c r="B794" s="1083" t="s">
        <v>2234</v>
      </c>
      <c r="C794" s="1084">
        <v>6930.3860000000004</v>
      </c>
      <c r="D794" s="1084">
        <v>0</v>
      </c>
      <c r="E794" s="1087" t="s">
        <v>4778</v>
      </c>
      <c r="F794" s="1084"/>
      <c r="G794" s="1084"/>
      <c r="H794" s="1084"/>
      <c r="I794" s="1084"/>
      <c r="J794" s="1084"/>
      <c r="K794" s="1084"/>
      <c r="L794" s="1084"/>
      <c r="M794" s="1084"/>
      <c r="N794" s="1084"/>
      <c r="O794" s="1084">
        <v>0</v>
      </c>
      <c r="P794" s="1084"/>
      <c r="Q794" s="1084">
        <v>0</v>
      </c>
      <c r="R794" s="1084"/>
      <c r="S794" s="1084"/>
      <c r="T794" s="1084"/>
      <c r="U794" s="1086">
        <f t="shared" si="30"/>
        <v>0</v>
      </c>
      <c r="V794" s="1088">
        <f t="shared" si="31"/>
        <v>0</v>
      </c>
    </row>
    <row r="795" spans="1:22" ht="25.5">
      <c r="A795" s="1082" t="s">
        <v>411</v>
      </c>
      <c r="B795" s="1083" t="s">
        <v>2235</v>
      </c>
      <c r="C795" s="1084">
        <v>2674.2429999999999</v>
      </c>
      <c r="D795" s="1084">
        <v>0</v>
      </c>
      <c r="E795" s="1087" t="s">
        <v>4779</v>
      </c>
      <c r="F795" s="1084"/>
      <c r="G795" s="1084"/>
      <c r="H795" s="1084"/>
      <c r="I795" s="1084"/>
      <c r="J795" s="1084"/>
      <c r="K795" s="1084"/>
      <c r="L795" s="1084"/>
      <c r="M795" s="1084"/>
      <c r="N795" s="1084"/>
      <c r="O795" s="1084">
        <v>0</v>
      </c>
      <c r="P795" s="1084"/>
      <c r="Q795" s="1084">
        <v>0</v>
      </c>
      <c r="R795" s="1084"/>
      <c r="S795" s="1084"/>
      <c r="T795" s="1084"/>
      <c r="U795" s="1086">
        <f t="shared" si="30"/>
        <v>0</v>
      </c>
      <c r="V795" s="1088">
        <f t="shared" si="31"/>
        <v>0</v>
      </c>
    </row>
    <row r="796" spans="1:22">
      <c r="A796" s="1082" t="s">
        <v>411</v>
      </c>
      <c r="B796" s="1083" t="s">
        <v>2145</v>
      </c>
      <c r="C796" s="1084">
        <v>70</v>
      </c>
      <c r="D796" s="1084">
        <v>70</v>
      </c>
      <c r="E796" s="1087" t="s">
        <v>4702</v>
      </c>
      <c r="F796" s="1084"/>
      <c r="G796" s="1084"/>
      <c r="H796" s="1084"/>
      <c r="I796" s="1084"/>
      <c r="J796" s="1084"/>
      <c r="K796" s="1084"/>
      <c r="L796" s="1084"/>
      <c r="M796" s="1084"/>
      <c r="N796" s="1084"/>
      <c r="O796" s="1084">
        <v>70</v>
      </c>
      <c r="P796" s="1084"/>
      <c r="Q796" s="1084">
        <v>70</v>
      </c>
      <c r="R796" s="1084"/>
      <c r="S796" s="1084"/>
      <c r="T796" s="1084"/>
      <c r="U796" s="1086">
        <f t="shared" si="30"/>
        <v>100</v>
      </c>
      <c r="V796" s="1088">
        <f t="shared" si="31"/>
        <v>0</v>
      </c>
    </row>
    <row r="797" spans="1:22">
      <c r="A797" s="1082" t="s">
        <v>411</v>
      </c>
      <c r="B797" s="1083" t="s">
        <v>2236</v>
      </c>
      <c r="C797" s="1084">
        <v>50</v>
      </c>
      <c r="D797" s="1084">
        <v>0</v>
      </c>
      <c r="E797" s="1087" t="s">
        <v>4780</v>
      </c>
      <c r="F797" s="1084"/>
      <c r="G797" s="1084"/>
      <c r="H797" s="1084"/>
      <c r="I797" s="1084"/>
      <c r="J797" s="1084"/>
      <c r="K797" s="1084"/>
      <c r="L797" s="1084"/>
      <c r="M797" s="1084"/>
      <c r="N797" s="1084"/>
      <c r="O797" s="1084">
        <v>0</v>
      </c>
      <c r="P797" s="1084"/>
      <c r="Q797" s="1084">
        <v>0</v>
      </c>
      <c r="R797" s="1084"/>
      <c r="S797" s="1084"/>
      <c r="T797" s="1084"/>
      <c r="U797" s="1086">
        <f t="shared" si="30"/>
        <v>0</v>
      </c>
      <c r="V797" s="1088">
        <f t="shared" si="31"/>
        <v>0</v>
      </c>
    </row>
    <row r="798" spans="1:22">
      <c r="A798" s="1070"/>
      <c r="B798" s="1071" t="s">
        <v>1971</v>
      </c>
      <c r="C798" s="1072">
        <v>21926.229395999999</v>
      </c>
      <c r="D798" s="1072">
        <v>15423.828100000001</v>
      </c>
      <c r="E798" s="1070"/>
      <c r="F798" s="1072"/>
      <c r="G798" s="1072"/>
      <c r="H798" s="1072"/>
      <c r="I798" s="1072"/>
      <c r="J798" s="1072"/>
      <c r="K798" s="1072"/>
      <c r="L798" s="1072"/>
      <c r="M798" s="1072"/>
      <c r="N798" s="1072"/>
      <c r="O798" s="1072"/>
      <c r="P798" s="1072"/>
      <c r="Q798" s="1072"/>
      <c r="R798" s="1072"/>
      <c r="S798" s="1072"/>
      <c r="T798" s="1072"/>
      <c r="U798" s="1074">
        <f t="shared" si="30"/>
        <v>70.344188330045327</v>
      </c>
      <c r="V798" s="1088"/>
    </row>
    <row r="799" spans="1:22">
      <c r="A799" s="1089" t="s">
        <v>1972</v>
      </c>
      <c r="B799" s="1090" t="s">
        <v>1973</v>
      </c>
      <c r="C799" s="1079">
        <v>21926.229395999999</v>
      </c>
      <c r="D799" s="1079">
        <v>15423.828100000001</v>
      </c>
      <c r="E799" s="1080"/>
      <c r="F799" s="1079"/>
      <c r="G799" s="1079"/>
      <c r="H799" s="1079"/>
      <c r="I799" s="1079"/>
      <c r="J799" s="1079"/>
      <c r="K799" s="1079"/>
      <c r="L799" s="1079"/>
      <c r="M799" s="1079"/>
      <c r="N799" s="1079"/>
      <c r="O799" s="1079"/>
      <c r="P799" s="1079"/>
      <c r="Q799" s="1079"/>
      <c r="R799" s="1079"/>
      <c r="S799" s="1079"/>
      <c r="T799" s="1079"/>
      <c r="U799" s="1081">
        <f t="shared" si="30"/>
        <v>70.344188330045327</v>
      </c>
      <c r="V799" s="1088"/>
    </row>
    <row r="800" spans="1:22">
      <c r="A800" s="1082" t="s">
        <v>411</v>
      </c>
      <c r="B800" s="1083" t="s">
        <v>2093</v>
      </c>
      <c r="C800" s="1084">
        <v>3324.1296309999998</v>
      </c>
      <c r="D800" s="1084">
        <v>2612.7446</v>
      </c>
      <c r="E800" s="1085"/>
      <c r="F800" s="1084"/>
      <c r="G800" s="1084"/>
      <c r="H800" s="1084"/>
      <c r="I800" s="1084"/>
      <c r="J800" s="1084"/>
      <c r="K800" s="1084"/>
      <c r="L800" s="1084"/>
      <c r="M800" s="1084"/>
      <c r="N800" s="1084"/>
      <c r="O800" s="1084"/>
      <c r="P800" s="1084"/>
      <c r="Q800" s="1084"/>
      <c r="R800" s="1084"/>
      <c r="S800" s="1084"/>
      <c r="T800" s="1084"/>
      <c r="U800" s="1086">
        <f t="shared" si="30"/>
        <v>78.599359532618664</v>
      </c>
      <c r="V800" s="1088"/>
    </row>
    <row r="801" spans="1:22">
      <c r="A801" s="1082" t="s">
        <v>411</v>
      </c>
      <c r="B801" s="1083" t="s">
        <v>2170</v>
      </c>
      <c r="C801" s="1084">
        <v>2034.3776310000001</v>
      </c>
      <c r="D801" s="1084">
        <v>1439.8316</v>
      </c>
      <c r="E801" s="1087" t="s">
        <v>4692</v>
      </c>
      <c r="F801" s="1084"/>
      <c r="G801" s="1084"/>
      <c r="H801" s="1084"/>
      <c r="I801" s="1084"/>
      <c r="J801" s="1084"/>
      <c r="K801" s="1084"/>
      <c r="L801" s="1084"/>
      <c r="M801" s="1084"/>
      <c r="N801" s="1084"/>
      <c r="O801" s="1084"/>
      <c r="P801" s="1084"/>
      <c r="Q801" s="1084"/>
      <c r="R801" s="1084"/>
      <c r="S801" s="1084"/>
      <c r="T801" s="1084">
        <v>1439.8316</v>
      </c>
      <c r="U801" s="1086">
        <f t="shared" si="30"/>
        <v>70.775040880303493</v>
      </c>
      <c r="V801" s="1088">
        <f>D801--F801-G801-H801-I801-J801-K801-L801-M801-N801-O801-R801-S801-T801</f>
        <v>0</v>
      </c>
    </row>
    <row r="802" spans="1:22">
      <c r="A802" s="1082" t="s">
        <v>411</v>
      </c>
      <c r="B802" s="1083" t="s">
        <v>2171</v>
      </c>
      <c r="C802" s="1084">
        <v>1289.752</v>
      </c>
      <c r="D802" s="1084">
        <v>1172.913</v>
      </c>
      <c r="E802" s="1087" t="s">
        <v>4693</v>
      </c>
      <c r="F802" s="1084"/>
      <c r="G802" s="1084"/>
      <c r="H802" s="1084"/>
      <c r="I802" s="1084"/>
      <c r="J802" s="1084"/>
      <c r="K802" s="1084"/>
      <c r="L802" s="1084"/>
      <c r="M802" s="1084"/>
      <c r="N802" s="1084"/>
      <c r="O802" s="1084"/>
      <c r="P802" s="1084"/>
      <c r="Q802" s="1084"/>
      <c r="R802" s="1084"/>
      <c r="S802" s="1084"/>
      <c r="T802" s="1084">
        <v>1172.913</v>
      </c>
      <c r="U802" s="1086">
        <f t="shared" si="30"/>
        <v>90.940971597640484</v>
      </c>
      <c r="V802" s="1088">
        <f>D802--F802-G802-H802-I802-J802-K802-L802-M802-N802-O802-R802-S802-T802</f>
        <v>0</v>
      </c>
    </row>
    <row r="803" spans="1:22">
      <c r="A803" s="1082" t="s">
        <v>411</v>
      </c>
      <c r="B803" s="1083" t="s">
        <v>2166</v>
      </c>
      <c r="C803" s="1084">
        <v>15</v>
      </c>
      <c r="D803" s="1084">
        <v>15</v>
      </c>
      <c r="E803" s="1085"/>
      <c r="F803" s="1084"/>
      <c r="G803" s="1084"/>
      <c r="H803" s="1084"/>
      <c r="I803" s="1084"/>
      <c r="J803" s="1084"/>
      <c r="K803" s="1084"/>
      <c r="L803" s="1084"/>
      <c r="M803" s="1084"/>
      <c r="N803" s="1084"/>
      <c r="O803" s="1084"/>
      <c r="P803" s="1084"/>
      <c r="Q803" s="1084"/>
      <c r="R803" s="1084"/>
      <c r="S803" s="1084"/>
      <c r="T803" s="1084"/>
      <c r="U803" s="1086">
        <f t="shared" si="30"/>
        <v>100</v>
      </c>
      <c r="V803" s="1088"/>
    </row>
    <row r="804" spans="1:22">
      <c r="A804" s="1082" t="s">
        <v>411</v>
      </c>
      <c r="B804" s="1083" t="s">
        <v>2135</v>
      </c>
      <c r="C804" s="1084">
        <v>15</v>
      </c>
      <c r="D804" s="1084">
        <v>15</v>
      </c>
      <c r="E804" s="1087" t="s">
        <v>4689</v>
      </c>
      <c r="F804" s="1084"/>
      <c r="G804" s="1084"/>
      <c r="H804" s="1084"/>
      <c r="I804" s="1084"/>
      <c r="J804" s="1084"/>
      <c r="K804" s="1084"/>
      <c r="L804" s="1084"/>
      <c r="M804" s="1084"/>
      <c r="N804" s="1084"/>
      <c r="O804" s="1084"/>
      <c r="P804" s="1084"/>
      <c r="Q804" s="1084"/>
      <c r="R804" s="1084"/>
      <c r="S804" s="1084"/>
      <c r="T804" s="1084">
        <v>15</v>
      </c>
      <c r="U804" s="1086">
        <f t="shared" si="30"/>
        <v>100</v>
      </c>
      <c r="V804" s="1088">
        <f>D804--F804-G804-H804-I804-J804-K804-L804-M804-N804-O804-R804-S804-T804</f>
        <v>0</v>
      </c>
    </row>
    <row r="805" spans="1:22">
      <c r="A805" s="1082" t="s">
        <v>411</v>
      </c>
      <c r="B805" s="1083" t="s">
        <v>2003</v>
      </c>
      <c r="C805" s="1084">
        <v>4154.2830000000004</v>
      </c>
      <c r="D805" s="1084">
        <v>4042.4720000000002</v>
      </c>
      <c r="E805" s="1085"/>
      <c r="F805" s="1084"/>
      <c r="G805" s="1084"/>
      <c r="H805" s="1084"/>
      <c r="I805" s="1084"/>
      <c r="J805" s="1084"/>
      <c r="K805" s="1084"/>
      <c r="L805" s="1084"/>
      <c r="M805" s="1084"/>
      <c r="N805" s="1084"/>
      <c r="O805" s="1084"/>
      <c r="P805" s="1084"/>
      <c r="Q805" s="1084"/>
      <c r="R805" s="1084"/>
      <c r="S805" s="1084"/>
      <c r="T805" s="1084"/>
      <c r="U805" s="1086">
        <f t="shared" si="30"/>
        <v>97.308536755921537</v>
      </c>
      <c r="V805" s="1088"/>
    </row>
    <row r="806" spans="1:22">
      <c r="A806" s="1082" t="s">
        <v>411</v>
      </c>
      <c r="B806" s="1083" t="s">
        <v>2168</v>
      </c>
      <c r="C806" s="1084">
        <v>3185.3009999999999</v>
      </c>
      <c r="D806" s="1084">
        <v>3073.49</v>
      </c>
      <c r="E806" s="1087" t="s">
        <v>4682</v>
      </c>
      <c r="F806" s="1084"/>
      <c r="G806" s="1084"/>
      <c r="H806" s="1084"/>
      <c r="I806" s="1084"/>
      <c r="J806" s="1084"/>
      <c r="K806" s="1084"/>
      <c r="L806" s="1084"/>
      <c r="M806" s="1084"/>
      <c r="N806" s="1084"/>
      <c r="O806" s="1084"/>
      <c r="P806" s="1084"/>
      <c r="Q806" s="1084"/>
      <c r="R806" s="1084"/>
      <c r="S806" s="1084"/>
      <c r="T806" s="1084">
        <v>3073.49</v>
      </c>
      <c r="U806" s="1086">
        <f t="shared" si="30"/>
        <v>96.489782284311588</v>
      </c>
      <c r="V806" s="1088">
        <f>D806--F806-G806-H806-I806-J806-K806-L806-M806-N806-O806-R806-S806-T806</f>
        <v>0</v>
      </c>
    </row>
    <row r="807" spans="1:22" ht="25.5">
      <c r="A807" s="1082" t="s">
        <v>411</v>
      </c>
      <c r="B807" s="1083" t="s">
        <v>2237</v>
      </c>
      <c r="C807" s="1084">
        <v>545</v>
      </c>
      <c r="D807" s="1084">
        <v>545</v>
      </c>
      <c r="E807" s="1087" t="s">
        <v>4781</v>
      </c>
      <c r="F807" s="1084"/>
      <c r="G807" s="1084"/>
      <c r="H807" s="1084"/>
      <c r="I807" s="1084"/>
      <c r="J807" s="1084"/>
      <c r="K807" s="1084"/>
      <c r="L807" s="1084"/>
      <c r="M807" s="1084"/>
      <c r="N807" s="1084"/>
      <c r="O807" s="1084"/>
      <c r="P807" s="1084"/>
      <c r="Q807" s="1084"/>
      <c r="R807" s="1084"/>
      <c r="S807" s="1084"/>
      <c r="T807" s="1084">
        <v>545</v>
      </c>
      <c r="U807" s="1086">
        <f t="shared" si="30"/>
        <v>100</v>
      </c>
      <c r="V807" s="1088">
        <f>D807--F807-G807-H807-I807-J807-K807-L807-M807-N807-O807-R807-S807-T807</f>
        <v>0</v>
      </c>
    </row>
    <row r="808" spans="1:22">
      <c r="A808" s="1082" t="s">
        <v>411</v>
      </c>
      <c r="B808" s="1083" t="s">
        <v>2238</v>
      </c>
      <c r="C808" s="1084">
        <v>423.98200000000003</v>
      </c>
      <c r="D808" s="1084">
        <v>423.98200000000003</v>
      </c>
      <c r="E808" s="1087" t="s">
        <v>4782</v>
      </c>
      <c r="F808" s="1084"/>
      <c r="G808" s="1084"/>
      <c r="H808" s="1084"/>
      <c r="I808" s="1084"/>
      <c r="J808" s="1084"/>
      <c r="K808" s="1084"/>
      <c r="L808" s="1084"/>
      <c r="M808" s="1084"/>
      <c r="N808" s="1084"/>
      <c r="O808" s="1084"/>
      <c r="P808" s="1084"/>
      <c r="Q808" s="1084"/>
      <c r="R808" s="1084"/>
      <c r="S808" s="1084"/>
      <c r="T808" s="1084">
        <v>423.98200000000003</v>
      </c>
      <c r="U808" s="1086">
        <f t="shared" si="30"/>
        <v>100</v>
      </c>
      <c r="V808" s="1088">
        <f>D808--F808-G808-H808-I808-J808-K808-L808-M808-N808-O808-R808-S808-T808</f>
        <v>0</v>
      </c>
    </row>
    <row r="809" spans="1:22">
      <c r="A809" s="1082" t="s">
        <v>411</v>
      </c>
      <c r="B809" s="1083" t="s">
        <v>2174</v>
      </c>
      <c r="C809" s="1084">
        <v>3938.4807000000001</v>
      </c>
      <c r="D809" s="1084">
        <v>3870.4364999999998</v>
      </c>
      <c r="E809" s="1085"/>
      <c r="F809" s="1084"/>
      <c r="G809" s="1084"/>
      <c r="H809" s="1084"/>
      <c r="I809" s="1084"/>
      <c r="J809" s="1084"/>
      <c r="K809" s="1084"/>
      <c r="L809" s="1084"/>
      <c r="M809" s="1084"/>
      <c r="N809" s="1084"/>
      <c r="O809" s="1084"/>
      <c r="P809" s="1084"/>
      <c r="Q809" s="1084"/>
      <c r="R809" s="1084"/>
      <c r="S809" s="1084"/>
      <c r="T809" s="1084"/>
      <c r="U809" s="1086">
        <f t="shared" si="30"/>
        <v>98.272323639925403</v>
      </c>
      <c r="V809" s="1088"/>
    </row>
    <row r="810" spans="1:22">
      <c r="A810" s="1082" t="s">
        <v>411</v>
      </c>
      <c r="B810" s="1083" t="s">
        <v>2175</v>
      </c>
      <c r="C810" s="1084">
        <v>125.0442</v>
      </c>
      <c r="D810" s="1084">
        <v>57</v>
      </c>
      <c r="E810" s="1087" t="s">
        <v>4718</v>
      </c>
      <c r="F810" s="1084"/>
      <c r="G810" s="1084"/>
      <c r="H810" s="1084"/>
      <c r="I810" s="1084"/>
      <c r="J810" s="1084"/>
      <c r="K810" s="1084"/>
      <c r="L810" s="1084"/>
      <c r="M810" s="1084"/>
      <c r="N810" s="1084"/>
      <c r="O810" s="1084"/>
      <c r="P810" s="1084"/>
      <c r="Q810" s="1084"/>
      <c r="R810" s="1084"/>
      <c r="S810" s="1084"/>
      <c r="T810" s="1084">
        <v>57</v>
      </c>
      <c r="U810" s="1086">
        <f t="shared" si="30"/>
        <v>45.583881539487635</v>
      </c>
      <c r="V810" s="1088">
        <f>D810--F810-G810-H810-I810-J810-K810-L810-M810-N810-O810-R810-S810-T810</f>
        <v>0</v>
      </c>
    </row>
    <row r="811" spans="1:22">
      <c r="A811" s="1082" t="s">
        <v>411</v>
      </c>
      <c r="B811" s="1083" t="s">
        <v>2203</v>
      </c>
      <c r="C811" s="1084">
        <v>3813.4364999999998</v>
      </c>
      <c r="D811" s="1084">
        <v>3813.4364999999998</v>
      </c>
      <c r="E811" s="1087" t="s">
        <v>4721</v>
      </c>
      <c r="F811" s="1084"/>
      <c r="G811" s="1084"/>
      <c r="H811" s="1084"/>
      <c r="I811" s="1084"/>
      <c r="J811" s="1084"/>
      <c r="K811" s="1084"/>
      <c r="L811" s="1084"/>
      <c r="M811" s="1084"/>
      <c r="N811" s="1084"/>
      <c r="O811" s="1084"/>
      <c r="P811" s="1084"/>
      <c r="Q811" s="1084"/>
      <c r="R811" s="1084"/>
      <c r="S811" s="1084"/>
      <c r="T811" s="1084">
        <v>3813.4364999999998</v>
      </c>
      <c r="U811" s="1086">
        <f t="shared" si="30"/>
        <v>100</v>
      </c>
      <c r="V811" s="1088">
        <f>D811--F811-G811-H811-I811-J811-K811-L811-M811-N811-O811-R811-S811-T811</f>
        <v>0</v>
      </c>
    </row>
    <row r="812" spans="1:22">
      <c r="A812" s="1082" t="s">
        <v>411</v>
      </c>
      <c r="B812" s="1083" t="s">
        <v>2240</v>
      </c>
      <c r="C812" s="1084">
        <v>400</v>
      </c>
      <c r="D812" s="1084">
        <v>400</v>
      </c>
      <c r="E812" s="1085"/>
      <c r="F812" s="1084"/>
      <c r="G812" s="1084"/>
      <c r="H812" s="1084"/>
      <c r="I812" s="1084"/>
      <c r="J812" s="1084"/>
      <c r="K812" s="1084"/>
      <c r="L812" s="1084"/>
      <c r="M812" s="1084"/>
      <c r="N812" s="1084"/>
      <c r="O812" s="1084"/>
      <c r="P812" s="1084"/>
      <c r="Q812" s="1084"/>
      <c r="R812" s="1084"/>
      <c r="S812" s="1084"/>
      <c r="T812" s="1084"/>
      <c r="U812" s="1086">
        <f t="shared" si="30"/>
        <v>100</v>
      </c>
      <c r="V812" s="1088"/>
    </row>
    <row r="813" spans="1:22">
      <c r="A813" s="1082" t="s">
        <v>411</v>
      </c>
      <c r="B813" s="1083" t="s">
        <v>2181</v>
      </c>
      <c r="C813" s="1084">
        <v>400</v>
      </c>
      <c r="D813" s="1084">
        <v>400</v>
      </c>
      <c r="E813" s="1087" t="s">
        <v>4705</v>
      </c>
      <c r="F813" s="1084"/>
      <c r="G813" s="1084"/>
      <c r="H813" s="1084"/>
      <c r="I813" s="1084"/>
      <c r="J813" s="1084"/>
      <c r="K813" s="1084"/>
      <c r="L813" s="1084"/>
      <c r="M813" s="1084"/>
      <c r="N813" s="1084"/>
      <c r="O813" s="1084"/>
      <c r="P813" s="1084"/>
      <c r="Q813" s="1084"/>
      <c r="R813" s="1084"/>
      <c r="S813" s="1084"/>
      <c r="T813" s="1084">
        <v>400</v>
      </c>
      <c r="U813" s="1086">
        <f t="shared" si="30"/>
        <v>100</v>
      </c>
      <c r="V813" s="1088">
        <f>D813--F813-G813-H813-I813-J813-K813-L813-M813-N813-O813-R813-S813-T813</f>
        <v>0</v>
      </c>
    </row>
    <row r="814" spans="1:22" ht="25.5">
      <c r="A814" s="1082" t="s">
        <v>411</v>
      </c>
      <c r="B814" s="1083" t="s">
        <v>2177</v>
      </c>
      <c r="C814" s="1084">
        <v>8946.3360649999995</v>
      </c>
      <c r="D814" s="1084">
        <v>4047.1750000000002</v>
      </c>
      <c r="E814" s="1085"/>
      <c r="F814" s="1084"/>
      <c r="G814" s="1084"/>
      <c r="H814" s="1084"/>
      <c r="I814" s="1084"/>
      <c r="J814" s="1084"/>
      <c r="K814" s="1084"/>
      <c r="L814" s="1084"/>
      <c r="M814" s="1084"/>
      <c r="N814" s="1084"/>
      <c r="O814" s="1084"/>
      <c r="P814" s="1084"/>
      <c r="Q814" s="1084"/>
      <c r="R814" s="1084"/>
      <c r="S814" s="1084"/>
      <c r="T814" s="1084"/>
      <c r="U814" s="1086">
        <f t="shared" si="30"/>
        <v>45.238351997902512</v>
      </c>
      <c r="V814" s="1088"/>
    </row>
    <row r="815" spans="1:22" ht="25.5">
      <c r="A815" s="1082" t="s">
        <v>411</v>
      </c>
      <c r="B815" s="1083" t="s">
        <v>2178</v>
      </c>
      <c r="C815" s="1084">
        <v>6403.3969399999996</v>
      </c>
      <c r="D815" s="1084">
        <v>2747.1750000000002</v>
      </c>
      <c r="E815" s="1087" t="s">
        <v>4783</v>
      </c>
      <c r="F815" s="1084"/>
      <c r="G815" s="1084"/>
      <c r="H815" s="1084"/>
      <c r="I815" s="1084"/>
      <c r="J815" s="1084"/>
      <c r="K815" s="1084"/>
      <c r="L815" s="1084"/>
      <c r="M815" s="1084"/>
      <c r="N815" s="1084"/>
      <c r="O815" s="1084"/>
      <c r="P815" s="1084"/>
      <c r="Q815" s="1084"/>
      <c r="R815" s="1084"/>
      <c r="S815" s="1084"/>
      <c r="T815" s="1084">
        <v>2747.1750000000002</v>
      </c>
      <c r="U815" s="1086">
        <f t="shared" si="30"/>
        <v>42.901838285852079</v>
      </c>
      <c r="V815" s="1088">
        <f>D815--F815-G815-H815-I815-J815-K815-L815-M815-N815-O815-R815-S815-T815</f>
        <v>0</v>
      </c>
    </row>
    <row r="816" spans="1:22" ht="25.5">
      <c r="A816" s="1082" t="s">
        <v>411</v>
      </c>
      <c r="B816" s="1083" t="s">
        <v>2184</v>
      </c>
      <c r="C816" s="1084">
        <v>2542.9391249999999</v>
      </c>
      <c r="D816" s="1084">
        <v>1300</v>
      </c>
      <c r="E816" s="1087" t="s">
        <v>4784</v>
      </c>
      <c r="F816" s="1084"/>
      <c r="G816" s="1084"/>
      <c r="H816" s="1084"/>
      <c r="I816" s="1084"/>
      <c r="J816" s="1084"/>
      <c r="K816" s="1084"/>
      <c r="L816" s="1084"/>
      <c r="M816" s="1084"/>
      <c r="N816" s="1084"/>
      <c r="O816" s="1084"/>
      <c r="P816" s="1084"/>
      <c r="Q816" s="1084"/>
      <c r="R816" s="1084"/>
      <c r="S816" s="1084"/>
      <c r="T816" s="1084">
        <v>1300</v>
      </c>
      <c r="U816" s="1086">
        <f t="shared" si="30"/>
        <v>51.121947325420145</v>
      </c>
      <c r="V816" s="1088">
        <f>D816--F816-G816-H816-I816-J816-K816-L816-M816-N816-O816-R816-S816-T816</f>
        <v>0</v>
      </c>
    </row>
    <row r="817" spans="1:22" ht="25.5">
      <c r="A817" s="1082" t="s">
        <v>411</v>
      </c>
      <c r="B817" s="1083" t="s">
        <v>2063</v>
      </c>
      <c r="C817" s="1084">
        <v>512</v>
      </c>
      <c r="D817" s="1084">
        <v>0</v>
      </c>
      <c r="E817" s="1085"/>
      <c r="F817" s="1084"/>
      <c r="G817" s="1084"/>
      <c r="H817" s="1084"/>
      <c r="I817" s="1084"/>
      <c r="J817" s="1084"/>
      <c r="K817" s="1084"/>
      <c r="L817" s="1084"/>
      <c r="M817" s="1084"/>
      <c r="N817" s="1084"/>
      <c r="O817" s="1084"/>
      <c r="P817" s="1084"/>
      <c r="Q817" s="1084"/>
      <c r="R817" s="1084"/>
      <c r="S817" s="1084"/>
      <c r="T817" s="1084"/>
      <c r="U817" s="1086">
        <f t="shared" si="30"/>
        <v>0</v>
      </c>
      <c r="V817" s="1088"/>
    </row>
    <row r="818" spans="1:22">
      <c r="A818" s="1082" t="s">
        <v>411</v>
      </c>
      <c r="B818" s="1083" t="s">
        <v>2064</v>
      </c>
      <c r="C818" s="1084">
        <v>512</v>
      </c>
      <c r="D818" s="1084">
        <v>0</v>
      </c>
      <c r="E818" s="1087" t="s">
        <v>4533</v>
      </c>
      <c r="F818" s="1084"/>
      <c r="G818" s="1084"/>
      <c r="H818" s="1084"/>
      <c r="I818" s="1084"/>
      <c r="J818" s="1084"/>
      <c r="K818" s="1084"/>
      <c r="L818" s="1084"/>
      <c r="M818" s="1084"/>
      <c r="N818" s="1084"/>
      <c r="O818" s="1084"/>
      <c r="P818" s="1084"/>
      <c r="Q818" s="1084"/>
      <c r="R818" s="1084"/>
      <c r="S818" s="1084"/>
      <c r="T818" s="1084">
        <v>0</v>
      </c>
      <c r="U818" s="1086">
        <f t="shared" si="30"/>
        <v>0</v>
      </c>
      <c r="V818" s="1088">
        <f>D818--F818-G818-H818-I818-J818-K818-L818-M818-N818-O818-R818-S818-T818</f>
        <v>0</v>
      </c>
    </row>
    <row r="819" spans="1:22">
      <c r="A819" s="1082" t="s">
        <v>411</v>
      </c>
      <c r="B819" s="1083" t="s">
        <v>2004</v>
      </c>
      <c r="C819" s="1084">
        <v>436</v>
      </c>
      <c r="D819" s="1084">
        <v>436</v>
      </c>
      <c r="E819" s="1085"/>
      <c r="F819" s="1084"/>
      <c r="G819" s="1084"/>
      <c r="H819" s="1084"/>
      <c r="I819" s="1084"/>
      <c r="J819" s="1084"/>
      <c r="K819" s="1084"/>
      <c r="L819" s="1084"/>
      <c r="M819" s="1084"/>
      <c r="N819" s="1084"/>
      <c r="O819" s="1084"/>
      <c r="P819" s="1084"/>
      <c r="Q819" s="1084"/>
      <c r="R819" s="1084"/>
      <c r="S819" s="1084"/>
      <c r="T819" s="1084"/>
      <c r="U819" s="1086">
        <f t="shared" si="30"/>
        <v>100</v>
      </c>
      <c r="V819" s="1088"/>
    </row>
    <row r="820" spans="1:22" ht="25.5">
      <c r="A820" s="1082" t="s">
        <v>411</v>
      </c>
      <c r="B820" s="1083" t="s">
        <v>2241</v>
      </c>
      <c r="C820" s="1084">
        <v>436</v>
      </c>
      <c r="D820" s="1084">
        <v>436</v>
      </c>
      <c r="E820" s="1087" t="s">
        <v>4785</v>
      </c>
      <c r="F820" s="1084"/>
      <c r="G820" s="1084"/>
      <c r="H820" s="1084"/>
      <c r="I820" s="1084"/>
      <c r="J820" s="1084"/>
      <c r="K820" s="1084"/>
      <c r="L820" s="1084"/>
      <c r="M820" s="1084"/>
      <c r="N820" s="1084"/>
      <c r="O820" s="1084"/>
      <c r="P820" s="1084"/>
      <c r="Q820" s="1084"/>
      <c r="R820" s="1084"/>
      <c r="S820" s="1084"/>
      <c r="T820" s="1084">
        <v>436</v>
      </c>
      <c r="U820" s="1086">
        <f t="shared" si="30"/>
        <v>100</v>
      </c>
      <c r="V820" s="1088">
        <f>D820--F820-G820-H820-I820-J820-K820-L820-M820-N820-O820-R820-S820-T820</f>
        <v>0</v>
      </c>
    </row>
    <row r="821" spans="1:22" ht="38.25">
      <c r="A821" s="1082" t="s">
        <v>411</v>
      </c>
      <c r="B821" s="1083" t="s">
        <v>2183</v>
      </c>
      <c r="C821" s="1084">
        <v>200</v>
      </c>
      <c r="D821" s="1084">
        <v>0</v>
      </c>
      <c r="E821" s="1085"/>
      <c r="F821" s="1084"/>
      <c r="G821" s="1084"/>
      <c r="H821" s="1084"/>
      <c r="I821" s="1084"/>
      <c r="J821" s="1084"/>
      <c r="K821" s="1084"/>
      <c r="L821" s="1084"/>
      <c r="M821" s="1084"/>
      <c r="N821" s="1084"/>
      <c r="O821" s="1084"/>
      <c r="P821" s="1084"/>
      <c r="Q821" s="1084"/>
      <c r="R821" s="1084"/>
      <c r="S821" s="1084"/>
      <c r="T821" s="1084"/>
      <c r="U821" s="1086">
        <f t="shared" si="30"/>
        <v>0</v>
      </c>
      <c r="V821" s="1088"/>
    </row>
    <row r="822" spans="1:22" ht="25.5">
      <c r="A822" s="1082" t="s">
        <v>411</v>
      </c>
      <c r="B822" s="1083" t="s">
        <v>2184</v>
      </c>
      <c r="C822" s="1084">
        <v>200</v>
      </c>
      <c r="D822" s="1084">
        <v>0</v>
      </c>
      <c r="E822" s="1087" t="s">
        <v>4784</v>
      </c>
      <c r="F822" s="1084"/>
      <c r="G822" s="1084"/>
      <c r="H822" s="1084"/>
      <c r="I822" s="1084"/>
      <c r="J822" s="1084"/>
      <c r="K822" s="1084"/>
      <c r="L822" s="1084"/>
      <c r="M822" s="1084"/>
      <c r="N822" s="1084"/>
      <c r="O822" s="1084"/>
      <c r="P822" s="1084"/>
      <c r="Q822" s="1084"/>
      <c r="R822" s="1084"/>
      <c r="S822" s="1084"/>
      <c r="T822" s="1084">
        <v>0</v>
      </c>
      <c r="U822" s="1086">
        <f t="shared" si="30"/>
        <v>0</v>
      </c>
      <c r="V822" s="1088">
        <f>D822--F822-G822-H822-I822-J822-K822-L822-M822-N822-O822-R822-S822-T822</f>
        <v>0</v>
      </c>
    </row>
    <row r="823" spans="1:22">
      <c r="A823" s="1070"/>
      <c r="B823" s="1071" t="s">
        <v>1976</v>
      </c>
      <c r="C823" s="1072">
        <v>6704.6059999999998</v>
      </c>
      <c r="D823" s="1072">
        <v>3095.0970000000002</v>
      </c>
      <c r="E823" s="1070"/>
      <c r="F823" s="1072"/>
      <c r="G823" s="1072"/>
      <c r="H823" s="1072"/>
      <c r="I823" s="1072"/>
      <c r="J823" s="1072"/>
      <c r="K823" s="1072"/>
      <c r="L823" s="1072"/>
      <c r="M823" s="1072"/>
      <c r="N823" s="1072"/>
      <c r="O823" s="1072"/>
      <c r="P823" s="1072"/>
      <c r="Q823" s="1072"/>
      <c r="R823" s="1072"/>
      <c r="S823" s="1072"/>
      <c r="T823" s="1072"/>
      <c r="U823" s="1074">
        <f t="shared" si="30"/>
        <v>46.163741762006602</v>
      </c>
      <c r="V823" s="1088"/>
    </row>
    <row r="824" spans="1:22">
      <c r="A824" s="1077"/>
      <c r="B824" s="1078" t="s">
        <v>1977</v>
      </c>
      <c r="C824" s="1079">
        <v>924.82100000000003</v>
      </c>
      <c r="D824" s="1079">
        <v>924.82100000000003</v>
      </c>
      <c r="E824" s="1080"/>
      <c r="F824" s="1079"/>
      <c r="G824" s="1079"/>
      <c r="H824" s="1079"/>
      <c r="I824" s="1079"/>
      <c r="J824" s="1079"/>
      <c r="K824" s="1079"/>
      <c r="L824" s="1079"/>
      <c r="M824" s="1079"/>
      <c r="N824" s="1079"/>
      <c r="O824" s="1079"/>
      <c r="P824" s="1079"/>
      <c r="Q824" s="1079"/>
      <c r="R824" s="1079"/>
      <c r="S824" s="1079"/>
      <c r="T824" s="1079"/>
      <c r="U824" s="1081">
        <f t="shared" si="30"/>
        <v>100</v>
      </c>
      <c r="V824" s="1088"/>
    </row>
    <row r="825" spans="1:22">
      <c r="A825" s="1082" t="s">
        <v>411</v>
      </c>
      <c r="B825" s="1083" t="s">
        <v>1985</v>
      </c>
      <c r="C825" s="1084">
        <v>924.82100000000003</v>
      </c>
      <c r="D825" s="1084">
        <v>924.82100000000003</v>
      </c>
      <c r="E825" s="1085"/>
      <c r="F825" s="1084"/>
      <c r="G825" s="1084"/>
      <c r="H825" s="1084"/>
      <c r="I825" s="1084"/>
      <c r="J825" s="1084"/>
      <c r="K825" s="1084"/>
      <c r="L825" s="1084"/>
      <c r="M825" s="1084"/>
      <c r="N825" s="1084"/>
      <c r="O825" s="1084"/>
      <c r="P825" s="1084"/>
      <c r="Q825" s="1084"/>
      <c r="R825" s="1084"/>
      <c r="S825" s="1084"/>
      <c r="T825" s="1084"/>
      <c r="U825" s="1086">
        <f t="shared" si="30"/>
        <v>100</v>
      </c>
      <c r="V825" s="1088"/>
    </row>
    <row r="826" spans="1:22">
      <c r="A826" s="1082" t="s">
        <v>411</v>
      </c>
      <c r="B826" s="1083" t="s">
        <v>2190</v>
      </c>
      <c r="C826" s="1084">
        <v>500</v>
      </c>
      <c r="D826" s="1084">
        <v>500</v>
      </c>
      <c r="E826" s="1087" t="s">
        <v>4685</v>
      </c>
      <c r="F826" s="1084"/>
      <c r="G826" s="1084"/>
      <c r="H826" s="1084"/>
      <c r="I826" s="1084"/>
      <c r="J826" s="1084"/>
      <c r="K826" s="1084"/>
      <c r="L826" s="1084"/>
      <c r="M826" s="1084"/>
      <c r="N826" s="1084"/>
      <c r="O826" s="1084"/>
      <c r="P826" s="1084"/>
      <c r="Q826" s="1084"/>
      <c r="R826" s="1084"/>
      <c r="S826" s="1084"/>
      <c r="T826" s="1084">
        <v>500</v>
      </c>
      <c r="U826" s="1086">
        <f t="shared" si="30"/>
        <v>100</v>
      </c>
      <c r="V826" s="1088">
        <f>D826--F826-G826-H826-I826-J826-K826-L826-M826-N826-O826-R826-S826-T826</f>
        <v>0</v>
      </c>
    </row>
    <row r="827" spans="1:22" ht="25.5">
      <c r="A827" s="1082" t="s">
        <v>411</v>
      </c>
      <c r="B827" s="1083" t="s">
        <v>2191</v>
      </c>
      <c r="C827" s="1084">
        <v>375</v>
      </c>
      <c r="D827" s="1084">
        <v>375</v>
      </c>
      <c r="E827" s="1087" t="s">
        <v>4786</v>
      </c>
      <c r="F827" s="1084"/>
      <c r="G827" s="1084"/>
      <c r="H827" s="1084"/>
      <c r="I827" s="1084"/>
      <c r="J827" s="1084"/>
      <c r="K827" s="1084"/>
      <c r="L827" s="1084"/>
      <c r="M827" s="1084"/>
      <c r="N827" s="1084"/>
      <c r="O827" s="1084"/>
      <c r="P827" s="1084"/>
      <c r="Q827" s="1084"/>
      <c r="R827" s="1084"/>
      <c r="S827" s="1084"/>
      <c r="T827" s="1084">
        <v>375</v>
      </c>
      <c r="U827" s="1086">
        <f t="shared" si="30"/>
        <v>100</v>
      </c>
      <c r="V827" s="1088">
        <f>D827--F827-G827-H827-I827-J827-K827-L827-M827-N827-O827-R827-S827-T827</f>
        <v>0</v>
      </c>
    </row>
    <row r="828" spans="1:22" ht="25.5">
      <c r="A828" s="1082" t="s">
        <v>411</v>
      </c>
      <c r="B828" s="1083" t="s">
        <v>2193</v>
      </c>
      <c r="C828" s="1084">
        <v>49.820999999999998</v>
      </c>
      <c r="D828" s="1084">
        <v>49.820999999999998</v>
      </c>
      <c r="E828" s="1087" t="s">
        <v>4787</v>
      </c>
      <c r="F828" s="1084"/>
      <c r="G828" s="1084"/>
      <c r="H828" s="1084"/>
      <c r="I828" s="1084"/>
      <c r="J828" s="1084"/>
      <c r="K828" s="1084"/>
      <c r="L828" s="1084"/>
      <c r="M828" s="1084"/>
      <c r="N828" s="1084"/>
      <c r="O828" s="1084"/>
      <c r="P828" s="1084"/>
      <c r="Q828" s="1084"/>
      <c r="R828" s="1084"/>
      <c r="S828" s="1084"/>
      <c r="T828" s="1084">
        <v>49.820999999999998</v>
      </c>
      <c r="U828" s="1086">
        <f t="shared" si="30"/>
        <v>100</v>
      </c>
      <c r="V828" s="1088">
        <f>D828--F828-G828-H828-I828-J828-K828-L828-M828-N828-O828-R828-S828-T828</f>
        <v>0</v>
      </c>
    </row>
    <row r="829" spans="1:22">
      <c r="A829" s="1077"/>
      <c r="B829" s="1078" t="s">
        <v>1979</v>
      </c>
      <c r="C829" s="1079">
        <v>5779.7849999999999</v>
      </c>
      <c r="D829" s="1079">
        <v>2170.2759999999998</v>
      </c>
      <c r="E829" s="1080"/>
      <c r="F829" s="1079"/>
      <c r="G829" s="1079"/>
      <c r="H829" s="1079"/>
      <c r="I829" s="1079"/>
      <c r="J829" s="1079"/>
      <c r="K829" s="1079"/>
      <c r="L829" s="1079"/>
      <c r="M829" s="1079"/>
      <c r="N829" s="1079"/>
      <c r="O829" s="1079"/>
      <c r="P829" s="1079"/>
      <c r="Q829" s="1079"/>
      <c r="R829" s="1079"/>
      <c r="S829" s="1079"/>
      <c r="T829" s="1079"/>
      <c r="U829" s="1081">
        <f t="shared" si="30"/>
        <v>37.549424416306145</v>
      </c>
      <c r="V829" s="1088"/>
    </row>
    <row r="830" spans="1:22">
      <c r="A830" s="1082" t="s">
        <v>411</v>
      </c>
      <c r="B830" s="1083" t="s">
        <v>1987</v>
      </c>
      <c r="C830" s="1084">
        <v>5779.7849999999999</v>
      </c>
      <c r="D830" s="1084">
        <v>2170.2759999999998</v>
      </c>
      <c r="E830" s="1085"/>
      <c r="F830" s="1084"/>
      <c r="G830" s="1084"/>
      <c r="H830" s="1084"/>
      <c r="I830" s="1084"/>
      <c r="J830" s="1084"/>
      <c r="K830" s="1084"/>
      <c r="L830" s="1084"/>
      <c r="M830" s="1084"/>
      <c r="N830" s="1084"/>
      <c r="O830" s="1084"/>
      <c r="P830" s="1084"/>
      <c r="Q830" s="1084"/>
      <c r="R830" s="1084"/>
      <c r="S830" s="1084"/>
      <c r="T830" s="1084"/>
      <c r="U830" s="1086">
        <f t="shared" si="30"/>
        <v>37.549424416306145</v>
      </c>
      <c r="V830" s="1088"/>
    </row>
    <row r="831" spans="1:22">
      <c r="A831" s="1082" t="s">
        <v>411</v>
      </c>
      <c r="B831" s="1083" t="s">
        <v>2392</v>
      </c>
      <c r="C831" s="1084">
        <v>689.50900000000001</v>
      </c>
      <c r="D831" s="1084">
        <v>130</v>
      </c>
      <c r="E831" s="1087" t="s">
        <v>4683</v>
      </c>
      <c r="F831" s="1084"/>
      <c r="G831" s="1084"/>
      <c r="H831" s="1084"/>
      <c r="I831" s="1084"/>
      <c r="J831" s="1084"/>
      <c r="K831" s="1084"/>
      <c r="L831" s="1084"/>
      <c r="M831" s="1084"/>
      <c r="N831" s="1084"/>
      <c r="O831" s="1084"/>
      <c r="P831" s="1084"/>
      <c r="Q831" s="1084"/>
      <c r="R831" s="1084"/>
      <c r="S831" s="1084"/>
      <c r="T831" s="1084">
        <v>130</v>
      </c>
      <c r="U831" s="1086">
        <f t="shared" si="30"/>
        <v>18.853996104474344</v>
      </c>
      <c r="V831" s="1088">
        <f>D831--F831-G831-H831-I831-J831-K831-L831-M831-N831-O831-R831-S831-T831</f>
        <v>0</v>
      </c>
    </row>
    <row r="832" spans="1:22" ht="25.5">
      <c r="A832" s="1082" t="s">
        <v>411</v>
      </c>
      <c r="B832" s="1083" t="s">
        <v>2197</v>
      </c>
      <c r="C832" s="1084">
        <v>3690.2759999999998</v>
      </c>
      <c r="D832" s="1084">
        <v>640.27599999999995</v>
      </c>
      <c r="E832" s="1087" t="s">
        <v>4788</v>
      </c>
      <c r="F832" s="1084"/>
      <c r="G832" s="1084"/>
      <c r="H832" s="1084"/>
      <c r="I832" s="1084"/>
      <c r="J832" s="1084"/>
      <c r="K832" s="1084"/>
      <c r="L832" s="1084"/>
      <c r="M832" s="1084"/>
      <c r="N832" s="1084"/>
      <c r="O832" s="1084"/>
      <c r="P832" s="1084"/>
      <c r="Q832" s="1084"/>
      <c r="R832" s="1084"/>
      <c r="S832" s="1084"/>
      <c r="T832" s="1084">
        <v>640.27599999999995</v>
      </c>
      <c r="U832" s="1086">
        <f t="shared" si="30"/>
        <v>17.35035536637368</v>
      </c>
      <c r="V832" s="1088">
        <f>D832--F832-G832-H832-I832-J832-K832-L832-M832-N832-O832-R832-S832-T832</f>
        <v>0</v>
      </c>
    </row>
    <row r="833" spans="1:22">
      <c r="A833" s="1082" t="s">
        <v>411</v>
      </c>
      <c r="B833" s="1083" t="s">
        <v>2155</v>
      </c>
      <c r="C833" s="1084">
        <v>1400</v>
      </c>
      <c r="D833" s="1084">
        <v>1400</v>
      </c>
      <c r="E833" s="1087" t="s">
        <v>4664</v>
      </c>
      <c r="F833" s="1084"/>
      <c r="G833" s="1084"/>
      <c r="H833" s="1084"/>
      <c r="I833" s="1084"/>
      <c r="J833" s="1084"/>
      <c r="K833" s="1084"/>
      <c r="L833" s="1084"/>
      <c r="M833" s="1084"/>
      <c r="N833" s="1084"/>
      <c r="O833" s="1084"/>
      <c r="P833" s="1084"/>
      <c r="Q833" s="1084"/>
      <c r="R833" s="1084"/>
      <c r="S833" s="1084"/>
      <c r="T833" s="1084">
        <v>1400</v>
      </c>
      <c r="U833" s="1086">
        <f t="shared" si="30"/>
        <v>100</v>
      </c>
      <c r="V833" s="1088">
        <f>D833--F833-G833-H833-I833-J833-K833-L833-M833-N833-O833-R833-S833-T833</f>
        <v>0</v>
      </c>
    </row>
    <row r="834" spans="1:22">
      <c r="A834" s="1076" t="s">
        <v>2242</v>
      </c>
      <c r="B834" s="1071" t="s">
        <v>2243</v>
      </c>
      <c r="C834" s="1072">
        <v>36359.768743000001</v>
      </c>
      <c r="D834" s="1072">
        <v>24241.682074</v>
      </c>
      <c r="E834" s="1070"/>
      <c r="F834" s="1072"/>
      <c r="G834" s="1072"/>
      <c r="H834" s="1072"/>
      <c r="I834" s="1072"/>
      <c r="J834" s="1072"/>
      <c r="K834" s="1072"/>
      <c r="L834" s="1072"/>
      <c r="M834" s="1072"/>
      <c r="N834" s="1072"/>
      <c r="O834" s="1072"/>
      <c r="P834" s="1072"/>
      <c r="Q834" s="1072"/>
      <c r="R834" s="1072"/>
      <c r="S834" s="1072"/>
      <c r="T834" s="1072"/>
      <c r="U834" s="1074">
        <f t="shared" si="30"/>
        <v>66.67171687847167</v>
      </c>
      <c r="V834" s="1088"/>
    </row>
    <row r="835" spans="1:22">
      <c r="A835" s="1070" t="s">
        <v>416</v>
      </c>
      <c r="B835" s="1071" t="s">
        <v>4394</v>
      </c>
      <c r="C835" s="1072">
        <v>36167.693330000002</v>
      </c>
      <c r="D835" s="1072">
        <v>24241.682074</v>
      </c>
      <c r="E835" s="1070"/>
      <c r="F835" s="1072"/>
      <c r="G835" s="1072"/>
      <c r="H835" s="1072"/>
      <c r="I835" s="1072"/>
      <c r="J835" s="1072"/>
      <c r="K835" s="1072"/>
      <c r="L835" s="1072"/>
      <c r="M835" s="1072"/>
      <c r="N835" s="1072"/>
      <c r="O835" s="1072"/>
      <c r="P835" s="1072"/>
      <c r="Q835" s="1072"/>
      <c r="R835" s="1072"/>
      <c r="S835" s="1072"/>
      <c r="T835" s="1072"/>
      <c r="U835" s="1074">
        <f t="shared" si="30"/>
        <v>67.025789709105567</v>
      </c>
      <c r="V835" s="1088"/>
    </row>
    <row r="836" spans="1:22">
      <c r="A836" s="1070" t="s">
        <v>421</v>
      </c>
      <c r="B836" s="1071" t="s">
        <v>1983</v>
      </c>
      <c r="C836" s="1072">
        <v>36167.693330000002</v>
      </c>
      <c r="D836" s="1072">
        <v>24241.682074</v>
      </c>
      <c r="E836" s="1070"/>
      <c r="F836" s="1072"/>
      <c r="G836" s="1072"/>
      <c r="H836" s="1072"/>
      <c r="I836" s="1072"/>
      <c r="J836" s="1072"/>
      <c r="K836" s="1072"/>
      <c r="L836" s="1072"/>
      <c r="M836" s="1072"/>
      <c r="N836" s="1072"/>
      <c r="O836" s="1072"/>
      <c r="P836" s="1072"/>
      <c r="Q836" s="1072"/>
      <c r="R836" s="1072"/>
      <c r="S836" s="1072"/>
      <c r="T836" s="1072"/>
      <c r="U836" s="1074">
        <f t="shared" si="30"/>
        <v>67.025789709105567</v>
      </c>
      <c r="V836" s="1088"/>
    </row>
    <row r="837" spans="1:22">
      <c r="A837" s="1070"/>
      <c r="B837" s="1075" t="s">
        <v>1953</v>
      </c>
      <c r="C837" s="1072">
        <v>36167.693330000002</v>
      </c>
      <c r="D837" s="1072">
        <v>24241.682074</v>
      </c>
      <c r="E837" s="1070"/>
      <c r="F837" s="1072"/>
      <c r="G837" s="1072"/>
      <c r="H837" s="1072"/>
      <c r="I837" s="1072"/>
      <c r="J837" s="1072"/>
      <c r="K837" s="1072"/>
      <c r="L837" s="1072"/>
      <c r="M837" s="1072"/>
      <c r="N837" s="1072"/>
      <c r="O837" s="1072"/>
      <c r="P837" s="1072"/>
      <c r="Q837" s="1072"/>
      <c r="R837" s="1072"/>
      <c r="S837" s="1072"/>
      <c r="T837" s="1072"/>
      <c r="U837" s="1074">
        <f t="shared" si="30"/>
        <v>67.025789709105567</v>
      </c>
      <c r="V837" s="1088"/>
    </row>
    <row r="838" spans="1:22">
      <c r="A838" s="1076" t="s">
        <v>1312</v>
      </c>
      <c r="B838" s="1071" t="s">
        <v>259</v>
      </c>
      <c r="C838" s="1072">
        <v>36167.693330000002</v>
      </c>
      <c r="D838" s="1072">
        <v>24241.682074</v>
      </c>
      <c r="E838" s="1070"/>
      <c r="F838" s="1072"/>
      <c r="G838" s="1072"/>
      <c r="H838" s="1072"/>
      <c r="I838" s="1072"/>
      <c r="J838" s="1072"/>
      <c r="K838" s="1072"/>
      <c r="L838" s="1072"/>
      <c r="M838" s="1072"/>
      <c r="N838" s="1072"/>
      <c r="O838" s="1072"/>
      <c r="P838" s="1072"/>
      <c r="Q838" s="1072"/>
      <c r="R838" s="1072"/>
      <c r="S838" s="1072"/>
      <c r="T838" s="1072"/>
      <c r="U838" s="1074">
        <f t="shared" si="30"/>
        <v>67.025789709105567</v>
      </c>
      <c r="V838" s="1088"/>
    </row>
    <row r="839" spans="1:22" ht="25.5">
      <c r="A839" s="1070"/>
      <c r="B839" s="1071" t="s">
        <v>1954</v>
      </c>
      <c r="C839" s="1072">
        <v>24283.36033</v>
      </c>
      <c r="D839" s="1072">
        <v>15422.017839</v>
      </c>
      <c r="E839" s="1070"/>
      <c r="F839" s="1072"/>
      <c r="G839" s="1072"/>
      <c r="H839" s="1072"/>
      <c r="I839" s="1072"/>
      <c r="J839" s="1072"/>
      <c r="K839" s="1072"/>
      <c r="L839" s="1072"/>
      <c r="M839" s="1072"/>
      <c r="N839" s="1072"/>
      <c r="O839" s="1072"/>
      <c r="P839" s="1072"/>
      <c r="Q839" s="1072"/>
      <c r="R839" s="1072"/>
      <c r="S839" s="1072"/>
      <c r="T839" s="1072"/>
      <c r="U839" s="1074">
        <f t="shared" si="30"/>
        <v>63.508582129580418</v>
      </c>
      <c r="V839" s="1088"/>
    </row>
    <row r="840" spans="1:22">
      <c r="A840" s="1089" t="s">
        <v>570</v>
      </c>
      <c r="B840" s="1090" t="s">
        <v>1958</v>
      </c>
      <c r="C840" s="1079">
        <v>9906.0891300000003</v>
      </c>
      <c r="D840" s="1079">
        <v>9208.4130000000005</v>
      </c>
      <c r="E840" s="1080"/>
      <c r="F840" s="1079"/>
      <c r="G840" s="1079"/>
      <c r="H840" s="1079"/>
      <c r="I840" s="1079"/>
      <c r="J840" s="1079"/>
      <c r="K840" s="1079"/>
      <c r="L840" s="1079"/>
      <c r="M840" s="1079"/>
      <c r="N840" s="1079"/>
      <c r="O840" s="1079"/>
      <c r="P840" s="1079"/>
      <c r="Q840" s="1079"/>
      <c r="R840" s="1079"/>
      <c r="S840" s="1079"/>
      <c r="T840" s="1079"/>
      <c r="U840" s="1081">
        <f t="shared" si="30"/>
        <v>92.957098196430223</v>
      </c>
      <c r="V840" s="1088"/>
    </row>
    <row r="841" spans="1:22">
      <c r="A841" s="1082" t="s">
        <v>411</v>
      </c>
      <c r="B841" s="1083" t="s">
        <v>4095</v>
      </c>
      <c r="C841" s="1084">
        <v>58</v>
      </c>
      <c r="D841" s="1084">
        <v>46.835000000000001</v>
      </c>
      <c r="E841" s="1087" t="s">
        <v>4789</v>
      </c>
      <c r="F841" s="1084">
        <v>46.835000000000001</v>
      </c>
      <c r="G841" s="1084"/>
      <c r="H841" s="1084"/>
      <c r="I841" s="1084"/>
      <c r="J841" s="1084"/>
      <c r="K841" s="1084"/>
      <c r="L841" s="1084"/>
      <c r="M841" s="1084"/>
      <c r="N841" s="1084"/>
      <c r="O841" s="1084"/>
      <c r="P841" s="1084"/>
      <c r="Q841" s="1084"/>
      <c r="R841" s="1084"/>
      <c r="S841" s="1084"/>
      <c r="T841" s="1084"/>
      <c r="U841" s="1086">
        <f t="shared" si="30"/>
        <v>80.75</v>
      </c>
      <c r="V841" s="1088">
        <f t="shared" ref="V841:V850" si="32">D841-F841-G841-H841-I841-J841-K841-L841-M841-N841-O841-R841-S841-T841</f>
        <v>0</v>
      </c>
    </row>
    <row r="842" spans="1:22">
      <c r="A842" s="1082" t="s">
        <v>411</v>
      </c>
      <c r="B842" s="1083" t="s">
        <v>2244</v>
      </c>
      <c r="C842" s="1084">
        <v>505</v>
      </c>
      <c r="D842" s="1084">
        <v>505</v>
      </c>
      <c r="E842" s="1087" t="s">
        <v>4790</v>
      </c>
      <c r="F842" s="1084">
        <v>505</v>
      </c>
      <c r="G842" s="1084"/>
      <c r="H842" s="1084"/>
      <c r="I842" s="1084"/>
      <c r="J842" s="1084"/>
      <c r="K842" s="1084"/>
      <c r="L842" s="1084"/>
      <c r="M842" s="1084"/>
      <c r="N842" s="1084"/>
      <c r="O842" s="1084"/>
      <c r="P842" s="1084"/>
      <c r="Q842" s="1084"/>
      <c r="R842" s="1084"/>
      <c r="S842" s="1084"/>
      <c r="T842" s="1084"/>
      <c r="U842" s="1086">
        <f t="shared" ref="U842:U905" si="33">D842/C842*100</f>
        <v>100</v>
      </c>
      <c r="V842" s="1088">
        <f t="shared" si="32"/>
        <v>0</v>
      </c>
    </row>
    <row r="843" spans="1:22" ht="25.5">
      <c r="A843" s="1082" t="s">
        <v>411</v>
      </c>
      <c r="B843" s="1083" t="s">
        <v>2245</v>
      </c>
      <c r="C843" s="1084">
        <v>1524</v>
      </c>
      <c r="D843" s="1084">
        <v>1524</v>
      </c>
      <c r="E843" s="1087" t="s">
        <v>4791</v>
      </c>
      <c r="F843" s="1084">
        <v>1524</v>
      </c>
      <c r="G843" s="1084"/>
      <c r="H843" s="1084"/>
      <c r="I843" s="1084"/>
      <c r="J843" s="1084"/>
      <c r="K843" s="1084"/>
      <c r="L843" s="1084"/>
      <c r="M843" s="1084"/>
      <c r="N843" s="1084"/>
      <c r="O843" s="1084"/>
      <c r="P843" s="1084"/>
      <c r="Q843" s="1084"/>
      <c r="R843" s="1084"/>
      <c r="S843" s="1084"/>
      <c r="T843" s="1084"/>
      <c r="U843" s="1086">
        <f t="shared" si="33"/>
        <v>100</v>
      </c>
      <c r="V843" s="1088">
        <f t="shared" si="32"/>
        <v>0</v>
      </c>
    </row>
    <row r="844" spans="1:22">
      <c r="A844" s="1082" t="s">
        <v>411</v>
      </c>
      <c r="B844" s="1083" t="s">
        <v>2246</v>
      </c>
      <c r="C844" s="1084">
        <v>911</v>
      </c>
      <c r="D844" s="1084">
        <v>911</v>
      </c>
      <c r="E844" s="1087" t="s">
        <v>4792</v>
      </c>
      <c r="F844" s="1084">
        <v>911</v>
      </c>
      <c r="G844" s="1084"/>
      <c r="H844" s="1084"/>
      <c r="I844" s="1084"/>
      <c r="J844" s="1084"/>
      <c r="K844" s="1084"/>
      <c r="L844" s="1084"/>
      <c r="M844" s="1084"/>
      <c r="N844" s="1084"/>
      <c r="O844" s="1084"/>
      <c r="P844" s="1084"/>
      <c r="Q844" s="1084"/>
      <c r="R844" s="1084"/>
      <c r="S844" s="1084"/>
      <c r="T844" s="1084"/>
      <c r="U844" s="1086">
        <f t="shared" si="33"/>
        <v>100</v>
      </c>
      <c r="V844" s="1088">
        <f t="shared" si="32"/>
        <v>0</v>
      </c>
    </row>
    <row r="845" spans="1:22">
      <c r="A845" s="1082" t="s">
        <v>411</v>
      </c>
      <c r="B845" s="1083" t="s">
        <v>2247</v>
      </c>
      <c r="C845" s="1084">
        <v>898</v>
      </c>
      <c r="D845" s="1084">
        <v>898</v>
      </c>
      <c r="E845" s="1087" t="s">
        <v>4793</v>
      </c>
      <c r="F845" s="1084">
        <v>898</v>
      </c>
      <c r="G845" s="1084"/>
      <c r="H845" s="1084"/>
      <c r="I845" s="1084"/>
      <c r="J845" s="1084"/>
      <c r="K845" s="1084"/>
      <c r="L845" s="1084"/>
      <c r="M845" s="1084"/>
      <c r="N845" s="1084"/>
      <c r="O845" s="1084"/>
      <c r="P845" s="1084"/>
      <c r="Q845" s="1084"/>
      <c r="R845" s="1084"/>
      <c r="S845" s="1084"/>
      <c r="T845" s="1084"/>
      <c r="U845" s="1086">
        <f t="shared" si="33"/>
        <v>100</v>
      </c>
      <c r="V845" s="1088">
        <f t="shared" si="32"/>
        <v>0</v>
      </c>
    </row>
    <row r="846" spans="1:22">
      <c r="A846" s="1082" t="s">
        <v>411</v>
      </c>
      <c r="B846" s="1083" t="s">
        <v>2248</v>
      </c>
      <c r="C846" s="1084">
        <v>910</v>
      </c>
      <c r="D846" s="1084">
        <v>910</v>
      </c>
      <c r="E846" s="1087" t="s">
        <v>4794</v>
      </c>
      <c r="F846" s="1084">
        <v>910</v>
      </c>
      <c r="G846" s="1084"/>
      <c r="H846" s="1084"/>
      <c r="I846" s="1084"/>
      <c r="J846" s="1084"/>
      <c r="K846" s="1084"/>
      <c r="L846" s="1084"/>
      <c r="M846" s="1084"/>
      <c r="N846" s="1084"/>
      <c r="O846" s="1084"/>
      <c r="P846" s="1084"/>
      <c r="Q846" s="1084"/>
      <c r="R846" s="1084"/>
      <c r="S846" s="1084"/>
      <c r="T846" s="1084"/>
      <c r="U846" s="1086">
        <f t="shared" si="33"/>
        <v>100</v>
      </c>
      <c r="V846" s="1088">
        <f t="shared" si="32"/>
        <v>0</v>
      </c>
    </row>
    <row r="847" spans="1:22" ht="25.5">
      <c r="A847" s="1082" t="s">
        <v>411</v>
      </c>
      <c r="B847" s="1083" t="s">
        <v>2249</v>
      </c>
      <c r="C847" s="1084">
        <v>1558.33</v>
      </c>
      <c r="D847" s="1084">
        <v>1558.33</v>
      </c>
      <c r="E847" s="1087" t="s">
        <v>4795</v>
      </c>
      <c r="F847" s="1084">
        <v>1558.33</v>
      </c>
      <c r="G847" s="1084"/>
      <c r="H847" s="1084"/>
      <c r="I847" s="1084"/>
      <c r="J847" s="1084"/>
      <c r="K847" s="1084"/>
      <c r="L847" s="1084"/>
      <c r="M847" s="1084"/>
      <c r="N847" s="1084"/>
      <c r="O847" s="1084"/>
      <c r="P847" s="1084"/>
      <c r="Q847" s="1084"/>
      <c r="R847" s="1084"/>
      <c r="S847" s="1084"/>
      <c r="T847" s="1084"/>
      <c r="U847" s="1086">
        <f t="shared" si="33"/>
        <v>100</v>
      </c>
      <c r="V847" s="1088">
        <f t="shared" si="32"/>
        <v>0</v>
      </c>
    </row>
    <row r="848" spans="1:22">
      <c r="A848" s="1082" t="s">
        <v>411</v>
      </c>
      <c r="B848" s="1083" t="s">
        <v>2250</v>
      </c>
      <c r="C848" s="1084">
        <v>1243.7591299999999</v>
      </c>
      <c r="D848" s="1084">
        <v>1236.9309999999998</v>
      </c>
      <c r="E848" s="1087" t="s">
        <v>4796</v>
      </c>
      <c r="F848" s="1084">
        <v>1236.9309999999998</v>
      </c>
      <c r="G848" s="1084"/>
      <c r="H848" s="1084"/>
      <c r="I848" s="1084"/>
      <c r="J848" s="1084"/>
      <c r="K848" s="1084"/>
      <c r="L848" s="1084"/>
      <c r="M848" s="1084"/>
      <c r="N848" s="1084"/>
      <c r="O848" s="1084"/>
      <c r="P848" s="1084"/>
      <c r="Q848" s="1084"/>
      <c r="R848" s="1084"/>
      <c r="S848" s="1084"/>
      <c r="T848" s="1084"/>
      <c r="U848" s="1086">
        <f t="shared" si="33"/>
        <v>99.451008653098285</v>
      </c>
      <c r="V848" s="1088">
        <f t="shared" si="32"/>
        <v>0</v>
      </c>
    </row>
    <row r="849" spans="1:22">
      <c r="A849" s="1082" t="s">
        <v>411</v>
      </c>
      <c r="B849" s="1083" t="s">
        <v>2251</v>
      </c>
      <c r="C849" s="1084">
        <v>798</v>
      </c>
      <c r="D849" s="1084">
        <v>118.31699999999999</v>
      </c>
      <c r="E849" s="1087" t="s">
        <v>4797</v>
      </c>
      <c r="F849" s="1084">
        <v>118.31699999999999</v>
      </c>
      <c r="G849" s="1084"/>
      <c r="H849" s="1084"/>
      <c r="I849" s="1084"/>
      <c r="J849" s="1084"/>
      <c r="K849" s="1084"/>
      <c r="L849" s="1084"/>
      <c r="M849" s="1084"/>
      <c r="N849" s="1084"/>
      <c r="O849" s="1084"/>
      <c r="P849" s="1084"/>
      <c r="Q849" s="1084"/>
      <c r="R849" s="1084"/>
      <c r="S849" s="1084"/>
      <c r="T849" s="1084"/>
      <c r="U849" s="1086">
        <f t="shared" si="33"/>
        <v>14.826691729323308</v>
      </c>
      <c r="V849" s="1088">
        <f t="shared" si="32"/>
        <v>0</v>
      </c>
    </row>
    <row r="850" spans="1:22">
      <c r="A850" s="1082" t="s">
        <v>411</v>
      </c>
      <c r="B850" s="1083" t="s">
        <v>4178</v>
      </c>
      <c r="C850" s="1084">
        <v>1500</v>
      </c>
      <c r="D850" s="1084">
        <v>1500</v>
      </c>
      <c r="E850" s="1087" t="s">
        <v>4798</v>
      </c>
      <c r="F850" s="1084">
        <v>1500</v>
      </c>
      <c r="G850" s="1084"/>
      <c r="H850" s="1084"/>
      <c r="I850" s="1084"/>
      <c r="J850" s="1084"/>
      <c r="K850" s="1084"/>
      <c r="L850" s="1084"/>
      <c r="M850" s="1084"/>
      <c r="N850" s="1084"/>
      <c r="O850" s="1084"/>
      <c r="P850" s="1084"/>
      <c r="Q850" s="1084"/>
      <c r="R850" s="1084"/>
      <c r="S850" s="1084"/>
      <c r="T850" s="1084"/>
      <c r="U850" s="1086">
        <f t="shared" si="33"/>
        <v>100</v>
      </c>
      <c r="V850" s="1088">
        <f t="shared" si="32"/>
        <v>0</v>
      </c>
    </row>
    <row r="851" spans="1:22">
      <c r="A851" s="1089" t="s">
        <v>1247</v>
      </c>
      <c r="B851" s="1090" t="s">
        <v>1961</v>
      </c>
      <c r="C851" s="1079">
        <v>126</v>
      </c>
      <c r="D851" s="1079">
        <v>0</v>
      </c>
      <c r="E851" s="1080"/>
      <c r="F851" s="1079"/>
      <c r="G851" s="1079"/>
      <c r="H851" s="1079"/>
      <c r="I851" s="1079"/>
      <c r="J851" s="1079"/>
      <c r="K851" s="1079"/>
      <c r="L851" s="1079"/>
      <c r="M851" s="1079"/>
      <c r="N851" s="1079"/>
      <c r="O851" s="1079"/>
      <c r="P851" s="1079"/>
      <c r="Q851" s="1079"/>
      <c r="R851" s="1079"/>
      <c r="S851" s="1079"/>
      <c r="T851" s="1079"/>
      <c r="U851" s="1081">
        <f t="shared" si="33"/>
        <v>0</v>
      </c>
      <c r="V851" s="1088"/>
    </row>
    <row r="852" spans="1:22">
      <c r="A852" s="1082" t="s">
        <v>411</v>
      </c>
      <c r="B852" s="1083" t="s">
        <v>4084</v>
      </c>
      <c r="C852" s="1084">
        <v>32</v>
      </c>
      <c r="D852" s="1084">
        <v>0</v>
      </c>
      <c r="E852" s="1087" t="s">
        <v>4799</v>
      </c>
      <c r="F852" s="1084"/>
      <c r="G852" s="1084"/>
      <c r="H852" s="1084"/>
      <c r="I852" s="1084"/>
      <c r="J852" s="1084">
        <v>0</v>
      </c>
      <c r="K852" s="1084"/>
      <c r="L852" s="1084"/>
      <c r="M852" s="1084"/>
      <c r="N852" s="1084"/>
      <c r="O852" s="1084"/>
      <c r="P852" s="1084"/>
      <c r="Q852" s="1084"/>
      <c r="R852" s="1084"/>
      <c r="S852" s="1084"/>
      <c r="T852" s="1084"/>
      <c r="U852" s="1086">
        <f t="shared" si="33"/>
        <v>0</v>
      </c>
      <c r="V852" s="1088">
        <f>D852--F852-G852-H852-I852-J852-K852-L852-M852-N852-O852-R852-S852-T852</f>
        <v>0</v>
      </c>
    </row>
    <row r="853" spans="1:22">
      <c r="A853" s="1082" t="s">
        <v>411</v>
      </c>
      <c r="B853" s="1083" t="s">
        <v>4103</v>
      </c>
      <c r="C853" s="1084">
        <v>94</v>
      </c>
      <c r="D853" s="1084">
        <v>0</v>
      </c>
      <c r="E853" s="1087" t="s">
        <v>4800</v>
      </c>
      <c r="F853" s="1084"/>
      <c r="G853" s="1084"/>
      <c r="H853" s="1084"/>
      <c r="I853" s="1084"/>
      <c r="J853" s="1084">
        <v>0</v>
      </c>
      <c r="K853" s="1084"/>
      <c r="L853" s="1084"/>
      <c r="M853" s="1084"/>
      <c r="N853" s="1084"/>
      <c r="O853" s="1084"/>
      <c r="P853" s="1084"/>
      <c r="Q853" s="1084"/>
      <c r="R853" s="1084"/>
      <c r="S853" s="1084"/>
      <c r="T853" s="1084"/>
      <c r="U853" s="1086">
        <f t="shared" si="33"/>
        <v>0</v>
      </c>
      <c r="V853" s="1088">
        <f>D853--F853-G853-H853-I853-J853-K853-L853-M853-N853-O853-R853-S853-T853</f>
        <v>0</v>
      </c>
    </row>
    <row r="854" spans="1:22">
      <c r="A854" s="1089" t="s">
        <v>301</v>
      </c>
      <c r="B854" s="1090" t="s">
        <v>1965</v>
      </c>
      <c r="C854" s="1079">
        <v>578.10419999999999</v>
      </c>
      <c r="D854" s="1079">
        <v>522.28883900000005</v>
      </c>
      <c r="E854" s="1080"/>
      <c r="F854" s="1079"/>
      <c r="G854" s="1079"/>
      <c r="H854" s="1079"/>
      <c r="I854" s="1079"/>
      <c r="J854" s="1079"/>
      <c r="K854" s="1079"/>
      <c r="L854" s="1079"/>
      <c r="M854" s="1079"/>
      <c r="N854" s="1079"/>
      <c r="O854" s="1079"/>
      <c r="P854" s="1079"/>
      <c r="Q854" s="1079"/>
      <c r="R854" s="1079"/>
      <c r="S854" s="1079"/>
      <c r="T854" s="1079"/>
      <c r="U854" s="1081">
        <f t="shared" si="33"/>
        <v>90.345103702758095</v>
      </c>
      <c r="V854" s="1088"/>
    </row>
    <row r="855" spans="1:22" ht="25.5">
      <c r="A855" s="1082" t="s">
        <v>411</v>
      </c>
      <c r="B855" s="1083" t="s">
        <v>2252</v>
      </c>
      <c r="C855" s="1084">
        <v>578.10419999999999</v>
      </c>
      <c r="D855" s="1084">
        <v>522.28883900000005</v>
      </c>
      <c r="E855" s="1087" t="s">
        <v>4801</v>
      </c>
      <c r="F855" s="1084"/>
      <c r="G855" s="1084"/>
      <c r="H855" s="1084"/>
      <c r="I855" s="1084"/>
      <c r="J855" s="1084"/>
      <c r="K855" s="1084"/>
      <c r="L855" s="1084"/>
      <c r="M855" s="1084"/>
      <c r="N855" s="1084">
        <v>522.28883900000005</v>
      </c>
      <c r="O855" s="1084"/>
      <c r="P855" s="1084"/>
      <c r="Q855" s="1084"/>
      <c r="R855" s="1084"/>
      <c r="S855" s="1084"/>
      <c r="T855" s="1084"/>
      <c r="U855" s="1086">
        <f t="shared" si="33"/>
        <v>90.345103702758095</v>
      </c>
      <c r="V855" s="1088">
        <f>D855--F855-G855-H855-I855-J855-K855-L855-M855-N855-O855-R855-S855-T855</f>
        <v>0</v>
      </c>
    </row>
    <row r="856" spans="1:22">
      <c r="A856" s="1089" t="s">
        <v>276</v>
      </c>
      <c r="B856" s="1090" t="s">
        <v>1966</v>
      </c>
      <c r="C856" s="1079">
        <v>13173.166999999999</v>
      </c>
      <c r="D856" s="1079">
        <v>5191.3159999999998</v>
      </c>
      <c r="E856" s="1080"/>
      <c r="F856" s="1079"/>
      <c r="G856" s="1079"/>
      <c r="H856" s="1079"/>
      <c r="I856" s="1079"/>
      <c r="J856" s="1079"/>
      <c r="K856" s="1079"/>
      <c r="L856" s="1079"/>
      <c r="M856" s="1079"/>
      <c r="N856" s="1079"/>
      <c r="O856" s="1079"/>
      <c r="P856" s="1079"/>
      <c r="Q856" s="1079"/>
      <c r="R856" s="1079"/>
      <c r="S856" s="1079"/>
      <c r="T856" s="1079"/>
      <c r="U856" s="1081">
        <f t="shared" si="33"/>
        <v>39.408260747017025</v>
      </c>
      <c r="V856" s="1088"/>
    </row>
    <row r="857" spans="1:22">
      <c r="A857" s="1082" t="s">
        <v>411</v>
      </c>
      <c r="B857" s="1083" t="s">
        <v>2253</v>
      </c>
      <c r="C857" s="1084">
        <v>209</v>
      </c>
      <c r="D857" s="1084">
        <v>0</v>
      </c>
      <c r="E857" s="1087" t="s">
        <v>4802</v>
      </c>
      <c r="F857" s="1084"/>
      <c r="G857" s="1084"/>
      <c r="H857" s="1084"/>
      <c r="I857" s="1084"/>
      <c r="J857" s="1084"/>
      <c r="K857" s="1084"/>
      <c r="L857" s="1084"/>
      <c r="M857" s="1084"/>
      <c r="N857" s="1084"/>
      <c r="O857" s="1084">
        <v>0</v>
      </c>
      <c r="P857" s="1084">
        <v>0</v>
      </c>
      <c r="Q857" s="1084"/>
      <c r="R857" s="1084"/>
      <c r="S857" s="1084"/>
      <c r="T857" s="1084"/>
      <c r="U857" s="1086">
        <f t="shared" si="33"/>
        <v>0</v>
      </c>
      <c r="V857" s="1088">
        <f t="shared" ref="V857:V866" si="34">D857--F857-G857-H857-I857-J857-K857-L857-M857-N857-O857-R857-S857-T857</f>
        <v>0</v>
      </c>
    </row>
    <row r="858" spans="1:22">
      <c r="A858" s="1082" t="s">
        <v>411</v>
      </c>
      <c r="B858" s="1083" t="s">
        <v>2254</v>
      </c>
      <c r="C858" s="1084">
        <v>1548</v>
      </c>
      <c r="D858" s="1084">
        <v>1525.288</v>
      </c>
      <c r="E858" s="1087" t="s">
        <v>4803</v>
      </c>
      <c r="F858" s="1084"/>
      <c r="G858" s="1084"/>
      <c r="H858" s="1084"/>
      <c r="I858" s="1084"/>
      <c r="J858" s="1084"/>
      <c r="K858" s="1084"/>
      <c r="L858" s="1084"/>
      <c r="M858" s="1084"/>
      <c r="N858" s="1084"/>
      <c r="O858" s="1084">
        <v>1525.288</v>
      </c>
      <c r="P858" s="1084">
        <v>1525.288</v>
      </c>
      <c r="Q858" s="1084"/>
      <c r="R858" s="1084"/>
      <c r="S858" s="1084"/>
      <c r="T858" s="1084"/>
      <c r="U858" s="1086">
        <f t="shared" si="33"/>
        <v>98.53281653746771</v>
      </c>
      <c r="V858" s="1088">
        <f t="shared" si="34"/>
        <v>0</v>
      </c>
    </row>
    <row r="859" spans="1:22" ht="25.5">
      <c r="A859" s="1082" t="s">
        <v>411</v>
      </c>
      <c r="B859" s="1083" t="s">
        <v>2257</v>
      </c>
      <c r="C859" s="1084">
        <v>61</v>
      </c>
      <c r="D859" s="1084">
        <v>61</v>
      </c>
      <c r="E859" s="1087" t="s">
        <v>4804</v>
      </c>
      <c r="F859" s="1084"/>
      <c r="G859" s="1084"/>
      <c r="H859" s="1084"/>
      <c r="I859" s="1084"/>
      <c r="J859" s="1084"/>
      <c r="K859" s="1084"/>
      <c r="L859" s="1084"/>
      <c r="M859" s="1084"/>
      <c r="N859" s="1084"/>
      <c r="O859" s="1084">
        <v>61</v>
      </c>
      <c r="P859" s="1084">
        <v>61</v>
      </c>
      <c r="Q859" s="1084"/>
      <c r="R859" s="1084"/>
      <c r="S859" s="1084"/>
      <c r="T859" s="1084"/>
      <c r="U859" s="1086">
        <f t="shared" si="33"/>
        <v>100</v>
      </c>
      <c r="V859" s="1088">
        <f t="shared" si="34"/>
        <v>0</v>
      </c>
    </row>
    <row r="860" spans="1:22">
      <c r="A860" s="1082"/>
      <c r="B860" s="1083" t="s">
        <v>2256</v>
      </c>
      <c r="C860" s="1084">
        <v>2585.1669999999999</v>
      </c>
      <c r="D860" s="1084">
        <v>2585.1660000000002</v>
      </c>
      <c r="E860" s="1087" t="s">
        <v>4805</v>
      </c>
      <c r="F860" s="1084"/>
      <c r="G860" s="1084"/>
      <c r="H860" s="1084"/>
      <c r="I860" s="1084"/>
      <c r="J860" s="1084"/>
      <c r="K860" s="1084"/>
      <c r="L860" s="1084"/>
      <c r="M860" s="1084"/>
      <c r="N860" s="1084"/>
      <c r="O860" s="1084">
        <v>2585.1660000000002</v>
      </c>
      <c r="P860" s="1084">
        <v>2585.1660000000002</v>
      </c>
      <c r="Q860" s="1084"/>
      <c r="R860" s="1084"/>
      <c r="S860" s="1084"/>
      <c r="T860" s="1084"/>
      <c r="U860" s="1086">
        <f t="shared" si="33"/>
        <v>99.99996131777948</v>
      </c>
      <c r="V860" s="1088">
        <f t="shared" si="34"/>
        <v>0</v>
      </c>
    </row>
    <row r="861" spans="1:22">
      <c r="A861" s="1082" t="s">
        <v>411</v>
      </c>
      <c r="B861" s="1083" t="s">
        <v>4114</v>
      </c>
      <c r="C861" s="1084">
        <v>270</v>
      </c>
      <c r="D861" s="1084">
        <v>270</v>
      </c>
      <c r="E861" s="1087" t="s">
        <v>4806</v>
      </c>
      <c r="F861" s="1084"/>
      <c r="G861" s="1084"/>
      <c r="H861" s="1084"/>
      <c r="I861" s="1084"/>
      <c r="J861" s="1084"/>
      <c r="K861" s="1084"/>
      <c r="L861" s="1084"/>
      <c r="M861" s="1084"/>
      <c r="N861" s="1084"/>
      <c r="O861" s="1084">
        <v>270</v>
      </c>
      <c r="P861" s="1084">
        <v>270</v>
      </c>
      <c r="Q861" s="1084"/>
      <c r="R861" s="1084"/>
      <c r="S861" s="1084"/>
      <c r="T861" s="1084"/>
      <c r="U861" s="1086">
        <f t="shared" si="33"/>
        <v>100</v>
      </c>
      <c r="V861" s="1088">
        <f t="shared" si="34"/>
        <v>0</v>
      </c>
    </row>
    <row r="862" spans="1:22" ht="25.5">
      <c r="A862" s="1082" t="s">
        <v>411</v>
      </c>
      <c r="B862" s="1083" t="s">
        <v>4309</v>
      </c>
      <c r="C862" s="1084">
        <v>2000</v>
      </c>
      <c r="D862" s="1084">
        <v>133.78</v>
      </c>
      <c r="E862" s="1087" t="s">
        <v>4807</v>
      </c>
      <c r="F862" s="1084"/>
      <c r="G862" s="1084"/>
      <c r="H862" s="1084"/>
      <c r="I862" s="1084"/>
      <c r="J862" s="1084"/>
      <c r="K862" s="1084"/>
      <c r="L862" s="1084"/>
      <c r="M862" s="1084"/>
      <c r="N862" s="1084"/>
      <c r="O862" s="1084">
        <v>133.78</v>
      </c>
      <c r="P862" s="1084">
        <v>133.78</v>
      </c>
      <c r="Q862" s="1084"/>
      <c r="R862" s="1084"/>
      <c r="S862" s="1084"/>
      <c r="T862" s="1084"/>
      <c r="U862" s="1086">
        <f t="shared" si="33"/>
        <v>6.6890000000000001</v>
      </c>
      <c r="V862" s="1088">
        <f t="shared" si="34"/>
        <v>0</v>
      </c>
    </row>
    <row r="863" spans="1:22">
      <c r="A863" s="1082" t="s">
        <v>411</v>
      </c>
      <c r="B863" s="1083" t="s">
        <v>4253</v>
      </c>
      <c r="C863" s="1084">
        <v>1500</v>
      </c>
      <c r="D863" s="1084">
        <v>113.563</v>
      </c>
      <c r="E863" s="1087" t="s">
        <v>4808</v>
      </c>
      <c r="F863" s="1084"/>
      <c r="G863" s="1084"/>
      <c r="H863" s="1084"/>
      <c r="I863" s="1084"/>
      <c r="J863" s="1084"/>
      <c r="K863" s="1084"/>
      <c r="L863" s="1084"/>
      <c r="M863" s="1084"/>
      <c r="N863" s="1084"/>
      <c r="O863" s="1084">
        <v>113.563</v>
      </c>
      <c r="P863" s="1084">
        <v>113.563</v>
      </c>
      <c r="Q863" s="1084"/>
      <c r="R863" s="1084"/>
      <c r="S863" s="1084"/>
      <c r="T863" s="1084"/>
      <c r="U863" s="1086">
        <f t="shared" si="33"/>
        <v>7.5708666666666673</v>
      </c>
      <c r="V863" s="1088">
        <f t="shared" si="34"/>
        <v>0</v>
      </c>
    </row>
    <row r="864" spans="1:22">
      <c r="A864" s="1082" t="s">
        <v>411</v>
      </c>
      <c r="B864" s="1083" t="s">
        <v>4252</v>
      </c>
      <c r="C864" s="1084">
        <v>1500</v>
      </c>
      <c r="D864" s="1084">
        <v>187.49799999999999</v>
      </c>
      <c r="E864" s="1087" t="s">
        <v>4809</v>
      </c>
      <c r="F864" s="1084"/>
      <c r="G864" s="1084"/>
      <c r="H864" s="1084"/>
      <c r="I864" s="1084"/>
      <c r="J864" s="1084"/>
      <c r="K864" s="1084"/>
      <c r="L864" s="1084"/>
      <c r="M864" s="1084"/>
      <c r="N864" s="1084"/>
      <c r="O864" s="1084">
        <v>187.49799999999999</v>
      </c>
      <c r="P864" s="1084">
        <v>187.49799999999999</v>
      </c>
      <c r="Q864" s="1084"/>
      <c r="R864" s="1084"/>
      <c r="S864" s="1084"/>
      <c r="T864" s="1084"/>
      <c r="U864" s="1086">
        <f t="shared" si="33"/>
        <v>12.499866666666666</v>
      </c>
      <c r="V864" s="1088">
        <f t="shared" si="34"/>
        <v>0</v>
      </c>
    </row>
    <row r="865" spans="1:22" ht="25.5">
      <c r="A865" s="1082" t="s">
        <v>411</v>
      </c>
      <c r="B865" s="1083" t="s">
        <v>4255</v>
      </c>
      <c r="C865" s="1084">
        <v>1500</v>
      </c>
      <c r="D865" s="1084">
        <v>118.47199999999999</v>
      </c>
      <c r="E865" s="1087" t="s">
        <v>4810</v>
      </c>
      <c r="F865" s="1084"/>
      <c r="G865" s="1084"/>
      <c r="H865" s="1084"/>
      <c r="I865" s="1084"/>
      <c r="J865" s="1084"/>
      <c r="K865" s="1084"/>
      <c r="L865" s="1084"/>
      <c r="M865" s="1084"/>
      <c r="N865" s="1084"/>
      <c r="O865" s="1084">
        <v>118.47199999999999</v>
      </c>
      <c r="P865" s="1084">
        <v>118.47199999999999</v>
      </c>
      <c r="Q865" s="1084"/>
      <c r="R865" s="1084"/>
      <c r="S865" s="1084"/>
      <c r="T865" s="1084"/>
      <c r="U865" s="1086">
        <f t="shared" si="33"/>
        <v>7.898133333333333</v>
      </c>
      <c r="V865" s="1088">
        <f t="shared" si="34"/>
        <v>0</v>
      </c>
    </row>
    <row r="866" spans="1:22">
      <c r="A866" s="1082" t="s">
        <v>411</v>
      </c>
      <c r="B866" s="1083" t="s">
        <v>4254</v>
      </c>
      <c r="C866" s="1084">
        <v>2000</v>
      </c>
      <c r="D866" s="1084">
        <v>196.54900000000001</v>
      </c>
      <c r="E866" s="1087" t="s">
        <v>4811</v>
      </c>
      <c r="F866" s="1084"/>
      <c r="G866" s="1084"/>
      <c r="H866" s="1084"/>
      <c r="I866" s="1084"/>
      <c r="J866" s="1084"/>
      <c r="K866" s="1084"/>
      <c r="L866" s="1084"/>
      <c r="M866" s="1084"/>
      <c r="N866" s="1084"/>
      <c r="O866" s="1084">
        <v>196.54900000000001</v>
      </c>
      <c r="P866" s="1084">
        <v>196.54900000000001</v>
      </c>
      <c r="Q866" s="1084"/>
      <c r="R866" s="1084"/>
      <c r="S866" s="1084"/>
      <c r="T866" s="1084"/>
      <c r="U866" s="1086">
        <f t="shared" si="33"/>
        <v>9.8274500000000007</v>
      </c>
      <c r="V866" s="1088">
        <f t="shared" si="34"/>
        <v>0</v>
      </c>
    </row>
    <row r="867" spans="1:22">
      <c r="A867" s="1089" t="s">
        <v>1369</v>
      </c>
      <c r="B867" s="1090" t="s">
        <v>1968</v>
      </c>
      <c r="C867" s="1079">
        <v>500</v>
      </c>
      <c r="D867" s="1079">
        <v>500</v>
      </c>
      <c r="E867" s="1080"/>
      <c r="F867" s="1079"/>
      <c r="G867" s="1079"/>
      <c r="H867" s="1079"/>
      <c r="I867" s="1079"/>
      <c r="J867" s="1079"/>
      <c r="K867" s="1079"/>
      <c r="L867" s="1079"/>
      <c r="M867" s="1079"/>
      <c r="N867" s="1079"/>
      <c r="O867" s="1079"/>
      <c r="P867" s="1079"/>
      <c r="Q867" s="1079"/>
      <c r="R867" s="1079"/>
      <c r="S867" s="1079"/>
      <c r="T867" s="1079"/>
      <c r="U867" s="1081">
        <f t="shared" si="33"/>
        <v>100</v>
      </c>
      <c r="V867" s="1088"/>
    </row>
    <row r="868" spans="1:22" ht="25.5">
      <c r="A868" s="1082" t="s">
        <v>411</v>
      </c>
      <c r="B868" s="1083" t="s">
        <v>4046</v>
      </c>
      <c r="C868" s="1084">
        <v>500</v>
      </c>
      <c r="D868" s="1084">
        <v>500</v>
      </c>
      <c r="E868" s="1087" t="s">
        <v>4812</v>
      </c>
      <c r="F868" s="1084"/>
      <c r="G868" s="1084"/>
      <c r="H868" s="1084"/>
      <c r="I868" s="1084"/>
      <c r="J868" s="1084"/>
      <c r="K868" s="1084"/>
      <c r="L868" s="1084"/>
      <c r="M868" s="1084"/>
      <c r="N868" s="1084"/>
      <c r="O868" s="1084"/>
      <c r="P868" s="1084"/>
      <c r="Q868" s="1084"/>
      <c r="R868" s="1084"/>
      <c r="S868" s="1084">
        <v>500</v>
      </c>
      <c r="T868" s="1084"/>
      <c r="U868" s="1086">
        <f t="shared" si="33"/>
        <v>100</v>
      </c>
      <c r="V868" s="1088">
        <f>D868--F868-G868-H868-I868-J868-K868-L868-M868-N868-O868-R868-S868-T868</f>
        <v>0</v>
      </c>
    </row>
    <row r="869" spans="1:22">
      <c r="A869" s="1070"/>
      <c r="B869" s="1071" t="s">
        <v>1976</v>
      </c>
      <c r="C869" s="1072">
        <v>9434.3329999999987</v>
      </c>
      <c r="D869" s="1072">
        <v>6369.6642350000002</v>
      </c>
      <c r="E869" s="1070"/>
      <c r="F869" s="1072"/>
      <c r="G869" s="1072"/>
      <c r="H869" s="1072"/>
      <c r="I869" s="1072"/>
      <c r="J869" s="1072"/>
      <c r="K869" s="1072"/>
      <c r="L869" s="1072"/>
      <c r="M869" s="1072"/>
      <c r="N869" s="1072"/>
      <c r="O869" s="1072"/>
      <c r="P869" s="1072"/>
      <c r="Q869" s="1072"/>
      <c r="R869" s="1072"/>
      <c r="S869" s="1072"/>
      <c r="T869" s="1072"/>
      <c r="U869" s="1074">
        <f t="shared" si="33"/>
        <v>67.515787655576716</v>
      </c>
      <c r="V869" s="1088"/>
    </row>
    <row r="870" spans="1:22">
      <c r="A870" s="1077"/>
      <c r="B870" s="1078" t="s">
        <v>1979</v>
      </c>
      <c r="C870" s="1079">
        <v>9434.3329999999987</v>
      </c>
      <c r="D870" s="1079">
        <v>6369.6642350000002</v>
      </c>
      <c r="E870" s="1080"/>
      <c r="F870" s="1079"/>
      <c r="G870" s="1079"/>
      <c r="H870" s="1079"/>
      <c r="I870" s="1079"/>
      <c r="J870" s="1079"/>
      <c r="K870" s="1079"/>
      <c r="L870" s="1079"/>
      <c r="M870" s="1079"/>
      <c r="N870" s="1079"/>
      <c r="O870" s="1079"/>
      <c r="P870" s="1079"/>
      <c r="Q870" s="1079"/>
      <c r="R870" s="1079"/>
      <c r="S870" s="1079"/>
      <c r="T870" s="1079"/>
      <c r="U870" s="1081">
        <f t="shared" si="33"/>
        <v>67.515787655576716</v>
      </c>
      <c r="V870" s="1088"/>
    </row>
    <row r="871" spans="1:22">
      <c r="A871" s="1082" t="s">
        <v>411</v>
      </c>
      <c r="B871" s="1083" t="s">
        <v>1987</v>
      </c>
      <c r="C871" s="1084">
        <v>9434.3329999999987</v>
      </c>
      <c r="D871" s="1084">
        <v>6369.6642350000002</v>
      </c>
      <c r="E871" s="1085"/>
      <c r="F871" s="1084"/>
      <c r="G871" s="1084"/>
      <c r="H871" s="1084"/>
      <c r="I871" s="1084"/>
      <c r="J871" s="1084"/>
      <c r="K871" s="1084"/>
      <c r="L871" s="1084"/>
      <c r="M871" s="1084"/>
      <c r="N871" s="1084"/>
      <c r="O871" s="1084"/>
      <c r="P871" s="1084"/>
      <c r="Q871" s="1084"/>
      <c r="R871" s="1084"/>
      <c r="S871" s="1084"/>
      <c r="T871" s="1084"/>
      <c r="U871" s="1086">
        <f t="shared" si="33"/>
        <v>67.515787655576716</v>
      </c>
      <c r="V871" s="1088"/>
    </row>
    <row r="872" spans="1:22" ht="25.5">
      <c r="A872" s="1082" t="s">
        <v>411</v>
      </c>
      <c r="B872" s="1083" t="s">
        <v>2245</v>
      </c>
      <c r="C872" s="1084">
        <v>2900</v>
      </c>
      <c r="D872" s="1084">
        <v>2900</v>
      </c>
      <c r="E872" s="1087" t="s">
        <v>4791</v>
      </c>
      <c r="F872" s="1084"/>
      <c r="G872" s="1084"/>
      <c r="H872" s="1084"/>
      <c r="I872" s="1084"/>
      <c r="J872" s="1084"/>
      <c r="K872" s="1084"/>
      <c r="L872" s="1084"/>
      <c r="M872" s="1084"/>
      <c r="N872" s="1084"/>
      <c r="O872" s="1084"/>
      <c r="P872" s="1084"/>
      <c r="Q872" s="1084"/>
      <c r="R872" s="1084"/>
      <c r="S872" s="1084"/>
      <c r="T872" s="1084">
        <v>2900</v>
      </c>
      <c r="U872" s="1086">
        <f t="shared" si="33"/>
        <v>100</v>
      </c>
      <c r="V872" s="1088">
        <f t="shared" ref="V872:V879" si="35">D872--F872-G872-H872-I872-J872-K872-L872-M872-N872-O872-R872-S872-T872</f>
        <v>0</v>
      </c>
    </row>
    <row r="873" spans="1:22">
      <c r="A873" s="1082" t="s">
        <v>411</v>
      </c>
      <c r="B873" s="1083" t="s">
        <v>2255</v>
      </c>
      <c r="C873" s="1084">
        <v>134.333</v>
      </c>
      <c r="D873" s="1084">
        <v>91.028999999999996</v>
      </c>
      <c r="E873" s="1087" t="s">
        <v>4813</v>
      </c>
      <c r="F873" s="1084"/>
      <c r="G873" s="1084"/>
      <c r="H873" s="1084"/>
      <c r="I873" s="1084"/>
      <c r="J873" s="1084"/>
      <c r="K873" s="1084"/>
      <c r="L873" s="1084"/>
      <c r="M873" s="1084"/>
      <c r="N873" s="1084"/>
      <c r="O873" s="1084"/>
      <c r="P873" s="1084"/>
      <c r="Q873" s="1084"/>
      <c r="R873" s="1084"/>
      <c r="S873" s="1084"/>
      <c r="T873" s="1084">
        <v>91.028999999999996</v>
      </c>
      <c r="U873" s="1086">
        <f t="shared" si="33"/>
        <v>67.763691721319404</v>
      </c>
      <c r="V873" s="1088">
        <f t="shared" si="35"/>
        <v>0</v>
      </c>
    </row>
    <row r="874" spans="1:22">
      <c r="A874" s="1082" t="s">
        <v>411</v>
      </c>
      <c r="B874" s="1083" t="s">
        <v>4181</v>
      </c>
      <c r="C874" s="1084">
        <v>1200</v>
      </c>
      <c r="D874" s="1084">
        <v>1103.0623000000001</v>
      </c>
      <c r="E874" s="1087" t="s">
        <v>4814</v>
      </c>
      <c r="F874" s="1084"/>
      <c r="G874" s="1084"/>
      <c r="H874" s="1084"/>
      <c r="I874" s="1084"/>
      <c r="J874" s="1084"/>
      <c r="K874" s="1084"/>
      <c r="L874" s="1084"/>
      <c r="M874" s="1084"/>
      <c r="N874" s="1084"/>
      <c r="O874" s="1084"/>
      <c r="P874" s="1084"/>
      <c r="Q874" s="1084"/>
      <c r="R874" s="1084"/>
      <c r="S874" s="1084"/>
      <c r="T874" s="1084">
        <v>1103.0623000000001</v>
      </c>
      <c r="U874" s="1086">
        <f t="shared" si="33"/>
        <v>91.921858333333333</v>
      </c>
      <c r="V874" s="1088">
        <f t="shared" si="35"/>
        <v>0</v>
      </c>
    </row>
    <row r="875" spans="1:22">
      <c r="A875" s="1082" t="s">
        <v>411</v>
      </c>
      <c r="B875" s="1083" t="s">
        <v>4182</v>
      </c>
      <c r="C875" s="1084">
        <v>1200</v>
      </c>
      <c r="D875" s="1084">
        <v>911.60400000000004</v>
      </c>
      <c r="E875" s="1087" t="s">
        <v>4815</v>
      </c>
      <c r="F875" s="1084"/>
      <c r="G875" s="1084"/>
      <c r="H875" s="1084"/>
      <c r="I875" s="1084"/>
      <c r="J875" s="1084"/>
      <c r="K875" s="1084"/>
      <c r="L875" s="1084"/>
      <c r="M875" s="1084"/>
      <c r="N875" s="1084"/>
      <c r="O875" s="1084"/>
      <c r="P875" s="1084"/>
      <c r="Q875" s="1084"/>
      <c r="R875" s="1084"/>
      <c r="S875" s="1084"/>
      <c r="T875" s="1084">
        <v>911.60400000000004</v>
      </c>
      <c r="U875" s="1086">
        <f t="shared" si="33"/>
        <v>75.967000000000013</v>
      </c>
      <c r="V875" s="1088">
        <f t="shared" si="35"/>
        <v>0</v>
      </c>
    </row>
    <row r="876" spans="1:22">
      <c r="A876" s="1082" t="s">
        <v>411</v>
      </c>
      <c r="B876" s="1083" t="s">
        <v>4196</v>
      </c>
      <c r="C876" s="1084">
        <v>1200</v>
      </c>
      <c r="D876" s="1084">
        <v>153.61893499999999</v>
      </c>
      <c r="E876" s="1087" t="s">
        <v>4816</v>
      </c>
      <c r="F876" s="1084"/>
      <c r="G876" s="1084"/>
      <c r="H876" s="1084"/>
      <c r="I876" s="1084"/>
      <c r="J876" s="1084"/>
      <c r="K876" s="1084"/>
      <c r="L876" s="1084"/>
      <c r="M876" s="1084"/>
      <c r="N876" s="1084"/>
      <c r="O876" s="1084"/>
      <c r="P876" s="1084"/>
      <c r="Q876" s="1084"/>
      <c r="R876" s="1084"/>
      <c r="S876" s="1084"/>
      <c r="T876" s="1084">
        <v>153.61893499999999</v>
      </c>
      <c r="U876" s="1086">
        <f t="shared" si="33"/>
        <v>12.801577916666664</v>
      </c>
      <c r="V876" s="1088">
        <f t="shared" si="35"/>
        <v>0</v>
      </c>
    </row>
    <row r="877" spans="1:22">
      <c r="A877" s="1082" t="s">
        <v>411</v>
      </c>
      <c r="B877" s="1083" t="s">
        <v>4217</v>
      </c>
      <c r="C877" s="1084">
        <v>1100</v>
      </c>
      <c r="D877" s="1084">
        <v>0</v>
      </c>
      <c r="E877" s="1087" t="s">
        <v>4817</v>
      </c>
      <c r="F877" s="1084"/>
      <c r="G877" s="1084"/>
      <c r="H877" s="1084"/>
      <c r="I877" s="1084"/>
      <c r="J877" s="1084"/>
      <c r="K877" s="1084"/>
      <c r="L877" s="1084"/>
      <c r="M877" s="1084"/>
      <c r="N877" s="1084"/>
      <c r="O877" s="1084"/>
      <c r="P877" s="1084"/>
      <c r="Q877" s="1084"/>
      <c r="R877" s="1084"/>
      <c r="S877" s="1084"/>
      <c r="T877" s="1084">
        <v>0</v>
      </c>
      <c r="U877" s="1086">
        <f t="shared" si="33"/>
        <v>0</v>
      </c>
      <c r="V877" s="1088">
        <f t="shared" si="35"/>
        <v>0</v>
      </c>
    </row>
    <row r="878" spans="1:22" ht="25.5">
      <c r="A878" s="1082" t="s">
        <v>411</v>
      </c>
      <c r="B878" s="1083" t="s">
        <v>4216</v>
      </c>
      <c r="C878" s="1084">
        <v>1000</v>
      </c>
      <c r="D878" s="1084">
        <v>960.72299999999996</v>
      </c>
      <c r="E878" s="1087" t="s">
        <v>4818</v>
      </c>
      <c r="F878" s="1084"/>
      <c r="G878" s="1084"/>
      <c r="H878" s="1084"/>
      <c r="I878" s="1084"/>
      <c r="J878" s="1084"/>
      <c r="K878" s="1084"/>
      <c r="L878" s="1084"/>
      <c r="M878" s="1084"/>
      <c r="N878" s="1084"/>
      <c r="O878" s="1084"/>
      <c r="P878" s="1084"/>
      <c r="Q878" s="1084"/>
      <c r="R878" s="1084"/>
      <c r="S878" s="1084"/>
      <c r="T878" s="1084">
        <v>960.72299999999996</v>
      </c>
      <c r="U878" s="1086">
        <f t="shared" si="33"/>
        <v>96.072299999999998</v>
      </c>
      <c r="V878" s="1088">
        <f t="shared" si="35"/>
        <v>0</v>
      </c>
    </row>
    <row r="879" spans="1:22">
      <c r="A879" s="1082" t="s">
        <v>411</v>
      </c>
      <c r="B879" s="1083" t="s">
        <v>4220</v>
      </c>
      <c r="C879" s="1084">
        <v>700</v>
      </c>
      <c r="D879" s="1084">
        <v>249.62700000000001</v>
      </c>
      <c r="E879" s="1087" t="s">
        <v>4819</v>
      </c>
      <c r="F879" s="1084"/>
      <c r="G879" s="1084"/>
      <c r="H879" s="1084"/>
      <c r="I879" s="1084"/>
      <c r="J879" s="1084"/>
      <c r="K879" s="1084"/>
      <c r="L879" s="1084"/>
      <c r="M879" s="1084"/>
      <c r="N879" s="1084"/>
      <c r="O879" s="1084"/>
      <c r="P879" s="1084"/>
      <c r="Q879" s="1084"/>
      <c r="R879" s="1084"/>
      <c r="S879" s="1084"/>
      <c r="T879" s="1084">
        <v>249.62700000000001</v>
      </c>
      <c r="U879" s="1086">
        <f t="shared" si="33"/>
        <v>35.661000000000001</v>
      </c>
      <c r="V879" s="1088">
        <f t="shared" si="35"/>
        <v>0</v>
      </c>
    </row>
    <row r="880" spans="1:22">
      <c r="A880" s="1070"/>
      <c r="B880" s="1071" t="s">
        <v>1980</v>
      </c>
      <c r="C880" s="1072">
        <v>2450</v>
      </c>
      <c r="D880" s="1072">
        <v>2450</v>
      </c>
      <c r="E880" s="1070"/>
      <c r="F880" s="1072"/>
      <c r="G880" s="1072"/>
      <c r="H880" s="1072"/>
      <c r="I880" s="1072"/>
      <c r="J880" s="1072"/>
      <c r="K880" s="1072"/>
      <c r="L880" s="1072"/>
      <c r="M880" s="1072"/>
      <c r="N880" s="1072"/>
      <c r="O880" s="1072"/>
      <c r="P880" s="1072"/>
      <c r="Q880" s="1072"/>
      <c r="R880" s="1072"/>
      <c r="S880" s="1072"/>
      <c r="T880" s="1072"/>
      <c r="U880" s="1074">
        <f t="shared" si="33"/>
        <v>100</v>
      </c>
      <c r="V880" s="1088"/>
    </row>
    <row r="881" spans="1:22" ht="25.5">
      <c r="A881" s="1077"/>
      <c r="B881" s="1078" t="s">
        <v>2295</v>
      </c>
      <c r="C881" s="1079">
        <v>2450</v>
      </c>
      <c r="D881" s="1079">
        <v>2450</v>
      </c>
      <c r="E881" s="1080"/>
      <c r="F881" s="1079"/>
      <c r="G881" s="1079"/>
      <c r="H881" s="1079"/>
      <c r="I881" s="1079"/>
      <c r="J881" s="1079"/>
      <c r="K881" s="1079"/>
      <c r="L881" s="1079"/>
      <c r="M881" s="1079"/>
      <c r="N881" s="1079"/>
      <c r="O881" s="1079"/>
      <c r="P881" s="1079"/>
      <c r="Q881" s="1079"/>
      <c r="R881" s="1079"/>
      <c r="S881" s="1079"/>
      <c r="T881" s="1079"/>
      <c r="U881" s="1081">
        <f t="shared" si="33"/>
        <v>100</v>
      </c>
      <c r="V881" s="1088"/>
    </row>
    <row r="882" spans="1:22">
      <c r="A882" s="1082" t="s">
        <v>411</v>
      </c>
      <c r="B882" s="1083" t="s">
        <v>2256</v>
      </c>
      <c r="C882" s="1084">
        <v>2450</v>
      </c>
      <c r="D882" s="1084">
        <v>2450</v>
      </c>
      <c r="E882" s="1087" t="s">
        <v>4805</v>
      </c>
      <c r="F882" s="1084"/>
      <c r="G882" s="1084"/>
      <c r="H882" s="1084"/>
      <c r="I882" s="1084"/>
      <c r="J882" s="1084"/>
      <c r="K882" s="1084"/>
      <c r="L882" s="1084"/>
      <c r="M882" s="1084"/>
      <c r="N882" s="1084"/>
      <c r="O882" s="1084"/>
      <c r="P882" s="1084"/>
      <c r="Q882" s="1084"/>
      <c r="R882" s="1084"/>
      <c r="S882" s="1084"/>
      <c r="T882" s="1084">
        <v>2450</v>
      </c>
      <c r="U882" s="1086">
        <f t="shared" si="33"/>
        <v>100</v>
      </c>
      <c r="V882" s="1088">
        <f>D882--F882-G882-H882-I882-J882-K882-L882-M882-N882-O882-R882-S882-T882</f>
        <v>0</v>
      </c>
    </row>
    <row r="883" spans="1:22" ht="25.5">
      <c r="A883" s="1070" t="s">
        <v>417</v>
      </c>
      <c r="B883" s="1071" t="s">
        <v>4750</v>
      </c>
      <c r="C883" s="1072">
        <v>192.075413</v>
      </c>
      <c r="D883" s="1072">
        <v>0</v>
      </c>
      <c r="E883" s="1070"/>
      <c r="F883" s="1072"/>
      <c r="G883" s="1072"/>
      <c r="H883" s="1072"/>
      <c r="I883" s="1072"/>
      <c r="J883" s="1072"/>
      <c r="K883" s="1072"/>
      <c r="L883" s="1072"/>
      <c r="M883" s="1072"/>
      <c r="N883" s="1072"/>
      <c r="O883" s="1072"/>
      <c r="P883" s="1072"/>
      <c r="Q883" s="1072"/>
      <c r="R883" s="1072"/>
      <c r="S883" s="1072"/>
      <c r="T883" s="1072"/>
      <c r="U883" s="1074">
        <f t="shared" si="33"/>
        <v>0</v>
      </c>
      <c r="V883" s="1088"/>
    </row>
    <row r="884" spans="1:22">
      <c r="A884" s="1070" t="s">
        <v>421</v>
      </c>
      <c r="B884" s="1071" t="s">
        <v>1983</v>
      </c>
      <c r="C884" s="1072">
        <v>192.075413</v>
      </c>
      <c r="D884" s="1072">
        <v>0</v>
      </c>
      <c r="E884" s="1070"/>
      <c r="F884" s="1072"/>
      <c r="G884" s="1072"/>
      <c r="H884" s="1072"/>
      <c r="I884" s="1072"/>
      <c r="J884" s="1072"/>
      <c r="K884" s="1072"/>
      <c r="L884" s="1072"/>
      <c r="M884" s="1072"/>
      <c r="N884" s="1072"/>
      <c r="O884" s="1072"/>
      <c r="P884" s="1072"/>
      <c r="Q884" s="1072"/>
      <c r="R884" s="1072"/>
      <c r="S884" s="1072"/>
      <c r="T884" s="1072"/>
      <c r="U884" s="1074">
        <f t="shared" si="33"/>
        <v>0</v>
      </c>
      <c r="V884" s="1088"/>
    </row>
    <row r="885" spans="1:22">
      <c r="A885" s="1070"/>
      <c r="B885" s="1075" t="s">
        <v>1953</v>
      </c>
      <c r="C885" s="1072">
        <v>192.075413</v>
      </c>
      <c r="D885" s="1072">
        <v>0</v>
      </c>
      <c r="E885" s="1070"/>
      <c r="F885" s="1072"/>
      <c r="G885" s="1072"/>
      <c r="H885" s="1072"/>
      <c r="I885" s="1072"/>
      <c r="J885" s="1072"/>
      <c r="K885" s="1072"/>
      <c r="L885" s="1072"/>
      <c r="M885" s="1072"/>
      <c r="N885" s="1072"/>
      <c r="O885" s="1072"/>
      <c r="P885" s="1072"/>
      <c r="Q885" s="1072"/>
      <c r="R885" s="1072"/>
      <c r="S885" s="1072"/>
      <c r="T885" s="1072"/>
      <c r="U885" s="1074">
        <f t="shared" si="33"/>
        <v>0</v>
      </c>
      <c r="V885" s="1088"/>
    </row>
    <row r="886" spans="1:22">
      <c r="A886" s="1076" t="s">
        <v>1312</v>
      </c>
      <c r="B886" s="1071" t="s">
        <v>259</v>
      </c>
      <c r="C886" s="1072">
        <v>192.075413</v>
      </c>
      <c r="D886" s="1072">
        <v>0</v>
      </c>
      <c r="E886" s="1070"/>
      <c r="F886" s="1072"/>
      <c r="G886" s="1072"/>
      <c r="H886" s="1072"/>
      <c r="I886" s="1072"/>
      <c r="J886" s="1072"/>
      <c r="K886" s="1072"/>
      <c r="L886" s="1072"/>
      <c r="M886" s="1072"/>
      <c r="N886" s="1072"/>
      <c r="O886" s="1072"/>
      <c r="P886" s="1072"/>
      <c r="Q886" s="1072"/>
      <c r="R886" s="1072"/>
      <c r="S886" s="1072"/>
      <c r="T886" s="1072"/>
      <c r="U886" s="1074">
        <f t="shared" si="33"/>
        <v>0</v>
      </c>
      <c r="V886" s="1088"/>
    </row>
    <row r="887" spans="1:22">
      <c r="A887" s="1070"/>
      <c r="B887" s="1071" t="s">
        <v>1971</v>
      </c>
      <c r="C887" s="1072">
        <v>192.075413</v>
      </c>
      <c r="D887" s="1072">
        <v>0</v>
      </c>
      <c r="E887" s="1070"/>
      <c r="F887" s="1072"/>
      <c r="G887" s="1072"/>
      <c r="H887" s="1072"/>
      <c r="I887" s="1072"/>
      <c r="J887" s="1072"/>
      <c r="K887" s="1072"/>
      <c r="L887" s="1072"/>
      <c r="M887" s="1072"/>
      <c r="N887" s="1072"/>
      <c r="O887" s="1072"/>
      <c r="P887" s="1072"/>
      <c r="Q887" s="1072"/>
      <c r="R887" s="1072"/>
      <c r="S887" s="1072"/>
      <c r="T887" s="1072"/>
      <c r="U887" s="1074">
        <f t="shared" si="33"/>
        <v>0</v>
      </c>
      <c r="V887" s="1088"/>
    </row>
    <row r="888" spans="1:22">
      <c r="A888" s="1089" t="s">
        <v>1972</v>
      </c>
      <c r="B888" s="1090" t="s">
        <v>1973</v>
      </c>
      <c r="C888" s="1079">
        <v>192.075413</v>
      </c>
      <c r="D888" s="1079">
        <v>0</v>
      </c>
      <c r="E888" s="1080"/>
      <c r="F888" s="1079"/>
      <c r="G888" s="1079"/>
      <c r="H888" s="1079"/>
      <c r="I888" s="1079"/>
      <c r="J888" s="1079"/>
      <c r="K888" s="1079"/>
      <c r="L888" s="1079"/>
      <c r="M888" s="1079"/>
      <c r="N888" s="1079"/>
      <c r="O888" s="1079"/>
      <c r="P888" s="1079"/>
      <c r="Q888" s="1079"/>
      <c r="R888" s="1079"/>
      <c r="S888" s="1079"/>
      <c r="T888" s="1079"/>
      <c r="U888" s="1081">
        <f t="shared" si="33"/>
        <v>0</v>
      </c>
      <c r="V888" s="1088"/>
    </row>
    <row r="889" spans="1:22">
      <c r="A889" s="1082" t="s">
        <v>411</v>
      </c>
      <c r="B889" s="1083" t="s">
        <v>2166</v>
      </c>
      <c r="C889" s="1084">
        <v>192.075413</v>
      </c>
      <c r="D889" s="1084">
        <v>0</v>
      </c>
      <c r="E889" s="1085"/>
      <c r="F889" s="1084"/>
      <c r="G889" s="1084"/>
      <c r="H889" s="1084"/>
      <c r="I889" s="1084"/>
      <c r="J889" s="1084"/>
      <c r="K889" s="1084"/>
      <c r="L889" s="1084"/>
      <c r="M889" s="1084"/>
      <c r="N889" s="1084"/>
      <c r="O889" s="1084"/>
      <c r="P889" s="1084"/>
      <c r="Q889" s="1084"/>
      <c r="R889" s="1084"/>
      <c r="S889" s="1084"/>
      <c r="T889" s="1084"/>
      <c r="U889" s="1086">
        <f t="shared" si="33"/>
        <v>0</v>
      </c>
      <c r="V889" s="1088"/>
    </row>
    <row r="890" spans="1:22">
      <c r="A890" s="1082" t="s">
        <v>411</v>
      </c>
      <c r="B890" s="1083" t="s">
        <v>2258</v>
      </c>
      <c r="C890" s="1084">
        <v>192.075413</v>
      </c>
      <c r="D890" s="1084">
        <v>0</v>
      </c>
      <c r="E890" s="1087" t="s">
        <v>4820</v>
      </c>
      <c r="F890" s="1084"/>
      <c r="G890" s="1084"/>
      <c r="H890" s="1084"/>
      <c r="I890" s="1084"/>
      <c r="J890" s="1084"/>
      <c r="K890" s="1084"/>
      <c r="L890" s="1084"/>
      <c r="M890" s="1084"/>
      <c r="N890" s="1084"/>
      <c r="O890" s="1084"/>
      <c r="P890" s="1084"/>
      <c r="Q890" s="1084"/>
      <c r="R890" s="1084"/>
      <c r="S890" s="1084"/>
      <c r="T890" s="1084"/>
      <c r="U890" s="1086">
        <f t="shared" si="33"/>
        <v>0</v>
      </c>
      <c r="V890" s="1088">
        <f>D890--F890-G890-H890-I890-J890-K890-L890-M890-N890-O890-R890-S890-T890</f>
        <v>0</v>
      </c>
    </row>
    <row r="891" spans="1:22">
      <c r="A891" s="1076" t="s">
        <v>2259</v>
      </c>
      <c r="B891" s="1071" t="s">
        <v>2260</v>
      </c>
      <c r="C891" s="1072">
        <v>22038.537612</v>
      </c>
      <c r="D891" s="1072">
        <v>13696.843999999999</v>
      </c>
      <c r="E891" s="1070"/>
      <c r="F891" s="1072"/>
      <c r="G891" s="1072"/>
      <c r="H891" s="1072"/>
      <c r="I891" s="1072"/>
      <c r="J891" s="1072"/>
      <c r="K891" s="1072"/>
      <c r="L891" s="1072"/>
      <c r="M891" s="1072"/>
      <c r="N891" s="1072"/>
      <c r="O891" s="1072"/>
      <c r="P891" s="1072"/>
      <c r="Q891" s="1072"/>
      <c r="R891" s="1072"/>
      <c r="S891" s="1072"/>
      <c r="T891" s="1072"/>
      <c r="U891" s="1074">
        <f t="shared" si="33"/>
        <v>62.149513915760259</v>
      </c>
      <c r="V891" s="1088"/>
    </row>
    <row r="892" spans="1:22">
      <c r="A892" s="1070" t="s">
        <v>416</v>
      </c>
      <c r="B892" s="1071" t="s">
        <v>4394</v>
      </c>
      <c r="C892" s="1072">
        <v>20731.870412</v>
      </c>
      <c r="D892" s="1072">
        <v>13666.843999999999</v>
      </c>
      <c r="E892" s="1070"/>
      <c r="F892" s="1072"/>
      <c r="G892" s="1072"/>
      <c r="H892" s="1072"/>
      <c r="I892" s="1072"/>
      <c r="J892" s="1072"/>
      <c r="K892" s="1072"/>
      <c r="L892" s="1072"/>
      <c r="M892" s="1072"/>
      <c r="N892" s="1072"/>
      <c r="O892" s="1072"/>
      <c r="P892" s="1072"/>
      <c r="Q892" s="1072"/>
      <c r="R892" s="1072"/>
      <c r="S892" s="1072"/>
      <c r="T892" s="1072"/>
      <c r="U892" s="1074">
        <f t="shared" si="33"/>
        <v>65.921905396868439</v>
      </c>
      <c r="V892" s="1088"/>
    </row>
    <row r="893" spans="1:22">
      <c r="A893" s="1070" t="s">
        <v>421</v>
      </c>
      <c r="B893" s="1071" t="s">
        <v>1983</v>
      </c>
      <c r="C893" s="1072">
        <v>20731.870412</v>
      </c>
      <c r="D893" s="1072">
        <v>13666.843999999999</v>
      </c>
      <c r="E893" s="1070"/>
      <c r="F893" s="1072"/>
      <c r="G893" s="1072"/>
      <c r="H893" s="1072"/>
      <c r="I893" s="1072"/>
      <c r="J893" s="1072"/>
      <c r="K893" s="1072"/>
      <c r="L893" s="1072"/>
      <c r="M893" s="1072"/>
      <c r="N893" s="1072"/>
      <c r="O893" s="1072"/>
      <c r="P893" s="1072"/>
      <c r="Q893" s="1072"/>
      <c r="R893" s="1072"/>
      <c r="S893" s="1072"/>
      <c r="T893" s="1072"/>
      <c r="U893" s="1074">
        <f t="shared" si="33"/>
        <v>65.921905396868439</v>
      </c>
      <c r="V893" s="1088"/>
    </row>
    <row r="894" spans="1:22">
      <c r="A894" s="1070"/>
      <c r="B894" s="1075" t="s">
        <v>1953</v>
      </c>
      <c r="C894" s="1072">
        <v>20731.870412</v>
      </c>
      <c r="D894" s="1072">
        <v>13666.843999999999</v>
      </c>
      <c r="E894" s="1070"/>
      <c r="F894" s="1072"/>
      <c r="G894" s="1072"/>
      <c r="H894" s="1072"/>
      <c r="I894" s="1072"/>
      <c r="J894" s="1072"/>
      <c r="K894" s="1072"/>
      <c r="L894" s="1072"/>
      <c r="M894" s="1072"/>
      <c r="N894" s="1072"/>
      <c r="O894" s="1072"/>
      <c r="P894" s="1072"/>
      <c r="Q894" s="1072"/>
      <c r="R894" s="1072"/>
      <c r="S894" s="1072"/>
      <c r="T894" s="1072"/>
      <c r="U894" s="1074">
        <f t="shared" si="33"/>
        <v>65.921905396868439</v>
      </c>
      <c r="V894" s="1088"/>
    </row>
    <row r="895" spans="1:22">
      <c r="A895" s="1076" t="s">
        <v>1367</v>
      </c>
      <c r="B895" s="1071" t="s">
        <v>1370</v>
      </c>
      <c r="C895" s="1072">
        <v>2514.7290000000003</v>
      </c>
      <c r="D895" s="1072">
        <v>2445.4290000000001</v>
      </c>
      <c r="E895" s="1070"/>
      <c r="F895" s="1072"/>
      <c r="G895" s="1072"/>
      <c r="H895" s="1072"/>
      <c r="I895" s="1072"/>
      <c r="J895" s="1072"/>
      <c r="K895" s="1072"/>
      <c r="L895" s="1072"/>
      <c r="M895" s="1072"/>
      <c r="N895" s="1072"/>
      <c r="O895" s="1072"/>
      <c r="P895" s="1072"/>
      <c r="Q895" s="1072"/>
      <c r="R895" s="1072"/>
      <c r="S895" s="1072"/>
      <c r="T895" s="1072"/>
      <c r="U895" s="1074">
        <f t="shared" si="33"/>
        <v>97.24423586000718</v>
      </c>
      <c r="V895" s="1088"/>
    </row>
    <row r="896" spans="1:22" ht="25.5">
      <c r="A896" s="1070"/>
      <c r="B896" s="1071" t="s">
        <v>1954</v>
      </c>
      <c r="C896" s="1072">
        <v>2514.7290000000003</v>
      </c>
      <c r="D896" s="1072">
        <v>2445.4290000000001</v>
      </c>
      <c r="E896" s="1070"/>
      <c r="F896" s="1072"/>
      <c r="G896" s="1072"/>
      <c r="H896" s="1072"/>
      <c r="I896" s="1072"/>
      <c r="J896" s="1072"/>
      <c r="K896" s="1072"/>
      <c r="L896" s="1072"/>
      <c r="M896" s="1072"/>
      <c r="N896" s="1072"/>
      <c r="O896" s="1072"/>
      <c r="P896" s="1072"/>
      <c r="Q896" s="1072"/>
      <c r="R896" s="1072"/>
      <c r="S896" s="1072"/>
      <c r="T896" s="1072"/>
      <c r="U896" s="1074">
        <f t="shared" si="33"/>
        <v>97.24423586000718</v>
      </c>
      <c r="V896" s="1088"/>
    </row>
    <row r="897" spans="1:22">
      <c r="A897" s="1089" t="s">
        <v>570</v>
      </c>
      <c r="B897" s="1090" t="s">
        <v>1958</v>
      </c>
      <c r="C897" s="1079">
        <v>2514.7290000000003</v>
      </c>
      <c r="D897" s="1079">
        <v>2445.4290000000001</v>
      </c>
      <c r="E897" s="1080"/>
      <c r="F897" s="1079"/>
      <c r="G897" s="1079"/>
      <c r="H897" s="1079"/>
      <c r="I897" s="1079"/>
      <c r="J897" s="1079"/>
      <c r="K897" s="1079"/>
      <c r="L897" s="1079"/>
      <c r="M897" s="1079"/>
      <c r="N897" s="1079"/>
      <c r="O897" s="1079"/>
      <c r="P897" s="1079"/>
      <c r="Q897" s="1079"/>
      <c r="R897" s="1079"/>
      <c r="S897" s="1079"/>
      <c r="T897" s="1079"/>
      <c r="U897" s="1081">
        <f t="shared" si="33"/>
        <v>97.24423586000718</v>
      </c>
      <c r="V897" s="1088"/>
    </row>
    <row r="898" spans="1:22">
      <c r="A898" s="1082" t="s">
        <v>411</v>
      </c>
      <c r="B898" s="1083" t="s">
        <v>2261</v>
      </c>
      <c r="C898" s="1084">
        <v>2514.7290000000003</v>
      </c>
      <c r="D898" s="1084">
        <v>2445.4290000000001</v>
      </c>
      <c r="E898" s="1087" t="s">
        <v>4821</v>
      </c>
      <c r="F898" s="1084">
        <v>2445.4290000000001</v>
      </c>
      <c r="G898" s="1084"/>
      <c r="H898" s="1084"/>
      <c r="I898" s="1084"/>
      <c r="J898" s="1084"/>
      <c r="K898" s="1084"/>
      <c r="L898" s="1084"/>
      <c r="M898" s="1084"/>
      <c r="N898" s="1084"/>
      <c r="O898" s="1084"/>
      <c r="P898" s="1084"/>
      <c r="Q898" s="1084"/>
      <c r="R898" s="1084"/>
      <c r="S898" s="1084"/>
      <c r="T898" s="1084"/>
      <c r="U898" s="1086">
        <f t="shared" si="33"/>
        <v>97.24423586000718</v>
      </c>
      <c r="V898" s="1088">
        <f>D898-F898-G898-H898-I898-J898-K898-L898-M898-N898-O898-R898-S898-T898</f>
        <v>0</v>
      </c>
    </row>
    <row r="899" spans="1:22">
      <c r="A899" s="1076" t="s">
        <v>1348</v>
      </c>
      <c r="B899" s="1071" t="s">
        <v>1349</v>
      </c>
      <c r="C899" s="1072">
        <v>259</v>
      </c>
      <c r="D899" s="1072">
        <v>247.63499999999999</v>
      </c>
      <c r="E899" s="1070"/>
      <c r="F899" s="1072"/>
      <c r="G899" s="1072"/>
      <c r="H899" s="1072"/>
      <c r="I899" s="1072"/>
      <c r="J899" s="1072"/>
      <c r="K899" s="1072"/>
      <c r="L899" s="1072"/>
      <c r="M899" s="1072"/>
      <c r="N899" s="1072"/>
      <c r="O899" s="1072"/>
      <c r="P899" s="1072"/>
      <c r="Q899" s="1072"/>
      <c r="R899" s="1072"/>
      <c r="S899" s="1072"/>
      <c r="T899" s="1072"/>
      <c r="U899" s="1074">
        <f t="shared" si="33"/>
        <v>95.611969111969103</v>
      </c>
      <c r="V899" s="1088"/>
    </row>
    <row r="900" spans="1:22" ht="25.5">
      <c r="A900" s="1070"/>
      <c r="B900" s="1071" t="s">
        <v>1954</v>
      </c>
      <c r="C900" s="1072">
        <v>259</v>
      </c>
      <c r="D900" s="1072">
        <v>247.63499999999999</v>
      </c>
      <c r="E900" s="1070"/>
      <c r="F900" s="1072"/>
      <c r="G900" s="1072"/>
      <c r="H900" s="1072"/>
      <c r="I900" s="1072"/>
      <c r="J900" s="1072"/>
      <c r="K900" s="1072"/>
      <c r="L900" s="1072"/>
      <c r="M900" s="1072"/>
      <c r="N900" s="1072"/>
      <c r="O900" s="1072"/>
      <c r="P900" s="1072"/>
      <c r="Q900" s="1072"/>
      <c r="R900" s="1072"/>
      <c r="S900" s="1072"/>
      <c r="T900" s="1072"/>
      <c r="U900" s="1074">
        <f t="shared" si="33"/>
        <v>95.611969111969103</v>
      </c>
      <c r="V900" s="1088"/>
    </row>
    <row r="901" spans="1:22">
      <c r="A901" s="1089" t="s">
        <v>322</v>
      </c>
      <c r="B901" s="1090" t="s">
        <v>1967</v>
      </c>
      <c r="C901" s="1079">
        <v>259</v>
      </c>
      <c r="D901" s="1079">
        <v>247.63499999999999</v>
      </c>
      <c r="E901" s="1080"/>
      <c r="F901" s="1079"/>
      <c r="G901" s="1079"/>
      <c r="H901" s="1079"/>
      <c r="I901" s="1079"/>
      <c r="J901" s="1079"/>
      <c r="K901" s="1079"/>
      <c r="L901" s="1079"/>
      <c r="M901" s="1079"/>
      <c r="N901" s="1079"/>
      <c r="O901" s="1079"/>
      <c r="P901" s="1079"/>
      <c r="Q901" s="1079"/>
      <c r="R901" s="1079"/>
      <c r="S901" s="1079"/>
      <c r="T901" s="1079"/>
      <c r="U901" s="1081">
        <f t="shared" si="33"/>
        <v>95.611969111969103</v>
      </c>
      <c r="V901" s="1088"/>
    </row>
    <row r="902" spans="1:22" ht="25.5">
      <c r="A902" s="1082" t="s">
        <v>411</v>
      </c>
      <c r="B902" s="1083" t="s">
        <v>4113</v>
      </c>
      <c r="C902" s="1084">
        <v>259</v>
      </c>
      <c r="D902" s="1084">
        <v>247.63499999999999</v>
      </c>
      <c r="E902" s="1087" t="s">
        <v>4822</v>
      </c>
      <c r="F902" s="1084"/>
      <c r="G902" s="1084"/>
      <c r="H902" s="1084"/>
      <c r="I902" s="1084"/>
      <c r="J902" s="1084"/>
      <c r="K902" s="1084"/>
      <c r="L902" s="1084"/>
      <c r="M902" s="1084"/>
      <c r="N902" s="1084"/>
      <c r="O902" s="1084"/>
      <c r="P902" s="1084"/>
      <c r="Q902" s="1084"/>
      <c r="R902" s="1084">
        <v>247.63499999999999</v>
      </c>
      <c r="S902" s="1084"/>
      <c r="T902" s="1084"/>
      <c r="U902" s="1086">
        <f t="shared" si="33"/>
        <v>95.611969111969103</v>
      </c>
      <c r="V902" s="1088">
        <f>D902--F902-G902-H902-I902-J902-K902-L902-M902-N902-O902-R902-S902-T902</f>
        <v>0</v>
      </c>
    </row>
    <row r="903" spans="1:22">
      <c r="A903" s="1076" t="s">
        <v>1312</v>
      </c>
      <c r="B903" s="1071" t="s">
        <v>259</v>
      </c>
      <c r="C903" s="1072">
        <v>17958.141412000001</v>
      </c>
      <c r="D903" s="1072">
        <v>10973.78</v>
      </c>
      <c r="E903" s="1070"/>
      <c r="F903" s="1072"/>
      <c r="G903" s="1072"/>
      <c r="H903" s="1072"/>
      <c r="I903" s="1072"/>
      <c r="J903" s="1072"/>
      <c r="K903" s="1072"/>
      <c r="L903" s="1072"/>
      <c r="M903" s="1072"/>
      <c r="N903" s="1072"/>
      <c r="O903" s="1072"/>
      <c r="P903" s="1072"/>
      <c r="Q903" s="1072"/>
      <c r="R903" s="1072"/>
      <c r="S903" s="1072"/>
      <c r="T903" s="1072"/>
      <c r="U903" s="1074">
        <f t="shared" si="33"/>
        <v>61.10754865014647</v>
      </c>
      <c r="V903" s="1088"/>
    </row>
    <row r="904" spans="1:22" ht="25.5">
      <c r="A904" s="1070"/>
      <c r="B904" s="1071" t="s">
        <v>1954</v>
      </c>
      <c r="C904" s="1072">
        <v>14930.387000000001</v>
      </c>
      <c r="D904" s="1072">
        <v>7948.78</v>
      </c>
      <c r="E904" s="1070"/>
      <c r="F904" s="1072"/>
      <c r="G904" s="1072"/>
      <c r="H904" s="1072"/>
      <c r="I904" s="1072"/>
      <c r="J904" s="1072"/>
      <c r="K904" s="1072"/>
      <c r="L904" s="1072"/>
      <c r="M904" s="1072"/>
      <c r="N904" s="1072"/>
      <c r="O904" s="1072"/>
      <c r="P904" s="1072"/>
      <c r="Q904" s="1072"/>
      <c r="R904" s="1072"/>
      <c r="S904" s="1072"/>
      <c r="T904" s="1072"/>
      <c r="U904" s="1074">
        <f t="shared" si="33"/>
        <v>53.238941495622313</v>
      </c>
      <c r="V904" s="1088"/>
    </row>
    <row r="905" spans="1:22">
      <c r="A905" s="1082" t="s">
        <v>570</v>
      </c>
      <c r="B905" s="1083" t="s">
        <v>1958</v>
      </c>
      <c r="C905" s="1084">
        <v>6563.3869999999997</v>
      </c>
      <c r="D905" s="1084">
        <v>3671.7640000000001</v>
      </c>
      <c r="E905" s="1087"/>
      <c r="F905" s="1084"/>
      <c r="G905" s="1084"/>
      <c r="H905" s="1084"/>
      <c r="I905" s="1084"/>
      <c r="J905" s="1084"/>
      <c r="K905" s="1084"/>
      <c r="L905" s="1084"/>
      <c r="M905" s="1084"/>
      <c r="N905" s="1084"/>
      <c r="O905" s="1084"/>
      <c r="P905" s="1084"/>
      <c r="Q905" s="1084"/>
      <c r="R905" s="1084"/>
      <c r="S905" s="1084"/>
      <c r="T905" s="1084"/>
      <c r="U905" s="1086">
        <f t="shared" si="33"/>
        <v>55.943128144051236</v>
      </c>
      <c r="V905" s="1088"/>
    </row>
    <row r="906" spans="1:22">
      <c r="A906" s="1082" t="s">
        <v>411</v>
      </c>
      <c r="B906" s="1083" t="s">
        <v>2262</v>
      </c>
      <c r="C906" s="1084">
        <v>747</v>
      </c>
      <c r="D906" s="1084">
        <v>739.83500000000004</v>
      </c>
      <c r="E906" s="1087" t="s">
        <v>4823</v>
      </c>
      <c r="F906" s="1084">
        <v>739.83500000000004</v>
      </c>
      <c r="G906" s="1084"/>
      <c r="H906" s="1084"/>
      <c r="I906" s="1084"/>
      <c r="J906" s="1084"/>
      <c r="K906" s="1084"/>
      <c r="L906" s="1084"/>
      <c r="M906" s="1084"/>
      <c r="N906" s="1084"/>
      <c r="O906" s="1084"/>
      <c r="P906" s="1084"/>
      <c r="Q906" s="1084"/>
      <c r="R906" s="1084"/>
      <c r="S906" s="1084"/>
      <c r="T906" s="1084"/>
      <c r="U906" s="1086">
        <f t="shared" ref="U906:U969" si="36">D906/C906*100</f>
        <v>99.040829986613119</v>
      </c>
      <c r="V906" s="1088">
        <f t="shared" ref="V906:V914" si="37">D906-F906-G906-H906-I906-J906-K906-L906-M906-N906-O906-R906-S906-T906</f>
        <v>0</v>
      </c>
    </row>
    <row r="907" spans="1:22">
      <c r="A907" s="1082" t="s">
        <v>411</v>
      </c>
      <c r="B907" s="1083" t="s">
        <v>2263</v>
      </c>
      <c r="C907" s="1084">
        <v>735</v>
      </c>
      <c r="D907" s="1084">
        <v>735</v>
      </c>
      <c r="E907" s="1087" t="s">
        <v>4824</v>
      </c>
      <c r="F907" s="1084">
        <v>735</v>
      </c>
      <c r="G907" s="1084"/>
      <c r="H907" s="1084"/>
      <c r="I907" s="1084"/>
      <c r="J907" s="1084"/>
      <c r="K907" s="1084"/>
      <c r="L907" s="1084"/>
      <c r="M907" s="1084"/>
      <c r="N907" s="1084"/>
      <c r="O907" s="1084"/>
      <c r="P907" s="1084"/>
      <c r="Q907" s="1084"/>
      <c r="R907" s="1084"/>
      <c r="S907" s="1084"/>
      <c r="T907" s="1084"/>
      <c r="U907" s="1086">
        <f t="shared" si="36"/>
        <v>100</v>
      </c>
      <c r="V907" s="1088">
        <f t="shared" si="37"/>
        <v>0</v>
      </c>
    </row>
    <row r="908" spans="1:22">
      <c r="A908" s="1082" t="s">
        <v>411</v>
      </c>
      <c r="B908" s="1083" t="s">
        <v>4083</v>
      </c>
      <c r="C908" s="1084">
        <v>32</v>
      </c>
      <c r="D908" s="1084">
        <v>32</v>
      </c>
      <c r="E908" s="1087" t="s">
        <v>4825</v>
      </c>
      <c r="F908" s="1084">
        <v>32</v>
      </c>
      <c r="G908" s="1084"/>
      <c r="H908" s="1084"/>
      <c r="I908" s="1084"/>
      <c r="J908" s="1084"/>
      <c r="K908" s="1084"/>
      <c r="L908" s="1084"/>
      <c r="M908" s="1084"/>
      <c r="N908" s="1084"/>
      <c r="O908" s="1084"/>
      <c r="P908" s="1084"/>
      <c r="Q908" s="1084"/>
      <c r="R908" s="1084"/>
      <c r="S908" s="1084"/>
      <c r="T908" s="1084"/>
      <c r="U908" s="1086">
        <f t="shared" si="36"/>
        <v>100</v>
      </c>
      <c r="V908" s="1088">
        <f t="shared" si="37"/>
        <v>0</v>
      </c>
    </row>
    <row r="909" spans="1:22" ht="25.5">
      <c r="A909" s="1082" t="s">
        <v>411</v>
      </c>
      <c r="B909" s="1083" t="s">
        <v>2264</v>
      </c>
      <c r="C909" s="1084">
        <v>66.387</v>
      </c>
      <c r="D909" s="1084">
        <v>10.384</v>
      </c>
      <c r="E909" s="1087" t="s">
        <v>4826</v>
      </c>
      <c r="F909" s="1084">
        <v>10.384</v>
      </c>
      <c r="G909" s="1084"/>
      <c r="H909" s="1084"/>
      <c r="I909" s="1084"/>
      <c r="J909" s="1084"/>
      <c r="K909" s="1084"/>
      <c r="L909" s="1084"/>
      <c r="M909" s="1084"/>
      <c r="N909" s="1084"/>
      <c r="O909" s="1084"/>
      <c r="P909" s="1084"/>
      <c r="Q909" s="1084"/>
      <c r="R909" s="1084"/>
      <c r="S909" s="1084"/>
      <c r="T909" s="1084"/>
      <c r="U909" s="1086">
        <f t="shared" si="36"/>
        <v>15.641616581559642</v>
      </c>
      <c r="V909" s="1088">
        <f t="shared" si="37"/>
        <v>0</v>
      </c>
    </row>
    <row r="910" spans="1:22">
      <c r="A910" s="1082" t="s">
        <v>411</v>
      </c>
      <c r="B910" s="1083" t="s">
        <v>2265</v>
      </c>
      <c r="C910" s="1084">
        <v>1283</v>
      </c>
      <c r="D910" s="1084">
        <v>1283</v>
      </c>
      <c r="E910" s="1087" t="s">
        <v>4827</v>
      </c>
      <c r="F910" s="1084">
        <v>1283</v>
      </c>
      <c r="G910" s="1084"/>
      <c r="H910" s="1084"/>
      <c r="I910" s="1084"/>
      <c r="J910" s="1084"/>
      <c r="K910" s="1084"/>
      <c r="L910" s="1084"/>
      <c r="M910" s="1084"/>
      <c r="N910" s="1084"/>
      <c r="O910" s="1084"/>
      <c r="P910" s="1084"/>
      <c r="Q910" s="1084"/>
      <c r="R910" s="1084"/>
      <c r="S910" s="1084"/>
      <c r="T910" s="1084"/>
      <c r="U910" s="1086">
        <f t="shared" si="36"/>
        <v>100</v>
      </c>
      <c r="V910" s="1088">
        <f t="shared" si="37"/>
        <v>0</v>
      </c>
    </row>
    <row r="911" spans="1:22" ht="25.5">
      <c r="A911" s="1082" t="s">
        <v>411</v>
      </c>
      <c r="B911" s="1083" t="s">
        <v>4201</v>
      </c>
      <c r="C911" s="1084">
        <v>1000</v>
      </c>
      <c r="D911" s="1084">
        <v>223.488</v>
      </c>
      <c r="E911" s="1087" t="s">
        <v>4828</v>
      </c>
      <c r="F911" s="1084">
        <v>223.488</v>
      </c>
      <c r="G911" s="1084"/>
      <c r="H911" s="1084"/>
      <c r="I911" s="1084"/>
      <c r="J911" s="1084"/>
      <c r="K911" s="1084"/>
      <c r="L911" s="1084"/>
      <c r="M911" s="1084"/>
      <c r="N911" s="1084"/>
      <c r="O911" s="1084"/>
      <c r="P911" s="1084"/>
      <c r="Q911" s="1084"/>
      <c r="R911" s="1084"/>
      <c r="S911" s="1084"/>
      <c r="T911" s="1084"/>
      <c r="U911" s="1086">
        <f t="shared" si="36"/>
        <v>22.348800000000001</v>
      </c>
      <c r="V911" s="1088">
        <f t="shared" si="37"/>
        <v>0</v>
      </c>
    </row>
    <row r="912" spans="1:22">
      <c r="A912" s="1082" t="s">
        <v>411</v>
      </c>
      <c r="B912" s="1083" t="s">
        <v>4202</v>
      </c>
      <c r="C912" s="1084">
        <v>700</v>
      </c>
      <c r="D912" s="1084">
        <v>196.566</v>
      </c>
      <c r="E912" s="1087" t="s">
        <v>4829</v>
      </c>
      <c r="F912" s="1084">
        <v>196.566</v>
      </c>
      <c r="G912" s="1084"/>
      <c r="H912" s="1084"/>
      <c r="I912" s="1084"/>
      <c r="J912" s="1084"/>
      <c r="K912" s="1084"/>
      <c r="L912" s="1084"/>
      <c r="M912" s="1084"/>
      <c r="N912" s="1084"/>
      <c r="O912" s="1084"/>
      <c r="P912" s="1084"/>
      <c r="Q912" s="1084"/>
      <c r="R912" s="1084"/>
      <c r="S912" s="1084"/>
      <c r="T912" s="1084"/>
      <c r="U912" s="1086">
        <f t="shared" si="36"/>
        <v>28.080857142857141</v>
      </c>
      <c r="V912" s="1088">
        <f t="shared" si="37"/>
        <v>0</v>
      </c>
    </row>
    <row r="913" spans="1:22" ht="25.5">
      <c r="A913" s="1082" t="s">
        <v>411</v>
      </c>
      <c r="B913" s="1083" t="s">
        <v>4200</v>
      </c>
      <c r="C913" s="1084">
        <v>1100</v>
      </c>
      <c r="D913" s="1084">
        <v>225.07</v>
      </c>
      <c r="E913" s="1087" t="s">
        <v>4830</v>
      </c>
      <c r="F913" s="1084">
        <v>225.07</v>
      </c>
      <c r="G913" s="1084"/>
      <c r="H913" s="1084"/>
      <c r="I913" s="1084"/>
      <c r="J913" s="1084"/>
      <c r="K913" s="1084"/>
      <c r="L913" s="1084"/>
      <c r="M913" s="1084"/>
      <c r="N913" s="1084"/>
      <c r="O913" s="1084"/>
      <c r="P913" s="1084"/>
      <c r="Q913" s="1084"/>
      <c r="R913" s="1084"/>
      <c r="S913" s="1084"/>
      <c r="T913" s="1084"/>
      <c r="U913" s="1086">
        <f t="shared" si="36"/>
        <v>20.460909090909091</v>
      </c>
      <c r="V913" s="1088">
        <f t="shared" si="37"/>
        <v>0</v>
      </c>
    </row>
    <row r="914" spans="1:22">
      <c r="A914" s="1082" t="s">
        <v>411</v>
      </c>
      <c r="B914" s="1083" t="s">
        <v>4223</v>
      </c>
      <c r="C914" s="1084">
        <v>900</v>
      </c>
      <c r="D914" s="1084">
        <v>226.42099999999999</v>
      </c>
      <c r="E914" s="1087" t="s">
        <v>4831</v>
      </c>
      <c r="F914" s="1084">
        <v>226.42099999999999</v>
      </c>
      <c r="G914" s="1084"/>
      <c r="H914" s="1084"/>
      <c r="I914" s="1084"/>
      <c r="J914" s="1084"/>
      <c r="K914" s="1084"/>
      <c r="L914" s="1084"/>
      <c r="M914" s="1084"/>
      <c r="N914" s="1084"/>
      <c r="O914" s="1084"/>
      <c r="P914" s="1084"/>
      <c r="Q914" s="1084"/>
      <c r="R914" s="1084"/>
      <c r="S914" s="1084"/>
      <c r="T914" s="1084"/>
      <c r="U914" s="1086">
        <f t="shared" si="36"/>
        <v>25.157888888888891</v>
      </c>
      <c r="V914" s="1088">
        <f t="shared" si="37"/>
        <v>0</v>
      </c>
    </row>
    <row r="915" spans="1:22">
      <c r="A915" s="1089" t="s">
        <v>276</v>
      </c>
      <c r="B915" s="1090" t="s">
        <v>1966</v>
      </c>
      <c r="C915" s="1079">
        <v>8367</v>
      </c>
      <c r="D915" s="1079">
        <v>4277.0159999999996</v>
      </c>
      <c r="E915" s="1080"/>
      <c r="F915" s="1079"/>
      <c r="G915" s="1079"/>
      <c r="H915" s="1079"/>
      <c r="I915" s="1079"/>
      <c r="J915" s="1079"/>
      <c r="K915" s="1079"/>
      <c r="L915" s="1079"/>
      <c r="M915" s="1079"/>
      <c r="N915" s="1079"/>
      <c r="O915" s="1079"/>
      <c r="P915" s="1079"/>
      <c r="Q915" s="1079"/>
      <c r="R915" s="1079"/>
      <c r="S915" s="1079"/>
      <c r="T915" s="1079"/>
      <c r="U915" s="1081">
        <f t="shared" si="36"/>
        <v>51.117676586590164</v>
      </c>
      <c r="V915" s="1088"/>
    </row>
    <row r="916" spans="1:22">
      <c r="A916" s="1082" t="s">
        <v>411</v>
      </c>
      <c r="B916" s="1083" t="s">
        <v>4088</v>
      </c>
      <c r="C916" s="1084">
        <v>43</v>
      </c>
      <c r="D916" s="1084">
        <v>43</v>
      </c>
      <c r="E916" s="1087" t="s">
        <v>4832</v>
      </c>
      <c r="F916" s="1084"/>
      <c r="G916" s="1084"/>
      <c r="H916" s="1084"/>
      <c r="I916" s="1084"/>
      <c r="J916" s="1084"/>
      <c r="K916" s="1084"/>
      <c r="L916" s="1084"/>
      <c r="M916" s="1084"/>
      <c r="N916" s="1084"/>
      <c r="O916" s="1084">
        <v>43</v>
      </c>
      <c r="P916" s="1084"/>
      <c r="Q916" s="1084">
        <v>43</v>
      </c>
      <c r="R916" s="1084"/>
      <c r="S916" s="1084"/>
      <c r="T916" s="1084"/>
      <c r="U916" s="1086">
        <f t="shared" si="36"/>
        <v>100</v>
      </c>
      <c r="V916" s="1088">
        <f t="shared" ref="V916:V922" si="38">D916--F916-G916-H916-I916-J916-K916-L916-M916-N916-O916-R916-S916-T916</f>
        <v>0</v>
      </c>
    </row>
    <row r="917" spans="1:22">
      <c r="A917" s="1082" t="s">
        <v>411</v>
      </c>
      <c r="B917" s="1083" t="s">
        <v>4078</v>
      </c>
      <c r="C917" s="1084">
        <v>22</v>
      </c>
      <c r="D917" s="1084">
        <v>0</v>
      </c>
      <c r="E917" s="1087" t="s">
        <v>4833</v>
      </c>
      <c r="F917" s="1084"/>
      <c r="G917" s="1084"/>
      <c r="H917" s="1084"/>
      <c r="I917" s="1084"/>
      <c r="J917" s="1084"/>
      <c r="K917" s="1084"/>
      <c r="L917" s="1084"/>
      <c r="M917" s="1084"/>
      <c r="N917" s="1084"/>
      <c r="O917" s="1084">
        <v>0</v>
      </c>
      <c r="P917" s="1084">
        <v>0</v>
      </c>
      <c r="Q917" s="1084"/>
      <c r="R917" s="1084"/>
      <c r="S917" s="1084"/>
      <c r="T917" s="1084"/>
      <c r="U917" s="1086">
        <f t="shared" si="36"/>
        <v>0</v>
      </c>
      <c r="V917" s="1088">
        <f t="shared" si="38"/>
        <v>0</v>
      </c>
    </row>
    <row r="918" spans="1:22" ht="25.5">
      <c r="A918" s="1082" t="s">
        <v>411</v>
      </c>
      <c r="B918" s="1083" t="s">
        <v>2266</v>
      </c>
      <c r="C918" s="1084">
        <v>3718</v>
      </c>
      <c r="D918" s="1084">
        <v>3515.31</v>
      </c>
      <c r="E918" s="1087" t="s">
        <v>4834</v>
      </c>
      <c r="F918" s="1084"/>
      <c r="G918" s="1084"/>
      <c r="H918" s="1084"/>
      <c r="I918" s="1084"/>
      <c r="J918" s="1084"/>
      <c r="K918" s="1084"/>
      <c r="L918" s="1084"/>
      <c r="M918" s="1084"/>
      <c r="N918" s="1084"/>
      <c r="O918" s="1084">
        <v>3515.31</v>
      </c>
      <c r="P918" s="1084"/>
      <c r="Q918" s="1084">
        <v>3515.31</v>
      </c>
      <c r="R918" s="1084"/>
      <c r="S918" s="1084"/>
      <c r="T918" s="1084"/>
      <c r="U918" s="1086">
        <f t="shared" si="36"/>
        <v>94.548413125336211</v>
      </c>
      <c r="V918" s="1088">
        <f t="shared" si="38"/>
        <v>0</v>
      </c>
    </row>
    <row r="919" spans="1:22">
      <c r="A919" s="1082" t="s">
        <v>411</v>
      </c>
      <c r="B919" s="1083" t="s">
        <v>4073</v>
      </c>
      <c r="C919" s="1084">
        <v>10</v>
      </c>
      <c r="D919" s="1084">
        <v>0</v>
      </c>
      <c r="E919" s="1087" t="s">
        <v>4835</v>
      </c>
      <c r="F919" s="1084"/>
      <c r="G919" s="1084"/>
      <c r="H919" s="1084"/>
      <c r="I919" s="1084"/>
      <c r="J919" s="1084"/>
      <c r="K919" s="1084"/>
      <c r="L919" s="1084"/>
      <c r="M919" s="1084"/>
      <c r="N919" s="1084"/>
      <c r="O919" s="1084">
        <v>0</v>
      </c>
      <c r="P919" s="1084"/>
      <c r="Q919" s="1084">
        <v>0</v>
      </c>
      <c r="R919" s="1084"/>
      <c r="S919" s="1084"/>
      <c r="T919" s="1084"/>
      <c r="U919" s="1086">
        <f t="shared" si="36"/>
        <v>0</v>
      </c>
      <c r="V919" s="1088">
        <f t="shared" si="38"/>
        <v>0</v>
      </c>
    </row>
    <row r="920" spans="1:22">
      <c r="A920" s="1082" t="s">
        <v>411</v>
      </c>
      <c r="B920" s="1083" t="s">
        <v>4251</v>
      </c>
      <c r="C920" s="1084">
        <v>1300</v>
      </c>
      <c r="D920" s="1084">
        <v>718.70600000000002</v>
      </c>
      <c r="E920" s="1087" t="s">
        <v>4836</v>
      </c>
      <c r="F920" s="1084"/>
      <c r="G920" s="1084"/>
      <c r="H920" s="1084"/>
      <c r="I920" s="1084"/>
      <c r="J920" s="1084"/>
      <c r="K920" s="1084"/>
      <c r="L920" s="1084"/>
      <c r="M920" s="1084"/>
      <c r="N920" s="1084"/>
      <c r="O920" s="1084">
        <v>718.70600000000002</v>
      </c>
      <c r="P920" s="1084"/>
      <c r="Q920" s="1084">
        <v>718.70600000000002</v>
      </c>
      <c r="R920" s="1084"/>
      <c r="S920" s="1084"/>
      <c r="T920" s="1084"/>
      <c r="U920" s="1086">
        <f t="shared" si="36"/>
        <v>55.285076923076929</v>
      </c>
      <c r="V920" s="1088">
        <f t="shared" si="38"/>
        <v>0</v>
      </c>
    </row>
    <row r="921" spans="1:22">
      <c r="A921" s="1082" t="s">
        <v>411</v>
      </c>
      <c r="B921" s="1083" t="s">
        <v>4250</v>
      </c>
      <c r="C921" s="1084">
        <v>2000</v>
      </c>
      <c r="D921" s="1084">
        <v>0</v>
      </c>
      <c r="E921" s="1087" t="s">
        <v>4837</v>
      </c>
      <c r="F921" s="1084"/>
      <c r="G921" s="1084"/>
      <c r="H921" s="1084"/>
      <c r="I921" s="1084"/>
      <c r="J921" s="1084"/>
      <c r="K921" s="1084"/>
      <c r="L921" s="1084"/>
      <c r="M921" s="1084"/>
      <c r="N921" s="1084"/>
      <c r="O921" s="1084">
        <v>0</v>
      </c>
      <c r="P921" s="1084">
        <v>0</v>
      </c>
      <c r="Q921" s="1084"/>
      <c r="R921" s="1084"/>
      <c r="S921" s="1084"/>
      <c r="T921" s="1084"/>
      <c r="U921" s="1086">
        <f t="shared" si="36"/>
        <v>0</v>
      </c>
      <c r="V921" s="1088">
        <f t="shared" si="38"/>
        <v>0</v>
      </c>
    </row>
    <row r="922" spans="1:22" ht="25.5">
      <c r="A922" s="1082" t="s">
        <v>411</v>
      </c>
      <c r="B922" s="1083" t="s">
        <v>4249</v>
      </c>
      <c r="C922" s="1084">
        <v>1274</v>
      </c>
      <c r="D922" s="1084">
        <v>0</v>
      </c>
      <c r="E922" s="1087" t="s">
        <v>4838</v>
      </c>
      <c r="F922" s="1084"/>
      <c r="G922" s="1084"/>
      <c r="H922" s="1084"/>
      <c r="I922" s="1084"/>
      <c r="J922" s="1084"/>
      <c r="K922" s="1084"/>
      <c r="L922" s="1084"/>
      <c r="M922" s="1084"/>
      <c r="N922" s="1084"/>
      <c r="O922" s="1084">
        <v>0</v>
      </c>
      <c r="P922" s="1084"/>
      <c r="Q922" s="1084">
        <v>0</v>
      </c>
      <c r="R922" s="1084"/>
      <c r="S922" s="1084"/>
      <c r="T922" s="1084"/>
      <c r="U922" s="1086">
        <f t="shared" si="36"/>
        <v>0</v>
      </c>
      <c r="V922" s="1088">
        <f t="shared" si="38"/>
        <v>0</v>
      </c>
    </row>
    <row r="923" spans="1:22">
      <c r="A923" s="1070"/>
      <c r="B923" s="1071" t="s">
        <v>4839</v>
      </c>
      <c r="C923" s="1072">
        <v>3025</v>
      </c>
      <c r="D923" s="1072">
        <v>3025</v>
      </c>
      <c r="E923" s="1070"/>
      <c r="F923" s="1072"/>
      <c r="G923" s="1072"/>
      <c r="H923" s="1072"/>
      <c r="I923" s="1072"/>
      <c r="J923" s="1072"/>
      <c r="K923" s="1072"/>
      <c r="L923" s="1072"/>
      <c r="M923" s="1072"/>
      <c r="N923" s="1072"/>
      <c r="O923" s="1072"/>
      <c r="P923" s="1072"/>
      <c r="Q923" s="1072"/>
      <c r="R923" s="1072"/>
      <c r="S923" s="1072"/>
      <c r="T923" s="1072"/>
      <c r="U923" s="1074">
        <f t="shared" si="36"/>
        <v>100</v>
      </c>
      <c r="V923" s="1088"/>
    </row>
    <row r="924" spans="1:22" ht="25.5">
      <c r="A924" s="1089" t="s">
        <v>4840</v>
      </c>
      <c r="B924" s="1090" t="s">
        <v>4841</v>
      </c>
      <c r="C924" s="1079">
        <v>3025</v>
      </c>
      <c r="D924" s="1079">
        <v>3025</v>
      </c>
      <c r="E924" s="1080"/>
      <c r="F924" s="1079"/>
      <c r="G924" s="1079"/>
      <c r="H924" s="1079"/>
      <c r="I924" s="1079"/>
      <c r="J924" s="1079"/>
      <c r="K924" s="1079"/>
      <c r="L924" s="1079"/>
      <c r="M924" s="1079"/>
      <c r="N924" s="1079"/>
      <c r="O924" s="1079"/>
      <c r="P924" s="1079"/>
      <c r="Q924" s="1079"/>
      <c r="R924" s="1079"/>
      <c r="S924" s="1079"/>
      <c r="T924" s="1079"/>
      <c r="U924" s="1081">
        <f t="shared" si="36"/>
        <v>100</v>
      </c>
      <c r="V924" s="1088"/>
    </row>
    <row r="925" spans="1:22">
      <c r="A925" s="1082" t="s">
        <v>411</v>
      </c>
      <c r="B925" s="1083" t="s">
        <v>4842</v>
      </c>
      <c r="C925" s="1084">
        <v>3025</v>
      </c>
      <c r="D925" s="1084">
        <v>3025</v>
      </c>
      <c r="E925" s="1085"/>
      <c r="F925" s="1084"/>
      <c r="G925" s="1084"/>
      <c r="H925" s="1084"/>
      <c r="I925" s="1084"/>
      <c r="J925" s="1084"/>
      <c r="K925" s="1084"/>
      <c r="L925" s="1084"/>
      <c r="M925" s="1084"/>
      <c r="N925" s="1084"/>
      <c r="O925" s="1084"/>
      <c r="P925" s="1084"/>
      <c r="Q925" s="1084"/>
      <c r="R925" s="1084"/>
      <c r="S925" s="1084"/>
      <c r="T925" s="1084"/>
      <c r="U925" s="1086">
        <f t="shared" si="36"/>
        <v>100</v>
      </c>
      <c r="V925" s="1088"/>
    </row>
    <row r="926" spans="1:22">
      <c r="A926" s="1082" t="s">
        <v>411</v>
      </c>
      <c r="B926" s="1083" t="s">
        <v>4340</v>
      </c>
      <c r="C926" s="1084">
        <v>500</v>
      </c>
      <c r="D926" s="1084">
        <v>500</v>
      </c>
      <c r="E926" s="1087" t="s">
        <v>4843</v>
      </c>
      <c r="F926" s="1084"/>
      <c r="G926" s="1084"/>
      <c r="H926" s="1084"/>
      <c r="I926" s="1084"/>
      <c r="J926" s="1084"/>
      <c r="K926" s="1084"/>
      <c r="L926" s="1084"/>
      <c r="M926" s="1084"/>
      <c r="N926" s="1084"/>
      <c r="O926" s="1084"/>
      <c r="P926" s="1084"/>
      <c r="Q926" s="1084"/>
      <c r="R926" s="1084"/>
      <c r="S926" s="1084"/>
      <c r="T926" s="1084">
        <v>500</v>
      </c>
      <c r="U926" s="1086">
        <f t="shared" si="36"/>
        <v>100</v>
      </c>
      <c r="V926" s="1088">
        <f t="shared" ref="V926:V931" si="39">D926--F926-G926-H926-I926-J926-K926-L926-M926-N926-O926-R926-S926-T926</f>
        <v>0</v>
      </c>
    </row>
    <row r="927" spans="1:22">
      <c r="A927" s="1082" t="s">
        <v>411</v>
      </c>
      <c r="B927" s="1083" t="s">
        <v>4338</v>
      </c>
      <c r="C927" s="1084">
        <v>750</v>
      </c>
      <c r="D927" s="1084">
        <v>750</v>
      </c>
      <c r="E927" s="1087" t="s">
        <v>4844</v>
      </c>
      <c r="F927" s="1084"/>
      <c r="G927" s="1084"/>
      <c r="H927" s="1084"/>
      <c r="I927" s="1084"/>
      <c r="J927" s="1084"/>
      <c r="K927" s="1084"/>
      <c r="L927" s="1084"/>
      <c r="M927" s="1084"/>
      <c r="N927" s="1084"/>
      <c r="O927" s="1084"/>
      <c r="P927" s="1084"/>
      <c r="Q927" s="1084"/>
      <c r="R927" s="1084"/>
      <c r="S927" s="1084"/>
      <c r="T927" s="1084">
        <v>750</v>
      </c>
      <c r="U927" s="1086">
        <f t="shared" si="36"/>
        <v>100</v>
      </c>
      <c r="V927" s="1088">
        <f t="shared" si="39"/>
        <v>0</v>
      </c>
    </row>
    <row r="928" spans="1:22">
      <c r="A928" s="1082" t="s">
        <v>411</v>
      </c>
      <c r="B928" s="1083" t="s">
        <v>4342</v>
      </c>
      <c r="C928" s="1084">
        <v>50</v>
      </c>
      <c r="D928" s="1084">
        <v>50</v>
      </c>
      <c r="E928" s="1087" t="s">
        <v>4845</v>
      </c>
      <c r="F928" s="1084"/>
      <c r="G928" s="1084"/>
      <c r="H928" s="1084"/>
      <c r="I928" s="1084"/>
      <c r="J928" s="1084"/>
      <c r="K928" s="1084"/>
      <c r="L928" s="1084"/>
      <c r="M928" s="1084"/>
      <c r="N928" s="1084"/>
      <c r="O928" s="1084"/>
      <c r="P928" s="1084"/>
      <c r="Q928" s="1084"/>
      <c r="R928" s="1084"/>
      <c r="S928" s="1084"/>
      <c r="T928" s="1084">
        <v>50</v>
      </c>
      <c r="U928" s="1086">
        <f t="shared" si="36"/>
        <v>100</v>
      </c>
      <c r="V928" s="1088">
        <f t="shared" si="39"/>
        <v>0</v>
      </c>
    </row>
    <row r="929" spans="1:22">
      <c r="A929" s="1082" t="s">
        <v>411</v>
      </c>
      <c r="B929" s="1083" t="s">
        <v>4343</v>
      </c>
      <c r="C929" s="1084">
        <v>725</v>
      </c>
      <c r="D929" s="1084">
        <v>725</v>
      </c>
      <c r="E929" s="1087" t="s">
        <v>4846</v>
      </c>
      <c r="F929" s="1084"/>
      <c r="G929" s="1084"/>
      <c r="H929" s="1084"/>
      <c r="I929" s="1084"/>
      <c r="J929" s="1084"/>
      <c r="K929" s="1084"/>
      <c r="L929" s="1084"/>
      <c r="M929" s="1084"/>
      <c r="N929" s="1084"/>
      <c r="O929" s="1084"/>
      <c r="P929" s="1084"/>
      <c r="Q929" s="1084"/>
      <c r="R929" s="1084"/>
      <c r="S929" s="1084"/>
      <c r="T929" s="1084">
        <v>725</v>
      </c>
      <c r="U929" s="1086">
        <f t="shared" si="36"/>
        <v>100</v>
      </c>
      <c r="V929" s="1088">
        <f t="shared" si="39"/>
        <v>0</v>
      </c>
    </row>
    <row r="930" spans="1:22">
      <c r="A930" s="1082" t="s">
        <v>411</v>
      </c>
      <c r="B930" s="1083" t="s">
        <v>4339</v>
      </c>
      <c r="C930" s="1084">
        <v>500</v>
      </c>
      <c r="D930" s="1084">
        <v>500</v>
      </c>
      <c r="E930" s="1087" t="s">
        <v>4847</v>
      </c>
      <c r="F930" s="1084"/>
      <c r="G930" s="1084"/>
      <c r="H930" s="1084"/>
      <c r="I930" s="1084"/>
      <c r="J930" s="1084"/>
      <c r="K930" s="1084"/>
      <c r="L930" s="1084"/>
      <c r="M930" s="1084"/>
      <c r="N930" s="1084"/>
      <c r="O930" s="1084"/>
      <c r="P930" s="1084"/>
      <c r="Q930" s="1084"/>
      <c r="R930" s="1084"/>
      <c r="S930" s="1084"/>
      <c r="T930" s="1084">
        <v>500</v>
      </c>
      <c r="U930" s="1086">
        <f t="shared" si="36"/>
        <v>100</v>
      </c>
      <c r="V930" s="1088">
        <f t="shared" si="39"/>
        <v>0</v>
      </c>
    </row>
    <row r="931" spans="1:22">
      <c r="A931" s="1082" t="s">
        <v>411</v>
      </c>
      <c r="B931" s="1083" t="s">
        <v>4341</v>
      </c>
      <c r="C931" s="1084">
        <v>500</v>
      </c>
      <c r="D931" s="1084">
        <v>500</v>
      </c>
      <c r="E931" s="1087" t="s">
        <v>4848</v>
      </c>
      <c r="F931" s="1084"/>
      <c r="G931" s="1084"/>
      <c r="H931" s="1084"/>
      <c r="I931" s="1084"/>
      <c r="J931" s="1084"/>
      <c r="K931" s="1084"/>
      <c r="L931" s="1084"/>
      <c r="M931" s="1084"/>
      <c r="N931" s="1084"/>
      <c r="O931" s="1084"/>
      <c r="P931" s="1084"/>
      <c r="Q931" s="1084"/>
      <c r="R931" s="1084"/>
      <c r="S931" s="1084"/>
      <c r="T931" s="1084">
        <v>500</v>
      </c>
      <c r="U931" s="1086">
        <f t="shared" si="36"/>
        <v>100</v>
      </c>
      <c r="V931" s="1088">
        <f t="shared" si="39"/>
        <v>0</v>
      </c>
    </row>
    <row r="932" spans="1:22">
      <c r="A932" s="1070"/>
      <c r="B932" s="1071" t="s">
        <v>1971</v>
      </c>
      <c r="C932" s="1072">
        <v>2.7544119999999999</v>
      </c>
      <c r="D932" s="1072">
        <v>0</v>
      </c>
      <c r="E932" s="1070"/>
      <c r="F932" s="1072"/>
      <c r="G932" s="1072"/>
      <c r="H932" s="1072"/>
      <c r="I932" s="1072"/>
      <c r="J932" s="1072"/>
      <c r="K932" s="1072"/>
      <c r="L932" s="1072"/>
      <c r="M932" s="1072"/>
      <c r="N932" s="1072"/>
      <c r="O932" s="1072"/>
      <c r="P932" s="1072"/>
      <c r="Q932" s="1072"/>
      <c r="R932" s="1072"/>
      <c r="S932" s="1072"/>
      <c r="T932" s="1072"/>
      <c r="U932" s="1074">
        <f t="shared" si="36"/>
        <v>0</v>
      </c>
      <c r="V932" s="1088"/>
    </row>
    <row r="933" spans="1:22">
      <c r="A933" s="1089" t="s">
        <v>1972</v>
      </c>
      <c r="B933" s="1090" t="s">
        <v>1973</v>
      </c>
      <c r="C933" s="1079">
        <v>2.7544119999999999</v>
      </c>
      <c r="D933" s="1079">
        <v>0</v>
      </c>
      <c r="E933" s="1080"/>
      <c r="F933" s="1079"/>
      <c r="G933" s="1079"/>
      <c r="H933" s="1079"/>
      <c r="I933" s="1079"/>
      <c r="J933" s="1079"/>
      <c r="K933" s="1079"/>
      <c r="L933" s="1079"/>
      <c r="M933" s="1079"/>
      <c r="N933" s="1079"/>
      <c r="O933" s="1079"/>
      <c r="P933" s="1079"/>
      <c r="Q933" s="1079"/>
      <c r="R933" s="1079"/>
      <c r="S933" s="1079"/>
      <c r="T933" s="1079"/>
      <c r="U933" s="1081">
        <f t="shared" si="36"/>
        <v>0</v>
      </c>
      <c r="V933" s="1088"/>
    </row>
    <row r="934" spans="1:22">
      <c r="A934" s="1082" t="s">
        <v>411</v>
      </c>
      <c r="B934" s="1083" t="s">
        <v>2267</v>
      </c>
      <c r="C934" s="1084">
        <v>2.7544119999999999</v>
      </c>
      <c r="D934" s="1084">
        <v>0</v>
      </c>
      <c r="E934" s="1085"/>
      <c r="F934" s="1084"/>
      <c r="G934" s="1084"/>
      <c r="H934" s="1084"/>
      <c r="I934" s="1084"/>
      <c r="J934" s="1084"/>
      <c r="K934" s="1084"/>
      <c r="L934" s="1084"/>
      <c r="M934" s="1084"/>
      <c r="N934" s="1084"/>
      <c r="O934" s="1084"/>
      <c r="P934" s="1084"/>
      <c r="Q934" s="1084"/>
      <c r="R934" s="1084"/>
      <c r="S934" s="1084"/>
      <c r="T934" s="1084"/>
      <c r="U934" s="1086">
        <f t="shared" si="36"/>
        <v>0</v>
      </c>
      <c r="V934" s="1088"/>
    </row>
    <row r="935" spans="1:22" ht="25.5">
      <c r="A935" s="1082" t="s">
        <v>411</v>
      </c>
      <c r="B935" s="1083" t="s">
        <v>2266</v>
      </c>
      <c r="C935" s="1084">
        <v>2.7544119999999999</v>
      </c>
      <c r="D935" s="1084">
        <v>0</v>
      </c>
      <c r="E935" s="1087" t="s">
        <v>4834</v>
      </c>
      <c r="F935" s="1084"/>
      <c r="G935" s="1084"/>
      <c r="H935" s="1084"/>
      <c r="I935" s="1084"/>
      <c r="J935" s="1084"/>
      <c r="K935" s="1084"/>
      <c r="L935" s="1084"/>
      <c r="M935" s="1084"/>
      <c r="N935" s="1084"/>
      <c r="O935" s="1084"/>
      <c r="P935" s="1084"/>
      <c r="Q935" s="1084"/>
      <c r="R935" s="1084"/>
      <c r="S935" s="1084"/>
      <c r="T935" s="1084"/>
      <c r="U935" s="1086">
        <f t="shared" si="36"/>
        <v>0</v>
      </c>
      <c r="V935" s="1088">
        <f>D935--F935-G935-H935-I935-J935-K935-L935-M935-N935-O935-R935-S935-T935</f>
        <v>0</v>
      </c>
    </row>
    <row r="936" spans="1:22" ht="25.5">
      <c r="A936" s="1070" t="s">
        <v>417</v>
      </c>
      <c r="B936" s="1071" t="s">
        <v>4750</v>
      </c>
      <c r="C936" s="1072">
        <v>1306.6672000000001</v>
      </c>
      <c r="D936" s="1072">
        <v>30</v>
      </c>
      <c r="E936" s="1070"/>
      <c r="F936" s="1072"/>
      <c r="G936" s="1072"/>
      <c r="H936" s="1072"/>
      <c r="I936" s="1072"/>
      <c r="J936" s="1072"/>
      <c r="K936" s="1072"/>
      <c r="L936" s="1072"/>
      <c r="M936" s="1072"/>
      <c r="N936" s="1072"/>
      <c r="O936" s="1072"/>
      <c r="P936" s="1072"/>
      <c r="Q936" s="1072"/>
      <c r="R936" s="1072"/>
      <c r="S936" s="1072"/>
      <c r="T936" s="1072"/>
      <c r="U936" s="1074">
        <f t="shared" si="36"/>
        <v>2.2959174302377834</v>
      </c>
      <c r="V936" s="1088"/>
    </row>
    <row r="937" spans="1:22">
      <c r="A937" s="1070" t="s">
        <v>421</v>
      </c>
      <c r="B937" s="1071" t="s">
        <v>1983</v>
      </c>
      <c r="C937" s="1072">
        <v>1306.6672000000001</v>
      </c>
      <c r="D937" s="1072">
        <v>30</v>
      </c>
      <c r="E937" s="1070"/>
      <c r="F937" s="1072"/>
      <c r="G937" s="1072"/>
      <c r="H937" s="1072"/>
      <c r="I937" s="1072"/>
      <c r="J937" s="1072"/>
      <c r="K937" s="1072"/>
      <c r="L937" s="1072"/>
      <c r="M937" s="1072"/>
      <c r="N937" s="1072"/>
      <c r="O937" s="1072"/>
      <c r="P937" s="1072"/>
      <c r="Q937" s="1072"/>
      <c r="R937" s="1072"/>
      <c r="S937" s="1072"/>
      <c r="T937" s="1072"/>
      <c r="U937" s="1074">
        <f t="shared" si="36"/>
        <v>2.2959174302377834</v>
      </c>
      <c r="V937" s="1088"/>
    </row>
    <row r="938" spans="1:22">
      <c r="A938" s="1070"/>
      <c r="B938" s="1075" t="s">
        <v>1953</v>
      </c>
      <c r="C938" s="1072">
        <v>1306.6672000000001</v>
      </c>
      <c r="D938" s="1072">
        <v>30</v>
      </c>
      <c r="E938" s="1070"/>
      <c r="F938" s="1072"/>
      <c r="G938" s="1072"/>
      <c r="H938" s="1072"/>
      <c r="I938" s="1072"/>
      <c r="J938" s="1072"/>
      <c r="K938" s="1072"/>
      <c r="L938" s="1072"/>
      <c r="M938" s="1072"/>
      <c r="N938" s="1072"/>
      <c r="O938" s="1072"/>
      <c r="P938" s="1072"/>
      <c r="Q938" s="1072"/>
      <c r="R938" s="1072"/>
      <c r="S938" s="1072"/>
      <c r="T938" s="1072"/>
      <c r="U938" s="1074">
        <f t="shared" si="36"/>
        <v>2.2959174302377834</v>
      </c>
      <c r="V938" s="1088"/>
    </row>
    <row r="939" spans="1:22">
      <c r="A939" s="1076" t="s">
        <v>1312</v>
      </c>
      <c r="B939" s="1071" t="s">
        <v>259</v>
      </c>
      <c r="C939" s="1072">
        <v>1306.6672000000001</v>
      </c>
      <c r="D939" s="1072">
        <v>30</v>
      </c>
      <c r="E939" s="1070"/>
      <c r="F939" s="1072"/>
      <c r="G939" s="1072"/>
      <c r="H939" s="1072"/>
      <c r="I939" s="1072"/>
      <c r="J939" s="1072"/>
      <c r="K939" s="1072"/>
      <c r="L939" s="1072"/>
      <c r="M939" s="1072"/>
      <c r="N939" s="1072"/>
      <c r="O939" s="1072"/>
      <c r="P939" s="1072"/>
      <c r="Q939" s="1072"/>
      <c r="R939" s="1072"/>
      <c r="S939" s="1072"/>
      <c r="T939" s="1072"/>
      <c r="U939" s="1074">
        <f t="shared" si="36"/>
        <v>2.2959174302377834</v>
      </c>
      <c r="V939" s="1088"/>
    </row>
    <row r="940" spans="1:22">
      <c r="A940" s="1070"/>
      <c r="B940" s="1071" t="s">
        <v>4839</v>
      </c>
      <c r="C940" s="1072">
        <v>734.98720000000003</v>
      </c>
      <c r="D940" s="1072">
        <v>0</v>
      </c>
      <c r="E940" s="1070"/>
      <c r="F940" s="1072"/>
      <c r="G940" s="1072"/>
      <c r="H940" s="1072"/>
      <c r="I940" s="1072"/>
      <c r="J940" s="1072"/>
      <c r="K940" s="1072"/>
      <c r="L940" s="1072"/>
      <c r="M940" s="1072"/>
      <c r="N940" s="1072"/>
      <c r="O940" s="1072"/>
      <c r="P940" s="1072"/>
      <c r="Q940" s="1072"/>
      <c r="R940" s="1072"/>
      <c r="S940" s="1072"/>
      <c r="T940" s="1072"/>
      <c r="U940" s="1074">
        <f t="shared" si="36"/>
        <v>0</v>
      </c>
      <c r="V940" s="1088"/>
    </row>
    <row r="941" spans="1:22" ht="25.5">
      <c r="A941" s="1089" t="s">
        <v>4840</v>
      </c>
      <c r="B941" s="1090" t="s">
        <v>4841</v>
      </c>
      <c r="C941" s="1079">
        <v>734.98720000000003</v>
      </c>
      <c r="D941" s="1079">
        <v>0</v>
      </c>
      <c r="E941" s="1080"/>
      <c r="F941" s="1079"/>
      <c r="G941" s="1079"/>
      <c r="H941" s="1079"/>
      <c r="I941" s="1079"/>
      <c r="J941" s="1079"/>
      <c r="K941" s="1079"/>
      <c r="L941" s="1079"/>
      <c r="M941" s="1079"/>
      <c r="N941" s="1079"/>
      <c r="O941" s="1079"/>
      <c r="P941" s="1079"/>
      <c r="Q941" s="1079"/>
      <c r="R941" s="1079"/>
      <c r="S941" s="1079"/>
      <c r="T941" s="1079"/>
      <c r="U941" s="1081">
        <f t="shared" si="36"/>
        <v>0</v>
      </c>
      <c r="V941" s="1088"/>
    </row>
    <row r="942" spans="1:22" ht="25.5">
      <c r="A942" s="1082" t="s">
        <v>411</v>
      </c>
      <c r="B942" s="1083" t="s">
        <v>4849</v>
      </c>
      <c r="C942" s="1084">
        <v>734.98720000000003</v>
      </c>
      <c r="D942" s="1084">
        <v>0</v>
      </c>
      <c r="E942" s="1085"/>
      <c r="F942" s="1084"/>
      <c r="G942" s="1084"/>
      <c r="H942" s="1084"/>
      <c r="I942" s="1084"/>
      <c r="J942" s="1084"/>
      <c r="K942" s="1084"/>
      <c r="L942" s="1084"/>
      <c r="M942" s="1084"/>
      <c r="N942" s="1084"/>
      <c r="O942" s="1084"/>
      <c r="P942" s="1084"/>
      <c r="Q942" s="1084"/>
      <c r="R942" s="1084"/>
      <c r="S942" s="1084"/>
      <c r="T942" s="1084"/>
      <c r="U942" s="1086">
        <f t="shared" si="36"/>
        <v>0</v>
      </c>
      <c r="V942" s="1088"/>
    </row>
    <row r="943" spans="1:22">
      <c r="A943" s="1082" t="s">
        <v>411</v>
      </c>
      <c r="B943" s="1083" t="s">
        <v>2440</v>
      </c>
      <c r="C943" s="1084">
        <v>734.98720000000003</v>
      </c>
      <c r="D943" s="1084">
        <v>0</v>
      </c>
      <c r="E943" s="1087" t="s">
        <v>4850</v>
      </c>
      <c r="F943" s="1084"/>
      <c r="G943" s="1084"/>
      <c r="H943" s="1084"/>
      <c r="I943" s="1084"/>
      <c r="J943" s="1084"/>
      <c r="K943" s="1084"/>
      <c r="L943" s="1084"/>
      <c r="M943" s="1084"/>
      <c r="N943" s="1084"/>
      <c r="O943" s="1084"/>
      <c r="P943" s="1084"/>
      <c r="Q943" s="1084"/>
      <c r="R943" s="1084"/>
      <c r="S943" s="1084"/>
      <c r="T943" s="1084"/>
      <c r="U943" s="1086">
        <f t="shared" si="36"/>
        <v>0</v>
      </c>
      <c r="V943" s="1088">
        <f>D943--F943-G943-H943-I943-J943-K943-L943-M943-N943-O943-R943-S943-T943</f>
        <v>0</v>
      </c>
    </row>
    <row r="944" spans="1:22">
      <c r="A944" s="1070"/>
      <c r="B944" s="1071" t="s">
        <v>1971</v>
      </c>
      <c r="C944" s="1072">
        <v>571.67999999999995</v>
      </c>
      <c r="D944" s="1072">
        <v>30</v>
      </c>
      <c r="E944" s="1070"/>
      <c r="F944" s="1072"/>
      <c r="G944" s="1072"/>
      <c r="H944" s="1072"/>
      <c r="I944" s="1072"/>
      <c r="J944" s="1072"/>
      <c r="K944" s="1072"/>
      <c r="L944" s="1072"/>
      <c r="M944" s="1072"/>
      <c r="N944" s="1072"/>
      <c r="O944" s="1072"/>
      <c r="P944" s="1072"/>
      <c r="Q944" s="1072"/>
      <c r="R944" s="1072"/>
      <c r="S944" s="1072"/>
      <c r="T944" s="1072"/>
      <c r="U944" s="1074">
        <f t="shared" si="36"/>
        <v>5.2476910159529817</v>
      </c>
      <c r="V944" s="1088"/>
    </row>
    <row r="945" spans="1:22">
      <c r="A945" s="1089" t="s">
        <v>4851</v>
      </c>
      <c r="B945" s="1090" t="s">
        <v>4852</v>
      </c>
      <c r="C945" s="1079">
        <v>494.95600000000002</v>
      </c>
      <c r="D945" s="1079">
        <v>30</v>
      </c>
      <c r="E945" s="1080"/>
      <c r="F945" s="1079"/>
      <c r="G945" s="1079"/>
      <c r="H945" s="1079"/>
      <c r="I945" s="1079"/>
      <c r="J945" s="1079"/>
      <c r="K945" s="1079"/>
      <c r="L945" s="1079"/>
      <c r="M945" s="1079"/>
      <c r="N945" s="1079"/>
      <c r="O945" s="1079"/>
      <c r="P945" s="1079"/>
      <c r="Q945" s="1079"/>
      <c r="R945" s="1079"/>
      <c r="S945" s="1079"/>
      <c r="T945" s="1079"/>
      <c r="U945" s="1081">
        <f t="shared" si="36"/>
        <v>6.0611448290353076</v>
      </c>
      <c r="V945" s="1088"/>
    </row>
    <row r="946" spans="1:22" ht="25.5">
      <c r="A946" s="1082" t="s">
        <v>411</v>
      </c>
      <c r="B946" s="1083" t="s">
        <v>4853</v>
      </c>
      <c r="C946" s="1084">
        <v>494.95600000000002</v>
      </c>
      <c r="D946" s="1084">
        <v>30</v>
      </c>
      <c r="E946" s="1085"/>
      <c r="F946" s="1084"/>
      <c r="G946" s="1084"/>
      <c r="H946" s="1084"/>
      <c r="I946" s="1084"/>
      <c r="J946" s="1084"/>
      <c r="K946" s="1084"/>
      <c r="L946" s="1084"/>
      <c r="M946" s="1084"/>
      <c r="N946" s="1084"/>
      <c r="O946" s="1084"/>
      <c r="P946" s="1084"/>
      <c r="Q946" s="1084"/>
      <c r="R946" s="1084"/>
      <c r="S946" s="1084"/>
      <c r="T946" s="1084"/>
      <c r="U946" s="1086">
        <f t="shared" si="36"/>
        <v>6.0611448290353076</v>
      </c>
      <c r="V946" s="1088"/>
    </row>
    <row r="947" spans="1:22">
      <c r="A947" s="1082" t="s">
        <v>411</v>
      </c>
      <c r="B947" s="1083" t="s">
        <v>2441</v>
      </c>
      <c r="C947" s="1084">
        <v>494.95600000000002</v>
      </c>
      <c r="D947" s="1084">
        <v>30</v>
      </c>
      <c r="E947" s="1087" t="s">
        <v>4854</v>
      </c>
      <c r="F947" s="1084"/>
      <c r="G947" s="1084"/>
      <c r="H947" s="1084"/>
      <c r="I947" s="1084"/>
      <c r="J947" s="1084"/>
      <c r="K947" s="1084"/>
      <c r="L947" s="1084"/>
      <c r="M947" s="1084"/>
      <c r="N947" s="1084"/>
      <c r="O947" s="1084"/>
      <c r="P947" s="1084"/>
      <c r="Q947" s="1084"/>
      <c r="R947" s="1084"/>
      <c r="S947" s="1084"/>
      <c r="T947" s="1084">
        <v>30</v>
      </c>
      <c r="U947" s="1086">
        <f t="shared" si="36"/>
        <v>6.0611448290353076</v>
      </c>
      <c r="V947" s="1088">
        <f>D947--F947-G947-H947-I947-J947-K947-L947-M947-N947-O947-R947-S947-T947</f>
        <v>0</v>
      </c>
    </row>
    <row r="948" spans="1:22">
      <c r="A948" s="1089" t="s">
        <v>4855</v>
      </c>
      <c r="B948" s="1090" t="s">
        <v>1574</v>
      </c>
      <c r="C948" s="1079">
        <v>76.724000000000004</v>
      </c>
      <c r="D948" s="1079">
        <v>0</v>
      </c>
      <c r="E948" s="1080"/>
      <c r="F948" s="1079"/>
      <c r="G948" s="1079"/>
      <c r="H948" s="1079"/>
      <c r="I948" s="1079"/>
      <c r="J948" s="1079"/>
      <c r="K948" s="1079"/>
      <c r="L948" s="1079"/>
      <c r="M948" s="1079"/>
      <c r="N948" s="1079"/>
      <c r="O948" s="1079"/>
      <c r="P948" s="1079"/>
      <c r="Q948" s="1079"/>
      <c r="R948" s="1079"/>
      <c r="S948" s="1079"/>
      <c r="T948" s="1079"/>
      <c r="U948" s="1081">
        <f t="shared" si="36"/>
        <v>0</v>
      </c>
      <c r="V948" s="1088"/>
    </row>
    <row r="949" spans="1:22" ht="25.5">
      <c r="A949" s="1082" t="s">
        <v>411</v>
      </c>
      <c r="B949" s="1083" t="s">
        <v>4856</v>
      </c>
      <c r="C949" s="1084">
        <v>76.724000000000004</v>
      </c>
      <c r="D949" s="1084">
        <v>0</v>
      </c>
      <c r="E949" s="1085"/>
      <c r="F949" s="1084"/>
      <c r="G949" s="1084"/>
      <c r="H949" s="1084"/>
      <c r="I949" s="1084"/>
      <c r="J949" s="1084"/>
      <c r="K949" s="1084"/>
      <c r="L949" s="1084"/>
      <c r="M949" s="1084"/>
      <c r="N949" s="1084"/>
      <c r="O949" s="1084"/>
      <c r="P949" s="1084"/>
      <c r="Q949" s="1084"/>
      <c r="R949" s="1084"/>
      <c r="S949" s="1084"/>
      <c r="T949" s="1084"/>
      <c r="U949" s="1086">
        <f t="shared" si="36"/>
        <v>0</v>
      </c>
      <c r="V949" s="1088"/>
    </row>
    <row r="950" spans="1:22">
      <c r="A950" s="1082" t="s">
        <v>411</v>
      </c>
      <c r="B950" s="1083" t="s">
        <v>2442</v>
      </c>
      <c r="C950" s="1084">
        <v>38.65</v>
      </c>
      <c r="D950" s="1084">
        <v>0</v>
      </c>
      <c r="E950" s="1087" t="s">
        <v>4857</v>
      </c>
      <c r="F950" s="1084"/>
      <c r="G950" s="1084"/>
      <c r="H950" s="1084"/>
      <c r="I950" s="1084"/>
      <c r="J950" s="1084"/>
      <c r="K950" s="1084"/>
      <c r="L950" s="1084"/>
      <c r="M950" s="1084"/>
      <c r="N950" s="1084"/>
      <c r="O950" s="1084"/>
      <c r="P950" s="1084"/>
      <c r="Q950" s="1084"/>
      <c r="R950" s="1084"/>
      <c r="S950" s="1084"/>
      <c r="T950" s="1084"/>
      <c r="U950" s="1086">
        <f t="shared" si="36"/>
        <v>0</v>
      </c>
      <c r="V950" s="1088">
        <f>D950--F950-G950-H950-I950-J950-K950-L950-M950-N950-O950-R950-S950-T950</f>
        <v>0</v>
      </c>
    </row>
    <row r="951" spans="1:22">
      <c r="A951" s="1082" t="s">
        <v>411</v>
      </c>
      <c r="B951" s="1083" t="s">
        <v>2440</v>
      </c>
      <c r="C951" s="1084">
        <v>38.073999999999998</v>
      </c>
      <c r="D951" s="1084">
        <v>0</v>
      </c>
      <c r="E951" s="1087" t="s">
        <v>4850</v>
      </c>
      <c r="F951" s="1084"/>
      <c r="G951" s="1084"/>
      <c r="H951" s="1084"/>
      <c r="I951" s="1084"/>
      <c r="J951" s="1084"/>
      <c r="K951" s="1084"/>
      <c r="L951" s="1084"/>
      <c r="M951" s="1084"/>
      <c r="N951" s="1084"/>
      <c r="O951" s="1084"/>
      <c r="P951" s="1084"/>
      <c r="Q951" s="1084"/>
      <c r="R951" s="1084"/>
      <c r="S951" s="1084"/>
      <c r="T951" s="1084"/>
      <c r="U951" s="1086">
        <f t="shared" si="36"/>
        <v>0</v>
      </c>
      <c r="V951" s="1088">
        <f>D951--F951-G951-H951-I951-J951-K951-L951-M951-N951-O951-R951-S951-T951</f>
        <v>0</v>
      </c>
    </row>
    <row r="952" spans="1:22">
      <c r="A952" s="1076" t="s">
        <v>2268</v>
      </c>
      <c r="B952" s="1071" t="s">
        <v>2269</v>
      </c>
      <c r="C952" s="1072">
        <v>79638.498873999997</v>
      </c>
      <c r="D952" s="1072">
        <v>66664.900299000001</v>
      </c>
      <c r="E952" s="1070"/>
      <c r="F952" s="1072"/>
      <c r="G952" s="1072"/>
      <c r="H952" s="1072"/>
      <c r="I952" s="1072"/>
      <c r="J952" s="1072"/>
      <c r="K952" s="1072"/>
      <c r="L952" s="1072"/>
      <c r="M952" s="1072"/>
      <c r="N952" s="1072"/>
      <c r="O952" s="1072"/>
      <c r="P952" s="1072"/>
      <c r="Q952" s="1072"/>
      <c r="R952" s="1072"/>
      <c r="S952" s="1072"/>
      <c r="T952" s="1072"/>
      <c r="U952" s="1074">
        <f t="shared" si="36"/>
        <v>83.709388350568787</v>
      </c>
      <c r="V952" s="1088"/>
    </row>
    <row r="953" spans="1:22">
      <c r="A953" s="1070" t="s">
        <v>416</v>
      </c>
      <c r="B953" s="1071" t="s">
        <v>4394</v>
      </c>
      <c r="C953" s="1072">
        <v>75959.723074999987</v>
      </c>
      <c r="D953" s="1072">
        <v>63886.124499999998</v>
      </c>
      <c r="E953" s="1070"/>
      <c r="F953" s="1072"/>
      <c r="G953" s="1072"/>
      <c r="H953" s="1072"/>
      <c r="I953" s="1072"/>
      <c r="J953" s="1072"/>
      <c r="K953" s="1072"/>
      <c r="L953" s="1072"/>
      <c r="M953" s="1072"/>
      <c r="N953" s="1072"/>
      <c r="O953" s="1072"/>
      <c r="P953" s="1072"/>
      <c r="Q953" s="1072"/>
      <c r="R953" s="1072"/>
      <c r="S953" s="1072"/>
      <c r="T953" s="1072"/>
      <c r="U953" s="1074">
        <f t="shared" si="36"/>
        <v>84.105262517770186</v>
      </c>
      <c r="V953" s="1088"/>
    </row>
    <row r="954" spans="1:22">
      <c r="A954" s="1070" t="s">
        <v>421</v>
      </c>
      <c r="B954" s="1071" t="s">
        <v>1983</v>
      </c>
      <c r="C954" s="1072">
        <v>75959.723074999987</v>
      </c>
      <c r="D954" s="1072">
        <v>63886.124499999998</v>
      </c>
      <c r="E954" s="1070"/>
      <c r="F954" s="1072"/>
      <c r="G954" s="1072"/>
      <c r="H954" s="1072"/>
      <c r="I954" s="1072"/>
      <c r="J954" s="1072"/>
      <c r="K954" s="1072"/>
      <c r="L954" s="1072"/>
      <c r="M954" s="1072"/>
      <c r="N954" s="1072"/>
      <c r="O954" s="1072"/>
      <c r="P954" s="1072"/>
      <c r="Q954" s="1072"/>
      <c r="R954" s="1072"/>
      <c r="S954" s="1072"/>
      <c r="T954" s="1072"/>
      <c r="U954" s="1074">
        <f t="shared" si="36"/>
        <v>84.105262517770186</v>
      </c>
      <c r="V954" s="1088"/>
    </row>
    <row r="955" spans="1:22">
      <c r="A955" s="1070"/>
      <c r="B955" s="1075" t="s">
        <v>1953</v>
      </c>
      <c r="C955" s="1072">
        <v>75959.723074999987</v>
      </c>
      <c r="D955" s="1072">
        <v>63886.124499999998</v>
      </c>
      <c r="E955" s="1070"/>
      <c r="F955" s="1072"/>
      <c r="G955" s="1072"/>
      <c r="H955" s="1072"/>
      <c r="I955" s="1072"/>
      <c r="J955" s="1072"/>
      <c r="K955" s="1072"/>
      <c r="L955" s="1072"/>
      <c r="M955" s="1072"/>
      <c r="N955" s="1072"/>
      <c r="O955" s="1072"/>
      <c r="P955" s="1072"/>
      <c r="Q955" s="1072"/>
      <c r="R955" s="1072"/>
      <c r="S955" s="1072"/>
      <c r="T955" s="1072"/>
      <c r="U955" s="1074">
        <f t="shared" si="36"/>
        <v>84.105262517770186</v>
      </c>
      <c r="V955" s="1088"/>
    </row>
    <row r="956" spans="1:22">
      <c r="A956" s="1076" t="s">
        <v>1312</v>
      </c>
      <c r="B956" s="1071" t="s">
        <v>259</v>
      </c>
      <c r="C956" s="1072">
        <v>75959.723074999987</v>
      </c>
      <c r="D956" s="1072">
        <v>63886.124499999998</v>
      </c>
      <c r="E956" s="1070"/>
      <c r="F956" s="1072"/>
      <c r="G956" s="1072"/>
      <c r="H956" s="1072"/>
      <c r="I956" s="1072"/>
      <c r="J956" s="1072"/>
      <c r="K956" s="1072"/>
      <c r="L956" s="1072"/>
      <c r="M956" s="1072"/>
      <c r="N956" s="1072"/>
      <c r="O956" s="1072"/>
      <c r="P956" s="1072"/>
      <c r="Q956" s="1072"/>
      <c r="R956" s="1072"/>
      <c r="S956" s="1072"/>
      <c r="T956" s="1072"/>
      <c r="U956" s="1074">
        <f t="shared" si="36"/>
        <v>84.105262517770186</v>
      </c>
      <c r="V956" s="1088"/>
    </row>
    <row r="957" spans="1:22" ht="25.5">
      <c r="A957" s="1070"/>
      <c r="B957" s="1071" t="s">
        <v>1954</v>
      </c>
      <c r="C957" s="1072">
        <v>66314.036074999996</v>
      </c>
      <c r="D957" s="1072">
        <v>58286.124499999998</v>
      </c>
      <c r="E957" s="1070"/>
      <c r="F957" s="1072"/>
      <c r="G957" s="1072"/>
      <c r="H957" s="1072"/>
      <c r="I957" s="1072"/>
      <c r="J957" s="1072"/>
      <c r="K957" s="1072"/>
      <c r="L957" s="1072"/>
      <c r="M957" s="1072"/>
      <c r="N957" s="1072"/>
      <c r="O957" s="1072"/>
      <c r="P957" s="1072"/>
      <c r="Q957" s="1072"/>
      <c r="R957" s="1072"/>
      <c r="S957" s="1072"/>
      <c r="T957" s="1072"/>
      <c r="U957" s="1074">
        <f t="shared" si="36"/>
        <v>87.894098971866867</v>
      </c>
      <c r="V957" s="1088"/>
    </row>
    <row r="958" spans="1:22">
      <c r="A958" s="1089" t="s">
        <v>570</v>
      </c>
      <c r="B958" s="1090" t="s">
        <v>1958</v>
      </c>
      <c r="C958" s="1079">
        <v>21329</v>
      </c>
      <c r="D958" s="1079">
        <v>20568.146000000001</v>
      </c>
      <c r="E958" s="1080"/>
      <c r="F958" s="1079"/>
      <c r="G958" s="1079"/>
      <c r="H958" s="1079"/>
      <c r="I958" s="1079"/>
      <c r="J958" s="1079"/>
      <c r="K958" s="1079"/>
      <c r="L958" s="1079"/>
      <c r="M958" s="1079"/>
      <c r="N958" s="1079"/>
      <c r="O958" s="1079"/>
      <c r="P958" s="1079"/>
      <c r="Q958" s="1079"/>
      <c r="R958" s="1079"/>
      <c r="S958" s="1079"/>
      <c r="T958" s="1079"/>
      <c r="U958" s="1081">
        <f t="shared" si="36"/>
        <v>96.432772281869759</v>
      </c>
      <c r="V958" s="1088"/>
    </row>
    <row r="959" spans="1:22">
      <c r="A959" s="1082" t="s">
        <v>411</v>
      </c>
      <c r="B959" s="1083" t="s">
        <v>4104</v>
      </c>
      <c r="C959" s="1084">
        <v>97</v>
      </c>
      <c r="D959" s="1084">
        <v>93</v>
      </c>
      <c r="E959" s="1087" t="s">
        <v>4858</v>
      </c>
      <c r="F959" s="1084">
        <v>93</v>
      </c>
      <c r="G959" s="1084"/>
      <c r="H959" s="1084"/>
      <c r="I959" s="1084"/>
      <c r="J959" s="1084"/>
      <c r="K959" s="1084"/>
      <c r="L959" s="1084"/>
      <c r="M959" s="1084"/>
      <c r="N959" s="1084"/>
      <c r="O959" s="1084"/>
      <c r="P959" s="1084"/>
      <c r="Q959" s="1084"/>
      <c r="R959" s="1084"/>
      <c r="S959" s="1084"/>
      <c r="T959" s="1084"/>
      <c r="U959" s="1086">
        <f t="shared" si="36"/>
        <v>95.876288659793815</v>
      </c>
      <c r="V959" s="1088">
        <f t="shared" ref="V959:V978" si="40">D959-F959-G959-H959-I959-J959-K959-L959-M959-N959-O959-R959-S959-T959</f>
        <v>0</v>
      </c>
    </row>
    <row r="960" spans="1:22">
      <c r="A960" s="1082" t="s">
        <v>411</v>
      </c>
      <c r="B960" s="1083" t="s">
        <v>4085</v>
      </c>
      <c r="C960" s="1084">
        <v>33</v>
      </c>
      <c r="D960" s="1084">
        <v>33</v>
      </c>
      <c r="E960" s="1087" t="s">
        <v>4859</v>
      </c>
      <c r="F960" s="1084">
        <v>33</v>
      </c>
      <c r="G960" s="1084"/>
      <c r="H960" s="1084"/>
      <c r="I960" s="1084"/>
      <c r="J960" s="1084"/>
      <c r="K960" s="1084"/>
      <c r="L960" s="1084"/>
      <c r="M960" s="1084"/>
      <c r="N960" s="1084"/>
      <c r="O960" s="1084"/>
      <c r="P960" s="1084"/>
      <c r="Q960" s="1084"/>
      <c r="R960" s="1084"/>
      <c r="S960" s="1084"/>
      <c r="T960" s="1084"/>
      <c r="U960" s="1086">
        <f t="shared" si="36"/>
        <v>100</v>
      </c>
      <c r="V960" s="1088">
        <f t="shared" si="40"/>
        <v>0</v>
      </c>
    </row>
    <row r="961" spans="1:22">
      <c r="A961" s="1082" t="s">
        <v>411</v>
      </c>
      <c r="B961" s="1083" t="s">
        <v>2271</v>
      </c>
      <c r="C961" s="1084">
        <v>125</v>
      </c>
      <c r="D961" s="1084">
        <v>107.241</v>
      </c>
      <c r="E961" s="1087" t="s">
        <v>4860</v>
      </c>
      <c r="F961" s="1084">
        <v>107.241</v>
      </c>
      <c r="G961" s="1084"/>
      <c r="H961" s="1084"/>
      <c r="I961" s="1084"/>
      <c r="J961" s="1084"/>
      <c r="K961" s="1084"/>
      <c r="L961" s="1084"/>
      <c r="M961" s="1084"/>
      <c r="N961" s="1084"/>
      <c r="O961" s="1084"/>
      <c r="P961" s="1084"/>
      <c r="Q961" s="1084"/>
      <c r="R961" s="1084"/>
      <c r="S961" s="1084"/>
      <c r="T961" s="1084"/>
      <c r="U961" s="1086">
        <f t="shared" si="36"/>
        <v>85.7928</v>
      </c>
      <c r="V961" s="1088">
        <f t="shared" si="40"/>
        <v>0</v>
      </c>
    </row>
    <row r="962" spans="1:22">
      <c r="A962" s="1082" t="s">
        <v>411</v>
      </c>
      <c r="B962" s="1083" t="s">
        <v>2424</v>
      </c>
      <c r="C962" s="1084">
        <v>0</v>
      </c>
      <c r="D962" s="1084">
        <v>0</v>
      </c>
      <c r="E962" s="1087" t="s">
        <v>4861</v>
      </c>
      <c r="F962" s="1084">
        <v>0</v>
      </c>
      <c r="G962" s="1084"/>
      <c r="H962" s="1084"/>
      <c r="I962" s="1084"/>
      <c r="J962" s="1084"/>
      <c r="K962" s="1084"/>
      <c r="L962" s="1084"/>
      <c r="M962" s="1084"/>
      <c r="N962" s="1084"/>
      <c r="O962" s="1084"/>
      <c r="P962" s="1084"/>
      <c r="Q962" s="1084"/>
      <c r="R962" s="1084"/>
      <c r="S962" s="1084"/>
      <c r="T962" s="1084"/>
      <c r="U962" s="1086" t="e">
        <f t="shared" si="36"/>
        <v>#DIV/0!</v>
      </c>
      <c r="V962" s="1088">
        <f t="shared" si="40"/>
        <v>0</v>
      </c>
    </row>
    <row r="963" spans="1:22" ht="25.5">
      <c r="A963" s="1082" t="s">
        <v>411</v>
      </c>
      <c r="B963" s="1083" t="s">
        <v>2272</v>
      </c>
      <c r="C963" s="1084">
        <v>782</v>
      </c>
      <c r="D963" s="1084">
        <v>782</v>
      </c>
      <c r="E963" s="1087" t="s">
        <v>4862</v>
      </c>
      <c r="F963" s="1084">
        <v>782</v>
      </c>
      <c r="G963" s="1084"/>
      <c r="H963" s="1084"/>
      <c r="I963" s="1084"/>
      <c r="J963" s="1084"/>
      <c r="K963" s="1084"/>
      <c r="L963" s="1084"/>
      <c r="M963" s="1084"/>
      <c r="N963" s="1084"/>
      <c r="O963" s="1084"/>
      <c r="P963" s="1084"/>
      <c r="Q963" s="1084"/>
      <c r="R963" s="1084"/>
      <c r="S963" s="1084"/>
      <c r="T963" s="1084"/>
      <c r="U963" s="1086">
        <f t="shared" si="36"/>
        <v>100</v>
      </c>
      <c r="V963" s="1088">
        <f t="shared" si="40"/>
        <v>0</v>
      </c>
    </row>
    <row r="964" spans="1:22">
      <c r="A964" s="1082" t="s">
        <v>411</v>
      </c>
      <c r="B964" s="1083" t="s">
        <v>2273</v>
      </c>
      <c r="C964" s="1084">
        <v>800</v>
      </c>
      <c r="D964" s="1084">
        <v>800</v>
      </c>
      <c r="E964" s="1087" t="s">
        <v>4863</v>
      </c>
      <c r="F964" s="1084">
        <v>800</v>
      </c>
      <c r="G964" s="1084"/>
      <c r="H964" s="1084"/>
      <c r="I964" s="1084"/>
      <c r="J964" s="1084"/>
      <c r="K964" s="1084"/>
      <c r="L964" s="1084"/>
      <c r="M964" s="1084"/>
      <c r="N964" s="1084"/>
      <c r="O964" s="1084"/>
      <c r="P964" s="1084"/>
      <c r="Q964" s="1084"/>
      <c r="R964" s="1084"/>
      <c r="S964" s="1084"/>
      <c r="T964" s="1084"/>
      <c r="U964" s="1086">
        <f t="shared" si="36"/>
        <v>100</v>
      </c>
      <c r="V964" s="1088">
        <f t="shared" si="40"/>
        <v>0</v>
      </c>
    </row>
    <row r="965" spans="1:22" ht="25.5">
      <c r="A965" s="1082" t="s">
        <v>411</v>
      </c>
      <c r="B965" s="1083" t="s">
        <v>2274</v>
      </c>
      <c r="C965" s="1084">
        <v>2394</v>
      </c>
      <c r="D965" s="1084">
        <v>2394</v>
      </c>
      <c r="E965" s="1087" t="s">
        <v>4864</v>
      </c>
      <c r="F965" s="1084">
        <v>2394</v>
      </c>
      <c r="G965" s="1084"/>
      <c r="H965" s="1084"/>
      <c r="I965" s="1084"/>
      <c r="J965" s="1084"/>
      <c r="K965" s="1084"/>
      <c r="L965" s="1084"/>
      <c r="M965" s="1084"/>
      <c r="N965" s="1084"/>
      <c r="O965" s="1084"/>
      <c r="P965" s="1084"/>
      <c r="Q965" s="1084"/>
      <c r="R965" s="1084"/>
      <c r="S965" s="1084"/>
      <c r="T965" s="1084"/>
      <c r="U965" s="1086">
        <f t="shared" si="36"/>
        <v>100</v>
      </c>
      <c r="V965" s="1088">
        <f t="shared" si="40"/>
        <v>0</v>
      </c>
    </row>
    <row r="966" spans="1:22">
      <c r="A966" s="1082" t="s">
        <v>411</v>
      </c>
      <c r="B966" s="1083" t="s">
        <v>2275</v>
      </c>
      <c r="C966" s="1084">
        <v>1475</v>
      </c>
      <c r="D966" s="1084">
        <v>1475</v>
      </c>
      <c r="E966" s="1087" t="s">
        <v>4865</v>
      </c>
      <c r="F966" s="1084">
        <v>1475</v>
      </c>
      <c r="G966" s="1084"/>
      <c r="H966" s="1084"/>
      <c r="I966" s="1084"/>
      <c r="J966" s="1084"/>
      <c r="K966" s="1084"/>
      <c r="L966" s="1084"/>
      <c r="M966" s="1084"/>
      <c r="N966" s="1084"/>
      <c r="O966" s="1084"/>
      <c r="P966" s="1084"/>
      <c r="Q966" s="1084"/>
      <c r="R966" s="1084"/>
      <c r="S966" s="1084"/>
      <c r="T966" s="1084"/>
      <c r="U966" s="1086">
        <f t="shared" si="36"/>
        <v>100</v>
      </c>
      <c r="V966" s="1088">
        <f t="shared" si="40"/>
        <v>0</v>
      </c>
    </row>
    <row r="967" spans="1:22">
      <c r="A967" s="1082" t="s">
        <v>411</v>
      </c>
      <c r="B967" s="1083" t="s">
        <v>2276</v>
      </c>
      <c r="C967" s="1084">
        <v>866</v>
      </c>
      <c r="D967" s="1084">
        <v>866</v>
      </c>
      <c r="E967" s="1087" t="s">
        <v>4866</v>
      </c>
      <c r="F967" s="1084">
        <v>866</v>
      </c>
      <c r="G967" s="1084"/>
      <c r="H967" s="1084"/>
      <c r="I967" s="1084"/>
      <c r="J967" s="1084"/>
      <c r="K967" s="1084"/>
      <c r="L967" s="1084"/>
      <c r="M967" s="1084"/>
      <c r="N967" s="1084"/>
      <c r="O967" s="1084"/>
      <c r="P967" s="1084"/>
      <c r="Q967" s="1084"/>
      <c r="R967" s="1084"/>
      <c r="S967" s="1084"/>
      <c r="T967" s="1084"/>
      <c r="U967" s="1086">
        <f t="shared" si="36"/>
        <v>100</v>
      </c>
      <c r="V967" s="1088">
        <f t="shared" si="40"/>
        <v>0</v>
      </c>
    </row>
    <row r="968" spans="1:22">
      <c r="A968" s="1082" t="s">
        <v>411</v>
      </c>
      <c r="B968" s="1083" t="s">
        <v>2277</v>
      </c>
      <c r="C968" s="1084">
        <v>1100</v>
      </c>
      <c r="D968" s="1084">
        <v>1100</v>
      </c>
      <c r="E968" s="1087" t="s">
        <v>4867</v>
      </c>
      <c r="F968" s="1084">
        <v>1100</v>
      </c>
      <c r="G968" s="1084"/>
      <c r="H968" s="1084"/>
      <c r="I968" s="1084"/>
      <c r="J968" s="1084"/>
      <c r="K968" s="1084"/>
      <c r="L968" s="1084"/>
      <c r="M968" s="1084"/>
      <c r="N968" s="1084"/>
      <c r="O968" s="1084"/>
      <c r="P968" s="1084"/>
      <c r="Q968" s="1084"/>
      <c r="R968" s="1084"/>
      <c r="S968" s="1084"/>
      <c r="T968" s="1084"/>
      <c r="U968" s="1086">
        <f t="shared" si="36"/>
        <v>100</v>
      </c>
      <c r="V968" s="1088">
        <f t="shared" si="40"/>
        <v>0</v>
      </c>
    </row>
    <row r="969" spans="1:22">
      <c r="A969" s="1082" t="s">
        <v>411</v>
      </c>
      <c r="B969" s="1083" t="s">
        <v>2278</v>
      </c>
      <c r="C969" s="1084">
        <v>1334</v>
      </c>
      <c r="D969" s="1084">
        <v>1334</v>
      </c>
      <c r="E969" s="1087" t="s">
        <v>4868</v>
      </c>
      <c r="F969" s="1084">
        <v>1334</v>
      </c>
      <c r="G969" s="1084"/>
      <c r="H969" s="1084"/>
      <c r="I969" s="1084"/>
      <c r="J969" s="1084"/>
      <c r="K969" s="1084"/>
      <c r="L969" s="1084"/>
      <c r="M969" s="1084"/>
      <c r="N969" s="1084"/>
      <c r="O969" s="1084"/>
      <c r="P969" s="1084"/>
      <c r="Q969" s="1084"/>
      <c r="R969" s="1084"/>
      <c r="S969" s="1084"/>
      <c r="T969" s="1084"/>
      <c r="U969" s="1086">
        <f t="shared" si="36"/>
        <v>100</v>
      </c>
      <c r="V969" s="1088">
        <f t="shared" si="40"/>
        <v>0</v>
      </c>
    </row>
    <row r="970" spans="1:22">
      <c r="A970" s="1082" t="s">
        <v>411</v>
      </c>
      <c r="B970" s="1083" t="s">
        <v>2279</v>
      </c>
      <c r="C970" s="1084">
        <v>1237</v>
      </c>
      <c r="D970" s="1084">
        <v>1236.777</v>
      </c>
      <c r="E970" s="1087" t="s">
        <v>4869</v>
      </c>
      <c r="F970" s="1084">
        <v>1236.777</v>
      </c>
      <c r="G970" s="1084"/>
      <c r="H970" s="1084"/>
      <c r="I970" s="1084"/>
      <c r="J970" s="1084"/>
      <c r="K970" s="1084"/>
      <c r="L970" s="1084"/>
      <c r="M970" s="1084"/>
      <c r="N970" s="1084"/>
      <c r="O970" s="1084"/>
      <c r="P970" s="1084"/>
      <c r="Q970" s="1084"/>
      <c r="R970" s="1084"/>
      <c r="S970" s="1084"/>
      <c r="T970" s="1084"/>
      <c r="U970" s="1086">
        <f t="shared" ref="U970:U1033" si="41">D970/C970*100</f>
        <v>99.981972514147131</v>
      </c>
      <c r="V970" s="1088">
        <f t="shared" si="40"/>
        <v>0</v>
      </c>
    </row>
    <row r="971" spans="1:22">
      <c r="A971" s="1082" t="s">
        <v>411</v>
      </c>
      <c r="B971" s="1083" t="s">
        <v>2293</v>
      </c>
      <c r="C971" s="1084">
        <v>1610</v>
      </c>
      <c r="D971" s="1084">
        <v>1472.45</v>
      </c>
      <c r="E971" s="1087" t="s">
        <v>4870</v>
      </c>
      <c r="F971" s="1084">
        <v>1472.45</v>
      </c>
      <c r="G971" s="1084"/>
      <c r="H971" s="1084"/>
      <c r="I971" s="1084"/>
      <c r="J971" s="1084"/>
      <c r="K971" s="1084"/>
      <c r="L971" s="1084"/>
      <c r="M971" s="1084"/>
      <c r="N971" s="1084"/>
      <c r="O971" s="1084"/>
      <c r="P971" s="1084"/>
      <c r="Q971" s="1084"/>
      <c r="R971" s="1084"/>
      <c r="S971" s="1084"/>
      <c r="T971" s="1084"/>
      <c r="U971" s="1086">
        <f t="shared" si="41"/>
        <v>91.456521739130437</v>
      </c>
      <c r="V971" s="1088">
        <f t="shared" si="40"/>
        <v>0</v>
      </c>
    </row>
    <row r="972" spans="1:22" ht="25.5">
      <c r="A972" s="1082" t="s">
        <v>411</v>
      </c>
      <c r="B972" s="1083" t="s">
        <v>2294</v>
      </c>
      <c r="C972" s="1084">
        <v>1070</v>
      </c>
      <c r="D972" s="1084">
        <v>1046.9449999999999</v>
      </c>
      <c r="E972" s="1087" t="s">
        <v>4871</v>
      </c>
      <c r="F972" s="1084">
        <v>1046.9449999999999</v>
      </c>
      <c r="G972" s="1084"/>
      <c r="H972" s="1084"/>
      <c r="I972" s="1084"/>
      <c r="J972" s="1084"/>
      <c r="K972" s="1084"/>
      <c r="L972" s="1084"/>
      <c r="M972" s="1084"/>
      <c r="N972" s="1084"/>
      <c r="O972" s="1084"/>
      <c r="P972" s="1084"/>
      <c r="Q972" s="1084"/>
      <c r="R972" s="1084"/>
      <c r="S972" s="1084"/>
      <c r="T972" s="1084"/>
      <c r="U972" s="1086">
        <f t="shared" si="41"/>
        <v>97.845327102803736</v>
      </c>
      <c r="V972" s="1088">
        <f t="shared" si="40"/>
        <v>0</v>
      </c>
    </row>
    <row r="973" spans="1:22">
      <c r="A973" s="1082" t="s">
        <v>411</v>
      </c>
      <c r="B973" s="1083" t="s">
        <v>2270</v>
      </c>
      <c r="C973" s="1084">
        <v>1324</v>
      </c>
      <c r="D973" s="1084">
        <v>1324</v>
      </c>
      <c r="E973" s="1087" t="s">
        <v>4872</v>
      </c>
      <c r="F973" s="1084">
        <v>1324</v>
      </c>
      <c r="G973" s="1084"/>
      <c r="H973" s="1084"/>
      <c r="I973" s="1084"/>
      <c r="J973" s="1084"/>
      <c r="K973" s="1084"/>
      <c r="L973" s="1084"/>
      <c r="M973" s="1084"/>
      <c r="N973" s="1084"/>
      <c r="O973" s="1084"/>
      <c r="P973" s="1084"/>
      <c r="Q973" s="1084"/>
      <c r="R973" s="1084"/>
      <c r="S973" s="1084"/>
      <c r="T973" s="1084"/>
      <c r="U973" s="1086">
        <f t="shared" si="41"/>
        <v>100</v>
      </c>
      <c r="V973" s="1088">
        <f t="shared" si="40"/>
        <v>0</v>
      </c>
    </row>
    <row r="974" spans="1:22" ht="25.5">
      <c r="A974" s="1082" t="s">
        <v>411</v>
      </c>
      <c r="B974" s="1083" t="s">
        <v>2280</v>
      </c>
      <c r="C974" s="1084">
        <v>2870</v>
      </c>
      <c r="D974" s="1084">
        <v>2823.616</v>
      </c>
      <c r="E974" s="1087" t="s">
        <v>4873</v>
      </c>
      <c r="F974" s="1084">
        <v>2823.616</v>
      </c>
      <c r="G974" s="1084"/>
      <c r="H974" s="1084"/>
      <c r="I974" s="1084"/>
      <c r="J974" s="1084"/>
      <c r="K974" s="1084"/>
      <c r="L974" s="1084"/>
      <c r="M974" s="1084"/>
      <c r="N974" s="1084"/>
      <c r="O974" s="1084"/>
      <c r="P974" s="1084"/>
      <c r="Q974" s="1084"/>
      <c r="R974" s="1084"/>
      <c r="S974" s="1084"/>
      <c r="T974" s="1084"/>
      <c r="U974" s="1086">
        <f t="shared" si="41"/>
        <v>98.383832752613245</v>
      </c>
      <c r="V974" s="1088">
        <f t="shared" si="40"/>
        <v>0</v>
      </c>
    </row>
    <row r="975" spans="1:22">
      <c r="A975" s="1082" t="s">
        <v>411</v>
      </c>
      <c r="B975" s="1083" t="s">
        <v>2281</v>
      </c>
      <c r="C975" s="1084">
        <v>1215</v>
      </c>
      <c r="D975" s="1084">
        <v>1215</v>
      </c>
      <c r="E975" s="1087" t="s">
        <v>4874</v>
      </c>
      <c r="F975" s="1084">
        <v>1215</v>
      </c>
      <c r="G975" s="1084"/>
      <c r="H975" s="1084"/>
      <c r="I975" s="1084"/>
      <c r="J975" s="1084"/>
      <c r="K975" s="1084"/>
      <c r="L975" s="1084"/>
      <c r="M975" s="1084"/>
      <c r="N975" s="1084"/>
      <c r="O975" s="1084"/>
      <c r="P975" s="1084"/>
      <c r="Q975" s="1084"/>
      <c r="R975" s="1084"/>
      <c r="S975" s="1084"/>
      <c r="T975" s="1084"/>
      <c r="U975" s="1086">
        <f t="shared" si="41"/>
        <v>100</v>
      </c>
      <c r="V975" s="1088">
        <f t="shared" si="40"/>
        <v>0</v>
      </c>
    </row>
    <row r="976" spans="1:22">
      <c r="A976" s="1082" t="s">
        <v>411</v>
      </c>
      <c r="B976" s="1083" t="s">
        <v>2282</v>
      </c>
      <c r="C976" s="1084">
        <v>987</v>
      </c>
      <c r="D976" s="1084">
        <v>987</v>
      </c>
      <c r="E976" s="1087" t="s">
        <v>4875</v>
      </c>
      <c r="F976" s="1084">
        <v>987</v>
      </c>
      <c r="G976" s="1084"/>
      <c r="H976" s="1084"/>
      <c r="I976" s="1084"/>
      <c r="J976" s="1084"/>
      <c r="K976" s="1084"/>
      <c r="L976" s="1084"/>
      <c r="M976" s="1084"/>
      <c r="N976" s="1084"/>
      <c r="O976" s="1084"/>
      <c r="P976" s="1084"/>
      <c r="Q976" s="1084"/>
      <c r="R976" s="1084"/>
      <c r="S976" s="1084"/>
      <c r="T976" s="1084"/>
      <c r="U976" s="1086">
        <f t="shared" si="41"/>
        <v>100</v>
      </c>
      <c r="V976" s="1088">
        <f t="shared" si="40"/>
        <v>0</v>
      </c>
    </row>
    <row r="977" spans="1:22">
      <c r="A977" s="1082" t="s">
        <v>411</v>
      </c>
      <c r="B977" s="1083" t="s">
        <v>2283</v>
      </c>
      <c r="C977" s="1084">
        <v>810</v>
      </c>
      <c r="D977" s="1084">
        <v>810</v>
      </c>
      <c r="E977" s="1087" t="s">
        <v>4876</v>
      </c>
      <c r="F977" s="1084">
        <v>810</v>
      </c>
      <c r="G977" s="1084"/>
      <c r="H977" s="1084"/>
      <c r="I977" s="1084"/>
      <c r="J977" s="1084"/>
      <c r="K977" s="1084"/>
      <c r="L977" s="1084"/>
      <c r="M977" s="1084"/>
      <c r="N977" s="1084"/>
      <c r="O977" s="1084"/>
      <c r="P977" s="1084"/>
      <c r="Q977" s="1084"/>
      <c r="R977" s="1084"/>
      <c r="S977" s="1084"/>
      <c r="T977" s="1084"/>
      <c r="U977" s="1086">
        <f t="shared" si="41"/>
        <v>100</v>
      </c>
      <c r="V977" s="1088">
        <f t="shared" si="40"/>
        <v>0</v>
      </c>
    </row>
    <row r="978" spans="1:22" ht="25.5">
      <c r="A978" s="1082" t="s">
        <v>411</v>
      </c>
      <c r="B978" s="1083" t="s">
        <v>4165</v>
      </c>
      <c r="C978" s="1084">
        <v>1200</v>
      </c>
      <c r="D978" s="1084">
        <v>668.11699999999996</v>
      </c>
      <c r="E978" s="1087" t="s">
        <v>4877</v>
      </c>
      <c r="F978" s="1084">
        <v>668.11699999999996</v>
      </c>
      <c r="G978" s="1084"/>
      <c r="H978" s="1084"/>
      <c r="I978" s="1084"/>
      <c r="J978" s="1084"/>
      <c r="K978" s="1084"/>
      <c r="L978" s="1084"/>
      <c r="M978" s="1084"/>
      <c r="N978" s="1084"/>
      <c r="O978" s="1084"/>
      <c r="P978" s="1084"/>
      <c r="Q978" s="1084"/>
      <c r="R978" s="1084"/>
      <c r="S978" s="1084"/>
      <c r="T978" s="1084"/>
      <c r="U978" s="1086">
        <f t="shared" si="41"/>
        <v>55.676416666666661</v>
      </c>
      <c r="V978" s="1088">
        <f t="shared" si="40"/>
        <v>0</v>
      </c>
    </row>
    <row r="979" spans="1:22">
      <c r="A979" s="1089" t="s">
        <v>276</v>
      </c>
      <c r="B979" s="1090" t="s">
        <v>1966</v>
      </c>
      <c r="C979" s="1079">
        <v>44485.036075000004</v>
      </c>
      <c r="D979" s="1079">
        <v>37217.978499999997</v>
      </c>
      <c r="E979" s="1080"/>
      <c r="F979" s="1079"/>
      <c r="G979" s="1079"/>
      <c r="H979" s="1079"/>
      <c r="I979" s="1079"/>
      <c r="J979" s="1079"/>
      <c r="K979" s="1079"/>
      <c r="L979" s="1079"/>
      <c r="M979" s="1079"/>
      <c r="N979" s="1079"/>
      <c r="O979" s="1079"/>
      <c r="P979" s="1079"/>
      <c r="Q979" s="1079"/>
      <c r="R979" s="1079"/>
      <c r="S979" s="1079"/>
      <c r="T979" s="1079"/>
      <c r="U979" s="1081">
        <f t="shared" si="41"/>
        <v>83.664040279189535</v>
      </c>
      <c r="V979" s="1088"/>
    </row>
    <row r="980" spans="1:22" ht="25.5">
      <c r="A980" s="1082" t="s">
        <v>411</v>
      </c>
      <c r="B980" s="1083" t="s">
        <v>4100</v>
      </c>
      <c r="C980" s="1084">
        <v>82</v>
      </c>
      <c r="D980" s="1084">
        <v>65.116</v>
      </c>
      <c r="E980" s="1087" t="s">
        <v>4878</v>
      </c>
      <c r="F980" s="1084"/>
      <c r="G980" s="1084"/>
      <c r="H980" s="1084"/>
      <c r="I980" s="1084"/>
      <c r="J980" s="1084"/>
      <c r="K980" s="1084"/>
      <c r="L980" s="1084"/>
      <c r="M980" s="1084"/>
      <c r="N980" s="1084"/>
      <c r="O980" s="1084">
        <v>65.116</v>
      </c>
      <c r="P980" s="1084"/>
      <c r="Q980" s="1084">
        <v>65.116</v>
      </c>
      <c r="R980" s="1084"/>
      <c r="S980" s="1084"/>
      <c r="T980" s="1084"/>
      <c r="U980" s="1086">
        <f t="shared" si="41"/>
        <v>79.409756097560972</v>
      </c>
      <c r="V980" s="1088">
        <f t="shared" ref="V980:V1005" si="42">D980--F980-G980-H980-I980-J980-K980-L980-M980-N980-O980-R980-S980-T980</f>
        <v>0</v>
      </c>
    </row>
    <row r="981" spans="1:22">
      <c r="A981" s="1082" t="s">
        <v>411</v>
      </c>
      <c r="B981" s="1083" t="s">
        <v>4023</v>
      </c>
      <c r="C981" s="1084">
        <v>45</v>
      </c>
      <c r="D981" s="1084">
        <v>45</v>
      </c>
      <c r="E981" s="1087" t="s">
        <v>4879</v>
      </c>
      <c r="F981" s="1084"/>
      <c r="G981" s="1084"/>
      <c r="H981" s="1084"/>
      <c r="I981" s="1084"/>
      <c r="J981" s="1084"/>
      <c r="K981" s="1084"/>
      <c r="L981" s="1084"/>
      <c r="M981" s="1084"/>
      <c r="N981" s="1084"/>
      <c r="O981" s="1084">
        <v>45</v>
      </c>
      <c r="P981" s="1084">
        <v>45</v>
      </c>
      <c r="Q981" s="1084"/>
      <c r="R981" s="1084"/>
      <c r="S981" s="1084"/>
      <c r="T981" s="1084"/>
      <c r="U981" s="1086">
        <f t="shared" si="41"/>
        <v>100</v>
      </c>
      <c r="V981" s="1088">
        <f t="shared" si="42"/>
        <v>0</v>
      </c>
    </row>
    <row r="982" spans="1:22">
      <c r="A982" s="1082" t="s">
        <v>411</v>
      </c>
      <c r="B982" s="1083" t="s">
        <v>4019</v>
      </c>
      <c r="C982" s="1084">
        <v>100.598</v>
      </c>
      <c r="D982" s="1084">
        <v>100.598</v>
      </c>
      <c r="E982" s="1087" t="s">
        <v>4880</v>
      </c>
      <c r="F982" s="1084"/>
      <c r="G982" s="1084"/>
      <c r="H982" s="1084"/>
      <c r="I982" s="1084"/>
      <c r="J982" s="1084"/>
      <c r="K982" s="1084"/>
      <c r="L982" s="1084"/>
      <c r="M982" s="1084"/>
      <c r="N982" s="1084"/>
      <c r="O982" s="1084">
        <v>100.598</v>
      </c>
      <c r="P982" s="1084">
        <v>100.598</v>
      </c>
      <c r="Q982" s="1084"/>
      <c r="R982" s="1084"/>
      <c r="S982" s="1084"/>
      <c r="T982" s="1084"/>
      <c r="U982" s="1086">
        <f t="shared" si="41"/>
        <v>100</v>
      </c>
      <c r="V982" s="1088">
        <f t="shared" si="42"/>
        <v>0</v>
      </c>
    </row>
    <row r="983" spans="1:22">
      <c r="A983" s="1082" t="s">
        <v>411</v>
      </c>
      <c r="B983" s="1083" t="s">
        <v>4101</v>
      </c>
      <c r="C983" s="1084">
        <v>82</v>
      </c>
      <c r="D983" s="1084">
        <v>77.575999999999993</v>
      </c>
      <c r="E983" s="1087" t="s">
        <v>4881</v>
      </c>
      <c r="F983" s="1084"/>
      <c r="G983" s="1084"/>
      <c r="H983" s="1084"/>
      <c r="I983" s="1084"/>
      <c r="J983" s="1084"/>
      <c r="K983" s="1084"/>
      <c r="L983" s="1084"/>
      <c r="M983" s="1084"/>
      <c r="N983" s="1084"/>
      <c r="O983" s="1084">
        <v>77.575999999999993</v>
      </c>
      <c r="P983" s="1084">
        <v>77.575999999999993</v>
      </c>
      <c r="Q983" s="1084"/>
      <c r="R983" s="1084"/>
      <c r="S983" s="1084"/>
      <c r="T983" s="1084"/>
      <c r="U983" s="1086">
        <f t="shared" si="41"/>
        <v>94.604878048780478</v>
      </c>
      <c r="V983" s="1088">
        <f t="shared" si="42"/>
        <v>0</v>
      </c>
    </row>
    <row r="984" spans="1:22">
      <c r="A984" s="1082" t="s">
        <v>411</v>
      </c>
      <c r="B984" s="1083" t="s">
        <v>4021</v>
      </c>
      <c r="C984" s="1084">
        <v>50</v>
      </c>
      <c r="D984" s="1084">
        <v>50</v>
      </c>
      <c r="E984" s="1087" t="s">
        <v>4879</v>
      </c>
      <c r="F984" s="1084"/>
      <c r="G984" s="1084"/>
      <c r="H984" s="1084"/>
      <c r="I984" s="1084"/>
      <c r="J984" s="1084"/>
      <c r="K984" s="1084"/>
      <c r="L984" s="1084"/>
      <c r="M984" s="1084"/>
      <c r="N984" s="1084"/>
      <c r="O984" s="1084">
        <v>50</v>
      </c>
      <c r="P984" s="1084">
        <v>50</v>
      </c>
      <c r="Q984" s="1084"/>
      <c r="R984" s="1084"/>
      <c r="S984" s="1084"/>
      <c r="T984" s="1084"/>
      <c r="U984" s="1086">
        <f t="shared" si="41"/>
        <v>100</v>
      </c>
      <c r="V984" s="1088">
        <f t="shared" si="42"/>
        <v>0</v>
      </c>
    </row>
    <row r="985" spans="1:22">
      <c r="A985" s="1082" t="s">
        <v>411</v>
      </c>
      <c r="B985" s="1083" t="s">
        <v>4048</v>
      </c>
      <c r="C985" s="1084">
        <v>500</v>
      </c>
      <c r="D985" s="1084">
        <v>418.29</v>
      </c>
      <c r="E985" s="1087" t="s">
        <v>4882</v>
      </c>
      <c r="F985" s="1084"/>
      <c r="G985" s="1084"/>
      <c r="H985" s="1084"/>
      <c r="I985" s="1084"/>
      <c r="J985" s="1084"/>
      <c r="K985" s="1084"/>
      <c r="L985" s="1084"/>
      <c r="M985" s="1084"/>
      <c r="N985" s="1084"/>
      <c r="O985" s="1084">
        <v>418.29</v>
      </c>
      <c r="P985" s="1084"/>
      <c r="Q985" s="1084">
        <v>418.29</v>
      </c>
      <c r="R985" s="1084"/>
      <c r="S985" s="1084"/>
      <c r="T985" s="1084"/>
      <c r="U985" s="1086">
        <f t="shared" si="41"/>
        <v>83.658000000000001</v>
      </c>
      <c r="V985" s="1088">
        <f t="shared" si="42"/>
        <v>0</v>
      </c>
    </row>
    <row r="986" spans="1:22">
      <c r="A986" s="1082" t="s">
        <v>411</v>
      </c>
      <c r="B986" s="1083" t="s">
        <v>4017</v>
      </c>
      <c r="C986" s="1084">
        <v>240.06</v>
      </c>
      <c r="D986" s="1084">
        <v>83.89</v>
      </c>
      <c r="E986" s="1087" t="s">
        <v>4883</v>
      </c>
      <c r="F986" s="1084"/>
      <c r="G986" s="1084"/>
      <c r="H986" s="1084"/>
      <c r="I986" s="1084"/>
      <c r="J986" s="1084"/>
      <c r="K986" s="1084"/>
      <c r="L986" s="1084"/>
      <c r="M986" s="1084"/>
      <c r="N986" s="1084"/>
      <c r="O986" s="1084">
        <v>83.89</v>
      </c>
      <c r="P986" s="1084">
        <v>83.89</v>
      </c>
      <c r="Q986" s="1084"/>
      <c r="R986" s="1084"/>
      <c r="S986" s="1084"/>
      <c r="T986" s="1084"/>
      <c r="U986" s="1086">
        <f t="shared" si="41"/>
        <v>34.945430309089396</v>
      </c>
      <c r="V986" s="1088">
        <f t="shared" si="42"/>
        <v>0</v>
      </c>
    </row>
    <row r="987" spans="1:22">
      <c r="A987" s="1082" t="s">
        <v>411</v>
      </c>
      <c r="B987" s="1083" t="s">
        <v>4118</v>
      </c>
      <c r="C987" s="1084">
        <v>500</v>
      </c>
      <c r="D987" s="1084">
        <v>500</v>
      </c>
      <c r="E987" s="1087" t="s">
        <v>4884</v>
      </c>
      <c r="F987" s="1084"/>
      <c r="G987" s="1084"/>
      <c r="H987" s="1084"/>
      <c r="I987" s="1084"/>
      <c r="J987" s="1084"/>
      <c r="K987" s="1084"/>
      <c r="L987" s="1084"/>
      <c r="M987" s="1084"/>
      <c r="N987" s="1084"/>
      <c r="O987" s="1084">
        <v>500</v>
      </c>
      <c r="P987" s="1084">
        <v>500</v>
      </c>
      <c r="Q987" s="1084"/>
      <c r="R987" s="1084"/>
      <c r="S987" s="1084"/>
      <c r="T987" s="1084"/>
      <c r="U987" s="1086">
        <f t="shared" si="41"/>
        <v>100</v>
      </c>
      <c r="V987" s="1088">
        <f t="shared" si="42"/>
        <v>0</v>
      </c>
    </row>
    <row r="988" spans="1:22">
      <c r="A988" s="1082" t="s">
        <v>411</v>
      </c>
      <c r="B988" s="1083" t="s">
        <v>4022</v>
      </c>
      <c r="C988" s="1084">
        <v>150</v>
      </c>
      <c r="D988" s="1084">
        <v>150</v>
      </c>
      <c r="E988" s="1087" t="s">
        <v>4885</v>
      </c>
      <c r="F988" s="1084"/>
      <c r="G988" s="1084"/>
      <c r="H988" s="1084"/>
      <c r="I988" s="1084"/>
      <c r="J988" s="1084"/>
      <c r="K988" s="1084"/>
      <c r="L988" s="1084"/>
      <c r="M988" s="1084"/>
      <c r="N988" s="1084"/>
      <c r="O988" s="1084">
        <v>150</v>
      </c>
      <c r="P988" s="1084"/>
      <c r="Q988" s="1084">
        <v>150</v>
      </c>
      <c r="R988" s="1084"/>
      <c r="S988" s="1084"/>
      <c r="T988" s="1084"/>
      <c r="U988" s="1086">
        <f t="shared" si="41"/>
        <v>100</v>
      </c>
      <c r="V988" s="1088">
        <f t="shared" si="42"/>
        <v>0</v>
      </c>
    </row>
    <row r="989" spans="1:22">
      <c r="A989" s="1082" t="s">
        <v>411</v>
      </c>
      <c r="B989" s="1083" t="s">
        <v>2284</v>
      </c>
      <c r="C989" s="1084">
        <v>494</v>
      </c>
      <c r="D989" s="1084">
        <v>494</v>
      </c>
      <c r="E989" s="1087" t="s">
        <v>4886</v>
      </c>
      <c r="F989" s="1084"/>
      <c r="G989" s="1084"/>
      <c r="H989" s="1084"/>
      <c r="I989" s="1084"/>
      <c r="J989" s="1084"/>
      <c r="K989" s="1084"/>
      <c r="L989" s="1084"/>
      <c r="M989" s="1084"/>
      <c r="N989" s="1084"/>
      <c r="O989" s="1084">
        <v>494</v>
      </c>
      <c r="P989" s="1084">
        <v>494</v>
      </c>
      <c r="Q989" s="1084"/>
      <c r="R989" s="1084"/>
      <c r="S989" s="1084"/>
      <c r="T989" s="1084"/>
      <c r="U989" s="1086">
        <f t="shared" si="41"/>
        <v>100</v>
      </c>
      <c r="V989" s="1088">
        <f t="shared" si="42"/>
        <v>0</v>
      </c>
    </row>
    <row r="990" spans="1:22">
      <c r="A990" s="1082" t="s">
        <v>411</v>
      </c>
      <c r="B990" s="1083" t="s">
        <v>4040</v>
      </c>
      <c r="C990" s="1084">
        <v>170</v>
      </c>
      <c r="D990" s="1084">
        <v>170</v>
      </c>
      <c r="E990" s="1087" t="s">
        <v>4887</v>
      </c>
      <c r="F990" s="1084"/>
      <c r="G990" s="1084"/>
      <c r="H990" s="1084"/>
      <c r="I990" s="1084"/>
      <c r="J990" s="1084"/>
      <c r="K990" s="1084"/>
      <c r="L990" s="1084"/>
      <c r="M990" s="1084"/>
      <c r="N990" s="1084"/>
      <c r="O990" s="1084">
        <v>170</v>
      </c>
      <c r="P990" s="1084">
        <v>170</v>
      </c>
      <c r="Q990" s="1084"/>
      <c r="R990" s="1084"/>
      <c r="S990" s="1084"/>
      <c r="T990" s="1084"/>
      <c r="U990" s="1086">
        <f t="shared" si="41"/>
        <v>100</v>
      </c>
      <c r="V990" s="1088">
        <f t="shared" si="42"/>
        <v>0</v>
      </c>
    </row>
    <row r="991" spans="1:22">
      <c r="A991" s="1082" t="s">
        <v>411</v>
      </c>
      <c r="B991" s="1083" t="s">
        <v>4112</v>
      </c>
      <c r="C991" s="1084">
        <v>253</v>
      </c>
      <c r="D991" s="1084">
        <v>239.19200000000001</v>
      </c>
      <c r="E991" s="1087" t="s">
        <v>4888</v>
      </c>
      <c r="F991" s="1084"/>
      <c r="G991" s="1084"/>
      <c r="H991" s="1084"/>
      <c r="I991" s="1084"/>
      <c r="J991" s="1084"/>
      <c r="K991" s="1084"/>
      <c r="L991" s="1084"/>
      <c r="M991" s="1084"/>
      <c r="N991" s="1084"/>
      <c r="O991" s="1084">
        <v>239.19200000000001</v>
      </c>
      <c r="P991" s="1084">
        <v>239.19200000000001</v>
      </c>
      <c r="Q991" s="1084"/>
      <c r="R991" s="1084"/>
      <c r="S991" s="1084"/>
      <c r="T991" s="1084"/>
      <c r="U991" s="1086">
        <f t="shared" si="41"/>
        <v>94.542292490118584</v>
      </c>
      <c r="V991" s="1088">
        <f t="shared" si="42"/>
        <v>0</v>
      </c>
    </row>
    <row r="992" spans="1:22" ht="25.5">
      <c r="A992" s="1082" t="s">
        <v>411</v>
      </c>
      <c r="B992" s="1083" t="s">
        <v>4056</v>
      </c>
      <c r="C992" s="1084">
        <v>2456</v>
      </c>
      <c r="D992" s="1084">
        <v>2203.6239999999998</v>
      </c>
      <c r="E992" s="1087" t="s">
        <v>4889</v>
      </c>
      <c r="F992" s="1084"/>
      <c r="G992" s="1084"/>
      <c r="H992" s="1084"/>
      <c r="I992" s="1084"/>
      <c r="J992" s="1084"/>
      <c r="K992" s="1084"/>
      <c r="L992" s="1084"/>
      <c r="M992" s="1084"/>
      <c r="N992" s="1084"/>
      <c r="O992" s="1084">
        <v>2203.6239999999998</v>
      </c>
      <c r="P992" s="1084">
        <v>2203.6239999999998</v>
      </c>
      <c r="Q992" s="1084"/>
      <c r="R992" s="1084"/>
      <c r="S992" s="1084"/>
      <c r="T992" s="1084"/>
      <c r="U992" s="1086">
        <f t="shared" si="41"/>
        <v>89.724104234527687</v>
      </c>
      <c r="V992" s="1088">
        <f t="shared" si="42"/>
        <v>0</v>
      </c>
    </row>
    <row r="993" spans="1:22">
      <c r="A993" s="1082" t="s">
        <v>411</v>
      </c>
      <c r="B993" s="1083" t="s">
        <v>2291</v>
      </c>
      <c r="C993" s="1084">
        <v>3000</v>
      </c>
      <c r="D993" s="1084">
        <v>1365.8689999999999</v>
      </c>
      <c r="E993" s="1087" t="s">
        <v>4890</v>
      </c>
      <c r="F993" s="1084"/>
      <c r="G993" s="1084"/>
      <c r="H993" s="1084"/>
      <c r="I993" s="1084"/>
      <c r="J993" s="1084"/>
      <c r="K993" s="1084"/>
      <c r="L993" s="1084"/>
      <c r="M993" s="1084"/>
      <c r="N993" s="1084"/>
      <c r="O993" s="1084">
        <v>1365.8689999999999</v>
      </c>
      <c r="P993" s="1084">
        <v>1365.8689999999999</v>
      </c>
      <c r="Q993" s="1084"/>
      <c r="R993" s="1084"/>
      <c r="S993" s="1084"/>
      <c r="T993" s="1084"/>
      <c r="U993" s="1086">
        <f t="shared" si="41"/>
        <v>45.528966666666662</v>
      </c>
      <c r="V993" s="1088">
        <f t="shared" si="42"/>
        <v>0</v>
      </c>
    </row>
    <row r="994" spans="1:22">
      <c r="A994" s="1082" t="s">
        <v>411</v>
      </c>
      <c r="B994" s="1083" t="s">
        <v>4097</v>
      </c>
      <c r="C994" s="1084">
        <v>68</v>
      </c>
      <c r="D994" s="1084">
        <v>67.935000000000002</v>
      </c>
      <c r="E994" s="1087" t="s">
        <v>4891</v>
      </c>
      <c r="F994" s="1084"/>
      <c r="G994" s="1084"/>
      <c r="H994" s="1084"/>
      <c r="I994" s="1084"/>
      <c r="J994" s="1084"/>
      <c r="K994" s="1084"/>
      <c r="L994" s="1084"/>
      <c r="M994" s="1084"/>
      <c r="N994" s="1084"/>
      <c r="O994" s="1084">
        <v>67.935000000000002</v>
      </c>
      <c r="P994" s="1084"/>
      <c r="Q994" s="1084">
        <v>67.935000000000002</v>
      </c>
      <c r="R994" s="1084"/>
      <c r="S994" s="1084"/>
      <c r="T994" s="1084"/>
      <c r="U994" s="1086">
        <f t="shared" si="41"/>
        <v>99.904411764705884</v>
      </c>
      <c r="V994" s="1088">
        <f t="shared" si="42"/>
        <v>0</v>
      </c>
    </row>
    <row r="995" spans="1:22" ht="25.5">
      <c r="A995" s="1082" t="s">
        <v>411</v>
      </c>
      <c r="B995" s="1083" t="s">
        <v>2285</v>
      </c>
      <c r="C995" s="1084">
        <v>2521</v>
      </c>
      <c r="D995" s="1084">
        <v>2172.607</v>
      </c>
      <c r="E995" s="1087" t="s">
        <v>4892</v>
      </c>
      <c r="F995" s="1084"/>
      <c r="G995" s="1084"/>
      <c r="H995" s="1084"/>
      <c r="I995" s="1084"/>
      <c r="J995" s="1084"/>
      <c r="K995" s="1084"/>
      <c r="L995" s="1084"/>
      <c r="M995" s="1084"/>
      <c r="N995" s="1084"/>
      <c r="O995" s="1084">
        <v>2172.607</v>
      </c>
      <c r="P995" s="1084">
        <v>2172.607</v>
      </c>
      <c r="Q995" s="1084"/>
      <c r="R995" s="1084"/>
      <c r="S995" s="1084"/>
      <c r="T995" s="1084"/>
      <c r="U995" s="1086">
        <f t="shared" si="41"/>
        <v>86.180364934549786</v>
      </c>
      <c r="V995" s="1088">
        <f t="shared" si="42"/>
        <v>0</v>
      </c>
    </row>
    <row r="996" spans="1:22" ht="25.5">
      <c r="A996" s="1082" t="s">
        <v>411</v>
      </c>
      <c r="B996" s="1083" t="s">
        <v>2286</v>
      </c>
      <c r="C996" s="1084">
        <v>2925</v>
      </c>
      <c r="D996" s="1084">
        <v>1695.2260000000001</v>
      </c>
      <c r="E996" s="1087" t="s">
        <v>4893</v>
      </c>
      <c r="F996" s="1084"/>
      <c r="G996" s="1084"/>
      <c r="H996" s="1084"/>
      <c r="I996" s="1084"/>
      <c r="J996" s="1084"/>
      <c r="K996" s="1084"/>
      <c r="L996" s="1084"/>
      <c r="M996" s="1084"/>
      <c r="N996" s="1084"/>
      <c r="O996" s="1084">
        <v>1695.2260000000001</v>
      </c>
      <c r="P996" s="1084">
        <v>1695.2260000000001</v>
      </c>
      <c r="Q996" s="1084"/>
      <c r="R996" s="1084"/>
      <c r="S996" s="1084"/>
      <c r="T996" s="1084"/>
      <c r="U996" s="1086">
        <f t="shared" si="41"/>
        <v>57.956444444444443</v>
      </c>
      <c r="V996" s="1088">
        <f t="shared" si="42"/>
        <v>0</v>
      </c>
    </row>
    <row r="997" spans="1:22" ht="25.5">
      <c r="A997" s="1082" t="s">
        <v>411</v>
      </c>
      <c r="B997" s="1083" t="s">
        <v>2296</v>
      </c>
      <c r="C997" s="1084">
        <v>8584</v>
      </c>
      <c r="D997" s="1084">
        <v>8405.5545000000002</v>
      </c>
      <c r="E997" s="1087" t="s">
        <v>4894</v>
      </c>
      <c r="F997" s="1084"/>
      <c r="G997" s="1084"/>
      <c r="H997" s="1084"/>
      <c r="I997" s="1084"/>
      <c r="J997" s="1084"/>
      <c r="K997" s="1084"/>
      <c r="L997" s="1084"/>
      <c r="M997" s="1084"/>
      <c r="N997" s="1084"/>
      <c r="O997" s="1084">
        <v>8405.5545000000002</v>
      </c>
      <c r="P997" s="1084">
        <v>8405.5545000000002</v>
      </c>
      <c r="Q997" s="1084"/>
      <c r="R997" s="1084"/>
      <c r="S997" s="1084"/>
      <c r="T997" s="1084"/>
      <c r="U997" s="1086">
        <f t="shared" si="41"/>
        <v>97.92118476234856</v>
      </c>
      <c r="V997" s="1088">
        <f t="shared" si="42"/>
        <v>0</v>
      </c>
    </row>
    <row r="998" spans="1:22" ht="25.5">
      <c r="A998" s="1082" t="s">
        <v>411</v>
      </c>
      <c r="B998" s="1083" t="s">
        <v>2292</v>
      </c>
      <c r="C998" s="1084">
        <v>5706.5</v>
      </c>
      <c r="D998" s="1084">
        <v>5540.991</v>
      </c>
      <c r="E998" s="1087" t="s">
        <v>4895</v>
      </c>
      <c r="F998" s="1084"/>
      <c r="G998" s="1084"/>
      <c r="H998" s="1084"/>
      <c r="I998" s="1084"/>
      <c r="J998" s="1084"/>
      <c r="K998" s="1084"/>
      <c r="L998" s="1084"/>
      <c r="M998" s="1084"/>
      <c r="N998" s="1084"/>
      <c r="O998" s="1084">
        <v>5540.991</v>
      </c>
      <c r="P998" s="1084">
        <v>5540.991</v>
      </c>
      <c r="Q998" s="1084"/>
      <c r="R998" s="1084"/>
      <c r="S998" s="1084"/>
      <c r="T998" s="1084"/>
      <c r="U998" s="1086">
        <f t="shared" si="41"/>
        <v>97.099640760536232</v>
      </c>
      <c r="V998" s="1088">
        <f t="shared" si="42"/>
        <v>0</v>
      </c>
    </row>
    <row r="999" spans="1:22" ht="25.5">
      <c r="A999" s="1082" t="s">
        <v>411</v>
      </c>
      <c r="B999" s="1083" t="s">
        <v>2297</v>
      </c>
      <c r="C999" s="1084">
        <v>1170</v>
      </c>
      <c r="D999" s="1084">
        <v>1169.761</v>
      </c>
      <c r="E999" s="1087" t="s">
        <v>4896</v>
      </c>
      <c r="F999" s="1084"/>
      <c r="G999" s="1084"/>
      <c r="H999" s="1084"/>
      <c r="I999" s="1084"/>
      <c r="J999" s="1084"/>
      <c r="K999" s="1084"/>
      <c r="L999" s="1084"/>
      <c r="M999" s="1084"/>
      <c r="N999" s="1084"/>
      <c r="O999" s="1084">
        <v>1169.761</v>
      </c>
      <c r="P999" s="1084">
        <v>1169.761</v>
      </c>
      <c r="Q999" s="1084"/>
      <c r="R999" s="1084"/>
      <c r="S999" s="1084"/>
      <c r="T999" s="1084"/>
      <c r="U999" s="1086">
        <f t="shared" si="41"/>
        <v>99.979572649572646</v>
      </c>
      <c r="V999" s="1088">
        <f t="shared" si="42"/>
        <v>0</v>
      </c>
    </row>
    <row r="1000" spans="1:22">
      <c r="A1000" s="1082" t="s">
        <v>411</v>
      </c>
      <c r="B1000" s="1083" t="s">
        <v>2288</v>
      </c>
      <c r="C1000" s="1084">
        <v>1673</v>
      </c>
      <c r="D1000" s="1084">
        <v>1648.5740000000001</v>
      </c>
      <c r="E1000" s="1087" t="s">
        <v>4897</v>
      </c>
      <c r="F1000" s="1084"/>
      <c r="G1000" s="1084"/>
      <c r="H1000" s="1084"/>
      <c r="I1000" s="1084"/>
      <c r="J1000" s="1084"/>
      <c r="K1000" s="1084"/>
      <c r="L1000" s="1084"/>
      <c r="M1000" s="1084"/>
      <c r="N1000" s="1084"/>
      <c r="O1000" s="1084">
        <v>1648.5740000000001</v>
      </c>
      <c r="P1000" s="1084">
        <v>1648.5740000000001</v>
      </c>
      <c r="Q1000" s="1084"/>
      <c r="R1000" s="1084"/>
      <c r="S1000" s="1084"/>
      <c r="T1000" s="1084"/>
      <c r="U1000" s="1086">
        <f t="shared" si="41"/>
        <v>98.539988045427378</v>
      </c>
      <c r="V1000" s="1088">
        <f t="shared" si="42"/>
        <v>0</v>
      </c>
    </row>
    <row r="1001" spans="1:22">
      <c r="A1001" s="1082" t="s">
        <v>411</v>
      </c>
      <c r="B1001" s="1083" t="s">
        <v>2289</v>
      </c>
      <c r="C1001" s="1084">
        <v>610</v>
      </c>
      <c r="D1001" s="1084">
        <v>404</v>
      </c>
      <c r="E1001" s="1087" t="s">
        <v>4898</v>
      </c>
      <c r="F1001" s="1084"/>
      <c r="G1001" s="1084"/>
      <c r="H1001" s="1084"/>
      <c r="I1001" s="1084"/>
      <c r="J1001" s="1084"/>
      <c r="K1001" s="1084"/>
      <c r="L1001" s="1084"/>
      <c r="M1001" s="1084"/>
      <c r="N1001" s="1084"/>
      <c r="O1001" s="1084">
        <v>404</v>
      </c>
      <c r="P1001" s="1084">
        <v>404</v>
      </c>
      <c r="Q1001" s="1084"/>
      <c r="R1001" s="1084"/>
      <c r="S1001" s="1084"/>
      <c r="T1001" s="1084"/>
      <c r="U1001" s="1086">
        <f t="shared" si="41"/>
        <v>66.229508196721312</v>
      </c>
      <c r="V1001" s="1088">
        <f t="shared" si="42"/>
        <v>0</v>
      </c>
    </row>
    <row r="1002" spans="1:22">
      <c r="A1002" s="1082" t="s">
        <v>411</v>
      </c>
      <c r="B1002" s="1083" t="s">
        <v>2432</v>
      </c>
      <c r="C1002" s="1084">
        <v>2210</v>
      </c>
      <c r="D1002" s="1084">
        <v>2205.127</v>
      </c>
      <c r="E1002" s="1087" t="s">
        <v>4899</v>
      </c>
      <c r="F1002" s="1084"/>
      <c r="G1002" s="1084"/>
      <c r="H1002" s="1084"/>
      <c r="I1002" s="1084"/>
      <c r="J1002" s="1084"/>
      <c r="K1002" s="1084"/>
      <c r="L1002" s="1084"/>
      <c r="M1002" s="1084"/>
      <c r="N1002" s="1084"/>
      <c r="O1002" s="1084">
        <v>2205.127</v>
      </c>
      <c r="P1002" s="1084">
        <v>2205.127</v>
      </c>
      <c r="Q1002" s="1084"/>
      <c r="R1002" s="1084"/>
      <c r="S1002" s="1084"/>
      <c r="T1002" s="1084"/>
      <c r="U1002" s="1086">
        <f t="shared" si="41"/>
        <v>99.77950226244343</v>
      </c>
      <c r="V1002" s="1088">
        <f t="shared" si="42"/>
        <v>0</v>
      </c>
    </row>
    <row r="1003" spans="1:22">
      <c r="A1003" s="1082" t="s">
        <v>411</v>
      </c>
      <c r="B1003" s="1083" t="s">
        <v>2290</v>
      </c>
      <c r="C1003" s="1084">
        <v>8495.4040000000005</v>
      </c>
      <c r="D1003" s="1084">
        <v>7853.1260000000002</v>
      </c>
      <c r="E1003" s="1087" t="s">
        <v>4900</v>
      </c>
      <c r="F1003" s="1084"/>
      <c r="G1003" s="1084"/>
      <c r="H1003" s="1084"/>
      <c r="I1003" s="1084"/>
      <c r="J1003" s="1084"/>
      <c r="K1003" s="1084"/>
      <c r="L1003" s="1084"/>
      <c r="M1003" s="1084"/>
      <c r="N1003" s="1084"/>
      <c r="O1003" s="1084">
        <v>7853.1260000000002</v>
      </c>
      <c r="P1003" s="1084"/>
      <c r="Q1003" s="1084">
        <v>7853.1260000000002</v>
      </c>
      <c r="R1003" s="1084"/>
      <c r="S1003" s="1084"/>
      <c r="T1003" s="1084"/>
      <c r="U1003" s="1086">
        <f t="shared" si="41"/>
        <v>92.439700336793877</v>
      </c>
      <c r="V1003" s="1088">
        <f t="shared" si="42"/>
        <v>0</v>
      </c>
    </row>
    <row r="1004" spans="1:22">
      <c r="A1004" s="1082" t="s">
        <v>411</v>
      </c>
      <c r="B1004" s="1083" t="s">
        <v>4256</v>
      </c>
      <c r="C1004" s="1084">
        <v>1000</v>
      </c>
      <c r="D1004" s="1084">
        <v>91.921999999999997</v>
      </c>
      <c r="E1004" s="1087" t="s">
        <v>4901</v>
      </c>
      <c r="F1004" s="1084"/>
      <c r="G1004" s="1084"/>
      <c r="H1004" s="1084"/>
      <c r="I1004" s="1084"/>
      <c r="J1004" s="1084"/>
      <c r="K1004" s="1084"/>
      <c r="L1004" s="1084"/>
      <c r="M1004" s="1084"/>
      <c r="N1004" s="1084"/>
      <c r="O1004" s="1084">
        <v>91.921999999999997</v>
      </c>
      <c r="P1004" s="1084">
        <v>91.921999999999997</v>
      </c>
      <c r="Q1004" s="1084"/>
      <c r="R1004" s="1084"/>
      <c r="S1004" s="1084"/>
      <c r="T1004" s="1084"/>
      <c r="U1004" s="1086">
        <f t="shared" si="41"/>
        <v>9.1921999999999997</v>
      </c>
      <c r="V1004" s="1088">
        <f t="shared" si="42"/>
        <v>0</v>
      </c>
    </row>
    <row r="1005" spans="1:22" ht="25.5">
      <c r="A1005" s="1082"/>
      <c r="B1005" s="1083" t="s">
        <v>4312</v>
      </c>
      <c r="C1005" s="1091">
        <v>1055.0989999999999</v>
      </c>
      <c r="D1005" s="1091">
        <v>0</v>
      </c>
      <c r="E1005" s="1087">
        <v>7565895</v>
      </c>
      <c r="F1005" s="1091"/>
      <c r="G1005" s="1091"/>
      <c r="H1005" s="1091"/>
      <c r="I1005" s="1091"/>
      <c r="J1005" s="1091"/>
      <c r="K1005" s="1091"/>
      <c r="L1005" s="1091"/>
      <c r="M1005" s="1091"/>
      <c r="N1005" s="1091"/>
      <c r="O1005" s="1091">
        <v>0</v>
      </c>
      <c r="P1005" s="1091">
        <v>0</v>
      </c>
      <c r="Q1005" s="1091"/>
      <c r="R1005" s="1091"/>
      <c r="S1005" s="1091"/>
      <c r="T1005" s="1091"/>
      <c r="U1005" s="1092">
        <f t="shared" si="41"/>
        <v>0</v>
      </c>
      <c r="V1005" s="1088">
        <f t="shared" si="42"/>
        <v>0</v>
      </c>
    </row>
    <row r="1006" spans="1:22" ht="25.5">
      <c r="A1006" s="1082"/>
      <c r="B1006" s="1083" t="s">
        <v>4902</v>
      </c>
      <c r="C1006" s="1084">
        <v>35.744999999999997</v>
      </c>
      <c r="D1006" s="1084">
        <v>0</v>
      </c>
      <c r="E1006" s="1087"/>
      <c r="F1006" s="1084"/>
      <c r="G1006" s="1084"/>
      <c r="H1006" s="1084"/>
      <c r="I1006" s="1084"/>
      <c r="J1006" s="1084"/>
      <c r="K1006" s="1084"/>
      <c r="L1006" s="1084"/>
      <c r="M1006" s="1084"/>
      <c r="N1006" s="1084"/>
      <c r="O1006" s="1084">
        <v>0</v>
      </c>
      <c r="P1006" s="1084">
        <v>0</v>
      </c>
      <c r="Q1006" s="1084"/>
      <c r="R1006" s="1084"/>
      <c r="S1006" s="1084"/>
      <c r="T1006" s="1084"/>
      <c r="U1006" s="1086">
        <f t="shared" si="41"/>
        <v>0</v>
      </c>
      <c r="V1006" s="1088"/>
    </row>
    <row r="1007" spans="1:22">
      <c r="A1007" s="1082"/>
      <c r="B1007" s="1083" t="s">
        <v>4013</v>
      </c>
      <c r="C1007" s="1084">
        <v>228.82907499999999</v>
      </c>
      <c r="D1007" s="1084">
        <v>0</v>
      </c>
      <c r="E1007" s="1087"/>
      <c r="F1007" s="1084"/>
      <c r="G1007" s="1084"/>
      <c r="H1007" s="1084"/>
      <c r="I1007" s="1084"/>
      <c r="J1007" s="1084"/>
      <c r="K1007" s="1084"/>
      <c r="L1007" s="1084"/>
      <c r="M1007" s="1084"/>
      <c r="N1007" s="1084"/>
      <c r="O1007" s="1084">
        <v>0</v>
      </c>
      <c r="P1007" s="1084"/>
      <c r="Q1007" s="1084">
        <v>0</v>
      </c>
      <c r="R1007" s="1084"/>
      <c r="S1007" s="1084"/>
      <c r="T1007" s="1084"/>
      <c r="U1007" s="1086">
        <f t="shared" si="41"/>
        <v>0</v>
      </c>
      <c r="V1007" s="1088"/>
    </row>
    <row r="1008" spans="1:22">
      <c r="A1008" s="1082"/>
      <c r="B1008" s="1083" t="s">
        <v>4010</v>
      </c>
      <c r="C1008" s="1084">
        <v>26.800999999999998</v>
      </c>
      <c r="D1008" s="1084">
        <v>0</v>
      </c>
      <c r="E1008" s="1087"/>
      <c r="F1008" s="1084"/>
      <c r="G1008" s="1084"/>
      <c r="H1008" s="1084"/>
      <c r="I1008" s="1084"/>
      <c r="J1008" s="1084"/>
      <c r="K1008" s="1084"/>
      <c r="L1008" s="1084"/>
      <c r="M1008" s="1084"/>
      <c r="N1008" s="1084"/>
      <c r="O1008" s="1084">
        <v>0</v>
      </c>
      <c r="P1008" s="1084"/>
      <c r="Q1008" s="1084">
        <v>0</v>
      </c>
      <c r="R1008" s="1084"/>
      <c r="S1008" s="1084"/>
      <c r="T1008" s="1084"/>
      <c r="U1008" s="1086">
        <f t="shared" si="41"/>
        <v>0</v>
      </c>
      <c r="V1008" s="1088"/>
    </row>
    <row r="1009" spans="1:22">
      <c r="A1009" s="1082"/>
      <c r="B1009" s="1083" t="s">
        <v>4093</v>
      </c>
      <c r="C1009" s="1084">
        <v>53</v>
      </c>
      <c r="D1009" s="1084">
        <v>0</v>
      </c>
      <c r="E1009" s="1087"/>
      <c r="F1009" s="1084"/>
      <c r="G1009" s="1084"/>
      <c r="H1009" s="1084"/>
      <c r="I1009" s="1084"/>
      <c r="J1009" s="1084"/>
      <c r="K1009" s="1084"/>
      <c r="L1009" s="1084"/>
      <c r="M1009" s="1084"/>
      <c r="N1009" s="1084"/>
      <c r="O1009" s="1084">
        <v>0</v>
      </c>
      <c r="P1009" s="1084">
        <v>0</v>
      </c>
      <c r="Q1009" s="1084"/>
      <c r="R1009" s="1084"/>
      <c r="S1009" s="1084"/>
      <c r="T1009" s="1084"/>
      <c r="U1009" s="1086">
        <f t="shared" si="41"/>
        <v>0</v>
      </c>
      <c r="V1009" s="1088"/>
    </row>
    <row r="1010" spans="1:22">
      <c r="A1010" s="1089" t="s">
        <v>322</v>
      </c>
      <c r="B1010" s="1090" t="s">
        <v>1967</v>
      </c>
      <c r="C1010" s="1079">
        <v>500</v>
      </c>
      <c r="D1010" s="1079">
        <v>500</v>
      </c>
      <c r="E1010" s="1080"/>
      <c r="F1010" s="1079"/>
      <c r="G1010" s="1079"/>
      <c r="H1010" s="1079"/>
      <c r="I1010" s="1079"/>
      <c r="J1010" s="1079"/>
      <c r="K1010" s="1079"/>
      <c r="L1010" s="1079"/>
      <c r="M1010" s="1079"/>
      <c r="N1010" s="1079"/>
      <c r="O1010" s="1079"/>
      <c r="P1010" s="1079"/>
      <c r="Q1010" s="1079"/>
      <c r="R1010" s="1079"/>
      <c r="S1010" s="1079"/>
      <c r="T1010" s="1079"/>
      <c r="U1010" s="1081">
        <f t="shared" si="41"/>
        <v>100</v>
      </c>
      <c r="V1010" s="1088"/>
    </row>
    <row r="1011" spans="1:22">
      <c r="A1011" s="1082" t="s">
        <v>411</v>
      </c>
      <c r="B1011" s="1083" t="s">
        <v>4047</v>
      </c>
      <c r="C1011" s="1084">
        <v>500</v>
      </c>
      <c r="D1011" s="1084">
        <v>500</v>
      </c>
      <c r="E1011" s="1087" t="s">
        <v>4903</v>
      </c>
      <c r="F1011" s="1084"/>
      <c r="G1011" s="1084"/>
      <c r="H1011" s="1084"/>
      <c r="I1011" s="1084"/>
      <c r="J1011" s="1084"/>
      <c r="K1011" s="1084"/>
      <c r="L1011" s="1084"/>
      <c r="M1011" s="1084"/>
      <c r="N1011" s="1084"/>
      <c r="O1011" s="1084"/>
      <c r="P1011" s="1084"/>
      <c r="Q1011" s="1084"/>
      <c r="R1011" s="1084">
        <v>500</v>
      </c>
      <c r="S1011" s="1084"/>
      <c r="T1011" s="1084"/>
      <c r="U1011" s="1086">
        <f t="shared" si="41"/>
        <v>100</v>
      </c>
      <c r="V1011" s="1088">
        <f>D1011--F1011-G1011-H1011-I1011-J1011-K1011-L1011-M1011-N1011-O1011-R1011-S1011-T1011</f>
        <v>0</v>
      </c>
    </row>
    <row r="1012" spans="1:22">
      <c r="A1012" s="1070"/>
      <c r="B1012" s="1071" t="s">
        <v>4839</v>
      </c>
      <c r="C1012" s="1072">
        <v>3145.6869999999999</v>
      </c>
      <c r="D1012" s="1072">
        <v>2000</v>
      </c>
      <c r="E1012" s="1070"/>
      <c r="F1012" s="1072"/>
      <c r="G1012" s="1072"/>
      <c r="H1012" s="1072"/>
      <c r="I1012" s="1072"/>
      <c r="J1012" s="1072"/>
      <c r="K1012" s="1072"/>
      <c r="L1012" s="1072"/>
      <c r="M1012" s="1072"/>
      <c r="N1012" s="1072"/>
      <c r="O1012" s="1072"/>
      <c r="P1012" s="1072"/>
      <c r="Q1012" s="1072"/>
      <c r="R1012" s="1072"/>
      <c r="S1012" s="1072"/>
      <c r="T1012" s="1072"/>
      <c r="U1012" s="1074">
        <f t="shared" si="41"/>
        <v>63.579116421945351</v>
      </c>
      <c r="V1012" s="1088"/>
    </row>
    <row r="1013" spans="1:22" ht="25.5">
      <c r="A1013" s="1089" t="s">
        <v>4840</v>
      </c>
      <c r="B1013" s="1090" t="s">
        <v>4841</v>
      </c>
      <c r="C1013" s="1079">
        <v>3145.6869999999999</v>
      </c>
      <c r="D1013" s="1079">
        <v>2000</v>
      </c>
      <c r="E1013" s="1080"/>
      <c r="F1013" s="1079"/>
      <c r="G1013" s="1079"/>
      <c r="H1013" s="1079"/>
      <c r="I1013" s="1079"/>
      <c r="J1013" s="1079"/>
      <c r="K1013" s="1079"/>
      <c r="L1013" s="1079"/>
      <c r="M1013" s="1079"/>
      <c r="N1013" s="1079"/>
      <c r="O1013" s="1079"/>
      <c r="P1013" s="1079"/>
      <c r="Q1013" s="1079"/>
      <c r="R1013" s="1079"/>
      <c r="S1013" s="1079"/>
      <c r="T1013" s="1079"/>
      <c r="U1013" s="1081">
        <f t="shared" si="41"/>
        <v>63.579116421945351</v>
      </c>
      <c r="V1013" s="1088"/>
    </row>
    <row r="1014" spans="1:22">
      <c r="A1014" s="1082" t="s">
        <v>411</v>
      </c>
      <c r="B1014" s="1083" t="s">
        <v>4842</v>
      </c>
      <c r="C1014" s="1084">
        <v>1000</v>
      </c>
      <c r="D1014" s="1084">
        <v>1000</v>
      </c>
      <c r="E1014" s="1085"/>
      <c r="F1014" s="1084"/>
      <c r="G1014" s="1084"/>
      <c r="H1014" s="1084"/>
      <c r="I1014" s="1084"/>
      <c r="J1014" s="1084"/>
      <c r="K1014" s="1084"/>
      <c r="L1014" s="1084"/>
      <c r="M1014" s="1084"/>
      <c r="N1014" s="1084"/>
      <c r="O1014" s="1084"/>
      <c r="P1014" s="1084"/>
      <c r="Q1014" s="1084"/>
      <c r="R1014" s="1084"/>
      <c r="S1014" s="1084"/>
      <c r="T1014" s="1084"/>
      <c r="U1014" s="1086">
        <f t="shared" si="41"/>
        <v>100</v>
      </c>
      <c r="V1014" s="1088"/>
    </row>
    <row r="1015" spans="1:22" ht="25.5">
      <c r="A1015" s="1082" t="s">
        <v>411</v>
      </c>
      <c r="B1015" s="1083" t="s">
        <v>2439</v>
      </c>
      <c r="C1015" s="1084">
        <v>1000</v>
      </c>
      <c r="D1015" s="1084">
        <v>1000</v>
      </c>
      <c r="E1015" s="1087" t="s">
        <v>4904</v>
      </c>
      <c r="F1015" s="1084"/>
      <c r="G1015" s="1084"/>
      <c r="H1015" s="1084"/>
      <c r="I1015" s="1084"/>
      <c r="J1015" s="1084"/>
      <c r="K1015" s="1084"/>
      <c r="L1015" s="1084"/>
      <c r="M1015" s="1084"/>
      <c r="N1015" s="1084"/>
      <c r="O1015" s="1084"/>
      <c r="P1015" s="1084"/>
      <c r="Q1015" s="1084"/>
      <c r="R1015" s="1084"/>
      <c r="S1015" s="1084"/>
      <c r="T1015" s="1084">
        <v>1000</v>
      </c>
      <c r="U1015" s="1086">
        <f t="shared" si="41"/>
        <v>100</v>
      </c>
      <c r="V1015" s="1088">
        <f>D1015--F1015-G1015-H1015-I1015-J1015-K1015-L1015-M1015-N1015-O1015-R1015-S1015-T1015</f>
        <v>0</v>
      </c>
    </row>
    <row r="1016" spans="1:22">
      <c r="A1016" s="1082" t="s">
        <v>411</v>
      </c>
      <c r="B1016" s="1083" t="s">
        <v>4905</v>
      </c>
      <c r="C1016" s="1084">
        <v>2145.6869999999999</v>
      </c>
      <c r="D1016" s="1084">
        <v>1000</v>
      </c>
      <c r="E1016" s="1085"/>
      <c r="F1016" s="1084"/>
      <c r="G1016" s="1084"/>
      <c r="H1016" s="1084"/>
      <c r="I1016" s="1084"/>
      <c r="J1016" s="1084"/>
      <c r="K1016" s="1084"/>
      <c r="L1016" s="1084"/>
      <c r="M1016" s="1084"/>
      <c r="N1016" s="1084"/>
      <c r="O1016" s="1084"/>
      <c r="P1016" s="1084"/>
      <c r="Q1016" s="1084"/>
      <c r="R1016" s="1084"/>
      <c r="S1016" s="1084"/>
      <c r="T1016" s="1084"/>
      <c r="U1016" s="1086">
        <f t="shared" si="41"/>
        <v>46.605119945266949</v>
      </c>
      <c r="V1016" s="1088"/>
    </row>
    <row r="1017" spans="1:22" ht="25.5">
      <c r="A1017" s="1082" t="s">
        <v>411</v>
      </c>
      <c r="B1017" s="1083" t="s">
        <v>4354</v>
      </c>
      <c r="C1017" s="1084">
        <v>1000</v>
      </c>
      <c r="D1017" s="1084">
        <v>0</v>
      </c>
      <c r="E1017" s="1087" t="s">
        <v>4906</v>
      </c>
      <c r="F1017" s="1084"/>
      <c r="G1017" s="1084"/>
      <c r="H1017" s="1084"/>
      <c r="I1017" s="1084"/>
      <c r="J1017" s="1084"/>
      <c r="K1017" s="1084"/>
      <c r="L1017" s="1084"/>
      <c r="M1017" s="1084"/>
      <c r="N1017" s="1084"/>
      <c r="O1017" s="1084"/>
      <c r="P1017" s="1084"/>
      <c r="Q1017" s="1084"/>
      <c r="R1017" s="1084"/>
      <c r="S1017" s="1084"/>
      <c r="T1017" s="1084">
        <v>0</v>
      </c>
      <c r="U1017" s="1086">
        <f t="shared" si="41"/>
        <v>0</v>
      </c>
      <c r="V1017" s="1088">
        <f>D1017--F1017-G1017-H1017-I1017-J1017-K1017-L1017-M1017-N1017-O1017-R1017-S1017-T1017</f>
        <v>0</v>
      </c>
    </row>
    <row r="1018" spans="1:22">
      <c r="A1018" s="1082" t="s">
        <v>411</v>
      </c>
      <c r="B1018" s="1083" t="s">
        <v>2424</v>
      </c>
      <c r="C1018" s="1084">
        <v>145.68700000000001</v>
      </c>
      <c r="D1018" s="1084">
        <v>0</v>
      </c>
      <c r="E1018" s="1087" t="s">
        <v>4861</v>
      </c>
      <c r="F1018" s="1084"/>
      <c r="G1018" s="1084"/>
      <c r="H1018" s="1084"/>
      <c r="I1018" s="1084"/>
      <c r="J1018" s="1084"/>
      <c r="K1018" s="1084"/>
      <c r="L1018" s="1084"/>
      <c r="M1018" s="1084"/>
      <c r="N1018" s="1084"/>
      <c r="O1018" s="1084"/>
      <c r="P1018" s="1084"/>
      <c r="Q1018" s="1084"/>
      <c r="R1018" s="1084"/>
      <c r="S1018" s="1084"/>
      <c r="T1018" s="1084">
        <v>0</v>
      </c>
      <c r="U1018" s="1086">
        <f t="shared" si="41"/>
        <v>0</v>
      </c>
      <c r="V1018" s="1088">
        <f>D1018--F1018-G1018-H1018-I1018-J1018-K1018-L1018-M1018-N1018-O1018-R1018-S1018-T1018</f>
        <v>0</v>
      </c>
    </row>
    <row r="1019" spans="1:22" ht="25.5">
      <c r="A1019" s="1082" t="s">
        <v>411</v>
      </c>
      <c r="B1019" s="1083" t="s">
        <v>2439</v>
      </c>
      <c r="C1019" s="1084">
        <v>1000</v>
      </c>
      <c r="D1019" s="1084">
        <v>1000</v>
      </c>
      <c r="E1019" s="1087" t="s">
        <v>4904</v>
      </c>
      <c r="F1019" s="1084"/>
      <c r="G1019" s="1084"/>
      <c r="H1019" s="1084"/>
      <c r="I1019" s="1084"/>
      <c r="J1019" s="1084"/>
      <c r="K1019" s="1084"/>
      <c r="L1019" s="1084"/>
      <c r="M1019" s="1084"/>
      <c r="N1019" s="1084"/>
      <c r="O1019" s="1084"/>
      <c r="P1019" s="1084"/>
      <c r="Q1019" s="1084"/>
      <c r="R1019" s="1084"/>
      <c r="S1019" s="1084"/>
      <c r="T1019" s="1084">
        <v>1000</v>
      </c>
      <c r="U1019" s="1086">
        <f t="shared" si="41"/>
        <v>100</v>
      </c>
      <c r="V1019" s="1088">
        <f>D1019--F1019-G1019-H1019-I1019-J1019-K1019-L1019-M1019-N1019-O1019-R1019-S1019-T1019</f>
        <v>0</v>
      </c>
    </row>
    <row r="1020" spans="1:22">
      <c r="A1020" s="1070"/>
      <c r="B1020" s="1071" t="s">
        <v>1976</v>
      </c>
      <c r="C1020" s="1072">
        <v>6500</v>
      </c>
      <c r="D1020" s="1072">
        <v>3600</v>
      </c>
      <c r="E1020" s="1070"/>
      <c r="F1020" s="1072"/>
      <c r="G1020" s="1072"/>
      <c r="H1020" s="1072"/>
      <c r="I1020" s="1072"/>
      <c r="J1020" s="1072"/>
      <c r="K1020" s="1072"/>
      <c r="L1020" s="1072"/>
      <c r="M1020" s="1072"/>
      <c r="N1020" s="1072"/>
      <c r="O1020" s="1072"/>
      <c r="P1020" s="1072"/>
      <c r="Q1020" s="1072"/>
      <c r="R1020" s="1072"/>
      <c r="S1020" s="1072"/>
      <c r="T1020" s="1072"/>
      <c r="U1020" s="1074">
        <f t="shared" si="41"/>
        <v>55.384615384615387</v>
      </c>
      <c r="V1020" s="1088"/>
    </row>
    <row r="1021" spans="1:22">
      <c r="A1021" s="1077"/>
      <c r="B1021" s="1078" t="s">
        <v>1979</v>
      </c>
      <c r="C1021" s="1079">
        <v>6500</v>
      </c>
      <c r="D1021" s="1079">
        <v>3600</v>
      </c>
      <c r="E1021" s="1080"/>
      <c r="F1021" s="1079"/>
      <c r="G1021" s="1079"/>
      <c r="H1021" s="1079"/>
      <c r="I1021" s="1079"/>
      <c r="J1021" s="1079"/>
      <c r="K1021" s="1079"/>
      <c r="L1021" s="1079"/>
      <c r="M1021" s="1079"/>
      <c r="N1021" s="1079"/>
      <c r="O1021" s="1079"/>
      <c r="P1021" s="1079"/>
      <c r="Q1021" s="1079"/>
      <c r="R1021" s="1079"/>
      <c r="S1021" s="1079"/>
      <c r="T1021" s="1079"/>
      <c r="U1021" s="1081">
        <f t="shared" si="41"/>
        <v>55.384615384615387</v>
      </c>
      <c r="V1021" s="1088"/>
    </row>
    <row r="1022" spans="1:22">
      <c r="A1022" s="1082" t="s">
        <v>411</v>
      </c>
      <c r="B1022" s="1083" t="s">
        <v>1987</v>
      </c>
      <c r="C1022" s="1084">
        <v>6500</v>
      </c>
      <c r="D1022" s="1084">
        <v>3600</v>
      </c>
      <c r="E1022" s="1085"/>
      <c r="F1022" s="1084"/>
      <c r="G1022" s="1084"/>
      <c r="H1022" s="1084"/>
      <c r="I1022" s="1084"/>
      <c r="J1022" s="1084"/>
      <c r="K1022" s="1084"/>
      <c r="L1022" s="1084"/>
      <c r="M1022" s="1084"/>
      <c r="N1022" s="1084"/>
      <c r="O1022" s="1084"/>
      <c r="P1022" s="1084"/>
      <c r="Q1022" s="1084"/>
      <c r="R1022" s="1084"/>
      <c r="S1022" s="1084"/>
      <c r="T1022" s="1084"/>
      <c r="U1022" s="1086">
        <f t="shared" si="41"/>
        <v>55.384615384615387</v>
      </c>
      <c r="V1022" s="1088"/>
    </row>
    <row r="1023" spans="1:22" ht="25.5">
      <c r="A1023" s="1082" t="s">
        <v>411</v>
      </c>
      <c r="B1023" s="1083" t="s">
        <v>4150</v>
      </c>
      <c r="C1023" s="1084">
        <v>2300</v>
      </c>
      <c r="D1023" s="1084">
        <v>2300</v>
      </c>
      <c r="E1023" s="1087" t="s">
        <v>4907</v>
      </c>
      <c r="F1023" s="1084"/>
      <c r="G1023" s="1084"/>
      <c r="H1023" s="1084"/>
      <c r="I1023" s="1084"/>
      <c r="J1023" s="1084"/>
      <c r="K1023" s="1084"/>
      <c r="L1023" s="1084"/>
      <c r="M1023" s="1084"/>
      <c r="N1023" s="1084"/>
      <c r="O1023" s="1084"/>
      <c r="P1023" s="1084"/>
      <c r="Q1023" s="1084"/>
      <c r="R1023" s="1084"/>
      <c r="S1023" s="1084"/>
      <c r="T1023" s="1084">
        <v>2300</v>
      </c>
      <c r="U1023" s="1086">
        <f t="shared" si="41"/>
        <v>100</v>
      </c>
      <c r="V1023" s="1088">
        <f>D1023--F1023-G1023-H1023-I1023-J1023-K1023-L1023-M1023-N1023-O1023-R1023-S1023-T1023</f>
        <v>0</v>
      </c>
    </row>
    <row r="1024" spans="1:22" ht="25.5">
      <c r="A1024" s="1082" t="s">
        <v>411</v>
      </c>
      <c r="B1024" s="1083" t="s">
        <v>4195</v>
      </c>
      <c r="C1024" s="1084">
        <v>1300</v>
      </c>
      <c r="D1024" s="1084">
        <v>1300</v>
      </c>
      <c r="E1024" s="1087" t="s">
        <v>4908</v>
      </c>
      <c r="F1024" s="1084"/>
      <c r="G1024" s="1084"/>
      <c r="H1024" s="1084"/>
      <c r="I1024" s="1084"/>
      <c r="J1024" s="1084"/>
      <c r="K1024" s="1084"/>
      <c r="L1024" s="1084"/>
      <c r="M1024" s="1084"/>
      <c r="N1024" s="1084"/>
      <c r="O1024" s="1084"/>
      <c r="P1024" s="1084"/>
      <c r="Q1024" s="1084"/>
      <c r="R1024" s="1084"/>
      <c r="S1024" s="1084"/>
      <c r="T1024" s="1084">
        <v>1300</v>
      </c>
      <c r="U1024" s="1086">
        <f t="shared" si="41"/>
        <v>100</v>
      </c>
      <c r="V1024" s="1088">
        <f>D1024--F1024-G1024-H1024-I1024-J1024-K1024-L1024-M1024-N1024-O1024-R1024-S1024-T1024</f>
        <v>0</v>
      </c>
    </row>
    <row r="1025" spans="1:22" ht="25.5">
      <c r="A1025" s="1082"/>
      <c r="B1025" s="1083" t="s">
        <v>4208</v>
      </c>
      <c r="C1025" s="1084">
        <v>1000</v>
      </c>
      <c r="D1025" s="1084">
        <v>0</v>
      </c>
      <c r="E1025" s="1087"/>
      <c r="F1025" s="1084"/>
      <c r="G1025" s="1084"/>
      <c r="H1025" s="1084"/>
      <c r="I1025" s="1084"/>
      <c r="J1025" s="1084"/>
      <c r="K1025" s="1084"/>
      <c r="L1025" s="1084"/>
      <c r="M1025" s="1084"/>
      <c r="N1025" s="1084"/>
      <c r="O1025" s="1084"/>
      <c r="P1025" s="1084"/>
      <c r="Q1025" s="1084"/>
      <c r="R1025" s="1084"/>
      <c r="S1025" s="1084"/>
      <c r="T1025" s="1084"/>
      <c r="U1025" s="1086">
        <f t="shared" si="41"/>
        <v>0</v>
      </c>
      <c r="V1025" s="1088"/>
    </row>
    <row r="1026" spans="1:22">
      <c r="A1026" s="1082"/>
      <c r="B1026" s="1083" t="s">
        <v>4207</v>
      </c>
      <c r="C1026" s="1084">
        <v>1100</v>
      </c>
      <c r="D1026" s="1084">
        <v>0</v>
      </c>
      <c r="E1026" s="1087"/>
      <c r="F1026" s="1084"/>
      <c r="G1026" s="1084"/>
      <c r="H1026" s="1084"/>
      <c r="I1026" s="1084"/>
      <c r="J1026" s="1084"/>
      <c r="K1026" s="1084"/>
      <c r="L1026" s="1084"/>
      <c r="M1026" s="1084"/>
      <c r="N1026" s="1084"/>
      <c r="O1026" s="1084"/>
      <c r="P1026" s="1084"/>
      <c r="Q1026" s="1084"/>
      <c r="R1026" s="1084"/>
      <c r="S1026" s="1084"/>
      <c r="T1026" s="1084"/>
      <c r="U1026" s="1086">
        <f t="shared" si="41"/>
        <v>0</v>
      </c>
      <c r="V1026" s="1088"/>
    </row>
    <row r="1027" spans="1:22">
      <c r="A1027" s="1082"/>
      <c r="B1027" s="1083" t="s">
        <v>4222</v>
      </c>
      <c r="C1027" s="1084">
        <v>800</v>
      </c>
      <c r="D1027" s="1084">
        <v>0</v>
      </c>
      <c r="E1027" s="1087"/>
      <c r="F1027" s="1084"/>
      <c r="G1027" s="1084"/>
      <c r="H1027" s="1084"/>
      <c r="I1027" s="1084"/>
      <c r="J1027" s="1084"/>
      <c r="K1027" s="1084"/>
      <c r="L1027" s="1084"/>
      <c r="M1027" s="1084"/>
      <c r="N1027" s="1084"/>
      <c r="O1027" s="1084"/>
      <c r="P1027" s="1084"/>
      <c r="Q1027" s="1084"/>
      <c r="R1027" s="1084"/>
      <c r="S1027" s="1084"/>
      <c r="T1027" s="1084"/>
      <c r="U1027" s="1086">
        <f t="shared" si="41"/>
        <v>0</v>
      </c>
      <c r="V1027" s="1088"/>
    </row>
    <row r="1028" spans="1:22" ht="25.5">
      <c r="A1028" s="1070" t="s">
        <v>417</v>
      </c>
      <c r="B1028" s="1071" t="s">
        <v>4750</v>
      </c>
      <c r="C1028" s="1072">
        <v>3678.775799</v>
      </c>
      <c r="D1028" s="1072">
        <v>2778.775799</v>
      </c>
      <c r="E1028" s="1070"/>
      <c r="F1028" s="1072"/>
      <c r="G1028" s="1072"/>
      <c r="H1028" s="1072"/>
      <c r="I1028" s="1072"/>
      <c r="J1028" s="1072"/>
      <c r="K1028" s="1072"/>
      <c r="L1028" s="1072"/>
      <c r="M1028" s="1072"/>
      <c r="N1028" s="1072"/>
      <c r="O1028" s="1072"/>
      <c r="P1028" s="1072"/>
      <c r="Q1028" s="1072"/>
      <c r="R1028" s="1072"/>
      <c r="S1028" s="1072"/>
      <c r="T1028" s="1072"/>
      <c r="U1028" s="1074">
        <f t="shared" si="41"/>
        <v>75.535339765890413</v>
      </c>
      <c r="V1028" s="1088"/>
    </row>
    <row r="1029" spans="1:22">
      <c r="A1029" s="1070" t="s">
        <v>421</v>
      </c>
      <c r="B1029" s="1071" t="s">
        <v>1983</v>
      </c>
      <c r="C1029" s="1072">
        <v>3678.775799</v>
      </c>
      <c r="D1029" s="1072">
        <v>2778.775799</v>
      </c>
      <c r="E1029" s="1070"/>
      <c r="F1029" s="1072"/>
      <c r="G1029" s="1072"/>
      <c r="H1029" s="1072"/>
      <c r="I1029" s="1072"/>
      <c r="J1029" s="1072"/>
      <c r="K1029" s="1072"/>
      <c r="L1029" s="1072"/>
      <c r="M1029" s="1072"/>
      <c r="N1029" s="1072"/>
      <c r="O1029" s="1072"/>
      <c r="P1029" s="1072"/>
      <c r="Q1029" s="1072"/>
      <c r="R1029" s="1072"/>
      <c r="S1029" s="1072"/>
      <c r="T1029" s="1072"/>
      <c r="U1029" s="1074">
        <f t="shared" si="41"/>
        <v>75.535339765890413</v>
      </c>
      <c r="V1029" s="1088"/>
    </row>
    <row r="1030" spans="1:22">
      <c r="A1030" s="1070"/>
      <c r="B1030" s="1075" t="s">
        <v>1953</v>
      </c>
      <c r="C1030" s="1072">
        <v>3678.775799</v>
      </c>
      <c r="D1030" s="1072">
        <v>2778.775799</v>
      </c>
      <c r="E1030" s="1070"/>
      <c r="F1030" s="1072"/>
      <c r="G1030" s="1072"/>
      <c r="H1030" s="1072"/>
      <c r="I1030" s="1072"/>
      <c r="J1030" s="1072"/>
      <c r="K1030" s="1072"/>
      <c r="L1030" s="1072"/>
      <c r="M1030" s="1072"/>
      <c r="N1030" s="1072"/>
      <c r="O1030" s="1072"/>
      <c r="P1030" s="1072"/>
      <c r="Q1030" s="1072"/>
      <c r="R1030" s="1072"/>
      <c r="S1030" s="1072"/>
      <c r="T1030" s="1072"/>
      <c r="U1030" s="1074">
        <f t="shared" si="41"/>
        <v>75.535339765890413</v>
      </c>
      <c r="V1030" s="1088"/>
    </row>
    <row r="1031" spans="1:22">
      <c r="A1031" s="1076" t="s">
        <v>1312</v>
      </c>
      <c r="B1031" s="1071" t="s">
        <v>259</v>
      </c>
      <c r="C1031" s="1072">
        <v>3678.775799</v>
      </c>
      <c r="D1031" s="1072">
        <v>2778.775799</v>
      </c>
      <c r="E1031" s="1070"/>
      <c r="F1031" s="1072"/>
      <c r="G1031" s="1072"/>
      <c r="H1031" s="1072"/>
      <c r="I1031" s="1072"/>
      <c r="J1031" s="1072"/>
      <c r="K1031" s="1072"/>
      <c r="L1031" s="1072"/>
      <c r="M1031" s="1072"/>
      <c r="N1031" s="1072"/>
      <c r="O1031" s="1072"/>
      <c r="P1031" s="1072"/>
      <c r="Q1031" s="1072"/>
      <c r="R1031" s="1072"/>
      <c r="S1031" s="1072"/>
      <c r="T1031" s="1072"/>
      <c r="U1031" s="1074">
        <f t="shared" si="41"/>
        <v>75.535339765890413</v>
      </c>
      <c r="V1031" s="1088"/>
    </row>
    <row r="1032" spans="1:22" ht="25.5">
      <c r="A1032" s="1070"/>
      <c r="B1032" s="1071" t="s">
        <v>1954</v>
      </c>
      <c r="C1032" s="1072">
        <v>30</v>
      </c>
      <c r="D1032" s="1072">
        <v>30</v>
      </c>
      <c r="E1032" s="1070"/>
      <c r="F1032" s="1072"/>
      <c r="G1032" s="1072"/>
      <c r="H1032" s="1072"/>
      <c r="I1032" s="1072"/>
      <c r="J1032" s="1072"/>
      <c r="K1032" s="1072"/>
      <c r="L1032" s="1072"/>
      <c r="M1032" s="1072"/>
      <c r="N1032" s="1072"/>
      <c r="O1032" s="1072"/>
      <c r="P1032" s="1072"/>
      <c r="Q1032" s="1072"/>
      <c r="R1032" s="1072"/>
      <c r="S1032" s="1072"/>
      <c r="T1032" s="1072"/>
      <c r="U1032" s="1074">
        <f t="shared" si="41"/>
        <v>100</v>
      </c>
      <c r="V1032" s="1088"/>
    </row>
    <row r="1033" spans="1:22">
      <c r="A1033" s="1089" t="s">
        <v>276</v>
      </c>
      <c r="B1033" s="1090" t="s">
        <v>1966</v>
      </c>
      <c r="C1033" s="1079">
        <v>30</v>
      </c>
      <c r="D1033" s="1079">
        <v>30</v>
      </c>
      <c r="E1033" s="1080"/>
      <c r="F1033" s="1079"/>
      <c r="G1033" s="1079"/>
      <c r="H1033" s="1079"/>
      <c r="I1033" s="1079"/>
      <c r="J1033" s="1079"/>
      <c r="K1033" s="1079"/>
      <c r="L1033" s="1079"/>
      <c r="M1033" s="1079"/>
      <c r="N1033" s="1079"/>
      <c r="O1033" s="1079"/>
      <c r="P1033" s="1079"/>
      <c r="Q1033" s="1079"/>
      <c r="R1033" s="1079"/>
      <c r="S1033" s="1079"/>
      <c r="T1033" s="1079"/>
      <c r="U1033" s="1081">
        <f t="shared" si="41"/>
        <v>100</v>
      </c>
      <c r="V1033" s="1088"/>
    </row>
    <row r="1034" spans="1:22" ht="25.5">
      <c r="A1034" s="1082" t="s">
        <v>411</v>
      </c>
      <c r="B1034" s="1083" t="s">
        <v>2287</v>
      </c>
      <c r="C1034" s="1084">
        <v>30</v>
      </c>
      <c r="D1034" s="1084">
        <v>30</v>
      </c>
      <c r="E1034" s="1087" t="s">
        <v>4909</v>
      </c>
      <c r="F1034" s="1084"/>
      <c r="G1034" s="1084"/>
      <c r="H1034" s="1084"/>
      <c r="I1034" s="1084"/>
      <c r="J1034" s="1084"/>
      <c r="K1034" s="1084"/>
      <c r="L1034" s="1084"/>
      <c r="M1034" s="1084"/>
      <c r="N1034" s="1084"/>
      <c r="O1034" s="1084">
        <v>30</v>
      </c>
      <c r="P1034" s="1084">
        <v>30</v>
      </c>
      <c r="Q1034" s="1084"/>
      <c r="R1034" s="1084"/>
      <c r="S1034" s="1084"/>
      <c r="T1034" s="1084"/>
      <c r="U1034" s="1086">
        <f t="shared" ref="U1034:U1097" si="43">D1034/C1034*100</f>
        <v>100</v>
      </c>
      <c r="V1034" s="1088">
        <f>D1034--F1034-G1034-H1034-I1034-J1034-K1034-L1034-M1034-N1034-O1034-R1034-S1034-T1034</f>
        <v>0</v>
      </c>
    </row>
    <row r="1035" spans="1:22">
      <c r="A1035" s="1070"/>
      <c r="B1035" s="1071" t="s">
        <v>1971</v>
      </c>
      <c r="C1035" s="1072">
        <v>1435.805799</v>
      </c>
      <c r="D1035" s="1072">
        <v>535.80579899999998</v>
      </c>
      <c r="E1035" s="1070"/>
      <c r="F1035" s="1072"/>
      <c r="G1035" s="1072"/>
      <c r="H1035" s="1072"/>
      <c r="I1035" s="1072"/>
      <c r="J1035" s="1072"/>
      <c r="K1035" s="1072"/>
      <c r="L1035" s="1072"/>
      <c r="M1035" s="1072"/>
      <c r="N1035" s="1072"/>
      <c r="O1035" s="1072"/>
      <c r="P1035" s="1072"/>
      <c r="Q1035" s="1072"/>
      <c r="R1035" s="1072"/>
      <c r="S1035" s="1072"/>
      <c r="T1035" s="1072"/>
      <c r="U1035" s="1074">
        <f t="shared" si="43"/>
        <v>37.317428260366007</v>
      </c>
      <c r="V1035" s="1088"/>
    </row>
    <row r="1036" spans="1:22">
      <c r="A1036" s="1089" t="s">
        <v>1972</v>
      </c>
      <c r="B1036" s="1090" t="s">
        <v>1973</v>
      </c>
      <c r="C1036" s="1079">
        <v>1435.805799</v>
      </c>
      <c r="D1036" s="1079">
        <v>535.80579899999998</v>
      </c>
      <c r="E1036" s="1080"/>
      <c r="F1036" s="1079"/>
      <c r="G1036" s="1079"/>
      <c r="H1036" s="1079"/>
      <c r="I1036" s="1079"/>
      <c r="J1036" s="1079"/>
      <c r="K1036" s="1079"/>
      <c r="L1036" s="1079"/>
      <c r="M1036" s="1079"/>
      <c r="N1036" s="1079"/>
      <c r="O1036" s="1079"/>
      <c r="P1036" s="1079"/>
      <c r="Q1036" s="1079"/>
      <c r="R1036" s="1079"/>
      <c r="S1036" s="1079"/>
      <c r="T1036" s="1079"/>
      <c r="U1036" s="1081">
        <f t="shared" si="43"/>
        <v>37.317428260366007</v>
      </c>
      <c r="V1036" s="1088"/>
    </row>
    <row r="1037" spans="1:22">
      <c r="A1037" s="1082" t="s">
        <v>411</v>
      </c>
      <c r="B1037" s="1083" t="s">
        <v>2003</v>
      </c>
      <c r="C1037" s="1084">
        <v>535.80579899999998</v>
      </c>
      <c r="D1037" s="1084">
        <v>535.80579899999998</v>
      </c>
      <c r="E1037" s="1085"/>
      <c r="F1037" s="1084"/>
      <c r="G1037" s="1084"/>
      <c r="H1037" s="1084"/>
      <c r="I1037" s="1084"/>
      <c r="J1037" s="1084"/>
      <c r="K1037" s="1084"/>
      <c r="L1037" s="1084"/>
      <c r="M1037" s="1084"/>
      <c r="N1037" s="1084"/>
      <c r="O1037" s="1084"/>
      <c r="P1037" s="1084"/>
      <c r="Q1037" s="1084"/>
      <c r="R1037" s="1084"/>
      <c r="S1037" s="1084"/>
      <c r="T1037" s="1084"/>
      <c r="U1037" s="1086">
        <f t="shared" si="43"/>
        <v>100</v>
      </c>
      <c r="V1037" s="1088"/>
    </row>
    <row r="1038" spans="1:22" ht="25.5">
      <c r="A1038" s="1082" t="s">
        <v>411</v>
      </c>
      <c r="B1038" s="1083" t="s">
        <v>2287</v>
      </c>
      <c r="C1038" s="1084">
        <v>535.80579899999998</v>
      </c>
      <c r="D1038" s="1084">
        <v>535.80579899999998</v>
      </c>
      <c r="E1038" s="1087" t="s">
        <v>4909</v>
      </c>
      <c r="F1038" s="1084"/>
      <c r="G1038" s="1084"/>
      <c r="H1038" s="1084"/>
      <c r="I1038" s="1084"/>
      <c r="J1038" s="1084"/>
      <c r="K1038" s="1084"/>
      <c r="L1038" s="1084"/>
      <c r="M1038" s="1084"/>
      <c r="N1038" s="1084"/>
      <c r="O1038" s="1084"/>
      <c r="P1038" s="1084"/>
      <c r="Q1038" s="1084"/>
      <c r="R1038" s="1084"/>
      <c r="S1038" s="1084"/>
      <c r="T1038" s="1084">
        <v>535.80579899999998</v>
      </c>
      <c r="U1038" s="1086">
        <f t="shared" si="43"/>
        <v>100</v>
      </c>
      <c r="V1038" s="1088">
        <f>D1038--F1038-G1038-H1038-I1038-J1038-K1038-L1038-M1038-N1038-O1038-R1038-S1038-T1038</f>
        <v>0</v>
      </c>
    </row>
    <row r="1039" spans="1:22" ht="25.5">
      <c r="A1039" s="1082" t="s">
        <v>411</v>
      </c>
      <c r="B1039" s="1083" t="s">
        <v>2177</v>
      </c>
      <c r="C1039" s="1084">
        <v>900</v>
      </c>
      <c r="D1039" s="1084">
        <v>0</v>
      </c>
      <c r="E1039" s="1085"/>
      <c r="F1039" s="1084"/>
      <c r="G1039" s="1084"/>
      <c r="H1039" s="1084"/>
      <c r="I1039" s="1084"/>
      <c r="J1039" s="1084"/>
      <c r="K1039" s="1084"/>
      <c r="L1039" s="1084"/>
      <c r="M1039" s="1084"/>
      <c r="N1039" s="1084"/>
      <c r="O1039" s="1084"/>
      <c r="P1039" s="1084"/>
      <c r="Q1039" s="1084"/>
      <c r="R1039" s="1084"/>
      <c r="S1039" s="1084"/>
      <c r="T1039" s="1084">
        <v>0</v>
      </c>
      <c r="U1039" s="1086">
        <f t="shared" si="43"/>
        <v>0</v>
      </c>
      <c r="V1039" s="1088"/>
    </row>
    <row r="1040" spans="1:22" ht="25.5">
      <c r="A1040" s="1082" t="s">
        <v>411</v>
      </c>
      <c r="B1040" s="1083" t="s">
        <v>2298</v>
      </c>
      <c r="C1040" s="1084">
        <v>900</v>
      </c>
      <c r="D1040" s="1084">
        <v>0</v>
      </c>
      <c r="E1040" s="1087" t="s">
        <v>4910</v>
      </c>
      <c r="F1040" s="1084"/>
      <c r="G1040" s="1084"/>
      <c r="H1040" s="1084"/>
      <c r="I1040" s="1084"/>
      <c r="J1040" s="1084"/>
      <c r="K1040" s="1084"/>
      <c r="L1040" s="1084"/>
      <c r="M1040" s="1084"/>
      <c r="N1040" s="1084"/>
      <c r="O1040" s="1084"/>
      <c r="P1040" s="1084"/>
      <c r="Q1040" s="1084"/>
      <c r="R1040" s="1084"/>
      <c r="S1040" s="1084"/>
      <c r="T1040" s="1084">
        <v>0</v>
      </c>
      <c r="U1040" s="1086">
        <f t="shared" si="43"/>
        <v>0</v>
      </c>
      <c r="V1040" s="1088">
        <f>D1040--F1040-G1040-H1040-I1040-J1040-K1040-L1040-M1040-N1040-O1040-R1040-S1040-T1040</f>
        <v>0</v>
      </c>
    </row>
    <row r="1041" spans="1:22">
      <c r="A1041" s="1070"/>
      <c r="B1041" s="1071" t="s">
        <v>1976</v>
      </c>
      <c r="C1041" s="1072">
        <v>2175</v>
      </c>
      <c r="D1041" s="1072">
        <v>2175</v>
      </c>
      <c r="E1041" s="1070"/>
      <c r="F1041" s="1072"/>
      <c r="G1041" s="1072"/>
      <c r="H1041" s="1072"/>
      <c r="I1041" s="1072"/>
      <c r="J1041" s="1072"/>
      <c r="K1041" s="1072"/>
      <c r="L1041" s="1072"/>
      <c r="M1041" s="1072"/>
      <c r="N1041" s="1072"/>
      <c r="O1041" s="1072"/>
      <c r="P1041" s="1072"/>
      <c r="Q1041" s="1072"/>
      <c r="R1041" s="1072"/>
      <c r="S1041" s="1072"/>
      <c r="T1041" s="1072"/>
      <c r="U1041" s="1074">
        <f t="shared" si="43"/>
        <v>100</v>
      </c>
      <c r="V1041" s="1088"/>
    </row>
    <row r="1042" spans="1:22">
      <c r="A1042" s="1077"/>
      <c r="B1042" s="1078" t="s">
        <v>1977</v>
      </c>
      <c r="C1042" s="1079">
        <v>2175</v>
      </c>
      <c r="D1042" s="1079">
        <v>2175</v>
      </c>
      <c r="E1042" s="1080"/>
      <c r="F1042" s="1079"/>
      <c r="G1042" s="1079"/>
      <c r="H1042" s="1079"/>
      <c r="I1042" s="1079"/>
      <c r="J1042" s="1079"/>
      <c r="K1042" s="1079"/>
      <c r="L1042" s="1079"/>
      <c r="M1042" s="1079"/>
      <c r="N1042" s="1079"/>
      <c r="O1042" s="1079"/>
      <c r="P1042" s="1079"/>
      <c r="Q1042" s="1079"/>
      <c r="R1042" s="1079"/>
      <c r="S1042" s="1079"/>
      <c r="T1042" s="1079"/>
      <c r="U1042" s="1081">
        <f t="shared" si="43"/>
        <v>100</v>
      </c>
      <c r="V1042" s="1088"/>
    </row>
    <row r="1043" spans="1:22">
      <c r="A1043" s="1082" t="s">
        <v>411</v>
      </c>
      <c r="B1043" s="1083" t="s">
        <v>1985</v>
      </c>
      <c r="C1043" s="1084">
        <v>2175</v>
      </c>
      <c r="D1043" s="1084">
        <v>2175</v>
      </c>
      <c r="E1043" s="1085"/>
      <c r="F1043" s="1084"/>
      <c r="G1043" s="1084"/>
      <c r="H1043" s="1084"/>
      <c r="I1043" s="1084"/>
      <c r="J1043" s="1084"/>
      <c r="K1043" s="1084"/>
      <c r="L1043" s="1084"/>
      <c r="M1043" s="1084"/>
      <c r="N1043" s="1084"/>
      <c r="O1043" s="1084"/>
      <c r="P1043" s="1084"/>
      <c r="Q1043" s="1084"/>
      <c r="R1043" s="1084"/>
      <c r="S1043" s="1084"/>
      <c r="T1043" s="1084"/>
      <c r="U1043" s="1086">
        <f t="shared" si="43"/>
        <v>100</v>
      </c>
      <c r="V1043" s="1088"/>
    </row>
    <row r="1044" spans="1:22" ht="25.5">
      <c r="A1044" s="1082" t="s">
        <v>411</v>
      </c>
      <c r="B1044" s="1083" t="s">
        <v>2292</v>
      </c>
      <c r="C1044" s="1084">
        <v>45</v>
      </c>
      <c r="D1044" s="1084">
        <v>45</v>
      </c>
      <c r="E1044" s="1087" t="s">
        <v>4895</v>
      </c>
      <c r="F1044" s="1084"/>
      <c r="G1044" s="1084"/>
      <c r="H1044" s="1084"/>
      <c r="I1044" s="1084"/>
      <c r="J1044" s="1084"/>
      <c r="K1044" s="1084"/>
      <c r="L1044" s="1084"/>
      <c r="M1044" s="1084"/>
      <c r="N1044" s="1084"/>
      <c r="O1044" s="1084"/>
      <c r="P1044" s="1084"/>
      <c r="Q1044" s="1084"/>
      <c r="R1044" s="1084"/>
      <c r="S1044" s="1084"/>
      <c r="T1044" s="1084">
        <v>45</v>
      </c>
      <c r="U1044" s="1086">
        <f t="shared" si="43"/>
        <v>100</v>
      </c>
      <c r="V1044" s="1088">
        <f>D1044--F1044-G1044-H1044-I1044-J1044-K1044-L1044-M1044-N1044-O1044-R1044-S1044-T1044</f>
        <v>0</v>
      </c>
    </row>
    <row r="1045" spans="1:22">
      <c r="A1045" s="1082" t="s">
        <v>411</v>
      </c>
      <c r="B1045" s="1083" t="s">
        <v>2293</v>
      </c>
      <c r="C1045" s="1084">
        <v>1260</v>
      </c>
      <c r="D1045" s="1084">
        <v>1260</v>
      </c>
      <c r="E1045" s="1087" t="s">
        <v>4870</v>
      </c>
      <c r="F1045" s="1084"/>
      <c r="G1045" s="1084"/>
      <c r="H1045" s="1084"/>
      <c r="I1045" s="1084"/>
      <c r="J1045" s="1084"/>
      <c r="K1045" s="1084"/>
      <c r="L1045" s="1084"/>
      <c r="M1045" s="1084"/>
      <c r="N1045" s="1084"/>
      <c r="O1045" s="1084"/>
      <c r="P1045" s="1084"/>
      <c r="Q1045" s="1084"/>
      <c r="R1045" s="1084"/>
      <c r="S1045" s="1084"/>
      <c r="T1045" s="1084">
        <v>1260</v>
      </c>
      <c r="U1045" s="1086">
        <f t="shared" si="43"/>
        <v>100</v>
      </c>
      <c r="V1045" s="1088">
        <f>D1045--F1045-G1045-H1045-I1045-J1045-K1045-L1045-M1045-N1045-O1045-R1045-S1045-T1045</f>
        <v>0</v>
      </c>
    </row>
    <row r="1046" spans="1:22" ht="25.5">
      <c r="A1046" s="1082" t="s">
        <v>411</v>
      </c>
      <c r="B1046" s="1083" t="s">
        <v>2294</v>
      </c>
      <c r="C1046" s="1084">
        <v>870</v>
      </c>
      <c r="D1046" s="1084">
        <v>870</v>
      </c>
      <c r="E1046" s="1087" t="s">
        <v>4871</v>
      </c>
      <c r="F1046" s="1084"/>
      <c r="G1046" s="1084"/>
      <c r="H1046" s="1084"/>
      <c r="I1046" s="1084"/>
      <c r="J1046" s="1084"/>
      <c r="K1046" s="1084"/>
      <c r="L1046" s="1084"/>
      <c r="M1046" s="1084"/>
      <c r="N1046" s="1084"/>
      <c r="O1046" s="1084"/>
      <c r="P1046" s="1084"/>
      <c r="Q1046" s="1084"/>
      <c r="R1046" s="1084"/>
      <c r="S1046" s="1084"/>
      <c r="T1046" s="1084">
        <v>870</v>
      </c>
      <c r="U1046" s="1086">
        <f t="shared" si="43"/>
        <v>100</v>
      </c>
      <c r="V1046" s="1088">
        <f>D1046--F1046-G1046-H1046-I1046-J1046-K1046-L1046-M1046-N1046-O1046-R1046-S1046-T1046</f>
        <v>0</v>
      </c>
    </row>
    <row r="1047" spans="1:22">
      <c r="A1047" s="1070"/>
      <c r="B1047" s="1071" t="s">
        <v>1980</v>
      </c>
      <c r="C1047" s="1072">
        <v>37.97</v>
      </c>
      <c r="D1047" s="1072">
        <v>37.97</v>
      </c>
      <c r="E1047" s="1070"/>
      <c r="F1047" s="1072"/>
      <c r="G1047" s="1072"/>
      <c r="H1047" s="1072"/>
      <c r="I1047" s="1072"/>
      <c r="J1047" s="1072"/>
      <c r="K1047" s="1072"/>
      <c r="L1047" s="1072"/>
      <c r="M1047" s="1072"/>
      <c r="N1047" s="1072"/>
      <c r="O1047" s="1072"/>
      <c r="P1047" s="1072"/>
      <c r="Q1047" s="1072"/>
      <c r="R1047" s="1072"/>
      <c r="S1047" s="1072"/>
      <c r="T1047" s="1072"/>
      <c r="U1047" s="1074">
        <f t="shared" si="43"/>
        <v>100</v>
      </c>
      <c r="V1047" s="1088"/>
    </row>
    <row r="1048" spans="1:22" ht="25.5">
      <c r="A1048" s="1077"/>
      <c r="B1048" s="1078" t="s">
        <v>2295</v>
      </c>
      <c r="C1048" s="1079">
        <v>37.97</v>
      </c>
      <c r="D1048" s="1079">
        <v>37.97</v>
      </c>
      <c r="E1048" s="1080"/>
      <c r="F1048" s="1079"/>
      <c r="G1048" s="1079"/>
      <c r="H1048" s="1079"/>
      <c r="I1048" s="1079"/>
      <c r="J1048" s="1079"/>
      <c r="K1048" s="1079"/>
      <c r="L1048" s="1079"/>
      <c r="M1048" s="1079"/>
      <c r="N1048" s="1079"/>
      <c r="O1048" s="1079"/>
      <c r="P1048" s="1079"/>
      <c r="Q1048" s="1079"/>
      <c r="R1048" s="1079"/>
      <c r="S1048" s="1079"/>
      <c r="T1048" s="1079"/>
      <c r="U1048" s="1081">
        <f t="shared" si="43"/>
        <v>100</v>
      </c>
      <c r="V1048" s="1088"/>
    </row>
    <row r="1049" spans="1:22" ht="25.5">
      <c r="A1049" s="1082" t="s">
        <v>411</v>
      </c>
      <c r="B1049" s="1083" t="s">
        <v>2296</v>
      </c>
      <c r="C1049" s="1084">
        <v>37.97</v>
      </c>
      <c r="D1049" s="1084">
        <v>37.97</v>
      </c>
      <c r="E1049" s="1087" t="s">
        <v>4894</v>
      </c>
      <c r="F1049" s="1084"/>
      <c r="G1049" s="1084"/>
      <c r="H1049" s="1084"/>
      <c r="I1049" s="1084"/>
      <c r="J1049" s="1084"/>
      <c r="K1049" s="1084"/>
      <c r="L1049" s="1084"/>
      <c r="M1049" s="1084"/>
      <c r="N1049" s="1084"/>
      <c r="O1049" s="1084"/>
      <c r="P1049" s="1084"/>
      <c r="Q1049" s="1084"/>
      <c r="R1049" s="1084"/>
      <c r="S1049" s="1084"/>
      <c r="T1049" s="1084">
        <v>37.97</v>
      </c>
      <c r="U1049" s="1086">
        <f t="shared" si="43"/>
        <v>100</v>
      </c>
      <c r="V1049" s="1088">
        <f>D1049--F1049-G1049-H1049-I1049-J1049-K1049-L1049-M1049-N1049-O1049-R1049-S1049-T1049</f>
        <v>0</v>
      </c>
    </row>
    <row r="1050" spans="1:22">
      <c r="A1050" s="1076" t="s">
        <v>2299</v>
      </c>
      <c r="B1050" s="1071" t="s">
        <v>2300</v>
      </c>
      <c r="C1050" s="1072">
        <v>36536.913500000002</v>
      </c>
      <c r="D1050" s="1072">
        <v>28650.713000000003</v>
      </c>
      <c r="E1050" s="1070"/>
      <c r="F1050" s="1072"/>
      <c r="G1050" s="1072"/>
      <c r="H1050" s="1072"/>
      <c r="I1050" s="1072"/>
      <c r="J1050" s="1072"/>
      <c r="K1050" s="1072"/>
      <c r="L1050" s="1072"/>
      <c r="M1050" s="1072"/>
      <c r="N1050" s="1072"/>
      <c r="O1050" s="1072"/>
      <c r="P1050" s="1072"/>
      <c r="Q1050" s="1072"/>
      <c r="R1050" s="1072"/>
      <c r="S1050" s="1072"/>
      <c r="T1050" s="1072"/>
      <c r="U1050" s="1074">
        <f t="shared" si="43"/>
        <v>78.415799955297274</v>
      </c>
      <c r="V1050" s="1088"/>
    </row>
    <row r="1051" spans="1:22">
      <c r="A1051" s="1070" t="s">
        <v>416</v>
      </c>
      <c r="B1051" s="1071" t="s">
        <v>4394</v>
      </c>
      <c r="C1051" s="1072">
        <v>36536.913500000002</v>
      </c>
      <c r="D1051" s="1072">
        <v>28650.713000000003</v>
      </c>
      <c r="E1051" s="1070"/>
      <c r="F1051" s="1072"/>
      <c r="G1051" s="1072"/>
      <c r="H1051" s="1072"/>
      <c r="I1051" s="1072"/>
      <c r="J1051" s="1072"/>
      <c r="K1051" s="1072"/>
      <c r="L1051" s="1072"/>
      <c r="M1051" s="1072"/>
      <c r="N1051" s="1072"/>
      <c r="O1051" s="1072"/>
      <c r="P1051" s="1072"/>
      <c r="Q1051" s="1072"/>
      <c r="R1051" s="1072"/>
      <c r="S1051" s="1072"/>
      <c r="T1051" s="1072"/>
      <c r="U1051" s="1074">
        <f t="shared" si="43"/>
        <v>78.415799955297274</v>
      </c>
      <c r="V1051" s="1088"/>
    </row>
    <row r="1052" spans="1:22">
      <c r="A1052" s="1070" t="s">
        <v>421</v>
      </c>
      <c r="B1052" s="1071" t="s">
        <v>1983</v>
      </c>
      <c r="C1052" s="1072">
        <v>36536.913500000002</v>
      </c>
      <c r="D1052" s="1072">
        <v>28650.713000000003</v>
      </c>
      <c r="E1052" s="1070"/>
      <c r="F1052" s="1072"/>
      <c r="G1052" s="1072"/>
      <c r="H1052" s="1072"/>
      <c r="I1052" s="1072"/>
      <c r="J1052" s="1072"/>
      <c r="K1052" s="1072"/>
      <c r="L1052" s="1072"/>
      <c r="M1052" s="1072"/>
      <c r="N1052" s="1072"/>
      <c r="O1052" s="1072"/>
      <c r="P1052" s="1072"/>
      <c r="Q1052" s="1072"/>
      <c r="R1052" s="1072"/>
      <c r="S1052" s="1072"/>
      <c r="T1052" s="1072"/>
      <c r="U1052" s="1074">
        <f t="shared" si="43"/>
        <v>78.415799955297274</v>
      </c>
      <c r="V1052" s="1088"/>
    </row>
    <row r="1053" spans="1:22">
      <c r="A1053" s="1070"/>
      <c r="B1053" s="1075" t="s">
        <v>1953</v>
      </c>
      <c r="C1053" s="1072">
        <v>36536.913500000002</v>
      </c>
      <c r="D1053" s="1072">
        <v>28650.713000000003</v>
      </c>
      <c r="E1053" s="1070"/>
      <c r="F1053" s="1072"/>
      <c r="G1053" s="1072"/>
      <c r="H1053" s="1072"/>
      <c r="I1053" s="1072"/>
      <c r="J1053" s="1072"/>
      <c r="K1053" s="1072"/>
      <c r="L1053" s="1072"/>
      <c r="M1053" s="1072"/>
      <c r="N1053" s="1072"/>
      <c r="O1053" s="1072"/>
      <c r="P1053" s="1072"/>
      <c r="Q1053" s="1072"/>
      <c r="R1053" s="1072"/>
      <c r="S1053" s="1072"/>
      <c r="T1053" s="1072"/>
      <c r="U1053" s="1074">
        <f t="shared" si="43"/>
        <v>78.415799955297274</v>
      </c>
      <c r="V1053" s="1088"/>
    </row>
    <row r="1054" spans="1:22">
      <c r="A1054" s="1076" t="s">
        <v>1367</v>
      </c>
      <c r="B1054" s="1071" t="s">
        <v>1370</v>
      </c>
      <c r="C1054" s="1072">
        <v>2609.6799999999998</v>
      </c>
      <c r="D1054" s="1072">
        <v>2069.5540000000001</v>
      </c>
      <c r="E1054" s="1070"/>
      <c r="F1054" s="1072"/>
      <c r="G1054" s="1072"/>
      <c r="H1054" s="1072"/>
      <c r="I1054" s="1072"/>
      <c r="J1054" s="1072"/>
      <c r="K1054" s="1072"/>
      <c r="L1054" s="1072"/>
      <c r="M1054" s="1072"/>
      <c r="N1054" s="1072"/>
      <c r="O1054" s="1072"/>
      <c r="P1054" s="1072"/>
      <c r="Q1054" s="1072"/>
      <c r="R1054" s="1072"/>
      <c r="S1054" s="1072"/>
      <c r="T1054" s="1072"/>
      <c r="U1054" s="1074">
        <f t="shared" si="43"/>
        <v>79.302979675669064</v>
      </c>
      <c r="V1054" s="1088"/>
    </row>
    <row r="1055" spans="1:22" ht="25.5">
      <c r="A1055" s="1070"/>
      <c r="B1055" s="1071" t="s">
        <v>1954</v>
      </c>
      <c r="C1055" s="1072">
        <v>2609.6799999999998</v>
      </c>
      <c r="D1055" s="1072">
        <v>2069.5540000000001</v>
      </c>
      <c r="E1055" s="1070"/>
      <c r="F1055" s="1072"/>
      <c r="G1055" s="1072"/>
      <c r="H1055" s="1072"/>
      <c r="I1055" s="1072"/>
      <c r="J1055" s="1072"/>
      <c r="K1055" s="1072"/>
      <c r="L1055" s="1072"/>
      <c r="M1055" s="1072"/>
      <c r="N1055" s="1072"/>
      <c r="O1055" s="1072"/>
      <c r="P1055" s="1072"/>
      <c r="Q1055" s="1072"/>
      <c r="R1055" s="1072"/>
      <c r="S1055" s="1072"/>
      <c r="T1055" s="1072"/>
      <c r="U1055" s="1074">
        <f t="shared" si="43"/>
        <v>79.302979675669064</v>
      </c>
      <c r="V1055" s="1088"/>
    </row>
    <row r="1056" spans="1:22">
      <c r="A1056" s="1089" t="s">
        <v>570</v>
      </c>
      <c r="B1056" s="1090" t="s">
        <v>1958</v>
      </c>
      <c r="C1056" s="1079">
        <v>2609.6799999999998</v>
      </c>
      <c r="D1056" s="1079">
        <v>2069.5540000000001</v>
      </c>
      <c r="E1056" s="1080"/>
      <c r="F1056" s="1079"/>
      <c r="G1056" s="1079"/>
      <c r="H1056" s="1079"/>
      <c r="I1056" s="1079"/>
      <c r="J1056" s="1079"/>
      <c r="K1056" s="1079"/>
      <c r="L1056" s="1079"/>
      <c r="M1056" s="1079"/>
      <c r="N1056" s="1079"/>
      <c r="O1056" s="1079"/>
      <c r="P1056" s="1079"/>
      <c r="Q1056" s="1079"/>
      <c r="R1056" s="1079"/>
      <c r="S1056" s="1079"/>
      <c r="T1056" s="1079"/>
      <c r="U1056" s="1081">
        <f t="shared" si="43"/>
        <v>79.302979675669064</v>
      </c>
      <c r="V1056" s="1088"/>
    </row>
    <row r="1057" spans="1:22">
      <c r="A1057" s="1082" t="s">
        <v>411</v>
      </c>
      <c r="B1057" s="1083" t="s">
        <v>2301</v>
      </c>
      <c r="C1057" s="1084">
        <v>99.68</v>
      </c>
      <c r="D1057" s="1084">
        <v>2.5</v>
      </c>
      <c r="E1057" s="1087" t="s">
        <v>4911</v>
      </c>
      <c r="F1057" s="1084">
        <v>2.5</v>
      </c>
      <c r="G1057" s="1084"/>
      <c r="H1057" s="1084"/>
      <c r="I1057" s="1084"/>
      <c r="J1057" s="1084"/>
      <c r="K1057" s="1084"/>
      <c r="L1057" s="1084"/>
      <c r="M1057" s="1084"/>
      <c r="N1057" s="1084"/>
      <c r="O1057" s="1084"/>
      <c r="P1057" s="1084"/>
      <c r="Q1057" s="1084"/>
      <c r="R1057" s="1084"/>
      <c r="S1057" s="1084"/>
      <c r="T1057" s="1084"/>
      <c r="U1057" s="1086">
        <f t="shared" si="43"/>
        <v>2.5080256821829852</v>
      </c>
      <c r="V1057" s="1088">
        <f>D1057-F1057-G1057-H1057-I1057-J1057-K1057-L1057-M1057-N1057-O1057-R1057-S1057-T1057</f>
        <v>0</v>
      </c>
    </row>
    <row r="1058" spans="1:22" ht="25.5">
      <c r="A1058" s="1082" t="s">
        <v>411</v>
      </c>
      <c r="B1058" s="1083" t="s">
        <v>2302</v>
      </c>
      <c r="C1058" s="1084">
        <v>740</v>
      </c>
      <c r="D1058" s="1084">
        <v>740</v>
      </c>
      <c r="E1058" s="1087" t="s">
        <v>4912</v>
      </c>
      <c r="F1058" s="1084">
        <v>740</v>
      </c>
      <c r="G1058" s="1084"/>
      <c r="H1058" s="1084"/>
      <c r="I1058" s="1084"/>
      <c r="J1058" s="1084"/>
      <c r="K1058" s="1084"/>
      <c r="L1058" s="1084"/>
      <c r="M1058" s="1084"/>
      <c r="N1058" s="1084"/>
      <c r="O1058" s="1084"/>
      <c r="P1058" s="1084"/>
      <c r="Q1058" s="1084"/>
      <c r="R1058" s="1084"/>
      <c r="S1058" s="1084"/>
      <c r="T1058" s="1084"/>
      <c r="U1058" s="1086">
        <f t="shared" si="43"/>
        <v>100</v>
      </c>
      <c r="V1058" s="1088">
        <f>D1058-F1058-G1058-H1058-I1058-J1058-K1058-L1058-M1058-N1058-O1058-R1058-S1058-T1058</f>
        <v>0</v>
      </c>
    </row>
    <row r="1059" spans="1:22">
      <c r="A1059" s="1082" t="s">
        <v>411</v>
      </c>
      <c r="B1059" s="1083" t="s">
        <v>2303</v>
      </c>
      <c r="C1059" s="1084">
        <v>1050</v>
      </c>
      <c r="D1059" s="1084">
        <v>746.25699999999995</v>
      </c>
      <c r="E1059" s="1087" t="s">
        <v>4913</v>
      </c>
      <c r="F1059" s="1084">
        <v>746.25699999999995</v>
      </c>
      <c r="G1059" s="1084"/>
      <c r="H1059" s="1084"/>
      <c r="I1059" s="1084"/>
      <c r="J1059" s="1084"/>
      <c r="K1059" s="1084"/>
      <c r="L1059" s="1084"/>
      <c r="M1059" s="1084"/>
      <c r="N1059" s="1084"/>
      <c r="O1059" s="1084"/>
      <c r="P1059" s="1084"/>
      <c r="Q1059" s="1084"/>
      <c r="R1059" s="1084"/>
      <c r="S1059" s="1084"/>
      <c r="T1059" s="1084"/>
      <c r="U1059" s="1086">
        <f t="shared" si="43"/>
        <v>71.07209523809523</v>
      </c>
      <c r="V1059" s="1088">
        <f>D1059-F1059-G1059-H1059-I1059-J1059-K1059-L1059-M1059-N1059-O1059-R1059-S1059-T1059</f>
        <v>0</v>
      </c>
    </row>
    <row r="1060" spans="1:22">
      <c r="A1060" s="1082" t="s">
        <v>411</v>
      </c>
      <c r="B1060" s="1083" t="s">
        <v>2304</v>
      </c>
      <c r="C1060" s="1084">
        <v>720</v>
      </c>
      <c r="D1060" s="1084">
        <v>580.79700000000003</v>
      </c>
      <c r="E1060" s="1087" t="s">
        <v>4914</v>
      </c>
      <c r="F1060" s="1084">
        <v>580.79700000000003</v>
      </c>
      <c r="G1060" s="1084"/>
      <c r="H1060" s="1084"/>
      <c r="I1060" s="1084"/>
      <c r="J1060" s="1084"/>
      <c r="K1060" s="1084"/>
      <c r="L1060" s="1084"/>
      <c r="M1060" s="1084"/>
      <c r="N1060" s="1084"/>
      <c r="O1060" s="1084"/>
      <c r="P1060" s="1084"/>
      <c r="Q1060" s="1084"/>
      <c r="R1060" s="1084"/>
      <c r="S1060" s="1084"/>
      <c r="T1060" s="1084"/>
      <c r="U1060" s="1086">
        <f t="shared" si="43"/>
        <v>80.666250000000005</v>
      </c>
      <c r="V1060" s="1088">
        <f>D1060-F1060-G1060-H1060-I1060-J1060-K1060-L1060-M1060-N1060-O1060-R1060-S1060-T1060</f>
        <v>0</v>
      </c>
    </row>
    <row r="1061" spans="1:22">
      <c r="A1061" s="1076" t="s">
        <v>1312</v>
      </c>
      <c r="B1061" s="1071" t="s">
        <v>259</v>
      </c>
      <c r="C1061" s="1072">
        <v>33927.233500000002</v>
      </c>
      <c r="D1061" s="1072">
        <v>26581.159</v>
      </c>
      <c r="E1061" s="1070"/>
      <c r="F1061" s="1072"/>
      <c r="G1061" s="1072"/>
      <c r="H1061" s="1072"/>
      <c r="I1061" s="1072"/>
      <c r="J1061" s="1072"/>
      <c r="K1061" s="1072"/>
      <c r="L1061" s="1072"/>
      <c r="M1061" s="1072"/>
      <c r="N1061" s="1072"/>
      <c r="O1061" s="1072"/>
      <c r="P1061" s="1072"/>
      <c r="Q1061" s="1072"/>
      <c r="R1061" s="1072"/>
      <c r="S1061" s="1072"/>
      <c r="T1061" s="1072"/>
      <c r="U1061" s="1074">
        <f t="shared" si="43"/>
        <v>78.347558164446269</v>
      </c>
      <c r="V1061" s="1088"/>
    </row>
    <row r="1062" spans="1:22" ht="25.5">
      <c r="A1062" s="1070"/>
      <c r="B1062" s="1071" t="s">
        <v>1954</v>
      </c>
      <c r="C1062" s="1072">
        <v>14172.2335</v>
      </c>
      <c r="D1062" s="1072">
        <v>13365.9985</v>
      </c>
      <c r="E1062" s="1070"/>
      <c r="F1062" s="1072"/>
      <c r="G1062" s="1072"/>
      <c r="H1062" s="1072"/>
      <c r="I1062" s="1072"/>
      <c r="J1062" s="1072"/>
      <c r="K1062" s="1072"/>
      <c r="L1062" s="1072"/>
      <c r="M1062" s="1072"/>
      <c r="N1062" s="1072"/>
      <c r="O1062" s="1072"/>
      <c r="P1062" s="1072"/>
      <c r="Q1062" s="1072"/>
      <c r="R1062" s="1072"/>
      <c r="S1062" s="1072"/>
      <c r="T1062" s="1072"/>
      <c r="U1062" s="1074">
        <f t="shared" si="43"/>
        <v>94.311164856266302</v>
      </c>
      <c r="V1062" s="1088"/>
    </row>
    <row r="1063" spans="1:22">
      <c r="A1063" s="1089" t="s">
        <v>570</v>
      </c>
      <c r="B1063" s="1090" t="s">
        <v>1958</v>
      </c>
      <c r="C1063" s="1079">
        <v>8513.2335000000003</v>
      </c>
      <c r="D1063" s="1079">
        <v>8368.0335000000014</v>
      </c>
      <c r="E1063" s="1080"/>
      <c r="F1063" s="1079"/>
      <c r="G1063" s="1079"/>
      <c r="H1063" s="1079"/>
      <c r="I1063" s="1079"/>
      <c r="J1063" s="1079"/>
      <c r="K1063" s="1079"/>
      <c r="L1063" s="1079"/>
      <c r="M1063" s="1079"/>
      <c r="N1063" s="1079"/>
      <c r="O1063" s="1079"/>
      <c r="P1063" s="1079"/>
      <c r="Q1063" s="1079"/>
      <c r="R1063" s="1079"/>
      <c r="S1063" s="1079"/>
      <c r="T1063" s="1079"/>
      <c r="U1063" s="1081">
        <f t="shared" si="43"/>
        <v>98.294420093140886</v>
      </c>
      <c r="V1063" s="1088"/>
    </row>
    <row r="1064" spans="1:22">
      <c r="A1064" s="1082" t="s">
        <v>411</v>
      </c>
      <c r="B1064" s="1083" t="s">
        <v>2306</v>
      </c>
      <c r="C1064" s="1084">
        <v>258</v>
      </c>
      <c r="D1064" s="1084">
        <v>223.71199999999999</v>
      </c>
      <c r="E1064" s="1087" t="s">
        <v>4915</v>
      </c>
      <c r="F1064" s="1084">
        <v>223.71199999999999</v>
      </c>
      <c r="G1064" s="1084"/>
      <c r="H1064" s="1084"/>
      <c r="I1064" s="1084"/>
      <c r="J1064" s="1084"/>
      <c r="K1064" s="1084"/>
      <c r="L1064" s="1084"/>
      <c r="M1064" s="1084"/>
      <c r="N1064" s="1084"/>
      <c r="O1064" s="1084"/>
      <c r="P1064" s="1084"/>
      <c r="Q1064" s="1084"/>
      <c r="R1064" s="1084"/>
      <c r="S1064" s="1084"/>
      <c r="T1064" s="1084"/>
      <c r="U1064" s="1086">
        <f t="shared" si="43"/>
        <v>86.710077519379837</v>
      </c>
      <c r="V1064" s="1088">
        <f t="shared" ref="V1064:V1073" si="44">D1064-F1064-G1064-H1064-I1064-J1064-K1064-L1064-M1064-N1064-O1064-R1064-S1064-T1064</f>
        <v>0</v>
      </c>
    </row>
    <row r="1065" spans="1:22">
      <c r="A1065" s="1082" t="s">
        <v>411</v>
      </c>
      <c r="B1065" s="1083" t="s">
        <v>2307</v>
      </c>
      <c r="C1065" s="1084">
        <v>718</v>
      </c>
      <c r="D1065" s="1084">
        <v>718</v>
      </c>
      <c r="E1065" s="1087" t="s">
        <v>4916</v>
      </c>
      <c r="F1065" s="1084">
        <v>718</v>
      </c>
      <c r="G1065" s="1084"/>
      <c r="H1065" s="1084"/>
      <c r="I1065" s="1084"/>
      <c r="J1065" s="1084"/>
      <c r="K1065" s="1084"/>
      <c r="L1065" s="1084"/>
      <c r="M1065" s="1084"/>
      <c r="N1065" s="1084"/>
      <c r="O1065" s="1084"/>
      <c r="P1065" s="1084"/>
      <c r="Q1065" s="1084"/>
      <c r="R1065" s="1084"/>
      <c r="S1065" s="1084"/>
      <c r="T1065" s="1084"/>
      <c r="U1065" s="1086">
        <f t="shared" si="43"/>
        <v>100</v>
      </c>
      <c r="V1065" s="1088">
        <f t="shared" si="44"/>
        <v>0</v>
      </c>
    </row>
    <row r="1066" spans="1:22" ht="25.5">
      <c r="A1066" s="1082" t="s">
        <v>411</v>
      </c>
      <c r="B1066" s="1083" t="s">
        <v>2308</v>
      </c>
      <c r="C1066" s="1084">
        <v>800</v>
      </c>
      <c r="D1066" s="1084">
        <v>800</v>
      </c>
      <c r="E1066" s="1087" t="s">
        <v>4917</v>
      </c>
      <c r="F1066" s="1084">
        <v>800</v>
      </c>
      <c r="G1066" s="1084"/>
      <c r="H1066" s="1084"/>
      <c r="I1066" s="1084"/>
      <c r="J1066" s="1084"/>
      <c r="K1066" s="1084"/>
      <c r="L1066" s="1084"/>
      <c r="M1066" s="1084"/>
      <c r="N1066" s="1084"/>
      <c r="O1066" s="1084"/>
      <c r="P1066" s="1084"/>
      <c r="Q1066" s="1084"/>
      <c r="R1066" s="1084"/>
      <c r="S1066" s="1084"/>
      <c r="T1066" s="1084"/>
      <c r="U1066" s="1086">
        <f t="shared" si="43"/>
        <v>100</v>
      </c>
      <c r="V1066" s="1088">
        <f t="shared" si="44"/>
        <v>0</v>
      </c>
    </row>
    <row r="1067" spans="1:22">
      <c r="A1067" s="1082" t="s">
        <v>411</v>
      </c>
      <c r="B1067" s="1083" t="s">
        <v>2309</v>
      </c>
      <c r="C1067" s="1084">
        <v>760</v>
      </c>
      <c r="D1067" s="1084">
        <v>760</v>
      </c>
      <c r="E1067" s="1087" t="s">
        <v>4918</v>
      </c>
      <c r="F1067" s="1084">
        <v>760</v>
      </c>
      <c r="G1067" s="1084"/>
      <c r="H1067" s="1084"/>
      <c r="I1067" s="1084"/>
      <c r="J1067" s="1084"/>
      <c r="K1067" s="1084"/>
      <c r="L1067" s="1084"/>
      <c r="M1067" s="1084"/>
      <c r="N1067" s="1084"/>
      <c r="O1067" s="1084"/>
      <c r="P1067" s="1084"/>
      <c r="Q1067" s="1084"/>
      <c r="R1067" s="1084"/>
      <c r="S1067" s="1084"/>
      <c r="T1067" s="1084"/>
      <c r="U1067" s="1086">
        <f t="shared" si="43"/>
        <v>100</v>
      </c>
      <c r="V1067" s="1088">
        <f t="shared" si="44"/>
        <v>0</v>
      </c>
    </row>
    <row r="1068" spans="1:22" ht="25.5">
      <c r="A1068" s="1082" t="s">
        <v>411</v>
      </c>
      <c r="B1068" s="1083" t="s">
        <v>2310</v>
      </c>
      <c r="C1068" s="1084">
        <v>1384.2335</v>
      </c>
      <c r="D1068" s="1084">
        <v>1346.2335</v>
      </c>
      <c r="E1068" s="1087" t="s">
        <v>4919</v>
      </c>
      <c r="F1068" s="1084">
        <v>1346.2335</v>
      </c>
      <c r="G1068" s="1084"/>
      <c r="H1068" s="1084"/>
      <c r="I1068" s="1084"/>
      <c r="J1068" s="1084"/>
      <c r="K1068" s="1084"/>
      <c r="L1068" s="1084"/>
      <c r="M1068" s="1084"/>
      <c r="N1068" s="1084"/>
      <c r="O1068" s="1084"/>
      <c r="P1068" s="1084"/>
      <c r="Q1068" s="1084"/>
      <c r="R1068" s="1084"/>
      <c r="S1068" s="1084"/>
      <c r="T1068" s="1084"/>
      <c r="U1068" s="1086">
        <f t="shared" si="43"/>
        <v>97.254798413706936</v>
      </c>
      <c r="V1068" s="1088">
        <f t="shared" si="44"/>
        <v>0</v>
      </c>
    </row>
    <row r="1069" spans="1:22">
      <c r="A1069" s="1082" t="s">
        <v>411</v>
      </c>
      <c r="B1069" s="1083" t="s">
        <v>2311</v>
      </c>
      <c r="C1069" s="1084">
        <v>853</v>
      </c>
      <c r="D1069" s="1084">
        <v>849.63699999999994</v>
      </c>
      <c r="E1069" s="1087" t="s">
        <v>4920</v>
      </c>
      <c r="F1069" s="1084">
        <v>849.63699999999994</v>
      </c>
      <c r="G1069" s="1084"/>
      <c r="H1069" s="1084"/>
      <c r="I1069" s="1084"/>
      <c r="J1069" s="1084"/>
      <c r="K1069" s="1084"/>
      <c r="L1069" s="1084"/>
      <c r="M1069" s="1084"/>
      <c r="N1069" s="1084"/>
      <c r="O1069" s="1084"/>
      <c r="P1069" s="1084"/>
      <c r="Q1069" s="1084"/>
      <c r="R1069" s="1084"/>
      <c r="S1069" s="1084"/>
      <c r="T1069" s="1084"/>
      <c r="U1069" s="1086">
        <f t="shared" si="43"/>
        <v>99.605744431418515</v>
      </c>
      <c r="V1069" s="1088">
        <f t="shared" si="44"/>
        <v>0</v>
      </c>
    </row>
    <row r="1070" spans="1:22">
      <c r="A1070" s="1082" t="s">
        <v>411</v>
      </c>
      <c r="B1070" s="1083" t="s">
        <v>2312</v>
      </c>
      <c r="C1070" s="1084">
        <v>798</v>
      </c>
      <c r="D1070" s="1084">
        <v>728.452</v>
      </c>
      <c r="E1070" s="1087" t="s">
        <v>4921</v>
      </c>
      <c r="F1070" s="1084">
        <v>728.452</v>
      </c>
      <c r="G1070" s="1084"/>
      <c r="H1070" s="1084"/>
      <c r="I1070" s="1084"/>
      <c r="J1070" s="1084"/>
      <c r="K1070" s="1084"/>
      <c r="L1070" s="1084"/>
      <c r="M1070" s="1084"/>
      <c r="N1070" s="1084"/>
      <c r="O1070" s="1084"/>
      <c r="P1070" s="1084"/>
      <c r="Q1070" s="1084"/>
      <c r="R1070" s="1084"/>
      <c r="S1070" s="1084"/>
      <c r="T1070" s="1084"/>
      <c r="U1070" s="1086">
        <f t="shared" si="43"/>
        <v>91.284711779448628</v>
      </c>
      <c r="V1070" s="1088">
        <f t="shared" si="44"/>
        <v>0</v>
      </c>
    </row>
    <row r="1071" spans="1:22">
      <c r="A1071" s="1082" t="s">
        <v>411</v>
      </c>
      <c r="B1071" s="1083" t="s">
        <v>2313</v>
      </c>
      <c r="C1071" s="1084">
        <v>810</v>
      </c>
      <c r="D1071" s="1084">
        <v>810</v>
      </c>
      <c r="E1071" s="1087" t="s">
        <v>4922</v>
      </c>
      <c r="F1071" s="1084">
        <v>810</v>
      </c>
      <c r="G1071" s="1084"/>
      <c r="H1071" s="1084"/>
      <c r="I1071" s="1084"/>
      <c r="J1071" s="1084"/>
      <c r="K1071" s="1084"/>
      <c r="L1071" s="1084"/>
      <c r="M1071" s="1084"/>
      <c r="N1071" s="1084"/>
      <c r="O1071" s="1084"/>
      <c r="P1071" s="1084"/>
      <c r="Q1071" s="1084"/>
      <c r="R1071" s="1084"/>
      <c r="S1071" s="1084"/>
      <c r="T1071" s="1084"/>
      <c r="U1071" s="1086">
        <f t="shared" si="43"/>
        <v>100</v>
      </c>
      <c r="V1071" s="1088">
        <f t="shared" si="44"/>
        <v>0</v>
      </c>
    </row>
    <row r="1072" spans="1:22" ht="25.5">
      <c r="A1072" s="1082" t="s">
        <v>411</v>
      </c>
      <c r="B1072" s="1083" t="s">
        <v>3970</v>
      </c>
      <c r="C1072" s="1084">
        <v>892</v>
      </c>
      <c r="D1072" s="1084">
        <v>892</v>
      </c>
      <c r="E1072" s="1087" t="s">
        <v>4923</v>
      </c>
      <c r="F1072" s="1084">
        <v>892</v>
      </c>
      <c r="G1072" s="1084"/>
      <c r="H1072" s="1084"/>
      <c r="I1072" s="1084"/>
      <c r="J1072" s="1084"/>
      <c r="K1072" s="1084"/>
      <c r="L1072" s="1084"/>
      <c r="M1072" s="1084"/>
      <c r="N1072" s="1084"/>
      <c r="O1072" s="1084"/>
      <c r="P1072" s="1084"/>
      <c r="Q1072" s="1084"/>
      <c r="R1072" s="1084"/>
      <c r="S1072" s="1084"/>
      <c r="T1072" s="1084"/>
      <c r="U1072" s="1086">
        <f t="shared" si="43"/>
        <v>100</v>
      </c>
      <c r="V1072" s="1088">
        <f t="shared" si="44"/>
        <v>0</v>
      </c>
    </row>
    <row r="1073" spans="1:22">
      <c r="A1073" s="1082" t="s">
        <v>411</v>
      </c>
      <c r="B1073" s="1083" t="s">
        <v>2305</v>
      </c>
      <c r="C1073" s="1084">
        <v>1240</v>
      </c>
      <c r="D1073" s="1084">
        <v>1239.999</v>
      </c>
      <c r="E1073" s="1087" t="s">
        <v>4924</v>
      </c>
      <c r="F1073" s="1084">
        <v>1239.999</v>
      </c>
      <c r="G1073" s="1084"/>
      <c r="H1073" s="1084"/>
      <c r="I1073" s="1084"/>
      <c r="J1073" s="1084"/>
      <c r="K1073" s="1084"/>
      <c r="L1073" s="1084"/>
      <c r="M1073" s="1084"/>
      <c r="N1073" s="1084"/>
      <c r="O1073" s="1084"/>
      <c r="P1073" s="1084"/>
      <c r="Q1073" s="1084"/>
      <c r="R1073" s="1084"/>
      <c r="S1073" s="1084"/>
      <c r="T1073" s="1084"/>
      <c r="U1073" s="1086">
        <f t="shared" si="43"/>
        <v>99.99991935483871</v>
      </c>
      <c r="V1073" s="1088">
        <f t="shared" si="44"/>
        <v>0</v>
      </c>
    </row>
    <row r="1074" spans="1:22">
      <c r="A1074" s="1089" t="s">
        <v>276</v>
      </c>
      <c r="B1074" s="1090" t="s">
        <v>1966</v>
      </c>
      <c r="C1074" s="1079">
        <v>5159</v>
      </c>
      <c r="D1074" s="1079">
        <v>4497.9650000000001</v>
      </c>
      <c r="E1074" s="1080"/>
      <c r="F1074" s="1079"/>
      <c r="G1074" s="1079"/>
      <c r="H1074" s="1079"/>
      <c r="I1074" s="1079"/>
      <c r="J1074" s="1079"/>
      <c r="K1074" s="1079"/>
      <c r="L1074" s="1079"/>
      <c r="M1074" s="1079"/>
      <c r="N1074" s="1079"/>
      <c r="O1074" s="1079"/>
      <c r="P1074" s="1079"/>
      <c r="Q1074" s="1079"/>
      <c r="R1074" s="1079"/>
      <c r="S1074" s="1079"/>
      <c r="T1074" s="1079"/>
      <c r="U1074" s="1081">
        <f t="shared" si="43"/>
        <v>87.18676100019384</v>
      </c>
      <c r="V1074" s="1088"/>
    </row>
    <row r="1075" spans="1:22">
      <c r="A1075" s="1082" t="s">
        <v>411</v>
      </c>
      <c r="B1075" s="1083" t="s">
        <v>4086</v>
      </c>
      <c r="C1075" s="1084">
        <v>34</v>
      </c>
      <c r="D1075" s="1084">
        <v>34</v>
      </c>
      <c r="E1075" s="1087" t="s">
        <v>4925</v>
      </c>
      <c r="F1075" s="1084"/>
      <c r="G1075" s="1084"/>
      <c r="H1075" s="1084"/>
      <c r="I1075" s="1084"/>
      <c r="J1075" s="1084"/>
      <c r="K1075" s="1084"/>
      <c r="L1075" s="1084"/>
      <c r="M1075" s="1084"/>
      <c r="N1075" s="1084"/>
      <c r="O1075" s="1084">
        <v>34</v>
      </c>
      <c r="P1075" s="1084">
        <v>34</v>
      </c>
      <c r="Q1075" s="1084"/>
      <c r="R1075" s="1084"/>
      <c r="S1075" s="1084"/>
      <c r="T1075" s="1084"/>
      <c r="U1075" s="1086">
        <f t="shared" si="43"/>
        <v>100</v>
      </c>
      <c r="V1075" s="1088">
        <f t="shared" ref="V1075:V1082" si="45">D1075--F1075-G1075-H1075-I1075-J1075-K1075-L1075-M1075-N1075-O1075-R1075-S1075-T1075</f>
        <v>0</v>
      </c>
    </row>
    <row r="1076" spans="1:22">
      <c r="A1076" s="1082" t="s">
        <v>411</v>
      </c>
      <c r="B1076" s="1083" t="s">
        <v>4089</v>
      </c>
      <c r="C1076" s="1084">
        <v>134</v>
      </c>
      <c r="D1076" s="1084">
        <v>130.255</v>
      </c>
      <c r="E1076" s="1087" t="s">
        <v>4926</v>
      </c>
      <c r="F1076" s="1084"/>
      <c r="G1076" s="1084"/>
      <c r="H1076" s="1084"/>
      <c r="I1076" s="1084"/>
      <c r="J1076" s="1084"/>
      <c r="K1076" s="1084"/>
      <c r="L1076" s="1084"/>
      <c r="M1076" s="1084"/>
      <c r="N1076" s="1084"/>
      <c r="O1076" s="1084">
        <v>130.255</v>
      </c>
      <c r="P1076" s="1084">
        <v>130.255</v>
      </c>
      <c r="Q1076" s="1084"/>
      <c r="R1076" s="1084"/>
      <c r="S1076" s="1084"/>
      <c r="T1076" s="1084"/>
      <c r="U1076" s="1086">
        <f t="shared" si="43"/>
        <v>97.205223880597018</v>
      </c>
      <c r="V1076" s="1088">
        <f t="shared" si="45"/>
        <v>0</v>
      </c>
    </row>
    <row r="1077" spans="1:22" ht="25.5">
      <c r="A1077" s="1082" t="s">
        <v>411</v>
      </c>
      <c r="B1077" s="1083" t="s">
        <v>2314</v>
      </c>
      <c r="C1077" s="1084">
        <v>791</v>
      </c>
      <c r="D1077" s="1084">
        <v>779.36</v>
      </c>
      <c r="E1077" s="1087" t="s">
        <v>4927</v>
      </c>
      <c r="F1077" s="1084"/>
      <c r="G1077" s="1084"/>
      <c r="H1077" s="1084"/>
      <c r="I1077" s="1084"/>
      <c r="J1077" s="1084"/>
      <c r="K1077" s="1084"/>
      <c r="L1077" s="1084"/>
      <c r="M1077" s="1084"/>
      <c r="N1077" s="1084"/>
      <c r="O1077" s="1084">
        <v>779.36</v>
      </c>
      <c r="P1077" s="1084"/>
      <c r="Q1077" s="1084">
        <v>779.36</v>
      </c>
      <c r="R1077" s="1084"/>
      <c r="S1077" s="1084"/>
      <c r="T1077" s="1084"/>
      <c r="U1077" s="1086">
        <f t="shared" si="43"/>
        <v>98.528445006321121</v>
      </c>
      <c r="V1077" s="1088">
        <f t="shared" si="45"/>
        <v>0</v>
      </c>
    </row>
    <row r="1078" spans="1:22">
      <c r="A1078" s="1082" t="s">
        <v>411</v>
      </c>
      <c r="B1078" s="1083" t="s">
        <v>4120</v>
      </c>
      <c r="C1078" s="1084">
        <v>500</v>
      </c>
      <c r="D1078" s="1084">
        <v>500</v>
      </c>
      <c r="E1078" s="1087" t="s">
        <v>4928</v>
      </c>
      <c r="F1078" s="1084"/>
      <c r="G1078" s="1084"/>
      <c r="H1078" s="1084"/>
      <c r="I1078" s="1084"/>
      <c r="J1078" s="1084"/>
      <c r="K1078" s="1084"/>
      <c r="L1078" s="1084"/>
      <c r="M1078" s="1084"/>
      <c r="N1078" s="1084"/>
      <c r="O1078" s="1084">
        <v>500</v>
      </c>
      <c r="P1078" s="1084"/>
      <c r="Q1078" s="1084">
        <v>500</v>
      </c>
      <c r="R1078" s="1084"/>
      <c r="S1078" s="1084"/>
      <c r="T1078" s="1084"/>
      <c r="U1078" s="1086">
        <f t="shared" si="43"/>
        <v>100</v>
      </c>
      <c r="V1078" s="1088">
        <f t="shared" si="45"/>
        <v>0</v>
      </c>
    </row>
    <row r="1079" spans="1:22">
      <c r="A1079" s="1082"/>
      <c r="B1079" s="1083" t="s">
        <v>4044</v>
      </c>
      <c r="C1079" s="1084">
        <v>500</v>
      </c>
      <c r="D1079" s="1084">
        <v>500</v>
      </c>
      <c r="E1079" s="1087" t="s">
        <v>4929</v>
      </c>
      <c r="F1079" s="1084"/>
      <c r="G1079" s="1084"/>
      <c r="H1079" s="1084"/>
      <c r="I1079" s="1084"/>
      <c r="J1079" s="1084"/>
      <c r="K1079" s="1084"/>
      <c r="L1079" s="1084"/>
      <c r="M1079" s="1084"/>
      <c r="N1079" s="1084"/>
      <c r="O1079" s="1084">
        <v>500</v>
      </c>
      <c r="P1079" s="1084"/>
      <c r="Q1079" s="1084">
        <v>500</v>
      </c>
      <c r="R1079" s="1084"/>
      <c r="S1079" s="1084"/>
      <c r="T1079" s="1084"/>
      <c r="U1079" s="1086">
        <f t="shared" si="43"/>
        <v>100</v>
      </c>
      <c r="V1079" s="1088">
        <f t="shared" si="45"/>
        <v>0</v>
      </c>
    </row>
    <row r="1080" spans="1:22" ht="25.5">
      <c r="A1080" s="1082" t="s">
        <v>411</v>
      </c>
      <c r="B1080" s="1083" t="s">
        <v>3998</v>
      </c>
      <c r="C1080" s="1084">
        <v>2000</v>
      </c>
      <c r="D1080" s="1084">
        <v>2000</v>
      </c>
      <c r="E1080" s="1087" t="s">
        <v>4930</v>
      </c>
      <c r="F1080" s="1084"/>
      <c r="G1080" s="1084"/>
      <c r="H1080" s="1084"/>
      <c r="I1080" s="1084"/>
      <c r="J1080" s="1084"/>
      <c r="K1080" s="1084"/>
      <c r="L1080" s="1084"/>
      <c r="M1080" s="1084"/>
      <c r="N1080" s="1084"/>
      <c r="O1080" s="1084">
        <v>2000</v>
      </c>
      <c r="P1080" s="1084">
        <v>2000</v>
      </c>
      <c r="Q1080" s="1084"/>
      <c r="R1080" s="1084"/>
      <c r="S1080" s="1084"/>
      <c r="T1080" s="1084"/>
      <c r="U1080" s="1086">
        <f t="shared" si="43"/>
        <v>100</v>
      </c>
      <c r="V1080" s="1088">
        <f t="shared" si="45"/>
        <v>0</v>
      </c>
    </row>
    <row r="1081" spans="1:22" ht="25.5">
      <c r="A1081" s="1082" t="s">
        <v>411</v>
      </c>
      <c r="B1081" s="1083" t="s">
        <v>4264</v>
      </c>
      <c r="C1081" s="1084">
        <v>700</v>
      </c>
      <c r="D1081" s="1084">
        <v>54.354999999999997</v>
      </c>
      <c r="E1081" s="1087" t="s">
        <v>4931</v>
      </c>
      <c r="F1081" s="1084"/>
      <c r="G1081" s="1084"/>
      <c r="H1081" s="1084"/>
      <c r="I1081" s="1084"/>
      <c r="J1081" s="1084"/>
      <c r="K1081" s="1084"/>
      <c r="L1081" s="1084"/>
      <c r="M1081" s="1084"/>
      <c r="N1081" s="1084"/>
      <c r="O1081" s="1084">
        <v>54.354999999999997</v>
      </c>
      <c r="P1081" s="1084">
        <v>54.354999999999997</v>
      </c>
      <c r="Q1081" s="1084"/>
      <c r="R1081" s="1084"/>
      <c r="S1081" s="1084"/>
      <c r="T1081" s="1084"/>
      <c r="U1081" s="1086">
        <f t="shared" si="43"/>
        <v>7.7649999999999997</v>
      </c>
      <c r="V1081" s="1088">
        <f t="shared" si="45"/>
        <v>0</v>
      </c>
    </row>
    <row r="1082" spans="1:22" ht="25.5">
      <c r="A1082" s="1082" t="s">
        <v>411</v>
      </c>
      <c r="B1082" s="1083" t="s">
        <v>4042</v>
      </c>
      <c r="C1082" s="1084">
        <v>500</v>
      </c>
      <c r="D1082" s="1084">
        <v>499.995</v>
      </c>
      <c r="E1082" s="1087" t="s">
        <v>4932</v>
      </c>
      <c r="F1082" s="1084"/>
      <c r="G1082" s="1084"/>
      <c r="H1082" s="1084"/>
      <c r="I1082" s="1084"/>
      <c r="J1082" s="1084"/>
      <c r="K1082" s="1084"/>
      <c r="L1082" s="1084"/>
      <c r="M1082" s="1084"/>
      <c r="N1082" s="1084"/>
      <c r="O1082" s="1084">
        <v>499.995</v>
      </c>
      <c r="P1082" s="1084">
        <v>499.995</v>
      </c>
      <c r="Q1082" s="1084"/>
      <c r="R1082" s="1084"/>
      <c r="S1082" s="1084"/>
      <c r="T1082" s="1084"/>
      <c r="U1082" s="1086">
        <f t="shared" si="43"/>
        <v>99.999000000000009</v>
      </c>
      <c r="V1082" s="1088">
        <f t="shared" si="45"/>
        <v>0</v>
      </c>
    </row>
    <row r="1083" spans="1:22">
      <c r="A1083" s="1089" t="s">
        <v>322</v>
      </c>
      <c r="B1083" s="1090" t="s">
        <v>1967</v>
      </c>
      <c r="C1083" s="1079">
        <v>500</v>
      </c>
      <c r="D1083" s="1079">
        <v>500</v>
      </c>
      <c r="E1083" s="1080"/>
      <c r="F1083" s="1079"/>
      <c r="G1083" s="1079"/>
      <c r="H1083" s="1079"/>
      <c r="I1083" s="1079"/>
      <c r="J1083" s="1079"/>
      <c r="K1083" s="1079"/>
      <c r="L1083" s="1079"/>
      <c r="M1083" s="1079"/>
      <c r="N1083" s="1079"/>
      <c r="O1083" s="1079"/>
      <c r="P1083" s="1079"/>
      <c r="Q1083" s="1079"/>
      <c r="R1083" s="1079"/>
      <c r="S1083" s="1079"/>
      <c r="T1083" s="1079"/>
      <c r="U1083" s="1081">
        <f t="shared" si="43"/>
        <v>100</v>
      </c>
      <c r="V1083" s="1088"/>
    </row>
    <row r="1084" spans="1:22">
      <c r="A1084" s="1082" t="s">
        <v>411</v>
      </c>
      <c r="B1084" s="1083" t="s">
        <v>4043</v>
      </c>
      <c r="C1084" s="1084">
        <v>500</v>
      </c>
      <c r="D1084" s="1084">
        <v>500</v>
      </c>
      <c r="E1084" s="1087" t="s">
        <v>4933</v>
      </c>
      <c r="F1084" s="1084"/>
      <c r="G1084" s="1084"/>
      <c r="H1084" s="1084"/>
      <c r="I1084" s="1084"/>
      <c r="J1084" s="1084"/>
      <c r="K1084" s="1084"/>
      <c r="L1084" s="1084"/>
      <c r="M1084" s="1084"/>
      <c r="N1084" s="1084"/>
      <c r="O1084" s="1084"/>
      <c r="P1084" s="1084"/>
      <c r="Q1084" s="1084"/>
      <c r="R1084" s="1084">
        <v>500</v>
      </c>
      <c r="S1084" s="1084"/>
      <c r="T1084" s="1084"/>
      <c r="U1084" s="1086">
        <f t="shared" si="43"/>
        <v>100</v>
      </c>
      <c r="V1084" s="1088">
        <f>D1084--F1084-G1084-H1084-I1084-J1084-K1084-L1084-M1084-N1084-O1084-R1084-S1084-T1084</f>
        <v>0</v>
      </c>
    </row>
    <row r="1085" spans="1:22">
      <c r="A1085" s="1070"/>
      <c r="B1085" s="1071" t="s">
        <v>4839</v>
      </c>
      <c r="C1085" s="1072">
        <v>1655</v>
      </c>
      <c r="D1085" s="1072">
        <v>144</v>
      </c>
      <c r="E1085" s="1070"/>
      <c r="F1085" s="1072"/>
      <c r="G1085" s="1072"/>
      <c r="H1085" s="1072"/>
      <c r="I1085" s="1072"/>
      <c r="J1085" s="1072"/>
      <c r="K1085" s="1072"/>
      <c r="L1085" s="1072"/>
      <c r="M1085" s="1072"/>
      <c r="N1085" s="1072"/>
      <c r="O1085" s="1072"/>
      <c r="P1085" s="1072"/>
      <c r="Q1085" s="1072"/>
      <c r="R1085" s="1072"/>
      <c r="S1085" s="1072"/>
      <c r="T1085" s="1072"/>
      <c r="U1085" s="1074">
        <f t="shared" si="43"/>
        <v>8.7009063444108765</v>
      </c>
      <c r="V1085" s="1088"/>
    </row>
    <row r="1086" spans="1:22" ht="25.5">
      <c r="A1086" s="1089" t="s">
        <v>4840</v>
      </c>
      <c r="B1086" s="1090" t="s">
        <v>4841</v>
      </c>
      <c r="C1086" s="1079">
        <v>1655</v>
      </c>
      <c r="D1086" s="1079">
        <v>144</v>
      </c>
      <c r="E1086" s="1080"/>
      <c r="F1086" s="1079"/>
      <c r="G1086" s="1079"/>
      <c r="H1086" s="1079"/>
      <c r="I1086" s="1079"/>
      <c r="J1086" s="1079"/>
      <c r="K1086" s="1079"/>
      <c r="L1086" s="1079"/>
      <c r="M1086" s="1079"/>
      <c r="N1086" s="1079"/>
      <c r="O1086" s="1079"/>
      <c r="P1086" s="1079"/>
      <c r="Q1086" s="1079"/>
      <c r="R1086" s="1079"/>
      <c r="S1086" s="1079"/>
      <c r="T1086" s="1079"/>
      <c r="U1086" s="1081">
        <f t="shared" si="43"/>
        <v>8.7009063444108765</v>
      </c>
      <c r="V1086" s="1088"/>
    </row>
    <row r="1087" spans="1:22">
      <c r="A1087" s="1082" t="s">
        <v>411</v>
      </c>
      <c r="B1087" s="1083" t="s">
        <v>4842</v>
      </c>
      <c r="C1087" s="1084">
        <v>655</v>
      </c>
      <c r="D1087" s="1084">
        <v>0</v>
      </c>
      <c r="E1087" s="1085"/>
      <c r="F1087" s="1084"/>
      <c r="G1087" s="1084"/>
      <c r="H1087" s="1084"/>
      <c r="I1087" s="1084"/>
      <c r="J1087" s="1084"/>
      <c r="K1087" s="1084"/>
      <c r="L1087" s="1084"/>
      <c r="M1087" s="1084"/>
      <c r="N1087" s="1084"/>
      <c r="O1087" s="1084"/>
      <c r="P1087" s="1084"/>
      <c r="Q1087" s="1084"/>
      <c r="R1087" s="1084"/>
      <c r="S1087" s="1084"/>
      <c r="T1087" s="1084"/>
      <c r="U1087" s="1086">
        <f t="shared" si="43"/>
        <v>0</v>
      </c>
      <c r="V1087" s="1088"/>
    </row>
    <row r="1088" spans="1:22">
      <c r="A1088" s="1082" t="s">
        <v>411</v>
      </c>
      <c r="B1088" s="1083" t="s">
        <v>2431</v>
      </c>
      <c r="C1088" s="1084">
        <v>655</v>
      </c>
      <c r="D1088" s="1084">
        <v>0</v>
      </c>
      <c r="E1088" s="1087" t="s">
        <v>4934</v>
      </c>
      <c r="F1088" s="1084"/>
      <c r="G1088" s="1084"/>
      <c r="H1088" s="1084"/>
      <c r="I1088" s="1084"/>
      <c r="J1088" s="1084"/>
      <c r="K1088" s="1084"/>
      <c r="L1088" s="1084"/>
      <c r="M1088" s="1084"/>
      <c r="N1088" s="1084"/>
      <c r="O1088" s="1084"/>
      <c r="P1088" s="1084"/>
      <c r="Q1088" s="1084"/>
      <c r="R1088" s="1084"/>
      <c r="S1088" s="1084"/>
      <c r="T1088" s="1084"/>
      <c r="U1088" s="1086">
        <f t="shared" si="43"/>
        <v>0</v>
      </c>
      <c r="V1088" s="1088">
        <f>D1088--F1088-G1088-H1088-I1088-J1088-K1088-L1088-M1088-N1088-O1088-R1088-S1088-T1088</f>
        <v>0</v>
      </c>
    </row>
    <row r="1089" spans="1:22">
      <c r="A1089" s="1082" t="s">
        <v>411</v>
      </c>
      <c r="B1089" s="1083" t="s">
        <v>4905</v>
      </c>
      <c r="C1089" s="1084">
        <v>1000</v>
      </c>
      <c r="D1089" s="1084">
        <v>144</v>
      </c>
      <c r="E1089" s="1085"/>
      <c r="F1089" s="1084"/>
      <c r="G1089" s="1084"/>
      <c r="H1089" s="1084"/>
      <c r="I1089" s="1084"/>
      <c r="J1089" s="1084"/>
      <c r="K1089" s="1084"/>
      <c r="L1089" s="1084"/>
      <c r="M1089" s="1084"/>
      <c r="N1089" s="1084"/>
      <c r="O1089" s="1084"/>
      <c r="P1089" s="1084"/>
      <c r="Q1089" s="1084"/>
      <c r="R1089" s="1084"/>
      <c r="S1089" s="1084"/>
      <c r="T1089" s="1084"/>
      <c r="U1089" s="1086">
        <f t="shared" si="43"/>
        <v>14.399999999999999</v>
      </c>
      <c r="V1089" s="1088"/>
    </row>
    <row r="1090" spans="1:22">
      <c r="A1090" s="1082" t="s">
        <v>411</v>
      </c>
      <c r="B1090" s="1083" t="s">
        <v>2421</v>
      </c>
      <c r="C1090" s="1084">
        <v>144</v>
      </c>
      <c r="D1090" s="1084">
        <v>144</v>
      </c>
      <c r="E1090" s="1087" t="s">
        <v>4935</v>
      </c>
      <c r="F1090" s="1084"/>
      <c r="G1090" s="1084"/>
      <c r="H1090" s="1084"/>
      <c r="I1090" s="1084"/>
      <c r="J1090" s="1084"/>
      <c r="K1090" s="1084"/>
      <c r="L1090" s="1084"/>
      <c r="M1090" s="1084"/>
      <c r="N1090" s="1084"/>
      <c r="O1090" s="1084"/>
      <c r="P1090" s="1084"/>
      <c r="Q1090" s="1084"/>
      <c r="R1090" s="1084"/>
      <c r="S1090" s="1084"/>
      <c r="T1090" s="1084">
        <v>144</v>
      </c>
      <c r="U1090" s="1086">
        <f t="shared" si="43"/>
        <v>100</v>
      </c>
      <c r="V1090" s="1088">
        <f>D1090--F1090-G1090-H1090-I1090-J1090-K1090-L1090-M1090-N1090-O1090-R1090-S1090-T1090</f>
        <v>0</v>
      </c>
    </row>
    <row r="1091" spans="1:22">
      <c r="A1091" s="1082" t="s">
        <v>411</v>
      </c>
      <c r="B1091" s="1083" t="s">
        <v>2431</v>
      </c>
      <c r="C1091" s="1084">
        <v>856</v>
      </c>
      <c r="D1091" s="1084">
        <v>0</v>
      </c>
      <c r="E1091" s="1087" t="s">
        <v>4934</v>
      </c>
      <c r="F1091" s="1084"/>
      <c r="G1091" s="1084"/>
      <c r="H1091" s="1084"/>
      <c r="I1091" s="1084"/>
      <c r="J1091" s="1084"/>
      <c r="K1091" s="1084"/>
      <c r="L1091" s="1084"/>
      <c r="M1091" s="1084"/>
      <c r="N1091" s="1084"/>
      <c r="O1091" s="1084"/>
      <c r="P1091" s="1084"/>
      <c r="Q1091" s="1084"/>
      <c r="R1091" s="1084"/>
      <c r="S1091" s="1084"/>
      <c r="T1091" s="1084"/>
      <c r="U1091" s="1086">
        <f t="shared" si="43"/>
        <v>0</v>
      </c>
      <c r="V1091" s="1088">
        <f>D1091--F1091-G1091-H1091-I1091-J1091-K1091-L1091-M1091-N1091-O1091-R1091-S1091-T1091</f>
        <v>0</v>
      </c>
    </row>
    <row r="1092" spans="1:22">
      <c r="A1092" s="1070"/>
      <c r="B1092" s="1071" t="s">
        <v>1976</v>
      </c>
      <c r="C1092" s="1072">
        <v>18100</v>
      </c>
      <c r="D1092" s="1072">
        <v>13071.1605</v>
      </c>
      <c r="E1092" s="1070"/>
      <c r="F1092" s="1072"/>
      <c r="G1092" s="1072"/>
      <c r="H1092" s="1072"/>
      <c r="I1092" s="1072"/>
      <c r="J1092" s="1072"/>
      <c r="K1092" s="1072"/>
      <c r="L1092" s="1072"/>
      <c r="M1092" s="1072"/>
      <c r="N1092" s="1072"/>
      <c r="O1092" s="1072"/>
      <c r="P1092" s="1072"/>
      <c r="Q1092" s="1072"/>
      <c r="R1092" s="1072"/>
      <c r="S1092" s="1072"/>
      <c r="T1092" s="1072"/>
      <c r="U1092" s="1074">
        <f t="shared" si="43"/>
        <v>72.216356353591166</v>
      </c>
      <c r="V1092" s="1088"/>
    </row>
    <row r="1093" spans="1:22">
      <c r="A1093" s="1077"/>
      <c r="B1093" s="1078" t="s">
        <v>1977</v>
      </c>
      <c r="C1093" s="1079">
        <v>2200</v>
      </c>
      <c r="D1093" s="1079">
        <v>281.60599999999999</v>
      </c>
      <c r="E1093" s="1080"/>
      <c r="F1093" s="1079"/>
      <c r="G1093" s="1079"/>
      <c r="H1093" s="1079"/>
      <c r="I1093" s="1079"/>
      <c r="J1093" s="1079"/>
      <c r="K1093" s="1079"/>
      <c r="L1093" s="1079"/>
      <c r="M1093" s="1079"/>
      <c r="N1093" s="1079"/>
      <c r="O1093" s="1079"/>
      <c r="P1093" s="1079"/>
      <c r="Q1093" s="1079"/>
      <c r="R1093" s="1079"/>
      <c r="S1093" s="1079"/>
      <c r="T1093" s="1079"/>
      <c r="U1093" s="1081">
        <f t="shared" si="43"/>
        <v>12.800272727272727</v>
      </c>
      <c r="V1093" s="1088"/>
    </row>
    <row r="1094" spans="1:22">
      <c r="A1094" s="1082" t="s">
        <v>411</v>
      </c>
      <c r="B1094" s="1083" t="s">
        <v>1985</v>
      </c>
      <c r="C1094" s="1084">
        <v>2200</v>
      </c>
      <c r="D1094" s="1084">
        <v>281.60599999999999</v>
      </c>
      <c r="E1094" s="1085"/>
      <c r="F1094" s="1084"/>
      <c r="G1094" s="1084"/>
      <c r="H1094" s="1084"/>
      <c r="I1094" s="1084"/>
      <c r="J1094" s="1084"/>
      <c r="K1094" s="1084"/>
      <c r="L1094" s="1084"/>
      <c r="M1094" s="1084"/>
      <c r="N1094" s="1084"/>
      <c r="O1094" s="1084"/>
      <c r="P1094" s="1084"/>
      <c r="Q1094" s="1084"/>
      <c r="R1094" s="1084"/>
      <c r="S1094" s="1084"/>
      <c r="T1094" s="1084"/>
      <c r="U1094" s="1086">
        <f t="shared" si="43"/>
        <v>12.800272727272727</v>
      </c>
      <c r="V1094" s="1088"/>
    </row>
    <row r="1095" spans="1:22">
      <c r="A1095" s="1082" t="s">
        <v>411</v>
      </c>
      <c r="B1095" s="1083" t="s">
        <v>4262</v>
      </c>
      <c r="C1095" s="1084">
        <v>1200</v>
      </c>
      <c r="D1095" s="1084">
        <v>219</v>
      </c>
      <c r="E1095" s="1087" t="s">
        <v>4936</v>
      </c>
      <c r="F1095" s="1084"/>
      <c r="G1095" s="1084"/>
      <c r="H1095" s="1084"/>
      <c r="I1095" s="1084"/>
      <c r="J1095" s="1084"/>
      <c r="K1095" s="1084"/>
      <c r="L1095" s="1084"/>
      <c r="M1095" s="1084"/>
      <c r="N1095" s="1084"/>
      <c r="O1095" s="1084"/>
      <c r="P1095" s="1084"/>
      <c r="Q1095" s="1084"/>
      <c r="R1095" s="1084"/>
      <c r="S1095" s="1084"/>
      <c r="T1095" s="1084">
        <v>219</v>
      </c>
      <c r="U1095" s="1086">
        <f t="shared" si="43"/>
        <v>18.25</v>
      </c>
      <c r="V1095" s="1088">
        <f>D1095--F1095-G1095-H1095-I1095-J1095-K1095-L1095-M1095-N1095-O1095-R1095-S1095-T1095</f>
        <v>0</v>
      </c>
    </row>
    <row r="1096" spans="1:22" ht="25.5">
      <c r="A1096" s="1082" t="s">
        <v>411</v>
      </c>
      <c r="B1096" s="1083" t="s">
        <v>4237</v>
      </c>
      <c r="C1096" s="1084">
        <v>1000</v>
      </c>
      <c r="D1096" s="1084">
        <v>62.606000000000002</v>
      </c>
      <c r="E1096" s="1087" t="s">
        <v>4937</v>
      </c>
      <c r="F1096" s="1084"/>
      <c r="G1096" s="1084"/>
      <c r="H1096" s="1084"/>
      <c r="I1096" s="1084"/>
      <c r="J1096" s="1084"/>
      <c r="K1096" s="1084"/>
      <c r="L1096" s="1084"/>
      <c r="M1096" s="1084"/>
      <c r="N1096" s="1084"/>
      <c r="O1096" s="1084"/>
      <c r="P1096" s="1084"/>
      <c r="Q1096" s="1084"/>
      <c r="R1096" s="1084"/>
      <c r="S1096" s="1084"/>
      <c r="T1096" s="1084">
        <v>62.606000000000002</v>
      </c>
      <c r="U1096" s="1086">
        <f t="shared" si="43"/>
        <v>6.2605999999999993</v>
      </c>
      <c r="V1096" s="1088">
        <f>D1096--F1096-G1096-H1096-I1096-J1096-K1096-L1096-M1096-N1096-O1096-R1096-S1096-T1096</f>
        <v>0</v>
      </c>
    </row>
    <row r="1097" spans="1:22">
      <c r="A1097" s="1077"/>
      <c r="B1097" s="1078" t="s">
        <v>4395</v>
      </c>
      <c r="C1097" s="1079">
        <v>3000</v>
      </c>
      <c r="D1097" s="1079">
        <v>190.327</v>
      </c>
      <c r="E1097" s="1080"/>
      <c r="F1097" s="1079"/>
      <c r="G1097" s="1079"/>
      <c r="H1097" s="1079"/>
      <c r="I1097" s="1079"/>
      <c r="J1097" s="1079"/>
      <c r="K1097" s="1079"/>
      <c r="L1097" s="1079"/>
      <c r="M1097" s="1079"/>
      <c r="N1097" s="1079"/>
      <c r="O1097" s="1079"/>
      <c r="P1097" s="1079"/>
      <c r="Q1097" s="1079"/>
      <c r="R1097" s="1079"/>
      <c r="S1097" s="1079"/>
      <c r="T1097" s="1079"/>
      <c r="U1097" s="1081">
        <f t="shared" si="43"/>
        <v>6.3442333333333334</v>
      </c>
      <c r="V1097" s="1088"/>
    </row>
    <row r="1098" spans="1:22">
      <c r="A1098" s="1082" t="s">
        <v>411</v>
      </c>
      <c r="B1098" s="1083" t="s">
        <v>4396</v>
      </c>
      <c r="C1098" s="1084">
        <v>3000</v>
      </c>
      <c r="D1098" s="1084">
        <v>190.327</v>
      </c>
      <c r="E1098" s="1085"/>
      <c r="F1098" s="1084"/>
      <c r="G1098" s="1084"/>
      <c r="H1098" s="1084"/>
      <c r="I1098" s="1084"/>
      <c r="J1098" s="1084"/>
      <c r="K1098" s="1084"/>
      <c r="L1098" s="1084"/>
      <c r="M1098" s="1084"/>
      <c r="N1098" s="1084"/>
      <c r="O1098" s="1084"/>
      <c r="P1098" s="1084"/>
      <c r="Q1098" s="1084"/>
      <c r="R1098" s="1084"/>
      <c r="S1098" s="1084"/>
      <c r="T1098" s="1084"/>
      <c r="U1098" s="1086">
        <f t="shared" ref="U1098:U1161" si="46">D1098/C1098*100</f>
        <v>6.3442333333333334</v>
      </c>
      <c r="V1098" s="1088"/>
    </row>
    <row r="1099" spans="1:22" ht="25.5">
      <c r="A1099" s="1082" t="s">
        <v>411</v>
      </c>
      <c r="B1099" s="1083" t="s">
        <v>4263</v>
      </c>
      <c r="C1099" s="1084">
        <v>3000</v>
      </c>
      <c r="D1099" s="1084">
        <v>190.327</v>
      </c>
      <c r="E1099" s="1087" t="s">
        <v>4938</v>
      </c>
      <c r="F1099" s="1084"/>
      <c r="G1099" s="1084"/>
      <c r="H1099" s="1084"/>
      <c r="I1099" s="1084"/>
      <c r="J1099" s="1084"/>
      <c r="K1099" s="1084"/>
      <c r="L1099" s="1084"/>
      <c r="M1099" s="1084"/>
      <c r="N1099" s="1084"/>
      <c r="O1099" s="1084"/>
      <c r="P1099" s="1084"/>
      <c r="Q1099" s="1084"/>
      <c r="R1099" s="1084"/>
      <c r="S1099" s="1084"/>
      <c r="T1099" s="1084">
        <v>190.327</v>
      </c>
      <c r="U1099" s="1086">
        <f t="shared" si="46"/>
        <v>6.3442333333333334</v>
      </c>
      <c r="V1099" s="1088">
        <f>D1099--F1099-G1099-H1099-I1099-J1099-K1099-L1099-M1099-N1099-O1099-R1099-S1099-T1099</f>
        <v>0</v>
      </c>
    </row>
    <row r="1100" spans="1:22">
      <c r="A1100" s="1077"/>
      <c r="B1100" s="1078" t="s">
        <v>1979</v>
      </c>
      <c r="C1100" s="1079">
        <v>12900</v>
      </c>
      <c r="D1100" s="1079">
        <v>12599.227500000001</v>
      </c>
      <c r="E1100" s="1080"/>
      <c r="F1100" s="1079"/>
      <c r="G1100" s="1079"/>
      <c r="H1100" s="1079"/>
      <c r="I1100" s="1079"/>
      <c r="J1100" s="1079"/>
      <c r="K1100" s="1079"/>
      <c r="L1100" s="1079"/>
      <c r="M1100" s="1079"/>
      <c r="N1100" s="1079"/>
      <c r="O1100" s="1079"/>
      <c r="P1100" s="1079"/>
      <c r="Q1100" s="1079"/>
      <c r="R1100" s="1079"/>
      <c r="S1100" s="1079"/>
      <c r="T1100" s="1079"/>
      <c r="U1100" s="1081">
        <f t="shared" si="46"/>
        <v>97.668430232558151</v>
      </c>
      <c r="V1100" s="1088"/>
    </row>
    <row r="1101" spans="1:22">
      <c r="A1101" s="1082" t="s">
        <v>411</v>
      </c>
      <c r="B1101" s="1083" t="s">
        <v>1987</v>
      </c>
      <c r="C1101" s="1084">
        <v>12900</v>
      </c>
      <c r="D1101" s="1084">
        <v>12599.227500000001</v>
      </c>
      <c r="E1101" s="1085"/>
      <c r="F1101" s="1084"/>
      <c r="G1101" s="1084"/>
      <c r="H1101" s="1084"/>
      <c r="I1101" s="1084"/>
      <c r="J1101" s="1084"/>
      <c r="K1101" s="1084"/>
      <c r="L1101" s="1084"/>
      <c r="M1101" s="1084"/>
      <c r="N1101" s="1084"/>
      <c r="O1101" s="1084"/>
      <c r="P1101" s="1084"/>
      <c r="Q1101" s="1084"/>
      <c r="R1101" s="1084"/>
      <c r="S1101" s="1084"/>
      <c r="T1101" s="1084"/>
      <c r="U1101" s="1086">
        <f t="shared" si="46"/>
        <v>97.668430232558151</v>
      </c>
      <c r="V1101" s="1088"/>
    </row>
    <row r="1102" spans="1:22" ht="25.5">
      <c r="A1102" s="1082" t="s">
        <v>411</v>
      </c>
      <c r="B1102" s="1083" t="s">
        <v>2315</v>
      </c>
      <c r="C1102" s="1084">
        <v>5000</v>
      </c>
      <c r="D1102" s="1084">
        <v>5000</v>
      </c>
      <c r="E1102" s="1087" t="s">
        <v>4939</v>
      </c>
      <c r="F1102" s="1084"/>
      <c r="G1102" s="1084"/>
      <c r="H1102" s="1084"/>
      <c r="I1102" s="1084"/>
      <c r="J1102" s="1084"/>
      <c r="K1102" s="1084"/>
      <c r="L1102" s="1084"/>
      <c r="M1102" s="1084"/>
      <c r="N1102" s="1084"/>
      <c r="O1102" s="1084"/>
      <c r="P1102" s="1084"/>
      <c r="Q1102" s="1084"/>
      <c r="R1102" s="1084"/>
      <c r="S1102" s="1084"/>
      <c r="T1102" s="1084">
        <v>5000</v>
      </c>
      <c r="U1102" s="1086">
        <f t="shared" si="46"/>
        <v>100</v>
      </c>
      <c r="V1102" s="1088">
        <f t="shared" ref="V1102:V1109" si="47">D1102--F1102-G1102-H1102-I1102-J1102-K1102-L1102-M1102-N1102-O1102-R1102-S1102-T1102</f>
        <v>0</v>
      </c>
    </row>
    <row r="1103" spans="1:22">
      <c r="A1103" s="1082" t="s">
        <v>411</v>
      </c>
      <c r="B1103" s="1083" t="s">
        <v>4209</v>
      </c>
      <c r="C1103" s="1084">
        <v>900</v>
      </c>
      <c r="D1103" s="1084">
        <v>900</v>
      </c>
      <c r="E1103" s="1087" t="s">
        <v>4940</v>
      </c>
      <c r="F1103" s="1084"/>
      <c r="G1103" s="1084"/>
      <c r="H1103" s="1084"/>
      <c r="I1103" s="1084"/>
      <c r="J1103" s="1084"/>
      <c r="K1103" s="1084"/>
      <c r="L1103" s="1084"/>
      <c r="M1103" s="1084"/>
      <c r="N1103" s="1084"/>
      <c r="O1103" s="1084"/>
      <c r="P1103" s="1084"/>
      <c r="Q1103" s="1084"/>
      <c r="R1103" s="1084"/>
      <c r="S1103" s="1084"/>
      <c r="T1103" s="1084">
        <v>900</v>
      </c>
      <c r="U1103" s="1086">
        <f t="shared" si="46"/>
        <v>100</v>
      </c>
      <c r="V1103" s="1088">
        <f t="shared" si="47"/>
        <v>0</v>
      </c>
    </row>
    <row r="1104" spans="1:22" ht="25.5">
      <c r="A1104" s="1082" t="s">
        <v>411</v>
      </c>
      <c r="B1104" s="1083" t="s">
        <v>4164</v>
      </c>
      <c r="C1104" s="1084">
        <v>1700</v>
      </c>
      <c r="D1104" s="1084">
        <v>1550</v>
      </c>
      <c r="E1104" s="1087" t="s">
        <v>4941</v>
      </c>
      <c r="F1104" s="1084"/>
      <c r="G1104" s="1084"/>
      <c r="H1104" s="1084"/>
      <c r="I1104" s="1084"/>
      <c r="J1104" s="1084"/>
      <c r="K1104" s="1084"/>
      <c r="L1104" s="1084"/>
      <c r="M1104" s="1084"/>
      <c r="N1104" s="1084"/>
      <c r="O1104" s="1084"/>
      <c r="P1104" s="1084"/>
      <c r="Q1104" s="1084"/>
      <c r="R1104" s="1084"/>
      <c r="S1104" s="1084"/>
      <c r="T1104" s="1084">
        <v>1550</v>
      </c>
      <c r="U1104" s="1086">
        <f t="shared" si="46"/>
        <v>91.17647058823529</v>
      </c>
      <c r="V1104" s="1088">
        <f t="shared" si="47"/>
        <v>0</v>
      </c>
    </row>
    <row r="1105" spans="1:22">
      <c r="A1105" s="1082" t="s">
        <v>411</v>
      </c>
      <c r="B1105" s="1083" t="s">
        <v>4942</v>
      </c>
      <c r="C1105" s="1084">
        <v>1000</v>
      </c>
      <c r="D1105" s="1084">
        <v>1000</v>
      </c>
      <c r="E1105" s="1087" t="s">
        <v>4943</v>
      </c>
      <c r="F1105" s="1084"/>
      <c r="G1105" s="1084"/>
      <c r="H1105" s="1084"/>
      <c r="I1105" s="1084"/>
      <c r="J1105" s="1084"/>
      <c r="K1105" s="1084"/>
      <c r="L1105" s="1084"/>
      <c r="M1105" s="1084"/>
      <c r="N1105" s="1084"/>
      <c r="O1105" s="1084"/>
      <c r="P1105" s="1084"/>
      <c r="Q1105" s="1084"/>
      <c r="R1105" s="1084"/>
      <c r="S1105" s="1084"/>
      <c r="T1105" s="1084">
        <v>1000</v>
      </c>
      <c r="U1105" s="1086">
        <f t="shared" si="46"/>
        <v>100</v>
      </c>
      <c r="V1105" s="1088">
        <f t="shared" si="47"/>
        <v>0</v>
      </c>
    </row>
    <row r="1106" spans="1:22">
      <c r="A1106" s="1082" t="s">
        <v>411</v>
      </c>
      <c r="B1106" s="1083" t="s">
        <v>4211</v>
      </c>
      <c r="C1106" s="1084">
        <v>900</v>
      </c>
      <c r="D1106" s="1084">
        <v>900</v>
      </c>
      <c r="E1106" s="1087" t="s">
        <v>4944</v>
      </c>
      <c r="F1106" s="1084"/>
      <c r="G1106" s="1084"/>
      <c r="H1106" s="1084"/>
      <c r="I1106" s="1084"/>
      <c r="J1106" s="1084"/>
      <c r="K1106" s="1084"/>
      <c r="L1106" s="1084"/>
      <c r="M1106" s="1084"/>
      <c r="N1106" s="1084"/>
      <c r="O1106" s="1084"/>
      <c r="P1106" s="1084"/>
      <c r="Q1106" s="1084"/>
      <c r="R1106" s="1084"/>
      <c r="S1106" s="1084"/>
      <c r="T1106" s="1084">
        <v>900</v>
      </c>
      <c r="U1106" s="1086">
        <f t="shared" si="46"/>
        <v>100</v>
      </c>
      <c r="V1106" s="1088">
        <f t="shared" si="47"/>
        <v>0</v>
      </c>
    </row>
    <row r="1107" spans="1:22">
      <c r="A1107" s="1082" t="s">
        <v>411</v>
      </c>
      <c r="B1107" s="1083" t="s">
        <v>4190</v>
      </c>
      <c r="C1107" s="1084">
        <v>1000</v>
      </c>
      <c r="D1107" s="1084">
        <v>849.22749999999996</v>
      </c>
      <c r="E1107" s="1087" t="s">
        <v>4945</v>
      </c>
      <c r="F1107" s="1084"/>
      <c r="G1107" s="1084"/>
      <c r="H1107" s="1084"/>
      <c r="I1107" s="1084"/>
      <c r="J1107" s="1084"/>
      <c r="K1107" s="1084"/>
      <c r="L1107" s="1084"/>
      <c r="M1107" s="1084"/>
      <c r="N1107" s="1084"/>
      <c r="O1107" s="1084"/>
      <c r="P1107" s="1084"/>
      <c r="Q1107" s="1084"/>
      <c r="R1107" s="1084"/>
      <c r="S1107" s="1084"/>
      <c r="T1107" s="1084">
        <v>849.22749999999996</v>
      </c>
      <c r="U1107" s="1086">
        <f t="shared" si="46"/>
        <v>84.922749999999994</v>
      </c>
      <c r="V1107" s="1088">
        <f t="shared" si="47"/>
        <v>0</v>
      </c>
    </row>
    <row r="1108" spans="1:22">
      <c r="A1108" s="1082" t="s">
        <v>411</v>
      </c>
      <c r="B1108" s="1083" t="s">
        <v>4210</v>
      </c>
      <c r="C1108" s="1084">
        <v>900</v>
      </c>
      <c r="D1108" s="1084">
        <v>900</v>
      </c>
      <c r="E1108" s="1087" t="s">
        <v>4946</v>
      </c>
      <c r="F1108" s="1084"/>
      <c r="G1108" s="1084"/>
      <c r="H1108" s="1084"/>
      <c r="I1108" s="1084"/>
      <c r="J1108" s="1084"/>
      <c r="K1108" s="1084"/>
      <c r="L1108" s="1084"/>
      <c r="M1108" s="1084"/>
      <c r="N1108" s="1084"/>
      <c r="O1108" s="1084"/>
      <c r="P1108" s="1084"/>
      <c r="Q1108" s="1084"/>
      <c r="R1108" s="1084"/>
      <c r="S1108" s="1084"/>
      <c r="T1108" s="1084">
        <v>900</v>
      </c>
      <c r="U1108" s="1086">
        <f t="shared" si="46"/>
        <v>100</v>
      </c>
      <c r="V1108" s="1088">
        <f t="shared" si="47"/>
        <v>0</v>
      </c>
    </row>
    <row r="1109" spans="1:22" ht="25.5">
      <c r="A1109" s="1082" t="s">
        <v>411</v>
      </c>
      <c r="B1109" s="1083" t="s">
        <v>4132</v>
      </c>
      <c r="C1109" s="1084">
        <v>1500</v>
      </c>
      <c r="D1109" s="1084">
        <v>1500</v>
      </c>
      <c r="E1109" s="1087" t="s">
        <v>4947</v>
      </c>
      <c r="F1109" s="1084"/>
      <c r="G1109" s="1084"/>
      <c r="H1109" s="1084"/>
      <c r="I1109" s="1084"/>
      <c r="J1109" s="1084"/>
      <c r="K1109" s="1084"/>
      <c r="L1109" s="1084"/>
      <c r="M1109" s="1084"/>
      <c r="N1109" s="1084"/>
      <c r="O1109" s="1084"/>
      <c r="P1109" s="1084"/>
      <c r="Q1109" s="1084"/>
      <c r="R1109" s="1084"/>
      <c r="S1109" s="1084"/>
      <c r="T1109" s="1084">
        <v>1500</v>
      </c>
      <c r="U1109" s="1086">
        <f t="shared" si="46"/>
        <v>100</v>
      </c>
      <c r="V1109" s="1088">
        <f t="shared" si="47"/>
        <v>0</v>
      </c>
    </row>
    <row r="1110" spans="1:22">
      <c r="A1110" s="1076" t="s">
        <v>2316</v>
      </c>
      <c r="B1110" s="1071" t="s">
        <v>2317</v>
      </c>
      <c r="C1110" s="1072">
        <v>111487.394955</v>
      </c>
      <c r="D1110" s="1072">
        <v>88499.611883999998</v>
      </c>
      <c r="E1110" s="1070"/>
      <c r="F1110" s="1072"/>
      <c r="G1110" s="1072"/>
      <c r="H1110" s="1072"/>
      <c r="I1110" s="1072"/>
      <c r="J1110" s="1072"/>
      <c r="K1110" s="1072"/>
      <c r="L1110" s="1072"/>
      <c r="M1110" s="1072"/>
      <c r="N1110" s="1072"/>
      <c r="O1110" s="1072"/>
      <c r="P1110" s="1072"/>
      <c r="Q1110" s="1072"/>
      <c r="R1110" s="1072"/>
      <c r="S1110" s="1072"/>
      <c r="T1110" s="1072"/>
      <c r="U1110" s="1074">
        <f t="shared" si="46"/>
        <v>79.380823204023528</v>
      </c>
      <c r="V1110" s="1088"/>
    </row>
    <row r="1111" spans="1:22">
      <c r="A1111" s="1070" t="s">
        <v>416</v>
      </c>
      <c r="B1111" s="1071" t="s">
        <v>4394</v>
      </c>
      <c r="C1111" s="1072">
        <v>110309.48253199999</v>
      </c>
      <c r="D1111" s="1072">
        <v>87327.849096999998</v>
      </c>
      <c r="E1111" s="1070"/>
      <c r="F1111" s="1072"/>
      <c r="G1111" s="1072"/>
      <c r="H1111" s="1072"/>
      <c r="I1111" s="1072"/>
      <c r="J1111" s="1072"/>
      <c r="K1111" s="1072"/>
      <c r="L1111" s="1072"/>
      <c r="M1111" s="1072"/>
      <c r="N1111" s="1072"/>
      <c r="O1111" s="1072"/>
      <c r="P1111" s="1072"/>
      <c r="Q1111" s="1072"/>
      <c r="R1111" s="1072"/>
      <c r="S1111" s="1072"/>
      <c r="T1111" s="1072"/>
      <c r="U1111" s="1074">
        <f t="shared" si="46"/>
        <v>79.166221337015898</v>
      </c>
      <c r="V1111" s="1088"/>
    </row>
    <row r="1112" spans="1:22">
      <c r="A1112" s="1070" t="s">
        <v>421</v>
      </c>
      <c r="B1112" s="1071" t="s">
        <v>1983</v>
      </c>
      <c r="C1112" s="1072">
        <v>110309.48253199999</v>
      </c>
      <c r="D1112" s="1072">
        <v>87327.849096999998</v>
      </c>
      <c r="E1112" s="1070"/>
      <c r="F1112" s="1072"/>
      <c r="G1112" s="1072"/>
      <c r="H1112" s="1072"/>
      <c r="I1112" s="1072"/>
      <c r="J1112" s="1072"/>
      <c r="K1112" s="1072"/>
      <c r="L1112" s="1072"/>
      <c r="M1112" s="1072"/>
      <c r="N1112" s="1072"/>
      <c r="O1112" s="1072"/>
      <c r="P1112" s="1072"/>
      <c r="Q1112" s="1072"/>
      <c r="R1112" s="1072"/>
      <c r="S1112" s="1072"/>
      <c r="T1112" s="1072"/>
      <c r="U1112" s="1074">
        <f t="shared" si="46"/>
        <v>79.166221337015898</v>
      </c>
      <c r="V1112" s="1088"/>
    </row>
    <row r="1113" spans="1:22">
      <c r="A1113" s="1070"/>
      <c r="B1113" s="1075" t="s">
        <v>1953</v>
      </c>
      <c r="C1113" s="1072">
        <v>110309.48253199999</v>
      </c>
      <c r="D1113" s="1072">
        <v>87327.849096999998</v>
      </c>
      <c r="E1113" s="1070"/>
      <c r="F1113" s="1072"/>
      <c r="G1113" s="1072"/>
      <c r="H1113" s="1072"/>
      <c r="I1113" s="1072"/>
      <c r="J1113" s="1072"/>
      <c r="K1113" s="1072"/>
      <c r="L1113" s="1072"/>
      <c r="M1113" s="1072"/>
      <c r="N1113" s="1072"/>
      <c r="O1113" s="1072"/>
      <c r="P1113" s="1072"/>
      <c r="Q1113" s="1072"/>
      <c r="R1113" s="1072"/>
      <c r="S1113" s="1072"/>
      <c r="T1113" s="1072"/>
      <c r="U1113" s="1074">
        <f t="shared" si="46"/>
        <v>79.166221337015898</v>
      </c>
      <c r="V1113" s="1088"/>
    </row>
    <row r="1114" spans="1:22">
      <c r="A1114" s="1076" t="s">
        <v>1367</v>
      </c>
      <c r="B1114" s="1071" t="s">
        <v>1370</v>
      </c>
      <c r="C1114" s="1072">
        <v>12822.745999999999</v>
      </c>
      <c r="D1114" s="1072">
        <v>12612.898000000001</v>
      </c>
      <c r="E1114" s="1070"/>
      <c r="F1114" s="1072"/>
      <c r="G1114" s="1072"/>
      <c r="H1114" s="1072"/>
      <c r="I1114" s="1072"/>
      <c r="J1114" s="1072"/>
      <c r="K1114" s="1072"/>
      <c r="L1114" s="1072"/>
      <c r="M1114" s="1072"/>
      <c r="N1114" s="1072"/>
      <c r="O1114" s="1072"/>
      <c r="P1114" s="1072"/>
      <c r="Q1114" s="1072"/>
      <c r="R1114" s="1072"/>
      <c r="S1114" s="1072"/>
      <c r="T1114" s="1072"/>
      <c r="U1114" s="1074">
        <f t="shared" si="46"/>
        <v>98.363470663772034</v>
      </c>
      <c r="V1114" s="1088"/>
    </row>
    <row r="1115" spans="1:22" ht="25.5">
      <c r="A1115" s="1070"/>
      <c r="B1115" s="1071" t="s">
        <v>1954</v>
      </c>
      <c r="C1115" s="1072">
        <v>12822.745999999999</v>
      </c>
      <c r="D1115" s="1072">
        <v>12612.898000000001</v>
      </c>
      <c r="E1115" s="1070"/>
      <c r="F1115" s="1072"/>
      <c r="G1115" s="1072"/>
      <c r="H1115" s="1072"/>
      <c r="I1115" s="1072"/>
      <c r="J1115" s="1072"/>
      <c r="K1115" s="1072"/>
      <c r="L1115" s="1072"/>
      <c r="M1115" s="1072"/>
      <c r="N1115" s="1072"/>
      <c r="O1115" s="1072"/>
      <c r="P1115" s="1072"/>
      <c r="Q1115" s="1072"/>
      <c r="R1115" s="1072"/>
      <c r="S1115" s="1072"/>
      <c r="T1115" s="1072"/>
      <c r="U1115" s="1074">
        <f t="shared" si="46"/>
        <v>98.363470663772034</v>
      </c>
      <c r="V1115" s="1088"/>
    </row>
    <row r="1116" spans="1:22">
      <c r="A1116" s="1089" t="s">
        <v>570</v>
      </c>
      <c r="B1116" s="1090" t="s">
        <v>1958</v>
      </c>
      <c r="C1116" s="1079">
        <v>12822.745999999999</v>
      </c>
      <c r="D1116" s="1079">
        <v>12612.898000000001</v>
      </c>
      <c r="E1116" s="1080"/>
      <c r="F1116" s="1079"/>
      <c r="G1116" s="1079"/>
      <c r="H1116" s="1079"/>
      <c r="I1116" s="1079"/>
      <c r="J1116" s="1079"/>
      <c r="K1116" s="1079"/>
      <c r="L1116" s="1079"/>
      <c r="M1116" s="1079"/>
      <c r="N1116" s="1079"/>
      <c r="O1116" s="1079"/>
      <c r="P1116" s="1079"/>
      <c r="Q1116" s="1079"/>
      <c r="R1116" s="1079"/>
      <c r="S1116" s="1079"/>
      <c r="T1116" s="1079"/>
      <c r="U1116" s="1081">
        <f t="shared" si="46"/>
        <v>98.363470663772034</v>
      </c>
      <c r="V1116" s="1088"/>
    </row>
    <row r="1117" spans="1:22" ht="25.5">
      <c r="A1117" s="1082" t="s">
        <v>411</v>
      </c>
      <c r="B1117" s="1083" t="s">
        <v>2318</v>
      </c>
      <c r="C1117" s="1084">
        <v>758.69899999999996</v>
      </c>
      <c r="D1117" s="1084">
        <v>758.69899999999996</v>
      </c>
      <c r="E1117" s="1087" t="s">
        <v>4948</v>
      </c>
      <c r="F1117" s="1084">
        <v>758.69899999999996</v>
      </c>
      <c r="G1117" s="1084"/>
      <c r="H1117" s="1084"/>
      <c r="I1117" s="1084"/>
      <c r="J1117" s="1084"/>
      <c r="K1117" s="1084"/>
      <c r="L1117" s="1084"/>
      <c r="M1117" s="1084"/>
      <c r="N1117" s="1084"/>
      <c r="O1117" s="1084"/>
      <c r="P1117" s="1084"/>
      <c r="Q1117" s="1084"/>
      <c r="R1117" s="1084"/>
      <c r="S1117" s="1084"/>
      <c r="T1117" s="1084"/>
      <c r="U1117" s="1086">
        <f t="shared" si="46"/>
        <v>100</v>
      </c>
      <c r="V1117" s="1088">
        <f t="shared" ref="V1117:V1122" si="48">D1117-F1117-G1117-H1117-I1117-J1117-K1117-L1117-M1117-N1117-O1117-R1117-S1117-T1117</f>
        <v>0</v>
      </c>
    </row>
    <row r="1118" spans="1:22" ht="25.5">
      <c r="A1118" s="1082" t="s">
        <v>411</v>
      </c>
      <c r="B1118" s="1083" t="s">
        <v>2319</v>
      </c>
      <c r="C1118" s="1084">
        <v>784</v>
      </c>
      <c r="D1118" s="1084">
        <v>702.15499999999997</v>
      </c>
      <c r="E1118" s="1087" t="s">
        <v>4949</v>
      </c>
      <c r="F1118" s="1084">
        <v>702.15499999999997</v>
      </c>
      <c r="G1118" s="1084"/>
      <c r="H1118" s="1084"/>
      <c r="I1118" s="1084"/>
      <c r="J1118" s="1084"/>
      <c r="K1118" s="1084"/>
      <c r="L1118" s="1084"/>
      <c r="M1118" s="1084"/>
      <c r="N1118" s="1084"/>
      <c r="O1118" s="1084"/>
      <c r="P1118" s="1084"/>
      <c r="Q1118" s="1084"/>
      <c r="R1118" s="1084"/>
      <c r="S1118" s="1084"/>
      <c r="T1118" s="1084"/>
      <c r="U1118" s="1086">
        <f t="shared" si="46"/>
        <v>89.560586734693871</v>
      </c>
      <c r="V1118" s="1088">
        <f t="shared" si="48"/>
        <v>0</v>
      </c>
    </row>
    <row r="1119" spans="1:22">
      <c r="A1119" s="1082" t="s">
        <v>411</v>
      </c>
      <c r="B1119" s="1083" t="s">
        <v>2320</v>
      </c>
      <c r="C1119" s="1084">
        <v>2541.3009999999999</v>
      </c>
      <c r="D1119" s="1084">
        <v>2541.3009999999999</v>
      </c>
      <c r="E1119" s="1087" t="s">
        <v>4950</v>
      </c>
      <c r="F1119" s="1084">
        <v>2541.3009999999999</v>
      </c>
      <c r="G1119" s="1084"/>
      <c r="H1119" s="1084"/>
      <c r="I1119" s="1084"/>
      <c r="J1119" s="1084"/>
      <c r="K1119" s="1084"/>
      <c r="L1119" s="1084"/>
      <c r="M1119" s="1084"/>
      <c r="N1119" s="1084"/>
      <c r="O1119" s="1084"/>
      <c r="P1119" s="1084"/>
      <c r="Q1119" s="1084"/>
      <c r="R1119" s="1084"/>
      <c r="S1119" s="1084"/>
      <c r="T1119" s="1084"/>
      <c r="U1119" s="1086">
        <f t="shared" si="46"/>
        <v>100</v>
      </c>
      <c r="V1119" s="1088">
        <f t="shared" si="48"/>
        <v>0</v>
      </c>
    </row>
    <row r="1120" spans="1:22" ht="25.5">
      <c r="A1120" s="1082" t="s">
        <v>411</v>
      </c>
      <c r="B1120" s="1083" t="s">
        <v>2321</v>
      </c>
      <c r="C1120" s="1084">
        <v>4048</v>
      </c>
      <c r="D1120" s="1084">
        <v>4048</v>
      </c>
      <c r="E1120" s="1087" t="s">
        <v>4951</v>
      </c>
      <c r="F1120" s="1084">
        <v>4048</v>
      </c>
      <c r="G1120" s="1084"/>
      <c r="H1120" s="1084"/>
      <c r="I1120" s="1084"/>
      <c r="J1120" s="1084"/>
      <c r="K1120" s="1084"/>
      <c r="L1120" s="1084"/>
      <c r="M1120" s="1084"/>
      <c r="N1120" s="1084"/>
      <c r="O1120" s="1084"/>
      <c r="P1120" s="1084"/>
      <c r="Q1120" s="1084"/>
      <c r="R1120" s="1084"/>
      <c r="S1120" s="1084"/>
      <c r="T1120" s="1084"/>
      <c r="U1120" s="1086">
        <f t="shared" si="46"/>
        <v>100</v>
      </c>
      <c r="V1120" s="1088">
        <f t="shared" si="48"/>
        <v>0</v>
      </c>
    </row>
    <row r="1121" spans="1:22">
      <c r="A1121" s="1082" t="s">
        <v>411</v>
      </c>
      <c r="B1121" s="1083" t="s">
        <v>2322</v>
      </c>
      <c r="C1121" s="1084">
        <v>3502.7460000000001</v>
      </c>
      <c r="D1121" s="1084">
        <v>3502.7460000000001</v>
      </c>
      <c r="E1121" s="1087" t="s">
        <v>4952</v>
      </c>
      <c r="F1121" s="1084">
        <v>3502.7460000000001</v>
      </c>
      <c r="G1121" s="1084"/>
      <c r="H1121" s="1084"/>
      <c r="I1121" s="1084"/>
      <c r="J1121" s="1084"/>
      <c r="K1121" s="1084"/>
      <c r="L1121" s="1084"/>
      <c r="M1121" s="1084"/>
      <c r="N1121" s="1084"/>
      <c r="O1121" s="1084"/>
      <c r="P1121" s="1084"/>
      <c r="Q1121" s="1084"/>
      <c r="R1121" s="1084"/>
      <c r="S1121" s="1084"/>
      <c r="T1121" s="1084"/>
      <c r="U1121" s="1086">
        <f t="shared" si="46"/>
        <v>100</v>
      </c>
      <c r="V1121" s="1088">
        <f t="shared" si="48"/>
        <v>0</v>
      </c>
    </row>
    <row r="1122" spans="1:22">
      <c r="A1122" s="1082" t="s">
        <v>411</v>
      </c>
      <c r="B1122" s="1083" t="s">
        <v>2323</v>
      </c>
      <c r="C1122" s="1084">
        <v>1188</v>
      </c>
      <c r="D1122" s="1084">
        <v>1059.9970000000001</v>
      </c>
      <c r="E1122" s="1087" t="s">
        <v>4953</v>
      </c>
      <c r="F1122" s="1084">
        <v>1059.9970000000001</v>
      </c>
      <c r="G1122" s="1084"/>
      <c r="H1122" s="1084"/>
      <c r="I1122" s="1084"/>
      <c r="J1122" s="1084"/>
      <c r="K1122" s="1084"/>
      <c r="L1122" s="1084"/>
      <c r="M1122" s="1084"/>
      <c r="N1122" s="1084"/>
      <c r="O1122" s="1084"/>
      <c r="P1122" s="1084"/>
      <c r="Q1122" s="1084"/>
      <c r="R1122" s="1084"/>
      <c r="S1122" s="1084"/>
      <c r="T1122" s="1084"/>
      <c r="U1122" s="1086">
        <f t="shared" si="46"/>
        <v>89.225336700336712</v>
      </c>
      <c r="V1122" s="1088">
        <f t="shared" si="48"/>
        <v>0</v>
      </c>
    </row>
    <row r="1123" spans="1:22">
      <c r="A1123" s="1076" t="s">
        <v>491</v>
      </c>
      <c r="B1123" s="1071" t="s">
        <v>492</v>
      </c>
      <c r="C1123" s="1072">
        <v>1332</v>
      </c>
      <c r="D1123" s="1072">
        <v>714</v>
      </c>
      <c r="E1123" s="1070"/>
      <c r="F1123" s="1072"/>
      <c r="G1123" s="1072"/>
      <c r="H1123" s="1072"/>
      <c r="I1123" s="1072"/>
      <c r="J1123" s="1072"/>
      <c r="K1123" s="1072"/>
      <c r="L1123" s="1072"/>
      <c r="M1123" s="1072"/>
      <c r="N1123" s="1072"/>
      <c r="O1123" s="1072"/>
      <c r="P1123" s="1072"/>
      <c r="Q1123" s="1072"/>
      <c r="R1123" s="1072"/>
      <c r="S1123" s="1072"/>
      <c r="T1123" s="1072"/>
      <c r="U1123" s="1074">
        <f t="shared" si="46"/>
        <v>53.603603603603602</v>
      </c>
      <c r="V1123" s="1088"/>
    </row>
    <row r="1124" spans="1:22" ht="25.5">
      <c r="A1124" s="1070"/>
      <c r="B1124" s="1071" t="s">
        <v>1954</v>
      </c>
      <c r="C1124" s="1072">
        <v>1332</v>
      </c>
      <c r="D1124" s="1072">
        <v>714</v>
      </c>
      <c r="E1124" s="1070"/>
      <c r="F1124" s="1072"/>
      <c r="G1124" s="1072"/>
      <c r="H1124" s="1072"/>
      <c r="I1124" s="1072"/>
      <c r="J1124" s="1072"/>
      <c r="K1124" s="1072"/>
      <c r="L1124" s="1072"/>
      <c r="M1124" s="1072"/>
      <c r="N1124" s="1072"/>
      <c r="O1124" s="1072"/>
      <c r="P1124" s="1072"/>
      <c r="Q1124" s="1072"/>
      <c r="R1124" s="1072"/>
      <c r="S1124" s="1072"/>
      <c r="T1124" s="1072"/>
      <c r="U1124" s="1074">
        <f t="shared" si="46"/>
        <v>53.603603603603602</v>
      </c>
      <c r="V1124" s="1088"/>
    </row>
    <row r="1125" spans="1:22">
      <c r="A1125" s="1089" t="s">
        <v>1247</v>
      </c>
      <c r="B1125" s="1090" t="s">
        <v>1961</v>
      </c>
      <c r="C1125" s="1079">
        <v>1332</v>
      </c>
      <c r="D1125" s="1079">
        <v>714</v>
      </c>
      <c r="E1125" s="1080"/>
      <c r="F1125" s="1079"/>
      <c r="G1125" s="1079"/>
      <c r="H1125" s="1079"/>
      <c r="I1125" s="1079"/>
      <c r="J1125" s="1079"/>
      <c r="K1125" s="1079"/>
      <c r="L1125" s="1079"/>
      <c r="M1125" s="1079"/>
      <c r="N1125" s="1079"/>
      <c r="O1125" s="1079"/>
      <c r="P1125" s="1079"/>
      <c r="Q1125" s="1079"/>
      <c r="R1125" s="1079"/>
      <c r="S1125" s="1079"/>
      <c r="T1125" s="1079"/>
      <c r="U1125" s="1081">
        <f t="shared" si="46"/>
        <v>53.603603603603602</v>
      </c>
      <c r="V1125" s="1088"/>
    </row>
    <row r="1126" spans="1:22" ht="25.5">
      <c r="A1126" s="1082" t="s">
        <v>411</v>
      </c>
      <c r="B1126" s="1083" t="s">
        <v>2324</v>
      </c>
      <c r="C1126" s="1084">
        <v>1332</v>
      </c>
      <c r="D1126" s="1084">
        <v>714</v>
      </c>
      <c r="E1126" s="1087" t="s">
        <v>4954</v>
      </c>
      <c r="F1126" s="1084"/>
      <c r="G1126" s="1084"/>
      <c r="H1126" s="1084"/>
      <c r="I1126" s="1084"/>
      <c r="J1126" s="1084">
        <v>714</v>
      </c>
      <c r="K1126" s="1084"/>
      <c r="L1126" s="1084"/>
      <c r="M1126" s="1084"/>
      <c r="N1126" s="1084"/>
      <c r="O1126" s="1084"/>
      <c r="P1126" s="1084"/>
      <c r="Q1126" s="1084"/>
      <c r="R1126" s="1084"/>
      <c r="S1126" s="1084"/>
      <c r="T1126" s="1084"/>
      <c r="U1126" s="1086">
        <f t="shared" si="46"/>
        <v>53.603603603603602</v>
      </c>
      <c r="V1126" s="1088">
        <f>D1126--F1126-G1126-H1126-I1126-J1126-K1126-L1126-M1126-N1126-O1126-R1126-S1126-T1126</f>
        <v>0</v>
      </c>
    </row>
    <row r="1127" spans="1:22">
      <c r="A1127" s="1076" t="s">
        <v>1312</v>
      </c>
      <c r="B1127" s="1071" t="s">
        <v>259</v>
      </c>
      <c r="C1127" s="1072">
        <v>96154.73653200001</v>
      </c>
      <c r="D1127" s="1072">
        <v>74000.951096999997</v>
      </c>
      <c r="E1127" s="1070"/>
      <c r="F1127" s="1072"/>
      <c r="G1127" s="1072"/>
      <c r="H1127" s="1072"/>
      <c r="I1127" s="1072"/>
      <c r="J1127" s="1072"/>
      <c r="K1127" s="1072"/>
      <c r="L1127" s="1072"/>
      <c r="M1127" s="1072"/>
      <c r="N1127" s="1072"/>
      <c r="O1127" s="1072"/>
      <c r="P1127" s="1072"/>
      <c r="Q1127" s="1072"/>
      <c r="R1127" s="1072"/>
      <c r="S1127" s="1072"/>
      <c r="T1127" s="1072"/>
      <c r="U1127" s="1074">
        <f t="shared" si="46"/>
        <v>76.960276493891385</v>
      </c>
      <c r="V1127" s="1088"/>
    </row>
    <row r="1128" spans="1:22" ht="25.5">
      <c r="A1128" s="1070"/>
      <c r="B1128" s="1071" t="s">
        <v>1954</v>
      </c>
      <c r="C1128" s="1072">
        <v>84699.353532000008</v>
      </c>
      <c r="D1128" s="1072">
        <v>72982.398096999998</v>
      </c>
      <c r="E1128" s="1070"/>
      <c r="F1128" s="1072"/>
      <c r="G1128" s="1072"/>
      <c r="H1128" s="1072"/>
      <c r="I1128" s="1072"/>
      <c r="J1128" s="1072"/>
      <c r="K1128" s="1072"/>
      <c r="L1128" s="1072"/>
      <c r="M1128" s="1072"/>
      <c r="N1128" s="1072"/>
      <c r="O1128" s="1072"/>
      <c r="P1128" s="1072"/>
      <c r="Q1128" s="1072"/>
      <c r="R1128" s="1072"/>
      <c r="S1128" s="1072"/>
      <c r="T1128" s="1072"/>
      <c r="U1128" s="1074">
        <f t="shared" si="46"/>
        <v>86.166416924807749</v>
      </c>
      <c r="V1128" s="1088"/>
    </row>
    <row r="1129" spans="1:22">
      <c r="A1129" s="1089" t="s">
        <v>570</v>
      </c>
      <c r="B1129" s="1090" t="s">
        <v>1958</v>
      </c>
      <c r="C1129" s="1079">
        <v>54133.493266999998</v>
      </c>
      <c r="D1129" s="1079">
        <v>48480.998096999996</v>
      </c>
      <c r="E1129" s="1080"/>
      <c r="F1129" s="1079"/>
      <c r="G1129" s="1079"/>
      <c r="H1129" s="1079"/>
      <c r="I1129" s="1079"/>
      <c r="J1129" s="1079"/>
      <c r="K1129" s="1079"/>
      <c r="L1129" s="1079"/>
      <c r="M1129" s="1079"/>
      <c r="N1129" s="1079"/>
      <c r="O1129" s="1079"/>
      <c r="P1129" s="1079"/>
      <c r="Q1129" s="1079"/>
      <c r="R1129" s="1079"/>
      <c r="S1129" s="1079"/>
      <c r="T1129" s="1079"/>
      <c r="U1129" s="1081">
        <f t="shared" si="46"/>
        <v>89.558229427167262</v>
      </c>
      <c r="V1129" s="1088"/>
    </row>
    <row r="1130" spans="1:22">
      <c r="A1130" s="1082" t="s">
        <v>411</v>
      </c>
      <c r="B1130" s="1083" t="s">
        <v>4025</v>
      </c>
      <c r="C1130" s="1084">
        <v>24.248000000000001</v>
      </c>
      <c r="D1130" s="1084">
        <v>4</v>
      </c>
      <c r="E1130" s="1087" t="s">
        <v>4955</v>
      </c>
      <c r="F1130" s="1084">
        <v>4</v>
      </c>
      <c r="G1130" s="1084"/>
      <c r="H1130" s="1084"/>
      <c r="I1130" s="1084"/>
      <c r="J1130" s="1084"/>
      <c r="K1130" s="1084"/>
      <c r="L1130" s="1084"/>
      <c r="M1130" s="1084"/>
      <c r="N1130" s="1084"/>
      <c r="O1130" s="1084"/>
      <c r="P1130" s="1084"/>
      <c r="Q1130" s="1084"/>
      <c r="R1130" s="1084"/>
      <c r="S1130" s="1084"/>
      <c r="T1130" s="1084"/>
      <c r="U1130" s="1086">
        <f t="shared" si="46"/>
        <v>16.496205872649288</v>
      </c>
      <c r="V1130" s="1088">
        <f t="shared" ref="V1130:V1168" si="49">D1130-F1130-G1130-H1130-I1130-J1130-K1130-L1130-M1130-N1130-O1130-R1130-S1130-T1130</f>
        <v>0</v>
      </c>
    </row>
    <row r="1131" spans="1:22">
      <c r="A1131" s="1082" t="s">
        <v>411</v>
      </c>
      <c r="B1131" s="1083" t="s">
        <v>2422</v>
      </c>
      <c r="C1131" s="1084">
        <v>661</v>
      </c>
      <c r="D1131" s="1084">
        <v>661</v>
      </c>
      <c r="E1131" s="1087" t="s">
        <v>4956</v>
      </c>
      <c r="F1131" s="1084">
        <v>661</v>
      </c>
      <c r="G1131" s="1084"/>
      <c r="H1131" s="1084"/>
      <c r="I1131" s="1084"/>
      <c r="J1131" s="1084"/>
      <c r="K1131" s="1084"/>
      <c r="L1131" s="1084"/>
      <c r="M1131" s="1084"/>
      <c r="N1131" s="1084"/>
      <c r="O1131" s="1084"/>
      <c r="P1131" s="1084"/>
      <c r="Q1131" s="1084"/>
      <c r="R1131" s="1084"/>
      <c r="S1131" s="1084"/>
      <c r="T1131" s="1084"/>
      <c r="U1131" s="1086">
        <f t="shared" si="46"/>
        <v>100</v>
      </c>
      <c r="V1131" s="1088">
        <f t="shared" si="49"/>
        <v>0</v>
      </c>
    </row>
    <row r="1132" spans="1:22">
      <c r="A1132" s="1082" t="s">
        <v>411</v>
      </c>
      <c r="B1132" s="1083" t="s">
        <v>2326</v>
      </c>
      <c r="C1132" s="1084">
        <v>949</v>
      </c>
      <c r="D1132" s="1084">
        <v>930.10599999999999</v>
      </c>
      <c r="E1132" s="1087" t="s">
        <v>4957</v>
      </c>
      <c r="F1132" s="1084">
        <v>930.10599999999999</v>
      </c>
      <c r="G1132" s="1084"/>
      <c r="H1132" s="1084"/>
      <c r="I1132" s="1084"/>
      <c r="J1132" s="1084"/>
      <c r="K1132" s="1084"/>
      <c r="L1132" s="1084"/>
      <c r="M1132" s="1084"/>
      <c r="N1132" s="1084"/>
      <c r="O1132" s="1084"/>
      <c r="P1132" s="1084"/>
      <c r="Q1132" s="1084"/>
      <c r="R1132" s="1084"/>
      <c r="S1132" s="1084"/>
      <c r="T1132" s="1084"/>
      <c r="U1132" s="1086">
        <f t="shared" si="46"/>
        <v>98.009062170706002</v>
      </c>
      <c r="V1132" s="1088">
        <f t="shared" si="49"/>
        <v>0</v>
      </c>
    </row>
    <row r="1133" spans="1:22">
      <c r="A1133" s="1082" t="s">
        <v>411</v>
      </c>
      <c r="B1133" s="1083" t="s">
        <v>2425</v>
      </c>
      <c r="C1133" s="1084">
        <v>755</v>
      </c>
      <c r="D1133" s="1084">
        <v>749.12</v>
      </c>
      <c r="E1133" s="1087" t="s">
        <v>4958</v>
      </c>
      <c r="F1133" s="1084">
        <v>749.12</v>
      </c>
      <c r="G1133" s="1084"/>
      <c r="H1133" s="1084"/>
      <c r="I1133" s="1084"/>
      <c r="J1133" s="1084"/>
      <c r="K1133" s="1084"/>
      <c r="L1133" s="1084"/>
      <c r="M1133" s="1084"/>
      <c r="N1133" s="1084"/>
      <c r="O1133" s="1084"/>
      <c r="P1133" s="1084"/>
      <c r="Q1133" s="1084"/>
      <c r="R1133" s="1084"/>
      <c r="S1133" s="1084"/>
      <c r="T1133" s="1084"/>
      <c r="U1133" s="1086">
        <f t="shared" si="46"/>
        <v>99.221192052980129</v>
      </c>
      <c r="V1133" s="1088">
        <f t="shared" si="49"/>
        <v>0</v>
      </c>
    </row>
    <row r="1134" spans="1:22">
      <c r="A1134" s="1082" t="s">
        <v>411</v>
      </c>
      <c r="B1134" s="1083" t="s">
        <v>2328</v>
      </c>
      <c r="C1134" s="1084">
        <v>1240</v>
      </c>
      <c r="D1134" s="1084">
        <v>1240</v>
      </c>
      <c r="E1134" s="1087" t="s">
        <v>4959</v>
      </c>
      <c r="F1134" s="1084">
        <v>1240</v>
      </c>
      <c r="G1134" s="1084"/>
      <c r="H1134" s="1084"/>
      <c r="I1134" s="1084"/>
      <c r="J1134" s="1084"/>
      <c r="K1134" s="1084"/>
      <c r="L1134" s="1084"/>
      <c r="M1134" s="1084"/>
      <c r="N1134" s="1084"/>
      <c r="O1134" s="1084"/>
      <c r="P1134" s="1084"/>
      <c r="Q1134" s="1084"/>
      <c r="R1134" s="1084"/>
      <c r="S1134" s="1084"/>
      <c r="T1134" s="1084"/>
      <c r="U1134" s="1086">
        <f t="shared" si="46"/>
        <v>100</v>
      </c>
      <c r="V1134" s="1088">
        <f t="shared" si="49"/>
        <v>0</v>
      </c>
    </row>
    <row r="1135" spans="1:22">
      <c r="A1135" s="1082" t="s">
        <v>411</v>
      </c>
      <c r="B1135" s="1083" t="s">
        <v>2329</v>
      </c>
      <c r="C1135" s="1084">
        <v>800</v>
      </c>
      <c r="D1135" s="1084">
        <v>800</v>
      </c>
      <c r="E1135" s="1087" t="s">
        <v>4960</v>
      </c>
      <c r="F1135" s="1084">
        <v>800</v>
      </c>
      <c r="G1135" s="1084"/>
      <c r="H1135" s="1084"/>
      <c r="I1135" s="1084"/>
      <c r="J1135" s="1084"/>
      <c r="K1135" s="1084"/>
      <c r="L1135" s="1084"/>
      <c r="M1135" s="1084"/>
      <c r="N1135" s="1084"/>
      <c r="O1135" s="1084"/>
      <c r="P1135" s="1084"/>
      <c r="Q1135" s="1084"/>
      <c r="R1135" s="1084"/>
      <c r="S1135" s="1084"/>
      <c r="T1135" s="1084"/>
      <c r="U1135" s="1086">
        <f t="shared" si="46"/>
        <v>100</v>
      </c>
      <c r="V1135" s="1088">
        <f t="shared" si="49"/>
        <v>0</v>
      </c>
    </row>
    <row r="1136" spans="1:22">
      <c r="A1136" s="1082" t="s">
        <v>411</v>
      </c>
      <c r="B1136" s="1083" t="s">
        <v>2330</v>
      </c>
      <c r="C1136" s="1084">
        <v>810</v>
      </c>
      <c r="D1136" s="1084">
        <v>770.24400000000003</v>
      </c>
      <c r="E1136" s="1087" t="s">
        <v>4961</v>
      </c>
      <c r="F1136" s="1084">
        <v>770.24400000000003</v>
      </c>
      <c r="G1136" s="1084"/>
      <c r="H1136" s="1084"/>
      <c r="I1136" s="1084"/>
      <c r="J1136" s="1084"/>
      <c r="K1136" s="1084"/>
      <c r="L1136" s="1084"/>
      <c r="M1136" s="1084"/>
      <c r="N1136" s="1084"/>
      <c r="O1136" s="1084"/>
      <c r="P1136" s="1084"/>
      <c r="Q1136" s="1084"/>
      <c r="R1136" s="1084"/>
      <c r="S1136" s="1084"/>
      <c r="T1136" s="1084"/>
      <c r="U1136" s="1086">
        <f t="shared" si="46"/>
        <v>95.091851851851857</v>
      </c>
      <c r="V1136" s="1088">
        <f t="shared" si="49"/>
        <v>0</v>
      </c>
    </row>
    <row r="1137" spans="1:22">
      <c r="A1137" s="1082" t="s">
        <v>411</v>
      </c>
      <c r="B1137" s="1083" t="s">
        <v>2331</v>
      </c>
      <c r="C1137" s="1084">
        <v>1692</v>
      </c>
      <c r="D1137" s="1084">
        <v>1692</v>
      </c>
      <c r="E1137" s="1087" t="s">
        <v>4962</v>
      </c>
      <c r="F1137" s="1084">
        <v>1692</v>
      </c>
      <c r="G1137" s="1084"/>
      <c r="H1137" s="1084"/>
      <c r="I1137" s="1084"/>
      <c r="J1137" s="1084"/>
      <c r="K1137" s="1084"/>
      <c r="L1137" s="1084"/>
      <c r="M1137" s="1084"/>
      <c r="N1137" s="1084"/>
      <c r="O1137" s="1084"/>
      <c r="P1137" s="1084"/>
      <c r="Q1137" s="1084"/>
      <c r="R1137" s="1084"/>
      <c r="S1137" s="1084"/>
      <c r="T1137" s="1084"/>
      <c r="U1137" s="1086">
        <f t="shared" si="46"/>
        <v>100</v>
      </c>
      <c r="V1137" s="1088">
        <f t="shared" si="49"/>
        <v>0</v>
      </c>
    </row>
    <row r="1138" spans="1:22">
      <c r="A1138" s="1082" t="s">
        <v>411</v>
      </c>
      <c r="B1138" s="1083" t="s">
        <v>2332</v>
      </c>
      <c r="C1138" s="1084">
        <v>1110</v>
      </c>
      <c r="D1138" s="1084">
        <v>1068.8309999999999</v>
      </c>
      <c r="E1138" s="1087" t="s">
        <v>4963</v>
      </c>
      <c r="F1138" s="1084">
        <v>1068.8309999999999</v>
      </c>
      <c r="G1138" s="1084"/>
      <c r="H1138" s="1084"/>
      <c r="I1138" s="1084"/>
      <c r="J1138" s="1084"/>
      <c r="K1138" s="1084"/>
      <c r="L1138" s="1084"/>
      <c r="M1138" s="1084"/>
      <c r="N1138" s="1084"/>
      <c r="O1138" s="1084"/>
      <c r="P1138" s="1084"/>
      <c r="Q1138" s="1084"/>
      <c r="R1138" s="1084"/>
      <c r="S1138" s="1084"/>
      <c r="T1138" s="1084"/>
      <c r="U1138" s="1086">
        <f t="shared" si="46"/>
        <v>96.291081081081074</v>
      </c>
      <c r="V1138" s="1088">
        <f t="shared" si="49"/>
        <v>0</v>
      </c>
    </row>
    <row r="1139" spans="1:22">
      <c r="A1139" s="1082" t="s">
        <v>411</v>
      </c>
      <c r="B1139" s="1083" t="s">
        <v>2333</v>
      </c>
      <c r="C1139" s="1084">
        <v>1245</v>
      </c>
      <c r="D1139" s="1084">
        <v>1245</v>
      </c>
      <c r="E1139" s="1087" t="s">
        <v>4964</v>
      </c>
      <c r="F1139" s="1084">
        <v>1245</v>
      </c>
      <c r="G1139" s="1084"/>
      <c r="H1139" s="1084"/>
      <c r="I1139" s="1084"/>
      <c r="J1139" s="1084"/>
      <c r="K1139" s="1084"/>
      <c r="L1139" s="1084"/>
      <c r="M1139" s="1084"/>
      <c r="N1139" s="1084"/>
      <c r="O1139" s="1084"/>
      <c r="P1139" s="1084"/>
      <c r="Q1139" s="1084"/>
      <c r="R1139" s="1084"/>
      <c r="S1139" s="1084"/>
      <c r="T1139" s="1084"/>
      <c r="U1139" s="1086">
        <f t="shared" si="46"/>
        <v>100</v>
      </c>
      <c r="V1139" s="1088">
        <f t="shared" si="49"/>
        <v>0</v>
      </c>
    </row>
    <row r="1140" spans="1:22">
      <c r="A1140" s="1082" t="s">
        <v>411</v>
      </c>
      <c r="B1140" s="1083" t="s">
        <v>2334</v>
      </c>
      <c r="C1140" s="1084">
        <v>934</v>
      </c>
      <c r="D1140" s="1084">
        <v>934</v>
      </c>
      <c r="E1140" s="1087" t="s">
        <v>4965</v>
      </c>
      <c r="F1140" s="1084">
        <v>934</v>
      </c>
      <c r="G1140" s="1084"/>
      <c r="H1140" s="1084"/>
      <c r="I1140" s="1084"/>
      <c r="J1140" s="1084"/>
      <c r="K1140" s="1084"/>
      <c r="L1140" s="1084"/>
      <c r="M1140" s="1084"/>
      <c r="N1140" s="1084"/>
      <c r="O1140" s="1084"/>
      <c r="P1140" s="1084"/>
      <c r="Q1140" s="1084"/>
      <c r="R1140" s="1084"/>
      <c r="S1140" s="1084"/>
      <c r="T1140" s="1084"/>
      <c r="U1140" s="1086">
        <f t="shared" si="46"/>
        <v>100</v>
      </c>
      <c r="V1140" s="1088">
        <f t="shared" si="49"/>
        <v>0</v>
      </c>
    </row>
    <row r="1141" spans="1:22">
      <c r="A1141" s="1082" t="s">
        <v>411</v>
      </c>
      <c r="B1141" s="1083" t="s">
        <v>2335</v>
      </c>
      <c r="C1141" s="1084">
        <v>1959</v>
      </c>
      <c r="D1141" s="1084">
        <v>1939</v>
      </c>
      <c r="E1141" s="1087" t="s">
        <v>4966</v>
      </c>
      <c r="F1141" s="1084">
        <v>1939</v>
      </c>
      <c r="G1141" s="1084"/>
      <c r="H1141" s="1084"/>
      <c r="I1141" s="1084"/>
      <c r="J1141" s="1084"/>
      <c r="K1141" s="1084"/>
      <c r="L1141" s="1084"/>
      <c r="M1141" s="1084"/>
      <c r="N1141" s="1084"/>
      <c r="O1141" s="1084"/>
      <c r="P1141" s="1084"/>
      <c r="Q1141" s="1084"/>
      <c r="R1141" s="1084"/>
      <c r="S1141" s="1084"/>
      <c r="T1141" s="1084"/>
      <c r="U1141" s="1086">
        <f t="shared" si="46"/>
        <v>98.979070954568655</v>
      </c>
      <c r="V1141" s="1088">
        <f t="shared" si="49"/>
        <v>0</v>
      </c>
    </row>
    <row r="1142" spans="1:22">
      <c r="A1142" s="1082" t="s">
        <v>411</v>
      </c>
      <c r="B1142" s="1083" t="s">
        <v>2336</v>
      </c>
      <c r="C1142" s="1084">
        <v>1514</v>
      </c>
      <c r="D1142" s="1084">
        <v>1514</v>
      </c>
      <c r="E1142" s="1087" t="s">
        <v>4967</v>
      </c>
      <c r="F1142" s="1084">
        <v>1514</v>
      </c>
      <c r="G1142" s="1084"/>
      <c r="H1142" s="1084"/>
      <c r="I1142" s="1084"/>
      <c r="J1142" s="1084"/>
      <c r="K1142" s="1084"/>
      <c r="L1142" s="1084"/>
      <c r="M1142" s="1084"/>
      <c r="N1142" s="1084"/>
      <c r="O1142" s="1084"/>
      <c r="P1142" s="1084"/>
      <c r="Q1142" s="1084"/>
      <c r="R1142" s="1084"/>
      <c r="S1142" s="1084"/>
      <c r="T1142" s="1084"/>
      <c r="U1142" s="1086">
        <f t="shared" si="46"/>
        <v>100</v>
      </c>
      <c r="V1142" s="1088">
        <f t="shared" si="49"/>
        <v>0</v>
      </c>
    </row>
    <row r="1143" spans="1:22">
      <c r="A1143" s="1082" t="s">
        <v>411</v>
      </c>
      <c r="B1143" s="1083" t="s">
        <v>2337</v>
      </c>
      <c r="C1143" s="1084">
        <v>1452</v>
      </c>
      <c r="D1143" s="1084">
        <v>1451.913</v>
      </c>
      <c r="E1143" s="1087" t="s">
        <v>4968</v>
      </c>
      <c r="F1143" s="1084">
        <v>1451.913</v>
      </c>
      <c r="G1143" s="1084"/>
      <c r="H1143" s="1084"/>
      <c r="I1143" s="1084"/>
      <c r="J1143" s="1084"/>
      <c r="K1143" s="1084"/>
      <c r="L1143" s="1084"/>
      <c r="M1143" s="1084"/>
      <c r="N1143" s="1084"/>
      <c r="O1143" s="1084"/>
      <c r="P1143" s="1084"/>
      <c r="Q1143" s="1084"/>
      <c r="R1143" s="1084"/>
      <c r="S1143" s="1084"/>
      <c r="T1143" s="1084"/>
      <c r="U1143" s="1086">
        <f t="shared" si="46"/>
        <v>99.994008264462806</v>
      </c>
      <c r="V1143" s="1088">
        <f t="shared" si="49"/>
        <v>0</v>
      </c>
    </row>
    <row r="1144" spans="1:22">
      <c r="A1144" s="1082" t="s">
        <v>411</v>
      </c>
      <c r="B1144" s="1083" t="s">
        <v>2338</v>
      </c>
      <c r="C1144" s="1084">
        <v>1615</v>
      </c>
      <c r="D1144" s="1084">
        <v>1570.213</v>
      </c>
      <c r="E1144" s="1087" t="s">
        <v>4969</v>
      </c>
      <c r="F1144" s="1084">
        <v>1570.213</v>
      </c>
      <c r="G1144" s="1084"/>
      <c r="H1144" s="1084"/>
      <c r="I1144" s="1084"/>
      <c r="J1144" s="1084"/>
      <c r="K1144" s="1084"/>
      <c r="L1144" s="1084"/>
      <c r="M1144" s="1084"/>
      <c r="N1144" s="1084"/>
      <c r="O1144" s="1084"/>
      <c r="P1144" s="1084"/>
      <c r="Q1144" s="1084"/>
      <c r="R1144" s="1084"/>
      <c r="S1144" s="1084"/>
      <c r="T1144" s="1084"/>
      <c r="U1144" s="1086">
        <f t="shared" si="46"/>
        <v>97.226811145510837</v>
      </c>
      <c r="V1144" s="1088">
        <f t="shared" si="49"/>
        <v>0</v>
      </c>
    </row>
    <row r="1145" spans="1:22">
      <c r="A1145" s="1082" t="s">
        <v>411</v>
      </c>
      <c r="B1145" s="1083" t="s">
        <v>2339</v>
      </c>
      <c r="C1145" s="1084">
        <v>1233</v>
      </c>
      <c r="D1145" s="1084">
        <v>1233</v>
      </c>
      <c r="E1145" s="1087" t="s">
        <v>4970</v>
      </c>
      <c r="F1145" s="1084">
        <v>1233</v>
      </c>
      <c r="G1145" s="1084"/>
      <c r="H1145" s="1084"/>
      <c r="I1145" s="1084"/>
      <c r="J1145" s="1084"/>
      <c r="K1145" s="1084"/>
      <c r="L1145" s="1084"/>
      <c r="M1145" s="1084"/>
      <c r="N1145" s="1084"/>
      <c r="O1145" s="1084"/>
      <c r="P1145" s="1084"/>
      <c r="Q1145" s="1084"/>
      <c r="R1145" s="1084"/>
      <c r="S1145" s="1084"/>
      <c r="T1145" s="1084"/>
      <c r="U1145" s="1086">
        <f t="shared" si="46"/>
        <v>100</v>
      </c>
      <c r="V1145" s="1088">
        <f t="shared" si="49"/>
        <v>0</v>
      </c>
    </row>
    <row r="1146" spans="1:22" ht="25.5">
      <c r="A1146" s="1082" t="s">
        <v>411</v>
      </c>
      <c r="B1146" s="1083" t="s">
        <v>2340</v>
      </c>
      <c r="C1146" s="1084">
        <v>1533</v>
      </c>
      <c r="D1146" s="1084">
        <v>1532.998</v>
      </c>
      <c r="E1146" s="1087" t="s">
        <v>4971</v>
      </c>
      <c r="F1146" s="1084">
        <v>1532.998</v>
      </c>
      <c r="G1146" s="1084"/>
      <c r="H1146" s="1084"/>
      <c r="I1146" s="1084"/>
      <c r="J1146" s="1084"/>
      <c r="K1146" s="1084"/>
      <c r="L1146" s="1084"/>
      <c r="M1146" s="1084"/>
      <c r="N1146" s="1084"/>
      <c r="O1146" s="1084"/>
      <c r="P1146" s="1084"/>
      <c r="Q1146" s="1084"/>
      <c r="R1146" s="1084"/>
      <c r="S1146" s="1084"/>
      <c r="T1146" s="1084"/>
      <c r="U1146" s="1086">
        <f t="shared" si="46"/>
        <v>99.99986953685584</v>
      </c>
      <c r="V1146" s="1088">
        <f t="shared" si="49"/>
        <v>0</v>
      </c>
    </row>
    <row r="1147" spans="1:22">
      <c r="A1147" s="1082" t="s">
        <v>411</v>
      </c>
      <c r="B1147" s="1083" t="s">
        <v>2341</v>
      </c>
      <c r="C1147" s="1084">
        <v>1496</v>
      </c>
      <c r="D1147" s="1084">
        <v>1496</v>
      </c>
      <c r="E1147" s="1087" t="s">
        <v>4972</v>
      </c>
      <c r="F1147" s="1084">
        <v>1496</v>
      </c>
      <c r="G1147" s="1084"/>
      <c r="H1147" s="1084"/>
      <c r="I1147" s="1084"/>
      <c r="J1147" s="1084"/>
      <c r="K1147" s="1084"/>
      <c r="L1147" s="1084"/>
      <c r="M1147" s="1084"/>
      <c r="N1147" s="1084"/>
      <c r="O1147" s="1084"/>
      <c r="P1147" s="1084"/>
      <c r="Q1147" s="1084"/>
      <c r="R1147" s="1084"/>
      <c r="S1147" s="1084"/>
      <c r="T1147" s="1084"/>
      <c r="U1147" s="1086">
        <f t="shared" si="46"/>
        <v>100</v>
      </c>
      <c r="V1147" s="1088">
        <f t="shared" si="49"/>
        <v>0</v>
      </c>
    </row>
    <row r="1148" spans="1:22">
      <c r="A1148" s="1082" t="s">
        <v>411</v>
      </c>
      <c r="B1148" s="1083" t="s">
        <v>2342</v>
      </c>
      <c r="C1148" s="1084">
        <v>1301.692</v>
      </c>
      <c r="D1148" s="1084">
        <v>1301.692</v>
      </c>
      <c r="E1148" s="1087" t="s">
        <v>4973</v>
      </c>
      <c r="F1148" s="1084">
        <v>1301.692</v>
      </c>
      <c r="G1148" s="1084"/>
      <c r="H1148" s="1084"/>
      <c r="I1148" s="1084"/>
      <c r="J1148" s="1084"/>
      <c r="K1148" s="1084"/>
      <c r="L1148" s="1084"/>
      <c r="M1148" s="1084"/>
      <c r="N1148" s="1084"/>
      <c r="O1148" s="1084"/>
      <c r="P1148" s="1084"/>
      <c r="Q1148" s="1084"/>
      <c r="R1148" s="1084"/>
      <c r="S1148" s="1084"/>
      <c r="T1148" s="1084"/>
      <c r="U1148" s="1086">
        <f t="shared" si="46"/>
        <v>100</v>
      </c>
      <c r="V1148" s="1088">
        <f t="shared" si="49"/>
        <v>0</v>
      </c>
    </row>
    <row r="1149" spans="1:22">
      <c r="A1149" s="1082" t="s">
        <v>411</v>
      </c>
      <c r="B1149" s="1083" t="s">
        <v>2343</v>
      </c>
      <c r="C1149" s="1084">
        <v>1080</v>
      </c>
      <c r="D1149" s="1084">
        <v>1030</v>
      </c>
      <c r="E1149" s="1087" t="s">
        <v>4974</v>
      </c>
      <c r="F1149" s="1084">
        <v>1030</v>
      </c>
      <c r="G1149" s="1084"/>
      <c r="H1149" s="1084"/>
      <c r="I1149" s="1084"/>
      <c r="J1149" s="1084"/>
      <c r="K1149" s="1084"/>
      <c r="L1149" s="1084"/>
      <c r="M1149" s="1084"/>
      <c r="N1149" s="1084"/>
      <c r="O1149" s="1084"/>
      <c r="P1149" s="1084"/>
      <c r="Q1149" s="1084"/>
      <c r="R1149" s="1084"/>
      <c r="S1149" s="1084"/>
      <c r="T1149" s="1084"/>
      <c r="U1149" s="1086">
        <f t="shared" si="46"/>
        <v>95.370370370370367</v>
      </c>
      <c r="V1149" s="1088">
        <f t="shared" si="49"/>
        <v>0</v>
      </c>
    </row>
    <row r="1150" spans="1:22">
      <c r="A1150" s="1082" t="s">
        <v>411</v>
      </c>
      <c r="B1150" s="1083" t="s">
        <v>2344</v>
      </c>
      <c r="C1150" s="1084">
        <v>1068</v>
      </c>
      <c r="D1150" s="1084">
        <v>1068</v>
      </c>
      <c r="E1150" s="1087" t="s">
        <v>4975</v>
      </c>
      <c r="F1150" s="1084">
        <v>1068</v>
      </c>
      <c r="G1150" s="1084"/>
      <c r="H1150" s="1084"/>
      <c r="I1150" s="1084"/>
      <c r="J1150" s="1084"/>
      <c r="K1150" s="1084"/>
      <c r="L1150" s="1084"/>
      <c r="M1150" s="1084"/>
      <c r="N1150" s="1084"/>
      <c r="O1150" s="1084"/>
      <c r="P1150" s="1084"/>
      <c r="Q1150" s="1084"/>
      <c r="R1150" s="1084"/>
      <c r="S1150" s="1084"/>
      <c r="T1150" s="1084"/>
      <c r="U1150" s="1086">
        <f t="shared" si="46"/>
        <v>100</v>
      </c>
      <c r="V1150" s="1088">
        <f t="shared" si="49"/>
        <v>0</v>
      </c>
    </row>
    <row r="1151" spans="1:22">
      <c r="A1151" s="1082" t="s">
        <v>411</v>
      </c>
      <c r="B1151" s="1083" t="s">
        <v>2345</v>
      </c>
      <c r="C1151" s="1084">
        <v>798</v>
      </c>
      <c r="D1151" s="1084">
        <v>798</v>
      </c>
      <c r="E1151" s="1087" t="s">
        <v>4976</v>
      </c>
      <c r="F1151" s="1084">
        <v>798</v>
      </c>
      <c r="G1151" s="1084"/>
      <c r="H1151" s="1084"/>
      <c r="I1151" s="1084"/>
      <c r="J1151" s="1084"/>
      <c r="K1151" s="1084"/>
      <c r="L1151" s="1084"/>
      <c r="M1151" s="1084"/>
      <c r="N1151" s="1084"/>
      <c r="O1151" s="1084"/>
      <c r="P1151" s="1084"/>
      <c r="Q1151" s="1084"/>
      <c r="R1151" s="1084"/>
      <c r="S1151" s="1084"/>
      <c r="T1151" s="1084"/>
      <c r="U1151" s="1086">
        <f t="shared" si="46"/>
        <v>100</v>
      </c>
      <c r="V1151" s="1088">
        <f t="shared" si="49"/>
        <v>0</v>
      </c>
    </row>
    <row r="1152" spans="1:22">
      <c r="A1152" s="1082" t="s">
        <v>411</v>
      </c>
      <c r="B1152" s="1083" t="s">
        <v>2346</v>
      </c>
      <c r="C1152" s="1084">
        <v>2583.391267</v>
      </c>
      <c r="D1152" s="1084">
        <v>2583.391267</v>
      </c>
      <c r="E1152" s="1087" t="s">
        <v>4977</v>
      </c>
      <c r="F1152" s="1084">
        <v>2583.391267</v>
      </c>
      <c r="G1152" s="1084"/>
      <c r="H1152" s="1084"/>
      <c r="I1152" s="1084"/>
      <c r="J1152" s="1084"/>
      <c r="K1152" s="1084"/>
      <c r="L1152" s="1084"/>
      <c r="M1152" s="1084"/>
      <c r="N1152" s="1084"/>
      <c r="O1152" s="1084"/>
      <c r="P1152" s="1084"/>
      <c r="Q1152" s="1084"/>
      <c r="R1152" s="1084"/>
      <c r="S1152" s="1084"/>
      <c r="T1152" s="1084"/>
      <c r="U1152" s="1086">
        <f t="shared" si="46"/>
        <v>100</v>
      </c>
      <c r="V1152" s="1088">
        <f t="shared" si="49"/>
        <v>0</v>
      </c>
    </row>
    <row r="1153" spans="1:22">
      <c r="A1153" s="1082" t="s">
        <v>411</v>
      </c>
      <c r="B1153" s="1083" t="s">
        <v>2347</v>
      </c>
      <c r="C1153" s="1084">
        <v>798</v>
      </c>
      <c r="D1153" s="1084">
        <v>798</v>
      </c>
      <c r="E1153" s="1087" t="s">
        <v>4978</v>
      </c>
      <c r="F1153" s="1084">
        <v>798</v>
      </c>
      <c r="G1153" s="1084"/>
      <c r="H1153" s="1084"/>
      <c r="I1153" s="1084"/>
      <c r="J1153" s="1084"/>
      <c r="K1153" s="1084"/>
      <c r="L1153" s="1084"/>
      <c r="M1153" s="1084"/>
      <c r="N1153" s="1084"/>
      <c r="O1153" s="1084"/>
      <c r="P1153" s="1084"/>
      <c r="Q1153" s="1084"/>
      <c r="R1153" s="1084"/>
      <c r="S1153" s="1084"/>
      <c r="T1153" s="1084"/>
      <c r="U1153" s="1086">
        <f t="shared" si="46"/>
        <v>100</v>
      </c>
      <c r="V1153" s="1088">
        <f t="shared" si="49"/>
        <v>0</v>
      </c>
    </row>
    <row r="1154" spans="1:22" ht="25.5">
      <c r="A1154" s="1082" t="s">
        <v>411</v>
      </c>
      <c r="B1154" s="1083" t="s">
        <v>2348</v>
      </c>
      <c r="C1154" s="1084">
        <v>3178.9989999999998</v>
      </c>
      <c r="D1154" s="1084">
        <v>3178.9989999999998</v>
      </c>
      <c r="E1154" s="1087" t="s">
        <v>4979</v>
      </c>
      <c r="F1154" s="1084">
        <v>3178.9989999999998</v>
      </c>
      <c r="G1154" s="1084"/>
      <c r="H1154" s="1084"/>
      <c r="I1154" s="1084"/>
      <c r="J1154" s="1084"/>
      <c r="K1154" s="1084"/>
      <c r="L1154" s="1084"/>
      <c r="M1154" s="1084"/>
      <c r="N1154" s="1084"/>
      <c r="O1154" s="1084"/>
      <c r="P1154" s="1084"/>
      <c r="Q1154" s="1084"/>
      <c r="R1154" s="1084"/>
      <c r="S1154" s="1084"/>
      <c r="T1154" s="1084"/>
      <c r="U1154" s="1086">
        <f t="shared" si="46"/>
        <v>100</v>
      </c>
      <c r="V1154" s="1088">
        <f t="shared" si="49"/>
        <v>0</v>
      </c>
    </row>
    <row r="1155" spans="1:22">
      <c r="A1155" s="1082" t="s">
        <v>411</v>
      </c>
      <c r="B1155" s="1083" t="s">
        <v>2349</v>
      </c>
      <c r="C1155" s="1084">
        <v>2626.752</v>
      </c>
      <c r="D1155" s="1084">
        <v>2626.752</v>
      </c>
      <c r="E1155" s="1087" t="s">
        <v>4980</v>
      </c>
      <c r="F1155" s="1084">
        <v>2626.752</v>
      </c>
      <c r="G1155" s="1084"/>
      <c r="H1155" s="1084"/>
      <c r="I1155" s="1084"/>
      <c r="J1155" s="1084"/>
      <c r="K1155" s="1084"/>
      <c r="L1155" s="1084"/>
      <c r="M1155" s="1084"/>
      <c r="N1155" s="1084"/>
      <c r="O1155" s="1084"/>
      <c r="P1155" s="1084"/>
      <c r="Q1155" s="1084"/>
      <c r="R1155" s="1084"/>
      <c r="S1155" s="1084"/>
      <c r="T1155" s="1084"/>
      <c r="U1155" s="1086">
        <f t="shared" si="46"/>
        <v>100</v>
      </c>
      <c r="V1155" s="1088">
        <f t="shared" si="49"/>
        <v>0</v>
      </c>
    </row>
    <row r="1156" spans="1:22">
      <c r="A1156" s="1082" t="s">
        <v>411</v>
      </c>
      <c r="B1156" s="1083" t="s">
        <v>2350</v>
      </c>
      <c r="C1156" s="1084">
        <v>2336.4110000000001</v>
      </c>
      <c r="D1156" s="1084">
        <v>2336.4110000000001</v>
      </c>
      <c r="E1156" s="1087" t="s">
        <v>4981</v>
      </c>
      <c r="F1156" s="1084">
        <v>2336.4110000000001</v>
      </c>
      <c r="G1156" s="1084"/>
      <c r="H1156" s="1084"/>
      <c r="I1156" s="1084"/>
      <c r="J1156" s="1084"/>
      <c r="K1156" s="1084"/>
      <c r="L1156" s="1084"/>
      <c r="M1156" s="1084"/>
      <c r="N1156" s="1084"/>
      <c r="O1156" s="1084"/>
      <c r="P1156" s="1084"/>
      <c r="Q1156" s="1084"/>
      <c r="R1156" s="1084"/>
      <c r="S1156" s="1084"/>
      <c r="T1156" s="1084"/>
      <c r="U1156" s="1086">
        <f t="shared" si="46"/>
        <v>100</v>
      </c>
      <c r="V1156" s="1088">
        <f t="shared" si="49"/>
        <v>0</v>
      </c>
    </row>
    <row r="1157" spans="1:22">
      <c r="A1157" s="1082" t="s">
        <v>411</v>
      </c>
      <c r="B1157" s="1083" t="s">
        <v>2351</v>
      </c>
      <c r="C1157" s="1084">
        <v>2200</v>
      </c>
      <c r="D1157" s="1084">
        <v>2200</v>
      </c>
      <c r="E1157" s="1087" t="s">
        <v>4982</v>
      </c>
      <c r="F1157" s="1084">
        <v>2200</v>
      </c>
      <c r="G1157" s="1084"/>
      <c r="H1157" s="1084"/>
      <c r="I1157" s="1084"/>
      <c r="J1157" s="1084"/>
      <c r="K1157" s="1084"/>
      <c r="L1157" s="1084"/>
      <c r="M1157" s="1084"/>
      <c r="N1157" s="1084"/>
      <c r="O1157" s="1084"/>
      <c r="P1157" s="1084"/>
      <c r="Q1157" s="1084"/>
      <c r="R1157" s="1084"/>
      <c r="S1157" s="1084"/>
      <c r="T1157" s="1084"/>
      <c r="U1157" s="1086">
        <f t="shared" si="46"/>
        <v>100</v>
      </c>
      <c r="V1157" s="1088">
        <f t="shared" si="49"/>
        <v>0</v>
      </c>
    </row>
    <row r="1158" spans="1:22" ht="25.5">
      <c r="A1158" s="1082" t="s">
        <v>411</v>
      </c>
      <c r="B1158" s="1083" t="s">
        <v>2352</v>
      </c>
      <c r="C1158" s="1084">
        <v>2600</v>
      </c>
      <c r="D1158" s="1084">
        <v>2600</v>
      </c>
      <c r="E1158" s="1087" t="s">
        <v>4983</v>
      </c>
      <c r="F1158" s="1084">
        <v>2600</v>
      </c>
      <c r="G1158" s="1084"/>
      <c r="H1158" s="1084"/>
      <c r="I1158" s="1084"/>
      <c r="J1158" s="1084"/>
      <c r="K1158" s="1084"/>
      <c r="L1158" s="1084"/>
      <c r="M1158" s="1084"/>
      <c r="N1158" s="1084"/>
      <c r="O1158" s="1084"/>
      <c r="P1158" s="1084"/>
      <c r="Q1158" s="1084"/>
      <c r="R1158" s="1084"/>
      <c r="S1158" s="1084"/>
      <c r="T1158" s="1084"/>
      <c r="U1158" s="1086">
        <f t="shared" si="46"/>
        <v>100</v>
      </c>
      <c r="V1158" s="1088">
        <f t="shared" si="49"/>
        <v>0</v>
      </c>
    </row>
    <row r="1159" spans="1:22">
      <c r="A1159" s="1082" t="s">
        <v>411</v>
      </c>
      <c r="B1159" s="1083" t="s">
        <v>2353</v>
      </c>
      <c r="C1159" s="1084">
        <v>904</v>
      </c>
      <c r="D1159" s="1084">
        <v>904</v>
      </c>
      <c r="E1159" s="1087" t="s">
        <v>4984</v>
      </c>
      <c r="F1159" s="1084">
        <v>904</v>
      </c>
      <c r="G1159" s="1084"/>
      <c r="H1159" s="1084"/>
      <c r="I1159" s="1084"/>
      <c r="J1159" s="1084"/>
      <c r="K1159" s="1084"/>
      <c r="L1159" s="1084"/>
      <c r="M1159" s="1084"/>
      <c r="N1159" s="1084"/>
      <c r="O1159" s="1084"/>
      <c r="P1159" s="1084"/>
      <c r="Q1159" s="1084"/>
      <c r="R1159" s="1084"/>
      <c r="S1159" s="1084"/>
      <c r="T1159" s="1084"/>
      <c r="U1159" s="1086">
        <f t="shared" si="46"/>
        <v>100</v>
      </c>
      <c r="V1159" s="1088">
        <f t="shared" si="49"/>
        <v>0</v>
      </c>
    </row>
    <row r="1160" spans="1:22">
      <c r="A1160" s="1082" t="s">
        <v>411</v>
      </c>
      <c r="B1160" s="1083" t="s">
        <v>2354</v>
      </c>
      <c r="C1160" s="1084">
        <v>2336</v>
      </c>
      <c r="D1160" s="1084">
        <v>2336</v>
      </c>
      <c r="E1160" s="1087" t="s">
        <v>4985</v>
      </c>
      <c r="F1160" s="1084">
        <v>2336</v>
      </c>
      <c r="G1160" s="1084"/>
      <c r="H1160" s="1084"/>
      <c r="I1160" s="1084"/>
      <c r="J1160" s="1084"/>
      <c r="K1160" s="1084"/>
      <c r="L1160" s="1084"/>
      <c r="M1160" s="1084"/>
      <c r="N1160" s="1084"/>
      <c r="O1160" s="1084"/>
      <c r="P1160" s="1084"/>
      <c r="Q1160" s="1084"/>
      <c r="R1160" s="1084"/>
      <c r="S1160" s="1084"/>
      <c r="T1160" s="1084"/>
      <c r="U1160" s="1086">
        <f t="shared" si="46"/>
        <v>100</v>
      </c>
      <c r="V1160" s="1088">
        <f t="shared" si="49"/>
        <v>0</v>
      </c>
    </row>
    <row r="1161" spans="1:22">
      <c r="A1161" s="1082" t="s">
        <v>411</v>
      </c>
      <c r="B1161" s="1083" t="s">
        <v>4177</v>
      </c>
      <c r="C1161" s="1084">
        <v>1500</v>
      </c>
      <c r="D1161" s="1084">
        <v>1500</v>
      </c>
      <c r="E1161" s="1087" t="s">
        <v>4986</v>
      </c>
      <c r="F1161" s="1084">
        <v>1500</v>
      </c>
      <c r="G1161" s="1084"/>
      <c r="H1161" s="1084"/>
      <c r="I1161" s="1084"/>
      <c r="J1161" s="1084"/>
      <c r="K1161" s="1084"/>
      <c r="L1161" s="1084"/>
      <c r="M1161" s="1084"/>
      <c r="N1161" s="1084"/>
      <c r="O1161" s="1084"/>
      <c r="P1161" s="1084"/>
      <c r="Q1161" s="1084"/>
      <c r="R1161" s="1084"/>
      <c r="S1161" s="1084"/>
      <c r="T1161" s="1084"/>
      <c r="U1161" s="1086">
        <f t="shared" si="46"/>
        <v>100</v>
      </c>
      <c r="V1161" s="1088">
        <f t="shared" si="49"/>
        <v>0</v>
      </c>
    </row>
    <row r="1162" spans="1:22">
      <c r="A1162" s="1082" t="s">
        <v>411</v>
      </c>
      <c r="B1162" s="1083" t="s">
        <v>4189</v>
      </c>
      <c r="C1162" s="1084">
        <v>1300</v>
      </c>
      <c r="D1162" s="1084">
        <v>1293.7618299999999</v>
      </c>
      <c r="E1162" s="1087" t="s">
        <v>4987</v>
      </c>
      <c r="F1162" s="1084">
        <v>1293.7618299999999</v>
      </c>
      <c r="G1162" s="1084"/>
      <c r="H1162" s="1084"/>
      <c r="I1162" s="1084"/>
      <c r="J1162" s="1084"/>
      <c r="K1162" s="1084"/>
      <c r="L1162" s="1084"/>
      <c r="M1162" s="1084"/>
      <c r="N1162" s="1084"/>
      <c r="O1162" s="1084"/>
      <c r="P1162" s="1084"/>
      <c r="Q1162" s="1084"/>
      <c r="R1162" s="1084"/>
      <c r="S1162" s="1084"/>
      <c r="T1162" s="1084"/>
      <c r="U1162" s="1086">
        <f t="shared" ref="U1162:U1225" si="50">D1162/C1162*100</f>
        <v>99.520140769230764</v>
      </c>
      <c r="V1162" s="1088">
        <f t="shared" si="49"/>
        <v>0</v>
      </c>
    </row>
    <row r="1163" spans="1:22">
      <c r="A1163" s="1082" t="s">
        <v>411</v>
      </c>
      <c r="B1163" s="1083" t="s">
        <v>4172</v>
      </c>
      <c r="C1163" s="1084">
        <v>1250</v>
      </c>
      <c r="D1163" s="1084">
        <v>200</v>
      </c>
      <c r="E1163" s="1087" t="s">
        <v>4988</v>
      </c>
      <c r="F1163" s="1084">
        <v>200</v>
      </c>
      <c r="G1163" s="1084"/>
      <c r="H1163" s="1084"/>
      <c r="I1163" s="1084"/>
      <c r="J1163" s="1084"/>
      <c r="K1163" s="1084"/>
      <c r="L1163" s="1084"/>
      <c r="M1163" s="1084"/>
      <c r="N1163" s="1084"/>
      <c r="O1163" s="1084"/>
      <c r="P1163" s="1084"/>
      <c r="Q1163" s="1084"/>
      <c r="R1163" s="1084"/>
      <c r="S1163" s="1084"/>
      <c r="T1163" s="1084"/>
      <c r="U1163" s="1086">
        <f t="shared" si="50"/>
        <v>16</v>
      </c>
      <c r="V1163" s="1088">
        <f t="shared" si="49"/>
        <v>0</v>
      </c>
    </row>
    <row r="1164" spans="1:22">
      <c r="A1164" s="1082" t="s">
        <v>411</v>
      </c>
      <c r="B1164" s="1083" t="s">
        <v>4215</v>
      </c>
      <c r="C1164" s="1084">
        <v>900</v>
      </c>
      <c r="D1164" s="1084">
        <v>100</v>
      </c>
      <c r="E1164" s="1087" t="s">
        <v>4989</v>
      </c>
      <c r="F1164" s="1084">
        <v>100</v>
      </c>
      <c r="G1164" s="1084"/>
      <c r="H1164" s="1084"/>
      <c r="I1164" s="1084"/>
      <c r="J1164" s="1084"/>
      <c r="K1164" s="1084"/>
      <c r="L1164" s="1084"/>
      <c r="M1164" s="1084"/>
      <c r="N1164" s="1084"/>
      <c r="O1164" s="1084"/>
      <c r="P1164" s="1084"/>
      <c r="Q1164" s="1084"/>
      <c r="R1164" s="1084"/>
      <c r="S1164" s="1084"/>
      <c r="T1164" s="1084"/>
      <c r="U1164" s="1086">
        <f t="shared" si="50"/>
        <v>11.111111111111111</v>
      </c>
      <c r="V1164" s="1088">
        <f t="shared" si="49"/>
        <v>0</v>
      </c>
    </row>
    <row r="1165" spans="1:22">
      <c r="A1165" s="1082" t="s">
        <v>411</v>
      </c>
      <c r="B1165" s="1083" t="s">
        <v>4173</v>
      </c>
      <c r="C1165" s="1084">
        <v>1250</v>
      </c>
      <c r="D1165" s="1084">
        <v>200</v>
      </c>
      <c r="E1165" s="1087" t="s">
        <v>4990</v>
      </c>
      <c r="F1165" s="1084">
        <v>200</v>
      </c>
      <c r="G1165" s="1084"/>
      <c r="H1165" s="1084"/>
      <c r="I1165" s="1084"/>
      <c r="J1165" s="1084"/>
      <c r="K1165" s="1084"/>
      <c r="L1165" s="1084"/>
      <c r="M1165" s="1084"/>
      <c r="N1165" s="1084"/>
      <c r="O1165" s="1084"/>
      <c r="P1165" s="1084"/>
      <c r="Q1165" s="1084"/>
      <c r="R1165" s="1084"/>
      <c r="S1165" s="1084"/>
      <c r="T1165" s="1084"/>
      <c r="U1165" s="1086">
        <f t="shared" si="50"/>
        <v>16</v>
      </c>
      <c r="V1165" s="1088">
        <f t="shared" si="49"/>
        <v>0</v>
      </c>
    </row>
    <row r="1166" spans="1:22" ht="25.5">
      <c r="A1166" s="1082" t="s">
        <v>411</v>
      </c>
      <c r="B1166" s="1083" t="s">
        <v>4214</v>
      </c>
      <c r="C1166" s="1084">
        <v>1000</v>
      </c>
      <c r="D1166" s="1084">
        <v>198.43100000000001</v>
      </c>
      <c r="E1166" s="1087" t="s">
        <v>4991</v>
      </c>
      <c r="F1166" s="1084">
        <v>198.43100000000001</v>
      </c>
      <c r="G1166" s="1084"/>
      <c r="H1166" s="1084"/>
      <c r="I1166" s="1084"/>
      <c r="J1166" s="1084"/>
      <c r="K1166" s="1084"/>
      <c r="L1166" s="1084"/>
      <c r="M1166" s="1084"/>
      <c r="N1166" s="1084"/>
      <c r="O1166" s="1084"/>
      <c r="P1166" s="1084"/>
      <c r="Q1166" s="1084"/>
      <c r="R1166" s="1084"/>
      <c r="S1166" s="1084"/>
      <c r="T1166" s="1084"/>
      <c r="U1166" s="1086">
        <f t="shared" si="50"/>
        <v>19.843100000000003</v>
      </c>
      <c r="V1166" s="1088">
        <f t="shared" si="49"/>
        <v>0</v>
      </c>
    </row>
    <row r="1167" spans="1:22">
      <c r="A1167" s="1082" t="s">
        <v>411</v>
      </c>
      <c r="B1167" s="1083" t="s">
        <v>4212</v>
      </c>
      <c r="C1167" s="1084">
        <v>1100</v>
      </c>
      <c r="D1167" s="1084">
        <v>233.155</v>
      </c>
      <c r="E1167" s="1087" t="s">
        <v>4992</v>
      </c>
      <c r="F1167" s="1084">
        <v>233.155</v>
      </c>
      <c r="G1167" s="1084"/>
      <c r="H1167" s="1084"/>
      <c r="I1167" s="1084"/>
      <c r="J1167" s="1084"/>
      <c r="K1167" s="1084"/>
      <c r="L1167" s="1084"/>
      <c r="M1167" s="1084"/>
      <c r="N1167" s="1084"/>
      <c r="O1167" s="1084"/>
      <c r="P1167" s="1084"/>
      <c r="Q1167" s="1084"/>
      <c r="R1167" s="1084"/>
      <c r="S1167" s="1084"/>
      <c r="T1167" s="1084"/>
      <c r="U1167" s="1086">
        <f t="shared" si="50"/>
        <v>21.19590909090909</v>
      </c>
      <c r="V1167" s="1088">
        <f t="shared" si="49"/>
        <v>0</v>
      </c>
    </row>
    <row r="1168" spans="1:22">
      <c r="A1168" s="1082" t="s">
        <v>411</v>
      </c>
      <c r="B1168" s="1083" t="s">
        <v>4213</v>
      </c>
      <c r="C1168" s="1084">
        <v>1000</v>
      </c>
      <c r="D1168" s="1084">
        <v>162.97999999999999</v>
      </c>
      <c r="E1168" s="1087" t="s">
        <v>4993</v>
      </c>
      <c r="F1168" s="1084">
        <v>162.97999999999999</v>
      </c>
      <c r="G1168" s="1084"/>
      <c r="H1168" s="1084"/>
      <c r="I1168" s="1084"/>
      <c r="J1168" s="1084"/>
      <c r="K1168" s="1084"/>
      <c r="L1168" s="1084"/>
      <c r="M1168" s="1084"/>
      <c r="N1168" s="1084"/>
      <c r="O1168" s="1084"/>
      <c r="P1168" s="1084"/>
      <c r="Q1168" s="1084"/>
      <c r="R1168" s="1084"/>
      <c r="S1168" s="1084"/>
      <c r="T1168" s="1084"/>
      <c r="U1168" s="1086">
        <f t="shared" si="50"/>
        <v>16.297999999999998</v>
      </c>
      <c r="V1168" s="1088">
        <f t="shared" si="49"/>
        <v>0</v>
      </c>
    </row>
    <row r="1169" spans="1:22">
      <c r="A1169" s="1089" t="s">
        <v>1247</v>
      </c>
      <c r="B1169" s="1090" t="s">
        <v>1961</v>
      </c>
      <c r="C1169" s="1079">
        <v>139</v>
      </c>
      <c r="D1169" s="1079">
        <v>138.65799999999999</v>
      </c>
      <c r="E1169" s="1080"/>
      <c r="F1169" s="1079"/>
      <c r="G1169" s="1079"/>
      <c r="H1169" s="1079"/>
      <c r="I1169" s="1079"/>
      <c r="J1169" s="1079"/>
      <c r="K1169" s="1079"/>
      <c r="L1169" s="1079"/>
      <c r="M1169" s="1079"/>
      <c r="N1169" s="1079"/>
      <c r="O1169" s="1079"/>
      <c r="P1169" s="1079"/>
      <c r="Q1169" s="1079"/>
      <c r="R1169" s="1079"/>
      <c r="S1169" s="1079"/>
      <c r="T1169" s="1079"/>
      <c r="U1169" s="1081">
        <f t="shared" si="50"/>
        <v>99.75395683453236</v>
      </c>
      <c r="V1169" s="1088"/>
    </row>
    <row r="1170" spans="1:22">
      <c r="A1170" s="1082" t="s">
        <v>411</v>
      </c>
      <c r="B1170" s="1083" t="s">
        <v>4105</v>
      </c>
      <c r="C1170" s="1084">
        <v>139</v>
      </c>
      <c r="D1170" s="1084">
        <v>138.65799999999999</v>
      </c>
      <c r="E1170" s="1087" t="s">
        <v>4994</v>
      </c>
      <c r="F1170" s="1084"/>
      <c r="G1170" s="1084"/>
      <c r="H1170" s="1084"/>
      <c r="I1170" s="1084"/>
      <c r="J1170" s="1084">
        <v>138.65799999999999</v>
      </c>
      <c r="K1170" s="1084"/>
      <c r="L1170" s="1084"/>
      <c r="M1170" s="1084"/>
      <c r="N1170" s="1084"/>
      <c r="O1170" s="1084"/>
      <c r="P1170" s="1084"/>
      <c r="Q1170" s="1084"/>
      <c r="R1170" s="1084"/>
      <c r="S1170" s="1084"/>
      <c r="T1170" s="1084"/>
      <c r="U1170" s="1086">
        <f t="shared" si="50"/>
        <v>99.75395683453236</v>
      </c>
      <c r="V1170" s="1088">
        <f>D1170--F1170-G1170-H1170-I1170-J1170-K1170-L1170-M1170-N1170-O1170-R1170-S1170-T1170</f>
        <v>0</v>
      </c>
    </row>
    <row r="1171" spans="1:22">
      <c r="A1171" s="1089" t="s">
        <v>577</v>
      </c>
      <c r="B1171" s="1090" t="s">
        <v>1962</v>
      </c>
      <c r="C1171" s="1079">
        <v>243.31726499999999</v>
      </c>
      <c r="D1171" s="1079">
        <v>229.64500000000001</v>
      </c>
      <c r="E1171" s="1080"/>
      <c r="F1171" s="1079"/>
      <c r="G1171" s="1079"/>
      <c r="H1171" s="1079"/>
      <c r="I1171" s="1079"/>
      <c r="J1171" s="1079"/>
      <c r="K1171" s="1079"/>
      <c r="L1171" s="1079"/>
      <c r="M1171" s="1079"/>
      <c r="N1171" s="1079"/>
      <c r="O1171" s="1079"/>
      <c r="P1171" s="1079"/>
      <c r="Q1171" s="1079"/>
      <c r="R1171" s="1079"/>
      <c r="S1171" s="1079"/>
      <c r="T1171" s="1079"/>
      <c r="U1171" s="1081">
        <f t="shared" si="50"/>
        <v>94.380889905202579</v>
      </c>
      <c r="V1171" s="1088"/>
    </row>
    <row r="1172" spans="1:22">
      <c r="A1172" s="1082" t="s">
        <v>411</v>
      </c>
      <c r="B1172" s="1083" t="s">
        <v>4029</v>
      </c>
      <c r="C1172" s="1084">
        <v>243.31726499999999</v>
      </c>
      <c r="D1172" s="1084">
        <v>229.64500000000001</v>
      </c>
      <c r="E1172" s="1087" t="s">
        <v>4995</v>
      </c>
      <c r="F1172" s="1084"/>
      <c r="G1172" s="1084"/>
      <c r="H1172" s="1084"/>
      <c r="I1172" s="1084"/>
      <c r="J1172" s="1084"/>
      <c r="K1172" s="1084">
        <v>229.64500000000001</v>
      </c>
      <c r="L1172" s="1084"/>
      <c r="M1172" s="1084"/>
      <c r="N1172" s="1084"/>
      <c r="O1172" s="1084"/>
      <c r="P1172" s="1084"/>
      <c r="Q1172" s="1084"/>
      <c r="R1172" s="1084"/>
      <c r="S1172" s="1084"/>
      <c r="T1172" s="1084"/>
      <c r="U1172" s="1086">
        <f t="shared" si="50"/>
        <v>94.380889905202579</v>
      </c>
      <c r="V1172" s="1088">
        <f>D1172--F1172-G1172-H1172-I1172-J1172-K1172-L1172-M1172-N1172-O1172-R1172-S1172-T1172</f>
        <v>0</v>
      </c>
    </row>
    <row r="1173" spans="1:22">
      <c r="A1173" s="1089" t="s">
        <v>276</v>
      </c>
      <c r="B1173" s="1090" t="s">
        <v>1966</v>
      </c>
      <c r="C1173" s="1079">
        <v>29734.543000000001</v>
      </c>
      <c r="D1173" s="1079">
        <v>23684.210999999999</v>
      </c>
      <c r="E1173" s="1080"/>
      <c r="F1173" s="1079"/>
      <c r="G1173" s="1079"/>
      <c r="H1173" s="1079"/>
      <c r="I1173" s="1079"/>
      <c r="J1173" s="1079"/>
      <c r="K1173" s="1079"/>
      <c r="L1173" s="1079"/>
      <c r="M1173" s="1079"/>
      <c r="N1173" s="1079"/>
      <c r="O1173" s="1079"/>
      <c r="P1173" s="1079"/>
      <c r="Q1173" s="1079"/>
      <c r="R1173" s="1079"/>
      <c r="S1173" s="1079"/>
      <c r="T1173" s="1079"/>
      <c r="U1173" s="1081">
        <f t="shared" si="50"/>
        <v>79.652177603671248</v>
      </c>
      <c r="V1173" s="1088"/>
    </row>
    <row r="1174" spans="1:22">
      <c r="A1174" s="1082" t="s">
        <v>411</v>
      </c>
      <c r="B1174" s="1083" t="s">
        <v>4027</v>
      </c>
      <c r="C1174" s="1084">
        <v>83.543000000000006</v>
      </c>
      <c r="D1174" s="1084">
        <v>83.543000000000006</v>
      </c>
      <c r="E1174" s="1087" t="s">
        <v>4996</v>
      </c>
      <c r="F1174" s="1084"/>
      <c r="G1174" s="1084"/>
      <c r="H1174" s="1084"/>
      <c r="I1174" s="1084"/>
      <c r="J1174" s="1084"/>
      <c r="K1174" s="1084"/>
      <c r="L1174" s="1084"/>
      <c r="M1174" s="1084"/>
      <c r="N1174" s="1084"/>
      <c r="O1174" s="1084">
        <v>83.543000000000006</v>
      </c>
      <c r="P1174" s="1084">
        <v>83.543000000000006</v>
      </c>
      <c r="Q1174" s="1084"/>
      <c r="R1174" s="1084"/>
      <c r="S1174" s="1084"/>
      <c r="T1174" s="1084"/>
      <c r="U1174" s="1086">
        <f t="shared" si="50"/>
        <v>100</v>
      </c>
      <c r="V1174" s="1088">
        <f t="shared" ref="V1174:V1198" si="51">D1174--F1174-G1174-H1174-I1174-J1174-K1174-L1174-M1174-N1174-O1174-R1174-S1174-T1174</f>
        <v>0</v>
      </c>
    </row>
    <row r="1175" spans="1:22">
      <c r="A1175" s="1082" t="s">
        <v>411</v>
      </c>
      <c r="B1175" s="1083" t="s">
        <v>4075</v>
      </c>
      <c r="C1175" s="1084">
        <v>19</v>
      </c>
      <c r="D1175" s="1084">
        <v>0</v>
      </c>
      <c r="E1175" s="1087" t="s">
        <v>4997</v>
      </c>
      <c r="F1175" s="1084"/>
      <c r="G1175" s="1084"/>
      <c r="H1175" s="1084"/>
      <c r="I1175" s="1084"/>
      <c r="J1175" s="1084"/>
      <c r="K1175" s="1084"/>
      <c r="L1175" s="1084"/>
      <c r="M1175" s="1084"/>
      <c r="N1175" s="1084"/>
      <c r="O1175" s="1084">
        <v>0</v>
      </c>
      <c r="P1175" s="1084">
        <v>0</v>
      </c>
      <c r="Q1175" s="1084"/>
      <c r="R1175" s="1084"/>
      <c r="S1175" s="1084"/>
      <c r="T1175" s="1084"/>
      <c r="U1175" s="1086">
        <f t="shared" si="50"/>
        <v>0</v>
      </c>
      <c r="V1175" s="1088">
        <f t="shared" si="51"/>
        <v>0</v>
      </c>
    </row>
    <row r="1176" spans="1:22">
      <c r="A1176" s="1082" t="s">
        <v>411</v>
      </c>
      <c r="B1176" s="1083" t="s">
        <v>4094</v>
      </c>
      <c r="C1176" s="1084">
        <v>54</v>
      </c>
      <c r="D1176" s="1084">
        <v>54</v>
      </c>
      <c r="E1176" s="1087" t="s">
        <v>4998</v>
      </c>
      <c r="F1176" s="1084"/>
      <c r="G1176" s="1084"/>
      <c r="H1176" s="1084"/>
      <c r="I1176" s="1084"/>
      <c r="J1176" s="1084"/>
      <c r="K1176" s="1084"/>
      <c r="L1176" s="1084"/>
      <c r="M1176" s="1084"/>
      <c r="N1176" s="1084"/>
      <c r="O1176" s="1084">
        <v>54</v>
      </c>
      <c r="P1176" s="1084">
        <v>54</v>
      </c>
      <c r="Q1176" s="1084"/>
      <c r="R1176" s="1084"/>
      <c r="S1176" s="1084"/>
      <c r="T1176" s="1084"/>
      <c r="U1176" s="1086">
        <f t="shared" si="50"/>
        <v>100</v>
      </c>
      <c r="V1176" s="1088">
        <f t="shared" si="51"/>
        <v>0</v>
      </c>
    </row>
    <row r="1177" spans="1:22">
      <c r="A1177" s="1082" t="s">
        <v>411</v>
      </c>
      <c r="B1177" s="1083" t="s">
        <v>2355</v>
      </c>
      <c r="C1177" s="1084">
        <v>980</v>
      </c>
      <c r="D1177" s="1084">
        <v>899.43899999999996</v>
      </c>
      <c r="E1177" s="1087" t="s">
        <v>4999</v>
      </c>
      <c r="F1177" s="1084"/>
      <c r="G1177" s="1084"/>
      <c r="H1177" s="1084"/>
      <c r="I1177" s="1084"/>
      <c r="J1177" s="1084"/>
      <c r="K1177" s="1084"/>
      <c r="L1177" s="1084"/>
      <c r="M1177" s="1084"/>
      <c r="N1177" s="1084"/>
      <c r="O1177" s="1084">
        <v>899.43899999999996</v>
      </c>
      <c r="P1177" s="1084">
        <v>899.43899999999996</v>
      </c>
      <c r="Q1177" s="1084"/>
      <c r="R1177" s="1084"/>
      <c r="S1177" s="1084"/>
      <c r="T1177" s="1084"/>
      <c r="U1177" s="1086">
        <f t="shared" si="50"/>
        <v>91.779489795918366</v>
      </c>
      <c r="V1177" s="1088">
        <f t="shared" si="51"/>
        <v>0</v>
      </c>
    </row>
    <row r="1178" spans="1:22" ht="25.5">
      <c r="A1178" s="1082" t="s">
        <v>411</v>
      </c>
      <c r="B1178" s="1083" t="s">
        <v>2325</v>
      </c>
      <c r="C1178" s="1084">
        <v>1565</v>
      </c>
      <c r="D1178" s="1084">
        <v>1565</v>
      </c>
      <c r="E1178" s="1087" t="s">
        <v>5000</v>
      </c>
      <c r="F1178" s="1084"/>
      <c r="G1178" s="1084"/>
      <c r="H1178" s="1084"/>
      <c r="I1178" s="1084"/>
      <c r="J1178" s="1084"/>
      <c r="K1178" s="1084"/>
      <c r="L1178" s="1084"/>
      <c r="M1178" s="1084"/>
      <c r="N1178" s="1084"/>
      <c r="O1178" s="1084">
        <v>1565</v>
      </c>
      <c r="P1178" s="1084"/>
      <c r="Q1178" s="1084">
        <v>1565</v>
      </c>
      <c r="R1178" s="1084"/>
      <c r="S1178" s="1084"/>
      <c r="T1178" s="1084"/>
      <c r="U1178" s="1086">
        <f t="shared" si="50"/>
        <v>100</v>
      </c>
      <c r="V1178" s="1088">
        <f t="shared" si="51"/>
        <v>0</v>
      </c>
    </row>
    <row r="1179" spans="1:22">
      <c r="A1179" s="1082" t="s">
        <v>411</v>
      </c>
      <c r="B1179" s="1083" t="s">
        <v>2327</v>
      </c>
      <c r="C1179" s="1084">
        <v>645</v>
      </c>
      <c r="D1179" s="1084">
        <v>612.58699999999999</v>
      </c>
      <c r="E1179" s="1087" t="s">
        <v>5001</v>
      </c>
      <c r="F1179" s="1084"/>
      <c r="G1179" s="1084"/>
      <c r="H1179" s="1084"/>
      <c r="I1179" s="1084"/>
      <c r="J1179" s="1084"/>
      <c r="K1179" s="1084"/>
      <c r="L1179" s="1084"/>
      <c r="M1179" s="1084"/>
      <c r="N1179" s="1084"/>
      <c r="O1179" s="1084">
        <v>612.58699999999999</v>
      </c>
      <c r="P1179" s="1084"/>
      <c r="Q1179" s="1084">
        <v>612.58699999999999</v>
      </c>
      <c r="R1179" s="1084"/>
      <c r="S1179" s="1084"/>
      <c r="T1179" s="1084"/>
      <c r="U1179" s="1086">
        <f t="shared" si="50"/>
        <v>94.974728682170536</v>
      </c>
      <c r="V1179" s="1088">
        <f t="shared" si="51"/>
        <v>0</v>
      </c>
    </row>
    <row r="1180" spans="1:22">
      <c r="A1180" s="1082" t="s">
        <v>411</v>
      </c>
      <c r="B1180" s="1083" t="s">
        <v>4236</v>
      </c>
      <c r="C1180" s="1084">
        <v>1600</v>
      </c>
      <c r="D1180" s="1084">
        <v>1591.57</v>
      </c>
      <c r="E1180" s="1087" t="s">
        <v>5002</v>
      </c>
      <c r="F1180" s="1084"/>
      <c r="G1180" s="1084"/>
      <c r="H1180" s="1084"/>
      <c r="I1180" s="1084"/>
      <c r="J1180" s="1084"/>
      <c r="K1180" s="1084"/>
      <c r="L1180" s="1084"/>
      <c r="M1180" s="1084"/>
      <c r="N1180" s="1084"/>
      <c r="O1180" s="1084">
        <v>1591.57</v>
      </c>
      <c r="P1180" s="1084"/>
      <c r="Q1180" s="1084">
        <v>1591.57</v>
      </c>
      <c r="R1180" s="1084"/>
      <c r="S1180" s="1084"/>
      <c r="T1180" s="1084"/>
      <c r="U1180" s="1086">
        <f t="shared" si="50"/>
        <v>99.473124999999996</v>
      </c>
      <c r="V1180" s="1088">
        <f t="shared" si="51"/>
        <v>0</v>
      </c>
    </row>
    <row r="1181" spans="1:22" ht="25.5">
      <c r="A1181" s="1082" t="s">
        <v>411</v>
      </c>
      <c r="B1181" s="1083" t="s">
        <v>2356</v>
      </c>
      <c r="C1181" s="1084">
        <v>1562</v>
      </c>
      <c r="D1181" s="1084">
        <v>1311.125</v>
      </c>
      <c r="E1181" s="1087" t="s">
        <v>5003</v>
      </c>
      <c r="F1181" s="1084"/>
      <c r="G1181" s="1084"/>
      <c r="H1181" s="1084"/>
      <c r="I1181" s="1084"/>
      <c r="J1181" s="1084"/>
      <c r="K1181" s="1084"/>
      <c r="L1181" s="1084"/>
      <c r="M1181" s="1084"/>
      <c r="N1181" s="1084"/>
      <c r="O1181" s="1084">
        <v>1311.125</v>
      </c>
      <c r="P1181" s="1084"/>
      <c r="Q1181" s="1084">
        <v>1311.125</v>
      </c>
      <c r="R1181" s="1084"/>
      <c r="S1181" s="1084"/>
      <c r="T1181" s="1084"/>
      <c r="U1181" s="1086">
        <f t="shared" si="50"/>
        <v>83.938860435339308</v>
      </c>
      <c r="V1181" s="1088">
        <f t="shared" si="51"/>
        <v>0</v>
      </c>
    </row>
    <row r="1182" spans="1:22">
      <c r="A1182" s="1082" t="s">
        <v>411</v>
      </c>
      <c r="B1182" s="1083" t="s">
        <v>2427</v>
      </c>
      <c r="C1182" s="1084">
        <v>1228</v>
      </c>
      <c r="D1182" s="1084">
        <v>1228</v>
      </c>
      <c r="E1182" s="1087" t="s">
        <v>5004</v>
      </c>
      <c r="F1182" s="1084"/>
      <c r="G1182" s="1084"/>
      <c r="H1182" s="1084"/>
      <c r="I1182" s="1084"/>
      <c r="J1182" s="1084"/>
      <c r="K1182" s="1084"/>
      <c r="L1182" s="1084"/>
      <c r="M1182" s="1084"/>
      <c r="N1182" s="1084"/>
      <c r="O1182" s="1084">
        <v>1228</v>
      </c>
      <c r="P1182" s="1084">
        <v>1228</v>
      </c>
      <c r="Q1182" s="1084"/>
      <c r="R1182" s="1084"/>
      <c r="S1182" s="1084"/>
      <c r="T1182" s="1084"/>
      <c r="U1182" s="1086">
        <f t="shared" si="50"/>
        <v>100</v>
      </c>
      <c r="V1182" s="1088">
        <f t="shared" si="51"/>
        <v>0</v>
      </c>
    </row>
    <row r="1183" spans="1:22">
      <c r="A1183" s="1082" t="s">
        <v>411</v>
      </c>
      <c r="B1183" s="1083" t="s">
        <v>2428</v>
      </c>
      <c r="C1183" s="1084">
        <v>73</v>
      </c>
      <c r="D1183" s="1084">
        <v>73</v>
      </c>
      <c r="E1183" s="1087" t="s">
        <v>5005</v>
      </c>
      <c r="F1183" s="1084"/>
      <c r="G1183" s="1084"/>
      <c r="H1183" s="1084"/>
      <c r="I1183" s="1084"/>
      <c r="J1183" s="1084"/>
      <c r="K1183" s="1084"/>
      <c r="L1183" s="1084"/>
      <c r="M1183" s="1084"/>
      <c r="N1183" s="1084"/>
      <c r="O1183" s="1084">
        <v>73</v>
      </c>
      <c r="P1183" s="1084">
        <v>73</v>
      </c>
      <c r="Q1183" s="1084"/>
      <c r="R1183" s="1084"/>
      <c r="S1183" s="1084"/>
      <c r="T1183" s="1084"/>
      <c r="U1183" s="1086">
        <f t="shared" si="50"/>
        <v>100</v>
      </c>
      <c r="V1183" s="1088">
        <f t="shared" si="51"/>
        <v>0</v>
      </c>
    </row>
    <row r="1184" spans="1:22">
      <c r="A1184" s="1082" t="s">
        <v>411</v>
      </c>
      <c r="B1184" s="1083" t="s">
        <v>2358</v>
      </c>
      <c r="C1184" s="1084">
        <v>2200</v>
      </c>
      <c r="D1184" s="1084">
        <v>2191.4090000000001</v>
      </c>
      <c r="E1184" s="1087" t="s">
        <v>5006</v>
      </c>
      <c r="F1184" s="1084"/>
      <c r="G1184" s="1084"/>
      <c r="H1184" s="1084"/>
      <c r="I1184" s="1084"/>
      <c r="J1184" s="1084"/>
      <c r="K1184" s="1084"/>
      <c r="L1184" s="1084"/>
      <c r="M1184" s="1084"/>
      <c r="N1184" s="1084"/>
      <c r="O1184" s="1084">
        <v>2191.4090000000001</v>
      </c>
      <c r="P1184" s="1084"/>
      <c r="Q1184" s="1084">
        <v>2191.4090000000001</v>
      </c>
      <c r="R1184" s="1084"/>
      <c r="S1184" s="1084"/>
      <c r="T1184" s="1084"/>
      <c r="U1184" s="1086">
        <f t="shared" si="50"/>
        <v>99.609500000000011</v>
      </c>
      <c r="V1184" s="1088">
        <f t="shared" si="51"/>
        <v>0</v>
      </c>
    </row>
    <row r="1185" spans="1:22">
      <c r="A1185" s="1082" t="s">
        <v>411</v>
      </c>
      <c r="B1185" s="1083" t="s">
        <v>2357</v>
      </c>
      <c r="C1185" s="1084">
        <v>2025</v>
      </c>
      <c r="D1185" s="1084">
        <v>2025</v>
      </c>
      <c r="E1185" s="1087" t="s">
        <v>5007</v>
      </c>
      <c r="F1185" s="1084"/>
      <c r="G1185" s="1084"/>
      <c r="H1185" s="1084"/>
      <c r="I1185" s="1084"/>
      <c r="J1185" s="1084"/>
      <c r="K1185" s="1084"/>
      <c r="L1185" s="1084"/>
      <c r="M1185" s="1084"/>
      <c r="N1185" s="1084"/>
      <c r="O1185" s="1084">
        <v>2025</v>
      </c>
      <c r="P1185" s="1084"/>
      <c r="Q1185" s="1084">
        <v>2025</v>
      </c>
      <c r="R1185" s="1084"/>
      <c r="S1185" s="1084"/>
      <c r="T1185" s="1084"/>
      <c r="U1185" s="1086">
        <f t="shared" si="50"/>
        <v>100</v>
      </c>
      <c r="V1185" s="1088">
        <f t="shared" si="51"/>
        <v>0</v>
      </c>
    </row>
    <row r="1186" spans="1:22" ht="25.5">
      <c r="A1186" s="1082" t="s">
        <v>411</v>
      </c>
      <c r="B1186" s="1083" t="s">
        <v>4235</v>
      </c>
      <c r="C1186" s="1084">
        <v>1500</v>
      </c>
      <c r="D1186" s="1084">
        <v>1486.7739999999999</v>
      </c>
      <c r="E1186" s="1087" t="s">
        <v>5008</v>
      </c>
      <c r="F1186" s="1084"/>
      <c r="G1186" s="1084"/>
      <c r="H1186" s="1084"/>
      <c r="I1186" s="1084"/>
      <c r="J1186" s="1084"/>
      <c r="K1186" s="1084"/>
      <c r="L1186" s="1084"/>
      <c r="M1186" s="1084"/>
      <c r="N1186" s="1084"/>
      <c r="O1186" s="1084">
        <v>1486.7739999999999</v>
      </c>
      <c r="P1186" s="1084">
        <v>1486.7739999999999</v>
      </c>
      <c r="Q1186" s="1084"/>
      <c r="R1186" s="1084"/>
      <c r="S1186" s="1084"/>
      <c r="T1186" s="1084"/>
      <c r="U1186" s="1086">
        <f t="shared" si="50"/>
        <v>99.118266666666656</v>
      </c>
      <c r="V1186" s="1088">
        <f t="shared" si="51"/>
        <v>0</v>
      </c>
    </row>
    <row r="1187" spans="1:22" ht="25.5">
      <c r="A1187" s="1082" t="s">
        <v>411</v>
      </c>
      <c r="B1187" s="1083" t="s">
        <v>4231</v>
      </c>
      <c r="C1187" s="1084">
        <v>2500</v>
      </c>
      <c r="D1187" s="1084">
        <v>2452.6880000000001</v>
      </c>
      <c r="E1187" s="1087" t="s">
        <v>5009</v>
      </c>
      <c r="F1187" s="1084"/>
      <c r="G1187" s="1084"/>
      <c r="H1187" s="1084"/>
      <c r="I1187" s="1084"/>
      <c r="J1187" s="1084"/>
      <c r="K1187" s="1084"/>
      <c r="L1187" s="1084"/>
      <c r="M1187" s="1084"/>
      <c r="N1187" s="1084"/>
      <c r="O1187" s="1084">
        <v>2452.6880000000001</v>
      </c>
      <c r="P1187" s="1084">
        <v>2452.6880000000001</v>
      </c>
      <c r="Q1187" s="1084"/>
      <c r="R1187" s="1084"/>
      <c r="S1187" s="1084"/>
      <c r="T1187" s="1084"/>
      <c r="U1187" s="1086">
        <f t="shared" si="50"/>
        <v>98.107520000000008</v>
      </c>
      <c r="V1187" s="1088">
        <f t="shared" si="51"/>
        <v>0</v>
      </c>
    </row>
    <row r="1188" spans="1:22">
      <c r="A1188" s="1082" t="s">
        <v>411</v>
      </c>
      <c r="B1188" s="1083" t="s">
        <v>4233</v>
      </c>
      <c r="C1188" s="1084">
        <v>2500</v>
      </c>
      <c r="D1188" s="1084">
        <v>2487.721</v>
      </c>
      <c r="E1188" s="1087" t="s">
        <v>5010</v>
      </c>
      <c r="F1188" s="1084"/>
      <c r="G1188" s="1084"/>
      <c r="H1188" s="1084"/>
      <c r="I1188" s="1084"/>
      <c r="J1188" s="1084"/>
      <c r="K1188" s="1084"/>
      <c r="L1188" s="1084"/>
      <c r="M1188" s="1084"/>
      <c r="N1188" s="1084"/>
      <c r="O1188" s="1084">
        <v>2487.721</v>
      </c>
      <c r="P1188" s="1084">
        <v>2487.721</v>
      </c>
      <c r="Q1188" s="1084"/>
      <c r="R1188" s="1084"/>
      <c r="S1188" s="1084"/>
      <c r="T1188" s="1084"/>
      <c r="U1188" s="1086">
        <f t="shared" si="50"/>
        <v>99.508839999999992</v>
      </c>
      <c r="V1188" s="1088">
        <f t="shared" si="51"/>
        <v>0</v>
      </c>
    </row>
    <row r="1189" spans="1:22">
      <c r="A1189" s="1082" t="s">
        <v>411</v>
      </c>
      <c r="B1189" s="1083" t="s">
        <v>4310</v>
      </c>
      <c r="C1189" s="1084">
        <v>1500</v>
      </c>
      <c r="D1189" s="1084">
        <v>895</v>
      </c>
      <c r="E1189" s="1087" t="s">
        <v>5011</v>
      </c>
      <c r="F1189" s="1084"/>
      <c r="G1189" s="1084"/>
      <c r="H1189" s="1084"/>
      <c r="I1189" s="1084"/>
      <c r="J1189" s="1084"/>
      <c r="K1189" s="1084"/>
      <c r="L1189" s="1084"/>
      <c r="M1189" s="1084"/>
      <c r="N1189" s="1084"/>
      <c r="O1189" s="1084">
        <v>895</v>
      </c>
      <c r="P1189" s="1084"/>
      <c r="Q1189" s="1084">
        <v>895</v>
      </c>
      <c r="R1189" s="1084"/>
      <c r="S1189" s="1084"/>
      <c r="T1189" s="1084"/>
      <c r="U1189" s="1086">
        <f t="shared" si="50"/>
        <v>59.666666666666671</v>
      </c>
      <c r="V1189" s="1088">
        <f t="shared" si="51"/>
        <v>0</v>
      </c>
    </row>
    <row r="1190" spans="1:22" ht="25.5">
      <c r="A1190" s="1082" t="s">
        <v>411</v>
      </c>
      <c r="B1190" s="1083" t="s">
        <v>4234</v>
      </c>
      <c r="C1190" s="1084">
        <v>1300</v>
      </c>
      <c r="D1190" s="1084">
        <v>1293.404</v>
      </c>
      <c r="E1190" s="1087" t="s">
        <v>5012</v>
      </c>
      <c r="F1190" s="1084"/>
      <c r="G1190" s="1084"/>
      <c r="H1190" s="1084"/>
      <c r="I1190" s="1084"/>
      <c r="J1190" s="1084"/>
      <c r="K1190" s="1084"/>
      <c r="L1190" s="1084"/>
      <c r="M1190" s="1084"/>
      <c r="N1190" s="1084"/>
      <c r="O1190" s="1084">
        <v>1293.404</v>
      </c>
      <c r="P1190" s="1084">
        <v>1293.404</v>
      </c>
      <c r="Q1190" s="1084"/>
      <c r="R1190" s="1084"/>
      <c r="S1190" s="1084"/>
      <c r="T1190" s="1084"/>
      <c r="U1190" s="1086">
        <f t="shared" si="50"/>
        <v>99.492615384615377</v>
      </c>
      <c r="V1190" s="1088">
        <f t="shared" si="51"/>
        <v>0</v>
      </c>
    </row>
    <row r="1191" spans="1:22" ht="25.5">
      <c r="A1191" s="1082" t="s">
        <v>411</v>
      </c>
      <c r="B1191" s="1083" t="s">
        <v>4239</v>
      </c>
      <c r="C1191" s="1084">
        <v>1500</v>
      </c>
      <c r="D1191" s="1084">
        <v>1482.1479999999999</v>
      </c>
      <c r="E1191" s="1087" t="s">
        <v>5012</v>
      </c>
      <c r="F1191" s="1084"/>
      <c r="G1191" s="1084"/>
      <c r="H1191" s="1084"/>
      <c r="I1191" s="1084"/>
      <c r="J1191" s="1084"/>
      <c r="K1191" s="1084"/>
      <c r="L1191" s="1084"/>
      <c r="M1191" s="1084"/>
      <c r="N1191" s="1084"/>
      <c r="O1191" s="1084">
        <v>1482.1479999999999</v>
      </c>
      <c r="P1191" s="1084">
        <v>1482.1479999999999</v>
      </c>
      <c r="Q1191" s="1084"/>
      <c r="R1191" s="1084"/>
      <c r="S1191" s="1084"/>
      <c r="T1191" s="1084"/>
      <c r="U1191" s="1086">
        <f t="shared" si="50"/>
        <v>98.80986666666665</v>
      </c>
      <c r="V1191" s="1088">
        <f t="shared" si="51"/>
        <v>0</v>
      </c>
    </row>
    <row r="1192" spans="1:22">
      <c r="A1192" s="1082" t="s">
        <v>411</v>
      </c>
      <c r="B1192" s="1083" t="s">
        <v>4277</v>
      </c>
      <c r="C1192" s="1084">
        <v>1000</v>
      </c>
      <c r="D1192" s="1084">
        <v>67.796000000000006</v>
      </c>
      <c r="E1192" s="1087" t="s">
        <v>5013</v>
      </c>
      <c r="F1192" s="1084"/>
      <c r="G1192" s="1084"/>
      <c r="H1192" s="1084"/>
      <c r="I1192" s="1084"/>
      <c r="J1192" s="1084"/>
      <c r="K1192" s="1084"/>
      <c r="L1192" s="1084"/>
      <c r="M1192" s="1084"/>
      <c r="N1192" s="1084"/>
      <c r="O1192" s="1084">
        <v>67.796000000000006</v>
      </c>
      <c r="P1192" s="1084"/>
      <c r="Q1192" s="1084">
        <v>67.796000000000006</v>
      </c>
      <c r="R1192" s="1084"/>
      <c r="S1192" s="1084"/>
      <c r="T1192" s="1084"/>
      <c r="U1192" s="1086">
        <f t="shared" si="50"/>
        <v>6.7796000000000012</v>
      </c>
      <c r="V1192" s="1088">
        <f t="shared" si="51"/>
        <v>0</v>
      </c>
    </row>
    <row r="1193" spans="1:22">
      <c r="A1193" s="1082" t="s">
        <v>411</v>
      </c>
      <c r="B1193" s="1083" t="s">
        <v>4274</v>
      </c>
      <c r="C1193" s="1084">
        <v>1000</v>
      </c>
      <c r="D1193" s="1084">
        <v>998.83299999999997</v>
      </c>
      <c r="E1193" s="1087" t="s">
        <v>5014</v>
      </c>
      <c r="F1193" s="1084"/>
      <c r="G1193" s="1084"/>
      <c r="H1193" s="1084"/>
      <c r="I1193" s="1084"/>
      <c r="J1193" s="1084"/>
      <c r="K1193" s="1084"/>
      <c r="L1193" s="1084"/>
      <c r="M1193" s="1084"/>
      <c r="N1193" s="1084"/>
      <c r="O1193" s="1084">
        <v>998.83299999999997</v>
      </c>
      <c r="P1193" s="1084">
        <v>998.83299999999997</v>
      </c>
      <c r="Q1193" s="1084"/>
      <c r="R1193" s="1084"/>
      <c r="S1193" s="1084"/>
      <c r="T1193" s="1084"/>
      <c r="U1193" s="1086">
        <f t="shared" si="50"/>
        <v>99.883299999999991</v>
      </c>
      <c r="V1193" s="1088">
        <f t="shared" si="51"/>
        <v>0</v>
      </c>
    </row>
    <row r="1194" spans="1:22">
      <c r="A1194" s="1082" t="s">
        <v>411</v>
      </c>
      <c r="B1194" s="1083" t="s">
        <v>4278</v>
      </c>
      <c r="C1194" s="1084">
        <v>1000</v>
      </c>
      <c r="D1194" s="1084">
        <v>100</v>
      </c>
      <c r="E1194" s="1087" t="s">
        <v>5015</v>
      </c>
      <c r="F1194" s="1084"/>
      <c r="G1194" s="1084"/>
      <c r="H1194" s="1084"/>
      <c r="I1194" s="1084"/>
      <c r="J1194" s="1084"/>
      <c r="K1194" s="1084"/>
      <c r="L1194" s="1084"/>
      <c r="M1194" s="1084"/>
      <c r="N1194" s="1084"/>
      <c r="O1194" s="1084">
        <v>100</v>
      </c>
      <c r="P1194" s="1084">
        <v>100</v>
      </c>
      <c r="Q1194" s="1084"/>
      <c r="R1194" s="1084"/>
      <c r="S1194" s="1084"/>
      <c r="T1194" s="1084"/>
      <c r="U1194" s="1086">
        <f t="shared" si="50"/>
        <v>10</v>
      </c>
      <c r="V1194" s="1088">
        <f t="shared" si="51"/>
        <v>0</v>
      </c>
    </row>
    <row r="1195" spans="1:22" ht="25.5">
      <c r="A1195" s="1082" t="s">
        <v>411</v>
      </c>
      <c r="B1195" s="1083" t="s">
        <v>4271</v>
      </c>
      <c r="C1195" s="1084">
        <v>1200</v>
      </c>
      <c r="D1195" s="1084">
        <v>92.409000000000006</v>
      </c>
      <c r="E1195" s="1087" t="s">
        <v>5016</v>
      </c>
      <c r="F1195" s="1084"/>
      <c r="G1195" s="1084"/>
      <c r="H1195" s="1084"/>
      <c r="I1195" s="1084"/>
      <c r="J1195" s="1084"/>
      <c r="K1195" s="1084"/>
      <c r="L1195" s="1084"/>
      <c r="M1195" s="1084"/>
      <c r="N1195" s="1084"/>
      <c r="O1195" s="1084">
        <v>92.409000000000006</v>
      </c>
      <c r="P1195" s="1084">
        <v>92.409000000000006</v>
      </c>
      <c r="Q1195" s="1084"/>
      <c r="R1195" s="1084"/>
      <c r="S1195" s="1084"/>
      <c r="T1195" s="1084"/>
      <c r="U1195" s="1086">
        <f t="shared" si="50"/>
        <v>7.7007500000000011</v>
      </c>
      <c r="V1195" s="1088">
        <f t="shared" si="51"/>
        <v>0</v>
      </c>
    </row>
    <row r="1196" spans="1:22" ht="25.5">
      <c r="A1196" s="1082" t="s">
        <v>411</v>
      </c>
      <c r="B1196" s="1083" t="s">
        <v>4273</v>
      </c>
      <c r="C1196" s="1084">
        <v>1000</v>
      </c>
      <c r="D1196" s="1084">
        <v>105.2</v>
      </c>
      <c r="E1196" s="1087" t="s">
        <v>5015</v>
      </c>
      <c r="F1196" s="1084"/>
      <c r="G1196" s="1084"/>
      <c r="H1196" s="1084"/>
      <c r="I1196" s="1084"/>
      <c r="J1196" s="1084"/>
      <c r="K1196" s="1084"/>
      <c r="L1196" s="1084"/>
      <c r="M1196" s="1084"/>
      <c r="N1196" s="1084"/>
      <c r="O1196" s="1084">
        <v>105.2</v>
      </c>
      <c r="P1196" s="1084">
        <v>105.2</v>
      </c>
      <c r="Q1196" s="1084"/>
      <c r="R1196" s="1084"/>
      <c r="S1196" s="1084"/>
      <c r="T1196" s="1084"/>
      <c r="U1196" s="1086">
        <f t="shared" si="50"/>
        <v>10.52</v>
      </c>
      <c r="V1196" s="1088">
        <f t="shared" si="51"/>
        <v>0</v>
      </c>
    </row>
    <row r="1197" spans="1:22" ht="25.5">
      <c r="A1197" s="1082" t="s">
        <v>411</v>
      </c>
      <c r="B1197" s="1083" t="s">
        <v>4272</v>
      </c>
      <c r="C1197" s="1084">
        <v>700</v>
      </c>
      <c r="D1197" s="1084">
        <v>437.565</v>
      </c>
      <c r="E1197" s="1087" t="s">
        <v>5017</v>
      </c>
      <c r="F1197" s="1084"/>
      <c r="G1197" s="1084"/>
      <c r="H1197" s="1084"/>
      <c r="I1197" s="1084"/>
      <c r="J1197" s="1084"/>
      <c r="K1197" s="1084"/>
      <c r="L1197" s="1084"/>
      <c r="M1197" s="1084"/>
      <c r="N1197" s="1084"/>
      <c r="O1197" s="1084">
        <v>437.565</v>
      </c>
      <c r="P1197" s="1084">
        <v>437.565</v>
      </c>
      <c r="Q1197" s="1084"/>
      <c r="R1197" s="1084"/>
      <c r="S1197" s="1084"/>
      <c r="T1197" s="1084"/>
      <c r="U1197" s="1086">
        <f t="shared" si="50"/>
        <v>62.50928571428571</v>
      </c>
      <c r="V1197" s="1088">
        <f t="shared" si="51"/>
        <v>0</v>
      </c>
    </row>
    <row r="1198" spans="1:22" ht="25.5">
      <c r="A1198" s="1082" t="s">
        <v>411</v>
      </c>
      <c r="B1198" s="1083" t="s">
        <v>4276</v>
      </c>
      <c r="C1198" s="1084">
        <v>1000</v>
      </c>
      <c r="D1198" s="1084">
        <v>150</v>
      </c>
      <c r="E1198" s="1087" t="s">
        <v>5015</v>
      </c>
      <c r="F1198" s="1084"/>
      <c r="G1198" s="1084"/>
      <c r="H1198" s="1084"/>
      <c r="I1198" s="1084"/>
      <c r="J1198" s="1084"/>
      <c r="K1198" s="1084"/>
      <c r="L1198" s="1084"/>
      <c r="M1198" s="1084"/>
      <c r="N1198" s="1084"/>
      <c r="O1198" s="1084">
        <v>150</v>
      </c>
      <c r="P1198" s="1084"/>
      <c r="Q1198" s="1084">
        <v>150</v>
      </c>
      <c r="R1198" s="1084"/>
      <c r="S1198" s="1084"/>
      <c r="T1198" s="1084"/>
      <c r="U1198" s="1086">
        <f t="shared" si="50"/>
        <v>15</v>
      </c>
      <c r="V1198" s="1088">
        <f t="shared" si="51"/>
        <v>0</v>
      </c>
    </row>
    <row r="1199" spans="1:22">
      <c r="A1199" s="1089" t="s">
        <v>1369</v>
      </c>
      <c r="B1199" s="1090" t="s">
        <v>1968</v>
      </c>
      <c r="C1199" s="1079">
        <v>449</v>
      </c>
      <c r="D1199" s="1079">
        <v>448.88600000000002</v>
      </c>
      <c r="E1199" s="1080"/>
      <c r="F1199" s="1079"/>
      <c r="G1199" s="1079"/>
      <c r="H1199" s="1079"/>
      <c r="I1199" s="1079"/>
      <c r="J1199" s="1079"/>
      <c r="K1199" s="1079"/>
      <c r="L1199" s="1079"/>
      <c r="M1199" s="1079"/>
      <c r="N1199" s="1079"/>
      <c r="O1199" s="1079"/>
      <c r="P1199" s="1079"/>
      <c r="Q1199" s="1079"/>
      <c r="R1199" s="1079"/>
      <c r="S1199" s="1079"/>
      <c r="T1199" s="1079"/>
      <c r="U1199" s="1081">
        <f t="shared" si="50"/>
        <v>99.974610244988867</v>
      </c>
      <c r="V1199" s="1088"/>
    </row>
    <row r="1200" spans="1:22">
      <c r="A1200" s="1082" t="s">
        <v>411</v>
      </c>
      <c r="B1200" s="1083" t="s">
        <v>4117</v>
      </c>
      <c r="C1200" s="1084">
        <v>449</v>
      </c>
      <c r="D1200" s="1084">
        <v>448.88600000000002</v>
      </c>
      <c r="E1200" s="1087" t="s">
        <v>5018</v>
      </c>
      <c r="F1200" s="1084"/>
      <c r="G1200" s="1084"/>
      <c r="H1200" s="1084"/>
      <c r="I1200" s="1084"/>
      <c r="J1200" s="1084"/>
      <c r="K1200" s="1084"/>
      <c r="L1200" s="1084"/>
      <c r="M1200" s="1084"/>
      <c r="N1200" s="1084"/>
      <c r="O1200" s="1084"/>
      <c r="P1200" s="1084"/>
      <c r="Q1200" s="1084"/>
      <c r="R1200" s="1084"/>
      <c r="S1200" s="1084">
        <v>448.88600000000002</v>
      </c>
      <c r="T1200" s="1084"/>
      <c r="U1200" s="1086">
        <f t="shared" si="50"/>
        <v>99.974610244988867</v>
      </c>
      <c r="V1200" s="1088">
        <f>D1200--F1200-G1200-H1200-I1200-J1200-K1200-L1200-M1200-N1200-O1200-R1200-S1200-T1200</f>
        <v>0</v>
      </c>
    </row>
    <row r="1201" spans="1:22">
      <c r="A1201" s="1070"/>
      <c r="B1201" s="1071" t="s">
        <v>4839</v>
      </c>
      <c r="C1201" s="1072">
        <v>2005.383</v>
      </c>
      <c r="D1201" s="1072">
        <v>1018.553</v>
      </c>
      <c r="E1201" s="1070"/>
      <c r="F1201" s="1072"/>
      <c r="G1201" s="1072"/>
      <c r="H1201" s="1072"/>
      <c r="I1201" s="1072"/>
      <c r="J1201" s="1072"/>
      <c r="K1201" s="1072"/>
      <c r="L1201" s="1072"/>
      <c r="M1201" s="1072"/>
      <c r="N1201" s="1072"/>
      <c r="O1201" s="1072"/>
      <c r="P1201" s="1072"/>
      <c r="Q1201" s="1072"/>
      <c r="R1201" s="1072"/>
      <c r="S1201" s="1072"/>
      <c r="T1201" s="1072"/>
      <c r="U1201" s="1074">
        <f t="shared" si="50"/>
        <v>50.790946168387784</v>
      </c>
      <c r="V1201" s="1088"/>
    </row>
    <row r="1202" spans="1:22" ht="25.5">
      <c r="A1202" s="1089" t="s">
        <v>4840</v>
      </c>
      <c r="B1202" s="1090" t="s">
        <v>4841</v>
      </c>
      <c r="C1202" s="1079">
        <v>2005.383</v>
      </c>
      <c r="D1202" s="1079">
        <v>1018.553</v>
      </c>
      <c r="E1202" s="1080"/>
      <c r="F1202" s="1079"/>
      <c r="G1202" s="1079"/>
      <c r="H1202" s="1079"/>
      <c r="I1202" s="1079"/>
      <c r="J1202" s="1079"/>
      <c r="K1202" s="1079"/>
      <c r="L1202" s="1079"/>
      <c r="M1202" s="1079"/>
      <c r="N1202" s="1079"/>
      <c r="O1202" s="1079"/>
      <c r="P1202" s="1079"/>
      <c r="Q1202" s="1079"/>
      <c r="R1202" s="1079"/>
      <c r="S1202" s="1079"/>
      <c r="T1202" s="1079"/>
      <c r="U1202" s="1081">
        <f t="shared" si="50"/>
        <v>50.790946168387784</v>
      </c>
      <c r="V1202" s="1088"/>
    </row>
    <row r="1203" spans="1:22">
      <c r="A1203" s="1082" t="s">
        <v>411</v>
      </c>
      <c r="B1203" s="1083" t="s">
        <v>4842</v>
      </c>
      <c r="C1203" s="1084">
        <v>5.383</v>
      </c>
      <c r="D1203" s="1084">
        <v>0</v>
      </c>
      <c r="E1203" s="1085"/>
      <c r="F1203" s="1084"/>
      <c r="G1203" s="1084"/>
      <c r="H1203" s="1084"/>
      <c r="I1203" s="1084"/>
      <c r="J1203" s="1084"/>
      <c r="K1203" s="1084"/>
      <c r="L1203" s="1084"/>
      <c r="M1203" s="1084"/>
      <c r="N1203" s="1084"/>
      <c r="O1203" s="1084"/>
      <c r="P1203" s="1084"/>
      <c r="Q1203" s="1084"/>
      <c r="R1203" s="1084"/>
      <c r="S1203" s="1084"/>
      <c r="T1203" s="1084"/>
      <c r="U1203" s="1086">
        <f t="shared" si="50"/>
        <v>0</v>
      </c>
      <c r="V1203" s="1088"/>
    </row>
    <row r="1204" spans="1:22">
      <c r="A1204" s="1082" t="s">
        <v>411</v>
      </c>
      <c r="B1204" s="1083" t="s">
        <v>2420</v>
      </c>
      <c r="C1204" s="1084">
        <v>5.383</v>
      </c>
      <c r="D1204" s="1084">
        <v>0</v>
      </c>
      <c r="E1204" s="1087" t="s">
        <v>5019</v>
      </c>
      <c r="F1204" s="1084"/>
      <c r="G1204" s="1084"/>
      <c r="H1204" s="1084"/>
      <c r="I1204" s="1084"/>
      <c r="J1204" s="1084"/>
      <c r="K1204" s="1084"/>
      <c r="L1204" s="1084"/>
      <c r="M1204" s="1084"/>
      <c r="N1204" s="1084"/>
      <c r="O1204" s="1084"/>
      <c r="P1204" s="1084"/>
      <c r="Q1204" s="1084"/>
      <c r="R1204" s="1084"/>
      <c r="S1204" s="1084"/>
      <c r="T1204" s="1084">
        <v>0</v>
      </c>
      <c r="U1204" s="1086">
        <f t="shared" si="50"/>
        <v>0</v>
      </c>
      <c r="V1204" s="1088">
        <f>D1204--F1204-G1204-H1204-I1204-J1204-K1204-L1204-M1204-N1204-O1204-R1204-S1204-T1204</f>
        <v>0</v>
      </c>
    </row>
    <row r="1205" spans="1:22">
      <c r="A1205" s="1082" t="s">
        <v>411</v>
      </c>
      <c r="B1205" s="1083" t="s">
        <v>4905</v>
      </c>
      <c r="C1205" s="1084">
        <v>2000</v>
      </c>
      <c r="D1205" s="1084">
        <v>1018.553</v>
      </c>
      <c r="E1205" s="1085"/>
      <c r="F1205" s="1084"/>
      <c r="G1205" s="1084"/>
      <c r="H1205" s="1084"/>
      <c r="I1205" s="1084"/>
      <c r="J1205" s="1084"/>
      <c r="K1205" s="1084"/>
      <c r="L1205" s="1084"/>
      <c r="M1205" s="1084"/>
      <c r="N1205" s="1084"/>
      <c r="O1205" s="1084"/>
      <c r="P1205" s="1084"/>
      <c r="Q1205" s="1084"/>
      <c r="R1205" s="1084"/>
      <c r="S1205" s="1084"/>
      <c r="T1205" s="1084"/>
      <c r="U1205" s="1086">
        <f t="shared" si="50"/>
        <v>50.92765</v>
      </c>
      <c r="V1205" s="1088"/>
    </row>
    <row r="1206" spans="1:22">
      <c r="A1206" s="1082" t="s">
        <v>411</v>
      </c>
      <c r="B1206" s="1083" t="s">
        <v>2420</v>
      </c>
      <c r="C1206" s="1084">
        <v>210</v>
      </c>
      <c r="D1206" s="1084">
        <v>176.553</v>
      </c>
      <c r="E1206" s="1087" t="s">
        <v>5019</v>
      </c>
      <c r="F1206" s="1084"/>
      <c r="G1206" s="1084"/>
      <c r="H1206" s="1084"/>
      <c r="I1206" s="1084"/>
      <c r="J1206" s="1084"/>
      <c r="K1206" s="1084"/>
      <c r="L1206" s="1084"/>
      <c r="M1206" s="1084"/>
      <c r="N1206" s="1084"/>
      <c r="O1206" s="1084"/>
      <c r="P1206" s="1084"/>
      <c r="Q1206" s="1084"/>
      <c r="R1206" s="1084"/>
      <c r="S1206" s="1084"/>
      <c r="T1206" s="1084">
        <v>176.553</v>
      </c>
      <c r="U1206" s="1086">
        <f t="shared" si="50"/>
        <v>84.072857142857131</v>
      </c>
      <c r="V1206" s="1088">
        <f t="shared" ref="V1206:V1211" si="52">D1206--F1206-G1206-H1206-I1206-J1206-K1206-L1206-M1206-N1206-O1206-R1206-S1206-T1206</f>
        <v>0</v>
      </c>
    </row>
    <row r="1207" spans="1:22" ht="25.5">
      <c r="A1207" s="1082" t="s">
        <v>411</v>
      </c>
      <c r="B1207" s="1083" t="s">
        <v>2429</v>
      </c>
      <c r="C1207" s="1084">
        <v>80</v>
      </c>
      <c r="D1207" s="1084">
        <v>80</v>
      </c>
      <c r="E1207" s="1087" t="s">
        <v>5020</v>
      </c>
      <c r="F1207" s="1084"/>
      <c r="G1207" s="1084"/>
      <c r="H1207" s="1084"/>
      <c r="I1207" s="1084"/>
      <c r="J1207" s="1084"/>
      <c r="K1207" s="1084"/>
      <c r="L1207" s="1084"/>
      <c r="M1207" s="1084"/>
      <c r="N1207" s="1084"/>
      <c r="O1207" s="1084"/>
      <c r="P1207" s="1084"/>
      <c r="Q1207" s="1084"/>
      <c r="R1207" s="1084"/>
      <c r="S1207" s="1084"/>
      <c r="T1207" s="1084">
        <v>80</v>
      </c>
      <c r="U1207" s="1086">
        <f t="shared" si="50"/>
        <v>100</v>
      </c>
      <c r="V1207" s="1088">
        <f t="shared" si="52"/>
        <v>0</v>
      </c>
    </row>
    <row r="1208" spans="1:22">
      <c r="A1208" s="1082" t="s">
        <v>411</v>
      </c>
      <c r="B1208" s="1083" t="s">
        <v>2430</v>
      </c>
      <c r="C1208" s="1084">
        <v>75</v>
      </c>
      <c r="D1208" s="1084">
        <v>75</v>
      </c>
      <c r="E1208" s="1087" t="s">
        <v>5021</v>
      </c>
      <c r="F1208" s="1084"/>
      <c r="G1208" s="1084"/>
      <c r="H1208" s="1084"/>
      <c r="I1208" s="1084"/>
      <c r="J1208" s="1084"/>
      <c r="K1208" s="1084"/>
      <c r="L1208" s="1084"/>
      <c r="M1208" s="1084"/>
      <c r="N1208" s="1084"/>
      <c r="O1208" s="1084"/>
      <c r="P1208" s="1084"/>
      <c r="Q1208" s="1084"/>
      <c r="R1208" s="1084"/>
      <c r="S1208" s="1084"/>
      <c r="T1208" s="1084">
        <v>75</v>
      </c>
      <c r="U1208" s="1086">
        <f t="shared" si="50"/>
        <v>100</v>
      </c>
      <c r="V1208" s="1088">
        <f t="shared" si="52"/>
        <v>0</v>
      </c>
    </row>
    <row r="1209" spans="1:22">
      <c r="A1209" s="1082" t="s">
        <v>411</v>
      </c>
      <c r="B1209" s="1083" t="s">
        <v>2437</v>
      </c>
      <c r="C1209" s="1084">
        <v>687</v>
      </c>
      <c r="D1209" s="1084">
        <v>687</v>
      </c>
      <c r="E1209" s="1087" t="s">
        <v>5022</v>
      </c>
      <c r="F1209" s="1084"/>
      <c r="G1209" s="1084"/>
      <c r="H1209" s="1084"/>
      <c r="I1209" s="1084"/>
      <c r="J1209" s="1084"/>
      <c r="K1209" s="1084"/>
      <c r="L1209" s="1084"/>
      <c r="M1209" s="1084"/>
      <c r="N1209" s="1084"/>
      <c r="O1209" s="1084"/>
      <c r="P1209" s="1084"/>
      <c r="Q1209" s="1084"/>
      <c r="R1209" s="1084"/>
      <c r="S1209" s="1084"/>
      <c r="T1209" s="1084">
        <v>687</v>
      </c>
      <c r="U1209" s="1086">
        <f t="shared" si="50"/>
        <v>100</v>
      </c>
      <c r="V1209" s="1088">
        <f t="shared" si="52"/>
        <v>0</v>
      </c>
    </row>
    <row r="1210" spans="1:22">
      <c r="A1210" s="1082" t="s">
        <v>411</v>
      </c>
      <c r="B1210" s="1083" t="s">
        <v>4353</v>
      </c>
      <c r="C1210" s="1084">
        <v>158</v>
      </c>
      <c r="D1210" s="1084">
        <v>0</v>
      </c>
      <c r="E1210" s="1087" t="s">
        <v>5023</v>
      </c>
      <c r="F1210" s="1084"/>
      <c r="G1210" s="1084"/>
      <c r="H1210" s="1084"/>
      <c r="I1210" s="1084"/>
      <c r="J1210" s="1084"/>
      <c r="K1210" s="1084"/>
      <c r="L1210" s="1084"/>
      <c r="M1210" s="1084"/>
      <c r="N1210" s="1084"/>
      <c r="O1210" s="1084"/>
      <c r="P1210" s="1084"/>
      <c r="Q1210" s="1084"/>
      <c r="R1210" s="1084"/>
      <c r="S1210" s="1084"/>
      <c r="T1210" s="1084">
        <v>0</v>
      </c>
      <c r="U1210" s="1086">
        <f t="shared" si="50"/>
        <v>0</v>
      </c>
      <c r="V1210" s="1088">
        <f t="shared" si="52"/>
        <v>0</v>
      </c>
    </row>
    <row r="1211" spans="1:22">
      <c r="A1211" s="1082" t="s">
        <v>411</v>
      </c>
      <c r="B1211" s="1083" t="s">
        <v>4352</v>
      </c>
      <c r="C1211" s="1084">
        <v>790</v>
      </c>
      <c r="D1211" s="1084">
        <v>0</v>
      </c>
      <c r="E1211" s="1087" t="s">
        <v>5024</v>
      </c>
      <c r="F1211" s="1084"/>
      <c r="G1211" s="1084"/>
      <c r="H1211" s="1084"/>
      <c r="I1211" s="1084"/>
      <c r="J1211" s="1084"/>
      <c r="K1211" s="1084"/>
      <c r="L1211" s="1084"/>
      <c r="M1211" s="1084"/>
      <c r="N1211" s="1084"/>
      <c r="O1211" s="1084"/>
      <c r="P1211" s="1084"/>
      <c r="Q1211" s="1084"/>
      <c r="R1211" s="1084"/>
      <c r="S1211" s="1084"/>
      <c r="T1211" s="1084">
        <v>0</v>
      </c>
      <c r="U1211" s="1086">
        <f t="shared" si="50"/>
        <v>0</v>
      </c>
      <c r="V1211" s="1088">
        <f t="shared" si="52"/>
        <v>0</v>
      </c>
    </row>
    <row r="1212" spans="1:22">
      <c r="A1212" s="1070"/>
      <c r="B1212" s="1071" t="s">
        <v>1976</v>
      </c>
      <c r="C1212" s="1072">
        <v>9450</v>
      </c>
      <c r="D1212" s="1072">
        <v>0</v>
      </c>
      <c r="E1212" s="1070"/>
      <c r="F1212" s="1072"/>
      <c r="G1212" s="1072"/>
      <c r="H1212" s="1072"/>
      <c r="I1212" s="1072"/>
      <c r="J1212" s="1072"/>
      <c r="K1212" s="1072"/>
      <c r="L1212" s="1072"/>
      <c r="M1212" s="1072"/>
      <c r="N1212" s="1072"/>
      <c r="O1212" s="1072"/>
      <c r="P1212" s="1072"/>
      <c r="Q1212" s="1072"/>
      <c r="R1212" s="1072"/>
      <c r="S1212" s="1072"/>
      <c r="T1212" s="1072"/>
      <c r="U1212" s="1074">
        <f t="shared" si="50"/>
        <v>0</v>
      </c>
      <c r="V1212" s="1088"/>
    </row>
    <row r="1213" spans="1:22">
      <c r="A1213" s="1077"/>
      <c r="B1213" s="1078" t="s">
        <v>4395</v>
      </c>
      <c r="C1213" s="1079">
        <v>4000</v>
      </c>
      <c r="D1213" s="1079">
        <v>0</v>
      </c>
      <c r="E1213" s="1080"/>
      <c r="F1213" s="1079"/>
      <c r="G1213" s="1079"/>
      <c r="H1213" s="1079"/>
      <c r="I1213" s="1079"/>
      <c r="J1213" s="1079"/>
      <c r="K1213" s="1079"/>
      <c r="L1213" s="1079"/>
      <c r="M1213" s="1079"/>
      <c r="N1213" s="1079"/>
      <c r="O1213" s="1079"/>
      <c r="P1213" s="1079"/>
      <c r="Q1213" s="1079"/>
      <c r="R1213" s="1079"/>
      <c r="S1213" s="1079"/>
      <c r="T1213" s="1079"/>
      <c r="U1213" s="1081">
        <f t="shared" si="50"/>
        <v>0</v>
      </c>
      <c r="V1213" s="1088"/>
    </row>
    <row r="1214" spans="1:22">
      <c r="A1214" s="1082" t="s">
        <v>411</v>
      </c>
      <c r="B1214" s="1083" t="s">
        <v>4396</v>
      </c>
      <c r="C1214" s="1084">
        <v>4000</v>
      </c>
      <c r="D1214" s="1084">
        <v>0</v>
      </c>
      <c r="E1214" s="1085"/>
      <c r="F1214" s="1084"/>
      <c r="G1214" s="1084"/>
      <c r="H1214" s="1084"/>
      <c r="I1214" s="1084"/>
      <c r="J1214" s="1084"/>
      <c r="K1214" s="1084"/>
      <c r="L1214" s="1084"/>
      <c r="M1214" s="1084"/>
      <c r="N1214" s="1084"/>
      <c r="O1214" s="1084"/>
      <c r="P1214" s="1084"/>
      <c r="Q1214" s="1084"/>
      <c r="R1214" s="1084"/>
      <c r="S1214" s="1084"/>
      <c r="T1214" s="1084"/>
      <c r="U1214" s="1086">
        <f t="shared" si="50"/>
        <v>0</v>
      </c>
      <c r="V1214" s="1088"/>
    </row>
    <row r="1215" spans="1:22" ht="25.5">
      <c r="A1215" s="1082"/>
      <c r="B1215" s="1083" t="s">
        <v>4279</v>
      </c>
      <c r="C1215" s="1084">
        <v>1000</v>
      </c>
      <c r="D1215" s="1084">
        <v>0</v>
      </c>
      <c r="E1215" s="1087"/>
      <c r="F1215" s="1084"/>
      <c r="G1215" s="1084"/>
      <c r="H1215" s="1084"/>
      <c r="I1215" s="1084"/>
      <c r="J1215" s="1084"/>
      <c r="K1215" s="1084"/>
      <c r="L1215" s="1084"/>
      <c r="M1215" s="1084"/>
      <c r="N1215" s="1084"/>
      <c r="O1215" s="1084"/>
      <c r="P1215" s="1084"/>
      <c r="Q1215" s="1084"/>
      <c r="R1215" s="1084"/>
      <c r="S1215" s="1084"/>
      <c r="T1215" s="1084"/>
      <c r="U1215" s="1086">
        <f t="shared" si="50"/>
        <v>0</v>
      </c>
      <c r="V1215" s="1088"/>
    </row>
    <row r="1216" spans="1:22">
      <c r="A1216" s="1082"/>
      <c r="B1216" s="1083" t="s">
        <v>4280</v>
      </c>
      <c r="C1216" s="1084">
        <v>2000</v>
      </c>
      <c r="D1216" s="1084">
        <v>0</v>
      </c>
      <c r="E1216" s="1087"/>
      <c r="F1216" s="1084"/>
      <c r="G1216" s="1084"/>
      <c r="H1216" s="1084"/>
      <c r="I1216" s="1084"/>
      <c r="J1216" s="1084"/>
      <c r="K1216" s="1084"/>
      <c r="L1216" s="1084"/>
      <c r="M1216" s="1084"/>
      <c r="N1216" s="1084"/>
      <c r="O1216" s="1084"/>
      <c r="P1216" s="1084"/>
      <c r="Q1216" s="1084"/>
      <c r="R1216" s="1084"/>
      <c r="S1216" s="1084"/>
      <c r="T1216" s="1084"/>
      <c r="U1216" s="1086">
        <f t="shared" si="50"/>
        <v>0</v>
      </c>
      <c r="V1216" s="1088"/>
    </row>
    <row r="1217" spans="1:22" ht="25.5">
      <c r="A1217" s="1082"/>
      <c r="B1217" s="1083" t="s">
        <v>4275</v>
      </c>
      <c r="C1217" s="1084">
        <v>1000</v>
      </c>
      <c r="D1217" s="1084">
        <v>0</v>
      </c>
      <c r="E1217" s="1087"/>
      <c r="F1217" s="1084"/>
      <c r="G1217" s="1084"/>
      <c r="H1217" s="1084"/>
      <c r="I1217" s="1084"/>
      <c r="J1217" s="1084"/>
      <c r="K1217" s="1084"/>
      <c r="L1217" s="1084"/>
      <c r="M1217" s="1084"/>
      <c r="N1217" s="1084"/>
      <c r="O1217" s="1084"/>
      <c r="P1217" s="1084"/>
      <c r="Q1217" s="1084"/>
      <c r="R1217" s="1084"/>
      <c r="S1217" s="1084"/>
      <c r="T1217" s="1084"/>
      <c r="U1217" s="1086">
        <f t="shared" si="50"/>
        <v>0</v>
      </c>
      <c r="V1217" s="1088"/>
    </row>
    <row r="1218" spans="1:22">
      <c r="A1218" s="1077"/>
      <c r="B1218" s="1078" t="s">
        <v>1979</v>
      </c>
      <c r="C1218" s="1079">
        <v>5450</v>
      </c>
      <c r="D1218" s="1079">
        <v>0</v>
      </c>
      <c r="E1218" s="1080"/>
      <c r="F1218" s="1079"/>
      <c r="G1218" s="1079"/>
      <c r="H1218" s="1079"/>
      <c r="I1218" s="1079"/>
      <c r="J1218" s="1079"/>
      <c r="K1218" s="1079"/>
      <c r="L1218" s="1079"/>
      <c r="M1218" s="1079"/>
      <c r="N1218" s="1079"/>
      <c r="O1218" s="1079"/>
      <c r="P1218" s="1079"/>
      <c r="Q1218" s="1079"/>
      <c r="R1218" s="1079"/>
      <c r="S1218" s="1079"/>
      <c r="T1218" s="1079"/>
      <c r="U1218" s="1081">
        <f t="shared" si="50"/>
        <v>0</v>
      </c>
      <c r="V1218" s="1088"/>
    </row>
    <row r="1219" spans="1:22">
      <c r="A1219" s="1082" t="s">
        <v>411</v>
      </c>
      <c r="B1219" s="1083" t="s">
        <v>1987</v>
      </c>
      <c r="C1219" s="1084">
        <v>5450</v>
      </c>
      <c r="D1219" s="1084">
        <v>0</v>
      </c>
      <c r="E1219" s="1085"/>
      <c r="F1219" s="1084"/>
      <c r="G1219" s="1084"/>
      <c r="H1219" s="1084"/>
      <c r="I1219" s="1084"/>
      <c r="J1219" s="1084"/>
      <c r="K1219" s="1084"/>
      <c r="L1219" s="1084"/>
      <c r="M1219" s="1084"/>
      <c r="N1219" s="1084"/>
      <c r="O1219" s="1084"/>
      <c r="P1219" s="1084"/>
      <c r="Q1219" s="1084"/>
      <c r="R1219" s="1084"/>
      <c r="S1219" s="1084"/>
      <c r="T1219" s="1084"/>
      <c r="U1219" s="1086">
        <f t="shared" si="50"/>
        <v>0</v>
      </c>
      <c r="V1219" s="1088"/>
    </row>
    <row r="1220" spans="1:22" ht="25.5">
      <c r="A1220" s="1082"/>
      <c r="B1220" s="1083" t="s">
        <v>4221</v>
      </c>
      <c r="C1220" s="1084">
        <v>900</v>
      </c>
      <c r="D1220" s="1084">
        <v>0</v>
      </c>
      <c r="E1220" s="1087"/>
      <c r="F1220" s="1084"/>
      <c r="G1220" s="1084"/>
      <c r="H1220" s="1084"/>
      <c r="I1220" s="1084"/>
      <c r="J1220" s="1084"/>
      <c r="K1220" s="1084"/>
      <c r="L1220" s="1084"/>
      <c r="M1220" s="1084"/>
      <c r="N1220" s="1084"/>
      <c r="O1220" s="1084"/>
      <c r="P1220" s="1084"/>
      <c r="Q1220" s="1084"/>
      <c r="R1220" s="1084"/>
      <c r="S1220" s="1084"/>
      <c r="T1220" s="1084"/>
      <c r="U1220" s="1086">
        <f t="shared" si="50"/>
        <v>0</v>
      </c>
      <c r="V1220" s="1088"/>
    </row>
    <row r="1221" spans="1:22" ht="25.5">
      <c r="A1221" s="1082"/>
      <c r="B1221" s="1083" t="s">
        <v>4174</v>
      </c>
      <c r="C1221" s="1084">
        <v>1250</v>
      </c>
      <c r="D1221" s="1084">
        <v>0</v>
      </c>
      <c r="E1221" s="1087"/>
      <c r="F1221" s="1084"/>
      <c r="G1221" s="1084"/>
      <c r="H1221" s="1084"/>
      <c r="I1221" s="1084"/>
      <c r="J1221" s="1084"/>
      <c r="K1221" s="1084"/>
      <c r="L1221" s="1084"/>
      <c r="M1221" s="1084"/>
      <c r="N1221" s="1084"/>
      <c r="O1221" s="1084"/>
      <c r="P1221" s="1084"/>
      <c r="Q1221" s="1084"/>
      <c r="R1221" s="1084"/>
      <c r="S1221" s="1084"/>
      <c r="T1221" s="1084"/>
      <c r="U1221" s="1086">
        <f t="shared" si="50"/>
        <v>0</v>
      </c>
      <c r="V1221" s="1088"/>
    </row>
    <row r="1222" spans="1:22" ht="25.5">
      <c r="A1222" s="1082"/>
      <c r="B1222" s="1083" t="s">
        <v>4157</v>
      </c>
      <c r="C1222" s="1084">
        <v>1000</v>
      </c>
      <c r="D1222" s="1084">
        <v>0</v>
      </c>
      <c r="E1222" s="1087"/>
      <c r="F1222" s="1084"/>
      <c r="G1222" s="1084"/>
      <c r="H1222" s="1084"/>
      <c r="I1222" s="1084"/>
      <c r="J1222" s="1084"/>
      <c r="K1222" s="1084"/>
      <c r="L1222" s="1084"/>
      <c r="M1222" s="1084"/>
      <c r="N1222" s="1084"/>
      <c r="O1222" s="1084"/>
      <c r="P1222" s="1084"/>
      <c r="Q1222" s="1084"/>
      <c r="R1222" s="1084"/>
      <c r="S1222" s="1084"/>
      <c r="T1222" s="1084"/>
      <c r="U1222" s="1086">
        <f t="shared" si="50"/>
        <v>0</v>
      </c>
      <c r="V1222" s="1088"/>
    </row>
    <row r="1223" spans="1:22">
      <c r="A1223" s="1082"/>
      <c r="B1223" s="1083" t="s">
        <v>4289</v>
      </c>
      <c r="C1223" s="1084">
        <v>800</v>
      </c>
      <c r="D1223" s="1084">
        <v>0</v>
      </c>
      <c r="E1223" s="1087"/>
      <c r="F1223" s="1084"/>
      <c r="G1223" s="1084"/>
      <c r="H1223" s="1084"/>
      <c r="I1223" s="1084"/>
      <c r="J1223" s="1084"/>
      <c r="K1223" s="1084"/>
      <c r="L1223" s="1084"/>
      <c r="M1223" s="1084"/>
      <c r="N1223" s="1084"/>
      <c r="O1223" s="1084"/>
      <c r="P1223" s="1084"/>
      <c r="Q1223" s="1084"/>
      <c r="R1223" s="1084"/>
      <c r="S1223" s="1084"/>
      <c r="T1223" s="1084"/>
      <c r="U1223" s="1086">
        <f t="shared" si="50"/>
        <v>0</v>
      </c>
      <c r="V1223" s="1088"/>
    </row>
    <row r="1224" spans="1:22" ht="25.5">
      <c r="A1224" s="1082"/>
      <c r="B1224" s="1083" t="s">
        <v>4219</v>
      </c>
      <c r="C1224" s="1084">
        <v>1500</v>
      </c>
      <c r="D1224" s="1084">
        <v>0</v>
      </c>
      <c r="E1224" s="1087"/>
      <c r="F1224" s="1084"/>
      <c r="G1224" s="1084"/>
      <c r="H1224" s="1084"/>
      <c r="I1224" s="1084"/>
      <c r="J1224" s="1084"/>
      <c r="K1224" s="1084"/>
      <c r="L1224" s="1084"/>
      <c r="M1224" s="1084"/>
      <c r="N1224" s="1084"/>
      <c r="O1224" s="1084"/>
      <c r="P1224" s="1084"/>
      <c r="Q1224" s="1084"/>
      <c r="R1224" s="1084"/>
      <c r="S1224" s="1084"/>
      <c r="T1224" s="1084"/>
      <c r="U1224" s="1086">
        <f t="shared" si="50"/>
        <v>0</v>
      </c>
      <c r="V1224" s="1088"/>
    </row>
    <row r="1225" spans="1:22" ht="25.5">
      <c r="A1225" s="1070" t="s">
        <v>417</v>
      </c>
      <c r="B1225" s="1071" t="s">
        <v>4750</v>
      </c>
      <c r="C1225" s="1072">
        <v>1177.912423</v>
      </c>
      <c r="D1225" s="1072">
        <v>1171.7627869999999</v>
      </c>
      <c r="E1225" s="1070"/>
      <c r="F1225" s="1072"/>
      <c r="G1225" s="1072"/>
      <c r="H1225" s="1072"/>
      <c r="I1225" s="1072"/>
      <c r="J1225" s="1072"/>
      <c r="K1225" s="1072"/>
      <c r="L1225" s="1072"/>
      <c r="M1225" s="1072"/>
      <c r="N1225" s="1072"/>
      <c r="O1225" s="1072"/>
      <c r="P1225" s="1072"/>
      <c r="Q1225" s="1072"/>
      <c r="R1225" s="1072"/>
      <c r="S1225" s="1072"/>
      <c r="T1225" s="1072"/>
      <c r="U1225" s="1074">
        <f t="shared" si="50"/>
        <v>99.477920779174937</v>
      </c>
      <c r="V1225" s="1088"/>
    </row>
    <row r="1226" spans="1:22">
      <c r="A1226" s="1070" t="s">
        <v>421</v>
      </c>
      <c r="B1226" s="1071" t="s">
        <v>1983</v>
      </c>
      <c r="C1226" s="1072">
        <v>1177.912423</v>
      </c>
      <c r="D1226" s="1072">
        <v>1171.7627869999999</v>
      </c>
      <c r="E1226" s="1070"/>
      <c r="F1226" s="1072"/>
      <c r="G1226" s="1072"/>
      <c r="H1226" s="1072"/>
      <c r="I1226" s="1072"/>
      <c r="J1226" s="1072"/>
      <c r="K1226" s="1072"/>
      <c r="L1226" s="1072"/>
      <c r="M1226" s="1072"/>
      <c r="N1226" s="1072"/>
      <c r="O1226" s="1072"/>
      <c r="P1226" s="1072"/>
      <c r="Q1226" s="1072"/>
      <c r="R1226" s="1072"/>
      <c r="S1226" s="1072"/>
      <c r="T1226" s="1072"/>
      <c r="U1226" s="1074">
        <f t="shared" ref="U1226:U1289" si="53">D1226/C1226*100</f>
        <v>99.477920779174937</v>
      </c>
      <c r="V1226" s="1088"/>
    </row>
    <row r="1227" spans="1:22">
      <c r="A1227" s="1070"/>
      <c r="B1227" s="1075" t="s">
        <v>1953</v>
      </c>
      <c r="C1227" s="1072">
        <v>1177.912423</v>
      </c>
      <c r="D1227" s="1072">
        <v>1171.7627869999999</v>
      </c>
      <c r="E1227" s="1070"/>
      <c r="F1227" s="1072"/>
      <c r="G1227" s="1072"/>
      <c r="H1227" s="1072"/>
      <c r="I1227" s="1072"/>
      <c r="J1227" s="1072"/>
      <c r="K1227" s="1072"/>
      <c r="L1227" s="1072"/>
      <c r="M1227" s="1072"/>
      <c r="N1227" s="1072"/>
      <c r="O1227" s="1072"/>
      <c r="P1227" s="1072"/>
      <c r="Q1227" s="1072"/>
      <c r="R1227" s="1072"/>
      <c r="S1227" s="1072"/>
      <c r="T1227" s="1072"/>
      <c r="U1227" s="1074">
        <f t="shared" si="53"/>
        <v>99.477920779174937</v>
      </c>
      <c r="V1227" s="1088"/>
    </row>
    <row r="1228" spans="1:22">
      <c r="A1228" s="1076" t="s">
        <v>1312</v>
      </c>
      <c r="B1228" s="1071" t="s">
        <v>259</v>
      </c>
      <c r="C1228" s="1072">
        <v>1177.912423</v>
      </c>
      <c r="D1228" s="1072">
        <v>1171.7627869999999</v>
      </c>
      <c r="E1228" s="1070"/>
      <c r="F1228" s="1072"/>
      <c r="G1228" s="1072"/>
      <c r="H1228" s="1072"/>
      <c r="I1228" s="1072"/>
      <c r="J1228" s="1072"/>
      <c r="K1228" s="1072"/>
      <c r="L1228" s="1072"/>
      <c r="M1228" s="1072"/>
      <c r="N1228" s="1072"/>
      <c r="O1228" s="1072"/>
      <c r="P1228" s="1072"/>
      <c r="Q1228" s="1072"/>
      <c r="R1228" s="1072"/>
      <c r="S1228" s="1072"/>
      <c r="T1228" s="1072"/>
      <c r="U1228" s="1074">
        <f t="shared" si="53"/>
        <v>99.477920779174937</v>
      </c>
      <c r="V1228" s="1088"/>
    </row>
    <row r="1229" spans="1:22" ht="25.5">
      <c r="A1229" s="1070"/>
      <c r="B1229" s="1071" t="s">
        <v>1954</v>
      </c>
      <c r="C1229" s="1072">
        <v>1177.912423</v>
      </c>
      <c r="D1229" s="1072">
        <v>1171.7627869999999</v>
      </c>
      <c r="E1229" s="1070"/>
      <c r="F1229" s="1072"/>
      <c r="G1229" s="1072"/>
      <c r="H1229" s="1072"/>
      <c r="I1229" s="1072"/>
      <c r="J1229" s="1072"/>
      <c r="K1229" s="1072"/>
      <c r="L1229" s="1072"/>
      <c r="M1229" s="1072"/>
      <c r="N1229" s="1072"/>
      <c r="O1229" s="1072"/>
      <c r="P1229" s="1072"/>
      <c r="Q1229" s="1072"/>
      <c r="R1229" s="1072"/>
      <c r="S1229" s="1072"/>
      <c r="T1229" s="1072"/>
      <c r="U1229" s="1074">
        <f t="shared" si="53"/>
        <v>99.477920779174937</v>
      </c>
      <c r="V1229" s="1088"/>
    </row>
    <row r="1230" spans="1:22">
      <c r="A1230" s="1089" t="s">
        <v>570</v>
      </c>
      <c r="B1230" s="1090" t="s">
        <v>1958</v>
      </c>
      <c r="C1230" s="1079">
        <v>1177.912423</v>
      </c>
      <c r="D1230" s="1079">
        <v>1171.7627869999999</v>
      </c>
      <c r="E1230" s="1080"/>
      <c r="F1230" s="1079"/>
      <c r="G1230" s="1079"/>
      <c r="H1230" s="1079"/>
      <c r="I1230" s="1079"/>
      <c r="J1230" s="1079"/>
      <c r="K1230" s="1079"/>
      <c r="L1230" s="1079"/>
      <c r="M1230" s="1079"/>
      <c r="N1230" s="1079"/>
      <c r="O1230" s="1079"/>
      <c r="P1230" s="1079"/>
      <c r="Q1230" s="1079"/>
      <c r="R1230" s="1079"/>
      <c r="S1230" s="1079"/>
      <c r="T1230" s="1079"/>
      <c r="U1230" s="1081">
        <f t="shared" si="53"/>
        <v>99.477920779174937</v>
      </c>
      <c r="V1230" s="1088"/>
    </row>
    <row r="1231" spans="1:22" ht="25.5">
      <c r="A1231" s="1082" t="s">
        <v>411</v>
      </c>
      <c r="B1231" s="1083" t="s">
        <v>2325</v>
      </c>
      <c r="C1231" s="1084">
        <v>477.91242299999999</v>
      </c>
      <c r="D1231" s="1084">
        <v>471.762787</v>
      </c>
      <c r="E1231" s="1087" t="s">
        <v>5000</v>
      </c>
      <c r="F1231" s="1084">
        <v>471.762787</v>
      </c>
      <c r="G1231" s="1084"/>
      <c r="H1231" s="1084"/>
      <c r="I1231" s="1084"/>
      <c r="J1231" s="1084"/>
      <c r="K1231" s="1084"/>
      <c r="L1231" s="1084"/>
      <c r="M1231" s="1084"/>
      <c r="N1231" s="1084"/>
      <c r="O1231" s="1084"/>
      <c r="P1231" s="1084"/>
      <c r="Q1231" s="1084"/>
      <c r="R1231" s="1084"/>
      <c r="S1231" s="1084"/>
      <c r="T1231" s="1084"/>
      <c r="U1231" s="1086">
        <f t="shared" si="53"/>
        <v>98.713229515693087</v>
      </c>
      <c r="V1231" s="1088">
        <f>D1231-F1231-G1231-H1231-I1231-J1231-K1231-L1231-M1231-N1231-O1231-R1231-S1231-T1231</f>
        <v>0</v>
      </c>
    </row>
    <row r="1232" spans="1:22">
      <c r="A1232" s="1082" t="s">
        <v>411</v>
      </c>
      <c r="B1232" s="1083" t="s">
        <v>2334</v>
      </c>
      <c r="C1232" s="1084">
        <v>700</v>
      </c>
      <c r="D1232" s="1084">
        <v>700</v>
      </c>
      <c r="E1232" s="1087" t="s">
        <v>4965</v>
      </c>
      <c r="F1232" s="1084">
        <v>700</v>
      </c>
      <c r="G1232" s="1084"/>
      <c r="H1232" s="1084"/>
      <c r="I1232" s="1084"/>
      <c r="J1232" s="1084"/>
      <c r="K1232" s="1084"/>
      <c r="L1232" s="1084"/>
      <c r="M1232" s="1084"/>
      <c r="N1232" s="1084"/>
      <c r="O1232" s="1084"/>
      <c r="P1232" s="1084"/>
      <c r="Q1232" s="1084"/>
      <c r="R1232" s="1084"/>
      <c r="S1232" s="1084"/>
      <c r="T1232" s="1084"/>
      <c r="U1232" s="1086">
        <f t="shared" si="53"/>
        <v>100</v>
      </c>
      <c r="V1232" s="1088">
        <f>D1232-F1232-G1232-H1232-I1232-J1232-K1232-L1232-M1232-N1232-O1232-R1232-S1232-T1232</f>
        <v>0</v>
      </c>
    </row>
    <row r="1233" spans="1:22">
      <c r="A1233" s="1076" t="s">
        <v>2359</v>
      </c>
      <c r="B1233" s="1071" t="s">
        <v>2360</v>
      </c>
      <c r="C1233" s="1072">
        <v>64091.531999999999</v>
      </c>
      <c r="D1233" s="1072">
        <v>50145.681149000004</v>
      </c>
      <c r="E1233" s="1070"/>
      <c r="F1233" s="1072"/>
      <c r="G1233" s="1072"/>
      <c r="H1233" s="1072"/>
      <c r="I1233" s="1072"/>
      <c r="J1233" s="1072"/>
      <c r="K1233" s="1072"/>
      <c r="L1233" s="1072"/>
      <c r="M1233" s="1072"/>
      <c r="N1233" s="1072"/>
      <c r="O1233" s="1072"/>
      <c r="P1233" s="1072"/>
      <c r="Q1233" s="1072"/>
      <c r="R1233" s="1072"/>
      <c r="S1233" s="1072"/>
      <c r="T1233" s="1072"/>
      <c r="U1233" s="1074">
        <f t="shared" si="53"/>
        <v>78.240727884301478</v>
      </c>
      <c r="V1233" s="1088"/>
    </row>
    <row r="1234" spans="1:22">
      <c r="A1234" s="1070" t="s">
        <v>416</v>
      </c>
      <c r="B1234" s="1071" t="s">
        <v>4394</v>
      </c>
      <c r="C1234" s="1072">
        <v>63822.925999999999</v>
      </c>
      <c r="D1234" s="1072">
        <v>49877.075149000004</v>
      </c>
      <c r="E1234" s="1070"/>
      <c r="F1234" s="1072"/>
      <c r="G1234" s="1072"/>
      <c r="H1234" s="1072"/>
      <c r="I1234" s="1072"/>
      <c r="J1234" s="1072"/>
      <c r="K1234" s="1072"/>
      <c r="L1234" s="1072"/>
      <c r="M1234" s="1072"/>
      <c r="N1234" s="1072"/>
      <c r="O1234" s="1072"/>
      <c r="P1234" s="1072"/>
      <c r="Q1234" s="1072"/>
      <c r="R1234" s="1072"/>
      <c r="S1234" s="1072"/>
      <c r="T1234" s="1072"/>
      <c r="U1234" s="1074">
        <f t="shared" si="53"/>
        <v>78.149151527462095</v>
      </c>
      <c r="V1234" s="1088"/>
    </row>
    <row r="1235" spans="1:22">
      <c r="A1235" s="1070" t="s">
        <v>421</v>
      </c>
      <c r="B1235" s="1071" t="s">
        <v>1983</v>
      </c>
      <c r="C1235" s="1072">
        <v>63822.925999999999</v>
      </c>
      <c r="D1235" s="1072">
        <v>49877.075149000004</v>
      </c>
      <c r="E1235" s="1070"/>
      <c r="F1235" s="1072"/>
      <c r="G1235" s="1072"/>
      <c r="H1235" s="1072"/>
      <c r="I1235" s="1072"/>
      <c r="J1235" s="1072"/>
      <c r="K1235" s="1072"/>
      <c r="L1235" s="1072"/>
      <c r="M1235" s="1072"/>
      <c r="N1235" s="1072"/>
      <c r="O1235" s="1072"/>
      <c r="P1235" s="1072"/>
      <c r="Q1235" s="1072"/>
      <c r="R1235" s="1072"/>
      <c r="S1235" s="1072"/>
      <c r="T1235" s="1072"/>
      <c r="U1235" s="1074">
        <f t="shared" si="53"/>
        <v>78.149151527462095</v>
      </c>
      <c r="V1235" s="1088"/>
    </row>
    <row r="1236" spans="1:22">
      <c r="A1236" s="1070"/>
      <c r="B1236" s="1075" t="s">
        <v>1953</v>
      </c>
      <c r="C1236" s="1072">
        <v>63822.925999999999</v>
      </c>
      <c r="D1236" s="1072">
        <v>49877.075149000004</v>
      </c>
      <c r="E1236" s="1070"/>
      <c r="F1236" s="1072"/>
      <c r="G1236" s="1072"/>
      <c r="H1236" s="1072"/>
      <c r="I1236" s="1072"/>
      <c r="J1236" s="1072"/>
      <c r="K1236" s="1072"/>
      <c r="L1236" s="1072"/>
      <c r="M1236" s="1072"/>
      <c r="N1236" s="1072"/>
      <c r="O1236" s="1072"/>
      <c r="P1236" s="1072"/>
      <c r="Q1236" s="1072"/>
      <c r="R1236" s="1072"/>
      <c r="S1236" s="1072"/>
      <c r="T1236" s="1072"/>
      <c r="U1236" s="1074">
        <f t="shared" si="53"/>
        <v>78.149151527462095</v>
      </c>
      <c r="V1236" s="1088"/>
    </row>
    <row r="1237" spans="1:22">
      <c r="A1237" s="1076" t="s">
        <v>1367</v>
      </c>
      <c r="B1237" s="1071" t="s">
        <v>1370</v>
      </c>
      <c r="C1237" s="1072">
        <v>1284.0139999999999</v>
      </c>
      <c r="D1237" s="1072">
        <v>1240.1320000000001</v>
      </c>
      <c r="E1237" s="1070"/>
      <c r="F1237" s="1072"/>
      <c r="G1237" s="1072"/>
      <c r="H1237" s="1072"/>
      <c r="I1237" s="1072"/>
      <c r="J1237" s="1072"/>
      <c r="K1237" s="1072"/>
      <c r="L1237" s="1072"/>
      <c r="M1237" s="1072"/>
      <c r="N1237" s="1072"/>
      <c r="O1237" s="1072"/>
      <c r="P1237" s="1072"/>
      <c r="Q1237" s="1072"/>
      <c r="R1237" s="1072"/>
      <c r="S1237" s="1072"/>
      <c r="T1237" s="1072"/>
      <c r="U1237" s="1074">
        <f t="shared" si="53"/>
        <v>96.582436017052785</v>
      </c>
      <c r="V1237" s="1088"/>
    </row>
    <row r="1238" spans="1:22" ht="25.5">
      <c r="A1238" s="1070"/>
      <c r="B1238" s="1071" t="s">
        <v>1954</v>
      </c>
      <c r="C1238" s="1072">
        <v>1284.0139999999999</v>
      </c>
      <c r="D1238" s="1072">
        <v>1240.1320000000001</v>
      </c>
      <c r="E1238" s="1070"/>
      <c r="F1238" s="1072"/>
      <c r="G1238" s="1072"/>
      <c r="H1238" s="1072"/>
      <c r="I1238" s="1072"/>
      <c r="J1238" s="1072"/>
      <c r="K1238" s="1072"/>
      <c r="L1238" s="1072"/>
      <c r="M1238" s="1072"/>
      <c r="N1238" s="1072"/>
      <c r="O1238" s="1072"/>
      <c r="P1238" s="1072"/>
      <c r="Q1238" s="1072"/>
      <c r="R1238" s="1072"/>
      <c r="S1238" s="1072"/>
      <c r="T1238" s="1072"/>
      <c r="U1238" s="1074">
        <f t="shared" si="53"/>
        <v>96.582436017052785</v>
      </c>
      <c r="V1238" s="1088"/>
    </row>
    <row r="1239" spans="1:22">
      <c r="A1239" s="1089" t="s">
        <v>570</v>
      </c>
      <c r="B1239" s="1090" t="s">
        <v>1958</v>
      </c>
      <c r="C1239" s="1079">
        <v>1284.0139999999999</v>
      </c>
      <c r="D1239" s="1079">
        <v>1240.1320000000001</v>
      </c>
      <c r="E1239" s="1080"/>
      <c r="F1239" s="1079"/>
      <c r="G1239" s="1079"/>
      <c r="H1239" s="1079"/>
      <c r="I1239" s="1079"/>
      <c r="J1239" s="1079"/>
      <c r="K1239" s="1079"/>
      <c r="L1239" s="1079"/>
      <c r="M1239" s="1079"/>
      <c r="N1239" s="1079"/>
      <c r="O1239" s="1079"/>
      <c r="P1239" s="1079"/>
      <c r="Q1239" s="1079"/>
      <c r="R1239" s="1079"/>
      <c r="S1239" s="1079"/>
      <c r="T1239" s="1079"/>
      <c r="U1239" s="1081">
        <f t="shared" si="53"/>
        <v>96.582436017052785</v>
      </c>
      <c r="V1239" s="1088"/>
    </row>
    <row r="1240" spans="1:22">
      <c r="A1240" s="1082" t="s">
        <v>411</v>
      </c>
      <c r="B1240" s="1083" t="s">
        <v>2361</v>
      </c>
      <c r="C1240" s="1084">
        <v>58.014000000000003</v>
      </c>
      <c r="D1240" s="1084">
        <v>14.132</v>
      </c>
      <c r="E1240" s="1087" t="s">
        <v>5025</v>
      </c>
      <c r="F1240" s="1084">
        <v>14.132</v>
      </c>
      <c r="G1240" s="1084"/>
      <c r="H1240" s="1084"/>
      <c r="I1240" s="1084"/>
      <c r="J1240" s="1084"/>
      <c r="K1240" s="1084"/>
      <c r="L1240" s="1084"/>
      <c r="M1240" s="1084"/>
      <c r="N1240" s="1084"/>
      <c r="O1240" s="1084"/>
      <c r="P1240" s="1084"/>
      <c r="Q1240" s="1084"/>
      <c r="R1240" s="1084"/>
      <c r="S1240" s="1084"/>
      <c r="T1240" s="1084"/>
      <c r="U1240" s="1086">
        <f t="shared" si="53"/>
        <v>24.359637328920602</v>
      </c>
      <c r="V1240" s="1088">
        <f>D1240-F1240-G1240-H1240-I1240-J1240-K1240-L1240-M1240-N1240-O1240-R1240-S1240-T1240</f>
        <v>0</v>
      </c>
    </row>
    <row r="1241" spans="1:22">
      <c r="A1241" s="1082" t="s">
        <v>411</v>
      </c>
      <c r="B1241" s="1083" t="s">
        <v>2362</v>
      </c>
      <c r="C1241" s="1084">
        <v>1226</v>
      </c>
      <c r="D1241" s="1084">
        <v>1226</v>
      </c>
      <c r="E1241" s="1087" t="s">
        <v>5026</v>
      </c>
      <c r="F1241" s="1084">
        <v>1226</v>
      </c>
      <c r="G1241" s="1084"/>
      <c r="H1241" s="1084"/>
      <c r="I1241" s="1084"/>
      <c r="J1241" s="1084"/>
      <c r="K1241" s="1084"/>
      <c r="L1241" s="1084"/>
      <c r="M1241" s="1084"/>
      <c r="N1241" s="1084"/>
      <c r="O1241" s="1084"/>
      <c r="P1241" s="1084"/>
      <c r="Q1241" s="1084"/>
      <c r="R1241" s="1084"/>
      <c r="S1241" s="1084"/>
      <c r="T1241" s="1084"/>
      <c r="U1241" s="1086">
        <f t="shared" si="53"/>
        <v>100</v>
      </c>
      <c r="V1241" s="1088">
        <f>D1241-F1241-G1241-H1241-I1241-J1241-K1241-L1241-M1241-N1241-O1241-R1241-S1241-T1241</f>
        <v>0</v>
      </c>
    </row>
    <row r="1242" spans="1:22">
      <c r="A1242" s="1076" t="s">
        <v>1312</v>
      </c>
      <c r="B1242" s="1071" t="s">
        <v>259</v>
      </c>
      <c r="C1242" s="1072">
        <v>62538.911999999997</v>
      </c>
      <c r="D1242" s="1072">
        <v>48636.943148999999</v>
      </c>
      <c r="E1242" s="1070"/>
      <c r="F1242" s="1072"/>
      <c r="G1242" s="1072"/>
      <c r="H1242" s="1072"/>
      <c r="I1242" s="1072"/>
      <c r="J1242" s="1072"/>
      <c r="K1242" s="1072"/>
      <c r="L1242" s="1072"/>
      <c r="M1242" s="1072"/>
      <c r="N1242" s="1072"/>
      <c r="O1242" s="1072"/>
      <c r="P1242" s="1072"/>
      <c r="Q1242" s="1072"/>
      <c r="R1242" s="1072"/>
      <c r="S1242" s="1072"/>
      <c r="T1242" s="1072"/>
      <c r="U1242" s="1074">
        <f t="shared" si="53"/>
        <v>77.77068962920238</v>
      </c>
      <c r="V1242" s="1088"/>
    </row>
    <row r="1243" spans="1:22" ht="25.5">
      <c r="A1243" s="1070"/>
      <c r="B1243" s="1071" t="s">
        <v>1954</v>
      </c>
      <c r="C1243" s="1072">
        <v>34741</v>
      </c>
      <c r="D1243" s="1072">
        <v>31375.147700000001</v>
      </c>
      <c r="E1243" s="1070"/>
      <c r="F1243" s="1072"/>
      <c r="G1243" s="1072"/>
      <c r="H1243" s="1072"/>
      <c r="I1243" s="1072"/>
      <c r="J1243" s="1072"/>
      <c r="K1243" s="1072"/>
      <c r="L1243" s="1072"/>
      <c r="M1243" s="1072"/>
      <c r="N1243" s="1072"/>
      <c r="O1243" s="1072"/>
      <c r="P1243" s="1072"/>
      <c r="Q1243" s="1072"/>
      <c r="R1243" s="1072"/>
      <c r="S1243" s="1072"/>
      <c r="T1243" s="1072"/>
      <c r="U1243" s="1074">
        <f t="shared" si="53"/>
        <v>90.311584870901811</v>
      </c>
      <c r="V1243" s="1088"/>
    </row>
    <row r="1244" spans="1:22">
      <c r="A1244" s="1089" t="s">
        <v>570</v>
      </c>
      <c r="B1244" s="1090" t="s">
        <v>1958</v>
      </c>
      <c r="C1244" s="1079">
        <v>19782</v>
      </c>
      <c r="D1244" s="1079">
        <v>18116.215700000001</v>
      </c>
      <c r="E1244" s="1080"/>
      <c r="F1244" s="1079"/>
      <c r="G1244" s="1079"/>
      <c r="H1244" s="1079"/>
      <c r="I1244" s="1079"/>
      <c r="J1244" s="1079"/>
      <c r="K1244" s="1079"/>
      <c r="L1244" s="1079"/>
      <c r="M1244" s="1079"/>
      <c r="N1244" s="1079"/>
      <c r="O1244" s="1079"/>
      <c r="P1244" s="1079"/>
      <c r="Q1244" s="1079"/>
      <c r="R1244" s="1079"/>
      <c r="S1244" s="1079"/>
      <c r="T1244" s="1079"/>
      <c r="U1244" s="1081">
        <f t="shared" si="53"/>
        <v>91.579292791426553</v>
      </c>
      <c r="V1244" s="1088"/>
    </row>
    <row r="1245" spans="1:22" ht="25.5">
      <c r="A1245" s="1082" t="s">
        <v>411</v>
      </c>
      <c r="B1245" s="1083" t="s">
        <v>4076</v>
      </c>
      <c r="C1245" s="1084">
        <v>20</v>
      </c>
      <c r="D1245" s="1084">
        <v>0</v>
      </c>
      <c r="E1245" s="1087" t="s">
        <v>5027</v>
      </c>
      <c r="F1245" s="1084">
        <v>0</v>
      </c>
      <c r="G1245" s="1084"/>
      <c r="H1245" s="1084"/>
      <c r="I1245" s="1084"/>
      <c r="J1245" s="1084"/>
      <c r="K1245" s="1084"/>
      <c r="L1245" s="1084"/>
      <c r="M1245" s="1084"/>
      <c r="N1245" s="1084"/>
      <c r="O1245" s="1084"/>
      <c r="P1245" s="1084"/>
      <c r="Q1245" s="1084"/>
      <c r="R1245" s="1084"/>
      <c r="S1245" s="1084"/>
      <c r="T1245" s="1084"/>
      <c r="U1245" s="1086">
        <f t="shared" si="53"/>
        <v>0</v>
      </c>
      <c r="V1245" s="1088">
        <f t="shared" ref="V1245:V1262" si="54">D1245-F1245-G1245-H1245-I1245-J1245-K1245-L1245-M1245-N1245-O1245-R1245-S1245-T1245</f>
        <v>0</v>
      </c>
    </row>
    <row r="1246" spans="1:22">
      <c r="A1246" s="1082" t="s">
        <v>411</v>
      </c>
      <c r="B1246" s="1083" t="s">
        <v>2363</v>
      </c>
      <c r="C1246" s="1084">
        <v>760</v>
      </c>
      <c r="D1246" s="1084">
        <v>760</v>
      </c>
      <c r="E1246" s="1087" t="s">
        <v>5028</v>
      </c>
      <c r="F1246" s="1084">
        <v>760</v>
      </c>
      <c r="G1246" s="1084"/>
      <c r="H1246" s="1084"/>
      <c r="I1246" s="1084"/>
      <c r="J1246" s="1084"/>
      <c r="K1246" s="1084"/>
      <c r="L1246" s="1084"/>
      <c r="M1246" s="1084"/>
      <c r="N1246" s="1084"/>
      <c r="O1246" s="1084"/>
      <c r="P1246" s="1084"/>
      <c r="Q1246" s="1084"/>
      <c r="R1246" s="1084"/>
      <c r="S1246" s="1084"/>
      <c r="T1246" s="1084"/>
      <c r="U1246" s="1086">
        <f t="shared" si="53"/>
        <v>100</v>
      </c>
      <c r="V1246" s="1088">
        <f t="shared" si="54"/>
        <v>0</v>
      </c>
    </row>
    <row r="1247" spans="1:22">
      <c r="A1247" s="1082" t="s">
        <v>411</v>
      </c>
      <c r="B1247" s="1083" t="s">
        <v>2364</v>
      </c>
      <c r="C1247" s="1084">
        <v>984</v>
      </c>
      <c r="D1247" s="1084">
        <v>981.00300000000004</v>
      </c>
      <c r="E1247" s="1087" t="s">
        <v>5029</v>
      </c>
      <c r="F1247" s="1084">
        <v>981.00300000000004</v>
      </c>
      <c r="G1247" s="1084"/>
      <c r="H1247" s="1084"/>
      <c r="I1247" s="1084"/>
      <c r="J1247" s="1084"/>
      <c r="K1247" s="1084"/>
      <c r="L1247" s="1084"/>
      <c r="M1247" s="1084"/>
      <c r="N1247" s="1084"/>
      <c r="O1247" s="1084"/>
      <c r="P1247" s="1084"/>
      <c r="Q1247" s="1084"/>
      <c r="R1247" s="1084"/>
      <c r="S1247" s="1084"/>
      <c r="T1247" s="1084"/>
      <c r="U1247" s="1086">
        <f t="shared" si="53"/>
        <v>99.6954268292683</v>
      </c>
      <c r="V1247" s="1088">
        <f t="shared" si="54"/>
        <v>0</v>
      </c>
    </row>
    <row r="1248" spans="1:22">
      <c r="A1248" s="1082" t="s">
        <v>411</v>
      </c>
      <c r="B1248" s="1083" t="s">
        <v>2365</v>
      </c>
      <c r="C1248" s="1084">
        <v>1050</v>
      </c>
      <c r="D1248" s="1084">
        <v>1050</v>
      </c>
      <c r="E1248" s="1087" t="s">
        <v>5030</v>
      </c>
      <c r="F1248" s="1084">
        <v>1050</v>
      </c>
      <c r="G1248" s="1084"/>
      <c r="H1248" s="1084"/>
      <c r="I1248" s="1084"/>
      <c r="J1248" s="1084"/>
      <c r="K1248" s="1084"/>
      <c r="L1248" s="1084"/>
      <c r="M1248" s="1084"/>
      <c r="N1248" s="1084"/>
      <c r="O1248" s="1084"/>
      <c r="P1248" s="1084"/>
      <c r="Q1248" s="1084"/>
      <c r="R1248" s="1084"/>
      <c r="S1248" s="1084"/>
      <c r="T1248" s="1084"/>
      <c r="U1248" s="1086">
        <f t="shared" si="53"/>
        <v>100</v>
      </c>
      <c r="V1248" s="1088">
        <f t="shared" si="54"/>
        <v>0</v>
      </c>
    </row>
    <row r="1249" spans="1:22">
      <c r="A1249" s="1082" t="s">
        <v>411</v>
      </c>
      <c r="B1249" s="1083" t="s">
        <v>2366</v>
      </c>
      <c r="C1249" s="1084">
        <v>600</v>
      </c>
      <c r="D1249" s="1084">
        <v>600</v>
      </c>
      <c r="E1249" s="1087" t="s">
        <v>5031</v>
      </c>
      <c r="F1249" s="1084">
        <v>600</v>
      </c>
      <c r="G1249" s="1084"/>
      <c r="H1249" s="1084"/>
      <c r="I1249" s="1084"/>
      <c r="J1249" s="1084"/>
      <c r="K1249" s="1084"/>
      <c r="L1249" s="1084"/>
      <c r="M1249" s="1084"/>
      <c r="N1249" s="1084"/>
      <c r="O1249" s="1084"/>
      <c r="P1249" s="1084"/>
      <c r="Q1249" s="1084"/>
      <c r="R1249" s="1084"/>
      <c r="S1249" s="1084"/>
      <c r="T1249" s="1084"/>
      <c r="U1249" s="1086">
        <f t="shared" si="53"/>
        <v>100</v>
      </c>
      <c r="V1249" s="1088">
        <f t="shared" si="54"/>
        <v>0</v>
      </c>
    </row>
    <row r="1250" spans="1:22" ht="25.5">
      <c r="A1250" s="1082" t="s">
        <v>411</v>
      </c>
      <c r="B1250" s="1083" t="s">
        <v>2367</v>
      </c>
      <c r="C1250" s="1084">
        <v>605</v>
      </c>
      <c r="D1250" s="1084">
        <v>605</v>
      </c>
      <c r="E1250" s="1087" t="s">
        <v>5032</v>
      </c>
      <c r="F1250" s="1084">
        <v>605</v>
      </c>
      <c r="G1250" s="1084"/>
      <c r="H1250" s="1084"/>
      <c r="I1250" s="1084"/>
      <c r="J1250" s="1084"/>
      <c r="K1250" s="1084"/>
      <c r="L1250" s="1084"/>
      <c r="M1250" s="1084"/>
      <c r="N1250" s="1084"/>
      <c r="O1250" s="1084"/>
      <c r="P1250" s="1084"/>
      <c r="Q1250" s="1084"/>
      <c r="R1250" s="1084"/>
      <c r="S1250" s="1084"/>
      <c r="T1250" s="1084"/>
      <c r="U1250" s="1086">
        <f t="shared" si="53"/>
        <v>100</v>
      </c>
      <c r="V1250" s="1088">
        <f t="shared" si="54"/>
        <v>0</v>
      </c>
    </row>
    <row r="1251" spans="1:22">
      <c r="A1251" s="1082" t="s">
        <v>411</v>
      </c>
      <c r="B1251" s="1083" t="s">
        <v>2368</v>
      </c>
      <c r="C1251" s="1084">
        <v>1370</v>
      </c>
      <c r="D1251" s="1084">
        <v>1370</v>
      </c>
      <c r="E1251" s="1087" t="s">
        <v>5033</v>
      </c>
      <c r="F1251" s="1084">
        <v>1370</v>
      </c>
      <c r="G1251" s="1084"/>
      <c r="H1251" s="1084"/>
      <c r="I1251" s="1084"/>
      <c r="J1251" s="1084"/>
      <c r="K1251" s="1084"/>
      <c r="L1251" s="1084"/>
      <c r="M1251" s="1084"/>
      <c r="N1251" s="1084"/>
      <c r="O1251" s="1084"/>
      <c r="P1251" s="1084"/>
      <c r="Q1251" s="1084"/>
      <c r="R1251" s="1084"/>
      <c r="S1251" s="1084"/>
      <c r="T1251" s="1084"/>
      <c r="U1251" s="1086">
        <f t="shared" si="53"/>
        <v>100</v>
      </c>
      <c r="V1251" s="1088">
        <f t="shared" si="54"/>
        <v>0</v>
      </c>
    </row>
    <row r="1252" spans="1:22">
      <c r="A1252" s="1082" t="s">
        <v>411</v>
      </c>
      <c r="B1252" s="1083" t="s">
        <v>2369</v>
      </c>
      <c r="C1252" s="1084">
        <v>2055</v>
      </c>
      <c r="D1252" s="1084">
        <v>1790.9647</v>
      </c>
      <c r="E1252" s="1087" t="s">
        <v>5034</v>
      </c>
      <c r="F1252" s="1084">
        <v>1790.9647</v>
      </c>
      <c r="G1252" s="1084"/>
      <c r="H1252" s="1084"/>
      <c r="I1252" s="1084"/>
      <c r="J1252" s="1084"/>
      <c r="K1252" s="1084"/>
      <c r="L1252" s="1084"/>
      <c r="M1252" s="1084"/>
      <c r="N1252" s="1084"/>
      <c r="O1252" s="1084"/>
      <c r="P1252" s="1084"/>
      <c r="Q1252" s="1084"/>
      <c r="R1252" s="1084"/>
      <c r="S1252" s="1084"/>
      <c r="T1252" s="1084"/>
      <c r="U1252" s="1086">
        <f t="shared" si="53"/>
        <v>87.151566909975671</v>
      </c>
      <c r="V1252" s="1088">
        <f t="shared" si="54"/>
        <v>0</v>
      </c>
    </row>
    <row r="1253" spans="1:22">
      <c r="A1253" s="1082" t="s">
        <v>411</v>
      </c>
      <c r="B1253" s="1083" t="s">
        <v>2370</v>
      </c>
      <c r="C1253" s="1084">
        <v>1078</v>
      </c>
      <c r="D1253" s="1084">
        <v>1078</v>
      </c>
      <c r="E1253" s="1087" t="s">
        <v>5035</v>
      </c>
      <c r="F1253" s="1084">
        <v>1078</v>
      </c>
      <c r="G1253" s="1084"/>
      <c r="H1253" s="1084"/>
      <c r="I1253" s="1084"/>
      <c r="J1253" s="1084"/>
      <c r="K1253" s="1084"/>
      <c r="L1253" s="1084"/>
      <c r="M1253" s="1084"/>
      <c r="N1253" s="1084"/>
      <c r="O1253" s="1084"/>
      <c r="P1253" s="1084"/>
      <c r="Q1253" s="1084"/>
      <c r="R1253" s="1084"/>
      <c r="S1253" s="1084"/>
      <c r="T1253" s="1084"/>
      <c r="U1253" s="1086">
        <f t="shared" si="53"/>
        <v>100</v>
      </c>
      <c r="V1253" s="1088">
        <f t="shared" si="54"/>
        <v>0</v>
      </c>
    </row>
    <row r="1254" spans="1:22">
      <c r="A1254" s="1082" t="s">
        <v>411</v>
      </c>
      <c r="B1254" s="1083" t="s">
        <v>2371</v>
      </c>
      <c r="C1254" s="1084">
        <v>1300</v>
      </c>
      <c r="D1254" s="1084">
        <v>1240.231</v>
      </c>
      <c r="E1254" s="1087" t="s">
        <v>5036</v>
      </c>
      <c r="F1254" s="1084">
        <v>1240.231</v>
      </c>
      <c r="G1254" s="1084"/>
      <c r="H1254" s="1084"/>
      <c r="I1254" s="1084"/>
      <c r="J1254" s="1084"/>
      <c r="K1254" s="1084"/>
      <c r="L1254" s="1084"/>
      <c r="M1254" s="1084"/>
      <c r="N1254" s="1084"/>
      <c r="O1254" s="1084"/>
      <c r="P1254" s="1084"/>
      <c r="Q1254" s="1084"/>
      <c r="R1254" s="1084"/>
      <c r="S1254" s="1084"/>
      <c r="T1254" s="1084"/>
      <c r="U1254" s="1086">
        <f t="shared" si="53"/>
        <v>95.402384615384619</v>
      </c>
      <c r="V1254" s="1088">
        <f t="shared" si="54"/>
        <v>0</v>
      </c>
    </row>
    <row r="1255" spans="1:22">
      <c r="A1255" s="1082" t="s">
        <v>411</v>
      </c>
      <c r="B1255" s="1083" t="s">
        <v>2372</v>
      </c>
      <c r="C1255" s="1084">
        <v>1230</v>
      </c>
      <c r="D1255" s="1084">
        <v>1198.077</v>
      </c>
      <c r="E1255" s="1087" t="s">
        <v>5037</v>
      </c>
      <c r="F1255" s="1084">
        <v>1198.077</v>
      </c>
      <c r="G1255" s="1084"/>
      <c r="H1255" s="1084"/>
      <c r="I1255" s="1084"/>
      <c r="J1255" s="1084"/>
      <c r="K1255" s="1084"/>
      <c r="L1255" s="1084"/>
      <c r="M1255" s="1084"/>
      <c r="N1255" s="1084"/>
      <c r="O1255" s="1084"/>
      <c r="P1255" s="1084"/>
      <c r="Q1255" s="1084"/>
      <c r="R1255" s="1084"/>
      <c r="S1255" s="1084"/>
      <c r="T1255" s="1084"/>
      <c r="U1255" s="1086">
        <f t="shared" si="53"/>
        <v>97.404634146341465</v>
      </c>
      <c r="V1255" s="1088">
        <f t="shared" si="54"/>
        <v>0</v>
      </c>
    </row>
    <row r="1256" spans="1:22">
      <c r="A1256" s="1082" t="s">
        <v>411</v>
      </c>
      <c r="B1256" s="1083" t="s">
        <v>2373</v>
      </c>
      <c r="C1256" s="1084">
        <v>1708</v>
      </c>
      <c r="D1256" s="1084">
        <v>1678</v>
      </c>
      <c r="E1256" s="1087" t="s">
        <v>5038</v>
      </c>
      <c r="F1256" s="1084">
        <v>1678</v>
      </c>
      <c r="G1256" s="1084"/>
      <c r="H1256" s="1084"/>
      <c r="I1256" s="1084"/>
      <c r="J1256" s="1084"/>
      <c r="K1256" s="1084"/>
      <c r="L1256" s="1084"/>
      <c r="M1256" s="1084"/>
      <c r="N1256" s="1084"/>
      <c r="O1256" s="1084"/>
      <c r="P1256" s="1084"/>
      <c r="Q1256" s="1084"/>
      <c r="R1256" s="1084"/>
      <c r="S1256" s="1084"/>
      <c r="T1256" s="1084"/>
      <c r="U1256" s="1086">
        <f t="shared" si="53"/>
        <v>98.24355971896955</v>
      </c>
      <c r="V1256" s="1088">
        <f t="shared" si="54"/>
        <v>0</v>
      </c>
    </row>
    <row r="1257" spans="1:22">
      <c r="A1257" s="1082" t="s">
        <v>411</v>
      </c>
      <c r="B1257" s="1083" t="s">
        <v>2374</v>
      </c>
      <c r="C1257" s="1084">
        <v>1211</v>
      </c>
      <c r="D1257" s="1084">
        <v>1211</v>
      </c>
      <c r="E1257" s="1087" t="s">
        <v>5039</v>
      </c>
      <c r="F1257" s="1084">
        <v>1211</v>
      </c>
      <c r="G1257" s="1084"/>
      <c r="H1257" s="1084"/>
      <c r="I1257" s="1084"/>
      <c r="J1257" s="1084"/>
      <c r="K1257" s="1084"/>
      <c r="L1257" s="1084"/>
      <c r="M1257" s="1084"/>
      <c r="N1257" s="1084"/>
      <c r="O1257" s="1084"/>
      <c r="P1257" s="1084"/>
      <c r="Q1257" s="1084"/>
      <c r="R1257" s="1084"/>
      <c r="S1257" s="1084"/>
      <c r="T1257" s="1084"/>
      <c r="U1257" s="1086">
        <f t="shared" si="53"/>
        <v>100</v>
      </c>
      <c r="V1257" s="1088">
        <f t="shared" si="54"/>
        <v>0</v>
      </c>
    </row>
    <row r="1258" spans="1:22">
      <c r="A1258" s="1082" t="s">
        <v>411</v>
      </c>
      <c r="B1258" s="1083" t="s">
        <v>2375</v>
      </c>
      <c r="C1258" s="1084">
        <v>1175</v>
      </c>
      <c r="D1258" s="1084">
        <v>1174.2750000000001</v>
      </c>
      <c r="E1258" s="1087" t="s">
        <v>5040</v>
      </c>
      <c r="F1258" s="1084">
        <v>1174.2750000000001</v>
      </c>
      <c r="G1258" s="1084"/>
      <c r="H1258" s="1084"/>
      <c r="I1258" s="1084"/>
      <c r="J1258" s="1084"/>
      <c r="K1258" s="1084"/>
      <c r="L1258" s="1084"/>
      <c r="M1258" s="1084"/>
      <c r="N1258" s="1084"/>
      <c r="O1258" s="1084"/>
      <c r="P1258" s="1084"/>
      <c r="Q1258" s="1084"/>
      <c r="R1258" s="1084"/>
      <c r="S1258" s="1084"/>
      <c r="T1258" s="1084"/>
      <c r="U1258" s="1086">
        <f t="shared" si="53"/>
        <v>99.938297872340428</v>
      </c>
      <c r="V1258" s="1088">
        <f t="shared" si="54"/>
        <v>0</v>
      </c>
    </row>
    <row r="1259" spans="1:22">
      <c r="A1259" s="1082" t="s">
        <v>411</v>
      </c>
      <c r="B1259" s="1083" t="s">
        <v>2376</v>
      </c>
      <c r="C1259" s="1084">
        <v>1710</v>
      </c>
      <c r="D1259" s="1084">
        <v>1621.3430000000001</v>
      </c>
      <c r="E1259" s="1087" t="s">
        <v>5041</v>
      </c>
      <c r="F1259" s="1084">
        <v>1621.3430000000001</v>
      </c>
      <c r="G1259" s="1084"/>
      <c r="H1259" s="1084"/>
      <c r="I1259" s="1084"/>
      <c r="J1259" s="1084"/>
      <c r="K1259" s="1084"/>
      <c r="L1259" s="1084"/>
      <c r="M1259" s="1084"/>
      <c r="N1259" s="1084"/>
      <c r="O1259" s="1084"/>
      <c r="P1259" s="1084"/>
      <c r="Q1259" s="1084"/>
      <c r="R1259" s="1084"/>
      <c r="S1259" s="1084"/>
      <c r="T1259" s="1084"/>
      <c r="U1259" s="1086">
        <f t="shared" si="53"/>
        <v>94.815380116959062</v>
      </c>
      <c r="V1259" s="1088">
        <f t="shared" si="54"/>
        <v>0</v>
      </c>
    </row>
    <row r="1260" spans="1:22">
      <c r="A1260" s="1082" t="s">
        <v>411</v>
      </c>
      <c r="B1260" s="1083" t="s">
        <v>3966</v>
      </c>
      <c r="C1260" s="1084">
        <v>838</v>
      </c>
      <c r="D1260" s="1084">
        <v>808</v>
      </c>
      <c r="E1260" s="1087" t="s">
        <v>5042</v>
      </c>
      <c r="F1260" s="1084">
        <v>808</v>
      </c>
      <c r="G1260" s="1084"/>
      <c r="H1260" s="1084"/>
      <c r="I1260" s="1084"/>
      <c r="J1260" s="1084"/>
      <c r="K1260" s="1084"/>
      <c r="L1260" s="1084"/>
      <c r="M1260" s="1084"/>
      <c r="N1260" s="1084"/>
      <c r="O1260" s="1084"/>
      <c r="P1260" s="1084"/>
      <c r="Q1260" s="1084"/>
      <c r="R1260" s="1084"/>
      <c r="S1260" s="1084"/>
      <c r="T1260" s="1084"/>
      <c r="U1260" s="1086">
        <f t="shared" si="53"/>
        <v>96.420047732696901</v>
      </c>
      <c r="V1260" s="1088">
        <f t="shared" si="54"/>
        <v>0</v>
      </c>
    </row>
    <row r="1261" spans="1:22">
      <c r="A1261" s="1082" t="s">
        <v>411</v>
      </c>
      <c r="B1261" s="1083" t="s">
        <v>4171</v>
      </c>
      <c r="C1261" s="1084">
        <v>1250</v>
      </c>
      <c r="D1261" s="1084">
        <v>112.322</v>
      </c>
      <c r="E1261" s="1087" t="s">
        <v>5043</v>
      </c>
      <c r="F1261" s="1084">
        <v>112.322</v>
      </c>
      <c r="G1261" s="1084"/>
      <c r="H1261" s="1084"/>
      <c r="I1261" s="1084"/>
      <c r="J1261" s="1084"/>
      <c r="K1261" s="1084"/>
      <c r="L1261" s="1084"/>
      <c r="M1261" s="1084"/>
      <c r="N1261" s="1084"/>
      <c r="O1261" s="1084"/>
      <c r="P1261" s="1084"/>
      <c r="Q1261" s="1084"/>
      <c r="R1261" s="1084"/>
      <c r="S1261" s="1084"/>
      <c r="T1261" s="1084"/>
      <c r="U1261" s="1086">
        <f t="shared" si="53"/>
        <v>8.9857599999999991</v>
      </c>
      <c r="V1261" s="1088">
        <f t="shared" si="54"/>
        <v>0</v>
      </c>
    </row>
    <row r="1262" spans="1:22">
      <c r="A1262" s="1082" t="s">
        <v>411</v>
      </c>
      <c r="B1262" s="1083" t="s">
        <v>3964</v>
      </c>
      <c r="C1262" s="1084">
        <v>838</v>
      </c>
      <c r="D1262" s="1084">
        <v>838</v>
      </c>
      <c r="E1262" s="1087" t="s">
        <v>5044</v>
      </c>
      <c r="F1262" s="1084">
        <v>838</v>
      </c>
      <c r="G1262" s="1084"/>
      <c r="H1262" s="1084"/>
      <c r="I1262" s="1084"/>
      <c r="J1262" s="1084"/>
      <c r="K1262" s="1084"/>
      <c r="L1262" s="1084"/>
      <c r="M1262" s="1084"/>
      <c r="N1262" s="1084"/>
      <c r="O1262" s="1084"/>
      <c r="P1262" s="1084"/>
      <c r="Q1262" s="1084"/>
      <c r="R1262" s="1084"/>
      <c r="S1262" s="1084"/>
      <c r="T1262" s="1084"/>
      <c r="U1262" s="1086">
        <f t="shared" si="53"/>
        <v>100</v>
      </c>
      <c r="V1262" s="1088">
        <f t="shared" si="54"/>
        <v>0</v>
      </c>
    </row>
    <row r="1263" spans="1:22">
      <c r="A1263" s="1089" t="s">
        <v>276</v>
      </c>
      <c r="B1263" s="1090" t="s">
        <v>1966</v>
      </c>
      <c r="C1263" s="1079">
        <v>11615</v>
      </c>
      <c r="D1263" s="1079">
        <v>9914.9320000000007</v>
      </c>
      <c r="E1263" s="1080"/>
      <c r="F1263" s="1079"/>
      <c r="G1263" s="1079"/>
      <c r="H1263" s="1079"/>
      <c r="I1263" s="1079"/>
      <c r="J1263" s="1079"/>
      <c r="K1263" s="1079"/>
      <c r="L1263" s="1079"/>
      <c r="M1263" s="1079"/>
      <c r="N1263" s="1079"/>
      <c r="O1263" s="1079"/>
      <c r="P1263" s="1079"/>
      <c r="Q1263" s="1079"/>
      <c r="R1263" s="1079"/>
      <c r="S1263" s="1079"/>
      <c r="T1263" s="1079"/>
      <c r="U1263" s="1081">
        <f t="shared" si="53"/>
        <v>85.36316831683169</v>
      </c>
      <c r="V1263" s="1088"/>
    </row>
    <row r="1264" spans="1:22">
      <c r="A1264" s="1082" t="s">
        <v>411</v>
      </c>
      <c r="B1264" s="1083" t="s">
        <v>2378</v>
      </c>
      <c r="C1264" s="1084">
        <v>1536</v>
      </c>
      <c r="D1264" s="1084">
        <v>1397.1379999999999</v>
      </c>
      <c r="E1264" s="1087" t="s">
        <v>5045</v>
      </c>
      <c r="F1264" s="1084"/>
      <c r="G1264" s="1084"/>
      <c r="H1264" s="1084"/>
      <c r="I1264" s="1084"/>
      <c r="J1264" s="1084"/>
      <c r="K1264" s="1084"/>
      <c r="L1264" s="1084"/>
      <c r="M1264" s="1084"/>
      <c r="N1264" s="1084"/>
      <c r="O1264" s="1084">
        <v>1397.1379999999999</v>
      </c>
      <c r="P1264" s="1084">
        <v>1397.1379999999999</v>
      </c>
      <c r="Q1264" s="1084"/>
      <c r="R1264" s="1084"/>
      <c r="S1264" s="1084"/>
      <c r="T1264" s="1084"/>
      <c r="U1264" s="1086">
        <f t="shared" si="53"/>
        <v>90.959505208333326</v>
      </c>
      <c r="V1264" s="1088">
        <f t="shared" ref="V1264:V1272" si="55">D1264--F1264-G1264-H1264-I1264-J1264-K1264-L1264-M1264-N1264-O1264-R1264-S1264-T1264</f>
        <v>0</v>
      </c>
    </row>
    <row r="1265" spans="1:22">
      <c r="A1265" s="1082" t="s">
        <v>411</v>
      </c>
      <c r="B1265" s="1083" t="s">
        <v>2380</v>
      </c>
      <c r="C1265" s="1084">
        <v>1920</v>
      </c>
      <c r="D1265" s="1084">
        <v>1874.8119999999999</v>
      </c>
      <c r="E1265" s="1087" t="s">
        <v>5046</v>
      </c>
      <c r="F1265" s="1084"/>
      <c r="G1265" s="1084"/>
      <c r="H1265" s="1084"/>
      <c r="I1265" s="1084"/>
      <c r="J1265" s="1084"/>
      <c r="K1265" s="1084"/>
      <c r="L1265" s="1084"/>
      <c r="M1265" s="1084"/>
      <c r="N1265" s="1084"/>
      <c r="O1265" s="1084">
        <v>1874.8119999999999</v>
      </c>
      <c r="P1265" s="1084"/>
      <c r="Q1265" s="1084">
        <v>1874.8119999999999</v>
      </c>
      <c r="R1265" s="1084"/>
      <c r="S1265" s="1084"/>
      <c r="T1265" s="1084"/>
      <c r="U1265" s="1086">
        <f t="shared" si="53"/>
        <v>97.646458333333328</v>
      </c>
      <c r="V1265" s="1088">
        <f t="shared" si="55"/>
        <v>0</v>
      </c>
    </row>
    <row r="1266" spans="1:22">
      <c r="A1266" s="1082" t="s">
        <v>411</v>
      </c>
      <c r="B1266" s="1083" t="s">
        <v>2387</v>
      </c>
      <c r="C1266" s="1084">
        <v>166</v>
      </c>
      <c r="D1266" s="1084">
        <v>165.19499999999999</v>
      </c>
      <c r="E1266" s="1087" t="s">
        <v>5047</v>
      </c>
      <c r="F1266" s="1084"/>
      <c r="G1266" s="1084"/>
      <c r="H1266" s="1084"/>
      <c r="I1266" s="1084"/>
      <c r="J1266" s="1084"/>
      <c r="K1266" s="1084"/>
      <c r="L1266" s="1084"/>
      <c r="M1266" s="1084"/>
      <c r="N1266" s="1084"/>
      <c r="O1266" s="1084">
        <v>165.19499999999999</v>
      </c>
      <c r="P1266" s="1084"/>
      <c r="Q1266" s="1084">
        <v>165.19499999999999</v>
      </c>
      <c r="R1266" s="1084"/>
      <c r="S1266" s="1084"/>
      <c r="T1266" s="1084"/>
      <c r="U1266" s="1086">
        <f t="shared" si="53"/>
        <v>99.515060240963848</v>
      </c>
      <c r="V1266" s="1088">
        <f t="shared" si="55"/>
        <v>0</v>
      </c>
    </row>
    <row r="1267" spans="1:22" ht="25.5">
      <c r="A1267" s="1082" t="s">
        <v>411</v>
      </c>
      <c r="B1267" s="1083" t="s">
        <v>4119</v>
      </c>
      <c r="C1267" s="1084">
        <v>500</v>
      </c>
      <c r="D1267" s="1084">
        <v>500</v>
      </c>
      <c r="E1267" s="1087" t="s">
        <v>5048</v>
      </c>
      <c r="F1267" s="1084"/>
      <c r="G1267" s="1084"/>
      <c r="H1267" s="1084"/>
      <c r="I1267" s="1084"/>
      <c r="J1267" s="1084"/>
      <c r="K1267" s="1084"/>
      <c r="L1267" s="1084"/>
      <c r="M1267" s="1084"/>
      <c r="N1267" s="1084"/>
      <c r="O1267" s="1084">
        <v>500</v>
      </c>
      <c r="P1267" s="1084"/>
      <c r="Q1267" s="1084">
        <v>500</v>
      </c>
      <c r="R1267" s="1084"/>
      <c r="S1267" s="1084"/>
      <c r="T1267" s="1084"/>
      <c r="U1267" s="1086">
        <f t="shared" si="53"/>
        <v>100</v>
      </c>
      <c r="V1267" s="1088">
        <f t="shared" si="55"/>
        <v>0</v>
      </c>
    </row>
    <row r="1268" spans="1:22">
      <c r="A1268" s="1082" t="s">
        <v>411</v>
      </c>
      <c r="B1268" s="1083" t="s">
        <v>4109</v>
      </c>
      <c r="C1268" s="1084">
        <v>164</v>
      </c>
      <c r="D1268" s="1084">
        <v>148.78700000000001</v>
      </c>
      <c r="E1268" s="1087" t="s">
        <v>5049</v>
      </c>
      <c r="F1268" s="1084"/>
      <c r="G1268" s="1084"/>
      <c r="H1268" s="1084"/>
      <c r="I1268" s="1084"/>
      <c r="J1268" s="1084"/>
      <c r="K1268" s="1084"/>
      <c r="L1268" s="1084"/>
      <c r="M1268" s="1084"/>
      <c r="N1268" s="1084"/>
      <c r="O1268" s="1084">
        <v>148.78700000000001</v>
      </c>
      <c r="P1268" s="1084"/>
      <c r="Q1268" s="1084">
        <v>148.78700000000001</v>
      </c>
      <c r="R1268" s="1084"/>
      <c r="S1268" s="1084"/>
      <c r="T1268" s="1084"/>
      <c r="U1268" s="1086">
        <f t="shared" si="53"/>
        <v>90.723780487804888</v>
      </c>
      <c r="V1268" s="1088">
        <f t="shared" si="55"/>
        <v>0</v>
      </c>
    </row>
    <row r="1269" spans="1:22">
      <c r="A1269" s="1082" t="s">
        <v>411</v>
      </c>
      <c r="B1269" s="1083" t="s">
        <v>2384</v>
      </c>
      <c r="C1269" s="1084">
        <v>3514</v>
      </c>
      <c r="D1269" s="1084">
        <v>3514</v>
      </c>
      <c r="E1269" s="1087" t="s">
        <v>5050</v>
      </c>
      <c r="F1269" s="1084"/>
      <c r="G1269" s="1084"/>
      <c r="H1269" s="1084"/>
      <c r="I1269" s="1084"/>
      <c r="J1269" s="1084"/>
      <c r="K1269" s="1084"/>
      <c r="L1269" s="1084"/>
      <c r="M1269" s="1084"/>
      <c r="N1269" s="1084"/>
      <c r="O1269" s="1084">
        <v>3514</v>
      </c>
      <c r="P1269" s="1084"/>
      <c r="Q1269" s="1084">
        <v>3514</v>
      </c>
      <c r="R1269" s="1084"/>
      <c r="S1269" s="1084"/>
      <c r="T1269" s="1084"/>
      <c r="U1269" s="1086">
        <f t="shared" si="53"/>
        <v>100</v>
      </c>
      <c r="V1269" s="1088">
        <f t="shared" si="55"/>
        <v>0</v>
      </c>
    </row>
    <row r="1270" spans="1:22" ht="25.5">
      <c r="A1270" s="1082" t="s">
        <v>411</v>
      </c>
      <c r="B1270" s="1083" t="s">
        <v>4055</v>
      </c>
      <c r="C1270" s="1084">
        <v>1198</v>
      </c>
      <c r="D1270" s="1084">
        <v>1198</v>
      </c>
      <c r="E1270" s="1087" t="s">
        <v>5051</v>
      </c>
      <c r="F1270" s="1084"/>
      <c r="G1270" s="1084"/>
      <c r="H1270" s="1084"/>
      <c r="I1270" s="1084"/>
      <c r="J1270" s="1084"/>
      <c r="K1270" s="1084"/>
      <c r="L1270" s="1084"/>
      <c r="M1270" s="1084"/>
      <c r="N1270" s="1084"/>
      <c r="O1270" s="1084">
        <v>1198</v>
      </c>
      <c r="P1270" s="1084"/>
      <c r="Q1270" s="1084">
        <v>1198</v>
      </c>
      <c r="R1270" s="1084"/>
      <c r="S1270" s="1084"/>
      <c r="T1270" s="1084"/>
      <c r="U1270" s="1086">
        <f t="shared" si="53"/>
        <v>100</v>
      </c>
      <c r="V1270" s="1088">
        <f t="shared" si="55"/>
        <v>0</v>
      </c>
    </row>
    <row r="1271" spans="1:22" ht="25.5">
      <c r="A1271" s="1082" t="s">
        <v>411</v>
      </c>
      <c r="B1271" s="1083" t="s">
        <v>4061</v>
      </c>
      <c r="C1271" s="1084">
        <v>1117</v>
      </c>
      <c r="D1271" s="1084">
        <v>1117</v>
      </c>
      <c r="E1271" s="1087" t="s">
        <v>5052</v>
      </c>
      <c r="F1271" s="1084"/>
      <c r="G1271" s="1084"/>
      <c r="H1271" s="1084"/>
      <c r="I1271" s="1084"/>
      <c r="J1271" s="1084"/>
      <c r="K1271" s="1084"/>
      <c r="L1271" s="1084"/>
      <c r="M1271" s="1084"/>
      <c r="N1271" s="1084"/>
      <c r="O1271" s="1084">
        <v>1117</v>
      </c>
      <c r="P1271" s="1084">
        <v>1117</v>
      </c>
      <c r="Q1271" s="1084"/>
      <c r="R1271" s="1084"/>
      <c r="S1271" s="1084"/>
      <c r="T1271" s="1084"/>
      <c r="U1271" s="1086">
        <f t="shared" si="53"/>
        <v>100</v>
      </c>
      <c r="V1271" s="1088">
        <f t="shared" si="55"/>
        <v>0</v>
      </c>
    </row>
    <row r="1272" spans="1:22">
      <c r="A1272" s="1082" t="s">
        <v>411</v>
      </c>
      <c r="B1272" s="1083" t="s">
        <v>4267</v>
      </c>
      <c r="C1272" s="1084">
        <v>1500</v>
      </c>
      <c r="D1272" s="1084">
        <v>0</v>
      </c>
      <c r="E1272" s="1087" t="s">
        <v>5053</v>
      </c>
      <c r="F1272" s="1084"/>
      <c r="G1272" s="1084"/>
      <c r="H1272" s="1084"/>
      <c r="I1272" s="1084"/>
      <c r="J1272" s="1084"/>
      <c r="K1272" s="1084"/>
      <c r="L1272" s="1084"/>
      <c r="M1272" s="1084"/>
      <c r="N1272" s="1084"/>
      <c r="O1272" s="1084">
        <v>0</v>
      </c>
      <c r="P1272" s="1084"/>
      <c r="Q1272" s="1084">
        <v>0</v>
      </c>
      <c r="R1272" s="1084"/>
      <c r="S1272" s="1084"/>
      <c r="T1272" s="1084"/>
      <c r="U1272" s="1086">
        <f t="shared" si="53"/>
        <v>0</v>
      </c>
      <c r="V1272" s="1088">
        <f t="shared" si="55"/>
        <v>0</v>
      </c>
    </row>
    <row r="1273" spans="1:22">
      <c r="A1273" s="1089" t="s">
        <v>322</v>
      </c>
      <c r="B1273" s="1090" t="s">
        <v>1967</v>
      </c>
      <c r="C1273" s="1079">
        <v>3344</v>
      </c>
      <c r="D1273" s="1079">
        <v>3344</v>
      </c>
      <c r="E1273" s="1080"/>
      <c r="F1273" s="1079"/>
      <c r="G1273" s="1079"/>
      <c r="H1273" s="1079"/>
      <c r="I1273" s="1079"/>
      <c r="J1273" s="1079"/>
      <c r="K1273" s="1079"/>
      <c r="L1273" s="1079"/>
      <c r="M1273" s="1079"/>
      <c r="N1273" s="1079"/>
      <c r="O1273" s="1079"/>
      <c r="P1273" s="1079"/>
      <c r="Q1273" s="1079"/>
      <c r="R1273" s="1079"/>
      <c r="S1273" s="1079"/>
      <c r="T1273" s="1079"/>
      <c r="U1273" s="1081">
        <f t="shared" si="53"/>
        <v>100</v>
      </c>
      <c r="V1273" s="1088"/>
    </row>
    <row r="1274" spans="1:22" ht="25.5">
      <c r="A1274" s="1082" t="s">
        <v>411</v>
      </c>
      <c r="B1274" s="1083" t="s">
        <v>2379</v>
      </c>
      <c r="C1274" s="1084">
        <v>1144</v>
      </c>
      <c r="D1274" s="1084">
        <v>1144</v>
      </c>
      <c r="E1274" s="1087" t="s">
        <v>5054</v>
      </c>
      <c r="F1274" s="1084"/>
      <c r="G1274" s="1084"/>
      <c r="H1274" s="1084"/>
      <c r="I1274" s="1084"/>
      <c r="J1274" s="1084"/>
      <c r="K1274" s="1084"/>
      <c r="L1274" s="1084"/>
      <c r="M1274" s="1084"/>
      <c r="N1274" s="1084"/>
      <c r="O1274" s="1084"/>
      <c r="P1274" s="1084"/>
      <c r="Q1274" s="1084"/>
      <c r="R1274" s="1084">
        <v>1144</v>
      </c>
      <c r="S1274" s="1084"/>
      <c r="T1274" s="1084"/>
      <c r="U1274" s="1086">
        <f t="shared" si="53"/>
        <v>100</v>
      </c>
      <c r="V1274" s="1088">
        <f>D1274--F1274-G1274-H1274-I1274-J1274-K1274-L1274-M1274-N1274-O1274-R1274-S1274-T1274</f>
        <v>0</v>
      </c>
    </row>
    <row r="1275" spans="1:22" ht="25.5">
      <c r="A1275" s="1082" t="s">
        <v>411</v>
      </c>
      <c r="B1275" s="1083" t="s">
        <v>2382</v>
      </c>
      <c r="C1275" s="1084">
        <v>2200</v>
      </c>
      <c r="D1275" s="1084">
        <v>2200</v>
      </c>
      <c r="E1275" s="1087" t="s">
        <v>5055</v>
      </c>
      <c r="F1275" s="1084"/>
      <c r="G1275" s="1084"/>
      <c r="H1275" s="1084"/>
      <c r="I1275" s="1084"/>
      <c r="J1275" s="1084"/>
      <c r="K1275" s="1084"/>
      <c r="L1275" s="1084"/>
      <c r="M1275" s="1084"/>
      <c r="N1275" s="1084"/>
      <c r="O1275" s="1084"/>
      <c r="P1275" s="1084"/>
      <c r="Q1275" s="1084"/>
      <c r="R1275" s="1084">
        <v>2200</v>
      </c>
      <c r="S1275" s="1084"/>
      <c r="T1275" s="1084"/>
      <c r="U1275" s="1086">
        <f t="shared" si="53"/>
        <v>100</v>
      </c>
      <c r="V1275" s="1088">
        <f>D1275--F1275-G1275-H1275-I1275-J1275-K1275-L1275-M1275-N1275-O1275-R1275-S1275-T1275</f>
        <v>0</v>
      </c>
    </row>
    <row r="1276" spans="1:22">
      <c r="A1276" s="1070"/>
      <c r="B1276" s="1071" t="s">
        <v>4839</v>
      </c>
      <c r="C1276" s="1072">
        <v>3051.3519999999999</v>
      </c>
      <c r="D1276" s="1072">
        <v>2118.9704489999999</v>
      </c>
      <c r="E1276" s="1070"/>
      <c r="F1276" s="1072"/>
      <c r="G1276" s="1072"/>
      <c r="H1276" s="1072"/>
      <c r="I1276" s="1072"/>
      <c r="J1276" s="1072"/>
      <c r="K1276" s="1072"/>
      <c r="L1276" s="1072"/>
      <c r="M1276" s="1072"/>
      <c r="N1276" s="1072"/>
      <c r="O1276" s="1072"/>
      <c r="P1276" s="1072"/>
      <c r="Q1276" s="1072"/>
      <c r="R1276" s="1072"/>
      <c r="S1276" s="1072"/>
      <c r="T1276" s="1072"/>
      <c r="U1276" s="1074">
        <f t="shared" si="53"/>
        <v>69.443658057149747</v>
      </c>
      <c r="V1276" s="1088"/>
    </row>
    <row r="1277" spans="1:22" ht="25.5">
      <c r="A1277" s="1089" t="s">
        <v>4840</v>
      </c>
      <c r="B1277" s="1090" t="s">
        <v>4841</v>
      </c>
      <c r="C1277" s="1079">
        <v>3051.3519999999999</v>
      </c>
      <c r="D1277" s="1079">
        <v>2118.9704489999999</v>
      </c>
      <c r="E1277" s="1080"/>
      <c r="F1277" s="1079"/>
      <c r="G1277" s="1079"/>
      <c r="H1277" s="1079"/>
      <c r="I1277" s="1079"/>
      <c r="J1277" s="1079"/>
      <c r="K1277" s="1079"/>
      <c r="L1277" s="1079"/>
      <c r="M1277" s="1079"/>
      <c r="N1277" s="1079"/>
      <c r="O1277" s="1079"/>
      <c r="P1277" s="1079"/>
      <c r="Q1277" s="1079"/>
      <c r="R1277" s="1079"/>
      <c r="S1277" s="1079"/>
      <c r="T1277" s="1079"/>
      <c r="U1277" s="1081">
        <f t="shared" si="53"/>
        <v>69.443658057149747</v>
      </c>
      <c r="V1277" s="1088"/>
    </row>
    <row r="1278" spans="1:22">
      <c r="A1278" s="1082" t="s">
        <v>411</v>
      </c>
      <c r="B1278" s="1083" t="s">
        <v>4905</v>
      </c>
      <c r="C1278" s="1084">
        <v>3051.3519999999999</v>
      </c>
      <c r="D1278" s="1084">
        <v>2118.9704489999999</v>
      </c>
      <c r="E1278" s="1085"/>
      <c r="F1278" s="1084"/>
      <c r="G1278" s="1084"/>
      <c r="H1278" s="1084"/>
      <c r="I1278" s="1084"/>
      <c r="J1278" s="1084"/>
      <c r="K1278" s="1084"/>
      <c r="L1278" s="1084"/>
      <c r="M1278" s="1084"/>
      <c r="N1278" s="1084"/>
      <c r="O1278" s="1084"/>
      <c r="P1278" s="1084"/>
      <c r="Q1278" s="1084"/>
      <c r="R1278" s="1084"/>
      <c r="S1278" s="1084"/>
      <c r="T1278" s="1084"/>
      <c r="U1278" s="1086">
        <f t="shared" si="53"/>
        <v>69.443658057149747</v>
      </c>
      <c r="V1278" s="1088"/>
    </row>
    <row r="1279" spans="1:22">
      <c r="A1279" s="1082" t="s">
        <v>411</v>
      </c>
      <c r="B1279" s="1083" t="s">
        <v>4346</v>
      </c>
      <c r="C1279" s="1084">
        <v>200</v>
      </c>
      <c r="D1279" s="1084">
        <v>0</v>
      </c>
      <c r="E1279" s="1087" t="s">
        <v>5056</v>
      </c>
      <c r="F1279" s="1084"/>
      <c r="G1279" s="1084"/>
      <c r="H1279" s="1084"/>
      <c r="I1279" s="1084"/>
      <c r="J1279" s="1084"/>
      <c r="K1279" s="1084"/>
      <c r="L1279" s="1084"/>
      <c r="M1279" s="1084"/>
      <c r="N1279" s="1084"/>
      <c r="O1279" s="1084"/>
      <c r="P1279" s="1084"/>
      <c r="Q1279" s="1084"/>
      <c r="R1279" s="1084"/>
      <c r="S1279" s="1084"/>
      <c r="T1279" s="1084">
        <v>0</v>
      </c>
      <c r="U1279" s="1086">
        <f t="shared" si="53"/>
        <v>0</v>
      </c>
      <c r="V1279" s="1088">
        <f t="shared" ref="V1279:V1289" si="56">D1279--F1279-G1279-H1279-I1279-J1279-K1279-L1279-M1279-N1279-O1279-R1279-S1279-T1279</f>
        <v>0</v>
      </c>
    </row>
    <row r="1280" spans="1:22">
      <c r="A1280" s="1082" t="s">
        <v>411</v>
      </c>
      <c r="B1280" s="1083" t="s">
        <v>2423</v>
      </c>
      <c r="C1280" s="1084">
        <v>391.35199999999998</v>
      </c>
      <c r="D1280" s="1084">
        <v>36.514000000000003</v>
      </c>
      <c r="E1280" s="1087" t="s">
        <v>5057</v>
      </c>
      <c r="F1280" s="1084"/>
      <c r="G1280" s="1084"/>
      <c r="H1280" s="1084"/>
      <c r="I1280" s="1084"/>
      <c r="J1280" s="1084"/>
      <c r="K1280" s="1084"/>
      <c r="L1280" s="1084"/>
      <c r="M1280" s="1084"/>
      <c r="N1280" s="1084"/>
      <c r="O1280" s="1084"/>
      <c r="P1280" s="1084"/>
      <c r="Q1280" s="1084"/>
      <c r="R1280" s="1084"/>
      <c r="S1280" s="1084"/>
      <c r="T1280" s="1084">
        <v>36.514000000000003</v>
      </c>
      <c r="U1280" s="1086">
        <f t="shared" si="53"/>
        <v>9.3302193421778874</v>
      </c>
      <c r="V1280" s="1088">
        <f t="shared" si="56"/>
        <v>0</v>
      </c>
    </row>
    <row r="1281" spans="1:22">
      <c r="A1281" s="1082" t="s">
        <v>411</v>
      </c>
      <c r="B1281" s="1083" t="s">
        <v>2436</v>
      </c>
      <c r="C1281" s="1084">
        <v>33</v>
      </c>
      <c r="D1281" s="1084">
        <v>0</v>
      </c>
      <c r="E1281" s="1087" t="s">
        <v>5058</v>
      </c>
      <c r="F1281" s="1084"/>
      <c r="G1281" s="1084"/>
      <c r="H1281" s="1084"/>
      <c r="I1281" s="1084"/>
      <c r="J1281" s="1084"/>
      <c r="K1281" s="1084"/>
      <c r="L1281" s="1084"/>
      <c r="M1281" s="1084"/>
      <c r="N1281" s="1084"/>
      <c r="O1281" s="1084"/>
      <c r="P1281" s="1084"/>
      <c r="Q1281" s="1084"/>
      <c r="R1281" s="1084"/>
      <c r="S1281" s="1084"/>
      <c r="T1281" s="1084">
        <v>0</v>
      </c>
      <c r="U1281" s="1086">
        <f t="shared" si="53"/>
        <v>0</v>
      </c>
      <c r="V1281" s="1088">
        <f t="shared" si="56"/>
        <v>0</v>
      </c>
    </row>
    <row r="1282" spans="1:22">
      <c r="A1282" s="1082" t="s">
        <v>411</v>
      </c>
      <c r="B1282" s="1083" t="s">
        <v>4344</v>
      </c>
      <c r="C1282" s="1084">
        <v>575</v>
      </c>
      <c r="D1282" s="1084">
        <v>575</v>
      </c>
      <c r="E1282" s="1087" t="s">
        <v>5059</v>
      </c>
      <c r="F1282" s="1084"/>
      <c r="G1282" s="1084"/>
      <c r="H1282" s="1084"/>
      <c r="I1282" s="1084"/>
      <c r="J1282" s="1084"/>
      <c r="K1282" s="1084"/>
      <c r="L1282" s="1084"/>
      <c r="M1282" s="1084"/>
      <c r="N1282" s="1084"/>
      <c r="O1282" s="1084"/>
      <c r="P1282" s="1084"/>
      <c r="Q1282" s="1084"/>
      <c r="R1282" s="1084"/>
      <c r="S1282" s="1084"/>
      <c r="T1282" s="1084">
        <v>575</v>
      </c>
      <c r="U1282" s="1086">
        <f t="shared" si="53"/>
        <v>100</v>
      </c>
      <c r="V1282" s="1088">
        <f t="shared" si="56"/>
        <v>0</v>
      </c>
    </row>
    <row r="1283" spans="1:22" ht="25.5">
      <c r="A1283" s="1082" t="s">
        <v>411</v>
      </c>
      <c r="B1283" s="1083" t="s">
        <v>2438</v>
      </c>
      <c r="C1283" s="1084">
        <v>52</v>
      </c>
      <c r="D1283" s="1084">
        <v>0</v>
      </c>
      <c r="E1283" s="1087" t="s">
        <v>5060</v>
      </c>
      <c r="F1283" s="1084"/>
      <c r="G1283" s="1084"/>
      <c r="H1283" s="1084"/>
      <c r="I1283" s="1084"/>
      <c r="J1283" s="1084"/>
      <c r="K1283" s="1084"/>
      <c r="L1283" s="1084"/>
      <c r="M1283" s="1084"/>
      <c r="N1283" s="1084"/>
      <c r="O1283" s="1084"/>
      <c r="P1283" s="1084"/>
      <c r="Q1283" s="1084"/>
      <c r="R1283" s="1084"/>
      <c r="S1283" s="1084"/>
      <c r="T1283" s="1084">
        <v>0</v>
      </c>
      <c r="U1283" s="1086">
        <f t="shared" si="53"/>
        <v>0</v>
      </c>
      <c r="V1283" s="1088">
        <f t="shared" si="56"/>
        <v>0</v>
      </c>
    </row>
    <row r="1284" spans="1:22">
      <c r="A1284" s="1082" t="s">
        <v>411</v>
      </c>
      <c r="B1284" s="1083" t="s">
        <v>4348</v>
      </c>
      <c r="C1284" s="1084">
        <v>200</v>
      </c>
      <c r="D1284" s="1084">
        <v>196.28446</v>
      </c>
      <c r="E1284" s="1087" t="s">
        <v>5061</v>
      </c>
      <c r="F1284" s="1084"/>
      <c r="G1284" s="1084"/>
      <c r="H1284" s="1084"/>
      <c r="I1284" s="1084"/>
      <c r="J1284" s="1084"/>
      <c r="K1284" s="1084"/>
      <c r="L1284" s="1084"/>
      <c r="M1284" s="1084"/>
      <c r="N1284" s="1084"/>
      <c r="O1284" s="1084"/>
      <c r="P1284" s="1084"/>
      <c r="Q1284" s="1084"/>
      <c r="R1284" s="1084"/>
      <c r="S1284" s="1084"/>
      <c r="T1284" s="1084">
        <v>196.28446</v>
      </c>
      <c r="U1284" s="1086">
        <f t="shared" si="53"/>
        <v>98.142229999999998</v>
      </c>
      <c r="V1284" s="1088">
        <f t="shared" si="56"/>
        <v>0</v>
      </c>
    </row>
    <row r="1285" spans="1:22" ht="25.5">
      <c r="A1285" s="1082" t="s">
        <v>411</v>
      </c>
      <c r="B1285" s="1083" t="s">
        <v>4351</v>
      </c>
      <c r="C1285" s="1084">
        <v>500</v>
      </c>
      <c r="D1285" s="1084">
        <v>500</v>
      </c>
      <c r="E1285" s="1087" t="s">
        <v>5062</v>
      </c>
      <c r="F1285" s="1084"/>
      <c r="G1285" s="1084"/>
      <c r="H1285" s="1084"/>
      <c r="I1285" s="1084"/>
      <c r="J1285" s="1084"/>
      <c r="K1285" s="1084"/>
      <c r="L1285" s="1084"/>
      <c r="M1285" s="1084"/>
      <c r="N1285" s="1084"/>
      <c r="O1285" s="1084"/>
      <c r="P1285" s="1084"/>
      <c r="Q1285" s="1084"/>
      <c r="R1285" s="1084"/>
      <c r="S1285" s="1084"/>
      <c r="T1285" s="1084">
        <v>500</v>
      </c>
      <c r="U1285" s="1086">
        <f t="shared" si="53"/>
        <v>100</v>
      </c>
      <c r="V1285" s="1088">
        <f t="shared" si="56"/>
        <v>0</v>
      </c>
    </row>
    <row r="1286" spans="1:22">
      <c r="A1286" s="1082" t="s">
        <v>411</v>
      </c>
      <c r="B1286" s="1083" t="s">
        <v>4347</v>
      </c>
      <c r="C1286" s="1084">
        <v>300</v>
      </c>
      <c r="D1286" s="1084">
        <v>297.86974700000002</v>
      </c>
      <c r="E1286" s="1087" t="s">
        <v>5063</v>
      </c>
      <c r="F1286" s="1084"/>
      <c r="G1286" s="1084"/>
      <c r="H1286" s="1084"/>
      <c r="I1286" s="1084"/>
      <c r="J1286" s="1084"/>
      <c r="K1286" s="1084"/>
      <c r="L1286" s="1084"/>
      <c r="M1286" s="1084"/>
      <c r="N1286" s="1084"/>
      <c r="O1286" s="1084"/>
      <c r="P1286" s="1084"/>
      <c r="Q1286" s="1084"/>
      <c r="R1286" s="1084"/>
      <c r="S1286" s="1084"/>
      <c r="T1286" s="1084">
        <v>297.86974700000002</v>
      </c>
      <c r="U1286" s="1086">
        <f t="shared" si="53"/>
        <v>99.289915666666673</v>
      </c>
      <c r="V1286" s="1088">
        <f t="shared" si="56"/>
        <v>0</v>
      </c>
    </row>
    <row r="1287" spans="1:22" ht="25.5">
      <c r="A1287" s="1082" t="s">
        <v>411</v>
      </c>
      <c r="B1287" s="1083" t="s">
        <v>4345</v>
      </c>
      <c r="C1287" s="1084">
        <v>300</v>
      </c>
      <c r="D1287" s="1084">
        <v>22.194241999999999</v>
      </c>
      <c r="E1287" s="1087" t="s">
        <v>5064</v>
      </c>
      <c r="F1287" s="1084"/>
      <c r="G1287" s="1084"/>
      <c r="H1287" s="1084"/>
      <c r="I1287" s="1084"/>
      <c r="J1287" s="1084"/>
      <c r="K1287" s="1084"/>
      <c r="L1287" s="1084"/>
      <c r="M1287" s="1084"/>
      <c r="N1287" s="1084"/>
      <c r="O1287" s="1084"/>
      <c r="P1287" s="1084"/>
      <c r="Q1287" s="1084"/>
      <c r="R1287" s="1084"/>
      <c r="S1287" s="1084"/>
      <c r="T1287" s="1084">
        <v>22.194241999999999</v>
      </c>
      <c r="U1287" s="1086">
        <f t="shared" si="53"/>
        <v>7.3980806666666661</v>
      </c>
      <c r="V1287" s="1088">
        <f t="shared" si="56"/>
        <v>0</v>
      </c>
    </row>
    <row r="1288" spans="1:22">
      <c r="A1288" s="1082" t="s">
        <v>411</v>
      </c>
      <c r="B1288" s="1083" t="s">
        <v>4350</v>
      </c>
      <c r="C1288" s="1084">
        <v>400</v>
      </c>
      <c r="D1288" s="1084">
        <v>391.108</v>
      </c>
      <c r="E1288" s="1087" t="s">
        <v>5065</v>
      </c>
      <c r="F1288" s="1084"/>
      <c r="G1288" s="1084"/>
      <c r="H1288" s="1084"/>
      <c r="I1288" s="1084"/>
      <c r="J1288" s="1084"/>
      <c r="K1288" s="1084"/>
      <c r="L1288" s="1084"/>
      <c r="M1288" s="1084"/>
      <c r="N1288" s="1084"/>
      <c r="O1288" s="1084"/>
      <c r="P1288" s="1084"/>
      <c r="Q1288" s="1084"/>
      <c r="R1288" s="1084"/>
      <c r="S1288" s="1084"/>
      <c r="T1288" s="1084">
        <v>391.108</v>
      </c>
      <c r="U1288" s="1086">
        <f t="shared" si="53"/>
        <v>97.777000000000001</v>
      </c>
      <c r="V1288" s="1088">
        <f t="shared" si="56"/>
        <v>0</v>
      </c>
    </row>
    <row r="1289" spans="1:22">
      <c r="A1289" s="1082" t="s">
        <v>411</v>
      </c>
      <c r="B1289" s="1083" t="s">
        <v>4349</v>
      </c>
      <c r="C1289" s="1084">
        <v>100</v>
      </c>
      <c r="D1289" s="1084">
        <v>100</v>
      </c>
      <c r="E1289" s="1087" t="s">
        <v>5066</v>
      </c>
      <c r="F1289" s="1084"/>
      <c r="G1289" s="1084"/>
      <c r="H1289" s="1084"/>
      <c r="I1289" s="1084"/>
      <c r="J1289" s="1084"/>
      <c r="K1289" s="1084"/>
      <c r="L1289" s="1084"/>
      <c r="M1289" s="1084"/>
      <c r="N1289" s="1084"/>
      <c r="O1289" s="1084"/>
      <c r="P1289" s="1084"/>
      <c r="Q1289" s="1084"/>
      <c r="R1289" s="1084"/>
      <c r="S1289" s="1084"/>
      <c r="T1289" s="1084">
        <v>100</v>
      </c>
      <c r="U1289" s="1086">
        <f t="shared" si="53"/>
        <v>100</v>
      </c>
      <c r="V1289" s="1088">
        <f t="shared" si="56"/>
        <v>0</v>
      </c>
    </row>
    <row r="1290" spans="1:22">
      <c r="A1290" s="1070"/>
      <c r="B1290" s="1071" t="s">
        <v>1976</v>
      </c>
      <c r="C1290" s="1072">
        <v>19813.560000000001</v>
      </c>
      <c r="D1290" s="1072">
        <v>10209.825000000001</v>
      </c>
      <c r="E1290" s="1070"/>
      <c r="F1290" s="1072"/>
      <c r="G1290" s="1072"/>
      <c r="H1290" s="1072"/>
      <c r="I1290" s="1072"/>
      <c r="J1290" s="1072"/>
      <c r="K1290" s="1072"/>
      <c r="L1290" s="1072"/>
      <c r="M1290" s="1072"/>
      <c r="N1290" s="1072"/>
      <c r="O1290" s="1072"/>
      <c r="P1290" s="1072"/>
      <c r="Q1290" s="1072"/>
      <c r="R1290" s="1072"/>
      <c r="S1290" s="1072"/>
      <c r="T1290" s="1072"/>
      <c r="U1290" s="1074">
        <f t="shared" ref="U1290:U1353" si="57">D1290/C1290*100</f>
        <v>51.529482839025398</v>
      </c>
      <c r="V1290" s="1088"/>
    </row>
    <row r="1291" spans="1:22">
      <c r="A1291" s="1077"/>
      <c r="B1291" s="1078" t="s">
        <v>1977</v>
      </c>
      <c r="C1291" s="1079">
        <v>3737.4349999999999</v>
      </c>
      <c r="D1291" s="1079">
        <v>2209.9639999999999</v>
      </c>
      <c r="E1291" s="1080"/>
      <c r="F1291" s="1079"/>
      <c r="G1291" s="1079"/>
      <c r="H1291" s="1079"/>
      <c r="I1291" s="1079"/>
      <c r="J1291" s="1079"/>
      <c r="K1291" s="1079"/>
      <c r="L1291" s="1079"/>
      <c r="M1291" s="1079"/>
      <c r="N1291" s="1079"/>
      <c r="O1291" s="1079"/>
      <c r="P1291" s="1079"/>
      <c r="Q1291" s="1079"/>
      <c r="R1291" s="1079"/>
      <c r="S1291" s="1079"/>
      <c r="T1291" s="1079"/>
      <c r="U1291" s="1081">
        <f t="shared" si="57"/>
        <v>59.13049992842685</v>
      </c>
      <c r="V1291" s="1088"/>
    </row>
    <row r="1292" spans="1:22">
      <c r="A1292" s="1082" t="s">
        <v>411</v>
      </c>
      <c r="B1292" s="1083" t="s">
        <v>1985</v>
      </c>
      <c r="C1292" s="1084">
        <v>3737.4349999999999</v>
      </c>
      <c r="D1292" s="1084">
        <v>2209.9639999999999</v>
      </c>
      <c r="E1292" s="1085"/>
      <c r="F1292" s="1084"/>
      <c r="G1292" s="1084"/>
      <c r="H1292" s="1084"/>
      <c r="I1292" s="1084"/>
      <c r="J1292" s="1084"/>
      <c r="K1292" s="1084"/>
      <c r="L1292" s="1084"/>
      <c r="M1292" s="1084"/>
      <c r="N1292" s="1084"/>
      <c r="O1292" s="1084"/>
      <c r="P1292" s="1084"/>
      <c r="Q1292" s="1084"/>
      <c r="R1292" s="1084"/>
      <c r="S1292" s="1084"/>
      <c r="T1292" s="1084"/>
      <c r="U1292" s="1086">
        <f t="shared" si="57"/>
        <v>59.13049992842685</v>
      </c>
      <c r="V1292" s="1088"/>
    </row>
    <row r="1293" spans="1:22">
      <c r="A1293" s="1082" t="s">
        <v>411</v>
      </c>
      <c r="B1293" s="1083" t="s">
        <v>2385</v>
      </c>
      <c r="C1293" s="1084">
        <v>1110.7819999999999</v>
      </c>
      <c r="D1293" s="1084">
        <v>1070.7819999999999</v>
      </c>
      <c r="E1293" s="1087" t="s">
        <v>5067</v>
      </c>
      <c r="F1293" s="1084"/>
      <c r="G1293" s="1084"/>
      <c r="H1293" s="1084"/>
      <c r="I1293" s="1084"/>
      <c r="J1293" s="1084"/>
      <c r="K1293" s="1084"/>
      <c r="L1293" s="1084"/>
      <c r="M1293" s="1084"/>
      <c r="N1293" s="1084"/>
      <c r="O1293" s="1084"/>
      <c r="P1293" s="1084"/>
      <c r="Q1293" s="1084"/>
      <c r="R1293" s="1084"/>
      <c r="S1293" s="1084"/>
      <c r="T1293" s="1084">
        <v>1070.7819999999999</v>
      </c>
      <c r="U1293" s="1086">
        <f t="shared" si="57"/>
        <v>96.39893336406243</v>
      </c>
      <c r="V1293" s="1088">
        <f>D1293--F1293-G1293-H1293-I1293-J1293-K1293-L1293-M1293-N1293-O1293-R1293-S1293-T1293</f>
        <v>0</v>
      </c>
    </row>
    <row r="1294" spans="1:22">
      <c r="A1294" s="1082" t="s">
        <v>411</v>
      </c>
      <c r="B1294" s="1083" t="s">
        <v>2386</v>
      </c>
      <c r="C1294" s="1084">
        <v>1126.653</v>
      </c>
      <c r="D1294" s="1084">
        <v>1041.653</v>
      </c>
      <c r="E1294" s="1087" t="s">
        <v>5068</v>
      </c>
      <c r="F1294" s="1084"/>
      <c r="G1294" s="1084"/>
      <c r="H1294" s="1084"/>
      <c r="I1294" s="1084"/>
      <c r="J1294" s="1084"/>
      <c r="K1294" s="1084"/>
      <c r="L1294" s="1084"/>
      <c r="M1294" s="1084"/>
      <c r="N1294" s="1084"/>
      <c r="O1294" s="1084"/>
      <c r="P1294" s="1084"/>
      <c r="Q1294" s="1084"/>
      <c r="R1294" s="1084"/>
      <c r="S1294" s="1084"/>
      <c r="T1294" s="1084">
        <v>1041.653</v>
      </c>
      <c r="U1294" s="1086">
        <f t="shared" si="57"/>
        <v>92.455529786012207</v>
      </c>
      <c r="V1294" s="1088">
        <f>D1294--F1294-G1294-H1294-I1294-J1294-K1294-L1294-M1294-N1294-O1294-R1294-S1294-T1294</f>
        <v>0</v>
      </c>
    </row>
    <row r="1295" spans="1:22" ht="25.5">
      <c r="A1295" s="1082" t="s">
        <v>411</v>
      </c>
      <c r="B1295" s="1083" t="s">
        <v>4240</v>
      </c>
      <c r="C1295" s="1084">
        <v>1500</v>
      </c>
      <c r="D1295" s="1084">
        <v>97.528999999999996</v>
      </c>
      <c r="E1295" s="1087" t="s">
        <v>5069</v>
      </c>
      <c r="F1295" s="1084"/>
      <c r="G1295" s="1084"/>
      <c r="H1295" s="1084"/>
      <c r="I1295" s="1084"/>
      <c r="J1295" s="1084"/>
      <c r="K1295" s="1084"/>
      <c r="L1295" s="1084"/>
      <c r="M1295" s="1084"/>
      <c r="N1295" s="1084"/>
      <c r="O1295" s="1084"/>
      <c r="P1295" s="1084"/>
      <c r="Q1295" s="1084"/>
      <c r="R1295" s="1084"/>
      <c r="S1295" s="1084"/>
      <c r="T1295" s="1084">
        <v>97.528999999999996</v>
      </c>
      <c r="U1295" s="1086">
        <f t="shared" si="57"/>
        <v>6.5019333333333336</v>
      </c>
      <c r="V1295" s="1088">
        <f>D1295--F1295-G1295-H1295-I1295-J1295-K1295-L1295-M1295-N1295-O1295-R1295-S1295-T1295</f>
        <v>0</v>
      </c>
    </row>
    <row r="1296" spans="1:22">
      <c r="A1296" s="1077"/>
      <c r="B1296" s="1078" t="s">
        <v>4395</v>
      </c>
      <c r="C1296" s="1079">
        <v>8200</v>
      </c>
      <c r="D1296" s="1079">
        <v>2065.3270000000002</v>
      </c>
      <c r="E1296" s="1080"/>
      <c r="F1296" s="1079"/>
      <c r="G1296" s="1079"/>
      <c r="H1296" s="1079"/>
      <c r="I1296" s="1079"/>
      <c r="J1296" s="1079"/>
      <c r="K1296" s="1079"/>
      <c r="L1296" s="1079"/>
      <c r="M1296" s="1079"/>
      <c r="N1296" s="1079"/>
      <c r="O1296" s="1079"/>
      <c r="P1296" s="1079"/>
      <c r="Q1296" s="1079"/>
      <c r="R1296" s="1079"/>
      <c r="S1296" s="1079"/>
      <c r="T1296" s="1079"/>
      <c r="U1296" s="1081">
        <f t="shared" si="57"/>
        <v>25.186914634146344</v>
      </c>
      <c r="V1296" s="1088"/>
    </row>
    <row r="1297" spans="1:22">
      <c r="A1297" s="1082" t="s">
        <v>411</v>
      </c>
      <c r="B1297" s="1083" t="s">
        <v>4396</v>
      </c>
      <c r="C1297" s="1084">
        <v>8200</v>
      </c>
      <c r="D1297" s="1084">
        <v>2065.3270000000002</v>
      </c>
      <c r="E1297" s="1085"/>
      <c r="F1297" s="1084"/>
      <c r="G1297" s="1084"/>
      <c r="H1297" s="1084"/>
      <c r="I1297" s="1084"/>
      <c r="J1297" s="1084"/>
      <c r="K1297" s="1084"/>
      <c r="L1297" s="1084"/>
      <c r="M1297" s="1084"/>
      <c r="N1297" s="1084"/>
      <c r="O1297" s="1084"/>
      <c r="P1297" s="1084"/>
      <c r="Q1297" s="1084"/>
      <c r="R1297" s="1084"/>
      <c r="S1297" s="1084"/>
      <c r="T1297" s="1084"/>
      <c r="U1297" s="1086">
        <f t="shared" si="57"/>
        <v>25.186914634146344</v>
      </c>
      <c r="V1297" s="1088"/>
    </row>
    <row r="1298" spans="1:22" ht="25.5">
      <c r="A1298" s="1082" t="s">
        <v>411</v>
      </c>
      <c r="B1298" s="1083" t="s">
        <v>4268</v>
      </c>
      <c r="C1298" s="1084">
        <v>1500</v>
      </c>
      <c r="D1298" s="1084">
        <v>763.96600000000001</v>
      </c>
      <c r="E1298" s="1087" t="s">
        <v>5070</v>
      </c>
      <c r="F1298" s="1084"/>
      <c r="G1298" s="1084"/>
      <c r="H1298" s="1084"/>
      <c r="I1298" s="1084"/>
      <c r="J1298" s="1084"/>
      <c r="K1298" s="1084"/>
      <c r="L1298" s="1084"/>
      <c r="M1298" s="1084"/>
      <c r="N1298" s="1084"/>
      <c r="O1298" s="1084"/>
      <c r="P1298" s="1084"/>
      <c r="Q1298" s="1084"/>
      <c r="R1298" s="1084"/>
      <c r="S1298" s="1084"/>
      <c r="T1298" s="1084">
        <v>763.96600000000001</v>
      </c>
      <c r="U1298" s="1086">
        <f t="shared" si="57"/>
        <v>50.931066666666666</v>
      </c>
      <c r="V1298" s="1088">
        <f>D1298--F1298-G1298-H1298-I1298-J1298-K1298-L1298-M1298-N1298-O1298-R1298-S1298-T1298</f>
        <v>0</v>
      </c>
    </row>
    <row r="1299" spans="1:22">
      <c r="A1299" s="1082" t="s">
        <v>411</v>
      </c>
      <c r="B1299" s="1083" t="s">
        <v>4269</v>
      </c>
      <c r="C1299" s="1084">
        <v>700</v>
      </c>
      <c r="D1299" s="1084">
        <v>593.06299999999999</v>
      </c>
      <c r="E1299" s="1087" t="s">
        <v>5071</v>
      </c>
      <c r="F1299" s="1084"/>
      <c r="G1299" s="1084"/>
      <c r="H1299" s="1084"/>
      <c r="I1299" s="1084"/>
      <c r="J1299" s="1084"/>
      <c r="K1299" s="1084"/>
      <c r="L1299" s="1084"/>
      <c r="M1299" s="1084"/>
      <c r="N1299" s="1084"/>
      <c r="O1299" s="1084"/>
      <c r="P1299" s="1084"/>
      <c r="Q1299" s="1084"/>
      <c r="R1299" s="1084"/>
      <c r="S1299" s="1084"/>
      <c r="T1299" s="1084">
        <v>593.06299999999999</v>
      </c>
      <c r="U1299" s="1086">
        <f t="shared" si="57"/>
        <v>84.723285714285709</v>
      </c>
      <c r="V1299" s="1088">
        <f>D1299--F1299-G1299-H1299-I1299-J1299-K1299-L1299-M1299-N1299-O1299-R1299-S1299-T1299</f>
        <v>0</v>
      </c>
    </row>
    <row r="1300" spans="1:22" ht="25.5">
      <c r="A1300" s="1082" t="s">
        <v>411</v>
      </c>
      <c r="B1300" s="1083" t="s">
        <v>4265</v>
      </c>
      <c r="C1300" s="1084">
        <v>1000</v>
      </c>
      <c r="D1300" s="1084">
        <v>485.11900000000003</v>
      </c>
      <c r="E1300" s="1087" t="s">
        <v>5072</v>
      </c>
      <c r="F1300" s="1084"/>
      <c r="G1300" s="1084"/>
      <c r="H1300" s="1084"/>
      <c r="I1300" s="1084"/>
      <c r="J1300" s="1084"/>
      <c r="K1300" s="1084"/>
      <c r="L1300" s="1084"/>
      <c r="M1300" s="1084"/>
      <c r="N1300" s="1084"/>
      <c r="O1300" s="1084"/>
      <c r="P1300" s="1084"/>
      <c r="Q1300" s="1084"/>
      <c r="R1300" s="1084"/>
      <c r="S1300" s="1084"/>
      <c r="T1300" s="1084">
        <v>485.11900000000003</v>
      </c>
      <c r="U1300" s="1086">
        <f t="shared" si="57"/>
        <v>48.511900000000004</v>
      </c>
      <c r="V1300" s="1088">
        <f>D1300--F1300-G1300-H1300-I1300-J1300-K1300-L1300-M1300-N1300-O1300-R1300-S1300-T1300</f>
        <v>0</v>
      </c>
    </row>
    <row r="1301" spans="1:22" ht="25.5">
      <c r="A1301" s="1082" t="s">
        <v>411</v>
      </c>
      <c r="B1301" s="1083" t="s">
        <v>4266</v>
      </c>
      <c r="C1301" s="1084">
        <v>4000</v>
      </c>
      <c r="D1301" s="1084">
        <v>223.179</v>
      </c>
      <c r="E1301" s="1087" t="s">
        <v>5073</v>
      </c>
      <c r="F1301" s="1084"/>
      <c r="G1301" s="1084"/>
      <c r="H1301" s="1084"/>
      <c r="I1301" s="1084"/>
      <c r="J1301" s="1084"/>
      <c r="K1301" s="1084"/>
      <c r="L1301" s="1084"/>
      <c r="M1301" s="1084"/>
      <c r="N1301" s="1084"/>
      <c r="O1301" s="1084"/>
      <c r="P1301" s="1084"/>
      <c r="Q1301" s="1084"/>
      <c r="R1301" s="1084"/>
      <c r="S1301" s="1084"/>
      <c r="T1301" s="1084">
        <v>223.179</v>
      </c>
      <c r="U1301" s="1086">
        <f t="shared" si="57"/>
        <v>5.5794749999999995</v>
      </c>
      <c r="V1301" s="1088">
        <f>D1301--F1301-G1301-H1301-I1301-J1301-K1301-L1301-M1301-N1301-O1301-R1301-S1301-T1301</f>
        <v>0</v>
      </c>
    </row>
    <row r="1302" spans="1:22" ht="25.5">
      <c r="A1302" s="1082" t="s">
        <v>411</v>
      </c>
      <c r="B1302" s="1083" t="s">
        <v>4270</v>
      </c>
      <c r="C1302" s="1084">
        <v>1000</v>
      </c>
      <c r="D1302" s="1084">
        <v>0</v>
      </c>
      <c r="E1302" s="1087" t="s">
        <v>5074</v>
      </c>
      <c r="F1302" s="1084"/>
      <c r="G1302" s="1084"/>
      <c r="H1302" s="1084"/>
      <c r="I1302" s="1084"/>
      <c r="J1302" s="1084"/>
      <c r="K1302" s="1084"/>
      <c r="L1302" s="1084"/>
      <c r="M1302" s="1084"/>
      <c r="N1302" s="1084"/>
      <c r="O1302" s="1084"/>
      <c r="P1302" s="1084"/>
      <c r="Q1302" s="1084"/>
      <c r="R1302" s="1084"/>
      <c r="S1302" s="1084"/>
      <c r="T1302" s="1084">
        <v>0</v>
      </c>
      <c r="U1302" s="1086">
        <f t="shared" si="57"/>
        <v>0</v>
      </c>
      <c r="V1302" s="1088">
        <f>D1302--F1302-G1302-H1302-I1302-J1302-K1302-L1302-M1302-N1302-O1302-R1302-S1302-T1302</f>
        <v>0</v>
      </c>
    </row>
    <row r="1303" spans="1:22">
      <c r="A1303" s="1077"/>
      <c r="B1303" s="1078" t="s">
        <v>1978</v>
      </c>
      <c r="C1303" s="1079">
        <v>976.125</v>
      </c>
      <c r="D1303" s="1079">
        <v>459.85899999999998</v>
      </c>
      <c r="E1303" s="1080"/>
      <c r="F1303" s="1079"/>
      <c r="G1303" s="1079"/>
      <c r="H1303" s="1079"/>
      <c r="I1303" s="1079"/>
      <c r="J1303" s="1079"/>
      <c r="K1303" s="1079"/>
      <c r="L1303" s="1079"/>
      <c r="M1303" s="1079"/>
      <c r="N1303" s="1079"/>
      <c r="O1303" s="1079"/>
      <c r="P1303" s="1079"/>
      <c r="Q1303" s="1079"/>
      <c r="R1303" s="1079"/>
      <c r="S1303" s="1079"/>
      <c r="T1303" s="1079"/>
      <c r="U1303" s="1081">
        <f t="shared" si="57"/>
        <v>47.110667178896144</v>
      </c>
      <c r="V1303" s="1088"/>
    </row>
    <row r="1304" spans="1:22">
      <c r="A1304" s="1082" t="s">
        <v>411</v>
      </c>
      <c r="B1304" s="1083" t="s">
        <v>2107</v>
      </c>
      <c r="C1304" s="1084">
        <v>976.125</v>
      </c>
      <c r="D1304" s="1084">
        <v>459.85899999999998</v>
      </c>
      <c r="E1304" s="1085"/>
      <c r="F1304" s="1084"/>
      <c r="G1304" s="1084"/>
      <c r="H1304" s="1084"/>
      <c r="I1304" s="1084"/>
      <c r="J1304" s="1084"/>
      <c r="K1304" s="1084"/>
      <c r="L1304" s="1084"/>
      <c r="M1304" s="1084"/>
      <c r="N1304" s="1084"/>
      <c r="O1304" s="1084"/>
      <c r="P1304" s="1084"/>
      <c r="Q1304" s="1084"/>
      <c r="R1304" s="1084"/>
      <c r="S1304" s="1084"/>
      <c r="T1304" s="1084"/>
      <c r="U1304" s="1086">
        <f t="shared" si="57"/>
        <v>47.110667178896144</v>
      </c>
      <c r="V1304" s="1088"/>
    </row>
    <row r="1305" spans="1:22">
      <c r="A1305" s="1082" t="s">
        <v>411</v>
      </c>
      <c r="B1305" s="1083" t="s">
        <v>2378</v>
      </c>
      <c r="C1305" s="1084">
        <v>976.125</v>
      </c>
      <c r="D1305" s="1084">
        <v>459.85899999999998</v>
      </c>
      <c r="E1305" s="1087" t="s">
        <v>5045</v>
      </c>
      <c r="F1305" s="1084"/>
      <c r="G1305" s="1084"/>
      <c r="H1305" s="1084"/>
      <c r="I1305" s="1084"/>
      <c r="J1305" s="1084"/>
      <c r="K1305" s="1084"/>
      <c r="L1305" s="1084"/>
      <c r="M1305" s="1084"/>
      <c r="N1305" s="1084"/>
      <c r="O1305" s="1084"/>
      <c r="P1305" s="1084"/>
      <c r="Q1305" s="1084"/>
      <c r="R1305" s="1084"/>
      <c r="S1305" s="1084"/>
      <c r="T1305" s="1084">
        <v>459.85899999999998</v>
      </c>
      <c r="U1305" s="1086">
        <f t="shared" si="57"/>
        <v>47.110667178896144</v>
      </c>
      <c r="V1305" s="1088">
        <f>D1305--F1305-G1305-H1305-I1305-J1305-K1305-L1305-M1305-N1305-O1305-R1305-S1305-T1305</f>
        <v>0</v>
      </c>
    </row>
    <row r="1306" spans="1:22">
      <c r="A1306" s="1077"/>
      <c r="B1306" s="1078" t="s">
        <v>1979</v>
      </c>
      <c r="C1306" s="1079">
        <v>6900</v>
      </c>
      <c r="D1306" s="1079">
        <v>5474.6750000000002</v>
      </c>
      <c r="E1306" s="1080"/>
      <c r="F1306" s="1079"/>
      <c r="G1306" s="1079"/>
      <c r="H1306" s="1079"/>
      <c r="I1306" s="1079"/>
      <c r="J1306" s="1079"/>
      <c r="K1306" s="1079"/>
      <c r="L1306" s="1079"/>
      <c r="M1306" s="1079"/>
      <c r="N1306" s="1079"/>
      <c r="O1306" s="1079"/>
      <c r="P1306" s="1079"/>
      <c r="Q1306" s="1079"/>
      <c r="R1306" s="1079"/>
      <c r="S1306" s="1079"/>
      <c r="T1306" s="1079"/>
      <c r="U1306" s="1081">
        <f t="shared" si="57"/>
        <v>79.343115942028987</v>
      </c>
      <c r="V1306" s="1088"/>
    </row>
    <row r="1307" spans="1:22">
      <c r="A1307" s="1082" t="s">
        <v>411</v>
      </c>
      <c r="B1307" s="1083" t="s">
        <v>1987</v>
      </c>
      <c r="C1307" s="1084">
        <v>6900</v>
      </c>
      <c r="D1307" s="1084">
        <v>5474.6750000000002</v>
      </c>
      <c r="E1307" s="1085"/>
      <c r="F1307" s="1084"/>
      <c r="G1307" s="1084"/>
      <c r="H1307" s="1084"/>
      <c r="I1307" s="1084"/>
      <c r="J1307" s="1084"/>
      <c r="K1307" s="1084"/>
      <c r="L1307" s="1084"/>
      <c r="M1307" s="1084"/>
      <c r="N1307" s="1084"/>
      <c r="O1307" s="1084"/>
      <c r="P1307" s="1084"/>
      <c r="Q1307" s="1084"/>
      <c r="R1307" s="1084"/>
      <c r="S1307" s="1084"/>
      <c r="T1307" s="1084"/>
      <c r="U1307" s="1086">
        <f t="shared" si="57"/>
        <v>79.343115942028987</v>
      </c>
      <c r="V1307" s="1088"/>
    </row>
    <row r="1308" spans="1:22">
      <c r="A1308" s="1082" t="s">
        <v>411</v>
      </c>
      <c r="B1308" s="1083" t="s">
        <v>4167</v>
      </c>
      <c r="C1308" s="1084">
        <v>1500</v>
      </c>
      <c r="D1308" s="1084">
        <v>1500</v>
      </c>
      <c r="E1308" s="1087" t="s">
        <v>5075</v>
      </c>
      <c r="F1308" s="1084"/>
      <c r="G1308" s="1084"/>
      <c r="H1308" s="1084"/>
      <c r="I1308" s="1084"/>
      <c r="J1308" s="1084"/>
      <c r="K1308" s="1084"/>
      <c r="L1308" s="1084"/>
      <c r="M1308" s="1084"/>
      <c r="N1308" s="1084"/>
      <c r="O1308" s="1084"/>
      <c r="P1308" s="1084"/>
      <c r="Q1308" s="1084"/>
      <c r="R1308" s="1084"/>
      <c r="S1308" s="1084"/>
      <c r="T1308" s="1084">
        <v>1500</v>
      </c>
      <c r="U1308" s="1086">
        <f t="shared" si="57"/>
        <v>100</v>
      </c>
      <c r="V1308" s="1088">
        <f>D1308--F1308-G1308-H1308-I1308-J1308-K1308-L1308-M1308-N1308-O1308-R1308-S1308-T1308</f>
        <v>0</v>
      </c>
    </row>
    <row r="1309" spans="1:22">
      <c r="A1309" s="1082" t="s">
        <v>411</v>
      </c>
      <c r="B1309" s="1083" t="s">
        <v>4180</v>
      </c>
      <c r="C1309" s="1084">
        <v>1500</v>
      </c>
      <c r="D1309" s="1084">
        <v>1500</v>
      </c>
      <c r="E1309" s="1087" t="s">
        <v>5076</v>
      </c>
      <c r="F1309" s="1084"/>
      <c r="G1309" s="1084"/>
      <c r="H1309" s="1084"/>
      <c r="I1309" s="1084"/>
      <c r="J1309" s="1084"/>
      <c r="K1309" s="1084"/>
      <c r="L1309" s="1084"/>
      <c r="M1309" s="1084"/>
      <c r="N1309" s="1084"/>
      <c r="O1309" s="1084"/>
      <c r="P1309" s="1084"/>
      <c r="Q1309" s="1084"/>
      <c r="R1309" s="1084"/>
      <c r="S1309" s="1084"/>
      <c r="T1309" s="1084">
        <v>1500</v>
      </c>
      <c r="U1309" s="1086">
        <f t="shared" si="57"/>
        <v>100</v>
      </c>
      <c r="V1309" s="1088">
        <f>D1309--F1309-G1309-H1309-I1309-J1309-K1309-L1309-M1309-N1309-O1309-R1309-S1309-T1309</f>
        <v>0</v>
      </c>
    </row>
    <row r="1310" spans="1:22" ht="25.5">
      <c r="A1310" s="1082" t="s">
        <v>411</v>
      </c>
      <c r="B1310" s="1083" t="s">
        <v>4135</v>
      </c>
      <c r="C1310" s="1084">
        <v>1000</v>
      </c>
      <c r="D1310" s="1084">
        <v>974.67499999999995</v>
      </c>
      <c r="E1310" s="1087" t="s">
        <v>5077</v>
      </c>
      <c r="F1310" s="1084"/>
      <c r="G1310" s="1084"/>
      <c r="H1310" s="1084"/>
      <c r="I1310" s="1084"/>
      <c r="J1310" s="1084"/>
      <c r="K1310" s="1084"/>
      <c r="L1310" s="1084"/>
      <c r="M1310" s="1084"/>
      <c r="N1310" s="1084"/>
      <c r="O1310" s="1084"/>
      <c r="P1310" s="1084"/>
      <c r="Q1310" s="1084"/>
      <c r="R1310" s="1084"/>
      <c r="S1310" s="1084"/>
      <c r="T1310" s="1084">
        <v>974.67499999999995</v>
      </c>
      <c r="U1310" s="1086">
        <f t="shared" si="57"/>
        <v>97.467500000000001</v>
      </c>
      <c r="V1310" s="1088">
        <f>D1310--F1310-G1310-H1310-I1310-J1310-K1310-L1310-M1310-N1310-O1310-R1310-S1310-T1310</f>
        <v>0</v>
      </c>
    </row>
    <row r="1311" spans="1:22">
      <c r="A1311" s="1082" t="s">
        <v>411</v>
      </c>
      <c r="B1311" s="1083" t="s">
        <v>4183</v>
      </c>
      <c r="C1311" s="1084">
        <v>1500</v>
      </c>
      <c r="D1311" s="1084">
        <v>1500</v>
      </c>
      <c r="E1311" s="1087" t="s">
        <v>5078</v>
      </c>
      <c r="F1311" s="1084"/>
      <c r="G1311" s="1084"/>
      <c r="H1311" s="1084"/>
      <c r="I1311" s="1084"/>
      <c r="J1311" s="1084"/>
      <c r="K1311" s="1084"/>
      <c r="L1311" s="1084"/>
      <c r="M1311" s="1084"/>
      <c r="N1311" s="1084"/>
      <c r="O1311" s="1084"/>
      <c r="P1311" s="1084"/>
      <c r="Q1311" s="1084"/>
      <c r="R1311" s="1084"/>
      <c r="S1311" s="1084"/>
      <c r="T1311" s="1084">
        <v>1500</v>
      </c>
      <c r="U1311" s="1086">
        <f t="shared" si="57"/>
        <v>100</v>
      </c>
      <c r="V1311" s="1088">
        <f>D1311--F1311-G1311-H1311-I1311-J1311-K1311-L1311-M1311-N1311-O1311-R1311-S1311-T1311</f>
        <v>0</v>
      </c>
    </row>
    <row r="1312" spans="1:22" ht="25.5">
      <c r="A1312" s="1082"/>
      <c r="B1312" s="1083" t="s">
        <v>4170</v>
      </c>
      <c r="C1312" s="1084">
        <v>1400</v>
      </c>
      <c r="D1312" s="1084">
        <v>0</v>
      </c>
      <c r="E1312" s="1087"/>
      <c r="F1312" s="1084"/>
      <c r="G1312" s="1084"/>
      <c r="H1312" s="1084"/>
      <c r="I1312" s="1084"/>
      <c r="J1312" s="1084"/>
      <c r="K1312" s="1084"/>
      <c r="L1312" s="1084"/>
      <c r="M1312" s="1084"/>
      <c r="N1312" s="1084"/>
      <c r="O1312" s="1084"/>
      <c r="P1312" s="1084"/>
      <c r="Q1312" s="1084"/>
      <c r="R1312" s="1084"/>
      <c r="S1312" s="1084"/>
      <c r="T1312" s="1084"/>
      <c r="U1312" s="1086">
        <f t="shared" si="57"/>
        <v>0</v>
      </c>
      <c r="V1312" s="1088"/>
    </row>
    <row r="1313" spans="1:22">
      <c r="A1313" s="1070"/>
      <c r="B1313" s="1071" t="s">
        <v>1980</v>
      </c>
      <c r="C1313" s="1072">
        <v>4933</v>
      </c>
      <c r="D1313" s="1072">
        <v>4933</v>
      </c>
      <c r="E1313" s="1070"/>
      <c r="F1313" s="1072"/>
      <c r="G1313" s="1072"/>
      <c r="H1313" s="1072"/>
      <c r="I1313" s="1072"/>
      <c r="J1313" s="1072"/>
      <c r="K1313" s="1072"/>
      <c r="L1313" s="1072"/>
      <c r="M1313" s="1072"/>
      <c r="N1313" s="1072"/>
      <c r="O1313" s="1072"/>
      <c r="P1313" s="1072"/>
      <c r="Q1313" s="1072"/>
      <c r="R1313" s="1072"/>
      <c r="S1313" s="1072"/>
      <c r="T1313" s="1072"/>
      <c r="U1313" s="1074">
        <f t="shared" si="57"/>
        <v>100</v>
      </c>
      <c r="V1313" s="1088"/>
    </row>
    <row r="1314" spans="1:22" ht="25.5">
      <c r="A1314" s="1077"/>
      <c r="B1314" s="1078" t="s">
        <v>2295</v>
      </c>
      <c r="C1314" s="1079">
        <v>4933</v>
      </c>
      <c r="D1314" s="1079">
        <v>4933</v>
      </c>
      <c r="E1314" s="1080"/>
      <c r="F1314" s="1079"/>
      <c r="G1314" s="1079"/>
      <c r="H1314" s="1079"/>
      <c r="I1314" s="1079"/>
      <c r="J1314" s="1079"/>
      <c r="K1314" s="1079"/>
      <c r="L1314" s="1079"/>
      <c r="M1314" s="1079"/>
      <c r="N1314" s="1079"/>
      <c r="O1314" s="1079"/>
      <c r="P1314" s="1079"/>
      <c r="Q1314" s="1079"/>
      <c r="R1314" s="1079"/>
      <c r="S1314" s="1079"/>
      <c r="T1314" s="1079"/>
      <c r="U1314" s="1081">
        <f t="shared" si="57"/>
        <v>100</v>
      </c>
      <c r="V1314" s="1088"/>
    </row>
    <row r="1315" spans="1:22">
      <c r="A1315" s="1082" t="s">
        <v>411</v>
      </c>
      <c r="B1315" s="1083" t="s">
        <v>2381</v>
      </c>
      <c r="C1315" s="1084">
        <v>4933</v>
      </c>
      <c r="D1315" s="1084">
        <v>4933</v>
      </c>
      <c r="E1315" s="1087" t="s">
        <v>5079</v>
      </c>
      <c r="F1315" s="1084"/>
      <c r="G1315" s="1084"/>
      <c r="H1315" s="1084"/>
      <c r="I1315" s="1084"/>
      <c r="J1315" s="1084"/>
      <c r="K1315" s="1084"/>
      <c r="L1315" s="1084"/>
      <c r="M1315" s="1084"/>
      <c r="N1315" s="1084"/>
      <c r="O1315" s="1084"/>
      <c r="P1315" s="1084"/>
      <c r="Q1315" s="1084"/>
      <c r="R1315" s="1084"/>
      <c r="S1315" s="1084"/>
      <c r="T1315" s="1084">
        <v>4933</v>
      </c>
      <c r="U1315" s="1086">
        <f t="shared" si="57"/>
        <v>100</v>
      </c>
      <c r="V1315" s="1088">
        <f>D1315--F1315-G1315-H1315-I1315-J1315-K1315-L1315-M1315-N1315-O1315-R1315-S1315-T1315</f>
        <v>0</v>
      </c>
    </row>
    <row r="1316" spans="1:22" ht="25.5">
      <c r="A1316" s="1070" t="s">
        <v>417</v>
      </c>
      <c r="B1316" s="1071" t="s">
        <v>4750</v>
      </c>
      <c r="C1316" s="1072">
        <v>268.60599999999999</v>
      </c>
      <c r="D1316" s="1072">
        <v>268.60599999999999</v>
      </c>
      <c r="E1316" s="1070"/>
      <c r="F1316" s="1072"/>
      <c r="G1316" s="1072"/>
      <c r="H1316" s="1072"/>
      <c r="I1316" s="1072"/>
      <c r="J1316" s="1072"/>
      <c r="K1316" s="1072"/>
      <c r="L1316" s="1072"/>
      <c r="M1316" s="1072"/>
      <c r="N1316" s="1072"/>
      <c r="O1316" s="1072"/>
      <c r="P1316" s="1072"/>
      <c r="Q1316" s="1072"/>
      <c r="R1316" s="1072"/>
      <c r="S1316" s="1072"/>
      <c r="T1316" s="1072"/>
      <c r="U1316" s="1074">
        <f t="shared" si="57"/>
        <v>100</v>
      </c>
      <c r="V1316" s="1088"/>
    </row>
    <row r="1317" spans="1:22">
      <c r="A1317" s="1070" t="s">
        <v>421</v>
      </c>
      <c r="B1317" s="1071" t="s">
        <v>1983</v>
      </c>
      <c r="C1317" s="1072">
        <v>268.60599999999999</v>
      </c>
      <c r="D1317" s="1072">
        <v>268.60599999999999</v>
      </c>
      <c r="E1317" s="1070"/>
      <c r="F1317" s="1072"/>
      <c r="G1317" s="1072"/>
      <c r="H1317" s="1072"/>
      <c r="I1317" s="1072"/>
      <c r="J1317" s="1072"/>
      <c r="K1317" s="1072"/>
      <c r="L1317" s="1072"/>
      <c r="M1317" s="1072"/>
      <c r="N1317" s="1072"/>
      <c r="O1317" s="1072"/>
      <c r="P1317" s="1072"/>
      <c r="Q1317" s="1072"/>
      <c r="R1317" s="1072"/>
      <c r="S1317" s="1072"/>
      <c r="T1317" s="1072"/>
      <c r="U1317" s="1074">
        <f t="shared" si="57"/>
        <v>100</v>
      </c>
      <c r="V1317" s="1088"/>
    </row>
    <row r="1318" spans="1:22">
      <c r="A1318" s="1070"/>
      <c r="B1318" s="1075" t="s">
        <v>1953</v>
      </c>
      <c r="C1318" s="1072">
        <v>268.60599999999999</v>
      </c>
      <c r="D1318" s="1072">
        <v>268.60599999999999</v>
      </c>
      <c r="E1318" s="1070"/>
      <c r="F1318" s="1072"/>
      <c r="G1318" s="1072"/>
      <c r="H1318" s="1072"/>
      <c r="I1318" s="1072"/>
      <c r="J1318" s="1072"/>
      <c r="K1318" s="1072"/>
      <c r="L1318" s="1072"/>
      <c r="M1318" s="1072"/>
      <c r="N1318" s="1072"/>
      <c r="O1318" s="1072"/>
      <c r="P1318" s="1072"/>
      <c r="Q1318" s="1072"/>
      <c r="R1318" s="1072"/>
      <c r="S1318" s="1072"/>
      <c r="T1318" s="1072"/>
      <c r="U1318" s="1074">
        <f t="shared" si="57"/>
        <v>100</v>
      </c>
      <c r="V1318" s="1088"/>
    </row>
    <row r="1319" spans="1:22">
      <c r="A1319" s="1076" t="s">
        <v>1312</v>
      </c>
      <c r="B1319" s="1071" t="s">
        <v>259</v>
      </c>
      <c r="C1319" s="1072">
        <v>268.60599999999999</v>
      </c>
      <c r="D1319" s="1072">
        <v>268.60599999999999</v>
      </c>
      <c r="E1319" s="1070"/>
      <c r="F1319" s="1072"/>
      <c r="G1319" s="1072"/>
      <c r="H1319" s="1072"/>
      <c r="I1319" s="1072"/>
      <c r="J1319" s="1072"/>
      <c r="K1319" s="1072"/>
      <c r="L1319" s="1072"/>
      <c r="M1319" s="1072"/>
      <c r="N1319" s="1072"/>
      <c r="O1319" s="1072"/>
      <c r="P1319" s="1072"/>
      <c r="Q1319" s="1072"/>
      <c r="R1319" s="1072"/>
      <c r="S1319" s="1072"/>
      <c r="T1319" s="1072"/>
      <c r="U1319" s="1074">
        <f t="shared" si="57"/>
        <v>100</v>
      </c>
      <c r="V1319" s="1088"/>
    </row>
    <row r="1320" spans="1:22">
      <c r="A1320" s="1070"/>
      <c r="B1320" s="1071" t="s">
        <v>1976</v>
      </c>
      <c r="C1320" s="1072">
        <v>268.60599999999999</v>
      </c>
      <c r="D1320" s="1072">
        <v>268.60599999999999</v>
      </c>
      <c r="E1320" s="1070"/>
      <c r="F1320" s="1072"/>
      <c r="G1320" s="1072"/>
      <c r="H1320" s="1072"/>
      <c r="I1320" s="1072"/>
      <c r="J1320" s="1072"/>
      <c r="K1320" s="1072"/>
      <c r="L1320" s="1072"/>
      <c r="M1320" s="1072"/>
      <c r="N1320" s="1072"/>
      <c r="O1320" s="1072"/>
      <c r="P1320" s="1072"/>
      <c r="Q1320" s="1072"/>
      <c r="R1320" s="1072"/>
      <c r="S1320" s="1072"/>
      <c r="T1320" s="1072"/>
      <c r="U1320" s="1074">
        <f t="shared" si="57"/>
        <v>100</v>
      </c>
      <c r="V1320" s="1088"/>
    </row>
    <row r="1321" spans="1:22">
      <c r="A1321" s="1077"/>
      <c r="B1321" s="1078" t="s">
        <v>1977</v>
      </c>
      <c r="C1321" s="1079">
        <v>268.60599999999999</v>
      </c>
      <c r="D1321" s="1079">
        <v>268.60599999999999</v>
      </c>
      <c r="E1321" s="1080"/>
      <c r="F1321" s="1079"/>
      <c r="G1321" s="1079"/>
      <c r="H1321" s="1079"/>
      <c r="I1321" s="1079"/>
      <c r="J1321" s="1079"/>
      <c r="K1321" s="1079"/>
      <c r="L1321" s="1079"/>
      <c r="M1321" s="1079"/>
      <c r="N1321" s="1079"/>
      <c r="O1321" s="1079"/>
      <c r="P1321" s="1079"/>
      <c r="Q1321" s="1079"/>
      <c r="R1321" s="1079"/>
      <c r="S1321" s="1079"/>
      <c r="T1321" s="1079"/>
      <c r="U1321" s="1081">
        <f t="shared" si="57"/>
        <v>100</v>
      </c>
      <c r="V1321" s="1088"/>
    </row>
    <row r="1322" spans="1:22">
      <c r="A1322" s="1082" t="s">
        <v>411</v>
      </c>
      <c r="B1322" s="1083" t="s">
        <v>1985</v>
      </c>
      <c r="C1322" s="1084">
        <v>268.60599999999999</v>
      </c>
      <c r="D1322" s="1084">
        <v>268.60599999999999</v>
      </c>
      <c r="E1322" s="1085"/>
      <c r="F1322" s="1084"/>
      <c r="G1322" s="1084"/>
      <c r="H1322" s="1084"/>
      <c r="I1322" s="1084"/>
      <c r="J1322" s="1084"/>
      <c r="K1322" s="1084"/>
      <c r="L1322" s="1084"/>
      <c r="M1322" s="1084"/>
      <c r="N1322" s="1084"/>
      <c r="O1322" s="1084"/>
      <c r="P1322" s="1084"/>
      <c r="Q1322" s="1084"/>
      <c r="R1322" s="1084"/>
      <c r="S1322" s="1084"/>
      <c r="T1322" s="1084"/>
      <c r="U1322" s="1086">
        <f t="shared" si="57"/>
        <v>100</v>
      </c>
      <c r="V1322" s="1088"/>
    </row>
    <row r="1323" spans="1:22">
      <c r="A1323" s="1082" t="s">
        <v>411</v>
      </c>
      <c r="B1323" s="1083" t="s">
        <v>2380</v>
      </c>
      <c r="C1323" s="1084">
        <v>80</v>
      </c>
      <c r="D1323" s="1084">
        <v>80</v>
      </c>
      <c r="E1323" s="1087" t="s">
        <v>5046</v>
      </c>
      <c r="F1323" s="1084"/>
      <c r="G1323" s="1084"/>
      <c r="H1323" s="1084"/>
      <c r="I1323" s="1084"/>
      <c r="J1323" s="1084"/>
      <c r="K1323" s="1084"/>
      <c r="L1323" s="1084"/>
      <c r="M1323" s="1084"/>
      <c r="N1323" s="1084"/>
      <c r="O1323" s="1084"/>
      <c r="P1323" s="1084"/>
      <c r="Q1323" s="1084"/>
      <c r="R1323" s="1084"/>
      <c r="S1323" s="1084"/>
      <c r="T1323" s="1084">
        <v>80</v>
      </c>
      <c r="U1323" s="1086">
        <f t="shared" si="57"/>
        <v>100</v>
      </c>
      <c r="V1323" s="1088">
        <f>D1323--F1323-G1323-H1323-I1323-J1323-K1323-L1323-M1323-N1323-O1323-R1323-S1323-T1323</f>
        <v>0</v>
      </c>
    </row>
    <row r="1324" spans="1:22" ht="25.5">
      <c r="A1324" s="1082" t="s">
        <v>411</v>
      </c>
      <c r="B1324" s="1083" t="s">
        <v>2382</v>
      </c>
      <c r="C1324" s="1084">
        <v>100</v>
      </c>
      <c r="D1324" s="1084">
        <v>100</v>
      </c>
      <c r="E1324" s="1087" t="s">
        <v>5055</v>
      </c>
      <c r="F1324" s="1084"/>
      <c r="G1324" s="1084"/>
      <c r="H1324" s="1084"/>
      <c r="I1324" s="1084"/>
      <c r="J1324" s="1084"/>
      <c r="K1324" s="1084"/>
      <c r="L1324" s="1084"/>
      <c r="M1324" s="1084"/>
      <c r="N1324" s="1084"/>
      <c r="O1324" s="1084"/>
      <c r="P1324" s="1084"/>
      <c r="Q1324" s="1084"/>
      <c r="R1324" s="1084"/>
      <c r="S1324" s="1084"/>
      <c r="T1324" s="1084">
        <v>100</v>
      </c>
      <c r="U1324" s="1086">
        <f t="shared" si="57"/>
        <v>100</v>
      </c>
      <c r="V1324" s="1088">
        <f>D1324--F1324-G1324-H1324-I1324-J1324-K1324-L1324-M1324-N1324-O1324-R1324-S1324-T1324</f>
        <v>0</v>
      </c>
    </row>
    <row r="1325" spans="1:22">
      <c r="A1325" s="1082" t="s">
        <v>411</v>
      </c>
      <c r="B1325" s="1083" t="s">
        <v>2383</v>
      </c>
      <c r="C1325" s="1084">
        <v>8.6059999999999999</v>
      </c>
      <c r="D1325" s="1084">
        <v>8.6059999999999999</v>
      </c>
      <c r="E1325" s="1087" t="s">
        <v>5080</v>
      </c>
      <c r="F1325" s="1084"/>
      <c r="G1325" s="1084"/>
      <c r="H1325" s="1084"/>
      <c r="I1325" s="1084"/>
      <c r="J1325" s="1084"/>
      <c r="K1325" s="1084"/>
      <c r="L1325" s="1084"/>
      <c r="M1325" s="1084"/>
      <c r="N1325" s="1084"/>
      <c r="O1325" s="1084"/>
      <c r="P1325" s="1084"/>
      <c r="Q1325" s="1084"/>
      <c r="R1325" s="1084"/>
      <c r="S1325" s="1084"/>
      <c r="T1325" s="1084">
        <v>8.6059999999999999</v>
      </c>
      <c r="U1325" s="1086">
        <f t="shared" si="57"/>
        <v>100</v>
      </c>
      <c r="V1325" s="1088">
        <f>D1325--F1325-G1325-H1325-I1325-J1325-K1325-L1325-M1325-N1325-O1325-R1325-S1325-T1325</f>
        <v>0</v>
      </c>
    </row>
    <row r="1326" spans="1:22">
      <c r="A1326" s="1082" t="s">
        <v>411</v>
      </c>
      <c r="B1326" s="1083" t="s">
        <v>2384</v>
      </c>
      <c r="C1326" s="1084">
        <v>80</v>
      </c>
      <c r="D1326" s="1084">
        <v>80</v>
      </c>
      <c r="E1326" s="1087" t="s">
        <v>5050</v>
      </c>
      <c r="F1326" s="1084"/>
      <c r="G1326" s="1084"/>
      <c r="H1326" s="1084"/>
      <c r="I1326" s="1084"/>
      <c r="J1326" s="1084"/>
      <c r="K1326" s="1084"/>
      <c r="L1326" s="1084"/>
      <c r="M1326" s="1084"/>
      <c r="N1326" s="1084"/>
      <c r="O1326" s="1084"/>
      <c r="P1326" s="1084"/>
      <c r="Q1326" s="1084"/>
      <c r="R1326" s="1084"/>
      <c r="S1326" s="1084"/>
      <c r="T1326" s="1084">
        <v>80</v>
      </c>
      <c r="U1326" s="1086">
        <f t="shared" si="57"/>
        <v>100</v>
      </c>
      <c r="V1326" s="1088">
        <f>D1326--F1326-G1326-H1326-I1326-J1326-K1326-L1326-M1326-N1326-O1326-R1326-S1326-T1326</f>
        <v>0</v>
      </c>
    </row>
    <row r="1327" spans="1:22">
      <c r="A1327" s="1076" t="s">
        <v>2397</v>
      </c>
      <c r="B1327" s="1071" t="s">
        <v>2398</v>
      </c>
      <c r="C1327" s="1072">
        <v>97823.375728999992</v>
      </c>
      <c r="D1327" s="1072">
        <v>81256.341728999992</v>
      </c>
      <c r="E1327" s="1070"/>
      <c r="F1327" s="1072"/>
      <c r="G1327" s="1072"/>
      <c r="H1327" s="1072"/>
      <c r="I1327" s="1072"/>
      <c r="J1327" s="1072"/>
      <c r="K1327" s="1072"/>
      <c r="L1327" s="1072"/>
      <c r="M1327" s="1072"/>
      <c r="N1327" s="1072"/>
      <c r="O1327" s="1072"/>
      <c r="P1327" s="1072"/>
      <c r="Q1327" s="1072"/>
      <c r="R1327" s="1072"/>
      <c r="S1327" s="1072"/>
      <c r="T1327" s="1072"/>
      <c r="U1327" s="1074">
        <f t="shared" si="57"/>
        <v>83.06434032097232</v>
      </c>
      <c r="V1327" s="1088"/>
    </row>
    <row r="1328" spans="1:22">
      <c r="A1328" s="1070" t="s">
        <v>416</v>
      </c>
      <c r="B1328" s="1071" t="s">
        <v>4394</v>
      </c>
      <c r="C1328" s="1072">
        <v>97417.010729000001</v>
      </c>
      <c r="D1328" s="1072">
        <v>80849.976729000002</v>
      </c>
      <c r="E1328" s="1070"/>
      <c r="F1328" s="1072"/>
      <c r="G1328" s="1072"/>
      <c r="H1328" s="1072"/>
      <c r="I1328" s="1072"/>
      <c r="J1328" s="1072"/>
      <c r="K1328" s="1072"/>
      <c r="L1328" s="1072"/>
      <c r="M1328" s="1072"/>
      <c r="N1328" s="1072"/>
      <c r="O1328" s="1072"/>
      <c r="P1328" s="1072"/>
      <c r="Q1328" s="1072"/>
      <c r="R1328" s="1072"/>
      <c r="S1328" s="1072"/>
      <c r="T1328" s="1072"/>
      <c r="U1328" s="1074">
        <f t="shared" si="57"/>
        <v>82.993694965567073</v>
      </c>
      <c r="V1328" s="1088"/>
    </row>
    <row r="1329" spans="1:22">
      <c r="A1329" s="1070" t="s">
        <v>421</v>
      </c>
      <c r="B1329" s="1071" t="s">
        <v>1983</v>
      </c>
      <c r="C1329" s="1072">
        <v>97417.010729000001</v>
      </c>
      <c r="D1329" s="1072">
        <v>80849.976729000002</v>
      </c>
      <c r="E1329" s="1070"/>
      <c r="F1329" s="1072"/>
      <c r="G1329" s="1072"/>
      <c r="H1329" s="1072"/>
      <c r="I1329" s="1072"/>
      <c r="J1329" s="1072"/>
      <c r="K1329" s="1072"/>
      <c r="L1329" s="1072"/>
      <c r="M1329" s="1072"/>
      <c r="N1329" s="1072"/>
      <c r="O1329" s="1072"/>
      <c r="P1329" s="1072"/>
      <c r="Q1329" s="1072"/>
      <c r="R1329" s="1072"/>
      <c r="S1329" s="1072"/>
      <c r="T1329" s="1072"/>
      <c r="U1329" s="1074">
        <f t="shared" si="57"/>
        <v>82.993694965567073</v>
      </c>
      <c r="V1329" s="1088"/>
    </row>
    <row r="1330" spans="1:22">
      <c r="A1330" s="1070"/>
      <c r="B1330" s="1075" t="s">
        <v>1953</v>
      </c>
      <c r="C1330" s="1072">
        <v>97417.010729000001</v>
      </c>
      <c r="D1330" s="1072">
        <v>80849.976729000002</v>
      </c>
      <c r="E1330" s="1070"/>
      <c r="F1330" s="1072"/>
      <c r="G1330" s="1072"/>
      <c r="H1330" s="1072"/>
      <c r="I1330" s="1072"/>
      <c r="J1330" s="1072"/>
      <c r="K1330" s="1072"/>
      <c r="L1330" s="1072"/>
      <c r="M1330" s="1072"/>
      <c r="N1330" s="1072"/>
      <c r="O1330" s="1072"/>
      <c r="P1330" s="1072"/>
      <c r="Q1330" s="1072"/>
      <c r="R1330" s="1072"/>
      <c r="S1330" s="1072"/>
      <c r="T1330" s="1072"/>
      <c r="U1330" s="1074">
        <f t="shared" si="57"/>
        <v>82.993694965567073</v>
      </c>
      <c r="V1330" s="1088"/>
    </row>
    <row r="1331" spans="1:22">
      <c r="A1331" s="1076" t="s">
        <v>491</v>
      </c>
      <c r="B1331" s="1071" t="s">
        <v>492</v>
      </c>
      <c r="C1331" s="1072">
        <v>10852.791729</v>
      </c>
      <c r="D1331" s="1072">
        <v>5852.7917290000005</v>
      </c>
      <c r="E1331" s="1070"/>
      <c r="F1331" s="1072"/>
      <c r="G1331" s="1072"/>
      <c r="H1331" s="1072"/>
      <c r="I1331" s="1072"/>
      <c r="J1331" s="1072"/>
      <c r="K1331" s="1072"/>
      <c r="L1331" s="1072"/>
      <c r="M1331" s="1072"/>
      <c r="N1331" s="1072"/>
      <c r="O1331" s="1072"/>
      <c r="P1331" s="1072"/>
      <c r="Q1331" s="1072"/>
      <c r="R1331" s="1072"/>
      <c r="S1331" s="1072"/>
      <c r="T1331" s="1072"/>
      <c r="U1331" s="1074">
        <f t="shared" si="57"/>
        <v>53.928904885925512</v>
      </c>
      <c r="V1331" s="1088"/>
    </row>
    <row r="1332" spans="1:22" ht="25.5">
      <c r="A1332" s="1070"/>
      <c r="B1332" s="1071" t="s">
        <v>1954</v>
      </c>
      <c r="C1332" s="1072">
        <v>10852.791729</v>
      </c>
      <c r="D1332" s="1072">
        <v>5852.7917290000005</v>
      </c>
      <c r="E1332" s="1070"/>
      <c r="F1332" s="1072"/>
      <c r="G1332" s="1072"/>
      <c r="H1332" s="1072"/>
      <c r="I1332" s="1072"/>
      <c r="J1332" s="1072"/>
      <c r="K1332" s="1072"/>
      <c r="L1332" s="1072"/>
      <c r="M1332" s="1072"/>
      <c r="N1332" s="1072"/>
      <c r="O1332" s="1072"/>
      <c r="P1332" s="1072"/>
      <c r="Q1332" s="1072"/>
      <c r="R1332" s="1072"/>
      <c r="S1332" s="1072"/>
      <c r="T1332" s="1072"/>
      <c r="U1332" s="1074">
        <f t="shared" si="57"/>
        <v>53.928904885925512</v>
      </c>
      <c r="V1332" s="1088"/>
    </row>
    <row r="1333" spans="1:22">
      <c r="A1333" s="1089" t="s">
        <v>1247</v>
      </c>
      <c r="B1333" s="1090" t="s">
        <v>1961</v>
      </c>
      <c r="C1333" s="1079">
        <v>10852.791729</v>
      </c>
      <c r="D1333" s="1079">
        <v>5852.7917290000005</v>
      </c>
      <c r="E1333" s="1080"/>
      <c r="F1333" s="1079"/>
      <c r="G1333" s="1079"/>
      <c r="H1333" s="1079"/>
      <c r="I1333" s="1079"/>
      <c r="J1333" s="1079"/>
      <c r="K1333" s="1079"/>
      <c r="L1333" s="1079"/>
      <c r="M1333" s="1079"/>
      <c r="N1333" s="1079"/>
      <c r="O1333" s="1079"/>
      <c r="P1333" s="1079"/>
      <c r="Q1333" s="1079"/>
      <c r="R1333" s="1079"/>
      <c r="S1333" s="1079"/>
      <c r="T1333" s="1079"/>
      <c r="U1333" s="1081">
        <f t="shared" si="57"/>
        <v>53.928904885925512</v>
      </c>
      <c r="V1333" s="1088"/>
    </row>
    <row r="1334" spans="1:22" ht="25.5">
      <c r="A1334" s="1082" t="s">
        <v>411</v>
      </c>
      <c r="B1334" s="1083" t="s">
        <v>4124</v>
      </c>
      <c r="C1334" s="1084">
        <v>5852.7917290000005</v>
      </c>
      <c r="D1334" s="1084">
        <v>5852.7917290000005</v>
      </c>
      <c r="E1334" s="1087" t="s">
        <v>5081</v>
      </c>
      <c r="F1334" s="1084"/>
      <c r="G1334" s="1084"/>
      <c r="H1334" s="1084"/>
      <c r="I1334" s="1084"/>
      <c r="J1334" s="1084">
        <v>5852.7917290000005</v>
      </c>
      <c r="K1334" s="1084"/>
      <c r="L1334" s="1084"/>
      <c r="M1334" s="1084"/>
      <c r="N1334" s="1084"/>
      <c r="O1334" s="1084"/>
      <c r="P1334" s="1084"/>
      <c r="Q1334" s="1084"/>
      <c r="R1334" s="1084"/>
      <c r="S1334" s="1084"/>
      <c r="T1334" s="1084"/>
      <c r="U1334" s="1086">
        <f t="shared" si="57"/>
        <v>100</v>
      </c>
      <c r="V1334" s="1088">
        <f>D1334--F1334-G1334-H1334-I1334-J1334-K1334-L1334-M1334-N1334-O1334-R1334-S1334-T1334</f>
        <v>0</v>
      </c>
    </row>
    <row r="1335" spans="1:22">
      <c r="A1335" s="1082" t="s">
        <v>411</v>
      </c>
      <c r="B1335" s="1083" t="s">
        <v>4294</v>
      </c>
      <c r="C1335" s="1084">
        <v>5000</v>
      </c>
      <c r="D1335" s="1084">
        <v>0</v>
      </c>
      <c r="E1335" s="1087" t="s">
        <v>5081</v>
      </c>
      <c r="F1335" s="1084"/>
      <c r="G1335" s="1084"/>
      <c r="H1335" s="1084"/>
      <c r="I1335" s="1084"/>
      <c r="J1335" s="1084">
        <v>0</v>
      </c>
      <c r="K1335" s="1084"/>
      <c r="L1335" s="1084"/>
      <c r="M1335" s="1084"/>
      <c r="N1335" s="1084"/>
      <c r="O1335" s="1084"/>
      <c r="P1335" s="1084"/>
      <c r="Q1335" s="1084"/>
      <c r="R1335" s="1084"/>
      <c r="S1335" s="1084"/>
      <c r="T1335" s="1084"/>
      <c r="U1335" s="1086">
        <f t="shared" si="57"/>
        <v>0</v>
      </c>
      <c r="V1335" s="1088">
        <f>D1335-F1335-G1335-H1335-I1335-J1335-K1335-L1335-M1335-N1335-O1335-R1335-S1335-T1335</f>
        <v>0</v>
      </c>
    </row>
    <row r="1336" spans="1:22">
      <c r="A1336" s="1076" t="s">
        <v>1312</v>
      </c>
      <c r="B1336" s="1071" t="s">
        <v>259</v>
      </c>
      <c r="C1336" s="1072">
        <v>86564.218999999997</v>
      </c>
      <c r="D1336" s="1072">
        <v>74997.184999999998</v>
      </c>
      <c r="E1336" s="1070"/>
      <c r="F1336" s="1072"/>
      <c r="G1336" s="1072"/>
      <c r="H1336" s="1072"/>
      <c r="I1336" s="1072"/>
      <c r="J1336" s="1072"/>
      <c r="K1336" s="1072"/>
      <c r="L1336" s="1072"/>
      <c r="M1336" s="1072"/>
      <c r="N1336" s="1072"/>
      <c r="O1336" s="1072"/>
      <c r="P1336" s="1072"/>
      <c r="Q1336" s="1072"/>
      <c r="R1336" s="1072"/>
      <c r="S1336" s="1072"/>
      <c r="T1336" s="1072"/>
      <c r="U1336" s="1074">
        <f t="shared" si="57"/>
        <v>86.637626800514425</v>
      </c>
      <c r="V1336" s="1088"/>
    </row>
    <row r="1337" spans="1:22" ht="25.5">
      <c r="A1337" s="1070"/>
      <c r="B1337" s="1071" t="s">
        <v>1954</v>
      </c>
      <c r="C1337" s="1072">
        <v>67524.218999999997</v>
      </c>
      <c r="D1337" s="1072">
        <v>63938.430999999997</v>
      </c>
      <c r="E1337" s="1070"/>
      <c r="F1337" s="1072"/>
      <c r="G1337" s="1072"/>
      <c r="H1337" s="1072"/>
      <c r="I1337" s="1072"/>
      <c r="J1337" s="1072"/>
      <c r="K1337" s="1072"/>
      <c r="L1337" s="1072"/>
      <c r="M1337" s="1072"/>
      <c r="N1337" s="1072"/>
      <c r="O1337" s="1072"/>
      <c r="P1337" s="1072"/>
      <c r="Q1337" s="1072"/>
      <c r="R1337" s="1072"/>
      <c r="S1337" s="1072"/>
      <c r="T1337" s="1072"/>
      <c r="U1337" s="1074">
        <f t="shared" si="57"/>
        <v>94.689626843370078</v>
      </c>
      <c r="V1337" s="1088"/>
    </row>
    <row r="1338" spans="1:22">
      <c r="A1338" s="1089" t="s">
        <v>570</v>
      </c>
      <c r="B1338" s="1090" t="s">
        <v>1958</v>
      </c>
      <c r="C1338" s="1079">
        <v>21231</v>
      </c>
      <c r="D1338" s="1079">
        <v>19329.909</v>
      </c>
      <c r="E1338" s="1080"/>
      <c r="F1338" s="1079"/>
      <c r="G1338" s="1079"/>
      <c r="H1338" s="1079"/>
      <c r="I1338" s="1079"/>
      <c r="J1338" s="1079"/>
      <c r="K1338" s="1079"/>
      <c r="L1338" s="1079"/>
      <c r="M1338" s="1079"/>
      <c r="N1338" s="1079"/>
      <c r="O1338" s="1079"/>
      <c r="P1338" s="1079"/>
      <c r="Q1338" s="1079"/>
      <c r="R1338" s="1079"/>
      <c r="S1338" s="1079"/>
      <c r="T1338" s="1079"/>
      <c r="U1338" s="1081">
        <f t="shared" si="57"/>
        <v>91.045683199095663</v>
      </c>
      <c r="V1338" s="1088"/>
    </row>
    <row r="1339" spans="1:22">
      <c r="A1339" s="1082" t="s">
        <v>411</v>
      </c>
      <c r="B1339" s="1083" t="s">
        <v>4091</v>
      </c>
      <c r="C1339" s="1084">
        <v>51</v>
      </c>
      <c r="D1339" s="1084">
        <v>49.970999999999997</v>
      </c>
      <c r="E1339" s="1087" t="s">
        <v>5082</v>
      </c>
      <c r="F1339" s="1084">
        <v>49.970999999999997</v>
      </c>
      <c r="G1339" s="1084"/>
      <c r="H1339" s="1084"/>
      <c r="I1339" s="1084"/>
      <c r="J1339" s="1084"/>
      <c r="K1339" s="1084"/>
      <c r="L1339" s="1084"/>
      <c r="M1339" s="1084"/>
      <c r="N1339" s="1084"/>
      <c r="O1339" s="1084"/>
      <c r="P1339" s="1084"/>
      <c r="Q1339" s="1084"/>
      <c r="R1339" s="1084"/>
      <c r="S1339" s="1084"/>
      <c r="T1339" s="1084"/>
      <c r="U1339" s="1086">
        <f t="shared" si="57"/>
        <v>97.982352941176458</v>
      </c>
      <c r="V1339" s="1088">
        <f t="shared" ref="V1339:V1355" si="58">D1339-F1339-G1339-H1339-I1339-J1339-K1339-L1339-M1339-N1339-O1339-R1339-S1339-T1339</f>
        <v>0</v>
      </c>
    </row>
    <row r="1340" spans="1:22">
      <c r="A1340" s="1082" t="s">
        <v>411</v>
      </c>
      <c r="B1340" s="1083" t="s">
        <v>2399</v>
      </c>
      <c r="C1340" s="1084">
        <v>584</v>
      </c>
      <c r="D1340" s="1084">
        <v>584</v>
      </c>
      <c r="E1340" s="1087" t="s">
        <v>5083</v>
      </c>
      <c r="F1340" s="1084">
        <v>584</v>
      </c>
      <c r="G1340" s="1084"/>
      <c r="H1340" s="1084"/>
      <c r="I1340" s="1084"/>
      <c r="J1340" s="1084"/>
      <c r="K1340" s="1084"/>
      <c r="L1340" s="1084"/>
      <c r="M1340" s="1084"/>
      <c r="N1340" s="1084"/>
      <c r="O1340" s="1084"/>
      <c r="P1340" s="1084"/>
      <c r="Q1340" s="1084"/>
      <c r="R1340" s="1084"/>
      <c r="S1340" s="1084"/>
      <c r="T1340" s="1084"/>
      <c r="U1340" s="1086">
        <f t="shared" si="57"/>
        <v>100</v>
      </c>
      <c r="V1340" s="1088">
        <f t="shared" si="58"/>
        <v>0</v>
      </c>
    </row>
    <row r="1341" spans="1:22">
      <c r="A1341" s="1082" t="s">
        <v>411</v>
      </c>
      <c r="B1341" s="1083" t="s">
        <v>3908</v>
      </c>
      <c r="C1341" s="1084">
        <v>1290</v>
      </c>
      <c r="D1341" s="1084">
        <v>1290</v>
      </c>
      <c r="E1341" s="1087" t="s">
        <v>5084</v>
      </c>
      <c r="F1341" s="1084">
        <v>1290</v>
      </c>
      <c r="G1341" s="1084"/>
      <c r="H1341" s="1084"/>
      <c r="I1341" s="1084"/>
      <c r="J1341" s="1084"/>
      <c r="K1341" s="1084"/>
      <c r="L1341" s="1084"/>
      <c r="M1341" s="1084"/>
      <c r="N1341" s="1084"/>
      <c r="O1341" s="1084"/>
      <c r="P1341" s="1084"/>
      <c r="Q1341" s="1084"/>
      <c r="R1341" s="1084"/>
      <c r="S1341" s="1084"/>
      <c r="T1341" s="1084"/>
      <c r="U1341" s="1086">
        <f t="shared" si="57"/>
        <v>100</v>
      </c>
      <c r="V1341" s="1088">
        <f t="shared" si="58"/>
        <v>0</v>
      </c>
    </row>
    <row r="1342" spans="1:22">
      <c r="A1342" s="1082" t="s">
        <v>411</v>
      </c>
      <c r="B1342" s="1083" t="s">
        <v>2400</v>
      </c>
      <c r="C1342" s="1084">
        <v>998</v>
      </c>
      <c r="D1342" s="1084">
        <v>998</v>
      </c>
      <c r="E1342" s="1087" t="s">
        <v>5085</v>
      </c>
      <c r="F1342" s="1084">
        <v>998</v>
      </c>
      <c r="G1342" s="1084"/>
      <c r="H1342" s="1084"/>
      <c r="I1342" s="1084"/>
      <c r="J1342" s="1084"/>
      <c r="K1342" s="1084"/>
      <c r="L1342" s="1084"/>
      <c r="M1342" s="1084"/>
      <c r="N1342" s="1084"/>
      <c r="O1342" s="1084"/>
      <c r="P1342" s="1084"/>
      <c r="Q1342" s="1084"/>
      <c r="R1342" s="1084"/>
      <c r="S1342" s="1084"/>
      <c r="T1342" s="1084"/>
      <c r="U1342" s="1086">
        <f t="shared" si="57"/>
        <v>100</v>
      </c>
      <c r="V1342" s="1088">
        <f t="shared" si="58"/>
        <v>0</v>
      </c>
    </row>
    <row r="1343" spans="1:22" ht="25.5">
      <c r="A1343" s="1082" t="s">
        <v>411</v>
      </c>
      <c r="B1343" s="1083" t="s">
        <v>2402</v>
      </c>
      <c r="C1343" s="1084">
        <v>1048</v>
      </c>
      <c r="D1343" s="1084">
        <v>1048</v>
      </c>
      <c r="E1343" s="1087" t="s">
        <v>5086</v>
      </c>
      <c r="F1343" s="1084">
        <v>1048</v>
      </c>
      <c r="G1343" s="1084"/>
      <c r="H1343" s="1084"/>
      <c r="I1343" s="1084"/>
      <c r="J1343" s="1084"/>
      <c r="K1343" s="1084"/>
      <c r="L1343" s="1084"/>
      <c r="M1343" s="1084"/>
      <c r="N1343" s="1084"/>
      <c r="O1343" s="1084"/>
      <c r="P1343" s="1084"/>
      <c r="Q1343" s="1084"/>
      <c r="R1343" s="1084"/>
      <c r="S1343" s="1084"/>
      <c r="T1343" s="1084"/>
      <c r="U1343" s="1086">
        <f t="shared" si="57"/>
        <v>100</v>
      </c>
      <c r="V1343" s="1088">
        <f t="shared" si="58"/>
        <v>0</v>
      </c>
    </row>
    <row r="1344" spans="1:22">
      <c r="A1344" s="1082" t="s">
        <v>411</v>
      </c>
      <c r="B1344" s="1083" t="s">
        <v>2405</v>
      </c>
      <c r="C1344" s="1084">
        <v>1950</v>
      </c>
      <c r="D1344" s="1084">
        <v>1950</v>
      </c>
      <c r="E1344" s="1087" t="s">
        <v>5087</v>
      </c>
      <c r="F1344" s="1084">
        <v>1950</v>
      </c>
      <c r="G1344" s="1084"/>
      <c r="H1344" s="1084"/>
      <c r="I1344" s="1084"/>
      <c r="J1344" s="1084"/>
      <c r="K1344" s="1084"/>
      <c r="L1344" s="1084"/>
      <c r="M1344" s="1084"/>
      <c r="N1344" s="1084"/>
      <c r="O1344" s="1084"/>
      <c r="P1344" s="1084"/>
      <c r="Q1344" s="1084"/>
      <c r="R1344" s="1084"/>
      <c r="S1344" s="1084"/>
      <c r="T1344" s="1084"/>
      <c r="U1344" s="1086">
        <f t="shared" si="57"/>
        <v>100</v>
      </c>
      <c r="V1344" s="1088">
        <f t="shared" si="58"/>
        <v>0</v>
      </c>
    </row>
    <row r="1345" spans="1:22">
      <c r="A1345" s="1082" t="s">
        <v>411</v>
      </c>
      <c r="B1345" s="1083" t="s">
        <v>4175</v>
      </c>
      <c r="C1345" s="1084">
        <v>2432</v>
      </c>
      <c r="D1345" s="1084">
        <v>2431.9380000000001</v>
      </c>
      <c r="E1345" s="1087" t="s">
        <v>5088</v>
      </c>
      <c r="F1345" s="1084">
        <v>2431.9380000000001</v>
      </c>
      <c r="G1345" s="1084"/>
      <c r="H1345" s="1084"/>
      <c r="I1345" s="1084"/>
      <c r="J1345" s="1084"/>
      <c r="K1345" s="1084"/>
      <c r="L1345" s="1084"/>
      <c r="M1345" s="1084"/>
      <c r="N1345" s="1084"/>
      <c r="O1345" s="1084"/>
      <c r="P1345" s="1084"/>
      <c r="Q1345" s="1084"/>
      <c r="R1345" s="1084"/>
      <c r="S1345" s="1084"/>
      <c r="T1345" s="1084"/>
      <c r="U1345" s="1086">
        <f t="shared" si="57"/>
        <v>99.997450657894731</v>
      </c>
      <c r="V1345" s="1088">
        <f t="shared" si="58"/>
        <v>0</v>
      </c>
    </row>
    <row r="1346" spans="1:22">
      <c r="A1346" s="1082" t="s">
        <v>411</v>
      </c>
      <c r="B1346" s="1083" t="s">
        <v>2406</v>
      </c>
      <c r="C1346" s="1084">
        <v>1122</v>
      </c>
      <c r="D1346" s="1084">
        <v>1122</v>
      </c>
      <c r="E1346" s="1087" t="s">
        <v>5089</v>
      </c>
      <c r="F1346" s="1084">
        <v>1122</v>
      </c>
      <c r="G1346" s="1084"/>
      <c r="H1346" s="1084"/>
      <c r="I1346" s="1084"/>
      <c r="J1346" s="1084"/>
      <c r="K1346" s="1084"/>
      <c r="L1346" s="1084"/>
      <c r="M1346" s="1084"/>
      <c r="N1346" s="1084"/>
      <c r="O1346" s="1084"/>
      <c r="P1346" s="1084"/>
      <c r="Q1346" s="1084"/>
      <c r="R1346" s="1084"/>
      <c r="S1346" s="1084"/>
      <c r="T1346" s="1084"/>
      <c r="U1346" s="1086">
        <f t="shared" si="57"/>
        <v>100</v>
      </c>
      <c r="V1346" s="1088">
        <f t="shared" si="58"/>
        <v>0</v>
      </c>
    </row>
    <row r="1347" spans="1:22">
      <c r="A1347" s="1082" t="s">
        <v>411</v>
      </c>
      <c r="B1347" s="1083" t="s">
        <v>2408</v>
      </c>
      <c r="C1347" s="1084">
        <v>2800</v>
      </c>
      <c r="D1347" s="1084">
        <v>2800</v>
      </c>
      <c r="E1347" s="1087" t="s">
        <v>5090</v>
      </c>
      <c r="F1347" s="1084">
        <v>2800</v>
      </c>
      <c r="G1347" s="1084"/>
      <c r="H1347" s="1084"/>
      <c r="I1347" s="1084"/>
      <c r="J1347" s="1084"/>
      <c r="K1347" s="1084"/>
      <c r="L1347" s="1084"/>
      <c r="M1347" s="1084"/>
      <c r="N1347" s="1084"/>
      <c r="O1347" s="1084"/>
      <c r="P1347" s="1084"/>
      <c r="Q1347" s="1084"/>
      <c r="R1347" s="1084"/>
      <c r="S1347" s="1084"/>
      <c r="T1347" s="1084"/>
      <c r="U1347" s="1086">
        <f t="shared" si="57"/>
        <v>100</v>
      </c>
      <c r="V1347" s="1088">
        <f t="shared" si="58"/>
        <v>0</v>
      </c>
    </row>
    <row r="1348" spans="1:22">
      <c r="A1348" s="1082" t="s">
        <v>411</v>
      </c>
      <c r="B1348" s="1083" t="s">
        <v>2409</v>
      </c>
      <c r="C1348" s="1084">
        <v>798</v>
      </c>
      <c r="D1348" s="1084">
        <v>798</v>
      </c>
      <c r="E1348" s="1087" t="s">
        <v>5091</v>
      </c>
      <c r="F1348" s="1084">
        <v>798</v>
      </c>
      <c r="G1348" s="1084"/>
      <c r="H1348" s="1084"/>
      <c r="I1348" s="1084"/>
      <c r="J1348" s="1084"/>
      <c r="K1348" s="1084"/>
      <c r="L1348" s="1084"/>
      <c r="M1348" s="1084"/>
      <c r="N1348" s="1084"/>
      <c r="O1348" s="1084"/>
      <c r="P1348" s="1084"/>
      <c r="Q1348" s="1084"/>
      <c r="R1348" s="1084"/>
      <c r="S1348" s="1084"/>
      <c r="T1348" s="1084"/>
      <c r="U1348" s="1086">
        <f t="shared" si="57"/>
        <v>100</v>
      </c>
      <c r="V1348" s="1088">
        <f t="shared" si="58"/>
        <v>0</v>
      </c>
    </row>
    <row r="1349" spans="1:22">
      <c r="A1349" s="1082" t="s">
        <v>411</v>
      </c>
      <c r="B1349" s="1083" t="s">
        <v>3977</v>
      </c>
      <c r="C1349" s="1084">
        <v>2108</v>
      </c>
      <c r="D1349" s="1084">
        <v>2108</v>
      </c>
      <c r="E1349" s="1087" t="s">
        <v>5092</v>
      </c>
      <c r="F1349" s="1084">
        <v>2108</v>
      </c>
      <c r="G1349" s="1084"/>
      <c r="H1349" s="1084"/>
      <c r="I1349" s="1084"/>
      <c r="J1349" s="1084"/>
      <c r="K1349" s="1084"/>
      <c r="L1349" s="1084"/>
      <c r="M1349" s="1084"/>
      <c r="N1349" s="1084"/>
      <c r="O1349" s="1084"/>
      <c r="P1349" s="1084"/>
      <c r="Q1349" s="1084"/>
      <c r="R1349" s="1084"/>
      <c r="S1349" s="1084"/>
      <c r="T1349" s="1084"/>
      <c r="U1349" s="1086">
        <f t="shared" si="57"/>
        <v>100</v>
      </c>
      <c r="V1349" s="1088">
        <f t="shared" si="58"/>
        <v>0</v>
      </c>
    </row>
    <row r="1350" spans="1:22">
      <c r="A1350" s="1082" t="s">
        <v>411</v>
      </c>
      <c r="B1350" s="1083" t="s">
        <v>4186</v>
      </c>
      <c r="C1350" s="1084">
        <v>1300</v>
      </c>
      <c r="D1350" s="1084">
        <v>1300</v>
      </c>
      <c r="E1350" s="1087" t="s">
        <v>5093</v>
      </c>
      <c r="F1350" s="1084">
        <v>1300</v>
      </c>
      <c r="G1350" s="1084"/>
      <c r="H1350" s="1084"/>
      <c r="I1350" s="1084"/>
      <c r="J1350" s="1084"/>
      <c r="K1350" s="1084"/>
      <c r="L1350" s="1084"/>
      <c r="M1350" s="1084"/>
      <c r="N1350" s="1084"/>
      <c r="O1350" s="1084"/>
      <c r="P1350" s="1084"/>
      <c r="Q1350" s="1084"/>
      <c r="R1350" s="1084"/>
      <c r="S1350" s="1084"/>
      <c r="T1350" s="1084"/>
      <c r="U1350" s="1086">
        <f t="shared" si="57"/>
        <v>100</v>
      </c>
      <c r="V1350" s="1088">
        <f t="shared" si="58"/>
        <v>0</v>
      </c>
    </row>
    <row r="1351" spans="1:22" ht="25.5">
      <c r="A1351" s="1082" t="s">
        <v>411</v>
      </c>
      <c r="B1351" s="1083" t="s">
        <v>4226</v>
      </c>
      <c r="C1351" s="1084">
        <v>800</v>
      </c>
      <c r="D1351" s="1084">
        <v>800</v>
      </c>
      <c r="E1351" s="1087" t="s">
        <v>5094</v>
      </c>
      <c r="F1351" s="1084">
        <v>800</v>
      </c>
      <c r="G1351" s="1084"/>
      <c r="H1351" s="1084"/>
      <c r="I1351" s="1084"/>
      <c r="J1351" s="1084"/>
      <c r="K1351" s="1084"/>
      <c r="L1351" s="1084"/>
      <c r="M1351" s="1084"/>
      <c r="N1351" s="1084"/>
      <c r="O1351" s="1084"/>
      <c r="P1351" s="1084"/>
      <c r="Q1351" s="1084"/>
      <c r="R1351" s="1084"/>
      <c r="S1351" s="1084"/>
      <c r="T1351" s="1084"/>
      <c r="U1351" s="1086">
        <f t="shared" si="57"/>
        <v>100</v>
      </c>
      <c r="V1351" s="1088">
        <f t="shared" si="58"/>
        <v>0</v>
      </c>
    </row>
    <row r="1352" spans="1:22">
      <c r="A1352" s="1082" t="s">
        <v>411</v>
      </c>
      <c r="B1352" s="1083" t="s">
        <v>4198</v>
      </c>
      <c r="C1352" s="1084">
        <v>800</v>
      </c>
      <c r="D1352" s="1084">
        <v>800</v>
      </c>
      <c r="E1352" s="1087" t="s">
        <v>5095</v>
      </c>
      <c r="F1352" s="1084">
        <v>800</v>
      </c>
      <c r="G1352" s="1084"/>
      <c r="H1352" s="1084"/>
      <c r="I1352" s="1084"/>
      <c r="J1352" s="1084"/>
      <c r="K1352" s="1084"/>
      <c r="L1352" s="1084"/>
      <c r="M1352" s="1084"/>
      <c r="N1352" s="1084"/>
      <c r="O1352" s="1084"/>
      <c r="P1352" s="1084"/>
      <c r="Q1352" s="1084"/>
      <c r="R1352" s="1084"/>
      <c r="S1352" s="1084"/>
      <c r="T1352" s="1084"/>
      <c r="U1352" s="1086">
        <f t="shared" si="57"/>
        <v>100</v>
      </c>
      <c r="V1352" s="1088">
        <f t="shared" si="58"/>
        <v>0</v>
      </c>
    </row>
    <row r="1353" spans="1:22" ht="25.5">
      <c r="A1353" s="1082" t="s">
        <v>411</v>
      </c>
      <c r="B1353" s="1083" t="s">
        <v>4206</v>
      </c>
      <c r="C1353" s="1084">
        <v>1000</v>
      </c>
      <c r="D1353" s="1084">
        <v>1000</v>
      </c>
      <c r="E1353" s="1087" t="s">
        <v>5096</v>
      </c>
      <c r="F1353" s="1084">
        <v>1000</v>
      </c>
      <c r="G1353" s="1084"/>
      <c r="H1353" s="1084"/>
      <c r="I1353" s="1084"/>
      <c r="J1353" s="1084"/>
      <c r="K1353" s="1084"/>
      <c r="L1353" s="1084"/>
      <c r="M1353" s="1084"/>
      <c r="N1353" s="1084"/>
      <c r="O1353" s="1084"/>
      <c r="P1353" s="1084"/>
      <c r="Q1353" s="1084"/>
      <c r="R1353" s="1084"/>
      <c r="S1353" s="1084"/>
      <c r="T1353" s="1084"/>
      <c r="U1353" s="1086">
        <f t="shared" si="57"/>
        <v>100</v>
      </c>
      <c r="V1353" s="1088">
        <f t="shared" si="58"/>
        <v>0</v>
      </c>
    </row>
    <row r="1354" spans="1:22">
      <c r="A1354" s="1082" t="s">
        <v>411</v>
      </c>
      <c r="B1354" s="1083" t="s">
        <v>4168</v>
      </c>
      <c r="C1354" s="1084">
        <v>800</v>
      </c>
      <c r="D1354" s="1084">
        <v>100</v>
      </c>
      <c r="E1354" s="1087" t="s">
        <v>5097</v>
      </c>
      <c r="F1354" s="1084">
        <v>100</v>
      </c>
      <c r="G1354" s="1084"/>
      <c r="H1354" s="1084"/>
      <c r="I1354" s="1084"/>
      <c r="J1354" s="1084"/>
      <c r="K1354" s="1084"/>
      <c r="L1354" s="1084"/>
      <c r="M1354" s="1084"/>
      <c r="N1354" s="1084"/>
      <c r="O1354" s="1084"/>
      <c r="P1354" s="1084"/>
      <c r="Q1354" s="1084"/>
      <c r="R1354" s="1084"/>
      <c r="S1354" s="1084"/>
      <c r="T1354" s="1084"/>
      <c r="U1354" s="1086">
        <f t="shared" ref="U1354:U1417" si="59">D1354/C1354*100</f>
        <v>12.5</v>
      </c>
      <c r="V1354" s="1088">
        <f t="shared" si="58"/>
        <v>0</v>
      </c>
    </row>
    <row r="1355" spans="1:22">
      <c r="A1355" s="1082" t="s">
        <v>411</v>
      </c>
      <c r="B1355" s="1083" t="s">
        <v>4218</v>
      </c>
      <c r="C1355" s="1084">
        <v>1350</v>
      </c>
      <c r="D1355" s="1084">
        <v>150</v>
      </c>
      <c r="E1355" s="1087" t="s">
        <v>5098</v>
      </c>
      <c r="F1355" s="1084">
        <v>150</v>
      </c>
      <c r="G1355" s="1084"/>
      <c r="H1355" s="1084"/>
      <c r="I1355" s="1084"/>
      <c r="J1355" s="1084"/>
      <c r="K1355" s="1084"/>
      <c r="L1355" s="1084"/>
      <c r="M1355" s="1084"/>
      <c r="N1355" s="1084"/>
      <c r="O1355" s="1084"/>
      <c r="P1355" s="1084"/>
      <c r="Q1355" s="1084"/>
      <c r="R1355" s="1084"/>
      <c r="S1355" s="1084"/>
      <c r="T1355" s="1084"/>
      <c r="U1355" s="1086">
        <f t="shared" si="59"/>
        <v>11.111111111111111</v>
      </c>
      <c r="V1355" s="1088">
        <f t="shared" si="58"/>
        <v>0</v>
      </c>
    </row>
    <row r="1356" spans="1:22">
      <c r="A1356" s="1089" t="s">
        <v>276</v>
      </c>
      <c r="B1356" s="1090" t="s">
        <v>1966</v>
      </c>
      <c r="C1356" s="1079">
        <v>46293.218999999997</v>
      </c>
      <c r="D1356" s="1079">
        <v>44608.521999999997</v>
      </c>
      <c r="E1356" s="1080"/>
      <c r="F1356" s="1079"/>
      <c r="G1356" s="1079"/>
      <c r="H1356" s="1079"/>
      <c r="I1356" s="1079"/>
      <c r="J1356" s="1079"/>
      <c r="K1356" s="1079"/>
      <c r="L1356" s="1079"/>
      <c r="M1356" s="1079"/>
      <c r="N1356" s="1079"/>
      <c r="O1356" s="1079"/>
      <c r="P1356" s="1079"/>
      <c r="Q1356" s="1079"/>
      <c r="R1356" s="1079"/>
      <c r="S1356" s="1079"/>
      <c r="T1356" s="1079"/>
      <c r="U1356" s="1081">
        <f t="shared" si="59"/>
        <v>96.360812584668182</v>
      </c>
      <c r="V1356" s="1088"/>
    </row>
    <row r="1357" spans="1:22">
      <c r="A1357" s="1082" t="s">
        <v>411</v>
      </c>
      <c r="B1357" s="1083" t="s">
        <v>4011</v>
      </c>
      <c r="C1357" s="1084">
        <v>96.724999999999994</v>
      </c>
      <c r="D1357" s="1084">
        <v>96.724999999999994</v>
      </c>
      <c r="E1357" s="1087" t="s">
        <v>5099</v>
      </c>
      <c r="F1357" s="1084"/>
      <c r="G1357" s="1084"/>
      <c r="H1357" s="1084"/>
      <c r="I1357" s="1084"/>
      <c r="J1357" s="1084"/>
      <c r="K1357" s="1084"/>
      <c r="L1357" s="1084"/>
      <c r="M1357" s="1084"/>
      <c r="N1357" s="1084"/>
      <c r="O1357" s="1084">
        <v>96.724999999999994</v>
      </c>
      <c r="P1357" s="1084"/>
      <c r="Q1357" s="1084">
        <v>96.724999999999994</v>
      </c>
      <c r="R1357" s="1084"/>
      <c r="S1357" s="1084"/>
      <c r="T1357" s="1084"/>
      <c r="U1357" s="1086">
        <f t="shared" si="59"/>
        <v>100</v>
      </c>
      <c r="V1357" s="1088">
        <f t="shared" ref="V1357:V1384" si="60">D1357--F1357-G1357-H1357-I1357-J1357-K1357-L1357-M1357-N1357-O1357-R1357-S1357-T1357</f>
        <v>0</v>
      </c>
    </row>
    <row r="1358" spans="1:22">
      <c r="A1358" s="1082" t="s">
        <v>411</v>
      </c>
      <c r="B1358" s="1083" t="s">
        <v>4115</v>
      </c>
      <c r="C1358" s="1084">
        <v>310</v>
      </c>
      <c r="D1358" s="1084">
        <v>309.38299999999998</v>
      </c>
      <c r="E1358" s="1087" t="s">
        <v>5100</v>
      </c>
      <c r="F1358" s="1084"/>
      <c r="G1358" s="1084"/>
      <c r="H1358" s="1084"/>
      <c r="I1358" s="1084"/>
      <c r="J1358" s="1084"/>
      <c r="K1358" s="1084"/>
      <c r="L1358" s="1084"/>
      <c r="M1358" s="1084"/>
      <c r="N1358" s="1084"/>
      <c r="O1358" s="1084">
        <v>309.38299999999998</v>
      </c>
      <c r="P1358" s="1084">
        <v>309.38299999999998</v>
      </c>
      <c r="Q1358" s="1084"/>
      <c r="R1358" s="1084"/>
      <c r="S1358" s="1084"/>
      <c r="T1358" s="1084"/>
      <c r="U1358" s="1086">
        <f t="shared" si="59"/>
        <v>99.80096774193548</v>
      </c>
      <c r="V1358" s="1088">
        <f t="shared" si="60"/>
        <v>0</v>
      </c>
    </row>
    <row r="1359" spans="1:22">
      <c r="A1359" s="1082" t="s">
        <v>411</v>
      </c>
      <c r="B1359" s="1083" t="s">
        <v>4012</v>
      </c>
      <c r="C1359" s="1084">
        <v>75.551000000000002</v>
      </c>
      <c r="D1359" s="1084">
        <v>75.551000000000002</v>
      </c>
      <c r="E1359" s="1087" t="s">
        <v>5101</v>
      </c>
      <c r="F1359" s="1084"/>
      <c r="G1359" s="1084"/>
      <c r="H1359" s="1084"/>
      <c r="I1359" s="1084"/>
      <c r="J1359" s="1084"/>
      <c r="K1359" s="1084"/>
      <c r="L1359" s="1084"/>
      <c r="M1359" s="1084"/>
      <c r="N1359" s="1084"/>
      <c r="O1359" s="1084">
        <v>75.551000000000002</v>
      </c>
      <c r="P1359" s="1084">
        <v>75.551000000000002</v>
      </c>
      <c r="Q1359" s="1084"/>
      <c r="R1359" s="1084"/>
      <c r="S1359" s="1084"/>
      <c r="T1359" s="1084"/>
      <c r="U1359" s="1086">
        <f t="shared" si="59"/>
        <v>100</v>
      </c>
      <c r="V1359" s="1088">
        <f t="shared" si="60"/>
        <v>0</v>
      </c>
    </row>
    <row r="1360" spans="1:22" ht="25.5">
      <c r="A1360" s="1082" t="s">
        <v>411</v>
      </c>
      <c r="B1360" s="1083" t="s">
        <v>4259</v>
      </c>
      <c r="C1360" s="1084">
        <v>700</v>
      </c>
      <c r="D1360" s="1084">
        <v>700</v>
      </c>
      <c r="E1360" s="1087" t="s">
        <v>5102</v>
      </c>
      <c r="F1360" s="1084"/>
      <c r="G1360" s="1084"/>
      <c r="H1360" s="1084"/>
      <c r="I1360" s="1084"/>
      <c r="J1360" s="1084"/>
      <c r="K1360" s="1084"/>
      <c r="L1360" s="1084"/>
      <c r="M1360" s="1084"/>
      <c r="N1360" s="1084"/>
      <c r="O1360" s="1084">
        <v>700</v>
      </c>
      <c r="P1360" s="1084"/>
      <c r="Q1360" s="1084">
        <v>700</v>
      </c>
      <c r="R1360" s="1084"/>
      <c r="S1360" s="1084"/>
      <c r="T1360" s="1084"/>
      <c r="U1360" s="1086">
        <f t="shared" si="59"/>
        <v>100</v>
      </c>
      <c r="V1360" s="1088">
        <f t="shared" si="60"/>
        <v>0</v>
      </c>
    </row>
    <row r="1361" spans="1:22" ht="25.5">
      <c r="A1361" s="1082" t="s">
        <v>411</v>
      </c>
      <c r="B1361" s="1083" t="s">
        <v>4081</v>
      </c>
      <c r="C1361" s="1084">
        <v>26</v>
      </c>
      <c r="D1361" s="1084">
        <v>26</v>
      </c>
      <c r="E1361" s="1087" t="s">
        <v>5103</v>
      </c>
      <c r="F1361" s="1084"/>
      <c r="G1361" s="1084"/>
      <c r="H1361" s="1084"/>
      <c r="I1361" s="1084"/>
      <c r="J1361" s="1084"/>
      <c r="K1361" s="1084"/>
      <c r="L1361" s="1084"/>
      <c r="M1361" s="1084"/>
      <c r="N1361" s="1084"/>
      <c r="O1361" s="1084">
        <v>26</v>
      </c>
      <c r="P1361" s="1084">
        <v>26</v>
      </c>
      <c r="Q1361" s="1084"/>
      <c r="R1361" s="1084"/>
      <c r="S1361" s="1084"/>
      <c r="T1361" s="1084"/>
      <c r="U1361" s="1086">
        <f t="shared" si="59"/>
        <v>100</v>
      </c>
      <c r="V1361" s="1088">
        <f t="shared" si="60"/>
        <v>0</v>
      </c>
    </row>
    <row r="1362" spans="1:22">
      <c r="A1362" s="1082" t="s">
        <v>411</v>
      </c>
      <c r="B1362" s="1083" t="s">
        <v>2419</v>
      </c>
      <c r="C1362" s="1084">
        <v>6688</v>
      </c>
      <c r="D1362" s="1084">
        <v>6688</v>
      </c>
      <c r="E1362" s="1087" t="s">
        <v>5104</v>
      </c>
      <c r="F1362" s="1084"/>
      <c r="G1362" s="1084"/>
      <c r="H1362" s="1084"/>
      <c r="I1362" s="1084"/>
      <c r="J1362" s="1084"/>
      <c r="K1362" s="1084"/>
      <c r="L1362" s="1084"/>
      <c r="M1362" s="1084"/>
      <c r="N1362" s="1084"/>
      <c r="O1362" s="1084">
        <v>6688</v>
      </c>
      <c r="P1362" s="1084"/>
      <c r="Q1362" s="1084">
        <v>6688</v>
      </c>
      <c r="R1362" s="1084"/>
      <c r="S1362" s="1084"/>
      <c r="T1362" s="1084"/>
      <c r="U1362" s="1086">
        <f t="shared" si="59"/>
        <v>100</v>
      </c>
      <c r="V1362" s="1088">
        <f t="shared" si="60"/>
        <v>0</v>
      </c>
    </row>
    <row r="1363" spans="1:22">
      <c r="A1363" s="1082" t="s">
        <v>411</v>
      </c>
      <c r="B1363" s="1083" t="s">
        <v>2411</v>
      </c>
      <c r="C1363" s="1084">
        <v>1985</v>
      </c>
      <c r="D1363" s="1084">
        <v>1985</v>
      </c>
      <c r="E1363" s="1087" t="s">
        <v>5105</v>
      </c>
      <c r="F1363" s="1084"/>
      <c r="G1363" s="1084"/>
      <c r="H1363" s="1084"/>
      <c r="I1363" s="1084"/>
      <c r="J1363" s="1084"/>
      <c r="K1363" s="1084"/>
      <c r="L1363" s="1084"/>
      <c r="M1363" s="1084"/>
      <c r="N1363" s="1084"/>
      <c r="O1363" s="1084">
        <v>1985</v>
      </c>
      <c r="P1363" s="1084">
        <v>1985</v>
      </c>
      <c r="Q1363" s="1084"/>
      <c r="R1363" s="1084"/>
      <c r="S1363" s="1084"/>
      <c r="T1363" s="1084"/>
      <c r="U1363" s="1086">
        <f t="shared" si="59"/>
        <v>100</v>
      </c>
      <c r="V1363" s="1088">
        <f t="shared" si="60"/>
        <v>0</v>
      </c>
    </row>
    <row r="1364" spans="1:22">
      <c r="A1364" s="1082" t="s">
        <v>411</v>
      </c>
      <c r="B1364" s="1083" t="s">
        <v>2412</v>
      </c>
      <c r="C1364" s="1084">
        <v>483</v>
      </c>
      <c r="D1364" s="1084">
        <v>468.49299999999999</v>
      </c>
      <c r="E1364" s="1087" t="s">
        <v>5106</v>
      </c>
      <c r="F1364" s="1084"/>
      <c r="G1364" s="1084"/>
      <c r="H1364" s="1084"/>
      <c r="I1364" s="1084"/>
      <c r="J1364" s="1084"/>
      <c r="K1364" s="1084"/>
      <c r="L1364" s="1084"/>
      <c r="M1364" s="1084"/>
      <c r="N1364" s="1084"/>
      <c r="O1364" s="1084">
        <v>468.49299999999999</v>
      </c>
      <c r="P1364" s="1084">
        <v>468.49299999999999</v>
      </c>
      <c r="Q1364" s="1084"/>
      <c r="R1364" s="1084"/>
      <c r="S1364" s="1084"/>
      <c r="T1364" s="1084"/>
      <c r="U1364" s="1086">
        <f t="shared" si="59"/>
        <v>96.99648033126293</v>
      </c>
      <c r="V1364" s="1088">
        <f t="shared" si="60"/>
        <v>0</v>
      </c>
    </row>
    <row r="1365" spans="1:22">
      <c r="A1365" s="1082" t="s">
        <v>411</v>
      </c>
      <c r="B1365" s="1083" t="s">
        <v>4106</v>
      </c>
      <c r="C1365" s="1084">
        <v>146</v>
      </c>
      <c r="D1365" s="1084">
        <v>94.286000000000001</v>
      </c>
      <c r="E1365" s="1087" t="s">
        <v>5107</v>
      </c>
      <c r="F1365" s="1084"/>
      <c r="G1365" s="1084"/>
      <c r="H1365" s="1084"/>
      <c r="I1365" s="1084"/>
      <c r="J1365" s="1084"/>
      <c r="K1365" s="1084"/>
      <c r="L1365" s="1084"/>
      <c r="M1365" s="1084"/>
      <c r="N1365" s="1084"/>
      <c r="O1365" s="1084">
        <v>94.286000000000001</v>
      </c>
      <c r="P1365" s="1084"/>
      <c r="Q1365" s="1084">
        <v>94.286000000000001</v>
      </c>
      <c r="R1365" s="1084"/>
      <c r="S1365" s="1084"/>
      <c r="T1365" s="1084"/>
      <c r="U1365" s="1086">
        <f t="shared" si="59"/>
        <v>64.579452054794515</v>
      </c>
      <c r="V1365" s="1088">
        <f t="shared" si="60"/>
        <v>0</v>
      </c>
    </row>
    <row r="1366" spans="1:22" ht="25.5">
      <c r="A1366" s="1082" t="s">
        <v>411</v>
      </c>
      <c r="B1366" s="1083" t="s">
        <v>4058</v>
      </c>
      <c r="C1366" s="1084">
        <v>3685</v>
      </c>
      <c r="D1366" s="1084">
        <v>3580</v>
      </c>
      <c r="E1366" s="1087" t="s">
        <v>5108</v>
      </c>
      <c r="F1366" s="1084"/>
      <c r="G1366" s="1084"/>
      <c r="H1366" s="1084"/>
      <c r="I1366" s="1084"/>
      <c r="J1366" s="1084"/>
      <c r="K1366" s="1084"/>
      <c r="L1366" s="1084"/>
      <c r="M1366" s="1084"/>
      <c r="N1366" s="1084"/>
      <c r="O1366" s="1084">
        <v>3580</v>
      </c>
      <c r="P1366" s="1084">
        <v>3580</v>
      </c>
      <c r="Q1366" s="1084"/>
      <c r="R1366" s="1084"/>
      <c r="S1366" s="1084"/>
      <c r="T1366" s="1084"/>
      <c r="U1366" s="1086">
        <f t="shared" si="59"/>
        <v>97.150610583446408</v>
      </c>
      <c r="V1366" s="1088">
        <f t="shared" si="60"/>
        <v>0</v>
      </c>
    </row>
    <row r="1367" spans="1:22">
      <c r="A1367" s="1082" t="s">
        <v>411</v>
      </c>
      <c r="B1367" s="1083" t="s">
        <v>2401</v>
      </c>
      <c r="C1367" s="1084">
        <v>789</v>
      </c>
      <c r="D1367" s="1084">
        <v>789</v>
      </c>
      <c r="E1367" s="1087" t="s">
        <v>5109</v>
      </c>
      <c r="F1367" s="1084"/>
      <c r="G1367" s="1084"/>
      <c r="H1367" s="1084"/>
      <c r="I1367" s="1084"/>
      <c r="J1367" s="1084"/>
      <c r="K1367" s="1084"/>
      <c r="L1367" s="1084"/>
      <c r="M1367" s="1084"/>
      <c r="N1367" s="1084"/>
      <c r="O1367" s="1084">
        <v>789</v>
      </c>
      <c r="P1367" s="1084"/>
      <c r="Q1367" s="1084">
        <v>789</v>
      </c>
      <c r="R1367" s="1084"/>
      <c r="S1367" s="1084"/>
      <c r="T1367" s="1084"/>
      <c r="U1367" s="1086">
        <f t="shared" si="59"/>
        <v>100</v>
      </c>
      <c r="V1367" s="1088">
        <f t="shared" si="60"/>
        <v>0</v>
      </c>
    </row>
    <row r="1368" spans="1:22" ht="25.5">
      <c r="A1368" s="1082" t="s">
        <v>411</v>
      </c>
      <c r="B1368" s="1083" t="s">
        <v>2417</v>
      </c>
      <c r="C1368" s="1084">
        <v>8000</v>
      </c>
      <c r="D1368" s="1084">
        <v>8000</v>
      </c>
      <c r="E1368" s="1087" t="s">
        <v>5110</v>
      </c>
      <c r="F1368" s="1084"/>
      <c r="G1368" s="1084"/>
      <c r="H1368" s="1084"/>
      <c r="I1368" s="1084"/>
      <c r="J1368" s="1084"/>
      <c r="K1368" s="1084"/>
      <c r="L1368" s="1084"/>
      <c r="M1368" s="1084"/>
      <c r="N1368" s="1084"/>
      <c r="O1368" s="1084">
        <v>8000</v>
      </c>
      <c r="P1368" s="1084"/>
      <c r="Q1368" s="1084">
        <v>8000</v>
      </c>
      <c r="R1368" s="1084"/>
      <c r="S1368" s="1084"/>
      <c r="T1368" s="1084"/>
      <c r="U1368" s="1086">
        <f t="shared" si="59"/>
        <v>100</v>
      </c>
      <c r="V1368" s="1088">
        <f t="shared" si="60"/>
        <v>0</v>
      </c>
    </row>
    <row r="1369" spans="1:22">
      <c r="A1369" s="1082" t="s">
        <v>411</v>
      </c>
      <c r="B1369" s="1083" t="s">
        <v>2413</v>
      </c>
      <c r="C1369" s="1084">
        <v>1357</v>
      </c>
      <c r="D1369" s="1084">
        <v>1357</v>
      </c>
      <c r="E1369" s="1087" t="s">
        <v>5111</v>
      </c>
      <c r="F1369" s="1084"/>
      <c r="G1369" s="1084"/>
      <c r="H1369" s="1084"/>
      <c r="I1369" s="1084"/>
      <c r="J1369" s="1084"/>
      <c r="K1369" s="1084"/>
      <c r="L1369" s="1084"/>
      <c r="M1369" s="1084"/>
      <c r="N1369" s="1084"/>
      <c r="O1369" s="1084">
        <v>1357</v>
      </c>
      <c r="P1369" s="1084"/>
      <c r="Q1369" s="1084">
        <v>1357</v>
      </c>
      <c r="R1369" s="1084"/>
      <c r="S1369" s="1084"/>
      <c r="T1369" s="1084"/>
      <c r="U1369" s="1086">
        <f t="shared" si="59"/>
        <v>100</v>
      </c>
      <c r="V1369" s="1088">
        <f t="shared" si="60"/>
        <v>0</v>
      </c>
    </row>
    <row r="1370" spans="1:22" ht="25.5">
      <c r="A1370" s="1082" t="s">
        <v>411</v>
      </c>
      <c r="B1370" s="1083" t="s">
        <v>2414</v>
      </c>
      <c r="C1370" s="1084">
        <v>900</v>
      </c>
      <c r="D1370" s="1084">
        <v>630.41</v>
      </c>
      <c r="E1370" s="1087" t="s">
        <v>5112</v>
      </c>
      <c r="F1370" s="1084"/>
      <c r="G1370" s="1084"/>
      <c r="H1370" s="1084"/>
      <c r="I1370" s="1084"/>
      <c r="J1370" s="1084"/>
      <c r="K1370" s="1084"/>
      <c r="L1370" s="1084"/>
      <c r="M1370" s="1084"/>
      <c r="N1370" s="1084"/>
      <c r="O1370" s="1084">
        <v>630.41</v>
      </c>
      <c r="P1370" s="1084">
        <v>630.41</v>
      </c>
      <c r="Q1370" s="1084"/>
      <c r="R1370" s="1084"/>
      <c r="S1370" s="1084"/>
      <c r="T1370" s="1084"/>
      <c r="U1370" s="1086">
        <f t="shared" si="59"/>
        <v>70.045555555555552</v>
      </c>
      <c r="V1370" s="1088">
        <f t="shared" si="60"/>
        <v>0</v>
      </c>
    </row>
    <row r="1371" spans="1:22">
      <c r="A1371" s="1082" t="s">
        <v>411</v>
      </c>
      <c r="B1371" s="1083" t="s">
        <v>2403</v>
      </c>
      <c r="C1371" s="1084">
        <v>1309</v>
      </c>
      <c r="D1371" s="1084">
        <v>1309</v>
      </c>
      <c r="E1371" s="1087" t="s">
        <v>5113</v>
      </c>
      <c r="F1371" s="1084"/>
      <c r="G1371" s="1084"/>
      <c r="H1371" s="1084"/>
      <c r="I1371" s="1084"/>
      <c r="J1371" s="1084"/>
      <c r="K1371" s="1084"/>
      <c r="L1371" s="1084"/>
      <c r="M1371" s="1084"/>
      <c r="N1371" s="1084"/>
      <c r="O1371" s="1084">
        <v>1309</v>
      </c>
      <c r="P1371" s="1084"/>
      <c r="Q1371" s="1084">
        <v>1309</v>
      </c>
      <c r="R1371" s="1084"/>
      <c r="S1371" s="1084"/>
      <c r="T1371" s="1084"/>
      <c r="U1371" s="1086">
        <f t="shared" si="59"/>
        <v>100</v>
      </c>
      <c r="V1371" s="1088">
        <f t="shared" si="60"/>
        <v>0</v>
      </c>
    </row>
    <row r="1372" spans="1:22">
      <c r="A1372" s="1082" t="s">
        <v>411</v>
      </c>
      <c r="B1372" s="1083" t="s">
        <v>2415</v>
      </c>
      <c r="C1372" s="1084">
        <v>3916</v>
      </c>
      <c r="D1372" s="1084">
        <v>3916</v>
      </c>
      <c r="E1372" s="1087" t="s">
        <v>5114</v>
      </c>
      <c r="F1372" s="1084"/>
      <c r="G1372" s="1084"/>
      <c r="H1372" s="1084"/>
      <c r="I1372" s="1084"/>
      <c r="J1372" s="1084"/>
      <c r="K1372" s="1084"/>
      <c r="L1372" s="1084"/>
      <c r="M1372" s="1084"/>
      <c r="N1372" s="1084"/>
      <c r="O1372" s="1084">
        <v>3916</v>
      </c>
      <c r="P1372" s="1084">
        <v>3916</v>
      </c>
      <c r="Q1372" s="1084"/>
      <c r="R1372" s="1084"/>
      <c r="S1372" s="1084"/>
      <c r="T1372" s="1084"/>
      <c r="U1372" s="1086">
        <f t="shared" si="59"/>
        <v>100</v>
      </c>
      <c r="V1372" s="1088">
        <f t="shared" si="60"/>
        <v>0</v>
      </c>
    </row>
    <row r="1373" spans="1:22" ht="25.5">
      <c r="A1373" s="1082" t="s">
        <v>411</v>
      </c>
      <c r="B1373" s="1083" t="s">
        <v>2416</v>
      </c>
      <c r="C1373" s="1084">
        <v>3260</v>
      </c>
      <c r="D1373" s="1084">
        <v>3260</v>
      </c>
      <c r="E1373" s="1087" t="s">
        <v>5115</v>
      </c>
      <c r="F1373" s="1084"/>
      <c r="G1373" s="1084"/>
      <c r="H1373" s="1084"/>
      <c r="I1373" s="1084"/>
      <c r="J1373" s="1084"/>
      <c r="K1373" s="1084"/>
      <c r="L1373" s="1084"/>
      <c r="M1373" s="1084"/>
      <c r="N1373" s="1084"/>
      <c r="O1373" s="1084">
        <v>3260</v>
      </c>
      <c r="P1373" s="1084">
        <v>3260</v>
      </c>
      <c r="Q1373" s="1084"/>
      <c r="R1373" s="1084"/>
      <c r="S1373" s="1084"/>
      <c r="T1373" s="1084"/>
      <c r="U1373" s="1086">
        <f t="shared" si="59"/>
        <v>100</v>
      </c>
      <c r="V1373" s="1088">
        <f t="shared" si="60"/>
        <v>0</v>
      </c>
    </row>
    <row r="1374" spans="1:22" ht="25.5">
      <c r="A1374" s="1082" t="s">
        <v>411</v>
      </c>
      <c r="B1374" s="1083" t="s">
        <v>2434</v>
      </c>
      <c r="C1374" s="1084">
        <v>2128</v>
      </c>
      <c r="D1374" s="1084">
        <v>2128</v>
      </c>
      <c r="E1374" s="1087" t="s">
        <v>5116</v>
      </c>
      <c r="F1374" s="1084"/>
      <c r="G1374" s="1084"/>
      <c r="H1374" s="1084"/>
      <c r="I1374" s="1084"/>
      <c r="J1374" s="1084"/>
      <c r="K1374" s="1084"/>
      <c r="L1374" s="1084"/>
      <c r="M1374" s="1084"/>
      <c r="N1374" s="1084"/>
      <c r="O1374" s="1084">
        <v>2128</v>
      </c>
      <c r="P1374" s="1084">
        <v>2128</v>
      </c>
      <c r="Q1374" s="1084"/>
      <c r="R1374" s="1084"/>
      <c r="S1374" s="1084"/>
      <c r="T1374" s="1084"/>
      <c r="U1374" s="1086">
        <f t="shared" si="59"/>
        <v>100</v>
      </c>
      <c r="V1374" s="1088">
        <f t="shared" si="60"/>
        <v>0</v>
      </c>
    </row>
    <row r="1375" spans="1:22">
      <c r="A1375" s="1082" t="s">
        <v>411</v>
      </c>
      <c r="B1375" s="1083" t="s">
        <v>2404</v>
      </c>
      <c r="C1375" s="1084">
        <v>1075</v>
      </c>
      <c r="D1375" s="1084">
        <v>1075</v>
      </c>
      <c r="E1375" s="1087" t="s">
        <v>5117</v>
      </c>
      <c r="F1375" s="1084"/>
      <c r="G1375" s="1084"/>
      <c r="H1375" s="1084"/>
      <c r="I1375" s="1084"/>
      <c r="J1375" s="1084"/>
      <c r="K1375" s="1084"/>
      <c r="L1375" s="1084"/>
      <c r="M1375" s="1084"/>
      <c r="N1375" s="1084"/>
      <c r="O1375" s="1084">
        <v>1075</v>
      </c>
      <c r="P1375" s="1084"/>
      <c r="Q1375" s="1084">
        <v>1075</v>
      </c>
      <c r="R1375" s="1084"/>
      <c r="S1375" s="1084"/>
      <c r="T1375" s="1084"/>
      <c r="U1375" s="1086">
        <f t="shared" si="59"/>
        <v>100</v>
      </c>
      <c r="V1375" s="1088">
        <f t="shared" si="60"/>
        <v>0</v>
      </c>
    </row>
    <row r="1376" spans="1:22">
      <c r="A1376" s="1082" t="s">
        <v>411</v>
      </c>
      <c r="B1376" s="1083" t="s">
        <v>2435</v>
      </c>
      <c r="C1376" s="1084">
        <v>2996</v>
      </c>
      <c r="D1376" s="1084">
        <v>2996</v>
      </c>
      <c r="E1376" s="1087" t="s">
        <v>5118</v>
      </c>
      <c r="F1376" s="1084"/>
      <c r="G1376" s="1084"/>
      <c r="H1376" s="1084"/>
      <c r="I1376" s="1084"/>
      <c r="J1376" s="1084"/>
      <c r="K1376" s="1084"/>
      <c r="L1376" s="1084"/>
      <c r="M1376" s="1084"/>
      <c r="N1376" s="1084"/>
      <c r="O1376" s="1084">
        <v>2996</v>
      </c>
      <c r="P1376" s="1084">
        <v>2996</v>
      </c>
      <c r="Q1376" s="1084"/>
      <c r="R1376" s="1084"/>
      <c r="S1376" s="1084"/>
      <c r="T1376" s="1084"/>
      <c r="U1376" s="1086">
        <f t="shared" si="59"/>
        <v>100</v>
      </c>
      <c r="V1376" s="1088">
        <f t="shared" si="60"/>
        <v>0</v>
      </c>
    </row>
    <row r="1377" spans="1:22">
      <c r="A1377" s="1082" t="s">
        <v>411</v>
      </c>
      <c r="B1377" s="1083" t="s">
        <v>3958</v>
      </c>
      <c r="C1377" s="1084">
        <v>798</v>
      </c>
      <c r="D1377" s="1084">
        <v>798</v>
      </c>
      <c r="E1377" s="1087" t="s">
        <v>5119</v>
      </c>
      <c r="F1377" s="1084"/>
      <c r="G1377" s="1084"/>
      <c r="H1377" s="1084"/>
      <c r="I1377" s="1084"/>
      <c r="J1377" s="1084"/>
      <c r="K1377" s="1084"/>
      <c r="L1377" s="1084"/>
      <c r="M1377" s="1084"/>
      <c r="N1377" s="1084"/>
      <c r="O1377" s="1084">
        <v>798</v>
      </c>
      <c r="P1377" s="1084"/>
      <c r="Q1377" s="1084">
        <v>798</v>
      </c>
      <c r="R1377" s="1084"/>
      <c r="S1377" s="1084"/>
      <c r="T1377" s="1084"/>
      <c r="U1377" s="1086">
        <f t="shared" si="59"/>
        <v>100</v>
      </c>
      <c r="V1377" s="1088">
        <f t="shared" si="60"/>
        <v>0</v>
      </c>
    </row>
    <row r="1378" spans="1:22">
      <c r="A1378" s="1082" t="s">
        <v>411</v>
      </c>
      <c r="B1378" s="1083" t="s">
        <v>2407</v>
      </c>
      <c r="C1378" s="1084">
        <v>1284</v>
      </c>
      <c r="D1378" s="1084">
        <v>1284</v>
      </c>
      <c r="E1378" s="1087" t="s">
        <v>5120</v>
      </c>
      <c r="F1378" s="1084"/>
      <c r="G1378" s="1084"/>
      <c r="H1378" s="1084"/>
      <c r="I1378" s="1084"/>
      <c r="J1378" s="1084"/>
      <c r="K1378" s="1084"/>
      <c r="L1378" s="1084"/>
      <c r="M1378" s="1084"/>
      <c r="N1378" s="1084"/>
      <c r="O1378" s="1084">
        <v>1284</v>
      </c>
      <c r="P1378" s="1084"/>
      <c r="Q1378" s="1084">
        <v>1284</v>
      </c>
      <c r="R1378" s="1084"/>
      <c r="S1378" s="1084"/>
      <c r="T1378" s="1084"/>
      <c r="U1378" s="1086">
        <f t="shared" si="59"/>
        <v>100</v>
      </c>
      <c r="V1378" s="1088">
        <f t="shared" si="60"/>
        <v>0</v>
      </c>
    </row>
    <row r="1379" spans="1:22" ht="25.5">
      <c r="A1379" s="1082" t="s">
        <v>411</v>
      </c>
      <c r="B1379" s="1083" t="s">
        <v>4311</v>
      </c>
      <c r="C1379" s="1084">
        <v>1500</v>
      </c>
      <c r="D1379" s="1084">
        <v>1464.674</v>
      </c>
      <c r="E1379" s="1087" t="s">
        <v>5121</v>
      </c>
      <c r="F1379" s="1084"/>
      <c r="G1379" s="1084"/>
      <c r="H1379" s="1084"/>
      <c r="I1379" s="1084"/>
      <c r="J1379" s="1084"/>
      <c r="K1379" s="1084"/>
      <c r="L1379" s="1084"/>
      <c r="M1379" s="1084"/>
      <c r="N1379" s="1084"/>
      <c r="O1379" s="1084">
        <v>1464.674</v>
      </c>
      <c r="P1379" s="1084">
        <v>1464.674</v>
      </c>
      <c r="Q1379" s="1084"/>
      <c r="R1379" s="1084"/>
      <c r="S1379" s="1084"/>
      <c r="T1379" s="1084"/>
      <c r="U1379" s="1086">
        <f t="shared" si="59"/>
        <v>97.644933333333327</v>
      </c>
      <c r="V1379" s="1088">
        <f t="shared" si="60"/>
        <v>0</v>
      </c>
    </row>
    <row r="1380" spans="1:22" ht="25.5">
      <c r="A1380" s="1082" t="s">
        <v>411</v>
      </c>
      <c r="B1380" s="1083" t="s">
        <v>4187</v>
      </c>
      <c r="C1380" s="1084">
        <v>1200</v>
      </c>
      <c r="D1380" s="1084">
        <v>1200</v>
      </c>
      <c r="E1380" s="1087" t="s">
        <v>5122</v>
      </c>
      <c r="F1380" s="1084"/>
      <c r="G1380" s="1084"/>
      <c r="H1380" s="1084"/>
      <c r="I1380" s="1084"/>
      <c r="J1380" s="1084"/>
      <c r="K1380" s="1084"/>
      <c r="L1380" s="1084"/>
      <c r="M1380" s="1084"/>
      <c r="N1380" s="1084"/>
      <c r="O1380" s="1084">
        <v>1200</v>
      </c>
      <c r="P1380" s="1084"/>
      <c r="Q1380" s="1084">
        <v>1200</v>
      </c>
      <c r="R1380" s="1084"/>
      <c r="S1380" s="1084"/>
      <c r="T1380" s="1084"/>
      <c r="U1380" s="1086">
        <f t="shared" si="59"/>
        <v>100</v>
      </c>
      <c r="V1380" s="1088">
        <f t="shared" si="60"/>
        <v>0</v>
      </c>
    </row>
    <row r="1381" spans="1:22">
      <c r="A1381" s="1082" t="s">
        <v>411</v>
      </c>
      <c r="B1381" s="1083" t="s">
        <v>3974</v>
      </c>
      <c r="C1381" s="1084">
        <v>1170</v>
      </c>
      <c r="D1381" s="1084">
        <v>378</v>
      </c>
      <c r="E1381" s="1087" t="s">
        <v>5123</v>
      </c>
      <c r="F1381" s="1084"/>
      <c r="G1381" s="1084"/>
      <c r="H1381" s="1084"/>
      <c r="I1381" s="1084"/>
      <c r="J1381" s="1084"/>
      <c r="K1381" s="1084"/>
      <c r="L1381" s="1084"/>
      <c r="M1381" s="1084"/>
      <c r="N1381" s="1084"/>
      <c r="O1381" s="1084">
        <v>378</v>
      </c>
      <c r="P1381" s="1084"/>
      <c r="Q1381" s="1084">
        <v>378</v>
      </c>
      <c r="R1381" s="1084"/>
      <c r="S1381" s="1084"/>
      <c r="T1381" s="1084"/>
      <c r="U1381" s="1086">
        <f t="shared" si="59"/>
        <v>32.307692307692307</v>
      </c>
      <c r="V1381" s="1088">
        <f t="shared" si="60"/>
        <v>0</v>
      </c>
    </row>
    <row r="1382" spans="1:22" ht="25.5">
      <c r="A1382" s="1082"/>
      <c r="B1382" s="1093" t="s">
        <v>4020</v>
      </c>
      <c r="C1382" s="1084">
        <v>300</v>
      </c>
      <c r="D1382" s="1084">
        <v>0</v>
      </c>
      <c r="E1382" s="1087"/>
      <c r="F1382" s="1084"/>
      <c r="G1382" s="1084"/>
      <c r="H1382" s="1084"/>
      <c r="I1382" s="1084"/>
      <c r="J1382" s="1084"/>
      <c r="K1382" s="1084"/>
      <c r="L1382" s="1084"/>
      <c r="M1382" s="1084"/>
      <c r="N1382" s="1084"/>
      <c r="O1382" s="1084">
        <v>0</v>
      </c>
      <c r="P1382" s="1084"/>
      <c r="Q1382" s="1084">
        <v>0</v>
      </c>
      <c r="R1382" s="1084"/>
      <c r="S1382" s="1084"/>
      <c r="T1382" s="1084"/>
      <c r="U1382" s="1086">
        <f t="shared" si="59"/>
        <v>0</v>
      </c>
      <c r="V1382" s="1088">
        <f t="shared" si="60"/>
        <v>0</v>
      </c>
    </row>
    <row r="1383" spans="1:22">
      <c r="A1383" s="1082"/>
      <c r="B1383" s="1083" t="s">
        <v>4014</v>
      </c>
      <c r="C1383" s="1084">
        <v>95.382999999999996</v>
      </c>
      <c r="D1383" s="1084">
        <v>0</v>
      </c>
      <c r="E1383" s="1087"/>
      <c r="F1383" s="1084"/>
      <c r="G1383" s="1084"/>
      <c r="H1383" s="1084"/>
      <c r="I1383" s="1084"/>
      <c r="J1383" s="1084"/>
      <c r="K1383" s="1084"/>
      <c r="L1383" s="1084"/>
      <c r="M1383" s="1084"/>
      <c r="N1383" s="1084"/>
      <c r="O1383" s="1084">
        <v>0</v>
      </c>
      <c r="P1383" s="1084"/>
      <c r="Q1383" s="1084">
        <v>0</v>
      </c>
      <c r="R1383" s="1084"/>
      <c r="S1383" s="1084"/>
      <c r="T1383" s="1084"/>
      <c r="U1383" s="1086">
        <f t="shared" si="59"/>
        <v>0</v>
      </c>
      <c r="V1383" s="1088">
        <f t="shared" si="60"/>
        <v>0</v>
      </c>
    </row>
    <row r="1384" spans="1:22">
      <c r="A1384" s="1082"/>
      <c r="B1384" s="1083" t="s">
        <v>4313</v>
      </c>
      <c r="C1384" s="1084">
        <v>20.56</v>
      </c>
      <c r="D1384" s="1084">
        <v>0</v>
      </c>
      <c r="E1384" s="1087">
        <v>7660600</v>
      </c>
      <c r="F1384" s="1084"/>
      <c r="G1384" s="1084"/>
      <c r="H1384" s="1084"/>
      <c r="I1384" s="1084"/>
      <c r="J1384" s="1084"/>
      <c r="K1384" s="1084"/>
      <c r="L1384" s="1084"/>
      <c r="M1384" s="1084"/>
      <c r="N1384" s="1084"/>
      <c r="O1384" s="1084">
        <v>0</v>
      </c>
      <c r="P1384" s="1084"/>
      <c r="Q1384" s="1084">
        <v>0</v>
      </c>
      <c r="R1384" s="1084"/>
      <c r="S1384" s="1084"/>
      <c r="T1384" s="1084"/>
      <c r="U1384" s="1086">
        <f t="shared" si="59"/>
        <v>0</v>
      </c>
      <c r="V1384" s="1088">
        <f t="shared" si="60"/>
        <v>0</v>
      </c>
    </row>
    <row r="1385" spans="1:22">
      <c r="A1385" s="1070"/>
      <c r="B1385" s="1071" t="s">
        <v>4839</v>
      </c>
      <c r="C1385" s="1072">
        <v>4000</v>
      </c>
      <c r="D1385" s="1072">
        <v>1882.325</v>
      </c>
      <c r="E1385" s="1070"/>
      <c r="F1385" s="1072"/>
      <c r="G1385" s="1072"/>
      <c r="H1385" s="1072"/>
      <c r="I1385" s="1072"/>
      <c r="J1385" s="1072"/>
      <c r="K1385" s="1072"/>
      <c r="L1385" s="1072"/>
      <c r="M1385" s="1072"/>
      <c r="N1385" s="1072"/>
      <c r="O1385" s="1072"/>
      <c r="P1385" s="1072"/>
      <c r="Q1385" s="1072"/>
      <c r="R1385" s="1072"/>
      <c r="S1385" s="1072"/>
      <c r="T1385" s="1072"/>
      <c r="U1385" s="1074">
        <f t="shared" si="59"/>
        <v>47.058125000000004</v>
      </c>
      <c r="V1385" s="1088"/>
    </row>
    <row r="1386" spans="1:22" ht="25.5">
      <c r="A1386" s="1089" t="s">
        <v>4840</v>
      </c>
      <c r="B1386" s="1090" t="s">
        <v>4841</v>
      </c>
      <c r="C1386" s="1079">
        <v>4000</v>
      </c>
      <c r="D1386" s="1079">
        <v>1882.325</v>
      </c>
      <c r="E1386" s="1080"/>
      <c r="F1386" s="1079"/>
      <c r="G1386" s="1079"/>
      <c r="H1386" s="1079"/>
      <c r="I1386" s="1079"/>
      <c r="J1386" s="1079"/>
      <c r="K1386" s="1079"/>
      <c r="L1386" s="1079"/>
      <c r="M1386" s="1079"/>
      <c r="N1386" s="1079"/>
      <c r="O1386" s="1079"/>
      <c r="P1386" s="1079"/>
      <c r="Q1386" s="1079"/>
      <c r="R1386" s="1079"/>
      <c r="S1386" s="1079"/>
      <c r="T1386" s="1079"/>
      <c r="U1386" s="1081">
        <f t="shared" si="59"/>
        <v>47.058125000000004</v>
      </c>
      <c r="V1386" s="1088"/>
    </row>
    <row r="1387" spans="1:22">
      <c r="A1387" s="1082" t="s">
        <v>411</v>
      </c>
      <c r="B1387" s="1083" t="s">
        <v>4905</v>
      </c>
      <c r="C1387" s="1084">
        <v>4000</v>
      </c>
      <c r="D1387" s="1084">
        <v>1882.325</v>
      </c>
      <c r="E1387" s="1085"/>
      <c r="F1387" s="1084"/>
      <c r="G1387" s="1084"/>
      <c r="H1387" s="1084"/>
      <c r="I1387" s="1084"/>
      <c r="J1387" s="1084"/>
      <c r="K1387" s="1084"/>
      <c r="L1387" s="1084"/>
      <c r="M1387" s="1084"/>
      <c r="N1387" s="1084"/>
      <c r="O1387" s="1084"/>
      <c r="P1387" s="1084"/>
      <c r="Q1387" s="1084"/>
      <c r="R1387" s="1084"/>
      <c r="S1387" s="1084"/>
      <c r="T1387" s="1084"/>
      <c r="U1387" s="1086">
        <f t="shared" si="59"/>
        <v>47.058125000000004</v>
      </c>
      <c r="V1387" s="1088"/>
    </row>
    <row r="1388" spans="1:22">
      <c r="A1388" s="1082" t="s">
        <v>411</v>
      </c>
      <c r="B1388" s="1083" t="s">
        <v>4357</v>
      </c>
      <c r="C1388" s="1084">
        <v>1000</v>
      </c>
      <c r="D1388" s="1084">
        <v>0</v>
      </c>
      <c r="E1388" s="1087" t="s">
        <v>5124</v>
      </c>
      <c r="F1388" s="1084"/>
      <c r="G1388" s="1084"/>
      <c r="H1388" s="1084"/>
      <c r="I1388" s="1084"/>
      <c r="J1388" s="1084"/>
      <c r="K1388" s="1084"/>
      <c r="L1388" s="1084"/>
      <c r="M1388" s="1084"/>
      <c r="N1388" s="1084"/>
      <c r="O1388" s="1084"/>
      <c r="P1388" s="1084"/>
      <c r="Q1388" s="1084"/>
      <c r="R1388" s="1084"/>
      <c r="S1388" s="1084"/>
      <c r="T1388" s="1084">
        <v>0</v>
      </c>
      <c r="U1388" s="1086">
        <f t="shared" si="59"/>
        <v>0</v>
      </c>
      <c r="V1388" s="1088">
        <f>D1388--F1388-G1388-H1388-I1388-J1388-K1388-L1388-M1388-N1388-O1388-R1388-S1388-T1388</f>
        <v>0</v>
      </c>
    </row>
    <row r="1389" spans="1:22">
      <c r="A1389" s="1082" t="s">
        <v>411</v>
      </c>
      <c r="B1389" s="1083" t="s">
        <v>2426</v>
      </c>
      <c r="C1389" s="1084">
        <v>1000</v>
      </c>
      <c r="D1389" s="1084">
        <v>974.95299999999997</v>
      </c>
      <c r="E1389" s="1087" t="s">
        <v>5125</v>
      </c>
      <c r="F1389" s="1084"/>
      <c r="G1389" s="1084"/>
      <c r="H1389" s="1084"/>
      <c r="I1389" s="1084"/>
      <c r="J1389" s="1084"/>
      <c r="K1389" s="1084"/>
      <c r="L1389" s="1084"/>
      <c r="M1389" s="1084"/>
      <c r="N1389" s="1084"/>
      <c r="O1389" s="1084"/>
      <c r="P1389" s="1084"/>
      <c r="Q1389" s="1084"/>
      <c r="R1389" s="1084"/>
      <c r="S1389" s="1084"/>
      <c r="T1389" s="1084">
        <v>974.95299999999997</v>
      </c>
      <c r="U1389" s="1086">
        <f t="shared" si="59"/>
        <v>97.4953</v>
      </c>
      <c r="V1389" s="1088">
        <f>D1389--F1389-G1389-H1389-I1389-J1389-K1389-L1389-M1389-N1389-O1389-R1389-S1389-T1389</f>
        <v>0</v>
      </c>
    </row>
    <row r="1390" spans="1:22">
      <c r="A1390" s="1082" t="s">
        <v>411</v>
      </c>
      <c r="B1390" s="1083" t="s">
        <v>2433</v>
      </c>
      <c r="C1390" s="1084">
        <v>684</v>
      </c>
      <c r="D1390" s="1084">
        <v>488.72300000000001</v>
      </c>
      <c r="E1390" s="1087" t="s">
        <v>5126</v>
      </c>
      <c r="F1390" s="1084"/>
      <c r="G1390" s="1084"/>
      <c r="H1390" s="1084"/>
      <c r="I1390" s="1084"/>
      <c r="J1390" s="1084"/>
      <c r="K1390" s="1084"/>
      <c r="L1390" s="1084"/>
      <c r="M1390" s="1084"/>
      <c r="N1390" s="1084"/>
      <c r="O1390" s="1084"/>
      <c r="P1390" s="1084"/>
      <c r="Q1390" s="1084"/>
      <c r="R1390" s="1084"/>
      <c r="S1390" s="1084"/>
      <c r="T1390" s="1084">
        <v>488.72300000000001</v>
      </c>
      <c r="U1390" s="1086">
        <f t="shared" si="59"/>
        <v>71.450730994152039</v>
      </c>
      <c r="V1390" s="1088">
        <f>D1390--F1390-G1390-H1390-I1390-J1390-K1390-L1390-M1390-N1390-O1390-R1390-S1390-T1390</f>
        <v>0</v>
      </c>
    </row>
    <row r="1391" spans="1:22">
      <c r="A1391" s="1082" t="s">
        <v>411</v>
      </c>
      <c r="B1391" s="1083" t="s">
        <v>4355</v>
      </c>
      <c r="C1391" s="1084">
        <v>316</v>
      </c>
      <c r="D1391" s="1084">
        <v>76.825000000000003</v>
      </c>
      <c r="E1391" s="1087" t="s">
        <v>5127</v>
      </c>
      <c r="F1391" s="1084"/>
      <c r="G1391" s="1084"/>
      <c r="H1391" s="1084"/>
      <c r="I1391" s="1084"/>
      <c r="J1391" s="1084"/>
      <c r="K1391" s="1084"/>
      <c r="L1391" s="1084"/>
      <c r="M1391" s="1084"/>
      <c r="N1391" s="1084"/>
      <c r="O1391" s="1084"/>
      <c r="P1391" s="1084"/>
      <c r="Q1391" s="1084"/>
      <c r="R1391" s="1084"/>
      <c r="S1391" s="1084"/>
      <c r="T1391" s="1084">
        <v>76.825000000000003</v>
      </c>
      <c r="U1391" s="1086">
        <f t="shared" si="59"/>
        <v>24.311708860759495</v>
      </c>
      <c r="V1391" s="1088">
        <f>D1391--F1391-G1391-H1391-I1391-J1391-K1391-L1391-M1391-N1391-O1391-R1391-S1391-T1391</f>
        <v>0</v>
      </c>
    </row>
    <row r="1392" spans="1:22">
      <c r="A1392" s="1082" t="s">
        <v>411</v>
      </c>
      <c r="B1392" s="1083" t="s">
        <v>4356</v>
      </c>
      <c r="C1392" s="1084">
        <v>1000</v>
      </c>
      <c r="D1392" s="1084">
        <v>341.82400000000001</v>
      </c>
      <c r="E1392" s="1087" t="s">
        <v>5128</v>
      </c>
      <c r="F1392" s="1084"/>
      <c r="G1392" s="1084"/>
      <c r="H1392" s="1084"/>
      <c r="I1392" s="1084"/>
      <c r="J1392" s="1084"/>
      <c r="K1392" s="1084"/>
      <c r="L1392" s="1084"/>
      <c r="M1392" s="1084"/>
      <c r="N1392" s="1084"/>
      <c r="O1392" s="1084"/>
      <c r="P1392" s="1084"/>
      <c r="Q1392" s="1084"/>
      <c r="R1392" s="1084"/>
      <c r="S1392" s="1084"/>
      <c r="T1392" s="1084">
        <v>341.82400000000001</v>
      </c>
      <c r="U1392" s="1086">
        <f t="shared" si="59"/>
        <v>34.182400000000001</v>
      </c>
      <c r="V1392" s="1088">
        <f>D1392--F1392-G1392-H1392-I1392-J1392-K1392-L1392-M1392-N1392-O1392-R1392-S1392-T1392</f>
        <v>0</v>
      </c>
    </row>
    <row r="1393" spans="1:22">
      <c r="A1393" s="1070"/>
      <c r="B1393" s="1071" t="s">
        <v>1971</v>
      </c>
      <c r="C1393" s="1072">
        <v>8000</v>
      </c>
      <c r="D1393" s="1072">
        <v>7784.982</v>
      </c>
      <c r="E1393" s="1070"/>
      <c r="F1393" s="1072"/>
      <c r="G1393" s="1072"/>
      <c r="H1393" s="1072"/>
      <c r="I1393" s="1072"/>
      <c r="J1393" s="1072"/>
      <c r="K1393" s="1072"/>
      <c r="L1393" s="1072"/>
      <c r="M1393" s="1072"/>
      <c r="N1393" s="1072"/>
      <c r="O1393" s="1072"/>
      <c r="P1393" s="1072"/>
      <c r="Q1393" s="1072"/>
      <c r="R1393" s="1072"/>
      <c r="S1393" s="1072"/>
      <c r="T1393" s="1072"/>
      <c r="U1393" s="1074">
        <f t="shared" si="59"/>
        <v>97.312275</v>
      </c>
      <c r="V1393" s="1088"/>
    </row>
    <row r="1394" spans="1:22">
      <c r="A1394" s="1089" t="s">
        <v>1972</v>
      </c>
      <c r="B1394" s="1090" t="s">
        <v>1973</v>
      </c>
      <c r="C1394" s="1079">
        <v>8000</v>
      </c>
      <c r="D1394" s="1079">
        <v>7784.982</v>
      </c>
      <c r="E1394" s="1080"/>
      <c r="F1394" s="1079"/>
      <c r="G1394" s="1079"/>
      <c r="H1394" s="1079"/>
      <c r="I1394" s="1079"/>
      <c r="J1394" s="1079"/>
      <c r="K1394" s="1079"/>
      <c r="L1394" s="1079"/>
      <c r="M1394" s="1079"/>
      <c r="N1394" s="1079"/>
      <c r="O1394" s="1079"/>
      <c r="P1394" s="1079"/>
      <c r="Q1394" s="1079"/>
      <c r="R1394" s="1079"/>
      <c r="S1394" s="1079"/>
      <c r="T1394" s="1079"/>
      <c r="U1394" s="1081">
        <f t="shared" si="59"/>
        <v>97.312275</v>
      </c>
      <c r="V1394" s="1088"/>
    </row>
    <row r="1395" spans="1:22">
      <c r="A1395" s="1082" t="s">
        <v>411</v>
      </c>
      <c r="B1395" s="1083" t="s">
        <v>2003</v>
      </c>
      <c r="C1395" s="1084">
        <v>8000</v>
      </c>
      <c r="D1395" s="1084">
        <v>7784.982</v>
      </c>
      <c r="E1395" s="1085"/>
      <c r="F1395" s="1084"/>
      <c r="G1395" s="1084"/>
      <c r="H1395" s="1084"/>
      <c r="I1395" s="1084"/>
      <c r="J1395" s="1084"/>
      <c r="K1395" s="1084"/>
      <c r="L1395" s="1084"/>
      <c r="M1395" s="1084"/>
      <c r="N1395" s="1084"/>
      <c r="O1395" s="1084"/>
      <c r="P1395" s="1084"/>
      <c r="Q1395" s="1084"/>
      <c r="R1395" s="1084"/>
      <c r="S1395" s="1084"/>
      <c r="T1395" s="1084"/>
      <c r="U1395" s="1086">
        <f t="shared" si="59"/>
        <v>97.312275</v>
      </c>
      <c r="V1395" s="1088"/>
    </row>
    <row r="1396" spans="1:22" ht="25.5">
      <c r="A1396" s="1082" t="s">
        <v>411</v>
      </c>
      <c r="B1396" s="1083" t="s">
        <v>2418</v>
      </c>
      <c r="C1396" s="1084">
        <v>8000</v>
      </c>
      <c r="D1396" s="1084">
        <v>7784.982</v>
      </c>
      <c r="E1396" s="1087" t="s">
        <v>5129</v>
      </c>
      <c r="F1396" s="1084"/>
      <c r="G1396" s="1084"/>
      <c r="H1396" s="1084"/>
      <c r="I1396" s="1084"/>
      <c r="J1396" s="1084"/>
      <c r="K1396" s="1084"/>
      <c r="L1396" s="1084"/>
      <c r="M1396" s="1084"/>
      <c r="N1396" s="1084"/>
      <c r="O1396" s="1084"/>
      <c r="P1396" s="1084"/>
      <c r="Q1396" s="1084"/>
      <c r="R1396" s="1084"/>
      <c r="S1396" s="1084"/>
      <c r="T1396" s="1084">
        <v>7784.982</v>
      </c>
      <c r="U1396" s="1086">
        <f t="shared" si="59"/>
        <v>97.312275</v>
      </c>
      <c r="V1396" s="1088">
        <f>D1396--F1396-G1396-H1396-I1396-J1396-K1396-L1396-M1396-N1396-O1396-R1396-S1396-T1396</f>
        <v>0</v>
      </c>
    </row>
    <row r="1397" spans="1:22">
      <c r="A1397" s="1070"/>
      <c r="B1397" s="1071" t="s">
        <v>1976</v>
      </c>
      <c r="C1397" s="1072">
        <v>5400</v>
      </c>
      <c r="D1397" s="1072">
        <v>0</v>
      </c>
      <c r="E1397" s="1070"/>
      <c r="F1397" s="1072"/>
      <c r="G1397" s="1072"/>
      <c r="H1397" s="1072"/>
      <c r="I1397" s="1072"/>
      <c r="J1397" s="1072"/>
      <c r="K1397" s="1072"/>
      <c r="L1397" s="1072"/>
      <c r="M1397" s="1072"/>
      <c r="N1397" s="1072"/>
      <c r="O1397" s="1072"/>
      <c r="P1397" s="1072"/>
      <c r="Q1397" s="1072"/>
      <c r="R1397" s="1072"/>
      <c r="S1397" s="1072"/>
      <c r="T1397" s="1072"/>
      <c r="U1397" s="1074">
        <f t="shared" si="59"/>
        <v>0</v>
      </c>
      <c r="V1397" s="1088"/>
    </row>
    <row r="1398" spans="1:22">
      <c r="A1398" s="1077"/>
      <c r="B1398" s="1078" t="s">
        <v>4395</v>
      </c>
      <c r="C1398" s="1079">
        <v>3500</v>
      </c>
      <c r="D1398" s="1079">
        <v>0</v>
      </c>
      <c r="E1398" s="1080"/>
      <c r="F1398" s="1079"/>
      <c r="G1398" s="1079"/>
      <c r="H1398" s="1079"/>
      <c r="I1398" s="1079"/>
      <c r="J1398" s="1079"/>
      <c r="K1398" s="1079"/>
      <c r="L1398" s="1079"/>
      <c r="M1398" s="1079"/>
      <c r="N1398" s="1079"/>
      <c r="O1398" s="1079"/>
      <c r="P1398" s="1079"/>
      <c r="Q1398" s="1079"/>
      <c r="R1398" s="1079"/>
      <c r="S1398" s="1079"/>
      <c r="T1398" s="1079"/>
      <c r="U1398" s="1081">
        <f t="shared" si="59"/>
        <v>0</v>
      </c>
      <c r="V1398" s="1088"/>
    </row>
    <row r="1399" spans="1:22">
      <c r="A1399" s="1082" t="s">
        <v>411</v>
      </c>
      <c r="B1399" s="1083" t="s">
        <v>4396</v>
      </c>
      <c r="C1399" s="1084">
        <v>3500</v>
      </c>
      <c r="D1399" s="1084">
        <v>0</v>
      </c>
      <c r="E1399" s="1085"/>
      <c r="F1399" s="1084"/>
      <c r="G1399" s="1084"/>
      <c r="H1399" s="1084"/>
      <c r="I1399" s="1084"/>
      <c r="J1399" s="1084"/>
      <c r="K1399" s="1084"/>
      <c r="L1399" s="1084"/>
      <c r="M1399" s="1084"/>
      <c r="N1399" s="1084"/>
      <c r="O1399" s="1084"/>
      <c r="P1399" s="1084"/>
      <c r="Q1399" s="1084"/>
      <c r="R1399" s="1084"/>
      <c r="S1399" s="1084"/>
      <c r="T1399" s="1084"/>
      <c r="U1399" s="1086">
        <f t="shared" si="59"/>
        <v>0</v>
      </c>
      <c r="V1399" s="1088"/>
    </row>
    <row r="1400" spans="1:22" ht="25.5">
      <c r="A1400" s="1082"/>
      <c r="B1400" s="1083" t="s">
        <v>4257</v>
      </c>
      <c r="C1400" s="1084">
        <v>1000</v>
      </c>
      <c r="D1400" s="1084">
        <v>0</v>
      </c>
      <c r="E1400" s="1087"/>
      <c r="F1400" s="1084"/>
      <c r="G1400" s="1084"/>
      <c r="H1400" s="1084"/>
      <c r="I1400" s="1084"/>
      <c r="J1400" s="1084"/>
      <c r="K1400" s="1084"/>
      <c r="L1400" s="1084"/>
      <c r="M1400" s="1084"/>
      <c r="N1400" s="1084"/>
      <c r="O1400" s="1084"/>
      <c r="P1400" s="1084"/>
      <c r="Q1400" s="1084"/>
      <c r="R1400" s="1084"/>
      <c r="S1400" s="1084"/>
      <c r="T1400" s="1084"/>
      <c r="U1400" s="1086">
        <f t="shared" si="59"/>
        <v>0</v>
      </c>
      <c r="V1400" s="1088"/>
    </row>
    <row r="1401" spans="1:22">
      <c r="A1401" s="1082"/>
      <c r="B1401" s="1083" t="s">
        <v>4261</v>
      </c>
      <c r="C1401" s="1084">
        <v>2500</v>
      </c>
      <c r="D1401" s="1084">
        <v>0</v>
      </c>
      <c r="E1401" s="1087"/>
      <c r="F1401" s="1084"/>
      <c r="G1401" s="1084"/>
      <c r="H1401" s="1084"/>
      <c r="I1401" s="1084"/>
      <c r="J1401" s="1084"/>
      <c r="K1401" s="1084"/>
      <c r="L1401" s="1084"/>
      <c r="M1401" s="1084"/>
      <c r="N1401" s="1084"/>
      <c r="O1401" s="1084"/>
      <c r="P1401" s="1084"/>
      <c r="Q1401" s="1084"/>
      <c r="R1401" s="1084"/>
      <c r="S1401" s="1084"/>
      <c r="T1401" s="1084"/>
      <c r="U1401" s="1086">
        <f t="shared" si="59"/>
        <v>0</v>
      </c>
      <c r="V1401" s="1088"/>
    </row>
    <row r="1402" spans="1:22">
      <c r="A1402" s="1077"/>
      <c r="B1402" s="1078" t="s">
        <v>1979</v>
      </c>
      <c r="C1402" s="1079">
        <v>1900</v>
      </c>
      <c r="D1402" s="1079">
        <v>0</v>
      </c>
      <c r="E1402" s="1080"/>
      <c r="F1402" s="1079"/>
      <c r="G1402" s="1079"/>
      <c r="H1402" s="1079"/>
      <c r="I1402" s="1079"/>
      <c r="J1402" s="1079"/>
      <c r="K1402" s="1079"/>
      <c r="L1402" s="1079"/>
      <c r="M1402" s="1079"/>
      <c r="N1402" s="1079"/>
      <c r="O1402" s="1079"/>
      <c r="P1402" s="1079"/>
      <c r="Q1402" s="1079"/>
      <c r="R1402" s="1079"/>
      <c r="S1402" s="1079"/>
      <c r="T1402" s="1079"/>
      <c r="U1402" s="1081">
        <f t="shared" si="59"/>
        <v>0</v>
      </c>
      <c r="V1402" s="1088"/>
    </row>
    <row r="1403" spans="1:22">
      <c r="A1403" s="1082" t="s">
        <v>411</v>
      </c>
      <c r="B1403" s="1083" t="s">
        <v>1987</v>
      </c>
      <c r="C1403" s="1084">
        <v>1900</v>
      </c>
      <c r="D1403" s="1084">
        <v>0</v>
      </c>
      <c r="E1403" s="1085"/>
      <c r="F1403" s="1084"/>
      <c r="G1403" s="1084"/>
      <c r="H1403" s="1084"/>
      <c r="I1403" s="1084"/>
      <c r="J1403" s="1084"/>
      <c r="K1403" s="1084"/>
      <c r="L1403" s="1084"/>
      <c r="M1403" s="1084"/>
      <c r="N1403" s="1084"/>
      <c r="O1403" s="1084"/>
      <c r="P1403" s="1084"/>
      <c r="Q1403" s="1084"/>
      <c r="R1403" s="1084"/>
      <c r="S1403" s="1084"/>
      <c r="T1403" s="1084"/>
      <c r="U1403" s="1086">
        <f t="shared" si="59"/>
        <v>0</v>
      </c>
      <c r="V1403" s="1088"/>
    </row>
    <row r="1404" spans="1:22" ht="25.5">
      <c r="A1404" s="1082"/>
      <c r="B1404" s="1083" t="s">
        <v>5130</v>
      </c>
      <c r="C1404" s="1084">
        <v>1000</v>
      </c>
      <c r="D1404" s="1084">
        <v>0</v>
      </c>
      <c r="E1404" s="1087"/>
      <c r="F1404" s="1084"/>
      <c r="G1404" s="1084"/>
      <c r="H1404" s="1084"/>
      <c r="I1404" s="1084"/>
      <c r="J1404" s="1084"/>
      <c r="K1404" s="1084"/>
      <c r="L1404" s="1084"/>
      <c r="M1404" s="1084"/>
      <c r="N1404" s="1084"/>
      <c r="O1404" s="1084"/>
      <c r="P1404" s="1084"/>
      <c r="Q1404" s="1084"/>
      <c r="R1404" s="1084"/>
      <c r="S1404" s="1084"/>
      <c r="T1404" s="1084"/>
      <c r="U1404" s="1086">
        <f t="shared" si="59"/>
        <v>0</v>
      </c>
      <c r="V1404" s="1088"/>
    </row>
    <row r="1405" spans="1:22">
      <c r="A1405" s="1082"/>
      <c r="B1405" s="1083" t="s">
        <v>4205</v>
      </c>
      <c r="C1405" s="1084">
        <v>900</v>
      </c>
      <c r="D1405" s="1084">
        <v>0</v>
      </c>
      <c r="E1405" s="1087"/>
      <c r="F1405" s="1084"/>
      <c r="G1405" s="1084"/>
      <c r="H1405" s="1084"/>
      <c r="I1405" s="1084"/>
      <c r="J1405" s="1084"/>
      <c r="K1405" s="1084"/>
      <c r="L1405" s="1084"/>
      <c r="M1405" s="1084"/>
      <c r="N1405" s="1084"/>
      <c r="O1405" s="1084"/>
      <c r="P1405" s="1084"/>
      <c r="Q1405" s="1084"/>
      <c r="R1405" s="1084"/>
      <c r="S1405" s="1084"/>
      <c r="T1405" s="1084"/>
      <c r="U1405" s="1086">
        <f t="shared" si="59"/>
        <v>0</v>
      </c>
      <c r="V1405" s="1088"/>
    </row>
    <row r="1406" spans="1:22">
      <c r="A1406" s="1070"/>
      <c r="B1406" s="1071" t="s">
        <v>1980</v>
      </c>
      <c r="C1406" s="1072">
        <v>1640</v>
      </c>
      <c r="D1406" s="1072">
        <v>1391.4469999999999</v>
      </c>
      <c r="E1406" s="1070"/>
      <c r="F1406" s="1072"/>
      <c r="G1406" s="1072"/>
      <c r="H1406" s="1072"/>
      <c r="I1406" s="1072"/>
      <c r="J1406" s="1072"/>
      <c r="K1406" s="1072"/>
      <c r="L1406" s="1072"/>
      <c r="M1406" s="1072"/>
      <c r="N1406" s="1072"/>
      <c r="O1406" s="1072"/>
      <c r="P1406" s="1072"/>
      <c r="Q1406" s="1072"/>
      <c r="R1406" s="1072"/>
      <c r="S1406" s="1072"/>
      <c r="T1406" s="1072"/>
      <c r="U1406" s="1074">
        <f t="shared" si="59"/>
        <v>84.844329268292668</v>
      </c>
      <c r="V1406" s="1088"/>
    </row>
    <row r="1407" spans="1:22">
      <c r="A1407" s="1077"/>
      <c r="B1407" s="1078" t="s">
        <v>5131</v>
      </c>
      <c r="C1407" s="1079">
        <v>168</v>
      </c>
      <c r="D1407" s="1079">
        <v>0</v>
      </c>
      <c r="E1407" s="1080"/>
      <c r="F1407" s="1079"/>
      <c r="G1407" s="1079"/>
      <c r="H1407" s="1079"/>
      <c r="I1407" s="1079"/>
      <c r="J1407" s="1079"/>
      <c r="K1407" s="1079"/>
      <c r="L1407" s="1079"/>
      <c r="M1407" s="1079"/>
      <c r="N1407" s="1079"/>
      <c r="O1407" s="1079"/>
      <c r="P1407" s="1079"/>
      <c r="Q1407" s="1079"/>
      <c r="R1407" s="1079"/>
      <c r="S1407" s="1079"/>
      <c r="T1407" s="1079"/>
      <c r="U1407" s="1081">
        <f t="shared" si="59"/>
        <v>0</v>
      </c>
      <c r="V1407" s="1088"/>
    </row>
    <row r="1408" spans="1:22" ht="25.5">
      <c r="A1408" s="1082" t="s">
        <v>411</v>
      </c>
      <c r="B1408" s="1083" t="s">
        <v>2434</v>
      </c>
      <c r="C1408" s="1084">
        <v>0</v>
      </c>
      <c r="D1408" s="1084">
        <v>0</v>
      </c>
      <c r="E1408" s="1087" t="s">
        <v>5116</v>
      </c>
      <c r="F1408" s="1084"/>
      <c r="G1408" s="1084"/>
      <c r="H1408" s="1084"/>
      <c r="I1408" s="1084"/>
      <c r="J1408" s="1084"/>
      <c r="K1408" s="1084"/>
      <c r="L1408" s="1084"/>
      <c r="M1408" s="1084"/>
      <c r="N1408" s="1084"/>
      <c r="O1408" s="1084"/>
      <c r="P1408" s="1084"/>
      <c r="Q1408" s="1084"/>
      <c r="R1408" s="1084"/>
      <c r="S1408" s="1084"/>
      <c r="T1408" s="1084"/>
      <c r="U1408" s="1086"/>
      <c r="V1408" s="1088">
        <f>D1408--F1408-G1408-H1408-I1408-J1408-K1408-L1408-M1408-N1408-O1408-R1408-S1408-T1408</f>
        <v>0</v>
      </c>
    </row>
    <row r="1409" spans="1:23">
      <c r="A1409" s="1082" t="s">
        <v>411</v>
      </c>
      <c r="B1409" s="1083" t="s">
        <v>4175</v>
      </c>
      <c r="C1409" s="1084">
        <v>168</v>
      </c>
      <c r="D1409" s="1084">
        <v>0</v>
      </c>
      <c r="E1409" s="1087" t="s">
        <v>5088</v>
      </c>
      <c r="F1409" s="1084"/>
      <c r="G1409" s="1084"/>
      <c r="H1409" s="1084"/>
      <c r="I1409" s="1084"/>
      <c r="J1409" s="1084"/>
      <c r="K1409" s="1084"/>
      <c r="L1409" s="1084"/>
      <c r="M1409" s="1084"/>
      <c r="N1409" s="1084"/>
      <c r="O1409" s="1084"/>
      <c r="P1409" s="1084"/>
      <c r="Q1409" s="1084"/>
      <c r="R1409" s="1084"/>
      <c r="S1409" s="1084"/>
      <c r="T1409" s="1084"/>
      <c r="U1409" s="1086">
        <f t="shared" si="59"/>
        <v>0</v>
      </c>
      <c r="V1409" s="1088">
        <f>D1409--F1409-G1409-H1409-I1409-J1409-K1409-L1409-M1409-N1409-O1409-R1409-S1409-T1409</f>
        <v>0</v>
      </c>
    </row>
    <row r="1410" spans="1:23">
      <c r="A1410" s="1077"/>
      <c r="B1410" s="1078" t="s">
        <v>4747</v>
      </c>
      <c r="C1410" s="1079">
        <v>1472</v>
      </c>
      <c r="D1410" s="1079">
        <v>1391.4469999999999</v>
      </c>
      <c r="E1410" s="1080"/>
      <c r="F1410" s="1079"/>
      <c r="G1410" s="1079"/>
      <c r="H1410" s="1079"/>
      <c r="I1410" s="1079"/>
      <c r="J1410" s="1079"/>
      <c r="K1410" s="1079"/>
      <c r="L1410" s="1079"/>
      <c r="M1410" s="1079"/>
      <c r="N1410" s="1079"/>
      <c r="O1410" s="1079"/>
      <c r="P1410" s="1079"/>
      <c r="Q1410" s="1079"/>
      <c r="R1410" s="1079"/>
      <c r="S1410" s="1079"/>
      <c r="T1410" s="1079"/>
      <c r="U1410" s="1081">
        <f t="shared" si="59"/>
        <v>94.527649456521729</v>
      </c>
      <c r="V1410" s="1088"/>
    </row>
    <row r="1411" spans="1:23">
      <c r="A1411" s="1082" t="s">
        <v>411</v>
      </c>
      <c r="B1411" s="1083" t="s">
        <v>2410</v>
      </c>
      <c r="C1411" s="1084">
        <v>1472</v>
      </c>
      <c r="D1411" s="1084">
        <v>1391.4469999999999</v>
      </c>
      <c r="E1411" s="1087" t="s">
        <v>5132</v>
      </c>
      <c r="F1411" s="1084"/>
      <c r="G1411" s="1084"/>
      <c r="H1411" s="1084"/>
      <c r="I1411" s="1084"/>
      <c r="J1411" s="1084"/>
      <c r="K1411" s="1084"/>
      <c r="L1411" s="1084"/>
      <c r="M1411" s="1084"/>
      <c r="N1411" s="1084"/>
      <c r="O1411" s="1084"/>
      <c r="P1411" s="1084"/>
      <c r="Q1411" s="1084"/>
      <c r="R1411" s="1084"/>
      <c r="S1411" s="1084"/>
      <c r="T1411" s="1084">
        <v>1391.4469999999999</v>
      </c>
      <c r="U1411" s="1086">
        <f t="shared" si="59"/>
        <v>94.527649456521729</v>
      </c>
      <c r="V1411" s="1088">
        <f>D1411--F1411-G1411-H1411-I1411-J1411-K1411-L1411-M1411-N1411-O1411-R1411-S1411-T1411</f>
        <v>0</v>
      </c>
    </row>
    <row r="1412" spans="1:23">
      <c r="A1412" s="1077"/>
      <c r="B1412" s="1078" t="s">
        <v>5133</v>
      </c>
      <c r="C1412" s="1079">
        <v>0</v>
      </c>
      <c r="D1412" s="1079">
        <v>0</v>
      </c>
      <c r="E1412" s="1080"/>
      <c r="F1412" s="1079"/>
      <c r="G1412" s="1079"/>
      <c r="H1412" s="1079"/>
      <c r="I1412" s="1079"/>
      <c r="J1412" s="1079"/>
      <c r="K1412" s="1079"/>
      <c r="L1412" s="1079"/>
      <c r="M1412" s="1079"/>
      <c r="N1412" s="1079"/>
      <c r="O1412" s="1079"/>
      <c r="P1412" s="1079"/>
      <c r="Q1412" s="1079"/>
      <c r="R1412" s="1079"/>
      <c r="S1412" s="1079"/>
      <c r="T1412" s="1079"/>
      <c r="U1412" s="1081"/>
      <c r="V1412" s="1088"/>
    </row>
    <row r="1413" spans="1:23">
      <c r="A1413" s="1082" t="s">
        <v>411</v>
      </c>
      <c r="B1413" s="1083" t="s">
        <v>2401</v>
      </c>
      <c r="C1413" s="1084">
        <v>0</v>
      </c>
      <c r="D1413" s="1084">
        <v>0</v>
      </c>
      <c r="E1413" s="1087" t="s">
        <v>5109</v>
      </c>
      <c r="F1413" s="1084"/>
      <c r="G1413" s="1084"/>
      <c r="H1413" s="1084"/>
      <c r="I1413" s="1084"/>
      <c r="J1413" s="1084"/>
      <c r="K1413" s="1084"/>
      <c r="L1413" s="1084"/>
      <c r="M1413" s="1084"/>
      <c r="N1413" s="1084"/>
      <c r="O1413" s="1084"/>
      <c r="P1413" s="1084"/>
      <c r="Q1413" s="1084"/>
      <c r="R1413" s="1084"/>
      <c r="S1413" s="1084"/>
      <c r="T1413" s="1084"/>
      <c r="U1413" s="1086"/>
      <c r="V1413" s="1088">
        <f>D1413--F1413-G1413-H1413-I1413-J1413-K1413-L1413-M1413-N1413-O1413-R1413-S1413-T1413</f>
        <v>0</v>
      </c>
    </row>
    <row r="1414" spans="1:23" ht="25.5">
      <c r="A1414" s="1070" t="s">
        <v>417</v>
      </c>
      <c r="B1414" s="1071" t="s">
        <v>4750</v>
      </c>
      <c r="C1414" s="1072">
        <v>406.36500000000001</v>
      </c>
      <c r="D1414" s="1072">
        <v>406.36500000000001</v>
      </c>
      <c r="E1414" s="1070"/>
      <c r="F1414" s="1072"/>
      <c r="G1414" s="1072"/>
      <c r="H1414" s="1072"/>
      <c r="I1414" s="1072"/>
      <c r="J1414" s="1072"/>
      <c r="K1414" s="1072"/>
      <c r="L1414" s="1072"/>
      <c r="M1414" s="1072"/>
      <c r="N1414" s="1072"/>
      <c r="O1414" s="1072"/>
      <c r="P1414" s="1072"/>
      <c r="Q1414" s="1072"/>
      <c r="R1414" s="1072"/>
      <c r="S1414" s="1072"/>
      <c r="T1414" s="1072"/>
      <c r="U1414" s="1074">
        <f t="shared" si="59"/>
        <v>100</v>
      </c>
      <c r="V1414" s="1088"/>
    </row>
    <row r="1415" spans="1:23">
      <c r="A1415" s="1070" t="s">
        <v>421</v>
      </c>
      <c r="B1415" s="1071" t="s">
        <v>1983</v>
      </c>
      <c r="C1415" s="1072">
        <v>406.36500000000001</v>
      </c>
      <c r="D1415" s="1072">
        <v>406.36500000000001</v>
      </c>
      <c r="E1415" s="1070"/>
      <c r="F1415" s="1072"/>
      <c r="G1415" s="1072"/>
      <c r="H1415" s="1072"/>
      <c r="I1415" s="1072"/>
      <c r="J1415" s="1072"/>
      <c r="K1415" s="1072"/>
      <c r="L1415" s="1072"/>
      <c r="M1415" s="1072"/>
      <c r="N1415" s="1072"/>
      <c r="O1415" s="1072"/>
      <c r="P1415" s="1072"/>
      <c r="Q1415" s="1072"/>
      <c r="R1415" s="1072"/>
      <c r="S1415" s="1072"/>
      <c r="T1415" s="1072"/>
      <c r="U1415" s="1074">
        <f t="shared" si="59"/>
        <v>100</v>
      </c>
      <c r="V1415" s="1088"/>
    </row>
    <row r="1416" spans="1:23">
      <c r="A1416" s="1070"/>
      <c r="B1416" s="1075" t="s">
        <v>1953</v>
      </c>
      <c r="C1416" s="1072">
        <v>406.36500000000001</v>
      </c>
      <c r="D1416" s="1072">
        <v>406.36500000000001</v>
      </c>
      <c r="E1416" s="1070"/>
      <c r="F1416" s="1072"/>
      <c r="G1416" s="1072"/>
      <c r="H1416" s="1072"/>
      <c r="I1416" s="1072"/>
      <c r="J1416" s="1072"/>
      <c r="K1416" s="1072"/>
      <c r="L1416" s="1072"/>
      <c r="M1416" s="1072"/>
      <c r="N1416" s="1072"/>
      <c r="O1416" s="1072"/>
      <c r="P1416" s="1072"/>
      <c r="Q1416" s="1072"/>
      <c r="R1416" s="1072"/>
      <c r="S1416" s="1072"/>
      <c r="T1416" s="1072"/>
      <c r="U1416" s="1074">
        <f t="shared" si="59"/>
        <v>100</v>
      </c>
      <c r="V1416" s="1088"/>
    </row>
    <row r="1417" spans="1:23">
      <c r="A1417" s="1076" t="s">
        <v>1312</v>
      </c>
      <c r="B1417" s="1071" t="s">
        <v>259</v>
      </c>
      <c r="C1417" s="1072">
        <v>406.36500000000001</v>
      </c>
      <c r="D1417" s="1072">
        <v>406.36500000000001</v>
      </c>
      <c r="E1417" s="1070"/>
      <c r="F1417" s="1072"/>
      <c r="G1417" s="1072"/>
      <c r="H1417" s="1072"/>
      <c r="I1417" s="1072"/>
      <c r="J1417" s="1072"/>
      <c r="K1417" s="1072"/>
      <c r="L1417" s="1072"/>
      <c r="M1417" s="1072"/>
      <c r="N1417" s="1072"/>
      <c r="O1417" s="1072"/>
      <c r="P1417" s="1072"/>
      <c r="Q1417" s="1072"/>
      <c r="R1417" s="1072"/>
      <c r="S1417" s="1072"/>
      <c r="T1417" s="1072"/>
      <c r="U1417" s="1074">
        <f t="shared" si="59"/>
        <v>100</v>
      </c>
      <c r="V1417" s="1088"/>
    </row>
    <row r="1418" spans="1:23">
      <c r="A1418" s="1070"/>
      <c r="B1418" s="1071" t="s">
        <v>1971</v>
      </c>
      <c r="C1418" s="1072">
        <v>406.36500000000001</v>
      </c>
      <c r="D1418" s="1072">
        <v>406.36500000000001</v>
      </c>
      <c r="E1418" s="1070"/>
      <c r="F1418" s="1072"/>
      <c r="G1418" s="1072"/>
      <c r="H1418" s="1072"/>
      <c r="I1418" s="1072"/>
      <c r="J1418" s="1072"/>
      <c r="K1418" s="1072"/>
      <c r="L1418" s="1072"/>
      <c r="M1418" s="1072"/>
      <c r="N1418" s="1072"/>
      <c r="O1418" s="1072"/>
      <c r="P1418" s="1072"/>
      <c r="Q1418" s="1072"/>
      <c r="R1418" s="1072"/>
      <c r="S1418" s="1072"/>
      <c r="T1418" s="1072"/>
      <c r="U1418" s="1074">
        <f t="shared" ref="U1418:U1481" si="61">D1418/C1418*100</f>
        <v>100</v>
      </c>
      <c r="V1418" s="1088"/>
    </row>
    <row r="1419" spans="1:23">
      <c r="A1419" s="1089" t="s">
        <v>1972</v>
      </c>
      <c r="B1419" s="1090" t="s">
        <v>1973</v>
      </c>
      <c r="C1419" s="1079">
        <v>406.36500000000001</v>
      </c>
      <c r="D1419" s="1079">
        <v>406.36500000000001</v>
      </c>
      <c r="E1419" s="1080"/>
      <c r="F1419" s="1079"/>
      <c r="G1419" s="1079"/>
      <c r="H1419" s="1079"/>
      <c r="I1419" s="1079"/>
      <c r="J1419" s="1079"/>
      <c r="K1419" s="1079"/>
      <c r="L1419" s="1079"/>
      <c r="M1419" s="1079"/>
      <c r="N1419" s="1079"/>
      <c r="O1419" s="1079"/>
      <c r="P1419" s="1079"/>
      <c r="Q1419" s="1079"/>
      <c r="R1419" s="1079"/>
      <c r="S1419" s="1079"/>
      <c r="T1419" s="1079"/>
      <c r="U1419" s="1081">
        <f t="shared" si="61"/>
        <v>100</v>
      </c>
      <c r="V1419" s="1088"/>
    </row>
    <row r="1420" spans="1:23">
      <c r="A1420" s="1082" t="s">
        <v>411</v>
      </c>
      <c r="B1420" s="1083" t="s">
        <v>2208</v>
      </c>
      <c r="C1420" s="1084">
        <v>406.36500000000001</v>
      </c>
      <c r="D1420" s="1084">
        <v>406.36500000000001</v>
      </c>
      <c r="E1420" s="1085"/>
      <c r="F1420" s="1084"/>
      <c r="G1420" s="1084"/>
      <c r="H1420" s="1084"/>
      <c r="I1420" s="1084"/>
      <c r="J1420" s="1084"/>
      <c r="K1420" s="1084"/>
      <c r="L1420" s="1084"/>
      <c r="M1420" s="1084"/>
      <c r="N1420" s="1084"/>
      <c r="O1420" s="1084"/>
      <c r="P1420" s="1084"/>
      <c r="Q1420" s="1084"/>
      <c r="R1420" s="1084"/>
      <c r="S1420" s="1084"/>
      <c r="T1420" s="1084"/>
      <c r="U1420" s="1086">
        <f t="shared" si="61"/>
        <v>100</v>
      </c>
      <c r="V1420" s="1088"/>
    </row>
    <row r="1421" spans="1:23" ht="25.5">
      <c r="A1421" s="1082" t="s">
        <v>411</v>
      </c>
      <c r="B1421" s="1083" t="s">
        <v>2418</v>
      </c>
      <c r="C1421" s="1084">
        <v>406.36500000000001</v>
      </c>
      <c r="D1421" s="1084">
        <v>406.36500000000001</v>
      </c>
      <c r="E1421" s="1087" t="s">
        <v>5129</v>
      </c>
      <c r="F1421" s="1084"/>
      <c r="G1421" s="1084"/>
      <c r="H1421" s="1084"/>
      <c r="I1421" s="1084"/>
      <c r="J1421" s="1084"/>
      <c r="K1421" s="1084"/>
      <c r="L1421" s="1084"/>
      <c r="M1421" s="1084"/>
      <c r="N1421" s="1084"/>
      <c r="O1421" s="1084"/>
      <c r="P1421" s="1084"/>
      <c r="Q1421" s="1084"/>
      <c r="R1421" s="1084"/>
      <c r="S1421" s="1084"/>
      <c r="T1421" s="1084">
        <v>406.36500000000001</v>
      </c>
      <c r="U1421" s="1086">
        <f t="shared" si="61"/>
        <v>100</v>
      </c>
      <c r="V1421" s="1088">
        <f>D1421--F1421-G1421-H1421-I1421-J1421-K1421-L1421-M1421-N1421-O1421-R1421-S1421-T1421</f>
        <v>0</v>
      </c>
      <c r="W1421" s="1058">
        <f>D1421/C1421*100</f>
        <v>100</v>
      </c>
    </row>
    <row r="1422" spans="1:23">
      <c r="A1422" s="1070"/>
      <c r="B1422" s="1071" t="s">
        <v>1980</v>
      </c>
      <c r="C1422" s="1072">
        <v>0</v>
      </c>
      <c r="D1422" s="1072">
        <v>0</v>
      </c>
      <c r="E1422" s="1070"/>
      <c r="F1422" s="1072"/>
      <c r="G1422" s="1072"/>
      <c r="H1422" s="1072"/>
      <c r="I1422" s="1072"/>
      <c r="J1422" s="1072"/>
      <c r="K1422" s="1072"/>
      <c r="L1422" s="1072"/>
      <c r="M1422" s="1072"/>
      <c r="N1422" s="1072"/>
      <c r="O1422" s="1072"/>
      <c r="P1422" s="1072"/>
      <c r="Q1422" s="1072"/>
      <c r="R1422" s="1072"/>
      <c r="S1422" s="1072"/>
      <c r="T1422" s="1072"/>
      <c r="U1422" s="1074"/>
      <c r="V1422" s="1088"/>
    </row>
    <row r="1423" spans="1:23">
      <c r="A1423" s="1077"/>
      <c r="B1423" s="1078" t="s">
        <v>5131</v>
      </c>
      <c r="C1423" s="1079">
        <v>0</v>
      </c>
      <c r="D1423" s="1079">
        <v>0</v>
      </c>
      <c r="E1423" s="1080"/>
      <c r="F1423" s="1079"/>
      <c r="G1423" s="1079"/>
      <c r="H1423" s="1079"/>
      <c r="I1423" s="1079"/>
      <c r="J1423" s="1079"/>
      <c r="K1423" s="1079"/>
      <c r="L1423" s="1079"/>
      <c r="M1423" s="1079"/>
      <c r="N1423" s="1079"/>
      <c r="O1423" s="1079"/>
      <c r="P1423" s="1079"/>
      <c r="Q1423" s="1079"/>
      <c r="R1423" s="1079"/>
      <c r="S1423" s="1079"/>
      <c r="T1423" s="1079"/>
      <c r="U1423" s="1081"/>
      <c r="V1423" s="1088"/>
    </row>
    <row r="1424" spans="1:23">
      <c r="A1424" s="1082" t="s">
        <v>411</v>
      </c>
      <c r="B1424" s="1083" t="s">
        <v>2405</v>
      </c>
      <c r="C1424" s="1084">
        <v>0</v>
      </c>
      <c r="D1424" s="1084">
        <v>0</v>
      </c>
      <c r="E1424" s="1087" t="s">
        <v>5087</v>
      </c>
      <c r="F1424" s="1084"/>
      <c r="G1424" s="1084"/>
      <c r="H1424" s="1084"/>
      <c r="I1424" s="1084"/>
      <c r="J1424" s="1084"/>
      <c r="K1424" s="1084"/>
      <c r="L1424" s="1084"/>
      <c r="M1424" s="1084"/>
      <c r="N1424" s="1084"/>
      <c r="O1424" s="1084"/>
      <c r="P1424" s="1084"/>
      <c r="Q1424" s="1084"/>
      <c r="R1424" s="1084"/>
      <c r="S1424" s="1084"/>
      <c r="T1424" s="1084"/>
      <c r="U1424" s="1086"/>
      <c r="V1424" s="1088">
        <f>D1424--F1424-G1424-H1424-I1424-J1424-K1424-L1424-M1424-N1424-O1424-R1424-S1424-T1424</f>
        <v>0</v>
      </c>
    </row>
    <row r="1425" spans="1:23" s="1099" customFormat="1">
      <c r="A1425" s="1094" t="s">
        <v>5134</v>
      </c>
      <c r="B1425" s="1095" t="s">
        <v>4358</v>
      </c>
      <c r="C1425" s="1096">
        <v>1012695.824166</v>
      </c>
      <c r="D1425" s="1096">
        <v>355180.82352999999</v>
      </c>
      <c r="E1425" s="1097"/>
      <c r="F1425" s="1096">
        <f>SUM(F1426:F1527)</f>
        <v>140318.36313400004</v>
      </c>
      <c r="G1425" s="1096">
        <f t="shared" ref="G1425:T1425" si="62">SUM(G1426:G1527)</f>
        <v>0</v>
      </c>
      <c r="H1425" s="1096">
        <f t="shared" si="62"/>
        <v>0</v>
      </c>
      <c r="I1425" s="1096">
        <f t="shared" si="62"/>
        <v>0</v>
      </c>
      <c r="J1425" s="1096">
        <f t="shared" si="62"/>
        <v>0</v>
      </c>
      <c r="K1425" s="1096">
        <f t="shared" si="62"/>
        <v>1657.096</v>
      </c>
      <c r="L1425" s="1096">
        <f t="shared" si="62"/>
        <v>0</v>
      </c>
      <c r="M1425" s="1096">
        <f t="shared" si="62"/>
        <v>0</v>
      </c>
      <c r="N1425" s="1096">
        <f t="shared" si="62"/>
        <v>0</v>
      </c>
      <c r="O1425" s="1096">
        <f t="shared" si="62"/>
        <v>213162.92439599996</v>
      </c>
      <c r="P1425" s="1096">
        <f t="shared" si="62"/>
        <v>213162.92439599996</v>
      </c>
      <c r="Q1425" s="1096">
        <f t="shared" si="62"/>
        <v>0</v>
      </c>
      <c r="R1425" s="1096">
        <f t="shared" si="62"/>
        <v>0</v>
      </c>
      <c r="S1425" s="1096">
        <f t="shared" si="62"/>
        <v>0</v>
      </c>
      <c r="T1425" s="1096">
        <f t="shared" si="62"/>
        <v>42.44</v>
      </c>
      <c r="U1425" s="1098">
        <f t="shared" si="61"/>
        <v>35.072804197894982</v>
      </c>
      <c r="V1425" s="1099">
        <f>O1425-P1425-Q1425</f>
        <v>0</v>
      </c>
      <c r="W1425" s="1100">
        <f>V1425-D1425</f>
        <v>-355180.82352999999</v>
      </c>
    </row>
    <row r="1426" spans="1:23">
      <c r="A1426" s="1076" t="s">
        <v>1371</v>
      </c>
      <c r="B1426" s="1071" t="s">
        <v>1374</v>
      </c>
      <c r="C1426" s="1084">
        <v>802216.86199999996</v>
      </c>
      <c r="D1426" s="1084">
        <v>208525.20009599999</v>
      </c>
      <c r="E1426" s="1101"/>
      <c r="F1426" s="1084"/>
      <c r="G1426" s="1084"/>
      <c r="H1426" s="1084"/>
      <c r="I1426" s="1084"/>
      <c r="J1426" s="1084"/>
      <c r="K1426" s="1084"/>
      <c r="L1426" s="1084"/>
      <c r="M1426" s="1084"/>
      <c r="N1426" s="1084"/>
      <c r="O1426" s="1084"/>
      <c r="P1426" s="1084"/>
      <c r="Q1426" s="1084"/>
      <c r="R1426" s="1084"/>
      <c r="S1426" s="1084"/>
      <c r="T1426" s="1084"/>
      <c r="U1426" s="1086">
        <f t="shared" si="61"/>
        <v>25.993619677368486</v>
      </c>
    </row>
    <row r="1427" spans="1:23" ht="25.5">
      <c r="A1427" s="1102" t="s">
        <v>282</v>
      </c>
      <c r="B1427" s="1103" t="s">
        <v>2444</v>
      </c>
      <c r="C1427" s="1084">
        <v>796360.18400000001</v>
      </c>
      <c r="D1427" s="1084">
        <v>202967.22409599999</v>
      </c>
      <c r="E1427" s="1101"/>
      <c r="F1427" s="1084"/>
      <c r="G1427" s="1084"/>
      <c r="H1427" s="1084"/>
      <c r="I1427" s="1084"/>
      <c r="J1427" s="1084"/>
      <c r="K1427" s="1084"/>
      <c r="L1427" s="1084"/>
      <c r="M1427" s="1084"/>
      <c r="N1427" s="1084"/>
      <c r="O1427" s="1084">
        <v>202967.22409599999</v>
      </c>
      <c r="P1427" s="1084">
        <v>202967.22409599999</v>
      </c>
      <c r="Q1427" s="1084"/>
      <c r="R1427" s="1084"/>
      <c r="S1427" s="1084"/>
      <c r="T1427" s="1084"/>
      <c r="U1427" s="1086">
        <f t="shared" si="61"/>
        <v>25.486862373822543</v>
      </c>
      <c r="V1427" s="1088">
        <f>D1427-F1427-O1427</f>
        <v>0</v>
      </c>
    </row>
    <row r="1428" spans="1:23">
      <c r="A1428" s="1102" t="s">
        <v>132</v>
      </c>
      <c r="B1428" s="1103" t="s">
        <v>2443</v>
      </c>
      <c r="C1428" s="1084">
        <v>5856.6779999999999</v>
      </c>
      <c r="D1428" s="1084">
        <v>5557.9759999999997</v>
      </c>
      <c r="E1428" s="1101"/>
      <c r="F1428" s="1084"/>
      <c r="G1428" s="1084"/>
      <c r="H1428" s="1084"/>
      <c r="I1428" s="1084"/>
      <c r="J1428" s="1084"/>
      <c r="K1428" s="1084"/>
      <c r="L1428" s="1084"/>
      <c r="M1428" s="1084"/>
      <c r="N1428" s="1084"/>
      <c r="O1428" s="1084">
        <v>5557.9759999999997</v>
      </c>
      <c r="P1428" s="1084">
        <v>5557.9759999999997</v>
      </c>
      <c r="Q1428" s="1084"/>
      <c r="R1428" s="1084"/>
      <c r="S1428" s="1084"/>
      <c r="T1428" s="1084"/>
      <c r="U1428" s="1086">
        <f t="shared" si="61"/>
        <v>94.899804974765559</v>
      </c>
      <c r="V1428" s="1088">
        <f t="shared" ref="V1428:V1491" si="63">D1428-F1428-O1428</f>
        <v>0</v>
      </c>
    </row>
    <row r="1429" spans="1:23">
      <c r="A1429" s="1076" t="s">
        <v>397</v>
      </c>
      <c r="B1429" s="1071" t="s">
        <v>398</v>
      </c>
      <c r="C1429" s="1084">
        <v>55.651000000000003</v>
      </c>
      <c r="D1429" s="1084">
        <v>0</v>
      </c>
      <c r="E1429" s="1101"/>
      <c r="F1429" s="1084"/>
      <c r="G1429" s="1084"/>
      <c r="H1429" s="1084"/>
      <c r="I1429" s="1084"/>
      <c r="J1429" s="1084"/>
      <c r="K1429" s="1084"/>
      <c r="L1429" s="1084"/>
      <c r="M1429" s="1084"/>
      <c r="N1429" s="1084"/>
      <c r="O1429" s="1084">
        <v>0</v>
      </c>
      <c r="P1429" s="1084"/>
      <c r="Q1429" s="1084">
        <v>0</v>
      </c>
      <c r="R1429" s="1084"/>
      <c r="S1429" s="1084"/>
      <c r="T1429" s="1084"/>
      <c r="U1429" s="1086">
        <f t="shared" si="61"/>
        <v>0</v>
      </c>
      <c r="V1429" s="1088">
        <f t="shared" si="63"/>
        <v>0</v>
      </c>
    </row>
    <row r="1430" spans="1:23">
      <c r="A1430" s="1102" t="s">
        <v>282</v>
      </c>
      <c r="B1430" s="1103" t="s">
        <v>1996</v>
      </c>
      <c r="C1430" s="1084">
        <v>55.651000000000003</v>
      </c>
      <c r="D1430" s="1084">
        <v>0</v>
      </c>
      <c r="E1430" s="1101"/>
      <c r="F1430" s="1084"/>
      <c r="G1430" s="1084"/>
      <c r="H1430" s="1084"/>
      <c r="I1430" s="1084"/>
      <c r="J1430" s="1084"/>
      <c r="K1430" s="1084"/>
      <c r="L1430" s="1084"/>
      <c r="M1430" s="1084"/>
      <c r="N1430" s="1084"/>
      <c r="O1430" s="1084">
        <v>0</v>
      </c>
      <c r="P1430" s="1084"/>
      <c r="Q1430" s="1084">
        <v>0</v>
      </c>
      <c r="R1430" s="1084"/>
      <c r="S1430" s="1084"/>
      <c r="T1430" s="1084"/>
      <c r="U1430" s="1086">
        <f t="shared" si="61"/>
        <v>0</v>
      </c>
      <c r="V1430" s="1088">
        <f t="shared" si="63"/>
        <v>0</v>
      </c>
    </row>
    <row r="1431" spans="1:23">
      <c r="A1431" s="1076" t="s">
        <v>1312</v>
      </c>
      <c r="B1431" s="1071" t="s">
        <v>259</v>
      </c>
      <c r="C1431" s="1084">
        <v>210423.311166</v>
      </c>
      <c r="D1431" s="1084">
        <v>146655.62343400001</v>
      </c>
      <c r="E1431" s="1101"/>
      <c r="F1431" s="1084"/>
      <c r="G1431" s="1084"/>
      <c r="H1431" s="1084"/>
      <c r="I1431" s="1084"/>
      <c r="J1431" s="1084"/>
      <c r="K1431" s="1084"/>
      <c r="L1431" s="1084"/>
      <c r="M1431" s="1084"/>
      <c r="N1431" s="1084"/>
      <c r="O1431" s="1084"/>
      <c r="P1431" s="1084"/>
      <c r="Q1431" s="1084"/>
      <c r="R1431" s="1084"/>
      <c r="S1431" s="1084"/>
      <c r="T1431" s="1084"/>
      <c r="U1431" s="1086">
        <f t="shared" si="61"/>
        <v>69.695521195513095</v>
      </c>
      <c r="V1431" s="1088"/>
    </row>
    <row r="1432" spans="1:23">
      <c r="A1432" s="1102" t="s">
        <v>282</v>
      </c>
      <c r="B1432" s="1103" t="s">
        <v>2448</v>
      </c>
      <c r="C1432" s="1084">
        <v>9.9860000000000007</v>
      </c>
      <c r="D1432" s="1084">
        <v>0</v>
      </c>
      <c r="E1432" s="1101"/>
      <c r="F1432" s="1084"/>
      <c r="G1432" s="1084"/>
      <c r="H1432" s="1084"/>
      <c r="I1432" s="1084"/>
      <c r="J1432" s="1084"/>
      <c r="K1432" s="1084"/>
      <c r="L1432" s="1084"/>
      <c r="M1432" s="1084"/>
      <c r="N1432" s="1084"/>
      <c r="O1432" s="1084">
        <v>0</v>
      </c>
      <c r="P1432" s="1084">
        <v>0</v>
      </c>
      <c r="Q1432" s="1084"/>
      <c r="R1432" s="1084"/>
      <c r="S1432" s="1084"/>
      <c r="T1432" s="1084"/>
      <c r="U1432" s="1086">
        <f t="shared" si="61"/>
        <v>0</v>
      </c>
      <c r="V1432" s="1088">
        <f t="shared" si="63"/>
        <v>0</v>
      </c>
    </row>
    <row r="1433" spans="1:23">
      <c r="A1433" s="1102" t="s">
        <v>132</v>
      </c>
      <c r="B1433" s="1103" t="s">
        <v>2446</v>
      </c>
      <c r="C1433" s="1084">
        <v>2552.9319999999998</v>
      </c>
      <c r="D1433" s="1084">
        <v>2483.1669999999999</v>
      </c>
      <c r="E1433" s="1101"/>
      <c r="F1433" s="1084"/>
      <c r="G1433" s="1084"/>
      <c r="H1433" s="1084"/>
      <c r="I1433" s="1084"/>
      <c r="J1433" s="1084"/>
      <c r="K1433" s="1084"/>
      <c r="L1433" s="1084"/>
      <c r="M1433" s="1084"/>
      <c r="N1433" s="1084"/>
      <c r="O1433" s="1084">
        <v>2483.1669999999999</v>
      </c>
      <c r="P1433" s="1084">
        <v>2483.1669999999999</v>
      </c>
      <c r="Q1433" s="1084"/>
      <c r="R1433" s="1084"/>
      <c r="S1433" s="1084"/>
      <c r="T1433" s="1084"/>
      <c r="U1433" s="1086">
        <f t="shared" si="61"/>
        <v>97.26725976250053</v>
      </c>
      <c r="V1433" s="1088">
        <f t="shared" si="63"/>
        <v>0</v>
      </c>
    </row>
    <row r="1434" spans="1:23">
      <c r="A1434" s="1102" t="s">
        <v>133</v>
      </c>
      <c r="B1434" s="1103" t="s">
        <v>2447</v>
      </c>
      <c r="C1434" s="1084">
        <v>2141.7570000000001</v>
      </c>
      <c r="D1434" s="1084">
        <v>2055.2620000000002</v>
      </c>
      <c r="E1434" s="1101"/>
      <c r="F1434" s="1084"/>
      <c r="G1434" s="1084"/>
      <c r="H1434" s="1084"/>
      <c r="I1434" s="1084"/>
      <c r="J1434" s="1084"/>
      <c r="K1434" s="1084"/>
      <c r="L1434" s="1084"/>
      <c r="M1434" s="1084"/>
      <c r="N1434" s="1084"/>
      <c r="O1434" s="1084">
        <v>2055.2620000000002</v>
      </c>
      <c r="P1434" s="1084">
        <v>2055.2620000000002</v>
      </c>
      <c r="Q1434" s="1084"/>
      <c r="R1434" s="1084"/>
      <c r="S1434" s="1084"/>
      <c r="T1434" s="1084"/>
      <c r="U1434" s="1086">
        <f t="shared" si="61"/>
        <v>95.961493297325518</v>
      </c>
      <c r="V1434" s="1088">
        <f t="shared" si="63"/>
        <v>0</v>
      </c>
    </row>
    <row r="1435" spans="1:23">
      <c r="A1435" s="1102" t="s">
        <v>134</v>
      </c>
      <c r="B1435" s="1103" t="s">
        <v>2449</v>
      </c>
      <c r="C1435" s="1084">
        <v>2050.1035109999998</v>
      </c>
      <c r="D1435" s="1084">
        <v>0</v>
      </c>
      <c r="E1435" s="1101"/>
      <c r="F1435" s="1084"/>
      <c r="G1435" s="1084"/>
      <c r="H1435" s="1084"/>
      <c r="I1435" s="1084"/>
      <c r="J1435" s="1084"/>
      <c r="K1435" s="1084"/>
      <c r="L1435" s="1084"/>
      <c r="M1435" s="1084"/>
      <c r="N1435" s="1084"/>
      <c r="O1435" s="1084">
        <v>0</v>
      </c>
      <c r="P1435" s="1084">
        <v>0</v>
      </c>
      <c r="Q1435" s="1084"/>
      <c r="R1435" s="1084"/>
      <c r="S1435" s="1084"/>
      <c r="T1435" s="1084"/>
      <c r="U1435" s="1086">
        <f t="shared" si="61"/>
        <v>0</v>
      </c>
      <c r="V1435" s="1088">
        <f t="shared" si="63"/>
        <v>0</v>
      </c>
    </row>
    <row r="1436" spans="1:23" ht="25.5">
      <c r="A1436" s="1102" t="s">
        <v>135</v>
      </c>
      <c r="B1436" s="1103" t="s">
        <v>2445</v>
      </c>
      <c r="C1436" s="1084">
        <v>303.45589999999999</v>
      </c>
      <c r="D1436" s="1084">
        <v>99.295299999999997</v>
      </c>
      <c r="E1436" s="1101"/>
      <c r="F1436" s="1084"/>
      <c r="G1436" s="1084"/>
      <c r="H1436" s="1084"/>
      <c r="I1436" s="1084"/>
      <c r="J1436" s="1084"/>
      <c r="K1436" s="1084"/>
      <c r="L1436" s="1084"/>
      <c r="M1436" s="1084"/>
      <c r="N1436" s="1084"/>
      <c r="O1436" s="1084">
        <v>99.295299999999997</v>
      </c>
      <c r="P1436" s="1084">
        <v>99.295299999999997</v>
      </c>
      <c r="Q1436" s="1084"/>
      <c r="R1436" s="1084"/>
      <c r="S1436" s="1084"/>
      <c r="T1436" s="1084"/>
      <c r="U1436" s="1086">
        <f t="shared" si="61"/>
        <v>32.721492645224565</v>
      </c>
      <c r="V1436" s="1088">
        <f t="shared" si="63"/>
        <v>0</v>
      </c>
    </row>
    <row r="1437" spans="1:23">
      <c r="A1437" s="1102" t="s">
        <v>136</v>
      </c>
      <c r="B1437" s="1103" t="s">
        <v>2450</v>
      </c>
      <c r="C1437" s="1084">
        <v>2303.42182</v>
      </c>
      <c r="D1437" s="1084">
        <v>2303.42182</v>
      </c>
      <c r="E1437" s="1101"/>
      <c r="F1437" s="1084">
        <v>2303.42182</v>
      </c>
      <c r="G1437" s="1084"/>
      <c r="H1437" s="1084"/>
      <c r="I1437" s="1084"/>
      <c r="J1437" s="1084"/>
      <c r="K1437" s="1084"/>
      <c r="L1437" s="1084"/>
      <c r="M1437" s="1084"/>
      <c r="N1437" s="1084"/>
      <c r="O1437" s="1084"/>
      <c r="P1437" s="1084"/>
      <c r="Q1437" s="1084"/>
      <c r="R1437" s="1084"/>
      <c r="S1437" s="1084"/>
      <c r="T1437" s="1084"/>
      <c r="U1437" s="1086">
        <f t="shared" si="61"/>
        <v>100</v>
      </c>
      <c r="V1437" s="1088">
        <f t="shared" si="63"/>
        <v>0</v>
      </c>
    </row>
    <row r="1438" spans="1:23">
      <c r="A1438" s="1102" t="s">
        <v>137</v>
      </c>
      <c r="B1438" s="1103" t="s">
        <v>2451</v>
      </c>
      <c r="C1438" s="1084">
        <v>2596.942</v>
      </c>
      <c r="D1438" s="1084">
        <v>2574.942</v>
      </c>
      <c r="E1438" s="1101"/>
      <c r="F1438" s="1084">
        <v>2574.942</v>
      </c>
      <c r="G1438" s="1084"/>
      <c r="H1438" s="1084"/>
      <c r="I1438" s="1084"/>
      <c r="J1438" s="1084"/>
      <c r="K1438" s="1084"/>
      <c r="L1438" s="1084"/>
      <c r="M1438" s="1084"/>
      <c r="N1438" s="1084"/>
      <c r="O1438" s="1084"/>
      <c r="P1438" s="1084"/>
      <c r="Q1438" s="1084"/>
      <c r="R1438" s="1084"/>
      <c r="S1438" s="1084"/>
      <c r="T1438" s="1084"/>
      <c r="U1438" s="1086">
        <f t="shared" si="61"/>
        <v>99.152849774850566</v>
      </c>
      <c r="V1438" s="1088">
        <f t="shared" si="63"/>
        <v>0</v>
      </c>
    </row>
    <row r="1439" spans="1:23">
      <c r="A1439" s="1102" t="s">
        <v>317</v>
      </c>
      <c r="B1439" s="1103" t="s">
        <v>2452</v>
      </c>
      <c r="C1439" s="1084">
        <v>2387.75882</v>
      </c>
      <c r="D1439" s="1084">
        <v>2387.75882</v>
      </c>
      <c r="E1439" s="1101"/>
      <c r="F1439" s="1084">
        <v>2387.75882</v>
      </c>
      <c r="G1439" s="1084"/>
      <c r="H1439" s="1084"/>
      <c r="I1439" s="1084"/>
      <c r="J1439" s="1084"/>
      <c r="K1439" s="1084"/>
      <c r="L1439" s="1084"/>
      <c r="M1439" s="1084"/>
      <c r="N1439" s="1084"/>
      <c r="O1439" s="1084"/>
      <c r="P1439" s="1084"/>
      <c r="Q1439" s="1084"/>
      <c r="R1439" s="1084"/>
      <c r="S1439" s="1084"/>
      <c r="T1439" s="1084"/>
      <c r="U1439" s="1086">
        <f t="shared" si="61"/>
        <v>100</v>
      </c>
      <c r="V1439" s="1088">
        <f t="shared" si="63"/>
        <v>0</v>
      </c>
    </row>
    <row r="1440" spans="1:23">
      <c r="A1440" s="1102" t="s">
        <v>318</v>
      </c>
      <c r="B1440" s="1103" t="s">
        <v>4359</v>
      </c>
      <c r="C1440" s="1084">
        <v>2359.9630000000002</v>
      </c>
      <c r="D1440" s="1084">
        <v>2359.9630000000002</v>
      </c>
      <c r="E1440" s="1101"/>
      <c r="F1440" s="1084">
        <v>2359.9630000000002</v>
      </c>
      <c r="G1440" s="1084"/>
      <c r="H1440" s="1084"/>
      <c r="I1440" s="1084"/>
      <c r="J1440" s="1084"/>
      <c r="K1440" s="1084"/>
      <c r="L1440" s="1084"/>
      <c r="M1440" s="1084"/>
      <c r="N1440" s="1084"/>
      <c r="O1440" s="1084"/>
      <c r="P1440" s="1084"/>
      <c r="Q1440" s="1084"/>
      <c r="R1440" s="1084"/>
      <c r="S1440" s="1084"/>
      <c r="T1440" s="1084"/>
      <c r="U1440" s="1086">
        <f t="shared" si="61"/>
        <v>100</v>
      </c>
      <c r="V1440" s="1088">
        <f t="shared" si="63"/>
        <v>0</v>
      </c>
    </row>
    <row r="1441" spans="1:22">
      <c r="A1441" s="1102" t="s">
        <v>656</v>
      </c>
      <c r="B1441" s="1103" t="s">
        <v>2453</v>
      </c>
      <c r="C1441" s="1084">
        <v>2603.640054</v>
      </c>
      <c r="D1441" s="1084">
        <v>2323.640054</v>
      </c>
      <c r="E1441" s="1101"/>
      <c r="F1441" s="1084">
        <v>2323.640054</v>
      </c>
      <c r="G1441" s="1084"/>
      <c r="H1441" s="1084"/>
      <c r="I1441" s="1084"/>
      <c r="J1441" s="1084"/>
      <c r="K1441" s="1084"/>
      <c r="L1441" s="1084"/>
      <c r="M1441" s="1084"/>
      <c r="N1441" s="1084"/>
      <c r="O1441" s="1084"/>
      <c r="P1441" s="1084"/>
      <c r="Q1441" s="1084"/>
      <c r="R1441" s="1084"/>
      <c r="S1441" s="1084"/>
      <c r="T1441" s="1084"/>
      <c r="U1441" s="1086">
        <f t="shared" si="61"/>
        <v>89.245825298706976</v>
      </c>
      <c r="V1441" s="1088">
        <f t="shared" si="63"/>
        <v>0</v>
      </c>
    </row>
    <row r="1442" spans="1:22" ht="25.5">
      <c r="A1442" s="1102" t="s">
        <v>1117</v>
      </c>
      <c r="B1442" s="1103" t="s">
        <v>4360</v>
      </c>
      <c r="C1442" s="1084">
        <v>2551.3440000000001</v>
      </c>
      <c r="D1442" s="1084">
        <v>0</v>
      </c>
      <c r="E1442" s="1101"/>
      <c r="F1442" s="1084">
        <v>0</v>
      </c>
      <c r="G1442" s="1084"/>
      <c r="H1442" s="1084"/>
      <c r="I1442" s="1084"/>
      <c r="J1442" s="1084"/>
      <c r="K1442" s="1084"/>
      <c r="L1442" s="1084"/>
      <c r="M1442" s="1084"/>
      <c r="N1442" s="1084"/>
      <c r="O1442" s="1084"/>
      <c r="P1442" s="1084"/>
      <c r="Q1442" s="1084"/>
      <c r="R1442" s="1084"/>
      <c r="S1442" s="1084"/>
      <c r="T1442" s="1084"/>
      <c r="U1442" s="1086">
        <f t="shared" si="61"/>
        <v>0</v>
      </c>
      <c r="V1442" s="1088">
        <f t="shared" si="63"/>
        <v>0</v>
      </c>
    </row>
    <row r="1443" spans="1:22">
      <c r="A1443" s="1102" t="s">
        <v>351</v>
      </c>
      <c r="B1443" s="1103" t="s">
        <v>2454</v>
      </c>
      <c r="C1443" s="1084">
        <v>2587.9749999999999</v>
      </c>
      <c r="D1443" s="1084">
        <v>2587.9749999999999</v>
      </c>
      <c r="E1443" s="1101"/>
      <c r="F1443" s="1084">
        <v>2587.9749999999999</v>
      </c>
      <c r="G1443" s="1084"/>
      <c r="H1443" s="1084"/>
      <c r="I1443" s="1084"/>
      <c r="J1443" s="1084"/>
      <c r="K1443" s="1084"/>
      <c r="L1443" s="1084"/>
      <c r="M1443" s="1084"/>
      <c r="N1443" s="1084"/>
      <c r="O1443" s="1084"/>
      <c r="P1443" s="1084"/>
      <c r="Q1443" s="1084"/>
      <c r="R1443" s="1084"/>
      <c r="S1443" s="1084"/>
      <c r="T1443" s="1084"/>
      <c r="U1443" s="1086">
        <f t="shared" si="61"/>
        <v>100</v>
      </c>
      <c r="V1443" s="1088">
        <f t="shared" si="63"/>
        <v>0</v>
      </c>
    </row>
    <row r="1444" spans="1:22">
      <c r="A1444" s="1102" t="s">
        <v>1118</v>
      </c>
      <c r="B1444" s="1103" t="s">
        <v>2455</v>
      </c>
      <c r="C1444" s="1084">
        <v>1644.827</v>
      </c>
      <c r="D1444" s="1084">
        <v>1182.940846</v>
      </c>
      <c r="E1444" s="1101"/>
      <c r="F1444" s="1084">
        <v>1182.940846</v>
      </c>
      <c r="G1444" s="1084"/>
      <c r="H1444" s="1084"/>
      <c r="I1444" s="1084"/>
      <c r="J1444" s="1084"/>
      <c r="K1444" s="1084"/>
      <c r="L1444" s="1084"/>
      <c r="M1444" s="1084"/>
      <c r="N1444" s="1084"/>
      <c r="O1444" s="1084"/>
      <c r="P1444" s="1084"/>
      <c r="Q1444" s="1084"/>
      <c r="R1444" s="1084"/>
      <c r="S1444" s="1084"/>
      <c r="T1444" s="1084"/>
      <c r="U1444" s="1086">
        <f t="shared" si="61"/>
        <v>71.918861132508155</v>
      </c>
      <c r="V1444" s="1088">
        <f t="shared" si="63"/>
        <v>0</v>
      </c>
    </row>
    <row r="1445" spans="1:22">
      <c r="A1445" s="1102" t="s">
        <v>1119</v>
      </c>
      <c r="B1445" s="1103" t="s">
        <v>2456</v>
      </c>
      <c r="C1445" s="1084">
        <v>2389.2862850000001</v>
      </c>
      <c r="D1445" s="1084">
        <v>2389.2862850000001</v>
      </c>
      <c r="E1445" s="1101"/>
      <c r="F1445" s="1084">
        <v>2389.2862850000001</v>
      </c>
      <c r="G1445" s="1084"/>
      <c r="H1445" s="1084"/>
      <c r="I1445" s="1084"/>
      <c r="J1445" s="1084"/>
      <c r="K1445" s="1084"/>
      <c r="L1445" s="1084"/>
      <c r="M1445" s="1084"/>
      <c r="N1445" s="1084"/>
      <c r="O1445" s="1084"/>
      <c r="P1445" s="1084"/>
      <c r="Q1445" s="1084"/>
      <c r="R1445" s="1084"/>
      <c r="S1445" s="1084"/>
      <c r="T1445" s="1084"/>
      <c r="U1445" s="1086">
        <f t="shared" si="61"/>
        <v>100</v>
      </c>
      <c r="V1445" s="1088">
        <f t="shared" si="63"/>
        <v>0</v>
      </c>
    </row>
    <row r="1446" spans="1:22">
      <c r="A1446" s="1102" t="s">
        <v>1120</v>
      </c>
      <c r="B1446" s="1103" t="s">
        <v>2457</v>
      </c>
      <c r="C1446" s="1084">
        <v>2388.768</v>
      </c>
      <c r="D1446" s="1084">
        <v>2386.3119999999999</v>
      </c>
      <c r="E1446" s="1101"/>
      <c r="F1446" s="1084">
        <v>2386.3119999999999</v>
      </c>
      <c r="G1446" s="1084"/>
      <c r="H1446" s="1084"/>
      <c r="I1446" s="1084"/>
      <c r="J1446" s="1084"/>
      <c r="K1446" s="1084"/>
      <c r="L1446" s="1084"/>
      <c r="M1446" s="1084"/>
      <c r="N1446" s="1084"/>
      <c r="O1446" s="1084"/>
      <c r="P1446" s="1084"/>
      <c r="Q1446" s="1084"/>
      <c r="R1446" s="1084"/>
      <c r="S1446" s="1084"/>
      <c r="T1446" s="1084"/>
      <c r="U1446" s="1086">
        <f t="shared" si="61"/>
        <v>99.897185494782235</v>
      </c>
      <c r="V1446" s="1088">
        <f t="shared" si="63"/>
        <v>0</v>
      </c>
    </row>
    <row r="1447" spans="1:22">
      <c r="A1447" s="1102" t="s">
        <v>1121</v>
      </c>
      <c r="B1447" s="1103" t="s">
        <v>2458</v>
      </c>
      <c r="C1447" s="1084">
        <v>2396.491</v>
      </c>
      <c r="D1447" s="1084">
        <v>2396.491</v>
      </c>
      <c r="E1447" s="1101"/>
      <c r="F1447" s="1084">
        <v>2396.491</v>
      </c>
      <c r="G1447" s="1084"/>
      <c r="H1447" s="1084"/>
      <c r="I1447" s="1084"/>
      <c r="J1447" s="1084"/>
      <c r="K1447" s="1084"/>
      <c r="L1447" s="1084"/>
      <c r="M1447" s="1084"/>
      <c r="N1447" s="1084"/>
      <c r="O1447" s="1084"/>
      <c r="P1447" s="1084"/>
      <c r="Q1447" s="1084"/>
      <c r="R1447" s="1084"/>
      <c r="S1447" s="1084"/>
      <c r="T1447" s="1084"/>
      <c r="U1447" s="1086">
        <f t="shared" si="61"/>
        <v>100</v>
      </c>
      <c r="V1447" s="1088">
        <f t="shared" si="63"/>
        <v>0</v>
      </c>
    </row>
    <row r="1448" spans="1:22">
      <c r="A1448" s="1102" t="s">
        <v>1122</v>
      </c>
      <c r="B1448" s="1103" t="s">
        <v>2459</v>
      </c>
      <c r="C1448" s="1084">
        <v>19</v>
      </c>
      <c r="D1448" s="1084">
        <v>19</v>
      </c>
      <c r="E1448" s="1101"/>
      <c r="F1448" s="1084">
        <v>19</v>
      </c>
      <c r="G1448" s="1084"/>
      <c r="H1448" s="1084"/>
      <c r="I1448" s="1084"/>
      <c r="J1448" s="1084"/>
      <c r="K1448" s="1084"/>
      <c r="L1448" s="1084"/>
      <c r="M1448" s="1084"/>
      <c r="N1448" s="1084"/>
      <c r="O1448" s="1084"/>
      <c r="P1448" s="1084"/>
      <c r="Q1448" s="1084"/>
      <c r="R1448" s="1084"/>
      <c r="S1448" s="1084"/>
      <c r="T1448" s="1084"/>
      <c r="U1448" s="1086">
        <f t="shared" si="61"/>
        <v>100</v>
      </c>
      <c r="V1448" s="1088">
        <f t="shared" si="63"/>
        <v>0</v>
      </c>
    </row>
    <row r="1449" spans="1:22">
      <c r="A1449" s="1102" t="s">
        <v>1123</v>
      </c>
      <c r="B1449" s="1103" t="s">
        <v>2460</v>
      </c>
      <c r="C1449" s="1084">
        <v>18</v>
      </c>
      <c r="D1449" s="1084">
        <v>0</v>
      </c>
      <c r="E1449" s="1101"/>
      <c r="F1449" s="1084">
        <v>0</v>
      </c>
      <c r="G1449" s="1084"/>
      <c r="H1449" s="1084"/>
      <c r="I1449" s="1084"/>
      <c r="J1449" s="1084"/>
      <c r="K1449" s="1084"/>
      <c r="L1449" s="1084"/>
      <c r="M1449" s="1084"/>
      <c r="N1449" s="1084"/>
      <c r="O1449" s="1084"/>
      <c r="P1449" s="1084"/>
      <c r="Q1449" s="1084"/>
      <c r="R1449" s="1084"/>
      <c r="S1449" s="1084"/>
      <c r="T1449" s="1084"/>
      <c r="U1449" s="1086">
        <f t="shared" si="61"/>
        <v>0</v>
      </c>
      <c r="V1449" s="1088">
        <f t="shared" si="63"/>
        <v>0</v>
      </c>
    </row>
    <row r="1450" spans="1:22">
      <c r="A1450" s="1102" t="s">
        <v>1124</v>
      </c>
      <c r="B1450" s="1103" t="s">
        <v>2461</v>
      </c>
      <c r="C1450" s="1084">
        <v>11</v>
      </c>
      <c r="D1450" s="1084">
        <v>11</v>
      </c>
      <c r="E1450" s="1101"/>
      <c r="F1450" s="1084">
        <v>11</v>
      </c>
      <c r="G1450" s="1084"/>
      <c r="H1450" s="1084"/>
      <c r="I1450" s="1084"/>
      <c r="J1450" s="1084"/>
      <c r="K1450" s="1084"/>
      <c r="L1450" s="1084"/>
      <c r="M1450" s="1084"/>
      <c r="N1450" s="1084"/>
      <c r="O1450" s="1084"/>
      <c r="P1450" s="1084"/>
      <c r="Q1450" s="1084"/>
      <c r="R1450" s="1084"/>
      <c r="S1450" s="1084"/>
      <c r="T1450" s="1084"/>
      <c r="U1450" s="1086">
        <f t="shared" si="61"/>
        <v>100</v>
      </c>
      <c r="V1450" s="1088">
        <f t="shared" si="63"/>
        <v>0</v>
      </c>
    </row>
    <row r="1451" spans="1:22">
      <c r="A1451" s="1102" t="s">
        <v>1125</v>
      </c>
      <c r="B1451" s="1103" t="s">
        <v>2462</v>
      </c>
      <c r="C1451" s="1084">
        <v>1637.287</v>
      </c>
      <c r="D1451" s="1084">
        <v>1637.287</v>
      </c>
      <c r="E1451" s="1101"/>
      <c r="F1451" s="1084">
        <v>1637.287</v>
      </c>
      <c r="G1451" s="1084"/>
      <c r="H1451" s="1084"/>
      <c r="I1451" s="1084"/>
      <c r="J1451" s="1084"/>
      <c r="K1451" s="1084"/>
      <c r="L1451" s="1084"/>
      <c r="M1451" s="1084"/>
      <c r="N1451" s="1084"/>
      <c r="O1451" s="1084"/>
      <c r="P1451" s="1084"/>
      <c r="Q1451" s="1084"/>
      <c r="R1451" s="1084"/>
      <c r="S1451" s="1084"/>
      <c r="T1451" s="1084"/>
      <c r="U1451" s="1086">
        <f t="shared" si="61"/>
        <v>100</v>
      </c>
      <c r="V1451" s="1088">
        <f t="shared" si="63"/>
        <v>0</v>
      </c>
    </row>
    <row r="1452" spans="1:22">
      <c r="A1452" s="1102" t="s">
        <v>1126</v>
      </c>
      <c r="B1452" s="1103" t="s">
        <v>2463</v>
      </c>
      <c r="C1452" s="1084">
        <v>2396.2370000000001</v>
      </c>
      <c r="D1452" s="1084">
        <v>2396.2370000000001</v>
      </c>
      <c r="E1452" s="1101"/>
      <c r="F1452" s="1084">
        <v>2396.2370000000001</v>
      </c>
      <c r="G1452" s="1084"/>
      <c r="H1452" s="1084"/>
      <c r="I1452" s="1084"/>
      <c r="J1452" s="1084"/>
      <c r="K1452" s="1084"/>
      <c r="L1452" s="1084"/>
      <c r="M1452" s="1084"/>
      <c r="N1452" s="1084"/>
      <c r="O1452" s="1084"/>
      <c r="P1452" s="1084"/>
      <c r="Q1452" s="1084"/>
      <c r="R1452" s="1084"/>
      <c r="S1452" s="1084"/>
      <c r="T1452" s="1084"/>
      <c r="U1452" s="1086">
        <f t="shared" si="61"/>
        <v>100</v>
      </c>
      <c r="V1452" s="1088">
        <f t="shared" si="63"/>
        <v>0</v>
      </c>
    </row>
    <row r="1453" spans="1:22">
      <c r="A1453" s="1102" t="s">
        <v>3895</v>
      </c>
      <c r="B1453" s="1103" t="s">
        <v>2464</v>
      </c>
      <c r="C1453" s="1084">
        <v>1621.8889999999999</v>
      </c>
      <c r="D1453" s="1084">
        <v>1621.8889999999999</v>
      </c>
      <c r="E1453" s="1101"/>
      <c r="F1453" s="1084">
        <v>1621.8889999999999</v>
      </c>
      <c r="G1453" s="1084"/>
      <c r="H1453" s="1084"/>
      <c r="I1453" s="1084"/>
      <c r="J1453" s="1084"/>
      <c r="K1453" s="1084"/>
      <c r="L1453" s="1084"/>
      <c r="M1453" s="1084"/>
      <c r="N1453" s="1084"/>
      <c r="O1453" s="1084"/>
      <c r="P1453" s="1084"/>
      <c r="Q1453" s="1084"/>
      <c r="R1453" s="1084"/>
      <c r="S1453" s="1084"/>
      <c r="T1453" s="1084"/>
      <c r="U1453" s="1086">
        <f t="shared" si="61"/>
        <v>100</v>
      </c>
      <c r="V1453" s="1088">
        <f t="shared" si="63"/>
        <v>0</v>
      </c>
    </row>
    <row r="1454" spans="1:22">
      <c r="A1454" s="1102" t="s">
        <v>3896</v>
      </c>
      <c r="B1454" s="1103" t="s">
        <v>4361</v>
      </c>
      <c r="C1454" s="1084">
        <v>1599.7449999999999</v>
      </c>
      <c r="D1454" s="1084">
        <v>1599.7449999999999</v>
      </c>
      <c r="E1454" s="1101"/>
      <c r="F1454" s="1084">
        <v>1599.7449999999999</v>
      </c>
      <c r="G1454" s="1084"/>
      <c r="H1454" s="1084"/>
      <c r="I1454" s="1084"/>
      <c r="J1454" s="1084"/>
      <c r="K1454" s="1084"/>
      <c r="L1454" s="1084"/>
      <c r="M1454" s="1084"/>
      <c r="N1454" s="1084"/>
      <c r="O1454" s="1084"/>
      <c r="P1454" s="1084"/>
      <c r="Q1454" s="1084"/>
      <c r="R1454" s="1084"/>
      <c r="S1454" s="1084"/>
      <c r="T1454" s="1084"/>
      <c r="U1454" s="1086">
        <f t="shared" si="61"/>
        <v>100</v>
      </c>
      <c r="V1454" s="1088">
        <f t="shared" si="63"/>
        <v>0</v>
      </c>
    </row>
    <row r="1455" spans="1:22">
      <c r="A1455" s="1102" t="s">
        <v>3897</v>
      </c>
      <c r="B1455" s="1103" t="s">
        <v>2465</v>
      </c>
      <c r="C1455" s="1084">
        <v>3289.13</v>
      </c>
      <c r="D1455" s="1084">
        <v>3289.13</v>
      </c>
      <c r="E1455" s="1101"/>
      <c r="F1455" s="1084">
        <v>3289.13</v>
      </c>
      <c r="G1455" s="1084"/>
      <c r="H1455" s="1084"/>
      <c r="I1455" s="1084"/>
      <c r="J1455" s="1084"/>
      <c r="K1455" s="1084"/>
      <c r="L1455" s="1084"/>
      <c r="M1455" s="1084"/>
      <c r="N1455" s="1084"/>
      <c r="O1455" s="1084"/>
      <c r="P1455" s="1084"/>
      <c r="Q1455" s="1084"/>
      <c r="R1455" s="1084"/>
      <c r="S1455" s="1084"/>
      <c r="T1455" s="1084"/>
      <c r="U1455" s="1086">
        <f t="shared" si="61"/>
        <v>100</v>
      </c>
      <c r="V1455" s="1088">
        <f t="shared" si="63"/>
        <v>0</v>
      </c>
    </row>
    <row r="1456" spans="1:22">
      <c r="A1456" s="1102" t="s">
        <v>3898</v>
      </c>
      <c r="B1456" s="1103" t="s">
        <v>2466</v>
      </c>
      <c r="C1456" s="1084">
        <v>1627.232</v>
      </c>
      <c r="D1456" s="1084">
        <v>1627.232</v>
      </c>
      <c r="E1456" s="1101"/>
      <c r="F1456" s="1084">
        <v>1627.232</v>
      </c>
      <c r="G1456" s="1084"/>
      <c r="H1456" s="1084"/>
      <c r="I1456" s="1084"/>
      <c r="J1456" s="1084"/>
      <c r="K1456" s="1084"/>
      <c r="L1456" s="1084"/>
      <c r="M1456" s="1084"/>
      <c r="N1456" s="1084"/>
      <c r="O1456" s="1084"/>
      <c r="P1456" s="1084"/>
      <c r="Q1456" s="1084"/>
      <c r="R1456" s="1084"/>
      <c r="S1456" s="1084"/>
      <c r="T1456" s="1084"/>
      <c r="U1456" s="1086">
        <f t="shared" si="61"/>
        <v>100</v>
      </c>
      <c r="V1456" s="1088">
        <f t="shared" si="63"/>
        <v>0</v>
      </c>
    </row>
    <row r="1457" spans="1:22">
      <c r="A1457" s="1102" t="s">
        <v>3899</v>
      </c>
      <c r="B1457" s="1103" t="s">
        <v>2467</v>
      </c>
      <c r="C1457" s="1084">
        <v>2399.6509999999998</v>
      </c>
      <c r="D1457" s="1084">
        <v>2399.6509999999998</v>
      </c>
      <c r="E1457" s="1101"/>
      <c r="F1457" s="1084">
        <v>2399.6509999999998</v>
      </c>
      <c r="G1457" s="1084"/>
      <c r="H1457" s="1084"/>
      <c r="I1457" s="1084"/>
      <c r="J1457" s="1084"/>
      <c r="K1457" s="1084"/>
      <c r="L1457" s="1084"/>
      <c r="M1457" s="1084"/>
      <c r="N1457" s="1084"/>
      <c r="O1457" s="1084"/>
      <c r="P1457" s="1084"/>
      <c r="Q1457" s="1084"/>
      <c r="R1457" s="1084"/>
      <c r="S1457" s="1084"/>
      <c r="T1457" s="1084"/>
      <c r="U1457" s="1086">
        <f t="shared" si="61"/>
        <v>100</v>
      </c>
      <c r="V1457" s="1088">
        <f t="shared" si="63"/>
        <v>0</v>
      </c>
    </row>
    <row r="1458" spans="1:22">
      <c r="A1458" s="1102" t="s">
        <v>3900</v>
      </c>
      <c r="B1458" s="1103" t="s">
        <v>2468</v>
      </c>
      <c r="C1458" s="1084">
        <v>1800</v>
      </c>
      <c r="D1458" s="1084">
        <v>1800</v>
      </c>
      <c r="E1458" s="1101"/>
      <c r="F1458" s="1084">
        <v>1800</v>
      </c>
      <c r="G1458" s="1084"/>
      <c r="H1458" s="1084"/>
      <c r="I1458" s="1084"/>
      <c r="J1458" s="1084"/>
      <c r="K1458" s="1084"/>
      <c r="L1458" s="1084"/>
      <c r="M1458" s="1084"/>
      <c r="N1458" s="1084"/>
      <c r="O1458" s="1084"/>
      <c r="P1458" s="1084"/>
      <c r="Q1458" s="1084"/>
      <c r="R1458" s="1084"/>
      <c r="S1458" s="1084"/>
      <c r="T1458" s="1084"/>
      <c r="U1458" s="1086">
        <f t="shared" si="61"/>
        <v>100</v>
      </c>
      <c r="V1458" s="1088">
        <f t="shared" si="63"/>
        <v>0</v>
      </c>
    </row>
    <row r="1459" spans="1:22">
      <c r="A1459" s="1102" t="s">
        <v>3901</v>
      </c>
      <c r="B1459" s="1103" t="s">
        <v>2469</v>
      </c>
      <c r="C1459" s="1084">
        <v>3256.1750000000002</v>
      </c>
      <c r="D1459" s="1084">
        <v>3256.1750000000002</v>
      </c>
      <c r="E1459" s="1101"/>
      <c r="F1459" s="1084">
        <v>3256.1750000000002</v>
      </c>
      <c r="G1459" s="1084"/>
      <c r="H1459" s="1084"/>
      <c r="I1459" s="1084"/>
      <c r="J1459" s="1084"/>
      <c r="K1459" s="1084"/>
      <c r="L1459" s="1084"/>
      <c r="M1459" s="1084"/>
      <c r="N1459" s="1084"/>
      <c r="O1459" s="1084"/>
      <c r="P1459" s="1084"/>
      <c r="Q1459" s="1084"/>
      <c r="R1459" s="1084"/>
      <c r="S1459" s="1084"/>
      <c r="T1459" s="1084"/>
      <c r="U1459" s="1086">
        <f t="shared" si="61"/>
        <v>100</v>
      </c>
      <c r="V1459" s="1088">
        <f t="shared" si="63"/>
        <v>0</v>
      </c>
    </row>
    <row r="1460" spans="1:22">
      <c r="A1460" s="1102" t="s">
        <v>3902</v>
      </c>
      <c r="B1460" s="1103" t="s">
        <v>4362</v>
      </c>
      <c r="C1460" s="1084">
        <v>5100</v>
      </c>
      <c r="D1460" s="1084">
        <v>209.749</v>
      </c>
      <c r="E1460" s="1101"/>
      <c r="F1460" s="1084">
        <v>209.749</v>
      </c>
      <c r="G1460" s="1084"/>
      <c r="H1460" s="1084"/>
      <c r="I1460" s="1084"/>
      <c r="J1460" s="1084"/>
      <c r="K1460" s="1084"/>
      <c r="L1460" s="1084"/>
      <c r="M1460" s="1084"/>
      <c r="N1460" s="1084"/>
      <c r="O1460" s="1084"/>
      <c r="P1460" s="1084"/>
      <c r="Q1460" s="1084"/>
      <c r="R1460" s="1084"/>
      <c r="S1460" s="1084"/>
      <c r="T1460" s="1084"/>
      <c r="U1460" s="1086">
        <f t="shared" si="61"/>
        <v>4.1127254901960786</v>
      </c>
      <c r="V1460" s="1088">
        <f t="shared" si="63"/>
        <v>0</v>
      </c>
    </row>
    <row r="1461" spans="1:22">
      <c r="A1461" s="1102" t="s">
        <v>3903</v>
      </c>
      <c r="B1461" s="1103" t="s">
        <v>4363</v>
      </c>
      <c r="C1461" s="1084">
        <v>5100</v>
      </c>
      <c r="D1461" s="1084">
        <v>230</v>
      </c>
      <c r="E1461" s="1101"/>
      <c r="F1461" s="1084">
        <v>230</v>
      </c>
      <c r="G1461" s="1084"/>
      <c r="H1461" s="1084"/>
      <c r="I1461" s="1084"/>
      <c r="J1461" s="1084"/>
      <c r="K1461" s="1084"/>
      <c r="L1461" s="1084"/>
      <c r="M1461" s="1084"/>
      <c r="N1461" s="1084"/>
      <c r="O1461" s="1084"/>
      <c r="P1461" s="1084"/>
      <c r="Q1461" s="1084"/>
      <c r="R1461" s="1084"/>
      <c r="S1461" s="1084"/>
      <c r="T1461" s="1084"/>
      <c r="U1461" s="1086">
        <f t="shared" si="61"/>
        <v>4.5098039215686274</v>
      </c>
      <c r="V1461" s="1088">
        <f t="shared" si="63"/>
        <v>0</v>
      </c>
    </row>
    <row r="1462" spans="1:22">
      <c r="A1462" s="1102" t="s">
        <v>3904</v>
      </c>
      <c r="B1462" s="1103" t="s">
        <v>4364</v>
      </c>
      <c r="C1462" s="1084">
        <v>3400</v>
      </c>
      <c r="D1462" s="1084">
        <v>0</v>
      </c>
      <c r="E1462" s="1101"/>
      <c r="F1462" s="1084">
        <v>0</v>
      </c>
      <c r="G1462" s="1084"/>
      <c r="H1462" s="1084"/>
      <c r="I1462" s="1084"/>
      <c r="J1462" s="1084"/>
      <c r="K1462" s="1084"/>
      <c r="L1462" s="1084"/>
      <c r="M1462" s="1084"/>
      <c r="N1462" s="1084"/>
      <c r="O1462" s="1084"/>
      <c r="P1462" s="1084"/>
      <c r="Q1462" s="1084"/>
      <c r="R1462" s="1084"/>
      <c r="S1462" s="1084"/>
      <c r="T1462" s="1084"/>
      <c r="U1462" s="1086">
        <f t="shared" si="61"/>
        <v>0</v>
      </c>
      <c r="V1462" s="1088">
        <f t="shared" si="63"/>
        <v>0</v>
      </c>
    </row>
    <row r="1463" spans="1:22">
      <c r="A1463" s="1102" t="s">
        <v>3905</v>
      </c>
      <c r="B1463" s="1103" t="s">
        <v>4365</v>
      </c>
      <c r="C1463" s="1084">
        <v>3600</v>
      </c>
      <c r="D1463" s="1084">
        <v>148.86000000000001</v>
      </c>
      <c r="E1463" s="1101"/>
      <c r="F1463" s="1084">
        <v>148.86000000000001</v>
      </c>
      <c r="G1463" s="1084"/>
      <c r="H1463" s="1084"/>
      <c r="I1463" s="1084"/>
      <c r="J1463" s="1084"/>
      <c r="K1463" s="1084"/>
      <c r="L1463" s="1084"/>
      <c r="M1463" s="1084"/>
      <c r="N1463" s="1084"/>
      <c r="O1463" s="1084"/>
      <c r="P1463" s="1084"/>
      <c r="Q1463" s="1084"/>
      <c r="R1463" s="1084"/>
      <c r="S1463" s="1084"/>
      <c r="T1463" s="1084"/>
      <c r="U1463" s="1086">
        <f t="shared" si="61"/>
        <v>4.1350000000000007</v>
      </c>
      <c r="V1463" s="1088">
        <f t="shared" si="63"/>
        <v>0</v>
      </c>
    </row>
    <row r="1464" spans="1:22">
      <c r="A1464" s="1102" t="s">
        <v>3906</v>
      </c>
      <c r="B1464" s="1103" t="s">
        <v>4366</v>
      </c>
      <c r="C1464" s="1084">
        <v>900</v>
      </c>
      <c r="D1464" s="1084">
        <v>43.383000000000003</v>
      </c>
      <c r="E1464" s="1101"/>
      <c r="F1464" s="1084">
        <v>43.383000000000003</v>
      </c>
      <c r="G1464" s="1084"/>
      <c r="H1464" s="1084"/>
      <c r="I1464" s="1084"/>
      <c r="J1464" s="1084"/>
      <c r="K1464" s="1084"/>
      <c r="L1464" s="1084"/>
      <c r="M1464" s="1084"/>
      <c r="N1464" s="1084"/>
      <c r="O1464" s="1084"/>
      <c r="P1464" s="1084"/>
      <c r="Q1464" s="1084"/>
      <c r="R1464" s="1084"/>
      <c r="S1464" s="1084"/>
      <c r="T1464" s="1084"/>
      <c r="U1464" s="1086">
        <f t="shared" si="61"/>
        <v>4.8203333333333331</v>
      </c>
      <c r="V1464" s="1088">
        <f t="shared" si="63"/>
        <v>0</v>
      </c>
    </row>
    <row r="1465" spans="1:22">
      <c r="A1465" s="1102" t="s">
        <v>3907</v>
      </c>
      <c r="B1465" s="1103" t="s">
        <v>4367</v>
      </c>
      <c r="C1465" s="1084">
        <v>2640</v>
      </c>
      <c r="D1465" s="1084">
        <v>152.16399999999999</v>
      </c>
      <c r="E1465" s="1101"/>
      <c r="F1465" s="1084">
        <v>152.16399999999999</v>
      </c>
      <c r="G1465" s="1084"/>
      <c r="H1465" s="1084"/>
      <c r="I1465" s="1084"/>
      <c r="J1465" s="1084"/>
      <c r="K1465" s="1084"/>
      <c r="L1465" s="1084"/>
      <c r="M1465" s="1084"/>
      <c r="N1465" s="1084"/>
      <c r="O1465" s="1084"/>
      <c r="P1465" s="1084"/>
      <c r="Q1465" s="1084"/>
      <c r="R1465" s="1084"/>
      <c r="S1465" s="1084"/>
      <c r="T1465" s="1084"/>
      <c r="U1465" s="1086">
        <f t="shared" si="61"/>
        <v>5.7637878787878778</v>
      </c>
      <c r="V1465" s="1088">
        <f t="shared" si="63"/>
        <v>0</v>
      </c>
    </row>
    <row r="1466" spans="1:22">
      <c r="A1466" s="1102" t="s">
        <v>3909</v>
      </c>
      <c r="B1466" s="1103" t="s">
        <v>4368</v>
      </c>
      <c r="C1466" s="1084">
        <v>869</v>
      </c>
      <c r="D1466" s="1084">
        <v>54.423999999999999</v>
      </c>
      <c r="E1466" s="1101"/>
      <c r="F1466" s="1084">
        <v>54.423999999999999</v>
      </c>
      <c r="G1466" s="1084"/>
      <c r="H1466" s="1084"/>
      <c r="I1466" s="1084"/>
      <c r="J1466" s="1084"/>
      <c r="K1466" s="1084"/>
      <c r="L1466" s="1084"/>
      <c r="M1466" s="1084"/>
      <c r="N1466" s="1084"/>
      <c r="O1466" s="1084"/>
      <c r="P1466" s="1084"/>
      <c r="Q1466" s="1084"/>
      <c r="R1466" s="1084"/>
      <c r="S1466" s="1084"/>
      <c r="T1466" s="1084"/>
      <c r="U1466" s="1086">
        <f t="shared" si="61"/>
        <v>6.2628308400460302</v>
      </c>
      <c r="V1466" s="1088">
        <f t="shared" si="63"/>
        <v>0</v>
      </c>
    </row>
    <row r="1467" spans="1:22">
      <c r="A1467" s="1102" t="s">
        <v>3910</v>
      </c>
      <c r="B1467" s="1103" t="s">
        <v>4369</v>
      </c>
      <c r="C1467" s="1084">
        <v>5280</v>
      </c>
      <c r="D1467" s="1084">
        <v>249.398</v>
      </c>
      <c r="E1467" s="1101"/>
      <c r="F1467" s="1084">
        <v>249.398</v>
      </c>
      <c r="G1467" s="1084"/>
      <c r="H1467" s="1084"/>
      <c r="I1467" s="1084"/>
      <c r="J1467" s="1084"/>
      <c r="K1467" s="1084"/>
      <c r="L1467" s="1084"/>
      <c r="M1467" s="1084"/>
      <c r="N1467" s="1084"/>
      <c r="O1467" s="1084"/>
      <c r="P1467" s="1084"/>
      <c r="Q1467" s="1084"/>
      <c r="R1467" s="1084"/>
      <c r="S1467" s="1084"/>
      <c r="T1467" s="1084"/>
      <c r="U1467" s="1086">
        <f t="shared" si="61"/>
        <v>4.7234469696969699</v>
      </c>
      <c r="V1467" s="1088">
        <f t="shared" si="63"/>
        <v>0</v>
      </c>
    </row>
    <row r="1468" spans="1:22">
      <c r="A1468" s="1102" t="s">
        <v>3911</v>
      </c>
      <c r="B1468" s="1103" t="s">
        <v>4370</v>
      </c>
      <c r="C1468" s="1084">
        <v>1800</v>
      </c>
      <c r="D1468" s="1084">
        <v>96</v>
      </c>
      <c r="E1468" s="1101"/>
      <c r="F1468" s="1084">
        <v>96</v>
      </c>
      <c r="G1468" s="1084"/>
      <c r="H1468" s="1084"/>
      <c r="I1468" s="1084"/>
      <c r="J1468" s="1084"/>
      <c r="K1468" s="1084"/>
      <c r="L1468" s="1084"/>
      <c r="M1468" s="1084"/>
      <c r="N1468" s="1084"/>
      <c r="O1468" s="1084"/>
      <c r="P1468" s="1084"/>
      <c r="Q1468" s="1084"/>
      <c r="R1468" s="1084"/>
      <c r="S1468" s="1084"/>
      <c r="T1468" s="1084"/>
      <c r="U1468" s="1086">
        <f t="shared" si="61"/>
        <v>5.3333333333333339</v>
      </c>
      <c r="V1468" s="1088">
        <f t="shared" si="63"/>
        <v>0</v>
      </c>
    </row>
    <row r="1469" spans="1:22">
      <c r="A1469" s="1102" t="s">
        <v>3912</v>
      </c>
      <c r="B1469" s="1103" t="s">
        <v>4371</v>
      </c>
      <c r="C1469" s="1084">
        <v>1800</v>
      </c>
      <c r="D1469" s="1084">
        <v>96</v>
      </c>
      <c r="E1469" s="1101"/>
      <c r="F1469" s="1084">
        <v>96</v>
      </c>
      <c r="G1469" s="1084"/>
      <c r="H1469" s="1084"/>
      <c r="I1469" s="1084"/>
      <c r="J1469" s="1084"/>
      <c r="K1469" s="1084"/>
      <c r="L1469" s="1084"/>
      <c r="M1469" s="1084"/>
      <c r="N1469" s="1084"/>
      <c r="O1469" s="1084"/>
      <c r="P1469" s="1084"/>
      <c r="Q1469" s="1084"/>
      <c r="R1469" s="1084"/>
      <c r="S1469" s="1084"/>
      <c r="T1469" s="1084"/>
      <c r="U1469" s="1086">
        <f t="shared" si="61"/>
        <v>5.3333333333333339</v>
      </c>
      <c r="V1469" s="1088">
        <f t="shared" si="63"/>
        <v>0</v>
      </c>
    </row>
    <row r="1470" spans="1:22">
      <c r="A1470" s="1102" t="s">
        <v>3913</v>
      </c>
      <c r="B1470" s="1103" t="s">
        <v>4372</v>
      </c>
      <c r="C1470" s="1084">
        <v>3200</v>
      </c>
      <c r="D1470" s="1084">
        <v>0</v>
      </c>
      <c r="E1470" s="1101"/>
      <c r="F1470" s="1084">
        <v>0</v>
      </c>
      <c r="G1470" s="1084"/>
      <c r="H1470" s="1084"/>
      <c r="I1470" s="1084"/>
      <c r="J1470" s="1084"/>
      <c r="K1470" s="1084"/>
      <c r="L1470" s="1084"/>
      <c r="M1470" s="1084"/>
      <c r="N1470" s="1084"/>
      <c r="O1470" s="1084"/>
      <c r="P1470" s="1084"/>
      <c r="Q1470" s="1084"/>
      <c r="R1470" s="1084"/>
      <c r="S1470" s="1084"/>
      <c r="T1470" s="1084"/>
      <c r="U1470" s="1086">
        <f t="shared" si="61"/>
        <v>0</v>
      </c>
      <c r="V1470" s="1088">
        <f t="shared" si="63"/>
        <v>0</v>
      </c>
    </row>
    <row r="1471" spans="1:22">
      <c r="A1471" s="1102" t="s">
        <v>3914</v>
      </c>
      <c r="B1471" s="1103" t="s">
        <v>4373</v>
      </c>
      <c r="C1471" s="1084">
        <v>1700</v>
      </c>
      <c r="D1471" s="1084">
        <v>114.108</v>
      </c>
      <c r="E1471" s="1101"/>
      <c r="F1471" s="1084">
        <v>114.108</v>
      </c>
      <c r="G1471" s="1084"/>
      <c r="H1471" s="1084"/>
      <c r="I1471" s="1084"/>
      <c r="J1471" s="1084"/>
      <c r="K1471" s="1084"/>
      <c r="L1471" s="1084"/>
      <c r="M1471" s="1084"/>
      <c r="N1471" s="1084"/>
      <c r="O1471" s="1084"/>
      <c r="P1471" s="1084"/>
      <c r="Q1471" s="1084"/>
      <c r="R1471" s="1084"/>
      <c r="S1471" s="1084"/>
      <c r="T1471" s="1084"/>
      <c r="U1471" s="1086">
        <f t="shared" si="61"/>
        <v>6.7122352941176464</v>
      </c>
      <c r="V1471" s="1088">
        <f t="shared" si="63"/>
        <v>0</v>
      </c>
    </row>
    <row r="1472" spans="1:22">
      <c r="A1472" s="1102" t="s">
        <v>3915</v>
      </c>
      <c r="B1472" s="1103" t="s">
        <v>4374</v>
      </c>
      <c r="C1472" s="1084">
        <v>1700</v>
      </c>
      <c r="D1472" s="1084">
        <v>115.492</v>
      </c>
      <c r="E1472" s="1101"/>
      <c r="F1472" s="1084">
        <v>115.492</v>
      </c>
      <c r="G1472" s="1084"/>
      <c r="H1472" s="1084"/>
      <c r="I1472" s="1084"/>
      <c r="J1472" s="1084"/>
      <c r="K1472" s="1084"/>
      <c r="L1472" s="1084"/>
      <c r="M1472" s="1084"/>
      <c r="N1472" s="1084"/>
      <c r="O1472" s="1084"/>
      <c r="P1472" s="1084"/>
      <c r="Q1472" s="1084"/>
      <c r="R1472" s="1084"/>
      <c r="S1472" s="1084"/>
      <c r="T1472" s="1084"/>
      <c r="U1472" s="1086">
        <f t="shared" si="61"/>
        <v>6.7936470588235292</v>
      </c>
      <c r="V1472" s="1088">
        <f t="shared" si="63"/>
        <v>0</v>
      </c>
    </row>
    <row r="1473" spans="1:22">
      <c r="A1473" s="1102" t="s">
        <v>3916</v>
      </c>
      <c r="B1473" s="1103" t="s">
        <v>4375</v>
      </c>
      <c r="C1473" s="1084">
        <v>3408</v>
      </c>
      <c r="D1473" s="1084">
        <v>189.387</v>
      </c>
      <c r="E1473" s="1101"/>
      <c r="F1473" s="1084">
        <v>189.387</v>
      </c>
      <c r="G1473" s="1084"/>
      <c r="H1473" s="1084"/>
      <c r="I1473" s="1084"/>
      <c r="J1473" s="1084"/>
      <c r="K1473" s="1084"/>
      <c r="L1473" s="1084"/>
      <c r="M1473" s="1084"/>
      <c r="N1473" s="1084"/>
      <c r="O1473" s="1084"/>
      <c r="P1473" s="1084"/>
      <c r="Q1473" s="1084"/>
      <c r="R1473" s="1084"/>
      <c r="S1473" s="1084"/>
      <c r="T1473" s="1084"/>
      <c r="U1473" s="1086">
        <f t="shared" si="61"/>
        <v>5.5571302816901413</v>
      </c>
      <c r="V1473" s="1088">
        <f t="shared" si="63"/>
        <v>0</v>
      </c>
    </row>
    <row r="1474" spans="1:22">
      <c r="A1474" s="1102" t="s">
        <v>3917</v>
      </c>
      <c r="B1474" s="1103" t="s">
        <v>4376</v>
      </c>
      <c r="C1474" s="1084">
        <v>3400</v>
      </c>
      <c r="D1474" s="1084">
        <v>140</v>
      </c>
      <c r="E1474" s="1101"/>
      <c r="F1474" s="1084">
        <v>140</v>
      </c>
      <c r="G1474" s="1084"/>
      <c r="H1474" s="1084"/>
      <c r="I1474" s="1084"/>
      <c r="J1474" s="1084"/>
      <c r="K1474" s="1084"/>
      <c r="L1474" s="1084"/>
      <c r="M1474" s="1084"/>
      <c r="N1474" s="1084"/>
      <c r="O1474" s="1084"/>
      <c r="P1474" s="1084"/>
      <c r="Q1474" s="1084"/>
      <c r="R1474" s="1084"/>
      <c r="S1474" s="1084"/>
      <c r="T1474" s="1084"/>
      <c r="U1474" s="1086">
        <f t="shared" si="61"/>
        <v>4.117647058823529</v>
      </c>
      <c r="V1474" s="1088">
        <f t="shared" si="63"/>
        <v>0</v>
      </c>
    </row>
    <row r="1475" spans="1:22">
      <c r="A1475" s="1102" t="s">
        <v>3918</v>
      </c>
      <c r="B1475" s="1103" t="s">
        <v>4377</v>
      </c>
      <c r="C1475" s="1084">
        <v>1700</v>
      </c>
      <c r="D1475" s="1084">
        <v>0</v>
      </c>
      <c r="E1475" s="1101"/>
      <c r="F1475" s="1084">
        <v>0</v>
      </c>
      <c r="G1475" s="1084"/>
      <c r="H1475" s="1084"/>
      <c r="I1475" s="1084"/>
      <c r="J1475" s="1084"/>
      <c r="K1475" s="1084"/>
      <c r="L1475" s="1084"/>
      <c r="M1475" s="1084"/>
      <c r="N1475" s="1084"/>
      <c r="O1475" s="1084"/>
      <c r="P1475" s="1084"/>
      <c r="Q1475" s="1084"/>
      <c r="R1475" s="1084"/>
      <c r="S1475" s="1084"/>
      <c r="T1475" s="1084"/>
      <c r="U1475" s="1086">
        <f t="shared" si="61"/>
        <v>0</v>
      </c>
      <c r="V1475" s="1088">
        <f t="shared" si="63"/>
        <v>0</v>
      </c>
    </row>
    <row r="1476" spans="1:22">
      <c r="A1476" s="1102" t="s">
        <v>3919</v>
      </c>
      <c r="B1476" s="1103" t="s">
        <v>4378</v>
      </c>
      <c r="C1476" s="1084">
        <v>2700</v>
      </c>
      <c r="D1476" s="1084">
        <v>0</v>
      </c>
      <c r="E1476" s="1101"/>
      <c r="F1476" s="1084">
        <v>0</v>
      </c>
      <c r="G1476" s="1084"/>
      <c r="H1476" s="1084"/>
      <c r="I1476" s="1084"/>
      <c r="J1476" s="1084"/>
      <c r="K1476" s="1084"/>
      <c r="L1476" s="1084"/>
      <c r="M1476" s="1084"/>
      <c r="N1476" s="1084"/>
      <c r="O1476" s="1084"/>
      <c r="P1476" s="1084"/>
      <c r="Q1476" s="1084"/>
      <c r="R1476" s="1084"/>
      <c r="S1476" s="1084"/>
      <c r="T1476" s="1084"/>
      <c r="U1476" s="1086">
        <f t="shared" si="61"/>
        <v>0</v>
      </c>
      <c r="V1476" s="1088">
        <f t="shared" si="63"/>
        <v>0</v>
      </c>
    </row>
    <row r="1477" spans="1:22">
      <c r="A1477" s="1102" t="s">
        <v>3920</v>
      </c>
      <c r="B1477" s="1103" t="s">
        <v>4379</v>
      </c>
      <c r="C1477" s="1084">
        <v>1800</v>
      </c>
      <c r="D1477" s="1084">
        <v>119.83499999999999</v>
      </c>
      <c r="E1477" s="1101"/>
      <c r="F1477" s="1084">
        <v>119.83499999999999</v>
      </c>
      <c r="G1477" s="1084"/>
      <c r="H1477" s="1084"/>
      <c r="I1477" s="1084"/>
      <c r="J1477" s="1084"/>
      <c r="K1477" s="1084"/>
      <c r="L1477" s="1084"/>
      <c r="M1477" s="1084"/>
      <c r="N1477" s="1084"/>
      <c r="O1477" s="1084"/>
      <c r="P1477" s="1084"/>
      <c r="Q1477" s="1084"/>
      <c r="R1477" s="1084"/>
      <c r="S1477" s="1084"/>
      <c r="T1477" s="1084"/>
      <c r="U1477" s="1086">
        <f t="shared" si="61"/>
        <v>6.6574999999999998</v>
      </c>
      <c r="V1477" s="1088">
        <f t="shared" si="63"/>
        <v>0</v>
      </c>
    </row>
    <row r="1478" spans="1:22">
      <c r="A1478" s="1102" t="s">
        <v>3921</v>
      </c>
      <c r="B1478" s="1103" t="s">
        <v>4380</v>
      </c>
      <c r="C1478" s="1084">
        <v>3600</v>
      </c>
      <c r="D1478" s="1084">
        <v>206.626</v>
      </c>
      <c r="E1478" s="1101"/>
      <c r="F1478" s="1084">
        <v>206.626</v>
      </c>
      <c r="G1478" s="1084"/>
      <c r="H1478" s="1084"/>
      <c r="I1478" s="1084"/>
      <c r="J1478" s="1084"/>
      <c r="K1478" s="1084"/>
      <c r="L1478" s="1084"/>
      <c r="M1478" s="1084"/>
      <c r="N1478" s="1084"/>
      <c r="O1478" s="1084"/>
      <c r="P1478" s="1084"/>
      <c r="Q1478" s="1084"/>
      <c r="R1478" s="1084"/>
      <c r="S1478" s="1084"/>
      <c r="T1478" s="1084"/>
      <c r="U1478" s="1086">
        <f t="shared" si="61"/>
        <v>5.7396111111111114</v>
      </c>
      <c r="V1478" s="1088">
        <f t="shared" si="63"/>
        <v>0</v>
      </c>
    </row>
    <row r="1479" spans="1:22">
      <c r="A1479" s="1102" t="s">
        <v>3922</v>
      </c>
      <c r="B1479" s="1103" t="s">
        <v>4381</v>
      </c>
      <c r="C1479" s="1084">
        <v>1700</v>
      </c>
      <c r="D1479" s="1084">
        <v>0</v>
      </c>
      <c r="E1479" s="1101"/>
      <c r="F1479" s="1084">
        <v>0</v>
      </c>
      <c r="G1479" s="1084"/>
      <c r="H1479" s="1084"/>
      <c r="I1479" s="1084"/>
      <c r="J1479" s="1084"/>
      <c r="K1479" s="1084"/>
      <c r="L1479" s="1084"/>
      <c r="M1479" s="1084"/>
      <c r="N1479" s="1084"/>
      <c r="O1479" s="1084"/>
      <c r="P1479" s="1084"/>
      <c r="Q1479" s="1084"/>
      <c r="R1479" s="1084"/>
      <c r="S1479" s="1084"/>
      <c r="T1479" s="1084"/>
      <c r="U1479" s="1086">
        <f t="shared" si="61"/>
        <v>0</v>
      </c>
      <c r="V1479" s="1088">
        <f t="shared" si="63"/>
        <v>0</v>
      </c>
    </row>
    <row r="1480" spans="1:22">
      <c r="A1480" s="1102" t="s">
        <v>3923</v>
      </c>
      <c r="B1480" s="1103" t="s">
        <v>2473</v>
      </c>
      <c r="C1480" s="1084">
        <v>32.070999999999998</v>
      </c>
      <c r="D1480" s="1084">
        <v>32.070999999999998</v>
      </c>
      <c r="E1480" s="1101"/>
      <c r="F1480" s="1084">
        <v>32.070999999999998</v>
      </c>
      <c r="G1480" s="1084"/>
      <c r="H1480" s="1084"/>
      <c r="I1480" s="1084"/>
      <c r="J1480" s="1084"/>
      <c r="K1480" s="1084"/>
      <c r="L1480" s="1084"/>
      <c r="M1480" s="1084"/>
      <c r="N1480" s="1084"/>
      <c r="O1480" s="1084"/>
      <c r="P1480" s="1084"/>
      <c r="Q1480" s="1084"/>
      <c r="R1480" s="1084"/>
      <c r="S1480" s="1084"/>
      <c r="T1480" s="1084"/>
      <c r="U1480" s="1086">
        <f t="shared" si="61"/>
        <v>100</v>
      </c>
      <c r="V1480" s="1088">
        <f t="shared" si="63"/>
        <v>0</v>
      </c>
    </row>
    <row r="1481" spans="1:22">
      <c r="A1481" s="1102" t="s">
        <v>3924</v>
      </c>
      <c r="B1481" s="1103" t="s">
        <v>2470</v>
      </c>
      <c r="C1481" s="1084">
        <v>27.7</v>
      </c>
      <c r="D1481" s="1084">
        <v>0</v>
      </c>
      <c r="E1481" s="1101"/>
      <c r="F1481" s="1084"/>
      <c r="G1481" s="1084"/>
      <c r="H1481" s="1084"/>
      <c r="I1481" s="1084"/>
      <c r="J1481" s="1084"/>
      <c r="K1481" s="1084"/>
      <c r="L1481" s="1084"/>
      <c r="M1481" s="1084"/>
      <c r="N1481" s="1084"/>
      <c r="O1481" s="1084"/>
      <c r="P1481" s="1084"/>
      <c r="Q1481" s="1084"/>
      <c r="R1481" s="1084"/>
      <c r="S1481" s="1084"/>
      <c r="T1481" s="1084"/>
      <c r="U1481" s="1086">
        <f t="shared" si="61"/>
        <v>0</v>
      </c>
      <c r="V1481" s="1088">
        <f t="shared" si="63"/>
        <v>0</v>
      </c>
    </row>
    <row r="1482" spans="1:22">
      <c r="A1482" s="1102" t="s">
        <v>3925</v>
      </c>
      <c r="B1482" s="1103" t="s">
        <v>2471</v>
      </c>
      <c r="C1482" s="1084">
        <v>105.97</v>
      </c>
      <c r="D1482" s="1084">
        <v>105.97</v>
      </c>
      <c r="E1482" s="1101"/>
      <c r="F1482" s="1084"/>
      <c r="G1482" s="1084"/>
      <c r="H1482" s="1084"/>
      <c r="I1482" s="1084"/>
      <c r="J1482" s="1084"/>
      <c r="K1482" s="1084">
        <v>105.97</v>
      </c>
      <c r="L1482" s="1084"/>
      <c r="M1482" s="1084"/>
      <c r="N1482" s="1084"/>
      <c r="O1482" s="1084"/>
      <c r="P1482" s="1084"/>
      <c r="Q1482" s="1084"/>
      <c r="R1482" s="1084"/>
      <c r="S1482" s="1084"/>
      <c r="T1482" s="1084"/>
      <c r="U1482" s="1086">
        <f t="shared" ref="U1482:U1545" si="64">D1482/C1482*100</f>
        <v>100</v>
      </c>
      <c r="V1482" s="1088"/>
    </row>
    <row r="1483" spans="1:22">
      <c r="A1483" s="1102" t="s">
        <v>3926</v>
      </c>
      <c r="B1483" s="1103" t="s">
        <v>2472</v>
      </c>
      <c r="C1483" s="1084">
        <v>595</v>
      </c>
      <c r="D1483" s="1084">
        <v>595</v>
      </c>
      <c r="E1483" s="1101"/>
      <c r="F1483" s="1084"/>
      <c r="G1483" s="1084"/>
      <c r="H1483" s="1084"/>
      <c r="I1483" s="1084"/>
      <c r="J1483" s="1084"/>
      <c r="K1483" s="1084">
        <v>595</v>
      </c>
      <c r="L1483" s="1084"/>
      <c r="M1483" s="1084"/>
      <c r="N1483" s="1084"/>
      <c r="O1483" s="1084"/>
      <c r="P1483" s="1084"/>
      <c r="Q1483" s="1084"/>
      <c r="R1483" s="1084"/>
      <c r="S1483" s="1084"/>
      <c r="T1483" s="1084"/>
      <c r="U1483" s="1086">
        <f t="shared" si="64"/>
        <v>100</v>
      </c>
      <c r="V1483" s="1088"/>
    </row>
    <row r="1484" spans="1:22" ht="25.5">
      <c r="A1484" s="1102" t="s">
        <v>3927</v>
      </c>
      <c r="B1484" s="1103" t="s">
        <v>2474</v>
      </c>
      <c r="C1484" s="1084">
        <v>2415.2219999999998</v>
      </c>
      <c r="D1484" s="1084">
        <v>2415</v>
      </c>
      <c r="E1484" s="1101"/>
      <c r="F1484" s="1084">
        <v>2415</v>
      </c>
      <c r="G1484" s="1084"/>
      <c r="H1484" s="1084"/>
      <c r="I1484" s="1084"/>
      <c r="J1484" s="1084"/>
      <c r="K1484" s="1084"/>
      <c r="L1484" s="1084"/>
      <c r="M1484" s="1084"/>
      <c r="N1484" s="1084"/>
      <c r="O1484" s="1084"/>
      <c r="P1484" s="1084"/>
      <c r="Q1484" s="1084"/>
      <c r="R1484" s="1084"/>
      <c r="S1484" s="1084"/>
      <c r="T1484" s="1084"/>
      <c r="U1484" s="1086">
        <f t="shared" si="64"/>
        <v>99.990808298367611</v>
      </c>
      <c r="V1484" s="1088">
        <f t="shared" si="63"/>
        <v>0</v>
      </c>
    </row>
    <row r="1485" spans="1:22">
      <c r="A1485" s="1102" t="s">
        <v>3928</v>
      </c>
      <c r="B1485" s="1103" t="s">
        <v>2475</v>
      </c>
      <c r="C1485" s="1084">
        <v>3272.8429999999998</v>
      </c>
      <c r="D1485" s="1084">
        <v>3272.8429999999998</v>
      </c>
      <c r="E1485" s="1101"/>
      <c r="F1485" s="1084">
        <v>3272.8429999999998</v>
      </c>
      <c r="G1485" s="1084"/>
      <c r="H1485" s="1084"/>
      <c r="I1485" s="1084"/>
      <c r="J1485" s="1084"/>
      <c r="K1485" s="1084"/>
      <c r="L1485" s="1084"/>
      <c r="M1485" s="1084"/>
      <c r="N1485" s="1084"/>
      <c r="O1485" s="1084"/>
      <c r="P1485" s="1084"/>
      <c r="Q1485" s="1084"/>
      <c r="R1485" s="1084"/>
      <c r="S1485" s="1084"/>
      <c r="T1485" s="1084"/>
      <c r="U1485" s="1086">
        <f t="shared" si="64"/>
        <v>100</v>
      </c>
      <c r="V1485" s="1088">
        <f t="shared" si="63"/>
        <v>0</v>
      </c>
    </row>
    <row r="1486" spans="1:22">
      <c r="A1486" s="1102" t="s">
        <v>3929</v>
      </c>
      <c r="B1486" s="1103" t="s">
        <v>2476</v>
      </c>
      <c r="C1486" s="1084">
        <v>2427.3530000000001</v>
      </c>
      <c r="D1486" s="1084">
        <v>2427.3530000000001</v>
      </c>
      <c r="E1486" s="1101"/>
      <c r="F1486" s="1084">
        <v>2427.3530000000001</v>
      </c>
      <c r="G1486" s="1084"/>
      <c r="H1486" s="1084"/>
      <c r="I1486" s="1084"/>
      <c r="J1486" s="1084"/>
      <c r="K1486" s="1084"/>
      <c r="L1486" s="1084"/>
      <c r="M1486" s="1084"/>
      <c r="N1486" s="1084"/>
      <c r="O1486" s="1084"/>
      <c r="P1486" s="1084"/>
      <c r="Q1486" s="1084"/>
      <c r="R1486" s="1084"/>
      <c r="S1486" s="1084"/>
      <c r="T1486" s="1084"/>
      <c r="U1486" s="1086">
        <f t="shared" si="64"/>
        <v>100</v>
      </c>
      <c r="V1486" s="1088">
        <f t="shared" si="63"/>
        <v>0</v>
      </c>
    </row>
    <row r="1487" spans="1:22">
      <c r="A1487" s="1102" t="s">
        <v>3930</v>
      </c>
      <c r="B1487" s="1103" t="s">
        <v>2477</v>
      </c>
      <c r="C1487" s="1084">
        <v>2588.7960000000003</v>
      </c>
      <c r="D1487" s="1084">
        <v>2588.7959999999998</v>
      </c>
      <c r="E1487" s="1101"/>
      <c r="F1487" s="1084">
        <v>2588.7959999999998</v>
      </c>
      <c r="G1487" s="1084"/>
      <c r="H1487" s="1084"/>
      <c r="I1487" s="1084"/>
      <c r="J1487" s="1084"/>
      <c r="K1487" s="1084"/>
      <c r="L1487" s="1084"/>
      <c r="M1487" s="1084"/>
      <c r="N1487" s="1084"/>
      <c r="O1487" s="1084"/>
      <c r="P1487" s="1084"/>
      <c r="Q1487" s="1084"/>
      <c r="R1487" s="1084"/>
      <c r="S1487" s="1084"/>
      <c r="T1487" s="1084"/>
      <c r="U1487" s="1086">
        <f t="shared" si="64"/>
        <v>99.999999999999972</v>
      </c>
      <c r="V1487" s="1088">
        <f t="shared" si="63"/>
        <v>0</v>
      </c>
    </row>
    <row r="1488" spans="1:22">
      <c r="A1488" s="1102" t="s">
        <v>3931</v>
      </c>
      <c r="B1488" s="1103" t="s">
        <v>2478</v>
      </c>
      <c r="C1488" s="1084">
        <v>2601</v>
      </c>
      <c r="D1488" s="1084">
        <v>2601</v>
      </c>
      <c r="E1488" s="1101"/>
      <c r="F1488" s="1084">
        <v>2601</v>
      </c>
      <c r="G1488" s="1084"/>
      <c r="H1488" s="1084"/>
      <c r="I1488" s="1084"/>
      <c r="J1488" s="1084"/>
      <c r="K1488" s="1084"/>
      <c r="L1488" s="1084"/>
      <c r="M1488" s="1084"/>
      <c r="N1488" s="1084"/>
      <c r="O1488" s="1084"/>
      <c r="P1488" s="1084"/>
      <c r="Q1488" s="1084"/>
      <c r="R1488" s="1084"/>
      <c r="S1488" s="1084"/>
      <c r="T1488" s="1084"/>
      <c r="U1488" s="1086">
        <f t="shared" si="64"/>
        <v>100</v>
      </c>
      <c r="V1488" s="1088">
        <f t="shared" si="63"/>
        <v>0</v>
      </c>
    </row>
    <row r="1489" spans="1:22" ht="25.5">
      <c r="A1489" s="1102" t="s">
        <v>3932</v>
      </c>
      <c r="B1489" s="1103" t="s">
        <v>2479</v>
      </c>
      <c r="C1489" s="1084">
        <v>2664.2840000000001</v>
      </c>
      <c r="D1489" s="1084">
        <v>1963.2919999999999</v>
      </c>
      <c r="E1489" s="1101"/>
      <c r="F1489" s="1084">
        <v>1963.2919999999999</v>
      </c>
      <c r="G1489" s="1084"/>
      <c r="H1489" s="1084"/>
      <c r="I1489" s="1084"/>
      <c r="J1489" s="1084"/>
      <c r="K1489" s="1084"/>
      <c r="L1489" s="1084"/>
      <c r="M1489" s="1084"/>
      <c r="N1489" s="1084"/>
      <c r="O1489" s="1084"/>
      <c r="P1489" s="1084"/>
      <c r="Q1489" s="1084"/>
      <c r="R1489" s="1084"/>
      <c r="S1489" s="1084"/>
      <c r="T1489" s="1084"/>
      <c r="U1489" s="1086">
        <f t="shared" si="64"/>
        <v>73.689291381849671</v>
      </c>
      <c r="V1489" s="1088">
        <f t="shared" si="63"/>
        <v>0</v>
      </c>
    </row>
    <row r="1490" spans="1:22">
      <c r="A1490" s="1102" t="s">
        <v>3933</v>
      </c>
      <c r="B1490" s="1103" t="s">
        <v>2480</v>
      </c>
      <c r="C1490" s="1084">
        <v>2487.444</v>
      </c>
      <c r="D1490" s="1084">
        <v>2487.444</v>
      </c>
      <c r="E1490" s="1101"/>
      <c r="F1490" s="1084">
        <v>2487.444</v>
      </c>
      <c r="G1490" s="1084"/>
      <c r="H1490" s="1084"/>
      <c r="I1490" s="1084"/>
      <c r="J1490" s="1084"/>
      <c r="K1490" s="1084"/>
      <c r="L1490" s="1084"/>
      <c r="M1490" s="1084"/>
      <c r="N1490" s="1084"/>
      <c r="O1490" s="1084"/>
      <c r="P1490" s="1084"/>
      <c r="Q1490" s="1084"/>
      <c r="R1490" s="1084"/>
      <c r="S1490" s="1084"/>
      <c r="T1490" s="1084"/>
      <c r="U1490" s="1086">
        <f t="shared" si="64"/>
        <v>100</v>
      </c>
      <c r="V1490" s="1088">
        <f t="shared" si="63"/>
        <v>0</v>
      </c>
    </row>
    <row r="1491" spans="1:22">
      <c r="A1491" s="1102" t="s">
        <v>3934</v>
      </c>
      <c r="B1491" s="1103" t="s">
        <v>2481</v>
      </c>
      <c r="C1491" s="1084">
        <v>1618.2919999999999</v>
      </c>
      <c r="D1491" s="1084">
        <v>1618.2919999999999</v>
      </c>
      <c r="E1491" s="1101"/>
      <c r="F1491" s="1084">
        <v>1618.2919999999999</v>
      </c>
      <c r="G1491" s="1084"/>
      <c r="H1491" s="1084"/>
      <c r="I1491" s="1084"/>
      <c r="J1491" s="1084"/>
      <c r="K1491" s="1084"/>
      <c r="L1491" s="1084"/>
      <c r="M1491" s="1084"/>
      <c r="N1491" s="1084"/>
      <c r="O1491" s="1084"/>
      <c r="P1491" s="1084"/>
      <c r="Q1491" s="1084"/>
      <c r="R1491" s="1084"/>
      <c r="S1491" s="1084"/>
      <c r="T1491" s="1084"/>
      <c r="U1491" s="1086">
        <f t="shared" si="64"/>
        <v>100</v>
      </c>
      <c r="V1491" s="1088">
        <f t="shared" si="63"/>
        <v>0</v>
      </c>
    </row>
    <row r="1492" spans="1:22" ht="25.5">
      <c r="A1492" s="1102" t="s">
        <v>3935</v>
      </c>
      <c r="B1492" s="1103" t="s">
        <v>2482</v>
      </c>
      <c r="C1492" s="1084">
        <v>2630</v>
      </c>
      <c r="D1492" s="1084">
        <v>2610</v>
      </c>
      <c r="E1492" s="1101"/>
      <c r="F1492" s="1084">
        <v>2610</v>
      </c>
      <c r="G1492" s="1084"/>
      <c r="H1492" s="1084"/>
      <c r="I1492" s="1084"/>
      <c r="J1492" s="1084"/>
      <c r="K1492" s="1084"/>
      <c r="L1492" s="1084"/>
      <c r="M1492" s="1084"/>
      <c r="N1492" s="1084"/>
      <c r="O1492" s="1084"/>
      <c r="P1492" s="1084"/>
      <c r="Q1492" s="1084"/>
      <c r="R1492" s="1084"/>
      <c r="S1492" s="1084"/>
      <c r="T1492" s="1084"/>
      <c r="U1492" s="1086">
        <f t="shared" si="64"/>
        <v>99.239543726235752</v>
      </c>
      <c r="V1492" s="1088">
        <f t="shared" ref="V1492:V1527" si="65">D1492-F1492-O1492</f>
        <v>0</v>
      </c>
    </row>
    <row r="1493" spans="1:22">
      <c r="A1493" s="1102" t="s">
        <v>3936</v>
      </c>
      <c r="B1493" s="1103" t="s">
        <v>2483</v>
      </c>
      <c r="C1493" s="1084">
        <v>2640</v>
      </c>
      <c r="D1493" s="1084">
        <v>2640</v>
      </c>
      <c r="E1493" s="1101"/>
      <c r="F1493" s="1084">
        <v>2640</v>
      </c>
      <c r="G1493" s="1084"/>
      <c r="H1493" s="1084"/>
      <c r="I1493" s="1084"/>
      <c r="J1493" s="1084"/>
      <c r="K1493" s="1084"/>
      <c r="L1493" s="1084"/>
      <c r="M1493" s="1084"/>
      <c r="N1493" s="1084"/>
      <c r="O1493" s="1084"/>
      <c r="P1493" s="1084"/>
      <c r="Q1493" s="1084"/>
      <c r="R1493" s="1084"/>
      <c r="S1493" s="1084"/>
      <c r="T1493" s="1084"/>
      <c r="U1493" s="1086">
        <f t="shared" si="64"/>
        <v>100</v>
      </c>
      <c r="V1493" s="1088">
        <f t="shared" si="65"/>
        <v>0</v>
      </c>
    </row>
    <row r="1494" spans="1:22">
      <c r="A1494" s="1102" t="s">
        <v>3937</v>
      </c>
      <c r="B1494" s="1103" t="s">
        <v>2484</v>
      </c>
      <c r="C1494" s="1084">
        <v>1629.6320000000001</v>
      </c>
      <c r="D1494" s="1084">
        <v>1532</v>
      </c>
      <c r="E1494" s="1101"/>
      <c r="F1494" s="1084">
        <v>1532</v>
      </c>
      <c r="G1494" s="1084"/>
      <c r="H1494" s="1084"/>
      <c r="I1494" s="1084"/>
      <c r="J1494" s="1084"/>
      <c r="K1494" s="1084"/>
      <c r="L1494" s="1084"/>
      <c r="M1494" s="1084"/>
      <c r="N1494" s="1084"/>
      <c r="O1494" s="1084"/>
      <c r="P1494" s="1084"/>
      <c r="Q1494" s="1084"/>
      <c r="R1494" s="1084"/>
      <c r="S1494" s="1084"/>
      <c r="T1494" s="1084"/>
      <c r="U1494" s="1086">
        <f t="shared" si="64"/>
        <v>94.008954168793935</v>
      </c>
      <c r="V1494" s="1088">
        <f t="shared" si="65"/>
        <v>0</v>
      </c>
    </row>
    <row r="1495" spans="1:22">
      <c r="A1495" s="1102" t="s">
        <v>3938</v>
      </c>
      <c r="B1495" s="1103" t="s">
        <v>2485</v>
      </c>
      <c r="C1495" s="1084">
        <v>1627.85</v>
      </c>
      <c r="D1495" s="1084">
        <v>1627.85</v>
      </c>
      <c r="E1495" s="1101"/>
      <c r="F1495" s="1084">
        <v>1627.85</v>
      </c>
      <c r="G1495" s="1084"/>
      <c r="H1495" s="1084"/>
      <c r="I1495" s="1084"/>
      <c r="J1495" s="1084"/>
      <c r="K1495" s="1084"/>
      <c r="L1495" s="1084"/>
      <c r="M1495" s="1084"/>
      <c r="N1495" s="1084"/>
      <c r="O1495" s="1084"/>
      <c r="P1495" s="1084"/>
      <c r="Q1495" s="1084"/>
      <c r="R1495" s="1084"/>
      <c r="S1495" s="1084"/>
      <c r="T1495" s="1084"/>
      <c r="U1495" s="1086">
        <f t="shared" si="64"/>
        <v>100</v>
      </c>
      <c r="V1495" s="1088">
        <f t="shared" si="65"/>
        <v>0</v>
      </c>
    </row>
    <row r="1496" spans="1:22">
      <c r="A1496" s="1102" t="s">
        <v>3939</v>
      </c>
      <c r="B1496" s="1103" t="s">
        <v>2486</v>
      </c>
      <c r="C1496" s="1084">
        <v>970</v>
      </c>
      <c r="D1496" s="1084">
        <v>956.12599999999998</v>
      </c>
      <c r="E1496" s="1101"/>
      <c r="F1496" s="1084"/>
      <c r="G1496" s="1084"/>
      <c r="H1496" s="1084"/>
      <c r="I1496" s="1084"/>
      <c r="J1496" s="1084"/>
      <c r="K1496" s="1084">
        <v>956.12599999999998</v>
      </c>
      <c r="L1496" s="1084"/>
      <c r="M1496" s="1084"/>
      <c r="N1496" s="1084"/>
      <c r="O1496" s="1084"/>
      <c r="P1496" s="1084"/>
      <c r="Q1496" s="1084"/>
      <c r="R1496" s="1084"/>
      <c r="S1496" s="1084"/>
      <c r="T1496" s="1084"/>
      <c r="U1496" s="1086">
        <f t="shared" si="64"/>
        <v>98.569690721649479</v>
      </c>
      <c r="V1496" s="1088"/>
    </row>
    <row r="1497" spans="1:22" ht="25.5">
      <c r="A1497" s="1102" t="s">
        <v>3940</v>
      </c>
      <c r="B1497" s="1103" t="s">
        <v>2487</v>
      </c>
      <c r="C1497" s="1084">
        <v>44.09</v>
      </c>
      <c r="D1497" s="1084">
        <v>42.44</v>
      </c>
      <c r="E1497" s="1101"/>
      <c r="F1497" s="1084"/>
      <c r="G1497" s="1084"/>
      <c r="H1497" s="1084"/>
      <c r="I1497" s="1084"/>
      <c r="J1497" s="1084"/>
      <c r="K1497" s="1084"/>
      <c r="L1497" s="1084"/>
      <c r="M1497" s="1084"/>
      <c r="N1497" s="1084"/>
      <c r="O1497" s="1084"/>
      <c r="P1497" s="1084"/>
      <c r="Q1497" s="1084"/>
      <c r="R1497" s="1084"/>
      <c r="S1497" s="1084"/>
      <c r="T1497" s="1084">
        <v>42.44</v>
      </c>
      <c r="U1497" s="1086">
        <f t="shared" si="64"/>
        <v>96.257654797006111</v>
      </c>
      <c r="V1497" s="1088"/>
    </row>
    <row r="1498" spans="1:22">
      <c r="A1498" s="1102" t="s">
        <v>3941</v>
      </c>
      <c r="B1498" s="1103" t="s">
        <v>2488</v>
      </c>
      <c r="C1498" s="1084">
        <v>2388.6679999999997</v>
      </c>
      <c r="D1498" s="1084">
        <v>2388.6680000000001</v>
      </c>
      <c r="E1498" s="1101"/>
      <c r="F1498" s="1084">
        <v>2388.6680000000001</v>
      </c>
      <c r="G1498" s="1084"/>
      <c r="H1498" s="1084"/>
      <c r="I1498" s="1084"/>
      <c r="J1498" s="1084"/>
      <c r="K1498" s="1084"/>
      <c r="L1498" s="1084"/>
      <c r="M1498" s="1084"/>
      <c r="N1498" s="1084"/>
      <c r="O1498" s="1084"/>
      <c r="P1498" s="1084"/>
      <c r="Q1498" s="1084"/>
      <c r="R1498" s="1084"/>
      <c r="S1498" s="1084"/>
      <c r="T1498" s="1084"/>
      <c r="U1498" s="1086">
        <f t="shared" si="64"/>
        <v>100.00000000000003</v>
      </c>
      <c r="V1498" s="1088">
        <f t="shared" si="65"/>
        <v>0</v>
      </c>
    </row>
    <row r="1499" spans="1:22">
      <c r="A1499" s="1102" t="s">
        <v>3942</v>
      </c>
      <c r="B1499" s="1103" t="s">
        <v>2489</v>
      </c>
      <c r="C1499" s="1084">
        <v>2541.48</v>
      </c>
      <c r="D1499" s="1084">
        <v>2213.8319999999999</v>
      </c>
      <c r="E1499" s="1101"/>
      <c r="F1499" s="1084">
        <v>2213.8319999999999</v>
      </c>
      <c r="G1499" s="1084"/>
      <c r="H1499" s="1084"/>
      <c r="I1499" s="1084"/>
      <c r="J1499" s="1084"/>
      <c r="K1499" s="1084"/>
      <c r="L1499" s="1084"/>
      <c r="M1499" s="1084"/>
      <c r="N1499" s="1084"/>
      <c r="O1499" s="1084"/>
      <c r="P1499" s="1084"/>
      <c r="Q1499" s="1084"/>
      <c r="R1499" s="1084"/>
      <c r="S1499" s="1084"/>
      <c r="T1499" s="1084"/>
      <c r="U1499" s="1086">
        <f t="shared" si="64"/>
        <v>87.107984324094616</v>
      </c>
      <c r="V1499" s="1088">
        <f t="shared" si="65"/>
        <v>0</v>
      </c>
    </row>
    <row r="1500" spans="1:22" ht="25.5">
      <c r="A1500" s="1102" t="s">
        <v>3943</v>
      </c>
      <c r="B1500" s="1103" t="s">
        <v>2490</v>
      </c>
      <c r="C1500" s="1084">
        <v>4047.6980000000003</v>
      </c>
      <c r="D1500" s="1084">
        <v>4047.6979999999999</v>
      </c>
      <c r="E1500" s="1101"/>
      <c r="F1500" s="1084">
        <v>4047.6979999999999</v>
      </c>
      <c r="G1500" s="1084"/>
      <c r="H1500" s="1084"/>
      <c r="I1500" s="1084"/>
      <c r="J1500" s="1084"/>
      <c r="K1500" s="1084"/>
      <c r="L1500" s="1084"/>
      <c r="M1500" s="1084"/>
      <c r="N1500" s="1084"/>
      <c r="O1500" s="1084"/>
      <c r="P1500" s="1084"/>
      <c r="Q1500" s="1084"/>
      <c r="R1500" s="1084"/>
      <c r="S1500" s="1084"/>
      <c r="T1500" s="1084"/>
      <c r="U1500" s="1086">
        <f t="shared" si="64"/>
        <v>99.999999999999986</v>
      </c>
      <c r="V1500" s="1088">
        <f t="shared" si="65"/>
        <v>0</v>
      </c>
    </row>
    <row r="1501" spans="1:22">
      <c r="A1501" s="1102" t="s">
        <v>3944</v>
      </c>
      <c r="B1501" s="1103" t="s">
        <v>2491</v>
      </c>
      <c r="C1501" s="1084">
        <v>3431.3560000000002</v>
      </c>
      <c r="D1501" s="1084">
        <v>2431.3560000000002</v>
      </c>
      <c r="E1501" s="1101"/>
      <c r="F1501" s="1084">
        <v>2431.3560000000002</v>
      </c>
      <c r="G1501" s="1084"/>
      <c r="H1501" s="1084"/>
      <c r="I1501" s="1084"/>
      <c r="J1501" s="1084"/>
      <c r="K1501" s="1084"/>
      <c r="L1501" s="1084"/>
      <c r="M1501" s="1084"/>
      <c r="N1501" s="1084"/>
      <c r="O1501" s="1084"/>
      <c r="P1501" s="1084"/>
      <c r="Q1501" s="1084"/>
      <c r="R1501" s="1084"/>
      <c r="S1501" s="1084"/>
      <c r="T1501" s="1084"/>
      <c r="U1501" s="1086">
        <f t="shared" si="64"/>
        <v>70.857002304628253</v>
      </c>
      <c r="V1501" s="1088">
        <f t="shared" si="65"/>
        <v>0</v>
      </c>
    </row>
    <row r="1502" spans="1:22">
      <c r="A1502" s="1102" t="s">
        <v>3945</v>
      </c>
      <c r="B1502" s="1103" t="s">
        <v>2492</v>
      </c>
      <c r="C1502" s="1084">
        <v>1683.3150000000001</v>
      </c>
      <c r="D1502" s="1084">
        <v>1148.6315</v>
      </c>
      <c r="E1502" s="1101"/>
      <c r="F1502" s="1084">
        <v>1148.6315</v>
      </c>
      <c r="G1502" s="1084"/>
      <c r="H1502" s="1084"/>
      <c r="I1502" s="1084"/>
      <c r="J1502" s="1084"/>
      <c r="K1502" s="1084"/>
      <c r="L1502" s="1084"/>
      <c r="M1502" s="1084"/>
      <c r="N1502" s="1084"/>
      <c r="O1502" s="1084"/>
      <c r="P1502" s="1084"/>
      <c r="Q1502" s="1084"/>
      <c r="R1502" s="1084"/>
      <c r="S1502" s="1084"/>
      <c r="T1502" s="1084"/>
      <c r="U1502" s="1086">
        <f t="shared" si="64"/>
        <v>68.236277820847548</v>
      </c>
      <c r="V1502" s="1088">
        <f t="shared" si="65"/>
        <v>0</v>
      </c>
    </row>
    <row r="1503" spans="1:22" ht="25.5">
      <c r="A1503" s="1102" t="s">
        <v>3946</v>
      </c>
      <c r="B1503" s="1103" t="s">
        <v>2493</v>
      </c>
      <c r="C1503" s="1084">
        <v>1680.857</v>
      </c>
      <c r="D1503" s="1084">
        <v>1183.0664999999999</v>
      </c>
      <c r="E1503" s="1101"/>
      <c r="F1503" s="1084">
        <v>1183.0664999999999</v>
      </c>
      <c r="G1503" s="1084"/>
      <c r="H1503" s="1084"/>
      <c r="I1503" s="1084"/>
      <c r="J1503" s="1084"/>
      <c r="K1503" s="1084"/>
      <c r="L1503" s="1084"/>
      <c r="M1503" s="1084"/>
      <c r="N1503" s="1084"/>
      <c r="O1503" s="1084"/>
      <c r="P1503" s="1084"/>
      <c r="Q1503" s="1084"/>
      <c r="R1503" s="1084"/>
      <c r="S1503" s="1084"/>
      <c r="T1503" s="1084"/>
      <c r="U1503" s="1086">
        <f t="shared" si="64"/>
        <v>70.384720413455753</v>
      </c>
      <c r="V1503" s="1088">
        <f t="shared" si="65"/>
        <v>0</v>
      </c>
    </row>
    <row r="1504" spans="1:22">
      <c r="A1504" s="1102" t="s">
        <v>3947</v>
      </c>
      <c r="B1504" s="1103" t="s">
        <v>2494</v>
      </c>
      <c r="C1504" s="1084">
        <v>2431.35</v>
      </c>
      <c r="D1504" s="1084">
        <v>2431.35</v>
      </c>
      <c r="E1504" s="1101"/>
      <c r="F1504" s="1084">
        <v>2431.35</v>
      </c>
      <c r="G1504" s="1084"/>
      <c r="H1504" s="1084"/>
      <c r="I1504" s="1084"/>
      <c r="J1504" s="1084"/>
      <c r="K1504" s="1084"/>
      <c r="L1504" s="1084"/>
      <c r="M1504" s="1084"/>
      <c r="N1504" s="1084"/>
      <c r="O1504" s="1084"/>
      <c r="P1504" s="1084"/>
      <c r="Q1504" s="1084"/>
      <c r="R1504" s="1084"/>
      <c r="S1504" s="1084"/>
      <c r="T1504" s="1084"/>
      <c r="U1504" s="1086">
        <f t="shared" si="64"/>
        <v>100</v>
      </c>
      <c r="V1504" s="1088">
        <f t="shared" si="65"/>
        <v>0</v>
      </c>
    </row>
    <row r="1505" spans="1:22">
      <c r="A1505" s="1102" t="s">
        <v>3948</v>
      </c>
      <c r="B1505" s="1103" t="s">
        <v>2495</v>
      </c>
      <c r="C1505" s="1084">
        <v>2396.268</v>
      </c>
      <c r="D1505" s="1084">
        <v>2335.451309</v>
      </c>
      <c r="E1505" s="1101"/>
      <c r="F1505" s="1084">
        <v>2335.451309</v>
      </c>
      <c r="G1505" s="1084"/>
      <c r="H1505" s="1084"/>
      <c r="I1505" s="1084"/>
      <c r="J1505" s="1084"/>
      <c r="K1505" s="1084"/>
      <c r="L1505" s="1084"/>
      <c r="M1505" s="1084"/>
      <c r="N1505" s="1084"/>
      <c r="O1505" s="1084"/>
      <c r="P1505" s="1084"/>
      <c r="Q1505" s="1084"/>
      <c r="R1505" s="1084"/>
      <c r="S1505" s="1084"/>
      <c r="T1505" s="1084"/>
      <c r="U1505" s="1086">
        <f t="shared" si="64"/>
        <v>97.462024656674458</v>
      </c>
      <c r="V1505" s="1088">
        <f t="shared" si="65"/>
        <v>0</v>
      </c>
    </row>
    <row r="1506" spans="1:22">
      <c r="A1506" s="1102" t="s">
        <v>3949</v>
      </c>
      <c r="B1506" s="1103" t="s">
        <v>2496</v>
      </c>
      <c r="C1506" s="1084">
        <v>2573.848</v>
      </c>
      <c r="D1506" s="1084">
        <v>2573.848</v>
      </c>
      <c r="E1506" s="1101"/>
      <c r="F1506" s="1084">
        <v>2573.848</v>
      </c>
      <c r="G1506" s="1084"/>
      <c r="H1506" s="1084"/>
      <c r="I1506" s="1084"/>
      <c r="J1506" s="1084"/>
      <c r="K1506" s="1084"/>
      <c r="L1506" s="1084"/>
      <c r="M1506" s="1084"/>
      <c r="N1506" s="1084"/>
      <c r="O1506" s="1084"/>
      <c r="P1506" s="1084"/>
      <c r="Q1506" s="1084"/>
      <c r="R1506" s="1084"/>
      <c r="S1506" s="1084"/>
      <c r="T1506" s="1084"/>
      <c r="U1506" s="1086">
        <f t="shared" si="64"/>
        <v>100</v>
      </c>
      <c r="V1506" s="1088">
        <f t="shared" si="65"/>
        <v>0</v>
      </c>
    </row>
    <row r="1507" spans="1:22">
      <c r="A1507" s="1102" t="s">
        <v>3950</v>
      </c>
      <c r="B1507" s="1103" t="s">
        <v>2497</v>
      </c>
      <c r="C1507" s="1084">
        <v>3904.4320000000002</v>
      </c>
      <c r="D1507" s="1084">
        <v>3904.4319999999998</v>
      </c>
      <c r="E1507" s="1101"/>
      <c r="F1507" s="1084">
        <v>3904.4319999999998</v>
      </c>
      <c r="G1507" s="1084"/>
      <c r="H1507" s="1084"/>
      <c r="I1507" s="1084"/>
      <c r="J1507" s="1084"/>
      <c r="K1507" s="1084"/>
      <c r="L1507" s="1084"/>
      <c r="M1507" s="1084"/>
      <c r="N1507" s="1084"/>
      <c r="O1507" s="1084"/>
      <c r="P1507" s="1084"/>
      <c r="Q1507" s="1084"/>
      <c r="R1507" s="1084"/>
      <c r="S1507" s="1084"/>
      <c r="T1507" s="1084"/>
      <c r="U1507" s="1086">
        <f t="shared" si="64"/>
        <v>99.999999999999986</v>
      </c>
      <c r="V1507" s="1088">
        <f t="shared" si="65"/>
        <v>0</v>
      </c>
    </row>
    <row r="1508" spans="1:22">
      <c r="A1508" s="1102" t="s">
        <v>3951</v>
      </c>
      <c r="B1508" s="1103" t="s">
        <v>2498</v>
      </c>
      <c r="C1508" s="1084">
        <v>2586.1859999999997</v>
      </c>
      <c r="D1508" s="1084">
        <v>2586.1860000000001</v>
      </c>
      <c r="E1508" s="1101"/>
      <c r="F1508" s="1084">
        <v>2586.1860000000001</v>
      </c>
      <c r="G1508" s="1084"/>
      <c r="H1508" s="1084"/>
      <c r="I1508" s="1084"/>
      <c r="J1508" s="1084"/>
      <c r="K1508" s="1084"/>
      <c r="L1508" s="1084"/>
      <c r="M1508" s="1084"/>
      <c r="N1508" s="1084"/>
      <c r="O1508" s="1084"/>
      <c r="P1508" s="1084"/>
      <c r="Q1508" s="1084"/>
      <c r="R1508" s="1084"/>
      <c r="S1508" s="1084"/>
      <c r="T1508" s="1084"/>
      <c r="U1508" s="1086">
        <f t="shared" si="64"/>
        <v>100.00000000000003</v>
      </c>
      <c r="V1508" s="1088">
        <f t="shared" si="65"/>
        <v>0</v>
      </c>
    </row>
    <row r="1509" spans="1:22">
      <c r="A1509" s="1102" t="s">
        <v>3952</v>
      </c>
      <c r="B1509" s="1103" t="s">
        <v>2500</v>
      </c>
      <c r="C1509" s="1084">
        <v>1627.713</v>
      </c>
      <c r="D1509" s="1084">
        <v>1627.713</v>
      </c>
      <c r="E1509" s="1101"/>
      <c r="F1509" s="1084">
        <v>1627.713</v>
      </c>
      <c r="G1509" s="1084"/>
      <c r="H1509" s="1084"/>
      <c r="I1509" s="1084"/>
      <c r="J1509" s="1084"/>
      <c r="K1509" s="1084"/>
      <c r="L1509" s="1084"/>
      <c r="M1509" s="1084"/>
      <c r="N1509" s="1084"/>
      <c r="O1509" s="1084"/>
      <c r="P1509" s="1084"/>
      <c r="Q1509" s="1084"/>
      <c r="R1509" s="1084"/>
      <c r="S1509" s="1084"/>
      <c r="T1509" s="1084"/>
      <c r="U1509" s="1086">
        <f t="shared" si="64"/>
        <v>100</v>
      </c>
      <c r="V1509" s="1088">
        <f t="shared" si="65"/>
        <v>0</v>
      </c>
    </row>
    <row r="1510" spans="1:22">
      <c r="A1510" s="1102" t="s">
        <v>3953</v>
      </c>
      <c r="B1510" s="1103" t="s">
        <v>2501</v>
      </c>
      <c r="C1510" s="1084">
        <v>1636.056</v>
      </c>
      <c r="D1510" s="1084">
        <v>1631.913</v>
      </c>
      <c r="E1510" s="1101"/>
      <c r="F1510" s="1084">
        <v>1631.913</v>
      </c>
      <c r="G1510" s="1084"/>
      <c r="H1510" s="1084"/>
      <c r="I1510" s="1084"/>
      <c r="J1510" s="1084"/>
      <c r="K1510" s="1084"/>
      <c r="L1510" s="1084"/>
      <c r="M1510" s="1084"/>
      <c r="N1510" s="1084"/>
      <c r="O1510" s="1084"/>
      <c r="P1510" s="1084"/>
      <c r="Q1510" s="1084"/>
      <c r="R1510" s="1084"/>
      <c r="S1510" s="1084"/>
      <c r="T1510" s="1084"/>
      <c r="U1510" s="1086">
        <f t="shared" si="64"/>
        <v>99.7467690592498</v>
      </c>
      <c r="V1510" s="1088">
        <f t="shared" si="65"/>
        <v>0</v>
      </c>
    </row>
    <row r="1511" spans="1:22">
      <c r="A1511" s="1102" t="s">
        <v>3954</v>
      </c>
      <c r="B1511" s="1103" t="s">
        <v>2502</v>
      </c>
      <c r="C1511" s="1084">
        <v>2442</v>
      </c>
      <c r="D1511" s="1084">
        <v>2442</v>
      </c>
      <c r="E1511" s="1101"/>
      <c r="F1511" s="1084">
        <v>2442</v>
      </c>
      <c r="G1511" s="1084"/>
      <c r="H1511" s="1084"/>
      <c r="I1511" s="1084"/>
      <c r="J1511" s="1084"/>
      <c r="K1511" s="1084"/>
      <c r="L1511" s="1084"/>
      <c r="M1511" s="1084"/>
      <c r="N1511" s="1084"/>
      <c r="O1511" s="1084"/>
      <c r="P1511" s="1084"/>
      <c r="Q1511" s="1084"/>
      <c r="R1511" s="1084"/>
      <c r="S1511" s="1084"/>
      <c r="T1511" s="1084"/>
      <c r="U1511" s="1086">
        <f t="shared" si="64"/>
        <v>100</v>
      </c>
      <c r="V1511" s="1088">
        <f t="shared" si="65"/>
        <v>0</v>
      </c>
    </row>
    <row r="1512" spans="1:22">
      <c r="A1512" s="1102" t="s">
        <v>3955</v>
      </c>
      <c r="B1512" s="1103" t="s">
        <v>2503</v>
      </c>
      <c r="C1512" s="1084">
        <v>2435.7780000000002</v>
      </c>
      <c r="D1512" s="1084">
        <v>2435.7779999999998</v>
      </c>
      <c r="E1512" s="1101"/>
      <c r="F1512" s="1084">
        <v>2435.7779999999998</v>
      </c>
      <c r="G1512" s="1084"/>
      <c r="H1512" s="1084"/>
      <c r="I1512" s="1084"/>
      <c r="J1512" s="1084"/>
      <c r="K1512" s="1084"/>
      <c r="L1512" s="1084"/>
      <c r="M1512" s="1084"/>
      <c r="N1512" s="1084"/>
      <c r="O1512" s="1084"/>
      <c r="P1512" s="1084"/>
      <c r="Q1512" s="1084"/>
      <c r="R1512" s="1084"/>
      <c r="S1512" s="1084"/>
      <c r="T1512" s="1084"/>
      <c r="U1512" s="1086">
        <f t="shared" si="64"/>
        <v>99.999999999999972</v>
      </c>
      <c r="V1512" s="1088">
        <f t="shared" si="65"/>
        <v>0</v>
      </c>
    </row>
    <row r="1513" spans="1:22">
      <c r="A1513" s="1102" t="s">
        <v>3956</v>
      </c>
      <c r="B1513" s="1103" t="s">
        <v>2504</v>
      </c>
      <c r="C1513" s="1084">
        <v>2142</v>
      </c>
      <c r="D1513" s="1084">
        <v>2142</v>
      </c>
      <c r="E1513" s="1101"/>
      <c r="F1513" s="1084">
        <v>2142</v>
      </c>
      <c r="G1513" s="1084"/>
      <c r="H1513" s="1084"/>
      <c r="I1513" s="1084"/>
      <c r="J1513" s="1084"/>
      <c r="K1513" s="1084"/>
      <c r="L1513" s="1084"/>
      <c r="M1513" s="1084"/>
      <c r="N1513" s="1084"/>
      <c r="O1513" s="1084"/>
      <c r="P1513" s="1084"/>
      <c r="Q1513" s="1084"/>
      <c r="R1513" s="1084"/>
      <c r="S1513" s="1084"/>
      <c r="T1513" s="1084"/>
      <c r="U1513" s="1086">
        <f t="shared" si="64"/>
        <v>100</v>
      </c>
      <c r="V1513" s="1088">
        <f t="shared" si="65"/>
        <v>0</v>
      </c>
    </row>
    <row r="1514" spans="1:22">
      <c r="A1514" s="1102" t="s">
        <v>3957</v>
      </c>
      <c r="B1514" s="1103" t="s">
        <v>2505</v>
      </c>
      <c r="C1514" s="1084">
        <v>2360</v>
      </c>
      <c r="D1514" s="1084">
        <v>2360</v>
      </c>
      <c r="E1514" s="1101"/>
      <c r="F1514" s="1084">
        <v>2360</v>
      </c>
      <c r="G1514" s="1084"/>
      <c r="H1514" s="1084"/>
      <c r="I1514" s="1084"/>
      <c r="J1514" s="1084"/>
      <c r="K1514" s="1084"/>
      <c r="L1514" s="1084"/>
      <c r="M1514" s="1084"/>
      <c r="N1514" s="1084"/>
      <c r="O1514" s="1084"/>
      <c r="P1514" s="1084"/>
      <c r="Q1514" s="1084"/>
      <c r="R1514" s="1084"/>
      <c r="S1514" s="1084"/>
      <c r="T1514" s="1084"/>
      <c r="U1514" s="1086">
        <f t="shared" si="64"/>
        <v>100</v>
      </c>
      <c r="V1514" s="1088">
        <f t="shared" si="65"/>
        <v>0</v>
      </c>
    </row>
    <row r="1515" spans="1:22">
      <c r="A1515" s="1102" t="s">
        <v>3959</v>
      </c>
      <c r="B1515" s="1103" t="s">
        <v>2506</v>
      </c>
      <c r="C1515" s="1084">
        <v>3965</v>
      </c>
      <c r="D1515" s="1084">
        <v>3965</v>
      </c>
      <c r="E1515" s="1101"/>
      <c r="F1515" s="1084">
        <v>3965</v>
      </c>
      <c r="G1515" s="1084"/>
      <c r="H1515" s="1084"/>
      <c r="I1515" s="1084"/>
      <c r="J1515" s="1084"/>
      <c r="K1515" s="1084"/>
      <c r="L1515" s="1084"/>
      <c r="M1515" s="1084"/>
      <c r="N1515" s="1084"/>
      <c r="O1515" s="1084"/>
      <c r="P1515" s="1084"/>
      <c r="Q1515" s="1084"/>
      <c r="R1515" s="1084"/>
      <c r="S1515" s="1084"/>
      <c r="T1515" s="1084"/>
      <c r="U1515" s="1086">
        <f t="shared" si="64"/>
        <v>100</v>
      </c>
      <c r="V1515" s="1088">
        <f t="shared" si="65"/>
        <v>0</v>
      </c>
    </row>
    <row r="1516" spans="1:22">
      <c r="A1516" s="1102" t="s">
        <v>3960</v>
      </c>
      <c r="B1516" s="1103" t="s">
        <v>2507</v>
      </c>
      <c r="C1516" s="1084">
        <v>1378.963</v>
      </c>
      <c r="D1516" s="1084">
        <v>1378.963</v>
      </c>
      <c r="E1516" s="1101"/>
      <c r="F1516" s="1084">
        <v>1378.963</v>
      </c>
      <c r="G1516" s="1084"/>
      <c r="H1516" s="1084"/>
      <c r="I1516" s="1084"/>
      <c r="J1516" s="1084"/>
      <c r="K1516" s="1084"/>
      <c r="L1516" s="1084"/>
      <c r="M1516" s="1084"/>
      <c r="N1516" s="1084"/>
      <c r="O1516" s="1084"/>
      <c r="P1516" s="1084"/>
      <c r="Q1516" s="1084"/>
      <c r="R1516" s="1084"/>
      <c r="S1516" s="1084"/>
      <c r="T1516" s="1084"/>
      <c r="U1516" s="1086">
        <f t="shared" si="64"/>
        <v>100</v>
      </c>
      <c r="V1516" s="1088">
        <f t="shared" si="65"/>
        <v>0</v>
      </c>
    </row>
    <row r="1517" spans="1:22">
      <c r="A1517" s="1102" t="s">
        <v>3961</v>
      </c>
      <c r="B1517" s="1103" t="s">
        <v>2499</v>
      </c>
      <c r="C1517" s="1084">
        <v>925.30499999999995</v>
      </c>
      <c r="D1517" s="1084">
        <v>925.30499999999995</v>
      </c>
      <c r="E1517" s="1101"/>
      <c r="F1517" s="1084">
        <v>925.30499999999995</v>
      </c>
      <c r="G1517" s="1084"/>
      <c r="H1517" s="1084"/>
      <c r="I1517" s="1084"/>
      <c r="J1517" s="1084"/>
      <c r="K1517" s="1084"/>
      <c r="L1517" s="1084"/>
      <c r="M1517" s="1084"/>
      <c r="N1517" s="1084"/>
      <c r="O1517" s="1084"/>
      <c r="P1517" s="1084"/>
      <c r="Q1517" s="1084"/>
      <c r="R1517" s="1084"/>
      <c r="S1517" s="1084"/>
      <c r="T1517" s="1084"/>
      <c r="U1517" s="1086">
        <f t="shared" si="64"/>
        <v>100</v>
      </c>
      <c r="V1517" s="1088">
        <f t="shared" si="65"/>
        <v>0</v>
      </c>
    </row>
    <row r="1518" spans="1:22">
      <c r="A1518" s="1102" t="s">
        <v>3962</v>
      </c>
      <c r="B1518" s="1103" t="s">
        <v>2508</v>
      </c>
      <c r="C1518" s="1084">
        <v>2404.69</v>
      </c>
      <c r="D1518" s="1084">
        <v>2404.69</v>
      </c>
      <c r="E1518" s="1101"/>
      <c r="F1518" s="1084">
        <v>2404.69</v>
      </c>
      <c r="G1518" s="1084"/>
      <c r="H1518" s="1084"/>
      <c r="I1518" s="1084"/>
      <c r="J1518" s="1084"/>
      <c r="K1518" s="1084"/>
      <c r="L1518" s="1084"/>
      <c r="M1518" s="1084"/>
      <c r="N1518" s="1084"/>
      <c r="O1518" s="1084"/>
      <c r="P1518" s="1084"/>
      <c r="Q1518" s="1084"/>
      <c r="R1518" s="1084"/>
      <c r="S1518" s="1084"/>
      <c r="T1518" s="1084"/>
      <c r="U1518" s="1086">
        <f t="shared" si="64"/>
        <v>100</v>
      </c>
      <c r="V1518" s="1088">
        <f t="shared" si="65"/>
        <v>0</v>
      </c>
    </row>
    <row r="1519" spans="1:22">
      <c r="A1519" s="1102" t="s">
        <v>3963</v>
      </c>
      <c r="B1519" s="1103" t="s">
        <v>2509</v>
      </c>
      <c r="C1519" s="1084">
        <v>2409.1187759999998</v>
      </c>
      <c r="D1519" s="1084">
        <v>2409</v>
      </c>
      <c r="E1519" s="1101"/>
      <c r="F1519" s="1084">
        <v>2409</v>
      </c>
      <c r="G1519" s="1084"/>
      <c r="H1519" s="1084"/>
      <c r="I1519" s="1084"/>
      <c r="J1519" s="1084"/>
      <c r="K1519" s="1084"/>
      <c r="L1519" s="1084"/>
      <c r="M1519" s="1084"/>
      <c r="N1519" s="1084"/>
      <c r="O1519" s="1084"/>
      <c r="P1519" s="1084"/>
      <c r="Q1519" s="1084"/>
      <c r="R1519" s="1084"/>
      <c r="S1519" s="1084"/>
      <c r="T1519" s="1084"/>
      <c r="U1519" s="1086">
        <f t="shared" si="64"/>
        <v>99.99506973250206</v>
      </c>
      <c r="V1519" s="1088">
        <f t="shared" si="65"/>
        <v>0</v>
      </c>
    </row>
    <row r="1520" spans="1:22">
      <c r="A1520" s="1102" t="s">
        <v>3965</v>
      </c>
      <c r="B1520" s="1103" t="s">
        <v>2510</v>
      </c>
      <c r="C1520" s="1084">
        <v>2422.6509999999998</v>
      </c>
      <c r="D1520" s="1084">
        <v>2422.6509999999998</v>
      </c>
      <c r="E1520" s="1101"/>
      <c r="F1520" s="1084">
        <v>2422.6509999999998</v>
      </c>
      <c r="G1520" s="1084"/>
      <c r="H1520" s="1084"/>
      <c r="I1520" s="1084"/>
      <c r="J1520" s="1084"/>
      <c r="K1520" s="1084"/>
      <c r="L1520" s="1084"/>
      <c r="M1520" s="1084"/>
      <c r="N1520" s="1084"/>
      <c r="O1520" s="1084"/>
      <c r="P1520" s="1084"/>
      <c r="Q1520" s="1084"/>
      <c r="R1520" s="1084"/>
      <c r="S1520" s="1084"/>
      <c r="T1520" s="1084"/>
      <c r="U1520" s="1086">
        <f t="shared" si="64"/>
        <v>100</v>
      </c>
      <c r="V1520" s="1088">
        <f t="shared" si="65"/>
        <v>0</v>
      </c>
    </row>
    <row r="1521" spans="1:23">
      <c r="A1521" s="1102" t="s">
        <v>3967</v>
      </c>
      <c r="B1521" s="1103" t="s">
        <v>2511</v>
      </c>
      <c r="C1521" s="1084">
        <v>3928.5630000000001</v>
      </c>
      <c r="D1521" s="1084">
        <v>3928.5630000000001</v>
      </c>
      <c r="E1521" s="1101"/>
      <c r="F1521" s="1084">
        <v>3928.5630000000001</v>
      </c>
      <c r="G1521" s="1084"/>
      <c r="H1521" s="1084"/>
      <c r="I1521" s="1084"/>
      <c r="J1521" s="1084"/>
      <c r="K1521" s="1084"/>
      <c r="L1521" s="1084"/>
      <c r="M1521" s="1084"/>
      <c r="N1521" s="1084"/>
      <c r="O1521" s="1084"/>
      <c r="P1521" s="1084"/>
      <c r="Q1521" s="1084"/>
      <c r="R1521" s="1084"/>
      <c r="S1521" s="1084"/>
      <c r="T1521" s="1084"/>
      <c r="U1521" s="1086">
        <f t="shared" si="64"/>
        <v>100</v>
      </c>
      <c r="V1521" s="1088">
        <f t="shared" si="65"/>
        <v>0</v>
      </c>
    </row>
    <row r="1522" spans="1:23" ht="25.5">
      <c r="A1522" s="1102" t="s">
        <v>3968</v>
      </c>
      <c r="B1522" s="1103" t="s">
        <v>2377</v>
      </c>
      <c r="C1522" s="1084">
        <v>1492.1210000000001</v>
      </c>
      <c r="D1522" s="1084">
        <v>0</v>
      </c>
      <c r="E1522" s="1101"/>
      <c r="F1522" s="1084">
        <v>0</v>
      </c>
      <c r="G1522" s="1084"/>
      <c r="H1522" s="1084"/>
      <c r="I1522" s="1084"/>
      <c r="J1522" s="1084"/>
      <c r="K1522" s="1084"/>
      <c r="L1522" s="1084"/>
      <c r="M1522" s="1084"/>
      <c r="N1522" s="1084"/>
      <c r="O1522" s="1084"/>
      <c r="P1522" s="1084"/>
      <c r="Q1522" s="1084"/>
      <c r="R1522" s="1084"/>
      <c r="S1522" s="1084"/>
      <c r="T1522" s="1084"/>
      <c r="U1522" s="1086">
        <f t="shared" si="64"/>
        <v>0</v>
      </c>
      <c r="V1522" s="1088">
        <f t="shared" si="65"/>
        <v>0</v>
      </c>
    </row>
    <row r="1523" spans="1:23">
      <c r="A1523" s="1102" t="s">
        <v>3969</v>
      </c>
      <c r="B1523" s="1103" t="s">
        <v>2512</v>
      </c>
      <c r="C1523" s="1084">
        <v>2429.02</v>
      </c>
      <c r="D1523" s="1084">
        <v>2429.02</v>
      </c>
      <c r="E1523" s="1101"/>
      <c r="F1523" s="1084">
        <v>2429.02</v>
      </c>
      <c r="G1523" s="1084"/>
      <c r="H1523" s="1084"/>
      <c r="I1523" s="1084"/>
      <c r="J1523" s="1084"/>
      <c r="K1523" s="1084"/>
      <c r="L1523" s="1084"/>
      <c r="M1523" s="1084"/>
      <c r="N1523" s="1084"/>
      <c r="O1523" s="1084"/>
      <c r="P1523" s="1084"/>
      <c r="Q1523" s="1084"/>
      <c r="R1523" s="1084"/>
      <c r="S1523" s="1084"/>
      <c r="T1523" s="1084"/>
      <c r="U1523" s="1086">
        <f t="shared" si="64"/>
        <v>100</v>
      </c>
      <c r="V1523" s="1088">
        <f t="shared" si="65"/>
        <v>0</v>
      </c>
    </row>
    <row r="1524" spans="1:23">
      <c r="A1524" s="1102" t="s">
        <v>3971</v>
      </c>
      <c r="B1524" s="1103" t="s">
        <v>2513</v>
      </c>
      <c r="C1524" s="1084">
        <v>4027.3150000000001</v>
      </c>
      <c r="D1524" s="1084">
        <v>4027.3150000000001</v>
      </c>
      <c r="E1524" s="1101"/>
      <c r="F1524" s="1084">
        <v>4027.3150000000001</v>
      </c>
      <c r="G1524" s="1084"/>
      <c r="H1524" s="1084"/>
      <c r="I1524" s="1084"/>
      <c r="J1524" s="1084"/>
      <c r="K1524" s="1084"/>
      <c r="L1524" s="1084"/>
      <c r="M1524" s="1084"/>
      <c r="N1524" s="1084"/>
      <c r="O1524" s="1084"/>
      <c r="P1524" s="1084"/>
      <c r="Q1524" s="1084"/>
      <c r="R1524" s="1084"/>
      <c r="S1524" s="1084"/>
      <c r="T1524" s="1084"/>
      <c r="U1524" s="1086">
        <f t="shared" si="64"/>
        <v>100</v>
      </c>
      <c r="V1524" s="1088">
        <f t="shared" si="65"/>
        <v>0</v>
      </c>
    </row>
    <row r="1525" spans="1:23">
      <c r="A1525" s="1102" t="s">
        <v>3972</v>
      </c>
      <c r="B1525" s="1103" t="s">
        <v>2514</v>
      </c>
      <c r="C1525" s="1084">
        <v>2312.489</v>
      </c>
      <c r="D1525" s="1084">
        <v>2312.489</v>
      </c>
      <c r="E1525" s="1101"/>
      <c r="F1525" s="1084">
        <v>2312.489</v>
      </c>
      <c r="G1525" s="1084"/>
      <c r="H1525" s="1084"/>
      <c r="I1525" s="1084"/>
      <c r="J1525" s="1084"/>
      <c r="K1525" s="1084"/>
      <c r="L1525" s="1084"/>
      <c r="M1525" s="1084"/>
      <c r="N1525" s="1084"/>
      <c r="O1525" s="1084"/>
      <c r="P1525" s="1084"/>
      <c r="Q1525" s="1084"/>
      <c r="R1525" s="1084"/>
      <c r="S1525" s="1084"/>
      <c r="T1525" s="1084"/>
      <c r="U1525" s="1086">
        <f t="shared" si="64"/>
        <v>100</v>
      </c>
      <c r="V1525" s="1088">
        <f t="shared" si="65"/>
        <v>0</v>
      </c>
    </row>
    <row r="1526" spans="1:23">
      <c r="A1526" s="1102" t="s">
        <v>3973</v>
      </c>
      <c r="B1526" s="1103" t="s">
        <v>2515</v>
      </c>
      <c r="C1526" s="1084">
        <v>1700</v>
      </c>
      <c r="D1526" s="1084">
        <v>1700</v>
      </c>
      <c r="E1526" s="1101"/>
      <c r="F1526" s="1084">
        <v>1700</v>
      </c>
      <c r="G1526" s="1084"/>
      <c r="H1526" s="1084"/>
      <c r="I1526" s="1084"/>
      <c r="J1526" s="1084"/>
      <c r="K1526" s="1084"/>
      <c r="L1526" s="1084"/>
      <c r="M1526" s="1084"/>
      <c r="N1526" s="1084"/>
      <c r="O1526" s="1084"/>
      <c r="P1526" s="1084"/>
      <c r="Q1526" s="1084"/>
      <c r="R1526" s="1084"/>
      <c r="S1526" s="1084"/>
      <c r="T1526" s="1084"/>
      <c r="U1526" s="1086">
        <f t="shared" si="64"/>
        <v>100</v>
      </c>
      <c r="V1526" s="1088">
        <f t="shared" si="65"/>
        <v>0</v>
      </c>
    </row>
    <row r="1527" spans="1:23">
      <c r="A1527" s="1102" t="s">
        <v>3975</v>
      </c>
      <c r="B1527" s="1103" t="s">
        <v>2516</v>
      </c>
      <c r="C1527" s="1084">
        <v>0.52600000000000002</v>
      </c>
      <c r="D1527" s="1084">
        <v>0</v>
      </c>
      <c r="E1527" s="1101"/>
      <c r="F1527" s="1084"/>
      <c r="G1527" s="1084"/>
      <c r="H1527" s="1084"/>
      <c r="I1527" s="1084"/>
      <c r="J1527" s="1084"/>
      <c r="K1527" s="1084"/>
      <c r="L1527" s="1084"/>
      <c r="M1527" s="1084"/>
      <c r="N1527" s="1084"/>
      <c r="O1527" s="1084"/>
      <c r="P1527" s="1084"/>
      <c r="Q1527" s="1084"/>
      <c r="R1527" s="1084"/>
      <c r="S1527" s="1084"/>
      <c r="T1527" s="1084"/>
      <c r="U1527" s="1086">
        <f t="shared" si="64"/>
        <v>0</v>
      </c>
      <c r="V1527" s="1088">
        <f t="shared" si="65"/>
        <v>0</v>
      </c>
    </row>
    <row r="1528" spans="1:23" s="1099" customFormat="1" ht="25.5">
      <c r="A1528" s="1094" t="s">
        <v>5135</v>
      </c>
      <c r="B1528" s="1095" t="s">
        <v>5136</v>
      </c>
      <c r="C1528" s="1096">
        <v>456504.71</v>
      </c>
      <c r="D1528" s="1096">
        <v>198397.68519399999</v>
      </c>
      <c r="E1528" s="1096"/>
      <c r="F1528" s="1096">
        <f>SUM(F1529:F1558)</f>
        <v>4116.7727029999996</v>
      </c>
      <c r="G1528" s="1096">
        <f t="shared" ref="G1528:T1528" si="66">SUM(G1529:G1558)</f>
        <v>0</v>
      </c>
      <c r="H1528" s="1096">
        <f t="shared" si="66"/>
        <v>0</v>
      </c>
      <c r="I1528" s="1096">
        <f t="shared" si="66"/>
        <v>0</v>
      </c>
      <c r="J1528" s="1096">
        <f t="shared" si="66"/>
        <v>11653.568291</v>
      </c>
      <c r="K1528" s="1096">
        <f t="shared" si="66"/>
        <v>0</v>
      </c>
      <c r="L1528" s="1096">
        <f t="shared" si="66"/>
        <v>0</v>
      </c>
      <c r="M1528" s="1096">
        <f t="shared" si="66"/>
        <v>0</v>
      </c>
      <c r="N1528" s="1096">
        <f t="shared" si="66"/>
        <v>0</v>
      </c>
      <c r="O1528" s="1096">
        <f t="shared" si="66"/>
        <v>302022.07939999999</v>
      </c>
      <c r="P1528" s="1096">
        <f t="shared" si="66"/>
        <v>35252.875</v>
      </c>
      <c r="Q1528" s="1096">
        <f t="shared" si="66"/>
        <v>266769.20439999999</v>
      </c>
      <c r="R1528" s="1096">
        <f t="shared" si="66"/>
        <v>0</v>
      </c>
      <c r="S1528" s="1096">
        <f t="shared" si="66"/>
        <v>0</v>
      </c>
      <c r="T1528" s="1096">
        <f t="shared" si="66"/>
        <v>0</v>
      </c>
      <c r="U1528" s="1098">
        <f t="shared" si="64"/>
        <v>43.46016171311792</v>
      </c>
      <c r="V1528" s="1100">
        <f>D1528-F1528-G1528-H1528-I1528-J1528-K1528-L1528-M1528-N1528-O1528-R1528-S1528-T1528</f>
        <v>-119394.7352</v>
      </c>
      <c r="W1528" s="1100">
        <f>V1528-D1528</f>
        <v>-317792.42039400002</v>
      </c>
    </row>
    <row r="1529" spans="1:23">
      <c r="A1529" s="1076" t="s">
        <v>397</v>
      </c>
      <c r="B1529" s="1071" t="s">
        <v>398</v>
      </c>
      <c r="C1529" s="1084">
        <v>98062.34</v>
      </c>
      <c r="D1529" s="1084">
        <v>27979.734</v>
      </c>
      <c r="E1529" s="1101"/>
      <c r="F1529" s="1084"/>
      <c r="G1529" s="1084"/>
      <c r="H1529" s="1084"/>
      <c r="I1529" s="1084"/>
      <c r="J1529" s="1084"/>
      <c r="K1529" s="1084"/>
      <c r="L1529" s="1084"/>
      <c r="M1529" s="1084"/>
      <c r="N1529" s="1084"/>
      <c r="O1529" s="1084"/>
      <c r="P1529" s="1084"/>
      <c r="Q1529" s="1084"/>
      <c r="R1529" s="1084"/>
      <c r="S1529" s="1084"/>
      <c r="T1529" s="1084"/>
      <c r="U1529" s="1086">
        <f t="shared" si="64"/>
        <v>28.53259875299733</v>
      </c>
      <c r="V1529" s="1088"/>
    </row>
    <row r="1530" spans="1:23" ht="25.5">
      <c r="A1530" s="1102" t="s">
        <v>282</v>
      </c>
      <c r="B1530" s="1103" t="s">
        <v>1999</v>
      </c>
      <c r="C1530" s="1084">
        <v>44826</v>
      </c>
      <c r="D1530" s="1084">
        <v>22869.949000000001</v>
      </c>
      <c r="E1530" s="1101"/>
      <c r="F1530" s="1084"/>
      <c r="G1530" s="1084"/>
      <c r="H1530" s="1084"/>
      <c r="I1530" s="1084"/>
      <c r="J1530" s="1084"/>
      <c r="K1530" s="1084"/>
      <c r="L1530" s="1084"/>
      <c r="M1530" s="1084"/>
      <c r="N1530" s="1084"/>
      <c r="O1530" s="1084">
        <v>22869.949000000001</v>
      </c>
      <c r="P1530" s="1084"/>
      <c r="Q1530" s="1084">
        <v>22869.949000000001</v>
      </c>
      <c r="R1530" s="1084"/>
      <c r="S1530" s="1084"/>
      <c r="T1530" s="1084"/>
      <c r="U1530" s="1086">
        <f t="shared" si="64"/>
        <v>51.019383839735866</v>
      </c>
      <c r="V1530" s="1088">
        <f t="shared" ref="V1530:V1558" si="67">D1530-F1530-G1530-H1530-I1530-J1530-K1530-L1530-M1530-N1530-O1530-R1530-S1530-T1530</f>
        <v>0</v>
      </c>
    </row>
    <row r="1531" spans="1:23">
      <c r="A1531" s="1102" t="s">
        <v>132</v>
      </c>
      <c r="B1531" s="1103" t="s">
        <v>4052</v>
      </c>
      <c r="C1531" s="1084">
        <v>41156</v>
      </c>
      <c r="D1531" s="1084">
        <v>5109.7849999999999</v>
      </c>
      <c r="E1531" s="1101"/>
      <c r="F1531" s="1084"/>
      <c r="G1531" s="1084"/>
      <c r="H1531" s="1084"/>
      <c r="I1531" s="1084"/>
      <c r="J1531" s="1084"/>
      <c r="K1531" s="1084"/>
      <c r="L1531" s="1084"/>
      <c r="M1531" s="1084"/>
      <c r="N1531" s="1084"/>
      <c r="O1531" s="1084">
        <v>5109.7849999999999</v>
      </c>
      <c r="P1531" s="1084"/>
      <c r="Q1531" s="1084">
        <v>5109.7849999999999</v>
      </c>
      <c r="R1531" s="1084"/>
      <c r="S1531" s="1084"/>
      <c r="T1531" s="1084"/>
      <c r="U1531" s="1086">
        <f t="shared" si="64"/>
        <v>12.415650208961026</v>
      </c>
      <c r="V1531" s="1088">
        <f t="shared" si="67"/>
        <v>0</v>
      </c>
    </row>
    <row r="1532" spans="1:23" ht="25.5">
      <c r="A1532" s="1102" t="s">
        <v>133</v>
      </c>
      <c r="B1532" s="1103" t="s">
        <v>1999</v>
      </c>
      <c r="C1532" s="1084">
        <v>3374</v>
      </c>
      <c r="D1532" s="1084">
        <v>0</v>
      </c>
      <c r="E1532" s="1101"/>
      <c r="F1532" s="1084"/>
      <c r="G1532" s="1084"/>
      <c r="H1532" s="1084"/>
      <c r="I1532" s="1084"/>
      <c r="J1532" s="1084"/>
      <c r="K1532" s="1084"/>
      <c r="L1532" s="1084"/>
      <c r="M1532" s="1084"/>
      <c r="N1532" s="1084"/>
      <c r="O1532" s="1084">
        <v>0</v>
      </c>
      <c r="P1532" s="1084"/>
      <c r="Q1532" s="1084">
        <v>0</v>
      </c>
      <c r="R1532" s="1084"/>
      <c r="S1532" s="1084"/>
      <c r="T1532" s="1084"/>
      <c r="U1532" s="1086">
        <f t="shared" si="64"/>
        <v>0</v>
      </c>
      <c r="V1532" s="1088">
        <f t="shared" si="67"/>
        <v>0</v>
      </c>
    </row>
    <row r="1533" spans="1:23">
      <c r="A1533" s="1102" t="s">
        <v>134</v>
      </c>
      <c r="B1533" s="1103" t="s">
        <v>4052</v>
      </c>
      <c r="C1533" s="1084">
        <v>2218.75</v>
      </c>
      <c r="D1533" s="1084">
        <v>0</v>
      </c>
      <c r="E1533" s="1101"/>
      <c r="F1533" s="1084"/>
      <c r="G1533" s="1084"/>
      <c r="H1533" s="1084"/>
      <c r="I1533" s="1084"/>
      <c r="J1533" s="1084"/>
      <c r="K1533" s="1084"/>
      <c r="L1533" s="1084"/>
      <c r="M1533" s="1084"/>
      <c r="N1533" s="1084"/>
      <c r="O1533" s="1084">
        <v>0</v>
      </c>
      <c r="P1533" s="1084"/>
      <c r="Q1533" s="1084">
        <v>0</v>
      </c>
      <c r="R1533" s="1084"/>
      <c r="S1533" s="1084"/>
      <c r="T1533" s="1084"/>
      <c r="U1533" s="1086">
        <f t="shared" si="64"/>
        <v>0</v>
      </c>
      <c r="V1533" s="1088">
        <f t="shared" si="67"/>
        <v>0</v>
      </c>
    </row>
    <row r="1534" spans="1:23" ht="25.5">
      <c r="A1534" s="1102" t="s">
        <v>135</v>
      </c>
      <c r="B1534" s="1103" t="s">
        <v>4384</v>
      </c>
      <c r="C1534" s="1084">
        <v>6487.59</v>
      </c>
      <c r="D1534" s="1084">
        <v>0</v>
      </c>
      <c r="E1534" s="1101"/>
      <c r="F1534" s="1084"/>
      <c r="G1534" s="1084"/>
      <c r="H1534" s="1084"/>
      <c r="I1534" s="1084"/>
      <c r="J1534" s="1084"/>
      <c r="K1534" s="1084"/>
      <c r="L1534" s="1084"/>
      <c r="M1534" s="1084"/>
      <c r="N1534" s="1084"/>
      <c r="O1534" s="1084">
        <v>0</v>
      </c>
      <c r="P1534" s="1084"/>
      <c r="Q1534" s="1084">
        <v>0</v>
      </c>
      <c r="R1534" s="1084"/>
      <c r="S1534" s="1084"/>
      <c r="T1534" s="1084"/>
      <c r="U1534" s="1086">
        <f t="shared" si="64"/>
        <v>0</v>
      </c>
      <c r="V1534" s="1088">
        <f t="shared" si="67"/>
        <v>0</v>
      </c>
    </row>
    <row r="1535" spans="1:23">
      <c r="A1535" s="1076" t="s">
        <v>1371</v>
      </c>
      <c r="B1535" s="1071" t="s">
        <v>1374</v>
      </c>
      <c r="C1535" s="1084">
        <v>63355.56</v>
      </c>
      <c r="D1535" s="1084">
        <v>35252.875</v>
      </c>
      <c r="E1535" s="1101"/>
      <c r="F1535" s="1084"/>
      <c r="G1535" s="1084"/>
      <c r="H1535" s="1084"/>
      <c r="I1535" s="1084"/>
      <c r="J1535" s="1084"/>
      <c r="K1535" s="1084"/>
      <c r="L1535" s="1084"/>
      <c r="M1535" s="1084"/>
      <c r="N1535" s="1084"/>
      <c r="O1535" s="1084"/>
      <c r="P1535" s="1084"/>
      <c r="Q1535" s="1084"/>
      <c r="R1535" s="1084"/>
      <c r="S1535" s="1084"/>
      <c r="T1535" s="1084"/>
      <c r="U1535" s="1086">
        <f t="shared" si="64"/>
        <v>55.642906478926236</v>
      </c>
      <c r="V1535" s="1088"/>
    </row>
    <row r="1536" spans="1:23" ht="25.5">
      <c r="A1536" s="1102" t="s">
        <v>282</v>
      </c>
      <c r="B1536" s="1103" t="s">
        <v>4053</v>
      </c>
      <c r="C1536" s="1084">
        <v>55302</v>
      </c>
      <c r="D1536" s="1084">
        <v>28202.3</v>
      </c>
      <c r="E1536" s="1101"/>
      <c r="F1536" s="1084"/>
      <c r="G1536" s="1084"/>
      <c r="H1536" s="1084"/>
      <c r="I1536" s="1084"/>
      <c r="J1536" s="1084"/>
      <c r="K1536" s="1084"/>
      <c r="L1536" s="1084"/>
      <c r="M1536" s="1084"/>
      <c r="N1536" s="1084"/>
      <c r="O1536" s="1084">
        <v>28202.3</v>
      </c>
      <c r="P1536" s="1084">
        <v>28202.3</v>
      </c>
      <c r="Q1536" s="1084"/>
      <c r="R1536" s="1084"/>
      <c r="S1536" s="1084"/>
      <c r="T1536" s="1084"/>
      <c r="U1536" s="1086">
        <f t="shared" si="64"/>
        <v>50.996889805070346</v>
      </c>
      <c r="V1536" s="1088">
        <f t="shared" si="67"/>
        <v>0</v>
      </c>
    </row>
    <row r="1537" spans="1:22" ht="25.5">
      <c r="A1537" s="1102" t="s">
        <v>132</v>
      </c>
      <c r="B1537" s="1103" t="s">
        <v>4053</v>
      </c>
      <c r="C1537" s="1084">
        <v>8053.56</v>
      </c>
      <c r="D1537" s="1084">
        <v>7050.5749999999998</v>
      </c>
      <c r="E1537" s="1101"/>
      <c r="F1537" s="1084"/>
      <c r="G1537" s="1084"/>
      <c r="H1537" s="1084"/>
      <c r="I1537" s="1084"/>
      <c r="J1537" s="1084"/>
      <c r="K1537" s="1084"/>
      <c r="L1537" s="1084"/>
      <c r="M1537" s="1084"/>
      <c r="N1537" s="1084"/>
      <c r="O1537" s="1084">
        <v>7050.5749999999998</v>
      </c>
      <c r="P1537" s="1084">
        <v>7050.5749999999998</v>
      </c>
      <c r="Q1537" s="1084"/>
      <c r="R1537" s="1084"/>
      <c r="S1537" s="1084"/>
      <c r="T1537" s="1084"/>
      <c r="U1537" s="1086">
        <f t="shared" si="64"/>
        <v>87.54606658421865</v>
      </c>
      <c r="V1537" s="1088">
        <f t="shared" si="67"/>
        <v>0</v>
      </c>
    </row>
    <row r="1538" spans="1:22">
      <c r="A1538" s="1076" t="s">
        <v>1367</v>
      </c>
      <c r="B1538" s="1071" t="s">
        <v>1370</v>
      </c>
      <c r="C1538" s="1084">
        <v>4117</v>
      </c>
      <c r="D1538" s="1084">
        <v>4116.7727029999996</v>
      </c>
      <c r="E1538" s="1101"/>
      <c r="F1538" s="1084"/>
      <c r="G1538" s="1084"/>
      <c r="H1538" s="1084"/>
      <c r="I1538" s="1084"/>
      <c r="J1538" s="1084"/>
      <c r="K1538" s="1084"/>
      <c r="L1538" s="1084"/>
      <c r="M1538" s="1084"/>
      <c r="N1538" s="1084"/>
      <c r="O1538" s="1084"/>
      <c r="P1538" s="1084"/>
      <c r="Q1538" s="1084"/>
      <c r="R1538" s="1084"/>
      <c r="S1538" s="1084"/>
      <c r="T1538" s="1084"/>
      <c r="U1538" s="1086">
        <f t="shared" si="64"/>
        <v>99.994479062424091</v>
      </c>
      <c r="V1538" s="1088"/>
    </row>
    <row r="1539" spans="1:22">
      <c r="A1539" s="1102" t="s">
        <v>282</v>
      </c>
      <c r="B1539" s="1103" t="s">
        <v>2046</v>
      </c>
      <c r="C1539" s="1084">
        <v>4117</v>
      </c>
      <c r="D1539" s="1084">
        <v>4116.7727029999996</v>
      </c>
      <c r="E1539" s="1101"/>
      <c r="F1539" s="1084">
        <v>4116.7727029999996</v>
      </c>
      <c r="G1539" s="1084"/>
      <c r="H1539" s="1084"/>
      <c r="I1539" s="1084"/>
      <c r="J1539" s="1084"/>
      <c r="K1539" s="1084"/>
      <c r="L1539" s="1084"/>
      <c r="M1539" s="1084"/>
      <c r="N1539" s="1084"/>
      <c r="O1539" s="1084"/>
      <c r="P1539" s="1084"/>
      <c r="Q1539" s="1084"/>
      <c r="R1539" s="1084"/>
      <c r="S1539" s="1084"/>
      <c r="T1539" s="1084"/>
      <c r="U1539" s="1086">
        <f t="shared" si="64"/>
        <v>99.994479062424091</v>
      </c>
      <c r="V1539" s="1088">
        <f t="shared" si="67"/>
        <v>0</v>
      </c>
    </row>
    <row r="1540" spans="1:22">
      <c r="A1540" s="1076" t="s">
        <v>491</v>
      </c>
      <c r="B1540" s="1071" t="s">
        <v>492</v>
      </c>
      <c r="C1540" s="1084">
        <v>12153</v>
      </c>
      <c r="D1540" s="1084">
        <v>11653.568291</v>
      </c>
      <c r="E1540" s="1101"/>
      <c r="F1540" s="1084"/>
      <c r="G1540" s="1084"/>
      <c r="H1540" s="1084"/>
      <c r="I1540" s="1084"/>
      <c r="J1540" s="1084"/>
      <c r="K1540" s="1084"/>
      <c r="L1540" s="1084"/>
      <c r="M1540" s="1084"/>
      <c r="N1540" s="1084"/>
      <c r="O1540" s="1084"/>
      <c r="P1540" s="1084"/>
      <c r="Q1540" s="1084"/>
      <c r="R1540" s="1084"/>
      <c r="S1540" s="1084"/>
      <c r="T1540" s="1084"/>
      <c r="U1540" s="1086">
        <f t="shared" si="64"/>
        <v>95.890465654570889</v>
      </c>
      <c r="V1540" s="1088"/>
    </row>
    <row r="1541" spans="1:22">
      <c r="A1541" s="1102" t="s">
        <v>282</v>
      </c>
      <c r="B1541" s="1103" t="s">
        <v>4304</v>
      </c>
      <c r="C1541" s="1084">
        <v>450</v>
      </c>
      <c r="D1541" s="1084">
        <v>407.98099999999999</v>
      </c>
      <c r="E1541" s="1101"/>
      <c r="F1541" s="1084"/>
      <c r="G1541" s="1084"/>
      <c r="H1541" s="1084"/>
      <c r="I1541" s="1084"/>
      <c r="J1541" s="1084">
        <v>407.98099999999999</v>
      </c>
      <c r="K1541" s="1084"/>
      <c r="L1541" s="1084"/>
      <c r="M1541" s="1084"/>
      <c r="N1541" s="1084"/>
      <c r="O1541" s="1084"/>
      <c r="P1541" s="1084"/>
      <c r="Q1541" s="1084"/>
      <c r="R1541" s="1084"/>
      <c r="S1541" s="1084"/>
      <c r="T1541" s="1084"/>
      <c r="U1541" s="1086">
        <f t="shared" si="64"/>
        <v>90.662444444444446</v>
      </c>
      <c r="V1541" s="1088">
        <f t="shared" si="67"/>
        <v>0</v>
      </c>
    </row>
    <row r="1542" spans="1:22">
      <c r="A1542" s="1102" t="s">
        <v>132</v>
      </c>
      <c r="B1542" s="1103" t="s">
        <v>4305</v>
      </c>
      <c r="C1542" s="1084">
        <v>500</v>
      </c>
      <c r="D1542" s="1084">
        <v>493.27103</v>
      </c>
      <c r="E1542" s="1101"/>
      <c r="F1542" s="1084"/>
      <c r="G1542" s="1084"/>
      <c r="H1542" s="1084"/>
      <c r="I1542" s="1084"/>
      <c r="J1542" s="1084">
        <v>493.27103</v>
      </c>
      <c r="K1542" s="1084"/>
      <c r="L1542" s="1084"/>
      <c r="M1542" s="1084"/>
      <c r="N1542" s="1084"/>
      <c r="O1542" s="1084"/>
      <c r="P1542" s="1084"/>
      <c r="Q1542" s="1084"/>
      <c r="R1542" s="1084"/>
      <c r="S1542" s="1084"/>
      <c r="T1542" s="1084"/>
      <c r="U1542" s="1086">
        <f t="shared" si="64"/>
        <v>98.654206000000002</v>
      </c>
      <c r="V1542" s="1088">
        <f t="shared" si="67"/>
        <v>0</v>
      </c>
    </row>
    <row r="1543" spans="1:22">
      <c r="A1543" s="1102" t="s">
        <v>133</v>
      </c>
      <c r="B1543" s="1103" t="s">
        <v>4306</v>
      </c>
      <c r="C1543" s="1084">
        <v>500</v>
      </c>
      <c r="D1543" s="1084">
        <v>494.98036999999999</v>
      </c>
      <c r="E1543" s="1101"/>
      <c r="F1543" s="1084"/>
      <c r="G1543" s="1084"/>
      <c r="H1543" s="1084"/>
      <c r="I1543" s="1084"/>
      <c r="J1543" s="1084">
        <v>494.98036999999999</v>
      </c>
      <c r="K1543" s="1084"/>
      <c r="L1543" s="1084"/>
      <c r="M1543" s="1084"/>
      <c r="N1543" s="1084"/>
      <c r="O1543" s="1084"/>
      <c r="P1543" s="1084"/>
      <c r="Q1543" s="1084"/>
      <c r="R1543" s="1084"/>
      <c r="S1543" s="1084"/>
      <c r="T1543" s="1084"/>
      <c r="U1543" s="1086">
        <f t="shared" si="64"/>
        <v>98.996074000000007</v>
      </c>
      <c r="V1543" s="1088">
        <f t="shared" si="67"/>
        <v>0</v>
      </c>
    </row>
    <row r="1544" spans="1:22">
      <c r="A1544" s="1102" t="s">
        <v>134</v>
      </c>
      <c r="B1544" s="1103" t="s">
        <v>2072</v>
      </c>
      <c r="C1544" s="1084">
        <v>603</v>
      </c>
      <c r="D1544" s="1084">
        <v>456.81250299999999</v>
      </c>
      <c r="E1544" s="1101"/>
      <c r="F1544" s="1084"/>
      <c r="G1544" s="1084"/>
      <c r="H1544" s="1084"/>
      <c r="I1544" s="1084"/>
      <c r="J1544" s="1084">
        <v>456.81250299999999</v>
      </c>
      <c r="K1544" s="1084"/>
      <c r="L1544" s="1084"/>
      <c r="M1544" s="1084"/>
      <c r="N1544" s="1084"/>
      <c r="O1544" s="1084"/>
      <c r="P1544" s="1084"/>
      <c r="Q1544" s="1084"/>
      <c r="R1544" s="1084"/>
      <c r="S1544" s="1084"/>
      <c r="T1544" s="1084"/>
      <c r="U1544" s="1086">
        <f t="shared" si="64"/>
        <v>75.756633996683249</v>
      </c>
      <c r="V1544" s="1088">
        <f t="shared" si="67"/>
        <v>0</v>
      </c>
    </row>
    <row r="1545" spans="1:22">
      <c r="A1545" s="1102" t="s">
        <v>135</v>
      </c>
      <c r="B1545" s="1103" t="s">
        <v>2073</v>
      </c>
      <c r="C1545" s="1084">
        <v>2750</v>
      </c>
      <c r="D1545" s="1084">
        <v>2703.1170929999998</v>
      </c>
      <c r="E1545" s="1101"/>
      <c r="F1545" s="1084"/>
      <c r="G1545" s="1084"/>
      <c r="H1545" s="1084"/>
      <c r="I1545" s="1084"/>
      <c r="J1545" s="1084">
        <v>2703.1170929999998</v>
      </c>
      <c r="K1545" s="1084"/>
      <c r="L1545" s="1084"/>
      <c r="M1545" s="1084"/>
      <c r="N1545" s="1084"/>
      <c r="O1545" s="1084"/>
      <c r="P1545" s="1084"/>
      <c r="Q1545" s="1084"/>
      <c r="R1545" s="1084"/>
      <c r="S1545" s="1084"/>
      <c r="T1545" s="1084"/>
      <c r="U1545" s="1086">
        <f t="shared" si="64"/>
        <v>98.295167018181814</v>
      </c>
      <c r="V1545" s="1088">
        <f t="shared" si="67"/>
        <v>0</v>
      </c>
    </row>
    <row r="1546" spans="1:22">
      <c r="A1546" s="1102" t="s">
        <v>136</v>
      </c>
      <c r="B1546" s="1103" t="s">
        <v>2074</v>
      </c>
      <c r="C1546" s="1084">
        <v>6350</v>
      </c>
      <c r="D1546" s="1084">
        <v>6266.7877920000001</v>
      </c>
      <c r="E1546" s="1101"/>
      <c r="F1546" s="1084"/>
      <c r="G1546" s="1084"/>
      <c r="H1546" s="1084"/>
      <c r="I1546" s="1084"/>
      <c r="J1546" s="1084">
        <v>6266.7877920000001</v>
      </c>
      <c r="K1546" s="1084"/>
      <c r="L1546" s="1084"/>
      <c r="M1546" s="1084"/>
      <c r="N1546" s="1084"/>
      <c r="O1546" s="1084"/>
      <c r="P1546" s="1084"/>
      <c r="Q1546" s="1084"/>
      <c r="R1546" s="1084"/>
      <c r="S1546" s="1084"/>
      <c r="T1546" s="1084"/>
      <c r="U1546" s="1086">
        <f t="shared" ref="U1546:U1558" si="68">D1546/C1546*100</f>
        <v>98.689571527559067</v>
      </c>
      <c r="V1546" s="1088">
        <f t="shared" si="67"/>
        <v>0</v>
      </c>
    </row>
    <row r="1547" spans="1:22">
      <c r="A1547" s="1102" t="s">
        <v>137</v>
      </c>
      <c r="B1547" s="1103" t="s">
        <v>2075</v>
      </c>
      <c r="C1547" s="1084">
        <v>1000</v>
      </c>
      <c r="D1547" s="1084">
        <v>830.61850300000003</v>
      </c>
      <c r="E1547" s="1101"/>
      <c r="F1547" s="1084"/>
      <c r="G1547" s="1084"/>
      <c r="H1547" s="1084"/>
      <c r="I1547" s="1084"/>
      <c r="J1547" s="1084">
        <v>830.61850300000003</v>
      </c>
      <c r="K1547" s="1084"/>
      <c r="L1547" s="1084"/>
      <c r="M1547" s="1084"/>
      <c r="N1547" s="1084"/>
      <c r="O1547" s="1084"/>
      <c r="P1547" s="1084"/>
      <c r="Q1547" s="1084"/>
      <c r="R1547" s="1084"/>
      <c r="S1547" s="1084"/>
      <c r="T1547" s="1084"/>
      <c r="U1547" s="1086">
        <f t="shared" si="68"/>
        <v>83.061850300000003</v>
      </c>
      <c r="V1547" s="1088">
        <f t="shared" si="67"/>
        <v>0</v>
      </c>
    </row>
    <row r="1548" spans="1:22">
      <c r="A1548" s="1076" t="s">
        <v>401</v>
      </c>
      <c r="B1548" s="1071" t="s">
        <v>402</v>
      </c>
      <c r="C1548" s="1084">
        <v>8240.92</v>
      </c>
      <c r="D1548" s="1084">
        <v>0</v>
      </c>
      <c r="E1548" s="1101"/>
      <c r="F1548" s="1084"/>
      <c r="G1548" s="1084"/>
      <c r="H1548" s="1084"/>
      <c r="I1548" s="1084"/>
      <c r="J1548" s="1084"/>
      <c r="K1548" s="1084"/>
      <c r="L1548" s="1084"/>
      <c r="M1548" s="1084"/>
      <c r="N1548" s="1084"/>
      <c r="O1548" s="1084"/>
      <c r="P1548" s="1084"/>
      <c r="Q1548" s="1084"/>
      <c r="R1548" s="1084"/>
      <c r="S1548" s="1084"/>
      <c r="T1548" s="1084"/>
      <c r="U1548" s="1086">
        <f t="shared" si="68"/>
        <v>0</v>
      </c>
      <c r="V1548" s="1088">
        <f t="shared" si="67"/>
        <v>0</v>
      </c>
    </row>
    <row r="1549" spans="1:22" ht="25.5">
      <c r="A1549" s="1102" t="s">
        <v>282</v>
      </c>
      <c r="B1549" s="1103" t="s">
        <v>2090</v>
      </c>
      <c r="C1549" s="1084">
        <v>7100</v>
      </c>
      <c r="D1549" s="1084">
        <v>0</v>
      </c>
      <c r="E1549" s="1101"/>
      <c r="F1549" s="1084"/>
      <c r="G1549" s="1084"/>
      <c r="H1549" s="1084"/>
      <c r="I1549" s="1084"/>
      <c r="J1549" s="1084"/>
      <c r="K1549" s="1084"/>
      <c r="L1549" s="1084"/>
      <c r="M1549" s="1084"/>
      <c r="N1549" s="1084">
        <v>0</v>
      </c>
      <c r="O1549" s="1084"/>
      <c r="P1549" s="1084"/>
      <c r="Q1549" s="1084"/>
      <c r="R1549" s="1084"/>
      <c r="S1549" s="1084"/>
      <c r="T1549" s="1084"/>
      <c r="U1549" s="1086">
        <f t="shared" si="68"/>
        <v>0</v>
      </c>
      <c r="V1549" s="1088">
        <f t="shared" si="67"/>
        <v>0</v>
      </c>
    </row>
    <row r="1550" spans="1:22" ht="25.5">
      <c r="A1550" s="1102" t="s">
        <v>132</v>
      </c>
      <c r="B1550" s="1103" t="s">
        <v>4385</v>
      </c>
      <c r="C1550" s="1084">
        <v>1140.92</v>
      </c>
      <c r="D1550" s="1084">
        <v>0</v>
      </c>
      <c r="E1550" s="1101"/>
      <c r="F1550" s="1084"/>
      <c r="G1550" s="1084"/>
      <c r="H1550" s="1084"/>
      <c r="I1550" s="1084"/>
      <c r="J1550" s="1084"/>
      <c r="K1550" s="1084"/>
      <c r="L1550" s="1084"/>
      <c r="M1550" s="1084"/>
      <c r="N1550" s="1084">
        <v>0</v>
      </c>
      <c r="O1550" s="1084"/>
      <c r="P1550" s="1084"/>
      <c r="Q1550" s="1084"/>
      <c r="R1550" s="1084"/>
      <c r="S1550" s="1084"/>
      <c r="T1550" s="1084"/>
      <c r="U1550" s="1086">
        <f t="shared" si="68"/>
        <v>0</v>
      </c>
      <c r="V1550" s="1088">
        <f t="shared" si="67"/>
        <v>0</v>
      </c>
    </row>
    <row r="1551" spans="1:22">
      <c r="A1551" s="1094" t="s">
        <v>1312</v>
      </c>
      <c r="B1551" s="1095" t="s">
        <v>259</v>
      </c>
      <c r="C1551" s="1084">
        <f>SUM(C1552:C1561)</f>
        <v>270575.89</v>
      </c>
      <c r="D1551" s="1084">
        <f t="shared" ref="D1551:U1551" si="69">SUM(D1552:D1561)</f>
        <v>600703.31863400002</v>
      </c>
      <c r="E1551" s="1084">
        <f t="shared" si="69"/>
        <v>0</v>
      </c>
      <c r="F1551" s="1084">
        <f t="shared" si="69"/>
        <v>0</v>
      </c>
      <c r="G1551" s="1084">
        <f t="shared" si="69"/>
        <v>0</v>
      </c>
      <c r="H1551" s="1084">
        <f t="shared" si="69"/>
        <v>0</v>
      </c>
      <c r="I1551" s="1084">
        <f t="shared" si="69"/>
        <v>0</v>
      </c>
      <c r="J1551" s="1084">
        <f t="shared" si="69"/>
        <v>0</v>
      </c>
      <c r="K1551" s="1084">
        <f t="shared" si="69"/>
        <v>0</v>
      </c>
      <c r="L1551" s="1084">
        <f t="shared" si="69"/>
        <v>0</v>
      </c>
      <c r="M1551" s="1084">
        <f t="shared" si="69"/>
        <v>0</v>
      </c>
      <c r="N1551" s="1084">
        <f t="shared" si="69"/>
        <v>0</v>
      </c>
      <c r="O1551" s="1084">
        <f>SUM(O1552:O1558)</f>
        <v>119394.7352</v>
      </c>
      <c r="P1551" s="1084">
        <f t="shared" si="69"/>
        <v>0</v>
      </c>
      <c r="Q1551" s="1084">
        <f t="shared" si="69"/>
        <v>119394.7352</v>
      </c>
      <c r="R1551" s="1084">
        <f t="shared" si="69"/>
        <v>0</v>
      </c>
      <c r="S1551" s="1084">
        <f t="shared" si="69"/>
        <v>0</v>
      </c>
      <c r="T1551" s="1084">
        <f t="shared" si="69"/>
        <v>0</v>
      </c>
      <c r="U1551" s="1084">
        <f t="shared" si="69"/>
        <v>314.00785456760883</v>
      </c>
      <c r="V1551" s="1088"/>
    </row>
    <row r="1552" spans="1:22" ht="38.25">
      <c r="A1552" s="1102" t="s">
        <v>282</v>
      </c>
      <c r="B1552" s="1103" t="s">
        <v>2139</v>
      </c>
      <c r="C1552" s="1084">
        <v>52927</v>
      </c>
      <c r="D1552" s="1084">
        <v>38352.840600000003</v>
      </c>
      <c r="E1552" s="1101"/>
      <c r="F1552" s="1084"/>
      <c r="G1552" s="1084"/>
      <c r="H1552" s="1084"/>
      <c r="I1552" s="1084"/>
      <c r="J1552" s="1084"/>
      <c r="K1552" s="1084"/>
      <c r="L1552" s="1084"/>
      <c r="M1552" s="1084"/>
      <c r="N1552" s="1084"/>
      <c r="O1552" s="1084">
        <v>38352.840600000003</v>
      </c>
      <c r="P1552" s="1084"/>
      <c r="Q1552" s="1084">
        <v>38352.840600000003</v>
      </c>
      <c r="R1552" s="1084"/>
      <c r="S1552" s="1084"/>
      <c r="T1552" s="1084"/>
      <c r="U1552" s="1086">
        <f t="shared" si="68"/>
        <v>72.463658624142695</v>
      </c>
      <c r="V1552" s="1088">
        <f t="shared" si="67"/>
        <v>0</v>
      </c>
    </row>
    <row r="1553" spans="1:22">
      <c r="A1553" s="1102" t="s">
        <v>132</v>
      </c>
      <c r="B1553" s="1103" t="s">
        <v>2134</v>
      </c>
      <c r="C1553" s="1084">
        <v>95613</v>
      </c>
      <c r="D1553" s="1084">
        <v>48806.719499999999</v>
      </c>
      <c r="E1553" s="1101"/>
      <c r="F1553" s="1084"/>
      <c r="G1553" s="1084"/>
      <c r="H1553" s="1084"/>
      <c r="I1553" s="1084"/>
      <c r="J1553" s="1084"/>
      <c r="K1553" s="1084"/>
      <c r="L1553" s="1084"/>
      <c r="M1553" s="1084"/>
      <c r="N1553" s="1084"/>
      <c r="O1553" s="1084">
        <v>48806.719499999999</v>
      </c>
      <c r="P1553" s="1084"/>
      <c r="Q1553" s="1084">
        <v>48806.719499999999</v>
      </c>
      <c r="R1553" s="1084"/>
      <c r="S1553" s="1084"/>
      <c r="T1553" s="1084"/>
      <c r="U1553" s="1086">
        <f t="shared" si="68"/>
        <v>51.046112453327474</v>
      </c>
      <c r="V1553" s="1088">
        <f t="shared" si="67"/>
        <v>0</v>
      </c>
    </row>
    <row r="1554" spans="1:22" ht="25.5">
      <c r="A1554" s="1102" t="s">
        <v>133</v>
      </c>
      <c r="B1554" s="1103" t="s">
        <v>2150</v>
      </c>
      <c r="C1554" s="1084">
        <v>28698</v>
      </c>
      <c r="D1554" s="1084">
        <v>25971.14</v>
      </c>
      <c r="E1554" s="1101"/>
      <c r="F1554" s="1084"/>
      <c r="G1554" s="1084"/>
      <c r="H1554" s="1084"/>
      <c r="I1554" s="1084"/>
      <c r="J1554" s="1084"/>
      <c r="K1554" s="1084"/>
      <c r="L1554" s="1084"/>
      <c r="M1554" s="1084"/>
      <c r="N1554" s="1084"/>
      <c r="O1554" s="1084">
        <v>25971.14</v>
      </c>
      <c r="P1554" s="1084"/>
      <c r="Q1554" s="1084">
        <v>25971.14</v>
      </c>
      <c r="R1554" s="1084"/>
      <c r="S1554" s="1084"/>
      <c r="T1554" s="1084"/>
      <c r="U1554" s="1086">
        <f t="shared" si="68"/>
        <v>90.498083490138683</v>
      </c>
      <c r="V1554" s="1088">
        <f t="shared" si="67"/>
        <v>0</v>
      </c>
    </row>
    <row r="1555" spans="1:22" ht="25.5">
      <c r="A1555" s="1102" t="s">
        <v>134</v>
      </c>
      <c r="B1555" s="1103" t="s">
        <v>2150</v>
      </c>
      <c r="C1555" s="1084">
        <v>6264.0351000000001</v>
      </c>
      <c r="D1555" s="1084">
        <v>6264.0351000000001</v>
      </c>
      <c r="E1555" s="1101"/>
      <c r="F1555" s="1084"/>
      <c r="G1555" s="1084"/>
      <c r="H1555" s="1084"/>
      <c r="I1555" s="1084"/>
      <c r="J1555" s="1084"/>
      <c r="K1555" s="1084"/>
      <c r="L1555" s="1084"/>
      <c r="M1555" s="1084"/>
      <c r="N1555" s="1084"/>
      <c r="O1555" s="1084">
        <v>6264.0351000000001</v>
      </c>
      <c r="P1555" s="1084"/>
      <c r="Q1555" s="1084">
        <v>6264.0351000000001</v>
      </c>
      <c r="R1555" s="1084"/>
      <c r="S1555" s="1084"/>
      <c r="T1555" s="1084"/>
      <c r="U1555" s="1086">
        <f t="shared" si="68"/>
        <v>100</v>
      </c>
      <c r="V1555" s="1088">
        <f t="shared" si="67"/>
        <v>0</v>
      </c>
    </row>
    <row r="1556" spans="1:22" ht="25.5">
      <c r="A1556" s="1102" t="s">
        <v>135</v>
      </c>
      <c r="B1556" s="1103" t="s">
        <v>2132</v>
      </c>
      <c r="C1556" s="1084">
        <v>45400</v>
      </c>
      <c r="D1556" s="1084">
        <v>0</v>
      </c>
      <c r="E1556" s="1101"/>
      <c r="F1556" s="1084"/>
      <c r="G1556" s="1084"/>
      <c r="H1556" s="1084"/>
      <c r="I1556" s="1084"/>
      <c r="J1556" s="1084"/>
      <c r="K1556" s="1084"/>
      <c r="L1556" s="1084"/>
      <c r="M1556" s="1084"/>
      <c r="N1556" s="1084"/>
      <c r="O1556" s="1084">
        <v>0</v>
      </c>
      <c r="P1556" s="1084"/>
      <c r="Q1556" s="1084">
        <v>0</v>
      </c>
      <c r="R1556" s="1084"/>
      <c r="S1556" s="1084"/>
      <c r="T1556" s="1084"/>
      <c r="U1556" s="1086">
        <f t="shared" si="68"/>
        <v>0</v>
      </c>
      <c r="V1556" s="1088">
        <f t="shared" si="67"/>
        <v>0</v>
      </c>
    </row>
    <row r="1557" spans="1:22" ht="25.5">
      <c r="A1557" s="1102" t="s">
        <v>136</v>
      </c>
      <c r="B1557" s="1103" t="s">
        <v>2133</v>
      </c>
      <c r="C1557" s="1084">
        <v>30692.854899999998</v>
      </c>
      <c r="D1557" s="1084">
        <v>0</v>
      </c>
      <c r="E1557" s="1101"/>
      <c r="F1557" s="1084"/>
      <c r="G1557" s="1084"/>
      <c r="H1557" s="1084"/>
      <c r="I1557" s="1084"/>
      <c r="J1557" s="1084"/>
      <c r="K1557" s="1084"/>
      <c r="L1557" s="1084"/>
      <c r="M1557" s="1084"/>
      <c r="N1557" s="1084"/>
      <c r="O1557" s="1084">
        <v>0</v>
      </c>
      <c r="P1557" s="1084"/>
      <c r="Q1557" s="1084">
        <v>0</v>
      </c>
      <c r="R1557" s="1084"/>
      <c r="S1557" s="1084"/>
      <c r="T1557" s="1084"/>
      <c r="U1557" s="1086">
        <f t="shared" si="68"/>
        <v>0</v>
      </c>
      <c r="V1557" s="1088">
        <f t="shared" si="67"/>
        <v>0</v>
      </c>
    </row>
    <row r="1558" spans="1:22" ht="25.5">
      <c r="A1558" s="1104" t="s">
        <v>137</v>
      </c>
      <c r="B1558" s="1105" t="s">
        <v>4383</v>
      </c>
      <c r="C1558" s="1106">
        <v>10981</v>
      </c>
      <c r="D1558" s="1106">
        <v>0</v>
      </c>
      <c r="E1558" s="1107"/>
      <c r="F1558" s="1106"/>
      <c r="G1558" s="1106"/>
      <c r="H1558" s="1106"/>
      <c r="I1558" s="1106"/>
      <c r="J1558" s="1106"/>
      <c r="K1558" s="1106"/>
      <c r="L1558" s="1106"/>
      <c r="M1558" s="1106"/>
      <c r="N1558" s="1106"/>
      <c r="O1558" s="1106">
        <v>0</v>
      </c>
      <c r="P1558" s="1106"/>
      <c r="Q1558" s="1106">
        <v>0</v>
      </c>
      <c r="R1558" s="1106"/>
      <c r="S1558" s="1106"/>
      <c r="T1558" s="1106"/>
      <c r="U1558" s="1108">
        <f t="shared" si="68"/>
        <v>0</v>
      </c>
      <c r="V1558" s="1088">
        <f t="shared" si="67"/>
        <v>0</v>
      </c>
    </row>
    <row r="1559" spans="1:22" s="38" customFormat="1">
      <c r="A1559" s="1137" t="s">
        <v>424</v>
      </c>
      <c r="B1559" s="1138" t="s">
        <v>830</v>
      </c>
      <c r="C1559" s="1139">
        <f>SUM(C1560:C1561)</f>
        <v>0</v>
      </c>
      <c r="D1559" s="1139">
        <f>SUM(D1560:D1561)</f>
        <v>240654.29171700001</v>
      </c>
      <c r="E1559" s="1139">
        <f t="shared" ref="E1559:U1559" si="70">SUM(E1560:E1561)</f>
        <v>0</v>
      </c>
      <c r="F1559" s="1139">
        <f t="shared" si="70"/>
        <v>0</v>
      </c>
      <c r="G1559" s="1139">
        <f t="shared" si="70"/>
        <v>0</v>
      </c>
      <c r="H1559" s="1139">
        <f t="shared" si="70"/>
        <v>0</v>
      </c>
      <c r="I1559" s="1139">
        <f t="shared" si="70"/>
        <v>0</v>
      </c>
      <c r="J1559" s="1139">
        <f t="shared" si="70"/>
        <v>0</v>
      </c>
      <c r="K1559" s="1139">
        <f t="shared" si="70"/>
        <v>0</v>
      </c>
      <c r="L1559" s="1139">
        <f t="shared" si="70"/>
        <v>0</v>
      </c>
      <c r="M1559" s="1139">
        <f t="shared" si="70"/>
        <v>0</v>
      </c>
      <c r="N1559" s="1139">
        <f t="shared" si="70"/>
        <v>0</v>
      </c>
      <c r="O1559" s="1139">
        <f t="shared" si="70"/>
        <v>240654.29171700001</v>
      </c>
      <c r="P1559" s="1139">
        <f t="shared" si="70"/>
        <v>0</v>
      </c>
      <c r="Q1559" s="1139">
        <f t="shared" si="70"/>
        <v>0</v>
      </c>
      <c r="R1559" s="1139">
        <f t="shared" si="70"/>
        <v>0</v>
      </c>
      <c r="S1559" s="1139">
        <f t="shared" si="70"/>
        <v>0</v>
      </c>
      <c r="T1559" s="1139">
        <f t="shared" si="70"/>
        <v>0</v>
      </c>
      <c r="U1559" s="1139">
        <f t="shared" si="70"/>
        <v>0</v>
      </c>
      <c r="V1559" s="1140"/>
    </row>
    <row r="1560" spans="1:22">
      <c r="A1560" s="1132"/>
      <c r="B1560" s="1129" t="s">
        <v>5139</v>
      </c>
      <c r="C1560" s="1129"/>
      <c r="D1560" s="1135">
        <v>126239.291717</v>
      </c>
      <c r="E1560" s="1129"/>
      <c r="F1560" s="1129"/>
      <c r="G1560" s="1129"/>
      <c r="H1560" s="1129"/>
      <c r="I1560" s="1129"/>
      <c r="J1560" s="1129"/>
      <c r="K1560" s="1129"/>
      <c r="L1560" s="1129"/>
      <c r="M1560" s="1129"/>
      <c r="N1560" s="1129"/>
      <c r="O1560" s="1135">
        <f>'62.31'!AC1024</f>
        <v>126239.291717</v>
      </c>
      <c r="P1560" s="1129"/>
      <c r="Q1560" s="1129"/>
      <c r="R1560" s="1129"/>
      <c r="S1560" s="1129"/>
      <c r="T1560" s="1129"/>
      <c r="U1560" s="1129"/>
    </row>
    <row r="1561" spans="1:22">
      <c r="A1561" s="1133"/>
      <c r="B1561" s="1130" t="s">
        <v>259</v>
      </c>
      <c r="C1561" s="1130"/>
      <c r="D1561" s="1136">
        <v>114415</v>
      </c>
      <c r="E1561" s="1130"/>
      <c r="F1561" s="1130"/>
      <c r="G1561" s="1130"/>
      <c r="H1561" s="1130"/>
      <c r="I1561" s="1130"/>
      <c r="J1561" s="1130"/>
      <c r="K1561" s="1130"/>
      <c r="L1561" s="1130"/>
      <c r="M1561" s="1130"/>
      <c r="N1561" s="1130"/>
      <c r="O1561" s="1136">
        <f>'62.31'!AC1023</f>
        <v>114415</v>
      </c>
      <c r="P1561" s="1130"/>
      <c r="Q1561" s="1130"/>
      <c r="R1561" s="1130"/>
      <c r="S1561" s="1130"/>
      <c r="T1561" s="1130"/>
      <c r="U1561" s="1130"/>
    </row>
  </sheetData>
  <mergeCells count="21">
    <mergeCell ref="L5:L6"/>
    <mergeCell ref="M5:M6"/>
    <mergeCell ref="R5:R6"/>
    <mergeCell ref="S5:S6"/>
    <mergeCell ref="T5:T6"/>
    <mergeCell ref="A2:U2"/>
    <mergeCell ref="A3:U3"/>
    <mergeCell ref="O5:O6"/>
    <mergeCell ref="P5:Q5"/>
    <mergeCell ref="U5:U6"/>
    <mergeCell ref="N5:N6"/>
    <mergeCell ref="A5:A6"/>
    <mergeCell ref="B5:B6"/>
    <mergeCell ref="C5:C6"/>
    <mergeCell ref="D5:D6"/>
    <mergeCell ref="F5:F6"/>
    <mergeCell ref="G5:G6"/>
    <mergeCell ref="H5:H6"/>
    <mergeCell ref="I5:I6"/>
    <mergeCell ref="J5:J6"/>
    <mergeCell ref="K5:K6"/>
  </mergeCells>
  <pageMargins left="0.23622047244094499" right="0.196850393700787" top="0.39370078740157499" bottom="0.55118110236220497" header="0.23622047244094499" footer="0.31496062992126"/>
  <pageSetup paperSize="9" scale="60" orientation="landscape"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V282"/>
  <sheetViews>
    <sheetView workbookViewId="0">
      <selection activeCell="E6" sqref="E6"/>
    </sheetView>
  </sheetViews>
  <sheetFormatPr defaultColWidth="8.81640625" defaultRowHeight="18"/>
  <cols>
    <col min="1" max="1" width="4.6328125" customWidth="1"/>
    <col min="2" max="2" width="28.1796875" customWidth="1"/>
    <col min="3" max="4" width="7.36328125" customWidth="1"/>
    <col min="5" max="20" width="6.81640625" customWidth="1"/>
  </cols>
  <sheetData>
    <row r="1" spans="1:22">
      <c r="P1" s="1166" t="s">
        <v>2518</v>
      </c>
      <c r="Q1" s="1166"/>
      <c r="R1" s="1166"/>
      <c r="S1" s="1166"/>
      <c r="T1" s="1166"/>
    </row>
    <row r="2" spans="1:22">
      <c r="A2" s="1166" t="s">
        <v>3562</v>
      </c>
      <c r="B2" s="1166"/>
      <c r="C2" s="1166"/>
      <c r="D2" s="1166"/>
      <c r="E2" s="1166"/>
      <c r="F2" s="1166"/>
      <c r="G2" s="1166"/>
      <c r="H2" s="1166"/>
      <c r="I2" s="1166"/>
      <c r="J2" s="1166"/>
      <c r="K2" s="1166"/>
      <c r="L2" s="1166"/>
      <c r="M2" s="1166"/>
      <c r="N2" s="1166"/>
      <c r="O2" s="1166"/>
      <c r="P2" s="1166"/>
      <c r="Q2" s="1166"/>
      <c r="R2" s="1166"/>
      <c r="S2" s="1166"/>
      <c r="T2" s="1166"/>
    </row>
    <row r="3" spans="1:22">
      <c r="A3" s="1166"/>
      <c r="B3" s="1166"/>
      <c r="C3" s="1166"/>
      <c r="D3" s="1166"/>
      <c r="E3" s="1166"/>
      <c r="F3" s="1166"/>
      <c r="G3" s="1166"/>
      <c r="H3" s="1166"/>
      <c r="I3" s="1166"/>
      <c r="J3" s="1166"/>
      <c r="K3" s="1166"/>
      <c r="L3" s="1166"/>
      <c r="M3" s="1166"/>
      <c r="N3" s="1166"/>
      <c r="O3" s="1166"/>
      <c r="P3" s="1166"/>
      <c r="Q3" s="1166"/>
      <c r="R3" s="1166"/>
      <c r="S3" s="1166"/>
      <c r="T3" s="1166"/>
    </row>
    <row r="4" spans="1:22">
      <c r="T4" s="376" t="s">
        <v>1667</v>
      </c>
    </row>
    <row r="5" spans="1:22" s="377" customFormat="1" ht="15.75">
      <c r="A5" s="1190" t="s">
        <v>428</v>
      </c>
      <c r="B5" s="1190" t="s">
        <v>1710</v>
      </c>
      <c r="C5" s="1190" t="s">
        <v>796</v>
      </c>
      <c r="D5" s="1190" t="s">
        <v>790</v>
      </c>
      <c r="E5" s="1189" t="s">
        <v>502</v>
      </c>
      <c r="F5" s="1189"/>
      <c r="G5" s="1189"/>
      <c r="H5" s="1189"/>
      <c r="I5" s="1189"/>
      <c r="J5" s="1189"/>
      <c r="K5" s="1189"/>
      <c r="L5" s="1189"/>
      <c r="M5" s="1189"/>
      <c r="N5" s="1189"/>
      <c r="O5" s="1189"/>
      <c r="P5" s="1189"/>
      <c r="Q5" s="1189"/>
      <c r="R5" s="1189"/>
      <c r="S5" s="1189"/>
      <c r="T5" s="1190" t="s">
        <v>791</v>
      </c>
    </row>
    <row r="6" spans="1:22" s="377" customFormat="1" ht="72">
      <c r="A6" s="1190"/>
      <c r="B6" s="1190"/>
      <c r="C6" s="1190"/>
      <c r="D6" s="1190"/>
      <c r="E6" s="587" t="s">
        <v>824</v>
      </c>
      <c r="F6" s="587" t="s">
        <v>831</v>
      </c>
      <c r="G6" s="587" t="s">
        <v>541</v>
      </c>
      <c r="H6" s="587" t="s">
        <v>839</v>
      </c>
      <c r="I6" s="587" t="s">
        <v>2519</v>
      </c>
      <c r="J6" s="587" t="s">
        <v>3563</v>
      </c>
      <c r="K6" s="587" t="s">
        <v>2520</v>
      </c>
      <c r="L6" s="587" t="s">
        <v>1943</v>
      </c>
      <c r="M6" s="587" t="s">
        <v>2521</v>
      </c>
      <c r="N6" s="587" t="s">
        <v>840</v>
      </c>
      <c r="O6" s="587" t="s">
        <v>1949</v>
      </c>
      <c r="P6" s="587" t="s">
        <v>2524</v>
      </c>
      <c r="Q6" s="587" t="s">
        <v>2522</v>
      </c>
      <c r="R6" s="587" t="s">
        <v>2523</v>
      </c>
      <c r="S6" s="587" t="s">
        <v>1948</v>
      </c>
      <c r="T6" s="1190"/>
    </row>
    <row r="7" spans="1:22" s="377" customFormat="1" ht="12">
      <c r="A7" s="587" t="s">
        <v>416</v>
      </c>
      <c r="B7" s="587" t="s">
        <v>417</v>
      </c>
      <c r="C7" s="587">
        <v>1</v>
      </c>
      <c r="D7" s="587">
        <v>2</v>
      </c>
      <c r="E7" s="587">
        <v>3</v>
      </c>
      <c r="F7" s="587">
        <v>4</v>
      </c>
      <c r="G7" s="587">
        <v>5</v>
      </c>
      <c r="H7" s="587">
        <v>6</v>
      </c>
      <c r="I7" s="587">
        <v>7</v>
      </c>
      <c r="J7" s="587">
        <v>8</v>
      </c>
      <c r="K7" s="587">
        <v>9</v>
      </c>
      <c r="L7" s="587">
        <v>10</v>
      </c>
      <c r="M7" s="587">
        <v>11</v>
      </c>
      <c r="N7" s="587">
        <v>12</v>
      </c>
      <c r="O7" s="587">
        <v>13</v>
      </c>
      <c r="P7" s="587">
        <v>14</v>
      </c>
      <c r="Q7" s="587">
        <v>15</v>
      </c>
      <c r="R7" s="587">
        <v>16</v>
      </c>
      <c r="S7" s="587">
        <v>17</v>
      </c>
      <c r="T7" s="587" t="s">
        <v>2525</v>
      </c>
    </row>
    <row r="8" spans="1:22" s="377" customFormat="1" ht="12.75">
      <c r="A8" s="909"/>
      <c r="B8" s="910" t="s">
        <v>3564</v>
      </c>
      <c r="C8" s="911">
        <f>SUBTOTAL(9,C9:C265)</f>
        <v>1493185</v>
      </c>
      <c r="D8" s="911">
        <f>SUBTOTAL(9,D9:D265)</f>
        <v>1432612</v>
      </c>
      <c r="E8" s="912">
        <f>E97+E136</f>
        <v>429134</v>
      </c>
      <c r="F8" s="912">
        <f>F199</f>
        <v>10749</v>
      </c>
      <c r="G8" s="913"/>
      <c r="H8" s="913"/>
      <c r="I8" s="912">
        <f>I154</f>
        <v>227370</v>
      </c>
      <c r="J8" s="912">
        <f>J186</f>
        <v>36235</v>
      </c>
      <c r="K8" s="912">
        <f>K208</f>
        <v>19091</v>
      </c>
      <c r="L8" s="912"/>
      <c r="M8" s="912">
        <f>M242</f>
        <v>36811</v>
      </c>
      <c r="N8" s="912">
        <f>N220</f>
        <v>36889</v>
      </c>
      <c r="O8" s="912"/>
      <c r="P8" s="912">
        <f>P211</f>
        <v>7364</v>
      </c>
      <c r="Q8" s="912">
        <f>Q9</f>
        <v>613654</v>
      </c>
      <c r="R8" s="912">
        <f>R253</f>
        <v>15315</v>
      </c>
      <c r="S8" s="914"/>
      <c r="T8" s="913"/>
      <c r="V8" s="378">
        <f>SUM(E8:S8)</f>
        <v>1432612</v>
      </c>
    </row>
    <row r="9" spans="1:22" s="377" customFormat="1" ht="12.75">
      <c r="A9" s="870" t="s">
        <v>421</v>
      </c>
      <c r="B9" s="871" t="s">
        <v>3565</v>
      </c>
      <c r="C9" s="869">
        <f>SUBTOTAL(9,C10:C96)</f>
        <v>662463</v>
      </c>
      <c r="D9" s="869">
        <f>SUBTOTAL(9,D10:D96)</f>
        <v>613654</v>
      </c>
      <c r="E9" s="396"/>
      <c r="F9" s="396"/>
      <c r="G9" s="396"/>
      <c r="H9" s="396"/>
      <c r="I9" s="396"/>
      <c r="J9" s="396"/>
      <c r="K9" s="396"/>
      <c r="L9" s="396"/>
      <c r="M9" s="396"/>
      <c r="N9" s="396"/>
      <c r="O9" s="396"/>
      <c r="P9" s="396"/>
      <c r="Q9" s="869">
        <f>SUBTOTAL(9,Q10:Q96)</f>
        <v>613654</v>
      </c>
      <c r="R9" s="396"/>
      <c r="S9" s="396"/>
      <c r="T9" s="396"/>
    </row>
    <row r="10" spans="1:22" s="377" customFormat="1" ht="12.75">
      <c r="A10" s="870" t="s">
        <v>416</v>
      </c>
      <c r="B10" s="872" t="s">
        <v>1716</v>
      </c>
      <c r="C10" s="869">
        <f>SUBTOTAL(9,C11:C54)</f>
        <v>599018</v>
      </c>
      <c r="D10" s="869">
        <f>SUBTOTAL(9,D11:D54)</f>
        <v>550346</v>
      </c>
      <c r="E10" s="396"/>
      <c r="F10" s="396"/>
      <c r="G10" s="396"/>
      <c r="H10" s="396"/>
      <c r="I10" s="396"/>
      <c r="J10" s="396"/>
      <c r="K10" s="396"/>
      <c r="L10" s="396"/>
      <c r="M10" s="396"/>
      <c r="N10" s="396"/>
      <c r="O10" s="396"/>
      <c r="P10" s="396"/>
      <c r="Q10" s="869">
        <f>SUBTOTAL(9,Q11:Q54)</f>
        <v>550346</v>
      </c>
      <c r="R10" s="396"/>
      <c r="S10" s="396"/>
      <c r="T10" s="396"/>
      <c r="V10" s="378">
        <f>D8-V8</f>
        <v>0</v>
      </c>
    </row>
    <row r="11" spans="1:22" s="377" customFormat="1" ht="12.75">
      <c r="A11" s="873">
        <v>1</v>
      </c>
      <c r="B11" s="874" t="s">
        <v>3566</v>
      </c>
      <c r="C11" s="875">
        <v>18178</v>
      </c>
      <c r="D11" s="875">
        <v>16986</v>
      </c>
      <c r="E11" s="396"/>
      <c r="F11" s="396"/>
      <c r="G11" s="396"/>
      <c r="H11" s="396"/>
      <c r="I11" s="396"/>
      <c r="J11" s="396"/>
      <c r="K11" s="396"/>
      <c r="L11" s="396"/>
      <c r="M11" s="396"/>
      <c r="N11" s="396"/>
      <c r="O11" s="396"/>
      <c r="P11" s="396"/>
      <c r="Q11" s="875">
        <v>16986</v>
      </c>
      <c r="R11" s="396"/>
      <c r="S11" s="396"/>
      <c r="T11" s="396"/>
    </row>
    <row r="12" spans="1:22" s="377" customFormat="1" ht="12.75">
      <c r="A12" s="873">
        <v>2</v>
      </c>
      <c r="B12" s="876" t="s">
        <v>3567</v>
      </c>
      <c r="C12" s="875">
        <v>9109</v>
      </c>
      <c r="D12" s="875">
        <v>9075</v>
      </c>
      <c r="E12" s="396"/>
      <c r="F12" s="396"/>
      <c r="G12" s="396"/>
      <c r="H12" s="396"/>
      <c r="I12" s="396"/>
      <c r="J12" s="396"/>
      <c r="K12" s="396"/>
      <c r="L12" s="396"/>
      <c r="M12" s="396"/>
      <c r="N12" s="396"/>
      <c r="O12" s="396"/>
      <c r="P12" s="396"/>
      <c r="Q12" s="875">
        <v>9075</v>
      </c>
      <c r="R12" s="396"/>
      <c r="S12" s="396"/>
      <c r="T12" s="396"/>
      <c r="V12" s="378">
        <f>D9+D97+D136+D154+D186+D199+D208+D210+D242+D253</f>
        <v>1432612</v>
      </c>
    </row>
    <row r="13" spans="1:22" s="377" customFormat="1" ht="12.75">
      <c r="A13" s="873">
        <v>3</v>
      </c>
      <c r="B13" s="876" t="s">
        <v>3568</v>
      </c>
      <c r="C13" s="875">
        <v>12056</v>
      </c>
      <c r="D13" s="875">
        <v>11369</v>
      </c>
      <c r="E13" s="877"/>
      <c r="F13" s="877"/>
      <c r="G13" s="877"/>
      <c r="H13" s="877"/>
      <c r="I13" s="877"/>
      <c r="J13" s="877"/>
      <c r="K13" s="877"/>
      <c r="L13" s="877"/>
      <c r="M13" s="877"/>
      <c r="N13" s="877"/>
      <c r="O13" s="877"/>
      <c r="P13" s="877"/>
      <c r="Q13" s="875">
        <v>11369</v>
      </c>
      <c r="R13" s="877"/>
      <c r="S13" s="877"/>
      <c r="T13" s="877"/>
    </row>
    <row r="14" spans="1:22" s="377" customFormat="1" ht="12.75">
      <c r="A14" s="873">
        <v>4</v>
      </c>
      <c r="B14" s="876" t="s">
        <v>3569</v>
      </c>
      <c r="C14" s="875">
        <v>7834</v>
      </c>
      <c r="D14" s="875">
        <v>5765</v>
      </c>
      <c r="E14" s="877"/>
      <c r="F14" s="877"/>
      <c r="G14" s="878"/>
      <c r="H14" s="877"/>
      <c r="I14" s="877"/>
      <c r="J14" s="877"/>
      <c r="K14" s="877"/>
      <c r="L14" s="877"/>
      <c r="M14" s="877"/>
      <c r="N14" s="877"/>
      <c r="O14" s="877"/>
      <c r="P14" s="877"/>
      <c r="Q14" s="875">
        <v>5765</v>
      </c>
      <c r="R14" s="877"/>
      <c r="S14" s="877"/>
      <c r="T14" s="877"/>
    </row>
    <row r="15" spans="1:22" s="377" customFormat="1" ht="12.75">
      <c r="A15" s="873">
        <v>5</v>
      </c>
      <c r="B15" s="874" t="s">
        <v>3570</v>
      </c>
      <c r="C15" s="875">
        <v>3501</v>
      </c>
      <c r="D15" s="875">
        <v>3501</v>
      </c>
      <c r="E15" s="877"/>
      <c r="F15" s="877"/>
      <c r="G15" s="877"/>
      <c r="H15" s="877"/>
      <c r="I15" s="877"/>
      <c r="J15" s="877"/>
      <c r="K15" s="877"/>
      <c r="L15" s="877"/>
      <c r="M15" s="877"/>
      <c r="N15" s="877"/>
      <c r="O15" s="877"/>
      <c r="P15" s="877"/>
      <c r="Q15" s="875">
        <v>3501</v>
      </c>
      <c r="R15" s="877"/>
      <c r="S15" s="877"/>
      <c r="T15" s="877"/>
    </row>
    <row r="16" spans="1:22" s="377" customFormat="1" ht="12.75">
      <c r="A16" s="873">
        <v>6</v>
      </c>
      <c r="B16" s="874" t="s">
        <v>3571</v>
      </c>
      <c r="C16" s="875">
        <v>4188</v>
      </c>
      <c r="D16" s="875">
        <v>4188</v>
      </c>
      <c r="E16" s="877"/>
      <c r="F16" s="877"/>
      <c r="G16" s="877"/>
      <c r="H16" s="877"/>
      <c r="I16" s="877"/>
      <c r="J16" s="877"/>
      <c r="K16" s="877"/>
      <c r="L16" s="877"/>
      <c r="M16" s="877"/>
      <c r="N16" s="877"/>
      <c r="O16" s="877"/>
      <c r="P16" s="877"/>
      <c r="Q16" s="875">
        <v>4188</v>
      </c>
      <c r="R16" s="877"/>
      <c r="S16" s="877"/>
      <c r="T16" s="877"/>
    </row>
    <row r="17" spans="1:22" s="377" customFormat="1" ht="12.75">
      <c r="A17" s="873">
        <v>7</v>
      </c>
      <c r="B17" s="874" t="s">
        <v>3572</v>
      </c>
      <c r="C17" s="875">
        <v>6409</v>
      </c>
      <c r="D17" s="875">
        <v>5909</v>
      </c>
      <c r="E17" s="877"/>
      <c r="F17" s="877"/>
      <c r="G17" s="877"/>
      <c r="H17" s="877"/>
      <c r="I17" s="877"/>
      <c r="J17" s="877"/>
      <c r="K17" s="877"/>
      <c r="L17" s="877"/>
      <c r="M17" s="877"/>
      <c r="N17" s="877"/>
      <c r="O17" s="877"/>
      <c r="P17" s="877"/>
      <c r="Q17" s="875">
        <v>5909</v>
      </c>
      <c r="R17" s="877"/>
      <c r="S17" s="877"/>
      <c r="T17" s="877"/>
    </row>
    <row r="18" spans="1:22" s="377" customFormat="1" ht="12.75">
      <c r="A18" s="873">
        <v>8</v>
      </c>
      <c r="B18" s="876" t="s">
        <v>3573</v>
      </c>
      <c r="C18" s="875">
        <f>12847+4747+7432+3439+6701+5768+3466+5127+2394+2295+2190</f>
        <v>56406</v>
      </c>
      <c r="D18" s="875">
        <f>12472+4747+7322+3439+6501+5768+3466+5127+2393+2295+2190</f>
        <v>55720</v>
      </c>
      <c r="E18" s="877"/>
      <c r="F18" s="877"/>
      <c r="G18" s="877"/>
      <c r="H18" s="877"/>
      <c r="I18" s="877"/>
      <c r="J18" s="877"/>
      <c r="K18" s="877"/>
      <c r="L18" s="877"/>
      <c r="M18" s="877"/>
      <c r="N18" s="877"/>
      <c r="O18" s="877"/>
      <c r="P18" s="877"/>
      <c r="Q18" s="875">
        <f>12472+4747+7322+3439+6501+5768+3466+5127+2393+2295+2190</f>
        <v>55720</v>
      </c>
      <c r="R18" s="877"/>
      <c r="S18" s="877"/>
      <c r="T18" s="877"/>
      <c r="V18" s="378">
        <f>SUM(E8:S8)</f>
        <v>1432612</v>
      </c>
    </row>
    <row r="19" spans="1:22" s="377" customFormat="1" ht="12.75">
      <c r="A19" s="873">
        <v>9</v>
      </c>
      <c r="B19" s="876" t="s">
        <v>3574</v>
      </c>
      <c r="C19" s="875">
        <v>5433</v>
      </c>
      <c r="D19" s="875">
        <v>4783</v>
      </c>
      <c r="E19" s="877"/>
      <c r="F19" s="877"/>
      <c r="G19" s="877"/>
      <c r="H19" s="877"/>
      <c r="I19" s="877"/>
      <c r="J19" s="877"/>
      <c r="K19" s="877"/>
      <c r="L19" s="877"/>
      <c r="M19" s="877"/>
      <c r="N19" s="877"/>
      <c r="O19" s="877"/>
      <c r="P19" s="877"/>
      <c r="Q19" s="875">
        <v>4783</v>
      </c>
      <c r="R19" s="877"/>
      <c r="S19" s="877"/>
      <c r="T19" s="877"/>
      <c r="V19" s="378">
        <f>D8-V18</f>
        <v>0</v>
      </c>
    </row>
    <row r="20" spans="1:22" s="377" customFormat="1" ht="12.75">
      <c r="A20" s="873">
        <v>10</v>
      </c>
      <c r="B20" s="876" t="s">
        <v>3575</v>
      </c>
      <c r="C20" s="875">
        <v>12529</v>
      </c>
      <c r="D20" s="875">
        <v>12459</v>
      </c>
      <c r="E20" s="877"/>
      <c r="F20" s="877"/>
      <c r="G20" s="877"/>
      <c r="H20" s="877"/>
      <c r="I20" s="877"/>
      <c r="J20" s="877"/>
      <c r="K20" s="877"/>
      <c r="L20" s="877"/>
      <c r="M20" s="877"/>
      <c r="N20" s="877"/>
      <c r="O20" s="877"/>
      <c r="P20" s="877"/>
      <c r="Q20" s="875">
        <v>12459</v>
      </c>
      <c r="R20" s="877"/>
      <c r="S20" s="877"/>
      <c r="T20" s="877"/>
    </row>
    <row r="21" spans="1:22" s="377" customFormat="1" ht="12.75">
      <c r="A21" s="873">
        <v>11</v>
      </c>
      <c r="B21" s="874" t="s">
        <v>3576</v>
      </c>
      <c r="C21" s="875">
        <v>7709</v>
      </c>
      <c r="D21" s="875">
        <v>7212</v>
      </c>
      <c r="E21" s="877"/>
      <c r="F21" s="877"/>
      <c r="G21" s="877"/>
      <c r="H21" s="877"/>
      <c r="I21" s="877"/>
      <c r="J21" s="877"/>
      <c r="K21" s="877"/>
      <c r="L21" s="877"/>
      <c r="M21" s="877"/>
      <c r="N21" s="877"/>
      <c r="O21" s="877"/>
      <c r="P21" s="877"/>
      <c r="Q21" s="875">
        <v>7212</v>
      </c>
      <c r="R21" s="877"/>
      <c r="S21" s="877"/>
      <c r="T21" s="877"/>
    </row>
    <row r="22" spans="1:22" s="377" customFormat="1" ht="12.75">
      <c r="A22" s="873">
        <v>12</v>
      </c>
      <c r="B22" s="874" t="s">
        <v>3577</v>
      </c>
      <c r="C22" s="875">
        <v>8385</v>
      </c>
      <c r="D22" s="875">
        <v>8385</v>
      </c>
      <c r="E22" s="877"/>
      <c r="F22" s="877"/>
      <c r="G22" s="877"/>
      <c r="H22" s="877"/>
      <c r="I22" s="877"/>
      <c r="J22" s="877"/>
      <c r="K22" s="877"/>
      <c r="L22" s="877"/>
      <c r="M22" s="877"/>
      <c r="N22" s="877"/>
      <c r="O22" s="877"/>
      <c r="P22" s="877"/>
      <c r="Q22" s="875">
        <v>8385</v>
      </c>
      <c r="R22" s="877"/>
      <c r="S22" s="877"/>
      <c r="T22" s="877"/>
    </row>
    <row r="23" spans="1:22" s="377" customFormat="1" ht="12.75">
      <c r="A23" s="873">
        <v>13</v>
      </c>
      <c r="B23" s="876" t="s">
        <v>3578</v>
      </c>
      <c r="C23" s="875">
        <v>2515</v>
      </c>
      <c r="D23" s="875">
        <v>2515</v>
      </c>
      <c r="E23" s="877"/>
      <c r="F23" s="877"/>
      <c r="G23" s="877"/>
      <c r="H23" s="877"/>
      <c r="I23" s="877"/>
      <c r="J23" s="877"/>
      <c r="K23" s="877"/>
      <c r="L23" s="877"/>
      <c r="M23" s="877"/>
      <c r="N23" s="877"/>
      <c r="O23" s="877"/>
      <c r="P23" s="877"/>
      <c r="Q23" s="875">
        <v>2515</v>
      </c>
      <c r="R23" s="877"/>
      <c r="S23" s="877"/>
      <c r="T23" s="877"/>
    </row>
    <row r="24" spans="1:22" s="377" customFormat="1" ht="12.75">
      <c r="A24" s="873">
        <v>14</v>
      </c>
      <c r="B24" s="876" t="s">
        <v>3579</v>
      </c>
      <c r="C24" s="875">
        <v>14667</v>
      </c>
      <c r="D24" s="875">
        <v>14641</v>
      </c>
      <c r="E24" s="877"/>
      <c r="F24" s="877"/>
      <c r="G24" s="877"/>
      <c r="H24" s="877"/>
      <c r="I24" s="877"/>
      <c r="J24" s="877"/>
      <c r="K24" s="877"/>
      <c r="L24" s="877"/>
      <c r="M24" s="877"/>
      <c r="N24" s="877"/>
      <c r="O24" s="877"/>
      <c r="P24" s="877"/>
      <c r="Q24" s="875">
        <v>14641</v>
      </c>
      <c r="R24" s="877"/>
      <c r="S24" s="877"/>
      <c r="T24" s="877"/>
    </row>
    <row r="25" spans="1:22" s="377" customFormat="1" ht="12.75">
      <c r="A25" s="873">
        <v>15</v>
      </c>
      <c r="B25" s="876" t="s">
        <v>3580</v>
      </c>
      <c r="C25" s="875">
        <v>1880</v>
      </c>
      <c r="D25" s="875">
        <v>1880</v>
      </c>
      <c r="E25" s="877"/>
      <c r="F25" s="877"/>
      <c r="G25" s="877"/>
      <c r="H25" s="877"/>
      <c r="I25" s="877"/>
      <c r="J25" s="877"/>
      <c r="K25" s="877"/>
      <c r="L25" s="877"/>
      <c r="M25" s="877"/>
      <c r="N25" s="877"/>
      <c r="O25" s="877"/>
      <c r="P25" s="877"/>
      <c r="Q25" s="875">
        <v>1880</v>
      </c>
      <c r="R25" s="877"/>
      <c r="S25" s="877"/>
      <c r="T25" s="877"/>
    </row>
    <row r="26" spans="1:22" s="377" customFormat="1" ht="12.75">
      <c r="A26" s="873">
        <v>16</v>
      </c>
      <c r="B26" s="876" t="s">
        <v>3581</v>
      </c>
      <c r="C26" s="875">
        <v>6817</v>
      </c>
      <c r="D26" s="875">
        <v>6782</v>
      </c>
      <c r="E26" s="877"/>
      <c r="F26" s="877"/>
      <c r="G26" s="877"/>
      <c r="H26" s="877"/>
      <c r="I26" s="877"/>
      <c r="J26" s="877"/>
      <c r="K26" s="877"/>
      <c r="L26" s="877"/>
      <c r="M26" s="877"/>
      <c r="N26" s="877"/>
      <c r="O26" s="877"/>
      <c r="P26" s="877"/>
      <c r="Q26" s="875">
        <v>6782</v>
      </c>
      <c r="R26" s="877"/>
      <c r="S26" s="877"/>
      <c r="T26" s="877"/>
    </row>
    <row r="27" spans="1:22" s="377" customFormat="1" ht="12.75">
      <c r="A27" s="873">
        <v>17</v>
      </c>
      <c r="B27" s="874" t="s">
        <v>3582</v>
      </c>
      <c r="C27" s="875">
        <v>15536</v>
      </c>
      <c r="D27" s="875">
        <v>15135</v>
      </c>
      <c r="E27" s="877"/>
      <c r="F27" s="877"/>
      <c r="G27" s="877"/>
      <c r="H27" s="877"/>
      <c r="I27" s="877"/>
      <c r="J27" s="877"/>
      <c r="K27" s="877"/>
      <c r="L27" s="877"/>
      <c r="M27" s="877"/>
      <c r="N27" s="877"/>
      <c r="O27" s="877"/>
      <c r="P27" s="877"/>
      <c r="Q27" s="875">
        <v>15135</v>
      </c>
      <c r="R27" s="877"/>
      <c r="S27" s="877"/>
      <c r="T27" s="877"/>
    </row>
    <row r="28" spans="1:22" s="377" customFormat="1" ht="12.75">
      <c r="A28" s="873">
        <v>18</v>
      </c>
      <c r="B28" s="874" t="s">
        <v>3583</v>
      </c>
      <c r="C28" s="875">
        <v>23112</v>
      </c>
      <c r="D28" s="875">
        <v>22503</v>
      </c>
      <c r="E28" s="877"/>
      <c r="F28" s="877"/>
      <c r="G28" s="877"/>
      <c r="H28" s="877"/>
      <c r="I28" s="877"/>
      <c r="J28" s="877"/>
      <c r="K28" s="877"/>
      <c r="L28" s="877"/>
      <c r="M28" s="877"/>
      <c r="N28" s="877"/>
      <c r="O28" s="877"/>
      <c r="P28" s="877"/>
      <c r="Q28" s="875">
        <v>22503</v>
      </c>
      <c r="R28" s="877"/>
      <c r="S28" s="877"/>
      <c r="T28" s="877"/>
    </row>
    <row r="29" spans="1:22" s="377" customFormat="1" ht="12.75">
      <c r="A29" s="873">
        <v>19</v>
      </c>
      <c r="B29" s="874" t="s">
        <v>3584</v>
      </c>
      <c r="C29" s="875">
        <v>34313</v>
      </c>
      <c r="D29" s="875">
        <v>34228</v>
      </c>
      <c r="E29" s="877"/>
      <c r="F29" s="877"/>
      <c r="G29" s="877"/>
      <c r="H29" s="877"/>
      <c r="I29" s="877"/>
      <c r="J29" s="877"/>
      <c r="K29" s="877"/>
      <c r="L29" s="877"/>
      <c r="M29" s="877"/>
      <c r="N29" s="877"/>
      <c r="O29" s="877"/>
      <c r="P29" s="877"/>
      <c r="Q29" s="875">
        <v>34228</v>
      </c>
      <c r="R29" s="877"/>
      <c r="S29" s="877"/>
      <c r="T29" s="877"/>
    </row>
    <row r="30" spans="1:22" s="377" customFormat="1" ht="12.75">
      <c r="A30" s="873">
        <v>20</v>
      </c>
      <c r="B30" s="874" t="s">
        <v>3585</v>
      </c>
      <c r="C30" s="875">
        <v>12567</v>
      </c>
      <c r="D30" s="875">
        <v>11329</v>
      </c>
      <c r="E30" s="877"/>
      <c r="F30" s="877"/>
      <c r="G30" s="877"/>
      <c r="H30" s="877"/>
      <c r="I30" s="877"/>
      <c r="J30" s="877"/>
      <c r="K30" s="877"/>
      <c r="L30" s="877"/>
      <c r="M30" s="877"/>
      <c r="N30" s="877"/>
      <c r="O30" s="877"/>
      <c r="P30" s="877"/>
      <c r="Q30" s="875">
        <v>11329</v>
      </c>
      <c r="R30" s="877"/>
      <c r="S30" s="877"/>
      <c r="T30" s="877"/>
    </row>
    <row r="31" spans="1:22" s="377" customFormat="1" ht="12.75">
      <c r="A31" s="873">
        <v>21</v>
      </c>
      <c r="B31" s="874" t="s">
        <v>3586</v>
      </c>
      <c r="C31" s="875">
        <v>18627</v>
      </c>
      <c r="D31" s="875">
        <v>15295</v>
      </c>
      <c r="E31" s="877"/>
      <c r="F31" s="877"/>
      <c r="G31" s="877"/>
      <c r="H31" s="877"/>
      <c r="I31" s="877"/>
      <c r="J31" s="877"/>
      <c r="K31" s="877"/>
      <c r="L31" s="877"/>
      <c r="M31" s="877"/>
      <c r="N31" s="877"/>
      <c r="O31" s="877"/>
      <c r="P31" s="877"/>
      <c r="Q31" s="875">
        <v>15295</v>
      </c>
      <c r="R31" s="877"/>
      <c r="S31" s="877"/>
      <c r="T31" s="877"/>
    </row>
    <row r="32" spans="1:22" s="377" customFormat="1" ht="12.75">
      <c r="A32" s="873">
        <v>22</v>
      </c>
      <c r="B32" s="876" t="s">
        <v>3587</v>
      </c>
      <c r="C32" s="875">
        <v>9011</v>
      </c>
      <c r="D32" s="875">
        <v>8947</v>
      </c>
      <c r="E32" s="877"/>
      <c r="F32" s="877"/>
      <c r="G32" s="877"/>
      <c r="H32" s="877"/>
      <c r="I32" s="877"/>
      <c r="J32" s="877"/>
      <c r="K32" s="877"/>
      <c r="L32" s="877"/>
      <c r="M32" s="877"/>
      <c r="N32" s="877"/>
      <c r="O32" s="877"/>
      <c r="P32" s="877"/>
      <c r="Q32" s="875">
        <v>8947</v>
      </c>
      <c r="R32" s="877"/>
      <c r="S32" s="877"/>
      <c r="T32" s="877"/>
    </row>
    <row r="33" spans="1:20" s="377" customFormat="1" ht="12.75">
      <c r="A33" s="873">
        <v>23</v>
      </c>
      <c r="B33" s="876" t="s">
        <v>3588</v>
      </c>
      <c r="C33" s="875">
        <v>16334</v>
      </c>
      <c r="D33" s="875">
        <v>16192</v>
      </c>
      <c r="E33" s="877"/>
      <c r="F33" s="877"/>
      <c r="G33" s="877"/>
      <c r="H33" s="877"/>
      <c r="I33" s="877"/>
      <c r="J33" s="877"/>
      <c r="K33" s="877"/>
      <c r="L33" s="877"/>
      <c r="M33" s="877"/>
      <c r="N33" s="877"/>
      <c r="O33" s="877"/>
      <c r="P33" s="877"/>
      <c r="Q33" s="875">
        <v>16192</v>
      </c>
      <c r="R33" s="877"/>
      <c r="S33" s="877"/>
      <c r="T33" s="877"/>
    </row>
    <row r="34" spans="1:20" s="377" customFormat="1" ht="12.75">
      <c r="A34" s="873">
        <v>24</v>
      </c>
      <c r="B34" s="876" t="s">
        <v>3589</v>
      </c>
      <c r="C34" s="875">
        <v>8806</v>
      </c>
      <c r="D34" s="875">
        <v>8621</v>
      </c>
      <c r="E34" s="877"/>
      <c r="F34" s="877"/>
      <c r="G34" s="877"/>
      <c r="H34" s="877"/>
      <c r="I34" s="877"/>
      <c r="J34" s="877"/>
      <c r="K34" s="877"/>
      <c r="L34" s="877"/>
      <c r="M34" s="877"/>
      <c r="N34" s="877"/>
      <c r="O34" s="877"/>
      <c r="P34" s="877"/>
      <c r="Q34" s="875">
        <v>8621</v>
      </c>
      <c r="R34" s="877"/>
      <c r="S34" s="877"/>
      <c r="T34" s="877"/>
    </row>
    <row r="35" spans="1:20" s="377" customFormat="1" ht="12.75">
      <c r="A35" s="873">
        <v>25</v>
      </c>
      <c r="B35" s="879" t="s">
        <v>3590</v>
      </c>
      <c r="C35" s="875">
        <v>10763</v>
      </c>
      <c r="D35" s="875">
        <v>10754</v>
      </c>
      <c r="E35" s="877"/>
      <c r="F35" s="877"/>
      <c r="G35" s="877"/>
      <c r="H35" s="877"/>
      <c r="I35" s="877"/>
      <c r="J35" s="877"/>
      <c r="K35" s="877"/>
      <c r="L35" s="877"/>
      <c r="M35" s="877"/>
      <c r="N35" s="877"/>
      <c r="O35" s="877"/>
      <c r="P35" s="877"/>
      <c r="Q35" s="875">
        <v>10754</v>
      </c>
      <c r="R35" s="877"/>
      <c r="S35" s="877"/>
      <c r="T35" s="877"/>
    </row>
    <row r="36" spans="1:20" s="377" customFormat="1" ht="12.75">
      <c r="A36" s="873">
        <v>26</v>
      </c>
      <c r="B36" s="876" t="s">
        <v>3591</v>
      </c>
      <c r="C36" s="875">
        <v>13829</v>
      </c>
      <c r="D36" s="875">
        <v>13675</v>
      </c>
      <c r="E36" s="877"/>
      <c r="F36" s="877"/>
      <c r="G36" s="877"/>
      <c r="H36" s="877"/>
      <c r="I36" s="877"/>
      <c r="J36" s="877"/>
      <c r="K36" s="877"/>
      <c r="L36" s="877"/>
      <c r="M36" s="877"/>
      <c r="N36" s="877"/>
      <c r="O36" s="877"/>
      <c r="P36" s="877"/>
      <c r="Q36" s="875">
        <v>13675</v>
      </c>
      <c r="R36" s="877"/>
      <c r="S36" s="877"/>
      <c r="T36" s="877"/>
    </row>
    <row r="37" spans="1:20" s="377" customFormat="1" ht="12.75">
      <c r="A37" s="873">
        <v>27</v>
      </c>
      <c r="B37" s="876" t="s">
        <v>3592</v>
      </c>
      <c r="C37" s="875">
        <v>71823</v>
      </c>
      <c r="D37" s="875">
        <v>71308</v>
      </c>
      <c r="E37" s="877"/>
      <c r="F37" s="877"/>
      <c r="G37" s="877"/>
      <c r="H37" s="877"/>
      <c r="I37" s="877"/>
      <c r="J37" s="877"/>
      <c r="K37" s="877"/>
      <c r="L37" s="877"/>
      <c r="M37" s="877"/>
      <c r="N37" s="877"/>
      <c r="O37" s="877"/>
      <c r="P37" s="877"/>
      <c r="Q37" s="875">
        <v>71308</v>
      </c>
      <c r="R37" s="877"/>
      <c r="S37" s="877"/>
      <c r="T37" s="877"/>
    </row>
    <row r="38" spans="1:20" s="377" customFormat="1" ht="12.75">
      <c r="A38" s="873">
        <v>28</v>
      </c>
      <c r="B38" s="876" t="s">
        <v>3593</v>
      </c>
      <c r="C38" s="875">
        <v>105997</v>
      </c>
      <c r="D38" s="875">
        <v>76352</v>
      </c>
      <c r="E38" s="877"/>
      <c r="F38" s="877"/>
      <c r="G38" s="877"/>
      <c r="H38" s="877"/>
      <c r="I38" s="877"/>
      <c r="J38" s="877"/>
      <c r="K38" s="877"/>
      <c r="L38" s="877"/>
      <c r="M38" s="877"/>
      <c r="N38" s="877"/>
      <c r="O38" s="877"/>
      <c r="P38" s="877"/>
      <c r="Q38" s="875">
        <v>76352</v>
      </c>
      <c r="R38" s="877"/>
      <c r="S38" s="877"/>
      <c r="T38" s="877"/>
    </row>
    <row r="39" spans="1:20" s="377" customFormat="1" ht="12.75">
      <c r="A39" s="873">
        <v>29</v>
      </c>
      <c r="B39" s="876" t="s">
        <v>3594</v>
      </c>
      <c r="C39" s="875">
        <v>10167</v>
      </c>
      <c r="D39" s="875">
        <v>10020</v>
      </c>
      <c r="E39" s="877"/>
      <c r="F39" s="877"/>
      <c r="G39" s="877"/>
      <c r="H39" s="877"/>
      <c r="I39" s="877"/>
      <c r="J39" s="877"/>
      <c r="K39" s="877"/>
      <c r="L39" s="877"/>
      <c r="M39" s="877"/>
      <c r="N39" s="877"/>
      <c r="O39" s="877"/>
      <c r="P39" s="877"/>
      <c r="Q39" s="875">
        <v>10020</v>
      </c>
      <c r="R39" s="877"/>
      <c r="S39" s="877"/>
      <c r="T39" s="877"/>
    </row>
    <row r="40" spans="1:20" s="377" customFormat="1" ht="12.75">
      <c r="A40" s="873">
        <v>30</v>
      </c>
      <c r="B40" s="876" t="s">
        <v>3595</v>
      </c>
      <c r="C40" s="875">
        <v>3825</v>
      </c>
      <c r="D40" s="875">
        <v>3795</v>
      </c>
      <c r="E40" s="877"/>
      <c r="F40" s="877"/>
      <c r="G40" s="877"/>
      <c r="H40" s="877"/>
      <c r="I40" s="877"/>
      <c r="J40" s="877"/>
      <c r="K40" s="877"/>
      <c r="L40" s="877"/>
      <c r="M40" s="877"/>
      <c r="N40" s="877"/>
      <c r="O40" s="877"/>
      <c r="P40" s="877"/>
      <c r="Q40" s="875">
        <v>3795</v>
      </c>
      <c r="R40" s="877"/>
      <c r="S40" s="877"/>
      <c r="T40" s="877"/>
    </row>
    <row r="41" spans="1:20" s="377" customFormat="1" ht="12.75">
      <c r="A41" s="873">
        <v>31</v>
      </c>
      <c r="B41" s="876" t="s">
        <v>3596</v>
      </c>
      <c r="C41" s="875">
        <v>1971</v>
      </c>
      <c r="D41" s="875">
        <v>1971</v>
      </c>
      <c r="E41" s="877"/>
      <c r="F41" s="877"/>
      <c r="G41" s="877"/>
      <c r="H41" s="877"/>
      <c r="I41" s="877"/>
      <c r="J41" s="877"/>
      <c r="K41" s="877"/>
      <c r="L41" s="877"/>
      <c r="M41" s="877"/>
      <c r="N41" s="877"/>
      <c r="O41" s="877"/>
      <c r="P41" s="877"/>
      <c r="Q41" s="875">
        <v>1971</v>
      </c>
      <c r="R41" s="877"/>
      <c r="S41" s="877"/>
      <c r="T41" s="877"/>
    </row>
    <row r="42" spans="1:20" s="377" customFormat="1" ht="12.75">
      <c r="A42" s="873">
        <v>32</v>
      </c>
      <c r="B42" s="880" t="s">
        <v>3597</v>
      </c>
      <c r="C42" s="875">
        <v>6236</v>
      </c>
      <c r="D42" s="875">
        <v>6236</v>
      </c>
      <c r="E42" s="877"/>
      <c r="F42" s="877"/>
      <c r="G42" s="877"/>
      <c r="H42" s="877"/>
      <c r="I42" s="877"/>
      <c r="J42" s="877"/>
      <c r="K42" s="877"/>
      <c r="L42" s="877"/>
      <c r="M42" s="877"/>
      <c r="N42" s="877"/>
      <c r="O42" s="877"/>
      <c r="P42" s="877"/>
      <c r="Q42" s="875">
        <v>6236</v>
      </c>
      <c r="R42" s="877"/>
      <c r="S42" s="877"/>
      <c r="T42" s="877"/>
    </row>
    <row r="43" spans="1:20" s="377" customFormat="1" ht="12.75">
      <c r="A43" s="873">
        <v>33</v>
      </c>
      <c r="B43" s="874" t="s">
        <v>3598</v>
      </c>
      <c r="C43" s="875">
        <v>10497</v>
      </c>
      <c r="D43" s="875">
        <v>9182</v>
      </c>
      <c r="E43" s="877"/>
      <c r="F43" s="877"/>
      <c r="G43" s="877"/>
      <c r="H43" s="877"/>
      <c r="I43" s="877"/>
      <c r="J43" s="877"/>
      <c r="K43" s="877"/>
      <c r="L43" s="877"/>
      <c r="M43" s="877"/>
      <c r="N43" s="877"/>
      <c r="O43" s="877"/>
      <c r="P43" s="877"/>
      <c r="Q43" s="875">
        <v>9182</v>
      </c>
      <c r="R43" s="877"/>
      <c r="S43" s="877"/>
      <c r="T43" s="877"/>
    </row>
    <row r="44" spans="1:20" s="377" customFormat="1" ht="12.75">
      <c r="A44" s="873">
        <v>34</v>
      </c>
      <c r="B44" s="876" t="s">
        <v>3599</v>
      </c>
      <c r="C44" s="875">
        <v>9300</v>
      </c>
      <c r="D44" s="875">
        <v>5941</v>
      </c>
      <c r="E44" s="877"/>
      <c r="F44" s="877"/>
      <c r="G44" s="877"/>
      <c r="H44" s="877"/>
      <c r="I44" s="877"/>
      <c r="J44" s="877"/>
      <c r="K44" s="877"/>
      <c r="L44" s="877"/>
      <c r="M44" s="877"/>
      <c r="N44" s="877"/>
      <c r="O44" s="877"/>
      <c r="P44" s="877"/>
      <c r="Q44" s="875">
        <v>5941</v>
      </c>
      <c r="R44" s="877"/>
      <c r="S44" s="877"/>
      <c r="T44" s="877"/>
    </row>
    <row r="45" spans="1:20" s="377" customFormat="1" ht="12.75">
      <c r="A45" s="873">
        <v>35</v>
      </c>
      <c r="B45" s="876" t="s">
        <v>3600</v>
      </c>
      <c r="C45" s="875">
        <v>8315</v>
      </c>
      <c r="D45" s="875">
        <v>8283</v>
      </c>
      <c r="E45" s="877"/>
      <c r="F45" s="877"/>
      <c r="G45" s="877"/>
      <c r="H45" s="877"/>
      <c r="I45" s="877"/>
      <c r="J45" s="877"/>
      <c r="K45" s="877"/>
      <c r="L45" s="877"/>
      <c r="M45" s="877"/>
      <c r="N45" s="877"/>
      <c r="O45" s="877"/>
      <c r="P45" s="877"/>
      <c r="Q45" s="875">
        <v>8283</v>
      </c>
      <c r="R45" s="877"/>
      <c r="S45" s="877"/>
      <c r="T45" s="877"/>
    </row>
    <row r="46" spans="1:20" s="377" customFormat="1" ht="12.75">
      <c r="A46" s="873">
        <v>36</v>
      </c>
      <c r="B46" s="876" t="s">
        <v>3601</v>
      </c>
      <c r="C46" s="875">
        <v>1162</v>
      </c>
      <c r="D46" s="875">
        <v>1162</v>
      </c>
      <c r="E46" s="877"/>
      <c r="F46" s="877"/>
      <c r="G46" s="877"/>
      <c r="H46" s="877"/>
      <c r="I46" s="877"/>
      <c r="J46" s="877"/>
      <c r="K46" s="877"/>
      <c r="L46" s="877"/>
      <c r="M46" s="877"/>
      <c r="N46" s="877"/>
      <c r="O46" s="877"/>
      <c r="P46" s="877"/>
      <c r="Q46" s="875">
        <v>1162</v>
      </c>
      <c r="R46" s="877"/>
      <c r="S46" s="877"/>
      <c r="T46" s="877"/>
    </row>
    <row r="47" spans="1:20" s="377" customFormat="1" ht="12.75">
      <c r="A47" s="873">
        <v>37</v>
      </c>
      <c r="B47" s="880" t="s">
        <v>3602</v>
      </c>
      <c r="C47" s="875">
        <v>1584</v>
      </c>
      <c r="D47" s="875">
        <v>1584</v>
      </c>
      <c r="E47" s="877"/>
      <c r="F47" s="877"/>
      <c r="G47" s="877"/>
      <c r="H47" s="877"/>
      <c r="I47" s="877"/>
      <c r="J47" s="877"/>
      <c r="K47" s="877"/>
      <c r="L47" s="877"/>
      <c r="M47" s="877"/>
      <c r="N47" s="877"/>
      <c r="O47" s="877"/>
      <c r="P47" s="877"/>
      <c r="Q47" s="875">
        <v>1584</v>
      </c>
      <c r="R47" s="877"/>
      <c r="S47" s="877"/>
      <c r="T47" s="877"/>
    </row>
    <row r="48" spans="1:20" s="377" customFormat="1" ht="12.75">
      <c r="A48" s="873">
        <v>38</v>
      </c>
      <c r="B48" s="880" t="s">
        <v>3603</v>
      </c>
      <c r="C48" s="875">
        <v>3302</v>
      </c>
      <c r="D48" s="875">
        <v>3302</v>
      </c>
      <c r="E48" s="877"/>
      <c r="F48" s="877"/>
      <c r="G48" s="877"/>
      <c r="H48" s="877"/>
      <c r="I48" s="877"/>
      <c r="J48" s="877"/>
      <c r="K48" s="877"/>
      <c r="L48" s="877"/>
      <c r="M48" s="877"/>
      <c r="N48" s="877"/>
      <c r="O48" s="877"/>
      <c r="P48" s="877"/>
      <c r="Q48" s="875">
        <v>3302</v>
      </c>
      <c r="R48" s="877"/>
      <c r="S48" s="877"/>
      <c r="T48" s="877"/>
    </row>
    <row r="49" spans="1:20" s="377" customFormat="1" ht="12.75">
      <c r="A49" s="873">
        <v>39</v>
      </c>
      <c r="B49" s="876" t="s">
        <v>3604</v>
      </c>
      <c r="C49" s="875">
        <v>2544</v>
      </c>
      <c r="D49" s="875">
        <v>2544</v>
      </c>
      <c r="E49" s="877"/>
      <c r="F49" s="877"/>
      <c r="G49" s="877"/>
      <c r="H49" s="877"/>
      <c r="I49" s="877"/>
      <c r="J49" s="877"/>
      <c r="K49" s="877"/>
      <c r="L49" s="877"/>
      <c r="M49" s="877"/>
      <c r="N49" s="877"/>
      <c r="O49" s="877"/>
      <c r="P49" s="877"/>
      <c r="Q49" s="875">
        <v>2544</v>
      </c>
      <c r="R49" s="877"/>
      <c r="S49" s="877"/>
      <c r="T49" s="877"/>
    </row>
    <row r="50" spans="1:20" s="377" customFormat="1" ht="12.75">
      <c r="A50" s="873">
        <v>40</v>
      </c>
      <c r="B50" s="876" t="s">
        <v>3605</v>
      </c>
      <c r="C50" s="875">
        <v>1407</v>
      </c>
      <c r="D50" s="875">
        <v>1407</v>
      </c>
      <c r="E50" s="877"/>
      <c r="F50" s="877"/>
      <c r="G50" s="877"/>
      <c r="H50" s="877"/>
      <c r="I50" s="877"/>
      <c r="J50" s="877"/>
      <c r="K50" s="877"/>
      <c r="L50" s="877"/>
      <c r="M50" s="877"/>
      <c r="N50" s="877"/>
      <c r="O50" s="877"/>
      <c r="P50" s="877"/>
      <c r="Q50" s="875">
        <v>1407</v>
      </c>
      <c r="R50" s="877"/>
      <c r="S50" s="877"/>
      <c r="T50" s="877"/>
    </row>
    <row r="51" spans="1:20" s="377" customFormat="1" ht="12.75">
      <c r="A51" s="873">
        <v>41</v>
      </c>
      <c r="B51" s="876" t="s">
        <v>3606</v>
      </c>
      <c r="C51" s="875">
        <v>2172</v>
      </c>
      <c r="D51" s="875">
        <v>2172</v>
      </c>
      <c r="E51" s="877"/>
      <c r="F51" s="877"/>
      <c r="G51" s="877"/>
      <c r="H51" s="877"/>
      <c r="I51" s="877"/>
      <c r="J51" s="877"/>
      <c r="K51" s="877"/>
      <c r="L51" s="877"/>
      <c r="M51" s="877"/>
      <c r="N51" s="877"/>
      <c r="O51" s="877"/>
      <c r="P51" s="877"/>
      <c r="Q51" s="875">
        <v>2172</v>
      </c>
      <c r="R51" s="877"/>
      <c r="S51" s="877"/>
      <c r="T51" s="877"/>
    </row>
    <row r="52" spans="1:20" s="377" customFormat="1" ht="12.75">
      <c r="A52" s="873">
        <v>42</v>
      </c>
      <c r="B52" s="876" t="s">
        <v>3607</v>
      </c>
      <c r="C52" s="875">
        <v>6375</v>
      </c>
      <c r="D52" s="875">
        <v>5411</v>
      </c>
      <c r="E52" s="877"/>
      <c r="F52" s="877"/>
      <c r="G52" s="877"/>
      <c r="H52" s="877"/>
      <c r="I52" s="877"/>
      <c r="J52" s="877"/>
      <c r="K52" s="877"/>
      <c r="L52" s="877"/>
      <c r="M52" s="877"/>
      <c r="N52" s="877"/>
      <c r="O52" s="877"/>
      <c r="P52" s="877"/>
      <c r="Q52" s="875">
        <v>5411</v>
      </c>
      <c r="R52" s="877"/>
      <c r="S52" s="877"/>
      <c r="T52" s="877"/>
    </row>
    <row r="53" spans="1:20" s="377" customFormat="1" ht="12.75">
      <c r="A53" s="873">
        <v>43</v>
      </c>
      <c r="B53" s="876" t="s">
        <v>3608</v>
      </c>
      <c r="C53" s="875">
        <v>1365</v>
      </c>
      <c r="D53" s="875">
        <v>1365</v>
      </c>
      <c r="E53" s="877"/>
      <c r="F53" s="877"/>
      <c r="G53" s="877"/>
      <c r="H53" s="877"/>
      <c r="I53" s="877"/>
      <c r="J53" s="877"/>
      <c r="K53" s="877"/>
      <c r="L53" s="877"/>
      <c r="M53" s="877"/>
      <c r="N53" s="877"/>
      <c r="O53" s="877"/>
      <c r="P53" s="877"/>
      <c r="Q53" s="875">
        <v>1365</v>
      </c>
      <c r="R53" s="877"/>
      <c r="S53" s="877"/>
      <c r="T53" s="877"/>
    </row>
    <row r="54" spans="1:20" s="377" customFormat="1" ht="12.75">
      <c r="A54" s="873">
        <v>44</v>
      </c>
      <c r="B54" s="876" t="s">
        <v>3609</v>
      </c>
      <c r="C54" s="875">
        <v>10462</v>
      </c>
      <c r="D54" s="875">
        <v>10462</v>
      </c>
      <c r="E54" s="877"/>
      <c r="F54" s="877"/>
      <c r="G54" s="877"/>
      <c r="H54" s="877"/>
      <c r="I54" s="877"/>
      <c r="J54" s="877"/>
      <c r="K54" s="877"/>
      <c r="L54" s="877"/>
      <c r="M54" s="877"/>
      <c r="N54" s="877"/>
      <c r="O54" s="877"/>
      <c r="P54" s="877"/>
      <c r="Q54" s="875">
        <v>10462</v>
      </c>
      <c r="R54" s="877"/>
      <c r="S54" s="877"/>
      <c r="T54" s="877"/>
    </row>
    <row r="55" spans="1:20" s="377" customFormat="1" ht="12.75">
      <c r="A55" s="870" t="s">
        <v>417</v>
      </c>
      <c r="B55" s="872" t="s">
        <v>3610</v>
      </c>
      <c r="C55" s="869">
        <f>SUBTOTAL(9,C56:C56)</f>
        <v>13135</v>
      </c>
      <c r="D55" s="869">
        <f>SUBTOTAL(9,D56:D56)</f>
        <v>13135</v>
      </c>
      <c r="E55" s="877"/>
      <c r="F55" s="877"/>
      <c r="G55" s="877"/>
      <c r="H55" s="877"/>
      <c r="I55" s="877"/>
      <c r="J55" s="877"/>
      <c r="K55" s="877"/>
      <c r="L55" s="877"/>
      <c r="M55" s="877"/>
      <c r="N55" s="877"/>
      <c r="O55" s="877"/>
      <c r="P55" s="877"/>
      <c r="Q55" s="869">
        <f>SUBTOTAL(9,Q56:Q56)</f>
        <v>13135</v>
      </c>
      <c r="R55" s="877"/>
      <c r="S55" s="877"/>
      <c r="T55" s="877"/>
    </row>
    <row r="56" spans="1:20" s="377" customFormat="1" ht="12.75">
      <c r="A56" s="873">
        <v>4</v>
      </c>
      <c r="B56" s="876" t="s">
        <v>3611</v>
      </c>
      <c r="C56" s="881">
        <v>13135</v>
      </c>
      <c r="D56" s="881">
        <v>13135</v>
      </c>
      <c r="E56" s="877"/>
      <c r="F56" s="877"/>
      <c r="G56" s="877"/>
      <c r="H56" s="877"/>
      <c r="I56" s="877"/>
      <c r="J56" s="877"/>
      <c r="K56" s="877"/>
      <c r="L56" s="877"/>
      <c r="M56" s="877"/>
      <c r="N56" s="877"/>
      <c r="O56" s="877"/>
      <c r="P56" s="877"/>
      <c r="Q56" s="881">
        <v>13135</v>
      </c>
      <c r="R56" s="877"/>
      <c r="S56" s="877"/>
      <c r="T56" s="877"/>
    </row>
    <row r="57" spans="1:20" s="377" customFormat="1" ht="12.75">
      <c r="A57" s="870" t="s">
        <v>418</v>
      </c>
      <c r="B57" s="872" t="s">
        <v>3612</v>
      </c>
      <c r="C57" s="869">
        <f>SUBTOTAL(9,C58:C96)</f>
        <v>50310</v>
      </c>
      <c r="D57" s="869">
        <f>SUBTOTAL(9,D58:D96)</f>
        <v>50173</v>
      </c>
      <c r="E57" s="877"/>
      <c r="F57" s="877"/>
      <c r="G57" s="877"/>
      <c r="H57" s="877"/>
      <c r="I57" s="877"/>
      <c r="J57" s="877"/>
      <c r="K57" s="877"/>
      <c r="L57" s="877"/>
      <c r="M57" s="877"/>
      <c r="N57" s="877"/>
      <c r="O57" s="877"/>
      <c r="P57" s="877"/>
      <c r="Q57" s="869">
        <f>SUBTOTAL(9,Q58:Q96)</f>
        <v>50173</v>
      </c>
      <c r="R57" s="877"/>
      <c r="S57" s="877"/>
      <c r="T57" s="877"/>
    </row>
    <row r="58" spans="1:20" s="377" customFormat="1" ht="12.75">
      <c r="A58" s="873">
        <v>1</v>
      </c>
      <c r="B58" s="876" t="s">
        <v>3613</v>
      </c>
      <c r="C58" s="882">
        <v>5979</v>
      </c>
      <c r="D58" s="882">
        <v>5979</v>
      </c>
      <c r="E58" s="877"/>
      <c r="F58" s="877"/>
      <c r="G58" s="877"/>
      <c r="H58" s="877"/>
      <c r="I58" s="877"/>
      <c r="J58" s="877"/>
      <c r="K58" s="877"/>
      <c r="L58" s="877"/>
      <c r="M58" s="877"/>
      <c r="N58" s="877"/>
      <c r="O58" s="877"/>
      <c r="P58" s="877"/>
      <c r="Q58" s="882">
        <v>5979</v>
      </c>
      <c r="R58" s="877"/>
      <c r="S58" s="877"/>
      <c r="T58" s="877"/>
    </row>
    <row r="59" spans="1:20" s="377" customFormat="1" ht="12.75">
      <c r="A59" s="873">
        <v>2</v>
      </c>
      <c r="B59" s="876" t="s">
        <v>3614</v>
      </c>
      <c r="C59" s="882">
        <v>6081</v>
      </c>
      <c r="D59" s="882">
        <v>6081</v>
      </c>
      <c r="E59" s="877"/>
      <c r="F59" s="877"/>
      <c r="G59" s="877"/>
      <c r="H59" s="877"/>
      <c r="I59" s="877"/>
      <c r="J59" s="877"/>
      <c r="K59" s="877"/>
      <c r="L59" s="877"/>
      <c r="M59" s="877"/>
      <c r="N59" s="877"/>
      <c r="O59" s="877"/>
      <c r="P59" s="877"/>
      <c r="Q59" s="882">
        <v>6081</v>
      </c>
      <c r="R59" s="877"/>
      <c r="S59" s="877"/>
      <c r="T59" s="877"/>
    </row>
    <row r="60" spans="1:20" s="377" customFormat="1" ht="12.75">
      <c r="A60" s="873">
        <v>3</v>
      </c>
      <c r="B60" s="874" t="s">
        <v>3615</v>
      </c>
      <c r="C60" s="882">
        <v>678</v>
      </c>
      <c r="D60" s="882">
        <v>678</v>
      </c>
      <c r="E60" s="877"/>
      <c r="F60" s="877"/>
      <c r="G60" s="877"/>
      <c r="H60" s="877"/>
      <c r="I60" s="877"/>
      <c r="J60" s="877"/>
      <c r="K60" s="877"/>
      <c r="L60" s="877"/>
      <c r="M60" s="877"/>
      <c r="N60" s="877"/>
      <c r="O60" s="877"/>
      <c r="P60" s="877"/>
      <c r="Q60" s="882">
        <v>678</v>
      </c>
      <c r="R60" s="877"/>
      <c r="S60" s="877"/>
      <c r="T60" s="877"/>
    </row>
    <row r="61" spans="1:20" s="377" customFormat="1" ht="12.75">
      <c r="A61" s="873">
        <v>4</v>
      </c>
      <c r="B61" s="876" t="s">
        <v>3616</v>
      </c>
      <c r="C61" s="882">
        <v>2995</v>
      </c>
      <c r="D61" s="882">
        <v>2995</v>
      </c>
      <c r="E61" s="877"/>
      <c r="F61" s="877"/>
      <c r="G61" s="877"/>
      <c r="H61" s="877"/>
      <c r="I61" s="877"/>
      <c r="J61" s="877"/>
      <c r="K61" s="877"/>
      <c r="L61" s="877"/>
      <c r="M61" s="877"/>
      <c r="N61" s="877"/>
      <c r="O61" s="877"/>
      <c r="P61" s="877"/>
      <c r="Q61" s="882">
        <v>2995</v>
      </c>
      <c r="R61" s="877"/>
      <c r="S61" s="877"/>
      <c r="T61" s="877"/>
    </row>
    <row r="62" spans="1:20" s="377" customFormat="1" ht="12.75">
      <c r="A62" s="873">
        <v>5</v>
      </c>
      <c r="B62" s="874" t="s">
        <v>3617</v>
      </c>
      <c r="C62" s="882">
        <v>5340</v>
      </c>
      <c r="D62" s="882">
        <v>5340</v>
      </c>
      <c r="E62" s="877"/>
      <c r="F62" s="877"/>
      <c r="G62" s="877"/>
      <c r="H62" s="877"/>
      <c r="I62" s="877"/>
      <c r="J62" s="877"/>
      <c r="K62" s="877"/>
      <c r="L62" s="877"/>
      <c r="M62" s="877"/>
      <c r="N62" s="877"/>
      <c r="O62" s="877"/>
      <c r="P62" s="877"/>
      <c r="Q62" s="882">
        <v>5340</v>
      </c>
      <c r="R62" s="877"/>
      <c r="S62" s="877"/>
      <c r="T62" s="877"/>
    </row>
    <row r="63" spans="1:20" s="377" customFormat="1" ht="12.75">
      <c r="A63" s="873">
        <v>6</v>
      </c>
      <c r="B63" s="876" t="s">
        <v>3618</v>
      </c>
      <c r="C63" s="882">
        <v>717</v>
      </c>
      <c r="D63" s="882">
        <v>717</v>
      </c>
      <c r="E63" s="877"/>
      <c r="F63" s="877"/>
      <c r="G63" s="877"/>
      <c r="H63" s="877"/>
      <c r="I63" s="877"/>
      <c r="J63" s="877"/>
      <c r="K63" s="877"/>
      <c r="L63" s="877"/>
      <c r="M63" s="877"/>
      <c r="N63" s="877"/>
      <c r="O63" s="877"/>
      <c r="P63" s="877"/>
      <c r="Q63" s="882">
        <v>717</v>
      </c>
      <c r="R63" s="877"/>
      <c r="S63" s="877"/>
      <c r="T63" s="877"/>
    </row>
    <row r="64" spans="1:20" s="377" customFormat="1" ht="12.75">
      <c r="A64" s="873">
        <v>7</v>
      </c>
      <c r="B64" s="876" t="s">
        <v>3619</v>
      </c>
      <c r="C64" s="882">
        <v>10838</v>
      </c>
      <c r="D64" s="882">
        <v>10838</v>
      </c>
      <c r="E64" s="877"/>
      <c r="F64" s="877"/>
      <c r="G64" s="877"/>
      <c r="H64" s="877"/>
      <c r="I64" s="877"/>
      <c r="J64" s="877"/>
      <c r="K64" s="877"/>
      <c r="L64" s="877"/>
      <c r="M64" s="877"/>
      <c r="N64" s="877"/>
      <c r="O64" s="877"/>
      <c r="P64" s="877"/>
      <c r="Q64" s="882">
        <v>10838</v>
      </c>
      <c r="R64" s="877"/>
      <c r="S64" s="877"/>
      <c r="T64" s="877"/>
    </row>
    <row r="65" spans="1:20" s="377" customFormat="1" ht="12.75">
      <c r="A65" s="873">
        <v>8</v>
      </c>
      <c r="B65" s="876" t="s">
        <v>3620</v>
      </c>
      <c r="C65" s="882">
        <v>1596</v>
      </c>
      <c r="D65" s="882">
        <v>1596</v>
      </c>
      <c r="E65" s="877"/>
      <c r="F65" s="877"/>
      <c r="G65" s="877"/>
      <c r="H65" s="877"/>
      <c r="I65" s="877"/>
      <c r="J65" s="877"/>
      <c r="K65" s="877"/>
      <c r="L65" s="877"/>
      <c r="M65" s="877"/>
      <c r="N65" s="877"/>
      <c r="O65" s="877"/>
      <c r="P65" s="877"/>
      <c r="Q65" s="882">
        <v>1596</v>
      </c>
      <c r="R65" s="877"/>
      <c r="S65" s="877"/>
      <c r="T65" s="877"/>
    </row>
    <row r="66" spans="1:20" s="377" customFormat="1" ht="12.75">
      <c r="A66" s="873">
        <v>9</v>
      </c>
      <c r="B66" s="876" t="s">
        <v>3621</v>
      </c>
      <c r="C66" s="882">
        <v>315</v>
      </c>
      <c r="D66" s="882">
        <v>315</v>
      </c>
      <c r="E66" s="877"/>
      <c r="F66" s="877"/>
      <c r="G66" s="877"/>
      <c r="H66" s="877"/>
      <c r="I66" s="877"/>
      <c r="J66" s="877"/>
      <c r="K66" s="877"/>
      <c r="L66" s="877"/>
      <c r="M66" s="877"/>
      <c r="N66" s="877"/>
      <c r="O66" s="877"/>
      <c r="P66" s="877"/>
      <c r="Q66" s="882">
        <v>315</v>
      </c>
      <c r="R66" s="877"/>
      <c r="S66" s="877"/>
      <c r="T66" s="877"/>
    </row>
    <row r="67" spans="1:20" s="377" customFormat="1" ht="12.75">
      <c r="A67" s="873">
        <v>10</v>
      </c>
      <c r="B67" s="876" t="s">
        <v>3622</v>
      </c>
      <c r="C67" s="882">
        <v>1132</v>
      </c>
      <c r="D67" s="882">
        <v>1122</v>
      </c>
      <c r="E67" s="877"/>
      <c r="F67" s="877"/>
      <c r="G67" s="877"/>
      <c r="H67" s="877"/>
      <c r="I67" s="877"/>
      <c r="J67" s="877"/>
      <c r="K67" s="877"/>
      <c r="L67" s="877"/>
      <c r="M67" s="877"/>
      <c r="N67" s="877"/>
      <c r="O67" s="877"/>
      <c r="P67" s="877"/>
      <c r="Q67" s="882">
        <v>1122</v>
      </c>
      <c r="R67" s="877"/>
      <c r="S67" s="877"/>
      <c r="T67" s="877"/>
    </row>
    <row r="68" spans="1:20" s="377" customFormat="1" ht="12.75">
      <c r="A68" s="873">
        <v>11</v>
      </c>
      <c r="B68" s="876" t="s">
        <v>3623</v>
      </c>
      <c r="C68" s="882">
        <v>493</v>
      </c>
      <c r="D68" s="882">
        <v>493</v>
      </c>
      <c r="E68" s="877"/>
      <c r="F68" s="877"/>
      <c r="G68" s="877"/>
      <c r="H68" s="877"/>
      <c r="I68" s="877"/>
      <c r="J68" s="877"/>
      <c r="K68" s="877"/>
      <c r="L68" s="877"/>
      <c r="M68" s="877"/>
      <c r="N68" s="877"/>
      <c r="O68" s="877"/>
      <c r="P68" s="877"/>
      <c r="Q68" s="882">
        <v>493</v>
      </c>
      <c r="R68" s="877"/>
      <c r="S68" s="877"/>
      <c r="T68" s="877"/>
    </row>
    <row r="69" spans="1:20" s="377" customFormat="1" ht="12.75">
      <c r="A69" s="873">
        <v>12</v>
      </c>
      <c r="B69" s="876" t="s">
        <v>3624</v>
      </c>
      <c r="C69" s="882">
        <v>2421</v>
      </c>
      <c r="D69" s="882">
        <v>2421</v>
      </c>
      <c r="E69" s="877"/>
      <c r="F69" s="877"/>
      <c r="G69" s="877"/>
      <c r="H69" s="877"/>
      <c r="I69" s="877"/>
      <c r="J69" s="877"/>
      <c r="K69" s="877"/>
      <c r="L69" s="877"/>
      <c r="M69" s="877"/>
      <c r="N69" s="877"/>
      <c r="O69" s="877"/>
      <c r="P69" s="877"/>
      <c r="Q69" s="882">
        <v>2421</v>
      </c>
      <c r="R69" s="877"/>
      <c r="S69" s="877"/>
      <c r="T69" s="877"/>
    </row>
    <row r="70" spans="1:20" s="377" customFormat="1" ht="12.75">
      <c r="A70" s="873">
        <v>13</v>
      </c>
      <c r="B70" s="874" t="s">
        <v>3625</v>
      </c>
      <c r="C70" s="882">
        <v>484</v>
      </c>
      <c r="D70" s="882">
        <v>484</v>
      </c>
      <c r="E70" s="877"/>
      <c r="F70" s="877"/>
      <c r="G70" s="877"/>
      <c r="H70" s="877"/>
      <c r="I70" s="877"/>
      <c r="J70" s="877"/>
      <c r="K70" s="877"/>
      <c r="L70" s="877"/>
      <c r="M70" s="877"/>
      <c r="N70" s="877"/>
      <c r="O70" s="877"/>
      <c r="P70" s="877"/>
      <c r="Q70" s="882">
        <v>484</v>
      </c>
      <c r="R70" s="877"/>
      <c r="S70" s="877"/>
      <c r="T70" s="877"/>
    </row>
    <row r="71" spans="1:20" s="377" customFormat="1" ht="12.75">
      <c r="A71" s="873">
        <v>14</v>
      </c>
      <c r="B71" s="876" t="s">
        <v>3626</v>
      </c>
      <c r="C71" s="882">
        <v>1429</v>
      </c>
      <c r="D71" s="882">
        <v>1329</v>
      </c>
      <c r="E71" s="877"/>
      <c r="F71" s="877"/>
      <c r="G71" s="877"/>
      <c r="H71" s="877"/>
      <c r="I71" s="877"/>
      <c r="J71" s="877"/>
      <c r="K71" s="877"/>
      <c r="L71" s="877"/>
      <c r="M71" s="877"/>
      <c r="N71" s="877"/>
      <c r="O71" s="877"/>
      <c r="P71" s="877"/>
      <c r="Q71" s="882">
        <v>1329</v>
      </c>
      <c r="R71" s="877"/>
      <c r="S71" s="877"/>
      <c r="T71" s="877"/>
    </row>
    <row r="72" spans="1:20" s="377" customFormat="1" ht="12.75">
      <c r="A72" s="873">
        <v>15</v>
      </c>
      <c r="B72" s="876" t="s">
        <v>3627</v>
      </c>
      <c r="C72" s="882">
        <v>385</v>
      </c>
      <c r="D72" s="882">
        <v>385</v>
      </c>
      <c r="E72" s="877"/>
      <c r="F72" s="877"/>
      <c r="G72" s="877"/>
      <c r="H72" s="877"/>
      <c r="I72" s="877"/>
      <c r="J72" s="877"/>
      <c r="K72" s="877"/>
      <c r="L72" s="877"/>
      <c r="M72" s="877"/>
      <c r="N72" s="877"/>
      <c r="O72" s="877"/>
      <c r="P72" s="877"/>
      <c r="Q72" s="882">
        <v>385</v>
      </c>
      <c r="R72" s="877"/>
      <c r="S72" s="877"/>
      <c r="T72" s="877"/>
    </row>
    <row r="73" spans="1:20" s="377" customFormat="1" ht="12.75">
      <c r="A73" s="873">
        <v>16</v>
      </c>
      <c r="B73" s="876" t="s">
        <v>3628</v>
      </c>
      <c r="C73" s="882">
        <v>810</v>
      </c>
      <c r="D73" s="882">
        <v>810</v>
      </c>
      <c r="E73" s="877"/>
      <c r="F73" s="877"/>
      <c r="G73" s="877"/>
      <c r="H73" s="877"/>
      <c r="I73" s="877"/>
      <c r="J73" s="877"/>
      <c r="K73" s="877"/>
      <c r="L73" s="877"/>
      <c r="M73" s="877"/>
      <c r="N73" s="877"/>
      <c r="O73" s="877"/>
      <c r="P73" s="877"/>
      <c r="Q73" s="882">
        <v>810</v>
      </c>
      <c r="R73" s="877"/>
      <c r="S73" s="877"/>
      <c r="T73" s="877"/>
    </row>
    <row r="74" spans="1:20" s="377" customFormat="1" ht="12.75">
      <c r="A74" s="873">
        <v>17</v>
      </c>
      <c r="B74" s="874" t="s">
        <v>3629</v>
      </c>
      <c r="C74" s="882">
        <v>670</v>
      </c>
      <c r="D74" s="882">
        <v>670</v>
      </c>
      <c r="E74" s="877"/>
      <c r="F74" s="877"/>
      <c r="G74" s="877"/>
      <c r="H74" s="877"/>
      <c r="I74" s="877"/>
      <c r="J74" s="877"/>
      <c r="K74" s="877"/>
      <c r="L74" s="877"/>
      <c r="M74" s="877"/>
      <c r="N74" s="877"/>
      <c r="O74" s="877"/>
      <c r="P74" s="877"/>
      <c r="Q74" s="882">
        <v>670</v>
      </c>
      <c r="R74" s="877"/>
      <c r="S74" s="877"/>
      <c r="T74" s="877"/>
    </row>
    <row r="75" spans="1:20" s="377" customFormat="1" ht="12.75">
      <c r="A75" s="873">
        <v>18</v>
      </c>
      <c r="B75" s="876" t="s">
        <v>3630</v>
      </c>
      <c r="C75" s="882">
        <v>1015</v>
      </c>
      <c r="D75" s="882">
        <v>1015</v>
      </c>
      <c r="E75" s="877"/>
      <c r="F75" s="877"/>
      <c r="G75" s="877"/>
      <c r="H75" s="877"/>
      <c r="I75" s="877"/>
      <c r="J75" s="877"/>
      <c r="K75" s="877"/>
      <c r="L75" s="877"/>
      <c r="M75" s="877"/>
      <c r="N75" s="877"/>
      <c r="O75" s="877"/>
      <c r="P75" s="877"/>
      <c r="Q75" s="882">
        <v>1015</v>
      </c>
      <c r="R75" s="877"/>
      <c r="S75" s="877"/>
      <c r="T75" s="877"/>
    </row>
    <row r="76" spans="1:20" s="377" customFormat="1" ht="12.75">
      <c r="A76" s="873">
        <v>19</v>
      </c>
      <c r="B76" s="874" t="s">
        <v>3631</v>
      </c>
      <c r="C76" s="882">
        <v>496</v>
      </c>
      <c r="D76" s="882">
        <v>496</v>
      </c>
      <c r="E76" s="877"/>
      <c r="F76" s="877"/>
      <c r="G76" s="877"/>
      <c r="H76" s="877"/>
      <c r="I76" s="877"/>
      <c r="J76" s="877"/>
      <c r="K76" s="877"/>
      <c r="L76" s="877"/>
      <c r="M76" s="877"/>
      <c r="N76" s="877"/>
      <c r="O76" s="877"/>
      <c r="P76" s="877"/>
      <c r="Q76" s="882">
        <v>496</v>
      </c>
      <c r="R76" s="877"/>
      <c r="S76" s="877"/>
      <c r="T76" s="877"/>
    </row>
    <row r="77" spans="1:20" s="377" customFormat="1" ht="12.75">
      <c r="A77" s="873">
        <v>20</v>
      </c>
      <c r="B77" s="883" t="s">
        <v>3632</v>
      </c>
      <c r="C77" s="882">
        <v>380</v>
      </c>
      <c r="D77" s="882">
        <v>380</v>
      </c>
      <c r="E77" s="877"/>
      <c r="F77" s="877"/>
      <c r="G77" s="877"/>
      <c r="H77" s="877"/>
      <c r="I77" s="877"/>
      <c r="J77" s="877"/>
      <c r="K77" s="877"/>
      <c r="L77" s="877"/>
      <c r="M77" s="877"/>
      <c r="N77" s="877"/>
      <c r="O77" s="877"/>
      <c r="P77" s="877"/>
      <c r="Q77" s="882">
        <v>380</v>
      </c>
      <c r="R77" s="877"/>
      <c r="S77" s="877"/>
      <c r="T77" s="877"/>
    </row>
    <row r="78" spans="1:20" s="377" customFormat="1" ht="12.75">
      <c r="A78" s="873">
        <v>21</v>
      </c>
      <c r="B78" s="876" t="s">
        <v>3633</v>
      </c>
      <c r="C78" s="882">
        <v>2743</v>
      </c>
      <c r="D78" s="882">
        <v>2743</v>
      </c>
      <c r="E78" s="877"/>
      <c r="F78" s="877"/>
      <c r="G78" s="877"/>
      <c r="H78" s="877"/>
      <c r="I78" s="877"/>
      <c r="J78" s="877"/>
      <c r="K78" s="877"/>
      <c r="L78" s="877"/>
      <c r="M78" s="877"/>
      <c r="N78" s="877"/>
      <c r="O78" s="877"/>
      <c r="P78" s="877"/>
      <c r="Q78" s="882">
        <v>2743</v>
      </c>
      <c r="R78" s="877"/>
      <c r="S78" s="877"/>
      <c r="T78" s="877"/>
    </row>
    <row r="79" spans="1:20" s="377" customFormat="1" ht="12.75">
      <c r="A79" s="873">
        <v>22</v>
      </c>
      <c r="B79" s="876" t="s">
        <v>3634</v>
      </c>
      <c r="C79" s="882">
        <v>610</v>
      </c>
      <c r="D79" s="882">
        <v>610</v>
      </c>
      <c r="E79" s="877"/>
      <c r="F79" s="877"/>
      <c r="G79" s="877"/>
      <c r="H79" s="877"/>
      <c r="I79" s="877"/>
      <c r="J79" s="877"/>
      <c r="K79" s="877"/>
      <c r="L79" s="877"/>
      <c r="M79" s="877"/>
      <c r="N79" s="877"/>
      <c r="O79" s="877"/>
      <c r="P79" s="877"/>
      <c r="Q79" s="882">
        <v>610</v>
      </c>
      <c r="R79" s="877"/>
      <c r="S79" s="877"/>
      <c r="T79" s="877"/>
    </row>
    <row r="80" spans="1:20" s="377" customFormat="1" ht="12.75">
      <c r="A80" s="873">
        <v>23</v>
      </c>
      <c r="B80" s="874" t="s">
        <v>3635</v>
      </c>
      <c r="C80" s="882">
        <v>382</v>
      </c>
      <c r="D80" s="882">
        <v>382</v>
      </c>
      <c r="E80" s="877"/>
      <c r="F80" s="877"/>
      <c r="G80" s="877"/>
      <c r="H80" s="877"/>
      <c r="I80" s="877"/>
      <c r="J80" s="877"/>
      <c r="K80" s="877"/>
      <c r="L80" s="877"/>
      <c r="M80" s="877"/>
      <c r="N80" s="877"/>
      <c r="O80" s="877"/>
      <c r="P80" s="877"/>
      <c r="Q80" s="882">
        <v>382</v>
      </c>
      <c r="R80" s="877"/>
      <c r="S80" s="877"/>
      <c r="T80" s="877"/>
    </row>
    <row r="81" spans="1:20" s="377" customFormat="1" ht="12.75">
      <c r="A81" s="873">
        <v>24</v>
      </c>
      <c r="B81" s="876" t="s">
        <v>3636</v>
      </c>
      <c r="C81" s="882">
        <v>534</v>
      </c>
      <c r="D81" s="882">
        <v>534</v>
      </c>
      <c r="E81" s="877"/>
      <c r="F81" s="877"/>
      <c r="G81" s="877"/>
      <c r="H81" s="877"/>
      <c r="I81" s="877"/>
      <c r="J81" s="877"/>
      <c r="K81" s="877"/>
      <c r="L81" s="877"/>
      <c r="M81" s="877"/>
      <c r="N81" s="877"/>
      <c r="O81" s="877"/>
      <c r="P81" s="877"/>
      <c r="Q81" s="882">
        <v>534</v>
      </c>
      <c r="R81" s="877"/>
      <c r="S81" s="877"/>
      <c r="T81" s="877"/>
    </row>
    <row r="82" spans="1:20" s="377" customFormat="1" ht="12.75">
      <c r="A82" s="873">
        <v>25</v>
      </c>
      <c r="B82" s="876" t="s">
        <v>3637</v>
      </c>
      <c r="C82" s="882">
        <v>132</v>
      </c>
      <c r="D82" s="882">
        <v>132</v>
      </c>
      <c r="E82" s="877"/>
      <c r="F82" s="877"/>
      <c r="G82" s="877"/>
      <c r="H82" s="877"/>
      <c r="I82" s="877"/>
      <c r="J82" s="877"/>
      <c r="K82" s="877"/>
      <c r="L82" s="877"/>
      <c r="M82" s="877"/>
      <c r="N82" s="877"/>
      <c r="O82" s="877"/>
      <c r="P82" s="877"/>
      <c r="Q82" s="882">
        <v>132</v>
      </c>
      <c r="R82" s="877"/>
      <c r="S82" s="877"/>
      <c r="T82" s="877"/>
    </row>
    <row r="83" spans="1:20" s="377" customFormat="1" ht="12.75">
      <c r="A83" s="873">
        <v>26</v>
      </c>
      <c r="B83" s="874" t="s">
        <v>3638</v>
      </c>
      <c r="C83" s="882">
        <v>305</v>
      </c>
      <c r="D83" s="882">
        <v>305</v>
      </c>
      <c r="E83" s="877"/>
      <c r="F83" s="877"/>
      <c r="G83" s="877"/>
      <c r="H83" s="877"/>
      <c r="I83" s="877"/>
      <c r="J83" s="877"/>
      <c r="K83" s="877"/>
      <c r="L83" s="877"/>
      <c r="M83" s="877"/>
      <c r="N83" s="877"/>
      <c r="O83" s="877"/>
      <c r="P83" s="877"/>
      <c r="Q83" s="882">
        <v>305</v>
      </c>
      <c r="R83" s="877"/>
      <c r="S83" s="877"/>
      <c r="T83" s="877"/>
    </row>
    <row r="84" spans="1:20" s="377" customFormat="1" ht="12.75">
      <c r="A84" s="873">
        <v>27</v>
      </c>
      <c r="B84" s="874" t="s">
        <v>3639</v>
      </c>
      <c r="C84" s="882">
        <v>170</v>
      </c>
      <c r="D84" s="882">
        <v>170</v>
      </c>
      <c r="E84" s="877"/>
      <c r="F84" s="877"/>
      <c r="G84" s="877"/>
      <c r="H84" s="877"/>
      <c r="I84" s="877"/>
      <c r="J84" s="877"/>
      <c r="K84" s="877"/>
      <c r="L84" s="877"/>
      <c r="M84" s="877"/>
      <c r="N84" s="877"/>
      <c r="O84" s="877"/>
      <c r="P84" s="877"/>
      <c r="Q84" s="882">
        <v>170</v>
      </c>
      <c r="R84" s="877"/>
      <c r="S84" s="877"/>
      <c r="T84" s="877"/>
    </row>
    <row r="85" spans="1:20" s="377" customFormat="1" ht="12.75">
      <c r="A85" s="873">
        <v>28</v>
      </c>
      <c r="B85" s="876" t="s">
        <v>3640</v>
      </c>
      <c r="C85" s="882">
        <v>105</v>
      </c>
      <c r="D85" s="882">
        <v>105</v>
      </c>
      <c r="E85" s="877"/>
      <c r="F85" s="877"/>
      <c r="G85" s="877"/>
      <c r="H85" s="877"/>
      <c r="I85" s="877"/>
      <c r="J85" s="877"/>
      <c r="K85" s="877"/>
      <c r="L85" s="877"/>
      <c r="M85" s="877"/>
      <c r="N85" s="877"/>
      <c r="O85" s="877"/>
      <c r="P85" s="877"/>
      <c r="Q85" s="882">
        <v>105</v>
      </c>
      <c r="R85" s="877"/>
      <c r="S85" s="877"/>
      <c r="T85" s="877"/>
    </row>
    <row r="86" spans="1:20" s="377" customFormat="1" ht="12.75">
      <c r="A86" s="873">
        <v>29</v>
      </c>
      <c r="B86" s="874" t="s">
        <v>3641</v>
      </c>
      <c r="C86" s="882">
        <v>105</v>
      </c>
      <c r="D86" s="882">
        <v>105</v>
      </c>
      <c r="E86" s="877"/>
      <c r="F86" s="877"/>
      <c r="G86" s="877"/>
      <c r="H86" s="877"/>
      <c r="I86" s="877"/>
      <c r="J86" s="877"/>
      <c r="K86" s="877"/>
      <c r="L86" s="877"/>
      <c r="M86" s="877"/>
      <c r="N86" s="877"/>
      <c r="O86" s="877"/>
      <c r="P86" s="877"/>
      <c r="Q86" s="882">
        <v>105</v>
      </c>
      <c r="R86" s="877"/>
      <c r="S86" s="877"/>
      <c r="T86" s="877"/>
    </row>
    <row r="87" spans="1:20" s="377" customFormat="1" ht="12.75">
      <c r="A87" s="873">
        <v>30</v>
      </c>
      <c r="B87" s="876" t="s">
        <v>3642</v>
      </c>
      <c r="C87" s="882">
        <v>105</v>
      </c>
      <c r="D87" s="882">
        <v>105</v>
      </c>
      <c r="E87" s="877"/>
      <c r="F87" s="877"/>
      <c r="G87" s="877"/>
      <c r="H87" s="877"/>
      <c r="I87" s="877"/>
      <c r="J87" s="877"/>
      <c r="K87" s="877"/>
      <c r="L87" s="877"/>
      <c r="M87" s="877"/>
      <c r="N87" s="877"/>
      <c r="O87" s="877"/>
      <c r="P87" s="877"/>
      <c r="Q87" s="882">
        <v>105</v>
      </c>
      <c r="R87" s="877"/>
      <c r="S87" s="877"/>
      <c r="T87" s="877"/>
    </row>
    <row r="88" spans="1:20" s="377" customFormat="1" ht="12.75">
      <c r="A88" s="873">
        <v>31</v>
      </c>
      <c r="B88" s="876" t="s">
        <v>3643</v>
      </c>
      <c r="C88" s="882">
        <v>105</v>
      </c>
      <c r="D88" s="882">
        <v>105</v>
      </c>
      <c r="E88" s="877"/>
      <c r="F88" s="877"/>
      <c r="G88" s="877"/>
      <c r="H88" s="877"/>
      <c r="I88" s="877"/>
      <c r="J88" s="877"/>
      <c r="K88" s="877"/>
      <c r="L88" s="877"/>
      <c r="M88" s="877"/>
      <c r="N88" s="877"/>
      <c r="O88" s="877"/>
      <c r="P88" s="877"/>
      <c r="Q88" s="882">
        <v>105</v>
      </c>
      <c r="R88" s="877"/>
      <c r="S88" s="877"/>
      <c r="T88" s="877"/>
    </row>
    <row r="89" spans="1:20" s="377" customFormat="1" ht="12.75">
      <c r="A89" s="873">
        <v>32</v>
      </c>
      <c r="B89" s="876" t="s">
        <v>3644</v>
      </c>
      <c r="C89" s="882">
        <v>135</v>
      </c>
      <c r="D89" s="882">
        <v>135</v>
      </c>
      <c r="E89" s="877"/>
      <c r="F89" s="877"/>
      <c r="G89" s="877"/>
      <c r="H89" s="877"/>
      <c r="I89" s="877"/>
      <c r="J89" s="877"/>
      <c r="K89" s="877"/>
      <c r="L89" s="877"/>
      <c r="M89" s="877"/>
      <c r="N89" s="877"/>
      <c r="O89" s="877"/>
      <c r="P89" s="877"/>
      <c r="Q89" s="882">
        <v>135</v>
      </c>
      <c r="R89" s="877"/>
      <c r="S89" s="877"/>
      <c r="T89" s="877"/>
    </row>
    <row r="90" spans="1:20" s="377" customFormat="1" ht="12.75">
      <c r="A90" s="873">
        <v>33</v>
      </c>
      <c r="B90" s="876" t="s">
        <v>3645</v>
      </c>
      <c r="C90" s="882">
        <v>105</v>
      </c>
      <c r="D90" s="882">
        <v>105</v>
      </c>
      <c r="E90" s="877"/>
      <c r="F90" s="877"/>
      <c r="G90" s="877"/>
      <c r="H90" s="877"/>
      <c r="I90" s="877"/>
      <c r="J90" s="877"/>
      <c r="K90" s="877"/>
      <c r="L90" s="877"/>
      <c r="M90" s="877"/>
      <c r="N90" s="877"/>
      <c r="O90" s="877"/>
      <c r="P90" s="877"/>
      <c r="Q90" s="882">
        <v>105</v>
      </c>
      <c r="R90" s="877"/>
      <c r="S90" s="877"/>
      <c r="T90" s="877"/>
    </row>
    <row r="91" spans="1:20" s="377" customFormat="1" ht="12.75">
      <c r="A91" s="873">
        <v>34</v>
      </c>
      <c r="B91" s="876" t="s">
        <v>3646</v>
      </c>
      <c r="C91" s="882">
        <v>105</v>
      </c>
      <c r="D91" s="882">
        <v>105</v>
      </c>
      <c r="E91" s="877"/>
      <c r="F91" s="877"/>
      <c r="G91" s="877"/>
      <c r="H91" s="877"/>
      <c r="I91" s="877"/>
      <c r="J91" s="877"/>
      <c r="K91" s="877"/>
      <c r="L91" s="877"/>
      <c r="M91" s="877"/>
      <c r="N91" s="877"/>
      <c r="O91" s="877"/>
      <c r="P91" s="877"/>
      <c r="Q91" s="882">
        <v>105</v>
      </c>
      <c r="R91" s="877"/>
      <c r="S91" s="877"/>
      <c r="T91" s="877"/>
    </row>
    <row r="92" spans="1:20" s="377" customFormat="1" ht="12.75">
      <c r="A92" s="873">
        <v>35</v>
      </c>
      <c r="B92" s="876" t="s">
        <v>3647</v>
      </c>
      <c r="C92" s="882">
        <v>105</v>
      </c>
      <c r="D92" s="882">
        <v>105</v>
      </c>
      <c r="E92" s="877"/>
      <c r="F92" s="877"/>
      <c r="G92" s="877"/>
      <c r="H92" s="877"/>
      <c r="I92" s="877"/>
      <c r="J92" s="877"/>
      <c r="K92" s="877"/>
      <c r="L92" s="877"/>
      <c r="M92" s="877"/>
      <c r="N92" s="877"/>
      <c r="O92" s="877"/>
      <c r="P92" s="877"/>
      <c r="Q92" s="882">
        <v>105</v>
      </c>
      <c r="R92" s="877"/>
      <c r="S92" s="877"/>
      <c r="T92" s="877"/>
    </row>
    <row r="93" spans="1:20" s="377" customFormat="1" ht="12.75">
      <c r="A93" s="873">
        <v>36</v>
      </c>
      <c r="B93" s="874" t="s">
        <v>3648</v>
      </c>
      <c r="C93" s="882"/>
      <c r="D93" s="882"/>
      <c r="E93" s="877"/>
      <c r="F93" s="877"/>
      <c r="G93" s="877"/>
      <c r="H93" s="877"/>
      <c r="I93" s="877"/>
      <c r="J93" s="877"/>
      <c r="K93" s="877"/>
      <c r="L93" s="877"/>
      <c r="M93" s="877"/>
      <c r="N93" s="877"/>
      <c r="O93" s="877"/>
      <c r="P93" s="877"/>
      <c r="Q93" s="882"/>
      <c r="R93" s="877"/>
      <c r="S93" s="877"/>
      <c r="T93" s="877"/>
    </row>
    <row r="94" spans="1:20" s="377" customFormat="1" ht="12.75">
      <c r="A94" s="873">
        <v>37</v>
      </c>
      <c r="B94" s="874" t="s">
        <v>3649</v>
      </c>
      <c r="C94" s="882">
        <v>100</v>
      </c>
      <c r="D94" s="882">
        <v>100</v>
      </c>
      <c r="E94" s="877"/>
      <c r="F94" s="877"/>
      <c r="G94" s="877"/>
      <c r="H94" s="877"/>
      <c r="I94" s="877"/>
      <c r="J94" s="877"/>
      <c r="K94" s="877"/>
      <c r="L94" s="877"/>
      <c r="M94" s="877"/>
      <c r="N94" s="877"/>
      <c r="O94" s="877"/>
      <c r="P94" s="877"/>
      <c r="Q94" s="882">
        <v>100</v>
      </c>
      <c r="R94" s="877"/>
      <c r="S94" s="877"/>
      <c r="T94" s="877"/>
    </row>
    <row r="95" spans="1:20" s="377" customFormat="1" ht="12.75">
      <c r="A95" s="873">
        <v>38</v>
      </c>
      <c r="B95" s="876" t="s">
        <v>3650</v>
      </c>
      <c r="C95" s="882">
        <v>105</v>
      </c>
      <c r="D95" s="882">
        <v>105</v>
      </c>
      <c r="E95" s="395"/>
      <c r="F95" s="877"/>
      <c r="G95" s="877"/>
      <c r="H95" s="877"/>
      <c r="I95" s="877"/>
      <c r="J95" s="877"/>
      <c r="K95" s="877"/>
      <c r="L95" s="877"/>
      <c r="M95" s="877"/>
      <c r="N95" s="877"/>
      <c r="O95" s="877"/>
      <c r="P95" s="877"/>
      <c r="Q95" s="882">
        <v>105</v>
      </c>
      <c r="R95" s="877"/>
      <c r="S95" s="877"/>
      <c r="T95" s="877"/>
    </row>
    <row r="96" spans="1:20" s="377" customFormat="1" ht="12.75">
      <c r="A96" s="873">
        <v>39</v>
      </c>
      <c r="B96" s="884" t="s">
        <v>3651</v>
      </c>
      <c r="C96" s="882">
        <v>105</v>
      </c>
      <c r="D96" s="882">
        <v>78</v>
      </c>
      <c r="E96" s="395"/>
      <c r="F96" s="877"/>
      <c r="G96" s="877"/>
      <c r="H96" s="877"/>
      <c r="I96" s="877"/>
      <c r="J96" s="877"/>
      <c r="K96" s="877"/>
      <c r="L96" s="877"/>
      <c r="M96" s="877"/>
      <c r="N96" s="877"/>
      <c r="O96" s="877"/>
      <c r="P96" s="877"/>
      <c r="Q96" s="882">
        <v>78</v>
      </c>
      <c r="R96" s="877"/>
      <c r="S96" s="877"/>
      <c r="T96" s="877"/>
    </row>
    <row r="97" spans="1:20" s="377" customFormat="1" ht="12.75">
      <c r="A97" s="885" t="s">
        <v>422</v>
      </c>
      <c r="B97" s="886" t="s">
        <v>3652</v>
      </c>
      <c r="C97" s="869">
        <f>SUBTOTAL(9,C98:C135)</f>
        <v>312694</v>
      </c>
      <c r="D97" s="869">
        <f>SUBTOTAL(9,D98:D135)</f>
        <v>309839</v>
      </c>
      <c r="E97" s="869">
        <f>SUBTOTAL(9,E98:E135)</f>
        <v>309839</v>
      </c>
      <c r="F97" s="877"/>
      <c r="G97" s="877"/>
      <c r="H97" s="877"/>
      <c r="I97" s="877"/>
      <c r="J97" s="877"/>
      <c r="K97" s="877"/>
      <c r="L97" s="877"/>
      <c r="M97" s="877"/>
      <c r="N97" s="877"/>
      <c r="O97" s="877"/>
      <c r="P97" s="877"/>
      <c r="Q97" s="877"/>
      <c r="R97" s="877"/>
      <c r="S97" s="877"/>
      <c r="T97" s="877"/>
    </row>
    <row r="98" spans="1:20" s="377" customFormat="1" ht="12.75">
      <c r="A98" s="870" t="s">
        <v>1717</v>
      </c>
      <c r="B98" s="887" t="s">
        <v>3653</v>
      </c>
      <c r="C98" s="869"/>
      <c r="D98" s="869"/>
      <c r="E98" s="869"/>
      <c r="F98" s="877"/>
      <c r="G98" s="877"/>
      <c r="H98" s="877"/>
      <c r="I98" s="877"/>
      <c r="J98" s="877"/>
      <c r="K98" s="877"/>
      <c r="L98" s="877"/>
      <c r="M98" s="877"/>
      <c r="N98" s="877"/>
      <c r="O98" s="877"/>
      <c r="P98" s="877"/>
      <c r="Q98" s="877"/>
      <c r="R98" s="877"/>
      <c r="S98" s="877"/>
      <c r="T98" s="877"/>
    </row>
    <row r="99" spans="1:20" s="377" customFormat="1" ht="12.75">
      <c r="A99" s="870" t="s">
        <v>417</v>
      </c>
      <c r="B99" s="887" t="s">
        <v>3566</v>
      </c>
      <c r="C99" s="881"/>
      <c r="D99" s="869"/>
      <c r="E99" s="869"/>
      <c r="F99" s="877"/>
      <c r="G99" s="877"/>
      <c r="H99" s="877"/>
      <c r="I99" s="877"/>
      <c r="J99" s="877"/>
      <c r="K99" s="877"/>
      <c r="L99" s="877"/>
      <c r="M99" s="877"/>
      <c r="N99" s="877"/>
      <c r="O99" s="877"/>
      <c r="P99" s="877"/>
      <c r="Q99" s="877"/>
      <c r="R99" s="877"/>
      <c r="S99" s="877"/>
      <c r="T99" s="877"/>
    </row>
    <row r="100" spans="1:20" s="377" customFormat="1" ht="12.75">
      <c r="A100" s="885" t="s">
        <v>418</v>
      </c>
      <c r="B100" s="888" t="s">
        <v>3654</v>
      </c>
      <c r="C100" s="869">
        <f>SUBTOTAL(9,C101:C132)</f>
        <v>308181</v>
      </c>
      <c r="D100" s="869">
        <f>SUBTOTAL(9,D101:D132)</f>
        <v>305391</v>
      </c>
      <c r="E100" s="869">
        <f>SUBTOTAL(9,E101:E132)</f>
        <v>305391</v>
      </c>
      <c r="F100" s="877"/>
      <c r="G100" s="877"/>
      <c r="H100" s="877"/>
      <c r="I100" s="877"/>
      <c r="J100" s="877"/>
      <c r="K100" s="877"/>
      <c r="L100" s="877"/>
      <c r="M100" s="877"/>
      <c r="N100" s="877"/>
      <c r="O100" s="877"/>
      <c r="P100" s="877"/>
      <c r="Q100" s="877"/>
      <c r="R100" s="877"/>
      <c r="S100" s="877"/>
      <c r="T100" s="877"/>
    </row>
    <row r="101" spans="1:20" s="377" customFormat="1" ht="12.75">
      <c r="A101" s="873">
        <v>1</v>
      </c>
      <c r="B101" s="879" t="s">
        <v>3655</v>
      </c>
      <c r="C101" s="882">
        <v>13191</v>
      </c>
      <c r="D101" s="882">
        <v>12988</v>
      </c>
      <c r="E101" s="882">
        <v>12988</v>
      </c>
      <c r="F101" s="877"/>
      <c r="G101" s="877"/>
      <c r="H101" s="877"/>
      <c r="I101" s="877"/>
      <c r="J101" s="877"/>
      <c r="K101" s="877"/>
      <c r="L101" s="877"/>
      <c r="M101" s="877"/>
      <c r="N101" s="877"/>
      <c r="O101" s="877"/>
      <c r="P101" s="877"/>
      <c r="Q101" s="877"/>
      <c r="R101" s="877"/>
      <c r="S101" s="877"/>
      <c r="T101" s="877"/>
    </row>
    <row r="102" spans="1:20" s="377" customFormat="1" ht="12.75">
      <c r="A102" s="873">
        <v>2</v>
      </c>
      <c r="B102" s="889" t="s">
        <v>3656</v>
      </c>
      <c r="C102" s="882">
        <v>11696</v>
      </c>
      <c r="D102" s="882">
        <v>11696</v>
      </c>
      <c r="E102" s="882">
        <v>11696</v>
      </c>
      <c r="F102" s="877"/>
      <c r="G102" s="877"/>
      <c r="H102" s="877"/>
      <c r="I102" s="877"/>
      <c r="J102" s="877"/>
      <c r="K102" s="877"/>
      <c r="L102" s="877"/>
      <c r="M102" s="877"/>
      <c r="N102" s="877"/>
      <c r="O102" s="877"/>
      <c r="P102" s="877"/>
      <c r="Q102" s="877"/>
      <c r="R102" s="877"/>
      <c r="S102" s="877"/>
      <c r="T102" s="877"/>
    </row>
    <row r="103" spans="1:20" s="377" customFormat="1" ht="12.75">
      <c r="A103" s="873">
        <v>3</v>
      </c>
      <c r="B103" s="889" t="s">
        <v>3657</v>
      </c>
      <c r="C103" s="882">
        <v>7932</v>
      </c>
      <c r="D103" s="882">
        <v>7932</v>
      </c>
      <c r="E103" s="882">
        <v>7932</v>
      </c>
      <c r="F103" s="877"/>
      <c r="G103" s="877"/>
      <c r="H103" s="877"/>
      <c r="I103" s="877"/>
      <c r="J103" s="877"/>
      <c r="K103" s="877"/>
      <c r="L103" s="877"/>
      <c r="M103" s="877"/>
      <c r="N103" s="877"/>
      <c r="O103" s="877"/>
      <c r="P103" s="877"/>
      <c r="Q103" s="877"/>
      <c r="R103" s="877"/>
      <c r="S103" s="877"/>
      <c r="T103" s="877"/>
    </row>
    <row r="104" spans="1:20" s="377" customFormat="1" ht="12.75">
      <c r="A104" s="873">
        <v>4</v>
      </c>
      <c r="B104" s="889" t="s">
        <v>3658</v>
      </c>
      <c r="C104" s="882">
        <v>9961</v>
      </c>
      <c r="D104" s="882">
        <v>9961</v>
      </c>
      <c r="E104" s="882">
        <v>9961</v>
      </c>
      <c r="F104" s="877"/>
      <c r="G104" s="877"/>
      <c r="H104" s="877"/>
      <c r="I104" s="877"/>
      <c r="J104" s="877"/>
      <c r="K104" s="877"/>
      <c r="L104" s="877"/>
      <c r="M104" s="877"/>
      <c r="N104" s="877"/>
      <c r="O104" s="877"/>
      <c r="P104" s="877"/>
      <c r="Q104" s="877"/>
      <c r="R104" s="877"/>
      <c r="S104" s="877"/>
      <c r="T104" s="877"/>
    </row>
    <row r="105" spans="1:20" s="377" customFormat="1" ht="12.75">
      <c r="A105" s="873">
        <v>5</v>
      </c>
      <c r="B105" s="879" t="s">
        <v>3659</v>
      </c>
      <c r="C105" s="882">
        <v>7677</v>
      </c>
      <c r="D105" s="882">
        <v>7677</v>
      </c>
      <c r="E105" s="882">
        <v>7677</v>
      </c>
      <c r="F105" s="877"/>
      <c r="G105" s="877"/>
      <c r="H105" s="877"/>
      <c r="I105" s="877"/>
      <c r="J105" s="877"/>
      <c r="K105" s="877"/>
      <c r="L105" s="877"/>
      <c r="M105" s="877"/>
      <c r="N105" s="877"/>
      <c r="O105" s="877"/>
      <c r="P105" s="877"/>
      <c r="Q105" s="877"/>
      <c r="R105" s="877"/>
      <c r="S105" s="877"/>
      <c r="T105" s="877"/>
    </row>
    <row r="106" spans="1:20" s="377" customFormat="1" ht="12.75">
      <c r="A106" s="873">
        <v>6</v>
      </c>
      <c r="B106" s="890" t="s">
        <v>3660</v>
      </c>
      <c r="C106" s="882">
        <v>12005</v>
      </c>
      <c r="D106" s="882">
        <v>12005</v>
      </c>
      <c r="E106" s="882">
        <v>12005</v>
      </c>
      <c r="F106" s="877"/>
      <c r="G106" s="877"/>
      <c r="H106" s="877"/>
      <c r="I106" s="877"/>
      <c r="J106" s="877"/>
      <c r="K106" s="877"/>
      <c r="L106" s="877"/>
      <c r="M106" s="877"/>
      <c r="N106" s="877"/>
      <c r="O106" s="877"/>
      <c r="P106" s="877"/>
      <c r="Q106" s="877"/>
      <c r="R106" s="877"/>
      <c r="S106" s="877"/>
      <c r="T106" s="877"/>
    </row>
    <row r="107" spans="1:20" s="377" customFormat="1" ht="12.75">
      <c r="A107" s="873">
        <v>7</v>
      </c>
      <c r="B107" s="890" t="s">
        <v>3661</v>
      </c>
      <c r="C107" s="882">
        <v>10053</v>
      </c>
      <c r="D107" s="882">
        <v>10053</v>
      </c>
      <c r="E107" s="882">
        <v>10053</v>
      </c>
      <c r="F107" s="877"/>
      <c r="G107" s="877"/>
      <c r="H107" s="877"/>
      <c r="I107" s="877"/>
      <c r="J107" s="877"/>
      <c r="K107" s="877"/>
      <c r="L107" s="877"/>
      <c r="M107" s="877"/>
      <c r="N107" s="877"/>
      <c r="O107" s="877"/>
      <c r="P107" s="877"/>
      <c r="Q107" s="877"/>
      <c r="R107" s="877"/>
      <c r="S107" s="877"/>
      <c r="T107" s="877"/>
    </row>
    <row r="108" spans="1:20" s="377" customFormat="1" ht="12.75">
      <c r="A108" s="873">
        <v>8</v>
      </c>
      <c r="B108" s="890" t="s">
        <v>3662</v>
      </c>
      <c r="C108" s="882">
        <v>11094</v>
      </c>
      <c r="D108" s="882">
        <v>11094</v>
      </c>
      <c r="E108" s="882">
        <v>11094</v>
      </c>
      <c r="F108" s="877"/>
      <c r="G108" s="877"/>
      <c r="H108" s="877"/>
      <c r="I108" s="877"/>
      <c r="J108" s="877"/>
      <c r="K108" s="877"/>
      <c r="L108" s="877"/>
      <c r="M108" s="877"/>
      <c r="N108" s="877"/>
      <c r="O108" s="877"/>
      <c r="P108" s="877"/>
      <c r="Q108" s="877"/>
      <c r="R108" s="877"/>
      <c r="S108" s="877"/>
      <c r="T108" s="877"/>
    </row>
    <row r="109" spans="1:20" s="377" customFormat="1" ht="12.75">
      <c r="A109" s="873">
        <v>9</v>
      </c>
      <c r="B109" s="889" t="s">
        <v>3663</v>
      </c>
      <c r="C109" s="882">
        <v>8401</v>
      </c>
      <c r="D109" s="882">
        <v>8401</v>
      </c>
      <c r="E109" s="882">
        <v>8401</v>
      </c>
      <c r="F109" s="877"/>
      <c r="G109" s="877"/>
      <c r="H109" s="877"/>
      <c r="I109" s="877"/>
      <c r="J109" s="877"/>
      <c r="K109" s="877"/>
      <c r="L109" s="877"/>
      <c r="M109" s="877"/>
      <c r="N109" s="877"/>
      <c r="O109" s="877"/>
      <c r="P109" s="877"/>
      <c r="Q109" s="877"/>
      <c r="R109" s="877"/>
      <c r="S109" s="877"/>
      <c r="T109" s="877"/>
    </row>
    <row r="110" spans="1:20" s="377" customFormat="1" ht="12.75">
      <c r="A110" s="873">
        <v>10</v>
      </c>
      <c r="B110" s="879" t="s">
        <v>3664</v>
      </c>
      <c r="C110" s="882">
        <v>7697</v>
      </c>
      <c r="D110" s="882">
        <v>7688</v>
      </c>
      <c r="E110" s="882">
        <v>7688</v>
      </c>
      <c r="F110" s="877"/>
      <c r="G110" s="877"/>
      <c r="H110" s="877"/>
      <c r="I110" s="877"/>
      <c r="J110" s="877"/>
      <c r="K110" s="877"/>
      <c r="L110" s="877"/>
      <c r="M110" s="877"/>
      <c r="N110" s="877"/>
      <c r="O110" s="877"/>
      <c r="P110" s="877"/>
      <c r="Q110" s="877"/>
      <c r="R110" s="877"/>
      <c r="S110" s="877"/>
      <c r="T110" s="877"/>
    </row>
    <row r="111" spans="1:20" s="377" customFormat="1" ht="12.75">
      <c r="A111" s="873">
        <v>11</v>
      </c>
      <c r="B111" s="889" t="s">
        <v>3665</v>
      </c>
      <c r="C111" s="882">
        <v>12835</v>
      </c>
      <c r="D111" s="882">
        <v>12829</v>
      </c>
      <c r="E111" s="882">
        <v>12829</v>
      </c>
      <c r="F111" s="877"/>
      <c r="G111" s="877"/>
      <c r="H111" s="877"/>
      <c r="I111" s="877"/>
      <c r="J111" s="877"/>
      <c r="K111" s="877"/>
      <c r="L111" s="877"/>
      <c r="M111" s="877"/>
      <c r="N111" s="877"/>
      <c r="O111" s="877"/>
      <c r="P111" s="877"/>
      <c r="Q111" s="877"/>
      <c r="R111" s="877"/>
      <c r="S111" s="877"/>
      <c r="T111" s="877"/>
    </row>
    <row r="112" spans="1:20" s="377" customFormat="1" ht="12.75">
      <c r="A112" s="873">
        <v>12</v>
      </c>
      <c r="B112" s="889" t="s">
        <v>3666</v>
      </c>
      <c r="C112" s="882">
        <v>7088</v>
      </c>
      <c r="D112" s="882">
        <v>7088</v>
      </c>
      <c r="E112" s="882">
        <v>7088</v>
      </c>
      <c r="F112" s="877"/>
      <c r="G112" s="877"/>
      <c r="H112" s="877"/>
      <c r="I112" s="877"/>
      <c r="J112" s="877"/>
      <c r="K112" s="877"/>
      <c r="L112" s="877"/>
      <c r="M112" s="877"/>
      <c r="N112" s="877"/>
      <c r="O112" s="877"/>
      <c r="P112" s="877"/>
      <c r="Q112" s="877"/>
      <c r="R112" s="877"/>
      <c r="S112" s="877"/>
      <c r="T112" s="877"/>
    </row>
    <row r="113" spans="1:20" s="377" customFormat="1" ht="12.75">
      <c r="A113" s="873">
        <v>13</v>
      </c>
      <c r="B113" s="889" t="s">
        <v>3667</v>
      </c>
      <c r="C113" s="882">
        <v>8182</v>
      </c>
      <c r="D113" s="882">
        <v>8182</v>
      </c>
      <c r="E113" s="882">
        <v>8182</v>
      </c>
      <c r="F113" s="877"/>
      <c r="G113" s="877"/>
      <c r="H113" s="877"/>
      <c r="I113" s="877"/>
      <c r="J113" s="877"/>
      <c r="K113" s="877"/>
      <c r="L113" s="877"/>
      <c r="M113" s="877"/>
      <c r="N113" s="877"/>
      <c r="O113" s="877"/>
      <c r="P113" s="877"/>
      <c r="Q113" s="877"/>
      <c r="R113" s="877"/>
      <c r="S113" s="877"/>
      <c r="T113" s="877"/>
    </row>
    <row r="114" spans="1:20" s="377" customFormat="1" ht="12.75">
      <c r="A114" s="873">
        <v>14</v>
      </c>
      <c r="B114" s="879" t="s">
        <v>3668</v>
      </c>
      <c r="C114" s="882">
        <v>11132</v>
      </c>
      <c r="D114" s="882">
        <v>11132</v>
      </c>
      <c r="E114" s="882">
        <v>11132</v>
      </c>
      <c r="F114" s="877"/>
      <c r="G114" s="877"/>
      <c r="H114" s="877"/>
      <c r="I114" s="877"/>
      <c r="J114" s="877"/>
      <c r="K114" s="877"/>
      <c r="L114" s="877"/>
      <c r="M114" s="877"/>
      <c r="N114" s="877"/>
      <c r="O114" s="877"/>
      <c r="P114" s="877"/>
      <c r="Q114" s="877"/>
      <c r="R114" s="877"/>
      <c r="S114" s="877"/>
      <c r="T114" s="877"/>
    </row>
    <row r="115" spans="1:20" s="377" customFormat="1" ht="12.75">
      <c r="A115" s="873">
        <v>15</v>
      </c>
      <c r="B115" s="889" t="s">
        <v>3669</v>
      </c>
      <c r="C115" s="882">
        <v>7043</v>
      </c>
      <c r="D115" s="882">
        <v>7043</v>
      </c>
      <c r="E115" s="882">
        <v>7043</v>
      </c>
      <c r="F115" s="877"/>
      <c r="G115" s="877"/>
      <c r="H115" s="877"/>
      <c r="I115" s="877"/>
      <c r="J115" s="877"/>
      <c r="K115" s="877"/>
      <c r="L115" s="877"/>
      <c r="M115" s="877"/>
      <c r="N115" s="877"/>
      <c r="O115" s="877"/>
      <c r="P115" s="877"/>
      <c r="Q115" s="877"/>
      <c r="R115" s="877"/>
      <c r="S115" s="877"/>
      <c r="T115" s="877"/>
    </row>
    <row r="116" spans="1:20" s="377" customFormat="1" ht="12.75">
      <c r="A116" s="873">
        <v>16</v>
      </c>
      <c r="B116" s="890" t="s">
        <v>3670</v>
      </c>
      <c r="C116" s="882">
        <v>20612</v>
      </c>
      <c r="D116" s="882">
        <v>20112</v>
      </c>
      <c r="E116" s="882">
        <v>20112</v>
      </c>
      <c r="F116" s="877"/>
      <c r="G116" s="877"/>
      <c r="H116" s="877"/>
      <c r="I116" s="877"/>
      <c r="J116" s="877"/>
      <c r="K116" s="877"/>
      <c r="L116" s="877"/>
      <c r="M116" s="877"/>
      <c r="N116" s="877"/>
      <c r="O116" s="877"/>
      <c r="P116" s="877"/>
      <c r="Q116" s="877"/>
      <c r="R116" s="877"/>
      <c r="S116" s="877"/>
      <c r="T116" s="877"/>
    </row>
    <row r="117" spans="1:20" s="377" customFormat="1" ht="12.75">
      <c r="A117" s="873">
        <v>17</v>
      </c>
      <c r="B117" s="889" t="s">
        <v>3671</v>
      </c>
      <c r="C117" s="882">
        <v>11712</v>
      </c>
      <c r="D117" s="882">
        <v>11712</v>
      </c>
      <c r="E117" s="882">
        <v>11712</v>
      </c>
      <c r="F117" s="877"/>
      <c r="G117" s="877"/>
      <c r="H117" s="877"/>
      <c r="I117" s="877"/>
      <c r="J117" s="877"/>
      <c r="K117" s="877"/>
      <c r="L117" s="877"/>
      <c r="M117" s="877"/>
      <c r="N117" s="877"/>
      <c r="O117" s="877"/>
      <c r="P117" s="877"/>
      <c r="Q117" s="877"/>
      <c r="R117" s="877"/>
      <c r="S117" s="877"/>
      <c r="T117" s="877"/>
    </row>
    <row r="118" spans="1:20" s="377" customFormat="1" ht="12.75">
      <c r="A118" s="873">
        <v>18</v>
      </c>
      <c r="B118" s="889" t="s">
        <v>3672</v>
      </c>
      <c r="C118" s="882">
        <v>7415</v>
      </c>
      <c r="D118" s="882">
        <v>7415</v>
      </c>
      <c r="E118" s="882">
        <v>7415</v>
      </c>
      <c r="F118" s="877"/>
      <c r="G118" s="877"/>
      <c r="H118" s="877"/>
      <c r="I118" s="877"/>
      <c r="J118" s="877"/>
      <c r="K118" s="877"/>
      <c r="L118" s="877"/>
      <c r="M118" s="877"/>
      <c r="N118" s="877"/>
      <c r="O118" s="877"/>
      <c r="P118" s="877"/>
      <c r="Q118" s="877"/>
      <c r="R118" s="877"/>
      <c r="S118" s="877"/>
      <c r="T118" s="877"/>
    </row>
    <row r="119" spans="1:20" s="377" customFormat="1" ht="12.75">
      <c r="A119" s="873">
        <v>19</v>
      </c>
      <c r="B119" s="889" t="s">
        <v>3673</v>
      </c>
      <c r="C119" s="882">
        <v>9842</v>
      </c>
      <c r="D119" s="882">
        <v>9842</v>
      </c>
      <c r="E119" s="882">
        <v>9842</v>
      </c>
      <c r="F119" s="877"/>
      <c r="G119" s="877"/>
      <c r="H119" s="877"/>
      <c r="I119" s="877"/>
      <c r="J119" s="877"/>
      <c r="K119" s="877"/>
      <c r="L119" s="877"/>
      <c r="M119" s="877"/>
      <c r="N119" s="877"/>
      <c r="O119" s="877"/>
      <c r="P119" s="877"/>
      <c r="Q119" s="877"/>
      <c r="R119" s="877"/>
      <c r="S119" s="877"/>
      <c r="T119" s="877"/>
    </row>
    <row r="120" spans="1:20" s="377" customFormat="1" ht="12.75">
      <c r="A120" s="873">
        <v>20</v>
      </c>
      <c r="B120" s="889" t="s">
        <v>3674</v>
      </c>
      <c r="C120" s="882">
        <v>9275</v>
      </c>
      <c r="D120" s="882">
        <v>9246</v>
      </c>
      <c r="E120" s="882">
        <v>9246</v>
      </c>
      <c r="F120" s="877"/>
      <c r="G120" s="877"/>
      <c r="H120" s="877"/>
      <c r="I120" s="877"/>
      <c r="J120" s="877"/>
      <c r="K120" s="877"/>
      <c r="L120" s="877"/>
      <c r="M120" s="877"/>
      <c r="N120" s="877"/>
      <c r="O120" s="877"/>
      <c r="P120" s="877"/>
      <c r="Q120" s="877"/>
      <c r="R120" s="877"/>
      <c r="S120" s="877"/>
      <c r="T120" s="877"/>
    </row>
    <row r="121" spans="1:20" s="377" customFormat="1" ht="12.75">
      <c r="A121" s="873">
        <v>21</v>
      </c>
      <c r="B121" s="879" t="s">
        <v>3675</v>
      </c>
      <c r="C121" s="882">
        <v>8656</v>
      </c>
      <c r="D121" s="882">
        <v>8640</v>
      </c>
      <c r="E121" s="882">
        <v>8640</v>
      </c>
      <c r="F121" s="877"/>
      <c r="G121" s="877"/>
      <c r="H121" s="877"/>
      <c r="I121" s="877"/>
      <c r="J121" s="877"/>
      <c r="K121" s="877"/>
      <c r="L121" s="877"/>
      <c r="M121" s="877"/>
      <c r="N121" s="877"/>
      <c r="O121" s="877"/>
      <c r="P121" s="877"/>
      <c r="Q121" s="877"/>
      <c r="R121" s="877"/>
      <c r="S121" s="877"/>
      <c r="T121" s="877"/>
    </row>
    <row r="122" spans="1:20" s="377" customFormat="1" ht="12.75">
      <c r="A122" s="873">
        <v>22</v>
      </c>
      <c r="B122" s="889" t="s">
        <v>3676</v>
      </c>
      <c r="C122" s="882">
        <v>9153</v>
      </c>
      <c r="D122" s="882">
        <v>9153</v>
      </c>
      <c r="E122" s="882">
        <v>9153</v>
      </c>
      <c r="F122" s="877"/>
      <c r="G122" s="877"/>
      <c r="H122" s="877"/>
      <c r="I122" s="877"/>
      <c r="J122" s="877"/>
      <c r="K122" s="877"/>
      <c r="L122" s="877"/>
      <c r="M122" s="877"/>
      <c r="N122" s="877"/>
      <c r="O122" s="877"/>
      <c r="P122" s="877"/>
      <c r="Q122" s="877"/>
      <c r="R122" s="877"/>
      <c r="S122" s="877"/>
      <c r="T122" s="877"/>
    </row>
    <row r="123" spans="1:20" s="377" customFormat="1" ht="12.75">
      <c r="A123" s="873">
        <v>23</v>
      </c>
      <c r="B123" s="889" t="s">
        <v>3677</v>
      </c>
      <c r="C123" s="882">
        <v>9756</v>
      </c>
      <c r="D123" s="882">
        <v>9256</v>
      </c>
      <c r="E123" s="882">
        <v>9256</v>
      </c>
      <c r="F123" s="877"/>
      <c r="G123" s="877"/>
      <c r="H123" s="877"/>
      <c r="I123" s="877"/>
      <c r="J123" s="877"/>
      <c r="K123" s="877"/>
      <c r="L123" s="877"/>
      <c r="M123" s="877"/>
      <c r="N123" s="877"/>
      <c r="O123" s="877"/>
      <c r="P123" s="877"/>
      <c r="Q123" s="877"/>
      <c r="R123" s="877"/>
      <c r="S123" s="877"/>
      <c r="T123" s="877"/>
    </row>
    <row r="124" spans="1:20" s="377" customFormat="1" ht="12.75">
      <c r="A124" s="873">
        <v>24</v>
      </c>
      <c r="B124" s="879" t="s">
        <v>3678</v>
      </c>
      <c r="C124" s="882">
        <v>8302</v>
      </c>
      <c r="D124" s="882">
        <v>8302</v>
      </c>
      <c r="E124" s="882">
        <v>8302</v>
      </c>
      <c r="F124" s="877"/>
      <c r="G124" s="877"/>
      <c r="H124" s="877"/>
      <c r="I124" s="877"/>
      <c r="J124" s="877"/>
      <c r="K124" s="877"/>
      <c r="L124" s="877"/>
      <c r="M124" s="877"/>
      <c r="N124" s="877"/>
      <c r="O124" s="877"/>
      <c r="P124" s="877"/>
      <c r="Q124" s="877"/>
      <c r="R124" s="877"/>
      <c r="S124" s="877"/>
      <c r="T124" s="877"/>
    </row>
    <row r="125" spans="1:20" s="377" customFormat="1" ht="12.75">
      <c r="A125" s="873">
        <v>25</v>
      </c>
      <c r="B125" s="879" t="s">
        <v>3679</v>
      </c>
      <c r="C125" s="882">
        <v>12311</v>
      </c>
      <c r="D125" s="882">
        <v>12311</v>
      </c>
      <c r="E125" s="882">
        <v>12311</v>
      </c>
      <c r="F125" s="877"/>
      <c r="G125" s="877"/>
      <c r="H125" s="877"/>
      <c r="I125" s="877"/>
      <c r="J125" s="877"/>
      <c r="K125" s="877"/>
      <c r="L125" s="877"/>
      <c r="M125" s="877"/>
      <c r="N125" s="877"/>
      <c r="O125" s="877"/>
      <c r="P125" s="877"/>
      <c r="Q125" s="877"/>
      <c r="R125" s="877"/>
      <c r="S125" s="877"/>
      <c r="T125" s="877"/>
    </row>
    <row r="126" spans="1:20" s="377" customFormat="1" ht="12.75">
      <c r="A126" s="873">
        <v>26</v>
      </c>
      <c r="B126" s="889" t="s">
        <v>3680</v>
      </c>
      <c r="C126" s="882">
        <v>5013</v>
      </c>
      <c r="D126" s="882">
        <v>5007</v>
      </c>
      <c r="E126" s="882">
        <v>5007</v>
      </c>
      <c r="F126" s="877"/>
      <c r="G126" s="877"/>
      <c r="H126" s="877"/>
      <c r="I126" s="877"/>
      <c r="J126" s="877"/>
      <c r="K126" s="877"/>
      <c r="L126" s="877"/>
      <c r="M126" s="877"/>
      <c r="N126" s="877"/>
      <c r="O126" s="877"/>
      <c r="P126" s="877"/>
      <c r="Q126" s="877"/>
      <c r="R126" s="877"/>
      <c r="S126" s="877"/>
      <c r="T126" s="877"/>
    </row>
    <row r="127" spans="1:20" s="377" customFormat="1" ht="12.75">
      <c r="A127" s="873">
        <v>27</v>
      </c>
      <c r="B127" s="889" t="s">
        <v>3681</v>
      </c>
      <c r="C127" s="882">
        <v>6926</v>
      </c>
      <c r="D127" s="882">
        <v>6926</v>
      </c>
      <c r="E127" s="882">
        <v>6926</v>
      </c>
      <c r="F127" s="877"/>
      <c r="G127" s="877"/>
      <c r="H127" s="877"/>
      <c r="I127" s="877"/>
      <c r="J127" s="877"/>
      <c r="K127" s="877"/>
      <c r="L127" s="877"/>
      <c r="M127" s="877"/>
      <c r="N127" s="877"/>
      <c r="O127" s="877"/>
      <c r="P127" s="877"/>
      <c r="Q127" s="877"/>
      <c r="R127" s="877"/>
      <c r="S127" s="877"/>
      <c r="T127" s="877"/>
    </row>
    <row r="128" spans="1:20" s="377" customFormat="1" ht="12.75">
      <c r="A128" s="873">
        <v>28</v>
      </c>
      <c r="B128" s="879" t="s">
        <v>3682</v>
      </c>
      <c r="C128" s="891">
        <v>10243</v>
      </c>
      <c r="D128" s="891">
        <v>8722</v>
      </c>
      <c r="E128" s="891">
        <v>8722</v>
      </c>
      <c r="F128" s="877"/>
      <c r="G128" s="877"/>
      <c r="H128" s="877"/>
      <c r="I128" s="877"/>
      <c r="J128" s="877"/>
      <c r="K128" s="877"/>
      <c r="L128" s="877"/>
      <c r="M128" s="877"/>
      <c r="N128" s="877"/>
      <c r="O128" s="877"/>
      <c r="P128" s="877"/>
      <c r="Q128" s="877"/>
      <c r="R128" s="877"/>
      <c r="S128" s="877"/>
      <c r="T128" s="877"/>
    </row>
    <row r="129" spans="1:20" s="377" customFormat="1" ht="12.75">
      <c r="A129" s="873">
        <v>29</v>
      </c>
      <c r="B129" s="889" t="s">
        <v>3683</v>
      </c>
      <c r="C129" s="882">
        <v>8420</v>
      </c>
      <c r="D129" s="882">
        <v>8420</v>
      </c>
      <c r="E129" s="882">
        <v>8420</v>
      </c>
      <c r="F129" s="877"/>
      <c r="G129" s="877"/>
      <c r="H129" s="877"/>
      <c r="I129" s="877"/>
      <c r="J129" s="877"/>
      <c r="K129" s="877"/>
      <c r="L129" s="877"/>
      <c r="M129" s="877"/>
      <c r="N129" s="877"/>
      <c r="O129" s="877"/>
      <c r="P129" s="877"/>
      <c r="Q129" s="877"/>
      <c r="R129" s="877"/>
      <c r="S129" s="877"/>
      <c r="T129" s="877"/>
    </row>
    <row r="130" spans="1:20" s="377" customFormat="1" ht="12.75">
      <c r="A130" s="873">
        <v>30</v>
      </c>
      <c r="B130" s="879" t="s">
        <v>3684</v>
      </c>
      <c r="C130" s="882">
        <v>8446</v>
      </c>
      <c r="D130" s="882">
        <v>8446</v>
      </c>
      <c r="E130" s="882">
        <v>8446</v>
      </c>
      <c r="F130" s="877"/>
      <c r="G130" s="877"/>
      <c r="H130" s="877"/>
      <c r="I130" s="877"/>
      <c r="J130" s="877"/>
      <c r="K130" s="877"/>
      <c r="L130" s="877"/>
      <c r="M130" s="877"/>
      <c r="N130" s="877"/>
      <c r="O130" s="877"/>
      <c r="P130" s="877"/>
      <c r="Q130" s="877"/>
      <c r="R130" s="877"/>
      <c r="S130" s="877"/>
      <c r="T130" s="877"/>
    </row>
    <row r="131" spans="1:20" s="377" customFormat="1" ht="12.75">
      <c r="A131" s="873">
        <v>31</v>
      </c>
      <c r="B131" s="879" t="s">
        <v>3685</v>
      </c>
      <c r="C131" s="882">
        <v>10008</v>
      </c>
      <c r="D131" s="882">
        <v>10008</v>
      </c>
      <c r="E131" s="882">
        <v>10008</v>
      </c>
      <c r="F131" s="877"/>
      <c r="G131" s="877"/>
      <c r="H131" s="877"/>
      <c r="I131" s="877"/>
      <c r="J131" s="877"/>
      <c r="K131" s="877"/>
      <c r="L131" s="877"/>
      <c r="M131" s="877"/>
      <c r="N131" s="877"/>
      <c r="O131" s="877"/>
      <c r="P131" s="877"/>
      <c r="Q131" s="877"/>
      <c r="R131" s="877"/>
      <c r="S131" s="877"/>
      <c r="T131" s="877"/>
    </row>
    <row r="132" spans="1:20" s="377" customFormat="1" ht="12.75">
      <c r="A132" s="873">
        <v>32</v>
      </c>
      <c r="B132" s="889" t="s">
        <v>3686</v>
      </c>
      <c r="C132" s="882">
        <v>6104</v>
      </c>
      <c r="D132" s="882">
        <v>6104</v>
      </c>
      <c r="E132" s="882">
        <v>6104</v>
      </c>
      <c r="F132" s="877"/>
      <c r="G132" s="877"/>
      <c r="H132" s="877"/>
      <c r="I132" s="877"/>
      <c r="J132" s="877"/>
      <c r="K132" s="877"/>
      <c r="L132" s="877"/>
      <c r="M132" s="877"/>
      <c r="N132" s="877"/>
      <c r="O132" s="877"/>
      <c r="P132" s="877"/>
      <c r="Q132" s="877"/>
      <c r="R132" s="877"/>
      <c r="S132" s="877"/>
      <c r="T132" s="877"/>
    </row>
    <row r="133" spans="1:20" s="377" customFormat="1" ht="12.75">
      <c r="A133" s="870" t="s">
        <v>374</v>
      </c>
      <c r="B133" s="888" t="s">
        <v>3687</v>
      </c>
      <c r="C133" s="869">
        <f>SUBTOTAL(9,C134:C135)</f>
        <v>4513</v>
      </c>
      <c r="D133" s="869">
        <f>SUBTOTAL(9,D134:D135)</f>
        <v>4448</v>
      </c>
      <c r="E133" s="869">
        <f>SUBTOTAL(9,E134:E135)</f>
        <v>4448</v>
      </c>
      <c r="F133" s="877"/>
      <c r="G133" s="877"/>
      <c r="H133" s="877"/>
      <c r="I133" s="877"/>
      <c r="J133" s="877"/>
      <c r="K133" s="877"/>
      <c r="L133" s="877"/>
      <c r="M133" s="877"/>
      <c r="N133" s="877"/>
      <c r="O133" s="877"/>
      <c r="P133" s="877"/>
      <c r="Q133" s="877"/>
      <c r="R133" s="877"/>
      <c r="S133" s="877"/>
      <c r="T133" s="877"/>
    </row>
    <row r="134" spans="1:20" s="377" customFormat="1" ht="12.75">
      <c r="A134" s="873">
        <v>1</v>
      </c>
      <c r="B134" s="874" t="s">
        <v>3688</v>
      </c>
      <c r="C134" s="882">
        <v>1402</v>
      </c>
      <c r="D134" s="882">
        <v>1337</v>
      </c>
      <c r="E134" s="882">
        <v>1337</v>
      </c>
      <c r="F134" s="877"/>
      <c r="G134" s="877"/>
      <c r="H134" s="877"/>
      <c r="I134" s="877"/>
      <c r="J134" s="877"/>
      <c r="K134" s="877"/>
      <c r="L134" s="877"/>
      <c r="M134" s="877"/>
      <c r="N134" s="877"/>
      <c r="O134" s="877"/>
      <c r="P134" s="877"/>
      <c r="Q134" s="877"/>
      <c r="R134" s="877"/>
      <c r="S134" s="877"/>
      <c r="T134" s="877"/>
    </row>
    <row r="135" spans="1:20" s="377" customFormat="1" ht="12.75">
      <c r="A135" s="873">
        <v>2</v>
      </c>
      <c r="B135" s="874" t="s">
        <v>3689</v>
      </c>
      <c r="C135" s="882">
        <v>3111</v>
      </c>
      <c r="D135" s="882">
        <v>3111</v>
      </c>
      <c r="E135" s="882">
        <v>3111</v>
      </c>
      <c r="F135" s="877"/>
      <c r="G135" s="877"/>
      <c r="H135" s="877"/>
      <c r="I135" s="877"/>
      <c r="J135" s="877"/>
      <c r="K135" s="877"/>
      <c r="L135" s="877"/>
      <c r="M135" s="877"/>
      <c r="N135" s="877"/>
      <c r="O135" s="877"/>
      <c r="P135" s="877"/>
      <c r="Q135" s="877"/>
      <c r="R135" s="877"/>
      <c r="S135" s="877"/>
      <c r="T135" s="877"/>
    </row>
    <row r="136" spans="1:20" s="377" customFormat="1" ht="12.75">
      <c r="A136" s="885" t="s">
        <v>423</v>
      </c>
      <c r="B136" s="886" t="s">
        <v>3690</v>
      </c>
      <c r="C136" s="869">
        <f>SUBTOTAL(9,C137:C153)</f>
        <v>119880</v>
      </c>
      <c r="D136" s="869">
        <f>SUBTOTAL(9,D137:D153)</f>
        <v>119295</v>
      </c>
      <c r="E136" s="869">
        <f>SUBTOTAL(9,E137:E153)</f>
        <v>119295</v>
      </c>
      <c r="F136" s="877"/>
      <c r="G136" s="877"/>
      <c r="H136" s="877"/>
      <c r="I136" s="877"/>
      <c r="J136" s="877"/>
      <c r="K136" s="877"/>
      <c r="L136" s="877"/>
      <c r="M136" s="877"/>
      <c r="N136" s="877"/>
      <c r="O136" s="877"/>
      <c r="P136" s="877"/>
      <c r="Q136" s="877"/>
      <c r="R136" s="877"/>
      <c r="S136" s="877"/>
      <c r="T136" s="877"/>
    </row>
    <row r="137" spans="1:20" s="377" customFormat="1" ht="12.75">
      <c r="A137" s="892">
        <v>2</v>
      </c>
      <c r="B137" s="879" t="s">
        <v>3691</v>
      </c>
      <c r="C137" s="882">
        <v>9742</v>
      </c>
      <c r="D137" s="882">
        <v>9742</v>
      </c>
      <c r="E137" s="882">
        <v>9742</v>
      </c>
      <c r="F137" s="877"/>
      <c r="G137" s="877"/>
      <c r="H137" s="877"/>
      <c r="I137" s="877"/>
      <c r="J137" s="877"/>
      <c r="K137" s="877"/>
      <c r="L137" s="877"/>
      <c r="M137" s="877"/>
      <c r="N137" s="877"/>
      <c r="O137" s="877"/>
      <c r="P137" s="877"/>
      <c r="Q137" s="877"/>
      <c r="R137" s="877"/>
      <c r="S137" s="877"/>
      <c r="T137" s="877"/>
    </row>
    <row r="138" spans="1:20" s="377" customFormat="1" ht="12.75">
      <c r="A138" s="892">
        <v>3</v>
      </c>
      <c r="B138" s="879" t="s">
        <v>3692</v>
      </c>
      <c r="C138" s="882">
        <v>19310</v>
      </c>
      <c r="D138" s="882">
        <v>19210</v>
      </c>
      <c r="E138" s="882">
        <v>19210</v>
      </c>
      <c r="F138" s="877"/>
      <c r="G138" s="877"/>
      <c r="H138" s="877"/>
      <c r="I138" s="877"/>
      <c r="J138" s="877"/>
      <c r="K138" s="877"/>
      <c r="L138" s="877"/>
      <c r="M138" s="877"/>
      <c r="N138" s="877"/>
      <c r="O138" s="877"/>
      <c r="P138" s="877"/>
      <c r="Q138" s="877"/>
      <c r="R138" s="877"/>
      <c r="S138" s="877"/>
      <c r="T138" s="877"/>
    </row>
    <row r="139" spans="1:20" s="377" customFormat="1" ht="12.75">
      <c r="A139" s="892">
        <v>4</v>
      </c>
      <c r="B139" s="889" t="s">
        <v>3693</v>
      </c>
      <c r="C139" s="882">
        <v>34726</v>
      </c>
      <c r="D139" s="882">
        <v>34265</v>
      </c>
      <c r="E139" s="882">
        <v>34265</v>
      </c>
      <c r="F139" s="877"/>
      <c r="G139" s="877"/>
      <c r="H139" s="877"/>
      <c r="I139" s="877"/>
      <c r="J139" s="877"/>
      <c r="K139" s="877"/>
      <c r="L139" s="877"/>
      <c r="M139" s="877"/>
      <c r="N139" s="877"/>
      <c r="O139" s="877"/>
      <c r="P139" s="877"/>
      <c r="Q139" s="877"/>
      <c r="R139" s="877"/>
      <c r="S139" s="877"/>
      <c r="T139" s="877"/>
    </row>
    <row r="140" spans="1:20" s="377" customFormat="1" ht="12.75">
      <c r="A140" s="892">
        <v>5</v>
      </c>
      <c r="B140" s="879" t="s">
        <v>3694</v>
      </c>
      <c r="C140" s="882">
        <v>1788</v>
      </c>
      <c r="D140" s="882">
        <v>1788</v>
      </c>
      <c r="E140" s="882">
        <v>1788</v>
      </c>
      <c r="F140" s="877"/>
      <c r="G140" s="877"/>
      <c r="H140" s="877"/>
      <c r="I140" s="877"/>
      <c r="J140" s="877"/>
      <c r="K140" s="877"/>
      <c r="L140" s="877"/>
      <c r="M140" s="877"/>
      <c r="N140" s="877"/>
      <c r="O140" s="877"/>
      <c r="P140" s="877"/>
      <c r="Q140" s="877"/>
      <c r="R140" s="877"/>
      <c r="S140" s="877"/>
      <c r="T140" s="877"/>
    </row>
    <row r="141" spans="1:20" s="377" customFormat="1" ht="12.75">
      <c r="A141" s="892">
        <v>6</v>
      </c>
      <c r="B141" s="880" t="s">
        <v>3695</v>
      </c>
      <c r="C141" s="882">
        <v>11266</v>
      </c>
      <c r="D141" s="882">
        <v>11266</v>
      </c>
      <c r="E141" s="882">
        <v>11266</v>
      </c>
      <c r="F141" s="877"/>
      <c r="G141" s="877"/>
      <c r="H141" s="877"/>
      <c r="I141" s="877"/>
      <c r="J141" s="877"/>
      <c r="K141" s="877"/>
      <c r="L141" s="877"/>
      <c r="M141" s="877"/>
      <c r="N141" s="877"/>
      <c r="O141" s="877"/>
      <c r="P141" s="877"/>
      <c r="Q141" s="877"/>
      <c r="R141" s="877"/>
      <c r="S141" s="877"/>
      <c r="T141" s="877"/>
    </row>
    <row r="142" spans="1:20" s="377" customFormat="1" ht="12.75">
      <c r="A142" s="892">
        <v>7</v>
      </c>
      <c r="B142" s="883" t="s">
        <v>3696</v>
      </c>
      <c r="C142" s="882">
        <v>15177</v>
      </c>
      <c r="D142" s="882">
        <v>15158</v>
      </c>
      <c r="E142" s="882">
        <v>15158</v>
      </c>
      <c r="F142" s="877"/>
      <c r="G142" s="877"/>
      <c r="H142" s="877"/>
      <c r="I142" s="877"/>
      <c r="J142" s="877"/>
      <c r="K142" s="877"/>
      <c r="L142" s="877"/>
      <c r="M142" s="877"/>
      <c r="N142" s="877"/>
      <c r="O142" s="877"/>
      <c r="P142" s="877"/>
      <c r="Q142" s="877"/>
      <c r="R142" s="877"/>
      <c r="S142" s="877"/>
      <c r="T142" s="877"/>
    </row>
    <row r="143" spans="1:20" s="377" customFormat="1" ht="12.75">
      <c r="A143" s="892">
        <v>8</v>
      </c>
      <c r="B143" s="884" t="s">
        <v>3697</v>
      </c>
      <c r="C143" s="882">
        <v>3180</v>
      </c>
      <c r="D143" s="882">
        <v>3180</v>
      </c>
      <c r="E143" s="882">
        <v>3180</v>
      </c>
      <c r="F143" s="877"/>
      <c r="G143" s="877"/>
      <c r="H143" s="877"/>
      <c r="I143" s="877"/>
      <c r="J143" s="877"/>
      <c r="K143" s="877"/>
      <c r="L143" s="877"/>
      <c r="M143" s="877"/>
      <c r="N143" s="877"/>
      <c r="O143" s="877"/>
      <c r="P143" s="877"/>
      <c r="Q143" s="877"/>
      <c r="R143" s="877"/>
      <c r="S143" s="877"/>
      <c r="T143" s="877"/>
    </row>
    <row r="144" spans="1:20" s="377" customFormat="1" ht="12.75">
      <c r="A144" s="892">
        <v>9</v>
      </c>
      <c r="B144" s="876" t="s">
        <v>3698</v>
      </c>
      <c r="C144" s="882">
        <v>1314</v>
      </c>
      <c r="D144" s="882">
        <v>1314</v>
      </c>
      <c r="E144" s="882">
        <v>1314</v>
      </c>
      <c r="F144" s="877"/>
      <c r="G144" s="877"/>
      <c r="H144" s="877"/>
      <c r="I144" s="877"/>
      <c r="J144" s="877"/>
      <c r="K144" s="877"/>
      <c r="L144" s="877"/>
      <c r="M144" s="877"/>
      <c r="N144" s="877"/>
      <c r="O144" s="877"/>
      <c r="P144" s="877"/>
      <c r="Q144" s="877"/>
      <c r="R144" s="877"/>
      <c r="S144" s="877"/>
      <c r="T144" s="877"/>
    </row>
    <row r="145" spans="1:20" s="377" customFormat="1" ht="12.75">
      <c r="A145" s="892"/>
      <c r="B145" s="876" t="s">
        <v>3699</v>
      </c>
      <c r="C145" s="882">
        <v>724</v>
      </c>
      <c r="D145" s="882">
        <v>724</v>
      </c>
      <c r="E145" s="882">
        <v>724</v>
      </c>
      <c r="F145" s="877"/>
      <c r="G145" s="877"/>
      <c r="H145" s="877"/>
      <c r="I145" s="877"/>
      <c r="J145" s="877"/>
      <c r="K145" s="877"/>
      <c r="L145" s="877"/>
      <c r="M145" s="877"/>
      <c r="N145" s="877"/>
      <c r="O145" s="877"/>
      <c r="P145" s="877"/>
      <c r="Q145" s="877"/>
      <c r="R145" s="877"/>
      <c r="S145" s="877"/>
      <c r="T145" s="877"/>
    </row>
    <row r="146" spans="1:20" s="377" customFormat="1" ht="12.75">
      <c r="A146" s="892">
        <v>10</v>
      </c>
      <c r="B146" s="874" t="s">
        <v>3700</v>
      </c>
      <c r="C146" s="882">
        <v>915</v>
      </c>
      <c r="D146" s="882">
        <v>915</v>
      </c>
      <c r="E146" s="882">
        <v>915</v>
      </c>
      <c r="F146" s="877"/>
      <c r="G146" s="877"/>
      <c r="H146" s="877"/>
      <c r="I146" s="877"/>
      <c r="J146" s="877"/>
      <c r="K146" s="877"/>
      <c r="L146" s="877"/>
      <c r="M146" s="877"/>
      <c r="N146" s="877"/>
      <c r="O146" s="877"/>
      <c r="P146" s="877"/>
      <c r="Q146" s="877"/>
      <c r="R146" s="877"/>
      <c r="S146" s="877"/>
      <c r="T146" s="877"/>
    </row>
    <row r="147" spans="1:20" s="377" customFormat="1" ht="12.75">
      <c r="A147" s="892">
        <v>12</v>
      </c>
      <c r="B147" s="874" t="s">
        <v>3701</v>
      </c>
      <c r="C147" s="882">
        <v>5873</v>
      </c>
      <c r="D147" s="882">
        <v>5873</v>
      </c>
      <c r="E147" s="882">
        <v>5873</v>
      </c>
      <c r="F147" s="877"/>
      <c r="G147" s="877"/>
      <c r="H147" s="877"/>
      <c r="I147" s="877"/>
      <c r="J147" s="877"/>
      <c r="K147" s="877"/>
      <c r="L147" s="877"/>
      <c r="M147" s="877"/>
      <c r="N147" s="877"/>
      <c r="O147" s="877"/>
      <c r="P147" s="877"/>
      <c r="Q147" s="877"/>
      <c r="R147" s="877"/>
      <c r="S147" s="877"/>
      <c r="T147" s="877"/>
    </row>
    <row r="148" spans="1:20" s="377" customFormat="1" ht="12.75">
      <c r="A148" s="892">
        <v>13</v>
      </c>
      <c r="B148" s="874" t="s">
        <v>3702</v>
      </c>
      <c r="C148" s="882"/>
      <c r="D148" s="882"/>
      <c r="E148" s="882"/>
      <c r="F148" s="877"/>
      <c r="G148" s="877"/>
      <c r="H148" s="877"/>
      <c r="I148" s="877"/>
      <c r="J148" s="877"/>
      <c r="K148" s="877"/>
      <c r="L148" s="877"/>
      <c r="M148" s="877"/>
      <c r="N148" s="877"/>
      <c r="O148" s="877"/>
      <c r="P148" s="877"/>
      <c r="Q148" s="877"/>
      <c r="R148" s="877"/>
      <c r="S148" s="877"/>
      <c r="T148" s="877"/>
    </row>
    <row r="149" spans="1:20" s="377" customFormat="1" ht="12.75">
      <c r="A149" s="892">
        <v>14</v>
      </c>
      <c r="B149" s="874" t="s">
        <v>3703</v>
      </c>
      <c r="C149" s="882">
        <v>11121</v>
      </c>
      <c r="D149" s="882">
        <v>11116</v>
      </c>
      <c r="E149" s="882">
        <v>11116</v>
      </c>
      <c r="F149" s="877"/>
      <c r="G149" s="877"/>
      <c r="H149" s="877"/>
      <c r="I149" s="877"/>
      <c r="J149" s="877"/>
      <c r="K149" s="877"/>
      <c r="L149" s="877"/>
      <c r="M149" s="877"/>
      <c r="N149" s="877"/>
      <c r="O149" s="877"/>
      <c r="P149" s="877"/>
      <c r="Q149" s="877"/>
      <c r="R149" s="877"/>
      <c r="S149" s="877"/>
      <c r="T149" s="877"/>
    </row>
    <row r="150" spans="1:20" s="377" customFormat="1" ht="12.75">
      <c r="A150" s="892">
        <v>15</v>
      </c>
      <c r="B150" s="876" t="s">
        <v>3704</v>
      </c>
      <c r="C150" s="882">
        <v>4744</v>
      </c>
      <c r="D150" s="882">
        <v>4744</v>
      </c>
      <c r="E150" s="882">
        <v>4744</v>
      </c>
      <c r="F150" s="877"/>
      <c r="G150" s="877"/>
      <c r="H150" s="877"/>
      <c r="I150" s="877"/>
      <c r="J150" s="877"/>
      <c r="K150" s="877"/>
      <c r="L150" s="877"/>
      <c r="M150" s="877"/>
      <c r="N150" s="877"/>
      <c r="O150" s="877"/>
      <c r="P150" s="877"/>
      <c r="Q150" s="877"/>
      <c r="R150" s="877"/>
      <c r="S150" s="877"/>
      <c r="T150" s="877"/>
    </row>
    <row r="151" spans="1:20" s="377" customFormat="1" ht="12.75">
      <c r="A151" s="892">
        <v>16</v>
      </c>
      <c r="B151" s="874" t="s">
        <v>3705</v>
      </c>
      <c r="C151" s="882"/>
      <c r="D151" s="882"/>
      <c r="E151" s="882"/>
      <c r="F151" s="877"/>
      <c r="G151" s="877"/>
      <c r="H151" s="877"/>
      <c r="I151" s="877"/>
      <c r="J151" s="877"/>
      <c r="K151" s="877"/>
      <c r="L151" s="877"/>
      <c r="M151" s="877"/>
      <c r="N151" s="877"/>
      <c r="O151" s="877"/>
      <c r="P151" s="877"/>
      <c r="Q151" s="877"/>
      <c r="R151" s="877"/>
      <c r="S151" s="877"/>
      <c r="T151" s="877"/>
    </row>
    <row r="152" spans="1:20" s="377" customFormat="1" ht="12.75">
      <c r="A152" s="892">
        <v>17</v>
      </c>
      <c r="B152" s="874" t="s">
        <v>3577</v>
      </c>
      <c r="C152" s="882"/>
      <c r="D152" s="882"/>
      <c r="E152" s="882"/>
      <c r="F152" s="877"/>
      <c r="G152" s="877"/>
      <c r="H152" s="877"/>
      <c r="I152" s="395"/>
      <c r="J152" s="877"/>
      <c r="K152" s="877"/>
      <c r="L152" s="877"/>
      <c r="M152" s="877"/>
      <c r="N152" s="877"/>
      <c r="O152" s="877"/>
      <c r="P152" s="877"/>
      <c r="Q152" s="877"/>
      <c r="R152" s="877"/>
      <c r="S152" s="877"/>
      <c r="T152" s="877"/>
    </row>
    <row r="153" spans="1:20" s="377" customFormat="1" ht="12.75">
      <c r="A153" s="892">
        <v>18</v>
      </c>
      <c r="B153" s="874" t="s">
        <v>1718</v>
      </c>
      <c r="C153" s="882"/>
      <c r="D153" s="882"/>
      <c r="E153" s="882"/>
      <c r="F153" s="877"/>
      <c r="G153" s="877"/>
      <c r="H153" s="877"/>
      <c r="I153" s="395"/>
      <c r="J153" s="877"/>
      <c r="K153" s="877"/>
      <c r="L153" s="877"/>
      <c r="M153" s="877"/>
      <c r="N153" s="877"/>
      <c r="O153" s="877"/>
      <c r="P153" s="877"/>
      <c r="Q153" s="877"/>
      <c r="R153" s="877"/>
      <c r="S153" s="877"/>
      <c r="T153" s="877"/>
    </row>
    <row r="154" spans="1:20" s="377" customFormat="1" ht="12.75">
      <c r="A154" s="885" t="s">
        <v>424</v>
      </c>
      <c r="B154" s="871" t="s">
        <v>3706</v>
      </c>
      <c r="C154" s="869">
        <f>SUBTOTAL(9,C155:C185)</f>
        <v>234623</v>
      </c>
      <c r="D154" s="869">
        <f>SUBTOTAL(9,D155:D185)</f>
        <v>227370</v>
      </c>
      <c r="E154" s="877"/>
      <c r="F154" s="877"/>
      <c r="G154" s="877"/>
      <c r="H154" s="877"/>
      <c r="I154" s="869">
        <f>SUBTOTAL(9,I155:I185)</f>
        <v>227370</v>
      </c>
      <c r="J154" s="877"/>
      <c r="K154" s="877"/>
      <c r="L154" s="877"/>
      <c r="M154" s="877"/>
      <c r="N154" s="877"/>
      <c r="O154" s="877"/>
      <c r="P154" s="877"/>
      <c r="Q154" s="877"/>
      <c r="R154" s="877"/>
      <c r="S154" s="877"/>
      <c r="T154" s="877"/>
    </row>
    <row r="155" spans="1:20" s="377" customFormat="1" ht="12.75">
      <c r="A155" s="870" t="s">
        <v>1717</v>
      </c>
      <c r="B155" s="872" t="s">
        <v>3707</v>
      </c>
      <c r="C155" s="869">
        <f>SUBTOTAL(9,C156:C181)</f>
        <v>224733</v>
      </c>
      <c r="D155" s="869">
        <f>SUBTOTAL(9,D156:D181)</f>
        <v>217556</v>
      </c>
      <c r="E155" s="877"/>
      <c r="F155" s="877"/>
      <c r="G155" s="877"/>
      <c r="H155" s="877"/>
      <c r="I155" s="869">
        <f>SUBTOTAL(9,I156:I181)</f>
        <v>217556</v>
      </c>
      <c r="J155" s="877"/>
      <c r="K155" s="877"/>
      <c r="L155" s="877"/>
      <c r="M155" s="877"/>
      <c r="N155" s="877"/>
      <c r="O155" s="877"/>
      <c r="P155" s="877"/>
      <c r="Q155" s="877"/>
      <c r="R155" s="877"/>
      <c r="S155" s="877"/>
      <c r="T155" s="877"/>
    </row>
    <row r="156" spans="1:20" s="377" customFormat="1" ht="12.75">
      <c r="A156" s="873">
        <v>1</v>
      </c>
      <c r="B156" s="876" t="s">
        <v>3708</v>
      </c>
      <c r="C156" s="882">
        <v>14020</v>
      </c>
      <c r="D156" s="882">
        <v>8577</v>
      </c>
      <c r="E156" s="877"/>
      <c r="F156" s="877"/>
      <c r="G156" s="877"/>
      <c r="H156" s="877"/>
      <c r="I156" s="882">
        <v>8577</v>
      </c>
      <c r="J156" s="877"/>
      <c r="K156" s="877"/>
      <c r="L156" s="877"/>
      <c r="M156" s="877"/>
      <c r="N156" s="877"/>
      <c r="O156" s="877"/>
      <c r="P156" s="877"/>
      <c r="Q156" s="877"/>
      <c r="R156" s="877"/>
      <c r="S156" s="877"/>
      <c r="T156" s="877"/>
    </row>
    <row r="157" spans="1:20" s="377" customFormat="1" ht="12.75">
      <c r="A157" s="873">
        <v>2</v>
      </c>
      <c r="B157" s="876" t="s">
        <v>3709</v>
      </c>
      <c r="C157" s="882">
        <v>4144</v>
      </c>
      <c r="D157" s="882">
        <v>4144</v>
      </c>
      <c r="E157" s="877"/>
      <c r="F157" s="877"/>
      <c r="G157" s="877"/>
      <c r="H157" s="877"/>
      <c r="I157" s="882">
        <v>4144</v>
      </c>
      <c r="J157" s="877"/>
      <c r="K157" s="877"/>
      <c r="L157" s="877"/>
      <c r="M157" s="877"/>
      <c r="N157" s="877"/>
      <c r="O157" s="877"/>
      <c r="P157" s="877"/>
      <c r="Q157" s="877"/>
      <c r="R157" s="877"/>
      <c r="S157" s="877"/>
      <c r="T157" s="877"/>
    </row>
    <row r="158" spans="1:20" s="377" customFormat="1" ht="12.75">
      <c r="A158" s="873">
        <v>3</v>
      </c>
      <c r="B158" s="874" t="s">
        <v>3710</v>
      </c>
      <c r="C158" s="882">
        <v>6038</v>
      </c>
      <c r="D158" s="882">
        <v>6038</v>
      </c>
      <c r="E158" s="877"/>
      <c r="F158" s="877"/>
      <c r="G158" s="877"/>
      <c r="H158" s="877"/>
      <c r="I158" s="882">
        <v>6038</v>
      </c>
      <c r="J158" s="877"/>
      <c r="K158" s="877"/>
      <c r="L158" s="877"/>
      <c r="M158" s="877"/>
      <c r="N158" s="877"/>
      <c r="O158" s="877"/>
      <c r="P158" s="877"/>
      <c r="Q158" s="877"/>
      <c r="R158" s="877"/>
      <c r="S158" s="877"/>
      <c r="T158" s="877"/>
    </row>
    <row r="159" spans="1:20" s="377" customFormat="1" ht="12.75">
      <c r="A159" s="873">
        <v>4</v>
      </c>
      <c r="B159" s="876" t="s">
        <v>3711</v>
      </c>
      <c r="C159" s="882">
        <v>4325</v>
      </c>
      <c r="D159" s="882">
        <v>4325</v>
      </c>
      <c r="E159" s="877"/>
      <c r="F159" s="877"/>
      <c r="G159" s="877"/>
      <c r="H159" s="877"/>
      <c r="I159" s="882">
        <v>4325</v>
      </c>
      <c r="J159" s="877"/>
      <c r="K159" s="877"/>
      <c r="L159" s="877"/>
      <c r="M159" s="877"/>
      <c r="N159" s="877"/>
      <c r="O159" s="877"/>
      <c r="P159" s="877"/>
      <c r="Q159" s="877"/>
      <c r="R159" s="877"/>
      <c r="S159" s="877"/>
      <c r="T159" s="877"/>
    </row>
    <row r="160" spans="1:20" s="377" customFormat="1" ht="12.75">
      <c r="A160" s="873">
        <v>5</v>
      </c>
      <c r="B160" s="876" t="s">
        <v>3712</v>
      </c>
      <c r="C160" s="882">
        <v>4357</v>
      </c>
      <c r="D160" s="882">
        <v>4357</v>
      </c>
      <c r="E160" s="877"/>
      <c r="F160" s="877"/>
      <c r="G160" s="877"/>
      <c r="H160" s="877"/>
      <c r="I160" s="882">
        <v>4357</v>
      </c>
      <c r="J160" s="877"/>
      <c r="K160" s="877"/>
      <c r="L160" s="877"/>
      <c r="M160" s="877"/>
      <c r="N160" s="877"/>
      <c r="O160" s="877"/>
      <c r="P160" s="877"/>
      <c r="Q160" s="877"/>
      <c r="R160" s="877"/>
      <c r="S160" s="877"/>
      <c r="T160" s="877"/>
    </row>
    <row r="161" spans="1:20" s="377" customFormat="1" ht="12.75">
      <c r="A161" s="873">
        <v>6</v>
      </c>
      <c r="B161" s="876" t="s">
        <v>3713</v>
      </c>
      <c r="C161" s="882">
        <v>3572</v>
      </c>
      <c r="D161" s="882">
        <v>3572</v>
      </c>
      <c r="E161" s="877"/>
      <c r="F161" s="877"/>
      <c r="G161" s="877"/>
      <c r="H161" s="877"/>
      <c r="I161" s="882">
        <v>3572</v>
      </c>
      <c r="J161" s="877"/>
      <c r="K161" s="877"/>
      <c r="L161" s="877"/>
      <c r="M161" s="877"/>
      <c r="N161" s="877"/>
      <c r="O161" s="877"/>
      <c r="P161" s="877"/>
      <c r="Q161" s="877"/>
      <c r="R161" s="877"/>
      <c r="S161" s="877"/>
      <c r="T161" s="877"/>
    </row>
    <row r="162" spans="1:20" s="377" customFormat="1" ht="12.75">
      <c r="A162" s="873">
        <v>7</v>
      </c>
      <c r="B162" s="876" t="s">
        <v>3714</v>
      </c>
      <c r="C162" s="882">
        <v>5762</v>
      </c>
      <c r="D162" s="882">
        <v>5762</v>
      </c>
      <c r="E162" s="877"/>
      <c r="F162" s="877"/>
      <c r="G162" s="877"/>
      <c r="H162" s="877"/>
      <c r="I162" s="882">
        <v>5762</v>
      </c>
      <c r="J162" s="877"/>
      <c r="K162" s="877"/>
      <c r="L162" s="877"/>
      <c r="M162" s="877"/>
      <c r="N162" s="877"/>
      <c r="O162" s="877"/>
      <c r="P162" s="877"/>
      <c r="Q162" s="877"/>
      <c r="R162" s="877"/>
      <c r="S162" s="877"/>
      <c r="T162" s="877"/>
    </row>
    <row r="163" spans="1:20" s="377" customFormat="1" ht="12.75">
      <c r="A163" s="873">
        <v>8</v>
      </c>
      <c r="B163" s="876" t="s">
        <v>3715</v>
      </c>
      <c r="C163" s="882">
        <v>3982</v>
      </c>
      <c r="D163" s="882">
        <v>3982</v>
      </c>
      <c r="E163" s="877"/>
      <c r="F163" s="877"/>
      <c r="G163" s="877"/>
      <c r="H163" s="877"/>
      <c r="I163" s="882">
        <v>3982</v>
      </c>
      <c r="J163" s="877"/>
      <c r="K163" s="877"/>
      <c r="L163" s="877"/>
      <c r="M163" s="877"/>
      <c r="N163" s="877"/>
      <c r="O163" s="877"/>
      <c r="P163" s="877"/>
      <c r="Q163" s="877"/>
      <c r="R163" s="877"/>
      <c r="S163" s="877"/>
      <c r="T163" s="877"/>
    </row>
    <row r="164" spans="1:20" s="377" customFormat="1" ht="12.75">
      <c r="A164" s="873">
        <v>9</v>
      </c>
      <c r="B164" s="874" t="s">
        <v>3716</v>
      </c>
      <c r="C164" s="882">
        <v>20000</v>
      </c>
      <c r="D164" s="882">
        <v>20000</v>
      </c>
      <c r="E164" s="877"/>
      <c r="F164" s="877"/>
      <c r="G164" s="877"/>
      <c r="H164" s="877"/>
      <c r="I164" s="882">
        <v>20000</v>
      </c>
      <c r="J164" s="877"/>
      <c r="K164" s="877"/>
      <c r="L164" s="877"/>
      <c r="M164" s="877"/>
      <c r="N164" s="877"/>
      <c r="O164" s="877"/>
      <c r="P164" s="877"/>
      <c r="Q164" s="877"/>
      <c r="R164" s="877"/>
      <c r="S164" s="877"/>
      <c r="T164" s="877"/>
    </row>
    <row r="165" spans="1:20" s="377" customFormat="1" ht="12.75">
      <c r="A165" s="873">
        <v>10</v>
      </c>
      <c r="B165" s="874" t="s">
        <v>3717</v>
      </c>
      <c r="C165" s="893">
        <v>18686</v>
      </c>
      <c r="D165" s="882">
        <v>18686</v>
      </c>
      <c r="E165" s="877"/>
      <c r="F165" s="877"/>
      <c r="G165" s="877"/>
      <c r="H165" s="877"/>
      <c r="I165" s="882">
        <v>18686</v>
      </c>
      <c r="J165" s="877"/>
      <c r="K165" s="877"/>
      <c r="L165" s="877"/>
      <c r="M165" s="877"/>
      <c r="N165" s="877"/>
      <c r="O165" s="877"/>
      <c r="P165" s="877"/>
      <c r="Q165" s="877"/>
      <c r="R165" s="877"/>
      <c r="S165" s="877"/>
      <c r="T165" s="877"/>
    </row>
    <row r="166" spans="1:20" s="377" customFormat="1" ht="12.75">
      <c r="A166" s="873">
        <v>11</v>
      </c>
      <c r="B166" s="874" t="s">
        <v>3718</v>
      </c>
      <c r="C166" s="882">
        <v>15103</v>
      </c>
      <c r="D166" s="882">
        <v>15103</v>
      </c>
      <c r="E166" s="877"/>
      <c r="F166" s="877"/>
      <c r="G166" s="877"/>
      <c r="H166" s="877"/>
      <c r="I166" s="882">
        <v>15103</v>
      </c>
      <c r="J166" s="877"/>
      <c r="K166" s="877"/>
      <c r="L166" s="877"/>
      <c r="M166" s="877"/>
      <c r="N166" s="877"/>
      <c r="O166" s="877"/>
      <c r="P166" s="877"/>
      <c r="Q166" s="877"/>
      <c r="R166" s="877"/>
      <c r="S166" s="877"/>
      <c r="T166" s="877"/>
    </row>
    <row r="167" spans="1:20" s="377" customFormat="1" ht="12.75">
      <c r="A167" s="873">
        <v>12</v>
      </c>
      <c r="B167" s="874" t="s">
        <v>3719</v>
      </c>
      <c r="C167" s="882">
        <v>12978</v>
      </c>
      <c r="D167" s="882">
        <v>12978</v>
      </c>
      <c r="E167" s="877"/>
      <c r="F167" s="877"/>
      <c r="G167" s="877"/>
      <c r="H167" s="877"/>
      <c r="I167" s="882">
        <v>12978</v>
      </c>
      <c r="J167" s="877"/>
      <c r="K167" s="877"/>
      <c r="L167" s="877"/>
      <c r="M167" s="877"/>
      <c r="N167" s="877"/>
      <c r="O167" s="877"/>
      <c r="P167" s="877"/>
      <c r="Q167" s="877"/>
      <c r="R167" s="877"/>
      <c r="S167" s="877"/>
      <c r="T167" s="877"/>
    </row>
    <row r="168" spans="1:20" s="377" customFormat="1" ht="12.75">
      <c r="A168" s="873">
        <v>13</v>
      </c>
      <c r="B168" s="874" t="s">
        <v>3720</v>
      </c>
      <c r="C168" s="882">
        <v>24489</v>
      </c>
      <c r="D168" s="882">
        <v>24489</v>
      </c>
      <c r="E168" s="877"/>
      <c r="F168" s="877"/>
      <c r="G168" s="877"/>
      <c r="H168" s="877"/>
      <c r="I168" s="882">
        <v>24489</v>
      </c>
      <c r="J168" s="877"/>
      <c r="K168" s="877"/>
      <c r="L168" s="877"/>
      <c r="M168" s="877"/>
      <c r="N168" s="877"/>
      <c r="O168" s="877"/>
      <c r="P168" s="877"/>
      <c r="Q168" s="877"/>
      <c r="R168" s="877"/>
      <c r="S168" s="877"/>
      <c r="T168" s="877"/>
    </row>
    <row r="169" spans="1:20" s="377" customFormat="1" ht="12.75">
      <c r="A169" s="873">
        <v>14</v>
      </c>
      <c r="B169" s="874" t="s">
        <v>3721</v>
      </c>
      <c r="C169" s="882">
        <v>12485</v>
      </c>
      <c r="D169" s="882">
        <v>12485</v>
      </c>
      <c r="E169" s="877"/>
      <c r="F169" s="877"/>
      <c r="G169" s="877"/>
      <c r="H169" s="877"/>
      <c r="I169" s="882">
        <v>12485</v>
      </c>
      <c r="J169" s="877"/>
      <c r="K169" s="877"/>
      <c r="L169" s="877"/>
      <c r="M169" s="877"/>
      <c r="N169" s="877"/>
      <c r="O169" s="877"/>
      <c r="P169" s="877"/>
      <c r="Q169" s="877"/>
      <c r="R169" s="877"/>
      <c r="S169" s="877"/>
      <c r="T169" s="877"/>
    </row>
    <row r="170" spans="1:20" s="377" customFormat="1" ht="12.75">
      <c r="A170" s="873">
        <v>15</v>
      </c>
      <c r="B170" s="874" t="s">
        <v>3722</v>
      </c>
      <c r="C170" s="882">
        <v>14985</v>
      </c>
      <c r="D170" s="882">
        <v>14978</v>
      </c>
      <c r="E170" s="877"/>
      <c r="F170" s="877"/>
      <c r="G170" s="877"/>
      <c r="H170" s="877"/>
      <c r="I170" s="882">
        <v>14978</v>
      </c>
      <c r="J170" s="877"/>
      <c r="K170" s="877"/>
      <c r="L170" s="877"/>
      <c r="M170" s="877"/>
      <c r="N170" s="877"/>
      <c r="O170" s="877"/>
      <c r="P170" s="877"/>
      <c r="Q170" s="877"/>
      <c r="R170" s="877"/>
      <c r="S170" s="877"/>
      <c r="T170" s="877"/>
    </row>
    <row r="171" spans="1:20" s="377" customFormat="1" ht="12.75">
      <c r="A171" s="873">
        <v>16</v>
      </c>
      <c r="B171" s="874" t="s">
        <v>3723</v>
      </c>
      <c r="C171" s="882">
        <v>21488</v>
      </c>
      <c r="D171" s="882">
        <v>21488</v>
      </c>
      <c r="E171" s="877"/>
      <c r="F171" s="877"/>
      <c r="G171" s="877"/>
      <c r="H171" s="877"/>
      <c r="I171" s="882">
        <v>21488</v>
      </c>
      <c r="J171" s="877"/>
      <c r="K171" s="877"/>
      <c r="L171" s="877"/>
      <c r="M171" s="877"/>
      <c r="N171" s="877"/>
      <c r="O171" s="877"/>
      <c r="P171" s="877"/>
      <c r="Q171" s="877"/>
      <c r="R171" s="877"/>
      <c r="S171" s="877"/>
      <c r="T171" s="877"/>
    </row>
    <row r="172" spans="1:20" s="377" customFormat="1" ht="12.75">
      <c r="A172" s="873">
        <v>17</v>
      </c>
      <c r="B172" s="874" t="s">
        <v>3724</v>
      </c>
      <c r="C172" s="882">
        <v>7555</v>
      </c>
      <c r="D172" s="882">
        <v>7547</v>
      </c>
      <c r="E172" s="877"/>
      <c r="F172" s="877"/>
      <c r="G172" s="877"/>
      <c r="H172" s="877"/>
      <c r="I172" s="882">
        <v>7547</v>
      </c>
      <c r="J172" s="877"/>
      <c r="K172" s="877"/>
      <c r="L172" s="877"/>
      <c r="M172" s="877"/>
      <c r="N172" s="877"/>
      <c r="O172" s="877"/>
      <c r="P172" s="877"/>
      <c r="Q172" s="877"/>
      <c r="R172" s="877"/>
      <c r="S172" s="877"/>
      <c r="T172" s="877"/>
    </row>
    <row r="173" spans="1:20" s="377" customFormat="1" ht="12.75">
      <c r="A173" s="873">
        <v>18</v>
      </c>
      <c r="B173" s="874" t="s">
        <v>3725</v>
      </c>
      <c r="C173" s="882">
        <v>4208</v>
      </c>
      <c r="D173" s="882">
        <v>4208</v>
      </c>
      <c r="E173" s="877"/>
      <c r="F173" s="877"/>
      <c r="G173" s="877"/>
      <c r="H173" s="877"/>
      <c r="I173" s="882">
        <v>4208</v>
      </c>
      <c r="J173" s="877"/>
      <c r="K173" s="877"/>
      <c r="L173" s="877"/>
      <c r="M173" s="877"/>
      <c r="N173" s="877"/>
      <c r="O173" s="877"/>
      <c r="P173" s="877"/>
      <c r="Q173" s="877"/>
      <c r="R173" s="877"/>
      <c r="S173" s="877"/>
      <c r="T173" s="877"/>
    </row>
    <row r="174" spans="1:20" s="377" customFormat="1" ht="12.75">
      <c r="A174" s="873">
        <v>19</v>
      </c>
      <c r="B174" s="874" t="s">
        <v>3726</v>
      </c>
      <c r="C174" s="882">
        <v>4576</v>
      </c>
      <c r="D174" s="882">
        <v>3919</v>
      </c>
      <c r="E174" s="877"/>
      <c r="F174" s="877"/>
      <c r="G174" s="877"/>
      <c r="H174" s="877"/>
      <c r="I174" s="882">
        <v>3919</v>
      </c>
      <c r="J174" s="877"/>
      <c r="K174" s="877"/>
      <c r="L174" s="877"/>
      <c r="M174" s="877"/>
      <c r="N174" s="877"/>
      <c r="O174" s="877"/>
      <c r="P174" s="877"/>
      <c r="Q174" s="877"/>
      <c r="R174" s="877"/>
      <c r="S174" s="877"/>
      <c r="T174" s="877"/>
    </row>
    <row r="175" spans="1:20" s="377" customFormat="1" ht="12.75">
      <c r="A175" s="873">
        <v>20</v>
      </c>
      <c r="B175" s="874" t="s">
        <v>3727</v>
      </c>
      <c r="C175" s="882">
        <v>7672</v>
      </c>
      <c r="D175" s="882">
        <v>6695</v>
      </c>
      <c r="E175" s="877"/>
      <c r="F175" s="877"/>
      <c r="G175" s="877"/>
      <c r="H175" s="877"/>
      <c r="I175" s="882">
        <v>6695</v>
      </c>
      <c r="J175" s="877"/>
      <c r="K175" s="877"/>
      <c r="L175" s="877"/>
      <c r="M175" s="877"/>
      <c r="N175" s="877"/>
      <c r="O175" s="877"/>
      <c r="P175" s="877"/>
      <c r="Q175" s="877"/>
      <c r="R175" s="877"/>
      <c r="S175" s="877"/>
      <c r="T175" s="877"/>
    </row>
    <row r="176" spans="1:20" s="377" customFormat="1" ht="12.75">
      <c r="A176" s="873">
        <v>21</v>
      </c>
      <c r="B176" s="876" t="s">
        <v>3728</v>
      </c>
      <c r="C176" s="882">
        <v>4121</v>
      </c>
      <c r="D176" s="882">
        <v>4121</v>
      </c>
      <c r="E176" s="877"/>
      <c r="F176" s="877"/>
      <c r="G176" s="877"/>
      <c r="H176" s="877"/>
      <c r="I176" s="882">
        <v>4121</v>
      </c>
      <c r="J176" s="877"/>
      <c r="K176" s="877"/>
      <c r="L176" s="877"/>
      <c r="M176" s="877"/>
      <c r="N176" s="877"/>
      <c r="O176" s="877"/>
      <c r="P176" s="877"/>
      <c r="Q176" s="877"/>
      <c r="R176" s="877"/>
      <c r="S176" s="877"/>
      <c r="T176" s="877"/>
    </row>
    <row r="177" spans="1:20" s="377" customFormat="1" ht="12.75">
      <c r="A177" s="873">
        <v>22</v>
      </c>
      <c r="B177" s="876" t="s">
        <v>3729</v>
      </c>
      <c r="C177" s="882">
        <v>2713</v>
      </c>
      <c r="D177" s="882">
        <v>2713</v>
      </c>
      <c r="E177" s="877"/>
      <c r="F177" s="877"/>
      <c r="G177" s="877"/>
      <c r="H177" s="877"/>
      <c r="I177" s="882">
        <v>2713</v>
      </c>
      <c r="J177" s="877"/>
      <c r="K177" s="877"/>
      <c r="L177" s="877"/>
      <c r="M177" s="877"/>
      <c r="N177" s="877"/>
      <c r="O177" s="877"/>
      <c r="P177" s="877"/>
      <c r="Q177" s="877"/>
      <c r="R177" s="877"/>
      <c r="S177" s="877"/>
      <c r="T177" s="877"/>
    </row>
    <row r="178" spans="1:20" s="377" customFormat="1" ht="12.75">
      <c r="A178" s="873">
        <v>23</v>
      </c>
      <c r="B178" s="876" t="s">
        <v>3730</v>
      </c>
      <c r="C178" s="882">
        <v>2890</v>
      </c>
      <c r="D178" s="882">
        <v>2890</v>
      </c>
      <c r="E178" s="877"/>
      <c r="F178" s="877"/>
      <c r="G178" s="877"/>
      <c r="H178" s="877"/>
      <c r="I178" s="882">
        <v>2890</v>
      </c>
      <c r="J178" s="877"/>
      <c r="K178" s="877"/>
      <c r="L178" s="877"/>
      <c r="M178" s="877"/>
      <c r="N178" s="877"/>
      <c r="O178" s="877"/>
      <c r="P178" s="877"/>
      <c r="Q178" s="877"/>
      <c r="R178" s="877"/>
      <c r="S178" s="877"/>
      <c r="T178" s="877"/>
    </row>
    <row r="179" spans="1:20" s="377" customFormat="1" ht="12.75">
      <c r="A179" s="873">
        <v>24</v>
      </c>
      <c r="B179" s="874" t="s">
        <v>3731</v>
      </c>
      <c r="C179" s="882">
        <v>4364</v>
      </c>
      <c r="D179" s="882">
        <v>4340</v>
      </c>
      <c r="E179" s="877"/>
      <c r="F179" s="877"/>
      <c r="G179" s="877"/>
      <c r="H179" s="877"/>
      <c r="I179" s="882">
        <v>4340</v>
      </c>
      <c r="J179" s="877"/>
      <c r="K179" s="877"/>
      <c r="L179" s="877"/>
      <c r="M179" s="877"/>
      <c r="N179" s="877"/>
      <c r="O179" s="877"/>
      <c r="P179" s="877"/>
      <c r="Q179" s="877"/>
      <c r="R179" s="877"/>
      <c r="S179" s="877"/>
      <c r="T179" s="877"/>
    </row>
    <row r="180" spans="1:20" s="377" customFormat="1" ht="12.75">
      <c r="A180" s="873">
        <v>25</v>
      </c>
      <c r="B180" s="876" t="s">
        <v>3732</v>
      </c>
      <c r="C180" s="882">
        <v>220</v>
      </c>
      <c r="D180" s="882">
        <v>159</v>
      </c>
      <c r="E180" s="877"/>
      <c r="F180" s="877"/>
      <c r="G180" s="877"/>
      <c r="H180" s="877"/>
      <c r="I180" s="882">
        <v>159</v>
      </c>
      <c r="J180" s="877"/>
      <c r="K180" s="877"/>
      <c r="L180" s="877"/>
      <c r="M180" s="877"/>
      <c r="N180" s="877"/>
      <c r="O180" s="877"/>
      <c r="P180" s="877"/>
      <c r="Q180" s="877"/>
      <c r="R180" s="877"/>
      <c r="S180" s="877"/>
      <c r="T180" s="877"/>
    </row>
    <row r="181" spans="1:20" s="377" customFormat="1" ht="12.75">
      <c r="A181" s="873">
        <v>26</v>
      </c>
      <c r="B181" s="874" t="s">
        <v>3733</v>
      </c>
      <c r="C181" s="882"/>
      <c r="D181" s="882"/>
      <c r="E181" s="877"/>
      <c r="F181" s="877"/>
      <c r="G181" s="877"/>
      <c r="H181" s="877"/>
      <c r="I181" s="882"/>
      <c r="J181" s="877"/>
      <c r="K181" s="877"/>
      <c r="L181" s="877"/>
      <c r="M181" s="877"/>
      <c r="N181" s="877"/>
      <c r="O181" s="877"/>
      <c r="P181" s="877"/>
      <c r="Q181" s="877"/>
      <c r="R181" s="877"/>
      <c r="S181" s="877"/>
      <c r="T181" s="877"/>
    </row>
    <row r="182" spans="1:20" s="377" customFormat="1" ht="12.75">
      <c r="A182" s="870" t="s">
        <v>1719</v>
      </c>
      <c r="B182" s="872" t="s">
        <v>3734</v>
      </c>
      <c r="C182" s="894">
        <f>SUM(C183:C185)</f>
        <v>4945</v>
      </c>
      <c r="D182" s="894">
        <f>SUM(D183:D185)</f>
        <v>4907</v>
      </c>
      <c r="E182" s="877"/>
      <c r="F182" s="877"/>
      <c r="G182" s="877"/>
      <c r="H182" s="877"/>
      <c r="I182" s="894">
        <f>SUM(I183:I185)</f>
        <v>4907</v>
      </c>
      <c r="J182" s="877"/>
      <c r="K182" s="877"/>
      <c r="L182" s="877"/>
      <c r="M182" s="877"/>
      <c r="N182" s="877"/>
      <c r="O182" s="877"/>
      <c r="P182" s="877"/>
      <c r="Q182" s="877"/>
      <c r="R182" s="877"/>
      <c r="S182" s="877"/>
      <c r="T182" s="877"/>
    </row>
    <row r="183" spans="1:20" s="377" customFormat="1" ht="12.75">
      <c r="A183" s="873">
        <v>1</v>
      </c>
      <c r="B183" s="876" t="s">
        <v>3735</v>
      </c>
      <c r="C183" s="882">
        <v>4585</v>
      </c>
      <c r="D183" s="882">
        <v>4585</v>
      </c>
      <c r="E183" s="877"/>
      <c r="F183" s="877"/>
      <c r="G183" s="877"/>
      <c r="H183" s="877"/>
      <c r="I183" s="882">
        <v>4585</v>
      </c>
      <c r="J183" s="395"/>
      <c r="K183" s="877"/>
      <c r="L183" s="877"/>
      <c r="M183" s="877"/>
      <c r="N183" s="877"/>
      <c r="O183" s="877"/>
      <c r="P183" s="877"/>
      <c r="Q183" s="877"/>
      <c r="R183" s="877"/>
      <c r="S183" s="877"/>
      <c r="T183" s="877"/>
    </row>
    <row r="184" spans="1:20" s="377" customFormat="1" ht="12.75">
      <c r="A184" s="873">
        <v>2</v>
      </c>
      <c r="B184" s="874" t="s">
        <v>3736</v>
      </c>
      <c r="C184" s="882">
        <v>200</v>
      </c>
      <c r="D184" s="882">
        <v>162</v>
      </c>
      <c r="E184" s="877"/>
      <c r="F184" s="877"/>
      <c r="G184" s="877"/>
      <c r="H184" s="877"/>
      <c r="I184" s="882">
        <v>162</v>
      </c>
      <c r="J184" s="395"/>
      <c r="K184" s="877"/>
      <c r="L184" s="395"/>
      <c r="M184" s="877"/>
      <c r="N184" s="877"/>
      <c r="O184" s="878"/>
      <c r="P184" s="877"/>
      <c r="Q184" s="877"/>
      <c r="R184" s="877"/>
      <c r="S184" s="877"/>
      <c r="T184" s="877"/>
    </row>
    <row r="185" spans="1:20" s="377" customFormat="1" ht="12.75">
      <c r="A185" s="873">
        <v>3</v>
      </c>
      <c r="B185" s="874" t="s">
        <v>3737</v>
      </c>
      <c r="C185" s="882">
        <v>160</v>
      </c>
      <c r="D185" s="882">
        <v>160</v>
      </c>
      <c r="E185" s="877"/>
      <c r="F185" s="877"/>
      <c r="G185" s="877"/>
      <c r="H185" s="877"/>
      <c r="I185" s="882">
        <v>160</v>
      </c>
      <c r="J185" s="895"/>
      <c r="K185" s="877"/>
      <c r="L185" s="895"/>
      <c r="M185" s="877"/>
      <c r="N185" s="877"/>
      <c r="O185" s="877"/>
      <c r="P185" s="877"/>
      <c r="Q185" s="877"/>
      <c r="R185" s="877"/>
      <c r="S185" s="877"/>
      <c r="T185" s="877"/>
    </row>
    <row r="186" spans="1:20" s="377" customFormat="1" ht="12.75">
      <c r="A186" s="870" t="s">
        <v>425</v>
      </c>
      <c r="B186" s="871" t="s">
        <v>3738</v>
      </c>
      <c r="C186" s="869">
        <f>SUBTOTAL(9,C187:C198)</f>
        <v>36235</v>
      </c>
      <c r="D186" s="869">
        <f>SUBTOTAL(9,D187:D198)</f>
        <v>36235</v>
      </c>
      <c r="E186" s="877"/>
      <c r="F186" s="877"/>
      <c r="G186" s="877"/>
      <c r="H186" s="877"/>
      <c r="I186" s="877"/>
      <c r="J186" s="869">
        <f>SUBTOTAL(9,J187:J198)</f>
        <v>36235</v>
      </c>
      <c r="K186" s="877"/>
      <c r="L186" s="877"/>
      <c r="M186" s="877"/>
      <c r="N186" s="877"/>
      <c r="O186" s="877"/>
      <c r="P186" s="877"/>
      <c r="Q186" s="877"/>
      <c r="R186" s="877"/>
      <c r="S186" s="877"/>
      <c r="T186" s="877"/>
    </row>
    <row r="187" spans="1:20" s="377" customFormat="1" ht="12.75">
      <c r="A187" s="873">
        <v>1</v>
      </c>
      <c r="B187" s="874" t="s">
        <v>3739</v>
      </c>
      <c r="C187" s="882"/>
      <c r="D187" s="882"/>
      <c r="E187" s="877"/>
      <c r="F187" s="877"/>
      <c r="G187" s="877"/>
      <c r="H187" s="877"/>
      <c r="I187" s="877"/>
      <c r="J187" s="882"/>
      <c r="K187" s="877"/>
      <c r="L187" s="877"/>
      <c r="M187" s="877"/>
      <c r="N187" s="877"/>
      <c r="O187" s="877"/>
      <c r="P187" s="877"/>
      <c r="Q187" s="877"/>
      <c r="R187" s="877"/>
      <c r="S187" s="877"/>
      <c r="T187" s="877"/>
    </row>
    <row r="188" spans="1:20" s="377" customFormat="1" ht="12.75">
      <c r="A188" s="873">
        <v>2</v>
      </c>
      <c r="B188" s="876" t="s">
        <v>3740</v>
      </c>
      <c r="C188" s="882">
        <v>5362</v>
      </c>
      <c r="D188" s="882">
        <v>5362</v>
      </c>
      <c r="E188" s="877"/>
      <c r="F188" s="877"/>
      <c r="G188" s="877"/>
      <c r="H188" s="877"/>
      <c r="I188" s="877"/>
      <c r="J188" s="882">
        <v>5362</v>
      </c>
      <c r="K188" s="877"/>
      <c r="L188" s="877"/>
      <c r="M188" s="877"/>
      <c r="N188" s="877"/>
      <c r="O188" s="877"/>
      <c r="P188" s="877"/>
      <c r="Q188" s="877"/>
      <c r="R188" s="877"/>
      <c r="S188" s="877"/>
      <c r="T188" s="877"/>
    </row>
    <row r="189" spans="1:20" s="377" customFormat="1" ht="12.75">
      <c r="A189" s="873">
        <v>3</v>
      </c>
      <c r="B189" s="876" t="s">
        <v>3741</v>
      </c>
      <c r="C189" s="882">
        <v>2790</v>
      </c>
      <c r="D189" s="882">
        <v>2790</v>
      </c>
      <c r="E189" s="877"/>
      <c r="F189" s="877"/>
      <c r="G189" s="877"/>
      <c r="H189" s="877"/>
      <c r="I189" s="877"/>
      <c r="J189" s="882">
        <v>2790</v>
      </c>
      <c r="K189" s="877"/>
      <c r="L189" s="877"/>
      <c r="M189" s="877"/>
      <c r="N189" s="877"/>
      <c r="O189" s="877"/>
      <c r="P189" s="877"/>
      <c r="Q189" s="877"/>
      <c r="R189" s="877"/>
      <c r="S189" s="877"/>
      <c r="T189" s="877"/>
    </row>
    <row r="190" spans="1:20" s="377" customFormat="1" ht="12.75">
      <c r="A190" s="873">
        <v>4</v>
      </c>
      <c r="B190" s="874" t="s">
        <v>3742</v>
      </c>
      <c r="C190" s="882">
        <v>1078</v>
      </c>
      <c r="D190" s="882">
        <v>1078</v>
      </c>
      <c r="E190" s="877"/>
      <c r="F190" s="877"/>
      <c r="G190" s="877"/>
      <c r="H190" s="877"/>
      <c r="I190" s="877"/>
      <c r="J190" s="882">
        <v>1078</v>
      </c>
      <c r="K190" s="877"/>
      <c r="L190" s="877"/>
      <c r="M190" s="877"/>
      <c r="N190" s="877"/>
      <c r="O190" s="877"/>
      <c r="P190" s="877"/>
      <c r="Q190" s="877"/>
      <c r="R190" s="877"/>
      <c r="S190" s="877"/>
      <c r="T190" s="877"/>
    </row>
    <row r="191" spans="1:20" s="377" customFormat="1" ht="12.75">
      <c r="A191" s="873">
        <v>5</v>
      </c>
      <c r="B191" s="876" t="s">
        <v>3743</v>
      </c>
      <c r="C191" s="882">
        <v>6487</v>
      </c>
      <c r="D191" s="882">
        <v>6487</v>
      </c>
      <c r="E191" s="877"/>
      <c r="F191" s="877"/>
      <c r="G191" s="877"/>
      <c r="H191" s="877"/>
      <c r="I191" s="877"/>
      <c r="J191" s="882">
        <v>6487</v>
      </c>
      <c r="K191" s="877"/>
      <c r="L191" s="877"/>
      <c r="M191" s="877"/>
      <c r="N191" s="877"/>
      <c r="O191" s="877"/>
      <c r="P191" s="877"/>
      <c r="Q191" s="877"/>
      <c r="R191" s="877"/>
      <c r="S191" s="877"/>
      <c r="T191" s="877"/>
    </row>
    <row r="192" spans="1:20" s="377" customFormat="1" ht="12.75">
      <c r="A192" s="873">
        <v>6</v>
      </c>
      <c r="B192" s="876" t="s">
        <v>3744</v>
      </c>
      <c r="C192" s="882">
        <v>1909</v>
      </c>
      <c r="D192" s="882">
        <v>1909</v>
      </c>
      <c r="E192" s="877"/>
      <c r="F192" s="877"/>
      <c r="G192" s="877"/>
      <c r="H192" s="877"/>
      <c r="I192" s="877"/>
      <c r="J192" s="882">
        <v>1909</v>
      </c>
      <c r="K192" s="877"/>
      <c r="L192" s="877"/>
      <c r="M192" s="877"/>
      <c r="N192" s="877"/>
      <c r="O192" s="877"/>
      <c r="P192" s="877"/>
      <c r="Q192" s="877"/>
      <c r="R192" s="877"/>
      <c r="S192" s="877"/>
      <c r="T192" s="877"/>
    </row>
    <row r="193" spans="1:20" s="377" customFormat="1" ht="12.75">
      <c r="A193" s="873">
        <v>7</v>
      </c>
      <c r="B193" s="876" t="s">
        <v>3745</v>
      </c>
      <c r="C193" s="882">
        <v>2598</v>
      </c>
      <c r="D193" s="882">
        <v>2598</v>
      </c>
      <c r="E193" s="877"/>
      <c r="F193" s="877"/>
      <c r="G193" s="877"/>
      <c r="H193" s="877"/>
      <c r="I193" s="877"/>
      <c r="J193" s="882">
        <v>2598</v>
      </c>
      <c r="K193" s="877"/>
      <c r="L193" s="877"/>
      <c r="M193" s="877"/>
      <c r="N193" s="877"/>
      <c r="O193" s="877"/>
      <c r="P193" s="877"/>
      <c r="Q193" s="877"/>
      <c r="R193" s="877"/>
      <c r="S193" s="877"/>
      <c r="T193" s="877"/>
    </row>
    <row r="194" spans="1:20" s="377" customFormat="1" ht="12.75">
      <c r="A194" s="873">
        <v>8</v>
      </c>
      <c r="B194" s="874" t="s">
        <v>3746</v>
      </c>
      <c r="C194" s="882">
        <v>3416</v>
      </c>
      <c r="D194" s="882">
        <v>3416</v>
      </c>
      <c r="E194" s="877"/>
      <c r="F194" s="877"/>
      <c r="G194" s="877"/>
      <c r="H194" s="877"/>
      <c r="I194" s="877"/>
      <c r="J194" s="882">
        <v>3416</v>
      </c>
      <c r="K194" s="877"/>
      <c r="L194" s="895"/>
      <c r="M194" s="877"/>
      <c r="N194" s="877"/>
      <c r="O194" s="877"/>
      <c r="P194" s="877"/>
      <c r="Q194" s="877"/>
      <c r="R194" s="877"/>
      <c r="S194" s="877"/>
      <c r="T194" s="877"/>
    </row>
    <row r="195" spans="1:20" s="377" customFormat="1" ht="12.75">
      <c r="A195" s="873">
        <v>9</v>
      </c>
      <c r="B195" s="876" t="s">
        <v>3747</v>
      </c>
      <c r="C195" s="882">
        <v>1240</v>
      </c>
      <c r="D195" s="882">
        <v>1240</v>
      </c>
      <c r="E195" s="877"/>
      <c r="F195" s="877"/>
      <c r="G195" s="877"/>
      <c r="H195" s="877"/>
      <c r="I195" s="877"/>
      <c r="J195" s="882">
        <v>1240</v>
      </c>
      <c r="K195" s="877"/>
      <c r="L195" s="877"/>
      <c r="M195" s="877"/>
      <c r="N195" s="877"/>
      <c r="O195" s="877"/>
      <c r="P195" s="877"/>
      <c r="Q195" s="877"/>
      <c r="R195" s="877"/>
      <c r="S195" s="877"/>
      <c r="T195" s="877"/>
    </row>
    <row r="196" spans="1:20" s="377" customFormat="1" ht="12.75">
      <c r="A196" s="873">
        <v>10</v>
      </c>
      <c r="B196" s="874" t="s">
        <v>3748</v>
      </c>
      <c r="C196" s="882">
        <v>2231</v>
      </c>
      <c r="D196" s="882">
        <v>2231</v>
      </c>
      <c r="E196" s="877"/>
      <c r="F196" s="877"/>
      <c r="G196" s="877"/>
      <c r="H196" s="877"/>
      <c r="I196" s="877"/>
      <c r="J196" s="882">
        <v>2231</v>
      </c>
      <c r="K196" s="877"/>
      <c r="L196" s="877"/>
      <c r="M196" s="877"/>
      <c r="N196" s="877"/>
      <c r="O196" s="877"/>
      <c r="P196" s="877"/>
      <c r="Q196" s="877"/>
      <c r="R196" s="877"/>
      <c r="S196" s="877"/>
      <c r="T196" s="877"/>
    </row>
    <row r="197" spans="1:20" s="377" customFormat="1" ht="12.75">
      <c r="A197" s="873">
        <v>11</v>
      </c>
      <c r="B197" s="884" t="s">
        <v>3749</v>
      </c>
      <c r="C197" s="875">
        <v>3866</v>
      </c>
      <c r="D197" s="875">
        <v>3866</v>
      </c>
      <c r="E197" s="877"/>
      <c r="F197" s="877"/>
      <c r="G197" s="877"/>
      <c r="H197" s="877"/>
      <c r="I197" s="877"/>
      <c r="J197" s="875">
        <v>3866</v>
      </c>
      <c r="K197" s="877"/>
      <c r="L197" s="895"/>
      <c r="M197" s="877"/>
      <c r="N197" s="877"/>
      <c r="O197" s="877"/>
      <c r="P197" s="877"/>
      <c r="Q197" s="877"/>
      <c r="R197" s="877"/>
      <c r="S197" s="877"/>
      <c r="T197" s="877"/>
    </row>
    <row r="198" spans="1:20" s="377" customFormat="1" ht="12.75">
      <c r="A198" s="873">
        <v>12</v>
      </c>
      <c r="B198" s="884" t="s">
        <v>3750</v>
      </c>
      <c r="C198" s="882">
        <v>5258</v>
      </c>
      <c r="D198" s="882">
        <v>5258</v>
      </c>
      <c r="E198" s="877"/>
      <c r="F198" s="877"/>
      <c r="G198" s="877"/>
      <c r="H198" s="877"/>
      <c r="I198" s="877"/>
      <c r="J198" s="882">
        <v>5258</v>
      </c>
      <c r="K198" s="877"/>
      <c r="L198" s="896"/>
      <c r="M198" s="877"/>
      <c r="N198" s="877"/>
      <c r="O198" s="877"/>
      <c r="P198" s="877"/>
      <c r="Q198" s="877"/>
      <c r="R198" s="877"/>
      <c r="S198" s="877"/>
      <c r="T198" s="877"/>
    </row>
    <row r="199" spans="1:20" s="377" customFormat="1" ht="12.75">
      <c r="A199" s="870" t="s">
        <v>426</v>
      </c>
      <c r="B199" s="871" t="s">
        <v>3751</v>
      </c>
      <c r="C199" s="869">
        <f>SUBTOTAL(9,C200:C207)</f>
        <v>10749</v>
      </c>
      <c r="D199" s="869">
        <f>SUBTOTAL(9,D200:D207)</f>
        <v>10749</v>
      </c>
      <c r="E199" s="877"/>
      <c r="F199" s="869">
        <f>SUBTOTAL(9,F200:F207)</f>
        <v>10749</v>
      </c>
      <c r="G199" s="877"/>
      <c r="H199" s="877"/>
      <c r="I199" s="877"/>
      <c r="J199" s="897"/>
      <c r="K199" s="877"/>
      <c r="L199" s="877"/>
      <c r="M199" s="877"/>
      <c r="N199" s="877"/>
      <c r="O199" s="877"/>
      <c r="P199" s="877"/>
      <c r="Q199" s="877"/>
      <c r="R199" s="877"/>
      <c r="S199" s="877"/>
      <c r="T199" s="877"/>
    </row>
    <row r="200" spans="1:20" s="377" customFormat="1" ht="12.75">
      <c r="A200" s="873">
        <v>1</v>
      </c>
      <c r="B200" s="874" t="s">
        <v>3752</v>
      </c>
      <c r="C200" s="882"/>
      <c r="D200" s="882"/>
      <c r="E200" s="877"/>
      <c r="F200" s="882"/>
      <c r="G200" s="877"/>
      <c r="H200" s="877"/>
      <c r="I200" s="877"/>
      <c r="J200" s="895"/>
      <c r="K200" s="877"/>
      <c r="L200" s="877"/>
      <c r="M200" s="877"/>
      <c r="N200" s="877"/>
      <c r="O200" s="877"/>
      <c r="P200" s="877"/>
      <c r="Q200" s="877"/>
      <c r="R200" s="877"/>
      <c r="S200" s="877"/>
      <c r="T200" s="877"/>
    </row>
    <row r="201" spans="1:20" s="377" customFormat="1" ht="12.75">
      <c r="A201" s="892">
        <v>2</v>
      </c>
      <c r="B201" s="874" t="s">
        <v>3753</v>
      </c>
      <c r="C201" s="882">
        <v>2194</v>
      </c>
      <c r="D201" s="882">
        <v>2194</v>
      </c>
      <c r="E201" s="877"/>
      <c r="F201" s="882">
        <v>2194</v>
      </c>
      <c r="G201" s="877"/>
      <c r="H201" s="877"/>
      <c r="I201" s="877"/>
      <c r="J201" s="877"/>
      <c r="K201" s="877"/>
      <c r="L201" s="877"/>
      <c r="M201" s="877"/>
      <c r="N201" s="877"/>
      <c r="O201" s="877"/>
      <c r="P201" s="877"/>
      <c r="Q201" s="877"/>
      <c r="R201" s="877"/>
      <c r="S201" s="877"/>
      <c r="T201" s="877"/>
    </row>
    <row r="202" spans="1:20" s="377" customFormat="1" ht="12.75">
      <c r="A202" s="873">
        <v>3</v>
      </c>
      <c r="B202" s="874" t="s">
        <v>3754</v>
      </c>
      <c r="C202" s="882"/>
      <c r="D202" s="882"/>
      <c r="E202" s="877"/>
      <c r="F202" s="882"/>
      <c r="G202" s="877"/>
      <c r="H202" s="877"/>
      <c r="I202" s="877"/>
      <c r="J202" s="877"/>
      <c r="K202" s="877"/>
      <c r="L202" s="877"/>
      <c r="M202" s="877"/>
      <c r="N202" s="877"/>
      <c r="O202" s="877"/>
      <c r="P202" s="877"/>
      <c r="Q202" s="877"/>
      <c r="R202" s="877"/>
      <c r="S202" s="877"/>
      <c r="T202" s="877"/>
    </row>
    <row r="203" spans="1:20" s="377" customFormat="1" ht="12.75">
      <c r="A203" s="873">
        <v>4</v>
      </c>
      <c r="B203" s="876" t="s">
        <v>3755</v>
      </c>
      <c r="C203" s="882">
        <v>2287</v>
      </c>
      <c r="D203" s="882">
        <v>2287</v>
      </c>
      <c r="E203" s="877"/>
      <c r="F203" s="882">
        <v>2287</v>
      </c>
      <c r="G203" s="877"/>
      <c r="H203" s="877"/>
      <c r="I203" s="877"/>
      <c r="J203" s="877"/>
      <c r="K203" s="877"/>
      <c r="L203" s="877"/>
      <c r="M203" s="877"/>
      <c r="N203" s="877"/>
      <c r="O203" s="877"/>
      <c r="P203" s="877"/>
      <c r="Q203" s="877"/>
      <c r="R203" s="877"/>
      <c r="S203" s="877"/>
      <c r="T203" s="877"/>
    </row>
    <row r="204" spans="1:20" s="377" customFormat="1" ht="12.75">
      <c r="A204" s="873">
        <v>5</v>
      </c>
      <c r="B204" s="876" t="s">
        <v>3756</v>
      </c>
      <c r="C204" s="882">
        <v>3239</v>
      </c>
      <c r="D204" s="882">
        <v>3239</v>
      </c>
      <c r="E204" s="877"/>
      <c r="F204" s="882">
        <v>3239</v>
      </c>
      <c r="G204" s="877"/>
      <c r="H204" s="877"/>
      <c r="I204" s="877"/>
      <c r="J204" s="877"/>
      <c r="K204" s="877"/>
      <c r="L204" s="877"/>
      <c r="M204" s="877"/>
      <c r="N204" s="877"/>
      <c r="O204" s="877"/>
      <c r="P204" s="877"/>
      <c r="Q204" s="877"/>
      <c r="R204" s="877"/>
      <c r="S204" s="877"/>
      <c r="T204" s="877"/>
    </row>
    <row r="205" spans="1:20" s="377" customFormat="1" ht="12.75">
      <c r="A205" s="873">
        <v>6</v>
      </c>
      <c r="B205" s="898" t="s">
        <v>3757</v>
      </c>
      <c r="C205" s="882"/>
      <c r="D205" s="882"/>
      <c r="E205" s="877"/>
      <c r="F205" s="882"/>
      <c r="G205" s="877"/>
      <c r="H205" s="877"/>
      <c r="I205" s="877"/>
      <c r="J205" s="877"/>
      <c r="K205" s="877"/>
      <c r="L205" s="877"/>
      <c r="M205" s="877"/>
      <c r="N205" s="877"/>
      <c r="O205" s="877"/>
      <c r="P205" s="877"/>
      <c r="Q205" s="877"/>
      <c r="R205" s="877"/>
      <c r="S205" s="877"/>
      <c r="T205" s="877"/>
    </row>
    <row r="206" spans="1:20" s="377" customFormat="1" ht="12.75">
      <c r="A206" s="873">
        <v>7</v>
      </c>
      <c r="B206" s="874" t="s">
        <v>3758</v>
      </c>
      <c r="C206" s="882">
        <v>1219</v>
      </c>
      <c r="D206" s="882">
        <v>1219</v>
      </c>
      <c r="E206" s="877"/>
      <c r="F206" s="882">
        <v>1219</v>
      </c>
      <c r="G206" s="877"/>
      <c r="H206" s="877"/>
      <c r="I206" s="877"/>
      <c r="J206" s="877"/>
      <c r="K206" s="877"/>
      <c r="L206" s="877"/>
      <c r="M206" s="877"/>
      <c r="N206" s="877"/>
      <c r="O206" s="877"/>
      <c r="P206" s="877"/>
      <c r="Q206" s="877"/>
      <c r="R206" s="877"/>
      <c r="S206" s="877"/>
      <c r="T206" s="877"/>
    </row>
    <row r="207" spans="1:20" s="377" customFormat="1" ht="12.75">
      <c r="A207" s="873">
        <v>9</v>
      </c>
      <c r="B207" s="876" t="s">
        <v>3759</v>
      </c>
      <c r="C207" s="882">
        <v>1810</v>
      </c>
      <c r="D207" s="882">
        <v>1810</v>
      </c>
      <c r="E207" s="877"/>
      <c r="F207" s="882">
        <v>1810</v>
      </c>
      <c r="G207" s="877"/>
      <c r="H207" s="877"/>
      <c r="I207" s="877"/>
      <c r="J207" s="877"/>
      <c r="K207" s="877"/>
      <c r="L207" s="877"/>
      <c r="M207" s="877"/>
      <c r="N207" s="877"/>
      <c r="O207" s="877"/>
      <c r="P207" s="877"/>
      <c r="Q207" s="877"/>
      <c r="R207" s="877"/>
      <c r="S207" s="877"/>
      <c r="T207" s="877"/>
    </row>
    <row r="208" spans="1:20" s="377" customFormat="1" ht="12.75">
      <c r="A208" s="870" t="s">
        <v>844</v>
      </c>
      <c r="B208" s="899" t="s">
        <v>3760</v>
      </c>
      <c r="C208" s="869">
        <f>SUBTOTAL(9,C209:C209)</f>
        <v>19091</v>
      </c>
      <c r="D208" s="869">
        <f>SUBTOTAL(9,D209:D209)</f>
        <v>19091</v>
      </c>
      <c r="E208" s="877"/>
      <c r="F208" s="895"/>
      <c r="G208" s="877"/>
      <c r="H208" s="877"/>
      <c r="I208" s="877"/>
      <c r="J208" s="877"/>
      <c r="K208" s="869">
        <f>SUBTOTAL(9,K209:K209)</f>
        <v>19091</v>
      </c>
      <c r="L208" s="877"/>
      <c r="M208" s="877"/>
      <c r="N208" s="877"/>
      <c r="O208" s="877"/>
      <c r="P208" s="877"/>
      <c r="Q208" s="877"/>
      <c r="R208" s="877"/>
      <c r="S208" s="877"/>
      <c r="T208" s="877"/>
    </row>
    <row r="209" spans="1:20" s="377" customFormat="1" ht="12.75">
      <c r="A209" s="873">
        <v>1</v>
      </c>
      <c r="B209" s="880" t="s">
        <v>3761</v>
      </c>
      <c r="C209" s="882">
        <v>19091</v>
      </c>
      <c r="D209" s="882">
        <v>19091</v>
      </c>
      <c r="E209" s="877"/>
      <c r="F209" s="895"/>
      <c r="G209" s="877"/>
      <c r="H209" s="877"/>
      <c r="I209" s="877"/>
      <c r="J209" s="877"/>
      <c r="K209" s="882">
        <v>19091</v>
      </c>
      <c r="L209" s="877"/>
      <c r="M209" s="877"/>
      <c r="N209" s="877"/>
      <c r="O209" s="877"/>
      <c r="P209" s="877"/>
      <c r="Q209" s="877"/>
      <c r="R209" s="877"/>
      <c r="S209" s="877"/>
      <c r="T209" s="877"/>
    </row>
    <row r="210" spans="1:20" s="377" customFormat="1" ht="12.75">
      <c r="A210" s="870" t="s">
        <v>1720</v>
      </c>
      <c r="B210" s="871" t="s">
        <v>3762</v>
      </c>
      <c r="C210" s="869">
        <f>SUBTOTAL(9,C211:C241)</f>
        <v>44253</v>
      </c>
      <c r="D210" s="869">
        <f>SUBTOTAL(9,D211:D241)</f>
        <v>44253</v>
      </c>
      <c r="E210" s="877"/>
      <c r="F210" s="877"/>
      <c r="G210" s="877"/>
      <c r="H210" s="877"/>
      <c r="I210" s="877"/>
      <c r="J210" s="877"/>
      <c r="K210" s="395"/>
      <c r="L210" s="877"/>
      <c r="M210" s="877"/>
      <c r="N210" s="877"/>
      <c r="O210" s="877"/>
      <c r="P210" s="877"/>
      <c r="Q210" s="877"/>
      <c r="R210" s="877"/>
      <c r="S210" s="877"/>
      <c r="T210" s="877"/>
    </row>
    <row r="211" spans="1:20" s="377" customFormat="1" ht="12.75">
      <c r="A211" s="870" t="s">
        <v>416</v>
      </c>
      <c r="B211" s="872" t="s">
        <v>3763</v>
      </c>
      <c r="C211" s="869">
        <f>SUBTOTAL(9,C212:C217)</f>
        <v>7364</v>
      </c>
      <c r="D211" s="869">
        <f>SUBTOTAL(9,D212:D217)</f>
        <v>7364</v>
      </c>
      <c r="E211" s="877"/>
      <c r="F211" s="877"/>
      <c r="G211" s="877"/>
      <c r="H211" s="877"/>
      <c r="I211" s="877"/>
      <c r="J211" s="877"/>
      <c r="K211" s="895"/>
      <c r="L211" s="877"/>
      <c r="M211" s="877"/>
      <c r="N211" s="877"/>
      <c r="O211" s="877"/>
      <c r="P211" s="869">
        <f>SUBTOTAL(9,P212:P217)</f>
        <v>7364</v>
      </c>
      <c r="Q211" s="877"/>
      <c r="R211" s="877"/>
      <c r="S211" s="877"/>
      <c r="T211" s="877"/>
    </row>
    <row r="212" spans="1:20" s="377" customFormat="1" ht="12.75">
      <c r="A212" s="873">
        <v>1</v>
      </c>
      <c r="B212" s="876" t="s">
        <v>3764</v>
      </c>
      <c r="C212" s="882">
        <v>1779</v>
      </c>
      <c r="D212" s="882">
        <v>1779</v>
      </c>
      <c r="E212" s="877"/>
      <c r="F212" s="877"/>
      <c r="G212" s="877"/>
      <c r="H212" s="877"/>
      <c r="I212" s="877"/>
      <c r="J212" s="877"/>
      <c r="K212" s="877"/>
      <c r="L212" s="877"/>
      <c r="M212" s="877"/>
      <c r="N212" s="877"/>
      <c r="O212" s="877"/>
      <c r="P212" s="882">
        <v>1779</v>
      </c>
      <c r="Q212" s="877"/>
      <c r="R212" s="877"/>
      <c r="S212" s="877"/>
      <c r="T212" s="877"/>
    </row>
    <row r="213" spans="1:20" s="377" customFormat="1" ht="12.75">
      <c r="A213" s="873">
        <v>2</v>
      </c>
      <c r="B213" s="876" t="s">
        <v>3765</v>
      </c>
      <c r="C213" s="882">
        <v>1942</v>
      </c>
      <c r="D213" s="882">
        <v>1942</v>
      </c>
      <c r="E213" s="877"/>
      <c r="F213" s="877"/>
      <c r="G213" s="877"/>
      <c r="H213" s="877"/>
      <c r="I213" s="877"/>
      <c r="J213" s="877"/>
      <c r="K213" s="877"/>
      <c r="L213" s="877"/>
      <c r="M213" s="877"/>
      <c r="N213" s="877"/>
      <c r="O213" s="877"/>
      <c r="P213" s="882">
        <v>1942</v>
      </c>
      <c r="Q213" s="877"/>
      <c r="R213" s="877"/>
      <c r="S213" s="877"/>
      <c r="T213" s="877"/>
    </row>
    <row r="214" spans="1:20" s="377" customFormat="1" ht="12.75">
      <c r="A214" s="873">
        <v>3</v>
      </c>
      <c r="B214" s="876" t="s">
        <v>3766</v>
      </c>
      <c r="C214" s="882">
        <v>263</v>
      </c>
      <c r="D214" s="882">
        <v>263</v>
      </c>
      <c r="E214" s="877"/>
      <c r="F214" s="877"/>
      <c r="G214" s="877"/>
      <c r="H214" s="877"/>
      <c r="I214" s="877"/>
      <c r="J214" s="877"/>
      <c r="K214" s="877"/>
      <c r="L214" s="877"/>
      <c r="M214" s="877"/>
      <c r="N214" s="877"/>
      <c r="O214" s="877"/>
      <c r="P214" s="882">
        <v>263</v>
      </c>
      <c r="Q214" s="877"/>
      <c r="R214" s="877"/>
      <c r="S214" s="877"/>
      <c r="T214" s="877"/>
    </row>
    <row r="215" spans="1:20" s="377" customFormat="1" ht="12.75">
      <c r="A215" s="873">
        <v>4</v>
      </c>
      <c r="B215" s="876" t="s">
        <v>3767</v>
      </c>
      <c r="C215" s="882">
        <v>1858</v>
      </c>
      <c r="D215" s="882">
        <v>1858</v>
      </c>
      <c r="E215" s="877"/>
      <c r="F215" s="877"/>
      <c r="G215" s="877"/>
      <c r="H215" s="877"/>
      <c r="I215" s="877"/>
      <c r="J215" s="877"/>
      <c r="K215" s="877"/>
      <c r="L215" s="877"/>
      <c r="M215" s="877"/>
      <c r="N215" s="877"/>
      <c r="O215" s="877"/>
      <c r="P215" s="882">
        <v>1858</v>
      </c>
      <c r="Q215" s="877"/>
      <c r="R215" s="877"/>
      <c r="S215" s="877"/>
      <c r="T215" s="877"/>
    </row>
    <row r="216" spans="1:20" s="377" customFormat="1" ht="12.75">
      <c r="A216" s="873">
        <v>5</v>
      </c>
      <c r="B216" s="874" t="s">
        <v>3768</v>
      </c>
      <c r="C216" s="882">
        <v>464</v>
      </c>
      <c r="D216" s="882">
        <v>464</v>
      </c>
      <c r="E216" s="877"/>
      <c r="F216" s="877"/>
      <c r="G216" s="877"/>
      <c r="H216" s="877"/>
      <c r="I216" s="877"/>
      <c r="J216" s="877"/>
      <c r="K216" s="877"/>
      <c r="L216" s="877"/>
      <c r="M216" s="877"/>
      <c r="N216" s="877"/>
      <c r="O216" s="877"/>
      <c r="P216" s="882">
        <v>464</v>
      </c>
      <c r="Q216" s="877"/>
      <c r="R216" s="877"/>
      <c r="S216" s="877"/>
      <c r="T216" s="877"/>
    </row>
    <row r="217" spans="1:20" s="377" customFormat="1" ht="12.75">
      <c r="A217" s="873">
        <v>6</v>
      </c>
      <c r="B217" s="874" t="s">
        <v>3769</v>
      </c>
      <c r="C217" s="882">
        <v>1058</v>
      </c>
      <c r="D217" s="882">
        <v>1058</v>
      </c>
      <c r="E217" s="877"/>
      <c r="F217" s="877"/>
      <c r="G217" s="877"/>
      <c r="H217" s="877"/>
      <c r="I217" s="877"/>
      <c r="J217" s="877"/>
      <c r="K217" s="877"/>
      <c r="L217" s="877"/>
      <c r="M217" s="877"/>
      <c r="N217" s="877"/>
      <c r="O217" s="877"/>
      <c r="P217" s="882">
        <v>1058</v>
      </c>
      <c r="Q217" s="877"/>
      <c r="R217" s="877"/>
      <c r="S217" s="877"/>
      <c r="T217" s="877"/>
    </row>
    <row r="218" spans="1:20" s="377" customFormat="1" ht="12.75">
      <c r="A218" s="870" t="s">
        <v>417</v>
      </c>
      <c r="B218" s="872" t="s">
        <v>3770</v>
      </c>
      <c r="C218" s="869">
        <f>SUBTOTAL(9,C219:C219)</f>
        <v>0</v>
      </c>
      <c r="D218" s="869">
        <f>SUBTOTAL(9,D219:D219)</f>
        <v>0</v>
      </c>
      <c r="E218" s="877"/>
      <c r="F218" s="877"/>
      <c r="G218" s="877"/>
      <c r="H218" s="877"/>
      <c r="I218" s="877"/>
      <c r="J218" s="877"/>
      <c r="K218" s="877"/>
      <c r="L218" s="877"/>
      <c r="M218" s="877"/>
      <c r="N218" s="877"/>
      <c r="O218" s="877"/>
      <c r="P218" s="895"/>
      <c r="Q218" s="877"/>
      <c r="R218" s="877"/>
      <c r="S218" s="877"/>
      <c r="T218" s="877"/>
    </row>
    <row r="219" spans="1:20" s="377" customFormat="1" ht="12.75">
      <c r="A219" s="873">
        <v>1</v>
      </c>
      <c r="B219" s="874" t="s">
        <v>3771</v>
      </c>
      <c r="C219" s="881"/>
      <c r="D219" s="881"/>
      <c r="E219" s="877"/>
      <c r="F219" s="877"/>
      <c r="G219" s="877"/>
      <c r="H219" s="877"/>
      <c r="I219" s="877"/>
      <c r="J219" s="877"/>
      <c r="K219" s="877"/>
      <c r="L219" s="877"/>
      <c r="M219" s="877"/>
      <c r="N219" s="877"/>
      <c r="O219" s="877"/>
      <c r="P219" s="895"/>
      <c r="Q219" s="877"/>
      <c r="R219" s="877"/>
      <c r="S219" s="877"/>
      <c r="T219" s="877"/>
    </row>
    <row r="220" spans="1:20" s="377" customFormat="1" ht="12.75">
      <c r="A220" s="870" t="s">
        <v>418</v>
      </c>
      <c r="B220" s="872" t="s">
        <v>3772</v>
      </c>
      <c r="C220" s="869">
        <f>SUBTOTAL(9,C221:C241)</f>
        <v>36889</v>
      </c>
      <c r="D220" s="869">
        <f>SUBTOTAL(9,D221:D241)</f>
        <v>36889</v>
      </c>
      <c r="E220" s="877"/>
      <c r="F220" s="877"/>
      <c r="G220" s="877"/>
      <c r="H220" s="877"/>
      <c r="I220" s="877"/>
      <c r="J220" s="877"/>
      <c r="K220" s="877"/>
      <c r="L220" s="877"/>
      <c r="M220" s="877"/>
      <c r="N220" s="869">
        <f>SUBTOTAL(9,N221:N241)</f>
        <v>36889</v>
      </c>
      <c r="O220" s="877"/>
      <c r="P220" s="895"/>
      <c r="Q220" s="877"/>
      <c r="R220" s="877"/>
      <c r="S220" s="877"/>
      <c r="T220" s="877"/>
    </row>
    <row r="221" spans="1:20" s="377" customFormat="1" ht="12.75">
      <c r="A221" s="873">
        <v>1</v>
      </c>
      <c r="B221" s="874" t="s">
        <v>3773</v>
      </c>
      <c r="C221" s="882">
        <v>706</v>
      </c>
      <c r="D221" s="882">
        <v>706</v>
      </c>
      <c r="E221" s="877"/>
      <c r="F221" s="877"/>
      <c r="G221" s="877"/>
      <c r="H221" s="877"/>
      <c r="I221" s="877"/>
      <c r="J221" s="877"/>
      <c r="K221" s="877"/>
      <c r="L221" s="877"/>
      <c r="M221" s="877"/>
      <c r="N221" s="882">
        <v>706</v>
      </c>
      <c r="O221" s="877"/>
      <c r="P221" s="895"/>
      <c r="Q221" s="877"/>
      <c r="R221" s="877"/>
      <c r="S221" s="877"/>
      <c r="T221" s="877"/>
    </row>
    <row r="222" spans="1:20" s="377" customFormat="1" ht="12.75">
      <c r="A222" s="873">
        <v>2</v>
      </c>
      <c r="B222" s="874" t="s">
        <v>3774</v>
      </c>
      <c r="C222" s="882">
        <v>6590</v>
      </c>
      <c r="D222" s="882">
        <v>6590</v>
      </c>
      <c r="E222" s="877"/>
      <c r="F222" s="877"/>
      <c r="G222" s="877"/>
      <c r="H222" s="877"/>
      <c r="I222" s="877"/>
      <c r="J222" s="877"/>
      <c r="K222" s="877"/>
      <c r="L222" s="877"/>
      <c r="M222" s="877"/>
      <c r="N222" s="882">
        <v>6590</v>
      </c>
      <c r="O222" s="877"/>
      <c r="P222" s="895"/>
      <c r="Q222" s="877"/>
      <c r="R222" s="877"/>
      <c r="S222" s="877"/>
      <c r="T222" s="877"/>
    </row>
    <row r="223" spans="1:20" s="377" customFormat="1" ht="12.75">
      <c r="A223" s="873">
        <v>3</v>
      </c>
      <c r="B223" s="874" t="s">
        <v>3775</v>
      </c>
      <c r="C223" s="882">
        <v>1398</v>
      </c>
      <c r="D223" s="882">
        <v>1398</v>
      </c>
      <c r="E223" s="877"/>
      <c r="F223" s="877"/>
      <c r="G223" s="877"/>
      <c r="H223" s="877"/>
      <c r="I223" s="877"/>
      <c r="J223" s="877"/>
      <c r="K223" s="877"/>
      <c r="L223" s="877"/>
      <c r="M223" s="877"/>
      <c r="N223" s="882">
        <v>1398</v>
      </c>
      <c r="O223" s="877"/>
      <c r="P223" s="895"/>
      <c r="Q223" s="877"/>
      <c r="R223" s="877"/>
      <c r="S223" s="877"/>
      <c r="T223" s="877"/>
    </row>
    <row r="224" spans="1:20" s="377" customFormat="1" ht="12.75">
      <c r="A224" s="873">
        <v>4</v>
      </c>
      <c r="B224" s="874" t="s">
        <v>3776</v>
      </c>
      <c r="C224" s="882">
        <v>360</v>
      </c>
      <c r="D224" s="882">
        <v>360</v>
      </c>
      <c r="E224" s="877"/>
      <c r="F224" s="877"/>
      <c r="G224" s="877"/>
      <c r="H224" s="877"/>
      <c r="I224" s="877"/>
      <c r="J224" s="877"/>
      <c r="K224" s="877"/>
      <c r="L224" s="877"/>
      <c r="M224" s="877"/>
      <c r="N224" s="882">
        <v>360</v>
      </c>
      <c r="O224" s="395"/>
      <c r="P224" s="877"/>
      <c r="Q224" s="877"/>
      <c r="R224" s="877"/>
      <c r="S224" s="877"/>
      <c r="T224" s="877"/>
    </row>
    <row r="225" spans="1:20" s="377" customFormat="1" ht="12.75">
      <c r="A225" s="873">
        <v>5</v>
      </c>
      <c r="B225" s="874" t="s">
        <v>3777</v>
      </c>
      <c r="C225" s="882">
        <v>3114</v>
      </c>
      <c r="D225" s="882">
        <v>3114</v>
      </c>
      <c r="E225" s="877"/>
      <c r="F225" s="877"/>
      <c r="G225" s="877"/>
      <c r="H225" s="877"/>
      <c r="I225" s="877"/>
      <c r="J225" s="877"/>
      <c r="K225" s="877"/>
      <c r="L225" s="877"/>
      <c r="M225" s="877"/>
      <c r="N225" s="882">
        <v>3114</v>
      </c>
      <c r="O225" s="900"/>
      <c r="P225" s="877"/>
      <c r="Q225" s="877"/>
      <c r="R225" s="877"/>
      <c r="S225" s="877"/>
      <c r="T225" s="877"/>
    </row>
    <row r="226" spans="1:20" s="377" customFormat="1" ht="12.75">
      <c r="A226" s="873">
        <v>6</v>
      </c>
      <c r="B226" s="876" t="s">
        <v>3778</v>
      </c>
      <c r="C226" s="882">
        <v>480</v>
      </c>
      <c r="D226" s="882">
        <v>480</v>
      </c>
      <c r="E226" s="877"/>
      <c r="F226" s="877"/>
      <c r="G226" s="877"/>
      <c r="H226" s="877"/>
      <c r="I226" s="877"/>
      <c r="J226" s="877"/>
      <c r="K226" s="877"/>
      <c r="L226" s="877"/>
      <c r="M226" s="877"/>
      <c r="N226" s="882">
        <v>480</v>
      </c>
      <c r="O226" s="877"/>
      <c r="P226" s="877"/>
      <c r="Q226" s="877"/>
      <c r="R226" s="877"/>
      <c r="S226" s="877"/>
      <c r="T226" s="877"/>
    </row>
    <row r="227" spans="1:20" s="377" customFormat="1" ht="12.75">
      <c r="A227" s="873">
        <v>7</v>
      </c>
      <c r="B227" s="876" t="s">
        <v>3779</v>
      </c>
      <c r="C227" s="882">
        <v>2634</v>
      </c>
      <c r="D227" s="882">
        <v>2634</v>
      </c>
      <c r="E227" s="877"/>
      <c r="F227" s="877"/>
      <c r="G227" s="877"/>
      <c r="H227" s="877"/>
      <c r="I227" s="877"/>
      <c r="J227" s="877"/>
      <c r="K227" s="877"/>
      <c r="L227" s="877"/>
      <c r="M227" s="877"/>
      <c r="N227" s="882">
        <v>2634</v>
      </c>
      <c r="O227" s="877"/>
      <c r="P227" s="877"/>
      <c r="Q227" s="877"/>
      <c r="R227" s="877"/>
      <c r="S227" s="877"/>
      <c r="T227" s="877"/>
    </row>
    <row r="228" spans="1:20" s="377" customFormat="1" ht="12.75">
      <c r="A228" s="873">
        <v>8</v>
      </c>
      <c r="B228" s="876" t="s">
        <v>3780</v>
      </c>
      <c r="C228" s="882">
        <v>1410</v>
      </c>
      <c r="D228" s="882">
        <v>1410</v>
      </c>
      <c r="E228" s="877"/>
      <c r="F228" s="877"/>
      <c r="G228" s="877"/>
      <c r="H228" s="877"/>
      <c r="I228" s="877"/>
      <c r="J228" s="877"/>
      <c r="K228" s="877"/>
      <c r="L228" s="877"/>
      <c r="M228" s="877"/>
      <c r="N228" s="882">
        <v>1410</v>
      </c>
      <c r="O228" s="877"/>
      <c r="P228" s="877"/>
      <c r="Q228" s="877"/>
      <c r="R228" s="877"/>
      <c r="S228" s="877"/>
      <c r="T228" s="877"/>
    </row>
    <row r="229" spans="1:20" s="377" customFormat="1" ht="12.75">
      <c r="A229" s="873">
        <v>9</v>
      </c>
      <c r="B229" s="880" t="s">
        <v>3781</v>
      </c>
      <c r="C229" s="882">
        <v>1289</v>
      </c>
      <c r="D229" s="882">
        <v>1289</v>
      </c>
      <c r="E229" s="877"/>
      <c r="F229" s="877"/>
      <c r="G229" s="877"/>
      <c r="H229" s="877"/>
      <c r="I229" s="877"/>
      <c r="J229" s="877"/>
      <c r="K229" s="877"/>
      <c r="L229" s="877"/>
      <c r="M229" s="877"/>
      <c r="N229" s="882">
        <v>1289</v>
      </c>
      <c r="O229" s="877"/>
      <c r="P229" s="877"/>
      <c r="Q229" s="877"/>
      <c r="R229" s="877"/>
      <c r="S229" s="877"/>
      <c r="T229" s="877"/>
    </row>
    <row r="230" spans="1:20" s="377" customFormat="1" ht="12.75">
      <c r="A230" s="873">
        <v>10</v>
      </c>
      <c r="B230" s="876" t="s">
        <v>3782</v>
      </c>
      <c r="C230" s="882">
        <v>1995</v>
      </c>
      <c r="D230" s="882">
        <v>1995</v>
      </c>
      <c r="E230" s="877"/>
      <c r="F230" s="877"/>
      <c r="G230" s="877"/>
      <c r="H230" s="877"/>
      <c r="I230" s="877"/>
      <c r="J230" s="877"/>
      <c r="K230" s="877"/>
      <c r="L230" s="877"/>
      <c r="M230" s="877"/>
      <c r="N230" s="882">
        <v>1995</v>
      </c>
      <c r="O230" s="877"/>
      <c r="P230" s="877"/>
      <c r="Q230" s="877"/>
      <c r="R230" s="877"/>
      <c r="S230" s="877"/>
      <c r="T230" s="877"/>
    </row>
    <row r="231" spans="1:20" s="377" customFormat="1" ht="12.75">
      <c r="A231" s="873">
        <v>11</v>
      </c>
      <c r="B231" s="876" t="s">
        <v>3783</v>
      </c>
      <c r="C231" s="882">
        <v>3361</v>
      </c>
      <c r="D231" s="882">
        <v>3361</v>
      </c>
      <c r="E231" s="877"/>
      <c r="F231" s="877"/>
      <c r="G231" s="877"/>
      <c r="H231" s="877"/>
      <c r="I231" s="877"/>
      <c r="J231" s="877"/>
      <c r="K231" s="877"/>
      <c r="L231" s="877"/>
      <c r="M231" s="877"/>
      <c r="N231" s="882">
        <v>3361</v>
      </c>
      <c r="O231" s="877"/>
      <c r="P231" s="877"/>
      <c r="Q231" s="877"/>
      <c r="R231" s="877"/>
      <c r="S231" s="877"/>
      <c r="T231" s="877"/>
    </row>
    <row r="232" spans="1:20" s="377" customFormat="1" ht="12.75">
      <c r="A232" s="873">
        <v>12</v>
      </c>
      <c r="B232" s="876" t="s">
        <v>3784</v>
      </c>
      <c r="C232" s="882">
        <v>986</v>
      </c>
      <c r="D232" s="882">
        <v>986</v>
      </c>
      <c r="E232" s="877"/>
      <c r="F232" s="877"/>
      <c r="G232" s="877"/>
      <c r="H232" s="877"/>
      <c r="I232" s="877"/>
      <c r="J232" s="877"/>
      <c r="K232" s="877"/>
      <c r="L232" s="877"/>
      <c r="M232" s="877"/>
      <c r="N232" s="882">
        <v>986</v>
      </c>
      <c r="O232" s="877"/>
      <c r="P232" s="877"/>
      <c r="Q232" s="877"/>
      <c r="R232" s="877"/>
      <c r="S232" s="877"/>
      <c r="T232" s="877"/>
    </row>
    <row r="233" spans="1:20" s="377" customFormat="1" ht="12.75">
      <c r="A233" s="873">
        <v>13</v>
      </c>
      <c r="B233" s="876" t="s">
        <v>3785</v>
      </c>
      <c r="C233" s="882">
        <v>709</v>
      </c>
      <c r="D233" s="882">
        <v>709</v>
      </c>
      <c r="E233" s="877"/>
      <c r="F233" s="877"/>
      <c r="G233" s="877"/>
      <c r="H233" s="877"/>
      <c r="I233" s="877"/>
      <c r="J233" s="877"/>
      <c r="K233" s="877"/>
      <c r="L233" s="877"/>
      <c r="M233" s="877"/>
      <c r="N233" s="882">
        <v>709</v>
      </c>
      <c r="O233" s="877"/>
      <c r="P233" s="877"/>
      <c r="Q233" s="877"/>
      <c r="R233" s="877"/>
      <c r="S233" s="877"/>
      <c r="T233" s="877"/>
    </row>
    <row r="234" spans="1:20" s="377" customFormat="1" ht="12.75">
      <c r="A234" s="873">
        <v>14</v>
      </c>
      <c r="B234" s="876" t="s">
        <v>1909</v>
      </c>
      <c r="C234" s="882">
        <v>900</v>
      </c>
      <c r="D234" s="882">
        <v>900</v>
      </c>
      <c r="E234" s="877"/>
      <c r="F234" s="877"/>
      <c r="G234" s="877"/>
      <c r="H234" s="877"/>
      <c r="I234" s="877"/>
      <c r="J234" s="877"/>
      <c r="K234" s="877"/>
      <c r="L234" s="877"/>
      <c r="M234" s="877"/>
      <c r="N234" s="882">
        <v>900</v>
      </c>
      <c r="O234" s="877"/>
      <c r="P234" s="877"/>
      <c r="Q234" s="877"/>
      <c r="R234" s="877"/>
      <c r="S234" s="877"/>
      <c r="T234" s="877"/>
    </row>
    <row r="235" spans="1:20" s="377" customFormat="1" ht="12.75">
      <c r="A235" s="873">
        <v>15</v>
      </c>
      <c r="B235" s="876" t="s">
        <v>3786</v>
      </c>
      <c r="C235" s="882">
        <v>2242</v>
      </c>
      <c r="D235" s="882">
        <v>2242</v>
      </c>
      <c r="E235" s="877"/>
      <c r="F235" s="877"/>
      <c r="G235" s="877"/>
      <c r="H235" s="877"/>
      <c r="I235" s="877"/>
      <c r="J235" s="877"/>
      <c r="K235" s="877"/>
      <c r="L235" s="877"/>
      <c r="M235" s="877"/>
      <c r="N235" s="882">
        <v>2242</v>
      </c>
      <c r="O235" s="877"/>
      <c r="P235" s="877"/>
      <c r="Q235" s="877"/>
      <c r="R235" s="877"/>
      <c r="S235" s="877"/>
      <c r="T235" s="877"/>
    </row>
    <row r="236" spans="1:20" s="377" customFormat="1" ht="12.75">
      <c r="A236" s="873">
        <v>16</v>
      </c>
      <c r="B236" s="876" t="s">
        <v>3787</v>
      </c>
      <c r="C236" s="882">
        <v>1100</v>
      </c>
      <c r="D236" s="882">
        <v>1100</v>
      </c>
      <c r="E236" s="877"/>
      <c r="F236" s="877"/>
      <c r="G236" s="877"/>
      <c r="H236" s="877"/>
      <c r="I236" s="877"/>
      <c r="J236" s="877"/>
      <c r="K236" s="877"/>
      <c r="L236" s="877"/>
      <c r="M236" s="877"/>
      <c r="N236" s="882">
        <v>1100</v>
      </c>
      <c r="O236" s="877"/>
      <c r="P236" s="877"/>
      <c r="Q236" s="877"/>
      <c r="R236" s="877"/>
      <c r="S236" s="877"/>
      <c r="T236" s="877"/>
    </row>
    <row r="237" spans="1:20" s="377" customFormat="1" ht="12.75">
      <c r="A237" s="873">
        <v>17</v>
      </c>
      <c r="B237" s="876" t="s">
        <v>3788</v>
      </c>
      <c r="C237" s="882">
        <v>662</v>
      </c>
      <c r="D237" s="882">
        <v>662</v>
      </c>
      <c r="E237" s="877"/>
      <c r="F237" s="877"/>
      <c r="G237" s="877"/>
      <c r="H237" s="877"/>
      <c r="I237" s="877"/>
      <c r="J237" s="877"/>
      <c r="K237" s="877"/>
      <c r="L237" s="877"/>
      <c r="M237" s="877"/>
      <c r="N237" s="882">
        <v>662</v>
      </c>
      <c r="O237" s="877"/>
      <c r="P237" s="877"/>
      <c r="Q237" s="877"/>
      <c r="R237" s="877"/>
      <c r="S237" s="877"/>
      <c r="T237" s="877"/>
    </row>
    <row r="238" spans="1:20" s="377" customFormat="1" ht="12.75">
      <c r="A238" s="873">
        <v>18</v>
      </c>
      <c r="B238" s="876" t="s">
        <v>3789</v>
      </c>
      <c r="C238" s="882">
        <v>400</v>
      </c>
      <c r="D238" s="882">
        <v>400</v>
      </c>
      <c r="E238" s="877"/>
      <c r="F238" s="877"/>
      <c r="G238" s="877"/>
      <c r="H238" s="877"/>
      <c r="I238" s="877"/>
      <c r="J238" s="877"/>
      <c r="K238" s="877"/>
      <c r="L238" s="877"/>
      <c r="M238" s="877"/>
      <c r="N238" s="882">
        <v>400</v>
      </c>
      <c r="O238" s="877"/>
      <c r="P238" s="877"/>
      <c r="Q238" s="877"/>
      <c r="R238" s="877"/>
      <c r="S238" s="877"/>
      <c r="T238" s="877"/>
    </row>
    <row r="239" spans="1:20" s="377" customFormat="1" ht="12.75">
      <c r="A239" s="873">
        <v>19</v>
      </c>
      <c r="B239" s="876" t="s">
        <v>3790</v>
      </c>
      <c r="C239" s="882">
        <v>200</v>
      </c>
      <c r="D239" s="882">
        <v>200</v>
      </c>
      <c r="E239" s="877"/>
      <c r="F239" s="877"/>
      <c r="G239" s="877"/>
      <c r="H239" s="877"/>
      <c r="I239" s="877"/>
      <c r="J239" s="877"/>
      <c r="K239" s="877"/>
      <c r="L239" s="877"/>
      <c r="M239" s="877"/>
      <c r="N239" s="882">
        <v>200</v>
      </c>
      <c r="O239" s="877"/>
      <c r="P239" s="877"/>
      <c r="Q239" s="877"/>
      <c r="R239" s="877"/>
      <c r="S239" s="877"/>
      <c r="T239" s="877"/>
    </row>
    <row r="240" spans="1:20" s="377" customFormat="1" ht="12.75">
      <c r="A240" s="873">
        <v>20</v>
      </c>
      <c r="B240" s="876" t="s">
        <v>3791</v>
      </c>
      <c r="C240" s="882">
        <v>5486</v>
      </c>
      <c r="D240" s="882">
        <v>5486</v>
      </c>
      <c r="E240" s="877"/>
      <c r="F240" s="877"/>
      <c r="G240" s="877"/>
      <c r="H240" s="877"/>
      <c r="I240" s="877"/>
      <c r="J240" s="877"/>
      <c r="K240" s="877"/>
      <c r="L240" s="877"/>
      <c r="M240" s="877"/>
      <c r="N240" s="882">
        <v>5486</v>
      </c>
      <c r="O240" s="877"/>
      <c r="P240" s="877"/>
      <c r="Q240" s="877"/>
      <c r="R240" s="877"/>
      <c r="S240" s="877"/>
      <c r="T240" s="877"/>
    </row>
    <row r="241" spans="1:20" s="377" customFormat="1" ht="12.75">
      <c r="A241" s="873">
        <v>21</v>
      </c>
      <c r="B241" s="876" t="s">
        <v>3792</v>
      </c>
      <c r="C241" s="882">
        <v>867</v>
      </c>
      <c r="D241" s="882">
        <v>867</v>
      </c>
      <c r="E241" s="877"/>
      <c r="F241" s="877"/>
      <c r="G241" s="877"/>
      <c r="H241" s="877"/>
      <c r="I241" s="877"/>
      <c r="J241" s="877"/>
      <c r="K241" s="877"/>
      <c r="L241" s="877"/>
      <c r="M241" s="877"/>
      <c r="N241" s="882">
        <v>867</v>
      </c>
      <c r="O241" s="877"/>
      <c r="P241" s="877"/>
      <c r="Q241" s="877"/>
      <c r="R241" s="877"/>
      <c r="S241" s="877"/>
      <c r="T241" s="877"/>
    </row>
    <row r="242" spans="1:20" s="377" customFormat="1" ht="12.75">
      <c r="A242" s="870" t="s">
        <v>1721</v>
      </c>
      <c r="B242" s="872" t="s">
        <v>3793</v>
      </c>
      <c r="C242" s="869">
        <f>SUBTOTAL(9,C243:C252)</f>
        <v>37882</v>
      </c>
      <c r="D242" s="869">
        <f>SUBTOTAL(9,D243:D252)</f>
        <v>36811</v>
      </c>
      <c r="E242" s="877"/>
      <c r="F242" s="877"/>
      <c r="G242" s="877"/>
      <c r="H242" s="877"/>
      <c r="I242" s="877"/>
      <c r="J242" s="877"/>
      <c r="K242" s="877"/>
      <c r="L242" s="877"/>
      <c r="M242" s="869">
        <f>SUBTOTAL(9,M243:M252)</f>
        <v>36811</v>
      </c>
      <c r="N242" s="877"/>
      <c r="O242" s="877"/>
      <c r="P242" s="877"/>
      <c r="Q242" s="877"/>
      <c r="R242" s="877"/>
      <c r="S242" s="877"/>
      <c r="T242" s="877"/>
    </row>
    <row r="243" spans="1:20" s="377" customFormat="1" ht="12.75">
      <c r="A243" s="873">
        <v>1</v>
      </c>
      <c r="B243" s="874" t="s">
        <v>3794</v>
      </c>
      <c r="C243" s="882">
        <v>4310</v>
      </c>
      <c r="D243" s="882">
        <v>3309</v>
      </c>
      <c r="E243" s="877"/>
      <c r="F243" s="877"/>
      <c r="G243" s="877"/>
      <c r="H243" s="877"/>
      <c r="I243" s="877"/>
      <c r="J243" s="877"/>
      <c r="K243" s="877"/>
      <c r="L243" s="877"/>
      <c r="M243" s="882">
        <v>3309</v>
      </c>
      <c r="N243" s="877"/>
      <c r="O243" s="877"/>
      <c r="P243" s="877"/>
      <c r="Q243" s="877"/>
      <c r="R243" s="877"/>
      <c r="S243" s="877"/>
      <c r="T243" s="877"/>
    </row>
    <row r="244" spans="1:20" s="377" customFormat="1" ht="12.75">
      <c r="A244" s="873">
        <v>2</v>
      </c>
      <c r="B244" s="876" t="s">
        <v>3795</v>
      </c>
      <c r="C244" s="882">
        <v>955</v>
      </c>
      <c r="D244" s="882">
        <v>955</v>
      </c>
      <c r="E244" s="877"/>
      <c r="F244" s="877"/>
      <c r="G244" s="877"/>
      <c r="H244" s="877"/>
      <c r="I244" s="877"/>
      <c r="J244" s="877"/>
      <c r="K244" s="877"/>
      <c r="L244" s="877"/>
      <c r="M244" s="882">
        <v>955</v>
      </c>
      <c r="N244" s="877"/>
      <c r="O244" s="877"/>
      <c r="P244" s="877"/>
      <c r="Q244" s="877"/>
      <c r="R244" s="877"/>
      <c r="S244" s="877"/>
      <c r="T244" s="877"/>
    </row>
    <row r="245" spans="1:20" s="377" customFormat="1" ht="12.75">
      <c r="A245" s="873">
        <v>3</v>
      </c>
      <c r="B245" s="874" t="s">
        <v>3796</v>
      </c>
      <c r="C245" s="882">
        <v>2298</v>
      </c>
      <c r="D245" s="882">
        <v>2298</v>
      </c>
      <c r="E245" s="877"/>
      <c r="F245" s="877"/>
      <c r="G245" s="877"/>
      <c r="H245" s="877"/>
      <c r="I245" s="877"/>
      <c r="J245" s="877"/>
      <c r="K245" s="877"/>
      <c r="L245" s="877"/>
      <c r="M245" s="882">
        <v>2298</v>
      </c>
      <c r="N245" s="877"/>
      <c r="O245" s="877"/>
      <c r="P245" s="877"/>
      <c r="Q245" s="877"/>
      <c r="R245" s="877"/>
      <c r="S245" s="877"/>
      <c r="T245" s="877"/>
    </row>
    <row r="246" spans="1:20" s="377" customFormat="1" ht="12.75">
      <c r="A246" s="873">
        <v>4</v>
      </c>
      <c r="B246" s="874" t="s">
        <v>3797</v>
      </c>
      <c r="C246" s="882">
        <v>1772</v>
      </c>
      <c r="D246" s="882">
        <v>1772</v>
      </c>
      <c r="E246" s="877"/>
      <c r="F246" s="877"/>
      <c r="G246" s="877"/>
      <c r="H246" s="877"/>
      <c r="I246" s="877"/>
      <c r="J246" s="877"/>
      <c r="K246" s="877"/>
      <c r="L246" s="877"/>
      <c r="M246" s="882">
        <v>1772</v>
      </c>
      <c r="N246" s="877"/>
      <c r="O246" s="877"/>
      <c r="P246" s="877"/>
      <c r="Q246" s="877"/>
      <c r="R246" s="877"/>
      <c r="S246" s="877"/>
      <c r="T246" s="877"/>
    </row>
    <row r="247" spans="1:20" s="377" customFormat="1" ht="12.75">
      <c r="A247" s="873">
        <v>5</v>
      </c>
      <c r="B247" s="876" t="s">
        <v>3798</v>
      </c>
      <c r="C247" s="882">
        <v>3079</v>
      </c>
      <c r="D247" s="882">
        <v>3079</v>
      </c>
      <c r="E247" s="877"/>
      <c r="F247" s="877"/>
      <c r="G247" s="877"/>
      <c r="H247" s="877"/>
      <c r="I247" s="877"/>
      <c r="J247" s="877"/>
      <c r="K247" s="877"/>
      <c r="L247" s="877"/>
      <c r="M247" s="882">
        <v>3079</v>
      </c>
      <c r="N247" s="877"/>
      <c r="O247" s="877"/>
      <c r="P247" s="877"/>
      <c r="Q247" s="877"/>
      <c r="R247" s="877"/>
      <c r="S247" s="877"/>
      <c r="T247" s="877"/>
    </row>
    <row r="248" spans="1:20" s="377" customFormat="1" ht="12.75">
      <c r="A248" s="873">
        <v>7</v>
      </c>
      <c r="B248" s="876" t="s">
        <v>3799</v>
      </c>
      <c r="C248" s="882">
        <v>784</v>
      </c>
      <c r="D248" s="882">
        <v>784</v>
      </c>
      <c r="E248" s="877"/>
      <c r="F248" s="877"/>
      <c r="G248" s="877"/>
      <c r="H248" s="877"/>
      <c r="I248" s="877"/>
      <c r="J248" s="877"/>
      <c r="K248" s="877"/>
      <c r="L248" s="877"/>
      <c r="M248" s="882">
        <v>784</v>
      </c>
      <c r="N248" s="877"/>
      <c r="O248" s="877"/>
      <c r="P248" s="877"/>
      <c r="Q248" s="877"/>
      <c r="R248" s="877"/>
      <c r="S248" s="877"/>
      <c r="T248" s="877"/>
    </row>
    <row r="249" spans="1:20" s="377" customFormat="1" ht="12.75">
      <c r="A249" s="873">
        <v>9</v>
      </c>
      <c r="B249" s="876" t="s">
        <v>3800</v>
      </c>
      <c r="C249" s="882">
        <v>4121</v>
      </c>
      <c r="D249" s="882">
        <v>4051</v>
      </c>
      <c r="E249" s="877"/>
      <c r="F249" s="877"/>
      <c r="G249" s="877"/>
      <c r="H249" s="877"/>
      <c r="I249" s="877"/>
      <c r="J249" s="877"/>
      <c r="K249" s="877"/>
      <c r="L249" s="877"/>
      <c r="M249" s="882">
        <v>4051</v>
      </c>
      <c r="N249" s="877"/>
      <c r="O249" s="877"/>
      <c r="P249" s="877"/>
      <c r="Q249" s="877"/>
      <c r="R249" s="877"/>
      <c r="S249" s="877"/>
      <c r="T249" s="877"/>
    </row>
    <row r="250" spans="1:20" s="377" customFormat="1" ht="12.75">
      <c r="A250" s="873">
        <v>10</v>
      </c>
      <c r="B250" s="876" t="s">
        <v>3801</v>
      </c>
      <c r="C250" s="882">
        <v>20000</v>
      </c>
      <c r="D250" s="882">
        <v>20000</v>
      </c>
      <c r="E250" s="877"/>
      <c r="F250" s="877"/>
      <c r="G250" s="877"/>
      <c r="H250" s="877"/>
      <c r="I250" s="877"/>
      <c r="J250" s="877"/>
      <c r="K250" s="877"/>
      <c r="L250" s="877"/>
      <c r="M250" s="882">
        <v>20000</v>
      </c>
      <c r="N250" s="877"/>
      <c r="O250" s="877"/>
      <c r="P250" s="877"/>
      <c r="Q250" s="877"/>
      <c r="R250" s="877"/>
      <c r="S250" s="877"/>
      <c r="T250" s="877"/>
    </row>
    <row r="251" spans="1:20" s="377" customFormat="1" ht="12.75">
      <c r="A251" s="873">
        <v>11</v>
      </c>
      <c r="B251" s="876" t="s">
        <v>3802</v>
      </c>
      <c r="C251" s="882"/>
      <c r="D251" s="882"/>
      <c r="E251" s="877"/>
      <c r="F251" s="877"/>
      <c r="G251" s="877"/>
      <c r="H251" s="877"/>
      <c r="I251" s="877"/>
      <c r="J251" s="877"/>
      <c r="K251" s="877"/>
      <c r="L251" s="877"/>
      <c r="M251" s="882"/>
      <c r="N251" s="877"/>
      <c r="O251" s="877"/>
      <c r="P251" s="877"/>
      <c r="Q251" s="877"/>
      <c r="R251" s="877"/>
      <c r="S251" s="877"/>
      <c r="T251" s="877"/>
    </row>
    <row r="252" spans="1:20" s="377" customFormat="1" ht="12.75">
      <c r="A252" s="873">
        <v>12</v>
      </c>
      <c r="B252" s="874" t="s">
        <v>3803</v>
      </c>
      <c r="C252" s="882">
        <v>563</v>
      </c>
      <c r="D252" s="882">
        <v>563</v>
      </c>
      <c r="E252" s="877"/>
      <c r="F252" s="877"/>
      <c r="G252" s="877"/>
      <c r="H252" s="877"/>
      <c r="I252" s="877"/>
      <c r="J252" s="877"/>
      <c r="K252" s="877"/>
      <c r="L252" s="877"/>
      <c r="M252" s="882">
        <v>563</v>
      </c>
      <c r="N252" s="877"/>
      <c r="O252" s="877"/>
      <c r="P252" s="877"/>
      <c r="Q252" s="877"/>
      <c r="R252" s="877"/>
      <c r="S252" s="877"/>
      <c r="T252" s="877"/>
    </row>
    <row r="253" spans="1:20" s="377" customFormat="1" ht="12.75">
      <c r="A253" s="885" t="s">
        <v>1722</v>
      </c>
      <c r="B253" s="899" t="s">
        <v>3804</v>
      </c>
      <c r="C253" s="869">
        <f>SUBTOTAL(9,C254:C259)</f>
        <v>15315</v>
      </c>
      <c r="D253" s="869">
        <f>SUBTOTAL(9,D254:D259)</f>
        <v>15315</v>
      </c>
      <c r="E253" s="877"/>
      <c r="F253" s="877"/>
      <c r="G253" s="877"/>
      <c r="H253" s="877"/>
      <c r="I253" s="877"/>
      <c r="J253" s="877"/>
      <c r="K253" s="877"/>
      <c r="L253" s="877"/>
      <c r="M253" s="877"/>
      <c r="N253" s="877"/>
      <c r="O253" s="877"/>
      <c r="P253" s="877"/>
      <c r="Q253" s="877"/>
      <c r="R253" s="869">
        <f>SUBTOTAL(9,R254:R259)</f>
        <v>15315</v>
      </c>
      <c r="S253" s="877"/>
      <c r="T253" s="877"/>
    </row>
    <row r="254" spans="1:20" s="377" customFormat="1" ht="12.75">
      <c r="A254" s="873">
        <v>1</v>
      </c>
      <c r="B254" s="874" t="s">
        <v>3805</v>
      </c>
      <c r="C254" s="882">
        <v>4930</v>
      </c>
      <c r="D254" s="882">
        <v>4930</v>
      </c>
      <c r="E254" s="877"/>
      <c r="F254" s="877"/>
      <c r="G254" s="877"/>
      <c r="H254" s="877"/>
      <c r="I254" s="877"/>
      <c r="J254" s="877"/>
      <c r="K254" s="877"/>
      <c r="L254" s="877"/>
      <c r="M254" s="395"/>
      <c r="N254" s="877"/>
      <c r="O254" s="877"/>
      <c r="P254" s="877"/>
      <c r="Q254" s="877"/>
      <c r="R254" s="882">
        <v>4930</v>
      </c>
      <c r="S254" s="877"/>
      <c r="T254" s="877"/>
    </row>
    <row r="255" spans="1:20" s="377" customFormat="1" ht="12.75">
      <c r="A255" s="873">
        <v>2</v>
      </c>
      <c r="B255" s="883" t="s">
        <v>3806</v>
      </c>
      <c r="C255" s="882">
        <v>3044</v>
      </c>
      <c r="D255" s="882">
        <v>3044</v>
      </c>
      <c r="E255" s="877"/>
      <c r="F255" s="877"/>
      <c r="G255" s="877"/>
      <c r="H255" s="877"/>
      <c r="I255" s="877"/>
      <c r="J255" s="877"/>
      <c r="K255" s="877"/>
      <c r="L255" s="877"/>
      <c r="M255" s="895"/>
      <c r="N255" s="877"/>
      <c r="O255" s="877"/>
      <c r="P255" s="877"/>
      <c r="Q255" s="877"/>
      <c r="R255" s="882">
        <v>3044</v>
      </c>
      <c r="S255" s="877"/>
      <c r="T255" s="877"/>
    </row>
    <row r="256" spans="1:20" s="377" customFormat="1" ht="12.75">
      <c r="A256" s="873">
        <v>3</v>
      </c>
      <c r="B256" s="876" t="s">
        <v>3807</v>
      </c>
      <c r="C256" s="882">
        <v>2461</v>
      </c>
      <c r="D256" s="882">
        <v>2461</v>
      </c>
      <c r="E256" s="877"/>
      <c r="F256" s="877"/>
      <c r="G256" s="877"/>
      <c r="H256" s="877"/>
      <c r="I256" s="877"/>
      <c r="J256" s="877"/>
      <c r="K256" s="877"/>
      <c r="L256" s="877"/>
      <c r="M256" s="895"/>
      <c r="N256" s="877"/>
      <c r="O256" s="877"/>
      <c r="P256" s="877"/>
      <c r="Q256" s="877"/>
      <c r="R256" s="882">
        <v>2461</v>
      </c>
      <c r="S256" s="877"/>
      <c r="T256" s="877"/>
    </row>
    <row r="257" spans="1:20" s="377" customFormat="1" ht="12.75">
      <c r="A257" s="873">
        <v>4</v>
      </c>
      <c r="B257" s="880" t="s">
        <v>3808</v>
      </c>
      <c r="C257" s="882"/>
      <c r="D257" s="882"/>
      <c r="E257" s="877"/>
      <c r="F257" s="877"/>
      <c r="G257" s="877"/>
      <c r="H257" s="877"/>
      <c r="I257" s="877"/>
      <c r="J257" s="877"/>
      <c r="K257" s="877"/>
      <c r="L257" s="877"/>
      <c r="M257" s="895"/>
      <c r="N257" s="877"/>
      <c r="O257" s="877"/>
      <c r="P257" s="877"/>
      <c r="Q257" s="877"/>
      <c r="R257" s="882"/>
      <c r="S257" s="877"/>
      <c r="T257" s="877"/>
    </row>
    <row r="258" spans="1:20" s="377" customFormat="1" ht="12.75">
      <c r="A258" s="873">
        <v>5</v>
      </c>
      <c r="B258" s="880" t="s">
        <v>3809</v>
      </c>
      <c r="C258" s="882">
        <v>1252</v>
      </c>
      <c r="D258" s="882">
        <v>1252</v>
      </c>
      <c r="E258" s="877"/>
      <c r="F258" s="877"/>
      <c r="G258" s="877"/>
      <c r="H258" s="877"/>
      <c r="I258" s="877"/>
      <c r="J258" s="877"/>
      <c r="K258" s="877"/>
      <c r="L258" s="877"/>
      <c r="M258" s="895"/>
      <c r="N258" s="877"/>
      <c r="O258" s="877"/>
      <c r="P258" s="877"/>
      <c r="Q258" s="877"/>
      <c r="R258" s="882">
        <v>1252</v>
      </c>
      <c r="S258" s="877"/>
      <c r="T258" s="877"/>
    </row>
    <row r="259" spans="1:20" s="377" customFormat="1" ht="12.75">
      <c r="A259" s="873">
        <v>6</v>
      </c>
      <c r="B259" s="876" t="s">
        <v>3810</v>
      </c>
      <c r="C259" s="882">
        <v>3628</v>
      </c>
      <c r="D259" s="882">
        <v>3628</v>
      </c>
      <c r="E259" s="877"/>
      <c r="F259" s="877"/>
      <c r="G259" s="877"/>
      <c r="H259" s="877"/>
      <c r="I259" s="877"/>
      <c r="J259" s="877"/>
      <c r="K259" s="877"/>
      <c r="L259" s="877"/>
      <c r="M259" s="895"/>
      <c r="N259" s="877"/>
      <c r="O259" s="877"/>
      <c r="P259" s="877"/>
      <c r="Q259" s="877"/>
      <c r="R259" s="882">
        <v>3628</v>
      </c>
      <c r="S259" s="877"/>
      <c r="T259" s="877"/>
    </row>
    <row r="260" spans="1:20" s="377" customFormat="1" ht="12.75">
      <c r="A260" s="885" t="s">
        <v>1723</v>
      </c>
      <c r="B260" s="899" t="s">
        <v>3811</v>
      </c>
      <c r="C260" s="901">
        <f>SUBTOTAL(9,C261:C265)</f>
        <v>0</v>
      </c>
      <c r="D260" s="901">
        <f>SUBTOTAL(9,D261:D265)</f>
        <v>0</v>
      </c>
      <c r="E260" s="877"/>
      <c r="F260" s="877"/>
      <c r="G260" s="877"/>
      <c r="H260" s="877"/>
      <c r="I260" s="877"/>
      <c r="J260" s="877"/>
      <c r="K260" s="877"/>
      <c r="L260" s="877"/>
      <c r="M260" s="895"/>
      <c r="N260" s="877"/>
      <c r="O260" s="877"/>
      <c r="P260" s="877"/>
      <c r="Q260" s="877"/>
      <c r="R260" s="877"/>
      <c r="S260" s="877"/>
      <c r="T260" s="877"/>
    </row>
    <row r="261" spans="1:20" s="377" customFormat="1" ht="12.75">
      <c r="A261" s="873">
        <v>1</v>
      </c>
      <c r="B261" s="880" t="s">
        <v>3812</v>
      </c>
      <c r="C261" s="882">
        <f>SUBTOTAL(9,C262:C263)</f>
        <v>0</v>
      </c>
      <c r="D261" s="882">
        <f>SUBTOTAL(9,D262:D263)</f>
        <v>0</v>
      </c>
      <c r="E261" s="877"/>
      <c r="F261" s="877"/>
      <c r="G261" s="877"/>
      <c r="H261" s="877"/>
      <c r="I261" s="877"/>
      <c r="J261" s="877"/>
      <c r="K261" s="877"/>
      <c r="L261" s="877"/>
      <c r="M261" s="895"/>
      <c r="N261" s="877"/>
      <c r="O261" s="877"/>
      <c r="P261" s="877"/>
      <c r="Q261" s="877"/>
      <c r="R261" s="877"/>
      <c r="S261" s="877"/>
      <c r="T261" s="877"/>
    </row>
    <row r="262" spans="1:20" s="377" customFormat="1" ht="12.75">
      <c r="A262" s="873"/>
      <c r="B262" s="902" t="s">
        <v>3813</v>
      </c>
      <c r="C262" s="882"/>
      <c r="D262" s="882"/>
      <c r="E262" s="877"/>
      <c r="F262" s="877"/>
      <c r="G262" s="877"/>
      <c r="H262" s="877"/>
      <c r="I262" s="877"/>
      <c r="J262" s="877"/>
      <c r="K262" s="877"/>
      <c r="L262" s="877"/>
      <c r="M262" s="895"/>
      <c r="N262" s="877"/>
      <c r="O262" s="877"/>
      <c r="P262" s="877"/>
      <c r="Q262" s="877"/>
      <c r="R262" s="877"/>
      <c r="S262" s="877"/>
      <c r="T262" s="877"/>
    </row>
    <row r="263" spans="1:20" s="377" customFormat="1" ht="12.75">
      <c r="A263" s="873"/>
      <c r="B263" s="902" t="s">
        <v>3814</v>
      </c>
      <c r="C263" s="882"/>
      <c r="D263" s="882"/>
      <c r="E263" s="877"/>
      <c r="F263" s="877"/>
      <c r="G263" s="877"/>
      <c r="H263" s="877"/>
      <c r="I263" s="877"/>
      <c r="J263" s="877"/>
      <c r="K263" s="877"/>
      <c r="L263" s="877"/>
      <c r="M263" s="903"/>
      <c r="N263" s="877"/>
      <c r="O263" s="877"/>
      <c r="P263" s="877"/>
      <c r="Q263" s="877"/>
      <c r="R263" s="877"/>
      <c r="S263" s="877"/>
      <c r="T263" s="877"/>
    </row>
    <row r="264" spans="1:20" s="377" customFormat="1" ht="12.75">
      <c r="A264" s="873"/>
      <c r="B264" s="902"/>
      <c r="C264" s="882"/>
      <c r="D264" s="882"/>
      <c r="E264" s="877"/>
      <c r="F264" s="877"/>
      <c r="G264" s="877"/>
      <c r="H264" s="877"/>
      <c r="I264" s="877"/>
      <c r="J264" s="877"/>
      <c r="K264" s="877"/>
      <c r="L264" s="877"/>
      <c r="M264" s="895"/>
      <c r="N264" s="877"/>
      <c r="O264" s="877"/>
      <c r="P264" s="877"/>
      <c r="Q264" s="877"/>
      <c r="R264" s="877"/>
      <c r="S264" s="877"/>
      <c r="T264" s="877"/>
    </row>
    <row r="265" spans="1:20" s="377" customFormat="1" ht="12.75">
      <c r="A265" s="904">
        <v>12</v>
      </c>
      <c r="B265" s="905" t="s">
        <v>3815</v>
      </c>
      <c r="C265" s="906"/>
      <c r="D265" s="907"/>
      <c r="E265" s="908"/>
      <c r="F265" s="908"/>
      <c r="G265" s="908"/>
      <c r="H265" s="908"/>
      <c r="I265" s="908"/>
      <c r="J265" s="908"/>
      <c r="K265" s="908"/>
      <c r="L265" s="908"/>
      <c r="M265" s="906"/>
      <c r="N265" s="908"/>
      <c r="O265" s="908"/>
      <c r="P265" s="908"/>
      <c r="Q265" s="908"/>
      <c r="R265" s="908"/>
      <c r="S265" s="908"/>
      <c r="T265" s="908"/>
    </row>
    <row r="266" spans="1:20" s="377" customFormat="1" ht="12.75">
      <c r="J266" s="1169"/>
      <c r="K266" s="1169"/>
      <c r="L266" s="1169"/>
      <c r="M266" s="1169"/>
      <c r="N266" s="1169"/>
      <c r="O266" s="1169"/>
      <c r="P266" s="1169"/>
      <c r="Q266" s="1169"/>
      <c r="R266" s="1169"/>
      <c r="S266" s="1169"/>
      <c r="T266" s="1169"/>
    </row>
    <row r="267" spans="1:20" s="377" customFormat="1" ht="12"/>
    <row r="268" spans="1:20" s="377" customFormat="1" ht="12"/>
    <row r="269" spans="1:20" s="377" customFormat="1" ht="12"/>
    <row r="270" spans="1:20" s="377" customFormat="1" ht="12"/>
    <row r="271" spans="1:20" s="377" customFormat="1" ht="12"/>
    <row r="272" spans="1:20" s="377" customFormat="1" ht="12"/>
    <row r="273" s="377" customFormat="1" ht="12"/>
    <row r="274" s="377" customFormat="1" ht="12"/>
    <row r="275" s="377" customFormat="1" ht="12"/>
    <row r="276" s="377" customFormat="1" ht="12"/>
    <row r="277" s="377" customFormat="1" ht="12"/>
    <row r="278" s="377" customFormat="1" ht="12"/>
    <row r="279" s="377" customFormat="1" ht="12"/>
    <row r="280" s="377" customFormat="1" ht="12"/>
    <row r="281" s="377" customFormat="1" ht="12"/>
    <row r="282" s="377" customFormat="1" ht="12"/>
  </sheetData>
  <mergeCells count="10">
    <mergeCell ref="J266:T266"/>
    <mergeCell ref="E5:S5"/>
    <mergeCell ref="P1:T1"/>
    <mergeCell ref="A2:T2"/>
    <mergeCell ref="A3:T3"/>
    <mergeCell ref="A5:A6"/>
    <mergeCell ref="B5:B6"/>
    <mergeCell ref="C5:C6"/>
    <mergeCell ref="D5:D6"/>
    <mergeCell ref="T5:T6"/>
  </mergeCells>
  <phoneticPr fontId="43" type="noConversion"/>
  <pageMargins left="0.27" right="0.196850393700787" top="0.35433070866141703" bottom="0.43307086614173201" header="0.27559055118110198" footer="0.196850393700787"/>
  <pageSetup paperSize="8" orientation="landscape" r:id="rId1"/>
  <headerFooter alignWithMargins="0">
    <oddFooter>&amp;C&amp;P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35</vt:i4>
      </vt:variant>
    </vt:vector>
  </HeadingPairs>
  <TitlesOfParts>
    <vt:vector size="67"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CHITIETTHU</vt:lpstr>
      <vt:lpstr>62.342</vt:lpstr>
      <vt:lpstr>63.</vt:lpstr>
      <vt:lpstr>64.</vt:lpstr>
      <vt:lpstr>65.</vt:lpstr>
      <vt:lpstr>66.</vt:lpstr>
      <vt:lpstr>67.</vt:lpstr>
      <vt:lpstr>68.</vt:lpstr>
      <vt:lpstr>69.</vt:lpstr>
      <vt:lpstr>70</vt:lpstr>
      <vt:lpstr>vay</vt:lpstr>
      <vt:lpstr>Sheet1</vt:lpstr>
      <vt:lpstr>Sheet2</vt:lpstr>
      <vt:lpstr>'48.31'!Print_Area</vt:lpstr>
      <vt:lpstr>'49.31'!Print_Area</vt:lpstr>
      <vt:lpstr>'50.31'!Print_Area</vt:lpstr>
      <vt:lpstr>'51.31'!Print_Area</vt:lpstr>
      <vt:lpstr>'52.31'!Print_Area</vt:lpstr>
      <vt:lpstr>'53.31'!Print_Area</vt:lpstr>
      <vt:lpstr>'56.31'!Print_Area</vt:lpstr>
      <vt:lpstr>'59.31'!Print_Area</vt:lpstr>
      <vt:lpstr>'60.342'!Print_Area</vt:lpstr>
      <vt:lpstr>'61.31'!Print_Area</vt:lpstr>
      <vt:lpstr>'61.342'!Print_Area</vt:lpstr>
      <vt:lpstr>'62.342'!Print_Area</vt:lpstr>
      <vt:lpstr>'63.'!Print_Area</vt:lpstr>
      <vt:lpstr>'64.'!Print_Area</vt:lpstr>
      <vt:lpstr>'65.'!Print_Area</vt:lpstr>
      <vt:lpstr>'68.'!Print_Area</vt:lpstr>
      <vt:lpstr>'49.31'!Print_Titles</vt:lpstr>
      <vt:lpstr>'50.31'!Print_Titles</vt:lpstr>
      <vt:lpstr>'52.31'!Print_Titles</vt:lpstr>
      <vt:lpstr>'54.31'!Print_Titles</vt:lpstr>
      <vt:lpstr>'55.31'!Print_Titles</vt:lpstr>
      <vt:lpstr>'56.31'!Print_Titles</vt:lpstr>
      <vt:lpstr>'57.31'!Print_Titles</vt:lpstr>
      <vt:lpstr>'58.31'!Print_Titles</vt:lpstr>
      <vt:lpstr>'60.31'!Print_Titles</vt:lpstr>
      <vt:lpstr>'61.31'!Print_Titles</vt:lpstr>
      <vt:lpstr>'61.342'!Print_Titles</vt:lpstr>
      <vt:lpstr>'62.31'!Print_Titles</vt:lpstr>
      <vt:lpstr>'62.342'!Print_Titles</vt:lpstr>
      <vt:lpstr>'63.'!Print_Titles</vt:lpstr>
      <vt:lpstr>'64.'!Print_Titles</vt:lpstr>
      <vt:lpstr>'65.'!Print_Titles</vt:lpstr>
      <vt:lpstr>'67.'!Print_Titles</vt:lpstr>
      <vt:lpstr>'68.'!Print_Titles</vt:lpstr>
      <vt:lpstr>'69.'!Print_Titles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KHANH-DQ</cp:lastModifiedBy>
  <cp:lastPrinted>2019-11-13T03:28:17Z</cp:lastPrinted>
  <dcterms:created xsi:type="dcterms:W3CDTF">2010-12-01T23:34:41Z</dcterms:created>
  <dcterms:modified xsi:type="dcterms:W3CDTF">2019-11-18T01:59:42Z</dcterms:modified>
</cp:coreProperties>
</file>